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R&amp;D\projecten\177_Revisie VAV's\selectieprogramma\"/>
    </mc:Choice>
  </mc:AlternateContent>
  <bookViews>
    <workbookView xWindow="0" yWindow="0" windowWidth="24000" windowHeight="9735"/>
  </bookViews>
  <sheets>
    <sheet name="Calcul" sheetId="1" r:id="rId1"/>
    <sheet name="Sound Power" sheetId="2" state="hidden" r:id="rId2"/>
    <sheet name="dPs,min" sheetId="5" state="hidden" r:id="rId3"/>
    <sheet name="Sound Pressure" sheetId="6" state="hidden" r:id="rId4"/>
    <sheet name="ModelParams Lw" sheetId="4" state="hidden" r:id="rId5"/>
    <sheet name="ModelParams Lp" sheetId="7" state="hidden" r:id="rId6"/>
    <sheet name="PullDownMenu" sheetId="3" state="hidden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5" l="1"/>
  <c r="F9" i="5"/>
  <c r="F5" i="5"/>
  <c r="F7" i="5"/>
  <c r="F8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4" i="5"/>
  <c r="H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E7" i="5"/>
  <c r="E8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G4" i="5"/>
  <c r="G10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9" i="1"/>
  <c r="BM5" i="6" l="1"/>
  <c r="BN5" i="6"/>
  <c r="BO5" i="6"/>
  <c r="BP5" i="6"/>
  <c r="BQ5" i="6"/>
  <c r="BR5" i="6"/>
  <c r="BS5" i="6"/>
  <c r="BT5" i="6"/>
  <c r="BM6" i="6"/>
  <c r="BN6" i="6"/>
  <c r="BO6" i="6"/>
  <c r="BP6" i="6"/>
  <c r="BQ6" i="6"/>
  <c r="BR6" i="6"/>
  <c r="BS6" i="6"/>
  <c r="BT6" i="6"/>
  <c r="BM7" i="6"/>
  <c r="BN7" i="6"/>
  <c r="BO7" i="6"/>
  <c r="BP7" i="6"/>
  <c r="BQ7" i="6"/>
  <c r="BR7" i="6"/>
  <c r="BS7" i="6"/>
  <c r="BT7" i="6"/>
  <c r="BM8" i="6"/>
  <c r="BN8" i="6"/>
  <c r="BO8" i="6"/>
  <c r="BP8" i="6"/>
  <c r="BQ8" i="6"/>
  <c r="BR8" i="6"/>
  <c r="BS8" i="6"/>
  <c r="BT8" i="6"/>
  <c r="BM9" i="6"/>
  <c r="BN9" i="6"/>
  <c r="BO9" i="6"/>
  <c r="BP9" i="6"/>
  <c r="BQ9" i="6"/>
  <c r="BR9" i="6"/>
  <c r="BS9" i="6"/>
  <c r="BT9" i="6"/>
  <c r="BM10" i="6"/>
  <c r="BN10" i="6"/>
  <c r="BO10" i="6"/>
  <c r="BP10" i="6"/>
  <c r="BQ10" i="6"/>
  <c r="BR10" i="6"/>
  <c r="BS10" i="6"/>
  <c r="BT10" i="6"/>
  <c r="BM11" i="6"/>
  <c r="BN11" i="6"/>
  <c r="BO11" i="6"/>
  <c r="BP11" i="6"/>
  <c r="BQ11" i="6"/>
  <c r="BR11" i="6"/>
  <c r="BS11" i="6"/>
  <c r="BT11" i="6"/>
  <c r="BM12" i="6"/>
  <c r="BN12" i="6"/>
  <c r="BO12" i="6"/>
  <c r="BP12" i="6"/>
  <c r="BQ12" i="6"/>
  <c r="BR12" i="6"/>
  <c r="BS12" i="6"/>
  <c r="BT12" i="6"/>
  <c r="BM13" i="6"/>
  <c r="BN13" i="6"/>
  <c r="BO13" i="6"/>
  <c r="BP13" i="6"/>
  <c r="BQ13" i="6"/>
  <c r="BR13" i="6"/>
  <c r="BS13" i="6"/>
  <c r="BT13" i="6"/>
  <c r="BM14" i="6"/>
  <c r="BN14" i="6"/>
  <c r="BO14" i="6"/>
  <c r="BP14" i="6"/>
  <c r="BQ14" i="6"/>
  <c r="BR14" i="6"/>
  <c r="BS14" i="6"/>
  <c r="BT14" i="6"/>
  <c r="BM15" i="6"/>
  <c r="BN15" i="6"/>
  <c r="BO15" i="6"/>
  <c r="BP15" i="6"/>
  <c r="BQ15" i="6"/>
  <c r="BR15" i="6"/>
  <c r="BS15" i="6"/>
  <c r="BT15" i="6"/>
  <c r="BM16" i="6"/>
  <c r="BN16" i="6"/>
  <c r="BO16" i="6"/>
  <c r="BP16" i="6"/>
  <c r="BQ16" i="6"/>
  <c r="BR16" i="6"/>
  <c r="BS16" i="6"/>
  <c r="BT16" i="6"/>
  <c r="BM17" i="6"/>
  <c r="BN17" i="6"/>
  <c r="BO17" i="6"/>
  <c r="BP17" i="6"/>
  <c r="BQ17" i="6"/>
  <c r="BR17" i="6"/>
  <c r="BS17" i="6"/>
  <c r="BT17" i="6"/>
  <c r="BM18" i="6"/>
  <c r="BN18" i="6"/>
  <c r="BO18" i="6"/>
  <c r="BP18" i="6"/>
  <c r="BQ18" i="6"/>
  <c r="BR18" i="6"/>
  <c r="BS18" i="6"/>
  <c r="BT18" i="6"/>
  <c r="BM19" i="6"/>
  <c r="BN19" i="6"/>
  <c r="BO19" i="6"/>
  <c r="BP19" i="6"/>
  <c r="BQ19" i="6"/>
  <c r="BR19" i="6"/>
  <c r="BS19" i="6"/>
  <c r="BT19" i="6"/>
  <c r="BM20" i="6"/>
  <c r="BN20" i="6"/>
  <c r="BO20" i="6"/>
  <c r="BP20" i="6"/>
  <c r="BQ20" i="6"/>
  <c r="BR20" i="6"/>
  <c r="BS20" i="6"/>
  <c r="BT20" i="6"/>
  <c r="BM21" i="6"/>
  <c r="BN21" i="6"/>
  <c r="BO21" i="6"/>
  <c r="BP21" i="6"/>
  <c r="BQ21" i="6"/>
  <c r="BR21" i="6"/>
  <c r="BS21" i="6"/>
  <c r="BT21" i="6"/>
  <c r="BM22" i="6"/>
  <c r="BN22" i="6"/>
  <c r="BO22" i="6"/>
  <c r="BP22" i="6"/>
  <c r="BQ22" i="6"/>
  <c r="BR22" i="6"/>
  <c r="BS22" i="6"/>
  <c r="BT22" i="6"/>
  <c r="BM23" i="6"/>
  <c r="BN23" i="6"/>
  <c r="BO23" i="6"/>
  <c r="BP23" i="6"/>
  <c r="BQ23" i="6"/>
  <c r="BR23" i="6"/>
  <c r="BS23" i="6"/>
  <c r="BT23" i="6"/>
  <c r="BM24" i="6"/>
  <c r="BN24" i="6"/>
  <c r="BO24" i="6"/>
  <c r="BP24" i="6"/>
  <c r="BQ24" i="6"/>
  <c r="BR24" i="6"/>
  <c r="BS24" i="6"/>
  <c r="BT24" i="6"/>
  <c r="BM25" i="6"/>
  <c r="BN25" i="6"/>
  <c r="BO25" i="6"/>
  <c r="BP25" i="6"/>
  <c r="BQ25" i="6"/>
  <c r="BR25" i="6"/>
  <c r="BS25" i="6"/>
  <c r="BT25" i="6"/>
  <c r="BM26" i="6"/>
  <c r="BN26" i="6"/>
  <c r="BO26" i="6"/>
  <c r="BP26" i="6"/>
  <c r="BQ26" i="6"/>
  <c r="BR26" i="6"/>
  <c r="BS26" i="6"/>
  <c r="BT26" i="6"/>
  <c r="BM27" i="6"/>
  <c r="BN27" i="6"/>
  <c r="BO27" i="6"/>
  <c r="BP27" i="6"/>
  <c r="BQ27" i="6"/>
  <c r="BR27" i="6"/>
  <c r="BS27" i="6"/>
  <c r="BT27" i="6"/>
  <c r="BM28" i="6"/>
  <c r="BN28" i="6"/>
  <c r="BO28" i="6"/>
  <c r="BP28" i="6"/>
  <c r="BQ28" i="6"/>
  <c r="BR28" i="6"/>
  <c r="BS28" i="6"/>
  <c r="BT28" i="6"/>
  <c r="BM29" i="6"/>
  <c r="BN29" i="6"/>
  <c r="BO29" i="6"/>
  <c r="BP29" i="6"/>
  <c r="BQ29" i="6"/>
  <c r="BR29" i="6"/>
  <c r="BS29" i="6"/>
  <c r="BT29" i="6"/>
  <c r="BM30" i="6"/>
  <c r="BN30" i="6"/>
  <c r="BO30" i="6"/>
  <c r="BP30" i="6"/>
  <c r="BQ30" i="6"/>
  <c r="BR30" i="6"/>
  <c r="BS30" i="6"/>
  <c r="BT30" i="6"/>
  <c r="BM31" i="6"/>
  <c r="BN31" i="6"/>
  <c r="BO31" i="6"/>
  <c r="BP31" i="6"/>
  <c r="BQ31" i="6"/>
  <c r="BR31" i="6"/>
  <c r="BS31" i="6"/>
  <c r="BT31" i="6"/>
  <c r="BM32" i="6"/>
  <c r="BN32" i="6"/>
  <c r="BO32" i="6"/>
  <c r="BP32" i="6"/>
  <c r="BQ32" i="6"/>
  <c r="BR32" i="6"/>
  <c r="BS32" i="6"/>
  <c r="BT32" i="6"/>
  <c r="BM33" i="6"/>
  <c r="BN33" i="6"/>
  <c r="BO33" i="6"/>
  <c r="BP33" i="6"/>
  <c r="BQ33" i="6"/>
  <c r="BR33" i="6"/>
  <c r="BS33" i="6"/>
  <c r="BT33" i="6"/>
  <c r="BM34" i="6"/>
  <c r="BN34" i="6"/>
  <c r="BO34" i="6"/>
  <c r="BP34" i="6"/>
  <c r="BQ34" i="6"/>
  <c r="BR34" i="6"/>
  <c r="BS34" i="6"/>
  <c r="BT34" i="6"/>
  <c r="BM35" i="6"/>
  <c r="BN35" i="6"/>
  <c r="BO35" i="6"/>
  <c r="BP35" i="6"/>
  <c r="BQ35" i="6"/>
  <c r="BR35" i="6"/>
  <c r="BS35" i="6"/>
  <c r="BT35" i="6"/>
  <c r="BM36" i="6"/>
  <c r="BN36" i="6"/>
  <c r="BO36" i="6"/>
  <c r="BP36" i="6"/>
  <c r="BQ36" i="6"/>
  <c r="BR36" i="6"/>
  <c r="BS36" i="6"/>
  <c r="BT36" i="6"/>
  <c r="BM37" i="6"/>
  <c r="BN37" i="6"/>
  <c r="BO37" i="6"/>
  <c r="BP37" i="6"/>
  <c r="BQ37" i="6"/>
  <c r="BR37" i="6"/>
  <c r="BS37" i="6"/>
  <c r="BT37" i="6"/>
  <c r="BM38" i="6"/>
  <c r="BN38" i="6"/>
  <c r="BO38" i="6"/>
  <c r="BP38" i="6"/>
  <c r="BQ38" i="6"/>
  <c r="BR38" i="6"/>
  <c r="BS38" i="6"/>
  <c r="BT38" i="6"/>
  <c r="BM39" i="6"/>
  <c r="BN39" i="6"/>
  <c r="BO39" i="6"/>
  <c r="BP39" i="6"/>
  <c r="BQ39" i="6"/>
  <c r="BR39" i="6"/>
  <c r="BS39" i="6"/>
  <c r="BT39" i="6"/>
  <c r="BM40" i="6"/>
  <c r="BN40" i="6"/>
  <c r="BO40" i="6"/>
  <c r="BP40" i="6"/>
  <c r="BQ40" i="6"/>
  <c r="BR40" i="6"/>
  <c r="BS40" i="6"/>
  <c r="BT40" i="6"/>
  <c r="BM41" i="6"/>
  <c r="BN41" i="6"/>
  <c r="BO41" i="6"/>
  <c r="BP41" i="6"/>
  <c r="BQ41" i="6"/>
  <c r="BR41" i="6"/>
  <c r="BS41" i="6"/>
  <c r="BT41" i="6"/>
  <c r="BM42" i="6"/>
  <c r="BN42" i="6"/>
  <c r="BO42" i="6"/>
  <c r="BP42" i="6"/>
  <c r="BQ42" i="6"/>
  <c r="BR42" i="6"/>
  <c r="BS42" i="6"/>
  <c r="BT42" i="6"/>
  <c r="BM43" i="6"/>
  <c r="BN43" i="6"/>
  <c r="BO43" i="6"/>
  <c r="BP43" i="6"/>
  <c r="BQ43" i="6"/>
  <c r="BR43" i="6"/>
  <c r="BS43" i="6"/>
  <c r="BT43" i="6"/>
  <c r="BM44" i="6"/>
  <c r="BN44" i="6"/>
  <c r="BO44" i="6"/>
  <c r="BP44" i="6"/>
  <c r="BQ44" i="6"/>
  <c r="BR44" i="6"/>
  <c r="BS44" i="6"/>
  <c r="BT44" i="6"/>
  <c r="BM45" i="6"/>
  <c r="BN45" i="6"/>
  <c r="BO45" i="6"/>
  <c r="BP45" i="6"/>
  <c r="BQ45" i="6"/>
  <c r="BR45" i="6"/>
  <c r="BS45" i="6"/>
  <c r="BT45" i="6"/>
  <c r="BM46" i="6"/>
  <c r="BN46" i="6"/>
  <c r="BO46" i="6"/>
  <c r="BP46" i="6"/>
  <c r="BQ46" i="6"/>
  <c r="BR46" i="6"/>
  <c r="BS46" i="6"/>
  <c r="BT46" i="6"/>
  <c r="BM47" i="6"/>
  <c r="BN47" i="6"/>
  <c r="BO47" i="6"/>
  <c r="BP47" i="6"/>
  <c r="BQ47" i="6"/>
  <c r="BR47" i="6"/>
  <c r="BS47" i="6"/>
  <c r="BT47" i="6"/>
  <c r="BM48" i="6"/>
  <c r="BN48" i="6"/>
  <c r="BO48" i="6"/>
  <c r="BP48" i="6"/>
  <c r="BQ48" i="6"/>
  <c r="BR48" i="6"/>
  <c r="BS48" i="6"/>
  <c r="BT48" i="6"/>
  <c r="BM49" i="6"/>
  <c r="BN49" i="6"/>
  <c r="BO49" i="6"/>
  <c r="BP49" i="6"/>
  <c r="BQ49" i="6"/>
  <c r="BR49" i="6"/>
  <c r="BS49" i="6"/>
  <c r="BT49" i="6"/>
  <c r="BM50" i="6"/>
  <c r="BN50" i="6"/>
  <c r="BO50" i="6"/>
  <c r="BP50" i="6"/>
  <c r="BQ50" i="6"/>
  <c r="BR50" i="6"/>
  <c r="BS50" i="6"/>
  <c r="BT50" i="6"/>
  <c r="BM51" i="6"/>
  <c r="BN51" i="6"/>
  <c r="BO51" i="6"/>
  <c r="BP51" i="6"/>
  <c r="BQ51" i="6"/>
  <c r="BR51" i="6"/>
  <c r="BS51" i="6"/>
  <c r="BT51" i="6"/>
  <c r="BM52" i="6"/>
  <c r="BN52" i="6"/>
  <c r="BO52" i="6"/>
  <c r="BP52" i="6"/>
  <c r="BQ52" i="6"/>
  <c r="BR52" i="6"/>
  <c r="BS52" i="6"/>
  <c r="BT52" i="6"/>
  <c r="BM53" i="6"/>
  <c r="BN53" i="6"/>
  <c r="BO53" i="6"/>
  <c r="BP53" i="6"/>
  <c r="BQ53" i="6"/>
  <c r="BR53" i="6"/>
  <c r="BS53" i="6"/>
  <c r="BT53" i="6"/>
  <c r="BM54" i="6"/>
  <c r="BN54" i="6"/>
  <c r="BO54" i="6"/>
  <c r="BP54" i="6"/>
  <c r="BQ54" i="6"/>
  <c r="BR54" i="6"/>
  <c r="BS54" i="6"/>
  <c r="BT54" i="6"/>
  <c r="BM55" i="6"/>
  <c r="BN55" i="6"/>
  <c r="BO55" i="6"/>
  <c r="BP55" i="6"/>
  <c r="BQ55" i="6"/>
  <c r="BR55" i="6"/>
  <c r="BS55" i="6"/>
  <c r="BT55" i="6"/>
  <c r="BM56" i="6"/>
  <c r="BN56" i="6"/>
  <c r="BO56" i="6"/>
  <c r="BP56" i="6"/>
  <c r="BQ56" i="6"/>
  <c r="BR56" i="6"/>
  <c r="BS56" i="6"/>
  <c r="BT56" i="6"/>
  <c r="BM57" i="6"/>
  <c r="BN57" i="6"/>
  <c r="BO57" i="6"/>
  <c r="BP57" i="6"/>
  <c r="BQ57" i="6"/>
  <c r="BR57" i="6"/>
  <c r="BS57" i="6"/>
  <c r="BT57" i="6"/>
  <c r="BM58" i="6"/>
  <c r="BN58" i="6"/>
  <c r="BO58" i="6"/>
  <c r="BP58" i="6"/>
  <c r="BQ58" i="6"/>
  <c r="BR58" i="6"/>
  <c r="BS58" i="6"/>
  <c r="BT58" i="6"/>
  <c r="BM59" i="6"/>
  <c r="BN59" i="6"/>
  <c r="BO59" i="6"/>
  <c r="BP59" i="6"/>
  <c r="BQ59" i="6"/>
  <c r="BR59" i="6"/>
  <c r="BS59" i="6"/>
  <c r="BT59" i="6"/>
  <c r="BM60" i="6"/>
  <c r="BN60" i="6"/>
  <c r="BO60" i="6"/>
  <c r="BP60" i="6"/>
  <c r="BQ60" i="6"/>
  <c r="BR60" i="6"/>
  <c r="BS60" i="6"/>
  <c r="BT60" i="6"/>
  <c r="BM61" i="6"/>
  <c r="BN61" i="6"/>
  <c r="BO61" i="6"/>
  <c r="BP61" i="6"/>
  <c r="BQ61" i="6"/>
  <c r="BR61" i="6"/>
  <c r="BS61" i="6"/>
  <c r="BT61" i="6"/>
  <c r="BM62" i="6"/>
  <c r="BN62" i="6"/>
  <c r="BO62" i="6"/>
  <c r="BP62" i="6"/>
  <c r="BQ62" i="6"/>
  <c r="BR62" i="6"/>
  <c r="BS62" i="6"/>
  <c r="BT62" i="6"/>
  <c r="BM63" i="6"/>
  <c r="BN63" i="6"/>
  <c r="BO63" i="6"/>
  <c r="BP63" i="6"/>
  <c r="BQ63" i="6"/>
  <c r="BR63" i="6"/>
  <c r="BS63" i="6"/>
  <c r="BT63" i="6"/>
  <c r="BM64" i="6"/>
  <c r="BN64" i="6"/>
  <c r="BO64" i="6"/>
  <c r="BP64" i="6"/>
  <c r="BQ64" i="6"/>
  <c r="BR64" i="6"/>
  <c r="BS64" i="6"/>
  <c r="BT64" i="6"/>
  <c r="BM65" i="6"/>
  <c r="BN65" i="6"/>
  <c r="BO65" i="6"/>
  <c r="BP65" i="6"/>
  <c r="BQ65" i="6"/>
  <c r="BR65" i="6"/>
  <c r="BS65" i="6"/>
  <c r="BT65" i="6"/>
  <c r="BM66" i="6"/>
  <c r="BN66" i="6"/>
  <c r="BO66" i="6"/>
  <c r="BP66" i="6"/>
  <c r="BQ66" i="6"/>
  <c r="BR66" i="6"/>
  <c r="BS66" i="6"/>
  <c r="BT66" i="6"/>
  <c r="BM67" i="6"/>
  <c r="BN67" i="6"/>
  <c r="BO67" i="6"/>
  <c r="BP67" i="6"/>
  <c r="BQ67" i="6"/>
  <c r="BR67" i="6"/>
  <c r="BS67" i="6"/>
  <c r="BT67" i="6"/>
  <c r="BM68" i="6"/>
  <c r="BN68" i="6"/>
  <c r="BO68" i="6"/>
  <c r="BP68" i="6"/>
  <c r="BQ68" i="6"/>
  <c r="BR68" i="6"/>
  <c r="BS68" i="6"/>
  <c r="BT68" i="6"/>
  <c r="BM69" i="6"/>
  <c r="BN69" i="6"/>
  <c r="BO69" i="6"/>
  <c r="BP69" i="6"/>
  <c r="BQ69" i="6"/>
  <c r="BR69" i="6"/>
  <c r="BS69" i="6"/>
  <c r="BT69" i="6"/>
  <c r="BM70" i="6"/>
  <c r="BN70" i="6"/>
  <c r="BO70" i="6"/>
  <c r="BP70" i="6"/>
  <c r="BQ70" i="6"/>
  <c r="BR70" i="6"/>
  <c r="BS70" i="6"/>
  <c r="BT70" i="6"/>
  <c r="BM71" i="6"/>
  <c r="BN71" i="6"/>
  <c r="BO71" i="6"/>
  <c r="BP71" i="6"/>
  <c r="BQ71" i="6"/>
  <c r="BR71" i="6"/>
  <c r="BS71" i="6"/>
  <c r="BT71" i="6"/>
  <c r="BM72" i="6"/>
  <c r="BN72" i="6"/>
  <c r="BO72" i="6"/>
  <c r="BP72" i="6"/>
  <c r="BQ72" i="6"/>
  <c r="BR72" i="6"/>
  <c r="BS72" i="6"/>
  <c r="BT72" i="6"/>
  <c r="BM73" i="6"/>
  <c r="BN73" i="6"/>
  <c r="BO73" i="6"/>
  <c r="BP73" i="6"/>
  <c r="BQ73" i="6"/>
  <c r="BR73" i="6"/>
  <c r="BS73" i="6"/>
  <c r="BT73" i="6"/>
  <c r="BM74" i="6"/>
  <c r="BN74" i="6"/>
  <c r="BO74" i="6"/>
  <c r="BP74" i="6"/>
  <c r="BQ74" i="6"/>
  <c r="BR74" i="6"/>
  <c r="BS74" i="6"/>
  <c r="BT74" i="6"/>
  <c r="BM75" i="6"/>
  <c r="BN75" i="6"/>
  <c r="BO75" i="6"/>
  <c r="BP75" i="6"/>
  <c r="BQ75" i="6"/>
  <c r="BR75" i="6"/>
  <c r="BS75" i="6"/>
  <c r="BT75" i="6"/>
  <c r="BM76" i="6"/>
  <c r="BN76" i="6"/>
  <c r="BO76" i="6"/>
  <c r="BP76" i="6"/>
  <c r="BQ76" i="6"/>
  <c r="BR76" i="6"/>
  <c r="BS76" i="6"/>
  <c r="BT76" i="6"/>
  <c r="BM77" i="6"/>
  <c r="BN77" i="6"/>
  <c r="BO77" i="6"/>
  <c r="BP77" i="6"/>
  <c r="BQ77" i="6"/>
  <c r="BR77" i="6"/>
  <c r="BS77" i="6"/>
  <c r="BT77" i="6"/>
  <c r="BM78" i="6"/>
  <c r="BN78" i="6"/>
  <c r="BO78" i="6"/>
  <c r="BP78" i="6"/>
  <c r="BQ78" i="6"/>
  <c r="BR78" i="6"/>
  <c r="BS78" i="6"/>
  <c r="BT78" i="6"/>
  <c r="BM79" i="6"/>
  <c r="BN79" i="6"/>
  <c r="BO79" i="6"/>
  <c r="BP79" i="6"/>
  <c r="BQ79" i="6"/>
  <c r="BR79" i="6"/>
  <c r="BS79" i="6"/>
  <c r="BT79" i="6"/>
  <c r="BM80" i="6"/>
  <c r="BN80" i="6"/>
  <c r="BO80" i="6"/>
  <c r="BP80" i="6"/>
  <c r="BQ80" i="6"/>
  <c r="BR80" i="6"/>
  <c r="BS80" i="6"/>
  <c r="BT80" i="6"/>
  <c r="BM81" i="6"/>
  <c r="BN81" i="6"/>
  <c r="BO81" i="6"/>
  <c r="BP81" i="6"/>
  <c r="BQ81" i="6"/>
  <c r="BR81" i="6"/>
  <c r="BS81" i="6"/>
  <c r="BT81" i="6"/>
  <c r="BM82" i="6"/>
  <c r="BN82" i="6"/>
  <c r="BO82" i="6"/>
  <c r="BP82" i="6"/>
  <c r="BQ82" i="6"/>
  <c r="BR82" i="6"/>
  <c r="BS82" i="6"/>
  <c r="BT82" i="6"/>
  <c r="BM83" i="6"/>
  <c r="BN83" i="6"/>
  <c r="BO83" i="6"/>
  <c r="BP83" i="6"/>
  <c r="BQ83" i="6"/>
  <c r="BR83" i="6"/>
  <c r="BS83" i="6"/>
  <c r="BT83" i="6"/>
  <c r="BM84" i="6"/>
  <c r="BN84" i="6"/>
  <c r="BO84" i="6"/>
  <c r="BP84" i="6"/>
  <c r="BQ84" i="6"/>
  <c r="BR84" i="6"/>
  <c r="BS84" i="6"/>
  <c r="BT84" i="6"/>
  <c r="BM85" i="6"/>
  <c r="BN85" i="6"/>
  <c r="BO85" i="6"/>
  <c r="BP85" i="6"/>
  <c r="BQ85" i="6"/>
  <c r="BR85" i="6"/>
  <c r="BS85" i="6"/>
  <c r="BT85" i="6"/>
  <c r="BM86" i="6"/>
  <c r="BN86" i="6"/>
  <c r="BO86" i="6"/>
  <c r="BP86" i="6"/>
  <c r="BQ86" i="6"/>
  <c r="BR86" i="6"/>
  <c r="BS86" i="6"/>
  <c r="BT86" i="6"/>
  <c r="BM87" i="6"/>
  <c r="BN87" i="6"/>
  <c r="BO87" i="6"/>
  <c r="BP87" i="6"/>
  <c r="BQ87" i="6"/>
  <c r="BR87" i="6"/>
  <c r="BS87" i="6"/>
  <c r="BT87" i="6"/>
  <c r="BM88" i="6"/>
  <c r="BN88" i="6"/>
  <c r="BO88" i="6"/>
  <c r="BP88" i="6"/>
  <c r="BQ88" i="6"/>
  <c r="BR88" i="6"/>
  <c r="BS88" i="6"/>
  <c r="BT88" i="6"/>
  <c r="BM89" i="6"/>
  <c r="BN89" i="6"/>
  <c r="BO89" i="6"/>
  <c r="BP89" i="6"/>
  <c r="BQ89" i="6"/>
  <c r="BR89" i="6"/>
  <c r="BS89" i="6"/>
  <c r="BT89" i="6"/>
  <c r="BM90" i="6"/>
  <c r="BN90" i="6"/>
  <c r="BO90" i="6"/>
  <c r="BP90" i="6"/>
  <c r="BQ90" i="6"/>
  <c r="BR90" i="6"/>
  <c r="BS90" i="6"/>
  <c r="BT90" i="6"/>
  <c r="BM91" i="6"/>
  <c r="BN91" i="6"/>
  <c r="BO91" i="6"/>
  <c r="BP91" i="6"/>
  <c r="BQ91" i="6"/>
  <c r="BR91" i="6"/>
  <c r="BS91" i="6"/>
  <c r="BT91" i="6"/>
  <c r="BM92" i="6"/>
  <c r="BN92" i="6"/>
  <c r="BO92" i="6"/>
  <c r="BP92" i="6"/>
  <c r="BQ92" i="6"/>
  <c r="BR92" i="6"/>
  <c r="BS92" i="6"/>
  <c r="BT92" i="6"/>
  <c r="BM93" i="6"/>
  <c r="BN93" i="6"/>
  <c r="BO93" i="6"/>
  <c r="BP93" i="6"/>
  <c r="BQ93" i="6"/>
  <c r="BR93" i="6"/>
  <c r="BS93" i="6"/>
  <c r="BT93" i="6"/>
  <c r="BM94" i="6"/>
  <c r="BN94" i="6"/>
  <c r="BO94" i="6"/>
  <c r="BP94" i="6"/>
  <c r="BQ94" i="6"/>
  <c r="BR94" i="6"/>
  <c r="BS94" i="6"/>
  <c r="BT94" i="6"/>
  <c r="BM95" i="6"/>
  <c r="BN95" i="6"/>
  <c r="BO95" i="6"/>
  <c r="BP95" i="6"/>
  <c r="BQ95" i="6"/>
  <c r="BR95" i="6"/>
  <c r="BS95" i="6"/>
  <c r="BT95" i="6"/>
  <c r="BM96" i="6"/>
  <c r="BN96" i="6"/>
  <c r="BO96" i="6"/>
  <c r="BP96" i="6"/>
  <c r="BQ96" i="6"/>
  <c r="BR96" i="6"/>
  <c r="BS96" i="6"/>
  <c r="BT96" i="6"/>
  <c r="BM97" i="6"/>
  <c r="BN97" i="6"/>
  <c r="BO97" i="6"/>
  <c r="BP97" i="6"/>
  <c r="BQ97" i="6"/>
  <c r="BR97" i="6"/>
  <c r="BS97" i="6"/>
  <c r="BT97" i="6"/>
  <c r="BM98" i="6"/>
  <c r="BN98" i="6"/>
  <c r="BO98" i="6"/>
  <c r="BP98" i="6"/>
  <c r="BQ98" i="6"/>
  <c r="BR98" i="6"/>
  <c r="BS98" i="6"/>
  <c r="BT98" i="6"/>
  <c r="BM99" i="6"/>
  <c r="BN99" i="6"/>
  <c r="BO99" i="6"/>
  <c r="BP99" i="6"/>
  <c r="BQ99" i="6"/>
  <c r="BR99" i="6"/>
  <c r="BS99" i="6"/>
  <c r="BT99" i="6"/>
  <c r="BM100" i="6"/>
  <c r="BN100" i="6"/>
  <c r="BO100" i="6"/>
  <c r="BP100" i="6"/>
  <c r="BQ100" i="6"/>
  <c r="BR100" i="6"/>
  <c r="BS100" i="6"/>
  <c r="BT100" i="6"/>
  <c r="BM101" i="6"/>
  <c r="BN101" i="6"/>
  <c r="BO101" i="6"/>
  <c r="BP101" i="6"/>
  <c r="BQ101" i="6"/>
  <c r="BR101" i="6"/>
  <c r="BS101" i="6"/>
  <c r="BT101" i="6"/>
  <c r="BM102" i="6"/>
  <c r="BN102" i="6"/>
  <c r="BO102" i="6"/>
  <c r="BP102" i="6"/>
  <c r="BQ102" i="6"/>
  <c r="BR102" i="6"/>
  <c r="BS102" i="6"/>
  <c r="BT102" i="6"/>
  <c r="BM103" i="6"/>
  <c r="BN103" i="6"/>
  <c r="BO103" i="6"/>
  <c r="BP103" i="6"/>
  <c r="BQ103" i="6"/>
  <c r="BR103" i="6"/>
  <c r="BS103" i="6"/>
  <c r="BT103" i="6"/>
  <c r="BM104" i="6"/>
  <c r="BN104" i="6"/>
  <c r="BO104" i="6"/>
  <c r="BP104" i="6"/>
  <c r="BQ104" i="6"/>
  <c r="BR104" i="6"/>
  <c r="BS104" i="6"/>
  <c r="BT104" i="6"/>
  <c r="BM105" i="6"/>
  <c r="BN105" i="6"/>
  <c r="BO105" i="6"/>
  <c r="BP105" i="6"/>
  <c r="BQ105" i="6"/>
  <c r="BR105" i="6"/>
  <c r="BS105" i="6"/>
  <c r="BT105" i="6"/>
  <c r="BM106" i="6"/>
  <c r="BN106" i="6"/>
  <c r="BO106" i="6"/>
  <c r="BP106" i="6"/>
  <c r="BQ106" i="6"/>
  <c r="BR106" i="6"/>
  <c r="BS106" i="6"/>
  <c r="BT106" i="6"/>
  <c r="BM107" i="6"/>
  <c r="BN107" i="6"/>
  <c r="BO107" i="6"/>
  <c r="BP107" i="6"/>
  <c r="BQ107" i="6"/>
  <c r="BR107" i="6"/>
  <c r="BS107" i="6"/>
  <c r="BT107" i="6"/>
  <c r="BM108" i="6"/>
  <c r="BN108" i="6"/>
  <c r="BO108" i="6"/>
  <c r="BP108" i="6"/>
  <c r="BQ108" i="6"/>
  <c r="BR108" i="6"/>
  <c r="BS108" i="6"/>
  <c r="BT108" i="6"/>
  <c r="BM109" i="6"/>
  <c r="BN109" i="6"/>
  <c r="BO109" i="6"/>
  <c r="BP109" i="6"/>
  <c r="BQ109" i="6"/>
  <c r="BR109" i="6"/>
  <c r="BS109" i="6"/>
  <c r="BT109" i="6"/>
  <c r="BM110" i="6"/>
  <c r="BN110" i="6"/>
  <c r="BO110" i="6"/>
  <c r="BP110" i="6"/>
  <c r="BQ110" i="6"/>
  <c r="BR110" i="6"/>
  <c r="BS110" i="6"/>
  <c r="BT110" i="6"/>
  <c r="BM111" i="6"/>
  <c r="BN111" i="6"/>
  <c r="BO111" i="6"/>
  <c r="BP111" i="6"/>
  <c r="BQ111" i="6"/>
  <c r="BR111" i="6"/>
  <c r="BS111" i="6"/>
  <c r="BT111" i="6"/>
  <c r="BM112" i="6"/>
  <c r="BN112" i="6"/>
  <c r="BO112" i="6"/>
  <c r="BP112" i="6"/>
  <c r="BQ112" i="6"/>
  <c r="BR112" i="6"/>
  <c r="BS112" i="6"/>
  <c r="BT112" i="6"/>
  <c r="BM113" i="6"/>
  <c r="BN113" i="6"/>
  <c r="BO113" i="6"/>
  <c r="BP113" i="6"/>
  <c r="BQ113" i="6"/>
  <c r="BR113" i="6"/>
  <c r="BS113" i="6"/>
  <c r="BT113" i="6"/>
  <c r="BM114" i="6"/>
  <c r="BN114" i="6"/>
  <c r="BO114" i="6"/>
  <c r="BP114" i="6"/>
  <c r="BQ114" i="6"/>
  <c r="BR114" i="6"/>
  <c r="BS114" i="6"/>
  <c r="BT114" i="6"/>
  <c r="BM115" i="6"/>
  <c r="BN115" i="6"/>
  <c r="BO115" i="6"/>
  <c r="BP115" i="6"/>
  <c r="BQ115" i="6"/>
  <c r="BR115" i="6"/>
  <c r="BS115" i="6"/>
  <c r="BT115" i="6"/>
  <c r="BM116" i="6"/>
  <c r="BN116" i="6"/>
  <c r="BO116" i="6"/>
  <c r="BP116" i="6"/>
  <c r="BQ116" i="6"/>
  <c r="BR116" i="6"/>
  <c r="BS116" i="6"/>
  <c r="BT116" i="6"/>
  <c r="BM117" i="6"/>
  <c r="BN117" i="6"/>
  <c r="BO117" i="6"/>
  <c r="BP117" i="6"/>
  <c r="BQ117" i="6"/>
  <c r="BR117" i="6"/>
  <c r="BS117" i="6"/>
  <c r="BT117" i="6"/>
  <c r="BM118" i="6"/>
  <c r="BN118" i="6"/>
  <c r="BO118" i="6"/>
  <c r="BP118" i="6"/>
  <c r="BQ118" i="6"/>
  <c r="BR118" i="6"/>
  <c r="BS118" i="6"/>
  <c r="BT118" i="6"/>
  <c r="BM119" i="6"/>
  <c r="BN119" i="6"/>
  <c r="BO119" i="6"/>
  <c r="BP119" i="6"/>
  <c r="BQ119" i="6"/>
  <c r="BR119" i="6"/>
  <c r="BS119" i="6"/>
  <c r="BT119" i="6"/>
  <c r="BM120" i="6"/>
  <c r="BN120" i="6"/>
  <c r="BO120" i="6"/>
  <c r="BP120" i="6"/>
  <c r="BQ120" i="6"/>
  <c r="BR120" i="6"/>
  <c r="BS120" i="6"/>
  <c r="BT120" i="6"/>
  <c r="BM121" i="6"/>
  <c r="BN121" i="6"/>
  <c r="BO121" i="6"/>
  <c r="BP121" i="6"/>
  <c r="BQ121" i="6"/>
  <c r="BR121" i="6"/>
  <c r="BS121" i="6"/>
  <c r="BT121" i="6"/>
  <c r="BM122" i="6"/>
  <c r="BN122" i="6"/>
  <c r="BO122" i="6"/>
  <c r="BP122" i="6"/>
  <c r="BQ122" i="6"/>
  <c r="BR122" i="6"/>
  <c r="BS122" i="6"/>
  <c r="BT122" i="6"/>
  <c r="BM123" i="6"/>
  <c r="BN123" i="6"/>
  <c r="BO123" i="6"/>
  <c r="BP123" i="6"/>
  <c r="BQ123" i="6"/>
  <c r="BR123" i="6"/>
  <c r="BS123" i="6"/>
  <c r="BT123" i="6"/>
  <c r="BM124" i="6"/>
  <c r="BN124" i="6"/>
  <c r="BO124" i="6"/>
  <c r="BP124" i="6"/>
  <c r="BQ124" i="6"/>
  <c r="BR124" i="6"/>
  <c r="BS124" i="6"/>
  <c r="BT124" i="6"/>
  <c r="BM125" i="6"/>
  <c r="BN125" i="6"/>
  <c r="BO125" i="6"/>
  <c r="BP125" i="6"/>
  <c r="BQ125" i="6"/>
  <c r="BR125" i="6"/>
  <c r="BS125" i="6"/>
  <c r="BT125" i="6"/>
  <c r="BM126" i="6"/>
  <c r="BN126" i="6"/>
  <c r="BO126" i="6"/>
  <c r="BP126" i="6"/>
  <c r="BQ126" i="6"/>
  <c r="BR126" i="6"/>
  <c r="BS126" i="6"/>
  <c r="BT126" i="6"/>
  <c r="BM127" i="6"/>
  <c r="BN127" i="6"/>
  <c r="BO127" i="6"/>
  <c r="BP127" i="6"/>
  <c r="BQ127" i="6"/>
  <c r="BR127" i="6"/>
  <c r="BS127" i="6"/>
  <c r="BT127" i="6"/>
  <c r="BM128" i="6"/>
  <c r="BN128" i="6"/>
  <c r="BO128" i="6"/>
  <c r="BP128" i="6"/>
  <c r="BQ128" i="6"/>
  <c r="BR128" i="6"/>
  <c r="BS128" i="6"/>
  <c r="BT128" i="6"/>
  <c r="BM129" i="6"/>
  <c r="BN129" i="6"/>
  <c r="BO129" i="6"/>
  <c r="BP129" i="6"/>
  <c r="BQ129" i="6"/>
  <c r="BR129" i="6"/>
  <c r="BS129" i="6"/>
  <c r="BT129" i="6"/>
  <c r="BM130" i="6"/>
  <c r="BN130" i="6"/>
  <c r="BO130" i="6"/>
  <c r="BP130" i="6"/>
  <c r="BQ130" i="6"/>
  <c r="BR130" i="6"/>
  <c r="BS130" i="6"/>
  <c r="BT130" i="6"/>
  <c r="BM131" i="6"/>
  <c r="BN131" i="6"/>
  <c r="BO131" i="6"/>
  <c r="BP131" i="6"/>
  <c r="BQ131" i="6"/>
  <c r="BR131" i="6"/>
  <c r="BS131" i="6"/>
  <c r="BT131" i="6"/>
  <c r="BM132" i="6"/>
  <c r="BN132" i="6"/>
  <c r="BO132" i="6"/>
  <c r="BP132" i="6"/>
  <c r="BQ132" i="6"/>
  <c r="BR132" i="6"/>
  <c r="BS132" i="6"/>
  <c r="BT132" i="6"/>
  <c r="BM133" i="6"/>
  <c r="BN133" i="6"/>
  <c r="BO133" i="6"/>
  <c r="BP133" i="6"/>
  <c r="BQ133" i="6"/>
  <c r="BR133" i="6"/>
  <c r="BS133" i="6"/>
  <c r="BT133" i="6"/>
  <c r="BM134" i="6"/>
  <c r="BN134" i="6"/>
  <c r="BO134" i="6"/>
  <c r="BP134" i="6"/>
  <c r="BQ134" i="6"/>
  <c r="BR134" i="6"/>
  <c r="BS134" i="6"/>
  <c r="BT134" i="6"/>
  <c r="BM135" i="6"/>
  <c r="BN135" i="6"/>
  <c r="BO135" i="6"/>
  <c r="BP135" i="6"/>
  <c r="BQ135" i="6"/>
  <c r="BR135" i="6"/>
  <c r="BS135" i="6"/>
  <c r="BT135" i="6"/>
  <c r="BM136" i="6"/>
  <c r="BN136" i="6"/>
  <c r="BO136" i="6"/>
  <c r="BP136" i="6"/>
  <c r="BQ136" i="6"/>
  <c r="BR136" i="6"/>
  <c r="BS136" i="6"/>
  <c r="BT136" i="6"/>
  <c r="BM137" i="6"/>
  <c r="BN137" i="6"/>
  <c r="BO137" i="6"/>
  <c r="BP137" i="6"/>
  <c r="BQ137" i="6"/>
  <c r="BR137" i="6"/>
  <c r="BS137" i="6"/>
  <c r="BT137" i="6"/>
  <c r="BM138" i="6"/>
  <c r="BN138" i="6"/>
  <c r="BO138" i="6"/>
  <c r="BP138" i="6"/>
  <c r="BQ138" i="6"/>
  <c r="BR138" i="6"/>
  <c r="BS138" i="6"/>
  <c r="BT138" i="6"/>
  <c r="BM139" i="6"/>
  <c r="BN139" i="6"/>
  <c r="BO139" i="6"/>
  <c r="BP139" i="6"/>
  <c r="BQ139" i="6"/>
  <c r="BR139" i="6"/>
  <c r="BS139" i="6"/>
  <c r="BT139" i="6"/>
  <c r="BM140" i="6"/>
  <c r="BN140" i="6"/>
  <c r="BO140" i="6"/>
  <c r="BP140" i="6"/>
  <c r="BQ140" i="6"/>
  <c r="BR140" i="6"/>
  <c r="BS140" i="6"/>
  <c r="BT140" i="6"/>
  <c r="BM141" i="6"/>
  <c r="BN141" i="6"/>
  <c r="BO141" i="6"/>
  <c r="BP141" i="6"/>
  <c r="BQ141" i="6"/>
  <c r="BR141" i="6"/>
  <c r="BS141" i="6"/>
  <c r="BT141" i="6"/>
  <c r="BM142" i="6"/>
  <c r="BN142" i="6"/>
  <c r="BO142" i="6"/>
  <c r="BP142" i="6"/>
  <c r="BQ142" i="6"/>
  <c r="BR142" i="6"/>
  <c r="BS142" i="6"/>
  <c r="BT142" i="6"/>
  <c r="BM143" i="6"/>
  <c r="BN143" i="6"/>
  <c r="BO143" i="6"/>
  <c r="BP143" i="6"/>
  <c r="BQ143" i="6"/>
  <c r="BR143" i="6"/>
  <c r="BS143" i="6"/>
  <c r="BT143" i="6"/>
  <c r="BM144" i="6"/>
  <c r="BN144" i="6"/>
  <c r="BO144" i="6"/>
  <c r="BP144" i="6"/>
  <c r="BQ144" i="6"/>
  <c r="BR144" i="6"/>
  <c r="BS144" i="6"/>
  <c r="BT144" i="6"/>
  <c r="BM145" i="6"/>
  <c r="BN145" i="6"/>
  <c r="BO145" i="6"/>
  <c r="BP145" i="6"/>
  <c r="BQ145" i="6"/>
  <c r="BR145" i="6"/>
  <c r="BS145" i="6"/>
  <c r="BT145" i="6"/>
  <c r="BM146" i="6"/>
  <c r="BN146" i="6"/>
  <c r="BO146" i="6"/>
  <c r="BP146" i="6"/>
  <c r="BQ146" i="6"/>
  <c r="BR146" i="6"/>
  <c r="BS146" i="6"/>
  <c r="BT146" i="6"/>
  <c r="BM147" i="6"/>
  <c r="BN147" i="6"/>
  <c r="BO147" i="6"/>
  <c r="BP147" i="6"/>
  <c r="BQ147" i="6"/>
  <c r="BR147" i="6"/>
  <c r="BS147" i="6"/>
  <c r="BT147" i="6"/>
  <c r="BM148" i="6"/>
  <c r="BN148" i="6"/>
  <c r="BO148" i="6"/>
  <c r="BP148" i="6"/>
  <c r="BQ148" i="6"/>
  <c r="BR148" i="6"/>
  <c r="BS148" i="6"/>
  <c r="BT148" i="6"/>
  <c r="BM149" i="6"/>
  <c r="BN149" i="6"/>
  <c r="BO149" i="6"/>
  <c r="BP149" i="6"/>
  <c r="BQ149" i="6"/>
  <c r="BR149" i="6"/>
  <c r="BS149" i="6"/>
  <c r="BT149" i="6"/>
  <c r="BM150" i="6"/>
  <c r="BN150" i="6"/>
  <c r="BO150" i="6"/>
  <c r="BP150" i="6"/>
  <c r="BQ150" i="6"/>
  <c r="BR150" i="6"/>
  <c r="BS150" i="6"/>
  <c r="BT150" i="6"/>
  <c r="BM151" i="6"/>
  <c r="BN151" i="6"/>
  <c r="BO151" i="6"/>
  <c r="BP151" i="6"/>
  <c r="BQ151" i="6"/>
  <c r="BR151" i="6"/>
  <c r="BS151" i="6"/>
  <c r="BT151" i="6"/>
  <c r="BM152" i="6"/>
  <c r="BN152" i="6"/>
  <c r="BO152" i="6"/>
  <c r="BP152" i="6"/>
  <c r="BQ152" i="6"/>
  <c r="BR152" i="6"/>
  <c r="BS152" i="6"/>
  <c r="BT152" i="6"/>
  <c r="BM153" i="6"/>
  <c r="BN153" i="6"/>
  <c r="BO153" i="6"/>
  <c r="BP153" i="6"/>
  <c r="BQ153" i="6"/>
  <c r="BR153" i="6"/>
  <c r="BS153" i="6"/>
  <c r="BT153" i="6"/>
  <c r="BM154" i="6"/>
  <c r="BN154" i="6"/>
  <c r="BO154" i="6"/>
  <c r="BP154" i="6"/>
  <c r="BQ154" i="6"/>
  <c r="BR154" i="6"/>
  <c r="BS154" i="6"/>
  <c r="BT154" i="6"/>
  <c r="BM155" i="6"/>
  <c r="BN155" i="6"/>
  <c r="BO155" i="6"/>
  <c r="BP155" i="6"/>
  <c r="BQ155" i="6"/>
  <c r="BR155" i="6"/>
  <c r="BS155" i="6"/>
  <c r="BT155" i="6"/>
  <c r="BM156" i="6"/>
  <c r="BN156" i="6"/>
  <c r="BO156" i="6"/>
  <c r="BP156" i="6"/>
  <c r="BQ156" i="6"/>
  <c r="BR156" i="6"/>
  <c r="BS156" i="6"/>
  <c r="BT156" i="6"/>
  <c r="BM157" i="6"/>
  <c r="BN157" i="6"/>
  <c r="BO157" i="6"/>
  <c r="BP157" i="6"/>
  <c r="BQ157" i="6"/>
  <c r="BR157" i="6"/>
  <c r="BS157" i="6"/>
  <c r="BT157" i="6"/>
  <c r="BM158" i="6"/>
  <c r="BN158" i="6"/>
  <c r="BO158" i="6"/>
  <c r="BP158" i="6"/>
  <c r="BQ158" i="6"/>
  <c r="BR158" i="6"/>
  <c r="BS158" i="6"/>
  <c r="BT158" i="6"/>
  <c r="BM159" i="6"/>
  <c r="BN159" i="6"/>
  <c r="BO159" i="6"/>
  <c r="BP159" i="6"/>
  <c r="BQ159" i="6"/>
  <c r="BR159" i="6"/>
  <c r="BS159" i="6"/>
  <c r="BT159" i="6"/>
  <c r="BM160" i="6"/>
  <c r="BN160" i="6"/>
  <c r="BO160" i="6"/>
  <c r="BP160" i="6"/>
  <c r="BQ160" i="6"/>
  <c r="BR160" i="6"/>
  <c r="BS160" i="6"/>
  <c r="BT160" i="6"/>
  <c r="BM161" i="6"/>
  <c r="BN161" i="6"/>
  <c r="BO161" i="6"/>
  <c r="BP161" i="6"/>
  <c r="BQ161" i="6"/>
  <c r="BR161" i="6"/>
  <c r="BS161" i="6"/>
  <c r="BT161" i="6"/>
  <c r="BM162" i="6"/>
  <c r="BN162" i="6"/>
  <c r="BO162" i="6"/>
  <c r="BP162" i="6"/>
  <c r="BQ162" i="6"/>
  <c r="BR162" i="6"/>
  <c r="BS162" i="6"/>
  <c r="BT162" i="6"/>
  <c r="BM163" i="6"/>
  <c r="BN163" i="6"/>
  <c r="BO163" i="6"/>
  <c r="BP163" i="6"/>
  <c r="BQ163" i="6"/>
  <c r="BR163" i="6"/>
  <c r="BS163" i="6"/>
  <c r="BT163" i="6"/>
  <c r="BM164" i="6"/>
  <c r="BN164" i="6"/>
  <c r="BO164" i="6"/>
  <c r="BP164" i="6"/>
  <c r="BQ164" i="6"/>
  <c r="BR164" i="6"/>
  <c r="BS164" i="6"/>
  <c r="BT164" i="6"/>
  <c r="BM165" i="6"/>
  <c r="BN165" i="6"/>
  <c r="BO165" i="6"/>
  <c r="BP165" i="6"/>
  <c r="BQ165" i="6"/>
  <c r="BR165" i="6"/>
  <c r="BS165" i="6"/>
  <c r="BT165" i="6"/>
  <c r="BM166" i="6"/>
  <c r="BN166" i="6"/>
  <c r="BO166" i="6"/>
  <c r="BP166" i="6"/>
  <c r="BQ166" i="6"/>
  <c r="BR166" i="6"/>
  <c r="BS166" i="6"/>
  <c r="BT166" i="6"/>
  <c r="BM167" i="6"/>
  <c r="BN167" i="6"/>
  <c r="BO167" i="6"/>
  <c r="BP167" i="6"/>
  <c r="BQ167" i="6"/>
  <c r="BR167" i="6"/>
  <c r="BS167" i="6"/>
  <c r="BT167" i="6"/>
  <c r="BM168" i="6"/>
  <c r="BN168" i="6"/>
  <c r="BO168" i="6"/>
  <c r="BP168" i="6"/>
  <c r="BQ168" i="6"/>
  <c r="BR168" i="6"/>
  <c r="BS168" i="6"/>
  <c r="BT168" i="6"/>
  <c r="BM169" i="6"/>
  <c r="BN169" i="6"/>
  <c r="BO169" i="6"/>
  <c r="BP169" i="6"/>
  <c r="BQ169" i="6"/>
  <c r="BR169" i="6"/>
  <c r="BS169" i="6"/>
  <c r="BT169" i="6"/>
  <c r="BM170" i="6"/>
  <c r="BN170" i="6"/>
  <c r="BO170" i="6"/>
  <c r="BP170" i="6"/>
  <c r="BQ170" i="6"/>
  <c r="BR170" i="6"/>
  <c r="BS170" i="6"/>
  <c r="BT170" i="6"/>
  <c r="BM171" i="6"/>
  <c r="BN171" i="6"/>
  <c r="BO171" i="6"/>
  <c r="BP171" i="6"/>
  <c r="BQ171" i="6"/>
  <c r="BR171" i="6"/>
  <c r="BS171" i="6"/>
  <c r="BT171" i="6"/>
  <c r="BM172" i="6"/>
  <c r="BN172" i="6"/>
  <c r="BO172" i="6"/>
  <c r="BP172" i="6"/>
  <c r="BQ172" i="6"/>
  <c r="BR172" i="6"/>
  <c r="BS172" i="6"/>
  <c r="BT172" i="6"/>
  <c r="BM173" i="6"/>
  <c r="BN173" i="6"/>
  <c r="BO173" i="6"/>
  <c r="BP173" i="6"/>
  <c r="BQ173" i="6"/>
  <c r="BR173" i="6"/>
  <c r="BS173" i="6"/>
  <c r="BT173" i="6"/>
  <c r="BM174" i="6"/>
  <c r="BN174" i="6"/>
  <c r="BO174" i="6"/>
  <c r="BP174" i="6"/>
  <c r="BQ174" i="6"/>
  <c r="BR174" i="6"/>
  <c r="BS174" i="6"/>
  <c r="BT174" i="6"/>
  <c r="BM175" i="6"/>
  <c r="BN175" i="6"/>
  <c r="BO175" i="6"/>
  <c r="BP175" i="6"/>
  <c r="BQ175" i="6"/>
  <c r="BR175" i="6"/>
  <c r="BS175" i="6"/>
  <c r="BT175" i="6"/>
  <c r="BM176" i="6"/>
  <c r="BN176" i="6"/>
  <c r="BO176" i="6"/>
  <c r="BP176" i="6"/>
  <c r="BQ176" i="6"/>
  <c r="BR176" i="6"/>
  <c r="BS176" i="6"/>
  <c r="BT176" i="6"/>
  <c r="BM177" i="6"/>
  <c r="BN177" i="6"/>
  <c r="BO177" i="6"/>
  <c r="BP177" i="6"/>
  <c r="BQ177" i="6"/>
  <c r="BR177" i="6"/>
  <c r="BS177" i="6"/>
  <c r="BT177" i="6"/>
  <c r="BM178" i="6"/>
  <c r="BN178" i="6"/>
  <c r="BO178" i="6"/>
  <c r="BP178" i="6"/>
  <c r="BQ178" i="6"/>
  <c r="BR178" i="6"/>
  <c r="BS178" i="6"/>
  <c r="BT178" i="6"/>
  <c r="BM179" i="6"/>
  <c r="BN179" i="6"/>
  <c r="BO179" i="6"/>
  <c r="BP179" i="6"/>
  <c r="BQ179" i="6"/>
  <c r="BR179" i="6"/>
  <c r="BS179" i="6"/>
  <c r="BT179" i="6"/>
  <c r="BM180" i="6"/>
  <c r="BN180" i="6"/>
  <c r="BO180" i="6"/>
  <c r="BP180" i="6"/>
  <c r="BQ180" i="6"/>
  <c r="BR180" i="6"/>
  <c r="BS180" i="6"/>
  <c r="BT180" i="6"/>
  <c r="BM181" i="6"/>
  <c r="BN181" i="6"/>
  <c r="BO181" i="6"/>
  <c r="BP181" i="6"/>
  <c r="BQ181" i="6"/>
  <c r="BR181" i="6"/>
  <c r="BS181" i="6"/>
  <c r="BT181" i="6"/>
  <c r="BM182" i="6"/>
  <c r="BN182" i="6"/>
  <c r="BO182" i="6"/>
  <c r="BP182" i="6"/>
  <c r="BQ182" i="6"/>
  <c r="BR182" i="6"/>
  <c r="BS182" i="6"/>
  <c r="BT182" i="6"/>
  <c r="BM183" i="6"/>
  <c r="BN183" i="6"/>
  <c r="BO183" i="6"/>
  <c r="BP183" i="6"/>
  <c r="BQ183" i="6"/>
  <c r="BR183" i="6"/>
  <c r="BS183" i="6"/>
  <c r="BT183" i="6"/>
  <c r="BM184" i="6"/>
  <c r="BN184" i="6"/>
  <c r="BO184" i="6"/>
  <c r="BP184" i="6"/>
  <c r="BQ184" i="6"/>
  <c r="BR184" i="6"/>
  <c r="BS184" i="6"/>
  <c r="BT184" i="6"/>
  <c r="BM185" i="6"/>
  <c r="BN185" i="6"/>
  <c r="BO185" i="6"/>
  <c r="BP185" i="6"/>
  <c r="BQ185" i="6"/>
  <c r="BR185" i="6"/>
  <c r="BS185" i="6"/>
  <c r="BT185" i="6"/>
  <c r="BM186" i="6"/>
  <c r="BN186" i="6"/>
  <c r="BO186" i="6"/>
  <c r="BP186" i="6"/>
  <c r="BQ186" i="6"/>
  <c r="BR186" i="6"/>
  <c r="BS186" i="6"/>
  <c r="BT186" i="6"/>
  <c r="BM187" i="6"/>
  <c r="BN187" i="6"/>
  <c r="BO187" i="6"/>
  <c r="BP187" i="6"/>
  <c r="BQ187" i="6"/>
  <c r="BR187" i="6"/>
  <c r="BS187" i="6"/>
  <c r="BT187" i="6"/>
  <c r="BM188" i="6"/>
  <c r="BN188" i="6"/>
  <c r="BO188" i="6"/>
  <c r="BP188" i="6"/>
  <c r="BQ188" i="6"/>
  <c r="BR188" i="6"/>
  <c r="BS188" i="6"/>
  <c r="BT188" i="6"/>
  <c r="BM189" i="6"/>
  <c r="BN189" i="6"/>
  <c r="BO189" i="6"/>
  <c r="BP189" i="6"/>
  <c r="BQ189" i="6"/>
  <c r="BR189" i="6"/>
  <c r="BS189" i="6"/>
  <c r="BT189" i="6"/>
  <c r="BM190" i="6"/>
  <c r="BN190" i="6"/>
  <c r="BO190" i="6"/>
  <c r="BP190" i="6"/>
  <c r="BQ190" i="6"/>
  <c r="BR190" i="6"/>
  <c r="BS190" i="6"/>
  <c r="BT190" i="6"/>
  <c r="BM191" i="6"/>
  <c r="BN191" i="6"/>
  <c r="BO191" i="6"/>
  <c r="BP191" i="6"/>
  <c r="BQ191" i="6"/>
  <c r="BR191" i="6"/>
  <c r="BS191" i="6"/>
  <c r="BT191" i="6"/>
  <c r="BM192" i="6"/>
  <c r="BN192" i="6"/>
  <c r="BO192" i="6"/>
  <c r="BP192" i="6"/>
  <c r="BQ192" i="6"/>
  <c r="BR192" i="6"/>
  <c r="BS192" i="6"/>
  <c r="BT192" i="6"/>
  <c r="BM193" i="6"/>
  <c r="BN193" i="6"/>
  <c r="BO193" i="6"/>
  <c r="BP193" i="6"/>
  <c r="BQ193" i="6"/>
  <c r="BR193" i="6"/>
  <c r="BS193" i="6"/>
  <c r="BT193" i="6"/>
  <c r="BM194" i="6"/>
  <c r="BN194" i="6"/>
  <c r="BO194" i="6"/>
  <c r="BP194" i="6"/>
  <c r="BQ194" i="6"/>
  <c r="BR194" i="6"/>
  <c r="BS194" i="6"/>
  <c r="BT194" i="6"/>
  <c r="BM195" i="6"/>
  <c r="BN195" i="6"/>
  <c r="BO195" i="6"/>
  <c r="BP195" i="6"/>
  <c r="BQ195" i="6"/>
  <c r="BR195" i="6"/>
  <c r="BS195" i="6"/>
  <c r="BT195" i="6"/>
  <c r="BM196" i="6"/>
  <c r="BN196" i="6"/>
  <c r="BO196" i="6"/>
  <c r="BP196" i="6"/>
  <c r="BQ196" i="6"/>
  <c r="BR196" i="6"/>
  <c r="BS196" i="6"/>
  <c r="BT196" i="6"/>
  <c r="BM197" i="6"/>
  <c r="BN197" i="6"/>
  <c r="BO197" i="6"/>
  <c r="BP197" i="6"/>
  <c r="BQ197" i="6"/>
  <c r="BR197" i="6"/>
  <c r="BS197" i="6"/>
  <c r="BT197" i="6"/>
  <c r="BM198" i="6"/>
  <c r="BN198" i="6"/>
  <c r="BO198" i="6"/>
  <c r="BP198" i="6"/>
  <c r="BQ198" i="6"/>
  <c r="BR198" i="6"/>
  <c r="BS198" i="6"/>
  <c r="BT198" i="6"/>
  <c r="BM199" i="6"/>
  <c r="BN199" i="6"/>
  <c r="BO199" i="6"/>
  <c r="BP199" i="6"/>
  <c r="BQ199" i="6"/>
  <c r="BR199" i="6"/>
  <c r="BS199" i="6"/>
  <c r="BT199" i="6"/>
  <c r="BM200" i="6"/>
  <c r="BN200" i="6"/>
  <c r="BO200" i="6"/>
  <c r="BP200" i="6"/>
  <c r="BQ200" i="6"/>
  <c r="BR200" i="6"/>
  <c r="BS200" i="6"/>
  <c r="BT200" i="6"/>
  <c r="BM201" i="6"/>
  <c r="BN201" i="6"/>
  <c r="BO201" i="6"/>
  <c r="BP201" i="6"/>
  <c r="BQ201" i="6"/>
  <c r="BR201" i="6"/>
  <c r="BS201" i="6"/>
  <c r="BT201" i="6"/>
  <c r="BM202" i="6"/>
  <c r="BN202" i="6"/>
  <c r="BO202" i="6"/>
  <c r="BP202" i="6"/>
  <c r="BQ202" i="6"/>
  <c r="BR202" i="6"/>
  <c r="BS202" i="6"/>
  <c r="BT202" i="6"/>
  <c r="BM203" i="6"/>
  <c r="BN203" i="6"/>
  <c r="BO203" i="6"/>
  <c r="BP203" i="6"/>
  <c r="BQ203" i="6"/>
  <c r="BR203" i="6"/>
  <c r="BS203" i="6"/>
  <c r="BT203" i="6"/>
  <c r="BM204" i="6"/>
  <c r="BN204" i="6"/>
  <c r="BO204" i="6"/>
  <c r="BP204" i="6"/>
  <c r="BQ204" i="6"/>
  <c r="BR204" i="6"/>
  <c r="BS204" i="6"/>
  <c r="BT204" i="6"/>
  <c r="BM205" i="6"/>
  <c r="BN205" i="6"/>
  <c r="BO205" i="6"/>
  <c r="BP205" i="6"/>
  <c r="BQ205" i="6"/>
  <c r="BR205" i="6"/>
  <c r="BS205" i="6"/>
  <c r="BT205" i="6"/>
  <c r="BM206" i="6"/>
  <c r="BN206" i="6"/>
  <c r="BO206" i="6"/>
  <c r="BP206" i="6"/>
  <c r="BQ206" i="6"/>
  <c r="BR206" i="6"/>
  <c r="BS206" i="6"/>
  <c r="BT206" i="6"/>
  <c r="BM207" i="6"/>
  <c r="BN207" i="6"/>
  <c r="BO207" i="6"/>
  <c r="BP207" i="6"/>
  <c r="BQ207" i="6"/>
  <c r="BR207" i="6"/>
  <c r="BS207" i="6"/>
  <c r="BT207" i="6"/>
  <c r="BM208" i="6"/>
  <c r="BN208" i="6"/>
  <c r="BO208" i="6"/>
  <c r="BP208" i="6"/>
  <c r="BQ208" i="6"/>
  <c r="BR208" i="6"/>
  <c r="BS208" i="6"/>
  <c r="BT208" i="6"/>
  <c r="BM209" i="6"/>
  <c r="BN209" i="6"/>
  <c r="BO209" i="6"/>
  <c r="BP209" i="6"/>
  <c r="BQ209" i="6"/>
  <c r="BR209" i="6"/>
  <c r="BS209" i="6"/>
  <c r="BT209" i="6"/>
  <c r="BM210" i="6"/>
  <c r="BN210" i="6"/>
  <c r="BO210" i="6"/>
  <c r="BP210" i="6"/>
  <c r="BQ210" i="6"/>
  <c r="BR210" i="6"/>
  <c r="BS210" i="6"/>
  <c r="BT210" i="6"/>
  <c r="BM211" i="6"/>
  <c r="BN211" i="6"/>
  <c r="BO211" i="6"/>
  <c r="BP211" i="6"/>
  <c r="BQ211" i="6"/>
  <c r="BR211" i="6"/>
  <c r="BS211" i="6"/>
  <c r="BT211" i="6"/>
  <c r="BM212" i="6"/>
  <c r="BN212" i="6"/>
  <c r="BO212" i="6"/>
  <c r="BP212" i="6"/>
  <c r="BQ212" i="6"/>
  <c r="BR212" i="6"/>
  <c r="BS212" i="6"/>
  <c r="BT212" i="6"/>
  <c r="BM213" i="6"/>
  <c r="BN213" i="6"/>
  <c r="BO213" i="6"/>
  <c r="BP213" i="6"/>
  <c r="BQ213" i="6"/>
  <c r="BR213" i="6"/>
  <c r="BS213" i="6"/>
  <c r="BT213" i="6"/>
  <c r="BM214" i="6"/>
  <c r="BN214" i="6"/>
  <c r="BO214" i="6"/>
  <c r="BP214" i="6"/>
  <c r="BQ214" i="6"/>
  <c r="BR214" i="6"/>
  <c r="BS214" i="6"/>
  <c r="BT214" i="6"/>
  <c r="BM215" i="6"/>
  <c r="BN215" i="6"/>
  <c r="BO215" i="6"/>
  <c r="BP215" i="6"/>
  <c r="BQ215" i="6"/>
  <c r="BR215" i="6"/>
  <c r="BS215" i="6"/>
  <c r="BT215" i="6"/>
  <c r="BM216" i="6"/>
  <c r="BN216" i="6"/>
  <c r="BO216" i="6"/>
  <c r="BP216" i="6"/>
  <c r="BQ216" i="6"/>
  <c r="BR216" i="6"/>
  <c r="BS216" i="6"/>
  <c r="BT216" i="6"/>
  <c r="BM217" i="6"/>
  <c r="BN217" i="6"/>
  <c r="BO217" i="6"/>
  <c r="BP217" i="6"/>
  <c r="BQ217" i="6"/>
  <c r="BR217" i="6"/>
  <c r="BS217" i="6"/>
  <c r="BT217" i="6"/>
  <c r="BM218" i="6"/>
  <c r="BN218" i="6"/>
  <c r="BO218" i="6"/>
  <c r="BP218" i="6"/>
  <c r="BQ218" i="6"/>
  <c r="BR218" i="6"/>
  <c r="BS218" i="6"/>
  <c r="BT218" i="6"/>
  <c r="BM219" i="6"/>
  <c r="BN219" i="6"/>
  <c r="BO219" i="6"/>
  <c r="BP219" i="6"/>
  <c r="BQ219" i="6"/>
  <c r="BR219" i="6"/>
  <c r="BS219" i="6"/>
  <c r="BT219" i="6"/>
  <c r="BM220" i="6"/>
  <c r="BN220" i="6"/>
  <c r="BO220" i="6"/>
  <c r="BP220" i="6"/>
  <c r="BQ220" i="6"/>
  <c r="BR220" i="6"/>
  <c r="BS220" i="6"/>
  <c r="BT220" i="6"/>
  <c r="BM221" i="6"/>
  <c r="BN221" i="6"/>
  <c r="BO221" i="6"/>
  <c r="BP221" i="6"/>
  <c r="BQ221" i="6"/>
  <c r="BR221" i="6"/>
  <c r="BS221" i="6"/>
  <c r="BT221" i="6"/>
  <c r="BM222" i="6"/>
  <c r="BN222" i="6"/>
  <c r="BO222" i="6"/>
  <c r="BP222" i="6"/>
  <c r="BQ222" i="6"/>
  <c r="BR222" i="6"/>
  <c r="BS222" i="6"/>
  <c r="BT222" i="6"/>
  <c r="BM223" i="6"/>
  <c r="BN223" i="6"/>
  <c r="BO223" i="6"/>
  <c r="BP223" i="6"/>
  <c r="BQ223" i="6"/>
  <c r="BR223" i="6"/>
  <c r="BS223" i="6"/>
  <c r="BT223" i="6"/>
  <c r="BM224" i="6"/>
  <c r="BN224" i="6"/>
  <c r="BO224" i="6"/>
  <c r="BP224" i="6"/>
  <c r="BQ224" i="6"/>
  <c r="BR224" i="6"/>
  <c r="BS224" i="6"/>
  <c r="BT224" i="6"/>
  <c r="BM225" i="6"/>
  <c r="BN225" i="6"/>
  <c r="BO225" i="6"/>
  <c r="BP225" i="6"/>
  <c r="BQ225" i="6"/>
  <c r="BR225" i="6"/>
  <c r="BS225" i="6"/>
  <c r="BT225" i="6"/>
  <c r="BM226" i="6"/>
  <c r="BN226" i="6"/>
  <c r="BO226" i="6"/>
  <c r="BP226" i="6"/>
  <c r="BQ226" i="6"/>
  <c r="BR226" i="6"/>
  <c r="BS226" i="6"/>
  <c r="BT226" i="6"/>
  <c r="BM227" i="6"/>
  <c r="BN227" i="6"/>
  <c r="BO227" i="6"/>
  <c r="BP227" i="6"/>
  <c r="BQ227" i="6"/>
  <c r="BR227" i="6"/>
  <c r="BS227" i="6"/>
  <c r="BT227" i="6"/>
  <c r="BM228" i="6"/>
  <c r="BN228" i="6"/>
  <c r="BO228" i="6"/>
  <c r="BP228" i="6"/>
  <c r="BQ228" i="6"/>
  <c r="BR228" i="6"/>
  <c r="BS228" i="6"/>
  <c r="BT228" i="6"/>
  <c r="BM229" i="6"/>
  <c r="BN229" i="6"/>
  <c r="BO229" i="6"/>
  <c r="BP229" i="6"/>
  <c r="BQ229" i="6"/>
  <c r="BR229" i="6"/>
  <c r="BS229" i="6"/>
  <c r="BT229" i="6"/>
  <c r="BM230" i="6"/>
  <c r="BN230" i="6"/>
  <c r="BO230" i="6"/>
  <c r="BP230" i="6"/>
  <c r="BQ230" i="6"/>
  <c r="BR230" i="6"/>
  <c r="BS230" i="6"/>
  <c r="BT230" i="6"/>
  <c r="BM231" i="6"/>
  <c r="BN231" i="6"/>
  <c r="BO231" i="6"/>
  <c r="BP231" i="6"/>
  <c r="BQ231" i="6"/>
  <c r="BR231" i="6"/>
  <c r="BS231" i="6"/>
  <c r="BT231" i="6"/>
  <c r="BM232" i="6"/>
  <c r="BN232" i="6"/>
  <c r="BO232" i="6"/>
  <c r="BP232" i="6"/>
  <c r="BQ232" i="6"/>
  <c r="BR232" i="6"/>
  <c r="BS232" i="6"/>
  <c r="BT232" i="6"/>
  <c r="BM233" i="6"/>
  <c r="BN233" i="6"/>
  <c r="BO233" i="6"/>
  <c r="BP233" i="6"/>
  <c r="BQ233" i="6"/>
  <c r="BR233" i="6"/>
  <c r="BS233" i="6"/>
  <c r="BT233" i="6"/>
  <c r="BM234" i="6"/>
  <c r="BN234" i="6"/>
  <c r="BO234" i="6"/>
  <c r="BP234" i="6"/>
  <c r="BQ234" i="6"/>
  <c r="BR234" i="6"/>
  <c r="BS234" i="6"/>
  <c r="BT234" i="6"/>
  <c r="BM235" i="6"/>
  <c r="BN235" i="6"/>
  <c r="BO235" i="6"/>
  <c r="BP235" i="6"/>
  <c r="BQ235" i="6"/>
  <c r="BR235" i="6"/>
  <c r="BS235" i="6"/>
  <c r="BT235" i="6"/>
  <c r="BM236" i="6"/>
  <c r="BN236" i="6"/>
  <c r="BO236" i="6"/>
  <c r="BP236" i="6"/>
  <c r="BQ236" i="6"/>
  <c r="BR236" i="6"/>
  <c r="BS236" i="6"/>
  <c r="BT236" i="6"/>
  <c r="BM237" i="6"/>
  <c r="BN237" i="6"/>
  <c r="BO237" i="6"/>
  <c r="BP237" i="6"/>
  <c r="BQ237" i="6"/>
  <c r="BR237" i="6"/>
  <c r="BS237" i="6"/>
  <c r="BT237" i="6"/>
  <c r="BM238" i="6"/>
  <c r="BN238" i="6"/>
  <c r="BO238" i="6"/>
  <c r="BP238" i="6"/>
  <c r="BQ238" i="6"/>
  <c r="BR238" i="6"/>
  <c r="BS238" i="6"/>
  <c r="BT238" i="6"/>
  <c r="BM239" i="6"/>
  <c r="BN239" i="6"/>
  <c r="BO239" i="6"/>
  <c r="BP239" i="6"/>
  <c r="BQ239" i="6"/>
  <c r="BR239" i="6"/>
  <c r="BS239" i="6"/>
  <c r="BT239" i="6"/>
  <c r="BM240" i="6"/>
  <c r="BN240" i="6"/>
  <c r="BO240" i="6"/>
  <c r="BP240" i="6"/>
  <c r="BQ240" i="6"/>
  <c r="BR240" i="6"/>
  <c r="BS240" i="6"/>
  <c r="BT240" i="6"/>
  <c r="BM241" i="6"/>
  <c r="BN241" i="6"/>
  <c r="BO241" i="6"/>
  <c r="BP241" i="6"/>
  <c r="BQ241" i="6"/>
  <c r="BR241" i="6"/>
  <c r="BS241" i="6"/>
  <c r="BT241" i="6"/>
  <c r="BM242" i="6"/>
  <c r="BN242" i="6"/>
  <c r="BO242" i="6"/>
  <c r="BP242" i="6"/>
  <c r="BQ242" i="6"/>
  <c r="BR242" i="6"/>
  <c r="BS242" i="6"/>
  <c r="BT242" i="6"/>
  <c r="BM243" i="6"/>
  <c r="BN243" i="6"/>
  <c r="BO243" i="6"/>
  <c r="BP243" i="6"/>
  <c r="BQ243" i="6"/>
  <c r="BR243" i="6"/>
  <c r="BS243" i="6"/>
  <c r="BT243" i="6"/>
  <c r="BM244" i="6"/>
  <c r="BN244" i="6"/>
  <c r="BO244" i="6"/>
  <c r="BP244" i="6"/>
  <c r="BQ244" i="6"/>
  <c r="BR244" i="6"/>
  <c r="BS244" i="6"/>
  <c r="BT244" i="6"/>
  <c r="BM245" i="6"/>
  <c r="BN245" i="6"/>
  <c r="BO245" i="6"/>
  <c r="BP245" i="6"/>
  <c r="BQ245" i="6"/>
  <c r="BR245" i="6"/>
  <c r="BS245" i="6"/>
  <c r="BT245" i="6"/>
  <c r="BM246" i="6"/>
  <c r="BN246" i="6"/>
  <c r="BO246" i="6"/>
  <c r="BP246" i="6"/>
  <c r="BQ246" i="6"/>
  <c r="BR246" i="6"/>
  <c r="BS246" i="6"/>
  <c r="BT246" i="6"/>
  <c r="BM247" i="6"/>
  <c r="BN247" i="6"/>
  <c r="BO247" i="6"/>
  <c r="BP247" i="6"/>
  <c r="BQ247" i="6"/>
  <c r="BR247" i="6"/>
  <c r="BS247" i="6"/>
  <c r="BT247" i="6"/>
  <c r="BM248" i="6"/>
  <c r="BN248" i="6"/>
  <c r="BO248" i="6"/>
  <c r="BP248" i="6"/>
  <c r="BQ248" i="6"/>
  <c r="BR248" i="6"/>
  <c r="BS248" i="6"/>
  <c r="BT248" i="6"/>
  <c r="BM249" i="6"/>
  <c r="BN249" i="6"/>
  <c r="BO249" i="6"/>
  <c r="BP249" i="6"/>
  <c r="BQ249" i="6"/>
  <c r="BR249" i="6"/>
  <c r="BS249" i="6"/>
  <c r="BT249" i="6"/>
  <c r="BM250" i="6"/>
  <c r="BN250" i="6"/>
  <c r="BO250" i="6"/>
  <c r="BP250" i="6"/>
  <c r="BQ250" i="6"/>
  <c r="BR250" i="6"/>
  <c r="BS250" i="6"/>
  <c r="BT250" i="6"/>
  <c r="BM251" i="6"/>
  <c r="BN251" i="6"/>
  <c r="BO251" i="6"/>
  <c r="BP251" i="6"/>
  <c r="BQ251" i="6"/>
  <c r="BR251" i="6"/>
  <c r="BS251" i="6"/>
  <c r="BT251" i="6"/>
  <c r="BM252" i="6"/>
  <c r="BN252" i="6"/>
  <c r="BO252" i="6"/>
  <c r="BP252" i="6"/>
  <c r="BQ252" i="6"/>
  <c r="BR252" i="6"/>
  <c r="BS252" i="6"/>
  <c r="BT252" i="6"/>
  <c r="BM253" i="6"/>
  <c r="BN253" i="6"/>
  <c r="BO253" i="6"/>
  <c r="BP253" i="6"/>
  <c r="BQ253" i="6"/>
  <c r="BR253" i="6"/>
  <c r="BS253" i="6"/>
  <c r="BT253" i="6"/>
  <c r="BM254" i="6"/>
  <c r="BN254" i="6"/>
  <c r="BO254" i="6"/>
  <c r="BP254" i="6"/>
  <c r="BQ254" i="6"/>
  <c r="BR254" i="6"/>
  <c r="BS254" i="6"/>
  <c r="BT254" i="6"/>
  <c r="BM255" i="6"/>
  <c r="BN255" i="6"/>
  <c r="BO255" i="6"/>
  <c r="BP255" i="6"/>
  <c r="BQ255" i="6"/>
  <c r="BR255" i="6"/>
  <c r="BS255" i="6"/>
  <c r="BT255" i="6"/>
  <c r="BM256" i="6"/>
  <c r="BN256" i="6"/>
  <c r="BO256" i="6"/>
  <c r="BP256" i="6"/>
  <c r="BQ256" i="6"/>
  <c r="BR256" i="6"/>
  <c r="BS256" i="6"/>
  <c r="BT256" i="6"/>
  <c r="BM257" i="6"/>
  <c r="BN257" i="6"/>
  <c r="BO257" i="6"/>
  <c r="BP257" i="6"/>
  <c r="BQ257" i="6"/>
  <c r="BR257" i="6"/>
  <c r="BS257" i="6"/>
  <c r="BT257" i="6"/>
  <c r="BM258" i="6"/>
  <c r="BN258" i="6"/>
  <c r="BO258" i="6"/>
  <c r="BP258" i="6"/>
  <c r="BQ258" i="6"/>
  <c r="BR258" i="6"/>
  <c r="BS258" i="6"/>
  <c r="BT258" i="6"/>
  <c r="BM259" i="6"/>
  <c r="BN259" i="6"/>
  <c r="BO259" i="6"/>
  <c r="BP259" i="6"/>
  <c r="BQ259" i="6"/>
  <c r="BR259" i="6"/>
  <c r="BS259" i="6"/>
  <c r="BT259" i="6"/>
  <c r="BM260" i="6"/>
  <c r="BN260" i="6"/>
  <c r="BO260" i="6"/>
  <c r="BP260" i="6"/>
  <c r="BQ260" i="6"/>
  <c r="BR260" i="6"/>
  <c r="BS260" i="6"/>
  <c r="BT260" i="6"/>
  <c r="BM261" i="6"/>
  <c r="BN261" i="6"/>
  <c r="BO261" i="6"/>
  <c r="BP261" i="6"/>
  <c r="BQ261" i="6"/>
  <c r="BR261" i="6"/>
  <c r="BS261" i="6"/>
  <c r="BT261" i="6"/>
  <c r="BM262" i="6"/>
  <c r="BN262" i="6"/>
  <c r="BO262" i="6"/>
  <c r="BP262" i="6"/>
  <c r="BQ262" i="6"/>
  <c r="BR262" i="6"/>
  <c r="BS262" i="6"/>
  <c r="BT262" i="6"/>
  <c r="BM263" i="6"/>
  <c r="BN263" i="6"/>
  <c r="BO263" i="6"/>
  <c r="BP263" i="6"/>
  <c r="BQ263" i="6"/>
  <c r="BR263" i="6"/>
  <c r="BS263" i="6"/>
  <c r="BT263" i="6"/>
  <c r="BM264" i="6"/>
  <c r="BN264" i="6"/>
  <c r="BO264" i="6"/>
  <c r="BP264" i="6"/>
  <c r="BQ264" i="6"/>
  <c r="BR264" i="6"/>
  <c r="BS264" i="6"/>
  <c r="BT264" i="6"/>
  <c r="BM265" i="6"/>
  <c r="BN265" i="6"/>
  <c r="BO265" i="6"/>
  <c r="BP265" i="6"/>
  <c r="BQ265" i="6"/>
  <c r="BR265" i="6"/>
  <c r="BS265" i="6"/>
  <c r="BT265" i="6"/>
  <c r="BM266" i="6"/>
  <c r="BN266" i="6"/>
  <c r="BO266" i="6"/>
  <c r="BP266" i="6"/>
  <c r="BQ266" i="6"/>
  <c r="BR266" i="6"/>
  <c r="BS266" i="6"/>
  <c r="BT266" i="6"/>
  <c r="BM267" i="6"/>
  <c r="BN267" i="6"/>
  <c r="BO267" i="6"/>
  <c r="BP267" i="6"/>
  <c r="BQ267" i="6"/>
  <c r="BR267" i="6"/>
  <c r="BS267" i="6"/>
  <c r="BT267" i="6"/>
  <c r="BM268" i="6"/>
  <c r="BN268" i="6"/>
  <c r="BO268" i="6"/>
  <c r="BP268" i="6"/>
  <c r="BQ268" i="6"/>
  <c r="BR268" i="6"/>
  <c r="BS268" i="6"/>
  <c r="BT268" i="6"/>
  <c r="BM269" i="6"/>
  <c r="BN269" i="6"/>
  <c r="BO269" i="6"/>
  <c r="BP269" i="6"/>
  <c r="BQ269" i="6"/>
  <c r="BR269" i="6"/>
  <c r="BS269" i="6"/>
  <c r="BT269" i="6"/>
  <c r="BM270" i="6"/>
  <c r="BN270" i="6"/>
  <c r="BO270" i="6"/>
  <c r="BP270" i="6"/>
  <c r="BQ270" i="6"/>
  <c r="BR270" i="6"/>
  <c r="BS270" i="6"/>
  <c r="BT270" i="6"/>
  <c r="BM271" i="6"/>
  <c r="BN271" i="6"/>
  <c r="BO271" i="6"/>
  <c r="BP271" i="6"/>
  <c r="BQ271" i="6"/>
  <c r="BR271" i="6"/>
  <c r="BS271" i="6"/>
  <c r="BT271" i="6"/>
  <c r="BM272" i="6"/>
  <c r="BN272" i="6"/>
  <c r="BO272" i="6"/>
  <c r="BP272" i="6"/>
  <c r="BQ272" i="6"/>
  <c r="BR272" i="6"/>
  <c r="BS272" i="6"/>
  <c r="BT272" i="6"/>
  <c r="BM273" i="6"/>
  <c r="BN273" i="6"/>
  <c r="BO273" i="6"/>
  <c r="BP273" i="6"/>
  <c r="BQ273" i="6"/>
  <c r="BR273" i="6"/>
  <c r="BS273" i="6"/>
  <c r="BT273" i="6"/>
  <c r="BM274" i="6"/>
  <c r="BN274" i="6"/>
  <c r="BO274" i="6"/>
  <c r="BP274" i="6"/>
  <c r="BQ274" i="6"/>
  <c r="BR274" i="6"/>
  <c r="BS274" i="6"/>
  <c r="BT274" i="6"/>
  <c r="BM275" i="6"/>
  <c r="BN275" i="6"/>
  <c r="BO275" i="6"/>
  <c r="BP275" i="6"/>
  <c r="BQ275" i="6"/>
  <c r="BR275" i="6"/>
  <c r="BS275" i="6"/>
  <c r="BT275" i="6"/>
  <c r="BM276" i="6"/>
  <c r="BN276" i="6"/>
  <c r="BO276" i="6"/>
  <c r="BP276" i="6"/>
  <c r="BQ276" i="6"/>
  <c r="BR276" i="6"/>
  <c r="BS276" i="6"/>
  <c r="BT276" i="6"/>
  <c r="BM277" i="6"/>
  <c r="BN277" i="6"/>
  <c r="BO277" i="6"/>
  <c r="BP277" i="6"/>
  <c r="BQ277" i="6"/>
  <c r="BR277" i="6"/>
  <c r="BS277" i="6"/>
  <c r="BT277" i="6"/>
  <c r="BM278" i="6"/>
  <c r="BN278" i="6"/>
  <c r="BO278" i="6"/>
  <c r="BP278" i="6"/>
  <c r="BQ278" i="6"/>
  <c r="BR278" i="6"/>
  <c r="BS278" i="6"/>
  <c r="BT278" i="6"/>
  <c r="BM279" i="6"/>
  <c r="BN279" i="6"/>
  <c r="BO279" i="6"/>
  <c r="BP279" i="6"/>
  <c r="BQ279" i="6"/>
  <c r="BR279" i="6"/>
  <c r="BS279" i="6"/>
  <c r="BT279" i="6"/>
  <c r="BM280" i="6"/>
  <c r="BN280" i="6"/>
  <c r="BO280" i="6"/>
  <c r="BP280" i="6"/>
  <c r="BQ280" i="6"/>
  <c r="BR280" i="6"/>
  <c r="BS280" i="6"/>
  <c r="BT280" i="6"/>
  <c r="BM281" i="6"/>
  <c r="BN281" i="6"/>
  <c r="BO281" i="6"/>
  <c r="BP281" i="6"/>
  <c r="BQ281" i="6"/>
  <c r="BR281" i="6"/>
  <c r="BS281" i="6"/>
  <c r="BT281" i="6"/>
  <c r="BM282" i="6"/>
  <c r="BN282" i="6"/>
  <c r="BO282" i="6"/>
  <c r="BP282" i="6"/>
  <c r="BQ282" i="6"/>
  <c r="BR282" i="6"/>
  <c r="BS282" i="6"/>
  <c r="BT282" i="6"/>
  <c r="BM283" i="6"/>
  <c r="BN283" i="6"/>
  <c r="BO283" i="6"/>
  <c r="BP283" i="6"/>
  <c r="BQ283" i="6"/>
  <c r="BR283" i="6"/>
  <c r="BS283" i="6"/>
  <c r="BT283" i="6"/>
  <c r="BM284" i="6"/>
  <c r="BN284" i="6"/>
  <c r="BO284" i="6"/>
  <c r="BP284" i="6"/>
  <c r="BQ284" i="6"/>
  <c r="BR284" i="6"/>
  <c r="BS284" i="6"/>
  <c r="BT284" i="6"/>
  <c r="BM285" i="6"/>
  <c r="BN285" i="6"/>
  <c r="BO285" i="6"/>
  <c r="BP285" i="6"/>
  <c r="BQ285" i="6"/>
  <c r="BR285" i="6"/>
  <c r="BS285" i="6"/>
  <c r="BT285" i="6"/>
  <c r="BM286" i="6"/>
  <c r="BN286" i="6"/>
  <c r="BO286" i="6"/>
  <c r="BP286" i="6"/>
  <c r="BQ286" i="6"/>
  <c r="BR286" i="6"/>
  <c r="BS286" i="6"/>
  <c r="BT286" i="6"/>
  <c r="BM287" i="6"/>
  <c r="BN287" i="6"/>
  <c r="BO287" i="6"/>
  <c r="BP287" i="6"/>
  <c r="BQ287" i="6"/>
  <c r="BR287" i="6"/>
  <c r="BS287" i="6"/>
  <c r="BT287" i="6"/>
  <c r="BM288" i="6"/>
  <c r="BN288" i="6"/>
  <c r="BO288" i="6"/>
  <c r="BP288" i="6"/>
  <c r="BQ288" i="6"/>
  <c r="BR288" i="6"/>
  <c r="BS288" i="6"/>
  <c r="BT288" i="6"/>
  <c r="BM289" i="6"/>
  <c r="BN289" i="6"/>
  <c r="BO289" i="6"/>
  <c r="BP289" i="6"/>
  <c r="BQ289" i="6"/>
  <c r="BR289" i="6"/>
  <c r="BS289" i="6"/>
  <c r="BT289" i="6"/>
  <c r="BM290" i="6"/>
  <c r="BN290" i="6"/>
  <c r="BO290" i="6"/>
  <c r="BP290" i="6"/>
  <c r="BQ290" i="6"/>
  <c r="BR290" i="6"/>
  <c r="BS290" i="6"/>
  <c r="BT290" i="6"/>
  <c r="BM291" i="6"/>
  <c r="BN291" i="6"/>
  <c r="BO291" i="6"/>
  <c r="BP291" i="6"/>
  <c r="BQ291" i="6"/>
  <c r="BR291" i="6"/>
  <c r="BS291" i="6"/>
  <c r="BT291" i="6"/>
  <c r="BM292" i="6"/>
  <c r="BN292" i="6"/>
  <c r="BO292" i="6"/>
  <c r="BP292" i="6"/>
  <c r="BQ292" i="6"/>
  <c r="BR292" i="6"/>
  <c r="BS292" i="6"/>
  <c r="BT292" i="6"/>
  <c r="BM293" i="6"/>
  <c r="BN293" i="6"/>
  <c r="BO293" i="6"/>
  <c r="BP293" i="6"/>
  <c r="BQ293" i="6"/>
  <c r="BR293" i="6"/>
  <c r="BS293" i="6"/>
  <c r="BT293" i="6"/>
  <c r="BM294" i="6"/>
  <c r="BN294" i="6"/>
  <c r="BO294" i="6"/>
  <c r="BP294" i="6"/>
  <c r="BQ294" i="6"/>
  <c r="BR294" i="6"/>
  <c r="BS294" i="6"/>
  <c r="BT294" i="6"/>
  <c r="BM295" i="6"/>
  <c r="BN295" i="6"/>
  <c r="BO295" i="6"/>
  <c r="BP295" i="6"/>
  <c r="BQ295" i="6"/>
  <c r="BR295" i="6"/>
  <c r="BS295" i="6"/>
  <c r="BT295" i="6"/>
  <c r="BM296" i="6"/>
  <c r="BN296" i="6"/>
  <c r="BO296" i="6"/>
  <c r="BP296" i="6"/>
  <c r="BQ296" i="6"/>
  <c r="BR296" i="6"/>
  <c r="BS296" i="6"/>
  <c r="BT296" i="6"/>
  <c r="BM297" i="6"/>
  <c r="BN297" i="6"/>
  <c r="BO297" i="6"/>
  <c r="BP297" i="6"/>
  <c r="BQ297" i="6"/>
  <c r="BR297" i="6"/>
  <c r="BS297" i="6"/>
  <c r="BT297" i="6"/>
  <c r="BM298" i="6"/>
  <c r="BN298" i="6"/>
  <c r="BO298" i="6"/>
  <c r="BP298" i="6"/>
  <c r="BQ298" i="6"/>
  <c r="BR298" i="6"/>
  <c r="BS298" i="6"/>
  <c r="BT298" i="6"/>
  <c r="BM299" i="6"/>
  <c r="BN299" i="6"/>
  <c r="BO299" i="6"/>
  <c r="BP299" i="6"/>
  <c r="BQ299" i="6"/>
  <c r="BR299" i="6"/>
  <c r="BS299" i="6"/>
  <c r="BT299" i="6"/>
  <c r="BM300" i="6"/>
  <c r="BN300" i="6"/>
  <c r="BO300" i="6"/>
  <c r="BP300" i="6"/>
  <c r="BQ300" i="6"/>
  <c r="BR300" i="6"/>
  <c r="BS300" i="6"/>
  <c r="BT300" i="6"/>
  <c r="BE5" i="6" l="1"/>
  <c r="BF5" i="6"/>
  <c r="BG5" i="6"/>
  <c r="BH5" i="6"/>
  <c r="BI5" i="6"/>
  <c r="BJ5" i="6"/>
  <c r="BK5" i="6"/>
  <c r="BL5" i="6"/>
  <c r="BE6" i="6"/>
  <c r="BF6" i="6"/>
  <c r="BG6" i="6"/>
  <c r="BH6" i="6"/>
  <c r="BI6" i="6"/>
  <c r="BJ6" i="6"/>
  <c r="BK6" i="6"/>
  <c r="BL6" i="6"/>
  <c r="BE7" i="6"/>
  <c r="BF7" i="6"/>
  <c r="BG7" i="6"/>
  <c r="BH7" i="6"/>
  <c r="BI7" i="6"/>
  <c r="BJ7" i="6"/>
  <c r="BK7" i="6"/>
  <c r="BL7" i="6"/>
  <c r="BE8" i="6"/>
  <c r="BF8" i="6"/>
  <c r="BG8" i="6"/>
  <c r="BH8" i="6"/>
  <c r="BI8" i="6"/>
  <c r="BJ8" i="6"/>
  <c r="BK8" i="6"/>
  <c r="BL8" i="6"/>
  <c r="BE9" i="6"/>
  <c r="BF9" i="6"/>
  <c r="BG9" i="6"/>
  <c r="BH9" i="6"/>
  <c r="BI9" i="6"/>
  <c r="BJ9" i="6"/>
  <c r="BK9" i="6"/>
  <c r="BL9" i="6"/>
  <c r="BE10" i="6"/>
  <c r="BF10" i="6"/>
  <c r="BG10" i="6"/>
  <c r="BH10" i="6"/>
  <c r="BI10" i="6"/>
  <c r="BJ10" i="6"/>
  <c r="BK10" i="6"/>
  <c r="BL10" i="6"/>
  <c r="BE11" i="6"/>
  <c r="BF11" i="6"/>
  <c r="BG11" i="6"/>
  <c r="BH11" i="6"/>
  <c r="BI11" i="6"/>
  <c r="BJ11" i="6"/>
  <c r="BK11" i="6"/>
  <c r="BL11" i="6"/>
  <c r="BE12" i="6"/>
  <c r="BF12" i="6"/>
  <c r="BG12" i="6"/>
  <c r="BH12" i="6"/>
  <c r="BI12" i="6"/>
  <c r="BJ12" i="6"/>
  <c r="BK12" i="6"/>
  <c r="BL12" i="6"/>
  <c r="BE13" i="6"/>
  <c r="BF13" i="6"/>
  <c r="BG13" i="6"/>
  <c r="BH13" i="6"/>
  <c r="BI13" i="6"/>
  <c r="BJ13" i="6"/>
  <c r="BK13" i="6"/>
  <c r="BL13" i="6"/>
  <c r="BE14" i="6"/>
  <c r="BF14" i="6"/>
  <c r="BG14" i="6"/>
  <c r="BH14" i="6"/>
  <c r="BI14" i="6"/>
  <c r="BJ14" i="6"/>
  <c r="BK14" i="6"/>
  <c r="BL14" i="6"/>
  <c r="BE15" i="6"/>
  <c r="BF15" i="6"/>
  <c r="BG15" i="6"/>
  <c r="BH15" i="6"/>
  <c r="BI15" i="6"/>
  <c r="BJ15" i="6"/>
  <c r="BK15" i="6"/>
  <c r="BL15" i="6"/>
  <c r="BE16" i="6"/>
  <c r="BF16" i="6"/>
  <c r="BG16" i="6"/>
  <c r="BH16" i="6"/>
  <c r="BI16" i="6"/>
  <c r="BJ16" i="6"/>
  <c r="BK16" i="6"/>
  <c r="BL16" i="6"/>
  <c r="BE17" i="6"/>
  <c r="BF17" i="6"/>
  <c r="BG17" i="6"/>
  <c r="BH17" i="6"/>
  <c r="BI17" i="6"/>
  <c r="BJ17" i="6"/>
  <c r="BK17" i="6"/>
  <c r="BL17" i="6"/>
  <c r="BE18" i="6"/>
  <c r="BF18" i="6"/>
  <c r="BG18" i="6"/>
  <c r="BH18" i="6"/>
  <c r="BI18" i="6"/>
  <c r="BJ18" i="6"/>
  <c r="BK18" i="6"/>
  <c r="BL18" i="6"/>
  <c r="BE19" i="6"/>
  <c r="BF19" i="6"/>
  <c r="BG19" i="6"/>
  <c r="BH19" i="6"/>
  <c r="BI19" i="6"/>
  <c r="BJ19" i="6"/>
  <c r="BK19" i="6"/>
  <c r="BL19" i="6"/>
  <c r="BE20" i="6"/>
  <c r="BF20" i="6"/>
  <c r="BG20" i="6"/>
  <c r="BH20" i="6"/>
  <c r="BI20" i="6"/>
  <c r="BJ20" i="6"/>
  <c r="BK20" i="6"/>
  <c r="BL20" i="6"/>
  <c r="BE21" i="6"/>
  <c r="BF21" i="6"/>
  <c r="BG21" i="6"/>
  <c r="BH21" i="6"/>
  <c r="BI21" i="6"/>
  <c r="BJ21" i="6"/>
  <c r="BK21" i="6"/>
  <c r="BL21" i="6"/>
  <c r="BE22" i="6"/>
  <c r="BF22" i="6"/>
  <c r="BG22" i="6"/>
  <c r="BH22" i="6"/>
  <c r="BI22" i="6"/>
  <c r="BJ22" i="6"/>
  <c r="BK22" i="6"/>
  <c r="BL22" i="6"/>
  <c r="BE23" i="6"/>
  <c r="BF23" i="6"/>
  <c r="BG23" i="6"/>
  <c r="BH23" i="6"/>
  <c r="BI23" i="6"/>
  <c r="BJ23" i="6"/>
  <c r="BK23" i="6"/>
  <c r="BL23" i="6"/>
  <c r="BE24" i="6"/>
  <c r="BF24" i="6"/>
  <c r="BG24" i="6"/>
  <c r="BH24" i="6"/>
  <c r="BI24" i="6"/>
  <c r="BJ24" i="6"/>
  <c r="BK24" i="6"/>
  <c r="BL24" i="6"/>
  <c r="BE25" i="6"/>
  <c r="BF25" i="6"/>
  <c r="BG25" i="6"/>
  <c r="BH25" i="6"/>
  <c r="BI25" i="6"/>
  <c r="BJ25" i="6"/>
  <c r="BK25" i="6"/>
  <c r="BL25" i="6"/>
  <c r="BE26" i="6"/>
  <c r="BF26" i="6"/>
  <c r="BG26" i="6"/>
  <c r="BH26" i="6"/>
  <c r="BI26" i="6"/>
  <c r="BJ26" i="6"/>
  <c r="BK26" i="6"/>
  <c r="BL26" i="6"/>
  <c r="BE27" i="6"/>
  <c r="BF27" i="6"/>
  <c r="BG27" i="6"/>
  <c r="BH27" i="6"/>
  <c r="BI27" i="6"/>
  <c r="BJ27" i="6"/>
  <c r="BK27" i="6"/>
  <c r="BL27" i="6"/>
  <c r="BE28" i="6"/>
  <c r="BF28" i="6"/>
  <c r="BG28" i="6"/>
  <c r="BH28" i="6"/>
  <c r="BI28" i="6"/>
  <c r="BJ28" i="6"/>
  <c r="BK28" i="6"/>
  <c r="BL28" i="6"/>
  <c r="BE29" i="6"/>
  <c r="BF29" i="6"/>
  <c r="BG29" i="6"/>
  <c r="BH29" i="6"/>
  <c r="BI29" i="6"/>
  <c r="BJ29" i="6"/>
  <c r="BK29" i="6"/>
  <c r="BL29" i="6"/>
  <c r="BE30" i="6"/>
  <c r="BF30" i="6"/>
  <c r="BG30" i="6"/>
  <c r="BH30" i="6"/>
  <c r="BI30" i="6"/>
  <c r="BJ30" i="6"/>
  <c r="BK30" i="6"/>
  <c r="BL30" i="6"/>
  <c r="BE31" i="6"/>
  <c r="BF31" i="6"/>
  <c r="BG31" i="6"/>
  <c r="BH31" i="6"/>
  <c r="BI31" i="6"/>
  <c r="BJ31" i="6"/>
  <c r="BK31" i="6"/>
  <c r="BL31" i="6"/>
  <c r="BE32" i="6"/>
  <c r="BF32" i="6"/>
  <c r="BG32" i="6"/>
  <c r="BH32" i="6"/>
  <c r="BI32" i="6"/>
  <c r="BJ32" i="6"/>
  <c r="BK32" i="6"/>
  <c r="BL32" i="6"/>
  <c r="BE33" i="6"/>
  <c r="BF33" i="6"/>
  <c r="BG33" i="6"/>
  <c r="BH33" i="6"/>
  <c r="BI33" i="6"/>
  <c r="BJ33" i="6"/>
  <c r="BK33" i="6"/>
  <c r="BL33" i="6"/>
  <c r="BE34" i="6"/>
  <c r="BF34" i="6"/>
  <c r="BG34" i="6"/>
  <c r="BH34" i="6"/>
  <c r="BI34" i="6"/>
  <c r="BJ34" i="6"/>
  <c r="BK34" i="6"/>
  <c r="BL34" i="6"/>
  <c r="BE35" i="6"/>
  <c r="BF35" i="6"/>
  <c r="BG35" i="6"/>
  <c r="BH35" i="6"/>
  <c r="BI35" i="6"/>
  <c r="BJ35" i="6"/>
  <c r="BK35" i="6"/>
  <c r="BL35" i="6"/>
  <c r="BE36" i="6"/>
  <c r="BF36" i="6"/>
  <c r="BG36" i="6"/>
  <c r="BH36" i="6"/>
  <c r="BI36" i="6"/>
  <c r="BJ36" i="6"/>
  <c r="BK36" i="6"/>
  <c r="BL36" i="6"/>
  <c r="BE37" i="6"/>
  <c r="BF37" i="6"/>
  <c r="BG37" i="6"/>
  <c r="BH37" i="6"/>
  <c r="BI37" i="6"/>
  <c r="BJ37" i="6"/>
  <c r="BK37" i="6"/>
  <c r="BL37" i="6"/>
  <c r="BE38" i="6"/>
  <c r="BF38" i="6"/>
  <c r="BG38" i="6"/>
  <c r="BH38" i="6"/>
  <c r="BI38" i="6"/>
  <c r="BJ38" i="6"/>
  <c r="BK38" i="6"/>
  <c r="BL38" i="6"/>
  <c r="BE39" i="6"/>
  <c r="BF39" i="6"/>
  <c r="BG39" i="6"/>
  <c r="BH39" i="6"/>
  <c r="BI39" i="6"/>
  <c r="BJ39" i="6"/>
  <c r="BK39" i="6"/>
  <c r="BL39" i="6"/>
  <c r="BE40" i="6"/>
  <c r="BF40" i="6"/>
  <c r="BG40" i="6"/>
  <c r="BH40" i="6"/>
  <c r="BI40" i="6"/>
  <c r="BJ40" i="6"/>
  <c r="BK40" i="6"/>
  <c r="BL40" i="6"/>
  <c r="BE41" i="6"/>
  <c r="BF41" i="6"/>
  <c r="BG41" i="6"/>
  <c r="BH41" i="6"/>
  <c r="BI41" i="6"/>
  <c r="BJ41" i="6"/>
  <c r="BK41" i="6"/>
  <c r="BL41" i="6"/>
  <c r="BE42" i="6"/>
  <c r="BF42" i="6"/>
  <c r="BG42" i="6"/>
  <c r="BH42" i="6"/>
  <c r="BI42" i="6"/>
  <c r="BJ42" i="6"/>
  <c r="BK42" i="6"/>
  <c r="BL42" i="6"/>
  <c r="BE43" i="6"/>
  <c r="BF43" i="6"/>
  <c r="BG43" i="6"/>
  <c r="BH43" i="6"/>
  <c r="BI43" i="6"/>
  <c r="BJ43" i="6"/>
  <c r="BK43" i="6"/>
  <c r="BL43" i="6"/>
  <c r="BE44" i="6"/>
  <c r="BF44" i="6"/>
  <c r="BG44" i="6"/>
  <c r="BH44" i="6"/>
  <c r="BI44" i="6"/>
  <c r="BJ44" i="6"/>
  <c r="BK44" i="6"/>
  <c r="BL44" i="6"/>
  <c r="BE45" i="6"/>
  <c r="BF45" i="6"/>
  <c r="BG45" i="6"/>
  <c r="BH45" i="6"/>
  <c r="BI45" i="6"/>
  <c r="BJ45" i="6"/>
  <c r="BK45" i="6"/>
  <c r="BL45" i="6"/>
  <c r="BE46" i="6"/>
  <c r="BF46" i="6"/>
  <c r="BG46" i="6"/>
  <c r="BH46" i="6"/>
  <c r="BI46" i="6"/>
  <c r="BJ46" i="6"/>
  <c r="BK46" i="6"/>
  <c r="BL46" i="6"/>
  <c r="BE47" i="6"/>
  <c r="BF47" i="6"/>
  <c r="BG47" i="6"/>
  <c r="BH47" i="6"/>
  <c r="BI47" i="6"/>
  <c r="BJ47" i="6"/>
  <c r="BK47" i="6"/>
  <c r="BL47" i="6"/>
  <c r="BE48" i="6"/>
  <c r="BF48" i="6"/>
  <c r="BG48" i="6"/>
  <c r="BH48" i="6"/>
  <c r="BI48" i="6"/>
  <c r="BJ48" i="6"/>
  <c r="BK48" i="6"/>
  <c r="BL48" i="6"/>
  <c r="BE49" i="6"/>
  <c r="BF49" i="6"/>
  <c r="BG49" i="6"/>
  <c r="BH49" i="6"/>
  <c r="BI49" i="6"/>
  <c r="BJ49" i="6"/>
  <c r="BK49" i="6"/>
  <c r="BL49" i="6"/>
  <c r="BE50" i="6"/>
  <c r="BF50" i="6"/>
  <c r="BG50" i="6"/>
  <c r="BH50" i="6"/>
  <c r="BI50" i="6"/>
  <c r="BJ50" i="6"/>
  <c r="BK50" i="6"/>
  <c r="BL50" i="6"/>
  <c r="BE51" i="6"/>
  <c r="BF51" i="6"/>
  <c r="BG51" i="6"/>
  <c r="BH51" i="6"/>
  <c r="BI51" i="6"/>
  <c r="BJ51" i="6"/>
  <c r="BK51" i="6"/>
  <c r="BL51" i="6"/>
  <c r="BE52" i="6"/>
  <c r="BF52" i="6"/>
  <c r="BG52" i="6"/>
  <c r="BH52" i="6"/>
  <c r="BI52" i="6"/>
  <c r="BJ52" i="6"/>
  <c r="BK52" i="6"/>
  <c r="BL52" i="6"/>
  <c r="BE53" i="6"/>
  <c r="BF53" i="6"/>
  <c r="BG53" i="6"/>
  <c r="BH53" i="6"/>
  <c r="BI53" i="6"/>
  <c r="BJ53" i="6"/>
  <c r="BK53" i="6"/>
  <c r="BL53" i="6"/>
  <c r="BE54" i="6"/>
  <c r="BF54" i="6"/>
  <c r="BG54" i="6"/>
  <c r="BH54" i="6"/>
  <c r="BI54" i="6"/>
  <c r="BJ54" i="6"/>
  <c r="BK54" i="6"/>
  <c r="BL54" i="6"/>
  <c r="BE55" i="6"/>
  <c r="BF55" i="6"/>
  <c r="BG55" i="6"/>
  <c r="BH55" i="6"/>
  <c r="BI55" i="6"/>
  <c r="BJ55" i="6"/>
  <c r="BK55" i="6"/>
  <c r="BL55" i="6"/>
  <c r="BE56" i="6"/>
  <c r="BF56" i="6"/>
  <c r="BG56" i="6"/>
  <c r="BH56" i="6"/>
  <c r="BI56" i="6"/>
  <c r="BJ56" i="6"/>
  <c r="BK56" i="6"/>
  <c r="BL56" i="6"/>
  <c r="BE57" i="6"/>
  <c r="BF57" i="6"/>
  <c r="BG57" i="6"/>
  <c r="BH57" i="6"/>
  <c r="BI57" i="6"/>
  <c r="BJ57" i="6"/>
  <c r="BK57" i="6"/>
  <c r="BL57" i="6"/>
  <c r="BE58" i="6"/>
  <c r="BF58" i="6"/>
  <c r="BG58" i="6"/>
  <c r="BH58" i="6"/>
  <c r="BI58" i="6"/>
  <c r="BJ58" i="6"/>
  <c r="BK58" i="6"/>
  <c r="BL58" i="6"/>
  <c r="BE59" i="6"/>
  <c r="BF59" i="6"/>
  <c r="BG59" i="6"/>
  <c r="BH59" i="6"/>
  <c r="BI59" i="6"/>
  <c r="BJ59" i="6"/>
  <c r="BK59" i="6"/>
  <c r="BL59" i="6"/>
  <c r="BE60" i="6"/>
  <c r="BF60" i="6"/>
  <c r="BG60" i="6"/>
  <c r="BH60" i="6"/>
  <c r="BI60" i="6"/>
  <c r="BJ60" i="6"/>
  <c r="BK60" i="6"/>
  <c r="BL60" i="6"/>
  <c r="BE61" i="6"/>
  <c r="BF61" i="6"/>
  <c r="BG61" i="6"/>
  <c r="BH61" i="6"/>
  <c r="BI61" i="6"/>
  <c r="BJ61" i="6"/>
  <c r="BK61" i="6"/>
  <c r="BL61" i="6"/>
  <c r="BE62" i="6"/>
  <c r="BF62" i="6"/>
  <c r="BG62" i="6"/>
  <c r="BH62" i="6"/>
  <c r="BI62" i="6"/>
  <c r="BJ62" i="6"/>
  <c r="BK62" i="6"/>
  <c r="BL62" i="6"/>
  <c r="BE63" i="6"/>
  <c r="BF63" i="6"/>
  <c r="BG63" i="6"/>
  <c r="BH63" i="6"/>
  <c r="BI63" i="6"/>
  <c r="BJ63" i="6"/>
  <c r="BK63" i="6"/>
  <c r="BL63" i="6"/>
  <c r="BE64" i="6"/>
  <c r="BF64" i="6"/>
  <c r="BG64" i="6"/>
  <c r="BH64" i="6"/>
  <c r="BI64" i="6"/>
  <c r="BJ64" i="6"/>
  <c r="BK64" i="6"/>
  <c r="BL64" i="6"/>
  <c r="BE65" i="6"/>
  <c r="BF65" i="6"/>
  <c r="BG65" i="6"/>
  <c r="BH65" i="6"/>
  <c r="BI65" i="6"/>
  <c r="BJ65" i="6"/>
  <c r="BK65" i="6"/>
  <c r="BL65" i="6"/>
  <c r="BE66" i="6"/>
  <c r="BF66" i="6"/>
  <c r="BG66" i="6"/>
  <c r="BH66" i="6"/>
  <c r="BI66" i="6"/>
  <c r="BJ66" i="6"/>
  <c r="BK66" i="6"/>
  <c r="BL66" i="6"/>
  <c r="BE67" i="6"/>
  <c r="BF67" i="6"/>
  <c r="BG67" i="6"/>
  <c r="BH67" i="6"/>
  <c r="BI67" i="6"/>
  <c r="BJ67" i="6"/>
  <c r="BK67" i="6"/>
  <c r="BL67" i="6"/>
  <c r="BE68" i="6"/>
  <c r="BF68" i="6"/>
  <c r="BG68" i="6"/>
  <c r="BH68" i="6"/>
  <c r="BI68" i="6"/>
  <c r="BJ68" i="6"/>
  <c r="BK68" i="6"/>
  <c r="BL68" i="6"/>
  <c r="BE69" i="6"/>
  <c r="BF69" i="6"/>
  <c r="BG69" i="6"/>
  <c r="BH69" i="6"/>
  <c r="BI69" i="6"/>
  <c r="BJ69" i="6"/>
  <c r="BK69" i="6"/>
  <c r="BL69" i="6"/>
  <c r="BE70" i="6"/>
  <c r="BF70" i="6"/>
  <c r="BG70" i="6"/>
  <c r="BH70" i="6"/>
  <c r="BI70" i="6"/>
  <c r="BJ70" i="6"/>
  <c r="BK70" i="6"/>
  <c r="BL70" i="6"/>
  <c r="BE71" i="6"/>
  <c r="BF71" i="6"/>
  <c r="BG71" i="6"/>
  <c r="BH71" i="6"/>
  <c r="BI71" i="6"/>
  <c r="BJ71" i="6"/>
  <c r="BK71" i="6"/>
  <c r="BL71" i="6"/>
  <c r="BE72" i="6"/>
  <c r="BF72" i="6"/>
  <c r="BG72" i="6"/>
  <c r="BH72" i="6"/>
  <c r="BI72" i="6"/>
  <c r="BJ72" i="6"/>
  <c r="BK72" i="6"/>
  <c r="BL72" i="6"/>
  <c r="BE73" i="6"/>
  <c r="BF73" i="6"/>
  <c r="BG73" i="6"/>
  <c r="BH73" i="6"/>
  <c r="BI73" i="6"/>
  <c r="BJ73" i="6"/>
  <c r="BK73" i="6"/>
  <c r="BL73" i="6"/>
  <c r="BE74" i="6"/>
  <c r="BF74" i="6"/>
  <c r="BG74" i="6"/>
  <c r="BH74" i="6"/>
  <c r="BI74" i="6"/>
  <c r="BJ74" i="6"/>
  <c r="BK74" i="6"/>
  <c r="BL74" i="6"/>
  <c r="BE75" i="6"/>
  <c r="BF75" i="6"/>
  <c r="BG75" i="6"/>
  <c r="BH75" i="6"/>
  <c r="BI75" i="6"/>
  <c r="BJ75" i="6"/>
  <c r="BK75" i="6"/>
  <c r="BL75" i="6"/>
  <c r="BE76" i="6"/>
  <c r="BF76" i="6"/>
  <c r="BG76" i="6"/>
  <c r="BH76" i="6"/>
  <c r="BI76" i="6"/>
  <c r="BJ76" i="6"/>
  <c r="BK76" i="6"/>
  <c r="BL76" i="6"/>
  <c r="BE77" i="6"/>
  <c r="BF77" i="6"/>
  <c r="BG77" i="6"/>
  <c r="BH77" i="6"/>
  <c r="BI77" i="6"/>
  <c r="BJ77" i="6"/>
  <c r="BK77" i="6"/>
  <c r="BL77" i="6"/>
  <c r="BE78" i="6"/>
  <c r="BF78" i="6"/>
  <c r="BG78" i="6"/>
  <c r="BH78" i="6"/>
  <c r="BI78" i="6"/>
  <c r="BJ78" i="6"/>
  <c r="BK78" i="6"/>
  <c r="BL78" i="6"/>
  <c r="BE79" i="6"/>
  <c r="BF79" i="6"/>
  <c r="BG79" i="6"/>
  <c r="BH79" i="6"/>
  <c r="BI79" i="6"/>
  <c r="BJ79" i="6"/>
  <c r="BK79" i="6"/>
  <c r="BL79" i="6"/>
  <c r="BE80" i="6"/>
  <c r="BF80" i="6"/>
  <c r="BG80" i="6"/>
  <c r="BH80" i="6"/>
  <c r="BI80" i="6"/>
  <c r="BJ80" i="6"/>
  <c r="BK80" i="6"/>
  <c r="BL80" i="6"/>
  <c r="BE81" i="6"/>
  <c r="BF81" i="6"/>
  <c r="BG81" i="6"/>
  <c r="BH81" i="6"/>
  <c r="BI81" i="6"/>
  <c r="BJ81" i="6"/>
  <c r="BK81" i="6"/>
  <c r="BL81" i="6"/>
  <c r="BE82" i="6"/>
  <c r="BF82" i="6"/>
  <c r="BG82" i="6"/>
  <c r="BH82" i="6"/>
  <c r="BI82" i="6"/>
  <c r="BJ82" i="6"/>
  <c r="BK82" i="6"/>
  <c r="BL82" i="6"/>
  <c r="BE83" i="6"/>
  <c r="BF83" i="6"/>
  <c r="BG83" i="6"/>
  <c r="BH83" i="6"/>
  <c r="BI83" i="6"/>
  <c r="BJ83" i="6"/>
  <c r="BK83" i="6"/>
  <c r="BL83" i="6"/>
  <c r="BE84" i="6"/>
  <c r="BF84" i="6"/>
  <c r="BG84" i="6"/>
  <c r="BH84" i="6"/>
  <c r="BI84" i="6"/>
  <c r="BJ84" i="6"/>
  <c r="BK84" i="6"/>
  <c r="BL84" i="6"/>
  <c r="BE85" i="6"/>
  <c r="BF85" i="6"/>
  <c r="BG85" i="6"/>
  <c r="BH85" i="6"/>
  <c r="BI85" i="6"/>
  <c r="BJ85" i="6"/>
  <c r="BK85" i="6"/>
  <c r="BL85" i="6"/>
  <c r="BE86" i="6"/>
  <c r="BF86" i="6"/>
  <c r="BG86" i="6"/>
  <c r="BH86" i="6"/>
  <c r="BI86" i="6"/>
  <c r="BJ86" i="6"/>
  <c r="BK86" i="6"/>
  <c r="BL86" i="6"/>
  <c r="BE87" i="6"/>
  <c r="BF87" i="6"/>
  <c r="BG87" i="6"/>
  <c r="BH87" i="6"/>
  <c r="BI87" i="6"/>
  <c r="BJ87" i="6"/>
  <c r="BK87" i="6"/>
  <c r="BL87" i="6"/>
  <c r="BE88" i="6"/>
  <c r="BF88" i="6"/>
  <c r="BG88" i="6"/>
  <c r="BH88" i="6"/>
  <c r="BI88" i="6"/>
  <c r="BJ88" i="6"/>
  <c r="BK88" i="6"/>
  <c r="BL88" i="6"/>
  <c r="BE89" i="6"/>
  <c r="BF89" i="6"/>
  <c r="BG89" i="6"/>
  <c r="BH89" i="6"/>
  <c r="BI89" i="6"/>
  <c r="BJ89" i="6"/>
  <c r="BK89" i="6"/>
  <c r="BL89" i="6"/>
  <c r="BE90" i="6"/>
  <c r="BF90" i="6"/>
  <c r="BG90" i="6"/>
  <c r="BH90" i="6"/>
  <c r="BI90" i="6"/>
  <c r="BJ90" i="6"/>
  <c r="BK90" i="6"/>
  <c r="BL90" i="6"/>
  <c r="BE91" i="6"/>
  <c r="BF91" i="6"/>
  <c r="BG91" i="6"/>
  <c r="BH91" i="6"/>
  <c r="BI91" i="6"/>
  <c r="BJ91" i="6"/>
  <c r="BK91" i="6"/>
  <c r="BL91" i="6"/>
  <c r="BE92" i="6"/>
  <c r="BF92" i="6"/>
  <c r="BG92" i="6"/>
  <c r="BH92" i="6"/>
  <c r="BI92" i="6"/>
  <c r="BJ92" i="6"/>
  <c r="BK92" i="6"/>
  <c r="BL92" i="6"/>
  <c r="BE93" i="6"/>
  <c r="BF93" i="6"/>
  <c r="BG93" i="6"/>
  <c r="BH93" i="6"/>
  <c r="BI93" i="6"/>
  <c r="BJ93" i="6"/>
  <c r="BK93" i="6"/>
  <c r="BL93" i="6"/>
  <c r="BE94" i="6"/>
  <c r="BF94" i="6"/>
  <c r="BG94" i="6"/>
  <c r="BH94" i="6"/>
  <c r="BI94" i="6"/>
  <c r="BJ94" i="6"/>
  <c r="BK94" i="6"/>
  <c r="BL94" i="6"/>
  <c r="BE95" i="6"/>
  <c r="BF95" i="6"/>
  <c r="BG95" i="6"/>
  <c r="BH95" i="6"/>
  <c r="BI95" i="6"/>
  <c r="BJ95" i="6"/>
  <c r="BK95" i="6"/>
  <c r="BL95" i="6"/>
  <c r="BE96" i="6"/>
  <c r="BF96" i="6"/>
  <c r="BG96" i="6"/>
  <c r="BH96" i="6"/>
  <c r="BI96" i="6"/>
  <c r="BJ96" i="6"/>
  <c r="BK96" i="6"/>
  <c r="BL96" i="6"/>
  <c r="BE97" i="6"/>
  <c r="BF97" i="6"/>
  <c r="BG97" i="6"/>
  <c r="BH97" i="6"/>
  <c r="BI97" i="6"/>
  <c r="BJ97" i="6"/>
  <c r="BK97" i="6"/>
  <c r="BL97" i="6"/>
  <c r="BE98" i="6"/>
  <c r="BF98" i="6"/>
  <c r="BG98" i="6"/>
  <c r="BH98" i="6"/>
  <c r="BI98" i="6"/>
  <c r="BJ98" i="6"/>
  <c r="BK98" i="6"/>
  <c r="BL98" i="6"/>
  <c r="BE99" i="6"/>
  <c r="BF99" i="6"/>
  <c r="BG99" i="6"/>
  <c r="BH99" i="6"/>
  <c r="BI99" i="6"/>
  <c r="BJ99" i="6"/>
  <c r="BK99" i="6"/>
  <c r="BL99" i="6"/>
  <c r="BE100" i="6"/>
  <c r="BF100" i="6"/>
  <c r="BG100" i="6"/>
  <c r="BH100" i="6"/>
  <c r="BI100" i="6"/>
  <c r="BJ100" i="6"/>
  <c r="BK100" i="6"/>
  <c r="BL100" i="6"/>
  <c r="BE101" i="6"/>
  <c r="BF101" i="6"/>
  <c r="BG101" i="6"/>
  <c r="BH101" i="6"/>
  <c r="BI101" i="6"/>
  <c r="BJ101" i="6"/>
  <c r="BK101" i="6"/>
  <c r="BL101" i="6"/>
  <c r="BE102" i="6"/>
  <c r="BF102" i="6"/>
  <c r="BG102" i="6"/>
  <c r="BH102" i="6"/>
  <c r="BI102" i="6"/>
  <c r="BJ102" i="6"/>
  <c r="BK102" i="6"/>
  <c r="BL102" i="6"/>
  <c r="BE103" i="6"/>
  <c r="BF103" i="6"/>
  <c r="BG103" i="6"/>
  <c r="BH103" i="6"/>
  <c r="BI103" i="6"/>
  <c r="BJ103" i="6"/>
  <c r="BK103" i="6"/>
  <c r="BL103" i="6"/>
  <c r="BE104" i="6"/>
  <c r="BF104" i="6"/>
  <c r="BG104" i="6"/>
  <c r="BH104" i="6"/>
  <c r="BI104" i="6"/>
  <c r="BJ104" i="6"/>
  <c r="BK104" i="6"/>
  <c r="BL104" i="6"/>
  <c r="BE105" i="6"/>
  <c r="BF105" i="6"/>
  <c r="BG105" i="6"/>
  <c r="BH105" i="6"/>
  <c r="BI105" i="6"/>
  <c r="BJ105" i="6"/>
  <c r="BK105" i="6"/>
  <c r="BL105" i="6"/>
  <c r="BE106" i="6"/>
  <c r="BF106" i="6"/>
  <c r="BG106" i="6"/>
  <c r="BH106" i="6"/>
  <c r="BI106" i="6"/>
  <c r="BJ106" i="6"/>
  <c r="BK106" i="6"/>
  <c r="BL106" i="6"/>
  <c r="BE107" i="6"/>
  <c r="BF107" i="6"/>
  <c r="BG107" i="6"/>
  <c r="BH107" i="6"/>
  <c r="BI107" i="6"/>
  <c r="BJ107" i="6"/>
  <c r="BK107" i="6"/>
  <c r="BL107" i="6"/>
  <c r="BE108" i="6"/>
  <c r="BF108" i="6"/>
  <c r="BG108" i="6"/>
  <c r="BH108" i="6"/>
  <c r="BI108" i="6"/>
  <c r="BJ108" i="6"/>
  <c r="BK108" i="6"/>
  <c r="BL108" i="6"/>
  <c r="BE109" i="6"/>
  <c r="BF109" i="6"/>
  <c r="BG109" i="6"/>
  <c r="BH109" i="6"/>
  <c r="BI109" i="6"/>
  <c r="BJ109" i="6"/>
  <c r="BK109" i="6"/>
  <c r="BL109" i="6"/>
  <c r="BE110" i="6"/>
  <c r="BF110" i="6"/>
  <c r="BG110" i="6"/>
  <c r="BH110" i="6"/>
  <c r="BI110" i="6"/>
  <c r="BJ110" i="6"/>
  <c r="BK110" i="6"/>
  <c r="BL110" i="6"/>
  <c r="BE111" i="6"/>
  <c r="BF111" i="6"/>
  <c r="BG111" i="6"/>
  <c r="BH111" i="6"/>
  <c r="BI111" i="6"/>
  <c r="BJ111" i="6"/>
  <c r="BK111" i="6"/>
  <c r="BL111" i="6"/>
  <c r="BE112" i="6"/>
  <c r="BF112" i="6"/>
  <c r="BG112" i="6"/>
  <c r="BH112" i="6"/>
  <c r="BI112" i="6"/>
  <c r="BJ112" i="6"/>
  <c r="BK112" i="6"/>
  <c r="BL112" i="6"/>
  <c r="BE113" i="6"/>
  <c r="BF113" i="6"/>
  <c r="BG113" i="6"/>
  <c r="BH113" i="6"/>
  <c r="BI113" i="6"/>
  <c r="BJ113" i="6"/>
  <c r="BK113" i="6"/>
  <c r="BL113" i="6"/>
  <c r="BE114" i="6"/>
  <c r="BF114" i="6"/>
  <c r="BG114" i="6"/>
  <c r="BH114" i="6"/>
  <c r="BI114" i="6"/>
  <c r="BJ114" i="6"/>
  <c r="BK114" i="6"/>
  <c r="BL114" i="6"/>
  <c r="BE115" i="6"/>
  <c r="BF115" i="6"/>
  <c r="BG115" i="6"/>
  <c r="BH115" i="6"/>
  <c r="BI115" i="6"/>
  <c r="BJ115" i="6"/>
  <c r="BK115" i="6"/>
  <c r="BL115" i="6"/>
  <c r="BE116" i="6"/>
  <c r="BF116" i="6"/>
  <c r="BG116" i="6"/>
  <c r="BH116" i="6"/>
  <c r="BI116" i="6"/>
  <c r="BJ116" i="6"/>
  <c r="BK116" i="6"/>
  <c r="BL116" i="6"/>
  <c r="BE117" i="6"/>
  <c r="BF117" i="6"/>
  <c r="BG117" i="6"/>
  <c r="BH117" i="6"/>
  <c r="BI117" i="6"/>
  <c r="BJ117" i="6"/>
  <c r="BK117" i="6"/>
  <c r="BL117" i="6"/>
  <c r="BE118" i="6"/>
  <c r="BF118" i="6"/>
  <c r="BG118" i="6"/>
  <c r="BH118" i="6"/>
  <c r="BI118" i="6"/>
  <c r="BJ118" i="6"/>
  <c r="BK118" i="6"/>
  <c r="BL118" i="6"/>
  <c r="BE119" i="6"/>
  <c r="BF119" i="6"/>
  <c r="BG119" i="6"/>
  <c r="BH119" i="6"/>
  <c r="BI119" i="6"/>
  <c r="BJ119" i="6"/>
  <c r="BK119" i="6"/>
  <c r="BL119" i="6"/>
  <c r="BE120" i="6"/>
  <c r="BF120" i="6"/>
  <c r="BG120" i="6"/>
  <c r="BH120" i="6"/>
  <c r="BI120" i="6"/>
  <c r="BJ120" i="6"/>
  <c r="BK120" i="6"/>
  <c r="BL120" i="6"/>
  <c r="BE121" i="6"/>
  <c r="BF121" i="6"/>
  <c r="BG121" i="6"/>
  <c r="BH121" i="6"/>
  <c r="BI121" i="6"/>
  <c r="BJ121" i="6"/>
  <c r="BK121" i="6"/>
  <c r="BL121" i="6"/>
  <c r="BE122" i="6"/>
  <c r="BF122" i="6"/>
  <c r="BG122" i="6"/>
  <c r="BH122" i="6"/>
  <c r="BI122" i="6"/>
  <c r="BJ122" i="6"/>
  <c r="BK122" i="6"/>
  <c r="BL122" i="6"/>
  <c r="BE123" i="6"/>
  <c r="BF123" i="6"/>
  <c r="BG123" i="6"/>
  <c r="BH123" i="6"/>
  <c r="BI123" i="6"/>
  <c r="BJ123" i="6"/>
  <c r="BK123" i="6"/>
  <c r="BL123" i="6"/>
  <c r="BE124" i="6"/>
  <c r="BF124" i="6"/>
  <c r="BG124" i="6"/>
  <c r="BH124" i="6"/>
  <c r="BI124" i="6"/>
  <c r="BJ124" i="6"/>
  <c r="BK124" i="6"/>
  <c r="BL124" i="6"/>
  <c r="BE125" i="6"/>
  <c r="BF125" i="6"/>
  <c r="BG125" i="6"/>
  <c r="BH125" i="6"/>
  <c r="BI125" i="6"/>
  <c r="BJ125" i="6"/>
  <c r="BK125" i="6"/>
  <c r="BL125" i="6"/>
  <c r="BE126" i="6"/>
  <c r="BF126" i="6"/>
  <c r="BG126" i="6"/>
  <c r="BH126" i="6"/>
  <c r="BI126" i="6"/>
  <c r="BJ126" i="6"/>
  <c r="BK126" i="6"/>
  <c r="BL126" i="6"/>
  <c r="BE127" i="6"/>
  <c r="BF127" i="6"/>
  <c r="BG127" i="6"/>
  <c r="BH127" i="6"/>
  <c r="BI127" i="6"/>
  <c r="BJ127" i="6"/>
  <c r="BK127" i="6"/>
  <c r="BL127" i="6"/>
  <c r="BE128" i="6"/>
  <c r="BF128" i="6"/>
  <c r="BG128" i="6"/>
  <c r="BH128" i="6"/>
  <c r="BI128" i="6"/>
  <c r="BJ128" i="6"/>
  <c r="BK128" i="6"/>
  <c r="BL128" i="6"/>
  <c r="BE129" i="6"/>
  <c r="BF129" i="6"/>
  <c r="BG129" i="6"/>
  <c r="BH129" i="6"/>
  <c r="BI129" i="6"/>
  <c r="BJ129" i="6"/>
  <c r="BK129" i="6"/>
  <c r="BL129" i="6"/>
  <c r="BE130" i="6"/>
  <c r="BF130" i="6"/>
  <c r="BG130" i="6"/>
  <c r="BH130" i="6"/>
  <c r="BI130" i="6"/>
  <c r="BJ130" i="6"/>
  <c r="BK130" i="6"/>
  <c r="BL130" i="6"/>
  <c r="BE131" i="6"/>
  <c r="BF131" i="6"/>
  <c r="BG131" i="6"/>
  <c r="BH131" i="6"/>
  <c r="BI131" i="6"/>
  <c r="BJ131" i="6"/>
  <c r="BK131" i="6"/>
  <c r="BL131" i="6"/>
  <c r="BE132" i="6"/>
  <c r="BF132" i="6"/>
  <c r="BG132" i="6"/>
  <c r="BH132" i="6"/>
  <c r="BI132" i="6"/>
  <c r="BJ132" i="6"/>
  <c r="BK132" i="6"/>
  <c r="BL132" i="6"/>
  <c r="BE133" i="6"/>
  <c r="BF133" i="6"/>
  <c r="BG133" i="6"/>
  <c r="BH133" i="6"/>
  <c r="BI133" i="6"/>
  <c r="BJ133" i="6"/>
  <c r="BK133" i="6"/>
  <c r="BL133" i="6"/>
  <c r="BE134" i="6"/>
  <c r="BF134" i="6"/>
  <c r="BG134" i="6"/>
  <c r="BH134" i="6"/>
  <c r="BI134" i="6"/>
  <c r="BJ134" i="6"/>
  <c r="BK134" i="6"/>
  <c r="BL134" i="6"/>
  <c r="BE135" i="6"/>
  <c r="BF135" i="6"/>
  <c r="BG135" i="6"/>
  <c r="BH135" i="6"/>
  <c r="BI135" i="6"/>
  <c r="BJ135" i="6"/>
  <c r="BK135" i="6"/>
  <c r="BL135" i="6"/>
  <c r="BE136" i="6"/>
  <c r="BF136" i="6"/>
  <c r="BG136" i="6"/>
  <c r="BH136" i="6"/>
  <c r="BI136" i="6"/>
  <c r="BJ136" i="6"/>
  <c r="BK136" i="6"/>
  <c r="BL136" i="6"/>
  <c r="BE137" i="6"/>
  <c r="BF137" i="6"/>
  <c r="BG137" i="6"/>
  <c r="BH137" i="6"/>
  <c r="BI137" i="6"/>
  <c r="BJ137" i="6"/>
  <c r="BK137" i="6"/>
  <c r="BL137" i="6"/>
  <c r="BE138" i="6"/>
  <c r="BF138" i="6"/>
  <c r="BG138" i="6"/>
  <c r="BH138" i="6"/>
  <c r="BI138" i="6"/>
  <c r="BJ138" i="6"/>
  <c r="BK138" i="6"/>
  <c r="BL138" i="6"/>
  <c r="BE139" i="6"/>
  <c r="BF139" i="6"/>
  <c r="BG139" i="6"/>
  <c r="BH139" i="6"/>
  <c r="BI139" i="6"/>
  <c r="BJ139" i="6"/>
  <c r="BK139" i="6"/>
  <c r="BL139" i="6"/>
  <c r="BE140" i="6"/>
  <c r="BF140" i="6"/>
  <c r="BG140" i="6"/>
  <c r="BH140" i="6"/>
  <c r="BI140" i="6"/>
  <c r="BJ140" i="6"/>
  <c r="BK140" i="6"/>
  <c r="BL140" i="6"/>
  <c r="BE141" i="6"/>
  <c r="BF141" i="6"/>
  <c r="BG141" i="6"/>
  <c r="BH141" i="6"/>
  <c r="BI141" i="6"/>
  <c r="BJ141" i="6"/>
  <c r="BK141" i="6"/>
  <c r="BL141" i="6"/>
  <c r="BE142" i="6"/>
  <c r="BF142" i="6"/>
  <c r="BG142" i="6"/>
  <c r="BH142" i="6"/>
  <c r="BI142" i="6"/>
  <c r="BJ142" i="6"/>
  <c r="BK142" i="6"/>
  <c r="BL142" i="6"/>
  <c r="BE143" i="6"/>
  <c r="BF143" i="6"/>
  <c r="BG143" i="6"/>
  <c r="BH143" i="6"/>
  <c r="BI143" i="6"/>
  <c r="BJ143" i="6"/>
  <c r="BK143" i="6"/>
  <c r="BL143" i="6"/>
  <c r="BE144" i="6"/>
  <c r="BF144" i="6"/>
  <c r="BG144" i="6"/>
  <c r="BH144" i="6"/>
  <c r="BI144" i="6"/>
  <c r="BJ144" i="6"/>
  <c r="BK144" i="6"/>
  <c r="BL144" i="6"/>
  <c r="BE145" i="6"/>
  <c r="BF145" i="6"/>
  <c r="BG145" i="6"/>
  <c r="BH145" i="6"/>
  <c r="BI145" i="6"/>
  <c r="BJ145" i="6"/>
  <c r="BK145" i="6"/>
  <c r="BL145" i="6"/>
  <c r="BE146" i="6"/>
  <c r="BF146" i="6"/>
  <c r="BG146" i="6"/>
  <c r="BH146" i="6"/>
  <c r="BI146" i="6"/>
  <c r="BJ146" i="6"/>
  <c r="BK146" i="6"/>
  <c r="BL146" i="6"/>
  <c r="BE147" i="6"/>
  <c r="BF147" i="6"/>
  <c r="BG147" i="6"/>
  <c r="BH147" i="6"/>
  <c r="BI147" i="6"/>
  <c r="BJ147" i="6"/>
  <c r="BK147" i="6"/>
  <c r="BL147" i="6"/>
  <c r="BE148" i="6"/>
  <c r="BF148" i="6"/>
  <c r="BG148" i="6"/>
  <c r="BH148" i="6"/>
  <c r="BI148" i="6"/>
  <c r="BJ148" i="6"/>
  <c r="BK148" i="6"/>
  <c r="BL148" i="6"/>
  <c r="BE149" i="6"/>
  <c r="BF149" i="6"/>
  <c r="BG149" i="6"/>
  <c r="BH149" i="6"/>
  <c r="BI149" i="6"/>
  <c r="BJ149" i="6"/>
  <c r="BK149" i="6"/>
  <c r="BL149" i="6"/>
  <c r="BE150" i="6"/>
  <c r="BF150" i="6"/>
  <c r="BG150" i="6"/>
  <c r="BH150" i="6"/>
  <c r="BI150" i="6"/>
  <c r="BJ150" i="6"/>
  <c r="BK150" i="6"/>
  <c r="BL150" i="6"/>
  <c r="BE151" i="6"/>
  <c r="BF151" i="6"/>
  <c r="BG151" i="6"/>
  <c r="BH151" i="6"/>
  <c r="BI151" i="6"/>
  <c r="BJ151" i="6"/>
  <c r="BK151" i="6"/>
  <c r="BL151" i="6"/>
  <c r="BE152" i="6"/>
  <c r="BF152" i="6"/>
  <c r="BG152" i="6"/>
  <c r="BH152" i="6"/>
  <c r="BI152" i="6"/>
  <c r="BJ152" i="6"/>
  <c r="BK152" i="6"/>
  <c r="BL152" i="6"/>
  <c r="BE153" i="6"/>
  <c r="BF153" i="6"/>
  <c r="BG153" i="6"/>
  <c r="BH153" i="6"/>
  <c r="BI153" i="6"/>
  <c r="BJ153" i="6"/>
  <c r="BK153" i="6"/>
  <c r="BL153" i="6"/>
  <c r="BE154" i="6"/>
  <c r="BF154" i="6"/>
  <c r="BG154" i="6"/>
  <c r="BH154" i="6"/>
  <c r="BI154" i="6"/>
  <c r="BJ154" i="6"/>
  <c r="BK154" i="6"/>
  <c r="BL154" i="6"/>
  <c r="BE155" i="6"/>
  <c r="BF155" i="6"/>
  <c r="BG155" i="6"/>
  <c r="BH155" i="6"/>
  <c r="BI155" i="6"/>
  <c r="BJ155" i="6"/>
  <c r="BK155" i="6"/>
  <c r="BL155" i="6"/>
  <c r="BE156" i="6"/>
  <c r="BF156" i="6"/>
  <c r="BG156" i="6"/>
  <c r="BH156" i="6"/>
  <c r="BI156" i="6"/>
  <c r="BJ156" i="6"/>
  <c r="BK156" i="6"/>
  <c r="BL156" i="6"/>
  <c r="BE157" i="6"/>
  <c r="BF157" i="6"/>
  <c r="BG157" i="6"/>
  <c r="BH157" i="6"/>
  <c r="BI157" i="6"/>
  <c r="BJ157" i="6"/>
  <c r="BK157" i="6"/>
  <c r="BL157" i="6"/>
  <c r="BE158" i="6"/>
  <c r="BF158" i="6"/>
  <c r="BG158" i="6"/>
  <c r="BH158" i="6"/>
  <c r="BI158" i="6"/>
  <c r="BJ158" i="6"/>
  <c r="BK158" i="6"/>
  <c r="BL158" i="6"/>
  <c r="BE159" i="6"/>
  <c r="BF159" i="6"/>
  <c r="BG159" i="6"/>
  <c r="BH159" i="6"/>
  <c r="BI159" i="6"/>
  <c r="BJ159" i="6"/>
  <c r="BK159" i="6"/>
  <c r="BL159" i="6"/>
  <c r="BE160" i="6"/>
  <c r="BF160" i="6"/>
  <c r="BG160" i="6"/>
  <c r="BH160" i="6"/>
  <c r="BI160" i="6"/>
  <c r="BJ160" i="6"/>
  <c r="BK160" i="6"/>
  <c r="BL160" i="6"/>
  <c r="BE161" i="6"/>
  <c r="BF161" i="6"/>
  <c r="BG161" i="6"/>
  <c r="BH161" i="6"/>
  <c r="BI161" i="6"/>
  <c r="BJ161" i="6"/>
  <c r="BK161" i="6"/>
  <c r="BL161" i="6"/>
  <c r="BE162" i="6"/>
  <c r="BF162" i="6"/>
  <c r="BG162" i="6"/>
  <c r="BH162" i="6"/>
  <c r="BI162" i="6"/>
  <c r="BJ162" i="6"/>
  <c r="BK162" i="6"/>
  <c r="BL162" i="6"/>
  <c r="BE163" i="6"/>
  <c r="BF163" i="6"/>
  <c r="BG163" i="6"/>
  <c r="BH163" i="6"/>
  <c r="BI163" i="6"/>
  <c r="BJ163" i="6"/>
  <c r="BK163" i="6"/>
  <c r="BL163" i="6"/>
  <c r="BE164" i="6"/>
  <c r="BF164" i="6"/>
  <c r="BG164" i="6"/>
  <c r="BH164" i="6"/>
  <c r="BI164" i="6"/>
  <c r="BJ164" i="6"/>
  <c r="BK164" i="6"/>
  <c r="BL164" i="6"/>
  <c r="BE165" i="6"/>
  <c r="BF165" i="6"/>
  <c r="BG165" i="6"/>
  <c r="BH165" i="6"/>
  <c r="BI165" i="6"/>
  <c r="BJ165" i="6"/>
  <c r="BK165" i="6"/>
  <c r="BL165" i="6"/>
  <c r="BE166" i="6"/>
  <c r="BF166" i="6"/>
  <c r="BG166" i="6"/>
  <c r="BH166" i="6"/>
  <c r="BI166" i="6"/>
  <c r="BJ166" i="6"/>
  <c r="BK166" i="6"/>
  <c r="BL166" i="6"/>
  <c r="BE167" i="6"/>
  <c r="BF167" i="6"/>
  <c r="BG167" i="6"/>
  <c r="BH167" i="6"/>
  <c r="BI167" i="6"/>
  <c r="BJ167" i="6"/>
  <c r="BK167" i="6"/>
  <c r="BL167" i="6"/>
  <c r="BE168" i="6"/>
  <c r="BF168" i="6"/>
  <c r="BG168" i="6"/>
  <c r="BH168" i="6"/>
  <c r="BI168" i="6"/>
  <c r="BJ168" i="6"/>
  <c r="BK168" i="6"/>
  <c r="BL168" i="6"/>
  <c r="BE169" i="6"/>
  <c r="BF169" i="6"/>
  <c r="BG169" i="6"/>
  <c r="BH169" i="6"/>
  <c r="BI169" i="6"/>
  <c r="BJ169" i="6"/>
  <c r="BK169" i="6"/>
  <c r="BL169" i="6"/>
  <c r="BE170" i="6"/>
  <c r="BF170" i="6"/>
  <c r="BG170" i="6"/>
  <c r="BH170" i="6"/>
  <c r="BI170" i="6"/>
  <c r="BJ170" i="6"/>
  <c r="BK170" i="6"/>
  <c r="BL170" i="6"/>
  <c r="BE171" i="6"/>
  <c r="BF171" i="6"/>
  <c r="BG171" i="6"/>
  <c r="BH171" i="6"/>
  <c r="BI171" i="6"/>
  <c r="BJ171" i="6"/>
  <c r="BK171" i="6"/>
  <c r="BL171" i="6"/>
  <c r="BE172" i="6"/>
  <c r="BF172" i="6"/>
  <c r="BG172" i="6"/>
  <c r="BH172" i="6"/>
  <c r="BI172" i="6"/>
  <c r="BJ172" i="6"/>
  <c r="BK172" i="6"/>
  <c r="BL172" i="6"/>
  <c r="BE173" i="6"/>
  <c r="BF173" i="6"/>
  <c r="BG173" i="6"/>
  <c r="BH173" i="6"/>
  <c r="BI173" i="6"/>
  <c r="BJ173" i="6"/>
  <c r="BK173" i="6"/>
  <c r="BL173" i="6"/>
  <c r="BE174" i="6"/>
  <c r="BF174" i="6"/>
  <c r="BG174" i="6"/>
  <c r="BH174" i="6"/>
  <c r="BI174" i="6"/>
  <c r="BJ174" i="6"/>
  <c r="BK174" i="6"/>
  <c r="BL174" i="6"/>
  <c r="BE175" i="6"/>
  <c r="BF175" i="6"/>
  <c r="BG175" i="6"/>
  <c r="BH175" i="6"/>
  <c r="BI175" i="6"/>
  <c r="BJ175" i="6"/>
  <c r="BK175" i="6"/>
  <c r="BL175" i="6"/>
  <c r="BE176" i="6"/>
  <c r="BF176" i="6"/>
  <c r="BG176" i="6"/>
  <c r="BH176" i="6"/>
  <c r="BI176" i="6"/>
  <c r="BJ176" i="6"/>
  <c r="BK176" i="6"/>
  <c r="BL176" i="6"/>
  <c r="BE177" i="6"/>
  <c r="BF177" i="6"/>
  <c r="BG177" i="6"/>
  <c r="BH177" i="6"/>
  <c r="BI177" i="6"/>
  <c r="BJ177" i="6"/>
  <c r="BK177" i="6"/>
  <c r="BL177" i="6"/>
  <c r="BE178" i="6"/>
  <c r="BF178" i="6"/>
  <c r="BG178" i="6"/>
  <c r="BH178" i="6"/>
  <c r="BI178" i="6"/>
  <c r="BJ178" i="6"/>
  <c r="BK178" i="6"/>
  <c r="BL178" i="6"/>
  <c r="BE179" i="6"/>
  <c r="BF179" i="6"/>
  <c r="BG179" i="6"/>
  <c r="BH179" i="6"/>
  <c r="BI179" i="6"/>
  <c r="BJ179" i="6"/>
  <c r="BK179" i="6"/>
  <c r="BL179" i="6"/>
  <c r="BE180" i="6"/>
  <c r="BF180" i="6"/>
  <c r="BG180" i="6"/>
  <c r="BH180" i="6"/>
  <c r="BI180" i="6"/>
  <c r="BJ180" i="6"/>
  <c r="BK180" i="6"/>
  <c r="BL180" i="6"/>
  <c r="BE181" i="6"/>
  <c r="BF181" i="6"/>
  <c r="BG181" i="6"/>
  <c r="BH181" i="6"/>
  <c r="BI181" i="6"/>
  <c r="BJ181" i="6"/>
  <c r="BK181" i="6"/>
  <c r="BL181" i="6"/>
  <c r="BE182" i="6"/>
  <c r="BF182" i="6"/>
  <c r="BG182" i="6"/>
  <c r="BH182" i="6"/>
  <c r="BI182" i="6"/>
  <c r="BJ182" i="6"/>
  <c r="BK182" i="6"/>
  <c r="BL182" i="6"/>
  <c r="BE183" i="6"/>
  <c r="BF183" i="6"/>
  <c r="BG183" i="6"/>
  <c r="BH183" i="6"/>
  <c r="BI183" i="6"/>
  <c r="BJ183" i="6"/>
  <c r="BK183" i="6"/>
  <c r="BL183" i="6"/>
  <c r="BE184" i="6"/>
  <c r="BF184" i="6"/>
  <c r="BG184" i="6"/>
  <c r="BH184" i="6"/>
  <c r="BI184" i="6"/>
  <c r="BJ184" i="6"/>
  <c r="BK184" i="6"/>
  <c r="BL184" i="6"/>
  <c r="BE185" i="6"/>
  <c r="BF185" i="6"/>
  <c r="BG185" i="6"/>
  <c r="BH185" i="6"/>
  <c r="BI185" i="6"/>
  <c r="BJ185" i="6"/>
  <c r="BK185" i="6"/>
  <c r="BL185" i="6"/>
  <c r="BE186" i="6"/>
  <c r="BF186" i="6"/>
  <c r="BG186" i="6"/>
  <c r="BH186" i="6"/>
  <c r="BI186" i="6"/>
  <c r="BJ186" i="6"/>
  <c r="BK186" i="6"/>
  <c r="BL186" i="6"/>
  <c r="BE187" i="6"/>
  <c r="BF187" i="6"/>
  <c r="BG187" i="6"/>
  <c r="BH187" i="6"/>
  <c r="BI187" i="6"/>
  <c r="BJ187" i="6"/>
  <c r="BK187" i="6"/>
  <c r="BL187" i="6"/>
  <c r="BE188" i="6"/>
  <c r="BF188" i="6"/>
  <c r="BG188" i="6"/>
  <c r="BH188" i="6"/>
  <c r="BI188" i="6"/>
  <c r="BJ188" i="6"/>
  <c r="BK188" i="6"/>
  <c r="BL188" i="6"/>
  <c r="BE189" i="6"/>
  <c r="BF189" i="6"/>
  <c r="BG189" i="6"/>
  <c r="BH189" i="6"/>
  <c r="BI189" i="6"/>
  <c r="BJ189" i="6"/>
  <c r="BK189" i="6"/>
  <c r="BL189" i="6"/>
  <c r="BE190" i="6"/>
  <c r="BF190" i="6"/>
  <c r="BG190" i="6"/>
  <c r="BH190" i="6"/>
  <c r="BI190" i="6"/>
  <c r="BJ190" i="6"/>
  <c r="BK190" i="6"/>
  <c r="BL190" i="6"/>
  <c r="BE191" i="6"/>
  <c r="BF191" i="6"/>
  <c r="BG191" i="6"/>
  <c r="BH191" i="6"/>
  <c r="BI191" i="6"/>
  <c r="BJ191" i="6"/>
  <c r="BK191" i="6"/>
  <c r="BL191" i="6"/>
  <c r="BE192" i="6"/>
  <c r="BF192" i="6"/>
  <c r="BG192" i="6"/>
  <c r="BH192" i="6"/>
  <c r="BI192" i="6"/>
  <c r="BJ192" i="6"/>
  <c r="BK192" i="6"/>
  <c r="BL192" i="6"/>
  <c r="BE193" i="6"/>
  <c r="BF193" i="6"/>
  <c r="BG193" i="6"/>
  <c r="BH193" i="6"/>
  <c r="BI193" i="6"/>
  <c r="BJ193" i="6"/>
  <c r="BK193" i="6"/>
  <c r="BL193" i="6"/>
  <c r="BE194" i="6"/>
  <c r="BF194" i="6"/>
  <c r="BG194" i="6"/>
  <c r="BH194" i="6"/>
  <c r="BI194" i="6"/>
  <c r="BJ194" i="6"/>
  <c r="BK194" i="6"/>
  <c r="BL194" i="6"/>
  <c r="BE195" i="6"/>
  <c r="BF195" i="6"/>
  <c r="BG195" i="6"/>
  <c r="BH195" i="6"/>
  <c r="BI195" i="6"/>
  <c r="BJ195" i="6"/>
  <c r="BK195" i="6"/>
  <c r="BL195" i="6"/>
  <c r="BE196" i="6"/>
  <c r="BF196" i="6"/>
  <c r="BG196" i="6"/>
  <c r="BH196" i="6"/>
  <c r="BI196" i="6"/>
  <c r="BJ196" i="6"/>
  <c r="BK196" i="6"/>
  <c r="BL196" i="6"/>
  <c r="BE197" i="6"/>
  <c r="BF197" i="6"/>
  <c r="BG197" i="6"/>
  <c r="BH197" i="6"/>
  <c r="BI197" i="6"/>
  <c r="BJ197" i="6"/>
  <c r="BK197" i="6"/>
  <c r="BL197" i="6"/>
  <c r="BE198" i="6"/>
  <c r="BF198" i="6"/>
  <c r="BG198" i="6"/>
  <c r="BH198" i="6"/>
  <c r="BI198" i="6"/>
  <c r="BJ198" i="6"/>
  <c r="BK198" i="6"/>
  <c r="BL198" i="6"/>
  <c r="BE199" i="6"/>
  <c r="BF199" i="6"/>
  <c r="BG199" i="6"/>
  <c r="BH199" i="6"/>
  <c r="BI199" i="6"/>
  <c r="BJ199" i="6"/>
  <c r="BK199" i="6"/>
  <c r="BL199" i="6"/>
  <c r="BE200" i="6"/>
  <c r="BF200" i="6"/>
  <c r="BG200" i="6"/>
  <c r="BH200" i="6"/>
  <c r="BI200" i="6"/>
  <c r="BJ200" i="6"/>
  <c r="BK200" i="6"/>
  <c r="BL200" i="6"/>
  <c r="BE201" i="6"/>
  <c r="BF201" i="6"/>
  <c r="BG201" i="6"/>
  <c r="BH201" i="6"/>
  <c r="BI201" i="6"/>
  <c r="BJ201" i="6"/>
  <c r="BK201" i="6"/>
  <c r="BL201" i="6"/>
  <c r="BE202" i="6"/>
  <c r="BF202" i="6"/>
  <c r="BG202" i="6"/>
  <c r="BH202" i="6"/>
  <c r="BI202" i="6"/>
  <c r="BJ202" i="6"/>
  <c r="BK202" i="6"/>
  <c r="BL202" i="6"/>
  <c r="BE203" i="6"/>
  <c r="BF203" i="6"/>
  <c r="BG203" i="6"/>
  <c r="BH203" i="6"/>
  <c r="BI203" i="6"/>
  <c r="BJ203" i="6"/>
  <c r="BK203" i="6"/>
  <c r="BL203" i="6"/>
  <c r="BE204" i="6"/>
  <c r="BF204" i="6"/>
  <c r="BG204" i="6"/>
  <c r="BH204" i="6"/>
  <c r="BI204" i="6"/>
  <c r="BJ204" i="6"/>
  <c r="BK204" i="6"/>
  <c r="BL204" i="6"/>
  <c r="BE205" i="6"/>
  <c r="BF205" i="6"/>
  <c r="BG205" i="6"/>
  <c r="BH205" i="6"/>
  <c r="BI205" i="6"/>
  <c r="BJ205" i="6"/>
  <c r="BK205" i="6"/>
  <c r="BL205" i="6"/>
  <c r="BE206" i="6"/>
  <c r="BF206" i="6"/>
  <c r="BG206" i="6"/>
  <c r="BH206" i="6"/>
  <c r="BI206" i="6"/>
  <c r="BJ206" i="6"/>
  <c r="BK206" i="6"/>
  <c r="BL206" i="6"/>
  <c r="BE207" i="6"/>
  <c r="BF207" i="6"/>
  <c r="BG207" i="6"/>
  <c r="BH207" i="6"/>
  <c r="BI207" i="6"/>
  <c r="BJ207" i="6"/>
  <c r="BK207" i="6"/>
  <c r="BL207" i="6"/>
  <c r="BE208" i="6"/>
  <c r="BF208" i="6"/>
  <c r="BG208" i="6"/>
  <c r="BH208" i="6"/>
  <c r="BI208" i="6"/>
  <c r="BJ208" i="6"/>
  <c r="BK208" i="6"/>
  <c r="BL208" i="6"/>
  <c r="BE209" i="6"/>
  <c r="BF209" i="6"/>
  <c r="BG209" i="6"/>
  <c r="BH209" i="6"/>
  <c r="BI209" i="6"/>
  <c r="BJ209" i="6"/>
  <c r="BK209" i="6"/>
  <c r="BL209" i="6"/>
  <c r="BE210" i="6"/>
  <c r="BF210" i="6"/>
  <c r="BG210" i="6"/>
  <c r="BH210" i="6"/>
  <c r="BI210" i="6"/>
  <c r="BJ210" i="6"/>
  <c r="BK210" i="6"/>
  <c r="BL210" i="6"/>
  <c r="BE211" i="6"/>
  <c r="BF211" i="6"/>
  <c r="BG211" i="6"/>
  <c r="BH211" i="6"/>
  <c r="BI211" i="6"/>
  <c r="BJ211" i="6"/>
  <c r="BK211" i="6"/>
  <c r="BL211" i="6"/>
  <c r="BE212" i="6"/>
  <c r="BF212" i="6"/>
  <c r="BG212" i="6"/>
  <c r="BH212" i="6"/>
  <c r="BI212" i="6"/>
  <c r="BJ212" i="6"/>
  <c r="BK212" i="6"/>
  <c r="BL212" i="6"/>
  <c r="BE213" i="6"/>
  <c r="BF213" i="6"/>
  <c r="BG213" i="6"/>
  <c r="BH213" i="6"/>
  <c r="BI213" i="6"/>
  <c r="BJ213" i="6"/>
  <c r="BK213" i="6"/>
  <c r="BL213" i="6"/>
  <c r="BE214" i="6"/>
  <c r="BF214" i="6"/>
  <c r="BG214" i="6"/>
  <c r="BH214" i="6"/>
  <c r="BI214" i="6"/>
  <c r="BJ214" i="6"/>
  <c r="BK214" i="6"/>
  <c r="BL214" i="6"/>
  <c r="BE215" i="6"/>
  <c r="BF215" i="6"/>
  <c r="BG215" i="6"/>
  <c r="BH215" i="6"/>
  <c r="BI215" i="6"/>
  <c r="BJ215" i="6"/>
  <c r="BK215" i="6"/>
  <c r="BL215" i="6"/>
  <c r="BE216" i="6"/>
  <c r="BF216" i="6"/>
  <c r="BG216" i="6"/>
  <c r="BH216" i="6"/>
  <c r="BI216" i="6"/>
  <c r="BJ216" i="6"/>
  <c r="BK216" i="6"/>
  <c r="BL216" i="6"/>
  <c r="BE217" i="6"/>
  <c r="BF217" i="6"/>
  <c r="BG217" i="6"/>
  <c r="BH217" i="6"/>
  <c r="BI217" i="6"/>
  <c r="BJ217" i="6"/>
  <c r="BK217" i="6"/>
  <c r="BL217" i="6"/>
  <c r="BE218" i="6"/>
  <c r="BF218" i="6"/>
  <c r="BG218" i="6"/>
  <c r="BH218" i="6"/>
  <c r="BI218" i="6"/>
  <c r="BJ218" i="6"/>
  <c r="BK218" i="6"/>
  <c r="BL218" i="6"/>
  <c r="BE219" i="6"/>
  <c r="BF219" i="6"/>
  <c r="BG219" i="6"/>
  <c r="BH219" i="6"/>
  <c r="BI219" i="6"/>
  <c r="BJ219" i="6"/>
  <c r="BK219" i="6"/>
  <c r="BL219" i="6"/>
  <c r="BE220" i="6"/>
  <c r="BF220" i="6"/>
  <c r="BG220" i="6"/>
  <c r="BH220" i="6"/>
  <c r="BI220" i="6"/>
  <c r="BJ220" i="6"/>
  <c r="BK220" i="6"/>
  <c r="BL220" i="6"/>
  <c r="BE221" i="6"/>
  <c r="BF221" i="6"/>
  <c r="BG221" i="6"/>
  <c r="BH221" i="6"/>
  <c r="BI221" i="6"/>
  <c r="BJ221" i="6"/>
  <c r="BK221" i="6"/>
  <c r="BL221" i="6"/>
  <c r="BE222" i="6"/>
  <c r="BF222" i="6"/>
  <c r="BG222" i="6"/>
  <c r="BH222" i="6"/>
  <c r="BI222" i="6"/>
  <c r="BJ222" i="6"/>
  <c r="BK222" i="6"/>
  <c r="BL222" i="6"/>
  <c r="BE223" i="6"/>
  <c r="BF223" i="6"/>
  <c r="BG223" i="6"/>
  <c r="BH223" i="6"/>
  <c r="BI223" i="6"/>
  <c r="BJ223" i="6"/>
  <c r="BK223" i="6"/>
  <c r="BL223" i="6"/>
  <c r="BE224" i="6"/>
  <c r="BF224" i="6"/>
  <c r="BG224" i="6"/>
  <c r="BH224" i="6"/>
  <c r="BI224" i="6"/>
  <c r="BJ224" i="6"/>
  <c r="BK224" i="6"/>
  <c r="BL224" i="6"/>
  <c r="BE225" i="6"/>
  <c r="BF225" i="6"/>
  <c r="BG225" i="6"/>
  <c r="BH225" i="6"/>
  <c r="BI225" i="6"/>
  <c r="BJ225" i="6"/>
  <c r="BK225" i="6"/>
  <c r="BL225" i="6"/>
  <c r="BE226" i="6"/>
  <c r="BF226" i="6"/>
  <c r="BG226" i="6"/>
  <c r="BH226" i="6"/>
  <c r="BI226" i="6"/>
  <c r="BJ226" i="6"/>
  <c r="BK226" i="6"/>
  <c r="BL226" i="6"/>
  <c r="BE227" i="6"/>
  <c r="BF227" i="6"/>
  <c r="BG227" i="6"/>
  <c r="BH227" i="6"/>
  <c r="BI227" i="6"/>
  <c r="BJ227" i="6"/>
  <c r="BK227" i="6"/>
  <c r="BL227" i="6"/>
  <c r="BE228" i="6"/>
  <c r="BF228" i="6"/>
  <c r="BG228" i="6"/>
  <c r="BH228" i="6"/>
  <c r="BI228" i="6"/>
  <c r="BJ228" i="6"/>
  <c r="BK228" i="6"/>
  <c r="BL228" i="6"/>
  <c r="BE229" i="6"/>
  <c r="BF229" i="6"/>
  <c r="BG229" i="6"/>
  <c r="BH229" i="6"/>
  <c r="BI229" i="6"/>
  <c r="BJ229" i="6"/>
  <c r="BK229" i="6"/>
  <c r="BL229" i="6"/>
  <c r="BE230" i="6"/>
  <c r="BF230" i="6"/>
  <c r="BG230" i="6"/>
  <c r="BH230" i="6"/>
  <c r="BI230" i="6"/>
  <c r="BJ230" i="6"/>
  <c r="BK230" i="6"/>
  <c r="BL230" i="6"/>
  <c r="BE231" i="6"/>
  <c r="BF231" i="6"/>
  <c r="BG231" i="6"/>
  <c r="BH231" i="6"/>
  <c r="BI231" i="6"/>
  <c r="BJ231" i="6"/>
  <c r="BK231" i="6"/>
  <c r="BL231" i="6"/>
  <c r="BE232" i="6"/>
  <c r="BF232" i="6"/>
  <c r="BG232" i="6"/>
  <c r="BH232" i="6"/>
  <c r="BI232" i="6"/>
  <c r="BJ232" i="6"/>
  <c r="BK232" i="6"/>
  <c r="BL232" i="6"/>
  <c r="BE233" i="6"/>
  <c r="BF233" i="6"/>
  <c r="BG233" i="6"/>
  <c r="BH233" i="6"/>
  <c r="BI233" i="6"/>
  <c r="BJ233" i="6"/>
  <c r="BK233" i="6"/>
  <c r="BL233" i="6"/>
  <c r="BE234" i="6"/>
  <c r="BF234" i="6"/>
  <c r="BG234" i="6"/>
  <c r="BH234" i="6"/>
  <c r="BI234" i="6"/>
  <c r="BJ234" i="6"/>
  <c r="BK234" i="6"/>
  <c r="BL234" i="6"/>
  <c r="BE235" i="6"/>
  <c r="BF235" i="6"/>
  <c r="BG235" i="6"/>
  <c r="BH235" i="6"/>
  <c r="BI235" i="6"/>
  <c r="BJ235" i="6"/>
  <c r="BK235" i="6"/>
  <c r="BL235" i="6"/>
  <c r="BE236" i="6"/>
  <c r="BF236" i="6"/>
  <c r="BG236" i="6"/>
  <c r="BH236" i="6"/>
  <c r="BI236" i="6"/>
  <c r="BJ236" i="6"/>
  <c r="BK236" i="6"/>
  <c r="BL236" i="6"/>
  <c r="BE237" i="6"/>
  <c r="BF237" i="6"/>
  <c r="BG237" i="6"/>
  <c r="BH237" i="6"/>
  <c r="BI237" i="6"/>
  <c r="BJ237" i="6"/>
  <c r="BK237" i="6"/>
  <c r="BL237" i="6"/>
  <c r="BE238" i="6"/>
  <c r="BF238" i="6"/>
  <c r="BG238" i="6"/>
  <c r="BH238" i="6"/>
  <c r="BI238" i="6"/>
  <c r="BJ238" i="6"/>
  <c r="BK238" i="6"/>
  <c r="BL238" i="6"/>
  <c r="BE239" i="6"/>
  <c r="BF239" i="6"/>
  <c r="BG239" i="6"/>
  <c r="BH239" i="6"/>
  <c r="BI239" i="6"/>
  <c r="BJ239" i="6"/>
  <c r="BK239" i="6"/>
  <c r="BL239" i="6"/>
  <c r="BE240" i="6"/>
  <c r="BF240" i="6"/>
  <c r="BG240" i="6"/>
  <c r="BH240" i="6"/>
  <c r="BI240" i="6"/>
  <c r="BJ240" i="6"/>
  <c r="BK240" i="6"/>
  <c r="BL240" i="6"/>
  <c r="BE241" i="6"/>
  <c r="BF241" i="6"/>
  <c r="BG241" i="6"/>
  <c r="BH241" i="6"/>
  <c r="BI241" i="6"/>
  <c r="BJ241" i="6"/>
  <c r="BK241" i="6"/>
  <c r="BL241" i="6"/>
  <c r="BE242" i="6"/>
  <c r="BF242" i="6"/>
  <c r="BG242" i="6"/>
  <c r="BH242" i="6"/>
  <c r="BI242" i="6"/>
  <c r="BJ242" i="6"/>
  <c r="BK242" i="6"/>
  <c r="BL242" i="6"/>
  <c r="BE243" i="6"/>
  <c r="BF243" i="6"/>
  <c r="BG243" i="6"/>
  <c r="BH243" i="6"/>
  <c r="BI243" i="6"/>
  <c r="BJ243" i="6"/>
  <c r="BK243" i="6"/>
  <c r="BL243" i="6"/>
  <c r="BE244" i="6"/>
  <c r="BF244" i="6"/>
  <c r="BG244" i="6"/>
  <c r="BH244" i="6"/>
  <c r="BI244" i="6"/>
  <c r="BJ244" i="6"/>
  <c r="BK244" i="6"/>
  <c r="BL244" i="6"/>
  <c r="BE245" i="6"/>
  <c r="BF245" i="6"/>
  <c r="BG245" i="6"/>
  <c r="BH245" i="6"/>
  <c r="BI245" i="6"/>
  <c r="BJ245" i="6"/>
  <c r="BK245" i="6"/>
  <c r="BL245" i="6"/>
  <c r="BE246" i="6"/>
  <c r="BF246" i="6"/>
  <c r="BG246" i="6"/>
  <c r="BH246" i="6"/>
  <c r="BI246" i="6"/>
  <c r="BJ246" i="6"/>
  <c r="BK246" i="6"/>
  <c r="BL246" i="6"/>
  <c r="BE247" i="6"/>
  <c r="BF247" i="6"/>
  <c r="BG247" i="6"/>
  <c r="BH247" i="6"/>
  <c r="BI247" i="6"/>
  <c r="BJ247" i="6"/>
  <c r="BK247" i="6"/>
  <c r="BL247" i="6"/>
  <c r="BE248" i="6"/>
  <c r="BF248" i="6"/>
  <c r="BG248" i="6"/>
  <c r="BH248" i="6"/>
  <c r="BI248" i="6"/>
  <c r="BJ248" i="6"/>
  <c r="BK248" i="6"/>
  <c r="BL248" i="6"/>
  <c r="BE249" i="6"/>
  <c r="BF249" i="6"/>
  <c r="BG249" i="6"/>
  <c r="BH249" i="6"/>
  <c r="BI249" i="6"/>
  <c r="BJ249" i="6"/>
  <c r="BK249" i="6"/>
  <c r="BL249" i="6"/>
  <c r="BE250" i="6"/>
  <c r="BF250" i="6"/>
  <c r="BG250" i="6"/>
  <c r="BH250" i="6"/>
  <c r="BI250" i="6"/>
  <c r="BJ250" i="6"/>
  <c r="BK250" i="6"/>
  <c r="BL250" i="6"/>
  <c r="BE251" i="6"/>
  <c r="BF251" i="6"/>
  <c r="BG251" i="6"/>
  <c r="BH251" i="6"/>
  <c r="BI251" i="6"/>
  <c r="BJ251" i="6"/>
  <c r="BK251" i="6"/>
  <c r="BL251" i="6"/>
  <c r="BE252" i="6"/>
  <c r="BF252" i="6"/>
  <c r="BG252" i="6"/>
  <c r="BH252" i="6"/>
  <c r="BI252" i="6"/>
  <c r="BJ252" i="6"/>
  <c r="BK252" i="6"/>
  <c r="BL252" i="6"/>
  <c r="BE253" i="6"/>
  <c r="BF253" i="6"/>
  <c r="BG253" i="6"/>
  <c r="BH253" i="6"/>
  <c r="BI253" i="6"/>
  <c r="BJ253" i="6"/>
  <c r="BK253" i="6"/>
  <c r="BL253" i="6"/>
  <c r="BE254" i="6"/>
  <c r="BF254" i="6"/>
  <c r="BG254" i="6"/>
  <c r="BH254" i="6"/>
  <c r="BI254" i="6"/>
  <c r="BJ254" i="6"/>
  <c r="BK254" i="6"/>
  <c r="BL254" i="6"/>
  <c r="BE255" i="6"/>
  <c r="BF255" i="6"/>
  <c r="BG255" i="6"/>
  <c r="BH255" i="6"/>
  <c r="BI255" i="6"/>
  <c r="BJ255" i="6"/>
  <c r="BK255" i="6"/>
  <c r="BL255" i="6"/>
  <c r="BE256" i="6"/>
  <c r="BF256" i="6"/>
  <c r="BG256" i="6"/>
  <c r="BH256" i="6"/>
  <c r="BI256" i="6"/>
  <c r="BJ256" i="6"/>
  <c r="BK256" i="6"/>
  <c r="BL256" i="6"/>
  <c r="BE257" i="6"/>
  <c r="BF257" i="6"/>
  <c r="BG257" i="6"/>
  <c r="BH257" i="6"/>
  <c r="BI257" i="6"/>
  <c r="BJ257" i="6"/>
  <c r="BK257" i="6"/>
  <c r="BL257" i="6"/>
  <c r="BE258" i="6"/>
  <c r="BF258" i="6"/>
  <c r="BG258" i="6"/>
  <c r="BH258" i="6"/>
  <c r="BI258" i="6"/>
  <c r="BJ258" i="6"/>
  <c r="BK258" i="6"/>
  <c r="BL258" i="6"/>
  <c r="BE259" i="6"/>
  <c r="BF259" i="6"/>
  <c r="BG259" i="6"/>
  <c r="BH259" i="6"/>
  <c r="BI259" i="6"/>
  <c r="BJ259" i="6"/>
  <c r="BK259" i="6"/>
  <c r="BL259" i="6"/>
  <c r="BE260" i="6"/>
  <c r="BF260" i="6"/>
  <c r="BG260" i="6"/>
  <c r="BH260" i="6"/>
  <c r="BI260" i="6"/>
  <c r="BJ260" i="6"/>
  <c r="BK260" i="6"/>
  <c r="BL260" i="6"/>
  <c r="BE261" i="6"/>
  <c r="BF261" i="6"/>
  <c r="BG261" i="6"/>
  <c r="BH261" i="6"/>
  <c r="BI261" i="6"/>
  <c r="BJ261" i="6"/>
  <c r="BK261" i="6"/>
  <c r="BL261" i="6"/>
  <c r="BE262" i="6"/>
  <c r="BF262" i="6"/>
  <c r="BG262" i="6"/>
  <c r="BH262" i="6"/>
  <c r="BI262" i="6"/>
  <c r="BJ262" i="6"/>
  <c r="BK262" i="6"/>
  <c r="BL262" i="6"/>
  <c r="BE263" i="6"/>
  <c r="BF263" i="6"/>
  <c r="BG263" i="6"/>
  <c r="BH263" i="6"/>
  <c r="BI263" i="6"/>
  <c r="BJ263" i="6"/>
  <c r="BK263" i="6"/>
  <c r="BL263" i="6"/>
  <c r="BE264" i="6"/>
  <c r="BF264" i="6"/>
  <c r="BG264" i="6"/>
  <c r="BH264" i="6"/>
  <c r="BI264" i="6"/>
  <c r="BJ264" i="6"/>
  <c r="BK264" i="6"/>
  <c r="BL264" i="6"/>
  <c r="BE265" i="6"/>
  <c r="BF265" i="6"/>
  <c r="BG265" i="6"/>
  <c r="BH265" i="6"/>
  <c r="BI265" i="6"/>
  <c r="BJ265" i="6"/>
  <c r="BK265" i="6"/>
  <c r="BL265" i="6"/>
  <c r="BE266" i="6"/>
  <c r="BF266" i="6"/>
  <c r="BG266" i="6"/>
  <c r="BH266" i="6"/>
  <c r="BI266" i="6"/>
  <c r="BJ266" i="6"/>
  <c r="BK266" i="6"/>
  <c r="BL266" i="6"/>
  <c r="BE267" i="6"/>
  <c r="BF267" i="6"/>
  <c r="BG267" i="6"/>
  <c r="BH267" i="6"/>
  <c r="BI267" i="6"/>
  <c r="BJ267" i="6"/>
  <c r="BK267" i="6"/>
  <c r="BL267" i="6"/>
  <c r="BE268" i="6"/>
  <c r="BF268" i="6"/>
  <c r="BG268" i="6"/>
  <c r="BH268" i="6"/>
  <c r="BI268" i="6"/>
  <c r="BJ268" i="6"/>
  <c r="BK268" i="6"/>
  <c r="BL268" i="6"/>
  <c r="BE269" i="6"/>
  <c r="BF269" i="6"/>
  <c r="BG269" i="6"/>
  <c r="BH269" i="6"/>
  <c r="BI269" i="6"/>
  <c r="BJ269" i="6"/>
  <c r="BK269" i="6"/>
  <c r="BL269" i="6"/>
  <c r="BE270" i="6"/>
  <c r="BF270" i="6"/>
  <c r="BG270" i="6"/>
  <c r="BH270" i="6"/>
  <c r="BI270" i="6"/>
  <c r="BJ270" i="6"/>
  <c r="BK270" i="6"/>
  <c r="BL270" i="6"/>
  <c r="BE271" i="6"/>
  <c r="BF271" i="6"/>
  <c r="BG271" i="6"/>
  <c r="BH271" i="6"/>
  <c r="BI271" i="6"/>
  <c r="BJ271" i="6"/>
  <c r="BK271" i="6"/>
  <c r="BL271" i="6"/>
  <c r="BE272" i="6"/>
  <c r="BF272" i="6"/>
  <c r="BG272" i="6"/>
  <c r="BH272" i="6"/>
  <c r="BI272" i="6"/>
  <c r="BJ272" i="6"/>
  <c r="BK272" i="6"/>
  <c r="BL272" i="6"/>
  <c r="BE273" i="6"/>
  <c r="BF273" i="6"/>
  <c r="BG273" i="6"/>
  <c r="BH273" i="6"/>
  <c r="BI273" i="6"/>
  <c r="BJ273" i="6"/>
  <c r="BK273" i="6"/>
  <c r="BL273" i="6"/>
  <c r="BE274" i="6"/>
  <c r="BF274" i="6"/>
  <c r="BG274" i="6"/>
  <c r="BH274" i="6"/>
  <c r="BI274" i="6"/>
  <c r="BJ274" i="6"/>
  <c r="BK274" i="6"/>
  <c r="BL274" i="6"/>
  <c r="BE275" i="6"/>
  <c r="BF275" i="6"/>
  <c r="BG275" i="6"/>
  <c r="BH275" i="6"/>
  <c r="BI275" i="6"/>
  <c r="BJ275" i="6"/>
  <c r="BK275" i="6"/>
  <c r="BL275" i="6"/>
  <c r="BE276" i="6"/>
  <c r="BF276" i="6"/>
  <c r="BG276" i="6"/>
  <c r="BH276" i="6"/>
  <c r="BI276" i="6"/>
  <c r="BJ276" i="6"/>
  <c r="BK276" i="6"/>
  <c r="BL276" i="6"/>
  <c r="BE277" i="6"/>
  <c r="BF277" i="6"/>
  <c r="BG277" i="6"/>
  <c r="BH277" i="6"/>
  <c r="BI277" i="6"/>
  <c r="BJ277" i="6"/>
  <c r="BK277" i="6"/>
  <c r="BL277" i="6"/>
  <c r="BE278" i="6"/>
  <c r="BF278" i="6"/>
  <c r="BG278" i="6"/>
  <c r="BH278" i="6"/>
  <c r="BI278" i="6"/>
  <c r="BJ278" i="6"/>
  <c r="BK278" i="6"/>
  <c r="BL278" i="6"/>
  <c r="BE279" i="6"/>
  <c r="BF279" i="6"/>
  <c r="BG279" i="6"/>
  <c r="BH279" i="6"/>
  <c r="BI279" i="6"/>
  <c r="BJ279" i="6"/>
  <c r="BK279" i="6"/>
  <c r="BL279" i="6"/>
  <c r="BE280" i="6"/>
  <c r="BF280" i="6"/>
  <c r="BG280" i="6"/>
  <c r="BH280" i="6"/>
  <c r="BI280" i="6"/>
  <c r="BJ280" i="6"/>
  <c r="BK280" i="6"/>
  <c r="BL280" i="6"/>
  <c r="BE281" i="6"/>
  <c r="BF281" i="6"/>
  <c r="BG281" i="6"/>
  <c r="BH281" i="6"/>
  <c r="BI281" i="6"/>
  <c r="BJ281" i="6"/>
  <c r="BK281" i="6"/>
  <c r="BL281" i="6"/>
  <c r="BE282" i="6"/>
  <c r="BF282" i="6"/>
  <c r="BG282" i="6"/>
  <c r="BH282" i="6"/>
  <c r="BI282" i="6"/>
  <c r="BJ282" i="6"/>
  <c r="BK282" i="6"/>
  <c r="BL282" i="6"/>
  <c r="BE283" i="6"/>
  <c r="BF283" i="6"/>
  <c r="BG283" i="6"/>
  <c r="BH283" i="6"/>
  <c r="BI283" i="6"/>
  <c r="BJ283" i="6"/>
  <c r="BK283" i="6"/>
  <c r="BL283" i="6"/>
  <c r="BE284" i="6"/>
  <c r="BF284" i="6"/>
  <c r="BG284" i="6"/>
  <c r="BH284" i="6"/>
  <c r="BI284" i="6"/>
  <c r="BJ284" i="6"/>
  <c r="BK284" i="6"/>
  <c r="BL284" i="6"/>
  <c r="BE285" i="6"/>
  <c r="BF285" i="6"/>
  <c r="BG285" i="6"/>
  <c r="BH285" i="6"/>
  <c r="BI285" i="6"/>
  <c r="BJ285" i="6"/>
  <c r="BK285" i="6"/>
  <c r="BL285" i="6"/>
  <c r="BE286" i="6"/>
  <c r="BF286" i="6"/>
  <c r="BG286" i="6"/>
  <c r="BH286" i="6"/>
  <c r="BI286" i="6"/>
  <c r="BJ286" i="6"/>
  <c r="BK286" i="6"/>
  <c r="BL286" i="6"/>
  <c r="BE287" i="6"/>
  <c r="BF287" i="6"/>
  <c r="BG287" i="6"/>
  <c r="BH287" i="6"/>
  <c r="BI287" i="6"/>
  <c r="BJ287" i="6"/>
  <c r="BK287" i="6"/>
  <c r="BL287" i="6"/>
  <c r="BE288" i="6"/>
  <c r="BF288" i="6"/>
  <c r="BG288" i="6"/>
  <c r="BH288" i="6"/>
  <c r="BI288" i="6"/>
  <c r="BJ288" i="6"/>
  <c r="BK288" i="6"/>
  <c r="BL288" i="6"/>
  <c r="BE289" i="6"/>
  <c r="BF289" i="6"/>
  <c r="BG289" i="6"/>
  <c r="BH289" i="6"/>
  <c r="BI289" i="6"/>
  <c r="BJ289" i="6"/>
  <c r="BK289" i="6"/>
  <c r="BL289" i="6"/>
  <c r="BE290" i="6"/>
  <c r="BF290" i="6"/>
  <c r="BG290" i="6"/>
  <c r="BH290" i="6"/>
  <c r="BI290" i="6"/>
  <c r="BJ290" i="6"/>
  <c r="BK290" i="6"/>
  <c r="BL290" i="6"/>
  <c r="BE291" i="6"/>
  <c r="BF291" i="6"/>
  <c r="BG291" i="6"/>
  <c r="BH291" i="6"/>
  <c r="BI291" i="6"/>
  <c r="BJ291" i="6"/>
  <c r="BK291" i="6"/>
  <c r="BL291" i="6"/>
  <c r="BE292" i="6"/>
  <c r="BF292" i="6"/>
  <c r="BG292" i="6"/>
  <c r="BH292" i="6"/>
  <c r="BI292" i="6"/>
  <c r="BJ292" i="6"/>
  <c r="BK292" i="6"/>
  <c r="BL292" i="6"/>
  <c r="BE293" i="6"/>
  <c r="BF293" i="6"/>
  <c r="BG293" i="6"/>
  <c r="BH293" i="6"/>
  <c r="BI293" i="6"/>
  <c r="BJ293" i="6"/>
  <c r="BK293" i="6"/>
  <c r="BL293" i="6"/>
  <c r="BE294" i="6"/>
  <c r="BF294" i="6"/>
  <c r="BG294" i="6"/>
  <c r="BH294" i="6"/>
  <c r="BI294" i="6"/>
  <c r="BJ294" i="6"/>
  <c r="BK294" i="6"/>
  <c r="BL294" i="6"/>
  <c r="BE295" i="6"/>
  <c r="BF295" i="6"/>
  <c r="BG295" i="6"/>
  <c r="BH295" i="6"/>
  <c r="BI295" i="6"/>
  <c r="BJ295" i="6"/>
  <c r="BK295" i="6"/>
  <c r="BL295" i="6"/>
  <c r="BE296" i="6"/>
  <c r="BF296" i="6"/>
  <c r="BG296" i="6"/>
  <c r="BH296" i="6"/>
  <c r="BI296" i="6"/>
  <c r="BJ296" i="6"/>
  <c r="BK296" i="6"/>
  <c r="BL296" i="6"/>
  <c r="BE297" i="6"/>
  <c r="BF297" i="6"/>
  <c r="BG297" i="6"/>
  <c r="BH297" i="6"/>
  <c r="BI297" i="6"/>
  <c r="BJ297" i="6"/>
  <c r="BK297" i="6"/>
  <c r="BL297" i="6"/>
  <c r="BE298" i="6"/>
  <c r="BF298" i="6"/>
  <c r="BG298" i="6"/>
  <c r="BH298" i="6"/>
  <c r="BI298" i="6"/>
  <c r="BJ298" i="6"/>
  <c r="BK298" i="6"/>
  <c r="BL298" i="6"/>
  <c r="BE299" i="6"/>
  <c r="BF299" i="6"/>
  <c r="BG299" i="6"/>
  <c r="BH299" i="6"/>
  <c r="BI299" i="6"/>
  <c r="BJ299" i="6"/>
  <c r="BK299" i="6"/>
  <c r="BL299" i="6"/>
  <c r="BE300" i="6"/>
  <c r="BF300" i="6"/>
  <c r="BG300" i="6"/>
  <c r="BH300" i="6"/>
  <c r="BI300" i="6"/>
  <c r="BJ300" i="6"/>
  <c r="BK300" i="6"/>
  <c r="BL300" i="6"/>
  <c r="BF4" i="6"/>
  <c r="BN4" i="6" s="1"/>
  <c r="BG4" i="6"/>
  <c r="BO4" i="6" s="1"/>
  <c r="BH4" i="6"/>
  <c r="BP4" i="6" s="1"/>
  <c r="BI4" i="6"/>
  <c r="BQ4" i="6" s="1"/>
  <c r="BJ4" i="6"/>
  <c r="BR4" i="6" s="1"/>
  <c r="BK4" i="6"/>
  <c r="BS4" i="6" s="1"/>
  <c r="BL4" i="6"/>
  <c r="BT4" i="6" s="1"/>
  <c r="BE4" i="6"/>
  <c r="BM4" i="6" s="1"/>
  <c r="Q8" i="1" l="1"/>
  <c r="P8" i="1"/>
  <c r="O8" i="1"/>
  <c r="N8" i="1"/>
  <c r="A8" i="1"/>
  <c r="N12" i="1" l="1"/>
  <c r="O12" i="1"/>
  <c r="P12" i="1"/>
  <c r="Q12" i="1"/>
  <c r="N13" i="1"/>
  <c r="O13" i="1"/>
  <c r="P13" i="1"/>
  <c r="Q13" i="1"/>
  <c r="N14" i="1"/>
  <c r="O14" i="1"/>
  <c r="P14" i="1"/>
  <c r="Q14" i="1"/>
  <c r="N15" i="1"/>
  <c r="O15" i="1"/>
  <c r="P15" i="1"/>
  <c r="Q15" i="1"/>
  <c r="N16" i="1"/>
  <c r="O16" i="1"/>
  <c r="P16" i="1"/>
  <c r="Q16" i="1"/>
  <c r="N17" i="1"/>
  <c r="O17" i="1"/>
  <c r="P17" i="1"/>
  <c r="Q17" i="1"/>
  <c r="N18" i="1"/>
  <c r="O18" i="1"/>
  <c r="P18" i="1"/>
  <c r="Q18" i="1"/>
  <c r="N19" i="1"/>
  <c r="O19" i="1"/>
  <c r="P19" i="1"/>
  <c r="Q19" i="1"/>
  <c r="N20" i="1"/>
  <c r="O20" i="1"/>
  <c r="P20" i="1"/>
  <c r="Q20" i="1"/>
  <c r="N21" i="1"/>
  <c r="O21" i="1"/>
  <c r="P21" i="1"/>
  <c r="Q21" i="1"/>
  <c r="N22" i="1"/>
  <c r="O22" i="1"/>
  <c r="P22" i="1"/>
  <c r="Q22" i="1"/>
  <c r="N23" i="1"/>
  <c r="O23" i="1"/>
  <c r="P23" i="1"/>
  <c r="Q23" i="1"/>
  <c r="N24" i="1"/>
  <c r="O24" i="1"/>
  <c r="P24" i="1"/>
  <c r="Q24" i="1"/>
  <c r="N25" i="1"/>
  <c r="O25" i="1"/>
  <c r="P25" i="1"/>
  <c r="Q25" i="1"/>
  <c r="N27" i="1"/>
  <c r="O27" i="1"/>
  <c r="P27" i="1"/>
  <c r="Q27" i="1"/>
  <c r="N28" i="1"/>
  <c r="O28" i="1"/>
  <c r="P28" i="1"/>
  <c r="Q28" i="1"/>
  <c r="N29" i="1"/>
  <c r="O29" i="1"/>
  <c r="P29" i="1"/>
  <c r="Q29" i="1"/>
  <c r="N30" i="1"/>
  <c r="O30" i="1"/>
  <c r="P30" i="1"/>
  <c r="Q30" i="1"/>
  <c r="N31" i="1"/>
  <c r="O31" i="1"/>
  <c r="P31" i="1"/>
  <c r="Q31" i="1"/>
  <c r="N32" i="1"/>
  <c r="O32" i="1"/>
  <c r="P32" i="1"/>
  <c r="Q32" i="1"/>
  <c r="N33" i="1"/>
  <c r="O33" i="1"/>
  <c r="P33" i="1"/>
  <c r="Q33" i="1"/>
  <c r="N34" i="1"/>
  <c r="O34" i="1"/>
  <c r="P34" i="1"/>
  <c r="Q34" i="1"/>
  <c r="N35" i="1"/>
  <c r="O35" i="1"/>
  <c r="P35" i="1"/>
  <c r="Q35" i="1"/>
  <c r="N36" i="1"/>
  <c r="O36" i="1"/>
  <c r="P36" i="1"/>
  <c r="Q36" i="1"/>
  <c r="N37" i="1"/>
  <c r="O37" i="1"/>
  <c r="P37" i="1"/>
  <c r="Q37" i="1"/>
  <c r="N38" i="1"/>
  <c r="O38" i="1"/>
  <c r="P38" i="1"/>
  <c r="Q38" i="1"/>
  <c r="N39" i="1"/>
  <c r="O39" i="1"/>
  <c r="P39" i="1"/>
  <c r="Q39" i="1"/>
  <c r="R12" i="1" l="1"/>
  <c r="S12" i="1"/>
  <c r="T12" i="1"/>
  <c r="U12" i="1"/>
  <c r="V12" i="1"/>
  <c r="W12" i="1"/>
  <c r="X12" i="1"/>
  <c r="Y12" i="1"/>
  <c r="R13" i="1"/>
  <c r="S13" i="1"/>
  <c r="T13" i="1"/>
  <c r="U13" i="1"/>
  <c r="V13" i="1"/>
  <c r="W13" i="1"/>
  <c r="X13" i="1"/>
  <c r="Y13" i="1"/>
  <c r="R14" i="1"/>
  <c r="S14" i="1"/>
  <c r="T14" i="1"/>
  <c r="U14" i="1"/>
  <c r="V14" i="1"/>
  <c r="W14" i="1"/>
  <c r="X14" i="1"/>
  <c r="Y14" i="1"/>
  <c r="R15" i="1"/>
  <c r="S15" i="1"/>
  <c r="T15" i="1"/>
  <c r="U15" i="1"/>
  <c r="V15" i="1"/>
  <c r="W15" i="1"/>
  <c r="X15" i="1"/>
  <c r="Y15" i="1"/>
  <c r="R16" i="1"/>
  <c r="S16" i="1"/>
  <c r="T16" i="1"/>
  <c r="U16" i="1"/>
  <c r="V16" i="1"/>
  <c r="W16" i="1"/>
  <c r="X16" i="1"/>
  <c r="Y16" i="1"/>
  <c r="R17" i="1"/>
  <c r="S17" i="1"/>
  <c r="T17" i="1"/>
  <c r="U17" i="1"/>
  <c r="V17" i="1"/>
  <c r="W17" i="1"/>
  <c r="X17" i="1"/>
  <c r="Y17" i="1"/>
  <c r="R18" i="1"/>
  <c r="S18" i="1"/>
  <c r="T18" i="1"/>
  <c r="U18" i="1"/>
  <c r="V18" i="1"/>
  <c r="W18" i="1"/>
  <c r="X18" i="1"/>
  <c r="Y18" i="1"/>
  <c r="R19" i="1"/>
  <c r="S19" i="1"/>
  <c r="T19" i="1"/>
  <c r="U19" i="1"/>
  <c r="V19" i="1"/>
  <c r="W19" i="1"/>
  <c r="X19" i="1"/>
  <c r="Y19" i="1"/>
  <c r="R20" i="1"/>
  <c r="S20" i="1"/>
  <c r="T20" i="1"/>
  <c r="U20" i="1"/>
  <c r="V20" i="1"/>
  <c r="W20" i="1"/>
  <c r="X20" i="1"/>
  <c r="Y20" i="1"/>
  <c r="R21" i="1"/>
  <c r="S21" i="1"/>
  <c r="T21" i="1"/>
  <c r="U21" i="1"/>
  <c r="V21" i="1"/>
  <c r="W21" i="1"/>
  <c r="X21" i="1"/>
  <c r="Y21" i="1"/>
  <c r="R22" i="1"/>
  <c r="S22" i="1"/>
  <c r="T22" i="1"/>
  <c r="U22" i="1"/>
  <c r="V22" i="1"/>
  <c r="W22" i="1"/>
  <c r="X22" i="1"/>
  <c r="Y22" i="1"/>
  <c r="R23" i="1"/>
  <c r="S23" i="1"/>
  <c r="T23" i="1"/>
  <c r="U23" i="1"/>
  <c r="V23" i="1"/>
  <c r="W23" i="1"/>
  <c r="X23" i="1"/>
  <c r="Y23" i="1"/>
  <c r="R24" i="1"/>
  <c r="S24" i="1"/>
  <c r="T24" i="1"/>
  <c r="U24" i="1"/>
  <c r="V24" i="1"/>
  <c r="W24" i="1"/>
  <c r="X24" i="1"/>
  <c r="Y24" i="1"/>
  <c r="R25" i="1"/>
  <c r="S25" i="1"/>
  <c r="T25" i="1"/>
  <c r="U25" i="1"/>
  <c r="V25" i="1"/>
  <c r="W25" i="1"/>
  <c r="X25" i="1"/>
  <c r="Y25" i="1"/>
  <c r="R27" i="1"/>
  <c r="S27" i="1"/>
  <c r="T27" i="1"/>
  <c r="U27" i="1"/>
  <c r="V27" i="1"/>
  <c r="W27" i="1"/>
  <c r="X27" i="1"/>
  <c r="Y27" i="1"/>
  <c r="R28" i="1"/>
  <c r="S28" i="1"/>
  <c r="T28" i="1"/>
  <c r="U28" i="1"/>
  <c r="V28" i="1"/>
  <c r="W28" i="1"/>
  <c r="X28" i="1"/>
  <c r="Y28" i="1"/>
  <c r="R29" i="1"/>
  <c r="S29" i="1"/>
  <c r="T29" i="1"/>
  <c r="U29" i="1"/>
  <c r="V29" i="1"/>
  <c r="W29" i="1"/>
  <c r="X29" i="1"/>
  <c r="Y29" i="1"/>
  <c r="R30" i="1"/>
  <c r="S30" i="1"/>
  <c r="T30" i="1"/>
  <c r="U30" i="1"/>
  <c r="V30" i="1"/>
  <c r="W30" i="1"/>
  <c r="X30" i="1"/>
  <c r="Y30" i="1"/>
  <c r="R31" i="1"/>
  <c r="S31" i="1"/>
  <c r="T31" i="1"/>
  <c r="U31" i="1"/>
  <c r="V31" i="1"/>
  <c r="W31" i="1"/>
  <c r="X31" i="1"/>
  <c r="Y31" i="1"/>
  <c r="R32" i="1"/>
  <c r="S32" i="1"/>
  <c r="T32" i="1"/>
  <c r="U32" i="1"/>
  <c r="V32" i="1"/>
  <c r="W32" i="1"/>
  <c r="X32" i="1"/>
  <c r="Y32" i="1"/>
  <c r="R33" i="1"/>
  <c r="S33" i="1"/>
  <c r="T33" i="1"/>
  <c r="U33" i="1"/>
  <c r="V33" i="1"/>
  <c r="W33" i="1"/>
  <c r="X33" i="1"/>
  <c r="Y33" i="1"/>
  <c r="R34" i="1"/>
  <c r="S34" i="1"/>
  <c r="T34" i="1"/>
  <c r="U34" i="1"/>
  <c r="V34" i="1"/>
  <c r="W34" i="1"/>
  <c r="X34" i="1"/>
  <c r="Y34" i="1"/>
  <c r="R35" i="1"/>
  <c r="S35" i="1"/>
  <c r="T35" i="1"/>
  <c r="U35" i="1"/>
  <c r="V35" i="1"/>
  <c r="W35" i="1"/>
  <c r="X35" i="1"/>
  <c r="Y35" i="1"/>
  <c r="R36" i="1"/>
  <c r="S36" i="1"/>
  <c r="T36" i="1"/>
  <c r="U36" i="1"/>
  <c r="V36" i="1"/>
  <c r="W36" i="1"/>
  <c r="X36" i="1"/>
  <c r="Y36" i="1"/>
  <c r="R37" i="1"/>
  <c r="S37" i="1"/>
  <c r="T37" i="1"/>
  <c r="U37" i="1"/>
  <c r="V37" i="1"/>
  <c r="W37" i="1"/>
  <c r="X37" i="1"/>
  <c r="Y37" i="1"/>
  <c r="R38" i="1"/>
  <c r="S38" i="1"/>
  <c r="T38" i="1"/>
  <c r="U38" i="1"/>
  <c r="V38" i="1"/>
  <c r="W38" i="1"/>
  <c r="X38" i="1"/>
  <c r="Y38" i="1"/>
  <c r="R39" i="1"/>
  <c r="S39" i="1"/>
  <c r="T39" i="1"/>
  <c r="U39" i="1"/>
  <c r="V39" i="1"/>
  <c r="W39" i="1"/>
  <c r="X39" i="1"/>
  <c r="Y39" i="1"/>
  <c r="L12" i="1" l="1"/>
  <c r="M12" i="1"/>
  <c r="Z12" i="1"/>
  <c r="AA12" i="1"/>
  <c r="AB12" i="1"/>
  <c r="AC12" i="1"/>
  <c r="AD12" i="1"/>
  <c r="AE12" i="1"/>
  <c r="AF12" i="1"/>
  <c r="AG12" i="1"/>
  <c r="L13" i="1"/>
  <c r="M13" i="1"/>
  <c r="Z13" i="1"/>
  <c r="AA13" i="1"/>
  <c r="AB13" i="1"/>
  <c r="AC13" i="1"/>
  <c r="AD13" i="1"/>
  <c r="AE13" i="1"/>
  <c r="AF13" i="1"/>
  <c r="AG13" i="1"/>
  <c r="L14" i="1"/>
  <c r="M14" i="1"/>
  <c r="Z14" i="1"/>
  <c r="AA14" i="1"/>
  <c r="AB14" i="1"/>
  <c r="AC14" i="1"/>
  <c r="AD14" i="1"/>
  <c r="AE14" i="1"/>
  <c r="AF14" i="1"/>
  <c r="AG14" i="1"/>
  <c r="L15" i="1"/>
  <c r="M15" i="1"/>
  <c r="Z15" i="1"/>
  <c r="AA15" i="1"/>
  <c r="AB15" i="1"/>
  <c r="AC15" i="1"/>
  <c r="AD15" i="1"/>
  <c r="AE15" i="1"/>
  <c r="AF15" i="1"/>
  <c r="AG15" i="1"/>
  <c r="L16" i="1"/>
  <c r="M16" i="1"/>
  <c r="Z16" i="1"/>
  <c r="AA16" i="1"/>
  <c r="AB16" i="1"/>
  <c r="AC16" i="1"/>
  <c r="AD16" i="1"/>
  <c r="AE16" i="1"/>
  <c r="AF16" i="1"/>
  <c r="AG16" i="1"/>
  <c r="L17" i="1"/>
  <c r="M17" i="1"/>
  <c r="Z17" i="1"/>
  <c r="AA17" i="1"/>
  <c r="AB17" i="1"/>
  <c r="AC17" i="1"/>
  <c r="AD17" i="1"/>
  <c r="AE17" i="1"/>
  <c r="AF17" i="1"/>
  <c r="AG17" i="1"/>
  <c r="L18" i="1"/>
  <c r="M18" i="1"/>
  <c r="Z18" i="1"/>
  <c r="AA18" i="1"/>
  <c r="AB18" i="1"/>
  <c r="AC18" i="1"/>
  <c r="AD18" i="1"/>
  <c r="AE18" i="1"/>
  <c r="AF18" i="1"/>
  <c r="AG18" i="1"/>
  <c r="L19" i="1"/>
  <c r="M19" i="1"/>
  <c r="Z19" i="1"/>
  <c r="AA19" i="1"/>
  <c r="AB19" i="1"/>
  <c r="AC19" i="1"/>
  <c r="AD19" i="1"/>
  <c r="AE19" i="1"/>
  <c r="AF19" i="1"/>
  <c r="AG19" i="1"/>
  <c r="L20" i="1"/>
  <c r="M20" i="1"/>
  <c r="Z20" i="1"/>
  <c r="AA20" i="1"/>
  <c r="AB20" i="1"/>
  <c r="AC20" i="1"/>
  <c r="AD20" i="1"/>
  <c r="AE20" i="1"/>
  <c r="AF20" i="1"/>
  <c r="AG20" i="1"/>
  <c r="L21" i="1"/>
  <c r="M21" i="1"/>
  <c r="Z21" i="1"/>
  <c r="AA21" i="1"/>
  <c r="AB21" i="1"/>
  <c r="AC21" i="1"/>
  <c r="AD21" i="1"/>
  <c r="AE21" i="1"/>
  <c r="AF21" i="1"/>
  <c r="AG21" i="1"/>
  <c r="L22" i="1"/>
  <c r="M22" i="1"/>
  <c r="Z22" i="1"/>
  <c r="AA22" i="1"/>
  <c r="AB22" i="1"/>
  <c r="AC22" i="1"/>
  <c r="AD22" i="1"/>
  <c r="AE22" i="1"/>
  <c r="AF22" i="1"/>
  <c r="AG22" i="1"/>
  <c r="L23" i="1"/>
  <c r="M23" i="1"/>
  <c r="Z23" i="1"/>
  <c r="AA23" i="1"/>
  <c r="AB23" i="1"/>
  <c r="AC23" i="1"/>
  <c r="AD23" i="1"/>
  <c r="AE23" i="1"/>
  <c r="AF23" i="1"/>
  <c r="AG23" i="1"/>
  <c r="L24" i="1"/>
  <c r="M24" i="1"/>
  <c r="Z24" i="1"/>
  <c r="AA24" i="1"/>
  <c r="AB24" i="1"/>
  <c r="AC24" i="1"/>
  <c r="AD24" i="1"/>
  <c r="AE24" i="1"/>
  <c r="AF24" i="1"/>
  <c r="AG24" i="1"/>
  <c r="L25" i="1"/>
  <c r="M25" i="1"/>
  <c r="Z25" i="1"/>
  <c r="AA25" i="1"/>
  <c r="AB25" i="1"/>
  <c r="AC25" i="1"/>
  <c r="AD25" i="1"/>
  <c r="AE25" i="1"/>
  <c r="AF25" i="1"/>
  <c r="AG25" i="1"/>
  <c r="L27" i="1"/>
  <c r="M27" i="1"/>
  <c r="Z27" i="1"/>
  <c r="AA27" i="1"/>
  <c r="AB27" i="1"/>
  <c r="AC27" i="1"/>
  <c r="AD27" i="1"/>
  <c r="AE27" i="1"/>
  <c r="AF27" i="1"/>
  <c r="AG27" i="1"/>
  <c r="L28" i="1"/>
  <c r="M28" i="1"/>
  <c r="Z28" i="1"/>
  <c r="AA28" i="1"/>
  <c r="AB28" i="1"/>
  <c r="AC28" i="1"/>
  <c r="AD28" i="1"/>
  <c r="AE28" i="1"/>
  <c r="AF28" i="1"/>
  <c r="AG28" i="1"/>
  <c r="L29" i="1"/>
  <c r="M29" i="1"/>
  <c r="Z29" i="1"/>
  <c r="AA29" i="1"/>
  <c r="AB29" i="1"/>
  <c r="AC29" i="1"/>
  <c r="AD29" i="1"/>
  <c r="AE29" i="1"/>
  <c r="AF29" i="1"/>
  <c r="AG29" i="1"/>
  <c r="L30" i="1"/>
  <c r="M30" i="1"/>
  <c r="Z30" i="1"/>
  <c r="AA30" i="1"/>
  <c r="AB30" i="1"/>
  <c r="AC30" i="1"/>
  <c r="AD30" i="1"/>
  <c r="AE30" i="1"/>
  <c r="AF30" i="1"/>
  <c r="AG30" i="1"/>
  <c r="L31" i="1"/>
  <c r="M31" i="1"/>
  <c r="Z31" i="1"/>
  <c r="AA31" i="1"/>
  <c r="AB31" i="1"/>
  <c r="AC31" i="1"/>
  <c r="AD31" i="1"/>
  <c r="AE31" i="1"/>
  <c r="AF31" i="1"/>
  <c r="AG31" i="1"/>
  <c r="L32" i="1"/>
  <c r="M32" i="1"/>
  <c r="Z32" i="1"/>
  <c r="AA32" i="1"/>
  <c r="AB32" i="1"/>
  <c r="AC32" i="1"/>
  <c r="AD32" i="1"/>
  <c r="AE32" i="1"/>
  <c r="AF32" i="1"/>
  <c r="AG32" i="1"/>
  <c r="L33" i="1"/>
  <c r="M33" i="1"/>
  <c r="Z33" i="1"/>
  <c r="AA33" i="1"/>
  <c r="AB33" i="1"/>
  <c r="AC33" i="1"/>
  <c r="AD33" i="1"/>
  <c r="AE33" i="1"/>
  <c r="AF33" i="1"/>
  <c r="AG33" i="1"/>
  <c r="L34" i="1"/>
  <c r="M34" i="1"/>
  <c r="Z34" i="1"/>
  <c r="AA34" i="1"/>
  <c r="AB34" i="1"/>
  <c r="AC34" i="1"/>
  <c r="AD34" i="1"/>
  <c r="AE34" i="1"/>
  <c r="AF34" i="1"/>
  <c r="AG34" i="1"/>
  <c r="L35" i="1"/>
  <c r="M35" i="1"/>
  <c r="Z35" i="1"/>
  <c r="AA35" i="1"/>
  <c r="AB35" i="1"/>
  <c r="AC35" i="1"/>
  <c r="AD35" i="1"/>
  <c r="AE35" i="1"/>
  <c r="AF35" i="1"/>
  <c r="AG35" i="1"/>
  <c r="L36" i="1"/>
  <c r="M36" i="1"/>
  <c r="Z36" i="1"/>
  <c r="AA36" i="1"/>
  <c r="AB36" i="1"/>
  <c r="AC36" i="1"/>
  <c r="AD36" i="1"/>
  <c r="AE36" i="1"/>
  <c r="AF36" i="1"/>
  <c r="AG36" i="1"/>
  <c r="L37" i="1"/>
  <c r="M37" i="1"/>
  <c r="Z37" i="1"/>
  <c r="AA37" i="1"/>
  <c r="AB37" i="1"/>
  <c r="AC37" i="1"/>
  <c r="AD37" i="1"/>
  <c r="AE37" i="1"/>
  <c r="AF37" i="1"/>
  <c r="AG37" i="1"/>
  <c r="L38" i="1"/>
  <c r="M38" i="1"/>
  <c r="Z38" i="1"/>
  <c r="AA38" i="1"/>
  <c r="AB38" i="1"/>
  <c r="AC38" i="1"/>
  <c r="AD38" i="1"/>
  <c r="AE38" i="1"/>
  <c r="AF38" i="1"/>
  <c r="AG38" i="1"/>
  <c r="L39" i="1"/>
  <c r="M39" i="1"/>
  <c r="Z39" i="1"/>
  <c r="AA39" i="1"/>
  <c r="AB39" i="1"/>
  <c r="AC39" i="1"/>
  <c r="AD39" i="1"/>
  <c r="AE39" i="1"/>
  <c r="AF39" i="1"/>
  <c r="AG39" i="1"/>
  <c r="AW5" i="6"/>
  <c r="AX5" i="6"/>
  <c r="AY5" i="6"/>
  <c r="AZ5" i="6"/>
  <c r="BA5" i="6"/>
  <c r="BB5" i="6"/>
  <c r="BC5" i="6"/>
  <c r="BD5" i="6"/>
  <c r="AW6" i="6"/>
  <c r="AX6" i="6"/>
  <c r="AY6" i="6"/>
  <c r="AZ6" i="6"/>
  <c r="BA6" i="6"/>
  <c r="BB6" i="6"/>
  <c r="BC6" i="6"/>
  <c r="BD6" i="6"/>
  <c r="AW7" i="6"/>
  <c r="AX7" i="6"/>
  <c r="AY7" i="6"/>
  <c r="AZ7" i="6"/>
  <c r="BA7" i="6"/>
  <c r="BB7" i="6"/>
  <c r="BC7" i="6"/>
  <c r="BD7" i="6"/>
  <c r="AW8" i="6"/>
  <c r="AX8" i="6"/>
  <c r="AY8" i="6"/>
  <c r="AZ8" i="6"/>
  <c r="BA8" i="6"/>
  <c r="BB8" i="6"/>
  <c r="BC8" i="6"/>
  <c r="BD8" i="6"/>
  <c r="AW9" i="6"/>
  <c r="AX9" i="6"/>
  <c r="AY9" i="6"/>
  <c r="AZ9" i="6"/>
  <c r="BA9" i="6"/>
  <c r="BB9" i="6"/>
  <c r="BC9" i="6"/>
  <c r="BD9" i="6"/>
  <c r="AW10" i="6"/>
  <c r="AX10" i="6"/>
  <c r="AY10" i="6"/>
  <c r="AZ10" i="6"/>
  <c r="BA10" i="6"/>
  <c r="BB10" i="6"/>
  <c r="BC10" i="6"/>
  <c r="BD10" i="6"/>
  <c r="AW11" i="6"/>
  <c r="AX11" i="6"/>
  <c r="AY11" i="6"/>
  <c r="AZ11" i="6"/>
  <c r="BA11" i="6"/>
  <c r="BB11" i="6"/>
  <c r="BC11" i="6"/>
  <c r="BD11" i="6"/>
  <c r="AW12" i="6"/>
  <c r="AX12" i="6"/>
  <c r="AY12" i="6"/>
  <c r="AZ12" i="6"/>
  <c r="BA12" i="6"/>
  <c r="BB12" i="6"/>
  <c r="BC12" i="6"/>
  <c r="BD12" i="6"/>
  <c r="AW13" i="6"/>
  <c r="AX13" i="6"/>
  <c r="AY13" i="6"/>
  <c r="AZ13" i="6"/>
  <c r="BA13" i="6"/>
  <c r="BB13" i="6"/>
  <c r="BC13" i="6"/>
  <c r="BD13" i="6"/>
  <c r="AW14" i="6"/>
  <c r="AX14" i="6"/>
  <c r="AY14" i="6"/>
  <c r="AZ14" i="6"/>
  <c r="BA14" i="6"/>
  <c r="BB14" i="6"/>
  <c r="BC14" i="6"/>
  <c r="BD14" i="6"/>
  <c r="AW15" i="6"/>
  <c r="AX15" i="6"/>
  <c r="AY15" i="6"/>
  <c r="AZ15" i="6"/>
  <c r="BA15" i="6"/>
  <c r="BB15" i="6"/>
  <c r="BC15" i="6"/>
  <c r="BD15" i="6"/>
  <c r="AW16" i="6"/>
  <c r="AX16" i="6"/>
  <c r="AY16" i="6"/>
  <c r="AZ16" i="6"/>
  <c r="BA16" i="6"/>
  <c r="BB16" i="6"/>
  <c r="BC16" i="6"/>
  <c r="BD16" i="6"/>
  <c r="AW17" i="6"/>
  <c r="AX17" i="6"/>
  <c r="AY17" i="6"/>
  <c r="AZ17" i="6"/>
  <c r="BA17" i="6"/>
  <c r="BB17" i="6"/>
  <c r="BC17" i="6"/>
  <c r="BD17" i="6"/>
  <c r="AW18" i="6"/>
  <c r="AX18" i="6"/>
  <c r="AY18" i="6"/>
  <c r="AZ18" i="6"/>
  <c r="BA18" i="6"/>
  <c r="BB18" i="6"/>
  <c r="BC18" i="6"/>
  <c r="BD18" i="6"/>
  <c r="AW19" i="6"/>
  <c r="AX19" i="6"/>
  <c r="AY19" i="6"/>
  <c r="AZ19" i="6"/>
  <c r="BA19" i="6"/>
  <c r="BB19" i="6"/>
  <c r="BC19" i="6"/>
  <c r="BD19" i="6"/>
  <c r="AW20" i="6"/>
  <c r="AX20" i="6"/>
  <c r="AY20" i="6"/>
  <c r="AZ20" i="6"/>
  <c r="BA20" i="6"/>
  <c r="BB20" i="6"/>
  <c r="BC20" i="6"/>
  <c r="BD20" i="6"/>
  <c r="AW21" i="6"/>
  <c r="AX21" i="6"/>
  <c r="AY21" i="6"/>
  <c r="AZ21" i="6"/>
  <c r="BA21" i="6"/>
  <c r="BB21" i="6"/>
  <c r="BC21" i="6"/>
  <c r="BD21" i="6"/>
  <c r="AW22" i="6"/>
  <c r="AX22" i="6"/>
  <c r="AY22" i="6"/>
  <c r="AZ22" i="6"/>
  <c r="BA22" i="6"/>
  <c r="BB22" i="6"/>
  <c r="BC22" i="6"/>
  <c r="BD22" i="6"/>
  <c r="AW23" i="6"/>
  <c r="AX23" i="6"/>
  <c r="AY23" i="6"/>
  <c r="AZ23" i="6"/>
  <c r="BA23" i="6"/>
  <c r="BB23" i="6"/>
  <c r="BC23" i="6"/>
  <c r="BD23" i="6"/>
  <c r="AW24" i="6"/>
  <c r="AX24" i="6"/>
  <c r="AY24" i="6"/>
  <c r="AZ24" i="6"/>
  <c r="BA24" i="6"/>
  <c r="BB24" i="6"/>
  <c r="BC24" i="6"/>
  <c r="BD24" i="6"/>
  <c r="AW25" i="6"/>
  <c r="AX25" i="6"/>
  <c r="AY25" i="6"/>
  <c r="AZ25" i="6"/>
  <c r="BA25" i="6"/>
  <c r="BB25" i="6"/>
  <c r="BC25" i="6"/>
  <c r="BD25" i="6"/>
  <c r="AW26" i="6"/>
  <c r="AX26" i="6"/>
  <c r="AY26" i="6"/>
  <c r="AZ26" i="6"/>
  <c r="BA26" i="6"/>
  <c r="BB26" i="6"/>
  <c r="BC26" i="6"/>
  <c r="BD26" i="6"/>
  <c r="AW27" i="6"/>
  <c r="AX27" i="6"/>
  <c r="AY27" i="6"/>
  <c r="AZ27" i="6"/>
  <c r="BA27" i="6"/>
  <c r="BB27" i="6"/>
  <c r="BC27" i="6"/>
  <c r="BD27" i="6"/>
  <c r="AW28" i="6"/>
  <c r="AX28" i="6"/>
  <c r="AY28" i="6"/>
  <c r="AZ28" i="6"/>
  <c r="BA28" i="6"/>
  <c r="BB28" i="6"/>
  <c r="BC28" i="6"/>
  <c r="BD28" i="6"/>
  <c r="AW29" i="6"/>
  <c r="AX29" i="6"/>
  <c r="AY29" i="6"/>
  <c r="AZ29" i="6"/>
  <c r="BA29" i="6"/>
  <c r="BB29" i="6"/>
  <c r="BC29" i="6"/>
  <c r="BD29" i="6"/>
  <c r="AW30" i="6"/>
  <c r="AX30" i="6"/>
  <c r="AY30" i="6"/>
  <c r="AZ30" i="6"/>
  <c r="BA30" i="6"/>
  <c r="BB30" i="6"/>
  <c r="BC30" i="6"/>
  <c r="BD30" i="6"/>
  <c r="AW31" i="6"/>
  <c r="AX31" i="6"/>
  <c r="AY31" i="6"/>
  <c r="AZ31" i="6"/>
  <c r="BA31" i="6"/>
  <c r="BB31" i="6"/>
  <c r="BC31" i="6"/>
  <c r="BD31" i="6"/>
  <c r="AW32" i="6"/>
  <c r="AX32" i="6"/>
  <c r="AY32" i="6"/>
  <c r="AZ32" i="6"/>
  <c r="BA32" i="6"/>
  <c r="BB32" i="6"/>
  <c r="BC32" i="6"/>
  <c r="BD32" i="6"/>
  <c r="AW33" i="6"/>
  <c r="AX33" i="6"/>
  <c r="AY33" i="6"/>
  <c r="AZ33" i="6"/>
  <c r="BA33" i="6"/>
  <c r="BB33" i="6"/>
  <c r="BC33" i="6"/>
  <c r="BD33" i="6"/>
  <c r="AW34" i="6"/>
  <c r="AX34" i="6"/>
  <c r="AY34" i="6"/>
  <c r="AZ34" i="6"/>
  <c r="BA34" i="6"/>
  <c r="BB34" i="6"/>
  <c r="BC34" i="6"/>
  <c r="BD34" i="6"/>
  <c r="AW35" i="6"/>
  <c r="AX35" i="6"/>
  <c r="AY35" i="6"/>
  <c r="AZ35" i="6"/>
  <c r="BA35" i="6"/>
  <c r="BB35" i="6"/>
  <c r="BC35" i="6"/>
  <c r="BD35" i="6"/>
  <c r="AW36" i="6"/>
  <c r="AX36" i="6"/>
  <c r="AY36" i="6"/>
  <c r="AZ36" i="6"/>
  <c r="BA36" i="6"/>
  <c r="BB36" i="6"/>
  <c r="BC36" i="6"/>
  <c r="BD36" i="6"/>
  <c r="AW37" i="6"/>
  <c r="AX37" i="6"/>
  <c r="AY37" i="6"/>
  <c r="AZ37" i="6"/>
  <c r="BA37" i="6"/>
  <c r="BB37" i="6"/>
  <c r="BC37" i="6"/>
  <c r="BD37" i="6"/>
  <c r="AW38" i="6"/>
  <c r="AX38" i="6"/>
  <c r="AY38" i="6"/>
  <c r="AZ38" i="6"/>
  <c r="BA38" i="6"/>
  <c r="BB38" i="6"/>
  <c r="BC38" i="6"/>
  <c r="BD38" i="6"/>
  <c r="AW39" i="6"/>
  <c r="AX39" i="6"/>
  <c r="AY39" i="6"/>
  <c r="AZ39" i="6"/>
  <c r="BA39" i="6"/>
  <c r="BB39" i="6"/>
  <c r="BC39" i="6"/>
  <c r="BD39" i="6"/>
  <c r="AW40" i="6"/>
  <c r="AX40" i="6"/>
  <c r="AY40" i="6"/>
  <c r="AZ40" i="6"/>
  <c r="BA40" i="6"/>
  <c r="BB40" i="6"/>
  <c r="BC40" i="6"/>
  <c r="BD40" i="6"/>
  <c r="AW41" i="6"/>
  <c r="AX41" i="6"/>
  <c r="AY41" i="6"/>
  <c r="AZ41" i="6"/>
  <c r="BA41" i="6"/>
  <c r="BB41" i="6"/>
  <c r="BC41" i="6"/>
  <c r="BD41" i="6"/>
  <c r="AW42" i="6"/>
  <c r="AX42" i="6"/>
  <c r="AY42" i="6"/>
  <c r="AZ42" i="6"/>
  <c r="BA42" i="6"/>
  <c r="BB42" i="6"/>
  <c r="BC42" i="6"/>
  <c r="BD42" i="6"/>
  <c r="AW43" i="6"/>
  <c r="AX43" i="6"/>
  <c r="AY43" i="6"/>
  <c r="AZ43" i="6"/>
  <c r="BA43" i="6"/>
  <c r="BB43" i="6"/>
  <c r="BC43" i="6"/>
  <c r="BD43" i="6"/>
  <c r="AW44" i="6"/>
  <c r="AX44" i="6"/>
  <c r="AY44" i="6"/>
  <c r="AZ44" i="6"/>
  <c r="BA44" i="6"/>
  <c r="BB44" i="6"/>
  <c r="BC44" i="6"/>
  <c r="BD44" i="6"/>
  <c r="AW45" i="6"/>
  <c r="AX45" i="6"/>
  <c r="AY45" i="6"/>
  <c r="AZ45" i="6"/>
  <c r="BA45" i="6"/>
  <c r="BB45" i="6"/>
  <c r="BC45" i="6"/>
  <c r="BD45" i="6"/>
  <c r="AW46" i="6"/>
  <c r="AX46" i="6"/>
  <c r="AY46" i="6"/>
  <c r="AZ46" i="6"/>
  <c r="BA46" i="6"/>
  <c r="BB46" i="6"/>
  <c r="BC46" i="6"/>
  <c r="BD46" i="6"/>
  <c r="AW47" i="6"/>
  <c r="AX47" i="6"/>
  <c r="AY47" i="6"/>
  <c r="AZ47" i="6"/>
  <c r="BA47" i="6"/>
  <c r="BB47" i="6"/>
  <c r="BC47" i="6"/>
  <c r="BD47" i="6"/>
  <c r="AW48" i="6"/>
  <c r="AX48" i="6"/>
  <c r="AY48" i="6"/>
  <c r="AZ48" i="6"/>
  <c r="BA48" i="6"/>
  <c r="BB48" i="6"/>
  <c r="BC48" i="6"/>
  <c r="BD48" i="6"/>
  <c r="AW49" i="6"/>
  <c r="AX49" i="6"/>
  <c r="AY49" i="6"/>
  <c r="AZ49" i="6"/>
  <c r="BA49" i="6"/>
  <c r="BB49" i="6"/>
  <c r="BC49" i="6"/>
  <c r="BD49" i="6"/>
  <c r="AW50" i="6"/>
  <c r="AX50" i="6"/>
  <c r="AY50" i="6"/>
  <c r="AZ50" i="6"/>
  <c r="BA50" i="6"/>
  <c r="BB50" i="6"/>
  <c r="BC50" i="6"/>
  <c r="BD50" i="6"/>
  <c r="AW51" i="6"/>
  <c r="AX51" i="6"/>
  <c r="AY51" i="6"/>
  <c r="AZ51" i="6"/>
  <c r="BA51" i="6"/>
  <c r="BB51" i="6"/>
  <c r="BC51" i="6"/>
  <c r="BD51" i="6"/>
  <c r="AW52" i="6"/>
  <c r="AX52" i="6"/>
  <c r="AY52" i="6"/>
  <c r="AZ52" i="6"/>
  <c r="BA52" i="6"/>
  <c r="BB52" i="6"/>
  <c r="BC52" i="6"/>
  <c r="BD52" i="6"/>
  <c r="AW53" i="6"/>
  <c r="AX53" i="6"/>
  <c r="AY53" i="6"/>
  <c r="AZ53" i="6"/>
  <c r="BA53" i="6"/>
  <c r="BB53" i="6"/>
  <c r="BC53" i="6"/>
  <c r="BD53" i="6"/>
  <c r="AW54" i="6"/>
  <c r="AX54" i="6"/>
  <c r="AY54" i="6"/>
  <c r="AZ54" i="6"/>
  <c r="BA54" i="6"/>
  <c r="BB54" i="6"/>
  <c r="BC54" i="6"/>
  <c r="BD54" i="6"/>
  <c r="AW55" i="6"/>
  <c r="AX55" i="6"/>
  <c r="AY55" i="6"/>
  <c r="AZ55" i="6"/>
  <c r="BA55" i="6"/>
  <c r="BB55" i="6"/>
  <c r="BC55" i="6"/>
  <c r="BD55" i="6"/>
  <c r="AW56" i="6"/>
  <c r="AX56" i="6"/>
  <c r="AY56" i="6"/>
  <c r="AZ56" i="6"/>
  <c r="BA56" i="6"/>
  <c r="BB56" i="6"/>
  <c r="BC56" i="6"/>
  <c r="BD56" i="6"/>
  <c r="AW57" i="6"/>
  <c r="AX57" i="6"/>
  <c r="AY57" i="6"/>
  <c r="AZ57" i="6"/>
  <c r="BA57" i="6"/>
  <c r="BB57" i="6"/>
  <c r="BC57" i="6"/>
  <c r="BD57" i="6"/>
  <c r="AW58" i="6"/>
  <c r="AX58" i="6"/>
  <c r="AY58" i="6"/>
  <c r="AZ58" i="6"/>
  <c r="BA58" i="6"/>
  <c r="BB58" i="6"/>
  <c r="BC58" i="6"/>
  <c r="BD58" i="6"/>
  <c r="AW59" i="6"/>
  <c r="AX59" i="6"/>
  <c r="AY59" i="6"/>
  <c r="AZ59" i="6"/>
  <c r="BA59" i="6"/>
  <c r="BB59" i="6"/>
  <c r="BC59" i="6"/>
  <c r="BD59" i="6"/>
  <c r="AW60" i="6"/>
  <c r="AX60" i="6"/>
  <c r="AY60" i="6"/>
  <c r="AZ60" i="6"/>
  <c r="BA60" i="6"/>
  <c r="BB60" i="6"/>
  <c r="BC60" i="6"/>
  <c r="BD60" i="6"/>
  <c r="AW61" i="6"/>
  <c r="AX61" i="6"/>
  <c r="AY61" i="6"/>
  <c r="AZ61" i="6"/>
  <c r="BA61" i="6"/>
  <c r="BB61" i="6"/>
  <c r="BC61" i="6"/>
  <c r="BD61" i="6"/>
  <c r="AW62" i="6"/>
  <c r="AX62" i="6"/>
  <c r="AY62" i="6"/>
  <c r="AZ62" i="6"/>
  <c r="BA62" i="6"/>
  <c r="BB62" i="6"/>
  <c r="BC62" i="6"/>
  <c r="BD62" i="6"/>
  <c r="AW63" i="6"/>
  <c r="AX63" i="6"/>
  <c r="AY63" i="6"/>
  <c r="AZ63" i="6"/>
  <c r="BA63" i="6"/>
  <c r="BB63" i="6"/>
  <c r="BC63" i="6"/>
  <c r="BD63" i="6"/>
  <c r="AW64" i="6"/>
  <c r="AX64" i="6"/>
  <c r="AY64" i="6"/>
  <c r="AZ64" i="6"/>
  <c r="BA64" i="6"/>
  <c r="BB64" i="6"/>
  <c r="BC64" i="6"/>
  <c r="BD64" i="6"/>
  <c r="AW65" i="6"/>
  <c r="AX65" i="6"/>
  <c r="AY65" i="6"/>
  <c r="AZ65" i="6"/>
  <c r="BA65" i="6"/>
  <c r="BB65" i="6"/>
  <c r="BC65" i="6"/>
  <c r="BD65" i="6"/>
  <c r="AW66" i="6"/>
  <c r="AX66" i="6"/>
  <c r="AY66" i="6"/>
  <c r="AZ66" i="6"/>
  <c r="BA66" i="6"/>
  <c r="BB66" i="6"/>
  <c r="BC66" i="6"/>
  <c r="BD66" i="6"/>
  <c r="AW67" i="6"/>
  <c r="AX67" i="6"/>
  <c r="AY67" i="6"/>
  <c r="AZ67" i="6"/>
  <c r="BA67" i="6"/>
  <c r="BB67" i="6"/>
  <c r="BC67" i="6"/>
  <c r="BD67" i="6"/>
  <c r="AW68" i="6"/>
  <c r="AX68" i="6"/>
  <c r="AY68" i="6"/>
  <c r="AZ68" i="6"/>
  <c r="BA68" i="6"/>
  <c r="BB68" i="6"/>
  <c r="BC68" i="6"/>
  <c r="BD68" i="6"/>
  <c r="AW69" i="6"/>
  <c r="AX69" i="6"/>
  <c r="AY69" i="6"/>
  <c r="AZ69" i="6"/>
  <c r="BA69" i="6"/>
  <c r="BB69" i="6"/>
  <c r="BC69" i="6"/>
  <c r="BD69" i="6"/>
  <c r="AW70" i="6"/>
  <c r="AX70" i="6"/>
  <c r="AY70" i="6"/>
  <c r="AZ70" i="6"/>
  <c r="BA70" i="6"/>
  <c r="BB70" i="6"/>
  <c r="BC70" i="6"/>
  <c r="BD70" i="6"/>
  <c r="AW71" i="6"/>
  <c r="AX71" i="6"/>
  <c r="AY71" i="6"/>
  <c r="AZ71" i="6"/>
  <c r="BA71" i="6"/>
  <c r="BB71" i="6"/>
  <c r="BC71" i="6"/>
  <c r="BD71" i="6"/>
  <c r="AW72" i="6"/>
  <c r="AX72" i="6"/>
  <c r="AY72" i="6"/>
  <c r="AZ72" i="6"/>
  <c r="BA72" i="6"/>
  <c r="BB72" i="6"/>
  <c r="BC72" i="6"/>
  <c r="BD72" i="6"/>
  <c r="AW73" i="6"/>
  <c r="AX73" i="6"/>
  <c r="AY73" i="6"/>
  <c r="AZ73" i="6"/>
  <c r="BA73" i="6"/>
  <c r="BB73" i="6"/>
  <c r="BC73" i="6"/>
  <c r="BD73" i="6"/>
  <c r="AW74" i="6"/>
  <c r="AX74" i="6"/>
  <c r="AY74" i="6"/>
  <c r="AZ74" i="6"/>
  <c r="BA74" i="6"/>
  <c r="BB74" i="6"/>
  <c r="BC74" i="6"/>
  <c r="BD74" i="6"/>
  <c r="AW75" i="6"/>
  <c r="AX75" i="6"/>
  <c r="AY75" i="6"/>
  <c r="AZ75" i="6"/>
  <c r="BA75" i="6"/>
  <c r="BB75" i="6"/>
  <c r="BC75" i="6"/>
  <c r="BD75" i="6"/>
  <c r="AW76" i="6"/>
  <c r="AX76" i="6"/>
  <c r="AY76" i="6"/>
  <c r="AZ76" i="6"/>
  <c r="BA76" i="6"/>
  <c r="BB76" i="6"/>
  <c r="BC76" i="6"/>
  <c r="BD76" i="6"/>
  <c r="AW77" i="6"/>
  <c r="AX77" i="6"/>
  <c r="AY77" i="6"/>
  <c r="AZ77" i="6"/>
  <c r="BA77" i="6"/>
  <c r="BB77" i="6"/>
  <c r="BC77" i="6"/>
  <c r="BD77" i="6"/>
  <c r="AW78" i="6"/>
  <c r="AX78" i="6"/>
  <c r="AY78" i="6"/>
  <c r="AZ78" i="6"/>
  <c r="BA78" i="6"/>
  <c r="BB78" i="6"/>
  <c r="BC78" i="6"/>
  <c r="BD78" i="6"/>
  <c r="AW79" i="6"/>
  <c r="AX79" i="6"/>
  <c r="AY79" i="6"/>
  <c r="AZ79" i="6"/>
  <c r="BA79" i="6"/>
  <c r="BB79" i="6"/>
  <c r="BC79" i="6"/>
  <c r="BD79" i="6"/>
  <c r="AW80" i="6"/>
  <c r="AX80" i="6"/>
  <c r="AY80" i="6"/>
  <c r="AZ80" i="6"/>
  <c r="BA80" i="6"/>
  <c r="BB80" i="6"/>
  <c r="BC80" i="6"/>
  <c r="BD80" i="6"/>
  <c r="AW81" i="6"/>
  <c r="AX81" i="6"/>
  <c r="AY81" i="6"/>
  <c r="AZ81" i="6"/>
  <c r="BA81" i="6"/>
  <c r="BB81" i="6"/>
  <c r="BC81" i="6"/>
  <c r="BD81" i="6"/>
  <c r="AW82" i="6"/>
  <c r="AX82" i="6"/>
  <c r="AY82" i="6"/>
  <c r="AZ82" i="6"/>
  <c r="BA82" i="6"/>
  <c r="BB82" i="6"/>
  <c r="BC82" i="6"/>
  <c r="BD82" i="6"/>
  <c r="AW83" i="6"/>
  <c r="AX83" i="6"/>
  <c r="AY83" i="6"/>
  <c r="AZ83" i="6"/>
  <c r="BA83" i="6"/>
  <c r="BB83" i="6"/>
  <c r="BC83" i="6"/>
  <c r="BD83" i="6"/>
  <c r="AW84" i="6"/>
  <c r="AX84" i="6"/>
  <c r="AY84" i="6"/>
  <c r="AZ84" i="6"/>
  <c r="BA84" i="6"/>
  <c r="BB84" i="6"/>
  <c r="BC84" i="6"/>
  <c r="BD84" i="6"/>
  <c r="AW85" i="6"/>
  <c r="AX85" i="6"/>
  <c r="AY85" i="6"/>
  <c r="AZ85" i="6"/>
  <c r="BA85" i="6"/>
  <c r="BB85" i="6"/>
  <c r="BC85" i="6"/>
  <c r="BD85" i="6"/>
  <c r="AW86" i="6"/>
  <c r="AX86" i="6"/>
  <c r="AY86" i="6"/>
  <c r="AZ86" i="6"/>
  <c r="BA86" i="6"/>
  <c r="BB86" i="6"/>
  <c r="BC86" i="6"/>
  <c r="BD86" i="6"/>
  <c r="AW87" i="6"/>
  <c r="AX87" i="6"/>
  <c r="AY87" i="6"/>
  <c r="AZ87" i="6"/>
  <c r="BA87" i="6"/>
  <c r="BB87" i="6"/>
  <c r="BC87" i="6"/>
  <c r="BD87" i="6"/>
  <c r="AW88" i="6"/>
  <c r="AX88" i="6"/>
  <c r="AY88" i="6"/>
  <c r="AZ88" i="6"/>
  <c r="BA88" i="6"/>
  <c r="BB88" i="6"/>
  <c r="BC88" i="6"/>
  <c r="BD88" i="6"/>
  <c r="AW89" i="6"/>
  <c r="AX89" i="6"/>
  <c r="AY89" i="6"/>
  <c r="AZ89" i="6"/>
  <c r="BA89" i="6"/>
  <c r="BB89" i="6"/>
  <c r="BC89" i="6"/>
  <c r="BD89" i="6"/>
  <c r="AW90" i="6"/>
  <c r="AX90" i="6"/>
  <c r="AY90" i="6"/>
  <c r="AZ90" i="6"/>
  <c r="BA90" i="6"/>
  <c r="BB90" i="6"/>
  <c r="BC90" i="6"/>
  <c r="BD90" i="6"/>
  <c r="AW91" i="6"/>
  <c r="AX91" i="6"/>
  <c r="AY91" i="6"/>
  <c r="AZ91" i="6"/>
  <c r="BA91" i="6"/>
  <c r="BB91" i="6"/>
  <c r="BC91" i="6"/>
  <c r="BD91" i="6"/>
  <c r="AW92" i="6"/>
  <c r="AX92" i="6"/>
  <c r="AY92" i="6"/>
  <c r="AZ92" i="6"/>
  <c r="BA92" i="6"/>
  <c r="BB92" i="6"/>
  <c r="BC92" i="6"/>
  <c r="BD92" i="6"/>
  <c r="AW93" i="6"/>
  <c r="AX93" i="6"/>
  <c r="AY93" i="6"/>
  <c r="AZ93" i="6"/>
  <c r="BA93" i="6"/>
  <c r="BB93" i="6"/>
  <c r="BC93" i="6"/>
  <c r="BD93" i="6"/>
  <c r="AW94" i="6"/>
  <c r="AX94" i="6"/>
  <c r="AY94" i="6"/>
  <c r="AZ94" i="6"/>
  <c r="BA94" i="6"/>
  <c r="BB94" i="6"/>
  <c r="BC94" i="6"/>
  <c r="BD94" i="6"/>
  <c r="AW95" i="6"/>
  <c r="AX95" i="6"/>
  <c r="AY95" i="6"/>
  <c r="AZ95" i="6"/>
  <c r="BA95" i="6"/>
  <c r="BB95" i="6"/>
  <c r="BC95" i="6"/>
  <c r="BD95" i="6"/>
  <c r="AW96" i="6"/>
  <c r="AX96" i="6"/>
  <c r="AY96" i="6"/>
  <c r="AZ96" i="6"/>
  <c r="BA96" i="6"/>
  <c r="BB96" i="6"/>
  <c r="BC96" i="6"/>
  <c r="BD96" i="6"/>
  <c r="AW97" i="6"/>
  <c r="AX97" i="6"/>
  <c r="AY97" i="6"/>
  <c r="AZ97" i="6"/>
  <c r="BA97" i="6"/>
  <c r="BB97" i="6"/>
  <c r="BC97" i="6"/>
  <c r="BD97" i="6"/>
  <c r="AW98" i="6"/>
  <c r="AX98" i="6"/>
  <c r="AY98" i="6"/>
  <c r="AZ98" i="6"/>
  <c r="BA98" i="6"/>
  <c r="BB98" i="6"/>
  <c r="BC98" i="6"/>
  <c r="BD98" i="6"/>
  <c r="AW99" i="6"/>
  <c r="AX99" i="6"/>
  <c r="AY99" i="6"/>
  <c r="AZ99" i="6"/>
  <c r="BA99" i="6"/>
  <c r="BB99" i="6"/>
  <c r="BC99" i="6"/>
  <c r="BD99" i="6"/>
  <c r="AW100" i="6"/>
  <c r="AX100" i="6"/>
  <c r="AY100" i="6"/>
  <c r="AZ100" i="6"/>
  <c r="BA100" i="6"/>
  <c r="BB100" i="6"/>
  <c r="BC100" i="6"/>
  <c r="BD100" i="6"/>
  <c r="AW101" i="6"/>
  <c r="AX101" i="6"/>
  <c r="AY101" i="6"/>
  <c r="AZ101" i="6"/>
  <c r="BA101" i="6"/>
  <c r="BB101" i="6"/>
  <c r="BC101" i="6"/>
  <c r="BD101" i="6"/>
  <c r="AW102" i="6"/>
  <c r="AX102" i="6"/>
  <c r="AY102" i="6"/>
  <c r="AZ102" i="6"/>
  <c r="BA102" i="6"/>
  <c r="BB102" i="6"/>
  <c r="BC102" i="6"/>
  <c r="BD102" i="6"/>
  <c r="AW103" i="6"/>
  <c r="AX103" i="6"/>
  <c r="AY103" i="6"/>
  <c r="AZ103" i="6"/>
  <c r="BA103" i="6"/>
  <c r="BB103" i="6"/>
  <c r="BC103" i="6"/>
  <c r="BD103" i="6"/>
  <c r="AW104" i="6"/>
  <c r="AX104" i="6"/>
  <c r="AY104" i="6"/>
  <c r="AZ104" i="6"/>
  <c r="BA104" i="6"/>
  <c r="BB104" i="6"/>
  <c r="BC104" i="6"/>
  <c r="BD104" i="6"/>
  <c r="AW105" i="6"/>
  <c r="AX105" i="6"/>
  <c r="AY105" i="6"/>
  <c r="AZ105" i="6"/>
  <c r="BA105" i="6"/>
  <c r="BB105" i="6"/>
  <c r="BC105" i="6"/>
  <c r="BD105" i="6"/>
  <c r="AW106" i="6"/>
  <c r="AX106" i="6"/>
  <c r="AY106" i="6"/>
  <c r="AZ106" i="6"/>
  <c r="BA106" i="6"/>
  <c r="BB106" i="6"/>
  <c r="BC106" i="6"/>
  <c r="BD106" i="6"/>
  <c r="AW107" i="6"/>
  <c r="AX107" i="6"/>
  <c r="AY107" i="6"/>
  <c r="AZ107" i="6"/>
  <c r="BA107" i="6"/>
  <c r="BB107" i="6"/>
  <c r="BC107" i="6"/>
  <c r="BD107" i="6"/>
  <c r="AW108" i="6"/>
  <c r="AX108" i="6"/>
  <c r="AY108" i="6"/>
  <c r="AZ108" i="6"/>
  <c r="BA108" i="6"/>
  <c r="BB108" i="6"/>
  <c r="BC108" i="6"/>
  <c r="BD108" i="6"/>
  <c r="AW109" i="6"/>
  <c r="AX109" i="6"/>
  <c r="AY109" i="6"/>
  <c r="AZ109" i="6"/>
  <c r="BA109" i="6"/>
  <c r="BB109" i="6"/>
  <c r="BC109" i="6"/>
  <c r="BD109" i="6"/>
  <c r="AW110" i="6"/>
  <c r="AX110" i="6"/>
  <c r="AY110" i="6"/>
  <c r="AZ110" i="6"/>
  <c r="BA110" i="6"/>
  <c r="BB110" i="6"/>
  <c r="BC110" i="6"/>
  <c r="BD110" i="6"/>
  <c r="AW111" i="6"/>
  <c r="AX111" i="6"/>
  <c r="AY111" i="6"/>
  <c r="AZ111" i="6"/>
  <c r="BA111" i="6"/>
  <c r="BB111" i="6"/>
  <c r="BC111" i="6"/>
  <c r="BD111" i="6"/>
  <c r="AW112" i="6"/>
  <c r="AX112" i="6"/>
  <c r="AY112" i="6"/>
  <c r="AZ112" i="6"/>
  <c r="BA112" i="6"/>
  <c r="BB112" i="6"/>
  <c r="BC112" i="6"/>
  <c r="BD112" i="6"/>
  <c r="AW113" i="6"/>
  <c r="AX113" i="6"/>
  <c r="AY113" i="6"/>
  <c r="AZ113" i="6"/>
  <c r="BA113" i="6"/>
  <c r="BB113" i="6"/>
  <c r="BC113" i="6"/>
  <c r="BD113" i="6"/>
  <c r="AW114" i="6"/>
  <c r="AX114" i="6"/>
  <c r="AY114" i="6"/>
  <c r="AZ114" i="6"/>
  <c r="BA114" i="6"/>
  <c r="BB114" i="6"/>
  <c r="BC114" i="6"/>
  <c r="BD114" i="6"/>
  <c r="AW115" i="6"/>
  <c r="AX115" i="6"/>
  <c r="AY115" i="6"/>
  <c r="AZ115" i="6"/>
  <c r="BA115" i="6"/>
  <c r="BB115" i="6"/>
  <c r="BC115" i="6"/>
  <c r="BD115" i="6"/>
  <c r="AW116" i="6"/>
  <c r="AX116" i="6"/>
  <c r="AY116" i="6"/>
  <c r="AZ116" i="6"/>
  <c r="BA116" i="6"/>
  <c r="BB116" i="6"/>
  <c r="BC116" i="6"/>
  <c r="BD116" i="6"/>
  <c r="AW117" i="6"/>
  <c r="AX117" i="6"/>
  <c r="AY117" i="6"/>
  <c r="AZ117" i="6"/>
  <c r="BA117" i="6"/>
  <c r="BB117" i="6"/>
  <c r="BC117" i="6"/>
  <c r="BD117" i="6"/>
  <c r="AW118" i="6"/>
  <c r="AX118" i="6"/>
  <c r="AY118" i="6"/>
  <c r="AZ118" i="6"/>
  <c r="BA118" i="6"/>
  <c r="BB118" i="6"/>
  <c r="BC118" i="6"/>
  <c r="BD118" i="6"/>
  <c r="AW119" i="6"/>
  <c r="AX119" i="6"/>
  <c r="AY119" i="6"/>
  <c r="AZ119" i="6"/>
  <c r="BA119" i="6"/>
  <c r="BB119" i="6"/>
  <c r="BC119" i="6"/>
  <c r="BD119" i="6"/>
  <c r="AW120" i="6"/>
  <c r="AX120" i="6"/>
  <c r="AY120" i="6"/>
  <c r="AZ120" i="6"/>
  <c r="BA120" i="6"/>
  <c r="BB120" i="6"/>
  <c r="BC120" i="6"/>
  <c r="BD120" i="6"/>
  <c r="AW121" i="6"/>
  <c r="AX121" i="6"/>
  <c r="AY121" i="6"/>
  <c r="AZ121" i="6"/>
  <c r="BA121" i="6"/>
  <c r="BB121" i="6"/>
  <c r="BC121" i="6"/>
  <c r="BD121" i="6"/>
  <c r="AW122" i="6"/>
  <c r="AX122" i="6"/>
  <c r="AY122" i="6"/>
  <c r="AZ122" i="6"/>
  <c r="BA122" i="6"/>
  <c r="BB122" i="6"/>
  <c r="BC122" i="6"/>
  <c r="BD122" i="6"/>
  <c r="AW123" i="6"/>
  <c r="AX123" i="6"/>
  <c r="AY123" i="6"/>
  <c r="AZ123" i="6"/>
  <c r="BA123" i="6"/>
  <c r="BB123" i="6"/>
  <c r="BC123" i="6"/>
  <c r="BD123" i="6"/>
  <c r="AW124" i="6"/>
  <c r="AX124" i="6"/>
  <c r="AY124" i="6"/>
  <c r="AZ124" i="6"/>
  <c r="BA124" i="6"/>
  <c r="BB124" i="6"/>
  <c r="BC124" i="6"/>
  <c r="BD124" i="6"/>
  <c r="AW125" i="6"/>
  <c r="AX125" i="6"/>
  <c r="AY125" i="6"/>
  <c r="AZ125" i="6"/>
  <c r="BA125" i="6"/>
  <c r="BB125" i="6"/>
  <c r="BC125" i="6"/>
  <c r="BD125" i="6"/>
  <c r="AW126" i="6"/>
  <c r="AX126" i="6"/>
  <c r="AY126" i="6"/>
  <c r="AZ126" i="6"/>
  <c r="BA126" i="6"/>
  <c r="BB126" i="6"/>
  <c r="BC126" i="6"/>
  <c r="BD126" i="6"/>
  <c r="AW127" i="6"/>
  <c r="AX127" i="6"/>
  <c r="AY127" i="6"/>
  <c r="AZ127" i="6"/>
  <c r="BA127" i="6"/>
  <c r="BB127" i="6"/>
  <c r="BC127" i="6"/>
  <c r="BD127" i="6"/>
  <c r="AW128" i="6"/>
  <c r="AX128" i="6"/>
  <c r="AY128" i="6"/>
  <c r="AZ128" i="6"/>
  <c r="BA128" i="6"/>
  <c r="BB128" i="6"/>
  <c r="BC128" i="6"/>
  <c r="BD128" i="6"/>
  <c r="AW129" i="6"/>
  <c r="AX129" i="6"/>
  <c r="AY129" i="6"/>
  <c r="AZ129" i="6"/>
  <c r="BA129" i="6"/>
  <c r="BB129" i="6"/>
  <c r="BC129" i="6"/>
  <c r="BD129" i="6"/>
  <c r="AW130" i="6"/>
  <c r="AX130" i="6"/>
  <c r="AY130" i="6"/>
  <c r="AZ130" i="6"/>
  <c r="BA130" i="6"/>
  <c r="BB130" i="6"/>
  <c r="BC130" i="6"/>
  <c r="BD130" i="6"/>
  <c r="AW131" i="6"/>
  <c r="AX131" i="6"/>
  <c r="AY131" i="6"/>
  <c r="AZ131" i="6"/>
  <c r="BA131" i="6"/>
  <c r="BB131" i="6"/>
  <c r="BC131" i="6"/>
  <c r="BD131" i="6"/>
  <c r="AW132" i="6"/>
  <c r="AX132" i="6"/>
  <c r="AY132" i="6"/>
  <c r="AZ132" i="6"/>
  <c r="BA132" i="6"/>
  <c r="BB132" i="6"/>
  <c r="BC132" i="6"/>
  <c r="BD132" i="6"/>
  <c r="AW133" i="6"/>
  <c r="AX133" i="6"/>
  <c r="AY133" i="6"/>
  <c r="AZ133" i="6"/>
  <c r="BA133" i="6"/>
  <c r="BB133" i="6"/>
  <c r="BC133" i="6"/>
  <c r="BD133" i="6"/>
  <c r="AW134" i="6"/>
  <c r="AX134" i="6"/>
  <c r="AY134" i="6"/>
  <c r="AZ134" i="6"/>
  <c r="BA134" i="6"/>
  <c r="BB134" i="6"/>
  <c r="BC134" i="6"/>
  <c r="BD134" i="6"/>
  <c r="AW135" i="6"/>
  <c r="AX135" i="6"/>
  <c r="AY135" i="6"/>
  <c r="AZ135" i="6"/>
  <c r="BA135" i="6"/>
  <c r="BB135" i="6"/>
  <c r="BC135" i="6"/>
  <c r="BD135" i="6"/>
  <c r="AW136" i="6"/>
  <c r="AX136" i="6"/>
  <c r="AY136" i="6"/>
  <c r="AZ136" i="6"/>
  <c r="BA136" i="6"/>
  <c r="BB136" i="6"/>
  <c r="BC136" i="6"/>
  <c r="BD136" i="6"/>
  <c r="AW137" i="6"/>
  <c r="AX137" i="6"/>
  <c r="AY137" i="6"/>
  <c r="AZ137" i="6"/>
  <c r="BA137" i="6"/>
  <c r="BB137" i="6"/>
  <c r="BC137" i="6"/>
  <c r="BD137" i="6"/>
  <c r="AW138" i="6"/>
  <c r="AX138" i="6"/>
  <c r="AY138" i="6"/>
  <c r="AZ138" i="6"/>
  <c r="BA138" i="6"/>
  <c r="BB138" i="6"/>
  <c r="BC138" i="6"/>
  <c r="BD138" i="6"/>
  <c r="AW139" i="6"/>
  <c r="AX139" i="6"/>
  <c r="AY139" i="6"/>
  <c r="AZ139" i="6"/>
  <c r="BA139" i="6"/>
  <c r="BB139" i="6"/>
  <c r="BC139" i="6"/>
  <c r="BD139" i="6"/>
  <c r="AW140" i="6"/>
  <c r="AX140" i="6"/>
  <c r="AY140" i="6"/>
  <c r="AZ140" i="6"/>
  <c r="BA140" i="6"/>
  <c r="BB140" i="6"/>
  <c r="BC140" i="6"/>
  <c r="BD140" i="6"/>
  <c r="AW141" i="6"/>
  <c r="AX141" i="6"/>
  <c r="AY141" i="6"/>
  <c r="AZ141" i="6"/>
  <c r="BA141" i="6"/>
  <c r="BB141" i="6"/>
  <c r="BC141" i="6"/>
  <c r="BD141" i="6"/>
  <c r="AW142" i="6"/>
  <c r="AX142" i="6"/>
  <c r="AY142" i="6"/>
  <c r="AZ142" i="6"/>
  <c r="BA142" i="6"/>
  <c r="BB142" i="6"/>
  <c r="BC142" i="6"/>
  <c r="BD142" i="6"/>
  <c r="AW143" i="6"/>
  <c r="AX143" i="6"/>
  <c r="AY143" i="6"/>
  <c r="AZ143" i="6"/>
  <c r="BA143" i="6"/>
  <c r="BB143" i="6"/>
  <c r="BC143" i="6"/>
  <c r="BD143" i="6"/>
  <c r="AW144" i="6"/>
  <c r="AX144" i="6"/>
  <c r="AY144" i="6"/>
  <c r="AZ144" i="6"/>
  <c r="BA144" i="6"/>
  <c r="BB144" i="6"/>
  <c r="BC144" i="6"/>
  <c r="BD144" i="6"/>
  <c r="AW145" i="6"/>
  <c r="AX145" i="6"/>
  <c r="AY145" i="6"/>
  <c r="AZ145" i="6"/>
  <c r="BA145" i="6"/>
  <c r="BB145" i="6"/>
  <c r="BC145" i="6"/>
  <c r="BD145" i="6"/>
  <c r="AW146" i="6"/>
  <c r="AX146" i="6"/>
  <c r="AY146" i="6"/>
  <c r="AZ146" i="6"/>
  <c r="BA146" i="6"/>
  <c r="BB146" i="6"/>
  <c r="BC146" i="6"/>
  <c r="BD146" i="6"/>
  <c r="AW147" i="6"/>
  <c r="AX147" i="6"/>
  <c r="AY147" i="6"/>
  <c r="AZ147" i="6"/>
  <c r="BA147" i="6"/>
  <c r="BB147" i="6"/>
  <c r="BC147" i="6"/>
  <c r="BD147" i="6"/>
  <c r="AW148" i="6"/>
  <c r="AX148" i="6"/>
  <c r="AY148" i="6"/>
  <c r="AZ148" i="6"/>
  <c r="BA148" i="6"/>
  <c r="BB148" i="6"/>
  <c r="BC148" i="6"/>
  <c r="BD148" i="6"/>
  <c r="AW149" i="6"/>
  <c r="AX149" i="6"/>
  <c r="AY149" i="6"/>
  <c r="AZ149" i="6"/>
  <c r="BA149" i="6"/>
  <c r="BB149" i="6"/>
  <c r="BC149" i="6"/>
  <c r="BD149" i="6"/>
  <c r="AW150" i="6"/>
  <c r="AX150" i="6"/>
  <c r="AY150" i="6"/>
  <c r="AZ150" i="6"/>
  <c r="BA150" i="6"/>
  <c r="BB150" i="6"/>
  <c r="BC150" i="6"/>
  <c r="BD150" i="6"/>
  <c r="AW151" i="6"/>
  <c r="AX151" i="6"/>
  <c r="AY151" i="6"/>
  <c r="AZ151" i="6"/>
  <c r="BA151" i="6"/>
  <c r="BB151" i="6"/>
  <c r="BC151" i="6"/>
  <c r="BD151" i="6"/>
  <c r="AW152" i="6"/>
  <c r="AX152" i="6"/>
  <c r="AY152" i="6"/>
  <c r="AZ152" i="6"/>
  <c r="BA152" i="6"/>
  <c r="BB152" i="6"/>
  <c r="BC152" i="6"/>
  <c r="BD152" i="6"/>
  <c r="AW153" i="6"/>
  <c r="AX153" i="6"/>
  <c r="AY153" i="6"/>
  <c r="AZ153" i="6"/>
  <c r="BA153" i="6"/>
  <c r="BB153" i="6"/>
  <c r="BC153" i="6"/>
  <c r="BD153" i="6"/>
  <c r="AW154" i="6"/>
  <c r="AX154" i="6"/>
  <c r="AY154" i="6"/>
  <c r="AZ154" i="6"/>
  <c r="BA154" i="6"/>
  <c r="BB154" i="6"/>
  <c r="BC154" i="6"/>
  <c r="BD154" i="6"/>
  <c r="AW155" i="6"/>
  <c r="AX155" i="6"/>
  <c r="AY155" i="6"/>
  <c r="AZ155" i="6"/>
  <c r="BA155" i="6"/>
  <c r="BB155" i="6"/>
  <c r="BC155" i="6"/>
  <c r="BD155" i="6"/>
  <c r="AW156" i="6"/>
  <c r="AX156" i="6"/>
  <c r="AY156" i="6"/>
  <c r="AZ156" i="6"/>
  <c r="BA156" i="6"/>
  <c r="BB156" i="6"/>
  <c r="BC156" i="6"/>
  <c r="BD156" i="6"/>
  <c r="AW157" i="6"/>
  <c r="AX157" i="6"/>
  <c r="AY157" i="6"/>
  <c r="AZ157" i="6"/>
  <c r="BA157" i="6"/>
  <c r="BB157" i="6"/>
  <c r="BC157" i="6"/>
  <c r="BD157" i="6"/>
  <c r="AW158" i="6"/>
  <c r="AX158" i="6"/>
  <c r="AY158" i="6"/>
  <c r="AZ158" i="6"/>
  <c r="BA158" i="6"/>
  <c r="BB158" i="6"/>
  <c r="BC158" i="6"/>
  <c r="BD158" i="6"/>
  <c r="AW159" i="6"/>
  <c r="AX159" i="6"/>
  <c r="AY159" i="6"/>
  <c r="AZ159" i="6"/>
  <c r="BA159" i="6"/>
  <c r="BB159" i="6"/>
  <c r="BC159" i="6"/>
  <c r="BD159" i="6"/>
  <c r="AW160" i="6"/>
  <c r="AX160" i="6"/>
  <c r="AY160" i="6"/>
  <c r="AZ160" i="6"/>
  <c r="BA160" i="6"/>
  <c r="BB160" i="6"/>
  <c r="BC160" i="6"/>
  <c r="BD160" i="6"/>
  <c r="AW161" i="6"/>
  <c r="AX161" i="6"/>
  <c r="AY161" i="6"/>
  <c r="AZ161" i="6"/>
  <c r="BA161" i="6"/>
  <c r="BB161" i="6"/>
  <c r="BC161" i="6"/>
  <c r="BD161" i="6"/>
  <c r="AW162" i="6"/>
  <c r="AX162" i="6"/>
  <c r="AY162" i="6"/>
  <c r="AZ162" i="6"/>
  <c r="BA162" i="6"/>
  <c r="BB162" i="6"/>
  <c r="BC162" i="6"/>
  <c r="BD162" i="6"/>
  <c r="AW163" i="6"/>
  <c r="AX163" i="6"/>
  <c r="AY163" i="6"/>
  <c r="AZ163" i="6"/>
  <c r="BA163" i="6"/>
  <c r="BB163" i="6"/>
  <c r="BC163" i="6"/>
  <c r="BD163" i="6"/>
  <c r="AW164" i="6"/>
  <c r="AX164" i="6"/>
  <c r="AY164" i="6"/>
  <c r="AZ164" i="6"/>
  <c r="BA164" i="6"/>
  <c r="BB164" i="6"/>
  <c r="BC164" i="6"/>
  <c r="BD164" i="6"/>
  <c r="AW165" i="6"/>
  <c r="AX165" i="6"/>
  <c r="AY165" i="6"/>
  <c r="AZ165" i="6"/>
  <c r="BA165" i="6"/>
  <c r="BB165" i="6"/>
  <c r="BC165" i="6"/>
  <c r="BD165" i="6"/>
  <c r="AW166" i="6"/>
  <c r="AX166" i="6"/>
  <c r="AY166" i="6"/>
  <c r="AZ166" i="6"/>
  <c r="BA166" i="6"/>
  <c r="BB166" i="6"/>
  <c r="BC166" i="6"/>
  <c r="BD166" i="6"/>
  <c r="AW167" i="6"/>
  <c r="AX167" i="6"/>
  <c r="AY167" i="6"/>
  <c r="AZ167" i="6"/>
  <c r="BA167" i="6"/>
  <c r="BB167" i="6"/>
  <c r="BC167" i="6"/>
  <c r="BD167" i="6"/>
  <c r="AW168" i="6"/>
  <c r="AX168" i="6"/>
  <c r="AY168" i="6"/>
  <c r="AZ168" i="6"/>
  <c r="BA168" i="6"/>
  <c r="BB168" i="6"/>
  <c r="BC168" i="6"/>
  <c r="BD168" i="6"/>
  <c r="AW169" i="6"/>
  <c r="AX169" i="6"/>
  <c r="AY169" i="6"/>
  <c r="AZ169" i="6"/>
  <c r="BA169" i="6"/>
  <c r="BB169" i="6"/>
  <c r="BC169" i="6"/>
  <c r="BD169" i="6"/>
  <c r="AW170" i="6"/>
  <c r="AX170" i="6"/>
  <c r="AY170" i="6"/>
  <c r="AZ170" i="6"/>
  <c r="BA170" i="6"/>
  <c r="BB170" i="6"/>
  <c r="BC170" i="6"/>
  <c r="BD170" i="6"/>
  <c r="AW171" i="6"/>
  <c r="AX171" i="6"/>
  <c r="AY171" i="6"/>
  <c r="AZ171" i="6"/>
  <c r="BA171" i="6"/>
  <c r="BB171" i="6"/>
  <c r="BC171" i="6"/>
  <c r="BD171" i="6"/>
  <c r="AW172" i="6"/>
  <c r="AX172" i="6"/>
  <c r="AY172" i="6"/>
  <c r="AZ172" i="6"/>
  <c r="BA172" i="6"/>
  <c r="BB172" i="6"/>
  <c r="BC172" i="6"/>
  <c r="BD172" i="6"/>
  <c r="AW173" i="6"/>
  <c r="AX173" i="6"/>
  <c r="AY173" i="6"/>
  <c r="AZ173" i="6"/>
  <c r="BA173" i="6"/>
  <c r="BB173" i="6"/>
  <c r="BC173" i="6"/>
  <c r="BD173" i="6"/>
  <c r="AW174" i="6"/>
  <c r="AX174" i="6"/>
  <c r="AY174" i="6"/>
  <c r="AZ174" i="6"/>
  <c r="BA174" i="6"/>
  <c r="BB174" i="6"/>
  <c r="BC174" i="6"/>
  <c r="BD174" i="6"/>
  <c r="AW175" i="6"/>
  <c r="AX175" i="6"/>
  <c r="AY175" i="6"/>
  <c r="AZ175" i="6"/>
  <c r="BA175" i="6"/>
  <c r="BB175" i="6"/>
  <c r="BC175" i="6"/>
  <c r="BD175" i="6"/>
  <c r="AW176" i="6"/>
  <c r="AX176" i="6"/>
  <c r="AY176" i="6"/>
  <c r="AZ176" i="6"/>
  <c r="BA176" i="6"/>
  <c r="BB176" i="6"/>
  <c r="BC176" i="6"/>
  <c r="BD176" i="6"/>
  <c r="AW177" i="6"/>
  <c r="AX177" i="6"/>
  <c r="AY177" i="6"/>
  <c r="AZ177" i="6"/>
  <c r="BA177" i="6"/>
  <c r="BB177" i="6"/>
  <c r="BC177" i="6"/>
  <c r="BD177" i="6"/>
  <c r="AW178" i="6"/>
  <c r="AX178" i="6"/>
  <c r="AY178" i="6"/>
  <c r="AZ178" i="6"/>
  <c r="BA178" i="6"/>
  <c r="BB178" i="6"/>
  <c r="BC178" i="6"/>
  <c r="BD178" i="6"/>
  <c r="AW179" i="6"/>
  <c r="AX179" i="6"/>
  <c r="AY179" i="6"/>
  <c r="AZ179" i="6"/>
  <c r="BA179" i="6"/>
  <c r="BB179" i="6"/>
  <c r="BC179" i="6"/>
  <c r="BD179" i="6"/>
  <c r="AW180" i="6"/>
  <c r="AX180" i="6"/>
  <c r="AY180" i="6"/>
  <c r="AZ180" i="6"/>
  <c r="BA180" i="6"/>
  <c r="BB180" i="6"/>
  <c r="BC180" i="6"/>
  <c r="BD180" i="6"/>
  <c r="AW181" i="6"/>
  <c r="AX181" i="6"/>
  <c r="AY181" i="6"/>
  <c r="AZ181" i="6"/>
  <c r="BA181" i="6"/>
  <c r="BB181" i="6"/>
  <c r="BC181" i="6"/>
  <c r="BD181" i="6"/>
  <c r="AW182" i="6"/>
  <c r="AX182" i="6"/>
  <c r="AY182" i="6"/>
  <c r="AZ182" i="6"/>
  <c r="BA182" i="6"/>
  <c r="BB182" i="6"/>
  <c r="BC182" i="6"/>
  <c r="BD182" i="6"/>
  <c r="AW183" i="6"/>
  <c r="AX183" i="6"/>
  <c r="AY183" i="6"/>
  <c r="AZ183" i="6"/>
  <c r="BA183" i="6"/>
  <c r="BB183" i="6"/>
  <c r="BC183" i="6"/>
  <c r="BD183" i="6"/>
  <c r="AW184" i="6"/>
  <c r="AX184" i="6"/>
  <c r="AY184" i="6"/>
  <c r="AZ184" i="6"/>
  <c r="BA184" i="6"/>
  <c r="BB184" i="6"/>
  <c r="BC184" i="6"/>
  <c r="BD184" i="6"/>
  <c r="AW185" i="6"/>
  <c r="AX185" i="6"/>
  <c r="AY185" i="6"/>
  <c r="AZ185" i="6"/>
  <c r="BA185" i="6"/>
  <c r="BB185" i="6"/>
  <c r="BC185" i="6"/>
  <c r="BD185" i="6"/>
  <c r="AW186" i="6"/>
  <c r="AX186" i="6"/>
  <c r="AY186" i="6"/>
  <c r="AZ186" i="6"/>
  <c r="BA186" i="6"/>
  <c r="BB186" i="6"/>
  <c r="BC186" i="6"/>
  <c r="BD186" i="6"/>
  <c r="AW187" i="6"/>
  <c r="AX187" i="6"/>
  <c r="AY187" i="6"/>
  <c r="AZ187" i="6"/>
  <c r="BA187" i="6"/>
  <c r="BB187" i="6"/>
  <c r="BC187" i="6"/>
  <c r="BD187" i="6"/>
  <c r="AW188" i="6"/>
  <c r="AX188" i="6"/>
  <c r="AY188" i="6"/>
  <c r="AZ188" i="6"/>
  <c r="BA188" i="6"/>
  <c r="BB188" i="6"/>
  <c r="BC188" i="6"/>
  <c r="BD188" i="6"/>
  <c r="AW189" i="6"/>
  <c r="AX189" i="6"/>
  <c r="AY189" i="6"/>
  <c r="AZ189" i="6"/>
  <c r="BA189" i="6"/>
  <c r="BB189" i="6"/>
  <c r="BC189" i="6"/>
  <c r="BD189" i="6"/>
  <c r="AW190" i="6"/>
  <c r="AX190" i="6"/>
  <c r="AY190" i="6"/>
  <c r="AZ190" i="6"/>
  <c r="BA190" i="6"/>
  <c r="BB190" i="6"/>
  <c r="BC190" i="6"/>
  <c r="BD190" i="6"/>
  <c r="AW191" i="6"/>
  <c r="AX191" i="6"/>
  <c r="AY191" i="6"/>
  <c r="AZ191" i="6"/>
  <c r="BA191" i="6"/>
  <c r="BB191" i="6"/>
  <c r="BC191" i="6"/>
  <c r="BD191" i="6"/>
  <c r="AW192" i="6"/>
  <c r="AX192" i="6"/>
  <c r="AY192" i="6"/>
  <c r="AZ192" i="6"/>
  <c r="BA192" i="6"/>
  <c r="BB192" i="6"/>
  <c r="BC192" i="6"/>
  <c r="BD192" i="6"/>
  <c r="AW193" i="6"/>
  <c r="AX193" i="6"/>
  <c r="AY193" i="6"/>
  <c r="AZ193" i="6"/>
  <c r="BA193" i="6"/>
  <c r="BB193" i="6"/>
  <c r="BC193" i="6"/>
  <c r="BD193" i="6"/>
  <c r="AW194" i="6"/>
  <c r="AX194" i="6"/>
  <c r="AY194" i="6"/>
  <c r="AZ194" i="6"/>
  <c r="BA194" i="6"/>
  <c r="BB194" i="6"/>
  <c r="BC194" i="6"/>
  <c r="BD194" i="6"/>
  <c r="AW195" i="6"/>
  <c r="AX195" i="6"/>
  <c r="AY195" i="6"/>
  <c r="AZ195" i="6"/>
  <c r="BA195" i="6"/>
  <c r="BB195" i="6"/>
  <c r="BC195" i="6"/>
  <c r="BD195" i="6"/>
  <c r="AW196" i="6"/>
  <c r="AX196" i="6"/>
  <c r="AY196" i="6"/>
  <c r="AZ196" i="6"/>
  <c r="BA196" i="6"/>
  <c r="BB196" i="6"/>
  <c r="BC196" i="6"/>
  <c r="BD196" i="6"/>
  <c r="AW197" i="6"/>
  <c r="AX197" i="6"/>
  <c r="AY197" i="6"/>
  <c r="AZ197" i="6"/>
  <c r="BA197" i="6"/>
  <c r="BB197" i="6"/>
  <c r="BC197" i="6"/>
  <c r="BD197" i="6"/>
  <c r="AW198" i="6"/>
  <c r="AX198" i="6"/>
  <c r="AY198" i="6"/>
  <c r="AZ198" i="6"/>
  <c r="BA198" i="6"/>
  <c r="BB198" i="6"/>
  <c r="BC198" i="6"/>
  <c r="BD198" i="6"/>
  <c r="AW199" i="6"/>
  <c r="AX199" i="6"/>
  <c r="AY199" i="6"/>
  <c r="AZ199" i="6"/>
  <c r="BA199" i="6"/>
  <c r="BB199" i="6"/>
  <c r="BC199" i="6"/>
  <c r="BD199" i="6"/>
  <c r="AW200" i="6"/>
  <c r="AX200" i="6"/>
  <c r="AY200" i="6"/>
  <c r="AZ200" i="6"/>
  <c r="BA200" i="6"/>
  <c r="BB200" i="6"/>
  <c r="BC200" i="6"/>
  <c r="BD200" i="6"/>
  <c r="AW201" i="6"/>
  <c r="AX201" i="6"/>
  <c r="AY201" i="6"/>
  <c r="AZ201" i="6"/>
  <c r="BA201" i="6"/>
  <c r="BB201" i="6"/>
  <c r="BC201" i="6"/>
  <c r="BD201" i="6"/>
  <c r="AW202" i="6"/>
  <c r="AX202" i="6"/>
  <c r="AY202" i="6"/>
  <c r="AZ202" i="6"/>
  <c r="BA202" i="6"/>
  <c r="BB202" i="6"/>
  <c r="BC202" i="6"/>
  <c r="BD202" i="6"/>
  <c r="AW203" i="6"/>
  <c r="AX203" i="6"/>
  <c r="AY203" i="6"/>
  <c r="AZ203" i="6"/>
  <c r="BA203" i="6"/>
  <c r="BB203" i="6"/>
  <c r="BC203" i="6"/>
  <c r="BD203" i="6"/>
  <c r="AW204" i="6"/>
  <c r="AX204" i="6"/>
  <c r="AY204" i="6"/>
  <c r="AZ204" i="6"/>
  <c r="BA204" i="6"/>
  <c r="BB204" i="6"/>
  <c r="BC204" i="6"/>
  <c r="BD204" i="6"/>
  <c r="AW205" i="6"/>
  <c r="AX205" i="6"/>
  <c r="AY205" i="6"/>
  <c r="AZ205" i="6"/>
  <c r="BA205" i="6"/>
  <c r="BB205" i="6"/>
  <c r="BC205" i="6"/>
  <c r="BD205" i="6"/>
  <c r="AW206" i="6"/>
  <c r="AX206" i="6"/>
  <c r="AY206" i="6"/>
  <c r="AZ206" i="6"/>
  <c r="BA206" i="6"/>
  <c r="BB206" i="6"/>
  <c r="BC206" i="6"/>
  <c r="BD206" i="6"/>
  <c r="AW207" i="6"/>
  <c r="AX207" i="6"/>
  <c r="AY207" i="6"/>
  <c r="AZ207" i="6"/>
  <c r="BA207" i="6"/>
  <c r="BB207" i="6"/>
  <c r="BC207" i="6"/>
  <c r="BD207" i="6"/>
  <c r="AW208" i="6"/>
  <c r="AX208" i="6"/>
  <c r="AY208" i="6"/>
  <c r="AZ208" i="6"/>
  <c r="BA208" i="6"/>
  <c r="BB208" i="6"/>
  <c r="BC208" i="6"/>
  <c r="BD208" i="6"/>
  <c r="AW209" i="6"/>
  <c r="AX209" i="6"/>
  <c r="AY209" i="6"/>
  <c r="AZ209" i="6"/>
  <c r="BA209" i="6"/>
  <c r="BB209" i="6"/>
  <c r="BC209" i="6"/>
  <c r="BD209" i="6"/>
  <c r="AW210" i="6"/>
  <c r="AX210" i="6"/>
  <c r="AY210" i="6"/>
  <c r="AZ210" i="6"/>
  <c r="BA210" i="6"/>
  <c r="BB210" i="6"/>
  <c r="BC210" i="6"/>
  <c r="BD210" i="6"/>
  <c r="AW211" i="6"/>
  <c r="AX211" i="6"/>
  <c r="AY211" i="6"/>
  <c r="AZ211" i="6"/>
  <c r="BA211" i="6"/>
  <c r="BB211" i="6"/>
  <c r="BC211" i="6"/>
  <c r="BD211" i="6"/>
  <c r="AW212" i="6"/>
  <c r="AX212" i="6"/>
  <c r="AY212" i="6"/>
  <c r="AZ212" i="6"/>
  <c r="BA212" i="6"/>
  <c r="BB212" i="6"/>
  <c r="BC212" i="6"/>
  <c r="BD212" i="6"/>
  <c r="AW213" i="6"/>
  <c r="AX213" i="6"/>
  <c r="AY213" i="6"/>
  <c r="AZ213" i="6"/>
  <c r="BA213" i="6"/>
  <c r="BB213" i="6"/>
  <c r="BC213" i="6"/>
  <c r="BD213" i="6"/>
  <c r="AW214" i="6"/>
  <c r="AX214" i="6"/>
  <c r="AY214" i="6"/>
  <c r="AZ214" i="6"/>
  <c r="BA214" i="6"/>
  <c r="BB214" i="6"/>
  <c r="BC214" i="6"/>
  <c r="BD214" i="6"/>
  <c r="AW215" i="6"/>
  <c r="AX215" i="6"/>
  <c r="AY215" i="6"/>
  <c r="AZ215" i="6"/>
  <c r="BA215" i="6"/>
  <c r="BB215" i="6"/>
  <c r="BC215" i="6"/>
  <c r="BD215" i="6"/>
  <c r="AW216" i="6"/>
  <c r="AX216" i="6"/>
  <c r="AY216" i="6"/>
  <c r="AZ216" i="6"/>
  <c r="BA216" i="6"/>
  <c r="BB216" i="6"/>
  <c r="BC216" i="6"/>
  <c r="BD216" i="6"/>
  <c r="AW217" i="6"/>
  <c r="AX217" i="6"/>
  <c r="AY217" i="6"/>
  <c r="AZ217" i="6"/>
  <c r="BA217" i="6"/>
  <c r="BB217" i="6"/>
  <c r="BC217" i="6"/>
  <c r="BD217" i="6"/>
  <c r="AW218" i="6"/>
  <c r="AX218" i="6"/>
  <c r="AY218" i="6"/>
  <c r="AZ218" i="6"/>
  <c r="BA218" i="6"/>
  <c r="BB218" i="6"/>
  <c r="BC218" i="6"/>
  <c r="BD218" i="6"/>
  <c r="AW219" i="6"/>
  <c r="AX219" i="6"/>
  <c r="AY219" i="6"/>
  <c r="AZ219" i="6"/>
  <c r="BA219" i="6"/>
  <c r="BB219" i="6"/>
  <c r="BC219" i="6"/>
  <c r="BD219" i="6"/>
  <c r="AW220" i="6"/>
  <c r="AX220" i="6"/>
  <c r="AY220" i="6"/>
  <c r="AZ220" i="6"/>
  <c r="BA220" i="6"/>
  <c r="BB220" i="6"/>
  <c r="BC220" i="6"/>
  <c r="BD220" i="6"/>
  <c r="AW221" i="6"/>
  <c r="AX221" i="6"/>
  <c r="AY221" i="6"/>
  <c r="AZ221" i="6"/>
  <c r="BA221" i="6"/>
  <c r="BB221" i="6"/>
  <c r="BC221" i="6"/>
  <c r="BD221" i="6"/>
  <c r="AW222" i="6"/>
  <c r="AX222" i="6"/>
  <c r="AY222" i="6"/>
  <c r="AZ222" i="6"/>
  <c r="BA222" i="6"/>
  <c r="BB222" i="6"/>
  <c r="BC222" i="6"/>
  <c r="BD222" i="6"/>
  <c r="AW223" i="6"/>
  <c r="AX223" i="6"/>
  <c r="AY223" i="6"/>
  <c r="AZ223" i="6"/>
  <c r="BA223" i="6"/>
  <c r="BB223" i="6"/>
  <c r="BC223" i="6"/>
  <c r="BD223" i="6"/>
  <c r="AW224" i="6"/>
  <c r="AX224" i="6"/>
  <c r="AY224" i="6"/>
  <c r="AZ224" i="6"/>
  <c r="BA224" i="6"/>
  <c r="BB224" i="6"/>
  <c r="BC224" i="6"/>
  <c r="BD224" i="6"/>
  <c r="AW225" i="6"/>
  <c r="AX225" i="6"/>
  <c r="AY225" i="6"/>
  <c r="AZ225" i="6"/>
  <c r="BA225" i="6"/>
  <c r="BB225" i="6"/>
  <c r="BC225" i="6"/>
  <c r="BD225" i="6"/>
  <c r="AW226" i="6"/>
  <c r="AX226" i="6"/>
  <c r="AY226" i="6"/>
  <c r="AZ226" i="6"/>
  <c r="BA226" i="6"/>
  <c r="BB226" i="6"/>
  <c r="BC226" i="6"/>
  <c r="BD226" i="6"/>
  <c r="AW227" i="6"/>
  <c r="AX227" i="6"/>
  <c r="AY227" i="6"/>
  <c r="AZ227" i="6"/>
  <c r="BA227" i="6"/>
  <c r="BB227" i="6"/>
  <c r="BC227" i="6"/>
  <c r="BD227" i="6"/>
  <c r="AW228" i="6"/>
  <c r="AX228" i="6"/>
  <c r="AY228" i="6"/>
  <c r="AZ228" i="6"/>
  <c r="BA228" i="6"/>
  <c r="BB228" i="6"/>
  <c r="BC228" i="6"/>
  <c r="BD228" i="6"/>
  <c r="AW229" i="6"/>
  <c r="AX229" i="6"/>
  <c r="AY229" i="6"/>
  <c r="AZ229" i="6"/>
  <c r="BA229" i="6"/>
  <c r="BB229" i="6"/>
  <c r="BC229" i="6"/>
  <c r="BD229" i="6"/>
  <c r="AW230" i="6"/>
  <c r="AX230" i="6"/>
  <c r="AY230" i="6"/>
  <c r="AZ230" i="6"/>
  <c r="BA230" i="6"/>
  <c r="BB230" i="6"/>
  <c r="BC230" i="6"/>
  <c r="BD230" i="6"/>
  <c r="AW231" i="6"/>
  <c r="AX231" i="6"/>
  <c r="AY231" i="6"/>
  <c r="AZ231" i="6"/>
  <c r="BA231" i="6"/>
  <c r="BB231" i="6"/>
  <c r="BC231" i="6"/>
  <c r="BD231" i="6"/>
  <c r="AW232" i="6"/>
  <c r="AX232" i="6"/>
  <c r="AY232" i="6"/>
  <c r="AZ232" i="6"/>
  <c r="BA232" i="6"/>
  <c r="BB232" i="6"/>
  <c r="BC232" i="6"/>
  <c r="BD232" i="6"/>
  <c r="AW233" i="6"/>
  <c r="AX233" i="6"/>
  <c r="AY233" i="6"/>
  <c r="AZ233" i="6"/>
  <c r="BA233" i="6"/>
  <c r="BB233" i="6"/>
  <c r="BC233" i="6"/>
  <c r="BD233" i="6"/>
  <c r="AW234" i="6"/>
  <c r="AX234" i="6"/>
  <c r="AY234" i="6"/>
  <c r="AZ234" i="6"/>
  <c r="BA234" i="6"/>
  <c r="BB234" i="6"/>
  <c r="BC234" i="6"/>
  <c r="BD234" i="6"/>
  <c r="AW235" i="6"/>
  <c r="AX235" i="6"/>
  <c r="AY235" i="6"/>
  <c r="AZ235" i="6"/>
  <c r="BA235" i="6"/>
  <c r="BB235" i="6"/>
  <c r="BC235" i="6"/>
  <c r="BD235" i="6"/>
  <c r="AW236" i="6"/>
  <c r="AX236" i="6"/>
  <c r="AY236" i="6"/>
  <c r="AZ236" i="6"/>
  <c r="BA236" i="6"/>
  <c r="BB236" i="6"/>
  <c r="BC236" i="6"/>
  <c r="BD236" i="6"/>
  <c r="AW237" i="6"/>
  <c r="AX237" i="6"/>
  <c r="AY237" i="6"/>
  <c r="AZ237" i="6"/>
  <c r="BA237" i="6"/>
  <c r="BB237" i="6"/>
  <c r="BC237" i="6"/>
  <c r="BD237" i="6"/>
  <c r="AW238" i="6"/>
  <c r="AX238" i="6"/>
  <c r="AY238" i="6"/>
  <c r="AZ238" i="6"/>
  <c r="BA238" i="6"/>
  <c r="BB238" i="6"/>
  <c r="BC238" i="6"/>
  <c r="BD238" i="6"/>
  <c r="AW239" i="6"/>
  <c r="AX239" i="6"/>
  <c r="AY239" i="6"/>
  <c r="AZ239" i="6"/>
  <c r="BA239" i="6"/>
  <c r="BB239" i="6"/>
  <c r="BC239" i="6"/>
  <c r="BD239" i="6"/>
  <c r="AW240" i="6"/>
  <c r="AX240" i="6"/>
  <c r="AY240" i="6"/>
  <c r="AZ240" i="6"/>
  <c r="BA240" i="6"/>
  <c r="BB240" i="6"/>
  <c r="BC240" i="6"/>
  <c r="BD240" i="6"/>
  <c r="AW241" i="6"/>
  <c r="AX241" i="6"/>
  <c r="AY241" i="6"/>
  <c r="AZ241" i="6"/>
  <c r="BA241" i="6"/>
  <c r="BB241" i="6"/>
  <c r="BC241" i="6"/>
  <c r="BD241" i="6"/>
  <c r="AW242" i="6"/>
  <c r="AX242" i="6"/>
  <c r="AY242" i="6"/>
  <c r="AZ242" i="6"/>
  <c r="BA242" i="6"/>
  <c r="BB242" i="6"/>
  <c r="BC242" i="6"/>
  <c r="BD242" i="6"/>
  <c r="AW243" i="6"/>
  <c r="AX243" i="6"/>
  <c r="AY243" i="6"/>
  <c r="AZ243" i="6"/>
  <c r="BA243" i="6"/>
  <c r="BB243" i="6"/>
  <c r="BC243" i="6"/>
  <c r="BD243" i="6"/>
  <c r="AW244" i="6"/>
  <c r="AX244" i="6"/>
  <c r="AY244" i="6"/>
  <c r="AZ244" i="6"/>
  <c r="BA244" i="6"/>
  <c r="BB244" i="6"/>
  <c r="BC244" i="6"/>
  <c r="BD244" i="6"/>
  <c r="AW245" i="6"/>
  <c r="AX245" i="6"/>
  <c r="AY245" i="6"/>
  <c r="AZ245" i="6"/>
  <c r="BA245" i="6"/>
  <c r="BB245" i="6"/>
  <c r="BC245" i="6"/>
  <c r="BD245" i="6"/>
  <c r="AW246" i="6"/>
  <c r="AX246" i="6"/>
  <c r="AY246" i="6"/>
  <c r="AZ246" i="6"/>
  <c r="BA246" i="6"/>
  <c r="BB246" i="6"/>
  <c r="BC246" i="6"/>
  <c r="BD246" i="6"/>
  <c r="AW247" i="6"/>
  <c r="AX247" i="6"/>
  <c r="AY247" i="6"/>
  <c r="AZ247" i="6"/>
  <c r="BA247" i="6"/>
  <c r="BB247" i="6"/>
  <c r="BC247" i="6"/>
  <c r="BD247" i="6"/>
  <c r="AW248" i="6"/>
  <c r="AX248" i="6"/>
  <c r="AY248" i="6"/>
  <c r="AZ248" i="6"/>
  <c r="BA248" i="6"/>
  <c r="BB248" i="6"/>
  <c r="BC248" i="6"/>
  <c r="BD248" i="6"/>
  <c r="AW249" i="6"/>
  <c r="AX249" i="6"/>
  <c r="AY249" i="6"/>
  <c r="AZ249" i="6"/>
  <c r="BA249" i="6"/>
  <c r="BB249" i="6"/>
  <c r="BC249" i="6"/>
  <c r="BD249" i="6"/>
  <c r="AW250" i="6"/>
  <c r="AX250" i="6"/>
  <c r="AY250" i="6"/>
  <c r="AZ250" i="6"/>
  <c r="BA250" i="6"/>
  <c r="BB250" i="6"/>
  <c r="BC250" i="6"/>
  <c r="BD250" i="6"/>
  <c r="AW251" i="6"/>
  <c r="AX251" i="6"/>
  <c r="AY251" i="6"/>
  <c r="AZ251" i="6"/>
  <c r="BA251" i="6"/>
  <c r="BB251" i="6"/>
  <c r="BC251" i="6"/>
  <c r="BD251" i="6"/>
  <c r="AW252" i="6"/>
  <c r="AX252" i="6"/>
  <c r="AY252" i="6"/>
  <c r="AZ252" i="6"/>
  <c r="BA252" i="6"/>
  <c r="BB252" i="6"/>
  <c r="BC252" i="6"/>
  <c r="BD252" i="6"/>
  <c r="AW253" i="6"/>
  <c r="AX253" i="6"/>
  <c r="AY253" i="6"/>
  <c r="AZ253" i="6"/>
  <c r="BA253" i="6"/>
  <c r="BB253" i="6"/>
  <c r="BC253" i="6"/>
  <c r="BD253" i="6"/>
  <c r="AW254" i="6"/>
  <c r="AX254" i="6"/>
  <c r="AY254" i="6"/>
  <c r="AZ254" i="6"/>
  <c r="BA254" i="6"/>
  <c r="BB254" i="6"/>
  <c r="BC254" i="6"/>
  <c r="BD254" i="6"/>
  <c r="AW255" i="6"/>
  <c r="AX255" i="6"/>
  <c r="AY255" i="6"/>
  <c r="AZ255" i="6"/>
  <c r="BA255" i="6"/>
  <c r="BB255" i="6"/>
  <c r="BC255" i="6"/>
  <c r="BD255" i="6"/>
  <c r="AW256" i="6"/>
  <c r="AX256" i="6"/>
  <c r="AY256" i="6"/>
  <c r="AZ256" i="6"/>
  <c r="BA256" i="6"/>
  <c r="BB256" i="6"/>
  <c r="BC256" i="6"/>
  <c r="BD256" i="6"/>
  <c r="AW257" i="6"/>
  <c r="AX257" i="6"/>
  <c r="AY257" i="6"/>
  <c r="AZ257" i="6"/>
  <c r="BA257" i="6"/>
  <c r="BB257" i="6"/>
  <c r="BC257" i="6"/>
  <c r="BD257" i="6"/>
  <c r="AW258" i="6"/>
  <c r="AX258" i="6"/>
  <c r="AY258" i="6"/>
  <c r="AZ258" i="6"/>
  <c r="BA258" i="6"/>
  <c r="BB258" i="6"/>
  <c r="BC258" i="6"/>
  <c r="BD258" i="6"/>
  <c r="AW259" i="6"/>
  <c r="AX259" i="6"/>
  <c r="AY259" i="6"/>
  <c r="AZ259" i="6"/>
  <c r="BA259" i="6"/>
  <c r="BB259" i="6"/>
  <c r="BC259" i="6"/>
  <c r="BD259" i="6"/>
  <c r="AW260" i="6"/>
  <c r="AX260" i="6"/>
  <c r="AY260" i="6"/>
  <c r="AZ260" i="6"/>
  <c r="BA260" i="6"/>
  <c r="BB260" i="6"/>
  <c r="BC260" i="6"/>
  <c r="BD260" i="6"/>
  <c r="AW261" i="6"/>
  <c r="AX261" i="6"/>
  <c r="AY261" i="6"/>
  <c r="AZ261" i="6"/>
  <c r="BA261" i="6"/>
  <c r="BB261" i="6"/>
  <c r="BC261" i="6"/>
  <c r="BD261" i="6"/>
  <c r="AW262" i="6"/>
  <c r="AX262" i="6"/>
  <c r="AY262" i="6"/>
  <c r="AZ262" i="6"/>
  <c r="BA262" i="6"/>
  <c r="BB262" i="6"/>
  <c r="BC262" i="6"/>
  <c r="BD262" i="6"/>
  <c r="AW263" i="6"/>
  <c r="AX263" i="6"/>
  <c r="AY263" i="6"/>
  <c r="AZ263" i="6"/>
  <c r="BA263" i="6"/>
  <c r="BB263" i="6"/>
  <c r="BC263" i="6"/>
  <c r="BD263" i="6"/>
  <c r="AW264" i="6"/>
  <c r="AX264" i="6"/>
  <c r="AY264" i="6"/>
  <c r="AZ264" i="6"/>
  <c r="BA264" i="6"/>
  <c r="BB264" i="6"/>
  <c r="BC264" i="6"/>
  <c r="BD264" i="6"/>
  <c r="AW265" i="6"/>
  <c r="AX265" i="6"/>
  <c r="AY265" i="6"/>
  <c r="AZ265" i="6"/>
  <c r="BA265" i="6"/>
  <c r="BB265" i="6"/>
  <c r="BC265" i="6"/>
  <c r="BD265" i="6"/>
  <c r="AW266" i="6"/>
  <c r="AX266" i="6"/>
  <c r="AY266" i="6"/>
  <c r="AZ266" i="6"/>
  <c r="BA266" i="6"/>
  <c r="BB266" i="6"/>
  <c r="BC266" i="6"/>
  <c r="BD266" i="6"/>
  <c r="AW267" i="6"/>
  <c r="AX267" i="6"/>
  <c r="AY267" i="6"/>
  <c r="AZ267" i="6"/>
  <c r="BA267" i="6"/>
  <c r="BB267" i="6"/>
  <c r="BC267" i="6"/>
  <c r="BD267" i="6"/>
  <c r="AW268" i="6"/>
  <c r="AX268" i="6"/>
  <c r="AY268" i="6"/>
  <c r="AZ268" i="6"/>
  <c r="BA268" i="6"/>
  <c r="BB268" i="6"/>
  <c r="BC268" i="6"/>
  <c r="BD268" i="6"/>
  <c r="AW269" i="6"/>
  <c r="AX269" i="6"/>
  <c r="AY269" i="6"/>
  <c r="AZ269" i="6"/>
  <c r="BA269" i="6"/>
  <c r="BB269" i="6"/>
  <c r="BC269" i="6"/>
  <c r="BD269" i="6"/>
  <c r="AW270" i="6"/>
  <c r="AX270" i="6"/>
  <c r="AY270" i="6"/>
  <c r="AZ270" i="6"/>
  <c r="BA270" i="6"/>
  <c r="BB270" i="6"/>
  <c r="BC270" i="6"/>
  <c r="BD270" i="6"/>
  <c r="AW271" i="6"/>
  <c r="AX271" i="6"/>
  <c r="AY271" i="6"/>
  <c r="AZ271" i="6"/>
  <c r="BA271" i="6"/>
  <c r="BB271" i="6"/>
  <c r="BC271" i="6"/>
  <c r="BD271" i="6"/>
  <c r="AW272" i="6"/>
  <c r="AX272" i="6"/>
  <c r="AY272" i="6"/>
  <c r="AZ272" i="6"/>
  <c r="BA272" i="6"/>
  <c r="BB272" i="6"/>
  <c r="BC272" i="6"/>
  <c r="BD272" i="6"/>
  <c r="AW273" i="6"/>
  <c r="AX273" i="6"/>
  <c r="AY273" i="6"/>
  <c r="AZ273" i="6"/>
  <c r="BA273" i="6"/>
  <c r="BB273" i="6"/>
  <c r="BC273" i="6"/>
  <c r="BD273" i="6"/>
  <c r="AW274" i="6"/>
  <c r="AX274" i="6"/>
  <c r="AY274" i="6"/>
  <c r="AZ274" i="6"/>
  <c r="BA274" i="6"/>
  <c r="BB274" i="6"/>
  <c r="BC274" i="6"/>
  <c r="BD274" i="6"/>
  <c r="AW275" i="6"/>
  <c r="AX275" i="6"/>
  <c r="AY275" i="6"/>
  <c r="AZ275" i="6"/>
  <c r="BA275" i="6"/>
  <c r="BB275" i="6"/>
  <c r="BC275" i="6"/>
  <c r="BD275" i="6"/>
  <c r="AW276" i="6"/>
  <c r="AX276" i="6"/>
  <c r="AY276" i="6"/>
  <c r="AZ276" i="6"/>
  <c r="BA276" i="6"/>
  <c r="BB276" i="6"/>
  <c r="BC276" i="6"/>
  <c r="BD276" i="6"/>
  <c r="AW277" i="6"/>
  <c r="AX277" i="6"/>
  <c r="AY277" i="6"/>
  <c r="AZ277" i="6"/>
  <c r="BA277" i="6"/>
  <c r="BB277" i="6"/>
  <c r="BC277" i="6"/>
  <c r="BD277" i="6"/>
  <c r="AW278" i="6"/>
  <c r="AX278" i="6"/>
  <c r="AY278" i="6"/>
  <c r="AZ278" i="6"/>
  <c r="BA278" i="6"/>
  <c r="BB278" i="6"/>
  <c r="BC278" i="6"/>
  <c r="BD278" i="6"/>
  <c r="AW279" i="6"/>
  <c r="AX279" i="6"/>
  <c r="AY279" i="6"/>
  <c r="AZ279" i="6"/>
  <c r="BA279" i="6"/>
  <c r="BB279" i="6"/>
  <c r="BC279" i="6"/>
  <c r="BD279" i="6"/>
  <c r="AW280" i="6"/>
  <c r="AX280" i="6"/>
  <c r="AY280" i="6"/>
  <c r="AZ280" i="6"/>
  <c r="BA280" i="6"/>
  <c r="BB280" i="6"/>
  <c r="BC280" i="6"/>
  <c r="BD280" i="6"/>
  <c r="AW281" i="6"/>
  <c r="AX281" i="6"/>
  <c r="AY281" i="6"/>
  <c r="AZ281" i="6"/>
  <c r="BA281" i="6"/>
  <c r="BB281" i="6"/>
  <c r="BC281" i="6"/>
  <c r="BD281" i="6"/>
  <c r="AW282" i="6"/>
  <c r="AX282" i="6"/>
  <c r="AY282" i="6"/>
  <c r="AZ282" i="6"/>
  <c r="BA282" i="6"/>
  <c r="BB282" i="6"/>
  <c r="BC282" i="6"/>
  <c r="BD282" i="6"/>
  <c r="AW283" i="6"/>
  <c r="AX283" i="6"/>
  <c r="AY283" i="6"/>
  <c r="AZ283" i="6"/>
  <c r="BA283" i="6"/>
  <c r="BB283" i="6"/>
  <c r="BC283" i="6"/>
  <c r="BD283" i="6"/>
  <c r="AW284" i="6"/>
  <c r="AX284" i="6"/>
  <c r="AY284" i="6"/>
  <c r="AZ284" i="6"/>
  <c r="BA284" i="6"/>
  <c r="BB284" i="6"/>
  <c r="BC284" i="6"/>
  <c r="BD284" i="6"/>
  <c r="AW285" i="6"/>
  <c r="AX285" i="6"/>
  <c r="AY285" i="6"/>
  <c r="AZ285" i="6"/>
  <c r="BA285" i="6"/>
  <c r="BB285" i="6"/>
  <c r="BC285" i="6"/>
  <c r="BD285" i="6"/>
  <c r="AW286" i="6"/>
  <c r="AX286" i="6"/>
  <c r="AY286" i="6"/>
  <c r="AZ286" i="6"/>
  <c r="BA286" i="6"/>
  <c r="BB286" i="6"/>
  <c r="BC286" i="6"/>
  <c r="BD286" i="6"/>
  <c r="AW287" i="6"/>
  <c r="AX287" i="6"/>
  <c r="AY287" i="6"/>
  <c r="AZ287" i="6"/>
  <c r="BA287" i="6"/>
  <c r="BB287" i="6"/>
  <c r="BC287" i="6"/>
  <c r="BD287" i="6"/>
  <c r="AW288" i="6"/>
  <c r="AX288" i="6"/>
  <c r="AY288" i="6"/>
  <c r="AZ288" i="6"/>
  <c r="BA288" i="6"/>
  <c r="BB288" i="6"/>
  <c r="BC288" i="6"/>
  <c r="BD288" i="6"/>
  <c r="AW289" i="6"/>
  <c r="AX289" i="6"/>
  <c r="AY289" i="6"/>
  <c r="AZ289" i="6"/>
  <c r="BA289" i="6"/>
  <c r="BB289" i="6"/>
  <c r="BC289" i="6"/>
  <c r="BD289" i="6"/>
  <c r="AW290" i="6"/>
  <c r="AX290" i="6"/>
  <c r="AY290" i="6"/>
  <c r="AZ290" i="6"/>
  <c r="BA290" i="6"/>
  <c r="BB290" i="6"/>
  <c r="BC290" i="6"/>
  <c r="BD290" i="6"/>
  <c r="AW291" i="6"/>
  <c r="AX291" i="6"/>
  <c r="AY291" i="6"/>
  <c r="AZ291" i="6"/>
  <c r="BA291" i="6"/>
  <c r="BB291" i="6"/>
  <c r="BC291" i="6"/>
  <c r="BD291" i="6"/>
  <c r="AW292" i="6"/>
  <c r="AX292" i="6"/>
  <c r="AY292" i="6"/>
  <c r="AZ292" i="6"/>
  <c r="BA292" i="6"/>
  <c r="BB292" i="6"/>
  <c r="BC292" i="6"/>
  <c r="BD292" i="6"/>
  <c r="AW293" i="6"/>
  <c r="AX293" i="6"/>
  <c r="AY293" i="6"/>
  <c r="AZ293" i="6"/>
  <c r="BA293" i="6"/>
  <c r="BB293" i="6"/>
  <c r="BC293" i="6"/>
  <c r="BD293" i="6"/>
  <c r="AW294" i="6"/>
  <c r="AX294" i="6"/>
  <c r="AY294" i="6"/>
  <c r="AZ294" i="6"/>
  <c r="BA294" i="6"/>
  <c r="BB294" i="6"/>
  <c r="BC294" i="6"/>
  <c r="BD294" i="6"/>
  <c r="AW295" i="6"/>
  <c r="AX295" i="6"/>
  <c r="AY295" i="6"/>
  <c r="AZ295" i="6"/>
  <c r="BA295" i="6"/>
  <c r="BB295" i="6"/>
  <c r="BC295" i="6"/>
  <c r="BD295" i="6"/>
  <c r="AW296" i="6"/>
  <c r="AX296" i="6"/>
  <c r="AY296" i="6"/>
  <c r="AZ296" i="6"/>
  <c r="BA296" i="6"/>
  <c r="BB296" i="6"/>
  <c r="BC296" i="6"/>
  <c r="BD296" i="6"/>
  <c r="AW297" i="6"/>
  <c r="AX297" i="6"/>
  <c r="AY297" i="6"/>
  <c r="AZ297" i="6"/>
  <c r="BA297" i="6"/>
  <c r="BB297" i="6"/>
  <c r="BC297" i="6"/>
  <c r="BD297" i="6"/>
  <c r="AW298" i="6"/>
  <c r="AX298" i="6"/>
  <c r="AY298" i="6"/>
  <c r="AZ298" i="6"/>
  <c r="BA298" i="6"/>
  <c r="BB298" i="6"/>
  <c r="BC298" i="6"/>
  <c r="BD298" i="6"/>
  <c r="AW299" i="6"/>
  <c r="AX299" i="6"/>
  <c r="AY299" i="6"/>
  <c r="AZ299" i="6"/>
  <c r="BA299" i="6"/>
  <c r="BB299" i="6"/>
  <c r="BC299" i="6"/>
  <c r="BD299" i="6"/>
  <c r="AW300" i="6"/>
  <c r="AX300" i="6"/>
  <c r="AY300" i="6"/>
  <c r="AZ300" i="6"/>
  <c r="BA300" i="6"/>
  <c r="BB300" i="6"/>
  <c r="BC300" i="6"/>
  <c r="BD300" i="6"/>
  <c r="B5" i="5"/>
  <c r="C5" i="5"/>
  <c r="B6" i="5"/>
  <c r="E6" i="5" s="1"/>
  <c r="F6" i="5" s="1"/>
  <c r="C6" i="5"/>
  <c r="D6" i="5" s="1"/>
  <c r="B7" i="5"/>
  <c r="C7" i="5"/>
  <c r="B8" i="5"/>
  <c r="C8" i="5"/>
  <c r="D8" i="5" s="1"/>
  <c r="B9" i="5"/>
  <c r="C9" i="5"/>
  <c r="D9" i="5" s="1"/>
  <c r="B10" i="5"/>
  <c r="C10" i="5"/>
  <c r="D10" i="5" s="1"/>
  <c r="B11" i="5"/>
  <c r="C11" i="5"/>
  <c r="D11" i="5" s="1"/>
  <c r="B12" i="5"/>
  <c r="C12" i="5"/>
  <c r="D12" i="5" s="1"/>
  <c r="B13" i="5"/>
  <c r="C13" i="5"/>
  <c r="B14" i="5"/>
  <c r="C14" i="5"/>
  <c r="D14" i="5" s="1"/>
  <c r="B15" i="5"/>
  <c r="C15" i="5"/>
  <c r="D15" i="5" s="1"/>
  <c r="B16" i="5"/>
  <c r="C16" i="5"/>
  <c r="D16" i="5" s="1"/>
  <c r="B17" i="5"/>
  <c r="C17" i="5"/>
  <c r="D17" i="5" s="1"/>
  <c r="B18" i="5"/>
  <c r="C18" i="5"/>
  <c r="D18" i="5" s="1"/>
  <c r="B19" i="5"/>
  <c r="C19" i="5"/>
  <c r="D19" i="5" s="1"/>
  <c r="B20" i="5"/>
  <c r="C20" i="5"/>
  <c r="D20" i="5" s="1"/>
  <c r="B21" i="5"/>
  <c r="C21" i="5"/>
  <c r="B22" i="5"/>
  <c r="C22" i="5"/>
  <c r="D22" i="5" s="1"/>
  <c r="B23" i="5"/>
  <c r="C23" i="5"/>
  <c r="B24" i="5"/>
  <c r="C24" i="5"/>
  <c r="B25" i="5"/>
  <c r="C25" i="5"/>
  <c r="D25" i="5" s="1"/>
  <c r="B26" i="5"/>
  <c r="C26" i="5"/>
  <c r="D26" i="5" s="1"/>
  <c r="B27" i="5"/>
  <c r="C27" i="5"/>
  <c r="D27" i="5" s="1"/>
  <c r="B28" i="5"/>
  <c r="C28" i="5"/>
  <c r="B29" i="5"/>
  <c r="C29" i="5"/>
  <c r="B30" i="5"/>
  <c r="C30" i="5"/>
  <c r="D30" i="5" s="1"/>
  <c r="B31" i="5"/>
  <c r="C31" i="5"/>
  <c r="D31" i="5" s="1"/>
  <c r="B32" i="5"/>
  <c r="C32" i="5"/>
  <c r="B33" i="5"/>
  <c r="C33" i="5"/>
  <c r="D33" i="5" s="1"/>
  <c r="B34" i="5"/>
  <c r="C34" i="5"/>
  <c r="D34" i="5" s="1"/>
  <c r="B35" i="5"/>
  <c r="C35" i="5"/>
  <c r="D35" i="5" s="1"/>
  <c r="B36" i="5"/>
  <c r="C36" i="5"/>
  <c r="D36" i="5" s="1"/>
  <c r="B37" i="5"/>
  <c r="C37" i="5"/>
  <c r="B38" i="5"/>
  <c r="C38" i="5"/>
  <c r="D38" i="5" s="1"/>
  <c r="B39" i="5"/>
  <c r="C39" i="5"/>
  <c r="B40" i="5"/>
  <c r="C40" i="5"/>
  <c r="D40" i="5" s="1"/>
  <c r="B41" i="5"/>
  <c r="C41" i="5"/>
  <c r="D41" i="5" s="1"/>
  <c r="B42" i="5"/>
  <c r="C42" i="5"/>
  <c r="D42" i="5" s="1"/>
  <c r="B43" i="5"/>
  <c r="C43" i="5"/>
  <c r="D43" i="5" s="1"/>
  <c r="B44" i="5"/>
  <c r="C44" i="5"/>
  <c r="D44" i="5" s="1"/>
  <c r="B45" i="5"/>
  <c r="C45" i="5"/>
  <c r="B46" i="5"/>
  <c r="C46" i="5"/>
  <c r="D46" i="5" s="1"/>
  <c r="B47" i="5"/>
  <c r="C47" i="5"/>
  <c r="D47" i="5" s="1"/>
  <c r="B48" i="5"/>
  <c r="C48" i="5"/>
  <c r="D48" i="5" s="1"/>
  <c r="B49" i="5"/>
  <c r="C49" i="5"/>
  <c r="D49" i="5" s="1"/>
  <c r="B50" i="5"/>
  <c r="C50" i="5"/>
  <c r="D50" i="5" s="1"/>
  <c r="B51" i="5"/>
  <c r="C51" i="5"/>
  <c r="D51" i="5" s="1"/>
  <c r="B52" i="5"/>
  <c r="C52" i="5"/>
  <c r="D52" i="5" s="1"/>
  <c r="B53" i="5"/>
  <c r="C53" i="5"/>
  <c r="B54" i="5"/>
  <c r="C54" i="5"/>
  <c r="B55" i="5"/>
  <c r="C55" i="5"/>
  <c r="B56" i="5"/>
  <c r="C56" i="5"/>
  <c r="D56" i="5" s="1"/>
  <c r="B57" i="5"/>
  <c r="C57" i="5"/>
  <c r="D57" i="5" s="1"/>
  <c r="B58" i="5"/>
  <c r="C58" i="5"/>
  <c r="D58" i="5" s="1"/>
  <c r="B59" i="5"/>
  <c r="C59" i="5"/>
  <c r="D59" i="5" s="1"/>
  <c r="B60" i="5"/>
  <c r="C60" i="5"/>
  <c r="D60" i="5" s="1"/>
  <c r="B61" i="5"/>
  <c r="C61" i="5"/>
  <c r="B62" i="5"/>
  <c r="C62" i="5"/>
  <c r="B63" i="5"/>
  <c r="C63" i="5"/>
  <c r="D63" i="5" s="1"/>
  <c r="B64" i="5"/>
  <c r="C64" i="5"/>
  <c r="D64" i="5" s="1"/>
  <c r="B65" i="5"/>
  <c r="C65" i="5"/>
  <c r="D65" i="5" s="1"/>
  <c r="B66" i="5"/>
  <c r="C66" i="5"/>
  <c r="D66" i="5" s="1"/>
  <c r="B67" i="5"/>
  <c r="C67" i="5"/>
  <c r="D67" i="5" s="1"/>
  <c r="B68" i="5"/>
  <c r="C68" i="5"/>
  <c r="D68" i="5" s="1"/>
  <c r="B69" i="5"/>
  <c r="C69" i="5"/>
  <c r="B70" i="5"/>
  <c r="C70" i="5"/>
  <c r="D70" i="5" s="1"/>
  <c r="B71" i="5"/>
  <c r="C71" i="5"/>
  <c r="D71" i="5" s="1"/>
  <c r="B72" i="5"/>
  <c r="C72" i="5"/>
  <c r="B73" i="5"/>
  <c r="C73" i="5"/>
  <c r="B74" i="5"/>
  <c r="C74" i="5"/>
  <c r="D74" i="5" s="1"/>
  <c r="B75" i="5"/>
  <c r="C75" i="5"/>
  <c r="D75" i="5" s="1"/>
  <c r="B76" i="5"/>
  <c r="C76" i="5"/>
  <c r="D76" i="5" s="1"/>
  <c r="B77" i="5"/>
  <c r="C77" i="5"/>
  <c r="B78" i="5"/>
  <c r="C78" i="5"/>
  <c r="D78" i="5" s="1"/>
  <c r="B79" i="5"/>
  <c r="C79" i="5"/>
  <c r="D79" i="5" s="1"/>
  <c r="B80" i="5"/>
  <c r="C80" i="5"/>
  <c r="D80" i="5" s="1"/>
  <c r="B81" i="5"/>
  <c r="C81" i="5"/>
  <c r="B82" i="5"/>
  <c r="C82" i="5"/>
  <c r="D82" i="5" s="1"/>
  <c r="B83" i="5"/>
  <c r="C83" i="5"/>
  <c r="D83" i="5" s="1"/>
  <c r="B84" i="5"/>
  <c r="C84" i="5"/>
  <c r="D84" i="5" s="1"/>
  <c r="B85" i="5"/>
  <c r="C85" i="5"/>
  <c r="B86" i="5"/>
  <c r="C86" i="5"/>
  <c r="D86" i="5" s="1"/>
  <c r="B87" i="5"/>
  <c r="C87" i="5"/>
  <c r="D87" i="5" s="1"/>
  <c r="B88" i="5"/>
  <c r="C88" i="5"/>
  <c r="D88" i="5" s="1"/>
  <c r="B89" i="5"/>
  <c r="C89" i="5"/>
  <c r="B90" i="5"/>
  <c r="C90" i="5"/>
  <c r="D90" i="5" s="1"/>
  <c r="B91" i="5"/>
  <c r="C91" i="5"/>
  <c r="D91" i="5" s="1"/>
  <c r="B92" i="5"/>
  <c r="C92" i="5"/>
  <c r="D92" i="5" s="1"/>
  <c r="B93" i="5"/>
  <c r="C93" i="5"/>
  <c r="B94" i="5"/>
  <c r="C94" i="5"/>
  <c r="D94" i="5" s="1"/>
  <c r="B95" i="5"/>
  <c r="C95" i="5"/>
  <c r="D95" i="5" s="1"/>
  <c r="B96" i="5"/>
  <c r="C96" i="5"/>
  <c r="D96" i="5" s="1"/>
  <c r="B97" i="5"/>
  <c r="C97" i="5"/>
  <c r="B98" i="5"/>
  <c r="C98" i="5"/>
  <c r="D98" i="5" s="1"/>
  <c r="B99" i="5"/>
  <c r="C99" i="5"/>
  <c r="D99" i="5" s="1"/>
  <c r="B100" i="5"/>
  <c r="C100" i="5"/>
  <c r="D100" i="5" s="1"/>
  <c r="B101" i="5"/>
  <c r="C101" i="5"/>
  <c r="B102" i="5"/>
  <c r="C102" i="5"/>
  <c r="D102" i="5" s="1"/>
  <c r="B103" i="5"/>
  <c r="C103" i="5"/>
  <c r="D103" i="5" s="1"/>
  <c r="B104" i="5"/>
  <c r="C104" i="5"/>
  <c r="D104" i="5" s="1"/>
  <c r="B105" i="5"/>
  <c r="C105" i="5"/>
  <c r="B106" i="5"/>
  <c r="C106" i="5"/>
  <c r="D106" i="5" s="1"/>
  <c r="B107" i="5"/>
  <c r="C107" i="5"/>
  <c r="D107" i="5" s="1"/>
  <c r="B108" i="5"/>
  <c r="C108" i="5"/>
  <c r="D108" i="5" s="1"/>
  <c r="B109" i="5"/>
  <c r="C109" i="5"/>
  <c r="B110" i="5"/>
  <c r="C110" i="5"/>
  <c r="D110" i="5" s="1"/>
  <c r="B111" i="5"/>
  <c r="C111" i="5"/>
  <c r="D111" i="5" s="1"/>
  <c r="B112" i="5"/>
  <c r="C112" i="5"/>
  <c r="B113" i="5"/>
  <c r="C113" i="5"/>
  <c r="B114" i="5"/>
  <c r="C114" i="5"/>
  <c r="D114" i="5" s="1"/>
  <c r="B115" i="5"/>
  <c r="C115" i="5"/>
  <c r="D115" i="5" s="1"/>
  <c r="B116" i="5"/>
  <c r="C116" i="5"/>
  <c r="D116" i="5" s="1"/>
  <c r="B117" i="5"/>
  <c r="C117" i="5"/>
  <c r="B118" i="5"/>
  <c r="C118" i="5"/>
  <c r="B119" i="5"/>
  <c r="C119" i="5"/>
  <c r="D119" i="5" s="1"/>
  <c r="B120" i="5"/>
  <c r="C120" i="5"/>
  <c r="D120" i="5" s="1"/>
  <c r="B121" i="5"/>
  <c r="C121" i="5"/>
  <c r="B122" i="5"/>
  <c r="C122" i="5"/>
  <c r="D122" i="5" s="1"/>
  <c r="B123" i="5"/>
  <c r="C123" i="5"/>
  <c r="D123" i="5" s="1"/>
  <c r="B124" i="5"/>
  <c r="C124" i="5"/>
  <c r="D124" i="5" s="1"/>
  <c r="B125" i="5"/>
  <c r="C125" i="5"/>
  <c r="B126" i="5"/>
  <c r="C126" i="5"/>
  <c r="D126" i="5" s="1"/>
  <c r="B127" i="5"/>
  <c r="C127" i="5"/>
  <c r="D127" i="5" s="1"/>
  <c r="B128" i="5"/>
  <c r="C128" i="5"/>
  <c r="B129" i="5"/>
  <c r="C129" i="5"/>
  <c r="B130" i="5"/>
  <c r="C130" i="5"/>
  <c r="D130" i="5" s="1"/>
  <c r="B131" i="5"/>
  <c r="C131" i="5"/>
  <c r="D131" i="5" s="1"/>
  <c r="B132" i="5"/>
  <c r="C132" i="5"/>
  <c r="D132" i="5" s="1"/>
  <c r="B133" i="5"/>
  <c r="C133" i="5"/>
  <c r="B134" i="5"/>
  <c r="C134" i="5"/>
  <c r="D134" i="5" s="1"/>
  <c r="B135" i="5"/>
  <c r="C135" i="5"/>
  <c r="D135" i="5" s="1"/>
  <c r="B136" i="5"/>
  <c r="C136" i="5"/>
  <c r="B137" i="5"/>
  <c r="C137" i="5"/>
  <c r="B138" i="5"/>
  <c r="C138" i="5"/>
  <c r="D138" i="5" s="1"/>
  <c r="B139" i="5"/>
  <c r="C139" i="5"/>
  <c r="D139" i="5" s="1"/>
  <c r="B140" i="5"/>
  <c r="C140" i="5"/>
  <c r="D140" i="5" s="1"/>
  <c r="B141" i="5"/>
  <c r="C141" i="5"/>
  <c r="B142" i="5"/>
  <c r="C142" i="5"/>
  <c r="B143" i="5"/>
  <c r="C143" i="5"/>
  <c r="D143" i="5" s="1"/>
  <c r="B144" i="5"/>
  <c r="C144" i="5"/>
  <c r="D144" i="5" s="1"/>
  <c r="B145" i="5"/>
  <c r="C145" i="5"/>
  <c r="D145" i="5" s="1"/>
  <c r="B146" i="5"/>
  <c r="C146" i="5"/>
  <c r="D146" i="5" s="1"/>
  <c r="B147" i="5"/>
  <c r="C147" i="5"/>
  <c r="D147" i="5" s="1"/>
  <c r="B148" i="5"/>
  <c r="C148" i="5"/>
  <c r="D148" i="5" s="1"/>
  <c r="B149" i="5"/>
  <c r="C149" i="5"/>
  <c r="B150" i="5"/>
  <c r="C150" i="5"/>
  <c r="B151" i="5"/>
  <c r="C151" i="5"/>
  <c r="D151" i="5" s="1"/>
  <c r="B152" i="5"/>
  <c r="C152" i="5"/>
  <c r="D152" i="5" s="1"/>
  <c r="B153" i="5"/>
  <c r="C153" i="5"/>
  <c r="D153" i="5" s="1"/>
  <c r="B154" i="5"/>
  <c r="C154" i="5"/>
  <c r="D154" i="5" s="1"/>
  <c r="B155" i="5"/>
  <c r="C155" i="5"/>
  <c r="D155" i="5" s="1"/>
  <c r="B156" i="5"/>
  <c r="C156" i="5"/>
  <c r="D156" i="5" s="1"/>
  <c r="B157" i="5"/>
  <c r="C157" i="5"/>
  <c r="B158" i="5"/>
  <c r="C158" i="5"/>
  <c r="B159" i="5"/>
  <c r="C159" i="5"/>
  <c r="D159" i="5" s="1"/>
  <c r="B160" i="5"/>
  <c r="C160" i="5"/>
  <c r="D160" i="5" s="1"/>
  <c r="B161" i="5"/>
  <c r="C161" i="5"/>
  <c r="D161" i="5" s="1"/>
  <c r="B162" i="5"/>
  <c r="C162" i="5"/>
  <c r="D162" i="5" s="1"/>
  <c r="B163" i="5"/>
  <c r="C163" i="5"/>
  <c r="D163" i="5" s="1"/>
  <c r="B164" i="5"/>
  <c r="C164" i="5"/>
  <c r="D164" i="5" s="1"/>
  <c r="B165" i="5"/>
  <c r="C165" i="5"/>
  <c r="B166" i="5"/>
  <c r="C166" i="5"/>
  <c r="D166" i="5" s="1"/>
  <c r="B167" i="5"/>
  <c r="C167" i="5"/>
  <c r="D167" i="5" s="1"/>
  <c r="B168" i="5"/>
  <c r="C168" i="5"/>
  <c r="D168" i="5" s="1"/>
  <c r="B169" i="5"/>
  <c r="C169" i="5"/>
  <c r="D169" i="5" s="1"/>
  <c r="B170" i="5"/>
  <c r="C170" i="5"/>
  <c r="D170" i="5" s="1"/>
  <c r="B171" i="5"/>
  <c r="C171" i="5"/>
  <c r="D171" i="5" s="1"/>
  <c r="B172" i="5"/>
  <c r="C172" i="5"/>
  <c r="D172" i="5" s="1"/>
  <c r="B173" i="5"/>
  <c r="C173" i="5"/>
  <c r="B174" i="5"/>
  <c r="C174" i="5"/>
  <c r="D174" i="5" s="1"/>
  <c r="B175" i="5"/>
  <c r="C175" i="5"/>
  <c r="D175" i="5" s="1"/>
  <c r="B176" i="5"/>
  <c r="C176" i="5"/>
  <c r="B177" i="5"/>
  <c r="C177" i="5"/>
  <c r="D177" i="5" s="1"/>
  <c r="B178" i="5"/>
  <c r="C178" i="5"/>
  <c r="D178" i="5" s="1"/>
  <c r="B179" i="5"/>
  <c r="C179" i="5"/>
  <c r="D179" i="5" s="1"/>
  <c r="B180" i="5"/>
  <c r="C180" i="5"/>
  <c r="B181" i="5"/>
  <c r="C181" i="5"/>
  <c r="D181" i="5" s="1"/>
  <c r="B182" i="5"/>
  <c r="C182" i="5"/>
  <c r="D182" i="5" s="1"/>
  <c r="B183" i="5"/>
  <c r="C183" i="5"/>
  <c r="D183" i="5" s="1"/>
  <c r="B184" i="5"/>
  <c r="C184" i="5"/>
  <c r="B185" i="5"/>
  <c r="C185" i="5"/>
  <c r="D185" i="5" s="1"/>
  <c r="B186" i="5"/>
  <c r="C186" i="5"/>
  <c r="D186" i="5" s="1"/>
  <c r="B187" i="5"/>
  <c r="C187" i="5"/>
  <c r="D187" i="5" s="1"/>
  <c r="B188" i="5"/>
  <c r="C188" i="5"/>
  <c r="B189" i="5"/>
  <c r="C189" i="5"/>
  <c r="D189" i="5" s="1"/>
  <c r="B190" i="5"/>
  <c r="C190" i="5"/>
  <c r="D190" i="5" s="1"/>
  <c r="B191" i="5"/>
  <c r="C191" i="5"/>
  <c r="D191" i="5" s="1"/>
  <c r="B192" i="5"/>
  <c r="C192" i="5"/>
  <c r="D192" i="5" s="1"/>
  <c r="B193" i="5"/>
  <c r="C193" i="5"/>
  <c r="D193" i="5" s="1"/>
  <c r="B194" i="5"/>
  <c r="C194" i="5"/>
  <c r="D194" i="5" s="1"/>
  <c r="B195" i="5"/>
  <c r="C195" i="5"/>
  <c r="D195" i="5" s="1"/>
  <c r="B196" i="5"/>
  <c r="C196" i="5"/>
  <c r="D196" i="5" s="1"/>
  <c r="B197" i="5"/>
  <c r="C197" i="5"/>
  <c r="D197" i="5" s="1"/>
  <c r="B198" i="5"/>
  <c r="C198" i="5"/>
  <c r="D198" i="5" s="1"/>
  <c r="B199" i="5"/>
  <c r="C199" i="5"/>
  <c r="D199" i="5" s="1"/>
  <c r="B200" i="5"/>
  <c r="C200" i="5"/>
  <c r="D200" i="5" s="1"/>
  <c r="B201" i="5"/>
  <c r="C201" i="5"/>
  <c r="D201" i="5" s="1"/>
  <c r="B202" i="5"/>
  <c r="C202" i="5"/>
  <c r="D202" i="5" s="1"/>
  <c r="B203" i="5"/>
  <c r="C203" i="5"/>
  <c r="D203" i="5" s="1"/>
  <c r="B204" i="5"/>
  <c r="C204" i="5"/>
  <c r="D204" i="5" s="1"/>
  <c r="B205" i="5"/>
  <c r="C205" i="5"/>
  <c r="D205" i="5" s="1"/>
  <c r="B206" i="5"/>
  <c r="C206" i="5"/>
  <c r="B207" i="5"/>
  <c r="C207" i="5"/>
  <c r="D207" i="5" s="1"/>
  <c r="B208" i="5"/>
  <c r="C208" i="5"/>
  <c r="B209" i="5"/>
  <c r="C209" i="5"/>
  <c r="D209" i="5" s="1"/>
  <c r="B210" i="5"/>
  <c r="C210" i="5"/>
  <c r="D210" i="5" s="1"/>
  <c r="B211" i="5"/>
  <c r="C211" i="5"/>
  <c r="D211" i="5" s="1"/>
  <c r="B212" i="5"/>
  <c r="C212" i="5"/>
  <c r="D212" i="5" s="1"/>
  <c r="B213" i="5"/>
  <c r="C213" i="5"/>
  <c r="D213" i="5" s="1"/>
  <c r="B214" i="5"/>
  <c r="C214" i="5"/>
  <c r="B215" i="5"/>
  <c r="C215" i="5"/>
  <c r="D215" i="5" s="1"/>
  <c r="B216" i="5"/>
  <c r="C216" i="5"/>
  <c r="B217" i="5"/>
  <c r="C217" i="5"/>
  <c r="D217" i="5" s="1"/>
  <c r="B218" i="5"/>
  <c r="C218" i="5"/>
  <c r="D218" i="5" s="1"/>
  <c r="B219" i="5"/>
  <c r="C219" i="5"/>
  <c r="D219" i="5" s="1"/>
  <c r="B220" i="5"/>
  <c r="C220" i="5"/>
  <c r="D220" i="5" s="1"/>
  <c r="B221" i="5"/>
  <c r="C221" i="5"/>
  <c r="D221" i="5" s="1"/>
  <c r="B222" i="5"/>
  <c r="C222" i="5"/>
  <c r="B223" i="5"/>
  <c r="C223" i="5"/>
  <c r="D223" i="5" s="1"/>
  <c r="B224" i="5"/>
  <c r="C224" i="5"/>
  <c r="D224" i="5" s="1"/>
  <c r="B225" i="5"/>
  <c r="C225" i="5"/>
  <c r="D225" i="5" s="1"/>
  <c r="B226" i="5"/>
  <c r="C226" i="5"/>
  <c r="B227" i="5"/>
  <c r="C227" i="5"/>
  <c r="D227" i="5" s="1"/>
  <c r="B228" i="5"/>
  <c r="C228" i="5"/>
  <c r="D228" i="5" s="1"/>
  <c r="B229" i="5"/>
  <c r="C229" i="5"/>
  <c r="D229" i="5" s="1"/>
  <c r="B230" i="5"/>
  <c r="C230" i="5"/>
  <c r="B231" i="5"/>
  <c r="C231" i="5"/>
  <c r="D231" i="5" s="1"/>
  <c r="B232" i="5"/>
  <c r="C232" i="5"/>
  <c r="D232" i="5" s="1"/>
  <c r="B233" i="5"/>
  <c r="C233" i="5"/>
  <c r="D233" i="5" s="1"/>
  <c r="B234" i="5"/>
  <c r="C234" i="5"/>
  <c r="B235" i="5"/>
  <c r="C235" i="5"/>
  <c r="D235" i="5" s="1"/>
  <c r="B236" i="5"/>
  <c r="C236" i="5"/>
  <c r="D236" i="5" s="1"/>
  <c r="B237" i="5"/>
  <c r="C237" i="5"/>
  <c r="D237" i="5" s="1"/>
  <c r="B238" i="5"/>
  <c r="C238" i="5"/>
  <c r="B239" i="5"/>
  <c r="C239" i="5"/>
  <c r="D239" i="5" s="1"/>
  <c r="B240" i="5"/>
  <c r="C240" i="5"/>
  <c r="D240" i="5" s="1"/>
  <c r="B241" i="5"/>
  <c r="C241" i="5"/>
  <c r="D241" i="5" s="1"/>
  <c r="B242" i="5"/>
  <c r="C242" i="5"/>
  <c r="B243" i="5"/>
  <c r="C243" i="5"/>
  <c r="D243" i="5" s="1"/>
  <c r="B244" i="5"/>
  <c r="C244" i="5"/>
  <c r="D244" i="5" s="1"/>
  <c r="B245" i="5"/>
  <c r="C245" i="5"/>
  <c r="D245" i="5" s="1"/>
  <c r="B246" i="5"/>
  <c r="C246" i="5"/>
  <c r="B247" i="5"/>
  <c r="C247" i="5"/>
  <c r="D247" i="5" s="1"/>
  <c r="B248" i="5"/>
  <c r="C248" i="5"/>
  <c r="D248" i="5" s="1"/>
  <c r="B249" i="5"/>
  <c r="C249" i="5"/>
  <c r="D249" i="5" s="1"/>
  <c r="B250" i="5"/>
  <c r="C250" i="5"/>
  <c r="B251" i="5"/>
  <c r="C251" i="5"/>
  <c r="D251" i="5" s="1"/>
  <c r="B252" i="5"/>
  <c r="C252" i="5"/>
  <c r="D252" i="5" s="1"/>
  <c r="B253" i="5"/>
  <c r="C253" i="5"/>
  <c r="D253" i="5" s="1"/>
  <c r="B254" i="5"/>
  <c r="C254" i="5"/>
  <c r="B255" i="5"/>
  <c r="C255" i="5"/>
  <c r="D255" i="5" s="1"/>
  <c r="B256" i="5"/>
  <c r="C256" i="5"/>
  <c r="D256" i="5" s="1"/>
  <c r="B257" i="5"/>
  <c r="C257" i="5"/>
  <c r="D257" i="5" s="1"/>
  <c r="B258" i="5"/>
  <c r="C258" i="5"/>
  <c r="D258" i="5" s="1"/>
  <c r="B259" i="5"/>
  <c r="C259" i="5"/>
  <c r="D259" i="5" s="1"/>
  <c r="B260" i="5"/>
  <c r="C260" i="5"/>
  <c r="B261" i="5"/>
  <c r="C261" i="5"/>
  <c r="D261" i="5" s="1"/>
  <c r="B262" i="5"/>
  <c r="C262" i="5"/>
  <c r="D262" i="5" s="1"/>
  <c r="B263" i="5"/>
  <c r="C263" i="5"/>
  <c r="D263" i="5" s="1"/>
  <c r="B264" i="5"/>
  <c r="C264" i="5"/>
  <c r="D264" i="5" s="1"/>
  <c r="B265" i="5"/>
  <c r="C265" i="5"/>
  <c r="D265" i="5" s="1"/>
  <c r="B266" i="5"/>
  <c r="C266" i="5"/>
  <c r="D266" i="5" s="1"/>
  <c r="B267" i="5"/>
  <c r="C267" i="5"/>
  <c r="D267" i="5" s="1"/>
  <c r="B268" i="5"/>
  <c r="C268" i="5"/>
  <c r="D268" i="5" s="1"/>
  <c r="B269" i="5"/>
  <c r="C269" i="5"/>
  <c r="D269" i="5"/>
  <c r="B270" i="5"/>
  <c r="C270" i="5"/>
  <c r="D270" i="5" s="1"/>
  <c r="B271" i="5"/>
  <c r="C271" i="5"/>
  <c r="D271" i="5" s="1"/>
  <c r="B272" i="5"/>
  <c r="C272" i="5"/>
  <c r="D272" i="5" s="1"/>
  <c r="B273" i="5"/>
  <c r="C273" i="5"/>
  <c r="D273" i="5" s="1"/>
  <c r="B274" i="5"/>
  <c r="C274" i="5"/>
  <c r="B275" i="5"/>
  <c r="C275" i="5"/>
  <c r="D275" i="5" s="1"/>
  <c r="B276" i="5"/>
  <c r="C276" i="5"/>
  <c r="B277" i="5"/>
  <c r="C277" i="5"/>
  <c r="D277" i="5" s="1"/>
  <c r="B278" i="5"/>
  <c r="C278" i="5"/>
  <c r="D278" i="5" s="1"/>
  <c r="B279" i="5"/>
  <c r="C279" i="5"/>
  <c r="D279" i="5" s="1"/>
  <c r="B280" i="5"/>
  <c r="C280" i="5"/>
  <c r="D280" i="5" s="1"/>
  <c r="B281" i="5"/>
  <c r="C281" i="5"/>
  <c r="D281" i="5" s="1"/>
  <c r="B282" i="5"/>
  <c r="C282" i="5"/>
  <c r="D282" i="5" s="1"/>
  <c r="B283" i="5"/>
  <c r="C283" i="5"/>
  <c r="D283" i="5" s="1"/>
  <c r="B284" i="5"/>
  <c r="C284" i="5"/>
  <c r="B285" i="5"/>
  <c r="C285" i="5"/>
  <c r="D285" i="5" s="1"/>
  <c r="B286" i="5"/>
  <c r="C286" i="5"/>
  <c r="D286" i="5" s="1"/>
  <c r="B287" i="5"/>
  <c r="C287" i="5"/>
  <c r="D287" i="5" s="1"/>
  <c r="B288" i="5"/>
  <c r="C288" i="5"/>
  <c r="D288" i="5" s="1"/>
  <c r="B289" i="5"/>
  <c r="C289" i="5"/>
  <c r="D289" i="5" s="1"/>
  <c r="B290" i="5"/>
  <c r="C290" i="5"/>
  <c r="D290" i="5" s="1"/>
  <c r="B291" i="5"/>
  <c r="C291" i="5"/>
  <c r="D291" i="5" s="1"/>
  <c r="B292" i="5"/>
  <c r="C292" i="5"/>
  <c r="B293" i="5"/>
  <c r="C293" i="5"/>
  <c r="D293" i="5" s="1"/>
  <c r="B294" i="5"/>
  <c r="C294" i="5"/>
  <c r="D294" i="5" s="1"/>
  <c r="B295" i="5"/>
  <c r="C295" i="5"/>
  <c r="D295" i="5" s="1"/>
  <c r="B296" i="5"/>
  <c r="C296" i="5"/>
  <c r="D296" i="5" s="1"/>
  <c r="B297" i="5"/>
  <c r="C297" i="5"/>
  <c r="D297" i="5" s="1"/>
  <c r="B298" i="5"/>
  <c r="C298" i="5"/>
  <c r="D298" i="5" s="1"/>
  <c r="B299" i="5"/>
  <c r="C299" i="5"/>
  <c r="D299" i="5" s="1"/>
  <c r="B300" i="5"/>
  <c r="C300" i="5"/>
  <c r="A35" i="2"/>
  <c r="C35" i="2"/>
  <c r="D35" i="2"/>
  <c r="B35" i="6" s="1"/>
  <c r="E35" i="2"/>
  <c r="A36" i="2"/>
  <c r="C36" i="2"/>
  <c r="D36" i="2"/>
  <c r="B36" i="6" s="1"/>
  <c r="E36" i="2"/>
  <c r="F36" i="2" s="1"/>
  <c r="D36" i="6" s="1"/>
  <c r="A37" i="2"/>
  <c r="C37" i="2"/>
  <c r="D37" i="2"/>
  <c r="B37" i="6" s="1"/>
  <c r="E37" i="2"/>
  <c r="C37" i="6" s="1"/>
  <c r="A38" i="2"/>
  <c r="C38" i="2"/>
  <c r="D38" i="2"/>
  <c r="B38" i="6" s="1"/>
  <c r="E38" i="2"/>
  <c r="A39" i="2"/>
  <c r="C39" i="2"/>
  <c r="D39" i="2"/>
  <c r="E39" i="2"/>
  <c r="A40" i="2"/>
  <c r="B40" i="2" s="1"/>
  <c r="A40" i="6" s="1"/>
  <c r="C40" i="2"/>
  <c r="D40" i="2"/>
  <c r="E40" i="2"/>
  <c r="C40" i="6" s="1"/>
  <c r="A41" i="2"/>
  <c r="C41" i="2"/>
  <c r="D41" i="2"/>
  <c r="AH41" i="2" s="1"/>
  <c r="E41" i="2"/>
  <c r="C41" i="6" s="1"/>
  <c r="A42" i="2"/>
  <c r="B42" i="2" s="1"/>
  <c r="C42" i="2"/>
  <c r="D42" i="2"/>
  <c r="E42" i="2"/>
  <c r="A43" i="2"/>
  <c r="C43" i="2"/>
  <c r="D43" i="2"/>
  <c r="E43" i="2"/>
  <c r="A44" i="2"/>
  <c r="C44" i="2"/>
  <c r="D44" i="2"/>
  <c r="AH44" i="2" s="1"/>
  <c r="E44" i="2"/>
  <c r="C44" i="6" s="1"/>
  <c r="A45" i="2"/>
  <c r="C45" i="2"/>
  <c r="D45" i="2"/>
  <c r="E45" i="2"/>
  <c r="C45" i="6" s="1"/>
  <c r="A46" i="2"/>
  <c r="C46" i="2"/>
  <c r="D46" i="2"/>
  <c r="AH46" i="2" s="1"/>
  <c r="E46" i="2"/>
  <c r="A47" i="2"/>
  <c r="C47" i="2"/>
  <c r="D47" i="2"/>
  <c r="E47" i="2"/>
  <c r="A48" i="2"/>
  <c r="C48" i="2"/>
  <c r="D48" i="2"/>
  <c r="AI48" i="2" s="1"/>
  <c r="AM48" i="2" s="1"/>
  <c r="E48" i="2"/>
  <c r="A49" i="2"/>
  <c r="C49" i="2"/>
  <c r="D49" i="2"/>
  <c r="E49" i="2"/>
  <c r="A50" i="2"/>
  <c r="B50" i="2" s="1"/>
  <c r="C50" i="2"/>
  <c r="D50" i="2"/>
  <c r="E50" i="2"/>
  <c r="C50" i="6" s="1"/>
  <c r="A51" i="2"/>
  <c r="B51" i="2" s="1"/>
  <c r="C51" i="2"/>
  <c r="D51" i="2"/>
  <c r="E51" i="2"/>
  <c r="A52" i="2"/>
  <c r="B52" i="2" s="1"/>
  <c r="C52" i="2"/>
  <c r="D52" i="2"/>
  <c r="AI52" i="2" s="1"/>
  <c r="AQ52" i="2" s="1"/>
  <c r="E52" i="2"/>
  <c r="C52" i="6" s="1"/>
  <c r="A53" i="2"/>
  <c r="C53" i="2"/>
  <c r="D53" i="2"/>
  <c r="AI53" i="2" s="1"/>
  <c r="E53" i="2"/>
  <c r="A54" i="2"/>
  <c r="C54" i="2"/>
  <c r="D54" i="2"/>
  <c r="E54" i="2"/>
  <c r="C54" i="6" s="1"/>
  <c r="A55" i="2"/>
  <c r="B55" i="2" s="1"/>
  <c r="C55" i="2"/>
  <c r="D55" i="2"/>
  <c r="AI55" i="2" s="1"/>
  <c r="E55" i="2"/>
  <c r="C55" i="6" s="1"/>
  <c r="A56" i="2"/>
  <c r="B56" i="2" s="1"/>
  <c r="C56" i="2"/>
  <c r="D56" i="2"/>
  <c r="E56" i="2"/>
  <c r="A57" i="2"/>
  <c r="B57" i="2" s="1"/>
  <c r="C57" i="2"/>
  <c r="D57" i="2"/>
  <c r="E57" i="2"/>
  <c r="A58" i="2"/>
  <c r="C58" i="2"/>
  <c r="D58" i="2"/>
  <c r="E58" i="2"/>
  <c r="A59" i="2"/>
  <c r="C59" i="2"/>
  <c r="D59" i="2"/>
  <c r="E59" i="2"/>
  <c r="A60" i="2"/>
  <c r="B60" i="2" s="1"/>
  <c r="C60" i="2"/>
  <c r="D60" i="2"/>
  <c r="AI60" i="2" s="1"/>
  <c r="E60" i="2"/>
  <c r="A61" i="2"/>
  <c r="C61" i="2"/>
  <c r="D61" i="2"/>
  <c r="AI61" i="2" s="1"/>
  <c r="AL61" i="2" s="1"/>
  <c r="AK61" i="2" s="1"/>
  <c r="E61" i="2"/>
  <c r="A62" i="2"/>
  <c r="B62" i="2" s="1"/>
  <c r="C62" i="2"/>
  <c r="D62" i="2"/>
  <c r="E62" i="2"/>
  <c r="A63" i="2"/>
  <c r="C63" i="2"/>
  <c r="D63" i="2"/>
  <c r="E63" i="2"/>
  <c r="A64" i="2"/>
  <c r="C64" i="2"/>
  <c r="D64" i="2"/>
  <c r="E64" i="2"/>
  <c r="AI64" i="2"/>
  <c r="A65" i="2"/>
  <c r="C65" i="2"/>
  <c r="D65" i="2"/>
  <c r="AI65" i="2" s="1"/>
  <c r="E65" i="2"/>
  <c r="A66" i="2"/>
  <c r="B66" i="2" s="1"/>
  <c r="C66" i="2"/>
  <c r="D66" i="2"/>
  <c r="E66" i="2"/>
  <c r="A67" i="2"/>
  <c r="B67" i="2" s="1"/>
  <c r="A67" i="6" s="1"/>
  <c r="C67" i="2"/>
  <c r="D67" i="2"/>
  <c r="E67" i="2"/>
  <c r="A68" i="2"/>
  <c r="C68" i="2"/>
  <c r="D68" i="2"/>
  <c r="E68" i="2"/>
  <c r="AI68" i="2"/>
  <c r="A69" i="2"/>
  <c r="C69" i="2"/>
  <c r="D69" i="2"/>
  <c r="E69" i="2"/>
  <c r="A70" i="2"/>
  <c r="C70" i="2"/>
  <c r="D70" i="2"/>
  <c r="E70" i="2"/>
  <c r="A71" i="2"/>
  <c r="C71" i="2"/>
  <c r="D71" i="2"/>
  <c r="AH71" i="2" s="1"/>
  <c r="E71" i="2"/>
  <c r="C71" i="6" s="1"/>
  <c r="A72" i="2"/>
  <c r="C72" i="2"/>
  <c r="D72" i="2"/>
  <c r="AH72" i="2" s="1"/>
  <c r="E72" i="2"/>
  <c r="A73" i="2"/>
  <c r="B73" i="2" s="1"/>
  <c r="A73" i="5" s="1"/>
  <c r="C73" i="2"/>
  <c r="D73" i="2"/>
  <c r="AH73" i="2" s="1"/>
  <c r="E73" i="2"/>
  <c r="A74" i="2"/>
  <c r="C74" i="2"/>
  <c r="D74" i="2"/>
  <c r="AH74" i="2" s="1"/>
  <c r="E74" i="2"/>
  <c r="A75" i="2"/>
  <c r="B75" i="2" s="1"/>
  <c r="C75" i="2"/>
  <c r="D75" i="2"/>
  <c r="AI75" i="2" s="1"/>
  <c r="E75" i="2"/>
  <c r="A76" i="2"/>
  <c r="C76" i="2"/>
  <c r="D76" i="2"/>
  <c r="E76" i="2"/>
  <c r="A77" i="2"/>
  <c r="B77" i="2" s="1"/>
  <c r="C77" i="2"/>
  <c r="D77" i="2"/>
  <c r="AI77" i="2" s="1"/>
  <c r="E77" i="2"/>
  <c r="A78" i="2"/>
  <c r="C78" i="2"/>
  <c r="D78" i="2"/>
  <c r="AI78" i="2" s="1"/>
  <c r="AN78" i="2" s="1"/>
  <c r="E78" i="2"/>
  <c r="A79" i="2"/>
  <c r="C79" i="2"/>
  <c r="D79" i="2"/>
  <c r="AI79" i="2" s="1"/>
  <c r="E79" i="2"/>
  <c r="A80" i="2"/>
  <c r="C80" i="2"/>
  <c r="D80" i="2"/>
  <c r="E80" i="2"/>
  <c r="A81" i="2"/>
  <c r="C81" i="2"/>
  <c r="D81" i="2"/>
  <c r="E81" i="2"/>
  <c r="C81" i="6" s="1"/>
  <c r="A82" i="2"/>
  <c r="C82" i="2"/>
  <c r="D82" i="2"/>
  <c r="AH82" i="2" s="1"/>
  <c r="E82" i="2"/>
  <c r="A83" i="2"/>
  <c r="C83" i="2"/>
  <c r="D83" i="2"/>
  <c r="AH83" i="2" s="1"/>
  <c r="E83" i="2"/>
  <c r="A84" i="2"/>
  <c r="C84" i="2"/>
  <c r="D84" i="2"/>
  <c r="AH84" i="2" s="1"/>
  <c r="E84" i="2"/>
  <c r="A85" i="2"/>
  <c r="B85" i="2" s="1"/>
  <c r="C85" i="2"/>
  <c r="D85" i="2"/>
  <c r="E85" i="2"/>
  <c r="A86" i="2"/>
  <c r="B86" i="2" s="1"/>
  <c r="C86" i="2"/>
  <c r="D86" i="2"/>
  <c r="AH86" i="2" s="1"/>
  <c r="E86" i="2"/>
  <c r="A87" i="2"/>
  <c r="C87" i="2"/>
  <c r="D87" i="2"/>
  <c r="AH87" i="2" s="1"/>
  <c r="E87" i="2"/>
  <c r="AI87" i="2"/>
  <c r="AP87" i="2" s="1"/>
  <c r="A88" i="2"/>
  <c r="B88" i="2" s="1"/>
  <c r="C88" i="2"/>
  <c r="D88" i="2"/>
  <c r="E88" i="2"/>
  <c r="A89" i="2"/>
  <c r="C89" i="2"/>
  <c r="D89" i="2"/>
  <c r="AH89" i="2" s="1"/>
  <c r="E89" i="2"/>
  <c r="A90" i="2"/>
  <c r="B90" i="2" s="1"/>
  <c r="A90" i="5" s="1"/>
  <c r="C90" i="2"/>
  <c r="D90" i="2"/>
  <c r="AH90" i="2" s="1"/>
  <c r="E90" i="2"/>
  <c r="A91" i="2"/>
  <c r="B91" i="2" s="1"/>
  <c r="C91" i="2"/>
  <c r="D91" i="2"/>
  <c r="E91" i="2"/>
  <c r="C91" i="6" s="1"/>
  <c r="A92" i="2"/>
  <c r="C92" i="2"/>
  <c r="D92" i="2"/>
  <c r="B92" i="6" s="1"/>
  <c r="E92" i="2"/>
  <c r="A93" i="2"/>
  <c r="B93" i="2" s="1"/>
  <c r="A93" i="5" s="1"/>
  <c r="C93" i="2"/>
  <c r="D93" i="2"/>
  <c r="AI93" i="2" s="1"/>
  <c r="E93" i="2"/>
  <c r="AH93" i="2"/>
  <c r="A94" i="2"/>
  <c r="C94" i="2"/>
  <c r="D94" i="2"/>
  <c r="AH94" i="2" s="1"/>
  <c r="E94" i="2"/>
  <c r="A95" i="2"/>
  <c r="C95" i="2"/>
  <c r="D95" i="2"/>
  <c r="AI95" i="2" s="1"/>
  <c r="AP95" i="2" s="1"/>
  <c r="E95" i="2"/>
  <c r="A96" i="2"/>
  <c r="C96" i="2"/>
  <c r="D96" i="2"/>
  <c r="AH96" i="2" s="1"/>
  <c r="E96" i="2"/>
  <c r="A97" i="2"/>
  <c r="C97" i="2"/>
  <c r="D97" i="2"/>
  <c r="AH97" i="2" s="1"/>
  <c r="E97" i="2"/>
  <c r="C97" i="6" s="1"/>
  <c r="A98" i="2"/>
  <c r="C98" i="2"/>
  <c r="D98" i="2"/>
  <c r="B98" i="6" s="1"/>
  <c r="E98" i="2"/>
  <c r="A99" i="2"/>
  <c r="C99" i="2"/>
  <c r="D99" i="2"/>
  <c r="E99" i="2"/>
  <c r="A100" i="2"/>
  <c r="B100" i="2" s="1"/>
  <c r="A100" i="6" s="1"/>
  <c r="C100" i="2"/>
  <c r="D100" i="2"/>
  <c r="AI100" i="2" s="1"/>
  <c r="AQ100" i="2" s="1"/>
  <c r="E100" i="2"/>
  <c r="A101" i="2"/>
  <c r="C101" i="2"/>
  <c r="D101" i="2"/>
  <c r="E101" i="2"/>
  <c r="A102" i="2"/>
  <c r="B102" i="2" s="1"/>
  <c r="C102" i="2"/>
  <c r="D102" i="2"/>
  <c r="E102" i="2"/>
  <c r="AH102" i="2"/>
  <c r="A103" i="2"/>
  <c r="C103" i="2"/>
  <c r="D103" i="2"/>
  <c r="AI103" i="2" s="1"/>
  <c r="AP103" i="2" s="1"/>
  <c r="E103" i="2"/>
  <c r="A104" i="2"/>
  <c r="C104" i="2"/>
  <c r="D104" i="2"/>
  <c r="AI104" i="2" s="1"/>
  <c r="AM104" i="2" s="1"/>
  <c r="E104" i="2"/>
  <c r="A105" i="2"/>
  <c r="C105" i="2"/>
  <c r="D105" i="2"/>
  <c r="E105" i="2"/>
  <c r="A106" i="2"/>
  <c r="B106" i="2" s="1"/>
  <c r="C106" i="2"/>
  <c r="D106" i="2"/>
  <c r="AH106" i="2" s="1"/>
  <c r="E106" i="2"/>
  <c r="A107" i="2"/>
  <c r="C107" i="2"/>
  <c r="D107" i="2"/>
  <c r="AI107" i="2" s="1"/>
  <c r="E107" i="2"/>
  <c r="C107" i="6" s="1"/>
  <c r="A108" i="2"/>
  <c r="C108" i="2"/>
  <c r="D108" i="2"/>
  <c r="AI108" i="2" s="1"/>
  <c r="AN108" i="2" s="1"/>
  <c r="E108" i="2"/>
  <c r="A109" i="2"/>
  <c r="C109" i="2"/>
  <c r="D109" i="2"/>
  <c r="AI109" i="2" s="1"/>
  <c r="E109" i="2"/>
  <c r="C109" i="6" s="1"/>
  <c r="F109" i="2"/>
  <c r="D109" i="6" s="1"/>
  <c r="A110" i="2"/>
  <c r="C110" i="2"/>
  <c r="D110" i="2"/>
  <c r="AH110" i="2" s="1"/>
  <c r="E110" i="2"/>
  <c r="A111" i="2"/>
  <c r="C111" i="2"/>
  <c r="D111" i="2"/>
  <c r="AI111" i="2" s="1"/>
  <c r="AM111" i="2" s="1"/>
  <c r="E111" i="2"/>
  <c r="C111" i="6" s="1"/>
  <c r="F111" i="2"/>
  <c r="D111" i="6" s="1"/>
  <c r="A112" i="2"/>
  <c r="C112" i="2"/>
  <c r="D112" i="2"/>
  <c r="AI112" i="2" s="1"/>
  <c r="AL112" i="2" s="1"/>
  <c r="AK112" i="2" s="1"/>
  <c r="E112" i="2"/>
  <c r="A113" i="2"/>
  <c r="C113" i="2"/>
  <c r="D113" i="2"/>
  <c r="AI113" i="2" s="1"/>
  <c r="AP113" i="2" s="1"/>
  <c r="E113" i="2"/>
  <c r="A114" i="2"/>
  <c r="B114" i="2" s="1"/>
  <c r="A114" i="6" s="1"/>
  <c r="C114" i="2"/>
  <c r="D114" i="2"/>
  <c r="AH114" i="2" s="1"/>
  <c r="E114" i="2"/>
  <c r="A115" i="2"/>
  <c r="C115" i="2"/>
  <c r="D115" i="2"/>
  <c r="E115" i="2"/>
  <c r="AI115" i="2"/>
  <c r="A116" i="2"/>
  <c r="C116" i="2"/>
  <c r="D116" i="2"/>
  <c r="AI116" i="2" s="1"/>
  <c r="AN116" i="2" s="1"/>
  <c r="E116" i="2"/>
  <c r="AQ116" i="2"/>
  <c r="A117" i="2"/>
  <c r="C117" i="2"/>
  <c r="D117" i="2"/>
  <c r="AI117" i="2" s="1"/>
  <c r="AM117" i="2" s="1"/>
  <c r="E117" i="2"/>
  <c r="C117" i="6" s="1"/>
  <c r="A118" i="2"/>
  <c r="C118" i="2"/>
  <c r="D118" i="2"/>
  <c r="E118" i="2"/>
  <c r="A119" i="2"/>
  <c r="B119" i="2" s="1"/>
  <c r="C119" i="2"/>
  <c r="D119" i="2"/>
  <c r="AI119" i="2" s="1"/>
  <c r="AP119" i="2" s="1"/>
  <c r="E119" i="2"/>
  <c r="A120" i="2"/>
  <c r="C120" i="2"/>
  <c r="D120" i="2"/>
  <c r="AI120" i="2" s="1"/>
  <c r="AN120" i="2" s="1"/>
  <c r="E120" i="2"/>
  <c r="AQ120" i="2"/>
  <c r="A121" i="2"/>
  <c r="C121" i="2"/>
  <c r="D121" i="2"/>
  <c r="AI121" i="2" s="1"/>
  <c r="E121" i="2"/>
  <c r="C121" i="6" s="1"/>
  <c r="A122" i="2"/>
  <c r="B122" i="2" s="1"/>
  <c r="C122" i="2"/>
  <c r="D122" i="2"/>
  <c r="E122" i="2"/>
  <c r="A123" i="2"/>
  <c r="C123" i="2"/>
  <c r="D123" i="2"/>
  <c r="AI123" i="2" s="1"/>
  <c r="E123" i="2"/>
  <c r="C123" i="6" s="1"/>
  <c r="A124" i="2"/>
  <c r="C124" i="2"/>
  <c r="D124" i="2"/>
  <c r="E124" i="2"/>
  <c r="A125" i="2"/>
  <c r="B125" i="2" s="1"/>
  <c r="C125" i="2"/>
  <c r="D125" i="2"/>
  <c r="AI125" i="2" s="1"/>
  <c r="E125" i="2"/>
  <c r="C125" i="6" s="1"/>
  <c r="A126" i="2"/>
  <c r="B126" i="2" s="1"/>
  <c r="A126" i="6" s="1"/>
  <c r="C126" i="2"/>
  <c r="D126" i="2"/>
  <c r="AI126" i="2" s="1"/>
  <c r="E126" i="2"/>
  <c r="AH126" i="2"/>
  <c r="A127" i="2"/>
  <c r="C127" i="2"/>
  <c r="D127" i="2"/>
  <c r="AI127" i="2" s="1"/>
  <c r="AP127" i="2" s="1"/>
  <c r="E127" i="2"/>
  <c r="C127" i="6" s="1"/>
  <c r="F127" i="2"/>
  <c r="D127" i="6" s="1"/>
  <c r="A128" i="2"/>
  <c r="C128" i="2"/>
  <c r="D128" i="2"/>
  <c r="AH128" i="2" s="1"/>
  <c r="E128" i="2"/>
  <c r="A129" i="2"/>
  <c r="C129" i="2"/>
  <c r="D129" i="2"/>
  <c r="AI129" i="2" s="1"/>
  <c r="E129" i="2"/>
  <c r="A130" i="2"/>
  <c r="C130" i="2"/>
  <c r="D130" i="2"/>
  <c r="E130" i="2"/>
  <c r="A131" i="2"/>
  <c r="B131" i="2" s="1"/>
  <c r="C131" i="2"/>
  <c r="D131" i="2"/>
  <c r="AH131" i="2" s="1"/>
  <c r="E131" i="2"/>
  <c r="C131" i="6" s="1"/>
  <c r="A132" i="2"/>
  <c r="C132" i="2"/>
  <c r="D132" i="2"/>
  <c r="AI132" i="2" s="1"/>
  <c r="AN132" i="2" s="1"/>
  <c r="E132" i="2"/>
  <c r="A133" i="2"/>
  <c r="C133" i="2"/>
  <c r="D133" i="2"/>
  <c r="AH133" i="2" s="1"/>
  <c r="E133" i="2"/>
  <c r="A134" i="2"/>
  <c r="C134" i="2"/>
  <c r="D134" i="2"/>
  <c r="AH134" i="2" s="1"/>
  <c r="E134" i="2"/>
  <c r="A135" i="2"/>
  <c r="C135" i="2"/>
  <c r="D135" i="2"/>
  <c r="E135" i="2"/>
  <c r="A136" i="2"/>
  <c r="B136" i="2" s="1"/>
  <c r="A136" i="5" s="1"/>
  <c r="C136" i="2"/>
  <c r="D136" i="2"/>
  <c r="E136" i="2"/>
  <c r="C136" i="6" s="1"/>
  <c r="A137" i="2"/>
  <c r="B137" i="2" s="1"/>
  <c r="C137" i="2"/>
  <c r="D137" i="2"/>
  <c r="E137" i="2"/>
  <c r="C137" i="6" s="1"/>
  <c r="A138" i="2"/>
  <c r="C138" i="2"/>
  <c r="D138" i="2"/>
  <c r="AH138" i="2" s="1"/>
  <c r="E138" i="2"/>
  <c r="AI138" i="2"/>
  <c r="A139" i="2"/>
  <c r="C139" i="2"/>
  <c r="D139" i="2"/>
  <c r="AI139" i="2" s="1"/>
  <c r="E139" i="2"/>
  <c r="A140" i="2"/>
  <c r="C140" i="2"/>
  <c r="D140" i="2"/>
  <c r="E140" i="2"/>
  <c r="A141" i="2"/>
  <c r="C141" i="2"/>
  <c r="D141" i="2"/>
  <c r="E141" i="2"/>
  <c r="A142" i="2"/>
  <c r="C142" i="2"/>
  <c r="D142" i="2"/>
  <c r="E142" i="2"/>
  <c r="A143" i="2"/>
  <c r="B143" i="2" s="1"/>
  <c r="C143" i="2"/>
  <c r="D143" i="2"/>
  <c r="AI143" i="2" s="1"/>
  <c r="E143" i="2"/>
  <c r="C143" i="6" s="1"/>
  <c r="A144" i="2"/>
  <c r="C144" i="2"/>
  <c r="D144" i="2"/>
  <c r="E144" i="2"/>
  <c r="A145" i="2"/>
  <c r="C145" i="2"/>
  <c r="D145" i="2"/>
  <c r="B145" i="6" s="1"/>
  <c r="E145" i="2"/>
  <c r="A146" i="2"/>
  <c r="B146" i="2" s="1"/>
  <c r="C146" i="2"/>
  <c r="D146" i="2"/>
  <c r="E146" i="2"/>
  <c r="C146" i="6" s="1"/>
  <c r="A147" i="2"/>
  <c r="C147" i="2"/>
  <c r="D147" i="2"/>
  <c r="AI147" i="2" s="1"/>
  <c r="E147" i="2"/>
  <c r="C147" i="6" s="1"/>
  <c r="A148" i="2"/>
  <c r="B148" i="2" s="1"/>
  <c r="C148" i="2"/>
  <c r="D148" i="2"/>
  <c r="AI148" i="2" s="1"/>
  <c r="AL148" i="2" s="1"/>
  <c r="AK148" i="2" s="1"/>
  <c r="E148" i="2"/>
  <c r="A149" i="2"/>
  <c r="C149" i="2"/>
  <c r="D149" i="2"/>
  <c r="E149" i="2"/>
  <c r="A150" i="2"/>
  <c r="B150" i="2" s="1"/>
  <c r="A150" i="6" s="1"/>
  <c r="C150" i="2"/>
  <c r="D150" i="2"/>
  <c r="E150" i="2"/>
  <c r="C150" i="6" s="1"/>
  <c r="A151" i="2"/>
  <c r="C151" i="2"/>
  <c r="D151" i="2"/>
  <c r="E151" i="2"/>
  <c r="A152" i="2"/>
  <c r="C152" i="2"/>
  <c r="D152" i="2"/>
  <c r="AH152" i="2" s="1"/>
  <c r="E152" i="2"/>
  <c r="C152" i="6" s="1"/>
  <c r="A153" i="2"/>
  <c r="B153" i="2" s="1"/>
  <c r="A153" i="5" s="1"/>
  <c r="C153" i="2"/>
  <c r="D153" i="2"/>
  <c r="AI153" i="2" s="1"/>
  <c r="E153" i="2"/>
  <c r="AH153" i="2"/>
  <c r="A154" i="2"/>
  <c r="C154" i="2"/>
  <c r="D154" i="2"/>
  <c r="AH154" i="2" s="1"/>
  <c r="E154" i="2"/>
  <c r="A155" i="2"/>
  <c r="B155" i="2" s="1"/>
  <c r="C155" i="2"/>
  <c r="D155" i="2"/>
  <c r="AI155" i="2" s="1"/>
  <c r="AN155" i="2" s="1"/>
  <c r="E155" i="2"/>
  <c r="F155" i="2" s="1"/>
  <c r="D155" i="6" s="1"/>
  <c r="A156" i="2"/>
  <c r="C156" i="2"/>
  <c r="D156" i="2"/>
  <c r="AH156" i="2" s="1"/>
  <c r="E156" i="2"/>
  <c r="C156" i="6" s="1"/>
  <c r="A157" i="2"/>
  <c r="C157" i="2"/>
  <c r="D157" i="2"/>
  <c r="AI157" i="2" s="1"/>
  <c r="E157" i="2"/>
  <c r="A158" i="2"/>
  <c r="B158" i="2" s="1"/>
  <c r="C158" i="2"/>
  <c r="D158" i="2"/>
  <c r="AH158" i="2" s="1"/>
  <c r="E158" i="2"/>
  <c r="A159" i="2"/>
  <c r="C159" i="2"/>
  <c r="D159" i="2"/>
  <c r="AI159" i="2" s="1"/>
  <c r="AO159" i="2" s="1"/>
  <c r="E159" i="2"/>
  <c r="A160" i="2"/>
  <c r="C160" i="2"/>
  <c r="D160" i="2"/>
  <c r="E160" i="2"/>
  <c r="C160" i="6" s="1"/>
  <c r="A161" i="2"/>
  <c r="B161" i="2" s="1"/>
  <c r="C161" i="2"/>
  <c r="D161" i="2"/>
  <c r="E161" i="2"/>
  <c r="A162" i="2"/>
  <c r="B162" i="2" s="1"/>
  <c r="C162" i="2"/>
  <c r="D162" i="2"/>
  <c r="E162" i="2"/>
  <c r="C162" i="6" s="1"/>
  <c r="A163" i="2"/>
  <c r="C163" i="2"/>
  <c r="D163" i="2"/>
  <c r="AI163" i="2" s="1"/>
  <c r="AO163" i="2" s="1"/>
  <c r="E163" i="2"/>
  <c r="A164" i="2"/>
  <c r="C164" i="2"/>
  <c r="D164" i="2"/>
  <c r="AI164" i="2" s="1"/>
  <c r="AQ164" i="2" s="1"/>
  <c r="E164" i="2"/>
  <c r="C164" i="6" s="1"/>
  <c r="A165" i="2"/>
  <c r="C165" i="2"/>
  <c r="D165" i="2"/>
  <c r="AH165" i="2" s="1"/>
  <c r="E165" i="2"/>
  <c r="C165" i="6" s="1"/>
  <c r="A166" i="2"/>
  <c r="B166" i="2" s="1"/>
  <c r="C166" i="2"/>
  <c r="D166" i="2"/>
  <c r="AI166" i="2" s="1"/>
  <c r="AQ166" i="2" s="1"/>
  <c r="E166" i="2"/>
  <c r="A167" i="2"/>
  <c r="C167" i="2"/>
  <c r="D167" i="2"/>
  <c r="AI167" i="2" s="1"/>
  <c r="AM167" i="2" s="1"/>
  <c r="E167" i="2"/>
  <c r="A168" i="2"/>
  <c r="B168" i="2" s="1"/>
  <c r="A168" i="5" s="1"/>
  <c r="C168" i="2"/>
  <c r="D168" i="2"/>
  <c r="AH168" i="2" s="1"/>
  <c r="E168" i="2"/>
  <c r="C168" i="6" s="1"/>
  <c r="A169" i="2"/>
  <c r="C169" i="2"/>
  <c r="D169" i="2"/>
  <c r="AH169" i="2" s="1"/>
  <c r="E169" i="2"/>
  <c r="A170" i="2"/>
  <c r="C170" i="2"/>
  <c r="D170" i="2"/>
  <c r="AI170" i="2" s="1"/>
  <c r="AQ170" i="2" s="1"/>
  <c r="E170" i="2"/>
  <c r="C170" i="6" s="1"/>
  <c r="A171" i="2"/>
  <c r="B171" i="2" s="1"/>
  <c r="C171" i="2"/>
  <c r="D171" i="2"/>
  <c r="E171" i="2"/>
  <c r="C171" i="6" s="1"/>
  <c r="AI171" i="2"/>
  <c r="AM171" i="2" s="1"/>
  <c r="A172" i="2"/>
  <c r="C172" i="2"/>
  <c r="D172" i="2"/>
  <c r="AH172" i="2" s="1"/>
  <c r="E172" i="2"/>
  <c r="A173" i="2"/>
  <c r="B173" i="2" s="1"/>
  <c r="C173" i="2"/>
  <c r="D173" i="2"/>
  <c r="AH173" i="2" s="1"/>
  <c r="E173" i="2"/>
  <c r="A174" i="2"/>
  <c r="B174" i="2" s="1"/>
  <c r="C174" i="2"/>
  <c r="D174" i="2"/>
  <c r="E174" i="2"/>
  <c r="C174" i="6" s="1"/>
  <c r="A175" i="2"/>
  <c r="C175" i="2"/>
  <c r="D175" i="2"/>
  <c r="AI175" i="2" s="1"/>
  <c r="E175" i="2"/>
  <c r="C175" i="6" s="1"/>
  <c r="F175" i="2"/>
  <c r="D175" i="6" s="1"/>
  <c r="A176" i="2"/>
  <c r="C176" i="2"/>
  <c r="D176" i="2"/>
  <c r="AI176" i="2" s="1"/>
  <c r="AO176" i="2" s="1"/>
  <c r="E176" i="2"/>
  <c r="C176" i="6" s="1"/>
  <c r="A177" i="2"/>
  <c r="C177" i="2"/>
  <c r="D177" i="2"/>
  <c r="E177" i="2"/>
  <c r="C177" i="6" s="1"/>
  <c r="A178" i="2"/>
  <c r="B178" i="2" s="1"/>
  <c r="A178" i="6" s="1"/>
  <c r="C178" i="2"/>
  <c r="D178" i="2"/>
  <c r="E178" i="2"/>
  <c r="A179" i="2"/>
  <c r="B179" i="2" s="1"/>
  <c r="C179" i="2"/>
  <c r="D179" i="2"/>
  <c r="AH179" i="2" s="1"/>
  <c r="E179" i="2"/>
  <c r="A180" i="2"/>
  <c r="C180" i="2"/>
  <c r="D180" i="2"/>
  <c r="E180" i="2"/>
  <c r="C180" i="6" s="1"/>
  <c r="A181" i="2"/>
  <c r="B181" i="2" s="1"/>
  <c r="C181" i="2"/>
  <c r="D181" i="2"/>
  <c r="AI181" i="2" s="1"/>
  <c r="E181" i="2"/>
  <c r="C181" i="6" s="1"/>
  <c r="AQ181" i="2"/>
  <c r="A182" i="2"/>
  <c r="C182" i="2"/>
  <c r="D182" i="2"/>
  <c r="AI182" i="2" s="1"/>
  <c r="AP182" i="2" s="1"/>
  <c r="E182" i="2"/>
  <c r="AH182" i="2"/>
  <c r="A183" i="2"/>
  <c r="C183" i="2"/>
  <c r="D183" i="2"/>
  <c r="AH183" i="2" s="1"/>
  <c r="E183" i="2"/>
  <c r="A184" i="2"/>
  <c r="C184" i="2"/>
  <c r="D184" i="2"/>
  <c r="AH184" i="2" s="1"/>
  <c r="E184" i="2"/>
  <c r="C184" i="6" s="1"/>
  <c r="A185" i="2"/>
  <c r="C185" i="2"/>
  <c r="D185" i="2"/>
  <c r="E185" i="2"/>
  <c r="C185" i="6" s="1"/>
  <c r="A186" i="2"/>
  <c r="C186" i="2"/>
  <c r="D186" i="2"/>
  <c r="E186" i="2"/>
  <c r="A187" i="2"/>
  <c r="B187" i="2" s="1"/>
  <c r="C187" i="2"/>
  <c r="D187" i="2"/>
  <c r="AH187" i="2" s="1"/>
  <c r="E187" i="2"/>
  <c r="A188" i="2"/>
  <c r="C188" i="2"/>
  <c r="D188" i="2"/>
  <c r="E188" i="2"/>
  <c r="C188" i="6" s="1"/>
  <c r="A189" i="2"/>
  <c r="B189" i="2" s="1"/>
  <c r="A189" i="6" s="1"/>
  <c r="C189" i="2"/>
  <c r="D189" i="2"/>
  <c r="AI189" i="2" s="1"/>
  <c r="AO189" i="2" s="1"/>
  <c r="E189" i="2"/>
  <c r="A190" i="2"/>
  <c r="C190" i="2"/>
  <c r="D190" i="2"/>
  <c r="AH190" i="2" s="1"/>
  <c r="E190" i="2"/>
  <c r="C190" i="6" s="1"/>
  <c r="A191" i="2"/>
  <c r="C191" i="2"/>
  <c r="D191" i="2"/>
  <c r="AH191" i="2" s="1"/>
  <c r="E191" i="2"/>
  <c r="A192" i="2"/>
  <c r="B192" i="2" s="1"/>
  <c r="C192" i="2"/>
  <c r="D192" i="2"/>
  <c r="AH192" i="2" s="1"/>
  <c r="E192" i="2"/>
  <c r="C192" i="6" s="1"/>
  <c r="A193" i="2"/>
  <c r="C193" i="2"/>
  <c r="D193" i="2"/>
  <c r="AH193" i="2" s="1"/>
  <c r="E193" i="2"/>
  <c r="C193" i="6" s="1"/>
  <c r="A194" i="2"/>
  <c r="C194" i="2"/>
  <c r="D194" i="2"/>
  <c r="E194" i="2"/>
  <c r="C194" i="6" s="1"/>
  <c r="A195" i="2"/>
  <c r="C195" i="2"/>
  <c r="D195" i="2"/>
  <c r="AH195" i="2" s="1"/>
  <c r="E195" i="2"/>
  <c r="A196" i="2"/>
  <c r="C196" i="2"/>
  <c r="D196" i="2"/>
  <c r="E196" i="2"/>
  <c r="C196" i="6" s="1"/>
  <c r="AH196" i="2"/>
  <c r="A197" i="2"/>
  <c r="C197" i="2"/>
  <c r="D197" i="2"/>
  <c r="AH197" i="2" s="1"/>
  <c r="E197" i="2"/>
  <c r="C197" i="6" s="1"/>
  <c r="A198" i="2"/>
  <c r="B198" i="2" s="1"/>
  <c r="C198" i="2"/>
  <c r="D198" i="2"/>
  <c r="E198" i="2"/>
  <c r="A199" i="2"/>
  <c r="C199" i="2"/>
  <c r="D199" i="2"/>
  <c r="AH199" i="2" s="1"/>
  <c r="E199" i="2"/>
  <c r="A200" i="2"/>
  <c r="C200" i="2"/>
  <c r="D200" i="2"/>
  <c r="E200" i="2"/>
  <c r="C200" i="6" s="1"/>
  <c r="A201" i="2"/>
  <c r="C201" i="2"/>
  <c r="D201" i="2"/>
  <c r="AH201" i="2" s="1"/>
  <c r="E201" i="2"/>
  <c r="C201" i="6" s="1"/>
  <c r="A202" i="2"/>
  <c r="B202" i="2" s="1"/>
  <c r="C202" i="2"/>
  <c r="D202" i="2"/>
  <c r="AH202" i="2" s="1"/>
  <c r="E202" i="2"/>
  <c r="A203" i="2"/>
  <c r="C203" i="2"/>
  <c r="D203" i="2"/>
  <c r="AI203" i="2" s="1"/>
  <c r="AM203" i="2" s="1"/>
  <c r="E203" i="2"/>
  <c r="A204" i="2"/>
  <c r="C204" i="2"/>
  <c r="D204" i="2"/>
  <c r="E204" i="2"/>
  <c r="C204" i="6" s="1"/>
  <c r="A205" i="2"/>
  <c r="B205" i="2" s="1"/>
  <c r="C205" i="2"/>
  <c r="D205" i="2"/>
  <c r="E205" i="2"/>
  <c r="C205" i="6" s="1"/>
  <c r="A206" i="2"/>
  <c r="C206" i="2"/>
  <c r="D206" i="2"/>
  <c r="E206" i="2"/>
  <c r="A207" i="2"/>
  <c r="B207" i="2" s="1"/>
  <c r="C207" i="2"/>
  <c r="D207" i="2"/>
  <c r="AH207" i="2" s="1"/>
  <c r="E207" i="2"/>
  <c r="A208" i="2"/>
  <c r="B208" i="2" s="1"/>
  <c r="C208" i="2"/>
  <c r="D208" i="2"/>
  <c r="AI208" i="2" s="1"/>
  <c r="E208" i="2"/>
  <c r="A209" i="2"/>
  <c r="B209" i="2" s="1"/>
  <c r="A209" i="6" s="1"/>
  <c r="C209" i="2"/>
  <c r="D209" i="2"/>
  <c r="AI209" i="2" s="1"/>
  <c r="AO209" i="2" s="1"/>
  <c r="E209" i="2"/>
  <c r="C209" i="6" s="1"/>
  <c r="A210" i="2"/>
  <c r="C210" i="2"/>
  <c r="D210" i="2"/>
  <c r="AI210" i="2" s="1"/>
  <c r="E210" i="2"/>
  <c r="C210" i="6" s="1"/>
  <c r="A211" i="2"/>
  <c r="C211" i="2"/>
  <c r="D211" i="2"/>
  <c r="E211" i="2"/>
  <c r="A212" i="2"/>
  <c r="B212" i="2" s="1"/>
  <c r="A212" i="6" s="1"/>
  <c r="C212" i="2"/>
  <c r="D212" i="2"/>
  <c r="AH212" i="2" s="1"/>
  <c r="E212" i="2"/>
  <c r="A213" i="2"/>
  <c r="C213" i="2"/>
  <c r="D213" i="2"/>
  <c r="AI213" i="2" s="1"/>
  <c r="AM213" i="2" s="1"/>
  <c r="E213" i="2"/>
  <c r="AP213" i="2"/>
  <c r="A214" i="2"/>
  <c r="C214" i="2"/>
  <c r="D214" i="2"/>
  <c r="E214" i="2"/>
  <c r="C214" i="6" s="1"/>
  <c r="A215" i="2"/>
  <c r="C215" i="2"/>
  <c r="D215" i="2"/>
  <c r="E215" i="2"/>
  <c r="C215" i="6" s="1"/>
  <c r="A216" i="2"/>
  <c r="B216" i="2" s="1"/>
  <c r="C216" i="2"/>
  <c r="D216" i="2"/>
  <c r="AI216" i="2" s="1"/>
  <c r="AQ216" i="2" s="1"/>
  <c r="E216" i="2"/>
  <c r="AH216" i="2"/>
  <c r="A217" i="2"/>
  <c r="C217" i="2"/>
  <c r="D217" i="2"/>
  <c r="AH217" i="2" s="1"/>
  <c r="E217" i="2"/>
  <c r="A218" i="2"/>
  <c r="C218" i="2"/>
  <c r="D218" i="2"/>
  <c r="AH218" i="2" s="1"/>
  <c r="E218" i="2"/>
  <c r="C218" i="6" s="1"/>
  <c r="A219" i="2"/>
  <c r="C219" i="2"/>
  <c r="D219" i="2"/>
  <c r="AI219" i="2" s="1"/>
  <c r="AN219" i="2" s="1"/>
  <c r="E219" i="2"/>
  <c r="AP219" i="2"/>
  <c r="A220" i="2"/>
  <c r="C220" i="2"/>
  <c r="D220" i="2"/>
  <c r="E220" i="2"/>
  <c r="C220" i="6" s="1"/>
  <c r="A221" i="2"/>
  <c r="C221" i="2"/>
  <c r="D221" i="2"/>
  <c r="E221" i="2"/>
  <c r="A222" i="2"/>
  <c r="C222" i="2"/>
  <c r="D222" i="2"/>
  <c r="AH222" i="2" s="1"/>
  <c r="E222" i="2"/>
  <c r="C222" i="6" s="1"/>
  <c r="A223" i="2"/>
  <c r="C223" i="2"/>
  <c r="D223" i="2"/>
  <c r="AI223" i="2" s="1"/>
  <c r="E223" i="2"/>
  <c r="A224" i="2"/>
  <c r="C224" i="2"/>
  <c r="D224" i="2"/>
  <c r="AI224" i="2" s="1"/>
  <c r="AQ224" i="2" s="1"/>
  <c r="E224" i="2"/>
  <c r="C224" i="6" s="1"/>
  <c r="A225" i="2"/>
  <c r="B225" i="2" s="1"/>
  <c r="C225" i="2"/>
  <c r="D225" i="2"/>
  <c r="AH225" i="2" s="1"/>
  <c r="E225" i="2"/>
  <c r="C225" i="6" s="1"/>
  <c r="A226" i="2"/>
  <c r="C226" i="2"/>
  <c r="D226" i="2"/>
  <c r="AH226" i="2" s="1"/>
  <c r="E226" i="2"/>
  <c r="C226" i="6" s="1"/>
  <c r="A227" i="2"/>
  <c r="C227" i="2"/>
  <c r="D227" i="2"/>
  <c r="AI227" i="2" s="1"/>
  <c r="AO227" i="2" s="1"/>
  <c r="E227" i="2"/>
  <c r="A228" i="2"/>
  <c r="B228" i="2" s="1"/>
  <c r="C228" i="2"/>
  <c r="D228" i="2"/>
  <c r="AH228" i="2" s="1"/>
  <c r="E228" i="2"/>
  <c r="C228" i="6" s="1"/>
  <c r="A229" i="2"/>
  <c r="B229" i="2" s="1"/>
  <c r="C229" i="2"/>
  <c r="D229" i="2"/>
  <c r="AI229" i="2" s="1"/>
  <c r="AQ229" i="2" s="1"/>
  <c r="E229" i="2"/>
  <c r="C229" i="6" s="1"/>
  <c r="A230" i="2"/>
  <c r="C230" i="2"/>
  <c r="D230" i="2"/>
  <c r="AH230" i="2" s="1"/>
  <c r="E230" i="2"/>
  <c r="C230" i="6" s="1"/>
  <c r="A231" i="2"/>
  <c r="C231" i="2"/>
  <c r="D231" i="2"/>
  <c r="E231" i="2"/>
  <c r="A232" i="2"/>
  <c r="B232" i="2" s="1"/>
  <c r="C232" i="2"/>
  <c r="D232" i="2"/>
  <c r="E232" i="2"/>
  <c r="C232" i="6" s="1"/>
  <c r="A233" i="2"/>
  <c r="C233" i="2"/>
  <c r="D233" i="2"/>
  <c r="E233" i="2"/>
  <c r="A234" i="2"/>
  <c r="C234" i="2"/>
  <c r="D234" i="2"/>
  <c r="AH234" i="2" s="1"/>
  <c r="E234" i="2"/>
  <c r="C234" i="6" s="1"/>
  <c r="A235" i="2"/>
  <c r="C235" i="2"/>
  <c r="D235" i="2"/>
  <c r="AI235" i="2" s="1"/>
  <c r="AP235" i="2" s="1"/>
  <c r="E235" i="2"/>
  <c r="C235" i="6" s="1"/>
  <c r="A236" i="2"/>
  <c r="B236" i="2" s="1"/>
  <c r="A236" i="5" s="1"/>
  <c r="C236" i="2"/>
  <c r="D236" i="2"/>
  <c r="E236" i="2"/>
  <c r="A237" i="2"/>
  <c r="B237" i="2" s="1"/>
  <c r="C237" i="2"/>
  <c r="D237" i="2"/>
  <c r="AI237" i="2" s="1"/>
  <c r="AL237" i="2" s="1"/>
  <c r="AK237" i="2" s="1"/>
  <c r="E237" i="2"/>
  <c r="C237" i="6" s="1"/>
  <c r="A238" i="2"/>
  <c r="C238" i="2"/>
  <c r="D238" i="2"/>
  <c r="E238" i="2"/>
  <c r="C238" i="6" s="1"/>
  <c r="A239" i="2"/>
  <c r="B239" i="2" s="1"/>
  <c r="A239" i="6" s="1"/>
  <c r="C239" i="2"/>
  <c r="D239" i="2"/>
  <c r="AH239" i="2" s="1"/>
  <c r="E239" i="2"/>
  <c r="A240" i="2"/>
  <c r="C240" i="2"/>
  <c r="D240" i="2"/>
  <c r="AI240" i="2" s="1"/>
  <c r="AP240" i="2" s="1"/>
  <c r="E240" i="2"/>
  <c r="A241" i="2"/>
  <c r="C241" i="2"/>
  <c r="D241" i="2"/>
  <c r="AH241" i="2" s="1"/>
  <c r="E241" i="2"/>
  <c r="A242" i="2"/>
  <c r="B242" i="2" s="1"/>
  <c r="A242" i="5" s="1"/>
  <c r="C242" i="2"/>
  <c r="D242" i="2"/>
  <c r="E242" i="2"/>
  <c r="C242" i="6" s="1"/>
  <c r="A243" i="2"/>
  <c r="B243" i="2" s="1"/>
  <c r="A243" i="6" s="1"/>
  <c r="C243" i="2"/>
  <c r="D243" i="2"/>
  <c r="E243" i="2"/>
  <c r="C243" i="6" s="1"/>
  <c r="A244" i="2"/>
  <c r="B244" i="2" s="1"/>
  <c r="C244" i="2"/>
  <c r="D244" i="2"/>
  <c r="AI244" i="2" s="1"/>
  <c r="E244" i="2"/>
  <c r="A245" i="2"/>
  <c r="C245" i="2"/>
  <c r="D245" i="2"/>
  <c r="E245" i="2"/>
  <c r="A246" i="2"/>
  <c r="C246" i="2"/>
  <c r="D246" i="2"/>
  <c r="E246" i="2"/>
  <c r="C246" i="6" s="1"/>
  <c r="A247" i="2"/>
  <c r="B247" i="2" s="1"/>
  <c r="C247" i="2"/>
  <c r="D247" i="2"/>
  <c r="AI247" i="2" s="1"/>
  <c r="E247" i="2"/>
  <c r="A248" i="2"/>
  <c r="B248" i="2" s="1"/>
  <c r="C248" i="2"/>
  <c r="D248" i="2"/>
  <c r="E248" i="2"/>
  <c r="C248" i="6" s="1"/>
  <c r="A249" i="2"/>
  <c r="C249" i="2"/>
  <c r="D249" i="2"/>
  <c r="E249" i="2"/>
  <c r="A250" i="2"/>
  <c r="C250" i="2"/>
  <c r="D250" i="2"/>
  <c r="AI250" i="2" s="1"/>
  <c r="AL250" i="2" s="1"/>
  <c r="AK250" i="2" s="1"/>
  <c r="E250" i="2"/>
  <c r="C250" i="6" s="1"/>
  <c r="A251" i="2"/>
  <c r="C251" i="2"/>
  <c r="D251" i="2"/>
  <c r="E251" i="2"/>
  <c r="C251" i="6" s="1"/>
  <c r="A252" i="2"/>
  <c r="C252" i="2"/>
  <c r="D252" i="2"/>
  <c r="AH252" i="2" s="1"/>
  <c r="E252" i="2"/>
  <c r="A253" i="2"/>
  <c r="C253" i="2"/>
  <c r="D253" i="2"/>
  <c r="AH253" i="2" s="1"/>
  <c r="E253" i="2"/>
  <c r="C253" i="6" s="1"/>
  <c r="A254" i="2"/>
  <c r="C254" i="2"/>
  <c r="D254" i="2"/>
  <c r="AH254" i="2" s="1"/>
  <c r="E254" i="2"/>
  <c r="C254" i="6" s="1"/>
  <c r="A255" i="2"/>
  <c r="C255" i="2"/>
  <c r="D255" i="2"/>
  <c r="AI255" i="2" s="1"/>
  <c r="E255" i="2"/>
  <c r="C255" i="6" s="1"/>
  <c r="AH255" i="2"/>
  <c r="A256" i="2"/>
  <c r="C256" i="2"/>
  <c r="D256" i="2"/>
  <c r="AI256" i="2" s="1"/>
  <c r="E256" i="2"/>
  <c r="C256" i="6" s="1"/>
  <c r="A257" i="2"/>
  <c r="C257" i="2"/>
  <c r="D257" i="2"/>
  <c r="E257" i="2"/>
  <c r="A258" i="2"/>
  <c r="C258" i="2"/>
  <c r="D258" i="2"/>
  <c r="AI258" i="2" s="1"/>
  <c r="AL258" i="2" s="1"/>
  <c r="AK258" i="2" s="1"/>
  <c r="E258" i="2"/>
  <c r="C258" i="6" s="1"/>
  <c r="A259" i="2"/>
  <c r="C259" i="2"/>
  <c r="D259" i="2"/>
  <c r="AI259" i="2" s="1"/>
  <c r="AQ259" i="2" s="1"/>
  <c r="E259" i="2"/>
  <c r="C259" i="6" s="1"/>
  <c r="A260" i="2"/>
  <c r="C260" i="2"/>
  <c r="D260" i="2"/>
  <c r="E260" i="2"/>
  <c r="A261" i="2"/>
  <c r="B261" i="2" s="1"/>
  <c r="C261" i="2"/>
  <c r="D261" i="2"/>
  <c r="E261" i="2"/>
  <c r="C261" i="6" s="1"/>
  <c r="A262" i="2"/>
  <c r="C262" i="2"/>
  <c r="D262" i="2"/>
  <c r="E262" i="2"/>
  <c r="C262" i="6" s="1"/>
  <c r="A263" i="2"/>
  <c r="C263" i="2"/>
  <c r="D263" i="2"/>
  <c r="E263" i="2"/>
  <c r="C263" i="6" s="1"/>
  <c r="A264" i="2"/>
  <c r="B264" i="2" s="1"/>
  <c r="C264" i="2"/>
  <c r="D264" i="2"/>
  <c r="AH264" i="2" s="1"/>
  <c r="E264" i="2"/>
  <c r="A265" i="2"/>
  <c r="C265" i="2"/>
  <c r="D265" i="2"/>
  <c r="AH265" i="2" s="1"/>
  <c r="E265" i="2"/>
  <c r="F265" i="2" s="1"/>
  <c r="D265" i="6" s="1"/>
  <c r="A266" i="2"/>
  <c r="C266" i="2"/>
  <c r="D266" i="2"/>
  <c r="AI266" i="2" s="1"/>
  <c r="AL266" i="2" s="1"/>
  <c r="AK266" i="2" s="1"/>
  <c r="E266" i="2"/>
  <c r="C266" i="6" s="1"/>
  <c r="A267" i="2"/>
  <c r="C267" i="2"/>
  <c r="D267" i="2"/>
  <c r="E267" i="2"/>
  <c r="A268" i="2"/>
  <c r="B268" i="2" s="1"/>
  <c r="C268" i="2"/>
  <c r="D268" i="2"/>
  <c r="AI268" i="2" s="1"/>
  <c r="AP268" i="2" s="1"/>
  <c r="E268" i="2"/>
  <c r="A269" i="2"/>
  <c r="C269" i="2"/>
  <c r="D269" i="2"/>
  <c r="AI269" i="2" s="1"/>
  <c r="E269" i="2"/>
  <c r="C269" i="6" s="1"/>
  <c r="A270" i="2"/>
  <c r="C270" i="2"/>
  <c r="D270" i="2"/>
  <c r="AI270" i="2" s="1"/>
  <c r="E270" i="2"/>
  <c r="C270" i="6" s="1"/>
  <c r="A271" i="2"/>
  <c r="C271" i="2"/>
  <c r="D271" i="2"/>
  <c r="AI271" i="2" s="1"/>
  <c r="E271" i="2"/>
  <c r="C271" i="6" s="1"/>
  <c r="A272" i="2"/>
  <c r="C272" i="2"/>
  <c r="D272" i="2"/>
  <c r="AI272" i="2" s="1"/>
  <c r="E272" i="2"/>
  <c r="A273" i="2"/>
  <c r="B273" i="2" s="1"/>
  <c r="A273" i="6" s="1"/>
  <c r="C273" i="2"/>
  <c r="D273" i="2"/>
  <c r="B273" i="6" s="1"/>
  <c r="E273" i="2"/>
  <c r="A274" i="2"/>
  <c r="C274" i="2"/>
  <c r="D274" i="2"/>
  <c r="E274" i="2"/>
  <c r="C274" i="6" s="1"/>
  <c r="A275" i="2"/>
  <c r="C275" i="2"/>
  <c r="D275" i="2"/>
  <c r="AH275" i="2" s="1"/>
  <c r="E275" i="2"/>
  <c r="A276" i="2"/>
  <c r="B276" i="2" s="1"/>
  <c r="C276" i="2"/>
  <c r="D276" i="2"/>
  <c r="AI276" i="2" s="1"/>
  <c r="E276" i="2"/>
  <c r="C276" i="6" s="1"/>
  <c r="A277" i="2"/>
  <c r="C277" i="2"/>
  <c r="D277" i="2"/>
  <c r="AI277" i="2" s="1"/>
  <c r="E277" i="2"/>
  <c r="F277" i="2" s="1"/>
  <c r="D277" i="6" s="1"/>
  <c r="A278" i="2"/>
  <c r="C278" i="2"/>
  <c r="D278" i="2"/>
  <c r="AH278" i="2" s="1"/>
  <c r="E278" i="2"/>
  <c r="C278" i="6" s="1"/>
  <c r="A279" i="2"/>
  <c r="C279" i="2"/>
  <c r="D279" i="2"/>
  <c r="AH279" i="2" s="1"/>
  <c r="E279" i="2"/>
  <c r="F279" i="2" s="1"/>
  <c r="D279" i="6" s="1"/>
  <c r="A280" i="2"/>
  <c r="B280" i="2" s="1"/>
  <c r="C280" i="2"/>
  <c r="D280" i="2"/>
  <c r="B280" i="6" s="1"/>
  <c r="E280" i="2"/>
  <c r="C280" i="6" s="1"/>
  <c r="AI280" i="2"/>
  <c r="AM280" i="2" s="1"/>
  <c r="A281" i="2"/>
  <c r="C281" i="2"/>
  <c r="D281" i="2"/>
  <c r="AH281" i="2" s="1"/>
  <c r="E281" i="2"/>
  <c r="C281" i="6" s="1"/>
  <c r="AI281" i="2"/>
  <c r="AO281" i="2" s="1"/>
  <c r="A282" i="2"/>
  <c r="C282" i="2"/>
  <c r="D282" i="2"/>
  <c r="E282" i="2"/>
  <c r="C282" i="6" s="1"/>
  <c r="A283" i="2"/>
  <c r="C283" i="2"/>
  <c r="D283" i="2"/>
  <c r="AI283" i="2" s="1"/>
  <c r="AM283" i="2" s="1"/>
  <c r="E283" i="2"/>
  <c r="C283" i="6" s="1"/>
  <c r="A284" i="2"/>
  <c r="C284" i="2"/>
  <c r="D284" i="2"/>
  <c r="AH284" i="2" s="1"/>
  <c r="E284" i="2"/>
  <c r="C284" i="6" s="1"/>
  <c r="A285" i="2"/>
  <c r="C285" i="2"/>
  <c r="D285" i="2"/>
  <c r="E285" i="2"/>
  <c r="A286" i="2"/>
  <c r="C286" i="2"/>
  <c r="D286" i="2"/>
  <c r="E286" i="2"/>
  <c r="C286" i="6" s="1"/>
  <c r="A287" i="2"/>
  <c r="C287" i="2"/>
  <c r="D287" i="2"/>
  <c r="E287" i="2"/>
  <c r="C287" i="6" s="1"/>
  <c r="A288" i="2"/>
  <c r="C288" i="2"/>
  <c r="D288" i="2"/>
  <c r="AI288" i="2" s="1"/>
  <c r="E288" i="2"/>
  <c r="C288" i="6" s="1"/>
  <c r="A289" i="2"/>
  <c r="C289" i="2"/>
  <c r="D289" i="2"/>
  <c r="AI289" i="2" s="1"/>
  <c r="E289" i="2"/>
  <c r="C289" i="6" s="1"/>
  <c r="A290" i="2"/>
  <c r="C290" i="2"/>
  <c r="D290" i="2"/>
  <c r="E290" i="2"/>
  <c r="C290" i="6" s="1"/>
  <c r="A291" i="2"/>
  <c r="C291" i="2"/>
  <c r="D291" i="2"/>
  <c r="E291" i="2"/>
  <c r="C291" i="6" s="1"/>
  <c r="A292" i="2"/>
  <c r="C292" i="2"/>
  <c r="D292" i="2"/>
  <c r="E292" i="2"/>
  <c r="C292" i="6" s="1"/>
  <c r="A293" i="2"/>
  <c r="B293" i="2" s="1"/>
  <c r="C293" i="2"/>
  <c r="D293" i="2"/>
  <c r="AH293" i="2" s="1"/>
  <c r="E293" i="2"/>
  <c r="C293" i="6" s="1"/>
  <c r="A294" i="2"/>
  <c r="B294" i="2" s="1"/>
  <c r="C294" i="2"/>
  <c r="D294" i="2"/>
  <c r="AI294" i="2" s="1"/>
  <c r="AM294" i="2" s="1"/>
  <c r="E294" i="2"/>
  <c r="C294" i="6" s="1"/>
  <c r="A295" i="2"/>
  <c r="C295" i="2"/>
  <c r="D295" i="2"/>
  <c r="AH295" i="2" s="1"/>
  <c r="E295" i="2"/>
  <c r="C295" i="6" s="1"/>
  <c r="A296" i="2"/>
  <c r="C296" i="2"/>
  <c r="D296" i="2"/>
  <c r="E296" i="2"/>
  <c r="C296" i="6" s="1"/>
  <c r="A297" i="2"/>
  <c r="B297" i="2" s="1"/>
  <c r="C297" i="2"/>
  <c r="D297" i="2"/>
  <c r="B297" i="6" s="1"/>
  <c r="E297" i="2"/>
  <c r="C297" i="6" s="1"/>
  <c r="A298" i="2"/>
  <c r="C298" i="2"/>
  <c r="D298" i="2"/>
  <c r="B298" i="6" s="1"/>
  <c r="E298" i="2"/>
  <c r="A299" i="2"/>
  <c r="B299" i="2" s="1"/>
  <c r="C299" i="2"/>
  <c r="D299" i="2"/>
  <c r="AI299" i="2" s="1"/>
  <c r="AM299" i="2" s="1"/>
  <c r="E299" i="2"/>
  <c r="C299" i="6" s="1"/>
  <c r="A300" i="2"/>
  <c r="C300" i="2"/>
  <c r="D300" i="2"/>
  <c r="E300" i="2"/>
  <c r="C300" i="6" s="1"/>
  <c r="A5" i="2"/>
  <c r="C5" i="2"/>
  <c r="D5" i="2"/>
  <c r="AI5" i="2" s="1"/>
  <c r="E5" i="2"/>
  <c r="F5" i="2" s="1"/>
  <c r="D5" i="6" s="1"/>
  <c r="A6" i="2"/>
  <c r="C6" i="2"/>
  <c r="D6" i="2"/>
  <c r="AI6" i="2" s="1"/>
  <c r="E6" i="2"/>
  <c r="C6" i="6" s="1"/>
  <c r="A7" i="2"/>
  <c r="C7" i="2"/>
  <c r="D7" i="2"/>
  <c r="E7" i="2"/>
  <c r="C7" i="6" s="1"/>
  <c r="A8" i="2"/>
  <c r="C8" i="2"/>
  <c r="D8" i="2"/>
  <c r="E8" i="2"/>
  <c r="A9" i="2"/>
  <c r="B9" i="2" s="1"/>
  <c r="C9" i="2"/>
  <c r="D9" i="2"/>
  <c r="AH9" i="2" s="1"/>
  <c r="E9" i="2"/>
  <c r="C9" i="6" s="1"/>
  <c r="A10" i="2"/>
  <c r="C10" i="2"/>
  <c r="D10" i="2"/>
  <c r="E10" i="2"/>
  <c r="C10" i="6" s="1"/>
  <c r="A11" i="2"/>
  <c r="C11" i="2"/>
  <c r="D11" i="2"/>
  <c r="E11" i="2"/>
  <c r="C11" i="6" s="1"/>
  <c r="A12" i="2"/>
  <c r="C12" i="2"/>
  <c r="D12" i="2"/>
  <c r="E12" i="2"/>
  <c r="C12" i="6" s="1"/>
  <c r="A13" i="2"/>
  <c r="C13" i="2"/>
  <c r="D13" i="2"/>
  <c r="AI13" i="2" s="1"/>
  <c r="E13" i="2"/>
  <c r="C13" i="6" s="1"/>
  <c r="F13" i="2"/>
  <c r="D13" i="6" s="1"/>
  <c r="A14" i="2"/>
  <c r="C14" i="2"/>
  <c r="D14" i="2"/>
  <c r="AI14" i="2" s="1"/>
  <c r="E14" i="2"/>
  <c r="C14" i="6" s="1"/>
  <c r="A15" i="2"/>
  <c r="C15" i="2"/>
  <c r="D15" i="2"/>
  <c r="AH15" i="2" s="1"/>
  <c r="E15" i="2"/>
  <c r="C15" i="6" s="1"/>
  <c r="A16" i="2"/>
  <c r="C16" i="2"/>
  <c r="D16" i="2"/>
  <c r="E16" i="2"/>
  <c r="C16" i="6" s="1"/>
  <c r="A17" i="2"/>
  <c r="B17" i="2" s="1"/>
  <c r="C17" i="2"/>
  <c r="D17" i="2"/>
  <c r="AH17" i="2" s="1"/>
  <c r="E17" i="2"/>
  <c r="C17" i="6" s="1"/>
  <c r="A18" i="2"/>
  <c r="C18" i="2"/>
  <c r="D18" i="2"/>
  <c r="AH18" i="2" s="1"/>
  <c r="E18" i="2"/>
  <c r="A19" i="2"/>
  <c r="B19" i="2" s="1"/>
  <c r="C19" i="2"/>
  <c r="D19" i="2"/>
  <c r="AH19" i="2" s="1"/>
  <c r="E19" i="2"/>
  <c r="C19" i="6" s="1"/>
  <c r="A20" i="2"/>
  <c r="C20" i="2"/>
  <c r="D20" i="2"/>
  <c r="AH20" i="2" s="1"/>
  <c r="E20" i="2"/>
  <c r="A21" i="2"/>
  <c r="C21" i="2"/>
  <c r="D21" i="2"/>
  <c r="AH21" i="2" s="1"/>
  <c r="E21" i="2"/>
  <c r="A22" i="2"/>
  <c r="C22" i="2"/>
  <c r="D22" i="2"/>
  <c r="E22" i="2"/>
  <c r="C22" i="6" s="1"/>
  <c r="A23" i="2"/>
  <c r="C23" i="2"/>
  <c r="D23" i="2"/>
  <c r="AH23" i="2" s="1"/>
  <c r="E23" i="2"/>
  <c r="C23" i="6" s="1"/>
  <c r="A24" i="2"/>
  <c r="C24" i="2"/>
  <c r="D24" i="2"/>
  <c r="AH24" i="2" s="1"/>
  <c r="E24" i="2"/>
  <c r="C24" i="6" s="1"/>
  <c r="A25" i="2"/>
  <c r="C25" i="2"/>
  <c r="D25" i="2"/>
  <c r="AH25" i="2" s="1"/>
  <c r="E25" i="2"/>
  <c r="C25" i="6" s="1"/>
  <c r="A26" i="2"/>
  <c r="B26" i="2" s="1"/>
  <c r="C26" i="2"/>
  <c r="D26" i="2"/>
  <c r="E26" i="2"/>
  <c r="C26" i="6" s="1"/>
  <c r="A27" i="2"/>
  <c r="C27" i="2"/>
  <c r="D27" i="2"/>
  <c r="E27" i="2"/>
  <c r="A28" i="2"/>
  <c r="B28" i="2" s="1"/>
  <c r="C28" i="2"/>
  <c r="D28" i="2"/>
  <c r="E28" i="2"/>
  <c r="A29" i="2"/>
  <c r="B29" i="2" s="1"/>
  <c r="C29" i="2"/>
  <c r="D29" i="2"/>
  <c r="AI29" i="2" s="1"/>
  <c r="E29" i="2"/>
  <c r="C29" i="6" s="1"/>
  <c r="A30" i="2"/>
  <c r="C30" i="2"/>
  <c r="D30" i="2"/>
  <c r="AH30" i="2" s="1"/>
  <c r="E30" i="2"/>
  <c r="C30" i="6" s="1"/>
  <c r="A31" i="2"/>
  <c r="C31" i="2"/>
  <c r="D31" i="2"/>
  <c r="AH31" i="2" s="1"/>
  <c r="E31" i="2"/>
  <c r="A32" i="2"/>
  <c r="B32" i="2"/>
  <c r="A32" i="6" s="1"/>
  <c r="C32" i="2"/>
  <c r="D32" i="2"/>
  <c r="AH32" i="2" s="1"/>
  <c r="E32" i="2"/>
  <c r="C32" i="6" s="1"/>
  <c r="F32" i="2"/>
  <c r="D32" i="6" s="1"/>
  <c r="A33" i="2"/>
  <c r="C33" i="2"/>
  <c r="D33" i="2"/>
  <c r="E33" i="2"/>
  <c r="A34" i="2"/>
  <c r="B34" i="2" s="1"/>
  <c r="C34" i="2"/>
  <c r="D34" i="2"/>
  <c r="E34" i="2"/>
  <c r="B142" i="2" l="1"/>
  <c r="B105" i="2"/>
  <c r="AH6" i="2"/>
  <c r="AM6" i="2" s="1"/>
  <c r="AH276" i="2"/>
  <c r="AM219" i="2"/>
  <c r="AI212" i="2"/>
  <c r="AH189" i="2"/>
  <c r="AI133" i="2"/>
  <c r="AO133" i="2" s="1"/>
  <c r="AH98" i="2"/>
  <c r="AI86" i="2"/>
  <c r="V297" i="6"/>
  <c r="AH266" i="2"/>
  <c r="AI234" i="2"/>
  <c r="AP234" i="2" s="1"/>
  <c r="B220" i="2"/>
  <c r="AH203" i="2"/>
  <c r="AI187" i="2"/>
  <c r="AI173" i="2"/>
  <c r="AQ173" i="2" s="1"/>
  <c r="AQ159" i="2"/>
  <c r="AR159" i="2" s="1"/>
  <c r="AI128" i="2"/>
  <c r="AQ128" i="2" s="1"/>
  <c r="AH120" i="2"/>
  <c r="AI110" i="2"/>
  <c r="F97" i="2"/>
  <c r="D97" i="6" s="1"/>
  <c r="F253" i="2"/>
  <c r="AO219" i="2"/>
  <c r="F190" i="2"/>
  <c r="D190" i="6" s="1"/>
  <c r="F168" i="2"/>
  <c r="D168" i="6" s="1"/>
  <c r="B99" i="2"/>
  <c r="A99" i="5" s="1"/>
  <c r="AN276" i="2"/>
  <c r="AP276" i="2"/>
  <c r="AI19" i="2"/>
  <c r="AO6" i="2"/>
  <c r="AH273" i="2"/>
  <c r="AG242" i="2"/>
  <c r="AH240" i="2"/>
  <c r="AI202" i="2"/>
  <c r="AI184" i="2"/>
  <c r="AH163" i="2"/>
  <c r="B163" i="2"/>
  <c r="AI158" i="2"/>
  <c r="AH145" i="2"/>
  <c r="AI114" i="2"/>
  <c r="AI82" i="2"/>
  <c r="AH77" i="2"/>
  <c r="B53" i="2"/>
  <c r="AH48" i="2"/>
  <c r="B33" i="2"/>
  <c r="AL6" i="2"/>
  <c r="AI297" i="2"/>
  <c r="AH283" i="2"/>
  <c r="F248" i="2"/>
  <c r="AI239" i="2"/>
  <c r="AQ219" i="2"/>
  <c r="AH219" i="2"/>
  <c r="AH213" i="2"/>
  <c r="AI199" i="2"/>
  <c r="AO199" i="2" s="1"/>
  <c r="B164" i="2"/>
  <c r="F162" i="2"/>
  <c r="AH155" i="2"/>
  <c r="F136" i="2"/>
  <c r="D136" i="6" s="1"/>
  <c r="F131" i="2"/>
  <c r="F123" i="2"/>
  <c r="D123" i="6" s="1"/>
  <c r="AP117" i="2"/>
  <c r="AQ112" i="2"/>
  <c r="B112" i="2"/>
  <c r="AH108" i="2"/>
  <c r="F81" i="2"/>
  <c r="D81" i="6" s="1"/>
  <c r="AI72" i="2"/>
  <c r="F52" i="2"/>
  <c r="D52" i="6" s="1"/>
  <c r="AI46" i="2"/>
  <c r="AQ163" i="2"/>
  <c r="AR163" i="2" s="1"/>
  <c r="AQ6" i="2"/>
  <c r="F290" i="2"/>
  <c r="B291" i="2"/>
  <c r="AG280" i="2"/>
  <c r="AI273" i="2"/>
  <c r="AN173" i="2"/>
  <c r="AN163" i="2"/>
  <c r="AI145" i="2"/>
  <c r="F137" i="2"/>
  <c r="D137" i="6" s="1"/>
  <c r="B133" i="2"/>
  <c r="B128" i="2"/>
  <c r="A128" i="6" s="1"/>
  <c r="F125" i="2"/>
  <c r="B111" i="2"/>
  <c r="F44" i="2"/>
  <c r="D44" i="6" s="1"/>
  <c r="AM277" i="2"/>
  <c r="AO277" i="2"/>
  <c r="AP277" i="2"/>
  <c r="AN247" i="2"/>
  <c r="AO247" i="2"/>
  <c r="AP247" i="2"/>
  <c r="AQ247" i="2"/>
  <c r="AP244" i="2"/>
  <c r="AQ244" i="2"/>
  <c r="AP129" i="2"/>
  <c r="AM129" i="2"/>
  <c r="AP223" i="2"/>
  <c r="AL223" i="2"/>
  <c r="AK223" i="2" s="1"/>
  <c r="AQ223" i="2"/>
  <c r="AI32" i="2"/>
  <c r="AN32" i="2" s="1"/>
  <c r="AH214" i="2"/>
  <c r="AI214" i="2"/>
  <c r="AM199" i="2"/>
  <c r="C154" i="6"/>
  <c r="F154" i="2"/>
  <c r="C142" i="6"/>
  <c r="F142" i="2"/>
  <c r="BY142" i="2" s="1"/>
  <c r="CG142" i="2" s="1"/>
  <c r="AM77" i="2"/>
  <c r="AL77" i="2"/>
  <c r="AK77" i="2" s="1"/>
  <c r="AP64" i="2"/>
  <c r="AN64" i="2"/>
  <c r="B27" i="2"/>
  <c r="B13" i="2"/>
  <c r="AI284" i="2"/>
  <c r="AO284" i="2" s="1"/>
  <c r="AH277" i="2"/>
  <c r="AM276" i="2"/>
  <c r="AI265" i="2"/>
  <c r="AH247" i="2"/>
  <c r="AH244" i="2"/>
  <c r="AO229" i="2"/>
  <c r="AR229" i="2" s="1"/>
  <c r="AH227" i="2"/>
  <c r="AH209" i="2"/>
  <c r="AI195" i="2"/>
  <c r="AH159" i="2"/>
  <c r="AH148" i="2"/>
  <c r="AI144" i="2"/>
  <c r="AH144" i="2"/>
  <c r="AI134" i="2"/>
  <c r="AQ132" i="2"/>
  <c r="AL132" i="2"/>
  <c r="AK132" i="2" s="1"/>
  <c r="AH129" i="2"/>
  <c r="B129" i="2"/>
  <c r="C113" i="6"/>
  <c r="U113" i="6" s="1"/>
  <c r="F113" i="2"/>
  <c r="AH92" i="2"/>
  <c r="B92" i="2"/>
  <c r="AO86" i="2"/>
  <c r="AI84" i="2"/>
  <c r="AO84" i="2" s="1"/>
  <c r="AI80" i="2"/>
  <c r="AH80" i="2"/>
  <c r="AQ77" i="2"/>
  <c r="AH75" i="2"/>
  <c r="D180" i="5"/>
  <c r="A126" i="5"/>
  <c r="B30" i="2"/>
  <c r="A30" i="6" s="1"/>
  <c r="F26" i="2"/>
  <c r="BZ26" i="2" s="1"/>
  <c r="CH26" i="2" s="1"/>
  <c r="F24" i="2"/>
  <c r="D24" i="6" s="1"/>
  <c r="F11" i="2"/>
  <c r="D11" i="6" s="1"/>
  <c r="B11" i="2"/>
  <c r="A11" i="5" s="1"/>
  <c r="F299" i="2"/>
  <c r="BX299" i="2" s="1"/>
  <c r="CF299" i="2" s="1"/>
  <c r="AH297" i="2"/>
  <c r="B295" i="2"/>
  <c r="B292" i="2"/>
  <c r="A292" i="5" s="1"/>
  <c r="AH289" i="2"/>
  <c r="B289" i="2"/>
  <c r="A289" i="6" s="1"/>
  <c r="B281" i="2"/>
  <c r="AQ276" i="2"/>
  <c r="AL276" i="2"/>
  <c r="AK276" i="2" s="1"/>
  <c r="B256" i="2"/>
  <c r="B249" i="2"/>
  <c r="A249" i="5" s="1"/>
  <c r="AO240" i="2"/>
  <c r="AG239" i="2"/>
  <c r="AJ239" i="2" s="1"/>
  <c r="AU239" i="2" s="1"/>
  <c r="F235" i="2"/>
  <c r="D235" i="6" s="1"/>
  <c r="AL229" i="2"/>
  <c r="AK229" i="2" s="1"/>
  <c r="F228" i="2"/>
  <c r="D228" i="6" s="1"/>
  <c r="B224" i="2"/>
  <c r="F220" i="2"/>
  <c r="AP216" i="2"/>
  <c r="F205" i="2"/>
  <c r="B200" i="2"/>
  <c r="F194" i="2"/>
  <c r="D194" i="6" s="1"/>
  <c r="AI183" i="2"/>
  <c r="AH181" i="2"/>
  <c r="AQ171" i="2"/>
  <c r="B160" i="2"/>
  <c r="F146" i="2"/>
  <c r="B140" i="2"/>
  <c r="A140" i="6" s="1"/>
  <c r="B130" i="2"/>
  <c r="AN128" i="2"/>
  <c r="AI124" i="2"/>
  <c r="AM124" i="2" s="1"/>
  <c r="AH124" i="2"/>
  <c r="F121" i="2"/>
  <c r="AH116" i="2"/>
  <c r="AQ108" i="2"/>
  <c r="AH101" i="2"/>
  <c r="AI101" i="2"/>
  <c r="B98" i="2"/>
  <c r="F91" i="2"/>
  <c r="AP77" i="2"/>
  <c r="C53" i="6"/>
  <c r="F53" i="2"/>
  <c r="B45" i="2"/>
  <c r="A45" i="6" s="1"/>
  <c r="C161" i="6"/>
  <c r="U161" i="6" s="1"/>
  <c r="F161" i="2"/>
  <c r="AO72" i="2"/>
  <c r="D214" i="5"/>
  <c r="BS32" i="2"/>
  <c r="CA32" i="2" s="1"/>
  <c r="F29" i="2"/>
  <c r="G29" i="2" s="1"/>
  <c r="O29" i="2" s="1"/>
  <c r="F22" i="2"/>
  <c r="F16" i="2"/>
  <c r="D16" i="6" s="1"/>
  <c r="F12" i="2"/>
  <c r="B12" i="2"/>
  <c r="F6" i="2"/>
  <c r="D6" i="6" s="1"/>
  <c r="F294" i="2"/>
  <c r="F291" i="2"/>
  <c r="F287" i="2"/>
  <c r="B287" i="2"/>
  <c r="B285" i="2"/>
  <c r="A285" i="6" s="1"/>
  <c r="F280" i="2"/>
  <c r="AO276" i="2"/>
  <c r="F237" i="2"/>
  <c r="D237" i="6" s="1"/>
  <c r="F229" i="2"/>
  <c r="F215" i="2"/>
  <c r="D215" i="6" s="1"/>
  <c r="B176" i="2"/>
  <c r="AO173" i="2"/>
  <c r="AR173" i="2" s="1"/>
  <c r="AM173" i="2"/>
  <c r="F171" i="2"/>
  <c r="B165" i="2"/>
  <c r="AN159" i="2"/>
  <c r="F156" i="2"/>
  <c r="D156" i="6" s="1"/>
  <c r="F152" i="2"/>
  <c r="D152" i="6" s="1"/>
  <c r="F143" i="2"/>
  <c r="BU143" i="2" s="1"/>
  <c r="CC143" i="2" s="1"/>
  <c r="B127" i="2"/>
  <c r="AI118" i="2"/>
  <c r="AH118" i="2"/>
  <c r="F117" i="2"/>
  <c r="BX117" i="2" s="1"/>
  <c r="CF117" i="2" s="1"/>
  <c r="B113" i="2"/>
  <c r="A113" i="5" s="1"/>
  <c r="F107" i="2"/>
  <c r="D107" i="6" s="1"/>
  <c r="AI92" i="2"/>
  <c r="AO92" i="2" s="1"/>
  <c r="AH91" i="2"/>
  <c r="AI91" i="2"/>
  <c r="AL86" i="2"/>
  <c r="AK86" i="2" s="1"/>
  <c r="B76" i="2"/>
  <c r="A76" i="5" s="1"/>
  <c r="F71" i="2"/>
  <c r="I71" i="2" s="1"/>
  <c r="Q71" i="2" s="1"/>
  <c r="B69" i="2"/>
  <c r="B54" i="2"/>
  <c r="BW54" i="2" s="1"/>
  <c r="CE54" i="2" s="1"/>
  <c r="F45" i="2"/>
  <c r="D54" i="5"/>
  <c r="B157" i="2"/>
  <c r="B147" i="2"/>
  <c r="B144" i="2"/>
  <c r="B138" i="2"/>
  <c r="B132" i="2"/>
  <c r="B124" i="2"/>
  <c r="A124" i="6" s="1"/>
  <c r="B118" i="2"/>
  <c r="A118" i="6" s="1"/>
  <c r="B104" i="2"/>
  <c r="AG104" i="2" s="1"/>
  <c r="AJ104" i="2" s="1"/>
  <c r="B84" i="2"/>
  <c r="B82" i="2"/>
  <c r="B46" i="2"/>
  <c r="A46" i="5" s="1"/>
  <c r="AN255" i="2"/>
  <c r="AL255" i="2"/>
  <c r="AK255" i="2" s="1"/>
  <c r="AQ255" i="2"/>
  <c r="AM255" i="2"/>
  <c r="AP255" i="2"/>
  <c r="AO255" i="2"/>
  <c r="AP210" i="2"/>
  <c r="AM210" i="2"/>
  <c r="A276" i="5"/>
  <c r="A276" i="6"/>
  <c r="A293" i="5"/>
  <c r="AM272" i="2"/>
  <c r="AO272" i="2"/>
  <c r="AQ272" i="2"/>
  <c r="AL272" i="2"/>
  <c r="AK272" i="2" s="1"/>
  <c r="B23" i="2"/>
  <c r="B24" i="2"/>
  <c r="H24" i="2" s="1"/>
  <c r="P24" i="2" s="1"/>
  <c r="AM19" i="2"/>
  <c r="AH7" i="2"/>
  <c r="AI7" i="2"/>
  <c r="C298" i="6"/>
  <c r="F298" i="2"/>
  <c r="AH292" i="2"/>
  <c r="AI292" i="2"/>
  <c r="AN292" i="2" s="1"/>
  <c r="AP265" i="2"/>
  <c r="AH260" i="2"/>
  <c r="AI260" i="2"/>
  <c r="AI30" i="2"/>
  <c r="C28" i="6"/>
  <c r="F28" i="2"/>
  <c r="C18" i="6"/>
  <c r="F18" i="2"/>
  <c r="D18" i="6" s="1"/>
  <c r="AH300" i="2"/>
  <c r="AI300" i="2"/>
  <c r="A294" i="6"/>
  <c r="AO289" i="2"/>
  <c r="AP289" i="2"/>
  <c r="AH285" i="2"/>
  <c r="AN281" i="2"/>
  <c r="AP281" i="2"/>
  <c r="AL281" i="2"/>
  <c r="AK281" i="2" s="1"/>
  <c r="AQ281" i="2"/>
  <c r="AI275" i="2"/>
  <c r="AL275" i="2" s="1"/>
  <c r="AK275" i="2" s="1"/>
  <c r="AH274" i="2"/>
  <c r="AI274" i="2"/>
  <c r="AL274" i="2" s="1"/>
  <c r="AK274" i="2" s="1"/>
  <c r="C264" i="6"/>
  <c r="F264" i="2"/>
  <c r="B263" i="6"/>
  <c r="U263" i="6" s="1"/>
  <c r="AH263" i="2"/>
  <c r="AI263" i="2"/>
  <c r="AM250" i="2"/>
  <c r="AQ250" i="2"/>
  <c r="AH246" i="2"/>
  <c r="AI246" i="2"/>
  <c r="AI241" i="2"/>
  <c r="AQ241" i="2" s="1"/>
  <c r="AH238" i="2"/>
  <c r="AI238" i="2"/>
  <c r="A225" i="6"/>
  <c r="A225" i="5"/>
  <c r="C198" i="6"/>
  <c r="F198" i="2"/>
  <c r="B196" i="2"/>
  <c r="AN189" i="2"/>
  <c r="AP189" i="2"/>
  <c r="AL189" i="2"/>
  <c r="AK189" i="2" s="1"/>
  <c r="AQ189" i="2"/>
  <c r="AR189" i="2" s="1"/>
  <c r="AO183" i="2"/>
  <c r="AH180" i="2"/>
  <c r="AI180" i="2"/>
  <c r="AM180" i="2" s="1"/>
  <c r="AI172" i="2"/>
  <c r="L171" i="2"/>
  <c r="T171" i="2" s="1"/>
  <c r="AI169" i="2"/>
  <c r="C167" i="6"/>
  <c r="F167" i="2"/>
  <c r="D167" i="6" s="1"/>
  <c r="AI141" i="2"/>
  <c r="AH141" i="2"/>
  <c r="AO126" i="2"/>
  <c r="AL126" i="2"/>
  <c r="AK126" i="2" s="1"/>
  <c r="AP126" i="2"/>
  <c r="AN126" i="2"/>
  <c r="AQ126" i="2"/>
  <c r="AR126" i="2" s="1"/>
  <c r="AP125" i="2"/>
  <c r="AM125" i="2"/>
  <c r="AI122" i="2"/>
  <c r="AM122" i="2" s="1"/>
  <c r="AH122" i="2"/>
  <c r="AO114" i="2"/>
  <c r="AL114" i="2"/>
  <c r="AK114" i="2" s="1"/>
  <c r="AQ114" i="2"/>
  <c r="AR114" i="2" s="1"/>
  <c r="C103" i="6"/>
  <c r="F103" i="2"/>
  <c r="D103" i="6" s="1"/>
  <c r="B80" i="2"/>
  <c r="B81" i="2"/>
  <c r="AH33" i="2"/>
  <c r="AI33" i="2"/>
  <c r="AM33" i="2" s="1"/>
  <c r="AQ29" i="2"/>
  <c r="AM29" i="2"/>
  <c r="AI20" i="2"/>
  <c r="F10" i="2"/>
  <c r="B10" i="2"/>
  <c r="B298" i="2"/>
  <c r="F295" i="2"/>
  <c r="AQ289" i="2"/>
  <c r="F286" i="2"/>
  <c r="B286" i="2"/>
  <c r="B277" i="2"/>
  <c r="M277" i="2" s="1"/>
  <c r="U277" i="2" s="1"/>
  <c r="F276" i="2"/>
  <c r="D276" i="6" s="1"/>
  <c r="C275" i="6"/>
  <c r="F275" i="2"/>
  <c r="D275" i="6" s="1"/>
  <c r="AL273" i="2"/>
  <c r="AK273" i="2" s="1"/>
  <c r="B269" i="2"/>
  <c r="AH267" i="2"/>
  <c r="AI267" i="2"/>
  <c r="AM259" i="2"/>
  <c r="AP250" i="2"/>
  <c r="AN244" i="2"/>
  <c r="AL244" i="2"/>
  <c r="AK244" i="2" s="1"/>
  <c r="AO244" i="2"/>
  <c r="AM239" i="2"/>
  <c r="AH236" i="2"/>
  <c r="AI236" i="2"/>
  <c r="AM236" i="2" s="1"/>
  <c r="F232" i="2"/>
  <c r="B223" i="6"/>
  <c r="AH223" i="2"/>
  <c r="AH221" i="2"/>
  <c r="AI221" i="2"/>
  <c r="C217" i="6"/>
  <c r="U217" i="6" s="1"/>
  <c r="F217" i="2"/>
  <c r="D217" i="6" s="1"/>
  <c r="AI207" i="2"/>
  <c r="AH206" i="2"/>
  <c r="AI206" i="2"/>
  <c r="AP206" i="2" s="1"/>
  <c r="AH186" i="2"/>
  <c r="AI186" i="2"/>
  <c r="AN186" i="2" s="1"/>
  <c r="B183" i="2"/>
  <c r="A183" i="6" s="1"/>
  <c r="AL181" i="2"/>
  <c r="AK181" i="2" s="1"/>
  <c r="AO181" i="2"/>
  <c r="C179" i="6"/>
  <c r="F179" i="2"/>
  <c r="AH178" i="2"/>
  <c r="AI178" i="2"/>
  <c r="B175" i="2"/>
  <c r="G175" i="2" s="1"/>
  <c r="O175" i="2" s="1"/>
  <c r="C166" i="6"/>
  <c r="F166" i="2"/>
  <c r="L166" i="2" s="1"/>
  <c r="T166" i="2" s="1"/>
  <c r="BS155" i="2"/>
  <c r="CA155" i="2" s="1"/>
  <c r="F150" i="2"/>
  <c r="AI135" i="2"/>
  <c r="AM135" i="2" s="1"/>
  <c r="AH135" i="2"/>
  <c r="AP109" i="2"/>
  <c r="AM109" i="2"/>
  <c r="AP107" i="2"/>
  <c r="AM107" i="2"/>
  <c r="C99" i="6"/>
  <c r="F99" i="2"/>
  <c r="B272" i="6"/>
  <c r="AH272" i="2"/>
  <c r="AH233" i="2"/>
  <c r="AI233" i="2"/>
  <c r="AQ233" i="2" s="1"/>
  <c r="AH231" i="2"/>
  <c r="AI231" i="2"/>
  <c r="AN227" i="2"/>
  <c r="AP227" i="2"/>
  <c r="AL227" i="2"/>
  <c r="AK227" i="2" s="1"/>
  <c r="AQ227" i="2"/>
  <c r="AR227" i="2" s="1"/>
  <c r="AL224" i="2"/>
  <c r="AK224" i="2" s="1"/>
  <c r="AO224" i="2"/>
  <c r="AR224" i="2" s="1"/>
  <c r="B210" i="6"/>
  <c r="AH210" i="2"/>
  <c r="A181" i="6"/>
  <c r="A181" i="5"/>
  <c r="AH151" i="2"/>
  <c r="AJ151" i="2" s="1"/>
  <c r="AI151" i="2"/>
  <c r="AH149" i="2"/>
  <c r="AI149" i="2"/>
  <c r="AI140" i="2"/>
  <c r="AP140" i="2" s="1"/>
  <c r="AH140" i="2"/>
  <c r="C139" i="6"/>
  <c r="U139" i="6" s="1"/>
  <c r="F139" i="2"/>
  <c r="BW127" i="2"/>
  <c r="CE127" i="2" s="1"/>
  <c r="BV125" i="2"/>
  <c r="CD125" i="2" s="1"/>
  <c r="AP123" i="2"/>
  <c r="AM123" i="2"/>
  <c r="B120" i="2"/>
  <c r="B121" i="2"/>
  <c r="B116" i="2"/>
  <c r="B117" i="2"/>
  <c r="AO110" i="2"/>
  <c r="AP110" i="2"/>
  <c r="AL110" i="2"/>
  <c r="AK110" i="2" s="1"/>
  <c r="AN110" i="2"/>
  <c r="AQ110" i="2"/>
  <c r="AR110" i="2" s="1"/>
  <c r="B108" i="2"/>
  <c r="A108" i="6" s="1"/>
  <c r="B109" i="2"/>
  <c r="C72" i="6"/>
  <c r="AE72" i="6" s="1"/>
  <c r="AF72" i="6" s="1"/>
  <c r="F72" i="2"/>
  <c r="A69" i="6"/>
  <c r="A69" i="5"/>
  <c r="D206" i="5"/>
  <c r="D112" i="5"/>
  <c r="F25" i="2"/>
  <c r="BY25" i="2" s="1"/>
  <c r="CG25" i="2" s="1"/>
  <c r="F14" i="2"/>
  <c r="C8" i="6"/>
  <c r="F8" i="2"/>
  <c r="D8" i="6" s="1"/>
  <c r="AP297" i="2"/>
  <c r="F293" i="2"/>
  <c r="C285" i="6"/>
  <c r="F285" i="2"/>
  <c r="AM281" i="2"/>
  <c r="C268" i="6"/>
  <c r="F268" i="2"/>
  <c r="AG264" i="2"/>
  <c r="AJ264" i="2" s="1"/>
  <c r="F261" i="2"/>
  <c r="BX261" i="2" s="1"/>
  <c r="CF261" i="2" s="1"/>
  <c r="C249" i="6"/>
  <c r="F249" i="2"/>
  <c r="H249" i="2" s="1"/>
  <c r="P249" i="2" s="1"/>
  <c r="C245" i="6"/>
  <c r="F245" i="2"/>
  <c r="AN240" i="2"/>
  <c r="AL240" i="2"/>
  <c r="AK240" i="2" s="1"/>
  <c r="AQ240" i="2"/>
  <c r="AM240" i="2"/>
  <c r="AM227" i="2"/>
  <c r="AN223" i="2"/>
  <c r="AM223" i="2"/>
  <c r="AO223" i="2"/>
  <c r="AN216" i="2"/>
  <c r="AL216" i="2"/>
  <c r="AK216" i="2" s="1"/>
  <c r="AO216" i="2"/>
  <c r="AR216" i="2" s="1"/>
  <c r="C211" i="6"/>
  <c r="F211" i="2"/>
  <c r="D211" i="6" s="1"/>
  <c r="C208" i="6"/>
  <c r="F208" i="2"/>
  <c r="D208" i="6" s="1"/>
  <c r="AH204" i="2"/>
  <c r="AI204" i="2"/>
  <c r="AM189" i="2"/>
  <c r="B188" i="6"/>
  <c r="AH188" i="2"/>
  <c r="AI188" i="2"/>
  <c r="AP188" i="2" s="1"/>
  <c r="AH185" i="2"/>
  <c r="AI185" i="2"/>
  <c r="AO184" i="2"/>
  <c r="B177" i="6"/>
  <c r="AH177" i="2"/>
  <c r="AI177" i="2"/>
  <c r="F174" i="2"/>
  <c r="F170" i="2"/>
  <c r="D170" i="6" s="1"/>
  <c r="B167" i="2"/>
  <c r="C157" i="6"/>
  <c r="F157" i="2"/>
  <c r="C130" i="6"/>
  <c r="F130" i="2"/>
  <c r="AP115" i="2"/>
  <c r="AM115" i="2"/>
  <c r="B96" i="2"/>
  <c r="B97" i="2"/>
  <c r="I97" i="2" s="1"/>
  <c r="Q97" i="2" s="1"/>
  <c r="AP91" i="2"/>
  <c r="AN112" i="2"/>
  <c r="AO100" i="2"/>
  <c r="AR100" i="2" s="1"/>
  <c r="AM100" i="2"/>
  <c r="AP100" i="2"/>
  <c r="C88" i="6"/>
  <c r="F88" i="2"/>
  <c r="AM82" i="2"/>
  <c r="AP79" i="2"/>
  <c r="AM79" i="2"/>
  <c r="C73" i="6"/>
  <c r="F73" i="2"/>
  <c r="C69" i="6"/>
  <c r="F69" i="2"/>
  <c r="D69" i="6" s="1"/>
  <c r="A62" i="6"/>
  <c r="A62" i="5"/>
  <c r="D234" i="5"/>
  <c r="B15" i="2"/>
  <c r="B284" i="2"/>
  <c r="F255" i="2"/>
  <c r="D255" i="6" s="1"/>
  <c r="F251" i="2"/>
  <c r="D251" i="6" s="1"/>
  <c r="AL247" i="2"/>
  <c r="AK247" i="2" s="1"/>
  <c r="F243" i="2"/>
  <c r="F224" i="2"/>
  <c r="AL219" i="2"/>
  <c r="AK219" i="2" s="1"/>
  <c r="B199" i="2"/>
  <c r="AG199" i="2" s="1"/>
  <c r="AJ199" i="2" s="1"/>
  <c r="A192" i="6"/>
  <c r="A192" i="5"/>
  <c r="B185" i="2"/>
  <c r="F176" i="2"/>
  <c r="AL173" i="2"/>
  <c r="AK173" i="2" s="1"/>
  <c r="B172" i="2"/>
  <c r="B169" i="2"/>
  <c r="F165" i="2"/>
  <c r="H165" i="2" s="1"/>
  <c r="P165" i="2" s="1"/>
  <c r="F164" i="2"/>
  <c r="AL163" i="2"/>
  <c r="AK163" i="2" s="1"/>
  <c r="F160" i="2"/>
  <c r="D160" i="6" s="1"/>
  <c r="AL159" i="2"/>
  <c r="AK159" i="2" s="1"/>
  <c r="F147" i="2"/>
  <c r="D147" i="6" s="1"/>
  <c r="AL145" i="2"/>
  <c r="AK145" i="2" s="1"/>
  <c r="AO129" i="2"/>
  <c r="AL129" i="2"/>
  <c r="AK129" i="2" s="1"/>
  <c r="AQ129" i="2"/>
  <c r="AN129" i="2"/>
  <c r="AO128" i="2"/>
  <c r="AR128" i="2" s="1"/>
  <c r="AP128" i="2"/>
  <c r="AL128" i="2"/>
  <c r="AK128" i="2" s="1"/>
  <c r="AO120" i="2"/>
  <c r="AR120" i="2" s="1"/>
  <c r="AM120" i="2"/>
  <c r="AP120" i="2"/>
  <c r="C119" i="6"/>
  <c r="F119" i="2"/>
  <c r="AQ118" i="2"/>
  <c r="AO116" i="2"/>
  <c r="AR116" i="2" s="1"/>
  <c r="AM116" i="2"/>
  <c r="AP116" i="2"/>
  <c r="C115" i="6"/>
  <c r="F115" i="2"/>
  <c r="AO108" i="2"/>
  <c r="AP108" i="2"/>
  <c r="AM108" i="2"/>
  <c r="C105" i="6"/>
  <c r="F105" i="2"/>
  <c r="AL100" i="2"/>
  <c r="AK100" i="2" s="1"/>
  <c r="C95" i="6"/>
  <c r="F95" i="2"/>
  <c r="BX95" i="2" s="1"/>
  <c r="CF95" i="2" s="1"/>
  <c r="B94" i="2"/>
  <c r="A94" i="6" s="1"/>
  <c r="AM93" i="2"/>
  <c r="AP93" i="2"/>
  <c r="C92" i="6"/>
  <c r="V92" i="6" s="1"/>
  <c r="F92" i="2"/>
  <c r="C86" i="6"/>
  <c r="F86" i="2"/>
  <c r="M86" i="2" s="1"/>
  <c r="U86" i="2" s="1"/>
  <c r="C85" i="6"/>
  <c r="F85" i="2"/>
  <c r="AO80" i="2"/>
  <c r="AM80" i="2"/>
  <c r="AP80" i="2"/>
  <c r="B74" i="2"/>
  <c r="C68" i="6"/>
  <c r="F68" i="2"/>
  <c r="C62" i="6"/>
  <c r="F62" i="2"/>
  <c r="A57" i="6"/>
  <c r="A57" i="5"/>
  <c r="D250" i="5"/>
  <c r="D226" i="5"/>
  <c r="AO112" i="2"/>
  <c r="AR112" i="2" s="1"/>
  <c r="AM112" i="2"/>
  <c r="AP112" i="2"/>
  <c r="AN100" i="2"/>
  <c r="C96" i="6"/>
  <c r="F96" i="2"/>
  <c r="AM78" i="2"/>
  <c r="AP78" i="2"/>
  <c r="C77" i="6"/>
  <c r="F77" i="2"/>
  <c r="C76" i="6"/>
  <c r="AE76" i="6" s="1"/>
  <c r="AF76" i="6" s="1"/>
  <c r="F76" i="2"/>
  <c r="AQ68" i="2"/>
  <c r="AN68" i="2"/>
  <c r="D274" i="5"/>
  <c r="B25" i="2"/>
  <c r="B14" i="2"/>
  <c r="A14" i="5" s="1"/>
  <c r="B7" i="2"/>
  <c r="B300" i="2"/>
  <c r="AI296" i="2"/>
  <c r="B296" i="6"/>
  <c r="AE296" i="6" s="1"/>
  <c r="AF296" i="6" s="1"/>
  <c r="B260" i="2"/>
  <c r="B233" i="2"/>
  <c r="L233" i="2" s="1"/>
  <c r="T233" i="2" s="1"/>
  <c r="B221" i="2"/>
  <c r="B206" i="2"/>
  <c r="B204" i="2"/>
  <c r="B191" i="2"/>
  <c r="B188" i="2"/>
  <c r="B180" i="2"/>
  <c r="B151" i="2"/>
  <c r="B141" i="2"/>
  <c r="AQ139" i="2"/>
  <c r="AM139" i="2"/>
  <c r="AL120" i="2"/>
  <c r="AK120" i="2" s="1"/>
  <c r="AL116" i="2"/>
  <c r="AK116" i="2" s="1"/>
  <c r="AH112" i="2"/>
  <c r="AL108" i="2"/>
  <c r="AK108" i="2" s="1"/>
  <c r="B106" i="6"/>
  <c r="AI106" i="2"/>
  <c r="C104" i="6"/>
  <c r="F104" i="2"/>
  <c r="B102" i="6"/>
  <c r="AI102" i="2"/>
  <c r="AM102" i="2" s="1"/>
  <c r="AH100" i="2"/>
  <c r="AN93" i="2"/>
  <c r="C84" i="6"/>
  <c r="F84" i="2"/>
  <c r="BU84" i="2" s="1"/>
  <c r="CC84" i="2" s="1"/>
  <c r="AL80" i="2"/>
  <c r="AK80" i="2" s="1"/>
  <c r="AH78" i="2"/>
  <c r="B78" i="2"/>
  <c r="C74" i="6"/>
  <c r="AE74" i="6" s="1"/>
  <c r="AF74" i="6" s="1"/>
  <c r="F74" i="2"/>
  <c r="B72" i="2"/>
  <c r="C65" i="6"/>
  <c r="F65" i="2"/>
  <c r="BS65" i="2" s="1"/>
  <c r="CA65" i="2" s="1"/>
  <c r="C57" i="6"/>
  <c r="F57" i="2"/>
  <c r="C56" i="6"/>
  <c r="F56" i="2"/>
  <c r="L56" i="2" s="1"/>
  <c r="T56" i="2" s="1"/>
  <c r="D260" i="5"/>
  <c r="D242" i="5"/>
  <c r="D118" i="5"/>
  <c r="B87" i="2"/>
  <c r="B63" i="2"/>
  <c r="B58" i="2"/>
  <c r="A58" i="6" s="1"/>
  <c r="F55" i="2"/>
  <c r="BX55" i="2" s="1"/>
  <c r="CF55" i="2" s="1"/>
  <c r="F54" i="2"/>
  <c r="F50" i="2"/>
  <c r="N50" i="2" s="1"/>
  <c r="V50" i="2" s="1"/>
  <c r="A67" i="5"/>
  <c r="B134" i="2"/>
  <c r="AH132" i="2"/>
  <c r="B110" i="2"/>
  <c r="B89" i="2"/>
  <c r="AG89" i="2" s="1"/>
  <c r="BT52" i="2"/>
  <c r="CB52" i="2" s="1"/>
  <c r="B49" i="2"/>
  <c r="AI36" i="2"/>
  <c r="AM36" i="2" s="1"/>
  <c r="A114" i="5"/>
  <c r="D28" i="5"/>
  <c r="A23" i="6"/>
  <c r="A23" i="5"/>
  <c r="AG17" i="2"/>
  <c r="AJ17" i="2" s="1"/>
  <c r="AT17" i="2" s="1"/>
  <c r="A17" i="6"/>
  <c r="A17" i="5"/>
  <c r="A277" i="6"/>
  <c r="A19" i="6"/>
  <c r="A19" i="5"/>
  <c r="A297" i="6"/>
  <c r="A297" i="5"/>
  <c r="A281" i="6"/>
  <c r="AN270" i="2"/>
  <c r="AO270" i="2"/>
  <c r="AR270" i="2" s="1"/>
  <c r="AL270" i="2"/>
  <c r="AK270" i="2" s="1"/>
  <c r="AP270" i="2"/>
  <c r="AQ270" i="2"/>
  <c r="AM270" i="2"/>
  <c r="A289" i="5"/>
  <c r="AN256" i="2"/>
  <c r="AM256" i="2"/>
  <c r="AL256" i="2"/>
  <c r="AK256" i="2" s="1"/>
  <c r="AO256" i="2"/>
  <c r="AP256" i="2"/>
  <c r="AQ256" i="2"/>
  <c r="A30" i="5"/>
  <c r="A9" i="6"/>
  <c r="A9" i="5"/>
  <c r="A256" i="5"/>
  <c r="A25" i="6"/>
  <c r="AI34" i="2"/>
  <c r="B34" i="6"/>
  <c r="B26" i="6"/>
  <c r="AE26" i="6" s="1"/>
  <c r="AF26" i="6" s="1"/>
  <c r="B16" i="6"/>
  <c r="V16" i="6" s="1"/>
  <c r="AN14" i="2"/>
  <c r="AM14" i="2"/>
  <c r="B12" i="6"/>
  <c r="B291" i="6"/>
  <c r="V291" i="6" s="1"/>
  <c r="B290" i="6"/>
  <c r="AH290" i="2"/>
  <c r="A287" i="5"/>
  <c r="AI282" i="2"/>
  <c r="C272" i="6"/>
  <c r="F272" i="2"/>
  <c r="AN269" i="2"/>
  <c r="AM269" i="2"/>
  <c r="B262" i="6"/>
  <c r="AI262" i="2"/>
  <c r="B261" i="6"/>
  <c r="AI261" i="2"/>
  <c r="AQ258" i="2"/>
  <c r="AH257" i="2"/>
  <c r="A248" i="6"/>
  <c r="A248" i="5"/>
  <c r="AG248" i="2"/>
  <c r="AG244" i="2"/>
  <c r="F227" i="2"/>
  <c r="D227" i="6" s="1"/>
  <c r="C227" i="6"/>
  <c r="A220" i="5"/>
  <c r="A205" i="6"/>
  <c r="BY205" i="2"/>
  <c r="A173" i="6"/>
  <c r="A173" i="5"/>
  <c r="AG164" i="2"/>
  <c r="A164" i="5"/>
  <c r="B162" i="6"/>
  <c r="AE162" i="6" s="1"/>
  <c r="AF162" i="6" s="1"/>
  <c r="AI162" i="2"/>
  <c r="A161" i="5"/>
  <c r="A161" i="6"/>
  <c r="B160" i="6"/>
  <c r="AE160" i="6" s="1"/>
  <c r="AF160" i="6" s="1"/>
  <c r="AI160" i="2"/>
  <c r="AO153" i="2"/>
  <c r="AL153" i="2"/>
  <c r="AK153" i="2" s="1"/>
  <c r="AN153" i="2"/>
  <c r="AG151" i="2"/>
  <c r="A151" i="6"/>
  <c r="A151" i="5"/>
  <c r="AO147" i="2"/>
  <c r="AN147" i="2"/>
  <c r="AL147" i="2"/>
  <c r="AK147" i="2" s="1"/>
  <c r="B147" i="6"/>
  <c r="AH147" i="2"/>
  <c r="A146" i="6"/>
  <c r="A146" i="5"/>
  <c r="C145" i="6"/>
  <c r="F145" i="2"/>
  <c r="N145" i="2" s="1"/>
  <c r="V145" i="2" s="1"/>
  <c r="AO138" i="2"/>
  <c r="AN138" i="2"/>
  <c r="AL138" i="2"/>
  <c r="AK138" i="2" s="1"/>
  <c r="C132" i="6"/>
  <c r="F132" i="2"/>
  <c r="B76" i="6"/>
  <c r="AH76" i="2"/>
  <c r="AI76" i="2"/>
  <c r="C75" i="6"/>
  <c r="F75" i="2"/>
  <c r="BX75" i="2" s="1"/>
  <c r="CF75" i="2" s="1"/>
  <c r="J62" i="2"/>
  <c r="R62" i="2" s="1"/>
  <c r="C61" i="6"/>
  <c r="F61" i="2"/>
  <c r="A46" i="6"/>
  <c r="D276" i="5"/>
  <c r="D72" i="5"/>
  <c r="A142" i="6"/>
  <c r="A34" i="6"/>
  <c r="A34" i="5"/>
  <c r="B13" i="6"/>
  <c r="V13" i="6" s="1"/>
  <c r="AQ13" i="6" s="1"/>
  <c r="A12" i="5"/>
  <c r="B11" i="6"/>
  <c r="B10" i="6"/>
  <c r="B8" i="6"/>
  <c r="AH8" i="2"/>
  <c r="B299" i="6"/>
  <c r="V299" i="6" s="1"/>
  <c r="A294" i="5"/>
  <c r="B293" i="6"/>
  <c r="V293" i="6" s="1"/>
  <c r="AI293" i="2"/>
  <c r="AM293" i="2" s="1"/>
  <c r="B287" i="6"/>
  <c r="U287" i="6" s="1"/>
  <c r="AI287" i="2"/>
  <c r="B286" i="6"/>
  <c r="AN280" i="2"/>
  <c r="AO280" i="2"/>
  <c r="B279" i="6"/>
  <c r="A261" i="6"/>
  <c r="A261" i="5"/>
  <c r="C260" i="6"/>
  <c r="F260" i="2"/>
  <c r="AM258" i="2"/>
  <c r="A247" i="5"/>
  <c r="AG247" i="2"/>
  <c r="B243" i="6"/>
  <c r="AH243" i="2"/>
  <c r="AN241" i="2"/>
  <c r="C239" i="6"/>
  <c r="F239" i="2"/>
  <c r="K239" i="2" s="1"/>
  <c r="S239" i="2" s="1"/>
  <c r="AN234" i="2"/>
  <c r="AL234" i="2"/>
  <c r="AK234" i="2" s="1"/>
  <c r="AQ234" i="2"/>
  <c r="AO234" i="2"/>
  <c r="AR234" i="2" s="1"/>
  <c r="B220" i="6"/>
  <c r="AH220" i="2"/>
  <c r="B215" i="6"/>
  <c r="U215" i="6" s="1"/>
  <c r="AH215" i="2"/>
  <c r="C189" i="6"/>
  <c r="F189" i="2"/>
  <c r="F178" i="2"/>
  <c r="C178" i="6"/>
  <c r="C163" i="6"/>
  <c r="F163" i="2"/>
  <c r="A162" i="6"/>
  <c r="A162" i="5"/>
  <c r="L162" i="2"/>
  <c r="T162" i="2" s="1"/>
  <c r="AG160" i="2"/>
  <c r="AJ160" i="2" s="1"/>
  <c r="A160" i="5"/>
  <c r="AG155" i="2"/>
  <c r="A155" i="6"/>
  <c r="AG153" i="2"/>
  <c r="AJ153" i="2" s="1"/>
  <c r="A153" i="6"/>
  <c r="AQ147" i="2"/>
  <c r="B146" i="6"/>
  <c r="AH146" i="2"/>
  <c r="B142" i="6"/>
  <c r="AH142" i="2"/>
  <c r="AQ138" i="2"/>
  <c r="AR138" i="2" s="1"/>
  <c r="J127" i="2"/>
  <c r="R127" i="2" s="1"/>
  <c r="AB127" i="2" s="1"/>
  <c r="C126" i="6"/>
  <c r="F126" i="2"/>
  <c r="C116" i="6"/>
  <c r="F116" i="2"/>
  <c r="AP111" i="2"/>
  <c r="J111" i="2"/>
  <c r="R111" i="2" s="1"/>
  <c r="AB111" i="2" s="1"/>
  <c r="C110" i="6"/>
  <c r="F110" i="2"/>
  <c r="D110" i="6" s="1"/>
  <c r="AO103" i="2"/>
  <c r="AN103" i="2"/>
  <c r="AL103" i="2"/>
  <c r="AK103" i="2" s="1"/>
  <c r="AQ103" i="2"/>
  <c r="AG102" i="2"/>
  <c r="AJ102" i="2" s="1"/>
  <c r="AX102" i="2" s="1"/>
  <c r="A102" i="6"/>
  <c r="A102" i="5"/>
  <c r="C98" i="6"/>
  <c r="F98" i="2"/>
  <c r="M98" i="2" s="1"/>
  <c r="U98" i="2" s="1"/>
  <c r="B88" i="6"/>
  <c r="U88" i="6" s="1"/>
  <c r="AH88" i="2"/>
  <c r="AO87" i="2"/>
  <c r="AL87" i="2"/>
  <c r="AK87" i="2" s="1"/>
  <c r="AQ87" i="2"/>
  <c r="AN87" i="2"/>
  <c r="A84" i="5"/>
  <c r="C82" i="6"/>
  <c r="F82" i="2"/>
  <c r="L82" i="2" s="1"/>
  <c r="T82" i="2" s="1"/>
  <c r="C80" i="6"/>
  <c r="F80" i="2"/>
  <c r="A60" i="6"/>
  <c r="A60" i="5"/>
  <c r="A45" i="5"/>
  <c r="B43" i="2"/>
  <c r="B44" i="2"/>
  <c r="A42" i="6"/>
  <c r="A42" i="5"/>
  <c r="F35" i="2"/>
  <c r="C35" i="6"/>
  <c r="U35" i="6" s="1"/>
  <c r="D216" i="5"/>
  <c r="A205" i="5"/>
  <c r="D188" i="5"/>
  <c r="U297" i="6"/>
  <c r="A242" i="6"/>
  <c r="AG29" i="2"/>
  <c r="A29" i="6"/>
  <c r="A29" i="5"/>
  <c r="AG28" i="2"/>
  <c r="A28" i="6"/>
  <c r="A28" i="5"/>
  <c r="AI26" i="2"/>
  <c r="B22" i="2"/>
  <c r="B21" i="2"/>
  <c r="AP14" i="2"/>
  <c r="AN271" i="2"/>
  <c r="AO271" i="2"/>
  <c r="AP269" i="2"/>
  <c r="AN268" i="2"/>
  <c r="AL268" i="2"/>
  <c r="AK268" i="2" s="1"/>
  <c r="AQ268" i="2"/>
  <c r="C267" i="6"/>
  <c r="F267" i="2"/>
  <c r="D267" i="6" s="1"/>
  <c r="AQ266" i="2"/>
  <c r="AH261" i="2"/>
  <c r="B245" i="6"/>
  <c r="AH245" i="2"/>
  <c r="C240" i="6"/>
  <c r="F240" i="2"/>
  <c r="D240" i="6" s="1"/>
  <c r="C236" i="6"/>
  <c r="F236" i="2"/>
  <c r="H236" i="2" s="1"/>
  <c r="P236" i="2" s="1"/>
  <c r="A232" i="6"/>
  <c r="A232" i="5"/>
  <c r="C231" i="6"/>
  <c r="F231" i="2"/>
  <c r="D231" i="6" s="1"/>
  <c r="A216" i="5"/>
  <c r="A216" i="6"/>
  <c r="AN212" i="2"/>
  <c r="AQ212" i="2"/>
  <c r="AN208" i="2"/>
  <c r="AP208" i="2"/>
  <c r="AM208" i="2"/>
  <c r="C206" i="6"/>
  <c r="F206" i="2"/>
  <c r="F203" i="2"/>
  <c r="C203" i="6"/>
  <c r="B200" i="6"/>
  <c r="AI200" i="2"/>
  <c r="B198" i="6"/>
  <c r="AH198" i="2"/>
  <c r="C183" i="6"/>
  <c r="F183" i="2"/>
  <c r="N183" i="2" s="1"/>
  <c r="V183" i="2" s="1"/>
  <c r="F182" i="2"/>
  <c r="D182" i="6" s="1"/>
  <c r="C182" i="6"/>
  <c r="AO175" i="2"/>
  <c r="AL175" i="2"/>
  <c r="AK175" i="2" s="1"/>
  <c r="AN175" i="2"/>
  <c r="C159" i="6"/>
  <c r="F159" i="2"/>
  <c r="D159" i="6" s="1"/>
  <c r="AO157" i="2"/>
  <c r="AL157" i="2"/>
  <c r="AK157" i="2" s="1"/>
  <c r="AN157" i="2"/>
  <c r="AL155" i="2"/>
  <c r="AK155" i="2" s="1"/>
  <c r="C149" i="6"/>
  <c r="F149" i="2"/>
  <c r="AO143" i="2"/>
  <c r="AL143" i="2"/>
  <c r="AK143" i="2" s="1"/>
  <c r="AN143" i="2"/>
  <c r="B137" i="6"/>
  <c r="AI137" i="2"/>
  <c r="C135" i="6"/>
  <c r="F135" i="2"/>
  <c r="D135" i="6" s="1"/>
  <c r="C128" i="6"/>
  <c r="F128" i="2"/>
  <c r="D128" i="6" s="1"/>
  <c r="AO127" i="2"/>
  <c r="AL127" i="2"/>
  <c r="AK127" i="2" s="1"/>
  <c r="AQ127" i="2"/>
  <c r="AN127" i="2"/>
  <c r="B127" i="6"/>
  <c r="U127" i="6" s="1"/>
  <c r="AH127" i="2"/>
  <c r="C124" i="6"/>
  <c r="F124" i="2"/>
  <c r="D124" i="6" s="1"/>
  <c r="A122" i="6"/>
  <c r="A122" i="5"/>
  <c r="AO121" i="2"/>
  <c r="AN121" i="2"/>
  <c r="AL121" i="2"/>
  <c r="AK121" i="2" s="1"/>
  <c r="AQ121" i="2"/>
  <c r="B121" i="6"/>
  <c r="U121" i="6" s="1"/>
  <c r="AH121" i="2"/>
  <c r="A119" i="6"/>
  <c r="C118" i="6"/>
  <c r="F118" i="2"/>
  <c r="D118" i="6" s="1"/>
  <c r="J113" i="2"/>
  <c r="R113" i="2" s="1"/>
  <c r="B111" i="6"/>
  <c r="AH111" i="2"/>
  <c r="C108" i="6"/>
  <c r="F108" i="2"/>
  <c r="B105" i="6"/>
  <c r="AI105" i="2"/>
  <c r="C89" i="6"/>
  <c r="F89" i="2"/>
  <c r="A88" i="6"/>
  <c r="AO75" i="2"/>
  <c r="AL75" i="2"/>
  <c r="AK75" i="2" s="1"/>
  <c r="AQ75" i="2"/>
  <c r="AN75" i="2"/>
  <c r="B70" i="6"/>
  <c r="AI70" i="2"/>
  <c r="C66" i="6"/>
  <c r="F66" i="2"/>
  <c r="C63" i="6"/>
  <c r="F63" i="2"/>
  <c r="D63" i="6" s="1"/>
  <c r="C59" i="6"/>
  <c r="F59" i="2"/>
  <c r="D59" i="6" s="1"/>
  <c r="C48" i="6"/>
  <c r="F48" i="2"/>
  <c r="A243" i="5"/>
  <c r="D184" i="5"/>
  <c r="D150" i="5"/>
  <c r="A88" i="5"/>
  <c r="D32" i="5"/>
  <c r="AE280" i="6"/>
  <c r="AF280" i="6" s="1"/>
  <c r="V280" i="6"/>
  <c r="AU280" i="6" s="1"/>
  <c r="AG34" i="2"/>
  <c r="C31" i="6"/>
  <c r="F31" i="2"/>
  <c r="D31" i="6" s="1"/>
  <c r="B28" i="6"/>
  <c r="AI28" i="2"/>
  <c r="AM28" i="2" s="1"/>
  <c r="B27" i="6"/>
  <c r="A26" i="6"/>
  <c r="A26" i="5"/>
  <c r="B24" i="6"/>
  <c r="U24" i="6" s="1"/>
  <c r="B21" i="6"/>
  <c r="C20" i="6"/>
  <c r="F20" i="2"/>
  <c r="D20" i="6" s="1"/>
  <c r="B18" i="2"/>
  <c r="B16" i="2"/>
  <c r="L16" i="2" s="1"/>
  <c r="T16" i="2" s="1"/>
  <c r="B15" i="6"/>
  <c r="U15" i="6" s="1"/>
  <c r="AI15" i="2"/>
  <c r="AL14" i="2"/>
  <c r="AK14" i="2" s="1"/>
  <c r="BX12" i="2"/>
  <c r="CF12" i="2" s="1"/>
  <c r="AH298" i="2"/>
  <c r="A295" i="5"/>
  <c r="AO294" i="2"/>
  <c r="AI291" i="2"/>
  <c r="AP291" i="2" s="1"/>
  <c r="A291" i="6"/>
  <c r="B290" i="2"/>
  <c r="AI286" i="2"/>
  <c r="A285" i="5"/>
  <c r="AH282" i="2"/>
  <c r="AQ280" i="2"/>
  <c r="AM271" i="2"/>
  <c r="AL269" i="2"/>
  <c r="AK269" i="2" s="1"/>
  <c r="B269" i="6"/>
  <c r="AH269" i="2"/>
  <c r="AM268" i="2"/>
  <c r="AO266" i="2"/>
  <c r="B264" i="6"/>
  <c r="AH262" i="2"/>
  <c r="AN259" i="2"/>
  <c r="AO259" i="2"/>
  <c r="AR259" i="2" s="1"/>
  <c r="AH258" i="2"/>
  <c r="AI257" i="2"/>
  <c r="AI252" i="2"/>
  <c r="B252" i="2"/>
  <c r="B251" i="6"/>
  <c r="AH251" i="2"/>
  <c r="B249" i="6"/>
  <c r="AH249" i="2"/>
  <c r="B248" i="6"/>
  <c r="AI248" i="2"/>
  <c r="B245" i="2"/>
  <c r="AO237" i="2"/>
  <c r="AR237" i="2" s="1"/>
  <c r="AN235" i="2"/>
  <c r="AL235" i="2"/>
  <c r="AK235" i="2" s="1"/>
  <c r="AQ235" i="2"/>
  <c r="AO235" i="2"/>
  <c r="B232" i="6"/>
  <c r="V232" i="6" s="1"/>
  <c r="AH232" i="2"/>
  <c r="C223" i="6"/>
  <c r="F223" i="2"/>
  <c r="C221" i="6"/>
  <c r="F221" i="2"/>
  <c r="AR219" i="2"/>
  <c r="B218" i="6"/>
  <c r="AI218" i="2"/>
  <c r="C213" i="6"/>
  <c r="F213" i="2"/>
  <c r="A212" i="5"/>
  <c r="AN209" i="2"/>
  <c r="AM209" i="2"/>
  <c r="AP209" i="2"/>
  <c r="AO208" i="2"/>
  <c r="AG208" i="2"/>
  <c r="A208" i="6"/>
  <c r="A208" i="5"/>
  <c r="I208" i="2"/>
  <c r="Q208" i="2" s="1"/>
  <c r="A207" i="5"/>
  <c r="AG207" i="2"/>
  <c r="AJ207" i="2" s="1"/>
  <c r="AZ207" i="2" s="1"/>
  <c r="CG205" i="2"/>
  <c r="B205" i="6"/>
  <c r="AI205" i="2"/>
  <c r="C202" i="6"/>
  <c r="F202" i="2"/>
  <c r="N202" i="2" s="1"/>
  <c r="V202" i="2" s="1"/>
  <c r="AH200" i="2"/>
  <c r="A198" i="6"/>
  <c r="A198" i="5"/>
  <c r="B194" i="6"/>
  <c r="AH194" i="2"/>
  <c r="B193" i="6"/>
  <c r="U193" i="6" s="1"/>
  <c r="AI193" i="2"/>
  <c r="F186" i="2"/>
  <c r="D186" i="6" s="1"/>
  <c r="C186" i="6"/>
  <c r="AN182" i="2"/>
  <c r="AO182" i="2"/>
  <c r="AL182" i="2"/>
  <c r="AK182" i="2" s="1"/>
  <c r="AQ182" i="2"/>
  <c r="AN176" i="2"/>
  <c r="AM176" i="2"/>
  <c r="AP176" i="2"/>
  <c r="AQ175" i="2"/>
  <c r="B174" i="6"/>
  <c r="U174" i="6" s="1"/>
  <c r="AI174" i="2"/>
  <c r="AP174" i="2" s="1"/>
  <c r="AO170" i="2"/>
  <c r="AR170" i="2" s="1"/>
  <c r="AL170" i="2"/>
  <c r="AK170" i="2" s="1"/>
  <c r="AN170" i="2"/>
  <c r="A169" i="5"/>
  <c r="AQ167" i="2"/>
  <c r="AO166" i="2"/>
  <c r="AR166" i="2" s="1"/>
  <c r="AN166" i="2"/>
  <c r="AL166" i="2"/>
  <c r="AK166" i="2" s="1"/>
  <c r="AO164" i="2"/>
  <c r="AR164" i="2" s="1"/>
  <c r="AN164" i="2"/>
  <c r="AL164" i="2"/>
  <c r="AK164" i="2" s="1"/>
  <c r="B164" i="6"/>
  <c r="AH164" i="2"/>
  <c r="BS162" i="2"/>
  <c r="CA162" i="2" s="1"/>
  <c r="B161" i="6"/>
  <c r="AH161" i="2"/>
  <c r="C158" i="6"/>
  <c r="F158" i="2"/>
  <c r="AQ157" i="2"/>
  <c r="K155" i="2"/>
  <c r="S155" i="2" s="1"/>
  <c r="AQ153" i="2"/>
  <c r="B150" i="6"/>
  <c r="AH150" i="2"/>
  <c r="AO148" i="2"/>
  <c r="AM148" i="2"/>
  <c r="AQ148" i="2"/>
  <c r="AQ143" i="2"/>
  <c r="AR143" i="2" s="1"/>
  <c r="AG143" i="2"/>
  <c r="A143" i="6"/>
  <c r="A143" i="5"/>
  <c r="C140" i="6"/>
  <c r="F140" i="2"/>
  <c r="D140" i="6" s="1"/>
  <c r="AG137" i="2"/>
  <c r="A137" i="6"/>
  <c r="G137" i="2"/>
  <c r="O137" i="2" s="1"/>
  <c r="B136" i="6"/>
  <c r="AI136" i="2"/>
  <c r="AG133" i="2"/>
  <c r="AJ133" i="2" s="1"/>
  <c r="B130" i="6"/>
  <c r="AI130" i="2"/>
  <c r="C129" i="6"/>
  <c r="F129" i="2"/>
  <c r="AP121" i="2"/>
  <c r="AO119" i="2"/>
  <c r="AL119" i="2"/>
  <c r="AK119" i="2" s="1"/>
  <c r="AQ119" i="2"/>
  <c r="AN119" i="2"/>
  <c r="B119" i="6"/>
  <c r="AH119" i="2"/>
  <c r="AO113" i="2"/>
  <c r="AN113" i="2"/>
  <c r="AL113" i="2"/>
  <c r="AK113" i="2" s="1"/>
  <c r="AQ113" i="2"/>
  <c r="B113" i="6"/>
  <c r="AH113" i="2"/>
  <c r="AG105" i="2"/>
  <c r="A105" i="5"/>
  <c r="AP104" i="2"/>
  <c r="C101" i="6"/>
  <c r="F101" i="2"/>
  <c r="B99" i="6"/>
  <c r="AI99" i="2"/>
  <c r="AO95" i="2"/>
  <c r="AL95" i="2"/>
  <c r="AK95" i="2" s="1"/>
  <c r="AQ95" i="2"/>
  <c r="AN95" i="2"/>
  <c r="A91" i="6"/>
  <c r="C87" i="6"/>
  <c r="F87" i="2"/>
  <c r="C78" i="6"/>
  <c r="U78" i="6" s="1"/>
  <c r="F78" i="2"/>
  <c r="D78" i="6" s="1"/>
  <c r="A76" i="6"/>
  <c r="AP75" i="2"/>
  <c r="A74" i="6"/>
  <c r="G74" i="2"/>
  <c r="O74" i="2" s="1"/>
  <c r="BS74" i="2"/>
  <c r="CA74" i="2" s="1"/>
  <c r="B70" i="2"/>
  <c r="B71" i="2"/>
  <c r="C67" i="6"/>
  <c r="F67" i="2"/>
  <c r="BX67" i="2" s="1"/>
  <c r="CF67" i="2" s="1"/>
  <c r="BW66" i="2"/>
  <c r="B64" i="2"/>
  <c r="B65" i="2"/>
  <c r="D292" i="5"/>
  <c r="A264" i="5"/>
  <c r="D238" i="5"/>
  <c r="D158" i="5"/>
  <c r="A150" i="5"/>
  <c r="A119" i="5"/>
  <c r="A32" i="5"/>
  <c r="A293" i="6"/>
  <c r="C265" i="6"/>
  <c r="AE263" i="6"/>
  <c r="AF263" i="6" s="1"/>
  <c r="V263" i="6"/>
  <c r="A247" i="6"/>
  <c r="C34" i="6"/>
  <c r="V34" i="6" s="1"/>
  <c r="F34" i="2"/>
  <c r="D34" i="6" s="1"/>
  <c r="AO32" i="2"/>
  <c r="B31" i="6"/>
  <c r="AI31" i="2"/>
  <c r="F30" i="2"/>
  <c r="BX30" i="2" s="1"/>
  <c r="CF30" i="2" s="1"/>
  <c r="G28" i="2"/>
  <c r="O28" i="2" s="1"/>
  <c r="AI27" i="2"/>
  <c r="AQ27" i="2" s="1"/>
  <c r="F23" i="2"/>
  <c r="AH22" i="2"/>
  <c r="B22" i="6"/>
  <c r="AI21" i="2"/>
  <c r="AO20" i="2"/>
  <c r="B20" i="6"/>
  <c r="F19" i="2"/>
  <c r="F17" i="2"/>
  <c r="AQ14" i="2"/>
  <c r="AH13" i="2"/>
  <c r="AH12" i="2"/>
  <c r="F9" i="2"/>
  <c r="D9" i="6" s="1"/>
  <c r="AI8" i="2"/>
  <c r="AI298" i="2"/>
  <c r="AL297" i="2"/>
  <c r="AK297" i="2" s="1"/>
  <c r="J293" i="2"/>
  <c r="R293" i="2" s="1"/>
  <c r="A292" i="6"/>
  <c r="AH291" i="2"/>
  <c r="F289" i="2"/>
  <c r="I289" i="2" s="1"/>
  <c r="Q289" i="2" s="1"/>
  <c r="AH288" i="2"/>
  <c r="AH286" i="2"/>
  <c r="F281" i="2"/>
  <c r="AP280" i="2"/>
  <c r="AH280" i="2"/>
  <c r="AI279" i="2"/>
  <c r="AN277" i="2"/>
  <c r="AL277" i="2"/>
  <c r="AK277" i="2" s="1"/>
  <c r="AQ277" i="2"/>
  <c r="B277" i="6"/>
  <c r="AR276" i="2"/>
  <c r="AP273" i="2"/>
  <c r="B272" i="2"/>
  <c r="AL271" i="2"/>
  <c r="AK271" i="2" s="1"/>
  <c r="B271" i="6"/>
  <c r="AH271" i="2"/>
  <c r="AQ269" i="2"/>
  <c r="B266" i="6"/>
  <c r="B265" i="2"/>
  <c r="BV265" i="2" s="1"/>
  <c r="CD265" i="2" s="1"/>
  <c r="B260" i="6"/>
  <c r="AP259" i="2"/>
  <c r="F259" i="2"/>
  <c r="F257" i="2"/>
  <c r="D257" i="6" s="1"/>
  <c r="C257" i="6"/>
  <c r="F256" i="2"/>
  <c r="B254" i="6"/>
  <c r="AI254" i="2"/>
  <c r="B253" i="6"/>
  <c r="AI253" i="2"/>
  <c r="C252" i="6"/>
  <c r="F252" i="2"/>
  <c r="AI251" i="2"/>
  <c r="B250" i="6"/>
  <c r="AH250" i="2"/>
  <c r="AI249" i="2"/>
  <c r="AH248" i="2"/>
  <c r="AR247" i="2"/>
  <c r="C247" i="6"/>
  <c r="F247" i="2"/>
  <c r="AI243" i="2"/>
  <c r="B241" i="2"/>
  <c r="B240" i="2"/>
  <c r="AL239" i="2"/>
  <c r="AK239" i="2" s="1"/>
  <c r="AO239" i="2"/>
  <c r="B237" i="6"/>
  <c r="AH237" i="2"/>
  <c r="A236" i="6"/>
  <c r="AG236" i="2"/>
  <c r="AJ236" i="2" s="1"/>
  <c r="AI232" i="2"/>
  <c r="AN229" i="2"/>
  <c r="AP229" i="2"/>
  <c r="AM229" i="2"/>
  <c r="B229" i="6"/>
  <c r="U229" i="6" s="1"/>
  <c r="AH229" i="2"/>
  <c r="N228" i="2"/>
  <c r="V228" i="2" s="1"/>
  <c r="A228" i="6"/>
  <c r="I228" i="2"/>
  <c r="Q228" i="2" s="1"/>
  <c r="AN224" i="2"/>
  <c r="AM224" i="2"/>
  <c r="AP224" i="2"/>
  <c r="AH224" i="2"/>
  <c r="B222" i="6"/>
  <c r="AI222" i="2"/>
  <c r="B217" i="6"/>
  <c r="AI217" i="2"/>
  <c r="AI215" i="2"/>
  <c r="AL214" i="2"/>
  <c r="AK214" i="2" s="1"/>
  <c r="AO214" i="2"/>
  <c r="AN213" i="2"/>
  <c r="AL213" i="2"/>
  <c r="AK213" i="2" s="1"/>
  <c r="AQ213" i="2"/>
  <c r="AO213" i="2"/>
  <c r="AM212" i="2"/>
  <c r="C212" i="6"/>
  <c r="F212" i="2"/>
  <c r="AQ209" i="2"/>
  <c r="AR209" i="2" s="1"/>
  <c r="AL208" i="2"/>
  <c r="AK208" i="2" s="1"/>
  <c r="C207" i="6"/>
  <c r="F207" i="2"/>
  <c r="G207" i="2" s="1"/>
  <c r="O207" i="2" s="1"/>
  <c r="AH205" i="2"/>
  <c r="B201" i="6"/>
  <c r="AI201" i="2"/>
  <c r="F199" i="2"/>
  <c r="C199" i="6"/>
  <c r="B197" i="2"/>
  <c r="B196" i="6"/>
  <c r="AI196" i="2"/>
  <c r="AM196" i="2" s="1"/>
  <c r="AI194" i="2"/>
  <c r="B191" i="6"/>
  <c r="AI191" i="2"/>
  <c r="B190" i="2"/>
  <c r="F187" i="2"/>
  <c r="C187" i="6"/>
  <c r="A183" i="5"/>
  <c r="AN181" i="2"/>
  <c r="AM181" i="2"/>
  <c r="AP181" i="2"/>
  <c r="B179" i="6"/>
  <c r="AI179" i="2"/>
  <c r="AQ176" i="2"/>
  <c r="AM175" i="2"/>
  <c r="AH174" i="2"/>
  <c r="AO171" i="2"/>
  <c r="AL171" i="2"/>
  <c r="AK171" i="2" s="1"/>
  <c r="AN171" i="2"/>
  <c r="B171" i="6"/>
  <c r="AE171" i="6" s="1"/>
  <c r="AF171" i="6" s="1"/>
  <c r="AH171" i="2"/>
  <c r="B170" i="2"/>
  <c r="C169" i="6"/>
  <c r="F169" i="2"/>
  <c r="AG168" i="2"/>
  <c r="AJ168" i="2" s="1"/>
  <c r="A168" i="6"/>
  <c r="G168" i="2"/>
  <c r="O168" i="2" s="1"/>
  <c r="Y168" i="2" s="1"/>
  <c r="BX168" i="2"/>
  <c r="CF168" i="2" s="1"/>
  <c r="A166" i="6"/>
  <c r="A166" i="5"/>
  <c r="B165" i="6"/>
  <c r="AI165" i="2"/>
  <c r="AI161" i="2"/>
  <c r="B159" i="2"/>
  <c r="AM157" i="2"/>
  <c r="B157" i="6"/>
  <c r="AH157" i="2"/>
  <c r="B156" i="2"/>
  <c r="B154" i="2"/>
  <c r="AM153" i="2"/>
  <c r="C153" i="6"/>
  <c r="F153" i="2"/>
  <c r="B152" i="2"/>
  <c r="AI150" i="2"/>
  <c r="B149" i="2"/>
  <c r="AM147" i="2"/>
  <c r="AI146" i="2"/>
  <c r="AP146" i="2" s="1"/>
  <c r="B145" i="2"/>
  <c r="AM143" i="2"/>
  <c r="AI142" i="2"/>
  <c r="B139" i="2"/>
  <c r="AM138" i="2"/>
  <c r="C138" i="6"/>
  <c r="F138" i="2"/>
  <c r="AH136" i="2"/>
  <c r="B135" i="2"/>
  <c r="C133" i="6"/>
  <c r="F133" i="2"/>
  <c r="J133" i="2" s="1"/>
  <c r="R133" i="2" s="1"/>
  <c r="A132" i="6"/>
  <c r="B131" i="6"/>
  <c r="U131" i="6" s="1"/>
  <c r="AI131" i="2"/>
  <c r="A128" i="5"/>
  <c r="AM127" i="2"/>
  <c r="A125" i="6"/>
  <c r="A125" i="5"/>
  <c r="A124" i="5"/>
  <c r="AO123" i="2"/>
  <c r="AL123" i="2"/>
  <c r="AK123" i="2" s="1"/>
  <c r="AQ123" i="2"/>
  <c r="AN123" i="2"/>
  <c r="B123" i="6"/>
  <c r="AE123" i="6" s="1"/>
  <c r="AF123" i="6" s="1"/>
  <c r="AH123" i="2"/>
  <c r="AM121" i="2"/>
  <c r="C120" i="6"/>
  <c r="F120" i="2"/>
  <c r="D120" i="6" s="1"/>
  <c r="BV119" i="2"/>
  <c r="CD119" i="2" s="1"/>
  <c r="A118" i="5"/>
  <c r="AO117" i="2"/>
  <c r="AN117" i="2"/>
  <c r="AL117" i="2"/>
  <c r="AK117" i="2" s="1"/>
  <c r="AQ117" i="2"/>
  <c r="B117" i="6"/>
  <c r="U117" i="6" s="1"/>
  <c r="AH117" i="2"/>
  <c r="B115" i="2"/>
  <c r="C114" i="6"/>
  <c r="F114" i="2"/>
  <c r="A109" i="6"/>
  <c r="BW109" i="2"/>
  <c r="CE109" i="2" s="1"/>
  <c r="AO107" i="2"/>
  <c r="AL107" i="2"/>
  <c r="AK107" i="2" s="1"/>
  <c r="AQ107" i="2"/>
  <c r="AN107" i="2"/>
  <c r="B107" i="6"/>
  <c r="AH107" i="2"/>
  <c r="B104" i="6"/>
  <c r="AE104" i="6" s="1"/>
  <c r="AF104" i="6" s="1"/>
  <c r="AH104" i="2"/>
  <c r="B103" i="2"/>
  <c r="C102" i="6"/>
  <c r="F102" i="2"/>
  <c r="B96" i="6"/>
  <c r="AI96" i="2"/>
  <c r="B95" i="2"/>
  <c r="AI94" i="2"/>
  <c r="B94" i="6"/>
  <c r="U94" i="6" s="1"/>
  <c r="AG93" i="2"/>
  <c r="AJ93" i="2" s="1"/>
  <c r="A93" i="6"/>
  <c r="C90" i="6"/>
  <c r="F90" i="2"/>
  <c r="BX90" i="2" s="1"/>
  <c r="CF90" i="2" s="1"/>
  <c r="AI88" i="2"/>
  <c r="B85" i="6"/>
  <c r="AH85" i="2"/>
  <c r="AI85" i="2"/>
  <c r="B83" i="2"/>
  <c r="B81" i="6"/>
  <c r="AH81" i="2"/>
  <c r="AI81" i="2"/>
  <c r="B79" i="2"/>
  <c r="AM75" i="2"/>
  <c r="AG75" i="2"/>
  <c r="A75" i="6"/>
  <c r="A75" i="5"/>
  <c r="L75" i="2"/>
  <c r="T75" i="2" s="1"/>
  <c r="B68" i="2"/>
  <c r="H66" i="2"/>
  <c r="P66" i="2" s="1"/>
  <c r="A66" i="6"/>
  <c r="A66" i="5"/>
  <c r="C64" i="6"/>
  <c r="F64" i="2"/>
  <c r="D64" i="6" s="1"/>
  <c r="C60" i="6"/>
  <c r="F60" i="2"/>
  <c r="B56" i="6"/>
  <c r="AI56" i="2"/>
  <c r="C51" i="6"/>
  <c r="F51" i="2"/>
  <c r="A50" i="6"/>
  <c r="A50" i="5"/>
  <c r="C43" i="6"/>
  <c r="F43" i="2"/>
  <c r="D43" i="6" s="1"/>
  <c r="C42" i="6"/>
  <c r="F42" i="2"/>
  <c r="D42" i="6" s="1"/>
  <c r="D300" i="5"/>
  <c r="D230" i="5"/>
  <c r="A228" i="5"/>
  <c r="A155" i="5"/>
  <c r="D142" i="5"/>
  <c r="A137" i="5"/>
  <c r="A111" i="5"/>
  <c r="A100" i="5"/>
  <c r="D62" i="5"/>
  <c r="U280" i="6"/>
  <c r="C279" i="6"/>
  <c r="C277" i="6"/>
  <c r="U277" i="6" s="1"/>
  <c r="B275" i="6"/>
  <c r="U275" i="6" s="1"/>
  <c r="B268" i="6"/>
  <c r="B258" i="6"/>
  <c r="A244" i="6"/>
  <c r="B224" i="6"/>
  <c r="C33" i="6"/>
  <c r="F33" i="2"/>
  <c r="A27" i="6"/>
  <c r="A11" i="6"/>
  <c r="A10" i="6"/>
  <c r="A299" i="5"/>
  <c r="A299" i="6"/>
  <c r="AG299" i="2"/>
  <c r="B295" i="6"/>
  <c r="AI295" i="2"/>
  <c r="AM295" i="2" s="1"/>
  <c r="AN294" i="2"/>
  <c r="AL294" i="2"/>
  <c r="AK294" i="2" s="1"/>
  <c r="AQ294" i="2"/>
  <c r="AR294" i="2" s="1"/>
  <c r="B294" i="6"/>
  <c r="V294" i="6" s="1"/>
  <c r="AR294" i="6" s="1"/>
  <c r="AI285" i="2"/>
  <c r="AM285" i="2" s="1"/>
  <c r="AQ271" i="2"/>
  <c r="AR271" i="2" s="1"/>
  <c r="B270" i="6"/>
  <c r="AH270" i="2"/>
  <c r="A268" i="6"/>
  <c r="A268" i="5"/>
  <c r="AG268" i="2"/>
  <c r="AN266" i="2"/>
  <c r="AM266" i="2"/>
  <c r="A264" i="6"/>
  <c r="AN258" i="2"/>
  <c r="AO258" i="2"/>
  <c r="B252" i="6"/>
  <c r="B242" i="6"/>
  <c r="AH242" i="2"/>
  <c r="AJ242" i="2" s="1"/>
  <c r="AN237" i="2"/>
  <c r="AP237" i="2"/>
  <c r="AM237" i="2"/>
  <c r="B211" i="6"/>
  <c r="AH211" i="2"/>
  <c r="B208" i="6"/>
  <c r="AH208" i="2"/>
  <c r="B192" i="6"/>
  <c r="AI192" i="2"/>
  <c r="B175" i="6"/>
  <c r="AH175" i="2"/>
  <c r="A174" i="6"/>
  <c r="C172" i="6"/>
  <c r="F172" i="2"/>
  <c r="AO167" i="2"/>
  <c r="AL167" i="2"/>
  <c r="AK167" i="2" s="1"/>
  <c r="AN167" i="2"/>
  <c r="AH167" i="2"/>
  <c r="B167" i="6"/>
  <c r="U167" i="6" s="1"/>
  <c r="AO155" i="2"/>
  <c r="AM155" i="2"/>
  <c r="AQ155" i="2"/>
  <c r="AG148" i="2"/>
  <c r="A148" i="6"/>
  <c r="A148" i="5"/>
  <c r="A144" i="6"/>
  <c r="B143" i="6"/>
  <c r="AE143" i="6" s="1"/>
  <c r="AF143" i="6" s="1"/>
  <c r="AH143" i="2"/>
  <c r="AG136" i="2"/>
  <c r="A136" i="6"/>
  <c r="G136" i="2"/>
  <c r="O136" i="2" s="1"/>
  <c r="AO111" i="2"/>
  <c r="AL111" i="2"/>
  <c r="AK111" i="2" s="1"/>
  <c r="AQ111" i="2"/>
  <c r="AN111" i="2"/>
  <c r="A106" i="6"/>
  <c r="A106" i="5"/>
  <c r="AO104" i="2"/>
  <c r="AL104" i="2"/>
  <c r="AK104" i="2" s="1"/>
  <c r="AQ104" i="2"/>
  <c r="AN104" i="2"/>
  <c r="C93" i="6"/>
  <c r="F93" i="2"/>
  <c r="AG86" i="2"/>
  <c r="AJ86" i="2" s="1"/>
  <c r="A86" i="6"/>
  <c r="B74" i="6"/>
  <c r="AI74" i="2"/>
  <c r="C49" i="6"/>
  <c r="F49" i="2"/>
  <c r="B45" i="6"/>
  <c r="D254" i="5"/>
  <c r="D222" i="5"/>
  <c r="D136" i="5"/>
  <c r="A86" i="5"/>
  <c r="D24" i="5"/>
  <c r="B285" i="6"/>
  <c r="B282" i="6"/>
  <c r="B278" i="6"/>
  <c r="AH34" i="2"/>
  <c r="BV34" i="2"/>
  <c r="CD34" i="2" s="1"/>
  <c r="AO33" i="2"/>
  <c r="B33" i="6"/>
  <c r="G32" i="2"/>
  <c r="O32" i="2" s="1"/>
  <c r="Y32" i="2" s="1"/>
  <c r="J32" i="2"/>
  <c r="R32" i="2" s="1"/>
  <c r="AB32" i="2" s="1"/>
  <c r="L32" i="2"/>
  <c r="T32" i="2" s="1"/>
  <c r="B31" i="2"/>
  <c r="B30" i="6"/>
  <c r="C27" i="6"/>
  <c r="F27" i="2"/>
  <c r="BX27" i="2" s="1"/>
  <c r="CF27" i="2" s="1"/>
  <c r="AH26" i="2"/>
  <c r="B25" i="6"/>
  <c r="AI25" i="2"/>
  <c r="AM25" i="2" s="1"/>
  <c r="AE24" i="6"/>
  <c r="AF24" i="6" s="1"/>
  <c r="B23" i="6"/>
  <c r="C21" i="6"/>
  <c r="F21" i="2"/>
  <c r="D21" i="6" s="1"/>
  <c r="B20" i="2"/>
  <c r="AN19" i="2"/>
  <c r="B19" i="6"/>
  <c r="L18" i="2"/>
  <c r="T18" i="2" s="1"/>
  <c r="B17" i="6"/>
  <c r="AO14" i="2"/>
  <c r="B14" i="6"/>
  <c r="AH14" i="2"/>
  <c r="AN6" i="2"/>
  <c r="B6" i="6"/>
  <c r="AH299" i="2"/>
  <c r="AJ299" i="2" s="1"/>
  <c r="F297" i="2"/>
  <c r="AH296" i="2"/>
  <c r="I295" i="2"/>
  <c r="Q295" i="2" s="1"/>
  <c r="AP294" i="2"/>
  <c r="AH294" i="2"/>
  <c r="BV293" i="2"/>
  <c r="CD293" i="2" s="1"/>
  <c r="AI290" i="2"/>
  <c r="AR289" i="2"/>
  <c r="AN289" i="2"/>
  <c r="AL289" i="2"/>
  <c r="AK289" i="2" s="1"/>
  <c r="B289" i="6"/>
  <c r="AH287" i="2"/>
  <c r="F283" i="2"/>
  <c r="D283" i="6" s="1"/>
  <c r="AL280" i="2"/>
  <c r="AK280" i="2" s="1"/>
  <c r="I280" i="2"/>
  <c r="Q280" i="2" s="1"/>
  <c r="AA280" i="2" s="1"/>
  <c r="A280" i="5"/>
  <c r="A280" i="6"/>
  <c r="AI278" i="2"/>
  <c r="F273" i="2"/>
  <c r="C273" i="6"/>
  <c r="V273" i="6" s="1"/>
  <c r="AN272" i="2"/>
  <c r="AP272" i="2"/>
  <c r="AP271" i="2"/>
  <c r="F271" i="2"/>
  <c r="D271" i="6" s="1"/>
  <c r="AO269" i="2"/>
  <c r="AR269" i="2" s="1"/>
  <c r="AO268" i="2"/>
  <c r="AH268" i="2"/>
  <c r="B267" i="6"/>
  <c r="AP266" i="2"/>
  <c r="B265" i="6"/>
  <c r="AI264" i="2"/>
  <c r="F263" i="2"/>
  <c r="D263" i="6" s="1"/>
  <c r="AL259" i="2"/>
  <c r="AK259" i="2" s="1"/>
  <c r="B259" i="6"/>
  <c r="AH259" i="2"/>
  <c r="AP258" i="2"/>
  <c r="B256" i="6"/>
  <c r="AH256" i="2"/>
  <c r="B253" i="2"/>
  <c r="AN250" i="2"/>
  <c r="AO250" i="2"/>
  <c r="AR250" i="2" s="1"/>
  <c r="AL246" i="2"/>
  <c r="AK246" i="2" s="1"/>
  <c r="AO246" i="2"/>
  <c r="AI245" i="2"/>
  <c r="C244" i="6"/>
  <c r="F244" i="2"/>
  <c r="AI242" i="2"/>
  <c r="C241" i="6"/>
  <c r="F241" i="2"/>
  <c r="A239" i="5"/>
  <c r="AQ237" i="2"/>
  <c r="A237" i="6"/>
  <c r="A237" i="5"/>
  <c r="AM235" i="2"/>
  <c r="B235" i="6"/>
  <c r="V235" i="6" s="1"/>
  <c r="AH235" i="2"/>
  <c r="AM234" i="2"/>
  <c r="F233" i="2"/>
  <c r="C233" i="6"/>
  <c r="B230" i="6"/>
  <c r="AI230" i="2"/>
  <c r="A229" i="6"/>
  <c r="A229" i="5"/>
  <c r="B228" i="6"/>
  <c r="AI228" i="2"/>
  <c r="B226" i="6"/>
  <c r="AI226" i="2"/>
  <c r="B225" i="6"/>
  <c r="AI225" i="2"/>
  <c r="A221" i="6"/>
  <c r="A221" i="5"/>
  <c r="AI220" i="2"/>
  <c r="C219" i="6"/>
  <c r="F219" i="2"/>
  <c r="D219" i="6" s="1"/>
  <c r="B217" i="2"/>
  <c r="C216" i="6"/>
  <c r="F216" i="2"/>
  <c r="BU216" i="2" s="1"/>
  <c r="CC216" i="2" s="1"/>
  <c r="B213" i="2"/>
  <c r="AI211" i="2"/>
  <c r="AN210" i="2"/>
  <c r="AO210" i="2"/>
  <c r="AL210" i="2"/>
  <c r="AK210" i="2" s="1"/>
  <c r="AQ210" i="2"/>
  <c r="AR210" i="2" s="1"/>
  <c r="AL209" i="2"/>
  <c r="AK209" i="2" s="1"/>
  <c r="AQ208" i="2"/>
  <c r="AR208" i="2" s="1"/>
  <c r="N208" i="2"/>
  <c r="V208" i="2" s="1"/>
  <c r="BU208" i="2"/>
  <c r="CC208" i="2" s="1"/>
  <c r="A202" i="6"/>
  <c r="A202" i="5"/>
  <c r="B201" i="2"/>
  <c r="AI198" i="2"/>
  <c r="B197" i="6"/>
  <c r="AI197" i="2"/>
  <c r="F195" i="2"/>
  <c r="C195" i="6"/>
  <c r="B190" i="6"/>
  <c r="AE190" i="6" s="1"/>
  <c r="AF190" i="6" s="1"/>
  <c r="AI190" i="2"/>
  <c r="AN185" i="2"/>
  <c r="AP185" i="2"/>
  <c r="AM185" i="2"/>
  <c r="AP184" i="2"/>
  <c r="AP183" i="2"/>
  <c r="AM182" i="2"/>
  <c r="A179" i="6"/>
  <c r="AG179" i="2"/>
  <c r="AJ179" i="2" s="1"/>
  <c r="I179" i="2"/>
  <c r="Q179" i="2" s="1"/>
  <c r="BU179" i="2"/>
  <c r="CC179" i="2" s="1"/>
  <c r="AL176" i="2"/>
  <c r="AK176" i="2" s="1"/>
  <c r="B176" i="6"/>
  <c r="AH176" i="2"/>
  <c r="C173" i="6"/>
  <c r="F173" i="2"/>
  <c r="AG171" i="2"/>
  <c r="A171" i="6"/>
  <c r="A171" i="5"/>
  <c r="K171" i="2"/>
  <c r="S171" i="2" s="1"/>
  <c r="AM170" i="2"/>
  <c r="B170" i="6"/>
  <c r="AE170" i="6" s="1"/>
  <c r="AF170" i="6" s="1"/>
  <c r="AH170" i="2"/>
  <c r="BW169" i="2"/>
  <c r="CE169" i="2" s="1"/>
  <c r="B168" i="6"/>
  <c r="AE168" i="6" s="1"/>
  <c r="AF168" i="6" s="1"/>
  <c r="AI168" i="2"/>
  <c r="AP168" i="2" s="1"/>
  <c r="AM166" i="2"/>
  <c r="B166" i="6"/>
  <c r="AE166" i="6" s="1"/>
  <c r="AF166" i="6" s="1"/>
  <c r="AH166" i="2"/>
  <c r="AG165" i="2"/>
  <c r="AJ165" i="2" s="1"/>
  <c r="AM164" i="2"/>
  <c r="A163" i="6"/>
  <c r="AH162" i="2"/>
  <c r="AH160" i="2"/>
  <c r="A158" i="6"/>
  <c r="A158" i="5"/>
  <c r="AG157" i="2"/>
  <c r="AJ157" i="2" s="1"/>
  <c r="A157" i="6"/>
  <c r="B156" i="6"/>
  <c r="AI156" i="2"/>
  <c r="AP156" i="2" s="1"/>
  <c r="L155" i="2"/>
  <c r="T155" i="2" s="1"/>
  <c r="AD155" i="2" s="1"/>
  <c r="BW155" i="2"/>
  <c r="CE155" i="2" s="1"/>
  <c r="B154" i="6"/>
  <c r="AI154" i="2"/>
  <c r="AP154" i="2" s="1"/>
  <c r="AI152" i="2"/>
  <c r="B152" i="6"/>
  <c r="AE152" i="6" s="1"/>
  <c r="AF152" i="6" s="1"/>
  <c r="C151" i="6"/>
  <c r="F151" i="2"/>
  <c r="H151" i="2" s="1"/>
  <c r="P151" i="2" s="1"/>
  <c r="AN148" i="2"/>
  <c r="C148" i="6"/>
  <c r="F148" i="2"/>
  <c r="AM144" i="2"/>
  <c r="C144" i="6"/>
  <c r="F144" i="2"/>
  <c r="C141" i="6"/>
  <c r="F141" i="2"/>
  <c r="D141" i="6" s="1"/>
  <c r="AG140" i="2"/>
  <c r="AJ140" i="2" s="1"/>
  <c r="A140" i="5"/>
  <c r="AO139" i="2"/>
  <c r="AR139" i="2" s="1"/>
  <c r="AN139" i="2"/>
  <c r="AL139" i="2"/>
  <c r="AK139" i="2" s="1"/>
  <c r="B139" i="6"/>
  <c r="AH139" i="2"/>
  <c r="AH137" i="2"/>
  <c r="C134" i="6"/>
  <c r="F134" i="2"/>
  <c r="BW134" i="2" s="1"/>
  <c r="CE134" i="2" s="1"/>
  <c r="AO132" i="2"/>
  <c r="AM132" i="2"/>
  <c r="AP132" i="2"/>
  <c r="A131" i="6"/>
  <c r="A131" i="5"/>
  <c r="BV131" i="2"/>
  <c r="CD131" i="2" s="1"/>
  <c r="AH130" i="2"/>
  <c r="K127" i="2"/>
  <c r="S127" i="2" s="1"/>
  <c r="AO125" i="2"/>
  <c r="AN125" i="2"/>
  <c r="AL125" i="2"/>
  <c r="AK125" i="2" s="1"/>
  <c r="AQ125" i="2"/>
  <c r="B125" i="6"/>
  <c r="U125" i="6" s="1"/>
  <c r="AH125" i="2"/>
  <c r="B123" i="2"/>
  <c r="C122" i="6"/>
  <c r="F122" i="2"/>
  <c r="AM119" i="2"/>
  <c r="AO115" i="2"/>
  <c r="AL115" i="2"/>
  <c r="AK115" i="2" s="1"/>
  <c r="AQ115" i="2"/>
  <c r="AN115" i="2"/>
  <c r="B115" i="6"/>
  <c r="AH115" i="2"/>
  <c r="AM113" i="2"/>
  <c r="C112" i="6"/>
  <c r="F112" i="2"/>
  <c r="BZ112" i="2" s="1"/>
  <c r="CH112" i="2" s="1"/>
  <c r="BV111" i="2"/>
  <c r="CD111" i="2" s="1"/>
  <c r="BW111" i="2"/>
  <c r="CE111" i="2" s="1"/>
  <c r="AO109" i="2"/>
  <c r="AN109" i="2"/>
  <c r="AL109" i="2"/>
  <c r="AK109" i="2" s="1"/>
  <c r="AQ109" i="2"/>
  <c r="B109" i="6"/>
  <c r="AH109" i="2"/>
  <c r="B107" i="2"/>
  <c r="C106" i="6"/>
  <c r="AE106" i="6" s="1"/>
  <c r="AF106" i="6" s="1"/>
  <c r="F106" i="2"/>
  <c r="AH105" i="2"/>
  <c r="AM103" i="2"/>
  <c r="B103" i="6"/>
  <c r="AH103" i="2"/>
  <c r="K102" i="2"/>
  <c r="S102" i="2" s="1"/>
  <c r="AC102" i="2" s="1"/>
  <c r="B101" i="2"/>
  <c r="C100" i="6"/>
  <c r="F100" i="2"/>
  <c r="D100" i="6" s="1"/>
  <c r="AH99" i="2"/>
  <c r="A98" i="6"/>
  <c r="B97" i="6"/>
  <c r="AI97" i="2"/>
  <c r="AG96" i="2"/>
  <c r="AJ96" i="2" s="1"/>
  <c r="A96" i="6"/>
  <c r="A96" i="5"/>
  <c r="AM95" i="2"/>
  <c r="B95" i="6"/>
  <c r="AH95" i="2"/>
  <c r="AG94" i="2"/>
  <c r="AJ94" i="2" s="1"/>
  <c r="AX94" i="2" s="1"/>
  <c r="A94" i="5"/>
  <c r="L91" i="2"/>
  <c r="T91" i="2" s="1"/>
  <c r="BS90" i="2"/>
  <c r="CA90" i="2" s="1"/>
  <c r="AM87" i="2"/>
  <c r="AG87" i="2"/>
  <c r="AJ87" i="2" s="1"/>
  <c r="AY87" i="2" s="1"/>
  <c r="J87" i="2"/>
  <c r="R87" i="2" s="1"/>
  <c r="A85" i="6"/>
  <c r="A85" i="5"/>
  <c r="B83" i="6"/>
  <c r="AI83" i="2"/>
  <c r="BV81" i="2"/>
  <c r="CD81" i="2" s="1"/>
  <c r="AO79" i="2"/>
  <c r="AL79" i="2"/>
  <c r="AK79" i="2" s="1"/>
  <c r="AQ79" i="2"/>
  <c r="AN79" i="2"/>
  <c r="B79" i="6"/>
  <c r="AH79" i="2"/>
  <c r="AG78" i="2"/>
  <c r="AG77" i="2"/>
  <c r="A77" i="6"/>
  <c r="A77" i="5"/>
  <c r="BW77" i="2"/>
  <c r="CE77" i="2" s="1"/>
  <c r="AH70" i="2"/>
  <c r="B69" i="6"/>
  <c r="AH69" i="2"/>
  <c r="C58" i="6"/>
  <c r="F58" i="2"/>
  <c r="A56" i="6"/>
  <c r="A56" i="5"/>
  <c r="A55" i="6"/>
  <c r="A55" i="5"/>
  <c r="B50" i="6"/>
  <c r="V50" i="6" s="1"/>
  <c r="AI50" i="2"/>
  <c r="AH50" i="2"/>
  <c r="AN48" i="2"/>
  <c r="AQ48" i="2"/>
  <c r="C47" i="6"/>
  <c r="F47" i="2"/>
  <c r="D47" i="6" s="1"/>
  <c r="C46" i="6"/>
  <c r="F46" i="2"/>
  <c r="D284" i="5"/>
  <c r="A273" i="5"/>
  <c r="D246" i="5"/>
  <c r="A244" i="5"/>
  <c r="D208" i="5"/>
  <c r="A189" i="5"/>
  <c r="A179" i="5"/>
  <c r="D176" i="5"/>
  <c r="A174" i="5"/>
  <c r="A142" i="5"/>
  <c r="D128" i="5"/>
  <c r="A91" i="5"/>
  <c r="AE297" i="6"/>
  <c r="AF297" i="6" s="1"/>
  <c r="B288" i="6"/>
  <c r="B257" i="6"/>
  <c r="A207" i="6"/>
  <c r="C155" i="6"/>
  <c r="B32" i="6"/>
  <c r="B29" i="6"/>
  <c r="V29" i="6" s="1"/>
  <c r="AV29" i="6" s="1"/>
  <c r="B18" i="6"/>
  <c r="B9" i="6"/>
  <c r="AE9" i="6" s="1"/>
  <c r="AF9" i="6" s="1"/>
  <c r="B7" i="6"/>
  <c r="V7" i="6" s="1"/>
  <c r="B6" i="2"/>
  <c r="A6" i="5" s="1"/>
  <c r="G6" i="5" s="1"/>
  <c r="H6" i="5" s="1"/>
  <c r="M11" i="1" s="1"/>
  <c r="B296" i="2"/>
  <c r="B288" i="2"/>
  <c r="BX288" i="2" s="1"/>
  <c r="CF288" i="2" s="1"/>
  <c r="B284" i="6"/>
  <c r="B276" i="6"/>
  <c r="B257" i="2"/>
  <c r="B255" i="6"/>
  <c r="AM247" i="2"/>
  <c r="AM244" i="2"/>
  <c r="B241" i="6"/>
  <c r="B240" i="6"/>
  <c r="B233" i="6"/>
  <c r="AM231" i="2"/>
  <c r="H228" i="2"/>
  <c r="P228" i="2" s="1"/>
  <c r="Z228" i="2" s="1"/>
  <c r="B227" i="6"/>
  <c r="B221" i="6"/>
  <c r="U221" i="6" s="1"/>
  <c r="B219" i="6"/>
  <c r="AM216" i="2"/>
  <c r="B212" i="6"/>
  <c r="B209" i="6"/>
  <c r="U209" i="6" s="1"/>
  <c r="B207" i="6"/>
  <c r="B204" i="6"/>
  <c r="B203" i="2"/>
  <c r="B202" i="6"/>
  <c r="B199" i="6"/>
  <c r="B195" i="6"/>
  <c r="F191" i="2"/>
  <c r="C191" i="6"/>
  <c r="B189" i="6"/>
  <c r="B187" i="6"/>
  <c r="B184" i="2"/>
  <c r="AG184" i="2" s="1"/>
  <c r="AJ184" i="2" s="1"/>
  <c r="B183" i="6"/>
  <c r="B182" i="6"/>
  <c r="B181" i="6"/>
  <c r="B180" i="6"/>
  <c r="AE180" i="6" s="1"/>
  <c r="AF180" i="6" s="1"/>
  <c r="H179" i="2"/>
  <c r="P179" i="2" s="1"/>
  <c r="B178" i="6"/>
  <c r="AM172" i="2"/>
  <c r="B172" i="6"/>
  <c r="U172" i="6" s="1"/>
  <c r="AM163" i="2"/>
  <c r="B163" i="6"/>
  <c r="K162" i="2"/>
  <c r="S162" i="2" s="1"/>
  <c r="AM159" i="2"/>
  <c r="B153" i="6"/>
  <c r="AM151" i="2"/>
  <c r="B151" i="6"/>
  <c r="U151" i="6" s="1"/>
  <c r="AM149" i="2"/>
  <c r="AM145" i="2"/>
  <c r="B144" i="6"/>
  <c r="B141" i="6"/>
  <c r="B134" i="6"/>
  <c r="B129" i="6"/>
  <c r="AM128" i="2"/>
  <c r="AM126" i="2"/>
  <c r="B124" i="6"/>
  <c r="AE124" i="6" s="1"/>
  <c r="AF124" i="6" s="1"/>
  <c r="B120" i="6"/>
  <c r="B116" i="6"/>
  <c r="U116" i="6" s="1"/>
  <c r="B112" i="6"/>
  <c r="U112" i="6" s="1"/>
  <c r="AM110" i="2"/>
  <c r="H109" i="2"/>
  <c r="P109" i="2" s="1"/>
  <c r="AI98" i="2"/>
  <c r="C94" i="6"/>
  <c r="F94" i="2"/>
  <c r="AN92" i="2"/>
  <c r="BX91" i="2"/>
  <c r="CF91" i="2" s="1"/>
  <c r="B90" i="6"/>
  <c r="AI90" i="2"/>
  <c r="B89" i="6"/>
  <c r="AI89" i="2"/>
  <c r="B87" i="6"/>
  <c r="C83" i="6"/>
  <c r="F83" i="2"/>
  <c r="D83" i="6" s="1"/>
  <c r="C79" i="6"/>
  <c r="F79" i="2"/>
  <c r="D79" i="6" s="1"/>
  <c r="AO77" i="2"/>
  <c r="AR77" i="2" s="1"/>
  <c r="AN77" i="2"/>
  <c r="B75" i="6"/>
  <c r="AG73" i="2"/>
  <c r="AJ73" i="2" s="1"/>
  <c r="A73" i="6"/>
  <c r="AP68" i="2"/>
  <c r="AQ64" i="2"/>
  <c r="B61" i="2"/>
  <c r="B59" i="2"/>
  <c r="B58" i="6"/>
  <c r="B54" i="6"/>
  <c r="V54" i="6" s="1"/>
  <c r="B53" i="6"/>
  <c r="B52" i="6"/>
  <c r="B51" i="6"/>
  <c r="V51" i="6" s="1"/>
  <c r="B48" i="2"/>
  <c r="B47" i="6"/>
  <c r="B41" i="6"/>
  <c r="AE41" i="6" s="1"/>
  <c r="AF41" i="6" s="1"/>
  <c r="B40" i="6"/>
  <c r="U40" i="6" s="1"/>
  <c r="B39" i="6"/>
  <c r="V39" i="6" s="1"/>
  <c r="B35" i="2"/>
  <c r="A35" i="6" s="1"/>
  <c r="A209" i="5"/>
  <c r="A178" i="5"/>
  <c r="B300" i="6"/>
  <c r="B108" i="6"/>
  <c r="B100" i="6"/>
  <c r="B247" i="6"/>
  <c r="B246" i="6"/>
  <c r="B244" i="6"/>
  <c r="B239" i="6"/>
  <c r="B238" i="6"/>
  <c r="B236" i="6"/>
  <c r="B231" i="6"/>
  <c r="B216" i="6"/>
  <c r="B214" i="6"/>
  <c r="B213" i="6"/>
  <c r="H208" i="2"/>
  <c r="P208" i="2" s="1"/>
  <c r="Z208" i="2" s="1"/>
  <c r="B206" i="6"/>
  <c r="A204" i="5"/>
  <c r="A204" i="6"/>
  <c r="B203" i="6"/>
  <c r="B195" i="2"/>
  <c r="A188" i="6"/>
  <c r="A188" i="5"/>
  <c r="A187" i="6"/>
  <c r="A187" i="5"/>
  <c r="B186" i="6"/>
  <c r="B185" i="6"/>
  <c r="V185" i="6" s="1"/>
  <c r="B184" i="6"/>
  <c r="U184" i="6" s="1"/>
  <c r="B169" i="6"/>
  <c r="B158" i="6"/>
  <c r="AE158" i="6" s="1"/>
  <c r="AF158" i="6" s="1"/>
  <c r="B155" i="6"/>
  <c r="U155" i="6" s="1"/>
  <c r="B149" i="6"/>
  <c r="B148" i="6"/>
  <c r="B140" i="6"/>
  <c r="AE140" i="6" s="1"/>
  <c r="AF140" i="6" s="1"/>
  <c r="B138" i="6"/>
  <c r="V138" i="6" s="1"/>
  <c r="B135" i="6"/>
  <c r="B133" i="6"/>
  <c r="U133" i="6" s="1"/>
  <c r="B132" i="6"/>
  <c r="B128" i="6"/>
  <c r="H127" i="2"/>
  <c r="P127" i="2" s="1"/>
  <c r="B126" i="6"/>
  <c r="AE126" i="6" s="1"/>
  <c r="AF126" i="6" s="1"/>
  <c r="B122" i="6"/>
  <c r="B118" i="6"/>
  <c r="U118" i="6" s="1"/>
  <c r="B114" i="6"/>
  <c r="H111" i="2"/>
  <c r="P111" i="2" s="1"/>
  <c r="B110" i="6"/>
  <c r="B101" i="6"/>
  <c r="AO93" i="2"/>
  <c r="AL93" i="2"/>
  <c r="AK93" i="2" s="1"/>
  <c r="AQ93" i="2"/>
  <c r="B93" i="6"/>
  <c r="AG90" i="2"/>
  <c r="AJ90" i="2" s="1"/>
  <c r="A90" i="6"/>
  <c r="A89" i="6"/>
  <c r="AO82" i="2"/>
  <c r="B82" i="6"/>
  <c r="V82" i="6" s="1"/>
  <c r="AO78" i="2"/>
  <c r="AL78" i="2"/>
  <c r="AK78" i="2" s="1"/>
  <c r="AQ78" i="2"/>
  <c r="B78" i="6"/>
  <c r="BV77" i="2"/>
  <c r="CD77" i="2" s="1"/>
  <c r="B73" i="6"/>
  <c r="AI73" i="2"/>
  <c r="B71" i="6"/>
  <c r="AI71" i="2"/>
  <c r="C70" i="6"/>
  <c r="F70" i="2"/>
  <c r="D70" i="6" s="1"/>
  <c r="B65" i="6"/>
  <c r="B64" i="6"/>
  <c r="BV62" i="2"/>
  <c r="CD62" i="2" s="1"/>
  <c r="B62" i="6"/>
  <c r="B61" i="6"/>
  <c r="B59" i="6"/>
  <c r="B57" i="6"/>
  <c r="V57" i="6" s="1"/>
  <c r="A53" i="6"/>
  <c r="A52" i="6"/>
  <c r="A52" i="5"/>
  <c r="A51" i="6"/>
  <c r="A51" i="5"/>
  <c r="B48" i="6"/>
  <c r="B47" i="2"/>
  <c r="B46" i="6"/>
  <c r="B44" i="6"/>
  <c r="AI44" i="2"/>
  <c r="B42" i="6"/>
  <c r="AH42" i="2"/>
  <c r="A89" i="5"/>
  <c r="A58" i="5"/>
  <c r="A40" i="5"/>
  <c r="B292" i="6"/>
  <c r="B283" i="6"/>
  <c r="B281" i="6"/>
  <c r="U281" i="6" s="1"/>
  <c r="B274" i="6"/>
  <c r="B234" i="6"/>
  <c r="V234" i="6" s="1"/>
  <c r="AR234" i="6" s="1"/>
  <c r="B173" i="6"/>
  <c r="B159" i="6"/>
  <c r="B86" i="6"/>
  <c r="B84" i="6"/>
  <c r="AE84" i="6" s="1"/>
  <c r="AF84" i="6" s="1"/>
  <c r="B80" i="6"/>
  <c r="B77" i="6"/>
  <c r="B72" i="6"/>
  <c r="B68" i="6"/>
  <c r="B67" i="6"/>
  <c r="CE66" i="2"/>
  <c r="B66" i="6"/>
  <c r="B63" i="6"/>
  <c r="B60" i="6"/>
  <c r="B55" i="6"/>
  <c r="B49" i="6"/>
  <c r="V45" i="6"/>
  <c r="AP45" i="6" s="1"/>
  <c r="B43" i="6"/>
  <c r="F39" i="2"/>
  <c r="D39" i="6" s="1"/>
  <c r="C39" i="6"/>
  <c r="F38" i="2"/>
  <c r="D38" i="6" s="1"/>
  <c r="C38" i="6"/>
  <c r="U37" i="6"/>
  <c r="B91" i="6"/>
  <c r="C36" i="6"/>
  <c r="B37" i="2"/>
  <c r="AG37" i="2" s="1"/>
  <c r="A35" i="5"/>
  <c r="C5" i="6"/>
  <c r="B5" i="6"/>
  <c r="AH5" i="2"/>
  <c r="AP5" i="2" s="1"/>
  <c r="A22" i="5"/>
  <c r="R26" i="1"/>
  <c r="AP21" i="2"/>
  <c r="AM21" i="2"/>
  <c r="S26" i="1"/>
  <c r="AN21" i="2"/>
  <c r="BT16" i="2"/>
  <c r="CB16" i="2" s="1"/>
  <c r="L19" i="2"/>
  <c r="T19" i="2" s="1"/>
  <c r="BX32" i="2"/>
  <c r="BS29" i="2"/>
  <c r="CA29" i="2" s="1"/>
  <c r="AR293" i="6"/>
  <c r="AO297" i="6"/>
  <c r="AS297" i="6"/>
  <c r="AP297" i="6"/>
  <c r="AT297" i="6"/>
  <c r="AU297" i="6"/>
  <c r="AQ297" i="6"/>
  <c r="AR297" i="6"/>
  <c r="AV297" i="6"/>
  <c r="AO299" i="6"/>
  <c r="AS299" i="6"/>
  <c r="AP299" i="6"/>
  <c r="AT299" i="6"/>
  <c r="AU299" i="6"/>
  <c r="AQ299" i="6"/>
  <c r="AR299" i="6"/>
  <c r="AV299" i="6"/>
  <c r="V143" i="6"/>
  <c r="U136" i="6"/>
  <c r="AE136" i="6"/>
  <c r="AF136" i="6" s="1"/>
  <c r="V136" i="6"/>
  <c r="AR232" i="6"/>
  <c r="U188" i="6"/>
  <c r="AE188" i="6"/>
  <c r="AF188" i="6" s="1"/>
  <c r="V188" i="6"/>
  <c r="U132" i="6"/>
  <c r="V132" i="6"/>
  <c r="U289" i="6"/>
  <c r="U283" i="6"/>
  <c r="U271" i="6"/>
  <c r="U269" i="6"/>
  <c r="AR235" i="6"/>
  <c r="U186" i="6"/>
  <c r="AO185" i="6"/>
  <c r="U177" i="6"/>
  <c r="U176" i="6"/>
  <c r="AE175" i="6"/>
  <c r="AF175" i="6" s="1"/>
  <c r="U165" i="6"/>
  <c r="U201" i="6"/>
  <c r="U185" i="6"/>
  <c r="AE181" i="6"/>
  <c r="AF181" i="6" s="1"/>
  <c r="U156" i="6"/>
  <c r="AE154" i="6"/>
  <c r="AF154" i="6" s="1"/>
  <c r="AE146" i="6"/>
  <c r="AF146" i="6" s="1"/>
  <c r="U111" i="6"/>
  <c r="AE111" i="6"/>
  <c r="AF111" i="6" s="1"/>
  <c r="V111" i="6"/>
  <c r="U109" i="6"/>
  <c r="AR82" i="6"/>
  <c r="U143" i="6"/>
  <c r="V94" i="6"/>
  <c r="AO82" i="6"/>
  <c r="AE82" i="6"/>
  <c r="AF82" i="6" s="1"/>
  <c r="U66" i="6"/>
  <c r="V44" i="6"/>
  <c r="V40" i="6"/>
  <c r="AD40" i="6" s="1"/>
  <c r="AE40" i="6"/>
  <c r="AF40" i="6" s="1"/>
  <c r="V37" i="6"/>
  <c r="AE37" i="6"/>
  <c r="AF37" i="6" s="1"/>
  <c r="V35" i="6"/>
  <c r="AE35" i="6"/>
  <c r="AF35" i="6" s="1"/>
  <c r="U25" i="6"/>
  <c r="V15" i="6"/>
  <c r="AE15" i="6"/>
  <c r="AF15" i="6" s="1"/>
  <c r="V24" i="6"/>
  <c r="V20" i="6"/>
  <c r="V6" i="6"/>
  <c r="U9" i="6"/>
  <c r="V9" i="6"/>
  <c r="AP13" i="6"/>
  <c r="V11" i="6"/>
  <c r="D141" i="5"/>
  <c r="D109" i="5"/>
  <c r="D93" i="5"/>
  <c r="D85" i="5"/>
  <c r="D81" i="5"/>
  <c r="D77" i="5"/>
  <c r="D73" i="5"/>
  <c r="D69" i="5"/>
  <c r="D37" i="5"/>
  <c r="D5" i="5"/>
  <c r="E5" i="5" s="1"/>
  <c r="D117" i="5"/>
  <c r="D105" i="5"/>
  <c r="D133" i="5"/>
  <c r="D121" i="5"/>
  <c r="D97" i="5"/>
  <c r="D173" i="5"/>
  <c r="D157" i="5"/>
  <c r="D129" i="5"/>
  <c r="D89" i="5"/>
  <c r="D137" i="5"/>
  <c r="D165" i="5"/>
  <c r="D149" i="5"/>
  <c r="D125" i="5"/>
  <c r="D113" i="5"/>
  <c r="D101" i="5"/>
  <c r="D53" i="5"/>
  <c r="D21" i="5"/>
  <c r="D61" i="5"/>
  <c r="D55" i="5"/>
  <c r="D45" i="5"/>
  <c r="D39" i="5"/>
  <c r="D29" i="5"/>
  <c r="D23" i="5"/>
  <c r="D13" i="5"/>
  <c r="D7" i="5"/>
  <c r="AG273" i="2"/>
  <c r="AJ273" i="2" s="1"/>
  <c r="AG257" i="2"/>
  <c r="AJ257" i="2" s="1"/>
  <c r="AM300" i="2"/>
  <c r="AQ300" i="2"/>
  <c r="F300" i="2"/>
  <c r="D300" i="6" s="1"/>
  <c r="AL292" i="2"/>
  <c r="AK292" i="2" s="1"/>
  <c r="F292" i="2"/>
  <c r="AN288" i="2"/>
  <c r="AM288" i="2"/>
  <c r="AL288" i="2"/>
  <c r="AK288" i="2" s="1"/>
  <c r="AQ288" i="2"/>
  <c r="F288" i="2"/>
  <c r="F284" i="2"/>
  <c r="G281" i="2"/>
  <c r="O281" i="2" s="1"/>
  <c r="BY281" i="2"/>
  <c r="CG281" i="2" s="1"/>
  <c r="AG281" i="2"/>
  <c r="AJ281" i="2" s="1"/>
  <c r="G276" i="2"/>
  <c r="O276" i="2" s="1"/>
  <c r="K276" i="2"/>
  <c r="S276" i="2" s="1"/>
  <c r="BS276" i="2"/>
  <c r="CA276" i="2" s="1"/>
  <c r="BW276" i="2"/>
  <c r="CE276" i="2" s="1"/>
  <c r="M276" i="2"/>
  <c r="U276" i="2" s="1"/>
  <c r="BZ276" i="2"/>
  <c r="CH276" i="2" s="1"/>
  <c r="J276" i="2"/>
  <c r="R276" i="2" s="1"/>
  <c r="BY276" i="2"/>
  <c r="CG276" i="2" s="1"/>
  <c r="AU264" i="2"/>
  <c r="AV264" i="2"/>
  <c r="AT264" i="2"/>
  <c r="G260" i="2"/>
  <c r="O260" i="2" s="1"/>
  <c r="BW260" i="2"/>
  <c r="CE260" i="2" s="1"/>
  <c r="J260" i="2"/>
  <c r="R260" i="2" s="1"/>
  <c r="B259" i="2"/>
  <c r="B258" i="2"/>
  <c r="AP300" i="2"/>
  <c r="AN299" i="2"/>
  <c r="AL299" i="2"/>
  <c r="AK299" i="2" s="1"/>
  <c r="AQ299" i="2"/>
  <c r="AP299" i="2"/>
  <c r="AN295" i="2"/>
  <c r="AL295" i="2"/>
  <c r="AK295" i="2" s="1"/>
  <c r="AQ295" i="2"/>
  <c r="AP295" i="2"/>
  <c r="M294" i="2"/>
  <c r="U294" i="2" s="1"/>
  <c r="N293" i="2"/>
  <c r="V293" i="2" s="1"/>
  <c r="BZ293" i="2"/>
  <c r="CH293" i="2" s="1"/>
  <c r="M293" i="2"/>
  <c r="U293" i="2" s="1"/>
  <c r="BY293" i="2"/>
  <c r="CG293" i="2" s="1"/>
  <c r="L291" i="2"/>
  <c r="T291" i="2" s="1"/>
  <c r="BT291" i="2"/>
  <c r="CB291" i="2" s="1"/>
  <c r="BW291" i="2"/>
  <c r="CE291" i="2" s="1"/>
  <c r="J291" i="2"/>
  <c r="R291" i="2" s="1"/>
  <c r="BS289" i="2"/>
  <c r="CA289" i="2" s="1"/>
  <c r="AP288" i="2"/>
  <c r="H287" i="2"/>
  <c r="P287" i="2" s="1"/>
  <c r="L287" i="2"/>
  <c r="T287" i="2" s="1"/>
  <c r="BT287" i="2"/>
  <c r="CB287" i="2" s="1"/>
  <c r="BX287" i="2"/>
  <c r="CF287" i="2" s="1"/>
  <c r="K287" i="2"/>
  <c r="S287" i="2" s="1"/>
  <c r="BW287" i="2"/>
  <c r="CE287" i="2" s="1"/>
  <c r="J287" i="2"/>
  <c r="R287" i="2" s="1"/>
  <c r="BV287" i="2"/>
  <c r="CD287" i="2" s="1"/>
  <c r="BS285" i="2"/>
  <c r="CA285" i="2" s="1"/>
  <c r="AP284" i="2"/>
  <c r="AG276" i="2"/>
  <c r="BV260" i="2"/>
  <c r="CD260" i="2" s="1"/>
  <c r="F258" i="2"/>
  <c r="D258" i="6" s="1"/>
  <c r="B251" i="2"/>
  <c r="H251" i="2" s="1"/>
  <c r="P251" i="2" s="1"/>
  <c r="B250" i="2"/>
  <c r="BU240" i="2"/>
  <c r="CC240" i="2" s="1"/>
  <c r="AG221" i="2"/>
  <c r="F218" i="2"/>
  <c r="D218" i="6" s="1"/>
  <c r="B215" i="2"/>
  <c r="B214" i="2"/>
  <c r="BT214" i="2" s="1"/>
  <c r="CB214" i="2" s="1"/>
  <c r="AN204" i="2"/>
  <c r="AL204" i="2"/>
  <c r="AK204" i="2" s="1"/>
  <c r="AQ204" i="2"/>
  <c r="AM204" i="2"/>
  <c r="AO204" i="2"/>
  <c r="AP204" i="2"/>
  <c r="AH35" i="2"/>
  <c r="AI35" i="2"/>
  <c r="AG35" i="2"/>
  <c r="BS35" i="2"/>
  <c r="CA35" i="2" s="1"/>
  <c r="AO300" i="2"/>
  <c r="BY294" i="2"/>
  <c r="CG294" i="2" s="1"/>
  <c r="AG294" i="2"/>
  <c r="AO288" i="2"/>
  <c r="BY287" i="2"/>
  <c r="CG287" i="2" s="1"/>
  <c r="N287" i="2"/>
  <c r="V287" i="2" s="1"/>
  <c r="B283" i="2"/>
  <c r="B282" i="2"/>
  <c r="BU281" i="2"/>
  <c r="CC281" i="2" s="1"/>
  <c r="BU276" i="2"/>
  <c r="CC276" i="2" s="1"/>
  <c r="N276" i="2"/>
  <c r="V276" i="2" s="1"/>
  <c r="AG272" i="2"/>
  <c r="AJ272" i="2" s="1"/>
  <c r="F270" i="2"/>
  <c r="D270" i="6" s="1"/>
  <c r="B267" i="2"/>
  <c r="B266" i="2"/>
  <c r="AX264" i="2"/>
  <c r="BU260" i="2"/>
  <c r="CC260" i="2" s="1"/>
  <c r="B255" i="2"/>
  <c r="B254" i="2"/>
  <c r="F250" i="2"/>
  <c r="D250" i="6" s="1"/>
  <c r="AG241" i="2"/>
  <c r="AJ241" i="2" s="1"/>
  <c r="F225" i="2"/>
  <c r="BU225" i="2" s="1"/>
  <c r="CC225" i="2" s="1"/>
  <c r="F197" i="2"/>
  <c r="AG197" i="2"/>
  <c r="AJ197" i="2" s="1"/>
  <c r="B194" i="2"/>
  <c r="B193" i="2"/>
  <c r="F296" i="2"/>
  <c r="AN284" i="2"/>
  <c r="AM284" i="2"/>
  <c r="AL284" i="2"/>
  <c r="AK284" i="2" s="1"/>
  <c r="AQ284" i="2"/>
  <c r="AR284" i="2" s="1"/>
  <c r="F278" i="2"/>
  <c r="D278" i="6" s="1"/>
  <c r="B275" i="2"/>
  <c r="B274" i="2"/>
  <c r="BY265" i="2"/>
  <c r="CG265" i="2" s="1"/>
  <c r="F262" i="2"/>
  <c r="D262" i="6" s="1"/>
  <c r="F209" i="2"/>
  <c r="BS209" i="2" s="1"/>
  <c r="CA209" i="2" s="1"/>
  <c r="AA179" i="2"/>
  <c r="L295" i="2"/>
  <c r="T295" i="2" s="1"/>
  <c r="BW295" i="2"/>
  <c r="CE295" i="2" s="1"/>
  <c r="AN287" i="2"/>
  <c r="AN283" i="2"/>
  <c r="AL283" i="2"/>
  <c r="AK283" i="2" s="1"/>
  <c r="AQ283" i="2"/>
  <c r="AP283" i="2"/>
  <c r="G277" i="2"/>
  <c r="O277" i="2" s="1"/>
  <c r="BS277" i="2"/>
  <c r="CA277" i="2" s="1"/>
  <c r="J277" i="2"/>
  <c r="R277" i="2" s="1"/>
  <c r="I277" i="2"/>
  <c r="Q277" i="2" s="1"/>
  <c r="BV277" i="2"/>
  <c r="CD277" i="2" s="1"/>
  <c r="BV276" i="2"/>
  <c r="CD276" i="2" s="1"/>
  <c r="F274" i="2"/>
  <c r="B271" i="2"/>
  <c r="BX271" i="2" s="1"/>
  <c r="CF271" i="2" s="1"/>
  <c r="B270" i="2"/>
  <c r="H270" i="2" s="1"/>
  <c r="P270" i="2" s="1"/>
  <c r="AG261" i="2"/>
  <c r="AJ261" i="2" s="1"/>
  <c r="AG260" i="2"/>
  <c r="AJ260" i="2" s="1"/>
  <c r="F238" i="2"/>
  <c r="D238" i="6" s="1"/>
  <c r="AG225" i="2"/>
  <c r="AJ225" i="2" s="1"/>
  <c r="BY216" i="2"/>
  <c r="CG216" i="2" s="1"/>
  <c r="AG216" i="2"/>
  <c r="AJ216" i="2" s="1"/>
  <c r="AO299" i="2"/>
  <c r="AG297" i="2"/>
  <c r="AJ297" i="2" s="1"/>
  <c r="AG296" i="2"/>
  <c r="AJ296" i="2" s="1"/>
  <c r="AO295" i="2"/>
  <c r="BW294" i="2"/>
  <c r="CE294" i="2" s="1"/>
  <c r="H294" i="2"/>
  <c r="P294" i="2" s="1"/>
  <c r="L294" i="2"/>
  <c r="T294" i="2" s="1"/>
  <c r="BT294" i="2"/>
  <c r="CB294" i="2" s="1"/>
  <c r="BX294" i="2"/>
  <c r="CF294" i="2" s="1"/>
  <c r="J294" i="2"/>
  <c r="R294" i="2" s="1"/>
  <c r="BV294" i="2"/>
  <c r="CD294" i="2" s="1"/>
  <c r="I294" i="2"/>
  <c r="Q294" i="2" s="1"/>
  <c r="N294" i="2"/>
  <c r="V294" i="2" s="1"/>
  <c r="BU294" i="2"/>
  <c r="CC294" i="2" s="1"/>
  <c r="BZ294" i="2"/>
  <c r="CH294" i="2" s="1"/>
  <c r="AG293" i="2"/>
  <c r="AJ293" i="2" s="1"/>
  <c r="K293" i="2"/>
  <c r="S293" i="2" s="1"/>
  <c r="AG292" i="2"/>
  <c r="AJ292" i="2" s="1"/>
  <c r="M291" i="2"/>
  <c r="U291" i="2" s="1"/>
  <c r="J290" i="2"/>
  <c r="R290" i="2" s="1"/>
  <c r="AG289" i="2"/>
  <c r="BU287" i="2"/>
  <c r="M287" i="2"/>
  <c r="U287" i="2" s="1"/>
  <c r="AG285" i="2"/>
  <c r="AJ285" i="2" s="1"/>
  <c r="BS284" i="2"/>
  <c r="CA284" i="2" s="1"/>
  <c r="AO283" i="2"/>
  <c r="F282" i="2"/>
  <c r="G280" i="2"/>
  <c r="O280" i="2" s="1"/>
  <c r="K280" i="2"/>
  <c r="S280" i="2" s="1"/>
  <c r="M280" i="2"/>
  <c r="U280" i="2" s="1"/>
  <c r="BZ280" i="2"/>
  <c r="CH280" i="2" s="1"/>
  <c r="B279" i="2"/>
  <c r="B278" i="2"/>
  <c r="N277" i="2"/>
  <c r="V277" i="2" s="1"/>
  <c r="I276" i="2"/>
  <c r="Q276" i="2" s="1"/>
  <c r="H276" i="2"/>
  <c r="P276" i="2" s="1"/>
  <c r="F269" i="2"/>
  <c r="F266" i="2"/>
  <c r="AW264" i="2"/>
  <c r="K264" i="2"/>
  <c r="S264" i="2" s="1"/>
  <c r="BZ264" i="2"/>
  <c r="B263" i="2"/>
  <c r="B262" i="2"/>
  <c r="H260" i="2"/>
  <c r="P260" i="2" s="1"/>
  <c r="F254" i="2"/>
  <c r="D254" i="6" s="1"/>
  <c r="BS248" i="2"/>
  <c r="CA248" i="2" s="1"/>
  <c r="BW248" i="2"/>
  <c r="CE248" i="2" s="1"/>
  <c r="BZ248" i="2"/>
  <c r="CH248" i="2" s="1"/>
  <c r="N248" i="2"/>
  <c r="V248" i="2" s="1"/>
  <c r="BY248" i="2"/>
  <c r="CG248" i="2" s="1"/>
  <c r="F246" i="2"/>
  <c r="D246" i="6" s="1"/>
  <c r="BZ243" i="2"/>
  <c r="CH243" i="2" s="1"/>
  <c r="J243" i="2"/>
  <c r="R243" i="2" s="1"/>
  <c r="AG243" i="2"/>
  <c r="AJ243" i="2" s="1"/>
  <c r="I243" i="2"/>
  <c r="Q243" i="2" s="1"/>
  <c r="G237" i="2"/>
  <c r="O237" i="2" s="1"/>
  <c r="K237" i="2"/>
  <c r="S237" i="2" s="1"/>
  <c r="BS237" i="2"/>
  <c r="CA237" i="2" s="1"/>
  <c r="BW237" i="2"/>
  <c r="CE237" i="2" s="1"/>
  <c r="J237" i="2"/>
  <c r="R237" i="2" s="1"/>
  <c r="BY237" i="2"/>
  <c r="CG237" i="2" s="1"/>
  <c r="I237" i="2"/>
  <c r="Q237" i="2" s="1"/>
  <c r="AG237" i="2"/>
  <c r="BV237" i="2"/>
  <c r="CD237" i="2" s="1"/>
  <c r="N237" i="2"/>
  <c r="V237" i="2" s="1"/>
  <c r="BU237" i="2"/>
  <c r="CC237" i="2" s="1"/>
  <c r="BZ237" i="2"/>
  <c r="CH237" i="2" s="1"/>
  <c r="M237" i="2"/>
  <c r="U237" i="2" s="1"/>
  <c r="F234" i="2"/>
  <c r="BZ232" i="2"/>
  <c r="CH232" i="2" s="1"/>
  <c r="BY232" i="2"/>
  <c r="CG232" i="2" s="1"/>
  <c r="AG232" i="2"/>
  <c r="AJ232" i="2" s="1"/>
  <c r="I232" i="2"/>
  <c r="Q232" i="2" s="1"/>
  <c r="B231" i="2"/>
  <c r="BX231" i="2" s="1"/>
  <c r="CF231" i="2" s="1"/>
  <c r="B230" i="2"/>
  <c r="BW209" i="2"/>
  <c r="CE209" i="2" s="1"/>
  <c r="I209" i="2"/>
  <c r="Q209" i="2" s="1"/>
  <c r="AG209" i="2"/>
  <c r="AJ209" i="2" s="1"/>
  <c r="BU209" i="2"/>
  <c r="CC209" i="2" s="1"/>
  <c r="K199" i="2"/>
  <c r="S199" i="2" s="1"/>
  <c r="I96" i="2"/>
  <c r="Q96" i="2" s="1"/>
  <c r="BU96" i="2"/>
  <c r="CC96" i="2" s="1"/>
  <c r="BY96" i="2"/>
  <c r="CG96" i="2" s="1"/>
  <c r="H96" i="2"/>
  <c r="P96" i="2" s="1"/>
  <c r="BT96" i="2"/>
  <c r="CB96" i="2" s="1"/>
  <c r="BZ96" i="2"/>
  <c r="CH96" i="2" s="1"/>
  <c r="J96" i="2"/>
  <c r="R96" i="2" s="1"/>
  <c r="L96" i="2"/>
  <c r="T96" i="2" s="1"/>
  <c r="BV96" i="2"/>
  <c r="CD96" i="2" s="1"/>
  <c r="BW96" i="2"/>
  <c r="CE96" i="2" s="1"/>
  <c r="K96" i="2"/>
  <c r="S96" i="2" s="1"/>
  <c r="BS96" i="2"/>
  <c r="F230" i="2"/>
  <c r="B227" i="2"/>
  <c r="B226" i="2"/>
  <c r="I217" i="2"/>
  <c r="Q217" i="2" s="1"/>
  <c r="F200" i="2"/>
  <c r="F193" i="2"/>
  <c r="D193" i="6" s="1"/>
  <c r="AG181" i="2"/>
  <c r="AJ181" i="2" s="1"/>
  <c r="BS165" i="2"/>
  <c r="CA165" i="2" s="1"/>
  <c r="AG100" i="2"/>
  <c r="AJ100" i="2" s="1"/>
  <c r="G100" i="2"/>
  <c r="O100" i="2" s="1"/>
  <c r="BV100" i="2"/>
  <c r="CD100" i="2" s="1"/>
  <c r="L100" i="2"/>
  <c r="T100" i="2" s="1"/>
  <c r="BW100" i="2"/>
  <c r="CE100" i="2" s="1"/>
  <c r="AM297" i="2"/>
  <c r="L293" i="2"/>
  <c r="T293" i="2" s="1"/>
  <c r="BX293" i="2"/>
  <c r="CF293" i="2" s="1"/>
  <c r="AM289" i="2"/>
  <c r="H289" i="2"/>
  <c r="P289" i="2" s="1"/>
  <c r="AR281" i="2"/>
  <c r="H281" i="2"/>
  <c r="P281" i="2" s="1"/>
  <c r="H248" i="2"/>
  <c r="P248" i="2" s="1"/>
  <c r="B246" i="2"/>
  <c r="H243" i="2"/>
  <c r="P243" i="2" s="1"/>
  <c r="B238" i="2"/>
  <c r="G236" i="2"/>
  <c r="O236" i="2" s="1"/>
  <c r="B235" i="2"/>
  <c r="BX235" i="2" s="1"/>
  <c r="CF235" i="2" s="1"/>
  <c r="B234" i="2"/>
  <c r="H232" i="2"/>
  <c r="P232" i="2" s="1"/>
  <c r="BU228" i="2"/>
  <c r="F222" i="2"/>
  <c r="D222" i="6" s="1"/>
  <c r="G220" i="2"/>
  <c r="O220" i="2" s="1"/>
  <c r="K220" i="2"/>
  <c r="S220" i="2" s="1"/>
  <c r="BS220" i="2"/>
  <c r="CA220" i="2" s="1"/>
  <c r="BW220" i="2"/>
  <c r="CE220" i="2" s="1"/>
  <c r="M220" i="2"/>
  <c r="U220" i="2" s="1"/>
  <c r="BZ220" i="2"/>
  <c r="J220" i="2"/>
  <c r="R220" i="2" s="1"/>
  <c r="BY220" i="2"/>
  <c r="CG220" i="2" s="1"/>
  <c r="B219" i="2"/>
  <c r="L219" i="2" s="1"/>
  <c r="T219" i="2" s="1"/>
  <c r="B218" i="2"/>
  <c r="BV208" i="2"/>
  <c r="CD208" i="2" s="1"/>
  <c r="AG203" i="2"/>
  <c r="AJ203" i="2" s="1"/>
  <c r="AG198" i="2"/>
  <c r="G198" i="2"/>
  <c r="O198" i="2" s="1"/>
  <c r="M197" i="2"/>
  <c r="U197" i="2" s="1"/>
  <c r="BS197" i="2"/>
  <c r="CA197" i="2" s="1"/>
  <c r="BY197" i="2"/>
  <c r="CG197" i="2" s="1"/>
  <c r="BV197" i="2"/>
  <c r="CD197" i="2" s="1"/>
  <c r="BW197" i="2"/>
  <c r="CE197" i="2" s="1"/>
  <c r="I194" i="2"/>
  <c r="Q194" i="2" s="1"/>
  <c r="BS194" i="2"/>
  <c r="CA194" i="2" s="1"/>
  <c r="AG189" i="2"/>
  <c r="AJ189" i="2" s="1"/>
  <c r="F188" i="2"/>
  <c r="D188" i="6" s="1"/>
  <c r="AG128" i="2"/>
  <c r="AJ128" i="2" s="1"/>
  <c r="G128" i="2"/>
  <c r="O128" i="2" s="1"/>
  <c r="BW128" i="2"/>
  <c r="CE128" i="2" s="1"/>
  <c r="Z127" i="2"/>
  <c r="K256" i="2"/>
  <c r="S256" i="2" s="1"/>
  <c r="BW256" i="2"/>
  <c r="CE256" i="2" s="1"/>
  <c r="G228" i="2"/>
  <c r="O228" i="2" s="1"/>
  <c r="K228" i="2"/>
  <c r="S228" i="2" s="1"/>
  <c r="BS228" i="2"/>
  <c r="CA228" i="2" s="1"/>
  <c r="BW228" i="2"/>
  <c r="CE228" i="2" s="1"/>
  <c r="M228" i="2"/>
  <c r="U228" i="2" s="1"/>
  <c r="BZ228" i="2"/>
  <c r="J228" i="2"/>
  <c r="R228" i="2" s="1"/>
  <c r="BY228" i="2"/>
  <c r="CG228" i="2" s="1"/>
  <c r="F214" i="2"/>
  <c r="D214" i="6" s="1"/>
  <c r="J212" i="2"/>
  <c r="R212" i="2" s="1"/>
  <c r="B211" i="2"/>
  <c r="B210" i="2"/>
  <c r="F185" i="2"/>
  <c r="AG173" i="2"/>
  <c r="AJ173" i="2" s="1"/>
  <c r="H284" i="2"/>
  <c r="P284" i="2" s="1"/>
  <c r="H258" i="2"/>
  <c r="P258" i="2" s="1"/>
  <c r="M256" i="2"/>
  <c r="U256" i="2" s="1"/>
  <c r="F242" i="2"/>
  <c r="AR240" i="2"/>
  <c r="G229" i="2"/>
  <c r="O229" i="2" s="1"/>
  <c r="K229" i="2"/>
  <c r="S229" i="2" s="1"/>
  <c r="BS229" i="2"/>
  <c r="CA229" i="2" s="1"/>
  <c r="BW229" i="2"/>
  <c r="CE229" i="2" s="1"/>
  <c r="J229" i="2"/>
  <c r="R229" i="2" s="1"/>
  <c r="BY229" i="2"/>
  <c r="I229" i="2"/>
  <c r="Q229" i="2" s="1"/>
  <c r="AG229" i="2"/>
  <c r="AJ229" i="2" s="1"/>
  <c r="BV229" i="2"/>
  <c r="CD229" i="2" s="1"/>
  <c r="BV228" i="2"/>
  <c r="CD228" i="2" s="1"/>
  <c r="AG228" i="2"/>
  <c r="AJ228" i="2" s="1"/>
  <c r="F226" i="2"/>
  <c r="B223" i="2"/>
  <c r="B222" i="2"/>
  <c r="H215" i="2"/>
  <c r="P215" i="2" s="1"/>
  <c r="I213" i="2"/>
  <c r="Q213" i="2" s="1"/>
  <c r="AG212" i="2"/>
  <c r="AJ212" i="2" s="1"/>
  <c r="F210" i="2"/>
  <c r="D210" i="6" s="1"/>
  <c r="G208" i="2"/>
  <c r="O208" i="2" s="1"/>
  <c r="K208" i="2"/>
  <c r="S208" i="2" s="1"/>
  <c r="BS208" i="2"/>
  <c r="CA208" i="2" s="1"/>
  <c r="BW208" i="2"/>
  <c r="CE208" i="2" s="1"/>
  <c r="M208" i="2"/>
  <c r="U208" i="2" s="1"/>
  <c r="BZ208" i="2"/>
  <c r="CH208" i="2" s="1"/>
  <c r="J208" i="2"/>
  <c r="R208" i="2" s="1"/>
  <c r="BY208" i="2"/>
  <c r="CG208" i="2" s="1"/>
  <c r="G205" i="2"/>
  <c r="O205" i="2" s="1"/>
  <c r="K205" i="2"/>
  <c r="S205" i="2" s="1"/>
  <c r="BS205" i="2"/>
  <c r="CA205" i="2" s="1"/>
  <c r="BW205" i="2"/>
  <c r="CE205" i="2" s="1"/>
  <c r="M205" i="2"/>
  <c r="U205" i="2" s="1"/>
  <c r="BZ205" i="2"/>
  <c r="J205" i="2"/>
  <c r="R205" i="2" s="1"/>
  <c r="AG205" i="2"/>
  <c r="BV205" i="2"/>
  <c r="CD205" i="2" s="1"/>
  <c r="I205" i="2"/>
  <c r="Q205" i="2" s="1"/>
  <c r="BU205" i="2"/>
  <c r="CC205" i="2" s="1"/>
  <c r="BV195" i="2"/>
  <c r="CD195" i="2" s="1"/>
  <c r="AN191" i="2"/>
  <c r="AQ191" i="2"/>
  <c r="AO191" i="2"/>
  <c r="N187" i="2"/>
  <c r="V187" i="2" s="1"/>
  <c r="BS187" i="2"/>
  <c r="CA187" i="2" s="1"/>
  <c r="G187" i="2"/>
  <c r="O187" i="2" s="1"/>
  <c r="F180" i="2"/>
  <c r="K180" i="2" s="1"/>
  <c r="S180" i="2" s="1"/>
  <c r="G178" i="2"/>
  <c r="O178" i="2" s="1"/>
  <c r="K178" i="2"/>
  <c r="S178" i="2" s="1"/>
  <c r="BS178" i="2"/>
  <c r="CA178" i="2" s="1"/>
  <c r="BW178" i="2"/>
  <c r="CE178" i="2" s="1"/>
  <c r="M178" i="2"/>
  <c r="U178" i="2" s="1"/>
  <c r="BZ178" i="2"/>
  <c r="CH178" i="2" s="1"/>
  <c r="N178" i="2"/>
  <c r="V178" i="2" s="1"/>
  <c r="BU178" i="2"/>
  <c r="CC178" i="2" s="1"/>
  <c r="AG178" i="2"/>
  <c r="BY178" i="2"/>
  <c r="CG178" i="2" s="1"/>
  <c r="J178" i="2"/>
  <c r="R178" i="2" s="1"/>
  <c r="BV178" i="2"/>
  <c r="CD178" i="2" s="1"/>
  <c r="I140" i="2"/>
  <c r="Q140" i="2" s="1"/>
  <c r="M140" i="2"/>
  <c r="U140" i="2" s="1"/>
  <c r="BU140" i="2"/>
  <c r="CC140" i="2" s="1"/>
  <c r="BY140" i="2"/>
  <c r="CG140" i="2" s="1"/>
  <c r="H140" i="2"/>
  <c r="P140" i="2" s="1"/>
  <c r="N140" i="2"/>
  <c r="V140" i="2" s="1"/>
  <c r="BT140" i="2"/>
  <c r="CB140" i="2" s="1"/>
  <c r="BZ140" i="2"/>
  <c r="CH140" i="2" s="1"/>
  <c r="J140" i="2"/>
  <c r="R140" i="2" s="1"/>
  <c r="BV140" i="2"/>
  <c r="CD140" i="2" s="1"/>
  <c r="L140" i="2"/>
  <c r="T140" i="2" s="1"/>
  <c r="BS140" i="2"/>
  <c r="CA140" i="2" s="1"/>
  <c r="BW140" i="2"/>
  <c r="CE140" i="2" s="1"/>
  <c r="BX140" i="2"/>
  <c r="CF140" i="2" s="1"/>
  <c r="K140" i="2"/>
  <c r="S140" i="2" s="1"/>
  <c r="H237" i="2"/>
  <c r="P237" i="2" s="1"/>
  <c r="H233" i="2"/>
  <c r="P233" i="2" s="1"/>
  <c r="H229" i="2"/>
  <c r="P229" i="2" s="1"/>
  <c r="H217" i="2"/>
  <c r="P217" i="2" s="1"/>
  <c r="H205" i="2"/>
  <c r="P205" i="2" s="1"/>
  <c r="AN203" i="2"/>
  <c r="AP203" i="2"/>
  <c r="AL203" i="2"/>
  <c r="AK203" i="2" s="1"/>
  <c r="AQ203" i="2"/>
  <c r="AO203" i="2"/>
  <c r="AG202" i="2"/>
  <c r="AJ202" i="2" s="1"/>
  <c r="H198" i="2"/>
  <c r="P198" i="2" s="1"/>
  <c r="BT198" i="2"/>
  <c r="CB198" i="2" s="1"/>
  <c r="I198" i="2"/>
  <c r="Q198" i="2" s="1"/>
  <c r="BU198" i="2"/>
  <c r="CC198" i="2" s="1"/>
  <c r="J198" i="2"/>
  <c r="R198" i="2" s="1"/>
  <c r="M198" i="2"/>
  <c r="U198" i="2" s="1"/>
  <c r="K198" i="2"/>
  <c r="S198" i="2" s="1"/>
  <c r="AG187" i="2"/>
  <c r="AJ187" i="2" s="1"/>
  <c r="I187" i="2"/>
  <c r="Q187" i="2" s="1"/>
  <c r="BU187" i="2"/>
  <c r="CC187" i="2" s="1"/>
  <c r="AG185" i="2"/>
  <c r="J180" i="2"/>
  <c r="R180" i="2" s="1"/>
  <c r="AG174" i="2"/>
  <c r="BX174" i="2"/>
  <c r="CF174" i="2" s="1"/>
  <c r="I173" i="2"/>
  <c r="Q173" i="2" s="1"/>
  <c r="BT173" i="2"/>
  <c r="CB173" i="2" s="1"/>
  <c r="J173" i="2"/>
  <c r="R173" i="2" s="1"/>
  <c r="AG166" i="2"/>
  <c r="I160" i="2"/>
  <c r="Q160" i="2" s="1"/>
  <c r="M160" i="2"/>
  <c r="U160" i="2" s="1"/>
  <c r="BU160" i="2"/>
  <c r="CC160" i="2" s="1"/>
  <c r="BY160" i="2"/>
  <c r="CG160" i="2" s="1"/>
  <c r="H160" i="2"/>
  <c r="P160" i="2" s="1"/>
  <c r="N160" i="2"/>
  <c r="V160" i="2" s="1"/>
  <c r="BT160" i="2"/>
  <c r="CB160" i="2" s="1"/>
  <c r="BZ160" i="2"/>
  <c r="CH160" i="2" s="1"/>
  <c r="J160" i="2"/>
  <c r="R160" i="2" s="1"/>
  <c r="BV160" i="2"/>
  <c r="CD160" i="2" s="1"/>
  <c r="L160" i="2"/>
  <c r="T160" i="2" s="1"/>
  <c r="BS160" i="2"/>
  <c r="CA160" i="2" s="1"/>
  <c r="BW160" i="2"/>
  <c r="CE160" i="2" s="1"/>
  <c r="BX160" i="2"/>
  <c r="CF160" i="2" s="1"/>
  <c r="K160" i="2"/>
  <c r="S160" i="2" s="1"/>
  <c r="AW133" i="2"/>
  <c r="F204" i="2"/>
  <c r="D204" i="6" s="1"/>
  <c r="AO200" i="2"/>
  <c r="AG196" i="2"/>
  <c r="AJ196" i="2" s="1"/>
  <c r="AN188" i="2"/>
  <c r="AL188" i="2"/>
  <c r="AK188" i="2" s="1"/>
  <c r="AQ188" i="2"/>
  <c r="AM188" i="2"/>
  <c r="AO188" i="2"/>
  <c r="AG183" i="2"/>
  <c r="AJ183" i="2" s="1"/>
  <c r="AG176" i="2"/>
  <c r="AJ176" i="2" s="1"/>
  <c r="AW165" i="2"/>
  <c r="AZ165" i="2"/>
  <c r="AD162" i="2"/>
  <c r="AC162" i="2"/>
  <c r="AG149" i="2"/>
  <c r="BW149" i="2"/>
  <c r="CE149" i="2" s="1"/>
  <c r="I137" i="2"/>
  <c r="Q137" i="2" s="1"/>
  <c r="M137" i="2"/>
  <c r="U137" i="2" s="1"/>
  <c r="BU137" i="2"/>
  <c r="CC137" i="2" s="1"/>
  <c r="BY137" i="2"/>
  <c r="CG137" i="2" s="1"/>
  <c r="H137" i="2"/>
  <c r="P137" i="2" s="1"/>
  <c r="N137" i="2"/>
  <c r="V137" i="2" s="1"/>
  <c r="BT137" i="2"/>
  <c r="CB137" i="2" s="1"/>
  <c r="BZ137" i="2"/>
  <c r="CH137" i="2" s="1"/>
  <c r="J137" i="2"/>
  <c r="R137" i="2" s="1"/>
  <c r="BV137" i="2"/>
  <c r="CD137" i="2" s="1"/>
  <c r="K137" i="2"/>
  <c r="S137" i="2" s="1"/>
  <c r="L137" i="2"/>
  <c r="T137" i="2" s="1"/>
  <c r="BS137" i="2"/>
  <c r="BX137" i="2"/>
  <c r="CF137" i="2" s="1"/>
  <c r="BW137" i="2"/>
  <c r="CE137" i="2" s="1"/>
  <c r="Y136" i="2"/>
  <c r="I136" i="2"/>
  <c r="Q136" i="2" s="1"/>
  <c r="M136" i="2"/>
  <c r="U136" i="2" s="1"/>
  <c r="BU136" i="2"/>
  <c r="CC136" i="2" s="1"/>
  <c r="BY136" i="2"/>
  <c r="CG136" i="2" s="1"/>
  <c r="H136" i="2"/>
  <c r="P136" i="2" s="1"/>
  <c r="N136" i="2"/>
  <c r="V136" i="2" s="1"/>
  <c r="BT136" i="2"/>
  <c r="CB136" i="2" s="1"/>
  <c r="BZ136" i="2"/>
  <c r="CH136" i="2" s="1"/>
  <c r="J136" i="2"/>
  <c r="R136" i="2" s="1"/>
  <c r="BV136" i="2"/>
  <c r="CD136" i="2" s="1"/>
  <c r="L136" i="2"/>
  <c r="T136" i="2" s="1"/>
  <c r="BS136" i="2"/>
  <c r="BW136" i="2"/>
  <c r="CE136" i="2" s="1"/>
  <c r="K136" i="2"/>
  <c r="S136" i="2" s="1"/>
  <c r="BX136" i="2"/>
  <c r="CF136" i="2" s="1"/>
  <c r="AG204" i="2"/>
  <c r="BV203" i="2"/>
  <c r="CD203" i="2" s="1"/>
  <c r="BX202" i="2"/>
  <c r="CF202" i="2" s="1"/>
  <c r="AN195" i="2"/>
  <c r="AN192" i="2"/>
  <c r="F192" i="2"/>
  <c r="D192" i="6" s="1"/>
  <c r="AG188" i="2"/>
  <c r="H187" i="2"/>
  <c r="P187" i="2" s="1"/>
  <c r="L187" i="2"/>
  <c r="T187" i="2" s="1"/>
  <c r="BT187" i="2"/>
  <c r="CB187" i="2" s="1"/>
  <c r="BX187" i="2"/>
  <c r="CF187" i="2" s="1"/>
  <c r="J187" i="2"/>
  <c r="R187" i="2" s="1"/>
  <c r="BV187" i="2"/>
  <c r="CD187" i="2" s="1"/>
  <c r="K187" i="2"/>
  <c r="S187" i="2" s="1"/>
  <c r="BW187" i="2"/>
  <c r="CE187" i="2" s="1"/>
  <c r="B182" i="2"/>
  <c r="BX182" i="2" s="1"/>
  <c r="CF182" i="2" s="1"/>
  <c r="AU179" i="2"/>
  <c r="AY179" i="2"/>
  <c r="AS179" i="2"/>
  <c r="AT179" i="2"/>
  <c r="H178" i="2"/>
  <c r="P178" i="2" s="1"/>
  <c r="F177" i="2"/>
  <c r="D177" i="6" s="1"/>
  <c r="I168" i="2"/>
  <c r="Q168" i="2" s="1"/>
  <c r="M168" i="2"/>
  <c r="U168" i="2" s="1"/>
  <c r="BU168" i="2"/>
  <c r="CC168" i="2" s="1"/>
  <c r="BY168" i="2"/>
  <c r="CG168" i="2" s="1"/>
  <c r="H168" i="2"/>
  <c r="P168" i="2" s="1"/>
  <c r="N168" i="2"/>
  <c r="V168" i="2" s="1"/>
  <c r="BT168" i="2"/>
  <c r="CB168" i="2" s="1"/>
  <c r="BZ168" i="2"/>
  <c r="CH168" i="2" s="1"/>
  <c r="J168" i="2"/>
  <c r="R168" i="2" s="1"/>
  <c r="BV168" i="2"/>
  <c r="CD168" i="2" s="1"/>
  <c r="L168" i="2"/>
  <c r="T168" i="2" s="1"/>
  <c r="BS168" i="2"/>
  <c r="CA168" i="2" s="1"/>
  <c r="BW168" i="2"/>
  <c r="CE168" i="2" s="1"/>
  <c r="K168" i="2"/>
  <c r="S168" i="2" s="1"/>
  <c r="AG161" i="2"/>
  <c r="G161" i="2"/>
  <c r="O161" i="2" s="1"/>
  <c r="I153" i="2"/>
  <c r="Q153" i="2" s="1"/>
  <c r="BT153" i="2"/>
  <c r="CB153" i="2" s="1"/>
  <c r="J153" i="2"/>
  <c r="R153" i="2" s="1"/>
  <c r="AG150" i="2"/>
  <c r="AJ150" i="2" s="1"/>
  <c r="G150" i="2"/>
  <c r="O150" i="2" s="1"/>
  <c r="BX150" i="2"/>
  <c r="CF150" i="2" s="1"/>
  <c r="BS150" i="2"/>
  <c r="CA150" i="2" s="1"/>
  <c r="L149" i="2"/>
  <c r="T149" i="2" s="1"/>
  <c r="AG146" i="2"/>
  <c r="G146" i="2"/>
  <c r="O146" i="2" s="1"/>
  <c r="BX146" i="2"/>
  <c r="CF146" i="2" s="1"/>
  <c r="L146" i="2"/>
  <c r="T146" i="2" s="1"/>
  <c r="BY144" i="2"/>
  <c r="CG144" i="2" s="1"/>
  <c r="N144" i="2"/>
  <c r="V144" i="2" s="1"/>
  <c r="BS144" i="2"/>
  <c r="CA144" i="2" s="1"/>
  <c r="BX144" i="2"/>
  <c r="CF144" i="2" s="1"/>
  <c r="F201" i="2"/>
  <c r="N201" i="2" s="1"/>
  <c r="V201" i="2" s="1"/>
  <c r="AN199" i="2"/>
  <c r="AP199" i="2"/>
  <c r="AL199" i="2"/>
  <c r="AK199" i="2" s="1"/>
  <c r="AQ199" i="2"/>
  <c r="AR199" i="2" s="1"/>
  <c r="I197" i="2"/>
  <c r="Q197" i="2" s="1"/>
  <c r="AN196" i="2"/>
  <c r="AQ196" i="2"/>
  <c r="F196" i="2"/>
  <c r="BZ196" i="2" s="1"/>
  <c r="CH196" i="2" s="1"/>
  <c r="AM195" i="2"/>
  <c r="AG192" i="2"/>
  <c r="AJ192" i="2" s="1"/>
  <c r="I191" i="2"/>
  <c r="Q191" i="2" s="1"/>
  <c r="H190" i="2"/>
  <c r="P190" i="2" s="1"/>
  <c r="I190" i="2"/>
  <c r="Q190" i="2" s="1"/>
  <c r="J190" i="2"/>
  <c r="R190" i="2" s="1"/>
  <c r="BY187" i="2"/>
  <c r="CG187" i="2" s="1"/>
  <c r="M187" i="2"/>
  <c r="U187" i="2" s="1"/>
  <c r="B186" i="2"/>
  <c r="BX186" i="2" s="1"/>
  <c r="CF186" i="2" s="1"/>
  <c r="F184" i="2"/>
  <c r="D184" i="6" s="1"/>
  <c r="F181" i="2"/>
  <c r="G181" i="2" s="1"/>
  <c r="O181" i="2" s="1"/>
  <c r="AW179" i="2"/>
  <c r="G179" i="2"/>
  <c r="O179" i="2" s="1"/>
  <c r="K179" i="2"/>
  <c r="S179" i="2" s="1"/>
  <c r="BS179" i="2"/>
  <c r="CA179" i="2" s="1"/>
  <c r="BW179" i="2"/>
  <c r="CE179" i="2" s="1"/>
  <c r="J179" i="2"/>
  <c r="R179" i="2" s="1"/>
  <c r="BY179" i="2"/>
  <c r="CG179" i="2" s="1"/>
  <c r="M179" i="2"/>
  <c r="U179" i="2" s="1"/>
  <c r="BZ179" i="2"/>
  <c r="B177" i="2"/>
  <c r="I169" i="2"/>
  <c r="Q169" i="2" s="1"/>
  <c r="M169" i="2"/>
  <c r="U169" i="2" s="1"/>
  <c r="H169" i="2"/>
  <c r="P169" i="2" s="1"/>
  <c r="N169" i="2"/>
  <c r="V169" i="2" s="1"/>
  <c r="J169" i="2"/>
  <c r="R169" i="2" s="1"/>
  <c r="BV169" i="2"/>
  <c r="CD169" i="2" s="1"/>
  <c r="BS169" i="2"/>
  <c r="AG162" i="2"/>
  <c r="G162" i="2"/>
  <c r="O162" i="2" s="1"/>
  <c r="BX162" i="2"/>
  <c r="CF162" i="2" s="1"/>
  <c r="CN162" i="2" s="1"/>
  <c r="M156" i="2"/>
  <c r="U156" i="2" s="1"/>
  <c r="BZ156" i="2"/>
  <c r="CH156" i="2" s="1"/>
  <c r="BV156" i="2"/>
  <c r="CD156" i="2" s="1"/>
  <c r="L150" i="2"/>
  <c r="T150" i="2" s="1"/>
  <c r="K150" i="2"/>
  <c r="S150" i="2" s="1"/>
  <c r="AG145" i="2"/>
  <c r="AJ145" i="2" s="1"/>
  <c r="I161" i="2"/>
  <c r="Q161" i="2" s="1"/>
  <c r="M161" i="2"/>
  <c r="U161" i="2" s="1"/>
  <c r="BU161" i="2"/>
  <c r="CC161" i="2" s="1"/>
  <c r="BY161" i="2"/>
  <c r="CG161" i="2" s="1"/>
  <c r="H161" i="2"/>
  <c r="P161" i="2" s="1"/>
  <c r="N161" i="2"/>
  <c r="V161" i="2" s="1"/>
  <c r="BT161" i="2"/>
  <c r="CB161" i="2" s="1"/>
  <c r="BZ161" i="2"/>
  <c r="CH161" i="2" s="1"/>
  <c r="J161" i="2"/>
  <c r="R161" i="2" s="1"/>
  <c r="BV161" i="2"/>
  <c r="CD161" i="2" s="1"/>
  <c r="K161" i="2"/>
  <c r="S161" i="2" s="1"/>
  <c r="L161" i="2"/>
  <c r="T161" i="2" s="1"/>
  <c r="BS161" i="2"/>
  <c r="CA161" i="2" s="1"/>
  <c r="AG158" i="2"/>
  <c r="AJ158" i="2" s="1"/>
  <c r="AS157" i="2"/>
  <c r="AV157" i="2"/>
  <c r="BU152" i="2"/>
  <c r="CC152" i="2" s="1"/>
  <c r="H152" i="2"/>
  <c r="P152" i="2" s="1"/>
  <c r="BZ152" i="2"/>
  <c r="CH152" i="2" s="1"/>
  <c r="L152" i="2"/>
  <c r="T152" i="2" s="1"/>
  <c r="BW152" i="2"/>
  <c r="CE152" i="2" s="1"/>
  <c r="K146" i="2"/>
  <c r="S146" i="2" s="1"/>
  <c r="I145" i="2"/>
  <c r="Q145" i="2" s="1"/>
  <c r="J145" i="2"/>
  <c r="R145" i="2" s="1"/>
  <c r="K145" i="2"/>
  <c r="S145" i="2" s="1"/>
  <c r="AG142" i="2"/>
  <c r="AJ142" i="2" s="1"/>
  <c r="BX142" i="2"/>
  <c r="CF142" i="2" s="1"/>
  <c r="AG112" i="2"/>
  <c r="AJ112" i="2" s="1"/>
  <c r="G112" i="2"/>
  <c r="O112" i="2" s="1"/>
  <c r="M105" i="2"/>
  <c r="U105" i="2" s="1"/>
  <c r="BY105" i="2"/>
  <c r="CG105" i="2" s="1"/>
  <c r="N105" i="2"/>
  <c r="V105" i="2" s="1"/>
  <c r="BS105" i="2"/>
  <c r="CA105" i="2" s="1"/>
  <c r="L105" i="2"/>
  <c r="T105" i="2" s="1"/>
  <c r="BZ105" i="2"/>
  <c r="CH105" i="2" s="1"/>
  <c r="BW105" i="2"/>
  <c r="CE105" i="2" s="1"/>
  <c r="BU82" i="2"/>
  <c r="CC82" i="2" s="1"/>
  <c r="I164" i="2"/>
  <c r="Q164" i="2" s="1"/>
  <c r="BU164" i="2"/>
  <c r="CC164" i="2" s="1"/>
  <c r="BY164" i="2"/>
  <c r="CG164" i="2" s="1"/>
  <c r="H164" i="2"/>
  <c r="P164" i="2" s="1"/>
  <c r="BT164" i="2"/>
  <c r="CB164" i="2" s="1"/>
  <c r="BZ164" i="2"/>
  <c r="CH164" i="2" s="1"/>
  <c r="J164" i="2"/>
  <c r="R164" i="2" s="1"/>
  <c r="L164" i="2"/>
  <c r="T164" i="2" s="1"/>
  <c r="BS164" i="2"/>
  <c r="BW164" i="2"/>
  <c r="BX161" i="2"/>
  <c r="CF161" i="2" s="1"/>
  <c r="K158" i="2"/>
  <c r="S158" i="2" s="1"/>
  <c r="G157" i="2"/>
  <c r="O157" i="2" s="1"/>
  <c r="M157" i="2"/>
  <c r="U157" i="2" s="1"/>
  <c r="BY157" i="2"/>
  <c r="CG157" i="2" s="1"/>
  <c r="N157" i="2"/>
  <c r="V157" i="2" s="1"/>
  <c r="BZ157" i="2"/>
  <c r="CH157" i="2" s="1"/>
  <c r="BV157" i="2"/>
  <c r="CD157" i="2" s="1"/>
  <c r="L157" i="2"/>
  <c r="T157" i="2" s="1"/>
  <c r="AG154" i="2"/>
  <c r="AJ154" i="2" s="1"/>
  <c r="AT153" i="2"/>
  <c r="K152" i="2"/>
  <c r="S152" i="2" s="1"/>
  <c r="I148" i="2"/>
  <c r="Q148" i="2" s="1"/>
  <c r="M148" i="2"/>
  <c r="U148" i="2" s="1"/>
  <c r="BU148" i="2"/>
  <c r="CC148" i="2" s="1"/>
  <c r="BY148" i="2"/>
  <c r="CG148" i="2" s="1"/>
  <c r="H148" i="2"/>
  <c r="P148" i="2" s="1"/>
  <c r="N148" i="2"/>
  <c r="V148" i="2" s="1"/>
  <c r="BT148" i="2"/>
  <c r="CB148" i="2" s="1"/>
  <c r="BZ148" i="2"/>
  <c r="CH148" i="2" s="1"/>
  <c r="J148" i="2"/>
  <c r="R148" i="2" s="1"/>
  <c r="BV148" i="2"/>
  <c r="CD148" i="2" s="1"/>
  <c r="L148" i="2"/>
  <c r="T148" i="2" s="1"/>
  <c r="BS148" i="2"/>
  <c r="CA148" i="2" s="1"/>
  <c r="BW148" i="2"/>
  <c r="CE148" i="2" s="1"/>
  <c r="N141" i="2"/>
  <c r="V141" i="2" s="1"/>
  <c r="G134" i="2"/>
  <c r="O134" i="2" s="1"/>
  <c r="BS134" i="2"/>
  <c r="CA134" i="2" s="1"/>
  <c r="AG114" i="2"/>
  <c r="AJ114" i="2" s="1"/>
  <c r="G114" i="2"/>
  <c r="O114" i="2" s="1"/>
  <c r="BS114" i="2"/>
  <c r="CA114" i="2" s="1"/>
  <c r="BX114" i="2"/>
  <c r="CF114" i="2" s="1"/>
  <c r="J114" i="2"/>
  <c r="R114" i="2" s="1"/>
  <c r="K114" i="2"/>
  <c r="S114" i="2" s="1"/>
  <c r="BW114" i="2"/>
  <c r="CE114" i="2" s="1"/>
  <c r="BT78" i="2"/>
  <c r="CB78" i="2" s="1"/>
  <c r="BW78" i="2"/>
  <c r="CE78" i="2" s="1"/>
  <c r="AH57" i="2"/>
  <c r="N57" i="2"/>
  <c r="V57" i="2" s="1"/>
  <c r="AI57" i="2"/>
  <c r="BV57" i="2"/>
  <c r="CD57" i="2" s="1"/>
  <c r="I128" i="2"/>
  <c r="Q128" i="2" s="1"/>
  <c r="M128" i="2"/>
  <c r="U128" i="2" s="1"/>
  <c r="BU128" i="2"/>
  <c r="CC128" i="2" s="1"/>
  <c r="BY128" i="2"/>
  <c r="CG128" i="2" s="1"/>
  <c r="H128" i="2"/>
  <c r="P128" i="2" s="1"/>
  <c r="N128" i="2"/>
  <c r="V128" i="2" s="1"/>
  <c r="BT128" i="2"/>
  <c r="CB128" i="2" s="1"/>
  <c r="BZ128" i="2"/>
  <c r="CH128" i="2" s="1"/>
  <c r="J128" i="2"/>
  <c r="R128" i="2" s="1"/>
  <c r="BX128" i="2"/>
  <c r="CF128" i="2" s="1"/>
  <c r="K128" i="2"/>
  <c r="S128" i="2" s="1"/>
  <c r="BS128" i="2"/>
  <c r="CA128" i="2" s="1"/>
  <c r="L128" i="2"/>
  <c r="T128" i="2" s="1"/>
  <c r="BV128" i="2"/>
  <c r="CD128" i="2" s="1"/>
  <c r="AG122" i="2"/>
  <c r="AJ122" i="2" s="1"/>
  <c r="BV120" i="2"/>
  <c r="CD120" i="2" s="1"/>
  <c r="AG106" i="2"/>
  <c r="AJ106" i="2" s="1"/>
  <c r="G106" i="2"/>
  <c r="O106" i="2" s="1"/>
  <c r="BS106" i="2"/>
  <c r="CA106" i="2" s="1"/>
  <c r="J106" i="2"/>
  <c r="R106" i="2" s="1"/>
  <c r="K106" i="2"/>
  <c r="S106" i="2" s="1"/>
  <c r="AS93" i="2"/>
  <c r="AW93" i="2"/>
  <c r="AT93" i="2"/>
  <c r="AY93" i="2"/>
  <c r="AX93" i="2"/>
  <c r="AZ93" i="2"/>
  <c r="AU93" i="2"/>
  <c r="AV93" i="2"/>
  <c r="AG85" i="2"/>
  <c r="AJ85" i="2" s="1"/>
  <c r="BY132" i="2"/>
  <c r="CG132" i="2" s="1"/>
  <c r="BZ132" i="2"/>
  <c r="CH132" i="2" s="1"/>
  <c r="BS132" i="2"/>
  <c r="M101" i="2"/>
  <c r="U101" i="2" s="1"/>
  <c r="BY101" i="2"/>
  <c r="CG101" i="2" s="1"/>
  <c r="N101" i="2"/>
  <c r="V101" i="2" s="1"/>
  <c r="BZ101" i="2"/>
  <c r="CH101" i="2" s="1"/>
  <c r="BS101" i="2"/>
  <c r="CA101" i="2" s="1"/>
  <c r="BV101" i="2"/>
  <c r="CD101" i="2" s="1"/>
  <c r="BW101" i="2"/>
  <c r="CE101" i="2" s="1"/>
  <c r="BT281" i="2"/>
  <c r="CB281" i="2" s="1"/>
  <c r="BX280" i="2"/>
  <c r="CF280" i="2" s="1"/>
  <c r="BT280" i="2"/>
  <c r="CB280" i="2" s="1"/>
  <c r="L280" i="2"/>
  <c r="T280" i="2" s="1"/>
  <c r="BT279" i="2"/>
  <c r="CB279" i="2" s="1"/>
  <c r="BT277" i="2"/>
  <c r="CB277" i="2" s="1"/>
  <c r="BX276" i="2"/>
  <c r="CF276" i="2" s="1"/>
  <c r="BT276" i="2"/>
  <c r="CB276" i="2" s="1"/>
  <c r="L276" i="2"/>
  <c r="T276" i="2" s="1"/>
  <c r="BX274" i="2"/>
  <c r="CF274" i="2" s="1"/>
  <c r="BX273" i="2"/>
  <c r="CF273" i="2" s="1"/>
  <c r="BT272" i="2"/>
  <c r="CB272" i="2" s="1"/>
  <c r="BX267" i="2"/>
  <c r="CF267" i="2" s="1"/>
  <c r="BT264" i="2"/>
  <c r="CB264" i="2" s="1"/>
  <c r="BX263" i="2"/>
  <c r="CF263" i="2" s="1"/>
  <c r="L261" i="2"/>
  <c r="T261" i="2" s="1"/>
  <c r="BT260" i="2"/>
  <c r="CB260" i="2" s="1"/>
  <c r="BX258" i="2"/>
  <c r="CF258" i="2" s="1"/>
  <c r="BT258" i="2"/>
  <c r="CB258" i="2" s="1"/>
  <c r="L258" i="2"/>
  <c r="T258" i="2" s="1"/>
  <c r="BX256" i="2"/>
  <c r="CF256" i="2" s="1"/>
  <c r="BT256" i="2"/>
  <c r="CB256" i="2" s="1"/>
  <c r="L256" i="2"/>
  <c r="T256" i="2" s="1"/>
  <c r="BX251" i="2"/>
  <c r="CF251" i="2" s="1"/>
  <c r="BX250" i="2"/>
  <c r="CF250" i="2" s="1"/>
  <c r="L249" i="2"/>
  <c r="T249" i="2" s="1"/>
  <c r="BX248" i="2"/>
  <c r="CF248" i="2" s="1"/>
  <c r="BT248" i="2"/>
  <c r="CB248" i="2" s="1"/>
  <c r="L248" i="2"/>
  <c r="T248" i="2" s="1"/>
  <c r="BX247" i="2"/>
  <c r="CF247" i="2" s="1"/>
  <c r="BT245" i="2"/>
  <c r="CB245" i="2" s="1"/>
  <c r="BX243" i="2"/>
  <c r="CF243" i="2" s="1"/>
  <c r="BT243" i="2"/>
  <c r="CB243" i="2" s="1"/>
  <c r="L243" i="2"/>
  <c r="T243" i="2" s="1"/>
  <c r="BT240" i="2"/>
  <c r="CB240" i="2" s="1"/>
  <c r="BX239" i="2"/>
  <c r="CF239" i="2" s="1"/>
  <c r="BT238" i="2"/>
  <c r="CB238" i="2" s="1"/>
  <c r="BX237" i="2"/>
  <c r="CF237" i="2" s="1"/>
  <c r="BT237" i="2"/>
  <c r="CB237" i="2" s="1"/>
  <c r="L237" i="2"/>
  <c r="T237" i="2" s="1"/>
  <c r="BX236" i="2"/>
  <c r="CF236" i="2" s="1"/>
  <c r="BT232" i="2"/>
  <c r="CB232" i="2" s="1"/>
  <c r="BX229" i="2"/>
  <c r="CF229" i="2" s="1"/>
  <c r="BT229" i="2"/>
  <c r="CB229" i="2" s="1"/>
  <c r="L229" i="2"/>
  <c r="T229" i="2" s="1"/>
  <c r="BX228" i="2"/>
  <c r="CF228" i="2" s="1"/>
  <c r="BT228" i="2"/>
  <c r="CB228" i="2" s="1"/>
  <c r="CJ228" i="2" s="1"/>
  <c r="L228" i="2"/>
  <c r="T228" i="2" s="1"/>
  <c r="BT227" i="2"/>
  <c r="CB227" i="2" s="1"/>
  <c r="L223" i="2"/>
  <c r="T223" i="2" s="1"/>
  <c r="BT222" i="2"/>
  <c r="CB222" i="2" s="1"/>
  <c r="BX220" i="2"/>
  <c r="CF220" i="2" s="1"/>
  <c r="BT220" i="2"/>
  <c r="CB220" i="2" s="1"/>
  <c r="L220" i="2"/>
  <c r="T220" i="2" s="1"/>
  <c r="BT219" i="2"/>
  <c r="CB219" i="2" s="1"/>
  <c r="BX217" i="2"/>
  <c r="CF217" i="2" s="1"/>
  <c r="BT216" i="2"/>
  <c r="CB216" i="2" s="1"/>
  <c r="BX215" i="2"/>
  <c r="CF215" i="2" s="1"/>
  <c r="BT215" i="2"/>
  <c r="CB215" i="2" s="1"/>
  <c r="L215" i="2"/>
  <c r="T215" i="2" s="1"/>
  <c r="BX213" i="2"/>
  <c r="CF213" i="2" s="1"/>
  <c r="L213" i="2"/>
  <c r="T213" i="2" s="1"/>
  <c r="BX212" i="2"/>
  <c r="CF212" i="2" s="1"/>
  <c r="BX211" i="2"/>
  <c r="CF211" i="2" s="1"/>
  <c r="BT209" i="2"/>
  <c r="CB209" i="2" s="1"/>
  <c r="L209" i="2"/>
  <c r="T209" i="2" s="1"/>
  <c r="BX208" i="2"/>
  <c r="CF208" i="2" s="1"/>
  <c r="BT208" i="2"/>
  <c r="CB208" i="2" s="1"/>
  <c r="CJ208" i="2" s="1"/>
  <c r="L208" i="2"/>
  <c r="T208" i="2" s="1"/>
  <c r="BT207" i="2"/>
  <c r="CB207" i="2" s="1"/>
  <c r="BX205" i="2"/>
  <c r="CF205" i="2" s="1"/>
  <c r="BT205" i="2"/>
  <c r="CB205" i="2" s="1"/>
  <c r="L205" i="2"/>
  <c r="T205" i="2" s="1"/>
  <c r="L200" i="2"/>
  <c r="T200" i="2" s="1"/>
  <c r="AP198" i="2"/>
  <c r="BZ197" i="2"/>
  <c r="CH197" i="2" s="1"/>
  <c r="BU197" i="2"/>
  <c r="CC197" i="2" s="1"/>
  <c r="N197" i="2"/>
  <c r="V197" i="2" s="1"/>
  <c r="BT196" i="2"/>
  <c r="CB196" i="2" s="1"/>
  <c r="AP194" i="2"/>
  <c r="AP190" i="2"/>
  <c r="BU189" i="2"/>
  <c r="CC189" i="2" s="1"/>
  <c r="H188" i="2"/>
  <c r="P188" i="2" s="1"/>
  <c r="AR181" i="2"/>
  <c r="BZ175" i="2"/>
  <c r="CH175" i="2" s="1"/>
  <c r="BX171" i="2"/>
  <c r="CF171" i="2" s="1"/>
  <c r="CN171" i="2" s="1"/>
  <c r="G171" i="2"/>
  <c r="O171" i="2" s="1"/>
  <c r="I171" i="2"/>
  <c r="Q171" i="2" s="1"/>
  <c r="M171" i="2"/>
  <c r="U171" i="2" s="1"/>
  <c r="BU171" i="2"/>
  <c r="CC171" i="2" s="1"/>
  <c r="BY171" i="2"/>
  <c r="CG171" i="2" s="1"/>
  <c r="H171" i="2"/>
  <c r="P171" i="2" s="1"/>
  <c r="N171" i="2"/>
  <c r="V171" i="2" s="1"/>
  <c r="BT171" i="2"/>
  <c r="CB171" i="2" s="1"/>
  <c r="BZ171" i="2"/>
  <c r="CH171" i="2" s="1"/>
  <c r="J171" i="2"/>
  <c r="R171" i="2" s="1"/>
  <c r="BV171" i="2"/>
  <c r="CD171" i="2" s="1"/>
  <c r="BZ167" i="2"/>
  <c r="CH167" i="2" s="1"/>
  <c r="I163" i="2"/>
  <c r="Q163" i="2" s="1"/>
  <c r="H163" i="2"/>
  <c r="P163" i="2" s="1"/>
  <c r="J163" i="2"/>
  <c r="R163" i="2" s="1"/>
  <c r="H159" i="2"/>
  <c r="P159" i="2" s="1"/>
  <c r="BX155" i="2"/>
  <c r="CF155" i="2" s="1"/>
  <c r="G155" i="2"/>
  <c r="O155" i="2" s="1"/>
  <c r="I155" i="2"/>
  <c r="Q155" i="2" s="1"/>
  <c r="M155" i="2"/>
  <c r="U155" i="2" s="1"/>
  <c r="BU155" i="2"/>
  <c r="CC155" i="2" s="1"/>
  <c r="BY155" i="2"/>
  <c r="CG155" i="2" s="1"/>
  <c r="H155" i="2"/>
  <c r="P155" i="2" s="1"/>
  <c r="N155" i="2"/>
  <c r="V155" i="2" s="1"/>
  <c r="BT155" i="2"/>
  <c r="CB155" i="2" s="1"/>
  <c r="BZ155" i="2"/>
  <c r="CH155" i="2" s="1"/>
  <c r="J155" i="2"/>
  <c r="R155" i="2" s="1"/>
  <c r="BV155" i="2"/>
  <c r="CD155" i="2" s="1"/>
  <c r="AJ148" i="2"/>
  <c r="G147" i="2"/>
  <c r="O147" i="2" s="1"/>
  <c r="M147" i="2"/>
  <c r="U147" i="2" s="1"/>
  <c r="BY147" i="2"/>
  <c r="CG147" i="2" s="1"/>
  <c r="N147" i="2"/>
  <c r="V147" i="2" s="1"/>
  <c r="BZ147" i="2"/>
  <c r="CH147" i="2" s="1"/>
  <c r="BV147" i="2"/>
  <c r="CD147" i="2" s="1"/>
  <c r="BX143" i="2"/>
  <c r="CF143" i="2" s="1"/>
  <c r="BT143" i="2"/>
  <c r="CB143" i="2" s="1"/>
  <c r="G139" i="2"/>
  <c r="O139" i="2" s="1"/>
  <c r="BY139" i="2"/>
  <c r="CG139" i="2" s="1"/>
  <c r="BZ139" i="2"/>
  <c r="CH139" i="2" s="1"/>
  <c r="AJ136" i="2"/>
  <c r="BX135" i="2"/>
  <c r="CF135" i="2" s="1"/>
  <c r="G135" i="2"/>
  <c r="O135" i="2" s="1"/>
  <c r="I135" i="2"/>
  <c r="Q135" i="2" s="1"/>
  <c r="M135" i="2"/>
  <c r="U135" i="2" s="1"/>
  <c r="BU135" i="2"/>
  <c r="CC135" i="2" s="1"/>
  <c r="BY135" i="2"/>
  <c r="CG135" i="2" s="1"/>
  <c r="H135" i="2"/>
  <c r="P135" i="2" s="1"/>
  <c r="N135" i="2"/>
  <c r="V135" i="2" s="1"/>
  <c r="BT135" i="2"/>
  <c r="CB135" i="2" s="1"/>
  <c r="BZ135" i="2"/>
  <c r="CH135" i="2" s="1"/>
  <c r="J135" i="2"/>
  <c r="R135" i="2" s="1"/>
  <c r="BV135" i="2"/>
  <c r="CD135" i="2" s="1"/>
  <c r="BX133" i="2"/>
  <c r="CF133" i="2" s="1"/>
  <c r="J131" i="2"/>
  <c r="R131" i="2" s="1"/>
  <c r="M129" i="2"/>
  <c r="U129" i="2" s="1"/>
  <c r="BY129" i="2"/>
  <c r="CG129" i="2" s="1"/>
  <c r="N129" i="2"/>
  <c r="V129" i="2" s="1"/>
  <c r="BZ129" i="2"/>
  <c r="CH129" i="2" s="1"/>
  <c r="BS129" i="2"/>
  <c r="BV129" i="2"/>
  <c r="CD129" i="2" s="1"/>
  <c r="G124" i="2"/>
  <c r="O124" i="2" s="1"/>
  <c r="BS124" i="2"/>
  <c r="CA124" i="2" s="1"/>
  <c r="J124" i="2"/>
  <c r="R124" i="2" s="1"/>
  <c r="K124" i="2"/>
  <c r="S124" i="2" s="1"/>
  <c r="J116" i="2"/>
  <c r="R116" i="2" s="1"/>
  <c r="AB113" i="2"/>
  <c r="AG108" i="2"/>
  <c r="AJ108" i="2" s="1"/>
  <c r="AG95" i="2"/>
  <c r="AJ95" i="2" s="1"/>
  <c r="Z66" i="2"/>
  <c r="H197" i="2"/>
  <c r="P197" i="2" s="1"/>
  <c r="L197" i="2"/>
  <c r="T197" i="2" s="1"/>
  <c r="BT197" i="2"/>
  <c r="CB197" i="2" s="1"/>
  <c r="BX197" i="2"/>
  <c r="CF197" i="2" s="1"/>
  <c r="BT189" i="2"/>
  <c r="CB189" i="2" s="1"/>
  <c r="AR176" i="2"/>
  <c r="I174" i="2"/>
  <c r="Q174" i="2" s="1"/>
  <c r="BU174" i="2"/>
  <c r="CC174" i="2" s="1"/>
  <c r="H174" i="2"/>
  <c r="P174" i="2" s="1"/>
  <c r="BT174" i="2"/>
  <c r="CB174" i="2" s="1"/>
  <c r="J174" i="2"/>
  <c r="R174" i="2" s="1"/>
  <c r="AJ171" i="2"/>
  <c r="M170" i="2"/>
  <c r="U170" i="2" s="1"/>
  <c r="BY170" i="2"/>
  <c r="CG170" i="2" s="1"/>
  <c r="BV170" i="2"/>
  <c r="CD170" i="2" s="1"/>
  <c r="M166" i="2"/>
  <c r="U166" i="2" s="1"/>
  <c r="N166" i="2"/>
  <c r="V166" i="2" s="1"/>
  <c r="BV166" i="2"/>
  <c r="CD166" i="2" s="1"/>
  <c r="I162" i="2"/>
  <c r="Q162" i="2" s="1"/>
  <c r="M162" i="2"/>
  <c r="U162" i="2" s="1"/>
  <c r="BU162" i="2"/>
  <c r="CC162" i="2" s="1"/>
  <c r="BY162" i="2"/>
  <c r="CG162" i="2" s="1"/>
  <c r="H162" i="2"/>
  <c r="P162" i="2" s="1"/>
  <c r="N162" i="2"/>
  <c r="V162" i="2" s="1"/>
  <c r="BT162" i="2"/>
  <c r="CB162" i="2" s="1"/>
  <c r="BZ162" i="2"/>
  <c r="CH162" i="2" s="1"/>
  <c r="J162" i="2"/>
  <c r="R162" i="2" s="1"/>
  <c r="BV162" i="2"/>
  <c r="CD162" i="2" s="1"/>
  <c r="I158" i="2"/>
  <c r="Q158" i="2" s="1"/>
  <c r="BU158" i="2"/>
  <c r="CC158" i="2" s="1"/>
  <c r="J158" i="2"/>
  <c r="R158" i="2" s="1"/>
  <c r="AJ155" i="2"/>
  <c r="M154" i="2"/>
  <c r="U154" i="2" s="1"/>
  <c r="N154" i="2"/>
  <c r="V154" i="2" s="1"/>
  <c r="BV154" i="2"/>
  <c r="CD154" i="2" s="1"/>
  <c r="I150" i="2"/>
  <c r="Q150" i="2" s="1"/>
  <c r="M150" i="2"/>
  <c r="U150" i="2" s="1"/>
  <c r="BU150" i="2"/>
  <c r="CC150" i="2" s="1"/>
  <c r="BY150" i="2"/>
  <c r="CG150" i="2" s="1"/>
  <c r="H150" i="2"/>
  <c r="P150" i="2" s="1"/>
  <c r="N150" i="2"/>
  <c r="V150" i="2" s="1"/>
  <c r="BT150" i="2"/>
  <c r="CB150" i="2" s="1"/>
  <c r="BZ150" i="2"/>
  <c r="CH150" i="2" s="1"/>
  <c r="J150" i="2"/>
  <c r="R150" i="2" s="1"/>
  <c r="BV150" i="2"/>
  <c r="CD150" i="2" s="1"/>
  <c r="I146" i="2"/>
  <c r="Q146" i="2" s="1"/>
  <c r="M146" i="2"/>
  <c r="U146" i="2" s="1"/>
  <c r="BU146" i="2"/>
  <c r="CC146" i="2" s="1"/>
  <c r="BY146" i="2"/>
  <c r="CG146" i="2" s="1"/>
  <c r="H146" i="2"/>
  <c r="P146" i="2" s="1"/>
  <c r="N146" i="2"/>
  <c r="V146" i="2" s="1"/>
  <c r="BT146" i="2"/>
  <c r="CB146" i="2" s="1"/>
  <c r="BZ146" i="2"/>
  <c r="CH146" i="2" s="1"/>
  <c r="J146" i="2"/>
  <c r="R146" i="2" s="1"/>
  <c r="BV146" i="2"/>
  <c r="CD146" i="2" s="1"/>
  <c r="AJ143" i="2"/>
  <c r="I142" i="2"/>
  <c r="Q142" i="2" s="1"/>
  <c r="BU142" i="2"/>
  <c r="CC142" i="2" s="1"/>
  <c r="H142" i="2"/>
  <c r="P142" i="2" s="1"/>
  <c r="BT142" i="2"/>
  <c r="CB142" i="2" s="1"/>
  <c r="J142" i="2"/>
  <c r="R142" i="2" s="1"/>
  <c r="I134" i="2"/>
  <c r="Q134" i="2" s="1"/>
  <c r="BU134" i="2"/>
  <c r="CC134" i="2" s="1"/>
  <c r="H134" i="2"/>
  <c r="P134" i="2" s="1"/>
  <c r="BT134" i="2"/>
  <c r="CB134" i="2" s="1"/>
  <c r="J134" i="2"/>
  <c r="R134" i="2" s="1"/>
  <c r="I133" i="2"/>
  <c r="Q133" i="2" s="1"/>
  <c r="BU133" i="2"/>
  <c r="CC133" i="2" s="1"/>
  <c r="H133" i="2"/>
  <c r="P133" i="2" s="1"/>
  <c r="BT133" i="2"/>
  <c r="CB133" i="2" s="1"/>
  <c r="K133" i="2"/>
  <c r="S133" i="2" s="1"/>
  <c r="L133" i="2"/>
  <c r="T133" i="2" s="1"/>
  <c r="AG131" i="2"/>
  <c r="AJ131" i="2" s="1"/>
  <c r="G131" i="2"/>
  <c r="O131" i="2" s="1"/>
  <c r="BW131" i="2"/>
  <c r="AG126" i="2"/>
  <c r="AJ126" i="2" s="1"/>
  <c r="G126" i="2"/>
  <c r="O126" i="2" s="1"/>
  <c r="BS126" i="2"/>
  <c r="CA126" i="2" s="1"/>
  <c r="J126" i="2"/>
  <c r="R126" i="2" s="1"/>
  <c r="K126" i="2"/>
  <c r="S126" i="2" s="1"/>
  <c r="AG118" i="2"/>
  <c r="AJ118" i="2" s="1"/>
  <c r="G118" i="2"/>
  <c r="O118" i="2" s="1"/>
  <c r="L118" i="2"/>
  <c r="T118" i="2" s="1"/>
  <c r="BS118" i="2"/>
  <c r="CA118" i="2" s="1"/>
  <c r="BX118" i="2"/>
  <c r="CF118" i="2" s="1"/>
  <c r="J118" i="2"/>
  <c r="R118" i="2" s="1"/>
  <c r="BV118" i="2"/>
  <c r="CD118" i="2" s="1"/>
  <c r="K118" i="2"/>
  <c r="S118" i="2" s="1"/>
  <c r="BW118" i="2"/>
  <c r="CE118" i="2" s="1"/>
  <c r="AW102" i="2"/>
  <c r="AY102" i="2"/>
  <c r="AU102" i="2"/>
  <c r="K100" i="2"/>
  <c r="S100" i="2" s="1"/>
  <c r="I93" i="2"/>
  <c r="Q93" i="2" s="1"/>
  <c r="M93" i="2"/>
  <c r="U93" i="2" s="1"/>
  <c r="BU93" i="2"/>
  <c r="CC93" i="2" s="1"/>
  <c r="BY93" i="2"/>
  <c r="CG93" i="2" s="1"/>
  <c r="H93" i="2"/>
  <c r="P93" i="2" s="1"/>
  <c r="N93" i="2"/>
  <c r="V93" i="2" s="1"/>
  <c r="BT93" i="2"/>
  <c r="CB93" i="2" s="1"/>
  <c r="BZ93" i="2"/>
  <c r="CH93" i="2" s="1"/>
  <c r="K93" i="2"/>
  <c r="S93" i="2" s="1"/>
  <c r="BS93" i="2"/>
  <c r="CA93" i="2" s="1"/>
  <c r="L93" i="2"/>
  <c r="T93" i="2" s="1"/>
  <c r="BV93" i="2"/>
  <c r="BX93" i="2"/>
  <c r="CF93" i="2" s="1"/>
  <c r="L185" i="2"/>
  <c r="T185" i="2" s="1"/>
  <c r="BX181" i="2"/>
  <c r="CF181" i="2" s="1"/>
  <c r="L181" i="2"/>
  <c r="T181" i="2" s="1"/>
  <c r="BT180" i="2"/>
  <c r="CB180" i="2" s="1"/>
  <c r="BX179" i="2"/>
  <c r="CF179" i="2" s="1"/>
  <c r="BT179" i="2"/>
  <c r="CB179" i="2" s="1"/>
  <c r="CJ179" i="2" s="1"/>
  <c r="L179" i="2"/>
  <c r="T179" i="2" s="1"/>
  <c r="BX178" i="2"/>
  <c r="CF178" i="2" s="1"/>
  <c r="BT178" i="2"/>
  <c r="CB178" i="2" s="1"/>
  <c r="L178" i="2"/>
  <c r="T178" i="2" s="1"/>
  <c r="AP175" i="2"/>
  <c r="AP173" i="2"/>
  <c r="AP172" i="2"/>
  <c r="AP171" i="2"/>
  <c r="AP170" i="2"/>
  <c r="AP167" i="2"/>
  <c r="AP166" i="2"/>
  <c r="AP165" i="2"/>
  <c r="AP164" i="2"/>
  <c r="AP163" i="2"/>
  <c r="AP162" i="2"/>
  <c r="AP161" i="2"/>
  <c r="AP160" i="2"/>
  <c r="AP159" i="2"/>
  <c r="AP157" i="2"/>
  <c r="AP155" i="2"/>
  <c r="AP153" i="2"/>
  <c r="AP151" i="2"/>
  <c r="AP149" i="2"/>
  <c r="AP148" i="2"/>
  <c r="AP147" i="2"/>
  <c r="AP145" i="2"/>
  <c r="AP144" i="2"/>
  <c r="AP143" i="2"/>
  <c r="AP142" i="2"/>
  <c r="AP141" i="2"/>
  <c r="AP139" i="2"/>
  <c r="AP138" i="2"/>
  <c r="AP137" i="2"/>
  <c r="BX131" i="2"/>
  <c r="AG127" i="2"/>
  <c r="AJ127" i="2" s="1"/>
  <c r="G127" i="2"/>
  <c r="O127" i="2" s="1"/>
  <c r="L127" i="2"/>
  <c r="T127" i="2" s="1"/>
  <c r="AG125" i="2"/>
  <c r="AJ125" i="2" s="1"/>
  <c r="G125" i="2"/>
  <c r="O125" i="2" s="1"/>
  <c r="L125" i="2"/>
  <c r="T125" i="2" s="1"/>
  <c r="BS125" i="2"/>
  <c r="CA125" i="2" s="1"/>
  <c r="BX125" i="2"/>
  <c r="CF125" i="2" s="1"/>
  <c r="G123" i="2"/>
  <c r="O123" i="2" s="1"/>
  <c r="BS123" i="2"/>
  <c r="CA123" i="2" s="1"/>
  <c r="AG121" i="2"/>
  <c r="AJ121" i="2" s="1"/>
  <c r="AG119" i="2"/>
  <c r="G119" i="2"/>
  <c r="O119" i="2" s="1"/>
  <c r="L119" i="2"/>
  <c r="T119" i="2" s="1"/>
  <c r="BS119" i="2"/>
  <c r="CA119" i="2" s="1"/>
  <c r="BX119" i="2"/>
  <c r="CF119" i="2" s="1"/>
  <c r="AG117" i="2"/>
  <c r="AG115" i="2"/>
  <c r="AJ115" i="2" s="1"/>
  <c r="G115" i="2"/>
  <c r="O115" i="2" s="1"/>
  <c r="AG113" i="2"/>
  <c r="AJ113" i="2" s="1"/>
  <c r="G113" i="2"/>
  <c r="O113" i="2" s="1"/>
  <c r="L113" i="2"/>
  <c r="T113" i="2" s="1"/>
  <c r="BS113" i="2"/>
  <c r="CA113" i="2" s="1"/>
  <c r="BX113" i="2"/>
  <c r="CF113" i="2" s="1"/>
  <c r="AG111" i="2"/>
  <c r="G111" i="2"/>
  <c r="O111" i="2" s="1"/>
  <c r="L111" i="2"/>
  <c r="T111" i="2" s="1"/>
  <c r="BS111" i="2"/>
  <c r="CA111" i="2" s="1"/>
  <c r="BX111" i="2"/>
  <c r="CF111" i="2" s="1"/>
  <c r="AG109" i="2"/>
  <c r="L109" i="2"/>
  <c r="T109" i="2" s="1"/>
  <c r="BX109" i="2"/>
  <c r="CF109" i="2" s="1"/>
  <c r="AG107" i="2"/>
  <c r="AJ107" i="2" s="1"/>
  <c r="G107" i="2"/>
  <c r="O107" i="2" s="1"/>
  <c r="L107" i="2"/>
  <c r="T107" i="2" s="1"/>
  <c r="BS107" i="2"/>
  <c r="CA107" i="2" s="1"/>
  <c r="BX107" i="2"/>
  <c r="CF107" i="2" s="1"/>
  <c r="I98" i="2"/>
  <c r="Q98" i="2" s="1"/>
  <c r="BU98" i="2"/>
  <c r="CC98" i="2" s="1"/>
  <c r="H98" i="2"/>
  <c r="P98" i="2" s="1"/>
  <c r="BT98" i="2"/>
  <c r="CB98" i="2" s="1"/>
  <c r="L98" i="2"/>
  <c r="T98" i="2" s="1"/>
  <c r="J98" i="2"/>
  <c r="R98" i="2" s="1"/>
  <c r="K98" i="2"/>
  <c r="S98" i="2" s="1"/>
  <c r="G92" i="2"/>
  <c r="O92" i="2" s="1"/>
  <c r="M89" i="2"/>
  <c r="U89" i="2" s="1"/>
  <c r="BU89" i="2"/>
  <c r="CC89" i="2" s="1"/>
  <c r="BY89" i="2"/>
  <c r="CG89" i="2" s="1"/>
  <c r="N89" i="2"/>
  <c r="V89" i="2" s="1"/>
  <c r="BT89" i="2"/>
  <c r="CB89" i="2" s="1"/>
  <c r="BZ89" i="2"/>
  <c r="CH89" i="2" s="1"/>
  <c r="BX89" i="2"/>
  <c r="K89" i="2"/>
  <c r="S89" i="2" s="1"/>
  <c r="BS89" i="2"/>
  <c r="BW89" i="2"/>
  <c r="CE89" i="2" s="1"/>
  <c r="AS86" i="2"/>
  <c r="AW86" i="2"/>
  <c r="AZ86" i="2"/>
  <c r="AG76" i="2"/>
  <c r="AJ76" i="2" s="1"/>
  <c r="K76" i="2"/>
  <c r="S76" i="2" s="1"/>
  <c r="AS73" i="2"/>
  <c r="AW73" i="2"/>
  <c r="AT73" i="2"/>
  <c r="AY73" i="2"/>
  <c r="AX73" i="2"/>
  <c r="AZ73" i="2"/>
  <c r="G69" i="2"/>
  <c r="O69" i="2" s="1"/>
  <c r="L69" i="2"/>
  <c r="T69" i="2" s="1"/>
  <c r="AG69" i="2"/>
  <c r="AJ69" i="2" s="1"/>
  <c r="BU69" i="2"/>
  <c r="CC69" i="2" s="1"/>
  <c r="BY69" i="2"/>
  <c r="CG69" i="2" s="1"/>
  <c r="H69" i="2"/>
  <c r="P69" i="2" s="1"/>
  <c r="BT69" i="2"/>
  <c r="CB69" i="2" s="1"/>
  <c r="BZ69" i="2"/>
  <c r="CH69" i="2" s="1"/>
  <c r="J69" i="2"/>
  <c r="R69" i="2" s="1"/>
  <c r="BS69" i="2"/>
  <c r="CA69" i="2" s="1"/>
  <c r="N69" i="2"/>
  <c r="V69" i="2" s="1"/>
  <c r="BW69" i="2"/>
  <c r="CE69" i="2" s="1"/>
  <c r="BX69" i="2"/>
  <c r="CF69" i="2" s="1"/>
  <c r="K69" i="2"/>
  <c r="S69" i="2" s="1"/>
  <c r="BV69" i="2"/>
  <c r="CD69" i="2" s="1"/>
  <c r="AH67" i="2"/>
  <c r="AI67" i="2"/>
  <c r="I131" i="2"/>
  <c r="Q131" i="2" s="1"/>
  <c r="M131" i="2"/>
  <c r="U131" i="2" s="1"/>
  <c r="BU131" i="2"/>
  <c r="CC131" i="2" s="1"/>
  <c r="BY131" i="2"/>
  <c r="CG131" i="2" s="1"/>
  <c r="H131" i="2"/>
  <c r="P131" i="2" s="1"/>
  <c r="N131" i="2"/>
  <c r="V131" i="2" s="1"/>
  <c r="BT131" i="2"/>
  <c r="CB131" i="2" s="1"/>
  <c r="BZ131" i="2"/>
  <c r="CH131" i="2" s="1"/>
  <c r="H126" i="2"/>
  <c r="P126" i="2" s="1"/>
  <c r="H118" i="2"/>
  <c r="P118" i="2" s="1"/>
  <c r="H116" i="2"/>
  <c r="P116" i="2" s="1"/>
  <c r="H114" i="2"/>
  <c r="P114" i="2" s="1"/>
  <c r="H110" i="2"/>
  <c r="P110" i="2" s="1"/>
  <c r="H106" i="2"/>
  <c r="P106" i="2" s="1"/>
  <c r="BT104" i="2"/>
  <c r="CB104" i="2" s="1"/>
  <c r="G103" i="2"/>
  <c r="O103" i="2" s="1"/>
  <c r="BW103" i="2"/>
  <c r="CE103" i="2" s="1"/>
  <c r="I85" i="2"/>
  <c r="Q85" i="2" s="1"/>
  <c r="M85" i="2"/>
  <c r="U85" i="2" s="1"/>
  <c r="BU85" i="2"/>
  <c r="CC85" i="2" s="1"/>
  <c r="BY85" i="2"/>
  <c r="CG85" i="2" s="1"/>
  <c r="H85" i="2"/>
  <c r="P85" i="2" s="1"/>
  <c r="N85" i="2"/>
  <c r="V85" i="2" s="1"/>
  <c r="BT85" i="2"/>
  <c r="CB85" i="2" s="1"/>
  <c r="BZ85" i="2"/>
  <c r="CH85" i="2" s="1"/>
  <c r="J85" i="2"/>
  <c r="R85" i="2" s="1"/>
  <c r="BX85" i="2"/>
  <c r="CF85" i="2" s="1"/>
  <c r="K85" i="2"/>
  <c r="S85" i="2" s="1"/>
  <c r="BS85" i="2"/>
  <c r="CA85" i="2" s="1"/>
  <c r="L85" i="2"/>
  <c r="T85" i="2" s="1"/>
  <c r="BV85" i="2"/>
  <c r="CD85" i="2" s="1"/>
  <c r="AG81" i="2"/>
  <c r="AG80" i="2"/>
  <c r="BS80" i="2"/>
  <c r="CA80" i="2" s="1"/>
  <c r="I73" i="2"/>
  <c r="Q73" i="2" s="1"/>
  <c r="M73" i="2"/>
  <c r="U73" i="2" s="1"/>
  <c r="BU73" i="2"/>
  <c r="CC73" i="2" s="1"/>
  <c r="BY73" i="2"/>
  <c r="CG73" i="2" s="1"/>
  <c r="H73" i="2"/>
  <c r="P73" i="2" s="1"/>
  <c r="N73" i="2"/>
  <c r="V73" i="2" s="1"/>
  <c r="BT73" i="2"/>
  <c r="CB73" i="2" s="1"/>
  <c r="BZ73" i="2"/>
  <c r="CH73" i="2" s="1"/>
  <c r="K73" i="2"/>
  <c r="S73" i="2" s="1"/>
  <c r="BS73" i="2"/>
  <c r="CA73" i="2" s="1"/>
  <c r="L73" i="2"/>
  <c r="T73" i="2" s="1"/>
  <c r="BV73" i="2"/>
  <c r="CD73" i="2" s="1"/>
  <c r="J73" i="2"/>
  <c r="R73" i="2" s="1"/>
  <c r="BW73" i="2"/>
  <c r="CE73" i="2" s="1"/>
  <c r="BX73" i="2"/>
  <c r="CF73" i="2" s="1"/>
  <c r="AG72" i="2"/>
  <c r="AJ72" i="2" s="1"/>
  <c r="AO65" i="2"/>
  <c r="AM65" i="2"/>
  <c r="AQ65" i="2"/>
  <c r="AN65" i="2"/>
  <c r="AL65" i="2"/>
  <c r="AK65" i="2" s="1"/>
  <c r="AP65" i="2"/>
  <c r="G42" i="2"/>
  <c r="O42" i="2" s="1"/>
  <c r="K42" i="2"/>
  <c r="S42" i="2" s="1"/>
  <c r="J42" i="2"/>
  <c r="R42" i="2" s="1"/>
  <c r="BU42" i="2"/>
  <c r="CC42" i="2" s="1"/>
  <c r="BY42" i="2"/>
  <c r="CG42" i="2" s="1"/>
  <c r="L42" i="2"/>
  <c r="T42" i="2" s="1"/>
  <c r="AG42" i="2"/>
  <c r="AJ42" i="2" s="1"/>
  <c r="BV42" i="2"/>
  <c r="CD42" i="2" s="1"/>
  <c r="H42" i="2"/>
  <c r="P42" i="2" s="1"/>
  <c r="BT42" i="2"/>
  <c r="CB42" i="2" s="1"/>
  <c r="M42" i="2"/>
  <c r="U42" i="2" s="1"/>
  <c r="BW42" i="2"/>
  <c r="CE42" i="2" s="1"/>
  <c r="N42" i="2"/>
  <c r="V42" i="2" s="1"/>
  <c r="BZ42" i="2"/>
  <c r="CH42" i="2" s="1"/>
  <c r="I42" i="2"/>
  <c r="Q42" i="2" s="1"/>
  <c r="BS42" i="2"/>
  <c r="CA42" i="2" s="1"/>
  <c r="BX42" i="2"/>
  <c r="CF42" i="2" s="1"/>
  <c r="BZ127" i="2"/>
  <c r="CH127" i="2" s="1"/>
  <c r="BT127" i="2"/>
  <c r="N127" i="2"/>
  <c r="V127" i="2" s="1"/>
  <c r="BZ126" i="2"/>
  <c r="CH126" i="2" s="1"/>
  <c r="BT126" i="2"/>
  <c r="CB126" i="2" s="1"/>
  <c r="N126" i="2"/>
  <c r="V126" i="2" s="1"/>
  <c r="BZ125" i="2"/>
  <c r="CH125" i="2" s="1"/>
  <c r="BT125" i="2"/>
  <c r="N125" i="2"/>
  <c r="V125" i="2" s="1"/>
  <c r="BT124" i="2"/>
  <c r="CB124" i="2" s="1"/>
  <c r="BZ123" i="2"/>
  <c r="CH123" i="2" s="1"/>
  <c r="BT123" i="2"/>
  <c r="N123" i="2"/>
  <c r="V123" i="2" s="1"/>
  <c r="BT120" i="2"/>
  <c r="CB120" i="2" s="1"/>
  <c r="BZ119" i="2"/>
  <c r="CH119" i="2" s="1"/>
  <c r="BT119" i="2"/>
  <c r="N119" i="2"/>
  <c r="V119" i="2" s="1"/>
  <c r="BZ118" i="2"/>
  <c r="CH118" i="2" s="1"/>
  <c r="BT118" i="2"/>
  <c r="CB118" i="2" s="1"/>
  <c r="N118" i="2"/>
  <c r="V118" i="2" s="1"/>
  <c r="BZ116" i="2"/>
  <c r="CH116" i="2" s="1"/>
  <c r="N115" i="2"/>
  <c r="V115" i="2" s="1"/>
  <c r="BZ114" i="2"/>
  <c r="CH114" i="2" s="1"/>
  <c r="BT114" i="2"/>
  <c r="CB114" i="2" s="1"/>
  <c r="N114" i="2"/>
  <c r="V114" i="2" s="1"/>
  <c r="BZ113" i="2"/>
  <c r="CH113" i="2" s="1"/>
  <c r="BT113" i="2"/>
  <c r="N113" i="2"/>
  <c r="V113" i="2" s="1"/>
  <c r="BT112" i="2"/>
  <c r="CB112" i="2" s="1"/>
  <c r="BZ111" i="2"/>
  <c r="CH111" i="2" s="1"/>
  <c r="BT111" i="2"/>
  <c r="N111" i="2"/>
  <c r="V111" i="2" s="1"/>
  <c r="BZ109" i="2"/>
  <c r="CH109" i="2" s="1"/>
  <c r="BT109" i="2"/>
  <c r="N109" i="2"/>
  <c r="V109" i="2" s="1"/>
  <c r="BZ107" i="2"/>
  <c r="CH107" i="2" s="1"/>
  <c r="BT107" i="2"/>
  <c r="CB107" i="2" s="1"/>
  <c r="N107" i="2"/>
  <c r="V107" i="2" s="1"/>
  <c r="BZ106" i="2"/>
  <c r="CH106" i="2" s="1"/>
  <c r="BT106" i="2"/>
  <c r="CB106" i="2" s="1"/>
  <c r="N106" i="2"/>
  <c r="V106" i="2" s="1"/>
  <c r="I102" i="2"/>
  <c r="Q102" i="2" s="1"/>
  <c r="M102" i="2"/>
  <c r="U102" i="2" s="1"/>
  <c r="BU102" i="2"/>
  <c r="CC102" i="2" s="1"/>
  <c r="BY102" i="2"/>
  <c r="CG102" i="2" s="1"/>
  <c r="H102" i="2"/>
  <c r="P102" i="2" s="1"/>
  <c r="N102" i="2"/>
  <c r="V102" i="2" s="1"/>
  <c r="BT102" i="2"/>
  <c r="CB102" i="2" s="1"/>
  <c r="BZ102" i="2"/>
  <c r="CH102" i="2" s="1"/>
  <c r="L102" i="2"/>
  <c r="T102" i="2" s="1"/>
  <c r="BV102" i="2"/>
  <c r="BS100" i="2"/>
  <c r="CA100" i="2" s="1"/>
  <c r="BX97" i="2"/>
  <c r="CF97" i="2" s="1"/>
  <c r="BU94" i="2"/>
  <c r="CC94" i="2" s="1"/>
  <c r="BT94" i="2"/>
  <c r="CB94" i="2" s="1"/>
  <c r="BS92" i="2"/>
  <c r="CA92" i="2" s="1"/>
  <c r="AG91" i="2"/>
  <c r="G91" i="2"/>
  <c r="O91" i="2" s="1"/>
  <c r="BW91" i="2"/>
  <c r="CE91" i="2" s="1"/>
  <c r="AS90" i="2"/>
  <c r="AW90" i="2"/>
  <c r="AT90" i="2"/>
  <c r="AY90" i="2"/>
  <c r="AZ90" i="2"/>
  <c r="AJ89" i="2"/>
  <c r="J88" i="2"/>
  <c r="R88" i="2" s="1"/>
  <c r="BU86" i="2"/>
  <c r="CC86" i="2" s="1"/>
  <c r="BT86" i="2"/>
  <c r="CB86" i="2" s="1"/>
  <c r="L86" i="2"/>
  <c r="T86" i="2" s="1"/>
  <c r="AG84" i="2"/>
  <c r="AJ84" i="2" s="1"/>
  <c r="G77" i="2"/>
  <c r="O77" i="2" s="1"/>
  <c r="I77" i="2"/>
  <c r="Q77" i="2" s="1"/>
  <c r="M77" i="2"/>
  <c r="U77" i="2" s="1"/>
  <c r="BU77" i="2"/>
  <c r="CC77" i="2" s="1"/>
  <c r="BY77" i="2"/>
  <c r="CG77" i="2" s="1"/>
  <c r="H77" i="2"/>
  <c r="P77" i="2" s="1"/>
  <c r="N77" i="2"/>
  <c r="V77" i="2" s="1"/>
  <c r="BT77" i="2"/>
  <c r="CB77" i="2" s="1"/>
  <c r="BZ77" i="2"/>
  <c r="CH77" i="2" s="1"/>
  <c r="J77" i="2"/>
  <c r="R77" i="2" s="1"/>
  <c r="BX77" i="2"/>
  <c r="CF77" i="2" s="1"/>
  <c r="K77" i="2"/>
  <c r="S77" i="2" s="1"/>
  <c r="BS77" i="2"/>
  <c r="CA77" i="2" s="1"/>
  <c r="I70" i="2"/>
  <c r="Q70" i="2" s="1"/>
  <c r="M70" i="2"/>
  <c r="U70" i="2" s="1"/>
  <c r="BU70" i="2"/>
  <c r="CC70" i="2" s="1"/>
  <c r="BY70" i="2"/>
  <c r="CG70" i="2" s="1"/>
  <c r="H70" i="2"/>
  <c r="P70" i="2" s="1"/>
  <c r="N70" i="2"/>
  <c r="V70" i="2" s="1"/>
  <c r="BT70" i="2"/>
  <c r="CB70" i="2" s="1"/>
  <c r="BZ70" i="2"/>
  <c r="CH70" i="2" s="1"/>
  <c r="L70" i="2"/>
  <c r="T70" i="2" s="1"/>
  <c r="BV70" i="2"/>
  <c r="CD70" i="2" s="1"/>
  <c r="J70" i="2"/>
  <c r="R70" i="2" s="1"/>
  <c r="BX70" i="2"/>
  <c r="CF70" i="2" s="1"/>
  <c r="K70" i="2"/>
  <c r="S70" i="2" s="1"/>
  <c r="AG65" i="2"/>
  <c r="H65" i="2"/>
  <c r="P65" i="2" s="1"/>
  <c r="K65" i="2"/>
  <c r="S65" i="2" s="1"/>
  <c r="AG52" i="2"/>
  <c r="G52" i="2"/>
  <c r="O52" i="2" s="1"/>
  <c r="L52" i="2"/>
  <c r="T52" i="2" s="1"/>
  <c r="BS52" i="2"/>
  <c r="CA52" i="2" s="1"/>
  <c r="BX52" i="2"/>
  <c r="CF52" i="2" s="1"/>
  <c r="J52" i="2"/>
  <c r="R52" i="2" s="1"/>
  <c r="BV52" i="2"/>
  <c r="CD52" i="2" s="1"/>
  <c r="H52" i="2"/>
  <c r="P52" i="2" s="1"/>
  <c r="BW52" i="2"/>
  <c r="CE52" i="2" s="1"/>
  <c r="N52" i="2"/>
  <c r="V52" i="2" s="1"/>
  <c r="BZ52" i="2"/>
  <c r="CH52" i="2" s="1"/>
  <c r="K52" i="2"/>
  <c r="S52" i="2" s="1"/>
  <c r="I127" i="2"/>
  <c r="Q127" i="2" s="1"/>
  <c r="M127" i="2"/>
  <c r="U127" i="2" s="1"/>
  <c r="BU127" i="2"/>
  <c r="CC127" i="2" s="1"/>
  <c r="BY127" i="2"/>
  <c r="CG127" i="2" s="1"/>
  <c r="I126" i="2"/>
  <c r="Q126" i="2" s="1"/>
  <c r="M126" i="2"/>
  <c r="U126" i="2" s="1"/>
  <c r="BU126" i="2"/>
  <c r="CC126" i="2" s="1"/>
  <c r="BY126" i="2"/>
  <c r="CG126" i="2" s="1"/>
  <c r="I125" i="2"/>
  <c r="Q125" i="2" s="1"/>
  <c r="M125" i="2"/>
  <c r="U125" i="2" s="1"/>
  <c r="BU125" i="2"/>
  <c r="CC125" i="2" s="1"/>
  <c r="BY125" i="2"/>
  <c r="CG125" i="2" s="1"/>
  <c r="I124" i="2"/>
  <c r="Q124" i="2" s="1"/>
  <c r="BU124" i="2"/>
  <c r="CC124" i="2" s="1"/>
  <c r="I123" i="2"/>
  <c r="Q123" i="2" s="1"/>
  <c r="M123" i="2"/>
  <c r="U123" i="2" s="1"/>
  <c r="BU123" i="2"/>
  <c r="CC123" i="2" s="1"/>
  <c r="BY123" i="2"/>
  <c r="CG123" i="2" s="1"/>
  <c r="BU122" i="2"/>
  <c r="CC122" i="2" s="1"/>
  <c r="BU120" i="2"/>
  <c r="CC120" i="2" s="1"/>
  <c r="I119" i="2"/>
  <c r="Q119" i="2" s="1"/>
  <c r="M119" i="2"/>
  <c r="U119" i="2" s="1"/>
  <c r="BU119" i="2"/>
  <c r="CC119" i="2" s="1"/>
  <c r="BY119" i="2"/>
  <c r="CG119" i="2" s="1"/>
  <c r="I118" i="2"/>
  <c r="Q118" i="2" s="1"/>
  <c r="M118" i="2"/>
  <c r="U118" i="2" s="1"/>
  <c r="BU118" i="2"/>
  <c r="CC118" i="2" s="1"/>
  <c r="BY118" i="2"/>
  <c r="CG118" i="2" s="1"/>
  <c r="BY116" i="2"/>
  <c r="CG116" i="2" s="1"/>
  <c r="M115" i="2"/>
  <c r="U115" i="2" s="1"/>
  <c r="I114" i="2"/>
  <c r="Q114" i="2" s="1"/>
  <c r="M114" i="2"/>
  <c r="U114" i="2" s="1"/>
  <c r="BU114" i="2"/>
  <c r="CC114" i="2" s="1"/>
  <c r="BY114" i="2"/>
  <c r="CG114" i="2" s="1"/>
  <c r="I113" i="2"/>
  <c r="Q113" i="2" s="1"/>
  <c r="M113" i="2"/>
  <c r="U113" i="2" s="1"/>
  <c r="BU113" i="2"/>
  <c r="CC113" i="2" s="1"/>
  <c r="BY113" i="2"/>
  <c r="CG113" i="2" s="1"/>
  <c r="BU112" i="2"/>
  <c r="CC112" i="2" s="1"/>
  <c r="I111" i="2"/>
  <c r="Q111" i="2" s="1"/>
  <c r="M111" i="2"/>
  <c r="U111" i="2" s="1"/>
  <c r="BU111" i="2"/>
  <c r="CC111" i="2" s="1"/>
  <c r="BY111" i="2"/>
  <c r="CG111" i="2" s="1"/>
  <c r="BU110" i="2"/>
  <c r="CC110" i="2" s="1"/>
  <c r="I109" i="2"/>
  <c r="Q109" i="2" s="1"/>
  <c r="M109" i="2"/>
  <c r="U109" i="2" s="1"/>
  <c r="BU109" i="2"/>
  <c r="CC109" i="2" s="1"/>
  <c r="BY109" i="2"/>
  <c r="CG109" i="2" s="1"/>
  <c r="I107" i="2"/>
  <c r="Q107" i="2" s="1"/>
  <c r="M107" i="2"/>
  <c r="U107" i="2" s="1"/>
  <c r="BU107" i="2"/>
  <c r="CC107" i="2" s="1"/>
  <c r="BY107" i="2"/>
  <c r="CG107" i="2" s="1"/>
  <c r="I106" i="2"/>
  <c r="Q106" i="2" s="1"/>
  <c r="M106" i="2"/>
  <c r="U106" i="2" s="1"/>
  <c r="BU106" i="2"/>
  <c r="CC106" i="2" s="1"/>
  <c r="BY106" i="2"/>
  <c r="CG106" i="2" s="1"/>
  <c r="I100" i="2"/>
  <c r="Q100" i="2" s="1"/>
  <c r="M100" i="2"/>
  <c r="U100" i="2" s="1"/>
  <c r="BU100" i="2"/>
  <c r="CC100" i="2" s="1"/>
  <c r="BY100" i="2"/>
  <c r="CG100" i="2" s="1"/>
  <c r="H100" i="2"/>
  <c r="P100" i="2" s="1"/>
  <c r="N100" i="2"/>
  <c r="V100" i="2" s="1"/>
  <c r="BT100" i="2"/>
  <c r="CB100" i="2" s="1"/>
  <c r="BZ100" i="2"/>
  <c r="CH100" i="2" s="1"/>
  <c r="J100" i="2"/>
  <c r="R100" i="2" s="1"/>
  <c r="BX100" i="2"/>
  <c r="CF100" i="2" s="1"/>
  <c r="H97" i="2"/>
  <c r="P97" i="2" s="1"/>
  <c r="K97" i="2"/>
  <c r="S97" i="2" s="1"/>
  <c r="I92" i="2"/>
  <c r="Q92" i="2" s="1"/>
  <c r="BU92" i="2"/>
  <c r="CC92" i="2" s="1"/>
  <c r="H92" i="2"/>
  <c r="P92" i="2" s="1"/>
  <c r="BT92" i="2"/>
  <c r="CB92" i="2" s="1"/>
  <c r="J92" i="2"/>
  <c r="R92" i="2" s="1"/>
  <c r="I90" i="2"/>
  <c r="Q90" i="2" s="1"/>
  <c r="M90" i="2"/>
  <c r="U90" i="2" s="1"/>
  <c r="BU90" i="2"/>
  <c r="CC90" i="2" s="1"/>
  <c r="BY90" i="2"/>
  <c r="CG90" i="2" s="1"/>
  <c r="H90" i="2"/>
  <c r="P90" i="2" s="1"/>
  <c r="N90" i="2"/>
  <c r="V90" i="2" s="1"/>
  <c r="BT90" i="2"/>
  <c r="CB90" i="2" s="1"/>
  <c r="BZ90" i="2"/>
  <c r="CH90" i="2" s="1"/>
  <c r="K90" i="2"/>
  <c r="S90" i="2" s="1"/>
  <c r="L90" i="2"/>
  <c r="T90" i="2" s="1"/>
  <c r="BV90" i="2"/>
  <c r="CD90" i="2" s="1"/>
  <c r="AG88" i="2"/>
  <c r="AJ88" i="2" s="1"/>
  <c r="G88" i="2"/>
  <c r="O88" i="2" s="1"/>
  <c r="BW88" i="2"/>
  <c r="CE88" i="2" s="1"/>
  <c r="AS87" i="2"/>
  <c r="AT87" i="2"/>
  <c r="AZ87" i="2"/>
  <c r="AB87" i="2"/>
  <c r="I81" i="2"/>
  <c r="Q81" i="2" s="1"/>
  <c r="BT81" i="2"/>
  <c r="CB81" i="2" s="1"/>
  <c r="J81" i="2"/>
  <c r="R81" i="2" s="1"/>
  <c r="AJ77" i="2"/>
  <c r="AG61" i="2"/>
  <c r="G61" i="2"/>
  <c r="O61" i="2" s="1"/>
  <c r="BS61" i="2"/>
  <c r="CA61" i="2" s="1"/>
  <c r="H61" i="2"/>
  <c r="P61" i="2" s="1"/>
  <c r="K61" i="2"/>
  <c r="S61" i="2" s="1"/>
  <c r="N61" i="2"/>
  <c r="V61" i="2" s="1"/>
  <c r="BV61" i="2"/>
  <c r="CD61" i="2" s="1"/>
  <c r="AO60" i="2"/>
  <c r="AM60" i="2"/>
  <c r="AL60" i="2"/>
  <c r="AK60" i="2" s="1"/>
  <c r="AN60" i="2"/>
  <c r="AP60" i="2"/>
  <c r="AQ60" i="2"/>
  <c r="AH58" i="2"/>
  <c r="N58" i="2"/>
  <c r="V58" i="2" s="1"/>
  <c r="AI58" i="2"/>
  <c r="H58" i="2"/>
  <c r="P58" i="2" s="1"/>
  <c r="BV58" i="2"/>
  <c r="CD58" i="2" s="1"/>
  <c r="H103" i="2"/>
  <c r="P103" i="2" s="1"/>
  <c r="M95" i="2"/>
  <c r="U95" i="2" s="1"/>
  <c r="BY95" i="2"/>
  <c r="CG95" i="2" s="1"/>
  <c r="I91" i="2"/>
  <c r="Q91" i="2" s="1"/>
  <c r="M91" i="2"/>
  <c r="U91" i="2" s="1"/>
  <c r="BU91" i="2"/>
  <c r="CC91" i="2" s="1"/>
  <c r="BY91" i="2"/>
  <c r="CG91" i="2" s="1"/>
  <c r="H91" i="2"/>
  <c r="P91" i="2" s="1"/>
  <c r="N91" i="2"/>
  <c r="V91" i="2" s="1"/>
  <c r="BT91" i="2"/>
  <c r="CB91" i="2" s="1"/>
  <c r="BZ91" i="2"/>
  <c r="CH91" i="2" s="1"/>
  <c r="BX88" i="2"/>
  <c r="I87" i="2"/>
  <c r="Q87" i="2" s="1"/>
  <c r="M87" i="2"/>
  <c r="U87" i="2" s="1"/>
  <c r="H87" i="2"/>
  <c r="P87" i="2" s="1"/>
  <c r="N87" i="2"/>
  <c r="V87" i="2" s="1"/>
  <c r="BX84" i="2"/>
  <c r="I83" i="2"/>
  <c r="Q83" i="2" s="1"/>
  <c r="BY83" i="2"/>
  <c r="CG83" i="2" s="1"/>
  <c r="N83" i="2"/>
  <c r="V83" i="2" s="1"/>
  <c r="BX80" i="2"/>
  <c r="CF80" i="2" s="1"/>
  <c r="G79" i="2"/>
  <c r="O79" i="2" s="1"/>
  <c r="M79" i="2"/>
  <c r="U79" i="2" s="1"/>
  <c r="BY79" i="2"/>
  <c r="CG79" i="2" s="1"/>
  <c r="N79" i="2"/>
  <c r="V79" i="2" s="1"/>
  <c r="BZ79" i="2"/>
  <c r="CH79" i="2" s="1"/>
  <c r="BW75" i="2"/>
  <c r="CE75" i="2" s="1"/>
  <c r="G75" i="2"/>
  <c r="O75" i="2" s="1"/>
  <c r="I75" i="2"/>
  <c r="Q75" i="2" s="1"/>
  <c r="M75" i="2"/>
  <c r="U75" i="2" s="1"/>
  <c r="BU75" i="2"/>
  <c r="CC75" i="2" s="1"/>
  <c r="BY75" i="2"/>
  <c r="CG75" i="2" s="1"/>
  <c r="H75" i="2"/>
  <c r="P75" i="2" s="1"/>
  <c r="N75" i="2"/>
  <c r="V75" i="2" s="1"/>
  <c r="BT75" i="2"/>
  <c r="CB75" i="2" s="1"/>
  <c r="BZ75" i="2"/>
  <c r="CH75" i="2" s="1"/>
  <c r="BU74" i="2"/>
  <c r="CC74" i="2" s="1"/>
  <c r="BY74" i="2"/>
  <c r="CG74" i="2" s="1"/>
  <c r="BT74" i="2"/>
  <c r="CB74" i="2" s="1"/>
  <c r="BZ74" i="2"/>
  <c r="CH74" i="2" s="1"/>
  <c r="AG71" i="2"/>
  <c r="AJ71" i="2" s="1"/>
  <c r="AG67" i="2"/>
  <c r="L67" i="2"/>
  <c r="T67" i="2" s="1"/>
  <c r="BS67" i="2"/>
  <c r="CA67" i="2" s="1"/>
  <c r="BW67" i="2"/>
  <c r="CE67" i="2" s="1"/>
  <c r="N67" i="2"/>
  <c r="V67" i="2" s="1"/>
  <c r="AH66" i="2"/>
  <c r="N66" i="2"/>
  <c r="V66" i="2" s="1"/>
  <c r="AI66" i="2"/>
  <c r="BZ66" i="2"/>
  <c r="CH66" i="2" s="1"/>
  <c r="K66" i="2"/>
  <c r="S66" i="2" s="1"/>
  <c r="AO61" i="2"/>
  <c r="AM61" i="2"/>
  <c r="AQ61" i="2"/>
  <c r="AR61" i="2" s="1"/>
  <c r="AN61" i="2"/>
  <c r="AP61" i="2"/>
  <c r="AG60" i="2"/>
  <c r="G60" i="2"/>
  <c r="O60" i="2" s="1"/>
  <c r="L60" i="2"/>
  <c r="T60" i="2" s="1"/>
  <c r="BS60" i="2"/>
  <c r="CA60" i="2" s="1"/>
  <c r="BX60" i="2"/>
  <c r="CF60" i="2" s="1"/>
  <c r="J60" i="2"/>
  <c r="R60" i="2" s="1"/>
  <c r="BV60" i="2"/>
  <c r="CD60" i="2" s="1"/>
  <c r="H60" i="2"/>
  <c r="P60" i="2" s="1"/>
  <c r="BW60" i="2"/>
  <c r="CE60" i="2" s="1"/>
  <c r="K60" i="2"/>
  <c r="S60" i="2" s="1"/>
  <c r="BZ60" i="2"/>
  <c r="AH59" i="2"/>
  <c r="AI59" i="2"/>
  <c r="BT59" i="2"/>
  <c r="CB59" i="2" s="1"/>
  <c r="AH55" i="2"/>
  <c r="BZ55" i="2"/>
  <c r="CH55" i="2" s="1"/>
  <c r="AO53" i="2"/>
  <c r="AM53" i="2"/>
  <c r="AQ53" i="2"/>
  <c r="AN53" i="2"/>
  <c r="AL53" i="2"/>
  <c r="AK53" i="2" s="1"/>
  <c r="AP53" i="2"/>
  <c r="AH51" i="2"/>
  <c r="G51" i="2"/>
  <c r="O51" i="2" s="1"/>
  <c r="AI51" i="2"/>
  <c r="BW51" i="2"/>
  <c r="CE51" i="2" s="1"/>
  <c r="N51" i="2"/>
  <c r="V51" i="2" s="1"/>
  <c r="BT51" i="2"/>
  <c r="CB51" i="2" s="1"/>
  <c r="BZ51" i="2"/>
  <c r="CH51" i="2" s="1"/>
  <c r="AH47" i="2"/>
  <c r="G47" i="2"/>
  <c r="O47" i="2" s="1"/>
  <c r="AI47" i="2"/>
  <c r="BT47" i="2"/>
  <c r="CB47" i="2" s="1"/>
  <c r="BS47" i="2"/>
  <c r="CA47" i="2" s="1"/>
  <c r="BZ47" i="2"/>
  <c r="I88" i="2"/>
  <c r="Q88" i="2" s="1"/>
  <c r="M88" i="2"/>
  <c r="U88" i="2" s="1"/>
  <c r="BU88" i="2"/>
  <c r="CC88" i="2" s="1"/>
  <c r="BY88" i="2"/>
  <c r="CG88" i="2" s="1"/>
  <c r="H88" i="2"/>
  <c r="P88" i="2" s="1"/>
  <c r="N88" i="2"/>
  <c r="V88" i="2" s="1"/>
  <c r="BT88" i="2"/>
  <c r="CB88" i="2" s="1"/>
  <c r="BZ88" i="2"/>
  <c r="CH88" i="2" s="1"/>
  <c r="I84" i="2"/>
  <c r="Q84" i="2" s="1"/>
  <c r="H84" i="2"/>
  <c r="P84" i="2" s="1"/>
  <c r="N84" i="2"/>
  <c r="V84" i="2" s="1"/>
  <c r="I80" i="2"/>
  <c r="Q80" i="2" s="1"/>
  <c r="BY80" i="2"/>
  <c r="CG80" i="2" s="1"/>
  <c r="H80" i="2"/>
  <c r="P80" i="2" s="1"/>
  <c r="BZ80" i="2"/>
  <c r="CH80" i="2" s="1"/>
  <c r="BY76" i="2"/>
  <c r="CG76" i="2" s="1"/>
  <c r="BZ76" i="2"/>
  <c r="CH76" i="2" s="1"/>
  <c r="BZ72" i="2"/>
  <c r="CH72" i="2" s="1"/>
  <c r="AI69" i="2"/>
  <c r="AH63" i="2"/>
  <c r="AI63" i="2"/>
  <c r="BT63" i="2"/>
  <c r="CB63" i="2" s="1"/>
  <c r="AH62" i="2"/>
  <c r="CL62" i="2"/>
  <c r="N62" i="2"/>
  <c r="V62" i="2" s="1"/>
  <c r="AI62" i="2"/>
  <c r="BZ62" i="2"/>
  <c r="CH62" i="2" s="1"/>
  <c r="K62" i="2"/>
  <c r="S62" i="2" s="1"/>
  <c r="BT62" i="2"/>
  <c r="CB62" i="2" s="1"/>
  <c r="AO55" i="2"/>
  <c r="AM55" i="2"/>
  <c r="AN55" i="2"/>
  <c r="AP55" i="2"/>
  <c r="AL55" i="2"/>
  <c r="AK55" i="2" s="1"/>
  <c r="AQ55" i="2"/>
  <c r="AG53" i="2"/>
  <c r="G53" i="2"/>
  <c r="O53" i="2" s="1"/>
  <c r="L53" i="2"/>
  <c r="T53" i="2" s="1"/>
  <c r="BS53" i="2"/>
  <c r="CA53" i="2" s="1"/>
  <c r="BX53" i="2"/>
  <c r="CF53" i="2" s="1"/>
  <c r="H53" i="2"/>
  <c r="P53" i="2" s="1"/>
  <c r="BT53" i="2"/>
  <c r="CB53" i="2" s="1"/>
  <c r="K53" i="2"/>
  <c r="S53" i="2" s="1"/>
  <c r="BZ53" i="2"/>
  <c r="CH53" i="2" s="1"/>
  <c r="N53" i="2"/>
  <c r="V53" i="2" s="1"/>
  <c r="BW53" i="2"/>
  <c r="CE53" i="2" s="1"/>
  <c r="AO52" i="2"/>
  <c r="AR52" i="2" s="1"/>
  <c r="AM52" i="2"/>
  <c r="AL52" i="2"/>
  <c r="AK52" i="2" s="1"/>
  <c r="AN52" i="2"/>
  <c r="AP52" i="2"/>
  <c r="AG44" i="2"/>
  <c r="AJ44" i="2" s="1"/>
  <c r="G44" i="2"/>
  <c r="O44" i="2" s="1"/>
  <c r="BW44" i="2"/>
  <c r="CE44" i="2" s="1"/>
  <c r="K44" i="2"/>
  <c r="S44" i="2" s="1"/>
  <c r="L44" i="2"/>
  <c r="T44" i="2" s="1"/>
  <c r="BS44" i="2"/>
  <c r="CA44" i="2" s="1"/>
  <c r="BX44" i="2"/>
  <c r="CF44" i="2" s="1"/>
  <c r="BZ44" i="2"/>
  <c r="AO68" i="2"/>
  <c r="AR68" i="2" s="1"/>
  <c r="AM68" i="2"/>
  <c r="AL68" i="2"/>
  <c r="AK68" i="2" s="1"/>
  <c r="AG68" i="2"/>
  <c r="BX68" i="2"/>
  <c r="CF68" i="2" s="1"/>
  <c r="AH65" i="2"/>
  <c r="AG63" i="2"/>
  <c r="G63" i="2"/>
  <c r="O63" i="2" s="1"/>
  <c r="BX63" i="2"/>
  <c r="CF63" i="2" s="1"/>
  <c r="K63" i="2"/>
  <c r="S63" i="2" s="1"/>
  <c r="AG57" i="2"/>
  <c r="L57" i="2"/>
  <c r="T57" i="2" s="1"/>
  <c r="BX57" i="2"/>
  <c r="CF57" i="2" s="1"/>
  <c r="BT57" i="2"/>
  <c r="CB57" i="2" s="1"/>
  <c r="AG55" i="2"/>
  <c r="G55" i="2"/>
  <c r="O55" i="2" s="1"/>
  <c r="L55" i="2"/>
  <c r="T55" i="2" s="1"/>
  <c r="K55" i="2"/>
  <c r="S55" i="2" s="1"/>
  <c r="BW55" i="2"/>
  <c r="CE55" i="2" s="1"/>
  <c r="AH54" i="2"/>
  <c r="AI54" i="2"/>
  <c r="AG50" i="2"/>
  <c r="G50" i="2"/>
  <c r="O50" i="2" s="1"/>
  <c r="BW50" i="2"/>
  <c r="CE50" i="2" s="1"/>
  <c r="K50" i="2"/>
  <c r="S50" i="2" s="1"/>
  <c r="AG46" i="2"/>
  <c r="AJ46" i="2" s="1"/>
  <c r="G46" i="2"/>
  <c r="O46" i="2" s="1"/>
  <c r="BW46" i="2"/>
  <c r="L46" i="2"/>
  <c r="T46" i="2" s="1"/>
  <c r="N46" i="2"/>
  <c r="V46" i="2" s="1"/>
  <c r="BX46" i="2"/>
  <c r="CF46" i="2" s="1"/>
  <c r="AH45" i="2"/>
  <c r="G45" i="2"/>
  <c r="O45" i="2" s="1"/>
  <c r="AI45" i="2"/>
  <c r="BT45" i="2"/>
  <c r="CB45" i="2" s="1"/>
  <c r="BZ45" i="2"/>
  <c r="CH45" i="2" s="1"/>
  <c r="AG40" i="2"/>
  <c r="AI38" i="2"/>
  <c r="AH38" i="2"/>
  <c r="F37" i="2"/>
  <c r="D37" i="6" s="1"/>
  <c r="AO64" i="2"/>
  <c r="AR64" i="2" s="1"/>
  <c r="AM64" i="2"/>
  <c r="AL64" i="2"/>
  <c r="AK64" i="2" s="1"/>
  <c r="L64" i="2"/>
  <c r="T64" i="2" s="1"/>
  <c r="BS64" i="2"/>
  <c r="CA64" i="2" s="1"/>
  <c r="AH61" i="2"/>
  <c r="AG59" i="2"/>
  <c r="BS59" i="2"/>
  <c r="CA59" i="2" s="1"/>
  <c r="BX59" i="2"/>
  <c r="CF59" i="2" s="1"/>
  <c r="AO56" i="2"/>
  <c r="AM56" i="2"/>
  <c r="AL56" i="2"/>
  <c r="AK56" i="2" s="1"/>
  <c r="AG56" i="2"/>
  <c r="G56" i="2"/>
  <c r="O56" i="2" s="1"/>
  <c r="BX56" i="2"/>
  <c r="CF56" i="2" s="1"/>
  <c r="J56" i="2"/>
  <c r="R56" i="2" s="1"/>
  <c r="AH53" i="2"/>
  <c r="AH49" i="2"/>
  <c r="G49" i="2"/>
  <c r="O49" i="2" s="1"/>
  <c r="AI49" i="2"/>
  <c r="BT49" i="2"/>
  <c r="AG48" i="2"/>
  <c r="AJ48" i="2" s="1"/>
  <c r="G48" i="2"/>
  <c r="O48" i="2" s="1"/>
  <c r="BW48" i="2"/>
  <c r="BZ43" i="2"/>
  <c r="CH43" i="2" s="1"/>
  <c r="B41" i="2"/>
  <c r="F40" i="2"/>
  <c r="AI39" i="2"/>
  <c r="AH39" i="2"/>
  <c r="AH43" i="2"/>
  <c r="G43" i="2"/>
  <c r="O43" i="2" s="1"/>
  <c r="AI43" i="2"/>
  <c r="BT43" i="2"/>
  <c r="CB43" i="2" s="1"/>
  <c r="B38" i="2"/>
  <c r="H35" i="2"/>
  <c r="P35" i="2" s="1"/>
  <c r="M35" i="2"/>
  <c r="U35" i="2" s="1"/>
  <c r="BT35" i="2"/>
  <c r="CB35" i="2" s="1"/>
  <c r="BY35" i="2"/>
  <c r="CG35" i="2" s="1"/>
  <c r="I35" i="2"/>
  <c r="Q35" i="2" s="1"/>
  <c r="BU35" i="2"/>
  <c r="CC35" i="2" s="1"/>
  <c r="K35" i="2"/>
  <c r="S35" i="2" s="1"/>
  <c r="BX35" i="2"/>
  <c r="CF35" i="2" s="1"/>
  <c r="L35" i="2"/>
  <c r="T35" i="2" s="1"/>
  <c r="BW35" i="2"/>
  <c r="CE35" i="2" s="1"/>
  <c r="AH68" i="2"/>
  <c r="AG66" i="2"/>
  <c r="G66" i="2"/>
  <c r="O66" i="2" s="1"/>
  <c r="L66" i="2"/>
  <c r="T66" i="2" s="1"/>
  <c r="BS66" i="2"/>
  <c r="CA66" i="2" s="1"/>
  <c r="BX66" i="2"/>
  <c r="CF66" i="2" s="1"/>
  <c r="AH64" i="2"/>
  <c r="AG62" i="2"/>
  <c r="G62" i="2"/>
  <c r="O62" i="2" s="1"/>
  <c r="L62" i="2"/>
  <c r="T62" i="2" s="1"/>
  <c r="BS62" i="2"/>
  <c r="CA62" i="2" s="1"/>
  <c r="BX62" i="2"/>
  <c r="CF62" i="2" s="1"/>
  <c r="AH60" i="2"/>
  <c r="AG58" i="2"/>
  <c r="G58" i="2"/>
  <c r="O58" i="2" s="1"/>
  <c r="BX58" i="2"/>
  <c r="CF58" i="2" s="1"/>
  <c r="AH56" i="2"/>
  <c r="L54" i="2"/>
  <c r="T54" i="2" s="1"/>
  <c r="AH52" i="2"/>
  <c r="I51" i="2"/>
  <c r="Q51" i="2" s="1"/>
  <c r="M51" i="2"/>
  <c r="U51" i="2" s="1"/>
  <c r="J51" i="2"/>
  <c r="R51" i="2" s="1"/>
  <c r="BU51" i="2"/>
  <c r="CC51" i="2" s="1"/>
  <c r="BY51" i="2"/>
  <c r="CG51" i="2" s="1"/>
  <c r="L51" i="2"/>
  <c r="T51" i="2" s="1"/>
  <c r="BS51" i="2"/>
  <c r="CA51" i="2" s="1"/>
  <c r="BX51" i="2"/>
  <c r="CF51" i="2" s="1"/>
  <c r="AO50" i="2"/>
  <c r="AP50" i="2"/>
  <c r="AL50" i="2"/>
  <c r="AK50" i="2" s="1"/>
  <c r="I50" i="2"/>
  <c r="Q50" i="2" s="1"/>
  <c r="M50" i="2"/>
  <c r="U50" i="2" s="1"/>
  <c r="BU50" i="2"/>
  <c r="CC50" i="2" s="1"/>
  <c r="BY50" i="2"/>
  <c r="CG50" i="2" s="1"/>
  <c r="J50" i="2"/>
  <c r="R50" i="2" s="1"/>
  <c r="BV50" i="2"/>
  <c r="CD50" i="2" s="1"/>
  <c r="H50" i="2"/>
  <c r="P50" i="2" s="1"/>
  <c r="BT50" i="2"/>
  <c r="CB50" i="2" s="1"/>
  <c r="I49" i="2"/>
  <c r="Q49" i="2" s="1"/>
  <c r="BU49" i="2"/>
  <c r="CC49" i="2" s="1"/>
  <c r="J49" i="2"/>
  <c r="R49" i="2" s="1"/>
  <c r="L49" i="2"/>
  <c r="T49" i="2" s="1"/>
  <c r="AO48" i="2"/>
  <c r="AR48" i="2" s="1"/>
  <c r="AP48" i="2"/>
  <c r="AL48" i="2"/>
  <c r="AK48" i="2" s="1"/>
  <c r="BU48" i="2"/>
  <c r="CC48" i="2" s="1"/>
  <c r="BY48" i="2"/>
  <c r="CG48" i="2" s="1"/>
  <c r="H48" i="2"/>
  <c r="P48" i="2" s="1"/>
  <c r="BT48" i="2"/>
  <c r="CB48" i="2" s="1"/>
  <c r="M47" i="2"/>
  <c r="U47" i="2" s="1"/>
  <c r="BY47" i="2"/>
  <c r="CG47" i="2" s="1"/>
  <c r="BV47" i="2"/>
  <c r="CD47" i="2" s="1"/>
  <c r="BX47" i="2"/>
  <c r="CF47" i="2" s="1"/>
  <c r="AO46" i="2"/>
  <c r="AP46" i="2"/>
  <c r="AL46" i="2"/>
  <c r="AK46" i="2" s="1"/>
  <c r="I46" i="2"/>
  <c r="Q46" i="2" s="1"/>
  <c r="M46" i="2"/>
  <c r="U46" i="2" s="1"/>
  <c r="BY46" i="2"/>
  <c r="CG46" i="2" s="1"/>
  <c r="J46" i="2"/>
  <c r="R46" i="2" s="1"/>
  <c r="BV46" i="2"/>
  <c r="CD46" i="2" s="1"/>
  <c r="BT46" i="2"/>
  <c r="CB46" i="2" s="1"/>
  <c r="I45" i="2"/>
  <c r="Q45" i="2" s="1"/>
  <c r="BU45" i="2"/>
  <c r="CC45" i="2" s="1"/>
  <c r="J45" i="2"/>
  <c r="R45" i="2" s="1"/>
  <c r="L45" i="2"/>
  <c r="T45" i="2" s="1"/>
  <c r="AO44" i="2"/>
  <c r="AP44" i="2"/>
  <c r="AL44" i="2"/>
  <c r="AK44" i="2" s="1"/>
  <c r="I44" i="2"/>
  <c r="Q44" i="2" s="1"/>
  <c r="M44" i="2"/>
  <c r="U44" i="2" s="1"/>
  <c r="BU44" i="2"/>
  <c r="CC44" i="2" s="1"/>
  <c r="BY44" i="2"/>
  <c r="CG44" i="2" s="1"/>
  <c r="J44" i="2"/>
  <c r="R44" i="2" s="1"/>
  <c r="BV44" i="2"/>
  <c r="CD44" i="2" s="1"/>
  <c r="H44" i="2"/>
  <c r="P44" i="2" s="1"/>
  <c r="BT44" i="2"/>
  <c r="CB44" i="2" s="1"/>
  <c r="I43" i="2"/>
  <c r="Q43" i="2" s="1"/>
  <c r="M43" i="2"/>
  <c r="U43" i="2" s="1"/>
  <c r="BU43" i="2"/>
  <c r="CC43" i="2" s="1"/>
  <c r="BY43" i="2"/>
  <c r="CG43" i="2" s="1"/>
  <c r="J43" i="2"/>
  <c r="R43" i="2" s="1"/>
  <c r="BV43" i="2"/>
  <c r="CD43" i="2" s="1"/>
  <c r="L43" i="2"/>
  <c r="T43" i="2" s="1"/>
  <c r="BX43" i="2"/>
  <c r="CF43" i="2" s="1"/>
  <c r="AI42" i="2"/>
  <c r="F41" i="2"/>
  <c r="D41" i="6" s="1"/>
  <c r="I69" i="2"/>
  <c r="Q69" i="2" s="1"/>
  <c r="M69" i="2"/>
  <c r="U69" i="2" s="1"/>
  <c r="BY68" i="2"/>
  <c r="CG68" i="2" s="1"/>
  <c r="I67" i="2"/>
  <c r="Q67" i="2" s="1"/>
  <c r="M67" i="2"/>
  <c r="U67" i="2" s="1"/>
  <c r="BU67" i="2"/>
  <c r="CC67" i="2" s="1"/>
  <c r="I66" i="2"/>
  <c r="Q66" i="2" s="1"/>
  <c r="M66" i="2"/>
  <c r="U66" i="2" s="1"/>
  <c r="BU66" i="2"/>
  <c r="CC66" i="2" s="1"/>
  <c r="BY66" i="2"/>
  <c r="CG66" i="2" s="1"/>
  <c r="I65" i="2"/>
  <c r="Q65" i="2" s="1"/>
  <c r="M65" i="2"/>
  <c r="U65" i="2" s="1"/>
  <c r="I64" i="2"/>
  <c r="Q64" i="2" s="1"/>
  <c r="I63" i="2"/>
  <c r="Q63" i="2" s="1"/>
  <c r="M63" i="2"/>
  <c r="U63" i="2" s="1"/>
  <c r="I62" i="2"/>
  <c r="Q62" i="2" s="1"/>
  <c r="M62" i="2"/>
  <c r="U62" i="2" s="1"/>
  <c r="BU62" i="2"/>
  <c r="CC62" i="2" s="1"/>
  <c r="BY62" i="2"/>
  <c r="CG62" i="2" s="1"/>
  <c r="I61" i="2"/>
  <c r="Q61" i="2" s="1"/>
  <c r="M61" i="2"/>
  <c r="U61" i="2" s="1"/>
  <c r="BU61" i="2"/>
  <c r="CC61" i="2" s="1"/>
  <c r="BY61" i="2"/>
  <c r="CG61" i="2" s="1"/>
  <c r="I60" i="2"/>
  <c r="Q60" i="2" s="1"/>
  <c r="M60" i="2"/>
  <c r="U60" i="2" s="1"/>
  <c r="BU60" i="2"/>
  <c r="CC60" i="2" s="1"/>
  <c r="BY60" i="2"/>
  <c r="CG60" i="2" s="1"/>
  <c r="I59" i="2"/>
  <c r="Q59" i="2" s="1"/>
  <c r="M59" i="2"/>
  <c r="U59" i="2" s="1"/>
  <c r="I58" i="2"/>
  <c r="Q58" i="2" s="1"/>
  <c r="M58" i="2"/>
  <c r="U58" i="2" s="1"/>
  <c r="I57" i="2"/>
  <c r="Q57" i="2" s="1"/>
  <c r="BU57" i="2"/>
  <c r="CC57" i="2" s="1"/>
  <c r="I56" i="2"/>
  <c r="Q56" i="2" s="1"/>
  <c r="BY56" i="2"/>
  <c r="CG56" i="2" s="1"/>
  <c r="I55" i="2"/>
  <c r="Q55" i="2" s="1"/>
  <c r="BY55" i="2"/>
  <c r="CG55" i="2" s="1"/>
  <c r="I54" i="2"/>
  <c r="Q54" i="2" s="1"/>
  <c r="I53" i="2"/>
  <c r="Q53" i="2" s="1"/>
  <c r="M53" i="2"/>
  <c r="U53" i="2" s="1"/>
  <c r="BU53" i="2"/>
  <c r="CC53" i="2" s="1"/>
  <c r="BY53" i="2"/>
  <c r="CG53" i="2" s="1"/>
  <c r="I52" i="2"/>
  <c r="Q52" i="2" s="1"/>
  <c r="M52" i="2"/>
  <c r="U52" i="2" s="1"/>
  <c r="BU52" i="2"/>
  <c r="CC52" i="2" s="1"/>
  <c r="BY52" i="2"/>
  <c r="CG52" i="2" s="1"/>
  <c r="AG51" i="2"/>
  <c r="AJ51" i="2" s="1"/>
  <c r="AG49" i="2"/>
  <c r="AG45" i="2"/>
  <c r="AG43" i="2"/>
  <c r="AI40" i="2"/>
  <c r="AH40" i="2"/>
  <c r="B39" i="2"/>
  <c r="AL36" i="2"/>
  <c r="AK36" i="2" s="1"/>
  <c r="B36" i="2"/>
  <c r="H36" i="2" s="1"/>
  <c r="P36" i="2" s="1"/>
  <c r="AI41" i="2"/>
  <c r="AH37" i="2"/>
  <c r="AI37" i="2"/>
  <c r="AH36" i="2"/>
  <c r="J35" i="2"/>
  <c r="R35" i="2" s="1"/>
  <c r="N35" i="2"/>
  <c r="V35" i="2" s="1"/>
  <c r="BV35" i="2"/>
  <c r="CD35" i="2" s="1"/>
  <c r="BZ35" i="2"/>
  <c r="CH35" i="2" s="1"/>
  <c r="I34" i="2"/>
  <c r="Q34" i="2" s="1"/>
  <c r="M34" i="2"/>
  <c r="U34" i="2" s="1"/>
  <c r="K34" i="2"/>
  <c r="S34" i="2" s="1"/>
  <c r="BS34" i="2"/>
  <c r="CA34" i="2" s="1"/>
  <c r="BW34" i="2"/>
  <c r="CE34" i="2" s="1"/>
  <c r="H34" i="2"/>
  <c r="P34" i="2" s="1"/>
  <c r="N34" i="2"/>
  <c r="V34" i="2" s="1"/>
  <c r="BU34" i="2"/>
  <c r="CC34" i="2" s="1"/>
  <c r="BY34" i="2"/>
  <c r="CG34" i="2" s="1"/>
  <c r="L34" i="2"/>
  <c r="T34" i="2" s="1"/>
  <c r="BV33" i="2"/>
  <c r="I32" i="2"/>
  <c r="Q32" i="2" s="1"/>
  <c r="M32" i="2"/>
  <c r="U32" i="2" s="1"/>
  <c r="BU32" i="2"/>
  <c r="CC32" i="2" s="1"/>
  <c r="BY32" i="2"/>
  <c r="CG32" i="2" s="1"/>
  <c r="K32" i="2"/>
  <c r="S32" i="2" s="1"/>
  <c r="BW32" i="2"/>
  <c r="CE32" i="2" s="1"/>
  <c r="H32" i="2"/>
  <c r="P32" i="2" s="1"/>
  <c r="N32" i="2"/>
  <c r="V32" i="2" s="1"/>
  <c r="BT32" i="2"/>
  <c r="CB32" i="2" s="1"/>
  <c r="BZ32" i="2"/>
  <c r="CH32" i="2" s="1"/>
  <c r="BS30" i="2"/>
  <c r="L30" i="2"/>
  <c r="T30" i="2" s="1"/>
  <c r="AQ28" i="2"/>
  <c r="BZ34" i="2"/>
  <c r="CH34" i="2" s="1"/>
  <c r="BX34" i="2"/>
  <c r="CF34" i="2" s="1"/>
  <c r="J34" i="2"/>
  <c r="R34" i="2" s="1"/>
  <c r="AM34" i="2"/>
  <c r="AQ34" i="2"/>
  <c r="AO34" i="2"/>
  <c r="BS33" i="2"/>
  <c r="BV32" i="2"/>
  <c r="I31" i="2"/>
  <c r="Q31" i="2" s="1"/>
  <c r="M31" i="2"/>
  <c r="U31" i="2" s="1"/>
  <c r="BU31" i="2"/>
  <c r="CC31" i="2" s="1"/>
  <c r="BY31" i="2"/>
  <c r="CG31" i="2" s="1"/>
  <c r="K31" i="2"/>
  <c r="S31" i="2" s="1"/>
  <c r="BW31" i="2"/>
  <c r="CE31" i="2" s="1"/>
  <c r="H31" i="2"/>
  <c r="P31" i="2" s="1"/>
  <c r="N31" i="2"/>
  <c r="V31" i="2" s="1"/>
  <c r="BT31" i="2"/>
  <c r="CB31" i="2" s="1"/>
  <c r="BZ31" i="2"/>
  <c r="CH31" i="2" s="1"/>
  <c r="BW29" i="2"/>
  <c r="I28" i="2"/>
  <c r="Q28" i="2" s="1"/>
  <c r="M28" i="2"/>
  <c r="U28" i="2" s="1"/>
  <c r="BU28" i="2"/>
  <c r="CC28" i="2" s="1"/>
  <c r="BY28" i="2"/>
  <c r="CG28" i="2" s="1"/>
  <c r="J28" i="2"/>
  <c r="R28" i="2" s="1"/>
  <c r="N28" i="2"/>
  <c r="V28" i="2" s="1"/>
  <c r="BV28" i="2"/>
  <c r="CD28" i="2" s="1"/>
  <c r="BZ28" i="2"/>
  <c r="CH28" i="2" s="1"/>
  <c r="H28" i="2"/>
  <c r="P28" i="2" s="1"/>
  <c r="BT28" i="2"/>
  <c r="CB28" i="2" s="1"/>
  <c r="L28" i="2"/>
  <c r="T28" i="2" s="1"/>
  <c r="BX28" i="2"/>
  <c r="CF28" i="2" s="1"/>
  <c r="AO27" i="2"/>
  <c r="AR27" i="2" s="1"/>
  <c r="AL27" i="2"/>
  <c r="AK27" i="2" s="1"/>
  <c r="AP27" i="2"/>
  <c r="AM27" i="2"/>
  <c r="AN27" i="2"/>
  <c r="G34" i="2"/>
  <c r="O34" i="2" s="1"/>
  <c r="I30" i="2"/>
  <c r="Q30" i="2" s="1"/>
  <c r="M30" i="2"/>
  <c r="U30" i="2" s="1"/>
  <c r="BU30" i="2"/>
  <c r="CC30" i="2" s="1"/>
  <c r="BY30" i="2"/>
  <c r="CG30" i="2" s="1"/>
  <c r="K30" i="2"/>
  <c r="S30" i="2" s="1"/>
  <c r="BW30" i="2"/>
  <c r="CE30" i="2" s="1"/>
  <c r="H30" i="2"/>
  <c r="P30" i="2" s="1"/>
  <c r="N30" i="2"/>
  <c r="V30" i="2" s="1"/>
  <c r="BT30" i="2"/>
  <c r="CB30" i="2" s="1"/>
  <c r="BZ30" i="2"/>
  <c r="CH30" i="2" s="1"/>
  <c r="I29" i="2"/>
  <c r="Q29" i="2" s="1"/>
  <c r="M29" i="2"/>
  <c r="U29" i="2" s="1"/>
  <c r="BU29" i="2"/>
  <c r="CC29" i="2" s="1"/>
  <c r="BY29" i="2"/>
  <c r="CG29" i="2" s="1"/>
  <c r="J29" i="2"/>
  <c r="R29" i="2" s="1"/>
  <c r="N29" i="2"/>
  <c r="V29" i="2" s="1"/>
  <c r="BV29" i="2"/>
  <c r="CD29" i="2" s="1"/>
  <c r="BZ29" i="2"/>
  <c r="CH29" i="2" s="1"/>
  <c r="H29" i="2"/>
  <c r="P29" i="2" s="1"/>
  <c r="BT29" i="2"/>
  <c r="CB29" i="2" s="1"/>
  <c r="L29" i="2"/>
  <c r="T29" i="2" s="1"/>
  <c r="BX29" i="2"/>
  <c r="CF29" i="2" s="1"/>
  <c r="AO28" i="2"/>
  <c r="AL28" i="2"/>
  <c r="AK28" i="2" s="1"/>
  <c r="AP28" i="2"/>
  <c r="AN28" i="2"/>
  <c r="BT34" i="2"/>
  <c r="CB34" i="2" s="1"/>
  <c r="I33" i="2"/>
  <c r="Q33" i="2" s="1"/>
  <c r="BU33" i="2"/>
  <c r="CC33" i="2" s="1"/>
  <c r="K33" i="2"/>
  <c r="S33" i="2" s="1"/>
  <c r="H33" i="2"/>
  <c r="P33" i="2" s="1"/>
  <c r="BT33" i="2"/>
  <c r="CB33" i="2" s="1"/>
  <c r="BV30" i="2"/>
  <c r="AO29" i="2"/>
  <c r="AR29" i="2" s="1"/>
  <c r="AL29" i="2"/>
  <c r="AK29" i="2" s="1"/>
  <c r="AP29" i="2"/>
  <c r="AN29" i="2"/>
  <c r="L27" i="2"/>
  <c r="T27" i="2" s="1"/>
  <c r="AO26" i="2"/>
  <c r="AL26" i="2"/>
  <c r="AK26" i="2" s="1"/>
  <c r="AP26" i="2"/>
  <c r="BZ25" i="2"/>
  <c r="CH25" i="2" s="1"/>
  <c r="AP25" i="2"/>
  <c r="AQ25" i="2"/>
  <c r="G24" i="2"/>
  <c r="O24" i="2" s="1"/>
  <c r="BZ23" i="2"/>
  <c r="BV22" i="2"/>
  <c r="CD22" i="2" s="1"/>
  <c r="J22" i="2"/>
  <c r="R22" i="2" s="1"/>
  <c r="AQ33" i="2"/>
  <c r="AR33" i="2" s="1"/>
  <c r="AL33" i="2"/>
  <c r="AK33" i="2" s="1"/>
  <c r="AG33" i="2"/>
  <c r="AJ33" i="2" s="1"/>
  <c r="AQ32" i="2"/>
  <c r="AR32" i="2" s="1"/>
  <c r="AL32" i="2"/>
  <c r="AK32" i="2" s="1"/>
  <c r="AG32" i="2"/>
  <c r="AJ32" i="2" s="1"/>
  <c r="AQ31" i="2"/>
  <c r="AL31" i="2"/>
  <c r="AK31" i="2" s="1"/>
  <c r="AG31" i="2"/>
  <c r="AJ31" i="2" s="1"/>
  <c r="AQ30" i="2"/>
  <c r="AG30" i="2"/>
  <c r="AJ30" i="2" s="1"/>
  <c r="AH29" i="2"/>
  <c r="AJ29" i="2" s="1"/>
  <c r="AH28" i="2"/>
  <c r="AJ28" i="2" s="1"/>
  <c r="BT27" i="2"/>
  <c r="AH27" i="2"/>
  <c r="AN26" i="2"/>
  <c r="AN25" i="2"/>
  <c r="M27" i="2"/>
  <c r="U27" i="2" s="1"/>
  <c r="BY27" i="2"/>
  <c r="CG27" i="2" s="1"/>
  <c r="N27" i="2"/>
  <c r="V27" i="2" s="1"/>
  <c r="BZ27" i="2"/>
  <c r="CH27" i="2" s="1"/>
  <c r="K26" i="2"/>
  <c r="S26" i="2" s="1"/>
  <c r="BW25" i="2"/>
  <c r="CE25" i="2" s="1"/>
  <c r="AG23" i="2"/>
  <c r="AJ23" i="2" s="1"/>
  <c r="G23" i="2"/>
  <c r="O23" i="2" s="1"/>
  <c r="K23" i="2"/>
  <c r="S23" i="2" s="1"/>
  <c r="BS23" i="2"/>
  <c r="CA23" i="2" s="1"/>
  <c r="BW23" i="2"/>
  <c r="CE23" i="2" s="1"/>
  <c r="H23" i="2"/>
  <c r="P23" i="2" s="1"/>
  <c r="BT23" i="2"/>
  <c r="CB23" i="2" s="1"/>
  <c r="J23" i="2"/>
  <c r="R23" i="2" s="1"/>
  <c r="BV23" i="2"/>
  <c r="CD23" i="2" s="1"/>
  <c r="AI22" i="2"/>
  <c r="N22" i="2"/>
  <c r="V22" i="2" s="1"/>
  <c r="BZ22" i="2"/>
  <c r="CH22" i="2" s="1"/>
  <c r="H22" i="2"/>
  <c r="P22" i="2" s="1"/>
  <c r="BT22" i="2"/>
  <c r="CB22" i="2" s="1"/>
  <c r="AG26" i="2"/>
  <c r="AJ26" i="2" s="1"/>
  <c r="AI23" i="2"/>
  <c r="I22" i="2"/>
  <c r="Q22" i="2" s="1"/>
  <c r="AI24" i="2"/>
  <c r="I23" i="2"/>
  <c r="Q23" i="2" s="1"/>
  <c r="AG22" i="2"/>
  <c r="AJ22" i="2" s="1"/>
  <c r="G22" i="2"/>
  <c r="O22" i="2" s="1"/>
  <c r="K22" i="2"/>
  <c r="S22" i="2" s="1"/>
  <c r="BS22" i="2"/>
  <c r="CA22" i="2" s="1"/>
  <c r="BW22" i="2"/>
  <c r="CE22" i="2" s="1"/>
  <c r="AS17" i="2"/>
  <c r="AW17" i="2"/>
  <c r="AU17" i="2"/>
  <c r="AY17" i="2"/>
  <c r="AV17" i="2"/>
  <c r="AX17" i="2"/>
  <c r="AZ17" i="2"/>
  <c r="E17" i="6" s="1"/>
  <c r="AG15" i="2"/>
  <c r="AJ15" i="2" s="1"/>
  <c r="BW21" i="2"/>
  <c r="CE21" i="2" s="1"/>
  <c r="N21" i="2"/>
  <c r="V21" i="2" s="1"/>
  <c r="BT20" i="2"/>
  <c r="BZ19" i="2"/>
  <c r="CH19" i="2" s="1"/>
  <c r="BT19" i="2"/>
  <c r="N19" i="2"/>
  <c r="V19" i="2" s="1"/>
  <c r="AG18" i="2"/>
  <c r="AJ18" i="2" s="1"/>
  <c r="G18" i="2"/>
  <c r="O18" i="2" s="1"/>
  <c r="BS18" i="2"/>
  <c r="CA18" i="2" s="1"/>
  <c r="BW18" i="2"/>
  <c r="CE18" i="2" s="1"/>
  <c r="BX17" i="2"/>
  <c r="CF17" i="2" s="1"/>
  <c r="J16" i="2"/>
  <c r="R16" i="2" s="1"/>
  <c r="N16" i="2"/>
  <c r="V16" i="2" s="1"/>
  <c r="AH16" i="2"/>
  <c r="BV16" i="2"/>
  <c r="CD16" i="2" s="1"/>
  <c r="BZ16" i="2"/>
  <c r="CH16" i="2" s="1"/>
  <c r="AI16" i="2"/>
  <c r="AO13" i="2"/>
  <c r="AP13" i="2"/>
  <c r="AL13" i="2"/>
  <c r="AK13" i="2" s="1"/>
  <c r="AQ13" i="2"/>
  <c r="AM13" i="2"/>
  <c r="AN13" i="2"/>
  <c r="I21" i="2"/>
  <c r="Q21" i="2" s="1"/>
  <c r="M20" i="2"/>
  <c r="U20" i="2" s="1"/>
  <c r="I19" i="2"/>
  <c r="Q19" i="2" s="1"/>
  <c r="M19" i="2"/>
  <c r="U19" i="2" s="1"/>
  <c r="BU19" i="2"/>
  <c r="CC19" i="2" s="1"/>
  <c r="BY19" i="2"/>
  <c r="CG19" i="2" s="1"/>
  <c r="AI17" i="2"/>
  <c r="J11" i="2"/>
  <c r="R11" i="2" s="1"/>
  <c r="N11" i="2"/>
  <c r="V11" i="2" s="1"/>
  <c r="AH11" i="2"/>
  <c r="BV11" i="2"/>
  <c r="CD11" i="2" s="1"/>
  <c r="BZ11" i="2"/>
  <c r="CH11" i="2" s="1"/>
  <c r="AI11" i="2"/>
  <c r="H11" i="2"/>
  <c r="P11" i="2" s="1"/>
  <c r="BT11" i="2"/>
  <c r="CB11" i="2" s="1"/>
  <c r="L11" i="2"/>
  <c r="T11" i="2" s="1"/>
  <c r="BX11" i="2"/>
  <c r="CF11" i="2" s="1"/>
  <c r="BU24" i="2"/>
  <c r="BY23" i="2"/>
  <c r="CG23" i="2" s="1"/>
  <c r="BU23" i="2"/>
  <c r="CC23" i="2" s="1"/>
  <c r="M23" i="2"/>
  <c r="U23" i="2" s="1"/>
  <c r="BY22" i="2"/>
  <c r="CG22" i="2" s="1"/>
  <c r="BU22" i="2"/>
  <c r="CC22" i="2" s="1"/>
  <c r="M22" i="2"/>
  <c r="U22" i="2" s="1"/>
  <c r="BY21" i="2"/>
  <c r="CG21" i="2" s="1"/>
  <c r="K21" i="2"/>
  <c r="S21" i="2" s="1"/>
  <c r="AQ20" i="2"/>
  <c r="AR20" i="2" s="1"/>
  <c r="AL20" i="2"/>
  <c r="AK20" i="2" s="1"/>
  <c r="K20" i="2"/>
  <c r="S20" i="2" s="1"/>
  <c r="BW19" i="2"/>
  <c r="CE19" i="2" s="1"/>
  <c r="AQ19" i="2"/>
  <c r="AL19" i="2"/>
  <c r="AK19" i="2" s="1"/>
  <c r="K19" i="2"/>
  <c r="S19" i="2" s="1"/>
  <c r="AG19" i="2"/>
  <c r="AJ19" i="2" s="1"/>
  <c r="AI18" i="2"/>
  <c r="BT17" i="2"/>
  <c r="CB17" i="2" s="1"/>
  <c r="H17" i="2"/>
  <c r="P17" i="2" s="1"/>
  <c r="I17" i="2"/>
  <c r="Q17" i="2" s="1"/>
  <c r="AG16" i="2"/>
  <c r="BW17" i="2"/>
  <c r="CE17" i="2" s="1"/>
  <c r="BS17" i="2"/>
  <c r="CA17" i="2" s="1"/>
  <c r="K17" i="2"/>
  <c r="S17" i="2" s="1"/>
  <c r="G17" i="2"/>
  <c r="O17" i="2" s="1"/>
  <c r="BW16" i="2"/>
  <c r="CE16" i="2" s="1"/>
  <c r="BS16" i="2"/>
  <c r="CA16" i="2" s="1"/>
  <c r="K16" i="2"/>
  <c r="S16" i="2" s="1"/>
  <c r="G16" i="2"/>
  <c r="O16" i="2" s="1"/>
  <c r="F15" i="2"/>
  <c r="M15" i="2" s="1"/>
  <c r="U15" i="2" s="1"/>
  <c r="AG14" i="2"/>
  <c r="AJ14" i="2" s="1"/>
  <c r="AG9" i="2"/>
  <c r="AJ9" i="2" s="1"/>
  <c r="BY9" i="2"/>
  <c r="CG9" i="2" s="1"/>
  <c r="K9" i="2"/>
  <c r="S9" i="2" s="1"/>
  <c r="BS9" i="2"/>
  <c r="CA9" i="2" s="1"/>
  <c r="J9" i="2"/>
  <c r="R9" i="2" s="1"/>
  <c r="BZ9" i="2"/>
  <c r="CH9" i="2" s="1"/>
  <c r="BV9" i="2"/>
  <c r="CD9" i="2" s="1"/>
  <c r="BW9" i="2"/>
  <c r="CE9" i="2" s="1"/>
  <c r="K14" i="2"/>
  <c r="S14" i="2" s="1"/>
  <c r="BW14" i="2"/>
  <c r="CE14" i="2" s="1"/>
  <c r="BX14" i="2"/>
  <c r="CF14" i="2" s="1"/>
  <c r="BY18" i="2"/>
  <c r="CG18" i="2" s="1"/>
  <c r="BU18" i="2"/>
  <c r="M18" i="2"/>
  <c r="U18" i="2" s="1"/>
  <c r="BY17" i="2"/>
  <c r="CG17" i="2" s="1"/>
  <c r="BU17" i="2"/>
  <c r="CC17" i="2" s="1"/>
  <c r="M17" i="2"/>
  <c r="U17" i="2" s="1"/>
  <c r="BY16" i="2"/>
  <c r="CG16" i="2" s="1"/>
  <c r="BU16" i="2"/>
  <c r="M16" i="2"/>
  <c r="U16" i="2" s="1"/>
  <c r="M14" i="2"/>
  <c r="U14" i="2" s="1"/>
  <c r="G13" i="2"/>
  <c r="O13" i="2" s="1"/>
  <c r="M13" i="2"/>
  <c r="U13" i="2" s="1"/>
  <c r="BY13" i="2"/>
  <c r="CG13" i="2" s="1"/>
  <c r="BV13" i="2"/>
  <c r="CD13" i="2" s="1"/>
  <c r="BW13" i="2"/>
  <c r="CE13" i="2" s="1"/>
  <c r="AI12" i="2"/>
  <c r="I11" i="2"/>
  <c r="Q11" i="2" s="1"/>
  <c r="BT12" i="2"/>
  <c r="I12" i="2"/>
  <c r="Q12" i="2" s="1"/>
  <c r="AG11" i="2"/>
  <c r="BZ12" i="2"/>
  <c r="CH12" i="2" s="1"/>
  <c r="N12" i="2"/>
  <c r="V12" i="2" s="1"/>
  <c r="AG12" i="2"/>
  <c r="AJ12" i="2" s="1"/>
  <c r="G12" i="2"/>
  <c r="O12" i="2" s="1"/>
  <c r="K12" i="2"/>
  <c r="S12" i="2" s="1"/>
  <c r="BS12" i="2"/>
  <c r="CA12" i="2" s="1"/>
  <c r="BW12" i="2"/>
  <c r="CE12" i="2" s="1"/>
  <c r="J10" i="2"/>
  <c r="R10" i="2" s="1"/>
  <c r="N10" i="2"/>
  <c r="V10" i="2" s="1"/>
  <c r="AH10" i="2"/>
  <c r="BV10" i="2"/>
  <c r="CD10" i="2" s="1"/>
  <c r="BZ10" i="2"/>
  <c r="CH10" i="2" s="1"/>
  <c r="AI10" i="2"/>
  <c r="BS10" i="2"/>
  <c r="CA10" i="2" s="1"/>
  <c r="BW10" i="2"/>
  <c r="CE10" i="2" s="1"/>
  <c r="BX6" i="2"/>
  <c r="CF6" i="2" s="1"/>
  <c r="N6" i="2"/>
  <c r="V6" i="2" s="1"/>
  <c r="BW11" i="2"/>
  <c r="CE11" i="2" s="1"/>
  <c r="BS11" i="2"/>
  <c r="CA11" i="2" s="1"/>
  <c r="K11" i="2"/>
  <c r="S11" i="2" s="1"/>
  <c r="G11" i="2"/>
  <c r="O11" i="2" s="1"/>
  <c r="K10" i="2"/>
  <c r="S10" i="2" s="1"/>
  <c r="G10" i="2"/>
  <c r="O10" i="2" s="1"/>
  <c r="AG7" i="2"/>
  <c r="AJ7" i="2" s="1"/>
  <c r="AI9" i="2"/>
  <c r="F7" i="2"/>
  <c r="D7" i="6" s="1"/>
  <c r="BY12" i="2"/>
  <c r="CG12" i="2" s="1"/>
  <c r="BU12" i="2"/>
  <c r="CC12" i="2" s="1"/>
  <c r="M12" i="2"/>
  <c r="U12" i="2" s="1"/>
  <c r="BY11" i="2"/>
  <c r="CG11" i="2" s="1"/>
  <c r="BU11" i="2"/>
  <c r="CC11" i="2" s="1"/>
  <c r="M11" i="2"/>
  <c r="U11" i="2" s="1"/>
  <c r="BY10" i="2"/>
  <c r="CG10" i="2" s="1"/>
  <c r="BU10" i="2"/>
  <c r="M10" i="2"/>
  <c r="U10" i="2" s="1"/>
  <c r="I9" i="2"/>
  <c r="Q9" i="2" s="1"/>
  <c r="AN8" i="2"/>
  <c r="AM8" i="2"/>
  <c r="AP8" i="2"/>
  <c r="B8" i="2"/>
  <c r="H8" i="2" s="1"/>
  <c r="P8" i="2" s="1"/>
  <c r="M9" i="2"/>
  <c r="U9" i="2" s="1"/>
  <c r="AQ7" i="2"/>
  <c r="AL7" i="2"/>
  <c r="AK7" i="2" s="1"/>
  <c r="E3" i="3"/>
  <c r="E4" i="3" s="1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" i="3"/>
  <c r="D3" i="3"/>
  <c r="D4" i="3" s="1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AG6" i="2" l="1"/>
  <c r="L11" i="1" s="1"/>
  <c r="BY6" i="2"/>
  <c r="CG6" i="2" s="1"/>
  <c r="BZ6" i="2"/>
  <c r="CH6" i="2" s="1"/>
  <c r="CP6" i="2" s="1"/>
  <c r="AG11" i="1" s="1"/>
  <c r="K6" i="2"/>
  <c r="S6" i="2" s="1"/>
  <c r="BW6" i="2"/>
  <c r="CE6" i="2" s="1"/>
  <c r="AK6" i="2"/>
  <c r="AJ6" i="2"/>
  <c r="AZ6" i="2" s="1"/>
  <c r="AP6" i="2"/>
  <c r="AR6" i="2" s="1"/>
  <c r="CI29" i="2"/>
  <c r="M29" i="6" s="1"/>
  <c r="CM29" i="6" s="1"/>
  <c r="CW29" i="6" s="1"/>
  <c r="CV29" i="6" s="1"/>
  <c r="H104" i="2"/>
  <c r="P104" i="2" s="1"/>
  <c r="H143" i="2"/>
  <c r="P143" i="2" s="1"/>
  <c r="K185" i="2"/>
  <c r="S185" i="2" s="1"/>
  <c r="BU185" i="2"/>
  <c r="CC185" i="2" s="1"/>
  <c r="A300" i="6"/>
  <c r="BU300" i="2"/>
  <c r="CC300" i="2" s="1"/>
  <c r="AG300" i="2"/>
  <c r="AJ300" i="2" s="1"/>
  <c r="D115" i="6"/>
  <c r="BX115" i="2"/>
  <c r="CF115" i="2" s="1"/>
  <c r="BU115" i="2"/>
  <c r="CC115" i="2" s="1"/>
  <c r="L115" i="2"/>
  <c r="T115" i="2" s="1"/>
  <c r="BT115" i="2"/>
  <c r="CB115" i="2" s="1"/>
  <c r="I115" i="2"/>
  <c r="Q115" i="2" s="1"/>
  <c r="AN267" i="2"/>
  <c r="AL267" i="2"/>
  <c r="AK267" i="2" s="1"/>
  <c r="A286" i="5"/>
  <c r="BT286" i="2"/>
  <c r="CB286" i="2" s="1"/>
  <c r="AG286" i="2"/>
  <c r="AJ286" i="2" s="1"/>
  <c r="J286" i="2"/>
  <c r="R286" i="2" s="1"/>
  <c r="AG298" i="2"/>
  <c r="AJ298" i="2" s="1"/>
  <c r="L298" i="2"/>
  <c r="T298" i="2" s="1"/>
  <c r="I298" i="2"/>
  <c r="Q298" i="2" s="1"/>
  <c r="A81" i="5"/>
  <c r="BW81" i="2"/>
  <c r="CE81" i="2" s="1"/>
  <c r="M81" i="2"/>
  <c r="U81" i="2" s="1"/>
  <c r="K81" i="6" s="1"/>
  <c r="N81" i="2"/>
  <c r="V81" i="2" s="1"/>
  <c r="BX81" i="2"/>
  <c r="CF81" i="2" s="1"/>
  <c r="CN81" i="2" s="1"/>
  <c r="A81" i="6"/>
  <c r="G81" i="2"/>
  <c r="O81" i="2" s="1"/>
  <c r="BY81" i="2"/>
  <c r="CG81" i="2" s="1"/>
  <c r="BZ81" i="2"/>
  <c r="CH81" i="2" s="1"/>
  <c r="BS81" i="2"/>
  <c r="CA81" i="2" s="1"/>
  <c r="AL169" i="2"/>
  <c r="AK169" i="2" s="1"/>
  <c r="AQ169" i="2"/>
  <c r="AO169" i="2"/>
  <c r="AP169" i="2"/>
  <c r="M26" i="2"/>
  <c r="U26" i="2" s="1"/>
  <c r="BT26" i="2"/>
  <c r="CB26" i="2" s="1"/>
  <c r="J24" i="2"/>
  <c r="R24" i="2" s="1"/>
  <c r="CL24" i="2" s="1"/>
  <c r="BU55" i="2"/>
  <c r="CC55" i="2" s="1"/>
  <c r="BU56" i="2"/>
  <c r="CC56" i="2" s="1"/>
  <c r="BY65" i="2"/>
  <c r="CG65" i="2" s="1"/>
  <c r="BS56" i="2"/>
  <c r="CA56" i="2" s="1"/>
  <c r="AJ57" i="2"/>
  <c r="AJ63" i="2"/>
  <c r="BZ84" i="2"/>
  <c r="CH84" i="2" s="1"/>
  <c r="BZ95" i="2"/>
  <c r="CH95" i="2" s="1"/>
  <c r="CP95" i="2" s="1"/>
  <c r="BZ99" i="2"/>
  <c r="CH99" i="2" s="1"/>
  <c r="H81" i="2"/>
  <c r="P81" i="2" s="1"/>
  <c r="BU117" i="2"/>
  <c r="CC117" i="2" s="1"/>
  <c r="AG99" i="2"/>
  <c r="AJ99" i="2" s="1"/>
  <c r="BZ115" i="2"/>
  <c r="CH115" i="2" s="1"/>
  <c r="K104" i="2"/>
  <c r="S104" i="2" s="1"/>
  <c r="BU104" i="2"/>
  <c r="CC104" i="2" s="1"/>
  <c r="L278" i="2"/>
  <c r="T278" i="2" s="1"/>
  <c r="H238" i="2"/>
  <c r="P238" i="2" s="1"/>
  <c r="BX238" i="2"/>
  <c r="CF238" i="2" s="1"/>
  <c r="BX278" i="2"/>
  <c r="CF278" i="2" s="1"/>
  <c r="J298" i="2"/>
  <c r="R298" i="2" s="1"/>
  <c r="AB298" i="2" s="1"/>
  <c r="AW157" i="2"/>
  <c r="AT157" i="2"/>
  <c r="AU157" i="2"/>
  <c r="V175" i="6"/>
  <c r="U175" i="6"/>
  <c r="M139" i="2"/>
  <c r="U139" i="2" s="1"/>
  <c r="BV139" i="2"/>
  <c r="CD139" i="2" s="1"/>
  <c r="N139" i="2"/>
  <c r="V139" i="2" s="1"/>
  <c r="CP139" i="2" s="1"/>
  <c r="M152" i="2"/>
  <c r="U152" i="2" s="1"/>
  <c r="N152" i="2"/>
  <c r="V152" i="2" s="1"/>
  <c r="BV152" i="2"/>
  <c r="CD152" i="2" s="1"/>
  <c r="BY152" i="2"/>
  <c r="CG152" i="2" s="1"/>
  <c r="J152" i="2"/>
  <c r="R152" i="2" s="1"/>
  <c r="I152" i="2"/>
  <c r="Q152" i="2" s="1"/>
  <c r="AA152" i="2" s="1"/>
  <c r="BT152" i="2"/>
  <c r="CB152" i="2" s="1"/>
  <c r="BS152" i="2"/>
  <c r="CA152" i="2" s="1"/>
  <c r="BZ154" i="2"/>
  <c r="CH154" i="2" s="1"/>
  <c r="BY154" i="2"/>
  <c r="CG154" i="2" s="1"/>
  <c r="D101" i="6"/>
  <c r="I101" i="2"/>
  <c r="Q101" i="2" s="1"/>
  <c r="G101" i="6" s="1"/>
  <c r="H101" i="2"/>
  <c r="P101" i="2" s="1"/>
  <c r="K101" i="2"/>
  <c r="S101" i="2" s="1"/>
  <c r="I101" i="6" s="1"/>
  <c r="J101" i="2"/>
  <c r="R101" i="2" s="1"/>
  <c r="BU101" i="2"/>
  <c r="CC101" i="2" s="1"/>
  <c r="BT101" i="2"/>
  <c r="CB101" i="2" s="1"/>
  <c r="L101" i="2"/>
  <c r="T101" i="2" s="1"/>
  <c r="CN101" i="2" s="1"/>
  <c r="BX101" i="2"/>
  <c r="CF101" i="2" s="1"/>
  <c r="N122" i="2"/>
  <c r="V122" i="2" s="1"/>
  <c r="K122" i="2"/>
  <c r="S122" i="2" s="1"/>
  <c r="G273" i="2"/>
  <c r="O273" i="2" s="1"/>
  <c r="E273" i="6" s="1"/>
  <c r="BZ273" i="2"/>
  <c r="CH273" i="2" s="1"/>
  <c r="BS273" i="2"/>
  <c r="CA273" i="2" s="1"/>
  <c r="M273" i="2"/>
  <c r="U273" i="2" s="1"/>
  <c r="L273" i="2"/>
  <c r="T273" i="2" s="1"/>
  <c r="M207" i="2"/>
  <c r="U207" i="2" s="1"/>
  <c r="BU207" i="2"/>
  <c r="CC207" i="2" s="1"/>
  <c r="J207" i="2"/>
  <c r="R207" i="2" s="1"/>
  <c r="H207" i="2"/>
  <c r="P207" i="2" s="1"/>
  <c r="N207" i="2"/>
  <c r="V207" i="2" s="1"/>
  <c r="K207" i="2"/>
  <c r="S207" i="2" s="1"/>
  <c r="BV207" i="2"/>
  <c r="CD207" i="2" s="1"/>
  <c r="BS207" i="2"/>
  <c r="CA207" i="2" s="1"/>
  <c r="BZ207" i="2"/>
  <c r="BW207" i="2"/>
  <c r="CE207" i="2" s="1"/>
  <c r="L207" i="2"/>
  <c r="T207" i="2" s="1"/>
  <c r="BX207" i="2"/>
  <c r="CF207" i="2" s="1"/>
  <c r="CN207" i="2" s="1"/>
  <c r="N212" i="2"/>
  <c r="V212" i="2" s="1"/>
  <c r="AF212" i="2" s="1"/>
  <c r="H212" i="2"/>
  <c r="P212" i="2" s="1"/>
  <c r="BU212" i="2"/>
  <c r="G212" i="2"/>
  <c r="O212" i="2" s="1"/>
  <c r="M212" i="2"/>
  <c r="U212" i="2" s="1"/>
  <c r="BV212" i="2"/>
  <c r="CD212" i="2" s="1"/>
  <c r="K212" i="2"/>
  <c r="S212" i="2" s="1"/>
  <c r="BZ212" i="2"/>
  <c r="BY212" i="2"/>
  <c r="CG212" i="2" s="1"/>
  <c r="BW212" i="2"/>
  <c r="CE212" i="2" s="1"/>
  <c r="CM212" i="2" s="1"/>
  <c r="BT212" i="2"/>
  <c r="AT133" i="2"/>
  <c r="BB133" i="2" s="1"/>
  <c r="AU133" i="2"/>
  <c r="AY133" i="2"/>
  <c r="AV133" i="2"/>
  <c r="AX133" i="2"/>
  <c r="AS133" i="2"/>
  <c r="AE298" i="6"/>
  <c r="AF298" i="6" s="1"/>
  <c r="AL298" i="6" s="1"/>
  <c r="V298" i="6"/>
  <c r="U298" i="6"/>
  <c r="A104" i="6"/>
  <c r="A104" i="5"/>
  <c r="BY104" i="2"/>
  <c r="CG104" i="2" s="1"/>
  <c r="BZ104" i="2"/>
  <c r="CH104" i="2" s="1"/>
  <c r="BS104" i="2"/>
  <c r="CA104" i="2" s="1"/>
  <c r="L104" i="2"/>
  <c r="T104" i="2" s="1"/>
  <c r="M104" i="2"/>
  <c r="U104" i="2" s="1"/>
  <c r="N104" i="2"/>
  <c r="V104" i="2" s="1"/>
  <c r="L104" i="6" s="1"/>
  <c r="BX104" i="2"/>
  <c r="CF104" i="2" s="1"/>
  <c r="A138" i="5"/>
  <c r="A138" i="6"/>
  <c r="AG138" i="2"/>
  <c r="AJ138" i="2" s="1"/>
  <c r="BU138" i="2"/>
  <c r="CC138" i="2" s="1"/>
  <c r="D71" i="6"/>
  <c r="G71" i="2"/>
  <c r="O71" i="2" s="1"/>
  <c r="D117" i="6"/>
  <c r="L117" i="2"/>
  <c r="T117" i="2" s="1"/>
  <c r="BT117" i="2"/>
  <c r="CB117" i="2" s="1"/>
  <c r="I117" i="2"/>
  <c r="Q117" i="2" s="1"/>
  <c r="D143" i="6"/>
  <c r="BW143" i="2"/>
  <c r="CE143" i="2" s="1"/>
  <c r="BS143" i="2"/>
  <c r="CA143" i="2" s="1"/>
  <c r="L143" i="2"/>
  <c r="T143" i="2" s="1"/>
  <c r="CN143" i="2" s="1"/>
  <c r="CX143" i="2" s="1"/>
  <c r="G143" i="2"/>
  <c r="O143" i="2" s="1"/>
  <c r="BY143" i="2"/>
  <c r="CG143" i="2" s="1"/>
  <c r="BZ143" i="2"/>
  <c r="CH143" i="2" s="1"/>
  <c r="K143" i="2"/>
  <c r="S143" i="2" s="1"/>
  <c r="M143" i="2"/>
  <c r="U143" i="2" s="1"/>
  <c r="N143" i="2"/>
  <c r="V143" i="2" s="1"/>
  <c r="BV143" i="2"/>
  <c r="CD143" i="2" s="1"/>
  <c r="CL143" i="2" s="1"/>
  <c r="D121" i="6"/>
  <c r="BY121" i="2"/>
  <c r="CG121" i="2" s="1"/>
  <c r="CO121" i="2" s="1"/>
  <c r="AQ158" i="2"/>
  <c r="AN158" i="2"/>
  <c r="AM158" i="2"/>
  <c r="AO158" i="2"/>
  <c r="AR158" i="2" s="1"/>
  <c r="AL158" i="2"/>
  <c r="AK158" i="2" s="1"/>
  <c r="AP158" i="2"/>
  <c r="AM202" i="2"/>
  <c r="AL202" i="2"/>
  <c r="AK202" i="2" s="1"/>
  <c r="AN202" i="2"/>
  <c r="AO202" i="2"/>
  <c r="AP202" i="2"/>
  <c r="AQ202" i="2"/>
  <c r="A99" i="6"/>
  <c r="G99" i="2"/>
  <c r="O99" i="2" s="1"/>
  <c r="BY99" i="2"/>
  <c r="CG99" i="2" s="1"/>
  <c r="D253" i="6"/>
  <c r="I253" i="2"/>
  <c r="Q253" i="2" s="1"/>
  <c r="AM187" i="2"/>
  <c r="AQ187" i="2"/>
  <c r="AN187" i="2"/>
  <c r="AO187" i="2"/>
  <c r="AL187" i="2"/>
  <c r="AK187" i="2" s="1"/>
  <c r="AN133" i="2"/>
  <c r="AP133" i="2"/>
  <c r="AQ133" i="2"/>
  <c r="AM133" i="2"/>
  <c r="BC133" i="2" s="1"/>
  <c r="AL133" i="2"/>
  <c r="AK133" i="2" s="1"/>
  <c r="BU26" i="2"/>
  <c r="CC26" i="2" s="1"/>
  <c r="L24" i="2"/>
  <c r="T24" i="2" s="1"/>
  <c r="CN24" i="2" s="1"/>
  <c r="H71" i="2"/>
  <c r="P71" i="2" s="1"/>
  <c r="F71" i="6" s="1"/>
  <c r="BX121" i="2"/>
  <c r="CF121" i="2" s="1"/>
  <c r="AP187" i="2"/>
  <c r="BS212" i="2"/>
  <c r="CA212" i="2" s="1"/>
  <c r="D145" i="6"/>
  <c r="G145" i="2"/>
  <c r="O145" i="2" s="1"/>
  <c r="BW145" i="2"/>
  <c r="CE145" i="2" s="1"/>
  <c r="BY145" i="2"/>
  <c r="CG145" i="2" s="1"/>
  <c r="BZ145" i="2"/>
  <c r="CH145" i="2" s="1"/>
  <c r="L145" i="2"/>
  <c r="T145" i="2" s="1"/>
  <c r="J145" i="6" s="1"/>
  <c r="BX145" i="2"/>
  <c r="CF145" i="2" s="1"/>
  <c r="H145" i="2"/>
  <c r="P145" i="2" s="1"/>
  <c r="BV145" i="2"/>
  <c r="CD145" i="2" s="1"/>
  <c r="M145" i="2"/>
  <c r="U145" i="2" s="1"/>
  <c r="K145" i="6" s="1"/>
  <c r="BT145" i="2"/>
  <c r="CB145" i="2" s="1"/>
  <c r="BS145" i="2"/>
  <c r="CA145" i="2" s="1"/>
  <c r="AT16" i="6"/>
  <c r="AP16" i="6"/>
  <c r="A110" i="6"/>
  <c r="BY110" i="2"/>
  <c r="CG110" i="2" s="1"/>
  <c r="BS110" i="2"/>
  <c r="CA110" i="2" s="1"/>
  <c r="N110" i="2"/>
  <c r="V110" i="2" s="1"/>
  <c r="H55" i="2"/>
  <c r="P55" i="2" s="1"/>
  <c r="Z55" i="2" s="1"/>
  <c r="J55" i="2"/>
  <c r="R55" i="2" s="1"/>
  <c r="L65" i="2"/>
  <c r="T65" i="2" s="1"/>
  <c r="BT65" i="2"/>
  <c r="CB65" i="2" s="1"/>
  <c r="BW65" i="2"/>
  <c r="CE65" i="2" s="1"/>
  <c r="BX65" i="2"/>
  <c r="CF65" i="2" s="1"/>
  <c r="BZ65" i="2"/>
  <c r="CH65" i="2" s="1"/>
  <c r="BY84" i="2"/>
  <c r="CG84" i="2" s="1"/>
  <c r="G84" i="2"/>
  <c r="O84" i="2" s="1"/>
  <c r="BV191" i="2"/>
  <c r="CD191" i="2" s="1"/>
  <c r="BS191" i="2"/>
  <c r="CA191" i="2" s="1"/>
  <c r="BW191" i="2"/>
  <c r="CE191" i="2" s="1"/>
  <c r="D95" i="6"/>
  <c r="BW95" i="2"/>
  <c r="CE95" i="2" s="1"/>
  <c r="BU95" i="2"/>
  <c r="CC95" i="2" s="1"/>
  <c r="BT95" i="2"/>
  <c r="CB95" i="2" s="1"/>
  <c r="L95" i="2"/>
  <c r="T95" i="2" s="1"/>
  <c r="I95" i="2"/>
  <c r="Q95" i="2" s="1"/>
  <c r="H95" i="2"/>
  <c r="P95" i="2" s="1"/>
  <c r="L97" i="2"/>
  <c r="T97" i="2" s="1"/>
  <c r="J97" i="2"/>
  <c r="R97" i="2" s="1"/>
  <c r="BU97" i="2"/>
  <c r="CC97" i="2" s="1"/>
  <c r="G97" i="2"/>
  <c r="O97" i="2" s="1"/>
  <c r="BT97" i="2"/>
  <c r="CB97" i="2" s="1"/>
  <c r="A167" i="5"/>
  <c r="G167" i="2"/>
  <c r="O167" i="2" s="1"/>
  <c r="E167" i="6" s="1"/>
  <c r="BY249" i="2"/>
  <c r="CG249" i="2" s="1"/>
  <c r="BX249" i="2"/>
  <c r="CF249" i="2" s="1"/>
  <c r="BZ268" i="2"/>
  <c r="CH268" i="2" s="1"/>
  <c r="BX268" i="2"/>
  <c r="CF268" i="2" s="1"/>
  <c r="N24" i="2"/>
  <c r="V24" i="2" s="1"/>
  <c r="AF24" i="2" s="1"/>
  <c r="BS24" i="2"/>
  <c r="CA24" i="2" s="1"/>
  <c r="M55" i="2"/>
  <c r="U55" i="2" s="1"/>
  <c r="M56" i="2"/>
  <c r="U56" i="2" s="1"/>
  <c r="BU65" i="2"/>
  <c r="CC65" i="2" s="1"/>
  <c r="BV56" i="2"/>
  <c r="CD56" i="2" s="1"/>
  <c r="N55" i="2"/>
  <c r="V55" i="2" s="1"/>
  <c r="BS55" i="2"/>
  <c r="CA55" i="2" s="1"/>
  <c r="BT84" i="2"/>
  <c r="CB84" i="2" s="1"/>
  <c r="M84" i="2"/>
  <c r="U84" i="2" s="1"/>
  <c r="N95" i="2"/>
  <c r="V95" i="2" s="1"/>
  <c r="K81" i="2"/>
  <c r="S81" i="2" s="1"/>
  <c r="BU81" i="2"/>
  <c r="CC81" i="2" s="1"/>
  <c r="BY115" i="2"/>
  <c r="CG115" i="2" s="1"/>
  <c r="N65" i="2"/>
  <c r="V65" i="2" s="1"/>
  <c r="G65" i="2"/>
  <c r="O65" i="2" s="1"/>
  <c r="BW84" i="2"/>
  <c r="J104" i="2"/>
  <c r="R104" i="2" s="1"/>
  <c r="H104" i="6" s="1"/>
  <c r="I104" i="2"/>
  <c r="Q104" i="2" s="1"/>
  <c r="L81" i="2"/>
  <c r="T81" i="2" s="1"/>
  <c r="BS115" i="2"/>
  <c r="CA115" i="2" s="1"/>
  <c r="G110" i="2"/>
  <c r="O110" i="2" s="1"/>
  <c r="J143" i="2"/>
  <c r="R143" i="2" s="1"/>
  <c r="I143" i="2"/>
  <c r="Q143" i="2" s="1"/>
  <c r="G143" i="6" s="1"/>
  <c r="L212" i="2"/>
  <c r="T212" i="2" s="1"/>
  <c r="AU94" i="2"/>
  <c r="BU145" i="2"/>
  <c r="CC145" i="2" s="1"/>
  <c r="AZ133" i="2"/>
  <c r="BY185" i="2"/>
  <c r="CG185" i="2" s="1"/>
  <c r="CO185" i="2" s="1"/>
  <c r="BY273" i="2"/>
  <c r="CG273" i="2" s="1"/>
  <c r="AU185" i="6"/>
  <c r="AS185" i="6"/>
  <c r="AQ185" i="6"/>
  <c r="BW94" i="2"/>
  <c r="CE94" i="2" s="1"/>
  <c r="H94" i="2"/>
  <c r="P94" i="2" s="1"/>
  <c r="Z94" i="2" s="1"/>
  <c r="I94" i="2"/>
  <c r="Q94" i="2" s="1"/>
  <c r="L94" i="2"/>
  <c r="T94" i="2" s="1"/>
  <c r="A286" i="6"/>
  <c r="D35" i="6"/>
  <c r="G35" i="2"/>
  <c r="O35" i="2" s="1"/>
  <c r="G80" i="2"/>
  <c r="O80" i="2" s="1"/>
  <c r="BV80" i="2"/>
  <c r="CD80" i="2" s="1"/>
  <c r="BT116" i="2"/>
  <c r="CB116" i="2" s="1"/>
  <c r="BU116" i="2"/>
  <c r="CC116" i="2" s="1"/>
  <c r="BS116" i="2"/>
  <c r="CA116" i="2" s="1"/>
  <c r="AU153" i="2"/>
  <c r="AV153" i="2"/>
  <c r="AS153" i="2"/>
  <c r="BX163" i="2"/>
  <c r="CF163" i="2" s="1"/>
  <c r="BT163" i="2"/>
  <c r="CB163" i="2" s="1"/>
  <c r="BU163" i="2"/>
  <c r="CC163" i="2" s="1"/>
  <c r="J189" i="2"/>
  <c r="R189" i="2" s="1"/>
  <c r="H189" i="6" s="1"/>
  <c r="M189" i="2"/>
  <c r="U189" i="2" s="1"/>
  <c r="BY189" i="2"/>
  <c r="CG189" i="2" s="1"/>
  <c r="CO189" i="2" s="1"/>
  <c r="H189" i="2"/>
  <c r="P189" i="2" s="1"/>
  <c r="D61" i="6"/>
  <c r="BX61" i="2"/>
  <c r="CF61" i="2" s="1"/>
  <c r="BZ61" i="2"/>
  <c r="CH61" i="2" s="1"/>
  <c r="L61" i="2"/>
  <c r="T61" i="2" s="1"/>
  <c r="BT61" i="2"/>
  <c r="CB61" i="2" s="1"/>
  <c r="J61" i="2"/>
  <c r="R61" i="2" s="1"/>
  <c r="M132" i="2"/>
  <c r="U132" i="2" s="1"/>
  <c r="BX132" i="2"/>
  <c r="CF132" i="2" s="1"/>
  <c r="N132" i="2"/>
  <c r="V132" i="2" s="1"/>
  <c r="BW132" i="2"/>
  <c r="CE132" i="2" s="1"/>
  <c r="AJ276" i="2"/>
  <c r="BZ244" i="2"/>
  <c r="CH244" i="2" s="1"/>
  <c r="BW244" i="2"/>
  <c r="CE244" i="2" s="1"/>
  <c r="CM244" i="2" s="1"/>
  <c r="BU169" i="2"/>
  <c r="CC169" i="2" s="1"/>
  <c r="BT169" i="2"/>
  <c r="CB169" i="2" s="1"/>
  <c r="K169" i="2"/>
  <c r="S169" i="2" s="1"/>
  <c r="BY169" i="2"/>
  <c r="CG169" i="2" s="1"/>
  <c r="BZ169" i="2"/>
  <c r="CH169" i="2" s="1"/>
  <c r="L169" i="2"/>
  <c r="T169" i="2" s="1"/>
  <c r="J169" i="6" s="1"/>
  <c r="AP191" i="2"/>
  <c r="AM191" i="2"/>
  <c r="AL191" i="2"/>
  <c r="AK191" i="2" s="1"/>
  <c r="U27" i="6"/>
  <c r="M164" i="2"/>
  <c r="U164" i="2" s="1"/>
  <c r="N164" i="2"/>
  <c r="V164" i="2" s="1"/>
  <c r="L164" i="6" s="1"/>
  <c r="BV164" i="2"/>
  <c r="CD164" i="2" s="1"/>
  <c r="G243" i="2"/>
  <c r="O243" i="2" s="1"/>
  <c r="E243" i="6" s="1"/>
  <c r="K243" i="2"/>
  <c r="S243" i="2" s="1"/>
  <c r="BY243" i="2"/>
  <c r="CG243" i="2" s="1"/>
  <c r="L121" i="2"/>
  <c r="T121" i="2" s="1"/>
  <c r="J171" i="6"/>
  <c r="AD171" i="2"/>
  <c r="D171" i="6"/>
  <c r="BW171" i="2"/>
  <c r="CE171" i="2" s="1"/>
  <c r="BS171" i="2"/>
  <c r="CA171" i="2" s="1"/>
  <c r="CI171" i="2" s="1"/>
  <c r="M171" i="6" s="1"/>
  <c r="CM171" i="6" s="1"/>
  <c r="D280" i="6"/>
  <c r="N280" i="2"/>
  <c r="V280" i="2" s="1"/>
  <c r="BV280" i="2"/>
  <c r="CD280" i="2" s="1"/>
  <c r="BS280" i="2"/>
  <c r="CA280" i="2" s="1"/>
  <c r="CI280" i="2" s="1"/>
  <c r="M280" i="6" s="1"/>
  <c r="CM280" i="6" s="1"/>
  <c r="J280" i="2"/>
  <c r="R280" i="2" s="1"/>
  <c r="BU280" i="2"/>
  <c r="CC280" i="2" s="1"/>
  <c r="H280" i="2"/>
  <c r="P280" i="2" s="1"/>
  <c r="BW280" i="2"/>
  <c r="CE280" i="2" s="1"/>
  <c r="BY280" i="2"/>
  <c r="CG280" i="2" s="1"/>
  <c r="BX291" i="2"/>
  <c r="CF291" i="2" s="1"/>
  <c r="BV291" i="2"/>
  <c r="CD291" i="2" s="1"/>
  <c r="BY291" i="2"/>
  <c r="CG291" i="2" s="1"/>
  <c r="BS291" i="2"/>
  <c r="CA291" i="2" s="1"/>
  <c r="H291" i="2"/>
  <c r="P291" i="2" s="1"/>
  <c r="K291" i="2"/>
  <c r="S291" i="2" s="1"/>
  <c r="N291" i="2"/>
  <c r="V291" i="2" s="1"/>
  <c r="AF291" i="2" s="1"/>
  <c r="BU291" i="2"/>
  <c r="D12" i="6"/>
  <c r="H12" i="2"/>
  <c r="P12" i="2" s="1"/>
  <c r="H13" i="2"/>
  <c r="P13" i="2" s="1"/>
  <c r="BT13" i="2"/>
  <c r="CB13" i="2" s="1"/>
  <c r="L13" i="2"/>
  <c r="T13" i="2" s="1"/>
  <c r="AD13" i="2" s="1"/>
  <c r="A133" i="6"/>
  <c r="A133" i="5"/>
  <c r="D290" i="6"/>
  <c r="I290" i="2"/>
  <c r="Q290" i="2" s="1"/>
  <c r="D248" i="6"/>
  <c r="BV248" i="2"/>
  <c r="CD248" i="2" s="1"/>
  <c r="G248" i="2"/>
  <c r="O248" i="2" s="1"/>
  <c r="E248" i="6" s="1"/>
  <c r="J248" i="2"/>
  <c r="R248" i="2" s="1"/>
  <c r="BU248" i="2"/>
  <c r="CC248" i="2" s="1"/>
  <c r="CK248" i="2" s="1"/>
  <c r="K248" i="2"/>
  <c r="S248" i="2" s="1"/>
  <c r="M248" i="2"/>
  <c r="U248" i="2" s="1"/>
  <c r="K248" i="6" s="1"/>
  <c r="I248" i="2"/>
  <c r="Q248" i="2" s="1"/>
  <c r="A33" i="5"/>
  <c r="A33" i="6"/>
  <c r="AP82" i="2"/>
  <c r="AN82" i="2"/>
  <c r="AL82" i="2"/>
  <c r="AK82" i="2" s="1"/>
  <c r="AQ82" i="2"/>
  <c r="AJ91" i="2"/>
  <c r="CN155" i="2"/>
  <c r="AJ162" i="2"/>
  <c r="BX275" i="2"/>
  <c r="CF275" i="2" s="1"/>
  <c r="AE109" i="6"/>
  <c r="AF109" i="6" s="1"/>
  <c r="AH109" i="6" s="1"/>
  <c r="V109" i="6"/>
  <c r="G173" i="2"/>
  <c r="O173" i="2" s="1"/>
  <c r="BU173" i="2"/>
  <c r="CC173" i="2" s="1"/>
  <c r="K173" i="2"/>
  <c r="S173" i="2" s="1"/>
  <c r="H173" i="2"/>
  <c r="P173" i="2" s="1"/>
  <c r="BS173" i="2"/>
  <c r="CA173" i="2" s="1"/>
  <c r="BV51" i="2"/>
  <c r="CD51" i="2" s="1"/>
  <c r="CL51" i="2" s="1"/>
  <c r="H51" i="2"/>
  <c r="P51" i="2" s="1"/>
  <c r="AE102" i="6"/>
  <c r="AF102" i="6" s="1"/>
  <c r="AI102" i="6" s="1"/>
  <c r="U102" i="6"/>
  <c r="V102" i="6"/>
  <c r="D114" i="6"/>
  <c r="L114" i="2"/>
  <c r="T114" i="2" s="1"/>
  <c r="BV114" i="2"/>
  <c r="CD114" i="2" s="1"/>
  <c r="BV19" i="2"/>
  <c r="CD19" i="2" s="1"/>
  <c r="J19" i="2"/>
  <c r="R19" i="2" s="1"/>
  <c r="BS19" i="2"/>
  <c r="CA19" i="2" s="1"/>
  <c r="U22" i="6"/>
  <c r="V22" i="6"/>
  <c r="AE22" i="6"/>
  <c r="AF22" i="6" s="1"/>
  <c r="AG22" i="6" s="1"/>
  <c r="AL200" i="2"/>
  <c r="AK200" i="2" s="1"/>
  <c r="AM200" i="2"/>
  <c r="AR266" i="2"/>
  <c r="Y297" i="6"/>
  <c r="Z297" i="6"/>
  <c r="AJ174" i="2"/>
  <c r="N209" i="2"/>
  <c r="V209" i="2" s="1"/>
  <c r="BT282" i="2"/>
  <c r="CB282" i="2" s="1"/>
  <c r="V156" i="6"/>
  <c r="AE156" i="6"/>
  <c r="AF156" i="6" s="1"/>
  <c r="AE6" i="6"/>
  <c r="AF6" i="6" s="1"/>
  <c r="AJ6" i="6" s="1"/>
  <c r="U6" i="6"/>
  <c r="Y6" i="6" s="1"/>
  <c r="BX169" i="2"/>
  <c r="CF169" i="2" s="1"/>
  <c r="BW147" i="2"/>
  <c r="CE147" i="2" s="1"/>
  <c r="AP118" i="2"/>
  <c r="AO118" i="2"/>
  <c r="AL118" i="2"/>
  <c r="AK118" i="2" s="1"/>
  <c r="AM118" i="2"/>
  <c r="AN118" i="2"/>
  <c r="AP114" i="2"/>
  <c r="AN114" i="2"/>
  <c r="AM114" i="2"/>
  <c r="A220" i="6"/>
  <c r="I220" i="2"/>
  <c r="Q220" i="2" s="1"/>
  <c r="AA220" i="2" s="1"/>
  <c r="AG220" i="2"/>
  <c r="AJ220" i="2" s="1"/>
  <c r="AN86" i="2"/>
  <c r="AM86" i="2"/>
  <c r="AP86" i="2"/>
  <c r="AQ86" i="2"/>
  <c r="AR86" i="2" s="1"/>
  <c r="AP212" i="2"/>
  <c r="AL212" i="2"/>
  <c r="AK212" i="2" s="1"/>
  <c r="AO212" i="2"/>
  <c r="G105" i="2"/>
  <c r="O105" i="2" s="1"/>
  <c r="A105" i="6"/>
  <c r="BX223" i="2"/>
  <c r="CF223" i="2" s="1"/>
  <c r="CN223" i="2" s="1"/>
  <c r="H246" i="2"/>
  <c r="P246" i="2" s="1"/>
  <c r="AE62" i="6"/>
  <c r="AF62" i="6" s="1"/>
  <c r="AL62" i="6" s="1"/>
  <c r="AE138" i="6"/>
  <c r="AF138" i="6" s="1"/>
  <c r="AL138" i="6" s="1"/>
  <c r="AE96" i="6"/>
  <c r="AF96" i="6" s="1"/>
  <c r="H119" i="2"/>
  <c r="P119" i="2" s="1"/>
  <c r="J119" i="2"/>
  <c r="R119" i="2" s="1"/>
  <c r="AB119" i="2" s="1"/>
  <c r="BW174" i="2"/>
  <c r="CE174" i="2" s="1"/>
  <c r="L174" i="2"/>
  <c r="T174" i="2" s="1"/>
  <c r="AD174" i="2" s="1"/>
  <c r="A287" i="6"/>
  <c r="AG287" i="2"/>
  <c r="D22" i="6"/>
  <c r="L22" i="2"/>
  <c r="T22" i="2" s="1"/>
  <c r="D125" i="6"/>
  <c r="K125" i="2"/>
  <c r="S125" i="2" s="1"/>
  <c r="BW125" i="2"/>
  <c r="CE125" i="2" s="1"/>
  <c r="CM125" i="2" s="1"/>
  <c r="H125" i="2"/>
  <c r="P125" i="2" s="1"/>
  <c r="J125" i="2"/>
  <c r="R125" i="2" s="1"/>
  <c r="AN145" i="2"/>
  <c r="AQ145" i="2"/>
  <c r="AR145" i="2" s="1"/>
  <c r="AO145" i="2"/>
  <c r="A112" i="6"/>
  <c r="A112" i="5"/>
  <c r="D131" i="6"/>
  <c r="K131" i="2"/>
  <c r="S131" i="2" s="1"/>
  <c r="AC131" i="2" s="1"/>
  <c r="L131" i="2"/>
  <c r="T131" i="2" s="1"/>
  <c r="G164" i="2"/>
  <c r="O164" i="2" s="1"/>
  <c r="Y164" i="2" s="1"/>
  <c r="A164" i="6"/>
  <c r="BX164" i="2"/>
  <c r="CF164" i="2" s="1"/>
  <c r="AQ297" i="2"/>
  <c r="AO297" i="2"/>
  <c r="AN297" i="2"/>
  <c r="J53" i="2"/>
  <c r="R53" i="2" s="1"/>
  <c r="AB53" i="2" s="1"/>
  <c r="A53" i="5"/>
  <c r="AE86" i="6"/>
  <c r="AF86" i="6" s="1"/>
  <c r="AE141" i="6"/>
  <c r="AF141" i="6" s="1"/>
  <c r="AE148" i="6"/>
  <c r="AF148" i="6" s="1"/>
  <c r="AG148" i="6" s="1"/>
  <c r="BY253" i="2"/>
  <c r="CG253" i="2" s="1"/>
  <c r="CO253" i="2" s="1"/>
  <c r="BY20" i="2"/>
  <c r="CG20" i="2" s="1"/>
  <c r="BT103" i="2"/>
  <c r="CB103" i="2" s="1"/>
  <c r="BW190" i="2"/>
  <c r="CE190" i="2" s="1"/>
  <c r="BZ224" i="2"/>
  <c r="CH224" i="2" s="1"/>
  <c r="AE130" i="6"/>
  <c r="AF130" i="6" s="1"/>
  <c r="K286" i="2"/>
  <c r="S286" i="2" s="1"/>
  <c r="I286" i="6" s="1"/>
  <c r="I287" i="2"/>
  <c r="Q287" i="2" s="1"/>
  <c r="U134" i="6"/>
  <c r="U21" i="6"/>
  <c r="AR213" i="2"/>
  <c r="AR277" i="2"/>
  <c r="AJ280" i="2"/>
  <c r="CM127" i="2"/>
  <c r="Q127" i="6" s="1"/>
  <c r="CQ127" i="6" s="1"/>
  <c r="DA127" i="6" s="1"/>
  <c r="H7" i="2"/>
  <c r="P7" i="2" s="1"/>
  <c r="Z7" i="2" s="1"/>
  <c r="CJ117" i="2"/>
  <c r="AM84" i="2"/>
  <c r="AS165" i="2"/>
  <c r="AU165" i="2"/>
  <c r="AT165" i="2"/>
  <c r="AV165" i="2"/>
  <c r="J217" i="2"/>
  <c r="R217" i="2" s="1"/>
  <c r="AB217" i="2" s="1"/>
  <c r="N217" i="2"/>
  <c r="V217" i="2" s="1"/>
  <c r="BZ217" i="2"/>
  <c r="CH217" i="2" s="1"/>
  <c r="G217" i="2"/>
  <c r="O217" i="2" s="1"/>
  <c r="BV217" i="2"/>
  <c r="CD217" i="2" s="1"/>
  <c r="AQ235" i="6"/>
  <c r="AV235" i="6"/>
  <c r="AU235" i="6"/>
  <c r="AL192" i="2"/>
  <c r="AK192" i="2" s="1"/>
  <c r="AM192" i="2"/>
  <c r="D33" i="6"/>
  <c r="BX33" i="2"/>
  <c r="CF33" i="2" s="1"/>
  <c r="D249" i="6"/>
  <c r="I249" i="2"/>
  <c r="Q249" i="2" s="1"/>
  <c r="BW249" i="2"/>
  <c r="CE249" i="2" s="1"/>
  <c r="BV268" i="2"/>
  <c r="CD268" i="2" s="1"/>
  <c r="BY268" i="2"/>
  <c r="CG268" i="2" s="1"/>
  <c r="BT268" i="2"/>
  <c r="BW268" i="2"/>
  <c r="CE268" i="2" s="1"/>
  <c r="H117" i="2"/>
  <c r="P117" i="2" s="1"/>
  <c r="Z117" i="2" s="1"/>
  <c r="BW117" i="2"/>
  <c r="CE117" i="2" s="1"/>
  <c r="AE210" i="6"/>
  <c r="AF210" i="6" s="1"/>
  <c r="AJ210" i="6" s="1"/>
  <c r="U210" i="6"/>
  <c r="A175" i="5"/>
  <c r="L175" i="2"/>
  <c r="T175" i="2" s="1"/>
  <c r="AM265" i="2"/>
  <c r="AL265" i="2"/>
  <c r="AK265" i="2" s="1"/>
  <c r="AO265" i="2"/>
  <c r="AN265" i="2"/>
  <c r="D154" i="6"/>
  <c r="BX154" i="2"/>
  <c r="CF154" i="2" s="1"/>
  <c r="M24" i="2"/>
  <c r="U24" i="2" s="1"/>
  <c r="BV27" i="2"/>
  <c r="CD27" i="2" s="1"/>
  <c r="BU27" i="2"/>
  <c r="CC27" i="2" s="1"/>
  <c r="BT24" i="2"/>
  <c r="CB24" i="2" s="1"/>
  <c r="CJ24" i="2" s="1"/>
  <c r="BV24" i="2"/>
  <c r="CD24" i="2" s="1"/>
  <c r="K24" i="2"/>
  <c r="S24" i="2" s="1"/>
  <c r="AC24" i="2" s="1"/>
  <c r="BZ33" i="2"/>
  <c r="CH33" i="2" s="1"/>
  <c r="CP33" i="2" s="1"/>
  <c r="BW33" i="2"/>
  <c r="CE33" i="2" s="1"/>
  <c r="M33" i="2"/>
  <c r="U33" i="2" s="1"/>
  <c r="BS54" i="2"/>
  <c r="CA54" i="2" s="1"/>
  <c r="N54" i="2"/>
  <c r="V54" i="2" s="1"/>
  <c r="L54" i="6" s="1"/>
  <c r="BZ71" i="2"/>
  <c r="CH71" i="2" s="1"/>
  <c r="BT79" i="2"/>
  <c r="CB79" i="2" s="1"/>
  <c r="BU79" i="2"/>
  <c r="CC79" i="2" s="1"/>
  <c r="BW79" i="2"/>
  <c r="CE79" i="2" s="1"/>
  <c r="H83" i="2"/>
  <c r="P83" i="2" s="1"/>
  <c r="G83" i="2"/>
  <c r="O83" i="2" s="1"/>
  <c r="BU108" i="2"/>
  <c r="CC108" i="2" s="1"/>
  <c r="M117" i="2"/>
  <c r="U117" i="2" s="1"/>
  <c r="M121" i="2"/>
  <c r="U121" i="2" s="1"/>
  <c r="BZ94" i="2"/>
  <c r="CH94" i="2" s="1"/>
  <c r="BY94" i="2"/>
  <c r="CG94" i="2" s="1"/>
  <c r="BZ117" i="2"/>
  <c r="CH117" i="2" s="1"/>
  <c r="BT121" i="2"/>
  <c r="CB121" i="2" s="1"/>
  <c r="AJ80" i="2"/>
  <c r="H108" i="2"/>
  <c r="P108" i="2" s="1"/>
  <c r="G117" i="2"/>
  <c r="O117" i="2" s="1"/>
  <c r="E117" i="6" s="1"/>
  <c r="BZ142" i="2"/>
  <c r="CH142" i="2" s="1"/>
  <c r="BT154" i="2"/>
  <c r="CB154" i="2" s="1"/>
  <c r="BU154" i="2"/>
  <c r="CC154" i="2" s="1"/>
  <c r="BY166" i="2"/>
  <c r="CG166" i="2" s="1"/>
  <c r="H180" i="2"/>
  <c r="P180" i="2" s="1"/>
  <c r="BX246" i="2"/>
  <c r="CF246" i="2" s="1"/>
  <c r="AQ192" i="2"/>
  <c r="AY165" i="2"/>
  <c r="BX166" i="2"/>
  <c r="CF166" i="2" s="1"/>
  <c r="D185" i="6"/>
  <c r="BS185" i="2"/>
  <c r="CA185" i="2" s="1"/>
  <c r="M185" i="2"/>
  <c r="U185" i="2" s="1"/>
  <c r="K185" i="6" s="1"/>
  <c r="BX279" i="2"/>
  <c r="CF279" i="2" s="1"/>
  <c r="L279" i="2"/>
  <c r="T279" i="2" s="1"/>
  <c r="J279" i="6" s="1"/>
  <c r="BV249" i="2"/>
  <c r="CD249" i="2" s="1"/>
  <c r="AE161" i="6"/>
  <c r="AF161" i="6" s="1"/>
  <c r="AN161" i="6" s="1"/>
  <c r="AP294" i="6"/>
  <c r="U72" i="6"/>
  <c r="BY240" i="2"/>
  <c r="CG240" i="2" s="1"/>
  <c r="H240" i="2"/>
  <c r="P240" i="2" s="1"/>
  <c r="L281" i="2"/>
  <c r="T281" i="2" s="1"/>
  <c r="J281" i="6" s="1"/>
  <c r="BS281" i="2"/>
  <c r="CA281" i="2" s="1"/>
  <c r="M281" i="2"/>
  <c r="U281" i="2" s="1"/>
  <c r="K281" i="6" s="1"/>
  <c r="BX281" i="2"/>
  <c r="CF281" i="2" s="1"/>
  <c r="J213" i="2"/>
  <c r="R213" i="2" s="1"/>
  <c r="H213" i="2"/>
  <c r="P213" i="2" s="1"/>
  <c r="K252" i="2"/>
  <c r="S252" i="2" s="1"/>
  <c r="AQ265" i="2"/>
  <c r="AR127" i="2"/>
  <c r="D149" i="6"/>
  <c r="BY149" i="2"/>
  <c r="CG149" i="2" s="1"/>
  <c r="AD297" i="6"/>
  <c r="AB297" i="6"/>
  <c r="H56" i="2"/>
  <c r="P56" i="2" s="1"/>
  <c r="BT56" i="2"/>
  <c r="CB56" i="2" s="1"/>
  <c r="AG180" i="2"/>
  <c r="AJ180" i="2" s="1"/>
  <c r="M180" i="2"/>
  <c r="U180" i="2" s="1"/>
  <c r="K180" i="6" s="1"/>
  <c r="K206" i="2"/>
  <c r="S206" i="2" s="1"/>
  <c r="I206" i="6" s="1"/>
  <c r="A172" i="6"/>
  <c r="BT172" i="2"/>
  <c r="CB172" i="2" s="1"/>
  <c r="BS88" i="2"/>
  <c r="CA88" i="2" s="1"/>
  <c r="L88" i="2"/>
  <c r="T88" i="2" s="1"/>
  <c r="K88" i="2"/>
  <c r="S88" i="2" s="1"/>
  <c r="AE25" i="6"/>
  <c r="AF25" i="6" s="1"/>
  <c r="AJ25" i="6" s="1"/>
  <c r="V25" i="6"/>
  <c r="AG269" i="2"/>
  <c r="L269" i="2"/>
  <c r="T269" i="2" s="1"/>
  <c r="J269" i="6" s="1"/>
  <c r="AO195" i="2"/>
  <c r="AP195" i="2"/>
  <c r="AQ195" i="2"/>
  <c r="D142" i="6"/>
  <c r="BW142" i="2"/>
  <c r="CE142" i="2" s="1"/>
  <c r="G142" i="2"/>
  <c r="O142" i="2" s="1"/>
  <c r="E142" i="6" s="1"/>
  <c r="L142" i="2"/>
  <c r="T142" i="2" s="1"/>
  <c r="J142" i="6" s="1"/>
  <c r="BY24" i="2"/>
  <c r="CG24" i="2" s="1"/>
  <c r="CO24" i="2" s="1"/>
  <c r="J27" i="2"/>
  <c r="R27" i="2" s="1"/>
  <c r="AB27" i="2" s="1"/>
  <c r="I27" i="2"/>
  <c r="Q27" i="2" s="1"/>
  <c r="BX24" i="2"/>
  <c r="CF24" i="2" s="1"/>
  <c r="BW24" i="2"/>
  <c r="CE24" i="2" s="1"/>
  <c r="AG24" i="2"/>
  <c r="AJ24" i="2" s="1"/>
  <c r="N33" i="2"/>
  <c r="V33" i="2" s="1"/>
  <c r="BY33" i="2"/>
  <c r="CG33" i="2" s="1"/>
  <c r="M54" i="2"/>
  <c r="U54" i="2" s="1"/>
  <c r="AG54" i="2"/>
  <c r="J38" i="2"/>
  <c r="R38" i="2" s="1"/>
  <c r="H38" i="6" s="1"/>
  <c r="K54" i="2"/>
  <c r="S54" i="2" s="1"/>
  <c r="BY71" i="2"/>
  <c r="CG71" i="2" s="1"/>
  <c r="H79" i="2"/>
  <c r="P79" i="2" s="1"/>
  <c r="I79" i="2"/>
  <c r="Q79" i="2" s="1"/>
  <c r="BZ83" i="2"/>
  <c r="CH83" i="2" s="1"/>
  <c r="M83" i="2"/>
  <c r="U83" i="2" s="1"/>
  <c r="K83" i="6" s="1"/>
  <c r="BY117" i="2"/>
  <c r="CG117" i="2" s="1"/>
  <c r="BV94" i="2"/>
  <c r="N94" i="2"/>
  <c r="V94" i="2" s="1"/>
  <c r="L94" i="6" s="1"/>
  <c r="M94" i="2"/>
  <c r="U94" i="2" s="1"/>
  <c r="BZ108" i="2"/>
  <c r="CH108" i="2" s="1"/>
  <c r="N117" i="2"/>
  <c r="V117" i="2" s="1"/>
  <c r="BS117" i="2"/>
  <c r="CA117" i="2" s="1"/>
  <c r="BV142" i="2"/>
  <c r="CD142" i="2" s="1"/>
  <c r="N142" i="2"/>
  <c r="V142" i="2" s="1"/>
  <c r="M142" i="2"/>
  <c r="U142" i="2" s="1"/>
  <c r="J154" i="2"/>
  <c r="R154" i="2" s="1"/>
  <c r="H154" i="2"/>
  <c r="P154" i="2" s="1"/>
  <c r="I154" i="2"/>
  <c r="Q154" i="2" s="1"/>
  <c r="BZ166" i="2"/>
  <c r="CH166" i="2" s="1"/>
  <c r="K108" i="2"/>
  <c r="S108" i="2" s="1"/>
  <c r="BU151" i="2"/>
  <c r="CC151" i="2" s="1"/>
  <c r="N175" i="2"/>
  <c r="V175" i="2" s="1"/>
  <c r="L217" i="2"/>
  <c r="T217" i="2" s="1"/>
  <c r="CJ220" i="2"/>
  <c r="CT220" i="2" s="1"/>
  <c r="BT249" i="2"/>
  <c r="CB249" i="2" s="1"/>
  <c r="L268" i="2"/>
  <c r="T268" i="2" s="1"/>
  <c r="AD268" i="2" s="1"/>
  <c r="K142" i="2"/>
  <c r="S142" i="2" s="1"/>
  <c r="G154" i="2"/>
  <c r="O154" i="2" s="1"/>
  <c r="E154" i="6" s="1"/>
  <c r="AL195" i="2"/>
  <c r="AK195" i="2" s="1"/>
  <c r="AX165" i="2"/>
  <c r="BS217" i="2"/>
  <c r="CA217" i="2" s="1"/>
  <c r="N249" i="2"/>
  <c r="V249" i="2" s="1"/>
  <c r="K249" i="2"/>
  <c r="S249" i="2" s="1"/>
  <c r="K268" i="2"/>
  <c r="S268" i="2" s="1"/>
  <c r="I268" i="6" s="1"/>
  <c r="V134" i="6"/>
  <c r="AT235" i="6"/>
  <c r="J33" i="2"/>
  <c r="R33" i="2" s="1"/>
  <c r="AB33" i="2" s="1"/>
  <c r="U173" i="6"/>
  <c r="V64" i="6"/>
  <c r="U64" i="6"/>
  <c r="V210" i="6"/>
  <c r="D106" i="6"/>
  <c r="BX106" i="2"/>
  <c r="CF106" i="2" s="1"/>
  <c r="BW106" i="2"/>
  <c r="CE106" i="2" s="1"/>
  <c r="L106" i="2"/>
  <c r="T106" i="2" s="1"/>
  <c r="BV106" i="2"/>
  <c r="CD106" i="2" s="1"/>
  <c r="AN206" i="2"/>
  <c r="AX236" i="2"/>
  <c r="AU236" i="2"/>
  <c r="BY256" i="2"/>
  <c r="CG256" i="2" s="1"/>
  <c r="G256" i="2"/>
  <c r="O256" i="2" s="1"/>
  <c r="BZ256" i="2"/>
  <c r="CH256" i="2" s="1"/>
  <c r="BS256" i="2"/>
  <c r="CA256" i="2" s="1"/>
  <c r="K175" i="2"/>
  <c r="S175" i="2" s="1"/>
  <c r="AQ200" i="2"/>
  <c r="AN200" i="2"/>
  <c r="AP200" i="2"/>
  <c r="AW153" i="2"/>
  <c r="AZ153" i="2"/>
  <c r="AY153" i="2"/>
  <c r="AX153" i="2"/>
  <c r="BZ50" i="2"/>
  <c r="CH50" i="2" s="1"/>
  <c r="L50" i="2"/>
  <c r="T50" i="2" s="1"/>
  <c r="J50" i="6" s="1"/>
  <c r="A63" i="6"/>
  <c r="BV63" i="2"/>
  <c r="CD63" i="2" s="1"/>
  <c r="D57" i="6"/>
  <c r="BZ57" i="2"/>
  <c r="CH57" i="2" s="1"/>
  <c r="AG141" i="2"/>
  <c r="AJ141" i="2" s="1"/>
  <c r="G141" i="2"/>
  <c r="O141" i="2" s="1"/>
  <c r="E141" i="6" s="1"/>
  <c r="BZ141" i="2"/>
  <c r="CH141" i="2" s="1"/>
  <c r="A233" i="5"/>
  <c r="G233" i="2"/>
  <c r="O233" i="2" s="1"/>
  <c r="A300" i="5"/>
  <c r="BX300" i="2"/>
  <c r="CF300" i="2" s="1"/>
  <c r="U62" i="6"/>
  <c r="AE92" i="6"/>
  <c r="AF92" i="6" s="1"/>
  <c r="U92" i="6"/>
  <c r="BS142" i="2"/>
  <c r="CA142" i="2" s="1"/>
  <c r="BZ176" i="2"/>
  <c r="CH176" i="2" s="1"/>
  <c r="J176" i="2"/>
  <c r="R176" i="2" s="1"/>
  <c r="H176" i="6" s="1"/>
  <c r="AJ149" i="2"/>
  <c r="U203" i="6"/>
  <c r="Y203" i="6" s="1"/>
  <c r="AR132" i="2"/>
  <c r="K154" i="2"/>
  <c r="S154" i="2" s="1"/>
  <c r="AC154" i="2" s="1"/>
  <c r="G199" i="2"/>
  <c r="O199" i="2" s="1"/>
  <c r="D23" i="6"/>
  <c r="L23" i="2"/>
  <c r="T23" i="2" s="1"/>
  <c r="CN23" i="2" s="1"/>
  <c r="BX23" i="2"/>
  <c r="CF23" i="2" s="1"/>
  <c r="U31" i="6"/>
  <c r="AB31" i="6" s="1"/>
  <c r="AE66" i="6"/>
  <c r="AF66" i="6" s="1"/>
  <c r="AE272" i="6"/>
  <c r="AF272" i="6" s="1"/>
  <c r="AH272" i="6" s="1"/>
  <c r="A49" i="6"/>
  <c r="A49" i="5"/>
  <c r="A196" i="6"/>
  <c r="A196" i="5"/>
  <c r="AG144" i="2"/>
  <c r="AJ144" i="2" s="1"/>
  <c r="A144" i="5"/>
  <c r="A165" i="6"/>
  <c r="A165" i="5"/>
  <c r="A176" i="6"/>
  <c r="A176" i="5"/>
  <c r="BV12" i="2"/>
  <c r="CD12" i="2" s="1"/>
  <c r="L12" i="2"/>
  <c r="T12" i="2" s="1"/>
  <c r="A98" i="5"/>
  <c r="AG98" i="2"/>
  <c r="AJ98" i="2" s="1"/>
  <c r="A160" i="6"/>
  <c r="G160" i="2"/>
  <c r="O160" i="2" s="1"/>
  <c r="D220" i="6"/>
  <c r="BV220" i="2"/>
  <c r="CD220" i="2" s="1"/>
  <c r="CL220" i="2" s="1"/>
  <c r="BU220" i="2"/>
  <c r="CC220" i="2" s="1"/>
  <c r="N220" i="2"/>
  <c r="V220" i="2" s="1"/>
  <c r="H220" i="2"/>
  <c r="P220" i="2" s="1"/>
  <c r="Z220" i="2" s="1"/>
  <c r="AG256" i="2"/>
  <c r="AJ256" i="2" s="1"/>
  <c r="A256" i="6"/>
  <c r="A27" i="5"/>
  <c r="AG27" i="2"/>
  <c r="AJ27" i="2" s="1"/>
  <c r="K111" i="2"/>
  <c r="S111" i="2" s="1"/>
  <c r="CM111" i="2" s="1"/>
  <c r="Q111" i="6" s="1"/>
  <c r="CQ111" i="6" s="1"/>
  <c r="DA111" i="6" s="1"/>
  <c r="A111" i="6"/>
  <c r="AO273" i="2"/>
  <c r="AR273" i="2" s="1"/>
  <c r="AQ273" i="2"/>
  <c r="AM273" i="2"/>
  <c r="AN273" i="2"/>
  <c r="AN46" i="2"/>
  <c r="AQ46" i="2"/>
  <c r="AM46" i="2"/>
  <c r="D162" i="6"/>
  <c r="BW162" i="2"/>
  <c r="CE162" i="2" s="1"/>
  <c r="CM162" i="2" s="1"/>
  <c r="Q162" i="6" s="1"/>
  <c r="CQ162" i="6" s="1"/>
  <c r="DA162" i="6" s="1"/>
  <c r="A163" i="5"/>
  <c r="BS163" i="2"/>
  <c r="CA163" i="2" s="1"/>
  <c r="CI163" i="2" s="1"/>
  <c r="M163" i="6" s="1"/>
  <c r="CM163" i="6" s="1"/>
  <c r="AG163" i="2"/>
  <c r="AJ163" i="2" s="1"/>
  <c r="AP19" i="2"/>
  <c r="AO19" i="2"/>
  <c r="AR19" i="2" s="1"/>
  <c r="CI168" i="2"/>
  <c r="M168" i="6" s="1"/>
  <c r="CM168" i="6" s="1"/>
  <c r="CW168" i="6" s="1"/>
  <c r="CV168" i="6" s="1"/>
  <c r="CN174" i="2"/>
  <c r="AJ185" i="2"/>
  <c r="AJ198" i="2"/>
  <c r="Z40" i="6"/>
  <c r="CI32" i="2"/>
  <c r="M32" i="6" s="1"/>
  <c r="CM32" i="6" s="1"/>
  <c r="CW32" i="6" s="1"/>
  <c r="CV32" i="6" s="1"/>
  <c r="D19" i="6"/>
  <c r="H19" i="2"/>
  <c r="P19" i="2" s="1"/>
  <c r="Z19" i="2" s="1"/>
  <c r="BX71" i="2"/>
  <c r="CF71" i="2" s="1"/>
  <c r="AR280" i="2"/>
  <c r="V48" i="6"/>
  <c r="AQ246" i="2"/>
  <c r="AR246" i="2" s="1"/>
  <c r="AN246" i="2"/>
  <c r="A84" i="6"/>
  <c r="L84" i="2"/>
  <c r="T84" i="2" s="1"/>
  <c r="AD84" i="2" s="1"/>
  <c r="A132" i="5"/>
  <c r="AG132" i="2"/>
  <c r="AJ132" i="2" s="1"/>
  <c r="A157" i="5"/>
  <c r="BX157" i="2"/>
  <c r="CF157" i="2" s="1"/>
  <c r="AN91" i="2"/>
  <c r="AQ91" i="2"/>
  <c r="BS127" i="2"/>
  <c r="CA127" i="2" s="1"/>
  <c r="CI127" i="2" s="1"/>
  <c r="M127" i="6" s="1"/>
  <c r="CM127" i="6" s="1"/>
  <c r="A127" i="6"/>
  <c r="BV127" i="2"/>
  <c r="CD127" i="2" s="1"/>
  <c r="CL127" i="2" s="1"/>
  <c r="P127" i="6" s="1"/>
  <c r="CP127" i="6" s="1"/>
  <c r="CZ127" i="6" s="1"/>
  <c r="D229" i="6"/>
  <c r="BZ229" i="2"/>
  <c r="CH229" i="2" s="1"/>
  <c r="CP229" i="2" s="1"/>
  <c r="N229" i="2"/>
  <c r="V229" i="2" s="1"/>
  <c r="BU229" i="2"/>
  <c r="CC229" i="2" s="1"/>
  <c r="M229" i="2"/>
  <c r="U229" i="2" s="1"/>
  <c r="D294" i="6"/>
  <c r="BS294" i="2"/>
  <c r="CA294" i="2" s="1"/>
  <c r="G294" i="2"/>
  <c r="O294" i="2" s="1"/>
  <c r="K294" i="2"/>
  <c r="S294" i="2" s="1"/>
  <c r="AC294" i="2" s="1"/>
  <c r="D205" i="6"/>
  <c r="N205" i="2"/>
  <c r="V205" i="2" s="1"/>
  <c r="AF205" i="2" s="1"/>
  <c r="AN214" i="2"/>
  <c r="AQ214" i="2"/>
  <c r="AR214" i="2" s="1"/>
  <c r="BZ291" i="2"/>
  <c r="CH291" i="2" s="1"/>
  <c r="A291" i="5"/>
  <c r="AG291" i="2"/>
  <c r="AJ291" i="2" s="1"/>
  <c r="G291" i="2"/>
  <c r="O291" i="2" s="1"/>
  <c r="Y291" i="2" s="1"/>
  <c r="AL72" i="2"/>
  <c r="AK72" i="2" s="1"/>
  <c r="AQ72" i="2"/>
  <c r="AR72" i="2" s="1"/>
  <c r="AM72" i="2"/>
  <c r="AN72" i="2"/>
  <c r="AP72" i="2"/>
  <c r="AN239" i="2"/>
  <c r="AP239" i="2"/>
  <c r="AQ239" i="2"/>
  <c r="AL184" i="2"/>
  <c r="AK184" i="2" s="1"/>
  <c r="AQ184" i="2"/>
  <c r="AN184" i="2"/>
  <c r="AM184" i="2"/>
  <c r="AE42" i="6"/>
  <c r="AF42" i="6" s="1"/>
  <c r="AJ42" i="6" s="1"/>
  <c r="K47" i="2"/>
  <c r="S47" i="2" s="1"/>
  <c r="AC47" i="2" s="1"/>
  <c r="V61" i="6"/>
  <c r="AS61" i="6" s="1"/>
  <c r="AE163" i="6"/>
  <c r="AF163" i="6" s="1"/>
  <c r="AK163" i="6" s="1"/>
  <c r="V161" i="6"/>
  <c r="AJ244" i="2"/>
  <c r="AT244" i="2" s="1"/>
  <c r="BS272" i="2"/>
  <c r="CA272" i="2" s="1"/>
  <c r="AR108" i="2"/>
  <c r="U169" i="6"/>
  <c r="W169" i="6" s="1"/>
  <c r="BX195" i="2"/>
  <c r="CF195" i="2" s="1"/>
  <c r="M49" i="2"/>
  <c r="U49" i="2" s="1"/>
  <c r="U211" i="6"/>
  <c r="L132" i="2"/>
  <c r="T132" i="2" s="1"/>
  <c r="AD132" i="2" s="1"/>
  <c r="AR244" i="2"/>
  <c r="AE142" i="6"/>
  <c r="AF142" i="6" s="1"/>
  <c r="BS131" i="2"/>
  <c r="CA131" i="2" s="1"/>
  <c r="L296" i="2"/>
  <c r="T296" i="2" s="1"/>
  <c r="BX296" i="2"/>
  <c r="CF296" i="2" s="1"/>
  <c r="V80" i="6"/>
  <c r="AE80" i="6"/>
  <c r="AF80" i="6" s="1"/>
  <c r="AQ273" i="6"/>
  <c r="AS273" i="6"/>
  <c r="AU273" i="6"/>
  <c r="AR80" i="2"/>
  <c r="AN177" i="2"/>
  <c r="AP177" i="2"/>
  <c r="AM177" i="2"/>
  <c r="D245" i="6"/>
  <c r="G245" i="2"/>
  <c r="O245" i="2" s="1"/>
  <c r="BY245" i="2"/>
  <c r="CG245" i="2" s="1"/>
  <c r="I245" i="2"/>
  <c r="Q245" i="2" s="1"/>
  <c r="BZ245" i="2"/>
  <c r="CH245" i="2" s="1"/>
  <c r="BV245" i="2"/>
  <c r="CD245" i="2" s="1"/>
  <c r="J245" i="2"/>
  <c r="R245" i="2" s="1"/>
  <c r="D261" i="6"/>
  <c r="BZ261" i="2"/>
  <c r="CH261" i="2" s="1"/>
  <c r="BS261" i="2"/>
  <c r="CA261" i="2" s="1"/>
  <c r="I261" i="2"/>
  <c r="Q261" i="2" s="1"/>
  <c r="G261" i="6" s="1"/>
  <c r="N261" i="2"/>
  <c r="V261" i="2" s="1"/>
  <c r="G261" i="2"/>
  <c r="O261" i="2" s="1"/>
  <c r="E261" i="6" s="1"/>
  <c r="J261" i="2"/>
  <c r="R261" i="2" s="1"/>
  <c r="BV261" i="2"/>
  <c r="CD261" i="2" s="1"/>
  <c r="BW261" i="2"/>
  <c r="CE261" i="2" s="1"/>
  <c r="H261" i="2"/>
  <c r="P261" i="2" s="1"/>
  <c r="F261" i="6" s="1"/>
  <c r="BY261" i="2"/>
  <c r="AC298" i="6"/>
  <c r="D25" i="6"/>
  <c r="H25" i="2"/>
  <c r="P25" i="2" s="1"/>
  <c r="Z25" i="2" s="1"/>
  <c r="A121" i="6"/>
  <c r="BW121" i="2"/>
  <c r="CE121" i="2" s="1"/>
  <c r="J121" i="2"/>
  <c r="R121" i="2" s="1"/>
  <c r="H121" i="6" s="1"/>
  <c r="K121" i="2"/>
  <c r="S121" i="2" s="1"/>
  <c r="H121" i="2"/>
  <c r="P121" i="2" s="1"/>
  <c r="F121" i="6" s="1"/>
  <c r="A82" i="6"/>
  <c r="AG82" i="2"/>
  <c r="AJ82" i="2" s="1"/>
  <c r="A82" i="5"/>
  <c r="A147" i="6"/>
  <c r="A147" i="5"/>
  <c r="BS147" i="2"/>
  <c r="CA147" i="2" s="1"/>
  <c r="CI147" i="2" s="1"/>
  <c r="M147" i="6" s="1"/>
  <c r="CM147" i="6" s="1"/>
  <c r="CW147" i="6" s="1"/>
  <c r="CV147" i="6" s="1"/>
  <c r="L147" i="2"/>
  <c r="T147" i="2" s="1"/>
  <c r="K147" i="2"/>
  <c r="S147" i="2" s="1"/>
  <c r="I147" i="6" s="1"/>
  <c r="AG147" i="2"/>
  <c r="AJ147" i="2" s="1"/>
  <c r="D45" i="6"/>
  <c r="H45" i="2"/>
  <c r="P45" i="2" s="1"/>
  <c r="Z45" i="2" s="1"/>
  <c r="BW45" i="2"/>
  <c r="CE45" i="2" s="1"/>
  <c r="BS45" i="2"/>
  <c r="CA45" i="2" s="1"/>
  <c r="K45" i="2"/>
  <c r="S45" i="2" s="1"/>
  <c r="AN101" i="2"/>
  <c r="AO101" i="2"/>
  <c r="AR101" i="2" s="1"/>
  <c r="AQ101" i="2"/>
  <c r="AP101" i="2"/>
  <c r="AM101" i="2"/>
  <c r="AL101" i="2"/>
  <c r="AK101" i="2" s="1"/>
  <c r="AG130" i="2"/>
  <c r="AJ130" i="2" s="1"/>
  <c r="AY130" i="2" s="1"/>
  <c r="A130" i="5"/>
  <c r="A130" i="6"/>
  <c r="A200" i="5"/>
  <c r="A200" i="6"/>
  <c r="AG200" i="2"/>
  <c r="AJ200" i="2" s="1"/>
  <c r="AX200" i="2" s="1"/>
  <c r="BF200" i="2" s="1"/>
  <c r="N200" i="2"/>
  <c r="V200" i="2" s="1"/>
  <c r="A224" i="6"/>
  <c r="I224" i="2"/>
  <c r="Q224" i="2" s="1"/>
  <c r="AG224" i="2"/>
  <c r="AJ224" i="2" s="1"/>
  <c r="AW224" i="2" s="1"/>
  <c r="A224" i="5"/>
  <c r="AZ239" i="2"/>
  <c r="AX239" i="2"/>
  <c r="AY239" i="2"/>
  <c r="AW239" i="2"/>
  <c r="AV239" i="2"/>
  <c r="AT239" i="2"/>
  <c r="D299" i="6"/>
  <c r="I299" i="2"/>
  <c r="Q299" i="2" s="1"/>
  <c r="BS299" i="2"/>
  <c r="CA299" i="2" s="1"/>
  <c r="N299" i="2"/>
  <c r="V299" i="2" s="1"/>
  <c r="AF299" i="2" s="1"/>
  <c r="BT299" i="2"/>
  <c r="CB299" i="2" s="1"/>
  <c r="BV299" i="2"/>
  <c r="CD299" i="2" s="1"/>
  <c r="H299" i="2"/>
  <c r="P299" i="2" s="1"/>
  <c r="F299" i="6" s="1"/>
  <c r="K299" i="2"/>
  <c r="S299" i="2" s="1"/>
  <c r="J299" i="2"/>
  <c r="R299" i="2" s="1"/>
  <c r="CL299" i="2" s="1"/>
  <c r="BY299" i="2"/>
  <c r="CG299" i="2" s="1"/>
  <c r="BW299" i="2"/>
  <c r="CE299" i="2" s="1"/>
  <c r="CM299" i="2" s="1"/>
  <c r="M299" i="2"/>
  <c r="U299" i="2" s="1"/>
  <c r="D26" i="6"/>
  <c r="G26" i="2"/>
  <c r="O26" i="2" s="1"/>
  <c r="Y26" i="2" s="1"/>
  <c r="X26" i="2" s="1"/>
  <c r="H26" i="2"/>
  <c r="P26" i="2" s="1"/>
  <c r="Z26" i="2" s="1"/>
  <c r="BS26" i="2"/>
  <c r="CA26" i="2" s="1"/>
  <c r="BW26" i="2"/>
  <c r="CE26" i="2" s="1"/>
  <c r="CM26" i="2" s="1"/>
  <c r="L26" i="2"/>
  <c r="T26" i="2" s="1"/>
  <c r="AD26" i="2" s="1"/>
  <c r="A92" i="5"/>
  <c r="A92" i="6"/>
  <c r="A129" i="5"/>
  <c r="AG129" i="2"/>
  <c r="AJ129" i="2" s="1"/>
  <c r="A129" i="6"/>
  <c r="AQ134" i="2"/>
  <c r="AO134" i="2"/>
  <c r="AR134" i="2" s="1"/>
  <c r="AN134" i="2"/>
  <c r="AM134" i="2"/>
  <c r="AL134" i="2"/>
  <c r="AK134" i="2" s="1"/>
  <c r="A13" i="5"/>
  <c r="BZ13" i="2"/>
  <c r="CH13" i="2" s="1"/>
  <c r="A13" i="6"/>
  <c r="BX13" i="2"/>
  <c r="CF13" i="2" s="1"/>
  <c r="AG13" i="2"/>
  <c r="AJ13" i="2" s="1"/>
  <c r="AZ13" i="2" s="1"/>
  <c r="E13" i="6" s="1"/>
  <c r="K13" i="2"/>
  <c r="S13" i="2" s="1"/>
  <c r="CM13" i="2" s="1"/>
  <c r="BU13" i="2"/>
  <c r="CC13" i="2" s="1"/>
  <c r="BS13" i="2"/>
  <c r="CA13" i="2" s="1"/>
  <c r="BU21" i="2"/>
  <c r="CC21" i="2" s="1"/>
  <c r="CK21" i="2" s="1"/>
  <c r="AB26" i="1" s="1"/>
  <c r="M21" i="2"/>
  <c r="U21" i="2" s="1"/>
  <c r="CO21" i="2" s="1"/>
  <c r="AF26" i="1" s="1"/>
  <c r="BS21" i="2"/>
  <c r="CA21" i="2" s="1"/>
  <c r="M25" i="2"/>
  <c r="U25" i="2" s="1"/>
  <c r="BY26" i="2"/>
  <c r="CG26" i="2" s="1"/>
  <c r="CO26" i="2" s="1"/>
  <c r="I26" i="2"/>
  <c r="Q26" i="2" s="1"/>
  <c r="CK26" i="2" s="1"/>
  <c r="AO25" i="2"/>
  <c r="AR25" i="2" s="1"/>
  <c r="BY57" i="2"/>
  <c r="CG57" i="2" s="1"/>
  <c r="BV45" i="2"/>
  <c r="CD45" i="2" s="1"/>
  <c r="M45" i="2"/>
  <c r="U45" i="2" s="1"/>
  <c r="L47" i="2"/>
  <c r="T47" i="2" s="1"/>
  <c r="CN47" i="2" s="1"/>
  <c r="BU47" i="2"/>
  <c r="CC47" i="2" s="1"/>
  <c r="BV49" i="2"/>
  <c r="CD49" i="2" s="1"/>
  <c r="CL49" i="2" s="1"/>
  <c r="AJ66" i="2"/>
  <c r="N45" i="2"/>
  <c r="V45" i="2" s="1"/>
  <c r="CP45" i="2" s="1"/>
  <c r="H57" i="2"/>
  <c r="P57" i="2" s="1"/>
  <c r="G57" i="2"/>
  <c r="O57" i="2" s="1"/>
  <c r="H47" i="2"/>
  <c r="P47" i="2" s="1"/>
  <c r="M103" i="2"/>
  <c r="U103" i="2" s="1"/>
  <c r="AE103" i="2" s="1"/>
  <c r="AU87" i="2"/>
  <c r="AW87" i="2"/>
  <c r="BX92" i="2"/>
  <c r="N92" i="2"/>
  <c r="V92" i="2" s="1"/>
  <c r="M92" i="2"/>
  <c r="U92" i="2" s="1"/>
  <c r="BZ97" i="2"/>
  <c r="CH97" i="2" s="1"/>
  <c r="CP97" i="2" s="1"/>
  <c r="BY97" i="2"/>
  <c r="CG97" i="2" s="1"/>
  <c r="BU121" i="2"/>
  <c r="CC121" i="2" s="1"/>
  <c r="CK121" i="2" s="1"/>
  <c r="BY124" i="2"/>
  <c r="CG124" i="2" s="1"/>
  <c r="AZ98" i="2"/>
  <c r="BT108" i="2"/>
  <c r="CB108" i="2" s="1"/>
  <c r="N121" i="2"/>
  <c r="V121" i="2" s="1"/>
  <c r="L121" i="6" s="1"/>
  <c r="BZ124" i="2"/>
  <c r="CH124" i="2" s="1"/>
  <c r="K103" i="2"/>
  <c r="S103" i="2" s="1"/>
  <c r="CM103" i="2" s="1"/>
  <c r="AG97" i="2"/>
  <c r="AJ97" i="2" s="1"/>
  <c r="BV98" i="2"/>
  <c r="CD98" i="2" s="1"/>
  <c r="N98" i="2"/>
  <c r="V98" i="2" s="1"/>
  <c r="L98" i="6" s="1"/>
  <c r="BS121" i="2"/>
  <c r="CA121" i="2" s="1"/>
  <c r="CI121" i="2" s="1"/>
  <c r="M121" i="6" s="1"/>
  <c r="CM121" i="6" s="1"/>
  <c r="AP134" i="2"/>
  <c r="AV102" i="2"/>
  <c r="AT102" i="2"/>
  <c r="J108" i="2"/>
  <c r="R108" i="2" s="1"/>
  <c r="H108" i="6" s="1"/>
  <c r="BW124" i="2"/>
  <c r="CE124" i="2" s="1"/>
  <c r="BX124" i="2"/>
  <c r="CF124" i="2" s="1"/>
  <c r="AG124" i="2"/>
  <c r="AJ124" i="2" s="1"/>
  <c r="K129" i="2"/>
  <c r="S129" i="2" s="1"/>
  <c r="H129" i="2"/>
  <c r="P129" i="2" s="1"/>
  <c r="F129" i="6" s="1"/>
  <c r="I129" i="2"/>
  <c r="Q129" i="2" s="1"/>
  <c r="J147" i="2"/>
  <c r="R147" i="2" s="1"/>
  <c r="H147" i="2"/>
  <c r="P147" i="2" s="1"/>
  <c r="F147" i="6" s="1"/>
  <c r="I147" i="2"/>
  <c r="Q147" i="2" s="1"/>
  <c r="G147" i="6" s="1"/>
  <c r="BX188" i="2"/>
  <c r="CF188" i="2" s="1"/>
  <c r="BX219" i="2"/>
  <c r="CF219" i="2" s="1"/>
  <c r="BT246" i="2"/>
  <c r="CB246" i="2" s="1"/>
  <c r="CJ246" i="2" s="1"/>
  <c r="BT261" i="2"/>
  <c r="CB261" i="2" s="1"/>
  <c r="BX265" i="2"/>
  <c r="CF265" i="2" s="1"/>
  <c r="J57" i="2"/>
  <c r="R57" i="2" s="1"/>
  <c r="H57" i="6" s="1"/>
  <c r="J82" i="2"/>
  <c r="R82" i="2" s="1"/>
  <c r="K112" i="2"/>
  <c r="S112" i="2" s="1"/>
  <c r="AX157" i="2"/>
  <c r="BF157" i="2" s="1"/>
  <c r="AY157" i="2"/>
  <c r="BU190" i="2"/>
  <c r="CC190" i="2" s="1"/>
  <c r="CK190" i="2" s="1"/>
  <c r="AL196" i="2"/>
  <c r="AK196" i="2" s="1"/>
  <c r="H219" i="2"/>
  <c r="P219" i="2" s="1"/>
  <c r="F219" i="6" s="1"/>
  <c r="BS245" i="2"/>
  <c r="CA245" i="2" s="1"/>
  <c r="BU261" i="2"/>
  <c r="CC261" i="2" s="1"/>
  <c r="BU299" i="2"/>
  <c r="L299" i="2"/>
  <c r="T299" i="2" s="1"/>
  <c r="AS239" i="2"/>
  <c r="AE39" i="6"/>
  <c r="AF39" i="6" s="1"/>
  <c r="U273" i="6"/>
  <c r="Y298" i="6"/>
  <c r="V120" i="6"/>
  <c r="AE120" i="6"/>
  <c r="AF120" i="6" s="1"/>
  <c r="AH120" i="6" s="1"/>
  <c r="U120" i="6"/>
  <c r="V183" i="6"/>
  <c r="AE183" i="6"/>
  <c r="AF183" i="6" s="1"/>
  <c r="AH183" i="6" s="1"/>
  <c r="U183" i="6"/>
  <c r="AD183" i="6" s="1"/>
  <c r="N13" i="2"/>
  <c r="V13" i="2" s="1"/>
  <c r="AF13" i="2" s="1"/>
  <c r="AP291" i="6"/>
  <c r="AR291" i="6"/>
  <c r="V100" i="6"/>
  <c r="W100" i="6" s="1"/>
  <c r="BV121" i="2"/>
  <c r="CD121" i="2" s="1"/>
  <c r="I233" i="2"/>
  <c r="Q233" i="2" s="1"/>
  <c r="BV233" i="2"/>
  <c r="CD233" i="2" s="1"/>
  <c r="BZ233" i="2"/>
  <c r="CH233" i="2" s="1"/>
  <c r="M261" i="2"/>
  <c r="U261" i="2" s="1"/>
  <c r="AE261" i="2" s="1"/>
  <c r="D27" i="6"/>
  <c r="K27" i="2"/>
  <c r="S27" i="2" s="1"/>
  <c r="BW27" i="2"/>
  <c r="CE27" i="2" s="1"/>
  <c r="CM27" i="2" s="1"/>
  <c r="CW27" i="2" s="1"/>
  <c r="BS27" i="2"/>
  <c r="CA27" i="2" s="1"/>
  <c r="A121" i="5"/>
  <c r="D243" i="6"/>
  <c r="BW243" i="2"/>
  <c r="CE243" i="2" s="1"/>
  <c r="CM243" i="2" s="1"/>
  <c r="BU243" i="2"/>
  <c r="CC243" i="2" s="1"/>
  <c r="BS243" i="2"/>
  <c r="CA243" i="2" s="1"/>
  <c r="CI243" i="2" s="1"/>
  <c r="M243" i="6" s="1"/>
  <c r="CM243" i="6" s="1"/>
  <c r="N243" i="2"/>
  <c r="V243" i="2" s="1"/>
  <c r="M243" i="2"/>
  <c r="U243" i="2" s="1"/>
  <c r="K243" i="6" s="1"/>
  <c r="BV243" i="2"/>
  <c r="CD243" i="2" s="1"/>
  <c r="A284" i="5"/>
  <c r="AG284" i="2"/>
  <c r="AJ284" i="2" s="1"/>
  <c r="A284" i="6"/>
  <c r="G299" i="2"/>
  <c r="O299" i="2" s="1"/>
  <c r="AL260" i="2"/>
  <c r="AK260" i="2" s="1"/>
  <c r="AO260" i="2"/>
  <c r="AN260" i="2"/>
  <c r="AP260" i="2"/>
  <c r="AQ260" i="2"/>
  <c r="AM260" i="2"/>
  <c r="CJ45" i="2"/>
  <c r="CT45" i="2" s="1"/>
  <c r="V86" i="6"/>
  <c r="U86" i="6"/>
  <c r="AD86" i="6" s="1"/>
  <c r="V65" i="6"/>
  <c r="AT65" i="6" s="1"/>
  <c r="AE65" i="6"/>
  <c r="AF65" i="6" s="1"/>
  <c r="D49" i="6"/>
  <c r="BS49" i="2"/>
  <c r="CA49" i="2" s="1"/>
  <c r="H49" i="2"/>
  <c r="P49" i="2" s="1"/>
  <c r="F49" i="6" s="1"/>
  <c r="BZ49" i="2"/>
  <c r="CH49" i="2" s="1"/>
  <c r="BV240" i="2"/>
  <c r="CD240" i="2" s="1"/>
  <c r="BW240" i="2"/>
  <c r="CE240" i="2" s="1"/>
  <c r="G240" i="2"/>
  <c r="O240" i="2" s="1"/>
  <c r="G247" i="2"/>
  <c r="O247" i="2" s="1"/>
  <c r="E247" i="6" s="1"/>
  <c r="BS247" i="2"/>
  <c r="CA247" i="2" s="1"/>
  <c r="AT207" i="2"/>
  <c r="AY207" i="2"/>
  <c r="AQ280" i="6"/>
  <c r="AP280" i="6"/>
  <c r="AV280" i="6"/>
  <c r="AE63" i="6"/>
  <c r="AF63" i="6" s="1"/>
  <c r="AL63" i="6" s="1"/>
  <c r="U63" i="6"/>
  <c r="AE70" i="6"/>
  <c r="AF70" i="6" s="1"/>
  <c r="AL70" i="6" s="1"/>
  <c r="U70" i="6"/>
  <c r="D98" i="6"/>
  <c r="BS98" i="2"/>
  <c r="CA98" i="2" s="1"/>
  <c r="G98" i="2"/>
  <c r="O98" i="2" s="1"/>
  <c r="A72" i="5"/>
  <c r="A72" i="6"/>
  <c r="J13" i="2"/>
  <c r="R13" i="2" s="1"/>
  <c r="I13" i="2"/>
  <c r="Q13" i="2" s="1"/>
  <c r="AA13" i="2" s="1"/>
  <c r="BV25" i="2"/>
  <c r="CD25" i="2" s="1"/>
  <c r="BV26" i="2"/>
  <c r="CD26" i="2" s="1"/>
  <c r="J26" i="2"/>
  <c r="R26" i="2" s="1"/>
  <c r="AL25" i="2"/>
  <c r="AK25" i="2" s="1"/>
  <c r="N26" i="2"/>
  <c r="V26" i="2" s="1"/>
  <c r="AF26" i="2" s="1"/>
  <c r="BX26" i="2"/>
  <c r="CF26" i="2" s="1"/>
  <c r="AR34" i="2"/>
  <c r="AG47" i="2"/>
  <c r="AJ47" i="2" s="1"/>
  <c r="M57" i="2"/>
  <c r="U57" i="2" s="1"/>
  <c r="K57" i="6" s="1"/>
  <c r="BX45" i="2"/>
  <c r="CF45" i="2" s="1"/>
  <c r="BY45" i="2"/>
  <c r="CG45" i="2" s="1"/>
  <c r="J47" i="2"/>
  <c r="R47" i="2" s="1"/>
  <c r="I47" i="2"/>
  <c r="Q47" i="2" s="1"/>
  <c r="BX49" i="2"/>
  <c r="CF49" i="2" s="1"/>
  <c r="BY49" i="2"/>
  <c r="CG49" i="2" s="1"/>
  <c r="BS57" i="2"/>
  <c r="CA57" i="2" s="1"/>
  <c r="BY72" i="2"/>
  <c r="CG72" i="2" s="1"/>
  <c r="BW47" i="2"/>
  <c r="CE47" i="2" s="1"/>
  <c r="CM47" i="2" s="1"/>
  <c r="CW47" i="2" s="1"/>
  <c r="BY103" i="2"/>
  <c r="CG103" i="2" s="1"/>
  <c r="BZ92" i="2"/>
  <c r="CH92" i="2" s="1"/>
  <c r="BY92" i="2"/>
  <c r="CG92" i="2" s="1"/>
  <c r="BS97" i="2"/>
  <c r="CA97" i="2" s="1"/>
  <c r="N97" i="2"/>
  <c r="V97" i="2" s="1"/>
  <c r="M97" i="2"/>
  <c r="U97" i="2" s="1"/>
  <c r="BY108" i="2"/>
  <c r="CG108" i="2" s="1"/>
  <c r="BY112" i="2"/>
  <c r="CG112" i="2" s="1"/>
  <c r="I121" i="2"/>
  <c r="Q121" i="2" s="1"/>
  <c r="G121" i="6" s="1"/>
  <c r="M124" i="2"/>
  <c r="U124" i="2" s="1"/>
  <c r="BZ121" i="2"/>
  <c r="CH121" i="2" s="1"/>
  <c r="N124" i="2"/>
  <c r="V124" i="2" s="1"/>
  <c r="AF124" i="2" s="1"/>
  <c r="H124" i="2"/>
  <c r="P124" i="2" s="1"/>
  <c r="F124" i="6" s="1"/>
  <c r="AG92" i="2"/>
  <c r="AJ92" i="2" s="1"/>
  <c r="BX98" i="2"/>
  <c r="CF98" i="2" s="1"/>
  <c r="BZ98" i="2"/>
  <c r="CH98" i="2" s="1"/>
  <c r="BY98" i="2"/>
  <c r="CG98" i="2" s="1"/>
  <c r="G121" i="2"/>
  <c r="O121" i="2" s="1"/>
  <c r="BY130" i="2"/>
  <c r="CG130" i="2" s="1"/>
  <c r="BX184" i="2"/>
  <c r="CF184" i="2" s="1"/>
  <c r="AZ102" i="2"/>
  <c r="AS102" i="2"/>
  <c r="BV124" i="2"/>
  <c r="CD124" i="2" s="1"/>
  <c r="L124" i="2"/>
  <c r="T124" i="2" s="1"/>
  <c r="L129" i="2"/>
  <c r="T129" i="2" s="1"/>
  <c r="J129" i="6" s="1"/>
  <c r="BT129" i="2"/>
  <c r="CB129" i="2" s="1"/>
  <c r="BU129" i="2"/>
  <c r="CC129" i="2" s="1"/>
  <c r="BT147" i="2"/>
  <c r="CB147" i="2" s="1"/>
  <c r="BU147" i="2"/>
  <c r="CC147" i="2" s="1"/>
  <c r="BX147" i="2"/>
  <c r="CF147" i="2" s="1"/>
  <c r="CN147" i="2" s="1"/>
  <c r="R147" i="6" s="1"/>
  <c r="CR147" i="6" s="1"/>
  <c r="DB147" i="6" s="1"/>
  <c r="BX200" i="2"/>
  <c r="CF200" i="2" s="1"/>
  <c r="L247" i="2"/>
  <c r="T247" i="2" s="1"/>
  <c r="BT270" i="2"/>
  <c r="CB270" i="2" s="1"/>
  <c r="BW57" i="2"/>
  <c r="CE57" i="2" s="1"/>
  <c r="H82" i="2"/>
  <c r="P82" i="2" s="1"/>
  <c r="AZ157" i="2"/>
  <c r="BH157" i="2" s="1"/>
  <c r="BT190" i="2"/>
  <c r="CB190" i="2" s="1"/>
  <c r="H245" i="2"/>
  <c r="P245" i="2" s="1"/>
  <c r="Z245" i="2" s="1"/>
  <c r="D180" i="6"/>
  <c r="BW180" i="2"/>
  <c r="CE180" i="2" s="1"/>
  <c r="CM180" i="2" s="1"/>
  <c r="M247" i="2"/>
  <c r="U247" i="2" s="1"/>
  <c r="K261" i="2"/>
  <c r="S261" i="2" s="1"/>
  <c r="G257" i="2"/>
  <c r="O257" i="2" s="1"/>
  <c r="E257" i="6" s="1"/>
  <c r="AE61" i="6"/>
  <c r="AF61" i="6" s="1"/>
  <c r="AM61" i="6" s="1"/>
  <c r="U163" i="6"/>
  <c r="AE159" i="6"/>
  <c r="AF159" i="6" s="1"/>
  <c r="U159" i="6"/>
  <c r="V159" i="6"/>
  <c r="BV92" i="2"/>
  <c r="CD92" i="2" s="1"/>
  <c r="CL92" i="2" s="1"/>
  <c r="AX179" i="2"/>
  <c r="AV179" i="2"/>
  <c r="AZ179" i="2"/>
  <c r="G213" i="2"/>
  <c r="O213" i="2" s="1"/>
  <c r="Y213" i="2" s="1"/>
  <c r="AG213" i="2"/>
  <c r="AJ213" i="2" s="1"/>
  <c r="BS213" i="2"/>
  <c r="CA213" i="2" s="1"/>
  <c r="BV213" i="2"/>
  <c r="CD213" i="2" s="1"/>
  <c r="G297" i="2"/>
  <c r="O297" i="2" s="1"/>
  <c r="BT297" i="2"/>
  <c r="CB297" i="2" s="1"/>
  <c r="A108" i="5"/>
  <c r="L92" i="2"/>
  <c r="T92" i="2" s="1"/>
  <c r="A97" i="6"/>
  <c r="U157" i="6"/>
  <c r="K290" i="2"/>
  <c r="S290" i="2" s="1"/>
  <c r="BY290" i="2"/>
  <c r="CG290" i="2" s="1"/>
  <c r="L290" i="2"/>
  <c r="T290" i="2" s="1"/>
  <c r="AD290" i="2" s="1"/>
  <c r="BV290" i="2"/>
  <c r="CD290" i="2" s="1"/>
  <c r="BZ290" i="2"/>
  <c r="CH290" i="2" s="1"/>
  <c r="BW290" i="2"/>
  <c r="CE290" i="2" s="1"/>
  <c r="BX290" i="2"/>
  <c r="CF290" i="2" s="1"/>
  <c r="N290" i="2"/>
  <c r="V290" i="2" s="1"/>
  <c r="L290" i="6" s="1"/>
  <c r="AG290" i="2"/>
  <c r="AJ290" i="2" s="1"/>
  <c r="M290" i="2"/>
  <c r="U290" i="2" s="1"/>
  <c r="K290" i="6" s="1"/>
  <c r="H290" i="2"/>
  <c r="P290" i="2" s="1"/>
  <c r="BU290" i="2"/>
  <c r="CC290" i="2" s="1"/>
  <c r="BT290" i="2"/>
  <c r="CB290" i="2" s="1"/>
  <c r="AM291" i="2"/>
  <c r="AQ291" i="2"/>
  <c r="AO291" i="2"/>
  <c r="AN291" i="2"/>
  <c r="AL291" i="2"/>
  <c r="AK291" i="2" s="1"/>
  <c r="BZ299" i="2"/>
  <c r="CH299" i="2" s="1"/>
  <c r="CP299" i="2" s="1"/>
  <c r="CZ299" i="2" s="1"/>
  <c r="AE149" i="6"/>
  <c r="AF149" i="6" s="1"/>
  <c r="U149" i="6"/>
  <c r="A87" i="5"/>
  <c r="A87" i="6"/>
  <c r="BS87" i="2"/>
  <c r="CA87" i="2" s="1"/>
  <c r="AJ161" i="2"/>
  <c r="AJ289" i="2"/>
  <c r="AJ269" i="2"/>
  <c r="AE68" i="6"/>
  <c r="AF68" i="6" s="1"/>
  <c r="AI68" i="6" s="1"/>
  <c r="AE173" i="6"/>
  <c r="AF173" i="6" s="1"/>
  <c r="U44" i="6"/>
  <c r="AE44" i="6"/>
  <c r="AF44" i="6" s="1"/>
  <c r="AG44" i="6" s="1"/>
  <c r="V172" i="6"/>
  <c r="AE172" i="6"/>
  <c r="AF172" i="6" s="1"/>
  <c r="V180" i="6"/>
  <c r="U180" i="6"/>
  <c r="N257" i="2"/>
  <c r="V257" i="2" s="1"/>
  <c r="L257" i="6" s="1"/>
  <c r="BY257" i="2"/>
  <c r="CG257" i="2" s="1"/>
  <c r="BY288" i="2"/>
  <c r="CG288" i="2" s="1"/>
  <c r="CL119" i="2"/>
  <c r="AE187" i="6"/>
  <c r="AF187" i="6" s="1"/>
  <c r="AL187" i="6" s="1"/>
  <c r="D256" i="6"/>
  <c r="J256" i="2"/>
  <c r="R256" i="2" s="1"/>
  <c r="H256" i="2"/>
  <c r="P256" i="2" s="1"/>
  <c r="AP232" i="6"/>
  <c r="AQ232" i="6"/>
  <c r="D56" i="6"/>
  <c r="N56" i="2"/>
  <c r="V56" i="2" s="1"/>
  <c r="BW56" i="2"/>
  <c r="CE56" i="2" s="1"/>
  <c r="CM56" i="2" s="1"/>
  <c r="D65" i="6"/>
  <c r="BV65" i="2"/>
  <c r="CD65" i="2" s="1"/>
  <c r="D84" i="6"/>
  <c r="K84" i="2"/>
  <c r="S84" i="2" s="1"/>
  <c r="W84" i="2" s="1"/>
  <c r="BS84" i="2"/>
  <c r="CA84" i="2" s="1"/>
  <c r="BV84" i="2"/>
  <c r="CD84" i="2" s="1"/>
  <c r="CL84" i="2" s="1"/>
  <c r="J84" i="2"/>
  <c r="R84" i="2" s="1"/>
  <c r="AB84" i="2" s="1"/>
  <c r="D96" i="6"/>
  <c r="G96" i="2"/>
  <c r="O96" i="2" s="1"/>
  <c r="M96" i="2"/>
  <c r="U96" i="2" s="1"/>
  <c r="N96" i="2"/>
  <c r="V96" i="2" s="1"/>
  <c r="BX96" i="2"/>
  <c r="CF96" i="2" s="1"/>
  <c r="K56" i="2"/>
  <c r="S56" i="2" s="1"/>
  <c r="AC56" i="2" s="1"/>
  <c r="D119" i="6"/>
  <c r="K119" i="2"/>
  <c r="S119" i="2" s="1"/>
  <c r="AC119" i="2" s="1"/>
  <c r="BW119" i="2"/>
  <c r="CE119" i="2" s="1"/>
  <c r="CM119" i="2" s="1"/>
  <c r="V177" i="6"/>
  <c r="AV177" i="6" s="1"/>
  <c r="AE177" i="6"/>
  <c r="AF177" i="6" s="1"/>
  <c r="AL177" i="6" s="1"/>
  <c r="D268" i="6"/>
  <c r="BU268" i="2"/>
  <c r="CC268" i="2" s="1"/>
  <c r="H268" i="2"/>
  <c r="P268" i="2" s="1"/>
  <c r="N268" i="2"/>
  <c r="V268" i="2" s="1"/>
  <c r="G268" i="2"/>
  <c r="O268" i="2" s="1"/>
  <c r="M268" i="2"/>
  <c r="U268" i="2" s="1"/>
  <c r="BS268" i="2"/>
  <c r="CA268" i="2" s="1"/>
  <c r="J268" i="2"/>
  <c r="R268" i="2" s="1"/>
  <c r="H268" i="6" s="1"/>
  <c r="J117" i="2"/>
  <c r="R117" i="2" s="1"/>
  <c r="A117" i="6"/>
  <c r="AL140" i="2"/>
  <c r="AK140" i="2" s="1"/>
  <c r="AO140" i="2"/>
  <c r="AN140" i="2"/>
  <c r="D161" i="6"/>
  <c r="BW161" i="2"/>
  <c r="CE161" i="2" s="1"/>
  <c r="D53" i="6"/>
  <c r="BV53" i="2"/>
  <c r="CD53" i="2" s="1"/>
  <c r="CL53" i="2" s="1"/>
  <c r="D91" i="6"/>
  <c r="BS91" i="2"/>
  <c r="CA91" i="2" s="1"/>
  <c r="J91" i="2"/>
  <c r="R91" i="2" s="1"/>
  <c r="BV91" i="2"/>
  <c r="CD91" i="2" s="1"/>
  <c r="K91" i="2"/>
  <c r="S91" i="2" s="1"/>
  <c r="AL124" i="2"/>
  <c r="AK124" i="2" s="1"/>
  <c r="AQ124" i="2"/>
  <c r="AN124" i="2"/>
  <c r="AO124" i="2"/>
  <c r="AR124" i="2" s="1"/>
  <c r="AP124" i="2"/>
  <c r="D146" i="6"/>
  <c r="BW146" i="2"/>
  <c r="CE146" i="2" s="1"/>
  <c r="BS146" i="2"/>
  <c r="CA146" i="2" s="1"/>
  <c r="AL183" i="2"/>
  <c r="AK183" i="2" s="1"/>
  <c r="AQ183" i="2"/>
  <c r="AR183" i="2" s="1"/>
  <c r="AN183" i="2"/>
  <c r="AM183" i="2"/>
  <c r="A249" i="6"/>
  <c r="BS249" i="2"/>
  <c r="CA249" i="2" s="1"/>
  <c r="BZ249" i="2"/>
  <c r="CH249" i="2" s="1"/>
  <c r="M249" i="2"/>
  <c r="U249" i="2" s="1"/>
  <c r="G249" i="2"/>
  <c r="O249" i="2" s="1"/>
  <c r="J249" i="2"/>
  <c r="R249" i="2" s="1"/>
  <c r="H249" i="6" s="1"/>
  <c r="AG249" i="2"/>
  <c r="AJ249" i="2" s="1"/>
  <c r="BU249" i="2"/>
  <c r="CC249" i="2" s="1"/>
  <c r="CK249" i="2" s="1"/>
  <c r="A281" i="5"/>
  <c r="J281" i="2"/>
  <c r="R281" i="2" s="1"/>
  <c r="BV281" i="2"/>
  <c r="CD281" i="2" s="1"/>
  <c r="K281" i="2"/>
  <c r="S281" i="2" s="1"/>
  <c r="AC281" i="2" s="1"/>
  <c r="I281" i="2"/>
  <c r="Q281" i="2" s="1"/>
  <c r="N281" i="2"/>
  <c r="V281" i="2" s="1"/>
  <c r="L281" i="6" s="1"/>
  <c r="AG295" i="2"/>
  <c r="AJ295" i="2" s="1"/>
  <c r="A295" i="6"/>
  <c r="BX295" i="2"/>
  <c r="CF295" i="2" s="1"/>
  <c r="BY295" i="2"/>
  <c r="CG295" i="2" s="1"/>
  <c r="BV295" i="2"/>
  <c r="CD295" i="2" s="1"/>
  <c r="D113" i="6"/>
  <c r="BV113" i="2"/>
  <c r="CD113" i="2" s="1"/>
  <c r="CL113" i="2" s="1"/>
  <c r="H113" i="2"/>
  <c r="P113" i="2" s="1"/>
  <c r="W113" i="2" s="1"/>
  <c r="AQ144" i="2"/>
  <c r="AN144" i="2"/>
  <c r="AO144" i="2"/>
  <c r="AL144" i="2"/>
  <c r="AK144" i="2" s="1"/>
  <c r="BX222" i="2"/>
  <c r="CF222" i="2" s="1"/>
  <c r="V181" i="6"/>
  <c r="U181" i="6"/>
  <c r="AO294" i="6"/>
  <c r="AU294" i="6"/>
  <c r="U148" i="6"/>
  <c r="BZ201" i="2"/>
  <c r="CH201" i="2" s="1"/>
  <c r="CP201" i="2" s="1"/>
  <c r="G90" i="2"/>
  <c r="O90" i="2" s="1"/>
  <c r="CI90" i="2" s="1"/>
  <c r="M90" i="6" s="1"/>
  <c r="CM90" i="6" s="1"/>
  <c r="CW90" i="6" s="1"/>
  <c r="CV90" i="6" s="1"/>
  <c r="J90" i="2"/>
  <c r="R90" i="2" s="1"/>
  <c r="G33" i="2"/>
  <c r="O33" i="2" s="1"/>
  <c r="Y33" i="2" s="1"/>
  <c r="U140" i="6"/>
  <c r="BX22" i="2"/>
  <c r="CF22" i="2" s="1"/>
  <c r="CN22" i="2" s="1"/>
  <c r="A22" i="6"/>
  <c r="U178" i="6"/>
  <c r="AM241" i="2"/>
  <c r="AL241" i="2"/>
  <c r="AK241" i="2" s="1"/>
  <c r="BU264" i="2"/>
  <c r="CC264" i="2" s="1"/>
  <c r="BY264" i="2"/>
  <c r="CG264" i="2" s="1"/>
  <c r="BW264" i="2"/>
  <c r="CE264" i="2" s="1"/>
  <c r="BW298" i="2"/>
  <c r="CE298" i="2" s="1"/>
  <c r="BU298" i="2"/>
  <c r="CC298" i="2" s="1"/>
  <c r="M298" i="2"/>
  <c r="U298" i="2" s="1"/>
  <c r="BX298" i="2"/>
  <c r="CF298" i="2" s="1"/>
  <c r="G197" i="2"/>
  <c r="O197" i="2" s="1"/>
  <c r="Y40" i="6"/>
  <c r="V66" i="6"/>
  <c r="V72" i="6"/>
  <c r="AP72" i="6" s="1"/>
  <c r="D148" i="6"/>
  <c r="G148" i="2"/>
  <c r="O148" i="2" s="1"/>
  <c r="Y148" i="2" s="1"/>
  <c r="U60" i="6"/>
  <c r="AC60" i="6" s="1"/>
  <c r="U114" i="6"/>
  <c r="AR75" i="2"/>
  <c r="U279" i="6"/>
  <c r="D55" i="6"/>
  <c r="BV55" i="2"/>
  <c r="CD55" i="2" s="1"/>
  <c r="BT55" i="2"/>
  <c r="CB55" i="2" s="1"/>
  <c r="CJ55" i="2" s="1"/>
  <c r="CT55" i="2" s="1"/>
  <c r="D164" i="6"/>
  <c r="K164" i="2"/>
  <c r="S164" i="2" s="1"/>
  <c r="D150" i="6"/>
  <c r="BW150" i="2"/>
  <c r="CE150" i="2" s="1"/>
  <c r="D10" i="6"/>
  <c r="BT10" i="2"/>
  <c r="CB10" i="2" s="1"/>
  <c r="AN169" i="2"/>
  <c r="AM169" i="2"/>
  <c r="A54" i="6"/>
  <c r="A54" i="5"/>
  <c r="AM92" i="2"/>
  <c r="AP92" i="2"/>
  <c r="AQ92" i="2"/>
  <c r="AR92" i="2" s="1"/>
  <c r="AL92" i="2"/>
  <c r="AK92" i="2" s="1"/>
  <c r="D287" i="6"/>
  <c r="G287" i="2"/>
  <c r="O287" i="2" s="1"/>
  <c r="BZ287" i="2"/>
  <c r="CH287" i="2" s="1"/>
  <c r="BS287" i="2"/>
  <c r="CA287" i="2" s="1"/>
  <c r="A12" i="6"/>
  <c r="J12" i="2"/>
  <c r="R12" i="2" s="1"/>
  <c r="W12" i="2" s="1"/>
  <c r="D29" i="6"/>
  <c r="K29" i="2"/>
  <c r="S29" i="2" s="1"/>
  <c r="AN84" i="2"/>
  <c r="AQ84" i="2"/>
  <c r="AR84" i="2" s="1"/>
  <c r="AL84" i="2"/>
  <c r="AK84" i="2" s="1"/>
  <c r="AP84" i="2"/>
  <c r="BX282" i="2"/>
  <c r="CF282" i="2" s="1"/>
  <c r="V63" i="6"/>
  <c r="Y63" i="6" s="1"/>
  <c r="V173" i="6"/>
  <c r="V62" i="6"/>
  <c r="V78" i="6"/>
  <c r="V149" i="6"/>
  <c r="AO149" i="6" s="1"/>
  <c r="U213" i="6"/>
  <c r="AE134" i="6"/>
  <c r="AF134" i="6" s="1"/>
  <c r="AH134" i="6" s="1"/>
  <c r="U207" i="6"/>
  <c r="AD207" i="6" s="1"/>
  <c r="U227" i="6"/>
  <c r="AJ78" i="2"/>
  <c r="AE94" i="6"/>
  <c r="AF94" i="6" s="1"/>
  <c r="AJ94" i="6" s="1"/>
  <c r="BS135" i="2"/>
  <c r="CA135" i="2" s="1"/>
  <c r="K135" i="2"/>
  <c r="S135" i="2" s="1"/>
  <c r="I135" i="6" s="1"/>
  <c r="U129" i="6"/>
  <c r="BX19" i="2"/>
  <c r="CF19" i="2" s="1"/>
  <c r="CN19" i="2" s="1"/>
  <c r="CX19" i="2" s="1"/>
  <c r="L89" i="2"/>
  <c r="T89" i="2" s="1"/>
  <c r="G89" i="2"/>
  <c r="O89" i="2" s="1"/>
  <c r="D50" i="6"/>
  <c r="BX50" i="2"/>
  <c r="CF50" i="2" s="1"/>
  <c r="BS50" i="2"/>
  <c r="CA50" i="2" s="1"/>
  <c r="V296" i="6"/>
  <c r="AC296" i="6" s="1"/>
  <c r="U296" i="6"/>
  <c r="J14" i="2"/>
  <c r="R14" i="2" s="1"/>
  <c r="A14" i="6"/>
  <c r="AG169" i="2"/>
  <c r="AJ169" i="2" s="1"/>
  <c r="A169" i="6"/>
  <c r="D179" i="6"/>
  <c r="BV179" i="2"/>
  <c r="CD179" i="2" s="1"/>
  <c r="A298" i="5"/>
  <c r="A298" i="6"/>
  <c r="AL91" i="2"/>
  <c r="AK91" i="2" s="1"/>
  <c r="AO91" i="2"/>
  <c r="AR91" i="2" s="1"/>
  <c r="AM91" i="2"/>
  <c r="BW113" i="2"/>
  <c r="CE113" i="2" s="1"/>
  <c r="A113" i="6"/>
  <c r="K113" i="2"/>
  <c r="S113" i="2" s="1"/>
  <c r="BX127" i="2"/>
  <c r="CF127" i="2" s="1"/>
  <c r="A127" i="5"/>
  <c r="AJ268" i="2"/>
  <c r="AS268" i="2" s="1"/>
  <c r="BA268" i="2" s="1"/>
  <c r="BW115" i="2"/>
  <c r="CE115" i="2" s="1"/>
  <c r="AR171" i="2"/>
  <c r="AE31" i="6"/>
  <c r="AF31" i="6" s="1"/>
  <c r="AH31" i="6" s="1"/>
  <c r="AR119" i="2"/>
  <c r="AR157" i="2"/>
  <c r="U135" i="6"/>
  <c r="AJ247" i="2"/>
  <c r="U8" i="6"/>
  <c r="AJ164" i="2"/>
  <c r="AR258" i="2"/>
  <c r="I25" i="2"/>
  <c r="Q25" i="2" s="1"/>
  <c r="J76" i="2"/>
  <c r="R76" i="2" s="1"/>
  <c r="G68" i="2"/>
  <c r="O68" i="2" s="1"/>
  <c r="E68" i="6" s="1"/>
  <c r="BU165" i="2"/>
  <c r="CC165" i="2" s="1"/>
  <c r="BT224" i="2"/>
  <c r="CB224" i="2" s="1"/>
  <c r="D291" i="6"/>
  <c r="I291" i="2"/>
  <c r="Q291" i="2" s="1"/>
  <c r="AN80" i="2"/>
  <c r="AQ80" i="2"/>
  <c r="AM32" i="2"/>
  <c r="AP32" i="2"/>
  <c r="V49" i="6"/>
  <c r="AJ75" i="2"/>
  <c r="I138" i="2"/>
  <c r="Q138" i="2" s="1"/>
  <c r="AE57" i="6"/>
  <c r="AF57" i="6" s="1"/>
  <c r="AR184" i="2"/>
  <c r="AR223" i="2"/>
  <c r="U223" i="6"/>
  <c r="AR272" i="2"/>
  <c r="AP214" i="2"/>
  <c r="AM214" i="2"/>
  <c r="K86" i="6"/>
  <c r="AU199" i="2"/>
  <c r="AY199" i="2"/>
  <c r="AV199" i="2"/>
  <c r="AT199" i="2"/>
  <c r="AZ199" i="2"/>
  <c r="AW199" i="2"/>
  <c r="BE199" i="2" s="1"/>
  <c r="AS199" i="2"/>
  <c r="AX199" i="2"/>
  <c r="AV280" i="2"/>
  <c r="BD280" i="2" s="1"/>
  <c r="AZ280" i="2"/>
  <c r="AX280" i="2"/>
  <c r="BF280" i="2" s="1"/>
  <c r="Y26" i="1"/>
  <c r="K53" i="6"/>
  <c r="K63" i="6"/>
  <c r="J45" i="6"/>
  <c r="G46" i="6"/>
  <c r="J49" i="6"/>
  <c r="K51" i="6"/>
  <c r="E58" i="6"/>
  <c r="E66" i="6"/>
  <c r="G35" i="6"/>
  <c r="E43" i="6"/>
  <c r="D40" i="6"/>
  <c r="K40" i="2"/>
  <c r="S40" i="2" s="1"/>
  <c r="E49" i="6"/>
  <c r="J56" i="6"/>
  <c r="J55" i="6"/>
  <c r="F57" i="6"/>
  <c r="E63" i="6"/>
  <c r="L62" i="6"/>
  <c r="I60" i="6"/>
  <c r="H60" i="6"/>
  <c r="E60" i="6"/>
  <c r="L67" i="6"/>
  <c r="J67" i="6"/>
  <c r="E75" i="6"/>
  <c r="L79" i="6"/>
  <c r="K79" i="6"/>
  <c r="G87" i="6"/>
  <c r="BC87" i="2"/>
  <c r="L58" i="6"/>
  <c r="I61" i="6"/>
  <c r="J86" i="6"/>
  <c r="F108" i="6"/>
  <c r="F118" i="6"/>
  <c r="H69" i="6"/>
  <c r="E69" i="6"/>
  <c r="E92" i="6"/>
  <c r="I98" i="6"/>
  <c r="J98" i="6"/>
  <c r="F98" i="6"/>
  <c r="G98" i="6"/>
  <c r="J118" i="6"/>
  <c r="I126" i="6"/>
  <c r="H150" i="6"/>
  <c r="F150" i="6"/>
  <c r="G150" i="6"/>
  <c r="H158" i="6"/>
  <c r="K170" i="6"/>
  <c r="F174" i="6"/>
  <c r="H143" i="6"/>
  <c r="F143" i="6"/>
  <c r="L147" i="6"/>
  <c r="K147" i="6"/>
  <c r="H155" i="6"/>
  <c r="F155" i="6"/>
  <c r="G155" i="6"/>
  <c r="H171" i="6"/>
  <c r="F171" i="6"/>
  <c r="G171" i="6"/>
  <c r="L201" i="6"/>
  <c r="J209" i="6"/>
  <c r="J249" i="6"/>
  <c r="J261" i="6"/>
  <c r="L101" i="6"/>
  <c r="K101" i="6"/>
  <c r="H106" i="6"/>
  <c r="E106" i="6"/>
  <c r="I114" i="6"/>
  <c r="I142" i="6"/>
  <c r="L157" i="6"/>
  <c r="I158" i="6"/>
  <c r="K156" i="6"/>
  <c r="BX177" i="2"/>
  <c r="CF177" i="2" s="1"/>
  <c r="BT177" i="2"/>
  <c r="CB177" i="2" s="1"/>
  <c r="H179" i="6"/>
  <c r="E179" i="6"/>
  <c r="J149" i="6"/>
  <c r="H153" i="6"/>
  <c r="BD153" i="2"/>
  <c r="L202" i="6"/>
  <c r="L183" i="6"/>
  <c r="K198" i="6"/>
  <c r="F205" i="6"/>
  <c r="F237" i="6"/>
  <c r="K205" i="6"/>
  <c r="E205" i="6"/>
  <c r="K208" i="6"/>
  <c r="E208" i="6"/>
  <c r="J296" i="6"/>
  <c r="I252" i="6"/>
  <c r="E256" i="6"/>
  <c r="K189" i="6"/>
  <c r="E198" i="6"/>
  <c r="I220" i="6"/>
  <c r="F232" i="6"/>
  <c r="E236" i="6"/>
  <c r="E100" i="6"/>
  <c r="F165" i="6"/>
  <c r="G217" i="6"/>
  <c r="E199" i="6"/>
  <c r="G245" i="6"/>
  <c r="L262" i="2"/>
  <c r="T262" i="2" s="1"/>
  <c r="AD262" i="2" s="1"/>
  <c r="BX262" i="2"/>
  <c r="CF262" i="2" s="1"/>
  <c r="L277" i="6"/>
  <c r="J294" i="6"/>
  <c r="BS225" i="2"/>
  <c r="CA225" i="2" s="1"/>
  <c r="I225" i="2"/>
  <c r="Q225" i="2" s="1"/>
  <c r="CK225" i="2" s="1"/>
  <c r="H225" i="2"/>
  <c r="P225" i="2" s="1"/>
  <c r="Z225" i="2" s="1"/>
  <c r="BT225" i="2"/>
  <c r="CB225" i="2" s="1"/>
  <c r="G225" i="2"/>
  <c r="O225" i="2" s="1"/>
  <c r="Y225" i="2" s="1"/>
  <c r="N225" i="2"/>
  <c r="V225" i="2" s="1"/>
  <c r="J225" i="2"/>
  <c r="R225" i="2" s="1"/>
  <c r="AB225" i="2" s="1"/>
  <c r="BX225" i="2"/>
  <c r="CF225" i="2" s="1"/>
  <c r="L225" i="2"/>
  <c r="T225" i="2" s="1"/>
  <c r="AD225" i="2" s="1"/>
  <c r="E297" i="6"/>
  <c r="K276" i="6"/>
  <c r="E276" i="6"/>
  <c r="Z12" i="2"/>
  <c r="AD19" i="2"/>
  <c r="U53" i="6"/>
  <c r="AE53" i="6"/>
  <c r="AF53" i="6" s="1"/>
  <c r="V53" i="6"/>
  <c r="V144" i="6"/>
  <c r="U144" i="6"/>
  <c r="AE144" i="6"/>
  <c r="AF144" i="6" s="1"/>
  <c r="D241" i="6"/>
  <c r="BW241" i="2"/>
  <c r="CE241" i="2" s="1"/>
  <c r="J241" i="2"/>
  <c r="R241" i="2" s="1"/>
  <c r="BT241" i="2"/>
  <c r="CB241" i="2" s="1"/>
  <c r="K241" i="2"/>
  <c r="S241" i="2" s="1"/>
  <c r="AC241" i="2" s="1"/>
  <c r="N241" i="2"/>
  <c r="V241" i="2" s="1"/>
  <c r="BS241" i="2"/>
  <c r="CA241" i="2" s="1"/>
  <c r="BU241" i="2"/>
  <c r="CC241" i="2" s="1"/>
  <c r="H241" i="2"/>
  <c r="P241" i="2" s="1"/>
  <c r="BX241" i="2"/>
  <c r="CF241" i="2" s="1"/>
  <c r="I241" i="2"/>
  <c r="Q241" i="2" s="1"/>
  <c r="BZ241" i="2"/>
  <c r="CH241" i="2" s="1"/>
  <c r="L241" i="2"/>
  <c r="T241" i="2" s="1"/>
  <c r="AD241" i="2" s="1"/>
  <c r="G244" i="2"/>
  <c r="O244" i="2" s="1"/>
  <c r="J244" i="2"/>
  <c r="R244" i="2" s="1"/>
  <c r="AB244" i="2" s="1"/>
  <c r="BS244" i="2"/>
  <c r="CA244" i="2" s="1"/>
  <c r="BT244" i="2"/>
  <c r="CB244" i="2" s="1"/>
  <c r="BY244" i="2"/>
  <c r="L244" i="2"/>
  <c r="T244" i="2" s="1"/>
  <c r="D297" i="6"/>
  <c r="BU297" i="2"/>
  <c r="CC297" i="2" s="1"/>
  <c r="BY297" i="2"/>
  <c r="CG297" i="2" s="1"/>
  <c r="L297" i="2"/>
  <c r="T297" i="2" s="1"/>
  <c r="AD297" i="2" s="1"/>
  <c r="I297" i="2"/>
  <c r="Q297" i="2" s="1"/>
  <c r="M297" i="2"/>
  <c r="U297" i="2" s="1"/>
  <c r="BX297" i="2"/>
  <c r="CF297" i="2" s="1"/>
  <c r="BS297" i="2"/>
  <c r="CA297" i="2" s="1"/>
  <c r="K297" i="2"/>
  <c r="S297" i="2" s="1"/>
  <c r="BZ297" i="2"/>
  <c r="CH297" i="2" s="1"/>
  <c r="H297" i="2"/>
  <c r="P297" i="2" s="1"/>
  <c r="CJ297" i="2" s="1"/>
  <c r="AD18" i="2"/>
  <c r="G20" i="2"/>
  <c r="O20" i="2" s="1"/>
  <c r="J20" i="2"/>
  <c r="R20" i="2" s="1"/>
  <c r="BV20" i="2"/>
  <c r="CD20" i="2" s="1"/>
  <c r="BS20" i="2"/>
  <c r="CA20" i="2" s="1"/>
  <c r="AW141" i="2"/>
  <c r="AY141" i="2"/>
  <c r="AT141" i="2"/>
  <c r="D172" i="6"/>
  <c r="I172" i="2"/>
  <c r="Q172" i="2" s="1"/>
  <c r="J172" i="2"/>
  <c r="R172" i="2" s="1"/>
  <c r="BU172" i="2"/>
  <c r="CC172" i="2" s="1"/>
  <c r="L172" i="2"/>
  <c r="T172" i="2" s="1"/>
  <c r="AE191" i="6"/>
  <c r="AF191" i="6" s="1"/>
  <c r="AL191" i="6" s="1"/>
  <c r="U191" i="6"/>
  <c r="L228" i="6"/>
  <c r="AC286" i="2"/>
  <c r="Y29" i="2"/>
  <c r="X29" i="2" s="1"/>
  <c r="AA263" i="6"/>
  <c r="AU263" i="6"/>
  <c r="J221" i="2"/>
  <c r="R221" i="2" s="1"/>
  <c r="AB221" i="2" s="1"/>
  <c r="N221" i="2"/>
  <c r="V221" i="2" s="1"/>
  <c r="L221" i="2"/>
  <c r="T221" i="2" s="1"/>
  <c r="AD221" i="2" s="1"/>
  <c r="K221" i="2"/>
  <c r="S221" i="2" s="1"/>
  <c r="M221" i="2"/>
  <c r="U221" i="2" s="1"/>
  <c r="AE221" i="2" s="1"/>
  <c r="H221" i="2"/>
  <c r="P221" i="2" s="1"/>
  <c r="BX221" i="2"/>
  <c r="CF221" i="2" s="1"/>
  <c r="G221" i="2"/>
  <c r="O221" i="2" s="1"/>
  <c r="BV221" i="2"/>
  <c r="CD221" i="2" s="1"/>
  <c r="BW221" i="2"/>
  <c r="CE221" i="2" s="1"/>
  <c r="BZ221" i="2"/>
  <c r="CH221" i="2" s="1"/>
  <c r="F236" i="6"/>
  <c r="BS183" i="2"/>
  <c r="CA183" i="2" s="1"/>
  <c r="M183" i="2"/>
  <c r="U183" i="2" s="1"/>
  <c r="AE183" i="2" s="1"/>
  <c r="D203" i="6"/>
  <c r="BU203" i="2"/>
  <c r="CC203" i="2" s="1"/>
  <c r="BW203" i="2"/>
  <c r="CE203" i="2" s="1"/>
  <c r="L203" i="2"/>
  <c r="T203" i="2" s="1"/>
  <c r="M203" i="2"/>
  <c r="U203" i="2" s="1"/>
  <c r="D236" i="6"/>
  <c r="N236" i="2"/>
  <c r="V236" i="2" s="1"/>
  <c r="K236" i="2"/>
  <c r="S236" i="2" s="1"/>
  <c r="BZ236" i="2"/>
  <c r="CH236" i="2" s="1"/>
  <c r="BV236" i="2"/>
  <c r="CD236" i="2" s="1"/>
  <c r="BW236" i="2"/>
  <c r="CE236" i="2" s="1"/>
  <c r="BY236" i="2"/>
  <c r="CG236" i="2" s="1"/>
  <c r="BT236" i="2"/>
  <c r="CB236" i="2" s="1"/>
  <c r="CJ236" i="2" s="1"/>
  <c r="I236" i="2"/>
  <c r="Q236" i="2" s="1"/>
  <c r="BS236" i="2"/>
  <c r="CA236" i="2" s="1"/>
  <c r="CI236" i="2" s="1"/>
  <c r="M236" i="6" s="1"/>
  <c r="CM236" i="6" s="1"/>
  <c r="CW236" i="6" s="1"/>
  <c r="CV236" i="6" s="1"/>
  <c r="M236" i="2"/>
  <c r="U236" i="2" s="1"/>
  <c r="AE236" i="2" s="1"/>
  <c r="AM287" i="2"/>
  <c r="AP287" i="2"/>
  <c r="AO287" i="2"/>
  <c r="AL287" i="2"/>
  <c r="AK287" i="2" s="1"/>
  <c r="AQ287" i="2"/>
  <c r="AS293" i="6"/>
  <c r="AU293" i="6"/>
  <c r="AT293" i="6"/>
  <c r="AV293" i="6"/>
  <c r="AO293" i="6"/>
  <c r="AP293" i="6"/>
  <c r="U145" i="6"/>
  <c r="AE145" i="6"/>
  <c r="AF145" i="6" s="1"/>
  <c r="AK145" i="6" s="1"/>
  <c r="AE147" i="6"/>
  <c r="AF147" i="6" s="1"/>
  <c r="U147" i="6"/>
  <c r="D272" i="6"/>
  <c r="BW272" i="2"/>
  <c r="CE272" i="2" s="1"/>
  <c r="BY272" i="2"/>
  <c r="CG272" i="2" s="1"/>
  <c r="BX272" i="2"/>
  <c r="CF272" i="2" s="1"/>
  <c r="K272" i="2"/>
  <c r="S272" i="2" s="1"/>
  <c r="BZ272" i="2"/>
  <c r="CH272" i="2" s="1"/>
  <c r="BV272" i="2"/>
  <c r="CD272" i="2" s="1"/>
  <c r="BU272" i="2"/>
  <c r="CC272" i="2" s="1"/>
  <c r="L272" i="2"/>
  <c r="T272" i="2" s="1"/>
  <c r="M272" i="2"/>
  <c r="U272" i="2" s="1"/>
  <c r="AE272" i="2" s="1"/>
  <c r="J272" i="2"/>
  <c r="R272" i="2" s="1"/>
  <c r="AB272" i="2" s="1"/>
  <c r="N272" i="2"/>
  <c r="V272" i="2" s="1"/>
  <c r="BW297" i="2"/>
  <c r="CE297" i="2" s="1"/>
  <c r="D130" i="6"/>
  <c r="L130" i="2"/>
  <c r="T130" i="2" s="1"/>
  <c r="J130" i="6" s="1"/>
  <c r="K130" i="2"/>
  <c r="S130" i="2" s="1"/>
  <c r="AC130" i="2" s="1"/>
  <c r="I130" i="2"/>
  <c r="Q130" i="2" s="1"/>
  <c r="AA130" i="2" s="1"/>
  <c r="H130" i="2"/>
  <c r="P130" i="2" s="1"/>
  <c r="Z130" i="2" s="1"/>
  <c r="BV130" i="2"/>
  <c r="CD130" i="2" s="1"/>
  <c r="BW130" i="2"/>
  <c r="CE130" i="2" s="1"/>
  <c r="CM130" i="2" s="1"/>
  <c r="BU130" i="2"/>
  <c r="CC130" i="2" s="1"/>
  <c r="BT130" i="2"/>
  <c r="CB130" i="2" s="1"/>
  <c r="BS130" i="2"/>
  <c r="CA130" i="2" s="1"/>
  <c r="BX130" i="2"/>
  <c r="CF130" i="2" s="1"/>
  <c r="G130" i="2"/>
  <c r="O130" i="2" s="1"/>
  <c r="BZ130" i="2"/>
  <c r="CH130" i="2" s="1"/>
  <c r="M130" i="2"/>
  <c r="U130" i="2" s="1"/>
  <c r="CO130" i="2" s="1"/>
  <c r="AG167" i="2"/>
  <c r="AJ167" i="2" s="1"/>
  <c r="AY167" i="2" s="1"/>
  <c r="L167" i="2"/>
  <c r="T167" i="2" s="1"/>
  <c r="BX167" i="2"/>
  <c r="CF167" i="2" s="1"/>
  <c r="BU167" i="2"/>
  <c r="CC167" i="2" s="1"/>
  <c r="BT167" i="2"/>
  <c r="CB167" i="2" s="1"/>
  <c r="CJ167" i="2" s="1"/>
  <c r="K167" i="2"/>
  <c r="S167" i="2" s="1"/>
  <c r="I167" i="2"/>
  <c r="Q167" i="2" s="1"/>
  <c r="H167" i="2"/>
  <c r="P167" i="2" s="1"/>
  <c r="Z167" i="2" s="1"/>
  <c r="J167" i="2"/>
  <c r="R167" i="2" s="1"/>
  <c r="BS167" i="2"/>
  <c r="CA167" i="2" s="1"/>
  <c r="BY167" i="2"/>
  <c r="CG167" i="2" s="1"/>
  <c r="CO167" i="2" s="1"/>
  <c r="N167" i="2"/>
  <c r="V167" i="2" s="1"/>
  <c r="AF167" i="2" s="1"/>
  <c r="D285" i="6"/>
  <c r="N285" i="2"/>
  <c r="V285" i="2" s="1"/>
  <c r="AF285" i="2" s="1"/>
  <c r="M285" i="2"/>
  <c r="U285" i="2" s="1"/>
  <c r="L285" i="2"/>
  <c r="T285" i="2" s="1"/>
  <c r="J285" i="2"/>
  <c r="R285" i="2" s="1"/>
  <c r="H285" i="6" s="1"/>
  <c r="BZ285" i="2"/>
  <c r="CH285" i="2" s="1"/>
  <c r="BY285" i="2"/>
  <c r="CG285" i="2" s="1"/>
  <c r="K285" i="2"/>
  <c r="S285" i="2" s="1"/>
  <c r="BX285" i="2"/>
  <c r="CF285" i="2" s="1"/>
  <c r="I285" i="2"/>
  <c r="Q285" i="2" s="1"/>
  <c r="BT285" i="2"/>
  <c r="CB285" i="2" s="1"/>
  <c r="BV285" i="2"/>
  <c r="CD285" i="2" s="1"/>
  <c r="BU285" i="2"/>
  <c r="CC285" i="2" s="1"/>
  <c r="D14" i="6"/>
  <c r="I14" i="2"/>
  <c r="Q14" i="2" s="1"/>
  <c r="BV14" i="2"/>
  <c r="CD14" i="2" s="1"/>
  <c r="BU14" i="2"/>
  <c r="CC14" i="2" s="1"/>
  <c r="BY14" i="2"/>
  <c r="CG14" i="2" s="1"/>
  <c r="CO14" i="2" s="1"/>
  <c r="N14" i="2"/>
  <c r="V14" i="2" s="1"/>
  <c r="D72" i="6"/>
  <c r="L72" i="2"/>
  <c r="T72" i="2" s="1"/>
  <c r="BW72" i="2"/>
  <c r="CE72" i="2" s="1"/>
  <c r="G72" i="2"/>
  <c r="O72" i="2" s="1"/>
  <c r="M72" i="2"/>
  <c r="U72" i="2" s="1"/>
  <c r="AE72" i="2" s="1"/>
  <c r="N72" i="2"/>
  <c r="V72" i="2" s="1"/>
  <c r="AF72" i="2" s="1"/>
  <c r="BX72" i="2"/>
  <c r="CF72" i="2" s="1"/>
  <c r="K72" i="2"/>
  <c r="S72" i="2" s="1"/>
  <c r="BV72" i="2"/>
  <c r="CD72" i="2" s="1"/>
  <c r="BS72" i="2"/>
  <c r="CA72" i="2" s="1"/>
  <c r="BU72" i="2"/>
  <c r="CC72" i="2" s="1"/>
  <c r="BT72" i="2"/>
  <c r="CB72" i="2" s="1"/>
  <c r="A120" i="6"/>
  <c r="A120" i="5"/>
  <c r="BS120" i="2"/>
  <c r="CA120" i="2" s="1"/>
  <c r="K120" i="2"/>
  <c r="S120" i="2" s="1"/>
  <c r="G120" i="2"/>
  <c r="O120" i="2" s="1"/>
  <c r="J120" i="2"/>
  <c r="R120" i="2" s="1"/>
  <c r="CL120" i="2" s="1"/>
  <c r="L120" i="2"/>
  <c r="T120" i="2" s="1"/>
  <c r="N120" i="2"/>
  <c r="V120" i="2" s="1"/>
  <c r="I120" i="2"/>
  <c r="Q120" i="2" s="1"/>
  <c r="AA120" i="2" s="1"/>
  <c r="BX120" i="2"/>
  <c r="CF120" i="2" s="1"/>
  <c r="CN120" i="2" s="1"/>
  <c r="H120" i="2"/>
  <c r="P120" i="2" s="1"/>
  <c r="M120" i="2"/>
  <c r="U120" i="2" s="1"/>
  <c r="I125" i="6"/>
  <c r="D99" i="6"/>
  <c r="J99" i="2"/>
  <c r="R99" i="2" s="1"/>
  <c r="L99" i="2"/>
  <c r="T99" i="2" s="1"/>
  <c r="BV99" i="2"/>
  <c r="CD99" i="2" s="1"/>
  <c r="BX99" i="2"/>
  <c r="CF99" i="2" s="1"/>
  <c r="BW99" i="2"/>
  <c r="CE99" i="2" s="1"/>
  <c r="M99" i="2"/>
  <c r="U99" i="2" s="1"/>
  <c r="AE99" i="2" s="1"/>
  <c r="N99" i="2"/>
  <c r="V99" i="2" s="1"/>
  <c r="BU99" i="2"/>
  <c r="CC99" i="2" s="1"/>
  <c r="BT99" i="2"/>
  <c r="CB99" i="2" s="1"/>
  <c r="L6" i="2"/>
  <c r="T6" i="2" s="1"/>
  <c r="AD6" i="2" s="1"/>
  <c r="BV6" i="2"/>
  <c r="CD6" i="2" s="1"/>
  <c r="M6" i="2"/>
  <c r="U6" i="2" s="1"/>
  <c r="AE6" i="2" s="1"/>
  <c r="BT6" i="2"/>
  <c r="CB6" i="2" s="1"/>
  <c r="G6" i="2"/>
  <c r="O6" i="2" s="1"/>
  <c r="Y6" i="2" s="1"/>
  <c r="BZ14" i="2"/>
  <c r="BS14" i="2"/>
  <c r="CA14" i="2" s="1"/>
  <c r="N9" i="2"/>
  <c r="V9" i="2" s="1"/>
  <c r="AF9" i="2" s="1"/>
  <c r="BT9" i="2"/>
  <c r="CB9" i="2" s="1"/>
  <c r="H9" i="2"/>
  <c r="P9" i="2" s="1"/>
  <c r="BU9" i="2"/>
  <c r="CC9" i="2" s="1"/>
  <c r="CK9" i="2" s="1"/>
  <c r="AG20" i="2"/>
  <c r="AJ20" i="2" s="1"/>
  <c r="BW20" i="2"/>
  <c r="CE20" i="2" s="1"/>
  <c r="CM20" i="2" s="1"/>
  <c r="I20" i="2"/>
  <c r="Q20" i="2" s="1"/>
  <c r="N20" i="2"/>
  <c r="V20" i="2" s="1"/>
  <c r="AG25" i="2"/>
  <c r="AJ25" i="2" s="1"/>
  <c r="J25" i="2"/>
  <c r="R25" i="2" s="1"/>
  <c r="AJ45" i="2"/>
  <c r="AW45" i="2" s="1"/>
  <c r="G52" i="6"/>
  <c r="G53" i="6"/>
  <c r="G58" i="6"/>
  <c r="G63" i="6"/>
  <c r="G69" i="6"/>
  <c r="J43" i="6"/>
  <c r="F44" i="6"/>
  <c r="K45" i="6"/>
  <c r="H46" i="6"/>
  <c r="F48" i="6"/>
  <c r="K49" i="6"/>
  <c r="K50" i="6"/>
  <c r="G51" i="6"/>
  <c r="J62" i="6"/>
  <c r="J64" i="6"/>
  <c r="L46" i="6"/>
  <c r="AJ50" i="2"/>
  <c r="I55" i="6"/>
  <c r="E55" i="6"/>
  <c r="G71" i="6"/>
  <c r="J44" i="6"/>
  <c r="I53" i="6"/>
  <c r="I62" i="6"/>
  <c r="J72" i="2"/>
  <c r="R72" i="2" s="1"/>
  <c r="I72" i="2"/>
  <c r="Q72" i="2" s="1"/>
  <c r="AA72" i="2" s="1"/>
  <c r="I76" i="2"/>
  <c r="Q76" i="2" s="1"/>
  <c r="G80" i="6"/>
  <c r="F84" i="6"/>
  <c r="G84" i="6"/>
  <c r="F88" i="6"/>
  <c r="G88" i="6"/>
  <c r="F47" i="6"/>
  <c r="L51" i="6"/>
  <c r="L87" i="6"/>
  <c r="F91" i="6"/>
  <c r="G91" i="6"/>
  <c r="F95" i="6"/>
  <c r="G95" i="6"/>
  <c r="I99" i="2"/>
  <c r="Q99" i="2" s="1"/>
  <c r="L81" i="6"/>
  <c r="J90" i="6"/>
  <c r="L90" i="6"/>
  <c r="K90" i="6"/>
  <c r="L97" i="6"/>
  <c r="BY120" i="2"/>
  <c r="CG120" i="2" s="1"/>
  <c r="I52" i="6"/>
  <c r="F52" i="6"/>
  <c r="J65" i="6"/>
  <c r="H77" i="6"/>
  <c r="F77" i="6"/>
  <c r="G77" i="6"/>
  <c r="BS86" i="2"/>
  <c r="CA86" i="2" s="1"/>
  <c r="L119" i="6"/>
  <c r="BZ120" i="2"/>
  <c r="CH120" i="2" s="1"/>
  <c r="J73" i="6"/>
  <c r="K104" i="6"/>
  <c r="F110" i="6"/>
  <c r="L131" i="6"/>
  <c r="K131" i="6"/>
  <c r="J81" i="6"/>
  <c r="N130" i="2"/>
  <c r="V130" i="2" s="1"/>
  <c r="E110" i="6"/>
  <c r="L146" i="6"/>
  <c r="K146" i="6"/>
  <c r="K166" i="6"/>
  <c r="H116" i="6"/>
  <c r="H135" i="6"/>
  <c r="F135" i="6"/>
  <c r="G135" i="6"/>
  <c r="F151" i="6"/>
  <c r="M167" i="2"/>
  <c r="U167" i="2" s="1"/>
  <c r="AE167" i="2" s="1"/>
  <c r="E175" i="6"/>
  <c r="F188" i="6"/>
  <c r="J215" i="6"/>
  <c r="J217" i="6"/>
  <c r="BT221" i="2"/>
  <c r="CB221" i="2" s="1"/>
  <c r="J256" i="6"/>
  <c r="AG120" i="2"/>
  <c r="AJ120" i="2" s="1"/>
  <c r="L105" i="6"/>
  <c r="I112" i="6"/>
  <c r="E145" i="6"/>
  <c r="BW172" i="2"/>
  <c r="CE172" i="2" s="1"/>
  <c r="G190" i="6"/>
  <c r="BV149" i="2"/>
  <c r="CD149" i="2" s="1"/>
  <c r="J136" i="6"/>
  <c r="I137" i="6"/>
  <c r="I173" i="6"/>
  <c r="I180" i="6"/>
  <c r="H198" i="6"/>
  <c r="F198" i="6"/>
  <c r="F284" i="6"/>
  <c r="F289" i="6"/>
  <c r="E233" i="6"/>
  <c r="BU199" i="2"/>
  <c r="CC199" i="2" s="1"/>
  <c r="G232" i="6"/>
  <c r="H234" i="2"/>
  <c r="P234" i="2" s="1"/>
  <c r="BT234" i="2"/>
  <c r="CB234" i="2" s="1"/>
  <c r="BX234" i="2"/>
  <c r="CF234" i="2" s="1"/>
  <c r="L237" i="6"/>
  <c r="I237" i="6"/>
  <c r="F260" i="6"/>
  <c r="I264" i="6"/>
  <c r="G253" i="6"/>
  <c r="H193" i="2"/>
  <c r="P193" i="2" s="1"/>
  <c r="N193" i="2"/>
  <c r="V193" i="2" s="1"/>
  <c r="L200" i="6"/>
  <c r="BV241" i="2"/>
  <c r="CD241" i="2" s="1"/>
  <c r="N297" i="2"/>
  <c r="V297" i="2" s="1"/>
  <c r="E260" i="6"/>
  <c r="D284" i="6"/>
  <c r="J284" i="2"/>
  <c r="R284" i="2" s="1"/>
  <c r="V27" i="6"/>
  <c r="AE100" i="6"/>
  <c r="AF100" i="6" s="1"/>
  <c r="AL100" i="6" s="1"/>
  <c r="U187" i="6"/>
  <c r="V147" i="6"/>
  <c r="AQ293" i="6"/>
  <c r="BX20" i="2"/>
  <c r="CF20" i="2" s="1"/>
  <c r="AR65" i="6"/>
  <c r="U128" i="6"/>
  <c r="V128" i="6"/>
  <c r="AE128" i="6"/>
  <c r="AF128" i="6" s="1"/>
  <c r="AN128" i="6" s="1"/>
  <c r="AE184" i="6"/>
  <c r="AF184" i="6" s="1"/>
  <c r="AH184" i="6" s="1"/>
  <c r="V184" i="6"/>
  <c r="F109" i="6"/>
  <c r="Z109" i="2"/>
  <c r="BU296" i="2"/>
  <c r="CC296" i="2" s="1"/>
  <c r="BS296" i="2"/>
  <c r="CA296" i="2" s="1"/>
  <c r="BT296" i="2"/>
  <c r="CB296" i="2" s="1"/>
  <c r="G296" i="2"/>
  <c r="O296" i="2" s="1"/>
  <c r="H296" i="2"/>
  <c r="P296" i="2" s="1"/>
  <c r="M296" i="2"/>
  <c r="U296" i="2" s="1"/>
  <c r="BZ58" i="2"/>
  <c r="CH58" i="2" s="1"/>
  <c r="J58" i="2"/>
  <c r="R58" i="2" s="1"/>
  <c r="L58" i="2"/>
  <c r="T58" i="2" s="1"/>
  <c r="BU58" i="2"/>
  <c r="CC58" i="2" s="1"/>
  <c r="BT58" i="2"/>
  <c r="CB58" i="2" s="1"/>
  <c r="BS58" i="2"/>
  <c r="CA58" i="2" s="1"/>
  <c r="BY58" i="2"/>
  <c r="CG58" i="2" s="1"/>
  <c r="AT94" i="2"/>
  <c r="AV94" i="2"/>
  <c r="AS94" i="2"/>
  <c r="AZ94" i="2"/>
  <c r="AW94" i="2"/>
  <c r="AY94" i="2"/>
  <c r="E96" i="6"/>
  <c r="Y96" i="2"/>
  <c r="BU144" i="2"/>
  <c r="CC144" i="2" s="1"/>
  <c r="BT144" i="2"/>
  <c r="CB144" i="2" s="1"/>
  <c r="L144" i="2"/>
  <c r="T144" i="2" s="1"/>
  <c r="I144" i="2"/>
  <c r="Q144" i="2" s="1"/>
  <c r="AA144" i="2" s="1"/>
  <c r="H144" i="2"/>
  <c r="P144" i="2" s="1"/>
  <c r="J144" i="2"/>
  <c r="R144" i="2" s="1"/>
  <c r="AB144" i="2" s="1"/>
  <c r="BW144" i="2"/>
  <c r="CE144" i="2" s="1"/>
  <c r="BZ144" i="2"/>
  <c r="CH144" i="2" s="1"/>
  <c r="CP144" i="2" s="1"/>
  <c r="K144" i="2"/>
  <c r="S144" i="2" s="1"/>
  <c r="M144" i="2"/>
  <c r="U144" i="2" s="1"/>
  <c r="AE144" i="2" s="1"/>
  <c r="BV144" i="2"/>
  <c r="CD144" i="2" s="1"/>
  <c r="D151" i="6"/>
  <c r="M151" i="2"/>
  <c r="U151" i="2" s="1"/>
  <c r="N151" i="2"/>
  <c r="V151" i="2" s="1"/>
  <c r="AF151" i="2" s="1"/>
  <c r="BV151" i="2"/>
  <c r="CD151" i="2" s="1"/>
  <c r="G151" i="2"/>
  <c r="O151" i="2" s="1"/>
  <c r="BY151" i="2"/>
  <c r="CG151" i="2" s="1"/>
  <c r="BZ151" i="2"/>
  <c r="CH151" i="2" s="1"/>
  <c r="BX151" i="2"/>
  <c r="CF151" i="2" s="1"/>
  <c r="BT151" i="2"/>
  <c r="CB151" i="2" s="1"/>
  <c r="I151" i="2"/>
  <c r="Q151" i="2" s="1"/>
  <c r="CK151" i="2" s="1"/>
  <c r="J151" i="2"/>
  <c r="R151" i="2" s="1"/>
  <c r="AB151" i="2" s="1"/>
  <c r="K229" i="6"/>
  <c r="AE229" i="2"/>
  <c r="G253" i="2"/>
  <c r="O253" i="2" s="1"/>
  <c r="Y253" i="2" s="1"/>
  <c r="J253" i="2"/>
  <c r="R253" i="2" s="1"/>
  <c r="AG253" i="2"/>
  <c r="AJ253" i="2" s="1"/>
  <c r="BS253" i="2"/>
  <c r="CA253" i="2" s="1"/>
  <c r="BZ253" i="2"/>
  <c r="CH253" i="2" s="1"/>
  <c r="M253" i="2"/>
  <c r="U253" i="2" s="1"/>
  <c r="BT253" i="2"/>
  <c r="CB253" i="2" s="1"/>
  <c r="K253" i="2"/>
  <c r="S253" i="2" s="1"/>
  <c r="BV253" i="2"/>
  <c r="CD253" i="2" s="1"/>
  <c r="CL253" i="2" s="1"/>
  <c r="BX253" i="2"/>
  <c r="CF253" i="2" s="1"/>
  <c r="BW253" i="2"/>
  <c r="CE253" i="2" s="1"/>
  <c r="H253" i="2"/>
  <c r="P253" i="2" s="1"/>
  <c r="L253" i="2"/>
  <c r="T253" i="2" s="1"/>
  <c r="AD253" i="2" s="1"/>
  <c r="AV86" i="2"/>
  <c r="AT86" i="2"/>
  <c r="AU86" i="2"/>
  <c r="AY86" i="2"/>
  <c r="BG86" i="2" s="1"/>
  <c r="AX86" i="2"/>
  <c r="BF86" i="2" s="1"/>
  <c r="BS99" i="2"/>
  <c r="CA99" i="2" s="1"/>
  <c r="U96" i="6"/>
  <c r="V96" i="6"/>
  <c r="AP96" i="6" s="1"/>
  <c r="BZ103" i="2"/>
  <c r="CH103" i="2" s="1"/>
  <c r="BX103" i="2"/>
  <c r="CF103" i="2" s="1"/>
  <c r="N103" i="2"/>
  <c r="V103" i="2" s="1"/>
  <c r="BV103" i="2"/>
  <c r="CD103" i="2" s="1"/>
  <c r="AG103" i="2"/>
  <c r="AJ103" i="2" s="1"/>
  <c r="AU103" i="2" s="1"/>
  <c r="J103" i="2"/>
  <c r="R103" i="2" s="1"/>
  <c r="I103" i="2"/>
  <c r="Q103" i="2" s="1"/>
  <c r="AA103" i="2" s="1"/>
  <c r="BU103" i="2"/>
  <c r="CC103" i="2" s="1"/>
  <c r="V179" i="6"/>
  <c r="AE179" i="6"/>
  <c r="AF179" i="6" s="1"/>
  <c r="AK179" i="6" s="1"/>
  <c r="U179" i="6"/>
  <c r="AZ236" i="2"/>
  <c r="AW236" i="2"/>
  <c r="AY236" i="2"/>
  <c r="AS236" i="2"/>
  <c r="AV236" i="2"/>
  <c r="AT236" i="2"/>
  <c r="J265" i="2"/>
  <c r="R265" i="2" s="1"/>
  <c r="M265" i="2"/>
  <c r="U265" i="2" s="1"/>
  <c r="AE265" i="2" s="1"/>
  <c r="H265" i="2"/>
  <c r="P265" i="2" s="1"/>
  <c r="BT265" i="2"/>
  <c r="CB265" i="2" s="1"/>
  <c r="K265" i="2"/>
  <c r="S265" i="2" s="1"/>
  <c r="I265" i="2"/>
  <c r="Q265" i="2" s="1"/>
  <c r="AA265" i="2" s="1"/>
  <c r="G265" i="2"/>
  <c r="O265" i="2" s="1"/>
  <c r="Y265" i="2" s="1"/>
  <c r="L265" i="2"/>
  <c r="T265" i="2" s="1"/>
  <c r="AD265" i="2" s="1"/>
  <c r="BS265" i="2"/>
  <c r="CA265" i="2" s="1"/>
  <c r="D289" i="6"/>
  <c r="J289" i="2"/>
  <c r="R289" i="2" s="1"/>
  <c r="BZ289" i="2"/>
  <c r="CH289" i="2" s="1"/>
  <c r="BY289" i="2"/>
  <c r="CG289" i="2" s="1"/>
  <c r="BX289" i="2"/>
  <c r="CF289" i="2" s="1"/>
  <c r="N289" i="2"/>
  <c r="V289" i="2" s="1"/>
  <c r="M289" i="2"/>
  <c r="U289" i="2" s="1"/>
  <c r="CO289" i="2" s="1"/>
  <c r="L289" i="2"/>
  <c r="T289" i="2" s="1"/>
  <c r="BU289" i="2"/>
  <c r="CC289" i="2" s="1"/>
  <c r="CK289" i="2" s="1"/>
  <c r="BT289" i="2"/>
  <c r="CB289" i="2" s="1"/>
  <c r="CJ289" i="2" s="1"/>
  <c r="G289" i="2"/>
  <c r="O289" i="2" s="1"/>
  <c r="Y289" i="2" s="1"/>
  <c r="K289" i="2"/>
  <c r="S289" i="2" s="1"/>
  <c r="BV87" i="2"/>
  <c r="CD87" i="2" s="1"/>
  <c r="CL87" i="2" s="1"/>
  <c r="P87" i="6" s="1"/>
  <c r="CP87" i="6" s="1"/>
  <c r="CZ87" i="6" s="1"/>
  <c r="L87" i="2"/>
  <c r="T87" i="2" s="1"/>
  <c r="BW87" i="2"/>
  <c r="CE87" i="2" s="1"/>
  <c r="BU87" i="2"/>
  <c r="CC87" i="2" s="1"/>
  <c r="BT87" i="2"/>
  <c r="CB87" i="2" s="1"/>
  <c r="CJ87" i="2" s="1"/>
  <c r="G87" i="2"/>
  <c r="O87" i="2" s="1"/>
  <c r="BY87" i="2"/>
  <c r="CG87" i="2" s="1"/>
  <c r="CO87" i="2" s="1"/>
  <c r="BZ87" i="2"/>
  <c r="CH87" i="2" s="1"/>
  <c r="E137" i="6"/>
  <c r="Y137" i="2"/>
  <c r="X137" i="2" s="1"/>
  <c r="V150" i="6"/>
  <c r="U150" i="6"/>
  <c r="AE150" i="6"/>
  <c r="AF150" i="6" s="1"/>
  <c r="AL150" i="6" s="1"/>
  <c r="BX158" i="2"/>
  <c r="CF158" i="2" s="1"/>
  <c r="CN158" i="2" s="1"/>
  <c r="BY158" i="2"/>
  <c r="CG158" i="2" s="1"/>
  <c r="BZ158" i="2"/>
  <c r="CH158" i="2" s="1"/>
  <c r="CP158" i="2" s="1"/>
  <c r="L158" i="2"/>
  <c r="T158" i="2" s="1"/>
  <c r="M158" i="2"/>
  <c r="U158" i="2" s="1"/>
  <c r="CO158" i="2" s="1"/>
  <c r="N158" i="2"/>
  <c r="V158" i="2" s="1"/>
  <c r="BV158" i="2"/>
  <c r="CD158" i="2" s="1"/>
  <c r="CL158" i="2" s="1"/>
  <c r="G158" i="2"/>
  <c r="O158" i="2" s="1"/>
  <c r="H158" i="2"/>
  <c r="P158" i="2" s="1"/>
  <c r="BT158" i="2"/>
  <c r="CB158" i="2" s="1"/>
  <c r="G202" i="2"/>
  <c r="O202" i="2" s="1"/>
  <c r="Y202" i="2" s="1"/>
  <c r="BT202" i="2"/>
  <c r="CB202" i="2" s="1"/>
  <c r="BU202" i="2"/>
  <c r="CC202" i="2" s="1"/>
  <c r="K202" i="2"/>
  <c r="S202" i="2" s="1"/>
  <c r="M202" i="2"/>
  <c r="U202" i="2" s="1"/>
  <c r="AE202" i="2" s="1"/>
  <c r="H202" i="2"/>
  <c r="P202" i="2" s="1"/>
  <c r="I202" i="2"/>
  <c r="Q202" i="2" s="1"/>
  <c r="CK202" i="2" s="1"/>
  <c r="J202" i="2"/>
  <c r="R202" i="2" s="1"/>
  <c r="BZ202" i="2"/>
  <c r="CH202" i="2" s="1"/>
  <c r="CP202" i="2" s="1"/>
  <c r="BY202" i="2"/>
  <c r="L202" i="2"/>
  <c r="T202" i="2" s="1"/>
  <c r="CN202" i="2" s="1"/>
  <c r="BV202" i="2"/>
  <c r="CD202" i="2" s="1"/>
  <c r="D108" i="6"/>
  <c r="BX108" i="2"/>
  <c r="CF108" i="2" s="1"/>
  <c r="BW108" i="2"/>
  <c r="CE108" i="2" s="1"/>
  <c r="L108" i="2"/>
  <c r="T108" i="2" s="1"/>
  <c r="BV108" i="2"/>
  <c r="CD108" i="2" s="1"/>
  <c r="G108" i="2"/>
  <c r="O108" i="2" s="1"/>
  <c r="N108" i="2"/>
  <c r="V108" i="2" s="1"/>
  <c r="AF108" i="2" s="1"/>
  <c r="I108" i="2"/>
  <c r="Q108" i="2" s="1"/>
  <c r="BS108" i="2"/>
  <c r="CA108" i="2" s="1"/>
  <c r="CI108" i="2" s="1"/>
  <c r="M108" i="6" s="1"/>
  <c r="CM108" i="6" s="1"/>
  <c r="CW108" i="6" s="1"/>
  <c r="CV108" i="6" s="1"/>
  <c r="M108" i="2"/>
  <c r="U108" i="2" s="1"/>
  <c r="J130" i="2"/>
  <c r="R130" i="2" s="1"/>
  <c r="D116" i="6"/>
  <c r="K116" i="2"/>
  <c r="S116" i="2" s="1"/>
  <c r="AC116" i="2" s="1"/>
  <c r="N116" i="2"/>
  <c r="V116" i="2" s="1"/>
  <c r="I116" i="2"/>
  <c r="Q116" i="2" s="1"/>
  <c r="G116" i="2"/>
  <c r="O116" i="2" s="1"/>
  <c r="M116" i="2"/>
  <c r="U116" i="2" s="1"/>
  <c r="CO116" i="2" s="1"/>
  <c r="J132" i="6"/>
  <c r="CN132" i="2"/>
  <c r="BY239" i="2"/>
  <c r="CG239" i="2" s="1"/>
  <c r="G239" i="2"/>
  <c r="O239" i="2" s="1"/>
  <c r="M239" i="2"/>
  <c r="U239" i="2" s="1"/>
  <c r="I239" i="2"/>
  <c r="Q239" i="2" s="1"/>
  <c r="BS239" i="2"/>
  <c r="CA239" i="2" s="1"/>
  <c r="BT239" i="2"/>
  <c r="CB239" i="2" s="1"/>
  <c r="BW239" i="2"/>
  <c r="CE239" i="2" s="1"/>
  <c r="CM239" i="2" s="1"/>
  <c r="L239" i="2"/>
  <c r="T239" i="2" s="1"/>
  <c r="CN239" i="2" s="1"/>
  <c r="BZ239" i="2"/>
  <c r="CH239" i="2" s="1"/>
  <c r="H62" i="6"/>
  <c r="AB62" i="2"/>
  <c r="K52" i="6"/>
  <c r="K58" i="6"/>
  <c r="K69" i="6"/>
  <c r="F50" i="6"/>
  <c r="J51" i="6"/>
  <c r="J54" i="6"/>
  <c r="J35" i="6"/>
  <c r="F35" i="6"/>
  <c r="E48" i="6"/>
  <c r="V26" i="1"/>
  <c r="X26" i="1"/>
  <c r="F36" i="6"/>
  <c r="K54" i="6"/>
  <c r="K55" i="6"/>
  <c r="K56" i="6"/>
  <c r="K59" i="6"/>
  <c r="K60" i="6"/>
  <c r="K61" i="6"/>
  <c r="K62" i="6"/>
  <c r="G64" i="6"/>
  <c r="G65" i="6"/>
  <c r="G66" i="6"/>
  <c r="J46" i="6"/>
  <c r="I50" i="6"/>
  <c r="I54" i="6"/>
  <c r="I63" i="6"/>
  <c r="I44" i="6"/>
  <c r="E71" i="6"/>
  <c r="F87" i="6"/>
  <c r="BB87" i="2"/>
  <c r="F58" i="6"/>
  <c r="H81" i="6"/>
  <c r="G81" i="6"/>
  <c r="E88" i="6"/>
  <c r="I90" i="6"/>
  <c r="F90" i="6"/>
  <c r="G90" i="6"/>
  <c r="I97" i="6"/>
  <c r="F97" i="6"/>
  <c r="G97" i="6"/>
  <c r="J52" i="6"/>
  <c r="L65" i="6"/>
  <c r="F65" i="6"/>
  <c r="E65" i="6"/>
  <c r="H70" i="6"/>
  <c r="E77" i="6"/>
  <c r="E84" i="6"/>
  <c r="J102" i="6"/>
  <c r="F102" i="6"/>
  <c r="G102" i="6"/>
  <c r="BC102" i="2"/>
  <c r="L107" i="6"/>
  <c r="L110" i="6"/>
  <c r="L115" i="6"/>
  <c r="L118" i="6"/>
  <c r="L123" i="6"/>
  <c r="L127" i="6"/>
  <c r="E80" i="6"/>
  <c r="L85" i="6"/>
  <c r="K85" i="6"/>
  <c r="E103" i="6"/>
  <c r="F126" i="6"/>
  <c r="F131" i="6"/>
  <c r="G131" i="6"/>
  <c r="I76" i="6"/>
  <c r="E115" i="6"/>
  <c r="J117" i="6"/>
  <c r="H134" i="6"/>
  <c r="G134" i="6"/>
  <c r="G158" i="6"/>
  <c r="J197" i="6"/>
  <c r="J233" i="6"/>
  <c r="J276" i="6"/>
  <c r="J278" i="6"/>
  <c r="I122" i="6"/>
  <c r="L141" i="6"/>
  <c r="J82" i="6"/>
  <c r="E112" i="6"/>
  <c r="G191" i="6"/>
  <c r="L144" i="6"/>
  <c r="E146" i="6"/>
  <c r="E150" i="6"/>
  <c r="G153" i="6"/>
  <c r="BC153" i="2"/>
  <c r="I187" i="6"/>
  <c r="L160" i="6"/>
  <c r="K160" i="6"/>
  <c r="F245" i="6"/>
  <c r="I178" i="6"/>
  <c r="F258" i="6"/>
  <c r="E173" i="6"/>
  <c r="F248" i="6"/>
  <c r="I96" i="6"/>
  <c r="L96" i="6"/>
  <c r="I199" i="6"/>
  <c r="H298" i="6"/>
  <c r="AF228" i="2"/>
  <c r="G289" i="6"/>
  <c r="I291" i="6"/>
  <c r="L293" i="6"/>
  <c r="AD263" i="6"/>
  <c r="L20" i="2"/>
  <c r="T20" i="2" s="1"/>
  <c r="K288" i="2"/>
  <c r="S288" i="2" s="1"/>
  <c r="M288" i="2"/>
  <c r="U288" i="2" s="1"/>
  <c r="AE288" i="2" s="1"/>
  <c r="H288" i="2"/>
  <c r="P288" i="2" s="1"/>
  <c r="BU288" i="2"/>
  <c r="CC288" i="2" s="1"/>
  <c r="AG288" i="2"/>
  <c r="AJ288" i="2" s="1"/>
  <c r="BT288" i="2"/>
  <c r="CB288" i="2" s="1"/>
  <c r="BW288" i="2"/>
  <c r="CE288" i="2" s="1"/>
  <c r="L288" i="2"/>
  <c r="T288" i="2" s="1"/>
  <c r="V47" i="6"/>
  <c r="U47" i="6"/>
  <c r="AE47" i="6"/>
  <c r="AF47" i="6" s="1"/>
  <c r="H87" i="6"/>
  <c r="J91" i="6"/>
  <c r="AD91" i="2"/>
  <c r="D122" i="6"/>
  <c r="BX122" i="2"/>
  <c r="CF122" i="2" s="1"/>
  <c r="BW122" i="2"/>
  <c r="CE122" i="2" s="1"/>
  <c r="L122" i="2"/>
  <c r="T122" i="2" s="1"/>
  <c r="AD122" i="2" s="1"/>
  <c r="BV122" i="2"/>
  <c r="CD122" i="2" s="1"/>
  <c r="BS122" i="2"/>
  <c r="CA122" i="2" s="1"/>
  <c r="CI122" i="2" s="1"/>
  <c r="M122" i="6" s="1"/>
  <c r="CM122" i="6" s="1"/>
  <c r="H122" i="2"/>
  <c r="P122" i="2" s="1"/>
  <c r="BZ122" i="2"/>
  <c r="CH122" i="2" s="1"/>
  <c r="CP122" i="2" s="1"/>
  <c r="I122" i="2"/>
  <c r="Q122" i="2" s="1"/>
  <c r="J122" i="2"/>
  <c r="R122" i="2" s="1"/>
  <c r="CL122" i="2" s="1"/>
  <c r="BT122" i="2"/>
  <c r="CB122" i="2" s="1"/>
  <c r="M122" i="2"/>
  <c r="U122" i="2" s="1"/>
  <c r="CO122" i="2" s="1"/>
  <c r="BD133" i="2"/>
  <c r="D195" i="6"/>
  <c r="H195" i="2"/>
  <c r="P195" i="2" s="1"/>
  <c r="Z195" i="2" s="1"/>
  <c r="J195" i="2"/>
  <c r="R195" i="2" s="1"/>
  <c r="G195" i="2"/>
  <c r="O195" i="2" s="1"/>
  <c r="Y195" i="2" s="1"/>
  <c r="BY195" i="2"/>
  <c r="BT195" i="2"/>
  <c r="CB195" i="2" s="1"/>
  <c r="K195" i="2"/>
  <c r="S195" i="2" s="1"/>
  <c r="N195" i="2"/>
  <c r="V195" i="2" s="1"/>
  <c r="BW195" i="2"/>
  <c r="CE195" i="2" s="1"/>
  <c r="L195" i="2"/>
  <c r="T195" i="2" s="1"/>
  <c r="BS195" i="2"/>
  <c r="CA195" i="2" s="1"/>
  <c r="AG201" i="2"/>
  <c r="AJ201" i="2" s="1"/>
  <c r="BU201" i="2"/>
  <c r="CC201" i="2" s="1"/>
  <c r="H201" i="2"/>
  <c r="P201" i="2" s="1"/>
  <c r="Z201" i="2" s="1"/>
  <c r="I201" i="2"/>
  <c r="Q201" i="2" s="1"/>
  <c r="BT201" i="2"/>
  <c r="CB201" i="2" s="1"/>
  <c r="BW201" i="2"/>
  <c r="CE201" i="2" s="1"/>
  <c r="L201" i="2"/>
  <c r="T201" i="2" s="1"/>
  <c r="AD201" i="2" s="1"/>
  <c r="BX201" i="2"/>
  <c r="CF201" i="2" s="1"/>
  <c r="H207" i="6"/>
  <c r="AB207" i="2"/>
  <c r="D216" i="6"/>
  <c r="G216" i="2"/>
  <c r="O216" i="2" s="1"/>
  <c r="M216" i="2"/>
  <c r="U216" i="2" s="1"/>
  <c r="CO216" i="2" s="1"/>
  <c r="N216" i="2"/>
  <c r="V216" i="2" s="1"/>
  <c r="BV216" i="2"/>
  <c r="CD216" i="2" s="1"/>
  <c r="H216" i="2"/>
  <c r="P216" i="2" s="1"/>
  <c r="L216" i="2"/>
  <c r="T216" i="2" s="1"/>
  <c r="AD216" i="2" s="1"/>
  <c r="BS216" i="2"/>
  <c r="CA216" i="2" s="1"/>
  <c r="J216" i="2"/>
  <c r="R216" i="2" s="1"/>
  <c r="I216" i="2"/>
  <c r="Q216" i="2" s="1"/>
  <c r="AA216" i="2" s="1"/>
  <c r="BX216" i="2"/>
  <c r="CF216" i="2" s="1"/>
  <c r="BW216" i="2"/>
  <c r="CE216" i="2" s="1"/>
  <c r="BZ216" i="2"/>
  <c r="CH216" i="2" s="1"/>
  <c r="AD32" i="2"/>
  <c r="CP50" i="2"/>
  <c r="U56" i="6"/>
  <c r="AE56" i="6"/>
  <c r="AF56" i="6" s="1"/>
  <c r="AG56" i="6" s="1"/>
  <c r="V56" i="6"/>
  <c r="AP56" i="6" s="1"/>
  <c r="AX75" i="2"/>
  <c r="BF75" i="2" s="1"/>
  <c r="AS75" i="2"/>
  <c r="BA75" i="2" s="1"/>
  <c r="AZ75" i="2"/>
  <c r="AW75" i="2"/>
  <c r="AU75" i="2"/>
  <c r="BC75" i="2" s="1"/>
  <c r="J89" i="6"/>
  <c r="AD89" i="2"/>
  <c r="AD97" i="2"/>
  <c r="BW138" i="2"/>
  <c r="CE138" i="2" s="1"/>
  <c r="G138" i="2"/>
  <c r="O138" i="2" s="1"/>
  <c r="M138" i="2"/>
  <c r="U138" i="2" s="1"/>
  <c r="N138" i="2"/>
  <c r="V138" i="2" s="1"/>
  <c r="AF138" i="2" s="1"/>
  <c r="BV138" i="2"/>
  <c r="CD138" i="2" s="1"/>
  <c r="BS138" i="2"/>
  <c r="CA138" i="2" s="1"/>
  <c r="BY138" i="2"/>
  <c r="CG138" i="2" s="1"/>
  <c r="BZ138" i="2"/>
  <c r="CH138" i="2" s="1"/>
  <c r="K138" i="2"/>
  <c r="S138" i="2" s="1"/>
  <c r="H138" i="2"/>
  <c r="P138" i="2" s="1"/>
  <c r="BT138" i="2"/>
  <c r="CB138" i="2" s="1"/>
  <c r="G172" i="2"/>
  <c r="O172" i="2" s="1"/>
  <c r="D259" i="6"/>
  <c r="BX259" i="2"/>
  <c r="CF259" i="2" s="1"/>
  <c r="CN259" i="2" s="1"/>
  <c r="L259" i="2"/>
  <c r="T259" i="2" s="1"/>
  <c r="I272" i="2"/>
  <c r="Q272" i="2" s="1"/>
  <c r="AM296" i="2"/>
  <c r="AQ296" i="2"/>
  <c r="AP296" i="2"/>
  <c r="AN296" i="2"/>
  <c r="AL296" i="2"/>
  <c r="AK296" i="2" s="1"/>
  <c r="AO296" i="2"/>
  <c r="A25" i="5"/>
  <c r="BS25" i="2"/>
  <c r="CA25" i="2" s="1"/>
  <c r="BX25" i="2"/>
  <c r="CF25" i="2" s="1"/>
  <c r="D76" i="6"/>
  <c r="BV76" i="2"/>
  <c r="CD76" i="2" s="1"/>
  <c r="G76" i="2"/>
  <c r="O76" i="2" s="1"/>
  <c r="BS76" i="2"/>
  <c r="CA76" i="2" s="1"/>
  <c r="L76" i="2"/>
  <c r="T76" i="2" s="1"/>
  <c r="AD76" i="2" s="1"/>
  <c r="M76" i="2"/>
  <c r="U76" i="2" s="1"/>
  <c r="N76" i="2"/>
  <c r="V76" i="2" s="1"/>
  <c r="CP76" i="2" s="1"/>
  <c r="BX76" i="2"/>
  <c r="CF76" i="2" s="1"/>
  <c r="BU76" i="2"/>
  <c r="CC76" i="2" s="1"/>
  <c r="BT76" i="2"/>
  <c r="CB76" i="2" s="1"/>
  <c r="D68" i="6"/>
  <c r="K68" i="2"/>
  <c r="S68" i="2" s="1"/>
  <c r="L68" i="2"/>
  <c r="T68" i="2" s="1"/>
  <c r="BV68" i="2"/>
  <c r="CD68" i="2" s="1"/>
  <c r="I68" i="2"/>
  <c r="Q68" i="2" s="1"/>
  <c r="CK68" i="2" s="1"/>
  <c r="BS68" i="2"/>
  <c r="CA68" i="2" s="1"/>
  <c r="M68" i="2"/>
  <c r="U68" i="2" s="1"/>
  <c r="AE68" i="2" s="1"/>
  <c r="D86" i="6"/>
  <c r="BX86" i="2"/>
  <c r="CF86" i="2" s="1"/>
  <c r="CN86" i="2" s="1"/>
  <c r="J86" i="2"/>
  <c r="R86" i="2" s="1"/>
  <c r="BY86" i="2"/>
  <c r="CG86" i="2" s="1"/>
  <c r="CO86" i="2" s="1"/>
  <c r="BZ86" i="2"/>
  <c r="CH86" i="2" s="1"/>
  <c r="BV86" i="2"/>
  <c r="CD86" i="2" s="1"/>
  <c r="CL86" i="2" s="1"/>
  <c r="G86" i="2"/>
  <c r="O86" i="2" s="1"/>
  <c r="I86" i="2"/>
  <c r="Q86" i="2" s="1"/>
  <c r="H86" i="2"/>
  <c r="P86" i="2" s="1"/>
  <c r="K86" i="2"/>
  <c r="S86" i="2" s="1"/>
  <c r="AC86" i="2" s="1"/>
  <c r="AE119" i="6"/>
  <c r="AF119" i="6" s="1"/>
  <c r="U119" i="6"/>
  <c r="D165" i="6"/>
  <c r="M165" i="2"/>
  <c r="U165" i="2" s="1"/>
  <c r="CO165" i="2" s="1"/>
  <c r="N165" i="2"/>
  <c r="V165" i="2" s="1"/>
  <c r="BV165" i="2"/>
  <c r="CD165" i="2" s="1"/>
  <c r="CL165" i="2" s="1"/>
  <c r="BW165" i="2"/>
  <c r="CE165" i="2" s="1"/>
  <c r="G165" i="2"/>
  <c r="O165" i="2" s="1"/>
  <c r="BY165" i="2"/>
  <c r="CG165" i="2" s="1"/>
  <c r="BZ165" i="2"/>
  <c r="CH165" i="2" s="1"/>
  <c r="CP165" i="2" s="1"/>
  <c r="L165" i="2"/>
  <c r="T165" i="2" s="1"/>
  <c r="BT165" i="2"/>
  <c r="CB165" i="2" s="1"/>
  <c r="CJ165" i="2" s="1"/>
  <c r="BX165" i="2"/>
  <c r="CF165" i="2" s="1"/>
  <c r="I165" i="2"/>
  <c r="Q165" i="2" s="1"/>
  <c r="CK165" i="2" s="1"/>
  <c r="J165" i="2"/>
  <c r="R165" i="2" s="1"/>
  <c r="D176" i="6"/>
  <c r="BS176" i="2"/>
  <c r="CA176" i="2" s="1"/>
  <c r="BV176" i="2"/>
  <c r="CD176" i="2" s="1"/>
  <c r="BU176" i="2"/>
  <c r="CC176" i="2" s="1"/>
  <c r="L176" i="2"/>
  <c r="T176" i="2" s="1"/>
  <c r="AD176" i="2" s="1"/>
  <c r="G176" i="2"/>
  <c r="O176" i="2" s="1"/>
  <c r="I176" i="2"/>
  <c r="Q176" i="2" s="1"/>
  <c r="BY176" i="2"/>
  <c r="CG176" i="2" s="1"/>
  <c r="BX176" i="2"/>
  <c r="CF176" i="2" s="1"/>
  <c r="K176" i="2"/>
  <c r="S176" i="2" s="1"/>
  <c r="N176" i="2"/>
  <c r="V176" i="2" s="1"/>
  <c r="CP176" i="2" s="1"/>
  <c r="BW176" i="2"/>
  <c r="CE176" i="2" s="1"/>
  <c r="M176" i="2"/>
  <c r="U176" i="2" s="1"/>
  <c r="BT176" i="2"/>
  <c r="CB176" i="2" s="1"/>
  <c r="A199" i="6"/>
  <c r="A199" i="5"/>
  <c r="L199" i="2"/>
  <c r="T199" i="2" s="1"/>
  <c r="AD199" i="2" s="1"/>
  <c r="BV199" i="2"/>
  <c r="CD199" i="2" s="1"/>
  <c r="BZ199" i="2"/>
  <c r="CH199" i="2" s="1"/>
  <c r="BS199" i="2"/>
  <c r="CA199" i="2" s="1"/>
  <c r="BX199" i="2"/>
  <c r="CF199" i="2" s="1"/>
  <c r="BW199" i="2"/>
  <c r="CE199" i="2" s="1"/>
  <c r="BY199" i="2"/>
  <c r="CG199" i="2" s="1"/>
  <c r="H199" i="2"/>
  <c r="P199" i="2" s="1"/>
  <c r="N199" i="2"/>
  <c r="V199" i="2" s="1"/>
  <c r="BT199" i="2"/>
  <c r="CB199" i="2" s="1"/>
  <c r="M199" i="2"/>
  <c r="U199" i="2" s="1"/>
  <c r="CO199" i="2" s="1"/>
  <c r="D224" i="6"/>
  <c r="N224" i="2"/>
  <c r="V224" i="2" s="1"/>
  <c r="H224" i="2"/>
  <c r="P224" i="2" s="1"/>
  <c r="CJ224" i="2" s="1"/>
  <c r="CT224" i="2" s="1"/>
  <c r="G224" i="2"/>
  <c r="O224" i="2" s="1"/>
  <c r="M224" i="2"/>
  <c r="U224" i="2" s="1"/>
  <c r="L224" i="2"/>
  <c r="T224" i="2" s="1"/>
  <c r="BU224" i="2"/>
  <c r="CC224" i="2" s="1"/>
  <c r="CK224" i="2" s="1"/>
  <c r="BV224" i="2"/>
  <c r="CD224" i="2" s="1"/>
  <c r="BS224" i="2"/>
  <c r="CA224" i="2" s="1"/>
  <c r="J224" i="2"/>
  <c r="R224" i="2" s="1"/>
  <c r="AB224" i="2" s="1"/>
  <c r="BX224" i="2"/>
  <c r="CF224" i="2" s="1"/>
  <c r="K224" i="2"/>
  <c r="S224" i="2" s="1"/>
  <c r="CM224" i="2" s="1"/>
  <c r="BW224" i="2"/>
  <c r="CE224" i="2" s="1"/>
  <c r="AP180" i="2"/>
  <c r="AQ180" i="2"/>
  <c r="AN180" i="2"/>
  <c r="AO180" i="2"/>
  <c r="AL180" i="2"/>
  <c r="AL238" i="2"/>
  <c r="AK238" i="2" s="1"/>
  <c r="AO238" i="2"/>
  <c r="AP238" i="2"/>
  <c r="AM238" i="2"/>
  <c r="AQ238" i="2"/>
  <c r="AO274" i="2"/>
  <c r="AM274" i="2"/>
  <c r="AP274" i="2"/>
  <c r="AN274" i="2"/>
  <c r="AQ274" i="2"/>
  <c r="AR274" i="2" s="1"/>
  <c r="BW285" i="2"/>
  <c r="CE285" i="2" s="1"/>
  <c r="AP30" i="2"/>
  <c r="AM30" i="2"/>
  <c r="AN30" i="2"/>
  <c r="AO30" i="2"/>
  <c r="AR30" i="2" s="1"/>
  <c r="H6" i="2"/>
  <c r="P6" i="2" s="1"/>
  <c r="BU6" i="2"/>
  <c r="CC6" i="2" s="1"/>
  <c r="I6" i="2"/>
  <c r="Q6" i="2" s="1"/>
  <c r="J6" i="2"/>
  <c r="R6" i="2" s="1"/>
  <c r="AB6" i="2" s="1"/>
  <c r="BS6" i="2"/>
  <c r="CA6" i="2" s="1"/>
  <c r="AJ11" i="2"/>
  <c r="AT11" i="2" s="1"/>
  <c r="L14" i="2"/>
  <c r="T14" i="2" s="1"/>
  <c r="AD14" i="2" s="1"/>
  <c r="BT14" i="2"/>
  <c r="CB14" i="2" s="1"/>
  <c r="G14" i="2"/>
  <c r="O14" i="2" s="1"/>
  <c r="L9" i="2"/>
  <c r="T9" i="2" s="1"/>
  <c r="BX9" i="2"/>
  <c r="CF9" i="2" s="1"/>
  <c r="CN9" i="2" s="1"/>
  <c r="G9" i="2"/>
  <c r="O9" i="2" s="1"/>
  <c r="Y9" i="2" s="1"/>
  <c r="H14" i="2"/>
  <c r="P14" i="2" s="1"/>
  <c r="Z14" i="2" s="1"/>
  <c r="J18" i="2"/>
  <c r="R18" i="2" s="1"/>
  <c r="BU20" i="2"/>
  <c r="CC20" i="2" s="1"/>
  <c r="T26" i="1"/>
  <c r="K18" i="2"/>
  <c r="S18" i="2" s="1"/>
  <c r="AC18" i="2" s="1"/>
  <c r="BZ20" i="2"/>
  <c r="CH20" i="2" s="1"/>
  <c r="K25" i="2"/>
  <c r="S25" i="2" s="1"/>
  <c r="CM25" i="2" s="1"/>
  <c r="BU25" i="2"/>
  <c r="CC25" i="2" s="1"/>
  <c r="CK25" i="2" s="1"/>
  <c r="BT25" i="2"/>
  <c r="CB25" i="2" s="1"/>
  <c r="AL30" i="2"/>
  <c r="AK30" i="2" s="1"/>
  <c r="N25" i="2"/>
  <c r="V25" i="2" s="1"/>
  <c r="CP25" i="2" s="1"/>
  <c r="Z24" i="2"/>
  <c r="G54" i="6"/>
  <c r="G55" i="6"/>
  <c r="G56" i="6"/>
  <c r="G57" i="6"/>
  <c r="G59" i="6"/>
  <c r="G60" i="6"/>
  <c r="G61" i="6"/>
  <c r="G62" i="6"/>
  <c r="BU68" i="2"/>
  <c r="CC68" i="2" s="1"/>
  <c r="J68" i="2"/>
  <c r="R68" i="2" s="1"/>
  <c r="CL68" i="2" s="1"/>
  <c r="H72" i="2"/>
  <c r="P72" i="2" s="1"/>
  <c r="CJ72" i="2" s="1"/>
  <c r="H76" i="2"/>
  <c r="P76" i="2" s="1"/>
  <c r="F80" i="6"/>
  <c r="F83" i="6"/>
  <c r="E83" i="6"/>
  <c r="K87" i="6"/>
  <c r="BG87" i="2"/>
  <c r="H99" i="2"/>
  <c r="P99" i="2" s="1"/>
  <c r="F103" i="6"/>
  <c r="BY122" i="2"/>
  <c r="CG122" i="2" s="1"/>
  <c r="N86" i="2"/>
  <c r="V86" i="2" s="1"/>
  <c r="L106" i="6"/>
  <c r="L111" i="6"/>
  <c r="L114" i="6"/>
  <c r="L126" i="6"/>
  <c r="G42" i="6"/>
  <c r="K42" i="6"/>
  <c r="H42" i="6"/>
  <c r="AT75" i="2"/>
  <c r="J85" i="6"/>
  <c r="H85" i="6"/>
  <c r="F85" i="6"/>
  <c r="G85" i="6"/>
  <c r="F116" i="6"/>
  <c r="I69" i="6"/>
  <c r="BW76" i="2"/>
  <c r="CE76" i="2" s="1"/>
  <c r="CM76" i="2" s="1"/>
  <c r="I89" i="6"/>
  <c r="L89" i="6"/>
  <c r="J109" i="6"/>
  <c r="J125" i="6"/>
  <c r="E127" i="6"/>
  <c r="J93" i="6"/>
  <c r="BF93" i="2"/>
  <c r="AC125" i="2"/>
  <c r="E126" i="6"/>
  <c r="F133" i="6"/>
  <c r="J138" i="2"/>
  <c r="R138" i="2" s="1"/>
  <c r="CL138" i="2" s="1"/>
  <c r="H176" i="2"/>
  <c r="P176" i="2" s="1"/>
  <c r="CJ176" i="2" s="1"/>
  <c r="F189" i="6"/>
  <c r="F159" i="6"/>
  <c r="F163" i="6"/>
  <c r="BV167" i="2"/>
  <c r="CD167" i="2" s="1"/>
  <c r="J228" i="6"/>
  <c r="L236" i="2"/>
  <c r="T236" i="2" s="1"/>
  <c r="CN236" i="2" s="1"/>
  <c r="BX244" i="2"/>
  <c r="CF244" i="2" s="1"/>
  <c r="BT262" i="2"/>
  <c r="CB262" i="2" s="1"/>
  <c r="BW120" i="2"/>
  <c r="CE120" i="2" s="1"/>
  <c r="CM120" i="2" s="1"/>
  <c r="G122" i="2"/>
  <c r="O122" i="2" s="1"/>
  <c r="BX138" i="2"/>
  <c r="CF138" i="2" s="1"/>
  <c r="E157" i="6"/>
  <c r="BA157" i="2"/>
  <c r="F82" i="6"/>
  <c r="H145" i="6"/>
  <c r="F145" i="6"/>
  <c r="G145" i="6"/>
  <c r="J152" i="6"/>
  <c r="H161" i="6"/>
  <c r="F161" i="6"/>
  <c r="G161" i="6"/>
  <c r="H172" i="2"/>
  <c r="P172" i="2" s="1"/>
  <c r="Z172" i="2" s="1"/>
  <c r="M149" i="2"/>
  <c r="U149" i="2" s="1"/>
  <c r="BX203" i="2"/>
  <c r="CF203" i="2" s="1"/>
  <c r="AJ166" i="2"/>
  <c r="F217" i="6"/>
  <c r="F233" i="6"/>
  <c r="BZ195" i="2"/>
  <c r="CH195" i="2" s="1"/>
  <c r="H213" i="6"/>
  <c r="BY224" i="2"/>
  <c r="CG224" i="2" s="1"/>
  <c r="I239" i="6"/>
  <c r="BE239" i="2"/>
  <c r="K244" i="2"/>
  <c r="S244" i="2" s="1"/>
  <c r="H262" i="2"/>
  <c r="P262" i="2" s="1"/>
  <c r="H212" i="6"/>
  <c r="K197" i="6"/>
  <c r="J236" i="2"/>
  <c r="R236" i="2" s="1"/>
  <c r="H285" i="2"/>
  <c r="P285" i="2" s="1"/>
  <c r="K165" i="2"/>
  <c r="S165" i="2" s="1"/>
  <c r="AC165" i="2" s="1"/>
  <c r="E181" i="6"/>
  <c r="E217" i="6"/>
  <c r="J199" i="2"/>
  <c r="R199" i="2" s="1"/>
  <c r="CL199" i="2" s="1"/>
  <c r="J290" i="6"/>
  <c r="K216" i="2"/>
  <c r="S216" i="2" s="1"/>
  <c r="I261" i="6"/>
  <c r="D274" i="6"/>
  <c r="BT274" i="2"/>
  <c r="CB274" i="2" s="1"/>
  <c r="H277" i="6"/>
  <c r="J295" i="6"/>
  <c r="G241" i="2"/>
  <c r="O241" i="2" s="1"/>
  <c r="BT254" i="2"/>
  <c r="CB254" i="2" s="1"/>
  <c r="L276" i="6"/>
  <c r="L287" i="6"/>
  <c r="BY221" i="2"/>
  <c r="CG221" i="2" s="1"/>
  <c r="G272" i="2"/>
  <c r="O272" i="2" s="1"/>
  <c r="G285" i="2"/>
  <c r="O285" i="2" s="1"/>
  <c r="K294" i="6"/>
  <c r="V145" i="6"/>
  <c r="L25" i="2"/>
  <c r="T25" i="2" s="1"/>
  <c r="N18" i="2"/>
  <c r="V18" i="2" s="1"/>
  <c r="AD22" i="2"/>
  <c r="A6" i="6"/>
  <c r="V46" i="6"/>
  <c r="AU46" i="6" s="1"/>
  <c r="AE46" i="6"/>
  <c r="AF46" i="6" s="1"/>
  <c r="AM46" i="6" s="1"/>
  <c r="U59" i="6"/>
  <c r="V59" i="6"/>
  <c r="AE59" i="6"/>
  <c r="AF59" i="6" s="1"/>
  <c r="AJ59" i="6" s="1"/>
  <c r="U52" i="6"/>
  <c r="AE52" i="6"/>
  <c r="AF52" i="6" s="1"/>
  <c r="V52" i="6"/>
  <c r="BZ59" i="2"/>
  <c r="CH59" i="2" s="1"/>
  <c r="G59" i="2"/>
  <c r="O59" i="2" s="1"/>
  <c r="K59" i="2"/>
  <c r="S59" i="2" s="1"/>
  <c r="BU59" i="2"/>
  <c r="CC59" i="2" s="1"/>
  <c r="BV59" i="2"/>
  <c r="CD59" i="2" s="1"/>
  <c r="L59" i="2"/>
  <c r="T59" i="2" s="1"/>
  <c r="BW59" i="2"/>
  <c r="CE59" i="2" s="1"/>
  <c r="BY59" i="2"/>
  <c r="CG59" i="2" s="1"/>
  <c r="BW86" i="2"/>
  <c r="CE86" i="2" s="1"/>
  <c r="V141" i="6"/>
  <c r="U141" i="6"/>
  <c r="AE151" i="6"/>
  <c r="AF151" i="6" s="1"/>
  <c r="V151" i="6"/>
  <c r="CL207" i="2"/>
  <c r="CV207" i="2" s="1"/>
  <c r="U219" i="6"/>
  <c r="AT177" i="6"/>
  <c r="AO177" i="6"/>
  <c r="AP177" i="6"/>
  <c r="AR177" i="6"/>
  <c r="AQ177" i="6"/>
  <c r="AS177" i="6"/>
  <c r="AU177" i="6"/>
  <c r="AE155" i="6"/>
  <c r="AF155" i="6" s="1"/>
  <c r="V155" i="6"/>
  <c r="W155" i="6" s="1"/>
  <c r="D112" i="6"/>
  <c r="BX112" i="2"/>
  <c r="CF112" i="2" s="1"/>
  <c r="BW112" i="2"/>
  <c r="CE112" i="2" s="1"/>
  <c r="L112" i="2"/>
  <c r="T112" i="2" s="1"/>
  <c r="BV112" i="2"/>
  <c r="CD112" i="2" s="1"/>
  <c r="BS112" i="2"/>
  <c r="CA112" i="2" s="1"/>
  <c r="N112" i="2"/>
  <c r="V112" i="2" s="1"/>
  <c r="I112" i="2"/>
  <c r="Q112" i="2" s="1"/>
  <c r="J112" i="2"/>
  <c r="R112" i="2" s="1"/>
  <c r="H112" i="2"/>
  <c r="P112" i="2" s="1"/>
  <c r="M112" i="2"/>
  <c r="U112" i="2" s="1"/>
  <c r="AE112" i="2" s="1"/>
  <c r="U115" i="6"/>
  <c r="X115" i="6" s="1"/>
  <c r="BW167" i="2"/>
  <c r="CE167" i="2" s="1"/>
  <c r="AE17" i="6"/>
  <c r="AF17" i="6" s="1"/>
  <c r="V17" i="6"/>
  <c r="AO17" i="6" s="1"/>
  <c r="U192" i="6"/>
  <c r="V192" i="6"/>
  <c r="AE192" i="6"/>
  <c r="AF192" i="6" s="1"/>
  <c r="V33" i="6"/>
  <c r="U33" i="6"/>
  <c r="AD280" i="6"/>
  <c r="W280" i="6"/>
  <c r="X280" i="6"/>
  <c r="AA280" i="6"/>
  <c r="Y280" i="6"/>
  <c r="AC280" i="6"/>
  <c r="N59" i="2"/>
  <c r="V59" i="2" s="1"/>
  <c r="F66" i="6"/>
  <c r="AB125" i="2"/>
  <c r="I149" i="2"/>
  <c r="Q149" i="2" s="1"/>
  <c r="H149" i="2"/>
  <c r="P149" i="2" s="1"/>
  <c r="J149" i="2"/>
  <c r="R149" i="2" s="1"/>
  <c r="BS149" i="2"/>
  <c r="CA149" i="2" s="1"/>
  <c r="G149" i="2"/>
  <c r="O149" i="2" s="1"/>
  <c r="BU149" i="2"/>
  <c r="CC149" i="2" s="1"/>
  <c r="BT149" i="2"/>
  <c r="CB149" i="2" s="1"/>
  <c r="K149" i="2"/>
  <c r="S149" i="2" s="1"/>
  <c r="N149" i="2"/>
  <c r="V149" i="2" s="1"/>
  <c r="BX149" i="2"/>
  <c r="CF149" i="2" s="1"/>
  <c r="CN149" i="2" s="1"/>
  <c r="BZ149" i="2"/>
  <c r="CH149" i="2" s="1"/>
  <c r="M153" i="2"/>
  <c r="U153" i="2" s="1"/>
  <c r="N153" i="2"/>
  <c r="V153" i="2" s="1"/>
  <c r="BV153" i="2"/>
  <c r="CD153" i="2" s="1"/>
  <c r="BY153" i="2"/>
  <c r="CG153" i="2" s="1"/>
  <c r="BZ153" i="2"/>
  <c r="CH153" i="2" s="1"/>
  <c r="L153" i="2"/>
  <c r="T153" i="2" s="1"/>
  <c r="BU153" i="2"/>
  <c r="CC153" i="2" s="1"/>
  <c r="K153" i="2"/>
  <c r="S153" i="2" s="1"/>
  <c r="H153" i="2"/>
  <c r="P153" i="2" s="1"/>
  <c r="BS153" i="2"/>
  <c r="CA153" i="2" s="1"/>
  <c r="I156" i="2"/>
  <c r="Q156" i="2" s="1"/>
  <c r="AA156" i="2" s="1"/>
  <c r="H156" i="2"/>
  <c r="P156" i="2" s="1"/>
  <c r="J156" i="2"/>
  <c r="R156" i="2" s="1"/>
  <c r="BW156" i="2"/>
  <c r="CE156" i="2" s="1"/>
  <c r="BU156" i="2"/>
  <c r="CC156" i="2" s="1"/>
  <c r="BT156" i="2"/>
  <c r="CB156" i="2" s="1"/>
  <c r="L156" i="2"/>
  <c r="T156" i="2" s="1"/>
  <c r="K156" i="2"/>
  <c r="S156" i="2" s="1"/>
  <c r="BY156" i="2"/>
  <c r="CG156" i="2" s="1"/>
  <c r="BS156" i="2"/>
  <c r="CA156" i="2" s="1"/>
  <c r="N156" i="2"/>
  <c r="V156" i="2" s="1"/>
  <c r="BX156" i="2"/>
  <c r="CF156" i="2" s="1"/>
  <c r="J159" i="2"/>
  <c r="R159" i="2" s="1"/>
  <c r="AB159" i="2" s="1"/>
  <c r="I159" i="2"/>
  <c r="Q159" i="2" s="1"/>
  <c r="G170" i="2"/>
  <c r="O170" i="2" s="1"/>
  <c r="K170" i="2"/>
  <c r="S170" i="2" s="1"/>
  <c r="BU170" i="2"/>
  <c r="CC170" i="2" s="1"/>
  <c r="BT170" i="2"/>
  <c r="CB170" i="2" s="1"/>
  <c r="L170" i="2"/>
  <c r="T170" i="2" s="1"/>
  <c r="I170" i="2"/>
  <c r="Q170" i="2" s="1"/>
  <c r="H170" i="2"/>
  <c r="P170" i="2" s="1"/>
  <c r="Z170" i="2" s="1"/>
  <c r="J170" i="2"/>
  <c r="R170" i="2" s="1"/>
  <c r="AG170" i="2"/>
  <c r="AJ170" i="2" s="1"/>
  <c r="AW170" i="2" s="1"/>
  <c r="N170" i="2"/>
  <c r="V170" i="2" s="1"/>
  <c r="BX170" i="2"/>
  <c r="CF170" i="2" s="1"/>
  <c r="BZ170" i="2"/>
  <c r="CH170" i="2" s="1"/>
  <c r="AE20" i="6"/>
  <c r="AF20" i="6" s="1"/>
  <c r="AK20" i="6" s="1"/>
  <c r="U20" i="6"/>
  <c r="Y20" i="6" s="1"/>
  <c r="J64" i="2"/>
  <c r="R64" i="2" s="1"/>
  <c r="M64" i="2"/>
  <c r="U64" i="2" s="1"/>
  <c r="G64" i="2"/>
  <c r="O64" i="2" s="1"/>
  <c r="BV64" i="2"/>
  <c r="CD64" i="2" s="1"/>
  <c r="BU64" i="2"/>
  <c r="CC64" i="2" s="1"/>
  <c r="K71" i="2"/>
  <c r="S71" i="2" s="1"/>
  <c r="L71" i="2"/>
  <c r="T71" i="2" s="1"/>
  <c r="BS71" i="2"/>
  <c r="CA71" i="2" s="1"/>
  <c r="CI71" i="2" s="1"/>
  <c r="M71" i="6" s="1"/>
  <c r="CM71" i="6" s="1"/>
  <c r="BW71" i="2"/>
  <c r="CE71" i="2" s="1"/>
  <c r="M71" i="2"/>
  <c r="U71" i="2" s="1"/>
  <c r="N71" i="2"/>
  <c r="V71" i="2" s="1"/>
  <c r="BU71" i="2"/>
  <c r="CC71" i="2" s="1"/>
  <c r="BT71" i="2"/>
  <c r="CB71" i="2" s="1"/>
  <c r="A167" i="6"/>
  <c r="BU236" i="2"/>
  <c r="CC236" i="2" s="1"/>
  <c r="CK236" i="2" s="1"/>
  <c r="D48" i="6"/>
  <c r="I48" i="2"/>
  <c r="Q48" i="2" s="1"/>
  <c r="J48" i="2"/>
  <c r="R48" i="2" s="1"/>
  <c r="M48" i="2"/>
  <c r="U48" i="2" s="1"/>
  <c r="CO48" i="2" s="1"/>
  <c r="BV48" i="2"/>
  <c r="CD48" i="2" s="1"/>
  <c r="J21" i="2"/>
  <c r="R21" i="2" s="1"/>
  <c r="L21" i="2"/>
  <c r="T21" i="2" s="1"/>
  <c r="G21" i="2"/>
  <c r="O21" i="2" s="1"/>
  <c r="Y21" i="2" s="1"/>
  <c r="D82" i="6"/>
  <c r="BY82" i="2"/>
  <c r="CG82" i="2" s="1"/>
  <c r="BZ82" i="2"/>
  <c r="CH82" i="2" s="1"/>
  <c r="BV82" i="2"/>
  <c r="CD82" i="2" s="1"/>
  <c r="G82" i="2"/>
  <c r="O82" i="2" s="1"/>
  <c r="M82" i="2"/>
  <c r="U82" i="2" s="1"/>
  <c r="N82" i="2"/>
  <c r="V82" i="2" s="1"/>
  <c r="BS82" i="2"/>
  <c r="CA82" i="2" s="1"/>
  <c r="BX82" i="2"/>
  <c r="CF82" i="2" s="1"/>
  <c r="BT82" i="2"/>
  <c r="CB82" i="2" s="1"/>
  <c r="BW82" i="2"/>
  <c r="CE82" i="2" s="1"/>
  <c r="I82" i="2"/>
  <c r="Q82" i="2" s="1"/>
  <c r="K82" i="2"/>
  <c r="S82" i="2" s="1"/>
  <c r="U98" i="6"/>
  <c r="V98" i="6"/>
  <c r="AE98" i="6"/>
  <c r="AF98" i="6" s="1"/>
  <c r="AH98" i="6" s="1"/>
  <c r="AN238" i="2"/>
  <c r="BX141" i="2"/>
  <c r="CF141" i="2" s="1"/>
  <c r="G25" i="2"/>
  <c r="O25" i="2" s="1"/>
  <c r="AO36" i="2"/>
  <c r="AN36" i="2"/>
  <c r="AP36" i="2"/>
  <c r="AQ36" i="2"/>
  <c r="L110" i="2"/>
  <c r="T110" i="2" s="1"/>
  <c r="BV110" i="2"/>
  <c r="CD110" i="2" s="1"/>
  <c r="A110" i="5"/>
  <c r="AG110" i="2"/>
  <c r="AJ110" i="2" s="1"/>
  <c r="AW110" i="2" s="1"/>
  <c r="BX110" i="2"/>
  <c r="CF110" i="2" s="1"/>
  <c r="BW110" i="2"/>
  <c r="CE110" i="2" s="1"/>
  <c r="J110" i="2"/>
  <c r="R110" i="2" s="1"/>
  <c r="BZ110" i="2"/>
  <c r="CH110" i="2" s="1"/>
  <c r="I110" i="2"/>
  <c r="Q110" i="2" s="1"/>
  <c r="CK110" i="2" s="1"/>
  <c r="K110" i="2"/>
  <c r="S110" i="2" s="1"/>
  <c r="BT110" i="2"/>
  <c r="CB110" i="2" s="1"/>
  <c r="CJ110" i="2" s="1"/>
  <c r="M110" i="2"/>
  <c r="U110" i="2" s="1"/>
  <c r="D54" i="6"/>
  <c r="BV54" i="2"/>
  <c r="CD54" i="2" s="1"/>
  <c r="H54" i="2"/>
  <c r="P54" i="2" s="1"/>
  <c r="BT54" i="2"/>
  <c r="CB54" i="2" s="1"/>
  <c r="J54" i="2"/>
  <c r="R54" i="2" s="1"/>
  <c r="BX54" i="2"/>
  <c r="CF54" i="2" s="1"/>
  <c r="CN54" i="2" s="1"/>
  <c r="BU54" i="2"/>
  <c r="CC54" i="2" s="1"/>
  <c r="CK54" i="2" s="1"/>
  <c r="BZ54" i="2"/>
  <c r="CH54" i="2" s="1"/>
  <c r="G54" i="2"/>
  <c r="O54" i="2" s="1"/>
  <c r="BY54" i="2"/>
  <c r="CG54" i="2" s="1"/>
  <c r="BZ63" i="2"/>
  <c r="CH63" i="2" s="1"/>
  <c r="H63" i="2"/>
  <c r="P63" i="2" s="1"/>
  <c r="A63" i="5"/>
  <c r="J63" i="2"/>
  <c r="R63" i="2" s="1"/>
  <c r="L63" i="2"/>
  <c r="T63" i="2" s="1"/>
  <c r="BW63" i="2"/>
  <c r="CE63" i="2" s="1"/>
  <c r="BU63" i="2"/>
  <c r="CC63" i="2" s="1"/>
  <c r="N63" i="2"/>
  <c r="V63" i="2" s="1"/>
  <c r="BS63" i="2"/>
  <c r="CA63" i="2" s="1"/>
  <c r="BY63" i="2"/>
  <c r="CG63" i="2" s="1"/>
  <c r="CO63" i="2" s="1"/>
  <c r="D74" i="6"/>
  <c r="BX74" i="2"/>
  <c r="CF74" i="2" s="1"/>
  <c r="I74" i="2"/>
  <c r="Q74" i="2" s="1"/>
  <c r="AA74" i="2" s="1"/>
  <c r="H74" i="2"/>
  <c r="P74" i="2" s="1"/>
  <c r="L74" i="2"/>
  <c r="T74" i="2" s="1"/>
  <c r="AD74" i="2" s="1"/>
  <c r="M74" i="2"/>
  <c r="U74" i="2" s="1"/>
  <c r="CO74" i="2" s="1"/>
  <c r="N74" i="2"/>
  <c r="V74" i="2" s="1"/>
  <c r="CP74" i="2" s="1"/>
  <c r="K99" i="2"/>
  <c r="S99" i="2" s="1"/>
  <c r="AN102" i="2"/>
  <c r="AP102" i="2"/>
  <c r="BF102" i="2" s="1"/>
  <c r="AQ102" i="2"/>
  <c r="BG102" i="2" s="1"/>
  <c r="AL102" i="2"/>
  <c r="AK102" i="2" s="1"/>
  <c r="AO102" i="2"/>
  <c r="AO106" i="2"/>
  <c r="AN106" i="2"/>
  <c r="AQ106" i="2"/>
  <c r="AP106" i="2"/>
  <c r="AL106" i="2"/>
  <c r="AK106" i="2" s="1"/>
  <c r="AM106" i="2"/>
  <c r="A141" i="6"/>
  <c r="BW141" i="2"/>
  <c r="CE141" i="2" s="1"/>
  <c r="BU141" i="2"/>
  <c r="CC141" i="2" s="1"/>
  <c r="BT141" i="2"/>
  <c r="CB141" i="2" s="1"/>
  <c r="K141" i="2"/>
  <c r="S141" i="2" s="1"/>
  <c r="I141" i="2"/>
  <c r="Q141" i="2" s="1"/>
  <c r="H141" i="2"/>
  <c r="P141" i="2" s="1"/>
  <c r="J141" i="2"/>
  <c r="R141" i="2" s="1"/>
  <c r="BS141" i="2"/>
  <c r="CA141" i="2" s="1"/>
  <c r="A141" i="5"/>
  <c r="M141" i="2"/>
  <c r="U141" i="2" s="1"/>
  <c r="BV141" i="2"/>
  <c r="CD141" i="2" s="1"/>
  <c r="BY141" i="2"/>
  <c r="CG141" i="2" s="1"/>
  <c r="L141" i="2"/>
  <c r="T141" i="2" s="1"/>
  <c r="AD141" i="2" s="1"/>
  <c r="A191" i="5"/>
  <c r="A191" i="6"/>
  <c r="H191" i="2"/>
  <c r="P191" i="2" s="1"/>
  <c r="J191" i="2"/>
  <c r="R191" i="2" s="1"/>
  <c r="G191" i="2"/>
  <c r="O191" i="2" s="1"/>
  <c r="BU191" i="2"/>
  <c r="CC191" i="2" s="1"/>
  <c r="BT191" i="2"/>
  <c r="CB191" i="2" s="1"/>
  <c r="K191" i="2"/>
  <c r="S191" i="2" s="1"/>
  <c r="AG191" i="2"/>
  <c r="AJ191" i="2" s="1"/>
  <c r="AZ191" i="2" s="1"/>
  <c r="L191" i="2"/>
  <c r="T191" i="2" s="1"/>
  <c r="BX191" i="2"/>
  <c r="CF191" i="2" s="1"/>
  <c r="A233" i="6"/>
  <c r="K233" i="2"/>
  <c r="S233" i="2" s="1"/>
  <c r="BY233" i="2"/>
  <c r="CG233" i="2" s="1"/>
  <c r="BT233" i="2"/>
  <c r="CB233" i="2" s="1"/>
  <c r="BW233" i="2"/>
  <c r="CE233" i="2" s="1"/>
  <c r="AG233" i="2"/>
  <c r="AJ233" i="2" s="1"/>
  <c r="AY233" i="2" s="1"/>
  <c r="N233" i="2"/>
  <c r="V233" i="2" s="1"/>
  <c r="BS233" i="2"/>
  <c r="CA233" i="2" s="1"/>
  <c r="J233" i="2"/>
  <c r="R233" i="2" s="1"/>
  <c r="BU233" i="2"/>
  <c r="CC233" i="2" s="1"/>
  <c r="BX233" i="2"/>
  <c r="CF233" i="2" s="1"/>
  <c r="AO233" i="2"/>
  <c r="AR233" i="2" s="1"/>
  <c r="AM233" i="2"/>
  <c r="AN233" i="2"/>
  <c r="AP233" i="2"/>
  <c r="AL233" i="2"/>
  <c r="AK233" i="2" s="1"/>
  <c r="AL135" i="2"/>
  <c r="AK135" i="2" s="1"/>
  <c r="AN135" i="2"/>
  <c r="AO135" i="2"/>
  <c r="AQ135" i="2"/>
  <c r="AP135" i="2"/>
  <c r="A175" i="6"/>
  <c r="BW175" i="2"/>
  <c r="CE175" i="2" s="1"/>
  <c r="I175" i="2"/>
  <c r="Q175" i="2" s="1"/>
  <c r="AA175" i="2" s="1"/>
  <c r="H175" i="2"/>
  <c r="P175" i="2" s="1"/>
  <c r="J175" i="2"/>
  <c r="R175" i="2" s="1"/>
  <c r="BS175" i="2"/>
  <c r="CA175" i="2" s="1"/>
  <c r="CI175" i="2" s="1"/>
  <c r="M175" i="6" s="1"/>
  <c r="CM175" i="6" s="1"/>
  <c r="BX175" i="2"/>
  <c r="CF175" i="2" s="1"/>
  <c r="BU175" i="2"/>
  <c r="CC175" i="2" s="1"/>
  <c r="BT175" i="2"/>
  <c r="CB175" i="2" s="1"/>
  <c r="M175" i="2"/>
  <c r="U175" i="2" s="1"/>
  <c r="BV175" i="2"/>
  <c r="CD175" i="2" s="1"/>
  <c r="AG175" i="2"/>
  <c r="AJ175" i="2" s="1"/>
  <c r="AY175" i="2" s="1"/>
  <c r="BY175" i="2"/>
  <c r="CG175" i="2" s="1"/>
  <c r="AQ186" i="2"/>
  <c r="AM186" i="2"/>
  <c r="AL186" i="2"/>
  <c r="AK186" i="2" s="1"/>
  <c r="AO186" i="2"/>
  <c r="AP186" i="2"/>
  <c r="AN207" i="2"/>
  <c r="AO207" i="2"/>
  <c r="AP207" i="2"/>
  <c r="AQ207" i="2"/>
  <c r="AL207" i="2"/>
  <c r="AM207" i="2"/>
  <c r="D232" i="6"/>
  <c r="G232" i="2"/>
  <c r="O232" i="2" s="1"/>
  <c r="M232" i="2"/>
  <c r="U232" i="2" s="1"/>
  <c r="N232" i="2"/>
  <c r="V232" i="2" s="1"/>
  <c r="BV232" i="2"/>
  <c r="CD232" i="2" s="1"/>
  <c r="L232" i="2"/>
  <c r="T232" i="2" s="1"/>
  <c r="BS232" i="2"/>
  <c r="CA232" i="2" s="1"/>
  <c r="J232" i="2"/>
  <c r="R232" i="2" s="1"/>
  <c r="AB232" i="2" s="1"/>
  <c r="BX232" i="2"/>
  <c r="CF232" i="2" s="1"/>
  <c r="K232" i="2"/>
  <c r="S232" i="2" s="1"/>
  <c r="BU232" i="2"/>
  <c r="CC232" i="2" s="1"/>
  <c r="BW232" i="2"/>
  <c r="CE232" i="2" s="1"/>
  <c r="A269" i="5"/>
  <c r="A269" i="6"/>
  <c r="BY269" i="2"/>
  <c r="CG269" i="2" s="1"/>
  <c r="BT269" i="2"/>
  <c r="CB269" i="2" s="1"/>
  <c r="BZ269" i="2"/>
  <c r="CH269" i="2" s="1"/>
  <c r="H269" i="2"/>
  <c r="P269" i="2" s="1"/>
  <c r="K269" i="2"/>
  <c r="S269" i="2" s="1"/>
  <c r="AC269" i="2" s="1"/>
  <c r="BX269" i="2"/>
  <c r="CF269" i="2" s="1"/>
  <c r="D286" i="6"/>
  <c r="BY286" i="2"/>
  <c r="CG286" i="2" s="1"/>
  <c r="L286" i="2"/>
  <c r="T286" i="2" s="1"/>
  <c r="BV286" i="2"/>
  <c r="CD286" i="2" s="1"/>
  <c r="BZ286" i="2"/>
  <c r="CH286" i="2" s="1"/>
  <c r="BS286" i="2"/>
  <c r="CA286" i="2" s="1"/>
  <c r="M286" i="2"/>
  <c r="U286" i="2" s="1"/>
  <c r="BW286" i="2"/>
  <c r="BX286" i="2"/>
  <c r="CF286" i="2" s="1"/>
  <c r="N286" i="2"/>
  <c r="V286" i="2" s="1"/>
  <c r="I286" i="2"/>
  <c r="Q286" i="2" s="1"/>
  <c r="G286" i="2"/>
  <c r="O286" i="2" s="1"/>
  <c r="H286" i="2"/>
  <c r="P286" i="2" s="1"/>
  <c r="BU286" i="2"/>
  <c r="CC286" i="2" s="1"/>
  <c r="H10" i="2"/>
  <c r="P10" i="2" s="1"/>
  <c r="AG10" i="2"/>
  <c r="AJ10" i="2" s="1"/>
  <c r="AV10" i="2" s="1"/>
  <c r="I10" i="2"/>
  <c r="Q10" i="2" s="1"/>
  <c r="A10" i="5"/>
  <c r="BX10" i="2"/>
  <c r="CF10" i="2" s="1"/>
  <c r="L10" i="2"/>
  <c r="T10" i="2" s="1"/>
  <c r="A80" i="6"/>
  <c r="A80" i="5"/>
  <c r="J80" i="2"/>
  <c r="R80" i="2" s="1"/>
  <c r="BW80" i="2"/>
  <c r="CE80" i="2" s="1"/>
  <c r="M80" i="2"/>
  <c r="U80" i="2" s="1"/>
  <c r="N80" i="2"/>
  <c r="V80" i="2" s="1"/>
  <c r="L80" i="2"/>
  <c r="T80" i="2" s="1"/>
  <c r="AD80" i="2" s="1"/>
  <c r="BU80" i="2"/>
  <c r="CC80" i="2" s="1"/>
  <c r="CK80" i="2" s="1"/>
  <c r="BT80" i="2"/>
  <c r="CB80" i="2" s="1"/>
  <c r="CJ80" i="2" s="1"/>
  <c r="AM292" i="2"/>
  <c r="AP292" i="2"/>
  <c r="AQ292" i="2"/>
  <c r="AO292" i="2"/>
  <c r="AP7" i="2"/>
  <c r="AO7" i="2"/>
  <c r="AR7" i="2" s="1"/>
  <c r="AM7" i="2"/>
  <c r="AN7" i="2"/>
  <c r="A24" i="5"/>
  <c r="A24" i="6"/>
  <c r="BZ24" i="2"/>
  <c r="CH24" i="2" s="1"/>
  <c r="I24" i="2"/>
  <c r="Q24" i="2" s="1"/>
  <c r="L35" i="6"/>
  <c r="K67" i="6"/>
  <c r="K43" i="6"/>
  <c r="K44" i="6"/>
  <c r="H45" i="6"/>
  <c r="G45" i="6"/>
  <c r="K47" i="6"/>
  <c r="H49" i="6"/>
  <c r="G49" i="6"/>
  <c r="H50" i="6"/>
  <c r="G50" i="6"/>
  <c r="E62" i="6"/>
  <c r="I35" i="6"/>
  <c r="H56" i="6"/>
  <c r="E56" i="6"/>
  <c r="J53" i="6"/>
  <c r="F60" i="6"/>
  <c r="L66" i="6"/>
  <c r="L75" i="6"/>
  <c r="K75" i="6"/>
  <c r="F79" i="6"/>
  <c r="G79" i="6"/>
  <c r="H61" i="6"/>
  <c r="J61" i="6"/>
  <c r="K92" i="6"/>
  <c r="L100" i="6"/>
  <c r="K100" i="6"/>
  <c r="K106" i="6"/>
  <c r="K107" i="6"/>
  <c r="K109" i="6"/>
  <c r="K111" i="6"/>
  <c r="K113" i="6"/>
  <c r="K114" i="6"/>
  <c r="K115" i="6"/>
  <c r="K117" i="6"/>
  <c r="K118" i="6"/>
  <c r="K119" i="6"/>
  <c r="K121" i="6"/>
  <c r="K123" i="6"/>
  <c r="K125" i="6"/>
  <c r="K126" i="6"/>
  <c r="K127" i="6"/>
  <c r="L52" i="6"/>
  <c r="H52" i="6"/>
  <c r="E52" i="6"/>
  <c r="L70" i="6"/>
  <c r="K70" i="6"/>
  <c r="I77" i="6"/>
  <c r="K94" i="6"/>
  <c r="L109" i="6"/>
  <c r="L113" i="6"/>
  <c r="L117" i="6"/>
  <c r="L125" i="6"/>
  <c r="J42" i="6"/>
  <c r="I42" i="6"/>
  <c r="L73" i="6"/>
  <c r="K73" i="6"/>
  <c r="F104" i="6"/>
  <c r="G104" i="6"/>
  <c r="E107" i="6"/>
  <c r="AJ109" i="2"/>
  <c r="E111" i="6"/>
  <c r="J113" i="6"/>
  <c r="AJ117" i="2"/>
  <c r="AS117" i="2" s="1"/>
  <c r="BA117" i="2" s="1"/>
  <c r="E119" i="6"/>
  <c r="J121" i="6"/>
  <c r="E123" i="6"/>
  <c r="H126" i="6"/>
  <c r="J133" i="6"/>
  <c r="BF133" i="2"/>
  <c r="F134" i="6"/>
  <c r="L154" i="6"/>
  <c r="K154" i="6"/>
  <c r="L166" i="6"/>
  <c r="F180" i="6"/>
  <c r="E139" i="6"/>
  <c r="H163" i="6"/>
  <c r="G163" i="6"/>
  <c r="L197" i="6"/>
  <c r="J207" i="6"/>
  <c r="J213" i="6"/>
  <c r="J220" i="6"/>
  <c r="J280" i="6"/>
  <c r="I106" i="6"/>
  <c r="L57" i="6"/>
  <c r="J157" i="6"/>
  <c r="K164" i="6"/>
  <c r="I145" i="6"/>
  <c r="H152" i="6"/>
  <c r="F152" i="6"/>
  <c r="G152" i="6"/>
  <c r="K179" i="6"/>
  <c r="BW181" i="2"/>
  <c r="CE181" i="2" s="1"/>
  <c r="H181" i="2"/>
  <c r="P181" i="2" s="1"/>
  <c r="Z181" i="2" s="1"/>
  <c r="BV181" i="2"/>
  <c r="CD181" i="2" s="1"/>
  <c r="BT181" i="2"/>
  <c r="CB181" i="2" s="1"/>
  <c r="H187" i="6"/>
  <c r="F187" i="6"/>
  <c r="H173" i="6"/>
  <c r="G173" i="6"/>
  <c r="H180" i="6"/>
  <c r="F229" i="6"/>
  <c r="E213" i="6"/>
  <c r="I229" i="6"/>
  <c r="F246" i="6"/>
  <c r="K256" i="6"/>
  <c r="F270" i="6"/>
  <c r="K212" i="6"/>
  <c r="E212" i="6"/>
  <c r="J100" i="6"/>
  <c r="BY200" i="2"/>
  <c r="CG200" i="2" s="1"/>
  <c r="BT200" i="2"/>
  <c r="CB200" i="2" s="1"/>
  <c r="H200" i="2"/>
  <c r="P200" i="2" s="1"/>
  <c r="BX227" i="2"/>
  <c r="CF227" i="2" s="1"/>
  <c r="L227" i="2"/>
  <c r="T227" i="2" s="1"/>
  <c r="CN227" i="2" s="1"/>
  <c r="AJ237" i="2"/>
  <c r="AV237" i="2" s="1"/>
  <c r="BD237" i="2" s="1"/>
  <c r="I243" i="6"/>
  <c r="E245" i="6"/>
  <c r="H248" i="6"/>
  <c r="L261" i="6"/>
  <c r="H278" i="2"/>
  <c r="P278" i="2" s="1"/>
  <c r="BT278" i="2"/>
  <c r="CB278" i="2" s="1"/>
  <c r="I280" i="6"/>
  <c r="BX270" i="2"/>
  <c r="CF270" i="2" s="1"/>
  <c r="L270" i="2"/>
  <c r="T270" i="2" s="1"/>
  <c r="E277" i="6"/>
  <c r="K298" i="6"/>
  <c r="I299" i="6"/>
  <c r="E249" i="6"/>
  <c r="E268" i="6"/>
  <c r="J287" i="6"/>
  <c r="H291" i="6"/>
  <c r="K293" i="6"/>
  <c r="BT259" i="2"/>
  <c r="CB259" i="2" s="1"/>
  <c r="H259" i="2"/>
  <c r="P259" i="2" s="1"/>
  <c r="H276" i="6"/>
  <c r="K273" i="6"/>
  <c r="AD16" i="2"/>
  <c r="U36" i="6"/>
  <c r="V36" i="6"/>
  <c r="U55" i="6"/>
  <c r="V55" i="6"/>
  <c r="U42" i="6"/>
  <c r="I47" i="6"/>
  <c r="F111" i="6"/>
  <c r="U41" i="6"/>
  <c r="AA41" i="6" s="1"/>
  <c r="V41" i="6"/>
  <c r="N48" i="2"/>
  <c r="V48" i="2" s="1"/>
  <c r="K48" i="2"/>
  <c r="S48" i="2" s="1"/>
  <c r="V90" i="6"/>
  <c r="U90" i="6"/>
  <c r="F125" i="6"/>
  <c r="Z125" i="2"/>
  <c r="AE153" i="6"/>
  <c r="AF153" i="6" s="1"/>
  <c r="U153" i="6"/>
  <c r="G203" i="2"/>
  <c r="O203" i="2" s="1"/>
  <c r="I203" i="2"/>
  <c r="Q203" i="2" s="1"/>
  <c r="BT203" i="2"/>
  <c r="CB203" i="2" s="1"/>
  <c r="K203" i="2"/>
  <c r="S203" i="2" s="1"/>
  <c r="BZ203" i="2"/>
  <c r="CH203" i="2" s="1"/>
  <c r="H203" i="2"/>
  <c r="P203" i="2" s="1"/>
  <c r="J203" i="2"/>
  <c r="R203" i="2" s="1"/>
  <c r="AB203" i="2" s="1"/>
  <c r="BY203" i="2"/>
  <c r="CG203" i="2" s="1"/>
  <c r="AQ210" i="6"/>
  <c r="U50" i="6"/>
  <c r="AE50" i="6"/>
  <c r="AF50" i="6" s="1"/>
  <c r="H117" i="6"/>
  <c r="AB117" i="2"/>
  <c r="I121" i="6"/>
  <c r="AC121" i="2"/>
  <c r="AG123" i="2"/>
  <c r="AJ123" i="2" s="1"/>
  <c r="BX123" i="2"/>
  <c r="CF123" i="2" s="1"/>
  <c r="H123" i="2"/>
  <c r="P123" i="2" s="1"/>
  <c r="L123" i="2"/>
  <c r="T123" i="2" s="1"/>
  <c r="AD123" i="2" s="1"/>
  <c r="G179" i="6"/>
  <c r="CK179" i="2"/>
  <c r="U190" i="6"/>
  <c r="V190" i="6"/>
  <c r="CL293" i="2"/>
  <c r="AT13" i="6"/>
  <c r="AU13" i="6"/>
  <c r="J174" i="6"/>
  <c r="AE51" i="6"/>
  <c r="AF51" i="6" s="1"/>
  <c r="AL51" i="6" s="1"/>
  <c r="G95" i="2"/>
  <c r="O95" i="2" s="1"/>
  <c r="K95" i="2"/>
  <c r="S95" i="2" s="1"/>
  <c r="J95" i="2"/>
  <c r="R95" i="2" s="1"/>
  <c r="BS95" i="2"/>
  <c r="CA95" i="2" s="1"/>
  <c r="U104" i="6"/>
  <c r="V104" i="6"/>
  <c r="BW133" i="2"/>
  <c r="CE133" i="2" s="1"/>
  <c r="M133" i="2"/>
  <c r="U133" i="2" s="1"/>
  <c r="N133" i="2"/>
  <c r="V133" i="2" s="1"/>
  <c r="AF133" i="2" s="1"/>
  <c r="BS133" i="2"/>
  <c r="CA133" i="2" s="1"/>
  <c r="BY133" i="2"/>
  <c r="CG133" i="2" s="1"/>
  <c r="BZ133" i="2"/>
  <c r="CH133" i="2" s="1"/>
  <c r="BV133" i="2"/>
  <c r="CD133" i="2" s="1"/>
  <c r="CL133" i="2" s="1"/>
  <c r="BY190" i="2"/>
  <c r="CG190" i="2" s="1"/>
  <c r="BX190" i="2"/>
  <c r="CF190" i="2" s="1"/>
  <c r="BZ190" i="2"/>
  <c r="CH190" i="2" s="1"/>
  <c r="L190" i="2"/>
  <c r="T190" i="2" s="1"/>
  <c r="N190" i="2"/>
  <c r="V190" i="2" s="1"/>
  <c r="CP190" i="2" s="1"/>
  <c r="BV190" i="2"/>
  <c r="CD190" i="2" s="1"/>
  <c r="G228" i="6"/>
  <c r="AA228" i="2"/>
  <c r="L299" i="6"/>
  <c r="BZ17" i="2"/>
  <c r="CH17" i="2" s="1"/>
  <c r="N17" i="2"/>
  <c r="V17" i="2" s="1"/>
  <c r="BV17" i="2"/>
  <c r="CD17" i="2" s="1"/>
  <c r="V130" i="6"/>
  <c r="AS130" i="6" s="1"/>
  <c r="U130" i="6"/>
  <c r="AS207" i="2"/>
  <c r="AU207" i="2"/>
  <c r="AW207" i="2"/>
  <c r="BE207" i="2" s="1"/>
  <c r="AV207" i="2"/>
  <c r="AX207" i="2"/>
  <c r="D213" i="6"/>
  <c r="BW213" i="2"/>
  <c r="CE213" i="2" s="1"/>
  <c r="BT213" i="2"/>
  <c r="CB213" i="2" s="1"/>
  <c r="K213" i="2"/>
  <c r="S213" i="2" s="1"/>
  <c r="BY213" i="2"/>
  <c r="CG213" i="2" s="1"/>
  <c r="D223" i="6"/>
  <c r="BT223" i="2"/>
  <c r="CB223" i="2" s="1"/>
  <c r="AS232" i="6"/>
  <c r="AU232" i="6"/>
  <c r="AT232" i="6"/>
  <c r="AV232" i="6"/>
  <c r="AO232" i="6"/>
  <c r="BX252" i="2"/>
  <c r="CF252" i="2" s="1"/>
  <c r="D89" i="6"/>
  <c r="I89" i="2"/>
  <c r="Q89" i="2" s="1"/>
  <c r="H89" i="2"/>
  <c r="P89" i="2" s="1"/>
  <c r="CJ89" i="2" s="1"/>
  <c r="J89" i="2"/>
  <c r="R89" i="2" s="1"/>
  <c r="BV89" i="2"/>
  <c r="CD89" i="2" s="1"/>
  <c r="V121" i="6"/>
  <c r="W121" i="6" s="1"/>
  <c r="AE121" i="6"/>
  <c r="AF121" i="6" s="1"/>
  <c r="U124" i="6"/>
  <c r="V124" i="6"/>
  <c r="W297" i="6"/>
  <c r="AA297" i="6"/>
  <c r="AC297" i="6"/>
  <c r="X297" i="6"/>
  <c r="K43" i="2"/>
  <c r="S43" i="2" s="1"/>
  <c r="N43" i="2"/>
  <c r="V43" i="2" s="1"/>
  <c r="CP43" i="2" s="1"/>
  <c r="AR87" i="2"/>
  <c r="BH87" i="2" s="1"/>
  <c r="AE88" i="6"/>
  <c r="AF88" i="6" s="1"/>
  <c r="AL88" i="6" s="1"/>
  <c r="V88" i="6"/>
  <c r="X88" i="6" s="1"/>
  <c r="H111" i="6"/>
  <c r="CL111" i="2"/>
  <c r="D126" i="6"/>
  <c r="BX126" i="2"/>
  <c r="CF126" i="2" s="1"/>
  <c r="BW126" i="2"/>
  <c r="CE126" i="2" s="1"/>
  <c r="CM126" i="2" s="1"/>
  <c r="L126" i="2"/>
  <c r="T126" i="2" s="1"/>
  <c r="BV126" i="2"/>
  <c r="CD126" i="2" s="1"/>
  <c r="CL126" i="2" s="1"/>
  <c r="AJ287" i="2"/>
  <c r="U11" i="6"/>
  <c r="AE11" i="6"/>
  <c r="AF11" i="6" s="1"/>
  <c r="AK11" i="6" s="1"/>
  <c r="BV75" i="2"/>
  <c r="CD75" i="2" s="1"/>
  <c r="J75" i="2"/>
  <c r="R75" i="2" s="1"/>
  <c r="V76" i="6"/>
  <c r="AC76" i="6" s="1"/>
  <c r="U76" i="6"/>
  <c r="G220" i="6"/>
  <c r="CK220" i="2"/>
  <c r="AE34" i="6"/>
  <c r="AF34" i="6" s="1"/>
  <c r="E148" i="6"/>
  <c r="K277" i="6"/>
  <c r="AE277" i="2"/>
  <c r="A134" i="6"/>
  <c r="A134" i="5"/>
  <c r="BX134" i="2"/>
  <c r="CF134" i="2" s="1"/>
  <c r="BY134" i="2"/>
  <c r="CG134" i="2" s="1"/>
  <c r="CO134" i="2" s="1"/>
  <c r="BZ134" i="2"/>
  <c r="CH134" i="2" s="1"/>
  <c r="AG134" i="2"/>
  <c r="AJ134" i="2" s="1"/>
  <c r="AV134" i="2" s="1"/>
  <c r="BD134" i="2" s="1"/>
  <c r="M134" i="2"/>
  <c r="U134" i="2" s="1"/>
  <c r="N134" i="2"/>
  <c r="V134" i="2" s="1"/>
  <c r="AF134" i="2" s="1"/>
  <c r="BV134" i="2"/>
  <c r="CD134" i="2" s="1"/>
  <c r="A260" i="6"/>
  <c r="M260" i="2"/>
  <c r="U260" i="2" s="1"/>
  <c r="BX260" i="2"/>
  <c r="CF260" i="2" s="1"/>
  <c r="CN260" i="2" s="1"/>
  <c r="A260" i="5"/>
  <c r="BS260" i="2"/>
  <c r="CA260" i="2" s="1"/>
  <c r="BY260" i="2"/>
  <c r="CG260" i="2" s="1"/>
  <c r="I260" i="2"/>
  <c r="Q260" i="2" s="1"/>
  <c r="CK260" i="2" s="1"/>
  <c r="L260" i="2"/>
  <c r="T260" i="2" s="1"/>
  <c r="A7" i="6"/>
  <c r="A7" i="5"/>
  <c r="G7" i="5" s="1"/>
  <c r="H7" i="5" s="1"/>
  <c r="D77" i="6"/>
  <c r="L77" i="2"/>
  <c r="T77" i="2" s="1"/>
  <c r="D62" i="6"/>
  <c r="BW62" i="2"/>
  <c r="CE62" i="2" s="1"/>
  <c r="H62" i="2"/>
  <c r="P62" i="2" s="1"/>
  <c r="W62" i="2" s="1"/>
  <c r="BV74" i="2"/>
  <c r="CD74" i="2" s="1"/>
  <c r="A74" i="5"/>
  <c r="J74" i="2"/>
  <c r="R74" i="2" s="1"/>
  <c r="AG74" i="2"/>
  <c r="AJ74" i="2" s="1"/>
  <c r="BW74" i="2"/>
  <c r="CE74" i="2" s="1"/>
  <c r="K74" i="2"/>
  <c r="S74" i="2" s="1"/>
  <c r="D85" i="6"/>
  <c r="BW85" i="2"/>
  <c r="CE85" i="2" s="1"/>
  <c r="G85" i="2"/>
  <c r="O85" i="2" s="1"/>
  <c r="D92" i="6"/>
  <c r="BW92" i="2"/>
  <c r="CE92" i="2" s="1"/>
  <c r="K92" i="2"/>
  <c r="S92" i="2" s="1"/>
  <c r="W92" i="2" s="1"/>
  <c r="D105" i="6"/>
  <c r="BU105" i="2"/>
  <c r="CC105" i="2" s="1"/>
  <c r="K105" i="2"/>
  <c r="S105" i="2" s="1"/>
  <c r="BT105" i="2"/>
  <c r="CB105" i="2" s="1"/>
  <c r="CJ105" i="2" s="1"/>
  <c r="BV105" i="2"/>
  <c r="CD105" i="2" s="1"/>
  <c r="I105" i="2"/>
  <c r="Q105" i="2" s="1"/>
  <c r="CK105" i="2" s="1"/>
  <c r="H105" i="2"/>
  <c r="P105" i="2" s="1"/>
  <c r="BX105" i="2"/>
  <c r="CF105" i="2" s="1"/>
  <c r="CN105" i="2" s="1"/>
  <c r="J105" i="2"/>
  <c r="R105" i="2" s="1"/>
  <c r="A172" i="5"/>
  <c r="M172" i="2"/>
  <c r="U172" i="2" s="1"/>
  <c r="N172" i="2"/>
  <c r="V172" i="2" s="1"/>
  <c r="AF172" i="2" s="1"/>
  <c r="BV172" i="2"/>
  <c r="CD172" i="2" s="1"/>
  <c r="AG172" i="2"/>
  <c r="AJ172" i="2" s="1"/>
  <c r="BY172" i="2"/>
  <c r="CG172" i="2" s="1"/>
  <c r="BZ172" i="2"/>
  <c r="CH172" i="2" s="1"/>
  <c r="BS172" i="2"/>
  <c r="D157" i="6"/>
  <c r="BW157" i="2"/>
  <c r="CE157" i="2" s="1"/>
  <c r="BU157" i="2"/>
  <c r="CC157" i="2" s="1"/>
  <c r="CK157" i="2" s="1"/>
  <c r="BT157" i="2"/>
  <c r="CB157" i="2" s="1"/>
  <c r="K157" i="2"/>
  <c r="S157" i="2" s="1"/>
  <c r="CM157" i="2" s="1"/>
  <c r="I157" i="2"/>
  <c r="Q157" i="2" s="1"/>
  <c r="H157" i="2"/>
  <c r="P157" i="2" s="1"/>
  <c r="W157" i="2" s="1"/>
  <c r="J157" i="2"/>
  <c r="R157" i="2" s="1"/>
  <c r="BS157" i="2"/>
  <c r="CA157" i="2" s="1"/>
  <c r="CI157" i="2" s="1"/>
  <c r="M157" i="6" s="1"/>
  <c r="CM157" i="6" s="1"/>
  <c r="D174" i="6"/>
  <c r="K174" i="2"/>
  <c r="S174" i="2" s="1"/>
  <c r="W174" i="2" s="1"/>
  <c r="BS174" i="2"/>
  <c r="CA174" i="2" s="1"/>
  <c r="M174" i="2"/>
  <c r="U174" i="2" s="1"/>
  <c r="AE174" i="2" s="1"/>
  <c r="N174" i="2"/>
  <c r="V174" i="2" s="1"/>
  <c r="BV174" i="2"/>
  <c r="CD174" i="2" s="1"/>
  <c r="CL174" i="2" s="1"/>
  <c r="G174" i="2"/>
  <c r="O174" i="2" s="1"/>
  <c r="BY174" i="2"/>
  <c r="CG174" i="2" s="1"/>
  <c r="BZ174" i="2"/>
  <c r="CH174" i="2" s="1"/>
  <c r="AY264" i="2"/>
  <c r="AS264" i="2"/>
  <c r="AZ264" i="2"/>
  <c r="D293" i="6"/>
  <c r="I293" i="2"/>
  <c r="Q293" i="2" s="1"/>
  <c r="G293" i="2"/>
  <c r="O293" i="2" s="1"/>
  <c r="W293" i="2" s="1"/>
  <c r="H293" i="2"/>
  <c r="P293" i="2" s="1"/>
  <c r="BW293" i="2"/>
  <c r="CE293" i="2" s="1"/>
  <c r="CM293" i="2" s="1"/>
  <c r="BU293" i="2"/>
  <c r="CC293" i="2" s="1"/>
  <c r="BS293" i="2"/>
  <c r="CA293" i="2" s="1"/>
  <c r="BT293" i="2"/>
  <c r="CB293" i="2" s="1"/>
  <c r="K109" i="2"/>
  <c r="S109" i="2" s="1"/>
  <c r="BV109" i="2"/>
  <c r="CD109" i="2" s="1"/>
  <c r="J109" i="2"/>
  <c r="R109" i="2" s="1"/>
  <c r="G109" i="2"/>
  <c r="O109" i="2" s="1"/>
  <c r="A109" i="5"/>
  <c r="BS109" i="2"/>
  <c r="CA109" i="2" s="1"/>
  <c r="A116" i="6"/>
  <c r="A116" i="5"/>
  <c r="AG116" i="2"/>
  <c r="AJ116" i="2" s="1"/>
  <c r="AS116" i="2" s="1"/>
  <c r="BX116" i="2"/>
  <c r="CF116" i="2" s="1"/>
  <c r="BW116" i="2"/>
  <c r="CE116" i="2" s="1"/>
  <c r="L116" i="2"/>
  <c r="T116" i="2" s="1"/>
  <c r="BV116" i="2"/>
  <c r="CD116" i="2" s="1"/>
  <c r="D139" i="6"/>
  <c r="BX139" i="2"/>
  <c r="CF139" i="2" s="1"/>
  <c r="BU139" i="2"/>
  <c r="CC139" i="2" s="1"/>
  <c r="BT139" i="2"/>
  <c r="CB139" i="2" s="1"/>
  <c r="I139" i="2"/>
  <c r="Q139" i="2" s="1"/>
  <c r="H139" i="2"/>
  <c r="P139" i="2" s="1"/>
  <c r="Z139" i="2" s="1"/>
  <c r="J139" i="2"/>
  <c r="R139" i="2" s="1"/>
  <c r="AN231" i="2"/>
  <c r="AP231" i="2"/>
  <c r="AQ231" i="2"/>
  <c r="AR231" i="2" s="1"/>
  <c r="AO231" i="2"/>
  <c r="AL231" i="2"/>
  <c r="AK231" i="2" s="1"/>
  <c r="D198" i="6"/>
  <c r="BY198" i="2"/>
  <c r="CG198" i="2" s="1"/>
  <c r="CO198" i="2" s="1"/>
  <c r="L198" i="2"/>
  <c r="T198" i="2" s="1"/>
  <c r="N198" i="2"/>
  <c r="V198" i="2" s="1"/>
  <c r="W198" i="2" s="1"/>
  <c r="BV198" i="2"/>
  <c r="CD198" i="2" s="1"/>
  <c r="BW198" i="2"/>
  <c r="CE198" i="2" s="1"/>
  <c r="CM198" i="2" s="1"/>
  <c r="BX198" i="2"/>
  <c r="CF198" i="2" s="1"/>
  <c r="BZ198" i="2"/>
  <c r="CH198" i="2" s="1"/>
  <c r="BS198" i="2"/>
  <c r="CA198" i="2" s="1"/>
  <c r="AO241" i="2"/>
  <c r="AR241" i="2" s="1"/>
  <c r="AP241" i="2"/>
  <c r="D264" i="6"/>
  <c r="BV264" i="2"/>
  <c r="CD264" i="2" s="1"/>
  <c r="N264" i="2"/>
  <c r="V264" i="2" s="1"/>
  <c r="H264" i="2"/>
  <c r="P264" i="2" s="1"/>
  <c r="BS264" i="2"/>
  <c r="CA264" i="2" s="1"/>
  <c r="J264" i="2"/>
  <c r="R264" i="2" s="1"/>
  <c r="L264" i="2"/>
  <c r="T264" i="2" s="1"/>
  <c r="AD264" i="2" s="1"/>
  <c r="I264" i="2"/>
  <c r="Q264" i="2" s="1"/>
  <c r="G264" i="2"/>
  <c r="O264" i="2" s="1"/>
  <c r="M264" i="2"/>
  <c r="U264" i="2" s="1"/>
  <c r="BX264" i="2"/>
  <c r="CF264" i="2" s="1"/>
  <c r="AO275" i="2"/>
  <c r="AP275" i="2"/>
  <c r="AM275" i="2"/>
  <c r="AN275" i="2"/>
  <c r="AQ275" i="2"/>
  <c r="AR275" i="2" s="1"/>
  <c r="AL300" i="2"/>
  <c r="AK300" i="2" s="1"/>
  <c r="AN300" i="2"/>
  <c r="D28" i="6"/>
  <c r="K28" i="2"/>
  <c r="S28" i="2" s="1"/>
  <c r="BW28" i="2"/>
  <c r="CE28" i="2" s="1"/>
  <c r="BS28" i="2"/>
  <c r="CA28" i="2" s="1"/>
  <c r="CI28" i="2" s="1"/>
  <c r="M28" i="6" s="1"/>
  <c r="CM28" i="6" s="1"/>
  <c r="CW28" i="6" s="1"/>
  <c r="CV28" i="6" s="1"/>
  <c r="H35" i="6"/>
  <c r="K65" i="6"/>
  <c r="K66" i="6"/>
  <c r="G67" i="6"/>
  <c r="H43" i="6"/>
  <c r="G43" i="6"/>
  <c r="H44" i="6"/>
  <c r="G44" i="6"/>
  <c r="K46" i="6"/>
  <c r="AR46" i="2"/>
  <c r="G47" i="6"/>
  <c r="H51" i="6"/>
  <c r="AJ54" i="2"/>
  <c r="AJ62" i="2"/>
  <c r="J66" i="6"/>
  <c r="K35" i="6"/>
  <c r="E45" i="6"/>
  <c r="E46" i="6"/>
  <c r="E50" i="6"/>
  <c r="L55" i="6"/>
  <c r="J57" i="6"/>
  <c r="E44" i="6"/>
  <c r="L53" i="6"/>
  <c r="F53" i="6"/>
  <c r="E53" i="6"/>
  <c r="L84" i="6"/>
  <c r="K84" i="6"/>
  <c r="L88" i="6"/>
  <c r="K88" i="6"/>
  <c r="E47" i="6"/>
  <c r="E51" i="6"/>
  <c r="J60" i="6"/>
  <c r="I66" i="6"/>
  <c r="F75" i="6"/>
  <c r="BB75" i="2"/>
  <c r="G75" i="6"/>
  <c r="E79" i="6"/>
  <c r="L83" i="6"/>
  <c r="G83" i="6"/>
  <c r="L91" i="6"/>
  <c r="K91" i="6"/>
  <c r="L95" i="6"/>
  <c r="K95" i="6"/>
  <c r="L61" i="6"/>
  <c r="F61" i="6"/>
  <c r="E61" i="6"/>
  <c r="I81" i="6"/>
  <c r="H92" i="6"/>
  <c r="F92" i="6"/>
  <c r="G92" i="6"/>
  <c r="H100" i="6"/>
  <c r="F100" i="6"/>
  <c r="G100" i="6"/>
  <c r="G106" i="6"/>
  <c r="G107" i="6"/>
  <c r="G109" i="6"/>
  <c r="G111" i="6"/>
  <c r="G113" i="6"/>
  <c r="G114" i="6"/>
  <c r="G117" i="6"/>
  <c r="G118" i="6"/>
  <c r="G119" i="6"/>
  <c r="G123" i="6"/>
  <c r="G124" i="6"/>
  <c r="G125" i="6"/>
  <c r="G126" i="6"/>
  <c r="G127" i="6"/>
  <c r="AJ52" i="2"/>
  <c r="AX52" i="2" s="1"/>
  <c r="BF52" i="2" s="1"/>
  <c r="I65" i="6"/>
  <c r="I70" i="6"/>
  <c r="J70" i="6"/>
  <c r="F70" i="6"/>
  <c r="G70" i="6"/>
  <c r="CN77" i="2"/>
  <c r="R77" i="6" s="1"/>
  <c r="CR77" i="6" s="1"/>
  <c r="DB77" i="6" s="1"/>
  <c r="L77" i="6"/>
  <c r="K77" i="6"/>
  <c r="H88" i="6"/>
  <c r="E91" i="6"/>
  <c r="F94" i="6"/>
  <c r="G94" i="6"/>
  <c r="L102" i="6"/>
  <c r="K102" i="6"/>
  <c r="L124" i="6"/>
  <c r="L42" i="6"/>
  <c r="F42" i="6"/>
  <c r="E42" i="6"/>
  <c r="H73" i="6"/>
  <c r="I73" i="6"/>
  <c r="F73" i="6"/>
  <c r="G73" i="6"/>
  <c r="AJ81" i="2"/>
  <c r="AX81" i="2" s="1"/>
  <c r="I85" i="6"/>
  <c r="F106" i="6"/>
  <c r="F114" i="6"/>
  <c r="L69" i="6"/>
  <c r="K89" i="6"/>
  <c r="E97" i="6"/>
  <c r="H98" i="6"/>
  <c r="J179" i="6"/>
  <c r="J181" i="6"/>
  <c r="I93" i="6"/>
  <c r="BE93" i="2"/>
  <c r="F93" i="6"/>
  <c r="BB93" i="2"/>
  <c r="G93" i="6"/>
  <c r="BC93" i="2"/>
  <c r="I133" i="6"/>
  <c r="BE133" i="2"/>
  <c r="G133" i="6"/>
  <c r="H142" i="6"/>
  <c r="F142" i="6"/>
  <c r="G142" i="6"/>
  <c r="H162" i="6"/>
  <c r="F162" i="6"/>
  <c r="G162" i="6"/>
  <c r="H174" i="6"/>
  <c r="G174" i="6"/>
  <c r="J95" i="6"/>
  <c r="L139" i="6"/>
  <c r="E147" i="6"/>
  <c r="J200" i="6"/>
  <c r="J205" i="6"/>
  <c r="J223" i="6"/>
  <c r="L128" i="6"/>
  <c r="K128" i="6"/>
  <c r="H114" i="6"/>
  <c r="E114" i="6"/>
  <c r="E134" i="6"/>
  <c r="L148" i="6"/>
  <c r="K148" i="6"/>
  <c r="K157" i="6"/>
  <c r="BG157" i="2"/>
  <c r="J105" i="6"/>
  <c r="K105" i="6"/>
  <c r="I161" i="6"/>
  <c r="I150" i="6"/>
  <c r="L169" i="6"/>
  <c r="K169" i="6"/>
  <c r="H190" i="6"/>
  <c r="F190" i="6"/>
  <c r="D196" i="6"/>
  <c r="BX196" i="2"/>
  <c r="CF196" i="2" s="1"/>
  <c r="L196" i="2"/>
  <c r="T196" i="2" s="1"/>
  <c r="J146" i="6"/>
  <c r="I168" i="6"/>
  <c r="L168" i="6"/>
  <c r="K168" i="6"/>
  <c r="M204" i="2"/>
  <c r="U204" i="2" s="1"/>
  <c r="AE204" i="2" s="1"/>
  <c r="H136" i="6"/>
  <c r="F136" i="6"/>
  <c r="G136" i="6"/>
  <c r="H137" i="6"/>
  <c r="F137" i="6"/>
  <c r="G137" i="6"/>
  <c r="E207" i="6"/>
  <c r="J166" i="6"/>
  <c r="I198" i="6"/>
  <c r="G198" i="6"/>
  <c r="F213" i="6"/>
  <c r="L140" i="6"/>
  <c r="K140" i="6"/>
  <c r="H205" i="6"/>
  <c r="H208" i="6"/>
  <c r="G213" i="6"/>
  <c r="K247" i="6"/>
  <c r="I228" i="6"/>
  <c r="L217" i="6"/>
  <c r="H227" i="2"/>
  <c r="P227" i="2" s="1"/>
  <c r="Z227" i="2" s="1"/>
  <c r="F240" i="6"/>
  <c r="J293" i="6"/>
  <c r="D266" i="6"/>
  <c r="BX266" i="2"/>
  <c r="CF266" i="2" s="1"/>
  <c r="F276" i="6"/>
  <c r="K287" i="6"/>
  <c r="I293" i="6"/>
  <c r="L294" i="6"/>
  <c r="G298" i="6"/>
  <c r="G277" i="6"/>
  <c r="BW296" i="2"/>
  <c r="CE296" i="2" s="1"/>
  <c r="F280" i="6"/>
  <c r="L291" i="6"/>
  <c r="H214" i="2"/>
  <c r="P214" i="2" s="1"/>
  <c r="Z214" i="2" s="1"/>
  <c r="BX214" i="2"/>
  <c r="CF214" i="2" s="1"/>
  <c r="L214" i="2"/>
  <c r="T214" i="2" s="1"/>
  <c r="F251" i="6"/>
  <c r="H260" i="6"/>
  <c r="G281" i="6"/>
  <c r="D292" i="6"/>
  <c r="G292" i="2"/>
  <c r="O292" i="2" s="1"/>
  <c r="AE90" i="6"/>
  <c r="AF90" i="6" s="1"/>
  <c r="AI90" i="6" s="1"/>
  <c r="AE55" i="6"/>
  <c r="AF55" i="6" s="1"/>
  <c r="AK55" i="6" s="1"/>
  <c r="V153" i="6"/>
  <c r="AO45" i="6"/>
  <c r="AT45" i="6"/>
  <c r="U48" i="6"/>
  <c r="Y48" i="6" s="1"/>
  <c r="AE48" i="6"/>
  <c r="AF48" i="6" s="1"/>
  <c r="AH48" i="6" s="1"/>
  <c r="J84" i="6"/>
  <c r="U126" i="6"/>
  <c r="V126" i="6"/>
  <c r="I154" i="6"/>
  <c r="AE186" i="6"/>
  <c r="AF186" i="6" s="1"/>
  <c r="V186" i="6"/>
  <c r="U54" i="6"/>
  <c r="W54" i="6" s="1"/>
  <c r="AE54" i="6"/>
  <c r="AF54" i="6" s="1"/>
  <c r="CN91" i="2"/>
  <c r="CX91" i="2" s="1"/>
  <c r="F179" i="6"/>
  <c r="Z179" i="2"/>
  <c r="F256" i="6"/>
  <c r="Z256" i="2"/>
  <c r="AT294" i="6"/>
  <c r="AV294" i="6"/>
  <c r="AS294" i="6"/>
  <c r="AQ294" i="6"/>
  <c r="AE7" i="6"/>
  <c r="AF7" i="6" s="1"/>
  <c r="U7" i="6"/>
  <c r="I102" i="6"/>
  <c r="V106" i="6"/>
  <c r="U106" i="6"/>
  <c r="I127" i="6"/>
  <c r="AC127" i="2"/>
  <c r="V152" i="6"/>
  <c r="U152" i="6"/>
  <c r="D173" i="6"/>
  <c r="BY173" i="2"/>
  <c r="CG173" i="2" s="1"/>
  <c r="BZ173" i="2"/>
  <c r="CH173" i="2" s="1"/>
  <c r="L173" i="2"/>
  <c r="T173" i="2" s="1"/>
  <c r="BW173" i="2"/>
  <c r="CE173" i="2" s="1"/>
  <c r="CM173" i="2" s="1"/>
  <c r="M173" i="2"/>
  <c r="U173" i="2" s="1"/>
  <c r="N173" i="2"/>
  <c r="V173" i="2" s="1"/>
  <c r="BV173" i="2"/>
  <c r="CD173" i="2" s="1"/>
  <c r="BX173" i="2"/>
  <c r="CF173" i="2" s="1"/>
  <c r="L208" i="6"/>
  <c r="AF208" i="2"/>
  <c r="K217" i="2"/>
  <c r="S217" i="2" s="1"/>
  <c r="AC217" i="2" s="1"/>
  <c r="BY217" i="2"/>
  <c r="CG217" i="2" s="1"/>
  <c r="BT217" i="2"/>
  <c r="CB217" i="2" s="1"/>
  <c r="BW217" i="2"/>
  <c r="CE217" i="2" s="1"/>
  <c r="AG217" i="2"/>
  <c r="AJ217" i="2" s="1"/>
  <c r="AY217" i="2" s="1"/>
  <c r="BU217" i="2"/>
  <c r="CC217" i="2" s="1"/>
  <c r="CK217" i="2" s="1"/>
  <c r="J273" i="2"/>
  <c r="R273" i="2" s="1"/>
  <c r="BV273" i="2"/>
  <c r="CD273" i="2" s="1"/>
  <c r="H273" i="2"/>
  <c r="P273" i="2" s="1"/>
  <c r="K273" i="2"/>
  <c r="S273" i="2" s="1"/>
  <c r="AC273" i="2" s="1"/>
  <c r="I273" i="2"/>
  <c r="Q273" i="2" s="1"/>
  <c r="N273" i="2"/>
  <c r="V273" i="2" s="1"/>
  <c r="AF273" i="2" s="1"/>
  <c r="BT273" i="2"/>
  <c r="CB273" i="2" s="1"/>
  <c r="V74" i="6"/>
  <c r="AD74" i="6" s="1"/>
  <c r="U74" i="6"/>
  <c r="AR104" i="2"/>
  <c r="AR155" i="2"/>
  <c r="I119" i="6"/>
  <c r="V157" i="6"/>
  <c r="AE157" i="6"/>
  <c r="AF157" i="6" s="1"/>
  <c r="AK157" i="6" s="1"/>
  <c r="V165" i="6"/>
  <c r="W165" i="6" s="1"/>
  <c r="AE165" i="6"/>
  <c r="AF165" i="6" s="1"/>
  <c r="AK165" i="6" s="1"/>
  <c r="E168" i="6"/>
  <c r="V171" i="6"/>
  <c r="U171" i="6"/>
  <c r="AA171" i="6" s="1"/>
  <c r="J240" i="2"/>
  <c r="R240" i="2" s="1"/>
  <c r="N240" i="2"/>
  <c r="V240" i="2" s="1"/>
  <c r="AF240" i="2" s="1"/>
  <c r="L240" i="2"/>
  <c r="T240" i="2" s="1"/>
  <c r="K240" i="2"/>
  <c r="S240" i="2" s="1"/>
  <c r="AG240" i="2"/>
  <c r="AJ240" i="2" s="1"/>
  <c r="BZ240" i="2"/>
  <c r="CH240" i="2" s="1"/>
  <c r="BX240" i="2"/>
  <c r="CF240" i="2" s="1"/>
  <c r="BW247" i="2"/>
  <c r="CE247" i="2" s="1"/>
  <c r="BU247" i="2"/>
  <c r="CC247" i="2" s="1"/>
  <c r="BY247" i="2"/>
  <c r="CG247" i="2" s="1"/>
  <c r="K247" i="2"/>
  <c r="S247" i="2" s="1"/>
  <c r="BZ247" i="2"/>
  <c r="CH247" i="2" s="1"/>
  <c r="BT247" i="2"/>
  <c r="CB247" i="2" s="1"/>
  <c r="F268" i="6"/>
  <c r="Y28" i="2"/>
  <c r="X28" i="2" s="1"/>
  <c r="AR182" i="2"/>
  <c r="V193" i="6"/>
  <c r="AE193" i="6"/>
  <c r="AF193" i="6" s="1"/>
  <c r="AN193" i="6" s="1"/>
  <c r="K245" i="2"/>
  <c r="S245" i="2" s="1"/>
  <c r="AC245" i="2" s="1"/>
  <c r="AG245" i="2"/>
  <c r="AJ245" i="2" s="1"/>
  <c r="N245" i="2"/>
  <c r="V245" i="2" s="1"/>
  <c r="L245" i="2"/>
  <c r="T245" i="2" s="1"/>
  <c r="BW245" i="2"/>
  <c r="CE245" i="2" s="1"/>
  <c r="M245" i="2"/>
  <c r="U245" i="2" s="1"/>
  <c r="BU245" i="2"/>
  <c r="CC245" i="2" s="1"/>
  <c r="BX245" i="2"/>
  <c r="CF245" i="2" s="1"/>
  <c r="I18" i="2"/>
  <c r="Q18" i="2" s="1"/>
  <c r="BZ18" i="2"/>
  <c r="CH18" i="2" s="1"/>
  <c r="BV18" i="2"/>
  <c r="CD18" i="2" s="1"/>
  <c r="BV66" i="2"/>
  <c r="CD66" i="2" s="1"/>
  <c r="J66" i="2"/>
  <c r="R66" i="2" s="1"/>
  <c r="AB66" i="2" s="1"/>
  <c r="V142" i="6"/>
  <c r="U142" i="6"/>
  <c r="V146" i="6"/>
  <c r="U146" i="6"/>
  <c r="D163" i="6"/>
  <c r="K163" i="2"/>
  <c r="S163" i="2" s="1"/>
  <c r="M163" i="2"/>
  <c r="U163" i="2" s="1"/>
  <c r="AE163" i="2" s="1"/>
  <c r="N163" i="2"/>
  <c r="V163" i="2" s="1"/>
  <c r="BV163" i="2"/>
  <c r="CD163" i="2" s="1"/>
  <c r="CL163" i="2" s="1"/>
  <c r="G163" i="2"/>
  <c r="O163" i="2" s="1"/>
  <c r="BY163" i="2"/>
  <c r="CG163" i="2" s="1"/>
  <c r="BZ163" i="2"/>
  <c r="CH163" i="2" s="1"/>
  <c r="D189" i="6"/>
  <c r="BS189" i="2"/>
  <c r="CA189" i="2" s="1"/>
  <c r="BW189" i="2"/>
  <c r="CE189" i="2" s="1"/>
  <c r="I189" i="2"/>
  <c r="Q189" i="2" s="1"/>
  <c r="BZ189" i="2"/>
  <c r="CH189" i="2" s="1"/>
  <c r="BX189" i="2"/>
  <c r="CF189" i="2" s="1"/>
  <c r="G189" i="2"/>
  <c r="O189" i="2" s="1"/>
  <c r="Y189" i="2" s="1"/>
  <c r="K189" i="2"/>
  <c r="S189" i="2" s="1"/>
  <c r="N189" i="2"/>
  <c r="V189" i="2" s="1"/>
  <c r="CP189" i="2" s="1"/>
  <c r="L189" i="2"/>
  <c r="T189" i="2" s="1"/>
  <c r="AY247" i="2"/>
  <c r="BG247" i="2" s="1"/>
  <c r="AW247" i="2"/>
  <c r="AZ247" i="2"/>
  <c r="AX247" i="2"/>
  <c r="E294" i="6"/>
  <c r="D132" i="6"/>
  <c r="G132" i="2"/>
  <c r="O132" i="2" s="1"/>
  <c r="BU132" i="2"/>
  <c r="CC132" i="2" s="1"/>
  <c r="BT132" i="2"/>
  <c r="CB132" i="2" s="1"/>
  <c r="K132" i="2"/>
  <c r="S132" i="2" s="1"/>
  <c r="I132" i="2"/>
  <c r="Q132" i="2" s="1"/>
  <c r="H132" i="2"/>
  <c r="P132" i="2" s="1"/>
  <c r="J132" i="2"/>
  <c r="R132" i="2" s="1"/>
  <c r="BV132" i="2"/>
  <c r="CD132" i="2" s="1"/>
  <c r="A78" i="5"/>
  <c r="A78" i="6"/>
  <c r="BU78" i="2"/>
  <c r="CC78" i="2" s="1"/>
  <c r="L78" i="2"/>
  <c r="T78" i="2" s="1"/>
  <c r="D104" i="6"/>
  <c r="BV104" i="2"/>
  <c r="CD104" i="2" s="1"/>
  <c r="G104" i="2"/>
  <c r="O104" i="2" s="1"/>
  <c r="A180" i="6"/>
  <c r="A180" i="5"/>
  <c r="BS180" i="2"/>
  <c r="CA180" i="2" s="1"/>
  <c r="BV180" i="2"/>
  <c r="CD180" i="2" s="1"/>
  <c r="BX180" i="2"/>
  <c r="CF180" i="2" s="1"/>
  <c r="G180" i="2"/>
  <c r="O180" i="2" s="1"/>
  <c r="I180" i="2"/>
  <c r="Q180" i="2" s="1"/>
  <c r="BY180" i="2"/>
  <c r="CG180" i="2" s="1"/>
  <c r="L180" i="2"/>
  <c r="T180" i="2" s="1"/>
  <c r="A206" i="5"/>
  <c r="A206" i="6"/>
  <c r="AG206" i="2"/>
  <c r="AJ206" i="2" s="1"/>
  <c r="BZ206" i="2"/>
  <c r="CH206" i="2" s="1"/>
  <c r="BY206" i="2"/>
  <c r="CG206" i="2" s="1"/>
  <c r="BX206" i="2"/>
  <c r="CF206" i="2" s="1"/>
  <c r="I56" i="6"/>
  <c r="A15" i="6"/>
  <c r="A15" i="5"/>
  <c r="BW104" i="2"/>
  <c r="CE104" i="2" s="1"/>
  <c r="BV97" i="2"/>
  <c r="CD97" i="2" s="1"/>
  <c r="CL97" i="2" s="1"/>
  <c r="A97" i="5"/>
  <c r="BW97" i="2"/>
  <c r="CE97" i="2" s="1"/>
  <c r="CM97" i="2" s="1"/>
  <c r="D166" i="6"/>
  <c r="G166" i="2"/>
  <c r="O166" i="2" s="1"/>
  <c r="BW166" i="2"/>
  <c r="CE166" i="2" s="1"/>
  <c r="K166" i="2"/>
  <c r="S166" i="2" s="1"/>
  <c r="I166" i="2"/>
  <c r="Q166" i="2" s="1"/>
  <c r="H166" i="2"/>
  <c r="P166" i="2" s="1"/>
  <c r="J166" i="2"/>
  <c r="R166" i="2" s="1"/>
  <c r="BS166" i="2"/>
  <c r="CA166" i="2" s="1"/>
  <c r="BU166" i="2"/>
  <c r="CC166" i="2" s="1"/>
  <c r="BT166" i="2"/>
  <c r="CB166" i="2" s="1"/>
  <c r="AQ206" i="2"/>
  <c r="AL206" i="2"/>
  <c r="AK206" i="2" s="1"/>
  <c r="AO206" i="2"/>
  <c r="AM206" i="2"/>
  <c r="AO267" i="2"/>
  <c r="AQ267" i="2"/>
  <c r="AR267" i="2" s="1"/>
  <c r="AM267" i="2"/>
  <c r="AP267" i="2"/>
  <c r="BZ277" i="2"/>
  <c r="CH277" i="2" s="1"/>
  <c r="BW277" i="2"/>
  <c r="CE277" i="2" s="1"/>
  <c r="AG277" i="2"/>
  <c r="AJ277" i="2" s="1"/>
  <c r="BX277" i="2"/>
  <c r="CF277" i="2" s="1"/>
  <c r="A277" i="5"/>
  <c r="K277" i="2"/>
  <c r="S277" i="2" s="1"/>
  <c r="AC277" i="2" s="1"/>
  <c r="BY277" i="2"/>
  <c r="CG277" i="2" s="1"/>
  <c r="BU277" i="2"/>
  <c r="CC277" i="2" s="1"/>
  <c r="CK277" i="2" s="1"/>
  <c r="H277" i="2"/>
  <c r="P277" i="2" s="1"/>
  <c r="L277" i="2"/>
  <c r="T277" i="2" s="1"/>
  <c r="AD277" i="2" s="1"/>
  <c r="D295" i="6"/>
  <c r="BZ295" i="2"/>
  <c r="CH295" i="2" s="1"/>
  <c r="BS295" i="2"/>
  <c r="CA295" i="2" s="1"/>
  <c r="H295" i="2"/>
  <c r="P295" i="2" s="1"/>
  <c r="K295" i="2"/>
  <c r="S295" i="2" s="1"/>
  <c r="M295" i="2"/>
  <c r="U295" i="2" s="1"/>
  <c r="AE295" i="2" s="1"/>
  <c r="G295" i="2"/>
  <c r="O295" i="2" s="1"/>
  <c r="N295" i="2"/>
  <c r="V295" i="2" s="1"/>
  <c r="BT295" i="2"/>
  <c r="CB295" i="2" s="1"/>
  <c r="J295" i="2"/>
  <c r="R295" i="2" s="1"/>
  <c r="BU295" i="2"/>
  <c r="AP20" i="2"/>
  <c r="AN20" i="2"/>
  <c r="AM20" i="2"/>
  <c r="AO122" i="2"/>
  <c r="AQ122" i="2"/>
  <c r="AR122" i="2" s="1"/>
  <c r="AN122" i="2"/>
  <c r="AL122" i="2"/>
  <c r="AK122" i="2" s="1"/>
  <c r="AP122" i="2"/>
  <c r="AE167" i="6"/>
  <c r="AF167" i="6" s="1"/>
  <c r="V167" i="6"/>
  <c r="AO172" i="2"/>
  <c r="AN172" i="2"/>
  <c r="AQ172" i="2"/>
  <c r="AL172" i="2"/>
  <c r="AK172" i="2" s="1"/>
  <c r="D298" i="6"/>
  <c r="K298" i="2"/>
  <c r="S298" i="2" s="1"/>
  <c r="BT298" i="2"/>
  <c r="CB298" i="2" s="1"/>
  <c r="N298" i="2"/>
  <c r="V298" i="2" s="1"/>
  <c r="G298" i="2"/>
  <c r="O298" i="2" s="1"/>
  <c r="BY298" i="2"/>
  <c r="CG298" i="2" s="1"/>
  <c r="H298" i="2"/>
  <c r="P298" i="2" s="1"/>
  <c r="CJ298" i="2" s="1"/>
  <c r="BV298" i="2"/>
  <c r="CD298" i="2" s="1"/>
  <c r="BZ298" i="2"/>
  <c r="CH298" i="2" s="1"/>
  <c r="CP298" i="2" s="1"/>
  <c r="F69" i="6"/>
  <c r="J69" i="6"/>
  <c r="J107" i="6"/>
  <c r="AJ111" i="2"/>
  <c r="E113" i="6"/>
  <c r="AJ119" i="2"/>
  <c r="AT119" i="2" s="1"/>
  <c r="J127" i="6"/>
  <c r="J185" i="6"/>
  <c r="I100" i="6"/>
  <c r="I118" i="6"/>
  <c r="L142" i="6"/>
  <c r="K142" i="6"/>
  <c r="H146" i="6"/>
  <c r="F146" i="6"/>
  <c r="G146" i="6"/>
  <c r="I124" i="6"/>
  <c r="H131" i="6"/>
  <c r="E135" i="6"/>
  <c r="L143" i="6"/>
  <c r="E155" i="6"/>
  <c r="L171" i="6"/>
  <c r="K171" i="6"/>
  <c r="J208" i="6"/>
  <c r="J219" i="6"/>
  <c r="J243" i="6"/>
  <c r="J101" i="6"/>
  <c r="I128" i="6"/>
  <c r="J114" i="6"/>
  <c r="J148" i="6"/>
  <c r="I152" i="6"/>
  <c r="J164" i="6"/>
  <c r="I146" i="6"/>
  <c r="K152" i="6"/>
  <c r="L161" i="6"/>
  <c r="K161" i="6"/>
  <c r="E162" i="6"/>
  <c r="I169" i="6"/>
  <c r="I179" i="6"/>
  <c r="G197" i="6"/>
  <c r="E161" i="6"/>
  <c r="H168" i="6"/>
  <c r="F168" i="6"/>
  <c r="G168" i="6"/>
  <c r="F178" i="6"/>
  <c r="AJ188" i="2"/>
  <c r="AZ188" i="2" s="1"/>
  <c r="I136" i="6"/>
  <c r="L136" i="6"/>
  <c r="K136" i="6"/>
  <c r="L137" i="6"/>
  <c r="K137" i="6"/>
  <c r="H160" i="6"/>
  <c r="F160" i="6"/>
  <c r="G160" i="6"/>
  <c r="G187" i="6"/>
  <c r="H140" i="6"/>
  <c r="F140" i="6"/>
  <c r="G140" i="6"/>
  <c r="H178" i="6"/>
  <c r="L178" i="6"/>
  <c r="E187" i="6"/>
  <c r="G205" i="6"/>
  <c r="I205" i="6"/>
  <c r="CP208" i="2"/>
  <c r="CZ208" i="2" s="1"/>
  <c r="I208" i="6"/>
  <c r="G229" i="6"/>
  <c r="F238" i="6"/>
  <c r="H228" i="6"/>
  <c r="E128" i="6"/>
  <c r="H220" i="6"/>
  <c r="F243" i="6"/>
  <c r="J96" i="6"/>
  <c r="K237" i="6"/>
  <c r="H237" i="6"/>
  <c r="E237" i="6"/>
  <c r="G243" i="6"/>
  <c r="H243" i="6"/>
  <c r="L248" i="6"/>
  <c r="H280" i="6"/>
  <c r="G290" i="6"/>
  <c r="K291" i="6"/>
  <c r="H294" i="6"/>
  <c r="F294" i="6"/>
  <c r="H261" i="6"/>
  <c r="I249" i="6"/>
  <c r="AJ294" i="2"/>
  <c r="AJ221" i="2"/>
  <c r="I287" i="6"/>
  <c r="F287" i="6"/>
  <c r="J291" i="6"/>
  <c r="E281" i="6"/>
  <c r="AC37" i="6"/>
  <c r="V60" i="6"/>
  <c r="U57" i="6"/>
  <c r="AA57" i="6" s="1"/>
  <c r="H84" i="6"/>
  <c r="V148" i="6"/>
  <c r="F208" i="6"/>
  <c r="F117" i="6"/>
  <c r="I162" i="6"/>
  <c r="V187" i="6"/>
  <c r="BZ191" i="2"/>
  <c r="CH191" i="2" s="1"/>
  <c r="F220" i="6"/>
  <c r="F228" i="6"/>
  <c r="AR125" i="2"/>
  <c r="AR133" i="2"/>
  <c r="J155" i="6"/>
  <c r="K261" i="6"/>
  <c r="CK280" i="2"/>
  <c r="O280" i="6" s="1"/>
  <c r="CO280" i="6" s="1"/>
  <c r="CY280" i="6" s="1"/>
  <c r="E291" i="6"/>
  <c r="V119" i="6"/>
  <c r="CM121" i="2"/>
  <c r="AR153" i="2"/>
  <c r="AR175" i="2"/>
  <c r="I88" i="6"/>
  <c r="H113" i="6"/>
  <c r="V231" i="6"/>
  <c r="F45" i="6"/>
  <c r="L205" i="6"/>
  <c r="BV256" i="2"/>
  <c r="CD256" i="2" s="1"/>
  <c r="K57" i="2"/>
  <c r="S57" i="2" s="1"/>
  <c r="D88" i="6"/>
  <c r="BV88" i="2"/>
  <c r="CD88" i="2" s="1"/>
  <c r="AO185" i="2"/>
  <c r="AL185" i="2"/>
  <c r="AK185" i="2" s="1"/>
  <c r="AQ185" i="2"/>
  <c r="K117" i="2"/>
  <c r="S117" i="2" s="1"/>
  <c r="BV117" i="2"/>
  <c r="CD117" i="2" s="1"/>
  <c r="CL117" i="2" s="1"/>
  <c r="A117" i="5"/>
  <c r="AQ140" i="2"/>
  <c r="AM140" i="2"/>
  <c r="AO151" i="2"/>
  <c r="AQ151" i="2"/>
  <c r="AN151" i="2"/>
  <c r="AL151" i="2"/>
  <c r="AK151" i="2" s="1"/>
  <c r="AN221" i="2"/>
  <c r="AM221" i="2"/>
  <c r="AO221" i="2"/>
  <c r="AL221" i="2"/>
  <c r="AK221" i="2" s="1"/>
  <c r="AP221" i="2"/>
  <c r="AQ221" i="2"/>
  <c r="BS298" i="2"/>
  <c r="CA298" i="2" s="1"/>
  <c r="I268" i="2"/>
  <c r="Q268" i="2" s="1"/>
  <c r="K98" i="6"/>
  <c r="J111" i="6"/>
  <c r="J119" i="6"/>
  <c r="E125" i="6"/>
  <c r="J178" i="6"/>
  <c r="L93" i="6"/>
  <c r="K93" i="6"/>
  <c r="BG93" i="2"/>
  <c r="H118" i="6"/>
  <c r="E118" i="6"/>
  <c r="E131" i="6"/>
  <c r="L150" i="6"/>
  <c r="K150" i="6"/>
  <c r="F154" i="6"/>
  <c r="L162" i="6"/>
  <c r="K162" i="6"/>
  <c r="F197" i="6"/>
  <c r="H124" i="6"/>
  <c r="E124" i="6"/>
  <c r="L129" i="6"/>
  <c r="K129" i="6"/>
  <c r="L135" i="6"/>
  <c r="K135" i="6"/>
  <c r="H147" i="6"/>
  <c r="L155" i="6"/>
  <c r="K155" i="6"/>
  <c r="E171" i="6"/>
  <c r="J212" i="6"/>
  <c r="J229" i="6"/>
  <c r="J237" i="6"/>
  <c r="J248" i="6"/>
  <c r="J258" i="6"/>
  <c r="J268" i="6"/>
  <c r="H101" i="6"/>
  <c r="F101" i="6"/>
  <c r="J106" i="6"/>
  <c r="J128" i="6"/>
  <c r="H128" i="6"/>
  <c r="F128" i="6"/>
  <c r="G128" i="6"/>
  <c r="H148" i="6"/>
  <c r="F148" i="6"/>
  <c r="G148" i="6"/>
  <c r="H164" i="6"/>
  <c r="F164" i="6"/>
  <c r="G164" i="6"/>
  <c r="L145" i="6"/>
  <c r="J161" i="6"/>
  <c r="J150" i="6"/>
  <c r="H169" i="6"/>
  <c r="F169" i="6"/>
  <c r="G169" i="6"/>
  <c r="K187" i="6"/>
  <c r="J168" i="6"/>
  <c r="J187" i="6"/>
  <c r="AJ204" i="2"/>
  <c r="AT204" i="2" s="1"/>
  <c r="J137" i="6"/>
  <c r="I207" i="6"/>
  <c r="I160" i="6"/>
  <c r="J160" i="6"/>
  <c r="I185" i="6"/>
  <c r="I140" i="6"/>
  <c r="J140" i="6"/>
  <c r="AJ178" i="2"/>
  <c r="K178" i="6"/>
  <c r="E178" i="6"/>
  <c r="L187" i="6"/>
  <c r="AJ205" i="2"/>
  <c r="F215" i="6"/>
  <c r="H229" i="6"/>
  <c r="E229" i="6"/>
  <c r="I212" i="6"/>
  <c r="K228" i="6"/>
  <c r="E228" i="6"/>
  <c r="I256" i="6"/>
  <c r="G194" i="6"/>
  <c r="K220" i="6"/>
  <c r="E220" i="6"/>
  <c r="F249" i="6"/>
  <c r="F281" i="6"/>
  <c r="H96" i="6"/>
  <c r="F96" i="6"/>
  <c r="G96" i="6"/>
  <c r="G209" i="6"/>
  <c r="G237" i="6"/>
  <c r="L243" i="6"/>
  <c r="G248" i="6"/>
  <c r="I248" i="6"/>
  <c r="G276" i="6"/>
  <c r="K280" i="6"/>
  <c r="E280" i="6"/>
  <c r="H290" i="6"/>
  <c r="G294" i="6"/>
  <c r="K299" i="6"/>
  <c r="G249" i="6"/>
  <c r="E197" i="6"/>
  <c r="AJ35" i="2"/>
  <c r="AY35" i="2" s="1"/>
  <c r="H287" i="6"/>
  <c r="I276" i="6"/>
  <c r="G288" i="2"/>
  <c r="O288" i="2" s="1"/>
  <c r="AC27" i="2"/>
  <c r="H53" i="6"/>
  <c r="F127" i="6"/>
  <c r="I290" i="6"/>
  <c r="F51" i="6"/>
  <c r="F55" i="6"/>
  <c r="U58" i="6"/>
  <c r="AE122" i="6"/>
  <c r="AF122" i="6" s="1"/>
  <c r="AM122" i="6" s="1"/>
  <c r="I131" i="6"/>
  <c r="G280" i="6"/>
  <c r="I294" i="6"/>
  <c r="E136" i="6"/>
  <c r="I113" i="6"/>
  <c r="U138" i="6"/>
  <c r="AC138" i="6" s="1"/>
  <c r="BX148" i="2"/>
  <c r="CF148" i="2" s="1"/>
  <c r="CN148" i="2" s="1"/>
  <c r="L212" i="6"/>
  <c r="AR113" i="2"/>
  <c r="AE223" i="6"/>
  <c r="AF223" i="6" s="1"/>
  <c r="AG223" i="6" s="1"/>
  <c r="AR235" i="2"/>
  <c r="J88" i="6"/>
  <c r="H119" i="6"/>
  <c r="AR121" i="2"/>
  <c r="AR212" i="2"/>
  <c r="H127" i="6"/>
  <c r="L135" i="2"/>
  <c r="T135" i="2" s="1"/>
  <c r="AD135" i="2" s="1"/>
  <c r="J162" i="6"/>
  <c r="V163" i="6"/>
  <c r="AE132" i="6"/>
  <c r="AF132" i="6" s="1"/>
  <c r="AL132" i="6" s="1"/>
  <c r="E164" i="6"/>
  <c r="G140" i="2"/>
  <c r="O140" i="2" s="1"/>
  <c r="W140" i="2" s="1"/>
  <c r="BZ56" i="2"/>
  <c r="CH56" i="2" s="1"/>
  <c r="CP56" i="2" s="1"/>
  <c r="AR118" i="2"/>
  <c r="AR129" i="2"/>
  <c r="A185" i="6"/>
  <c r="A185" i="5"/>
  <c r="D73" i="6"/>
  <c r="G73" i="2"/>
  <c r="O73" i="2" s="1"/>
  <c r="AO177" i="2"/>
  <c r="AL177" i="2"/>
  <c r="AK177" i="2" s="1"/>
  <c r="AQ177" i="2"/>
  <c r="AO149" i="2"/>
  <c r="AQ149" i="2"/>
  <c r="AN149" i="2"/>
  <c r="AL149" i="2"/>
  <c r="AK149" i="2" s="1"/>
  <c r="AN178" i="2"/>
  <c r="AO178" i="2"/>
  <c r="AP178" i="2"/>
  <c r="AL178" i="2"/>
  <c r="AK178" i="2" s="1"/>
  <c r="AM178" i="2"/>
  <c r="AQ178" i="2"/>
  <c r="AR178" i="2" s="1"/>
  <c r="AN236" i="2"/>
  <c r="AP236" i="2"/>
  <c r="AQ236" i="2"/>
  <c r="AL236" i="2"/>
  <c r="AK236" i="2" s="1"/>
  <c r="AO236" i="2"/>
  <c r="AP33" i="2"/>
  <c r="AN33" i="2"/>
  <c r="AO141" i="2"/>
  <c r="AQ141" i="2"/>
  <c r="AL141" i="2"/>
  <c r="AK141" i="2" s="1"/>
  <c r="AM141" i="2"/>
  <c r="AN141" i="2"/>
  <c r="N179" i="2"/>
  <c r="V179" i="2" s="1"/>
  <c r="AP246" i="2"/>
  <c r="AM246" i="2"/>
  <c r="AN263" i="2"/>
  <c r="AO263" i="2"/>
  <c r="AP263" i="2"/>
  <c r="AM263" i="2"/>
  <c r="AQ263" i="2"/>
  <c r="AL263" i="2"/>
  <c r="AK263" i="2" s="1"/>
  <c r="AR255" i="2"/>
  <c r="U5" i="6"/>
  <c r="V5" i="6"/>
  <c r="AE5" i="6"/>
  <c r="AF5" i="6" s="1"/>
  <c r="AI5" i="6" s="1"/>
  <c r="AE36" i="6"/>
  <c r="AF36" i="6" s="1"/>
  <c r="AH36" i="6" s="1"/>
  <c r="AG84" i="6"/>
  <c r="AK84" i="6"/>
  <c r="AH84" i="6"/>
  <c r="AL84" i="6"/>
  <c r="AI84" i="6"/>
  <c r="AM84" i="6"/>
  <c r="AJ84" i="6"/>
  <c r="AN84" i="6"/>
  <c r="AS242" i="2"/>
  <c r="AV242" i="2"/>
  <c r="AT242" i="2"/>
  <c r="AZ242" i="2"/>
  <c r="AW242" i="2"/>
  <c r="AU242" i="2"/>
  <c r="AX242" i="2"/>
  <c r="AY242" i="2"/>
  <c r="A39" i="6"/>
  <c r="A39" i="5"/>
  <c r="CE84" i="2"/>
  <c r="CA129" i="2"/>
  <c r="CB212" i="2"/>
  <c r="CI164" i="2"/>
  <c r="M164" i="6" s="1"/>
  <c r="CM164" i="6" s="1"/>
  <c r="CW164" i="6" s="1"/>
  <c r="CV164" i="6" s="1"/>
  <c r="CA164" i="2"/>
  <c r="CH179" i="2"/>
  <c r="A186" i="6"/>
  <c r="A186" i="5"/>
  <c r="A182" i="6"/>
  <c r="A182" i="5"/>
  <c r="H226" i="2"/>
  <c r="P226" i="2" s="1"/>
  <c r="Z226" i="2" s="1"/>
  <c r="D226" i="6"/>
  <c r="BX242" i="2"/>
  <c r="CF242" i="2" s="1"/>
  <c r="D242" i="6"/>
  <c r="A210" i="6"/>
  <c r="A210" i="5"/>
  <c r="CH212" i="2"/>
  <c r="CP212" i="2" s="1"/>
  <c r="A218" i="6"/>
  <c r="A218" i="5"/>
  <c r="A230" i="6"/>
  <c r="A230" i="5"/>
  <c r="CC299" i="2"/>
  <c r="CK299" i="2" s="1"/>
  <c r="CU299" i="2" s="1"/>
  <c r="L275" i="2"/>
  <c r="T275" i="2" s="1"/>
  <c r="AD275" i="2" s="1"/>
  <c r="A275" i="5"/>
  <c r="A275" i="6"/>
  <c r="BX194" i="2"/>
  <c r="CF194" i="2" s="1"/>
  <c r="A194" i="6"/>
  <c r="A194" i="5"/>
  <c r="A255" i="5"/>
  <c r="A255" i="6"/>
  <c r="A266" i="6"/>
  <c r="A266" i="5"/>
  <c r="BX283" i="2"/>
  <c r="CF283" i="2" s="1"/>
  <c r="A283" i="5"/>
  <c r="A283" i="6"/>
  <c r="BW283" i="2"/>
  <c r="CE283" i="2" s="1"/>
  <c r="A250" i="5"/>
  <c r="A250" i="6"/>
  <c r="L283" i="2"/>
  <c r="T283" i="2" s="1"/>
  <c r="AG11" i="6"/>
  <c r="AH11" i="6"/>
  <c r="AI11" i="6"/>
  <c r="AJ11" i="6"/>
  <c r="AG40" i="6"/>
  <c r="AK40" i="6"/>
  <c r="AH40" i="6"/>
  <c r="AL40" i="6"/>
  <c r="AI40" i="6"/>
  <c r="AM40" i="6"/>
  <c r="AJ40" i="6"/>
  <c r="AN40" i="6"/>
  <c r="AG65" i="6"/>
  <c r="AH65" i="6"/>
  <c r="AI65" i="6"/>
  <c r="AJ65" i="6"/>
  <c r="AG66" i="6"/>
  <c r="AK66" i="6"/>
  <c r="AH66" i="6"/>
  <c r="AL66" i="6"/>
  <c r="AI66" i="6"/>
  <c r="AM66" i="6"/>
  <c r="AJ66" i="6"/>
  <c r="AN66" i="6"/>
  <c r="AI48" i="6"/>
  <c r="AG82" i="6"/>
  <c r="AK82" i="6"/>
  <c r="AH82" i="6"/>
  <c r="AL82" i="6"/>
  <c r="AI82" i="6"/>
  <c r="AM82" i="6"/>
  <c r="AJ82" i="6"/>
  <c r="AN82" i="6"/>
  <c r="AG124" i="6"/>
  <c r="AK124" i="6"/>
  <c r="AH124" i="6"/>
  <c r="AL124" i="6"/>
  <c r="AI124" i="6"/>
  <c r="AM124" i="6"/>
  <c r="AJ124" i="6"/>
  <c r="AN124" i="6"/>
  <c r="AG142" i="6"/>
  <c r="AK142" i="6"/>
  <c r="AH142" i="6"/>
  <c r="AL142" i="6"/>
  <c r="AI142" i="6"/>
  <c r="AM142" i="6"/>
  <c r="AJ142" i="6"/>
  <c r="AN142" i="6"/>
  <c r="AG146" i="6"/>
  <c r="AK146" i="6"/>
  <c r="AH146" i="6"/>
  <c r="AL146" i="6"/>
  <c r="AI146" i="6"/>
  <c r="AM146" i="6"/>
  <c r="AJ146" i="6"/>
  <c r="AN146" i="6"/>
  <c r="AH150" i="6"/>
  <c r="AJ150" i="6"/>
  <c r="AG154" i="6"/>
  <c r="AK154" i="6"/>
  <c r="AH154" i="6"/>
  <c r="AL154" i="6"/>
  <c r="AI154" i="6"/>
  <c r="AM154" i="6"/>
  <c r="AJ154" i="6"/>
  <c r="AN154" i="6"/>
  <c r="AG104" i="6"/>
  <c r="AK104" i="6"/>
  <c r="AH104" i="6"/>
  <c r="AL104" i="6"/>
  <c r="AI104" i="6"/>
  <c r="AM104" i="6"/>
  <c r="AJ104" i="6"/>
  <c r="AN104" i="6"/>
  <c r="AH100" i="6"/>
  <c r="AI100" i="6"/>
  <c r="AG162" i="6"/>
  <c r="AK162" i="6"/>
  <c r="AH162" i="6"/>
  <c r="AL162" i="6"/>
  <c r="AI162" i="6"/>
  <c r="AM162" i="6"/>
  <c r="AJ162" i="6"/>
  <c r="AN162" i="6"/>
  <c r="AG168" i="6"/>
  <c r="AK168" i="6"/>
  <c r="AH168" i="6"/>
  <c r="AL168" i="6"/>
  <c r="AI168" i="6"/>
  <c r="AM168" i="6"/>
  <c r="AJ168" i="6"/>
  <c r="AN168" i="6"/>
  <c r="AL128" i="6"/>
  <c r="AM128" i="6"/>
  <c r="AK183" i="6"/>
  <c r="AM183" i="6"/>
  <c r="AG163" i="6"/>
  <c r="AI163" i="6"/>
  <c r="AN177" i="6"/>
  <c r="AG190" i="6"/>
  <c r="AK190" i="6"/>
  <c r="AH190" i="6"/>
  <c r="AL190" i="6"/>
  <c r="AI190" i="6"/>
  <c r="AM190" i="6"/>
  <c r="AJ190" i="6"/>
  <c r="AN190" i="6"/>
  <c r="U38" i="6"/>
  <c r="V38" i="6"/>
  <c r="AL159" i="6"/>
  <c r="AN159" i="6"/>
  <c r="AU82" i="6"/>
  <c r="AV82" i="6"/>
  <c r="AE214" i="6"/>
  <c r="AF214" i="6" s="1"/>
  <c r="V214" i="6"/>
  <c r="U214" i="6"/>
  <c r="AE236" i="6"/>
  <c r="AF236" i="6" s="1"/>
  <c r="U236" i="6"/>
  <c r="AE246" i="6"/>
  <c r="AF246" i="6" s="1"/>
  <c r="V246" i="6"/>
  <c r="U246" i="6"/>
  <c r="U300" i="6"/>
  <c r="AE300" i="6"/>
  <c r="AF300" i="6" s="1"/>
  <c r="V300" i="6"/>
  <c r="U182" i="6"/>
  <c r="V182" i="6"/>
  <c r="W182" i="6" s="1"/>
  <c r="V189" i="6"/>
  <c r="AE189" i="6"/>
  <c r="AF189" i="6" s="1"/>
  <c r="AE199" i="6"/>
  <c r="AF199" i="6" s="1"/>
  <c r="V199" i="6"/>
  <c r="U199" i="6"/>
  <c r="AK7" i="6"/>
  <c r="D46" i="6"/>
  <c r="K46" i="2"/>
  <c r="S46" i="2" s="1"/>
  <c r="BZ46" i="2"/>
  <c r="CH46" i="2" s="1"/>
  <c r="AD87" i="2"/>
  <c r="J87" i="6"/>
  <c r="AD147" i="2"/>
  <c r="J147" i="6"/>
  <c r="AO152" i="2"/>
  <c r="AQ152" i="2"/>
  <c r="AM152" i="2"/>
  <c r="AL152" i="2"/>
  <c r="AK152" i="2" s="1"/>
  <c r="AN152" i="2"/>
  <c r="V154" i="6"/>
  <c r="U154" i="6"/>
  <c r="AK17" i="6"/>
  <c r="AL17" i="6"/>
  <c r="AM17" i="6"/>
  <c r="AN17" i="6"/>
  <c r="AS29" i="6"/>
  <c r="AU29" i="6"/>
  <c r="AO29" i="6"/>
  <c r="AQ29" i="6"/>
  <c r="AP29" i="6"/>
  <c r="AE270" i="6"/>
  <c r="AF270" i="6" s="1"/>
  <c r="U270" i="6"/>
  <c r="V270" i="6"/>
  <c r="CC295" i="2"/>
  <c r="CK295" i="2" s="1"/>
  <c r="Z49" i="2"/>
  <c r="AG83" i="2"/>
  <c r="AJ83" i="2" s="1"/>
  <c r="A83" i="6"/>
  <c r="A83" i="5"/>
  <c r="K83" i="2"/>
  <c r="S83" i="2" s="1"/>
  <c r="BV83" i="2"/>
  <c r="CD83" i="2" s="1"/>
  <c r="BS83" i="2"/>
  <c r="CA83" i="2" s="1"/>
  <c r="J83" i="2"/>
  <c r="R83" i="2" s="1"/>
  <c r="L83" i="2"/>
  <c r="T83" i="2" s="1"/>
  <c r="BX83" i="2"/>
  <c r="CF83" i="2" s="1"/>
  <c r="AE85" i="6"/>
  <c r="AF85" i="6" s="1"/>
  <c r="V85" i="6"/>
  <c r="U85" i="6"/>
  <c r="AO150" i="2"/>
  <c r="AN150" i="2"/>
  <c r="AL150" i="2"/>
  <c r="AK150" i="2" s="1"/>
  <c r="AQ150" i="2"/>
  <c r="AM150" i="2"/>
  <c r="AG159" i="2"/>
  <c r="AJ159" i="2" s="1"/>
  <c r="A159" i="6"/>
  <c r="A159" i="5"/>
  <c r="L159" i="2"/>
  <c r="T159" i="2" s="1"/>
  <c r="BW159" i="2"/>
  <c r="CE159" i="2" s="1"/>
  <c r="BS159" i="2"/>
  <c r="CA159" i="2" s="1"/>
  <c r="K159" i="2"/>
  <c r="S159" i="2" s="1"/>
  <c r="AS234" i="6"/>
  <c r="AV234" i="6"/>
  <c r="AU234" i="6"/>
  <c r="AT234" i="6"/>
  <c r="AO234" i="6"/>
  <c r="D252" i="6"/>
  <c r="H252" i="2"/>
  <c r="P252" i="2" s="1"/>
  <c r="AQ8" i="2"/>
  <c r="AO8" i="2"/>
  <c r="AL8" i="2"/>
  <c r="AK8" i="2" s="1"/>
  <c r="H64" i="2"/>
  <c r="P64" i="2" s="1"/>
  <c r="A64" i="6"/>
  <c r="K64" i="2"/>
  <c r="S64" i="2" s="1"/>
  <c r="BZ64" i="2"/>
  <c r="CH64" i="2" s="1"/>
  <c r="A64" i="5"/>
  <c r="BT64" i="2"/>
  <c r="CB64" i="2" s="1"/>
  <c r="N64" i="2"/>
  <c r="V64" i="2" s="1"/>
  <c r="D67" i="6"/>
  <c r="BT67" i="2"/>
  <c r="CB67" i="2" s="1"/>
  <c r="J67" i="2"/>
  <c r="R67" i="2" s="1"/>
  <c r="Y74" i="2"/>
  <c r="X74" i="2" s="1"/>
  <c r="E74" i="6"/>
  <c r="AO136" i="2"/>
  <c r="AM136" i="2"/>
  <c r="AQ136" i="2"/>
  <c r="AN136" i="2"/>
  <c r="AL136" i="2"/>
  <c r="AK136" i="2" s="1"/>
  <c r="U164" i="6"/>
  <c r="V164" i="6"/>
  <c r="AN218" i="2"/>
  <c r="AM218" i="2"/>
  <c r="AP218" i="2"/>
  <c r="AQ218" i="2"/>
  <c r="AL218" i="2"/>
  <c r="AK218" i="2" s="1"/>
  <c r="AO218" i="2"/>
  <c r="AJ280" i="6"/>
  <c r="AN280" i="6"/>
  <c r="AG280" i="6"/>
  <c r="AK280" i="6"/>
  <c r="AH280" i="6"/>
  <c r="AL280" i="6"/>
  <c r="AI280" i="6"/>
  <c r="AM280" i="6"/>
  <c r="AX130" i="2"/>
  <c r="AV130" i="2"/>
  <c r="V137" i="6"/>
  <c r="AE137" i="6"/>
  <c r="AF137" i="6" s="1"/>
  <c r="U137" i="6"/>
  <c r="D183" i="6"/>
  <c r="H183" i="2"/>
  <c r="P183" i="2" s="1"/>
  <c r="I183" i="2"/>
  <c r="Q183" i="2" s="1"/>
  <c r="D206" i="6"/>
  <c r="H206" i="2"/>
  <c r="P206" i="2" s="1"/>
  <c r="M206" i="2"/>
  <c r="U206" i="2" s="1"/>
  <c r="BU206" i="2"/>
  <c r="CC206" i="2" s="1"/>
  <c r="I206" i="2"/>
  <c r="Q206" i="2" s="1"/>
  <c r="BV206" i="2"/>
  <c r="CD206" i="2" s="1"/>
  <c r="N206" i="2"/>
  <c r="V206" i="2" s="1"/>
  <c r="V236" i="6"/>
  <c r="AE245" i="6"/>
  <c r="AF245" i="6" s="1"/>
  <c r="V245" i="6"/>
  <c r="U245" i="6"/>
  <c r="CH220" i="2"/>
  <c r="AE8" i="6"/>
  <c r="AF8" i="6" s="1"/>
  <c r="V8" i="6"/>
  <c r="AG26" i="6"/>
  <c r="AK26" i="6"/>
  <c r="AH26" i="6"/>
  <c r="AL26" i="6"/>
  <c r="AI26" i="6"/>
  <c r="AM26" i="6"/>
  <c r="AJ26" i="6"/>
  <c r="AN26" i="6"/>
  <c r="H289" i="6"/>
  <c r="L8" i="2"/>
  <c r="T8" i="2" s="1"/>
  <c r="AD8" i="2" s="1"/>
  <c r="A8" i="6"/>
  <c r="A8" i="5"/>
  <c r="L15" i="2"/>
  <c r="T15" i="2" s="1"/>
  <c r="CC16" i="2"/>
  <c r="AJ16" i="2"/>
  <c r="AX16" i="2" s="1"/>
  <c r="BW15" i="2"/>
  <c r="CE15" i="2" s="1"/>
  <c r="CH23" i="2"/>
  <c r="CE29" i="2"/>
  <c r="BY64" i="2"/>
  <c r="CG64" i="2" s="1"/>
  <c r="BY67" i="2"/>
  <c r="CG67" i="2" s="1"/>
  <c r="CO67" i="2" s="1"/>
  <c r="H46" i="2"/>
  <c r="P46" i="2" s="1"/>
  <c r="BU46" i="2"/>
  <c r="CC46" i="2" s="1"/>
  <c r="CK46" i="2" s="1"/>
  <c r="AJ56" i="2"/>
  <c r="AT56" i="2" s="1"/>
  <c r="AJ59" i="2"/>
  <c r="BX64" i="2"/>
  <c r="CF64" i="2" s="1"/>
  <c r="CN64" i="2" s="1"/>
  <c r="AG64" i="2"/>
  <c r="AJ64" i="2" s="1"/>
  <c r="M40" i="2"/>
  <c r="U40" i="2" s="1"/>
  <c r="BS46" i="2"/>
  <c r="CA46" i="2" s="1"/>
  <c r="CI46" i="2" s="1"/>
  <c r="M46" i="6" s="1"/>
  <c r="CM46" i="6" s="1"/>
  <c r="CW46" i="6" s="1"/>
  <c r="CV46" i="6" s="1"/>
  <c r="AJ55" i="2"/>
  <c r="AS55" i="2" s="1"/>
  <c r="BA55" i="2" s="1"/>
  <c r="BW64" i="2"/>
  <c r="CE64" i="2" s="1"/>
  <c r="K67" i="2"/>
  <c r="S67" i="2" s="1"/>
  <c r="G67" i="2"/>
  <c r="O67" i="2" s="1"/>
  <c r="CI74" i="2"/>
  <c r="M74" i="6" s="1"/>
  <c r="CM74" i="6" s="1"/>
  <c r="CW74" i="6" s="1"/>
  <c r="CV74" i="6" s="1"/>
  <c r="BT83" i="2"/>
  <c r="CB83" i="2" s="1"/>
  <c r="CJ83" i="2" s="1"/>
  <c r="BU83" i="2"/>
  <c r="CC83" i="2" s="1"/>
  <c r="CK83" i="2" s="1"/>
  <c r="BW83" i="2"/>
  <c r="CF88" i="2"/>
  <c r="CB111" i="2"/>
  <c r="CJ111" i="2" s="1"/>
  <c r="CB119" i="2"/>
  <c r="CB127" i="2"/>
  <c r="CJ127" i="2" s="1"/>
  <c r="H67" i="2"/>
  <c r="P67" i="2" s="1"/>
  <c r="CI89" i="2"/>
  <c r="CA89" i="2"/>
  <c r="AP152" i="2"/>
  <c r="L183" i="2"/>
  <c r="T183" i="2" s="1"/>
  <c r="AD183" i="2" s="1"/>
  <c r="AT130" i="2"/>
  <c r="BZ159" i="2"/>
  <c r="CH159" i="2" s="1"/>
  <c r="BY159" i="2"/>
  <c r="CG159" i="2" s="1"/>
  <c r="G159" i="2"/>
  <c r="O159" i="2" s="1"/>
  <c r="H196" i="2"/>
  <c r="P196" i="2" s="1"/>
  <c r="BT210" i="2"/>
  <c r="CB210" i="2" s="1"/>
  <c r="BT218" i="2"/>
  <c r="CB218" i="2" s="1"/>
  <c r="BX255" i="2"/>
  <c r="CF255" i="2" s="1"/>
  <c r="L257" i="2"/>
  <c r="T257" i="2" s="1"/>
  <c r="BX78" i="2"/>
  <c r="CF78" i="2" s="1"/>
  <c r="CN78" i="2" s="1"/>
  <c r="BS78" i="2"/>
  <c r="N78" i="2"/>
  <c r="V78" i="2" s="1"/>
  <c r="AF78" i="2" s="1"/>
  <c r="M78" i="2"/>
  <c r="U78" i="2" s="1"/>
  <c r="Y98" i="2"/>
  <c r="X98" i="2" s="1"/>
  <c r="CA172" i="2"/>
  <c r="BS181" i="2"/>
  <c r="CA181" i="2" s="1"/>
  <c r="CI181" i="2" s="1"/>
  <c r="M181" i="6" s="1"/>
  <c r="CM181" i="6" s="1"/>
  <c r="D181" i="6"/>
  <c r="J201" i="2"/>
  <c r="R201" i="2" s="1"/>
  <c r="D201" i="6"/>
  <c r="BU204" i="2"/>
  <c r="CC204" i="2" s="1"/>
  <c r="G188" i="2"/>
  <c r="O188" i="2" s="1"/>
  <c r="K204" i="2"/>
  <c r="S204" i="2" s="1"/>
  <c r="CA136" i="2"/>
  <c r="CI136" i="2" s="1"/>
  <c r="W136" i="2"/>
  <c r="BV183" i="2"/>
  <c r="CD183" i="2" s="1"/>
  <c r="BY183" i="2"/>
  <c r="CG183" i="2" s="1"/>
  <c r="K183" i="2"/>
  <c r="S183" i="2" s="1"/>
  <c r="I184" i="2"/>
  <c r="Q184" i="2" s="1"/>
  <c r="BY196" i="2"/>
  <c r="CG196" i="2" s="1"/>
  <c r="J206" i="2"/>
  <c r="R206" i="2" s="1"/>
  <c r="G206" i="2"/>
  <c r="O206" i="2" s="1"/>
  <c r="I185" i="2"/>
  <c r="Q185" i="2" s="1"/>
  <c r="CP207" i="2"/>
  <c r="CH207" i="2"/>
  <c r="Y140" i="2"/>
  <c r="X140" i="2" s="1"/>
  <c r="CH205" i="2"/>
  <c r="CP205" i="2" s="1"/>
  <c r="CZ205" i="2" s="1"/>
  <c r="CG244" i="2"/>
  <c r="M252" i="2"/>
  <c r="U252" i="2" s="1"/>
  <c r="A211" i="6"/>
  <c r="A211" i="5"/>
  <c r="G252" i="2"/>
  <c r="O252" i="2" s="1"/>
  <c r="BV194" i="2"/>
  <c r="CD194" i="2" s="1"/>
  <c r="L194" i="2"/>
  <c r="T194" i="2" s="1"/>
  <c r="J197" i="2"/>
  <c r="R197" i="2" s="1"/>
  <c r="A219" i="6"/>
  <c r="A219" i="5"/>
  <c r="A234" i="6"/>
  <c r="A234" i="5"/>
  <c r="A246" i="6"/>
  <c r="A246" i="5"/>
  <c r="A226" i="6"/>
  <c r="A226" i="5"/>
  <c r="A231" i="6"/>
  <c r="A231" i="5"/>
  <c r="A262" i="6"/>
  <c r="A262" i="5"/>
  <c r="AZ268" i="2"/>
  <c r="BS269" i="2"/>
  <c r="CA269" i="2" s="1"/>
  <c r="D269" i="6"/>
  <c r="J269" i="2"/>
  <c r="R269" i="2" s="1"/>
  <c r="N269" i="2"/>
  <c r="V269" i="2" s="1"/>
  <c r="H279" i="2"/>
  <c r="P279" i="2" s="1"/>
  <c r="A279" i="6"/>
  <c r="A279" i="5"/>
  <c r="I283" i="2"/>
  <c r="Q283" i="2" s="1"/>
  <c r="AA283" i="2" s="1"/>
  <c r="CC287" i="2"/>
  <c r="CK287" i="2" s="1"/>
  <c r="BV225" i="2"/>
  <c r="CD225" i="2" s="1"/>
  <c r="BW225" i="2"/>
  <c r="CE225" i="2" s="1"/>
  <c r="A270" i="6"/>
  <c r="A270" i="5"/>
  <c r="A267" i="6"/>
  <c r="A267" i="5"/>
  <c r="M283" i="2"/>
  <c r="U283" i="2" s="1"/>
  <c r="AR204" i="2"/>
  <c r="A251" i="6"/>
  <c r="A251" i="5"/>
  <c r="Z268" i="2"/>
  <c r="A259" i="6"/>
  <c r="A259" i="5"/>
  <c r="AY280" i="2"/>
  <c r="BG280" i="2" s="1"/>
  <c r="H283" i="2"/>
  <c r="P283" i="2" s="1"/>
  <c r="Z283" i="2" s="1"/>
  <c r="BZ257" i="2"/>
  <c r="CH257" i="2" s="1"/>
  <c r="J257" i="2"/>
  <c r="R257" i="2" s="1"/>
  <c r="AB257" i="2" s="1"/>
  <c r="BV269" i="2"/>
  <c r="CD269" i="2" s="1"/>
  <c r="CL269" i="2" s="1"/>
  <c r="G269" i="2"/>
  <c r="O269" i="2" s="1"/>
  <c r="CI269" i="2" s="1"/>
  <c r="M269" i="6" s="1"/>
  <c r="CM269" i="6" s="1"/>
  <c r="AG15" i="6"/>
  <c r="AK15" i="6"/>
  <c r="AH15" i="6"/>
  <c r="AL15" i="6"/>
  <c r="AI15" i="6"/>
  <c r="AM15" i="6"/>
  <c r="AJ15" i="6"/>
  <c r="AN15" i="6"/>
  <c r="AR29" i="6"/>
  <c r="AG41" i="6"/>
  <c r="AK41" i="6"/>
  <c r="AH41" i="6"/>
  <c r="AL41" i="6"/>
  <c r="AI41" i="6"/>
  <c r="AM41" i="6"/>
  <c r="AJ41" i="6"/>
  <c r="AN41" i="6"/>
  <c r="AK62" i="6"/>
  <c r="AH62" i="6"/>
  <c r="AM62" i="6"/>
  <c r="AJ62" i="6"/>
  <c r="W56" i="6"/>
  <c r="AN70" i="6"/>
  <c r="AG74" i="6"/>
  <c r="AK74" i="6"/>
  <c r="AH74" i="6"/>
  <c r="AL74" i="6"/>
  <c r="AI74" i="6"/>
  <c r="AM74" i="6"/>
  <c r="AJ74" i="6"/>
  <c r="AN74" i="6"/>
  <c r="AE78" i="6"/>
  <c r="AF78" i="6" s="1"/>
  <c r="AG55" i="6"/>
  <c r="AL55" i="6"/>
  <c r="AI55" i="6"/>
  <c r="AN55" i="6"/>
  <c r="AH59" i="6"/>
  <c r="AT82" i="6"/>
  <c r="AG109" i="6"/>
  <c r="AK109" i="6"/>
  <c r="AI109" i="6"/>
  <c r="AM109" i="6"/>
  <c r="AG123" i="6"/>
  <c r="AK123" i="6"/>
  <c r="AH123" i="6"/>
  <c r="AL123" i="6"/>
  <c r="AI123" i="6"/>
  <c r="AM123" i="6"/>
  <c r="AJ123" i="6"/>
  <c r="AN123" i="6"/>
  <c r="AG111" i="6"/>
  <c r="AK111" i="6"/>
  <c r="AH111" i="6"/>
  <c r="AL111" i="6"/>
  <c r="AI111" i="6"/>
  <c r="AM111" i="6"/>
  <c r="AJ111" i="6"/>
  <c r="AN111" i="6"/>
  <c r="AG156" i="6"/>
  <c r="AK156" i="6"/>
  <c r="AH156" i="6"/>
  <c r="AL156" i="6"/>
  <c r="AI156" i="6"/>
  <c r="AM156" i="6"/>
  <c r="AJ156" i="6"/>
  <c r="AN156" i="6"/>
  <c r="AG92" i="6"/>
  <c r="AH92" i="6"/>
  <c r="AI92" i="6"/>
  <c r="AJ92" i="6"/>
  <c r="U100" i="6"/>
  <c r="AG158" i="6"/>
  <c r="AK158" i="6"/>
  <c r="AH158" i="6"/>
  <c r="AL158" i="6"/>
  <c r="AI158" i="6"/>
  <c r="AM158" i="6"/>
  <c r="AJ158" i="6"/>
  <c r="AN158" i="6"/>
  <c r="AE164" i="6"/>
  <c r="AF164" i="6" s="1"/>
  <c r="AG141" i="6"/>
  <c r="AI141" i="6"/>
  <c r="AG181" i="6"/>
  <c r="AK181" i="6"/>
  <c r="AH181" i="6"/>
  <c r="AL181" i="6"/>
  <c r="AI181" i="6"/>
  <c r="AM181" i="6"/>
  <c r="AJ181" i="6"/>
  <c r="AN181" i="6"/>
  <c r="AG126" i="6"/>
  <c r="AK126" i="6"/>
  <c r="AH126" i="6"/>
  <c r="AL126" i="6"/>
  <c r="AI126" i="6"/>
  <c r="AM126" i="6"/>
  <c r="AJ126" i="6"/>
  <c r="AN126" i="6"/>
  <c r="AG175" i="6"/>
  <c r="AK175" i="6"/>
  <c r="AH175" i="6"/>
  <c r="AL175" i="6"/>
  <c r="AI175" i="6"/>
  <c r="AM175" i="6"/>
  <c r="AJ175" i="6"/>
  <c r="AN175" i="6"/>
  <c r="AQ234" i="6"/>
  <c r="AE283" i="6"/>
  <c r="AF283" i="6" s="1"/>
  <c r="V283" i="6"/>
  <c r="AN44" i="2"/>
  <c r="AM44" i="2"/>
  <c r="AQ44" i="2"/>
  <c r="AR44" i="2" s="1"/>
  <c r="AE71" i="6"/>
  <c r="AF71" i="6" s="1"/>
  <c r="V71" i="6"/>
  <c r="U71" i="6"/>
  <c r="V135" i="6"/>
  <c r="AE135" i="6"/>
  <c r="AF135" i="6" s="1"/>
  <c r="V169" i="6"/>
  <c r="AE169" i="6"/>
  <c r="AF169" i="6" s="1"/>
  <c r="CH47" i="2"/>
  <c r="H86" i="6"/>
  <c r="AB86" i="2"/>
  <c r="AB97" i="2"/>
  <c r="H97" i="6"/>
  <c r="CC212" i="2"/>
  <c r="AE29" i="6"/>
  <c r="AF29" i="6" s="1"/>
  <c r="U29" i="6"/>
  <c r="CD32" i="2"/>
  <c r="CL32" i="2" s="1"/>
  <c r="CV32" i="2" s="1"/>
  <c r="AT291" i="6"/>
  <c r="AV291" i="6"/>
  <c r="AO291" i="6"/>
  <c r="AQ291" i="6"/>
  <c r="AS291" i="6"/>
  <c r="AU291" i="6"/>
  <c r="G78" i="2"/>
  <c r="O78" i="2" s="1"/>
  <c r="AE79" i="6"/>
  <c r="AF79" i="6" s="1"/>
  <c r="V79" i="6"/>
  <c r="U79" i="6"/>
  <c r="AO97" i="2"/>
  <c r="AP97" i="2"/>
  <c r="AM97" i="2"/>
  <c r="AL97" i="2"/>
  <c r="AK97" i="2" s="1"/>
  <c r="AQ97" i="2"/>
  <c r="AR97" i="2" s="1"/>
  <c r="AN97" i="2"/>
  <c r="U103" i="6"/>
  <c r="AE103" i="6"/>
  <c r="AF103" i="6" s="1"/>
  <c r="V103" i="6"/>
  <c r="AE197" i="6"/>
  <c r="AF197" i="6" s="1"/>
  <c r="V197" i="6"/>
  <c r="U197" i="6"/>
  <c r="A217" i="5"/>
  <c r="M217" i="2"/>
  <c r="U217" i="2" s="1"/>
  <c r="A217" i="6"/>
  <c r="AE225" i="6"/>
  <c r="AF225" i="6" s="1"/>
  <c r="V225" i="6"/>
  <c r="U225" i="6"/>
  <c r="AE228" i="6"/>
  <c r="AF228" i="6" s="1"/>
  <c r="U228" i="6"/>
  <c r="V228" i="6"/>
  <c r="V233" i="6"/>
  <c r="AE267" i="6"/>
  <c r="AF267" i="6" s="1"/>
  <c r="U267" i="6"/>
  <c r="V267" i="6"/>
  <c r="D273" i="6"/>
  <c r="BW273" i="2"/>
  <c r="CE273" i="2" s="1"/>
  <c r="BU273" i="2"/>
  <c r="CC273" i="2" s="1"/>
  <c r="AN278" i="2"/>
  <c r="AM278" i="2"/>
  <c r="AQ278" i="2"/>
  <c r="AO278" i="2"/>
  <c r="AP278" i="2"/>
  <c r="AL278" i="2"/>
  <c r="AK278" i="2" s="1"/>
  <c r="U14" i="6"/>
  <c r="AE14" i="6"/>
  <c r="AF14" i="6" s="1"/>
  <c r="V14" i="6"/>
  <c r="AP192" i="2"/>
  <c r="AO192" i="2"/>
  <c r="AR192" i="2" s="1"/>
  <c r="AQ33" i="6"/>
  <c r="AE268" i="6"/>
  <c r="AF268" i="6" s="1"/>
  <c r="U268" i="6"/>
  <c r="V268" i="6"/>
  <c r="D102" i="6"/>
  <c r="G102" i="2"/>
  <c r="O102" i="2" s="1"/>
  <c r="BS102" i="2"/>
  <c r="CA102" i="2" s="1"/>
  <c r="BW102" i="2"/>
  <c r="CE102" i="2" s="1"/>
  <c r="CM102" i="2" s="1"/>
  <c r="CW102" i="2" s="1"/>
  <c r="BX102" i="2"/>
  <c r="CF102" i="2" s="1"/>
  <c r="CN102" i="2" s="1"/>
  <c r="J102" i="2"/>
  <c r="R102" i="2" s="1"/>
  <c r="A115" i="6"/>
  <c r="J115" i="2"/>
  <c r="R115" i="2" s="1"/>
  <c r="BV115" i="2"/>
  <c r="CD115" i="2" s="1"/>
  <c r="A115" i="5"/>
  <c r="K115" i="2"/>
  <c r="S115" i="2" s="1"/>
  <c r="H115" i="2"/>
  <c r="P115" i="2" s="1"/>
  <c r="CB123" i="2"/>
  <c r="AO131" i="2"/>
  <c r="AP131" i="2"/>
  <c r="AM131" i="2"/>
  <c r="AQ131" i="2"/>
  <c r="AL131" i="2"/>
  <c r="AK131" i="2" s="1"/>
  <c r="AN131" i="2"/>
  <c r="CF131" i="2"/>
  <c r="A145" i="6"/>
  <c r="A145" i="5"/>
  <c r="G190" i="2"/>
  <c r="O190" i="2" s="1"/>
  <c r="A190" i="6"/>
  <c r="K190" i="2"/>
  <c r="S190" i="2" s="1"/>
  <c r="A190" i="5"/>
  <c r="AG190" i="2"/>
  <c r="AJ190" i="2" s="1"/>
  <c r="M190" i="2"/>
  <c r="U190" i="2" s="1"/>
  <c r="BS190" i="2"/>
  <c r="CA190" i="2" s="1"/>
  <c r="D199" i="6"/>
  <c r="I199" i="2"/>
  <c r="Q199" i="2" s="1"/>
  <c r="AE222" i="6"/>
  <c r="AF222" i="6" s="1"/>
  <c r="U222" i="6"/>
  <c r="V222" i="6"/>
  <c r="AN243" i="2"/>
  <c r="AL243" i="2"/>
  <c r="AK243" i="2" s="1"/>
  <c r="AQ243" i="2"/>
  <c r="AO243" i="2"/>
  <c r="AP243" i="2"/>
  <c r="AM243" i="2"/>
  <c r="D281" i="6"/>
  <c r="BW281" i="2"/>
  <c r="CE281" i="2" s="1"/>
  <c r="BZ281" i="2"/>
  <c r="CH281" i="2" s="1"/>
  <c r="D30" i="6"/>
  <c r="G30" i="2"/>
  <c r="O30" i="2" s="1"/>
  <c r="J30" i="2"/>
  <c r="R30" i="2" s="1"/>
  <c r="AA208" i="2"/>
  <c r="G208" i="6"/>
  <c r="CK208" i="2"/>
  <c r="AI223" i="6"/>
  <c r="CH264" i="2"/>
  <c r="U28" i="6"/>
  <c r="AE28" i="6"/>
  <c r="AF28" i="6" s="1"/>
  <c r="V28" i="6"/>
  <c r="CA137" i="2"/>
  <c r="CI137" i="2" s="1"/>
  <c r="A21" i="6"/>
  <c r="AG21" i="2"/>
  <c r="AJ21" i="2" s="1"/>
  <c r="A21" i="5"/>
  <c r="M26" i="1" s="1"/>
  <c r="BZ21" i="2"/>
  <c r="CH21" i="2" s="1"/>
  <c r="CP21" i="2" s="1"/>
  <c r="AG26" i="1" s="1"/>
  <c r="H21" i="2"/>
  <c r="P21" i="2" s="1"/>
  <c r="BX21" i="2"/>
  <c r="CF21" i="2" s="1"/>
  <c r="BV21" i="2"/>
  <c r="CD21" i="2" s="1"/>
  <c r="BT21" i="2"/>
  <c r="D178" i="6"/>
  <c r="I178" i="2"/>
  <c r="Q178" i="2" s="1"/>
  <c r="W178" i="2" s="1"/>
  <c r="D239" i="6"/>
  <c r="BU239" i="2"/>
  <c r="CC239" i="2" s="1"/>
  <c r="H239" i="2"/>
  <c r="P239" i="2" s="1"/>
  <c r="BB239" i="2" s="1"/>
  <c r="N239" i="2"/>
  <c r="V239" i="2" s="1"/>
  <c r="J239" i="2"/>
  <c r="R239" i="2" s="1"/>
  <c r="BV239" i="2"/>
  <c r="CD239" i="2" s="1"/>
  <c r="U162" i="6"/>
  <c r="V162" i="6"/>
  <c r="Y287" i="2"/>
  <c r="X287" i="2" s="1"/>
  <c r="AE290" i="6"/>
  <c r="AF290" i="6" s="1"/>
  <c r="U290" i="6"/>
  <c r="V290" i="6"/>
  <c r="AE12" i="6"/>
  <c r="AF12" i="6" s="1"/>
  <c r="U12" i="6"/>
  <c r="V12" i="6"/>
  <c r="CA132" i="2"/>
  <c r="CB12" i="2"/>
  <c r="CJ12" i="2" s="1"/>
  <c r="CA33" i="2"/>
  <c r="A41" i="6"/>
  <c r="A41" i="5"/>
  <c r="AJ67" i="2"/>
  <c r="AW67" i="2" s="1"/>
  <c r="CF84" i="2"/>
  <c r="CN84" i="2" s="1"/>
  <c r="AJ65" i="2"/>
  <c r="AS65" i="2" s="1"/>
  <c r="BA65" i="2" s="1"/>
  <c r="CD94" i="2"/>
  <c r="BV67" i="2"/>
  <c r="CD67" i="2" s="1"/>
  <c r="AP136" i="2"/>
  <c r="AP150" i="2"/>
  <c r="L182" i="2"/>
  <c r="T182" i="2" s="1"/>
  <c r="AD182" i="2" s="1"/>
  <c r="BT183" i="2"/>
  <c r="L186" i="2"/>
  <c r="T186" i="2" s="1"/>
  <c r="AD186" i="2" s="1"/>
  <c r="AU130" i="2"/>
  <c r="AW130" i="2"/>
  <c r="Z56" i="2"/>
  <c r="BT159" i="2"/>
  <c r="CB159" i="2" s="1"/>
  <c r="CJ159" i="2" s="1"/>
  <c r="BU159" i="2"/>
  <c r="CC159" i="2" s="1"/>
  <c r="BX159" i="2"/>
  <c r="CF159" i="2" s="1"/>
  <c r="BX192" i="2"/>
  <c r="CF192" i="2" s="1"/>
  <c r="L206" i="2"/>
  <c r="T206" i="2" s="1"/>
  <c r="CN206" i="2" s="1"/>
  <c r="BX218" i="2"/>
  <c r="CF218" i="2" s="1"/>
  <c r="L252" i="2"/>
  <c r="T252" i="2" s="1"/>
  <c r="CN252" i="2" s="1"/>
  <c r="BT257" i="2"/>
  <c r="CB257" i="2" s="1"/>
  <c r="L266" i="2"/>
  <c r="T266" i="2" s="1"/>
  <c r="J78" i="2"/>
  <c r="R78" i="2" s="1"/>
  <c r="K78" i="2"/>
  <c r="S78" i="2" s="1"/>
  <c r="AC78" i="2" s="1"/>
  <c r="H78" i="2"/>
  <c r="P78" i="2" s="1"/>
  <c r="I78" i="2"/>
  <c r="Q78" i="2" s="1"/>
  <c r="CA169" i="2"/>
  <c r="H182" i="2"/>
  <c r="P182" i="2" s="1"/>
  <c r="Z182" i="2" s="1"/>
  <c r="J183" i="2"/>
  <c r="R183" i="2" s="1"/>
  <c r="G183" i="2"/>
  <c r="O183" i="2" s="1"/>
  <c r="G184" i="2"/>
  <c r="O184" i="2" s="1"/>
  <c r="G196" i="2"/>
  <c r="O196" i="2" s="1"/>
  <c r="Y196" i="2" s="1"/>
  <c r="BW206" i="2"/>
  <c r="CE206" i="2" s="1"/>
  <c r="CM206" i="2" s="1"/>
  <c r="H218" i="2"/>
  <c r="P218" i="2" s="1"/>
  <c r="CJ218" i="2" s="1"/>
  <c r="A222" i="6"/>
  <c r="A222" i="5"/>
  <c r="CG229" i="2"/>
  <c r="CO229" i="2" s="1"/>
  <c r="Z236" i="2"/>
  <c r="BZ252" i="2"/>
  <c r="H266" i="2"/>
  <c r="P266" i="2" s="1"/>
  <c r="BT292" i="2"/>
  <c r="CB292" i="2" s="1"/>
  <c r="BW252" i="2"/>
  <c r="CE252" i="2" s="1"/>
  <c r="J194" i="2"/>
  <c r="R194" i="2" s="1"/>
  <c r="CL194" i="2" s="1"/>
  <c r="H194" i="2"/>
  <c r="P194" i="2" s="1"/>
  <c r="A235" i="6"/>
  <c r="A235" i="5"/>
  <c r="N181" i="2"/>
  <c r="V181" i="2" s="1"/>
  <c r="AF181" i="2" s="1"/>
  <c r="I200" i="2"/>
  <c r="Q200" i="2" s="1"/>
  <c r="D200" i="6"/>
  <c r="G200" i="2"/>
  <c r="O200" i="2" s="1"/>
  <c r="BZ200" i="2"/>
  <c r="CH200" i="2" s="1"/>
  <c r="CP200" i="2" s="1"/>
  <c r="A227" i="6"/>
  <c r="A227" i="5"/>
  <c r="CA96" i="2"/>
  <c r="CI96" i="2" s="1"/>
  <c r="A263" i="6"/>
  <c r="A263" i="5"/>
  <c r="AW280" i="2"/>
  <c r="BE280" i="2" s="1"/>
  <c r="CE286" i="2"/>
  <c r="CC291" i="2"/>
  <c r="CK291" i="2" s="1"/>
  <c r="A271" i="5"/>
  <c r="A271" i="6"/>
  <c r="N283" i="2"/>
  <c r="V283" i="2" s="1"/>
  <c r="D296" i="6"/>
  <c r="BY296" i="2"/>
  <c r="CG296" i="2" s="1"/>
  <c r="K197" i="2"/>
  <c r="S197" i="2" s="1"/>
  <c r="D197" i="6"/>
  <c r="BW200" i="2"/>
  <c r="CE200" i="2" s="1"/>
  <c r="BY201" i="2"/>
  <c r="CG201" i="2" s="1"/>
  <c r="BY283" i="2"/>
  <c r="CG283" i="2" s="1"/>
  <c r="A214" i="6"/>
  <c r="A214" i="5"/>
  <c r="AS280" i="2"/>
  <c r="BA280" i="2" s="1"/>
  <c r="AU280" i="2"/>
  <c r="BC280" i="2" s="1"/>
  <c r="BV257" i="2"/>
  <c r="CD257" i="2" s="1"/>
  <c r="BW257" i="2"/>
  <c r="CE257" i="2" s="1"/>
  <c r="V26" i="6"/>
  <c r="AG35" i="6"/>
  <c r="AK35" i="6"/>
  <c r="AH35" i="6"/>
  <c r="AL35" i="6"/>
  <c r="AI35" i="6"/>
  <c r="AM35" i="6"/>
  <c r="AJ35" i="6"/>
  <c r="AN35" i="6"/>
  <c r="AH42" i="6"/>
  <c r="AH44" i="6"/>
  <c r="AL44" i="6"/>
  <c r="AJ44" i="6"/>
  <c r="AN44" i="6"/>
  <c r="AE58" i="6"/>
  <c r="AF58" i="6" s="1"/>
  <c r="AL80" i="6"/>
  <c r="U122" i="6"/>
  <c r="U51" i="6"/>
  <c r="AC51" i="6" s="1"/>
  <c r="AS82" i="6"/>
  <c r="AG119" i="6"/>
  <c r="AK119" i="6"/>
  <c r="AH119" i="6"/>
  <c r="AL119" i="6"/>
  <c r="AI119" i="6"/>
  <c r="AM119" i="6"/>
  <c r="AJ119" i="6"/>
  <c r="AN119" i="6"/>
  <c r="AG140" i="6"/>
  <c r="AK140" i="6"/>
  <c r="AH140" i="6"/>
  <c r="AL140" i="6"/>
  <c r="AI140" i="6"/>
  <c r="AM140" i="6"/>
  <c r="AJ140" i="6"/>
  <c r="AN140" i="6"/>
  <c r="AH148" i="6"/>
  <c r="AL148" i="6"/>
  <c r="AJ148" i="6"/>
  <c r="AN148" i="6"/>
  <c r="AG152" i="6"/>
  <c r="AK152" i="6"/>
  <c r="AH152" i="6"/>
  <c r="AL152" i="6"/>
  <c r="AI152" i="6"/>
  <c r="AM152" i="6"/>
  <c r="AJ152" i="6"/>
  <c r="AN152" i="6"/>
  <c r="AG96" i="6"/>
  <c r="AK96" i="6"/>
  <c r="AH96" i="6"/>
  <c r="AL96" i="6"/>
  <c r="AI96" i="6"/>
  <c r="AM96" i="6"/>
  <c r="AJ96" i="6"/>
  <c r="AN96" i="6"/>
  <c r="AG160" i="6"/>
  <c r="AK160" i="6"/>
  <c r="AH160" i="6"/>
  <c r="AL160" i="6"/>
  <c r="AI160" i="6"/>
  <c r="AM160" i="6"/>
  <c r="AJ160" i="6"/>
  <c r="AN160" i="6"/>
  <c r="AG170" i="6"/>
  <c r="AK170" i="6"/>
  <c r="AH170" i="6"/>
  <c r="AL170" i="6"/>
  <c r="AI170" i="6"/>
  <c r="AM170" i="6"/>
  <c r="AJ170" i="6"/>
  <c r="AN170" i="6"/>
  <c r="AG130" i="6"/>
  <c r="AK130" i="6"/>
  <c r="AH130" i="6"/>
  <c r="AL130" i="6"/>
  <c r="AI130" i="6"/>
  <c r="AM130" i="6"/>
  <c r="AJ130" i="6"/>
  <c r="AN130" i="6"/>
  <c r="AG153" i="6"/>
  <c r="U189" i="6"/>
  <c r="AB189" i="6" s="1"/>
  <c r="AG171" i="6"/>
  <c r="AK171" i="6"/>
  <c r="AH171" i="6"/>
  <c r="AL171" i="6"/>
  <c r="AI171" i="6"/>
  <c r="AM171" i="6"/>
  <c r="AJ171" i="6"/>
  <c r="AN171" i="6"/>
  <c r="AG173" i="6"/>
  <c r="AK173" i="6"/>
  <c r="AH173" i="6"/>
  <c r="AL173" i="6"/>
  <c r="AI173" i="6"/>
  <c r="AM173" i="6"/>
  <c r="AJ173" i="6"/>
  <c r="AN173" i="6"/>
  <c r="AG180" i="6"/>
  <c r="AK180" i="6"/>
  <c r="AH180" i="6"/>
  <c r="AL180" i="6"/>
  <c r="AI180" i="6"/>
  <c r="AM180" i="6"/>
  <c r="AJ180" i="6"/>
  <c r="AN180" i="6"/>
  <c r="U49" i="6"/>
  <c r="AA49" i="6" s="1"/>
  <c r="AE49" i="6"/>
  <c r="AF49" i="6" s="1"/>
  <c r="V68" i="6"/>
  <c r="U68" i="6"/>
  <c r="AG195" i="2"/>
  <c r="AJ195" i="2" s="1"/>
  <c r="A195" i="6"/>
  <c r="A195" i="5"/>
  <c r="I195" i="2"/>
  <c r="Q195" i="2" s="1"/>
  <c r="M195" i="2"/>
  <c r="U195" i="2" s="1"/>
  <c r="BU195" i="2"/>
  <c r="CC195" i="2" s="1"/>
  <c r="V58" i="6"/>
  <c r="A61" i="6"/>
  <c r="A61" i="5"/>
  <c r="BW61" i="2"/>
  <c r="CE61" i="2" s="1"/>
  <c r="CM61" i="2" s="1"/>
  <c r="AU73" i="2"/>
  <c r="AV73" i="2"/>
  <c r="V178" i="6"/>
  <c r="Y178" i="6" s="1"/>
  <c r="AE178" i="6"/>
  <c r="AF178" i="6" s="1"/>
  <c r="CG195" i="2"/>
  <c r="AE207" i="6"/>
  <c r="AF207" i="6" s="1"/>
  <c r="V207" i="6"/>
  <c r="AE83" i="6"/>
  <c r="AF83" i="6" s="1"/>
  <c r="V83" i="6"/>
  <c r="U83" i="6"/>
  <c r="AE115" i="6"/>
  <c r="AF115" i="6" s="1"/>
  <c r="V115" i="6"/>
  <c r="H133" i="6"/>
  <c r="AB133" i="2"/>
  <c r="AR156" i="6"/>
  <c r="V176" i="6"/>
  <c r="AE176" i="6"/>
  <c r="AF176" i="6" s="1"/>
  <c r="AF207" i="2"/>
  <c r="L207" i="6"/>
  <c r="BZ213" i="2"/>
  <c r="CH213" i="2" s="1"/>
  <c r="A213" i="6"/>
  <c r="A213" i="5"/>
  <c r="BU213" i="2"/>
  <c r="CC213" i="2" s="1"/>
  <c r="CK213" i="2" s="1"/>
  <c r="N213" i="2"/>
  <c r="V213" i="2" s="1"/>
  <c r="M213" i="2"/>
  <c r="U213" i="2" s="1"/>
  <c r="CC228" i="2"/>
  <c r="CK228" i="2" s="1"/>
  <c r="AN242" i="2"/>
  <c r="AO242" i="2"/>
  <c r="AL242" i="2"/>
  <c r="AK242" i="2" s="1"/>
  <c r="AQ242" i="2"/>
  <c r="AP242" i="2"/>
  <c r="AM242" i="2"/>
  <c r="V19" i="6"/>
  <c r="AE19" i="6"/>
  <c r="AF19" i="6" s="1"/>
  <c r="U19" i="6"/>
  <c r="AG24" i="6"/>
  <c r="AK24" i="6"/>
  <c r="AH24" i="6"/>
  <c r="AL24" i="6"/>
  <c r="AI24" i="6"/>
  <c r="AM24" i="6"/>
  <c r="AJ24" i="6"/>
  <c r="AN24" i="6"/>
  <c r="A31" i="6"/>
  <c r="A31" i="5"/>
  <c r="J31" i="2"/>
  <c r="R31" i="2" s="1"/>
  <c r="BX31" i="2"/>
  <c r="L31" i="2"/>
  <c r="T31" i="2" s="1"/>
  <c r="BV31" i="2"/>
  <c r="CD31" i="2" s="1"/>
  <c r="BS31" i="2"/>
  <c r="CA31" i="2" s="1"/>
  <c r="G31" i="2"/>
  <c r="O31" i="2" s="1"/>
  <c r="W31" i="2" s="1"/>
  <c r="D93" i="6"/>
  <c r="J93" i="2"/>
  <c r="R93" i="2" s="1"/>
  <c r="BD93" i="2" s="1"/>
  <c r="G93" i="2"/>
  <c r="O93" i="2" s="1"/>
  <c r="BA93" i="2" s="1"/>
  <c r="U295" i="6"/>
  <c r="AE295" i="6"/>
  <c r="AF295" i="6" s="1"/>
  <c r="V295" i="6"/>
  <c r="AD75" i="2"/>
  <c r="J75" i="6"/>
  <c r="CN75" i="2"/>
  <c r="AG79" i="2"/>
  <c r="AJ79" i="2" s="1"/>
  <c r="A79" i="6"/>
  <c r="K79" i="2"/>
  <c r="S79" i="2" s="1"/>
  <c r="BS79" i="2"/>
  <c r="CA79" i="2" s="1"/>
  <c r="A79" i="5"/>
  <c r="J79" i="2"/>
  <c r="R79" i="2" s="1"/>
  <c r="BV79" i="2"/>
  <c r="CD79" i="2" s="1"/>
  <c r="L79" i="2"/>
  <c r="T79" i="2" s="1"/>
  <c r="BX79" i="2"/>
  <c r="CF79" i="2" s="1"/>
  <c r="BW93" i="2"/>
  <c r="CE93" i="2" s="1"/>
  <c r="D153" i="6"/>
  <c r="BX153" i="2"/>
  <c r="CF153" i="2" s="1"/>
  <c r="BW153" i="2"/>
  <c r="CE153" i="2" s="1"/>
  <c r="CM153" i="2" s="1"/>
  <c r="AG156" i="2"/>
  <c r="AJ156" i="2" s="1"/>
  <c r="A156" i="6"/>
  <c r="G156" i="2"/>
  <c r="O156" i="2" s="1"/>
  <c r="A156" i="5"/>
  <c r="AN194" i="2"/>
  <c r="AL194" i="2"/>
  <c r="AK194" i="2" s="1"/>
  <c r="AO194" i="2"/>
  <c r="AQ194" i="2"/>
  <c r="AM194" i="2"/>
  <c r="AE207" i="2"/>
  <c r="K207" i="6"/>
  <c r="A240" i="6"/>
  <c r="A240" i="5"/>
  <c r="BS240" i="2"/>
  <c r="CA240" i="2" s="1"/>
  <c r="M240" i="2"/>
  <c r="U240" i="2" s="1"/>
  <c r="AE240" i="2" s="1"/>
  <c r="I240" i="2"/>
  <c r="Q240" i="2" s="1"/>
  <c r="D247" i="6"/>
  <c r="BV247" i="2"/>
  <c r="CD247" i="2" s="1"/>
  <c r="I247" i="2"/>
  <c r="Q247" i="2" s="1"/>
  <c r="H247" i="2"/>
  <c r="P247" i="2" s="1"/>
  <c r="N247" i="2"/>
  <c r="V247" i="2" s="1"/>
  <c r="J247" i="2"/>
  <c r="R247" i="2" s="1"/>
  <c r="AN249" i="2"/>
  <c r="AM249" i="2"/>
  <c r="AL249" i="2"/>
  <c r="AK249" i="2" s="1"/>
  <c r="AP249" i="2"/>
  <c r="AQ249" i="2"/>
  <c r="AO249" i="2"/>
  <c r="AN254" i="2"/>
  <c r="AP254" i="2"/>
  <c r="AQ254" i="2"/>
  <c r="AL254" i="2"/>
  <c r="AK254" i="2" s="1"/>
  <c r="AM254" i="2"/>
  <c r="AO254" i="2"/>
  <c r="N265" i="2"/>
  <c r="V265" i="2" s="1"/>
  <c r="A265" i="6"/>
  <c r="A265" i="5"/>
  <c r="BU265" i="2"/>
  <c r="CC265" i="2" s="1"/>
  <c r="BW265" i="2"/>
  <c r="CE265" i="2" s="1"/>
  <c r="AG265" i="2"/>
  <c r="AJ265" i="2" s="1"/>
  <c r="AZ265" i="2" s="1"/>
  <c r="BZ265" i="2"/>
  <c r="CH265" i="2" s="1"/>
  <c r="AQ263" i="6"/>
  <c r="AO263" i="6"/>
  <c r="AT263" i="6"/>
  <c r="AR263" i="6"/>
  <c r="AS263" i="6"/>
  <c r="AV263" i="6"/>
  <c r="AP263" i="6"/>
  <c r="W263" i="6"/>
  <c r="Z263" i="6"/>
  <c r="Y263" i="6"/>
  <c r="D129" i="6"/>
  <c r="J129" i="2"/>
  <c r="R129" i="2" s="1"/>
  <c r="BX129" i="2"/>
  <c r="CF129" i="2" s="1"/>
  <c r="BW129" i="2"/>
  <c r="CE129" i="2" s="1"/>
  <c r="G129" i="2"/>
  <c r="O129" i="2" s="1"/>
  <c r="AJ137" i="2"/>
  <c r="AE205" i="6"/>
  <c r="AF205" i="6" s="1"/>
  <c r="V205" i="6"/>
  <c r="U205" i="6"/>
  <c r="D221" i="6"/>
  <c r="BS221" i="2"/>
  <c r="CA221" i="2" s="1"/>
  <c r="I221" i="2"/>
  <c r="Q221" i="2" s="1"/>
  <c r="BU221" i="2"/>
  <c r="CC221" i="2" s="1"/>
  <c r="AN257" i="2"/>
  <c r="AM257" i="2"/>
  <c r="AQ257" i="2"/>
  <c r="AR257" i="2" s="1"/>
  <c r="AL257" i="2"/>
  <c r="AK257" i="2" s="1"/>
  <c r="AO257" i="2"/>
  <c r="AP257" i="2"/>
  <c r="AO70" i="2"/>
  <c r="AN70" i="2"/>
  <c r="AQ70" i="2"/>
  <c r="AM70" i="2"/>
  <c r="AP70" i="2"/>
  <c r="AL70" i="2"/>
  <c r="AK70" i="2" s="1"/>
  <c r="D260" i="6"/>
  <c r="K260" i="2"/>
  <c r="S260" i="2" s="1"/>
  <c r="BZ260" i="2"/>
  <c r="CH260" i="2" s="1"/>
  <c r="N260" i="2"/>
  <c r="V260" i="2" s="1"/>
  <c r="AF260" i="2" s="1"/>
  <c r="AX244" i="2"/>
  <c r="J15" i="2"/>
  <c r="R15" i="2" s="1"/>
  <c r="AB15" i="2" s="1"/>
  <c r="D15" i="6"/>
  <c r="CB19" i="2"/>
  <c r="CA30" i="2"/>
  <c r="CI30" i="2" s="1"/>
  <c r="CE48" i="2"/>
  <c r="CE131" i="2"/>
  <c r="CM131" i="2" s="1"/>
  <c r="CC10" i="2"/>
  <c r="CH14" i="2"/>
  <c r="CC18" i="2"/>
  <c r="CC24" i="2"/>
  <c r="CB20" i="2"/>
  <c r="BT15" i="2"/>
  <c r="CB15" i="2" s="1"/>
  <c r="CD30" i="2"/>
  <c r="CD33" i="2"/>
  <c r="AJ43" i="2"/>
  <c r="AU43" i="2" s="1"/>
  <c r="CB49" i="2"/>
  <c r="CE46" i="2"/>
  <c r="AR55" i="2"/>
  <c r="CH60" i="2"/>
  <c r="CD102" i="2"/>
  <c r="CB109" i="2"/>
  <c r="CJ109" i="2" s="1"/>
  <c r="CB113" i="2"/>
  <c r="CB125" i="2"/>
  <c r="CJ125" i="2" s="1"/>
  <c r="BZ67" i="2"/>
  <c r="CH67" i="2" s="1"/>
  <c r="CP67" i="2" s="1"/>
  <c r="CF89" i="2"/>
  <c r="CN89" i="2" s="1"/>
  <c r="L177" i="2"/>
  <c r="T177" i="2" s="1"/>
  <c r="BT182" i="2"/>
  <c r="CB182" i="2" s="1"/>
  <c r="BX183" i="2"/>
  <c r="CF183" i="2" s="1"/>
  <c r="BT186" i="2"/>
  <c r="CB186" i="2" s="1"/>
  <c r="CD93" i="2"/>
  <c r="AZ130" i="2"/>
  <c r="AS130" i="2"/>
  <c r="BV159" i="2"/>
  <c r="CD159" i="2" s="1"/>
  <c r="N159" i="2"/>
  <c r="V159" i="2" s="1"/>
  <c r="M159" i="2"/>
  <c r="U159" i="2" s="1"/>
  <c r="H177" i="2"/>
  <c r="P177" i="2" s="1"/>
  <c r="BT206" i="2"/>
  <c r="BX226" i="2"/>
  <c r="CF226" i="2" s="1"/>
  <c r="BT252" i="2"/>
  <c r="CB252" i="2" s="1"/>
  <c r="CJ256" i="2"/>
  <c r="N256" i="6" s="1"/>
  <c r="CN256" i="6" s="1"/>
  <c r="CX256" i="6" s="1"/>
  <c r="BX257" i="2"/>
  <c r="CF257" i="2" s="1"/>
  <c r="BT266" i="2"/>
  <c r="CB266" i="2" s="1"/>
  <c r="CB268" i="2"/>
  <c r="CJ268" i="2" s="1"/>
  <c r="N268" i="6" s="1"/>
  <c r="CN268" i="6" s="1"/>
  <c r="CX268" i="6" s="1"/>
  <c r="BV78" i="2"/>
  <c r="CD78" i="2" s="1"/>
  <c r="BZ78" i="2"/>
  <c r="CH78" i="2" s="1"/>
  <c r="BY78" i="2"/>
  <c r="CG78" i="2" s="1"/>
  <c r="Z111" i="2"/>
  <c r="CE164" i="2"/>
  <c r="AD50" i="2"/>
  <c r="A177" i="6"/>
  <c r="A177" i="5"/>
  <c r="AJ146" i="2"/>
  <c r="AT146" i="2" s="1"/>
  <c r="BU183" i="2"/>
  <c r="BZ183" i="2"/>
  <c r="CH183" i="2" s="1"/>
  <c r="CP183" i="2" s="1"/>
  <c r="BW183" i="2"/>
  <c r="CE183" i="2" s="1"/>
  <c r="BY184" i="2"/>
  <c r="CG184" i="2" s="1"/>
  <c r="BW196" i="2"/>
  <c r="CE196" i="2" s="1"/>
  <c r="BS206" i="2"/>
  <c r="CA206" i="2" s="1"/>
  <c r="BN133" i="2"/>
  <c r="CG202" i="2"/>
  <c r="A223" i="6"/>
  <c r="A223" i="5"/>
  <c r="CH228" i="2"/>
  <c r="CP228" i="2" s="1"/>
  <c r="BS252" i="2"/>
  <c r="CA252" i="2" s="1"/>
  <c r="BY194" i="2"/>
  <c r="CG194" i="2" s="1"/>
  <c r="N194" i="2"/>
  <c r="V194" i="2" s="1"/>
  <c r="A238" i="6"/>
  <c r="A238" i="5"/>
  <c r="BY252" i="2"/>
  <c r="CG252" i="2" s="1"/>
  <c r="CO252" i="2" s="1"/>
  <c r="H257" i="2"/>
  <c r="P257" i="2" s="1"/>
  <c r="BT230" i="2"/>
  <c r="CB230" i="2" s="1"/>
  <c r="D230" i="6"/>
  <c r="L234" i="2"/>
  <c r="T234" i="2" s="1"/>
  <c r="D234" i="6"/>
  <c r="BU283" i="2"/>
  <c r="CC283" i="2" s="1"/>
  <c r="CG261" i="2"/>
  <c r="CO261" i="2" s="1"/>
  <c r="BU200" i="2"/>
  <c r="CC200" i="2" s="1"/>
  <c r="BS201" i="2"/>
  <c r="CA201" i="2" s="1"/>
  <c r="D225" i="6"/>
  <c r="BZ225" i="2"/>
  <c r="CH225" i="2" s="1"/>
  <c r="K225" i="2"/>
  <c r="S225" i="2" s="1"/>
  <c r="CM225" i="2" s="1"/>
  <c r="BY225" i="2"/>
  <c r="CG225" i="2" s="1"/>
  <c r="M225" i="2"/>
  <c r="U225" i="2" s="1"/>
  <c r="AE225" i="2" s="1"/>
  <c r="BZ283" i="2"/>
  <c r="CH283" i="2" s="1"/>
  <c r="AT280" i="2"/>
  <c r="BB280" i="2" s="1"/>
  <c r="K283" i="2"/>
  <c r="S283" i="2" s="1"/>
  <c r="D288" i="6"/>
  <c r="J288" i="2"/>
  <c r="R288" i="2" s="1"/>
  <c r="BS288" i="2"/>
  <c r="CA288" i="2" s="1"/>
  <c r="CI288" i="2" s="1"/>
  <c r="M288" i="6" s="1"/>
  <c r="CM288" i="6" s="1"/>
  <c r="BU257" i="2"/>
  <c r="CC257" i="2" s="1"/>
  <c r="K257" i="2"/>
  <c r="S257" i="2" s="1"/>
  <c r="AC257" i="2" s="1"/>
  <c r="U17" i="6"/>
  <c r="X17" i="6" s="1"/>
  <c r="AT29" i="6"/>
  <c r="U26" i="6"/>
  <c r="AG34" i="6"/>
  <c r="AK34" i="6"/>
  <c r="AH34" i="6"/>
  <c r="AL34" i="6"/>
  <c r="AI34" i="6"/>
  <c r="AM34" i="6"/>
  <c r="AJ34" i="6"/>
  <c r="AN34" i="6"/>
  <c r="AE38" i="6"/>
  <c r="AF38" i="6" s="1"/>
  <c r="AK50" i="6"/>
  <c r="W52" i="6"/>
  <c r="AK68" i="6"/>
  <c r="AG72" i="6"/>
  <c r="AK72" i="6"/>
  <c r="AH72" i="6"/>
  <c r="AL72" i="6"/>
  <c r="AI72" i="6"/>
  <c r="AM72" i="6"/>
  <c r="AJ72" i="6"/>
  <c r="AN72" i="6"/>
  <c r="AG76" i="6"/>
  <c r="AK76" i="6"/>
  <c r="AH76" i="6"/>
  <c r="AL76" i="6"/>
  <c r="AI76" i="6"/>
  <c r="AM76" i="6"/>
  <c r="AJ76" i="6"/>
  <c r="AN76" i="6"/>
  <c r="U82" i="6"/>
  <c r="AG86" i="6"/>
  <c r="AK86" i="6"/>
  <c r="AH86" i="6"/>
  <c r="AL86" i="6"/>
  <c r="AI86" i="6"/>
  <c r="AM86" i="6"/>
  <c r="AJ86" i="6"/>
  <c r="AN86" i="6"/>
  <c r="V122" i="6"/>
  <c r="AG47" i="6"/>
  <c r="AK47" i="6"/>
  <c r="AH47" i="6"/>
  <c r="AL47" i="6"/>
  <c r="AI47" i="6"/>
  <c r="AM47" i="6"/>
  <c r="AJ47" i="6"/>
  <c r="AN47" i="6"/>
  <c r="AP82" i="6"/>
  <c r="AQ82" i="6"/>
  <c r="AG166" i="6"/>
  <c r="AK166" i="6"/>
  <c r="AH166" i="6"/>
  <c r="AL166" i="6"/>
  <c r="AI166" i="6"/>
  <c r="AM166" i="6"/>
  <c r="AJ166" i="6"/>
  <c r="AN166" i="6"/>
  <c r="AL149" i="6"/>
  <c r="AN149" i="6"/>
  <c r="AG157" i="6"/>
  <c r="AH157" i="6"/>
  <c r="AI157" i="6"/>
  <c r="AJ157" i="6"/>
  <c r="AH165" i="6"/>
  <c r="AI165" i="6"/>
  <c r="AH179" i="6"/>
  <c r="AI179" i="6"/>
  <c r="AE182" i="6"/>
  <c r="AF182" i="6" s="1"/>
  <c r="AP234" i="6"/>
  <c r="V84" i="6"/>
  <c r="AD84" i="6" s="1"/>
  <c r="U84" i="6"/>
  <c r="CF92" i="2"/>
  <c r="CH44" i="2"/>
  <c r="AG186" i="6"/>
  <c r="AO90" i="2"/>
  <c r="BE90" i="2" s="1"/>
  <c r="AN90" i="2"/>
  <c r="AL90" i="2"/>
  <c r="AP90" i="2"/>
  <c r="AM90" i="2"/>
  <c r="AQ90" i="2"/>
  <c r="BG90" i="2" s="1"/>
  <c r="AR120" i="6"/>
  <c r="AT120" i="6"/>
  <c r="AP120" i="6"/>
  <c r="AV120" i="6"/>
  <c r="AU120" i="6"/>
  <c r="AE233" i="6"/>
  <c r="AF233" i="6" s="1"/>
  <c r="U233" i="6"/>
  <c r="A257" i="6"/>
  <c r="A257" i="5"/>
  <c r="BS257" i="2"/>
  <c r="CA257" i="2" s="1"/>
  <c r="I257" i="2"/>
  <c r="Q257" i="2" s="1"/>
  <c r="AA257" i="2" s="1"/>
  <c r="M257" i="2"/>
  <c r="U257" i="2" s="1"/>
  <c r="I298" i="6"/>
  <c r="AC298" i="2"/>
  <c r="CM298" i="2"/>
  <c r="AG9" i="6"/>
  <c r="AK9" i="6"/>
  <c r="AH9" i="6"/>
  <c r="AL9" i="6"/>
  <c r="AI9" i="6"/>
  <c r="AM9" i="6"/>
  <c r="AJ9" i="6"/>
  <c r="AN9" i="6"/>
  <c r="AE69" i="6"/>
  <c r="AF69" i="6" s="1"/>
  <c r="V69" i="6"/>
  <c r="U69" i="6"/>
  <c r="A107" i="6"/>
  <c r="J107" i="2"/>
  <c r="R107" i="2" s="1"/>
  <c r="A107" i="5"/>
  <c r="K107" i="2"/>
  <c r="S107" i="2" s="1"/>
  <c r="BV107" i="2"/>
  <c r="CD107" i="2" s="1"/>
  <c r="H107" i="2"/>
  <c r="P107" i="2" s="1"/>
  <c r="BW107" i="2"/>
  <c r="CE107" i="2" s="1"/>
  <c r="AC163" i="2"/>
  <c r="I163" i="6"/>
  <c r="AE256" i="6"/>
  <c r="AF256" i="6" s="1"/>
  <c r="V256" i="6"/>
  <c r="U256" i="6"/>
  <c r="AN264" i="2"/>
  <c r="AL264" i="2"/>
  <c r="AK264" i="2" s="1"/>
  <c r="AQ264" i="2"/>
  <c r="AO264" i="2"/>
  <c r="BE264" i="2" s="1"/>
  <c r="AP264" i="2"/>
  <c r="AM264" i="2"/>
  <c r="AE285" i="6"/>
  <c r="AF285" i="6" s="1"/>
  <c r="V285" i="6"/>
  <c r="U285" i="6"/>
  <c r="V123" i="6"/>
  <c r="U123" i="6"/>
  <c r="AC164" i="2"/>
  <c r="AP196" i="2"/>
  <c r="AO196" i="2"/>
  <c r="AR196" i="2" s="1"/>
  <c r="AN217" i="2"/>
  <c r="AL217" i="2"/>
  <c r="AQ217" i="2"/>
  <c r="AO217" i="2"/>
  <c r="AP217" i="2"/>
  <c r="AM217" i="2"/>
  <c r="D17" i="6"/>
  <c r="L17" i="2"/>
  <c r="T17" i="2" s="1"/>
  <c r="J17" i="2"/>
  <c r="R17" i="2" s="1"/>
  <c r="G153" i="2"/>
  <c r="O153" i="2" s="1"/>
  <c r="D158" i="6"/>
  <c r="BS158" i="2"/>
  <c r="CA158" i="2" s="1"/>
  <c r="CI158" i="2" s="1"/>
  <c r="M158" i="6" s="1"/>
  <c r="CM158" i="6" s="1"/>
  <c r="BW158" i="2"/>
  <c r="CE158" i="2" s="1"/>
  <c r="CM158" i="2" s="1"/>
  <c r="V174" i="6"/>
  <c r="AE174" i="6"/>
  <c r="AF174" i="6" s="1"/>
  <c r="AN248" i="2"/>
  <c r="AM248" i="2"/>
  <c r="AO248" i="2"/>
  <c r="AQ248" i="2"/>
  <c r="AL248" i="2"/>
  <c r="AP248" i="2"/>
  <c r="A16" i="6"/>
  <c r="H16" i="2"/>
  <c r="P16" i="2" s="1"/>
  <c r="BX16" i="2"/>
  <c r="CF16" i="2" s="1"/>
  <c r="CN16" i="2" s="1"/>
  <c r="A16" i="5"/>
  <c r="I16" i="2"/>
  <c r="Q16" i="2" s="1"/>
  <c r="AE21" i="6"/>
  <c r="AF21" i="6" s="1"/>
  <c r="AN21" i="6" s="1"/>
  <c r="V21" i="6"/>
  <c r="CB27" i="2"/>
  <c r="U105" i="6"/>
  <c r="AE105" i="6"/>
  <c r="AF105" i="6" s="1"/>
  <c r="V105" i="6"/>
  <c r="D80" i="6"/>
  <c r="K80" i="2"/>
  <c r="S80" i="2" s="1"/>
  <c r="AO76" i="2"/>
  <c r="AN76" i="2"/>
  <c r="AQ76" i="2"/>
  <c r="AM76" i="2"/>
  <c r="AL76" i="2"/>
  <c r="AK76" i="2" s="1"/>
  <c r="AP76" i="2"/>
  <c r="U160" i="6"/>
  <c r="V160" i="6"/>
  <c r="AE261" i="6"/>
  <c r="AF261" i="6" s="1"/>
  <c r="U261" i="6"/>
  <c r="V261" i="6"/>
  <c r="A278" i="6"/>
  <c r="A278" i="5"/>
  <c r="H282" i="2"/>
  <c r="P282" i="2" s="1"/>
  <c r="D282" i="6"/>
  <c r="CO277" i="2"/>
  <c r="S277" i="6" s="1"/>
  <c r="CS277" i="6" s="1"/>
  <c r="DC277" i="6" s="1"/>
  <c r="BZ209" i="2"/>
  <c r="CH209" i="2" s="1"/>
  <c r="CP209" i="2" s="1"/>
  <c r="D209" i="6"/>
  <c r="A274" i="5"/>
  <c r="A274" i="6"/>
  <c r="A193" i="6"/>
  <c r="A193" i="5"/>
  <c r="A254" i="6"/>
  <c r="A254" i="5"/>
  <c r="A282" i="6"/>
  <c r="A282" i="5"/>
  <c r="A215" i="6"/>
  <c r="A215" i="5"/>
  <c r="A258" i="6"/>
  <c r="A258" i="5"/>
  <c r="AG37" i="6"/>
  <c r="AK37" i="6"/>
  <c r="AH37" i="6"/>
  <c r="AL37" i="6"/>
  <c r="AI37" i="6"/>
  <c r="AM37" i="6"/>
  <c r="AJ37" i="6"/>
  <c r="AN37" i="6"/>
  <c r="V42" i="6"/>
  <c r="AU42" i="6" s="1"/>
  <c r="U61" i="6"/>
  <c r="AB61" i="6" s="1"/>
  <c r="U65" i="6"/>
  <c r="AE60" i="6"/>
  <c r="AF60" i="6" s="1"/>
  <c r="AE64" i="6"/>
  <c r="AF64" i="6" s="1"/>
  <c r="AV66" i="6"/>
  <c r="AL52" i="6"/>
  <c r="AN52" i="6"/>
  <c r="U80" i="6"/>
  <c r="AG106" i="6"/>
  <c r="AK106" i="6"/>
  <c r="AH106" i="6"/>
  <c r="AL106" i="6"/>
  <c r="AI106" i="6"/>
  <c r="AM106" i="6"/>
  <c r="AJ106" i="6"/>
  <c r="AN106" i="6"/>
  <c r="AE185" i="6"/>
  <c r="AF185" i="6" s="1"/>
  <c r="AM193" i="6"/>
  <c r="AL161" i="6"/>
  <c r="AM161" i="6"/>
  <c r="AG172" i="6"/>
  <c r="AK172" i="6"/>
  <c r="AH172" i="6"/>
  <c r="AL172" i="6"/>
  <c r="AI172" i="6"/>
  <c r="AM172" i="6"/>
  <c r="AJ172" i="6"/>
  <c r="AN172" i="6"/>
  <c r="AP235" i="6"/>
  <c r="AG188" i="6"/>
  <c r="AK188" i="6"/>
  <c r="AH188" i="6"/>
  <c r="AL188" i="6"/>
  <c r="AI188" i="6"/>
  <c r="AM188" i="6"/>
  <c r="AJ188" i="6"/>
  <c r="AN188" i="6"/>
  <c r="AG143" i="6"/>
  <c r="AK143" i="6"/>
  <c r="AH143" i="6"/>
  <c r="AL143" i="6"/>
  <c r="AI143" i="6"/>
  <c r="AM143" i="6"/>
  <c r="AJ143" i="6"/>
  <c r="AN143" i="6"/>
  <c r="AH151" i="6"/>
  <c r="AJ151" i="6"/>
  <c r="U43" i="6"/>
  <c r="AE43" i="6"/>
  <c r="AF43" i="6" s="1"/>
  <c r="AR72" i="6"/>
  <c r="U234" i="6"/>
  <c r="AE234" i="6"/>
  <c r="AF234" i="6" s="1"/>
  <c r="U292" i="6"/>
  <c r="AE292" i="6"/>
  <c r="AF292" i="6" s="1"/>
  <c r="AO73" i="2"/>
  <c r="BE73" i="2" s="1"/>
  <c r="AN73" i="2"/>
  <c r="BD73" i="2" s="1"/>
  <c r="AP73" i="2"/>
  <c r="BF73" i="2" s="1"/>
  <c r="AL73" i="2"/>
  <c r="AK73" i="2" s="1"/>
  <c r="AQ73" i="2"/>
  <c r="AM73" i="2"/>
  <c r="AR78" i="2"/>
  <c r="AR82" i="2"/>
  <c r="U93" i="6"/>
  <c r="AE93" i="6"/>
  <c r="AF93" i="6" s="1"/>
  <c r="V93" i="6"/>
  <c r="U101" i="6"/>
  <c r="AE101" i="6"/>
  <c r="AF101" i="6" s="1"/>
  <c r="V101" i="6"/>
  <c r="AE114" i="6"/>
  <c r="AF114" i="6" s="1"/>
  <c r="V114" i="6"/>
  <c r="AE206" i="6"/>
  <c r="AF206" i="6" s="1"/>
  <c r="U206" i="6"/>
  <c r="V206" i="6"/>
  <c r="AE216" i="6"/>
  <c r="AF216" i="6" s="1"/>
  <c r="U216" i="6"/>
  <c r="V216" i="6"/>
  <c r="AE238" i="6"/>
  <c r="AF238" i="6" s="1"/>
  <c r="V238" i="6"/>
  <c r="U238" i="6"/>
  <c r="AE247" i="6"/>
  <c r="AF247" i="6" s="1"/>
  <c r="V247" i="6"/>
  <c r="U247" i="6"/>
  <c r="L56" i="6"/>
  <c r="AF56" i="2"/>
  <c r="AE75" i="6"/>
  <c r="AF75" i="6" s="1"/>
  <c r="V75" i="6"/>
  <c r="U75" i="6"/>
  <c r="AE87" i="6"/>
  <c r="AF87" i="6" s="1"/>
  <c r="V87" i="6"/>
  <c r="U87" i="6"/>
  <c r="AO98" i="2"/>
  <c r="AL98" i="2"/>
  <c r="AK98" i="2" s="1"/>
  <c r="AQ98" i="2"/>
  <c r="AN98" i="2"/>
  <c r="AP98" i="2"/>
  <c r="AM98" i="2"/>
  <c r="AE116" i="6"/>
  <c r="AF116" i="6" s="1"/>
  <c r="V116" i="6"/>
  <c r="W116" i="6" s="1"/>
  <c r="AR183" i="6"/>
  <c r="AE202" i="6"/>
  <c r="AF202" i="6" s="1"/>
  <c r="U202" i="6"/>
  <c r="V202" i="6"/>
  <c r="AE219" i="6"/>
  <c r="AF219" i="6" s="1"/>
  <c r="V219" i="6"/>
  <c r="AE227" i="6"/>
  <c r="AF227" i="6" s="1"/>
  <c r="V227" i="6"/>
  <c r="AE276" i="6"/>
  <c r="AF276" i="6" s="1"/>
  <c r="V276" i="6"/>
  <c r="U276" i="6"/>
  <c r="U18" i="6"/>
  <c r="AE18" i="6"/>
  <c r="AF18" i="6" s="1"/>
  <c r="AO210" i="6"/>
  <c r="AS210" i="6"/>
  <c r="AR210" i="6"/>
  <c r="AE257" i="6"/>
  <c r="AF257" i="6" s="1"/>
  <c r="U257" i="6"/>
  <c r="V257" i="6"/>
  <c r="BW43" i="2"/>
  <c r="CE43" i="2" s="1"/>
  <c r="U46" i="6"/>
  <c r="AN50" i="2"/>
  <c r="AM50" i="2"/>
  <c r="AQ50" i="2"/>
  <c r="AR50" i="2" s="1"/>
  <c r="AV87" i="2"/>
  <c r="AX87" i="2"/>
  <c r="U97" i="6"/>
  <c r="AE97" i="6"/>
  <c r="AF97" i="6" s="1"/>
  <c r="V97" i="6"/>
  <c r="AG101" i="2"/>
  <c r="AJ101" i="2" s="1"/>
  <c r="A101" i="6"/>
  <c r="A101" i="5"/>
  <c r="A123" i="6"/>
  <c r="J123" i="2"/>
  <c r="R123" i="2" s="1"/>
  <c r="A123" i="5"/>
  <c r="K123" i="2"/>
  <c r="S123" i="2" s="1"/>
  <c r="BV123" i="2"/>
  <c r="CD123" i="2" s="1"/>
  <c r="V139" i="6"/>
  <c r="AB139" i="6" s="1"/>
  <c r="AE139" i="6"/>
  <c r="AF139" i="6" s="1"/>
  <c r="D144" i="6"/>
  <c r="G144" i="2"/>
  <c r="O144" i="2" s="1"/>
  <c r="AN198" i="2"/>
  <c r="AL198" i="2"/>
  <c r="AO198" i="2"/>
  <c r="AQ198" i="2"/>
  <c r="AM198" i="2"/>
  <c r="AN226" i="2"/>
  <c r="AM226" i="2"/>
  <c r="AP226" i="2"/>
  <c r="AO226" i="2"/>
  <c r="AL226" i="2"/>
  <c r="AK226" i="2" s="1"/>
  <c r="AQ226" i="2"/>
  <c r="AN230" i="2"/>
  <c r="AP230" i="2"/>
  <c r="AM230" i="2"/>
  <c r="AO230" i="2"/>
  <c r="AL230" i="2"/>
  <c r="AK230" i="2" s="1"/>
  <c r="AQ230" i="2"/>
  <c r="D233" i="6"/>
  <c r="M233" i="2"/>
  <c r="U233" i="2" s="1"/>
  <c r="AE235" i="6"/>
  <c r="AF235" i="6" s="1"/>
  <c r="U235" i="6"/>
  <c r="D244" i="6"/>
  <c r="I244" i="2"/>
  <c r="Q244" i="2" s="1"/>
  <c r="BV244" i="2"/>
  <c r="CD244" i="2" s="1"/>
  <c r="AB285" i="2"/>
  <c r="AS13" i="6"/>
  <c r="AO13" i="6"/>
  <c r="AR13" i="6"/>
  <c r="AV13" i="6"/>
  <c r="U30" i="6"/>
  <c r="AE30" i="6"/>
  <c r="AF30" i="6" s="1"/>
  <c r="AE33" i="6"/>
  <c r="AF33" i="6" s="1"/>
  <c r="AJ34" i="2"/>
  <c r="U45" i="6"/>
  <c r="AE45" i="6"/>
  <c r="AF45" i="6" s="1"/>
  <c r="AR111" i="2"/>
  <c r="AE211" i="6"/>
  <c r="AF211" i="6" s="1"/>
  <c r="V211" i="6"/>
  <c r="AE242" i="6"/>
  <c r="AF242" i="6" s="1"/>
  <c r="V242" i="6"/>
  <c r="U242" i="6"/>
  <c r="AE224" i="6"/>
  <c r="AF224" i="6" s="1"/>
  <c r="U224" i="6"/>
  <c r="V224" i="6"/>
  <c r="AE273" i="6"/>
  <c r="AF273" i="6" s="1"/>
  <c r="AB280" i="6"/>
  <c r="Z280" i="6"/>
  <c r="L48" i="2"/>
  <c r="T48" i="2" s="1"/>
  <c r="AP56" i="2"/>
  <c r="AQ56" i="2"/>
  <c r="AR56" i="2" s="1"/>
  <c r="AN56" i="2"/>
  <c r="D60" i="6"/>
  <c r="N60" i="2"/>
  <c r="V60" i="2" s="1"/>
  <c r="BT60" i="2"/>
  <c r="CB60" i="2" s="1"/>
  <c r="AO81" i="2"/>
  <c r="AN81" i="2"/>
  <c r="AM81" i="2"/>
  <c r="AQ81" i="2"/>
  <c r="AP81" i="2"/>
  <c r="AL81" i="2"/>
  <c r="AK81" i="2" s="1"/>
  <c r="AO88" i="2"/>
  <c r="AM88" i="2"/>
  <c r="AP88" i="2"/>
  <c r="AL88" i="2"/>
  <c r="AK88" i="2" s="1"/>
  <c r="AQ88" i="2"/>
  <c r="AN88" i="2"/>
  <c r="AO94" i="2"/>
  <c r="AL94" i="2"/>
  <c r="AK94" i="2" s="1"/>
  <c r="AQ94" i="2"/>
  <c r="AN94" i="2"/>
  <c r="AM94" i="2"/>
  <c r="BC94" i="2" s="1"/>
  <c r="AP94" i="2"/>
  <c r="AR107" i="2"/>
  <c r="V131" i="6"/>
  <c r="AE131" i="6"/>
  <c r="AF131" i="6" s="1"/>
  <c r="K148" i="2"/>
  <c r="S148" i="2" s="1"/>
  <c r="BW151" i="2"/>
  <c r="CE151" i="2" s="1"/>
  <c r="A170" i="6"/>
  <c r="A170" i="5"/>
  <c r="BS170" i="2"/>
  <c r="CA170" i="2" s="1"/>
  <c r="CI170" i="2" s="1"/>
  <c r="M170" i="6" s="1"/>
  <c r="CM170" i="6" s="1"/>
  <c r="BW170" i="2"/>
  <c r="CE170" i="2" s="1"/>
  <c r="CM170" i="2" s="1"/>
  <c r="AN179" i="2"/>
  <c r="AL179" i="2"/>
  <c r="AQ179" i="2"/>
  <c r="BG179" i="2" s="1"/>
  <c r="AO179" i="2"/>
  <c r="BE179" i="2" s="1"/>
  <c r="AM179" i="2"/>
  <c r="BC179" i="2" s="1"/>
  <c r="AP179" i="2"/>
  <c r="AE196" i="6"/>
  <c r="AF196" i="6" s="1"/>
  <c r="U196" i="6"/>
  <c r="V196" i="6"/>
  <c r="AN201" i="2"/>
  <c r="AO201" i="2"/>
  <c r="AL201" i="2"/>
  <c r="AK201" i="2" s="1"/>
  <c r="AQ201" i="2"/>
  <c r="AM201" i="2"/>
  <c r="AP201" i="2"/>
  <c r="AE217" i="6"/>
  <c r="AF217" i="6" s="1"/>
  <c r="V217" i="6"/>
  <c r="AR239" i="2"/>
  <c r="A241" i="6"/>
  <c r="A241" i="5"/>
  <c r="M241" i="2"/>
  <c r="U241" i="2" s="1"/>
  <c r="BU244" i="2"/>
  <c r="CC244" i="2" s="1"/>
  <c r="AE254" i="6"/>
  <c r="AF254" i="6" s="1"/>
  <c r="V254" i="6"/>
  <c r="U254" i="6"/>
  <c r="A272" i="5"/>
  <c r="A272" i="6"/>
  <c r="AE277" i="6"/>
  <c r="AF277" i="6" s="1"/>
  <c r="V277" i="6"/>
  <c r="AN279" i="2"/>
  <c r="AM279" i="2"/>
  <c r="AO279" i="2"/>
  <c r="AQ279" i="2"/>
  <c r="AL279" i="2"/>
  <c r="AK279" i="2" s="1"/>
  <c r="AP279" i="2"/>
  <c r="V18" i="6"/>
  <c r="AO31" i="2"/>
  <c r="AN31" i="2"/>
  <c r="AM31" i="2"/>
  <c r="AP31" i="2"/>
  <c r="X263" i="6"/>
  <c r="AB263" i="6"/>
  <c r="AC263" i="6"/>
  <c r="CL74" i="2"/>
  <c r="H74" i="6"/>
  <c r="AB74" i="2"/>
  <c r="AO99" i="2"/>
  <c r="AM99" i="2"/>
  <c r="AP99" i="2"/>
  <c r="AN99" i="2"/>
  <c r="AQ99" i="2"/>
  <c r="AR99" i="2" s="1"/>
  <c r="AL99" i="2"/>
  <c r="AK99" i="2" s="1"/>
  <c r="AJ105" i="2"/>
  <c r="AE194" i="6"/>
  <c r="AF194" i="6" s="1"/>
  <c r="U194" i="6"/>
  <c r="V194" i="6"/>
  <c r="D202" i="6"/>
  <c r="BW202" i="2"/>
  <c r="CE202" i="2" s="1"/>
  <c r="CM202" i="2" s="1"/>
  <c r="AE218" i="6"/>
  <c r="AF218" i="6" s="1"/>
  <c r="V218" i="6"/>
  <c r="U218" i="6"/>
  <c r="AE248" i="6"/>
  <c r="AF248" i="6" s="1"/>
  <c r="V248" i="6"/>
  <c r="U248" i="6"/>
  <c r="AE251" i="6"/>
  <c r="AF251" i="6" s="1"/>
  <c r="V251" i="6"/>
  <c r="U251" i="6"/>
  <c r="H272" i="2"/>
  <c r="P272" i="2" s="1"/>
  <c r="G290" i="2"/>
  <c r="O290" i="2" s="1"/>
  <c r="A290" i="6"/>
  <c r="A290" i="5"/>
  <c r="BS290" i="2"/>
  <c r="CA290" i="2" s="1"/>
  <c r="A18" i="6"/>
  <c r="A18" i="5"/>
  <c r="H18" i="2"/>
  <c r="P18" i="2" s="1"/>
  <c r="BX18" i="2"/>
  <c r="BT18" i="2"/>
  <c r="CB18" i="2" s="1"/>
  <c r="V223" i="6"/>
  <c r="D66" i="6"/>
  <c r="BT66" i="2"/>
  <c r="CB66" i="2" s="1"/>
  <c r="CJ66" i="2" s="1"/>
  <c r="N66" i="6" s="1"/>
  <c r="CN66" i="6" s="1"/>
  <c r="CX66" i="6" s="1"/>
  <c r="V70" i="6"/>
  <c r="AD130" i="2"/>
  <c r="AE200" i="6"/>
  <c r="AF200" i="6" s="1"/>
  <c r="V200" i="6"/>
  <c r="U200" i="6"/>
  <c r="V30" i="6"/>
  <c r="N44" i="2"/>
  <c r="V44" i="2" s="1"/>
  <c r="A44" i="6"/>
  <c r="A44" i="5"/>
  <c r="BW49" i="2"/>
  <c r="CE49" i="2" s="1"/>
  <c r="AR103" i="2"/>
  <c r="BX172" i="2"/>
  <c r="CF172" i="2" s="1"/>
  <c r="AE220" i="6"/>
  <c r="AF220" i="6" s="1"/>
  <c r="V220" i="6"/>
  <c r="U220" i="6"/>
  <c r="AE286" i="6"/>
  <c r="AF286" i="6" s="1"/>
  <c r="V286" i="6"/>
  <c r="U286" i="6"/>
  <c r="AN293" i="2"/>
  <c r="AP293" i="2"/>
  <c r="AO293" i="2"/>
  <c r="AL293" i="2"/>
  <c r="AK293" i="2" s="1"/>
  <c r="AQ293" i="2"/>
  <c r="U299" i="6"/>
  <c r="AE299" i="6"/>
  <c r="AF299" i="6" s="1"/>
  <c r="U10" i="6"/>
  <c r="V10" i="6"/>
  <c r="AE10" i="6"/>
  <c r="AF10" i="6" s="1"/>
  <c r="CI26" i="2"/>
  <c r="AJ296" i="6"/>
  <c r="AN296" i="6"/>
  <c r="AG296" i="6"/>
  <c r="AK296" i="6"/>
  <c r="AH296" i="6"/>
  <c r="AL296" i="6"/>
  <c r="AI296" i="6"/>
  <c r="AM296" i="6"/>
  <c r="BW163" i="2"/>
  <c r="CE163" i="2" s="1"/>
  <c r="CM163" i="2" s="1"/>
  <c r="BS202" i="2"/>
  <c r="CA202" i="2" s="1"/>
  <c r="N244" i="2"/>
  <c r="V244" i="2" s="1"/>
  <c r="AN262" i="2"/>
  <c r="AP262" i="2"/>
  <c r="AL262" i="2"/>
  <c r="AK262" i="2" s="1"/>
  <c r="AO262" i="2"/>
  <c r="AM262" i="2"/>
  <c r="AQ262" i="2"/>
  <c r="U291" i="6"/>
  <c r="AE291" i="6"/>
  <c r="AF291" i="6" s="1"/>
  <c r="U34" i="6"/>
  <c r="I256" i="2"/>
  <c r="Q256" i="2" s="1"/>
  <c r="AR256" i="2"/>
  <c r="BW289" i="2"/>
  <c r="CE289" i="2" s="1"/>
  <c r="G27" i="2"/>
  <c r="O27" i="2" s="1"/>
  <c r="BV297" i="2"/>
  <c r="CD297" i="2" s="1"/>
  <c r="G19" i="2"/>
  <c r="O19" i="2" s="1"/>
  <c r="U272" i="6"/>
  <c r="N23" i="2"/>
  <c r="V23" i="2" s="1"/>
  <c r="CP23" i="2" s="1"/>
  <c r="CZ23" i="2" s="1"/>
  <c r="U91" i="6"/>
  <c r="AE91" i="6"/>
  <c r="AF91" i="6" s="1"/>
  <c r="V91" i="6"/>
  <c r="U39" i="6"/>
  <c r="AB39" i="6" s="1"/>
  <c r="AP66" i="6"/>
  <c r="AT66" i="6"/>
  <c r="AE77" i="6"/>
  <c r="AF77" i="6" s="1"/>
  <c r="V77" i="6"/>
  <c r="U77" i="6"/>
  <c r="AE274" i="6"/>
  <c r="AF274" i="6" s="1"/>
  <c r="U274" i="6"/>
  <c r="V274" i="6"/>
  <c r="AT64" i="6"/>
  <c r="AE73" i="6"/>
  <c r="AF73" i="6" s="1"/>
  <c r="V73" i="6"/>
  <c r="U73" i="6"/>
  <c r="AV90" i="2"/>
  <c r="AU90" i="2"/>
  <c r="AX90" i="2"/>
  <c r="AR93" i="2"/>
  <c r="BH93" i="2" s="1"/>
  <c r="V140" i="6"/>
  <c r="AP185" i="6"/>
  <c r="AR185" i="6"/>
  <c r="AV185" i="6"/>
  <c r="AT185" i="6"/>
  <c r="AE203" i="6"/>
  <c r="AF203" i="6" s="1"/>
  <c r="V203" i="6"/>
  <c r="U231" i="6"/>
  <c r="AE231" i="6"/>
  <c r="AF231" i="6" s="1"/>
  <c r="AE239" i="6"/>
  <c r="AF239" i="6" s="1"/>
  <c r="V239" i="6"/>
  <c r="U239" i="6"/>
  <c r="A48" i="6"/>
  <c r="A48" i="5"/>
  <c r="BS48" i="2"/>
  <c r="CA48" i="2" s="1"/>
  <c r="CI48" i="2" s="1"/>
  <c r="M48" i="6" s="1"/>
  <c r="CM48" i="6" s="1"/>
  <c r="CW48" i="6" s="1"/>
  <c r="CV48" i="6" s="1"/>
  <c r="AO89" i="2"/>
  <c r="AP89" i="2"/>
  <c r="AM89" i="2"/>
  <c r="AQ89" i="2"/>
  <c r="AL89" i="2"/>
  <c r="AK89" i="2" s="1"/>
  <c r="AN89" i="2"/>
  <c r="D94" i="6"/>
  <c r="G94" i="2"/>
  <c r="O94" i="2" s="1"/>
  <c r="BX94" i="2"/>
  <c r="CF94" i="2" s="1"/>
  <c r="CN94" i="2" s="1"/>
  <c r="K94" i="2"/>
  <c r="S94" i="2" s="1"/>
  <c r="BS94" i="2"/>
  <c r="CA94" i="2" s="1"/>
  <c r="AE112" i="6"/>
  <c r="AF112" i="6" s="1"/>
  <c r="V112" i="6"/>
  <c r="AB112" i="6" s="1"/>
  <c r="A184" i="6"/>
  <c r="A184" i="5"/>
  <c r="D191" i="6"/>
  <c r="M191" i="2"/>
  <c r="U191" i="2" s="1"/>
  <c r="A203" i="6"/>
  <c r="A203" i="5"/>
  <c r="BS203" i="2"/>
  <c r="CA203" i="2" s="1"/>
  <c r="AE209" i="6"/>
  <c r="AF209" i="6" s="1"/>
  <c r="V209" i="6"/>
  <c r="AE240" i="6"/>
  <c r="AF240" i="6" s="1"/>
  <c r="V240" i="6"/>
  <c r="U240" i="6"/>
  <c r="AE255" i="6"/>
  <c r="AF255" i="6" s="1"/>
  <c r="V255" i="6"/>
  <c r="U255" i="6"/>
  <c r="AE284" i="6"/>
  <c r="AF284" i="6" s="1"/>
  <c r="V284" i="6"/>
  <c r="U284" i="6"/>
  <c r="AH6" i="6"/>
  <c r="U32" i="6"/>
  <c r="AE32" i="6"/>
  <c r="AF32" i="6" s="1"/>
  <c r="AH210" i="6"/>
  <c r="AI210" i="6"/>
  <c r="AJ297" i="6"/>
  <c r="AN297" i="6"/>
  <c r="AG297" i="6"/>
  <c r="AK297" i="6"/>
  <c r="AH297" i="6"/>
  <c r="AL297" i="6"/>
  <c r="AI297" i="6"/>
  <c r="AM297" i="6"/>
  <c r="AR79" i="2"/>
  <c r="J94" i="2"/>
  <c r="R94" i="2" s="1"/>
  <c r="U95" i="6"/>
  <c r="AE95" i="6"/>
  <c r="AF95" i="6" s="1"/>
  <c r="V95" i="6"/>
  <c r="AR115" i="2"/>
  <c r="D134" i="6"/>
  <c r="L134" i="2"/>
  <c r="T134" i="2" s="1"/>
  <c r="U166" i="6"/>
  <c r="V166" i="6"/>
  <c r="AO168" i="2"/>
  <c r="AM168" i="2"/>
  <c r="AQ168" i="2"/>
  <c r="AL168" i="2"/>
  <c r="AN168" i="2"/>
  <c r="AC171" i="2"/>
  <c r="I171" i="6"/>
  <c r="CM171" i="2"/>
  <c r="N191" i="2"/>
  <c r="V191" i="2" s="1"/>
  <c r="AN211" i="2"/>
  <c r="AO211" i="2"/>
  <c r="AL211" i="2"/>
  <c r="AK211" i="2" s="1"/>
  <c r="AQ211" i="2"/>
  <c r="AP211" i="2"/>
  <c r="AM211" i="2"/>
  <c r="AA224" i="2"/>
  <c r="G224" i="6"/>
  <c r="AE226" i="6"/>
  <c r="AF226" i="6" s="1"/>
  <c r="U226" i="6"/>
  <c r="V226" i="6"/>
  <c r="AE230" i="6"/>
  <c r="AF230" i="6" s="1"/>
  <c r="V230" i="6"/>
  <c r="U230" i="6"/>
  <c r="BU253" i="2"/>
  <c r="CC253" i="2" s="1"/>
  <c r="A253" i="6"/>
  <c r="A253" i="5"/>
  <c r="N253" i="2"/>
  <c r="V253" i="2" s="1"/>
  <c r="AE265" i="6"/>
  <c r="AF265" i="6" s="1"/>
  <c r="V265" i="6"/>
  <c r="U265" i="6"/>
  <c r="AA295" i="2"/>
  <c r="G295" i="6"/>
  <c r="AE278" i="6"/>
  <c r="AF278" i="6" s="1"/>
  <c r="U278" i="6"/>
  <c r="V278" i="6"/>
  <c r="AO74" i="2"/>
  <c r="AL74" i="2"/>
  <c r="AK74" i="2" s="1"/>
  <c r="AQ74" i="2"/>
  <c r="AM74" i="2"/>
  <c r="AP74" i="2"/>
  <c r="AN74" i="2"/>
  <c r="AE252" i="6"/>
  <c r="AF252" i="6" s="1"/>
  <c r="V252" i="6"/>
  <c r="U252" i="6"/>
  <c r="AN285" i="2"/>
  <c r="AP285" i="2"/>
  <c r="AO285" i="2"/>
  <c r="AL285" i="2"/>
  <c r="AK285" i="2" s="1"/>
  <c r="AQ285" i="2"/>
  <c r="AE275" i="6"/>
  <c r="AF275" i="6" s="1"/>
  <c r="V275" i="6"/>
  <c r="Y275" i="6" s="1"/>
  <c r="AN298" i="6"/>
  <c r="L50" i="6"/>
  <c r="AF50" i="2"/>
  <c r="AO85" i="2"/>
  <c r="AN85" i="2"/>
  <c r="AM85" i="2"/>
  <c r="AQ85" i="2"/>
  <c r="AP85" i="2"/>
  <c r="AL85" i="2"/>
  <c r="A95" i="6"/>
  <c r="BV95" i="2"/>
  <c r="CD95" i="2" s="1"/>
  <c r="A95" i="5"/>
  <c r="AE117" i="6"/>
  <c r="AF117" i="6" s="1"/>
  <c r="V117" i="6"/>
  <c r="Y117" i="6" s="1"/>
  <c r="AR123" i="2"/>
  <c r="D133" i="6"/>
  <c r="G133" i="2"/>
  <c r="O133" i="2" s="1"/>
  <c r="BA133" i="2" s="1"/>
  <c r="K134" i="2"/>
  <c r="S134" i="2" s="1"/>
  <c r="AG139" i="2"/>
  <c r="AJ139" i="2" s="1"/>
  <c r="AY139" i="2" s="1"/>
  <c r="A139" i="6"/>
  <c r="A139" i="5"/>
  <c r="K139" i="2"/>
  <c r="S139" i="2" s="1"/>
  <c r="BS139" i="2"/>
  <c r="CA139" i="2" s="1"/>
  <c r="L139" i="2"/>
  <c r="T139" i="2" s="1"/>
  <c r="BW139" i="2"/>
  <c r="CE139" i="2" s="1"/>
  <c r="AO142" i="2"/>
  <c r="AL142" i="2"/>
  <c r="AK142" i="2" s="1"/>
  <c r="AN142" i="2"/>
  <c r="AQ142" i="2"/>
  <c r="AM142" i="2"/>
  <c r="AO146" i="2"/>
  <c r="AN146" i="2"/>
  <c r="AL146" i="2"/>
  <c r="AK146" i="2" s="1"/>
  <c r="AQ146" i="2"/>
  <c r="AM146" i="2"/>
  <c r="A149" i="6"/>
  <c r="A149" i="5"/>
  <c r="L151" i="2"/>
  <c r="T151" i="2" s="1"/>
  <c r="AO161" i="2"/>
  <c r="AN161" i="2"/>
  <c r="AL161" i="2"/>
  <c r="AK161" i="2" s="1"/>
  <c r="AQ161" i="2"/>
  <c r="AM161" i="2"/>
  <c r="AO165" i="2"/>
  <c r="AQ165" i="2"/>
  <c r="AM165" i="2"/>
  <c r="AL165" i="2"/>
  <c r="AN165" i="2"/>
  <c r="D169" i="6"/>
  <c r="G169" i="2"/>
  <c r="O169" i="2" s="1"/>
  <c r="V191" i="6"/>
  <c r="A197" i="6"/>
  <c r="A197" i="5"/>
  <c r="AE201" i="6"/>
  <c r="AF201" i="6" s="1"/>
  <c r="V201" i="6"/>
  <c r="W201" i="6" s="1"/>
  <c r="N203" i="2"/>
  <c r="V203" i="2" s="1"/>
  <c r="AN215" i="2"/>
  <c r="AL215" i="2"/>
  <c r="AQ215" i="2"/>
  <c r="AO215" i="2"/>
  <c r="AP215" i="2"/>
  <c r="AM215" i="2"/>
  <c r="AE229" i="6"/>
  <c r="AF229" i="6" s="1"/>
  <c r="V229" i="6"/>
  <c r="AN232" i="2"/>
  <c r="AO232" i="2"/>
  <c r="AL232" i="2"/>
  <c r="AQ232" i="2"/>
  <c r="AP232" i="2"/>
  <c r="AM232" i="2"/>
  <c r="AE237" i="6"/>
  <c r="AF237" i="6" s="1"/>
  <c r="V237" i="6"/>
  <c r="U237" i="6"/>
  <c r="BY241" i="2"/>
  <c r="CG241" i="2" s="1"/>
  <c r="M244" i="2"/>
  <c r="U244" i="2" s="1"/>
  <c r="AE250" i="6"/>
  <c r="AF250" i="6" s="1"/>
  <c r="V250" i="6"/>
  <c r="U250" i="6"/>
  <c r="AN253" i="2"/>
  <c r="AO253" i="2"/>
  <c r="AL253" i="2"/>
  <c r="AK253" i="2" s="1"/>
  <c r="AM253" i="2"/>
  <c r="AP253" i="2"/>
  <c r="AQ253" i="2"/>
  <c r="AR253" i="2" s="1"/>
  <c r="AE266" i="6"/>
  <c r="AF266" i="6" s="1"/>
  <c r="V266" i="6"/>
  <c r="U266" i="6"/>
  <c r="AB293" i="2"/>
  <c r="H293" i="6"/>
  <c r="AR14" i="2"/>
  <c r="AO21" i="2"/>
  <c r="AQ21" i="2"/>
  <c r="AL21" i="2"/>
  <c r="AK21" i="2" s="1"/>
  <c r="H27" i="2"/>
  <c r="P27" i="2" s="1"/>
  <c r="AG31" i="6"/>
  <c r="AK31" i="6"/>
  <c r="AI31" i="6"/>
  <c r="AM31" i="6"/>
  <c r="AJ263" i="6"/>
  <c r="AN263" i="6"/>
  <c r="AG263" i="6"/>
  <c r="AK263" i="6"/>
  <c r="AH263" i="6"/>
  <c r="AL263" i="6"/>
  <c r="AI263" i="6"/>
  <c r="AM263" i="6"/>
  <c r="A71" i="6"/>
  <c r="A71" i="5"/>
  <c r="J71" i="2"/>
  <c r="R71" i="2" s="1"/>
  <c r="BV71" i="2"/>
  <c r="CD71" i="2" s="1"/>
  <c r="AR95" i="2"/>
  <c r="U99" i="6"/>
  <c r="AE99" i="6"/>
  <c r="AF99" i="6" s="1"/>
  <c r="V99" i="6"/>
  <c r="AR148" i="2"/>
  <c r="AC155" i="2"/>
  <c r="I155" i="6"/>
  <c r="CM155" i="2"/>
  <c r="AN193" i="2"/>
  <c r="AL193" i="2"/>
  <c r="AK193" i="2" s="1"/>
  <c r="AQ193" i="2"/>
  <c r="AO193" i="2"/>
  <c r="AP193" i="2"/>
  <c r="AM193" i="2"/>
  <c r="AE232" i="6"/>
  <c r="AF232" i="6" s="1"/>
  <c r="U232" i="6"/>
  <c r="A245" i="6"/>
  <c r="A245" i="5"/>
  <c r="J252" i="2"/>
  <c r="R252" i="2" s="1"/>
  <c r="AG252" i="2"/>
  <c r="AJ252" i="2" s="1"/>
  <c r="N252" i="2"/>
  <c r="V252" i="2" s="1"/>
  <c r="BU252" i="2"/>
  <c r="CC252" i="2" s="1"/>
  <c r="A252" i="5"/>
  <c r="BV252" i="2"/>
  <c r="CD252" i="2" s="1"/>
  <c r="A252" i="6"/>
  <c r="I252" i="2"/>
  <c r="Q252" i="2" s="1"/>
  <c r="AE269" i="6"/>
  <c r="AF269" i="6" s="1"/>
  <c r="V269" i="6"/>
  <c r="W269" i="6" s="1"/>
  <c r="AN286" i="2"/>
  <c r="AL286" i="2"/>
  <c r="AK286" i="2" s="1"/>
  <c r="AQ286" i="2"/>
  <c r="AM286" i="2"/>
  <c r="AP286" i="2"/>
  <c r="AO286" i="2"/>
  <c r="AN15" i="2"/>
  <c r="AP15" i="2"/>
  <c r="AO15" i="2"/>
  <c r="AL15" i="2"/>
  <c r="AK15" i="2" s="1"/>
  <c r="AM15" i="2"/>
  <c r="AQ15" i="2"/>
  <c r="AE27" i="6"/>
  <c r="AF27" i="6" s="1"/>
  <c r="V31" i="6"/>
  <c r="BW123" i="2"/>
  <c r="CE123" i="2" s="1"/>
  <c r="AE127" i="6"/>
  <c r="AF127" i="6" s="1"/>
  <c r="V127" i="6"/>
  <c r="W127" i="6" s="1"/>
  <c r="K151" i="2"/>
  <c r="S151" i="2" s="1"/>
  <c r="AR268" i="2"/>
  <c r="AQ26" i="2"/>
  <c r="AM26" i="2"/>
  <c r="A43" i="6"/>
  <c r="A43" i="5"/>
  <c r="BS43" i="2"/>
  <c r="CA43" i="2" s="1"/>
  <c r="CI43" i="2" s="1"/>
  <c r="M43" i="6" s="1"/>
  <c r="CM43" i="6" s="1"/>
  <c r="H43" i="2"/>
  <c r="P43" i="2" s="1"/>
  <c r="BZ48" i="2"/>
  <c r="CH48" i="2" s="1"/>
  <c r="K49" i="2"/>
  <c r="S49" i="2" s="1"/>
  <c r="V110" i="6"/>
  <c r="AR147" i="2"/>
  <c r="K172" i="2"/>
  <c r="S172" i="2" s="1"/>
  <c r="AE243" i="6"/>
  <c r="AF243" i="6" s="1"/>
  <c r="V243" i="6"/>
  <c r="U243" i="6"/>
  <c r="AE279" i="6"/>
  <c r="AF279" i="6" s="1"/>
  <c r="V279" i="6"/>
  <c r="U293" i="6"/>
  <c r="AE293" i="6"/>
  <c r="AF293" i="6" s="1"/>
  <c r="AA299" i="2"/>
  <c r="G299" i="6"/>
  <c r="D75" i="6"/>
  <c r="BS75" i="2"/>
  <c r="CA75" i="2" s="1"/>
  <c r="K75" i="2"/>
  <c r="S75" i="2" s="1"/>
  <c r="BE75" i="2" s="1"/>
  <c r="L163" i="2"/>
  <c r="T163" i="2" s="1"/>
  <c r="AJ248" i="2"/>
  <c r="AE262" i="6"/>
  <c r="AF262" i="6" s="1"/>
  <c r="U262" i="6"/>
  <c r="V262" i="6"/>
  <c r="U16" i="6"/>
  <c r="AE16" i="6"/>
  <c r="AF16" i="6" s="1"/>
  <c r="AN34" i="2"/>
  <c r="AP34" i="2"/>
  <c r="AL34" i="2"/>
  <c r="BV189" i="2"/>
  <c r="CD189" i="2" s="1"/>
  <c r="BU256" i="2"/>
  <c r="CC256" i="2" s="1"/>
  <c r="G101" i="2"/>
  <c r="O101" i="2" s="1"/>
  <c r="J297" i="2"/>
  <c r="R297" i="2" s="1"/>
  <c r="V272" i="6"/>
  <c r="AG192" i="6"/>
  <c r="AH192" i="6"/>
  <c r="AI192" i="6"/>
  <c r="AJ192" i="6"/>
  <c r="AG136" i="6"/>
  <c r="AK136" i="6"/>
  <c r="AH136" i="6"/>
  <c r="AL136" i="6"/>
  <c r="AI136" i="6"/>
  <c r="AM136" i="6"/>
  <c r="AJ136" i="6"/>
  <c r="AN136" i="6"/>
  <c r="AI147" i="6"/>
  <c r="AK155" i="6"/>
  <c r="AL155" i="6"/>
  <c r="AM155" i="6"/>
  <c r="AN155" i="6"/>
  <c r="AR45" i="6"/>
  <c r="AS45" i="6"/>
  <c r="AU45" i="6"/>
  <c r="AQ45" i="6"/>
  <c r="AV45" i="6"/>
  <c r="AE67" i="6"/>
  <c r="AF67" i="6" s="1"/>
  <c r="V67" i="6"/>
  <c r="U67" i="6"/>
  <c r="AP80" i="6"/>
  <c r="AO80" i="6"/>
  <c r="AR80" i="6"/>
  <c r="AE281" i="6"/>
  <c r="AF281" i="6" s="1"/>
  <c r="V281" i="6"/>
  <c r="Z281" i="6" s="1"/>
  <c r="A47" i="6"/>
  <c r="A47" i="5"/>
  <c r="N47" i="2"/>
  <c r="V47" i="2" s="1"/>
  <c r="AO71" i="2"/>
  <c r="AP71" i="2"/>
  <c r="AL71" i="2"/>
  <c r="AN71" i="2"/>
  <c r="AQ71" i="2"/>
  <c r="AR71" i="2" s="1"/>
  <c r="AM71" i="2"/>
  <c r="AE110" i="6"/>
  <c r="AF110" i="6" s="1"/>
  <c r="U110" i="6"/>
  <c r="AE118" i="6"/>
  <c r="AF118" i="6" s="1"/>
  <c r="V118" i="6"/>
  <c r="V133" i="6"/>
  <c r="W133" i="6" s="1"/>
  <c r="AE133" i="6"/>
  <c r="AF133" i="6" s="1"/>
  <c r="U158" i="6"/>
  <c r="V158" i="6"/>
  <c r="AE213" i="6"/>
  <c r="AF213" i="6" s="1"/>
  <c r="V213" i="6"/>
  <c r="W213" i="6" s="1"/>
  <c r="AO235" i="6"/>
  <c r="AS235" i="6"/>
  <c r="AE244" i="6"/>
  <c r="AF244" i="6" s="1"/>
  <c r="V244" i="6"/>
  <c r="U244" i="6"/>
  <c r="U108" i="6"/>
  <c r="AE108" i="6"/>
  <c r="AF108" i="6" s="1"/>
  <c r="H59" i="2"/>
  <c r="P59" i="2" s="1"/>
  <c r="A59" i="6"/>
  <c r="A59" i="5"/>
  <c r="U89" i="6"/>
  <c r="AE89" i="6"/>
  <c r="AF89" i="6" s="1"/>
  <c r="V89" i="6"/>
  <c r="AE129" i="6"/>
  <c r="AF129" i="6" s="1"/>
  <c r="V129" i="6"/>
  <c r="AP181" i="6"/>
  <c r="AE195" i="6"/>
  <c r="AF195" i="6" s="1"/>
  <c r="V195" i="6"/>
  <c r="U195" i="6"/>
  <c r="AE204" i="6"/>
  <c r="AF204" i="6" s="1"/>
  <c r="V204" i="6"/>
  <c r="U204" i="6"/>
  <c r="AE212" i="6"/>
  <c r="AF212" i="6" s="1"/>
  <c r="V212" i="6"/>
  <c r="U212" i="6"/>
  <c r="AE221" i="6"/>
  <c r="AF221" i="6" s="1"/>
  <c r="V221" i="6"/>
  <c r="AC221" i="6" s="1"/>
  <c r="AE241" i="6"/>
  <c r="AF241" i="6" s="1"/>
  <c r="V241" i="6"/>
  <c r="U241" i="6"/>
  <c r="A288" i="6"/>
  <c r="A288" i="5"/>
  <c r="A296" i="6"/>
  <c r="A296" i="5"/>
  <c r="AH22" i="6"/>
  <c r="AL22" i="6"/>
  <c r="AJ22" i="6"/>
  <c r="AN22" i="6"/>
  <c r="CF32" i="2"/>
  <c r="CN32" i="2" s="1"/>
  <c r="AE288" i="6"/>
  <c r="AF288" i="6" s="1"/>
  <c r="U288" i="6"/>
  <c r="V288" i="6"/>
  <c r="D58" i="6"/>
  <c r="BW58" i="2"/>
  <c r="CE58" i="2" s="1"/>
  <c r="AO83" i="2"/>
  <c r="AP83" i="2"/>
  <c r="AQ83" i="2"/>
  <c r="AM83" i="2"/>
  <c r="AN83" i="2"/>
  <c r="AL83" i="2"/>
  <c r="AR109" i="2"/>
  <c r="AE125" i="6"/>
  <c r="AF125" i="6" s="1"/>
  <c r="V125" i="6"/>
  <c r="Y125" i="6" s="1"/>
  <c r="AD143" i="2"/>
  <c r="J143" i="6"/>
  <c r="AO154" i="2"/>
  <c r="AM154" i="2"/>
  <c r="AQ154" i="2"/>
  <c r="AL154" i="2"/>
  <c r="AK154" i="2" s="1"/>
  <c r="AN154" i="2"/>
  <c r="AO156" i="2"/>
  <c r="AM156" i="2"/>
  <c r="AQ156" i="2"/>
  <c r="AL156" i="2"/>
  <c r="AK156" i="2" s="1"/>
  <c r="AN156" i="2"/>
  <c r="U168" i="6"/>
  <c r="V168" i="6"/>
  <c r="U170" i="6"/>
  <c r="V170" i="6"/>
  <c r="AN190" i="2"/>
  <c r="AQ190" i="2"/>
  <c r="AM190" i="2"/>
  <c r="AO190" i="2"/>
  <c r="AL190" i="2"/>
  <c r="AN197" i="2"/>
  <c r="AM197" i="2"/>
  <c r="AP197" i="2"/>
  <c r="AO197" i="2"/>
  <c r="AL197" i="2"/>
  <c r="AK197" i="2" s="1"/>
  <c r="AQ197" i="2"/>
  <c r="A201" i="6"/>
  <c r="A201" i="5"/>
  <c r="AN220" i="2"/>
  <c r="AL220" i="2"/>
  <c r="AQ220" i="2"/>
  <c r="AO220" i="2"/>
  <c r="AM220" i="2"/>
  <c r="AP220" i="2"/>
  <c r="AN225" i="2"/>
  <c r="AL225" i="2"/>
  <c r="AK225" i="2" s="1"/>
  <c r="AQ225" i="2"/>
  <c r="AO225" i="2"/>
  <c r="AM225" i="2"/>
  <c r="AP225" i="2"/>
  <c r="AN228" i="2"/>
  <c r="AP228" i="2"/>
  <c r="AM228" i="2"/>
  <c r="AL228" i="2"/>
  <c r="AQ228" i="2"/>
  <c r="AO228" i="2"/>
  <c r="AN245" i="2"/>
  <c r="AP245" i="2"/>
  <c r="AM245" i="2"/>
  <c r="AO245" i="2"/>
  <c r="AL245" i="2"/>
  <c r="AK245" i="2" s="1"/>
  <c r="AQ245" i="2"/>
  <c r="AE259" i="6"/>
  <c r="AF259" i="6" s="1"/>
  <c r="V259" i="6"/>
  <c r="U259" i="6"/>
  <c r="AR273" i="6"/>
  <c r="AT273" i="6"/>
  <c r="AO273" i="6"/>
  <c r="AV273" i="6"/>
  <c r="AP273" i="6"/>
  <c r="AE289" i="6"/>
  <c r="AF289" i="6" s="1"/>
  <c r="V289" i="6"/>
  <c r="Y289" i="6" s="1"/>
  <c r="AN290" i="2"/>
  <c r="AO290" i="2"/>
  <c r="AQ290" i="2"/>
  <c r="AM290" i="2"/>
  <c r="AL290" i="2"/>
  <c r="AK290" i="2" s="1"/>
  <c r="AP290" i="2"/>
  <c r="A20" i="6"/>
  <c r="A20" i="5"/>
  <c r="U23" i="6"/>
  <c r="V23" i="6"/>
  <c r="AE23" i="6"/>
  <c r="AF23" i="6" s="1"/>
  <c r="AH25" i="6"/>
  <c r="AI25" i="6"/>
  <c r="AE282" i="6"/>
  <c r="AF282" i="6" s="1"/>
  <c r="V282" i="6"/>
  <c r="U282" i="6"/>
  <c r="AE208" i="6"/>
  <c r="AF208" i="6" s="1"/>
  <c r="V208" i="6"/>
  <c r="U208" i="6"/>
  <c r="U294" i="6"/>
  <c r="AE294" i="6"/>
  <c r="AF294" i="6" s="1"/>
  <c r="AE258" i="6"/>
  <c r="AF258" i="6" s="1"/>
  <c r="U258" i="6"/>
  <c r="V258" i="6"/>
  <c r="V43" i="6"/>
  <c r="D51" i="6"/>
  <c r="K51" i="2"/>
  <c r="S51" i="2" s="1"/>
  <c r="K58" i="2"/>
  <c r="S58" i="2" s="1"/>
  <c r="A68" i="6"/>
  <c r="A68" i="5"/>
  <c r="H68" i="2"/>
  <c r="P68" i="2" s="1"/>
  <c r="BW68" i="2"/>
  <c r="CE68" i="2" s="1"/>
  <c r="CM68" i="2" s="1"/>
  <c r="BZ68" i="2"/>
  <c r="CH68" i="2" s="1"/>
  <c r="N68" i="2"/>
  <c r="V68" i="2" s="1"/>
  <c r="BT68" i="2"/>
  <c r="CB68" i="2" s="1"/>
  <c r="AE81" i="6"/>
  <c r="AF81" i="6" s="1"/>
  <c r="U81" i="6"/>
  <c r="V81" i="6"/>
  <c r="D90" i="6"/>
  <c r="BW90" i="2"/>
  <c r="CE90" i="2" s="1"/>
  <c r="CM90" i="2" s="1"/>
  <c r="AO96" i="2"/>
  <c r="AM96" i="2"/>
  <c r="AP96" i="2"/>
  <c r="AQ96" i="2"/>
  <c r="AL96" i="2"/>
  <c r="AK96" i="2" s="1"/>
  <c r="AN96" i="2"/>
  <c r="L103" i="2"/>
  <c r="T103" i="2" s="1"/>
  <c r="A103" i="6"/>
  <c r="A103" i="5"/>
  <c r="BS103" i="2"/>
  <c r="CA103" i="2" s="1"/>
  <c r="CI103" i="2" s="1"/>
  <c r="M103" i="6" s="1"/>
  <c r="CM103" i="6" s="1"/>
  <c r="CW103" i="6" s="1"/>
  <c r="CV103" i="6" s="1"/>
  <c r="U107" i="6"/>
  <c r="AE107" i="6"/>
  <c r="AF107" i="6" s="1"/>
  <c r="V107" i="6"/>
  <c r="AR117" i="2"/>
  <c r="AG135" i="2"/>
  <c r="AJ135" i="2" s="1"/>
  <c r="AW135" i="2" s="1"/>
  <c r="A135" i="6"/>
  <c r="A135" i="5"/>
  <c r="D138" i="6"/>
  <c r="L138" i="2"/>
  <c r="T138" i="2" s="1"/>
  <c r="AG152" i="2"/>
  <c r="AJ152" i="2" s="1"/>
  <c r="AS152" i="2" s="1"/>
  <c r="A152" i="6"/>
  <c r="A152" i="5"/>
  <c r="G152" i="2"/>
  <c r="O152" i="2" s="1"/>
  <c r="BX152" i="2"/>
  <c r="CF152" i="2" s="1"/>
  <c r="A154" i="6"/>
  <c r="A154" i="5"/>
  <c r="L154" i="2"/>
  <c r="T154" i="2" s="1"/>
  <c r="BW154" i="2"/>
  <c r="CE154" i="2" s="1"/>
  <c r="CM154" i="2" s="1"/>
  <c r="BS154" i="2"/>
  <c r="CA154" i="2" s="1"/>
  <c r="D187" i="6"/>
  <c r="BZ187" i="2"/>
  <c r="CH187" i="2" s="1"/>
  <c r="CP187" i="2" s="1"/>
  <c r="BY191" i="2"/>
  <c r="CG191" i="2" s="1"/>
  <c r="D207" i="6"/>
  <c r="I207" i="2"/>
  <c r="Q207" i="2" s="1"/>
  <c r="BY207" i="2"/>
  <c r="CG207" i="2" s="1"/>
  <c r="CO207" i="2" s="1"/>
  <c r="S207" i="6" s="1"/>
  <c r="CS207" i="6" s="1"/>
  <c r="DC207" i="6" s="1"/>
  <c r="D212" i="6"/>
  <c r="I212" i="2"/>
  <c r="Q212" i="2" s="1"/>
  <c r="AN222" i="2"/>
  <c r="AM222" i="2"/>
  <c r="AP222" i="2"/>
  <c r="AL222" i="2"/>
  <c r="AK222" i="2" s="1"/>
  <c r="AO222" i="2"/>
  <c r="AQ222" i="2"/>
  <c r="H244" i="2"/>
  <c r="P244" i="2" s="1"/>
  <c r="AN251" i="2"/>
  <c r="AO251" i="2"/>
  <c r="AM251" i="2"/>
  <c r="AP251" i="2"/>
  <c r="AQ251" i="2"/>
  <c r="AL251" i="2"/>
  <c r="AE253" i="6"/>
  <c r="AF253" i="6" s="1"/>
  <c r="V253" i="6"/>
  <c r="U253" i="6"/>
  <c r="AE260" i="6"/>
  <c r="AF260" i="6" s="1"/>
  <c r="V260" i="6"/>
  <c r="U260" i="6"/>
  <c r="AE271" i="6"/>
  <c r="AF271" i="6" s="1"/>
  <c r="V271" i="6"/>
  <c r="X271" i="6" s="1"/>
  <c r="AA287" i="2"/>
  <c r="G287" i="6"/>
  <c r="AN298" i="2"/>
  <c r="AO298" i="2"/>
  <c r="AM298" i="2"/>
  <c r="AQ298" i="2"/>
  <c r="AP298" i="2"/>
  <c r="AL298" i="2"/>
  <c r="AK298" i="2" s="1"/>
  <c r="AQ16" i="6"/>
  <c r="AV16" i="6"/>
  <c r="AR16" i="6"/>
  <c r="AS16" i="6"/>
  <c r="AO16" i="6"/>
  <c r="AU16" i="6"/>
  <c r="AN20" i="6"/>
  <c r="V32" i="6"/>
  <c r="A65" i="6"/>
  <c r="J65" i="2"/>
  <c r="R65" i="2" s="1"/>
  <c r="A65" i="5"/>
  <c r="H66" i="6"/>
  <c r="AG70" i="2"/>
  <c r="AJ70" i="2" s="1"/>
  <c r="A70" i="6"/>
  <c r="A70" i="5"/>
  <c r="BW70" i="2"/>
  <c r="CE70" i="2" s="1"/>
  <c r="CM70" i="2" s="1"/>
  <c r="BS70" i="2"/>
  <c r="CA70" i="2" s="1"/>
  <c r="G70" i="2"/>
  <c r="O70" i="2" s="1"/>
  <c r="W70" i="2" s="1"/>
  <c r="D87" i="6"/>
  <c r="K87" i="2"/>
  <c r="S87" i="2" s="1"/>
  <c r="BX87" i="2"/>
  <c r="AE113" i="6"/>
  <c r="AF113" i="6" s="1"/>
  <c r="V113" i="6"/>
  <c r="AO130" i="2"/>
  <c r="AN130" i="2"/>
  <c r="AL130" i="2"/>
  <c r="AK130" i="2" s="1"/>
  <c r="AQ130" i="2"/>
  <c r="AM130" i="2"/>
  <c r="AP130" i="2"/>
  <c r="AC143" i="2"/>
  <c r="I143" i="6"/>
  <c r="CM143" i="2"/>
  <c r="BS151" i="2"/>
  <c r="CA151" i="2" s="1"/>
  <c r="AR167" i="2"/>
  <c r="AO174" i="2"/>
  <c r="AQ174" i="2"/>
  <c r="AM174" i="2"/>
  <c r="AN174" i="2"/>
  <c r="AL174" i="2"/>
  <c r="AN205" i="2"/>
  <c r="AM205" i="2"/>
  <c r="AP205" i="2"/>
  <c r="AO205" i="2"/>
  <c r="AQ205" i="2"/>
  <c r="AL205" i="2"/>
  <c r="AJ208" i="2"/>
  <c r="AE249" i="6"/>
  <c r="AF249" i="6" s="1"/>
  <c r="V249" i="6"/>
  <c r="U249" i="6"/>
  <c r="AN252" i="2"/>
  <c r="AM252" i="2"/>
  <c r="AL252" i="2"/>
  <c r="AK252" i="2" s="1"/>
  <c r="AO252" i="2"/>
  <c r="AP252" i="2"/>
  <c r="AQ252" i="2"/>
  <c r="AE264" i="6"/>
  <c r="AF264" i="6" s="1"/>
  <c r="U264" i="6"/>
  <c r="V264" i="6"/>
  <c r="L33" i="2"/>
  <c r="T33" i="2" s="1"/>
  <c r="AT280" i="6"/>
  <c r="AO280" i="6"/>
  <c r="AS280" i="6"/>
  <c r="AR280" i="6"/>
  <c r="AO105" i="2"/>
  <c r="AN105" i="2"/>
  <c r="AL105" i="2"/>
  <c r="AK105" i="2" s="1"/>
  <c r="AQ105" i="2"/>
  <c r="AM105" i="2"/>
  <c r="AP105" i="2"/>
  <c r="V108" i="6"/>
  <c r="AO137" i="2"/>
  <c r="AQ137" i="2"/>
  <c r="AM137" i="2"/>
  <c r="AN137" i="2"/>
  <c r="AL137" i="2"/>
  <c r="AK137" i="2" s="1"/>
  <c r="AE198" i="6"/>
  <c r="AF198" i="6" s="1"/>
  <c r="U198" i="6"/>
  <c r="V198" i="6"/>
  <c r="BX48" i="2"/>
  <c r="CF48" i="2" s="1"/>
  <c r="N49" i="2"/>
  <c r="V49" i="2" s="1"/>
  <c r="J59" i="2"/>
  <c r="R59" i="2" s="1"/>
  <c r="BW135" i="2"/>
  <c r="CE135" i="2" s="1"/>
  <c r="AE215" i="6"/>
  <c r="AF215" i="6" s="1"/>
  <c r="V215" i="6"/>
  <c r="X215" i="6" s="1"/>
  <c r="AE287" i="6"/>
  <c r="AF287" i="6" s="1"/>
  <c r="V287" i="6"/>
  <c r="U13" i="6"/>
  <c r="AE13" i="6"/>
  <c r="AF13" i="6" s="1"/>
  <c r="AO160" i="2"/>
  <c r="AQ160" i="2"/>
  <c r="AM160" i="2"/>
  <c r="AL160" i="2"/>
  <c r="AK160" i="2" s="1"/>
  <c r="AN160" i="2"/>
  <c r="AO162" i="2"/>
  <c r="AQ162" i="2"/>
  <c r="AM162" i="2"/>
  <c r="AN162" i="2"/>
  <c r="AL162" i="2"/>
  <c r="AK162" i="2" s="1"/>
  <c r="AN261" i="2"/>
  <c r="AO261" i="2"/>
  <c r="AM261" i="2"/>
  <c r="AQ261" i="2"/>
  <c r="AP261" i="2"/>
  <c r="AL261" i="2"/>
  <c r="AN282" i="2"/>
  <c r="AP282" i="2"/>
  <c r="AL282" i="2"/>
  <c r="AK282" i="2" s="1"/>
  <c r="AO282" i="2"/>
  <c r="AQ282" i="2"/>
  <c r="AM282" i="2"/>
  <c r="H20" i="2"/>
  <c r="P20" i="2" s="1"/>
  <c r="BW98" i="2"/>
  <c r="CE98" i="2" s="1"/>
  <c r="CM98" i="2" s="1"/>
  <c r="V292" i="6"/>
  <c r="N256" i="2"/>
  <c r="V256" i="2" s="1"/>
  <c r="BV289" i="2"/>
  <c r="CD289" i="2" s="1"/>
  <c r="BX37" i="2"/>
  <c r="CF37" i="2" s="1"/>
  <c r="BZ37" i="2"/>
  <c r="CH37" i="2" s="1"/>
  <c r="BV37" i="2"/>
  <c r="CD37" i="2" s="1"/>
  <c r="N37" i="2"/>
  <c r="V37" i="2" s="1"/>
  <c r="AF37" i="2" s="1"/>
  <c r="J37" i="2"/>
  <c r="R37" i="2" s="1"/>
  <c r="A38" i="6"/>
  <c r="A38" i="5"/>
  <c r="A37" i="5"/>
  <c r="A37" i="6"/>
  <c r="A36" i="6"/>
  <c r="A36" i="5"/>
  <c r="G36" i="2"/>
  <c r="O36" i="2" s="1"/>
  <c r="AM5" i="2"/>
  <c r="AN5" i="2"/>
  <c r="AO5" i="2"/>
  <c r="CX155" i="2"/>
  <c r="R155" i="6"/>
  <c r="CR155" i="6" s="1"/>
  <c r="DB155" i="6" s="1"/>
  <c r="CX77" i="2"/>
  <c r="N224" i="6"/>
  <c r="CN224" i="6" s="1"/>
  <c r="CX224" i="6" s="1"/>
  <c r="T205" i="6"/>
  <c r="CT205" i="6" s="1"/>
  <c r="DD205" i="6" s="1"/>
  <c r="CV62" i="2"/>
  <c r="P62" i="6"/>
  <c r="CP62" i="6" s="1"/>
  <c r="CZ62" i="6" s="1"/>
  <c r="CV113" i="2"/>
  <c r="P113" i="6"/>
  <c r="CP113" i="6" s="1"/>
  <c r="CZ113" i="6" s="1"/>
  <c r="CT179" i="2"/>
  <c r="N179" i="6"/>
  <c r="CN179" i="6" s="1"/>
  <c r="CX179" i="6" s="1"/>
  <c r="R91" i="6"/>
  <c r="CR91" i="6" s="1"/>
  <c r="DB91" i="6" s="1"/>
  <c r="CT208" i="2"/>
  <c r="N208" i="6"/>
  <c r="CN208" i="6" s="1"/>
  <c r="CX208" i="6" s="1"/>
  <c r="Q47" i="6"/>
  <c r="CQ47" i="6" s="1"/>
  <c r="DA47" i="6" s="1"/>
  <c r="CX174" i="2"/>
  <c r="R174" i="6"/>
  <c r="CR174" i="6" s="1"/>
  <c r="DB174" i="6" s="1"/>
  <c r="CV119" i="2"/>
  <c r="P119" i="6"/>
  <c r="CP119" i="6" s="1"/>
  <c r="CZ119" i="6" s="1"/>
  <c r="N220" i="6"/>
  <c r="CN220" i="6" s="1"/>
  <c r="CX220" i="6" s="1"/>
  <c r="CT228" i="2"/>
  <c r="N228" i="6"/>
  <c r="CN228" i="6" s="1"/>
  <c r="CX228" i="6" s="1"/>
  <c r="T299" i="6"/>
  <c r="CT299" i="6" s="1"/>
  <c r="DD299" i="6" s="1"/>
  <c r="R143" i="6"/>
  <c r="CR143" i="6" s="1"/>
  <c r="DB143" i="6" s="1"/>
  <c r="CT256" i="2"/>
  <c r="CT268" i="2"/>
  <c r="CW127" i="2"/>
  <c r="Q102" i="6"/>
  <c r="CQ102" i="6" s="1"/>
  <c r="DA102" i="6" s="1"/>
  <c r="CX162" i="2"/>
  <c r="R162" i="6"/>
  <c r="CR162" i="6" s="1"/>
  <c r="DB162" i="6" s="1"/>
  <c r="CV127" i="2"/>
  <c r="CV53" i="2"/>
  <c r="P53" i="6"/>
  <c r="CP53" i="6" s="1"/>
  <c r="CZ53" i="6" s="1"/>
  <c r="CX171" i="2"/>
  <c r="R171" i="6"/>
  <c r="CR171" i="6" s="1"/>
  <c r="DB171" i="6" s="1"/>
  <c r="CW162" i="2"/>
  <c r="N45" i="6"/>
  <c r="CN45" i="6" s="1"/>
  <c r="CX45" i="6" s="1"/>
  <c r="CV87" i="2"/>
  <c r="CV111" i="2"/>
  <c r="P111" i="6"/>
  <c r="CP111" i="6" s="1"/>
  <c r="CZ111" i="6" s="1"/>
  <c r="CY207" i="2"/>
  <c r="CU224" i="2"/>
  <c r="O224" i="6"/>
  <c r="CO224" i="6" s="1"/>
  <c r="CY224" i="6" s="1"/>
  <c r="P207" i="6"/>
  <c r="CP207" i="6" s="1"/>
  <c r="CZ207" i="6" s="1"/>
  <c r="CU280" i="2"/>
  <c r="AQ5" i="2"/>
  <c r="AL5" i="2"/>
  <c r="AL21" i="6"/>
  <c r="AM21" i="6"/>
  <c r="U26" i="1"/>
  <c r="W26" i="1"/>
  <c r="L26" i="1"/>
  <c r="Z26" i="1"/>
  <c r="W32" i="2"/>
  <c r="Y37" i="6"/>
  <c r="BT37" i="2"/>
  <c r="CB37" i="2" s="1"/>
  <c r="BU37" i="2"/>
  <c r="CC37" i="2" s="1"/>
  <c r="BY37" i="2"/>
  <c r="CG37" i="2" s="1"/>
  <c r="L37" i="2"/>
  <c r="T37" i="2" s="1"/>
  <c r="CN17" i="2"/>
  <c r="W28" i="2"/>
  <c r="AQ11" i="6"/>
  <c r="AU11" i="6"/>
  <c r="AP11" i="6"/>
  <c r="AT11" i="6"/>
  <c r="AR11" i="6"/>
  <c r="AO11" i="6"/>
  <c r="AV11" i="6"/>
  <c r="AS11" i="6"/>
  <c r="AO7" i="6"/>
  <c r="AS7" i="6"/>
  <c r="AR7" i="6"/>
  <c r="AV7" i="6"/>
  <c r="AT7" i="6"/>
  <c r="AQ7" i="6"/>
  <c r="AU7" i="6"/>
  <c r="AP7" i="6"/>
  <c r="X33" i="6"/>
  <c r="Y33" i="6"/>
  <c r="AP35" i="6"/>
  <c r="AT35" i="6"/>
  <c r="AR35" i="6"/>
  <c r="AO35" i="6"/>
  <c r="AU35" i="6"/>
  <c r="AS35" i="6"/>
  <c r="AQ35" i="6"/>
  <c r="AC35" i="6"/>
  <c r="AV35" i="6"/>
  <c r="AA35" i="6"/>
  <c r="W84" i="6"/>
  <c r="AA115" i="6"/>
  <c r="Y141" i="6"/>
  <c r="AD141" i="6"/>
  <c r="AR111" i="6"/>
  <c r="AV111" i="6"/>
  <c r="AS111" i="6"/>
  <c r="AO111" i="6"/>
  <c r="AT111" i="6"/>
  <c r="AQ111" i="6"/>
  <c r="AU111" i="6"/>
  <c r="AP111" i="6"/>
  <c r="AR96" i="6"/>
  <c r="AS96" i="6"/>
  <c r="AQ96" i="6"/>
  <c r="AU96" i="6"/>
  <c r="X92" i="6"/>
  <c r="Z92" i="6"/>
  <c r="AC92" i="6"/>
  <c r="W92" i="6"/>
  <c r="AO141" i="6"/>
  <c r="AP141" i="6"/>
  <c r="AR141" i="6"/>
  <c r="AQ141" i="6"/>
  <c r="AP163" i="6"/>
  <c r="AB221" i="6"/>
  <c r="AD159" i="6"/>
  <c r="AA159" i="6"/>
  <c r="X167" i="6"/>
  <c r="AB167" i="6"/>
  <c r="Y167" i="6"/>
  <c r="AD167" i="6"/>
  <c r="Z167" i="6"/>
  <c r="W167" i="6"/>
  <c r="AC167" i="6"/>
  <c r="AA167" i="6"/>
  <c r="W157" i="6"/>
  <c r="Z182" i="6"/>
  <c r="AO132" i="6"/>
  <c r="AS132" i="6"/>
  <c r="AR132" i="6"/>
  <c r="AT132" i="6"/>
  <c r="AV132" i="6"/>
  <c r="AP132" i="6"/>
  <c r="AU132" i="6"/>
  <c r="AQ132" i="6"/>
  <c r="W192" i="6"/>
  <c r="Z192" i="6"/>
  <c r="AO9" i="6"/>
  <c r="AS9" i="6"/>
  <c r="AR9" i="6"/>
  <c r="AV9" i="6"/>
  <c r="AT9" i="6"/>
  <c r="AQ9" i="6"/>
  <c r="AU9" i="6"/>
  <c r="AP9" i="6"/>
  <c r="AO25" i="6"/>
  <c r="AS25" i="6"/>
  <c r="AQ25" i="6"/>
  <c r="AV25" i="6"/>
  <c r="AT25" i="6"/>
  <c r="AR25" i="6"/>
  <c r="AU25" i="6"/>
  <c r="AP25" i="6"/>
  <c r="AS27" i="6"/>
  <c r="AV27" i="6"/>
  <c r="AR27" i="6"/>
  <c r="AP27" i="6"/>
  <c r="AP37" i="6"/>
  <c r="AT37" i="6"/>
  <c r="AR37" i="6"/>
  <c r="AO37" i="6"/>
  <c r="AU37" i="6"/>
  <c r="AS37" i="6"/>
  <c r="AV37" i="6"/>
  <c r="AQ37" i="6"/>
  <c r="AP34" i="6"/>
  <c r="AT34" i="6"/>
  <c r="AO34" i="6"/>
  <c r="AU34" i="6"/>
  <c r="AR34" i="6"/>
  <c r="AS34" i="6"/>
  <c r="AQ34" i="6"/>
  <c r="X34" i="6"/>
  <c r="AV34" i="6"/>
  <c r="AC34" i="6"/>
  <c r="AS36" i="6"/>
  <c r="AP40" i="6"/>
  <c r="AT40" i="6"/>
  <c r="AO40" i="6"/>
  <c r="AU40" i="6"/>
  <c r="AR40" i="6"/>
  <c r="AS40" i="6"/>
  <c r="AV40" i="6"/>
  <c r="AC40" i="6"/>
  <c r="X40" i="6"/>
  <c r="AQ40" i="6"/>
  <c r="AB35" i="6"/>
  <c r="Z35" i="6"/>
  <c r="Y64" i="6"/>
  <c r="W64" i="6"/>
  <c r="AB64" i="6"/>
  <c r="AD64" i="6"/>
  <c r="AO49" i="6"/>
  <c r="AA37" i="6"/>
  <c r="Y82" i="6"/>
  <c r="AB114" i="6"/>
  <c r="Z118" i="6"/>
  <c r="AD118" i="6"/>
  <c r="W118" i="6"/>
  <c r="AA118" i="6"/>
  <c r="Y118" i="6"/>
  <c r="AC118" i="6"/>
  <c r="X118" i="6"/>
  <c r="AB118" i="6"/>
  <c r="W106" i="6"/>
  <c r="Y143" i="6"/>
  <c r="AC143" i="6"/>
  <c r="W143" i="6"/>
  <c r="AB143" i="6"/>
  <c r="AD143" i="6"/>
  <c r="X143" i="6"/>
  <c r="AA143" i="6"/>
  <c r="Z143" i="6"/>
  <c r="AD59" i="6"/>
  <c r="X59" i="6"/>
  <c r="AC119" i="6"/>
  <c r="AC140" i="6"/>
  <c r="W148" i="6"/>
  <c r="AO100" i="6"/>
  <c r="Z128" i="6"/>
  <c r="AB128" i="6"/>
  <c r="AR159" i="6"/>
  <c r="AQ159" i="6"/>
  <c r="AP159" i="6"/>
  <c r="AT159" i="6"/>
  <c r="W203" i="6"/>
  <c r="AA227" i="6"/>
  <c r="AB173" i="6"/>
  <c r="X177" i="6"/>
  <c r="AB177" i="6"/>
  <c r="Y177" i="6"/>
  <c r="AC177" i="6"/>
  <c r="W177" i="6"/>
  <c r="AA177" i="6"/>
  <c r="AD177" i="6"/>
  <c r="Z177" i="6"/>
  <c r="AO180" i="6"/>
  <c r="AS180" i="6"/>
  <c r="AQ180" i="6"/>
  <c r="AU180" i="6"/>
  <c r="AR180" i="6"/>
  <c r="AT180" i="6"/>
  <c r="AP180" i="6"/>
  <c r="AV180" i="6"/>
  <c r="AC186" i="6"/>
  <c r="Y184" i="6"/>
  <c r="AC184" i="6"/>
  <c r="W184" i="6"/>
  <c r="AA184" i="6"/>
  <c r="AB184" i="6"/>
  <c r="AD184" i="6"/>
  <c r="Z184" i="6"/>
  <c r="X184" i="6"/>
  <c r="Y188" i="6"/>
  <c r="AC188" i="6"/>
  <c r="W188" i="6"/>
  <c r="AA188" i="6"/>
  <c r="AB188" i="6"/>
  <c r="AD188" i="6"/>
  <c r="Z188" i="6"/>
  <c r="X188" i="6"/>
  <c r="AV5" i="6"/>
  <c r="AP17" i="6"/>
  <c r="AS17" i="6"/>
  <c r="AV17" i="6"/>
  <c r="AU17" i="6"/>
  <c r="AB6" i="6"/>
  <c r="Z6" i="6"/>
  <c r="AV8" i="6"/>
  <c r="Y24" i="6"/>
  <c r="AC24" i="6"/>
  <c r="AA24" i="6"/>
  <c r="X24" i="6"/>
  <c r="AB24" i="6"/>
  <c r="Z24" i="6"/>
  <c r="W24" i="6"/>
  <c r="AD24" i="6"/>
  <c r="X21" i="6"/>
  <c r="AC31" i="6"/>
  <c r="AB34" i="6"/>
  <c r="W40" i="6"/>
  <c r="AT41" i="6"/>
  <c r="AS41" i="6"/>
  <c r="Y35" i="6"/>
  <c r="W63" i="6"/>
  <c r="AD63" i="6"/>
  <c r="AC62" i="6"/>
  <c r="X62" i="6"/>
  <c r="Y66" i="6"/>
  <c r="AC66" i="6"/>
  <c r="W66" i="6"/>
  <c r="AA66" i="6"/>
  <c r="AB66" i="6"/>
  <c r="X66" i="6"/>
  <c r="Z66" i="6"/>
  <c r="AD66" i="6"/>
  <c r="AP57" i="6"/>
  <c r="AT57" i="6"/>
  <c r="AR57" i="6"/>
  <c r="AO57" i="6"/>
  <c r="AU57" i="6"/>
  <c r="AQ57" i="6"/>
  <c r="AV57" i="6"/>
  <c r="AS57" i="6"/>
  <c r="AA34" i="6"/>
  <c r="W37" i="6"/>
  <c r="AP46" i="6"/>
  <c r="AO46" i="6"/>
  <c r="AR46" i="6"/>
  <c r="AQ46" i="6"/>
  <c r="AP50" i="6"/>
  <c r="AT50" i="6"/>
  <c r="AO50" i="6"/>
  <c r="AU50" i="6"/>
  <c r="AR50" i="6"/>
  <c r="AV50" i="6"/>
  <c r="AQ50" i="6"/>
  <c r="AS50" i="6"/>
  <c r="X52" i="6"/>
  <c r="AP54" i="6"/>
  <c r="AT54" i="6"/>
  <c r="AO54" i="6"/>
  <c r="AU54" i="6"/>
  <c r="AR54" i="6"/>
  <c r="AV54" i="6"/>
  <c r="AQ54" i="6"/>
  <c r="AS54" i="6"/>
  <c r="X56" i="6"/>
  <c r="AT58" i="6"/>
  <c r="AV58" i="6"/>
  <c r="AA70" i="6"/>
  <c r="Z78" i="6"/>
  <c r="W86" i="6"/>
  <c r="AB54" i="6"/>
  <c r="X37" i="6"/>
  <c r="Z116" i="6"/>
  <c r="AD116" i="6"/>
  <c r="AA116" i="6"/>
  <c r="Y116" i="6"/>
  <c r="AC116" i="6"/>
  <c r="X116" i="6"/>
  <c r="AP90" i="6"/>
  <c r="AA98" i="6"/>
  <c r="W98" i="6"/>
  <c r="AV106" i="6"/>
  <c r="AP106" i="6"/>
  <c r="AO106" i="6"/>
  <c r="AT106" i="6"/>
  <c r="AC131" i="6"/>
  <c r="AD131" i="6"/>
  <c r="X147" i="6"/>
  <c r="AC155" i="6"/>
  <c r="AB155" i="6"/>
  <c r="X155" i="6"/>
  <c r="Z155" i="6"/>
  <c r="AT55" i="6"/>
  <c r="AQ55" i="6"/>
  <c r="W120" i="6"/>
  <c r="AA120" i="6"/>
  <c r="Y120" i="6"/>
  <c r="AC120" i="6"/>
  <c r="AD120" i="6"/>
  <c r="X120" i="6"/>
  <c r="AB120" i="6"/>
  <c r="Z120" i="6"/>
  <c r="AP59" i="6"/>
  <c r="AT59" i="6"/>
  <c r="AR59" i="6"/>
  <c r="AO59" i="6"/>
  <c r="AU59" i="6"/>
  <c r="AQ59" i="6"/>
  <c r="AV59" i="6"/>
  <c r="AS59" i="6"/>
  <c r="AA121" i="6"/>
  <c r="AC121" i="6"/>
  <c r="AB121" i="6"/>
  <c r="AD121" i="6"/>
  <c r="AC152" i="6"/>
  <c r="X152" i="6"/>
  <c r="AB88" i="6"/>
  <c r="AA88" i="6"/>
  <c r="Y88" i="6"/>
  <c r="AD88" i="6"/>
  <c r="AR104" i="6"/>
  <c r="AV104" i="6"/>
  <c r="AS104" i="6"/>
  <c r="AP104" i="6"/>
  <c r="AQ104" i="6"/>
  <c r="AO104" i="6"/>
  <c r="AU104" i="6"/>
  <c r="AT104" i="6"/>
  <c r="X100" i="6"/>
  <c r="AC100" i="6"/>
  <c r="AS128" i="6"/>
  <c r="AT128" i="6"/>
  <c r="AP128" i="6"/>
  <c r="AQ128" i="6"/>
  <c r="X130" i="6"/>
  <c r="Y134" i="6"/>
  <c r="AC134" i="6"/>
  <c r="Z134" i="6"/>
  <c r="AA134" i="6"/>
  <c r="AD134" i="6"/>
  <c r="W134" i="6"/>
  <c r="AB134" i="6"/>
  <c r="X134" i="6"/>
  <c r="AA138" i="6"/>
  <c r="X138" i="6"/>
  <c r="AO145" i="6"/>
  <c r="AS145" i="6"/>
  <c r="AP145" i="6"/>
  <c r="AU145" i="6"/>
  <c r="AR145" i="6"/>
  <c r="AT145" i="6"/>
  <c r="AQ145" i="6"/>
  <c r="AV145" i="6"/>
  <c r="AR167" i="6"/>
  <c r="AV167" i="6"/>
  <c r="AQ167" i="6"/>
  <c r="AS167" i="6"/>
  <c r="AP167" i="6"/>
  <c r="AU167" i="6"/>
  <c r="AT167" i="6"/>
  <c r="AO167" i="6"/>
  <c r="Y185" i="6"/>
  <c r="AC185" i="6"/>
  <c r="W185" i="6"/>
  <c r="AA185" i="6"/>
  <c r="X185" i="6"/>
  <c r="Z185" i="6"/>
  <c r="AD185" i="6"/>
  <c r="AB185" i="6"/>
  <c r="AC193" i="6"/>
  <c r="AA193" i="6"/>
  <c r="Z193" i="6"/>
  <c r="AB193" i="6"/>
  <c r="W223" i="6"/>
  <c r="X161" i="6"/>
  <c r="AB161" i="6"/>
  <c r="Y161" i="6"/>
  <c r="AD161" i="6"/>
  <c r="Z161" i="6"/>
  <c r="W161" i="6"/>
  <c r="AC161" i="6"/>
  <c r="AA161" i="6"/>
  <c r="X172" i="6"/>
  <c r="AB172" i="6"/>
  <c r="Y172" i="6"/>
  <c r="AC172" i="6"/>
  <c r="W172" i="6"/>
  <c r="AA172" i="6"/>
  <c r="AD172" i="6"/>
  <c r="Z172" i="6"/>
  <c r="AA174" i="6"/>
  <c r="X176" i="6"/>
  <c r="AB176" i="6"/>
  <c r="Y176" i="6"/>
  <c r="AC176" i="6"/>
  <c r="W176" i="6"/>
  <c r="AA176" i="6"/>
  <c r="AD176" i="6"/>
  <c r="Z176" i="6"/>
  <c r="AA178" i="6"/>
  <c r="Y180" i="6"/>
  <c r="AC180" i="6"/>
  <c r="W180" i="6"/>
  <c r="AA180" i="6"/>
  <c r="AB180" i="6"/>
  <c r="AD180" i="6"/>
  <c r="Z180" i="6"/>
  <c r="X180" i="6"/>
  <c r="AR186" i="6"/>
  <c r="AO184" i="6"/>
  <c r="AS184" i="6"/>
  <c r="AQ184" i="6"/>
  <c r="AU184" i="6"/>
  <c r="AR184" i="6"/>
  <c r="AT184" i="6"/>
  <c r="AP184" i="6"/>
  <c r="AV184" i="6"/>
  <c r="AO188" i="6"/>
  <c r="AS188" i="6"/>
  <c r="AQ188" i="6"/>
  <c r="AU188" i="6"/>
  <c r="AR188" i="6"/>
  <c r="AT188" i="6"/>
  <c r="AP188" i="6"/>
  <c r="AV188" i="6"/>
  <c r="AP44" i="6"/>
  <c r="AT44" i="6"/>
  <c r="AR44" i="6"/>
  <c r="AB44" i="6"/>
  <c r="AQ44" i="6"/>
  <c r="AU44" i="6"/>
  <c r="W44" i="6"/>
  <c r="AS44" i="6"/>
  <c r="AC44" i="6"/>
  <c r="AA44" i="6"/>
  <c r="AV44" i="6"/>
  <c r="AO44" i="6"/>
  <c r="AD35" i="6"/>
  <c r="AP48" i="6"/>
  <c r="AT48" i="6"/>
  <c r="AO48" i="6"/>
  <c r="AU48" i="6"/>
  <c r="AR48" i="6"/>
  <c r="AV48" i="6"/>
  <c r="AQ48" i="6"/>
  <c r="AS48" i="6"/>
  <c r="AB68" i="6"/>
  <c r="Y76" i="6"/>
  <c r="X94" i="6"/>
  <c r="AB94" i="6"/>
  <c r="Z94" i="6"/>
  <c r="AA94" i="6"/>
  <c r="AC94" i="6"/>
  <c r="Y94" i="6"/>
  <c r="AD94" i="6"/>
  <c r="W94" i="6"/>
  <c r="AV102" i="6"/>
  <c r="AP102" i="6"/>
  <c r="AO102" i="6"/>
  <c r="AT102" i="6"/>
  <c r="W47" i="6"/>
  <c r="X109" i="6"/>
  <c r="Z109" i="6"/>
  <c r="Y109" i="6"/>
  <c r="W109" i="6"/>
  <c r="AC142" i="6"/>
  <c r="W142" i="6"/>
  <c r="X142" i="6"/>
  <c r="AA142" i="6"/>
  <c r="AA150" i="6"/>
  <c r="Y136" i="6"/>
  <c r="AC136" i="6"/>
  <c r="Z136" i="6"/>
  <c r="AA136" i="6"/>
  <c r="AD136" i="6"/>
  <c r="W136" i="6"/>
  <c r="AB136" i="6"/>
  <c r="X136" i="6"/>
  <c r="X7" i="6"/>
  <c r="W7" i="6"/>
  <c r="AO20" i="6"/>
  <c r="AS20" i="6"/>
  <c r="AQ20" i="6"/>
  <c r="AV20" i="6"/>
  <c r="AT20" i="6"/>
  <c r="AR20" i="6"/>
  <c r="AU20" i="6"/>
  <c r="AP20" i="6"/>
  <c r="AS22" i="6"/>
  <c r="AU22" i="6"/>
  <c r="AP22" i="6"/>
  <c r="AR22" i="6"/>
  <c r="Z15" i="6"/>
  <c r="AD15" i="6"/>
  <c r="W15" i="6"/>
  <c r="AB15" i="6"/>
  <c r="AA15" i="6"/>
  <c r="Y15" i="6"/>
  <c r="X15" i="6"/>
  <c r="AC15" i="6"/>
  <c r="AO26" i="6"/>
  <c r="AS26" i="6"/>
  <c r="AT26" i="6"/>
  <c r="AQ26" i="6"/>
  <c r="AV26" i="6"/>
  <c r="AR26" i="6"/>
  <c r="AU26" i="6"/>
  <c r="AP26" i="6"/>
  <c r="AD44" i="6"/>
  <c r="AC61" i="6"/>
  <c r="AC65" i="6"/>
  <c r="AB65" i="6"/>
  <c r="AD37" i="6"/>
  <c r="X35" i="6"/>
  <c r="AP52" i="6"/>
  <c r="AT52" i="6"/>
  <c r="AO52" i="6"/>
  <c r="AU52" i="6"/>
  <c r="AR52" i="6"/>
  <c r="AV52" i="6"/>
  <c r="AQ52" i="6"/>
  <c r="AS52" i="6"/>
  <c r="AA52" i="6"/>
  <c r="AR98" i="6"/>
  <c r="AS98" i="6"/>
  <c r="AQ98" i="6"/>
  <c r="AU98" i="6"/>
  <c r="Z127" i="6"/>
  <c r="Y151" i="6"/>
  <c r="AC151" i="6"/>
  <c r="W151" i="6"/>
  <c r="AB151" i="6"/>
  <c r="AD151" i="6"/>
  <c r="X151" i="6"/>
  <c r="AA151" i="6"/>
  <c r="Z151" i="6"/>
  <c r="Y156" i="6"/>
  <c r="Z156" i="6"/>
  <c r="AD156" i="6"/>
  <c r="AB156" i="6"/>
  <c r="AV88" i="6"/>
  <c r="AP88" i="6"/>
  <c r="AO88" i="6"/>
  <c r="AT88" i="6"/>
  <c r="AB104" i="6"/>
  <c r="AA104" i="6"/>
  <c r="Y104" i="6"/>
  <c r="AD104" i="6"/>
  <c r="AO134" i="6"/>
  <c r="AS134" i="6"/>
  <c r="AR134" i="6"/>
  <c r="AT134" i="6"/>
  <c r="AV134" i="6"/>
  <c r="AP134" i="6"/>
  <c r="AU134" i="6"/>
  <c r="AQ134" i="6"/>
  <c r="AO138" i="6"/>
  <c r="AS138" i="6"/>
  <c r="AR138" i="6"/>
  <c r="AT138" i="6"/>
  <c r="AV138" i="6"/>
  <c r="AP138" i="6"/>
  <c r="AU138" i="6"/>
  <c r="AQ138" i="6"/>
  <c r="AU153" i="6"/>
  <c r="AC181" i="6"/>
  <c r="AA181" i="6"/>
  <c r="Z181" i="6"/>
  <c r="AB181" i="6"/>
  <c r="W187" i="6"/>
  <c r="AD187" i="6"/>
  <c r="AC191" i="6"/>
  <c r="W211" i="6"/>
  <c r="Y211" i="6"/>
  <c r="W219" i="6"/>
  <c r="AA219" i="6"/>
  <c r="Z219" i="6"/>
  <c r="AB219" i="6"/>
  <c r="Y219" i="6"/>
  <c r="AD219" i="6"/>
  <c r="AC219" i="6"/>
  <c r="X219" i="6"/>
  <c r="AO126" i="6"/>
  <c r="AR126" i="6"/>
  <c r="AQ126" i="6"/>
  <c r="AU126" i="6"/>
  <c r="AB171" i="6"/>
  <c r="AB175" i="6"/>
  <c r="AC175" i="6"/>
  <c r="AA175" i="6"/>
  <c r="Z175" i="6"/>
  <c r="X179" i="6"/>
  <c r="W179" i="6"/>
  <c r="AU190" i="6"/>
  <c r="Y9" i="6"/>
  <c r="AC9" i="6"/>
  <c r="X9" i="6"/>
  <c r="AB9" i="6"/>
  <c r="AD9" i="6"/>
  <c r="AA9" i="6"/>
  <c r="W9" i="6"/>
  <c r="Z9" i="6"/>
  <c r="AO6" i="6"/>
  <c r="AS6" i="6"/>
  <c r="AR6" i="6"/>
  <c r="AV6" i="6"/>
  <c r="AT6" i="6"/>
  <c r="AQ6" i="6"/>
  <c r="AU6" i="6"/>
  <c r="AP6" i="6"/>
  <c r="AC20" i="6"/>
  <c r="AD20" i="6"/>
  <c r="Z20" i="6"/>
  <c r="W20" i="6"/>
  <c r="AC22" i="6"/>
  <c r="X22" i="6"/>
  <c r="Z22" i="6"/>
  <c r="AD22" i="6"/>
  <c r="AO24" i="6"/>
  <c r="AS24" i="6"/>
  <c r="AT24" i="6"/>
  <c r="AU24" i="6"/>
  <c r="AQ24" i="6"/>
  <c r="AV24" i="6"/>
  <c r="AP24" i="6"/>
  <c r="AR24" i="6"/>
  <c r="AP15" i="6"/>
  <c r="AT15" i="6"/>
  <c r="AO15" i="6"/>
  <c r="AU15" i="6"/>
  <c r="AS15" i="6"/>
  <c r="AR15" i="6"/>
  <c r="AQ15" i="6"/>
  <c r="AV15" i="6"/>
  <c r="Y25" i="6"/>
  <c r="AC25" i="6"/>
  <c r="X25" i="6"/>
  <c r="AD25" i="6"/>
  <c r="AA25" i="6"/>
  <c r="Z25" i="6"/>
  <c r="AB25" i="6"/>
  <c r="W25" i="6"/>
  <c r="AC27" i="6"/>
  <c r="AD27" i="6"/>
  <c r="Z27" i="6"/>
  <c r="W27" i="6"/>
  <c r="Y26" i="6"/>
  <c r="AD26" i="6"/>
  <c r="W29" i="6"/>
  <c r="Y34" i="6"/>
  <c r="Z34" i="6"/>
  <c r="AP39" i="6"/>
  <c r="AT39" i="6"/>
  <c r="AR39" i="6"/>
  <c r="AO39" i="6"/>
  <c r="AU39" i="6"/>
  <c r="AS39" i="6"/>
  <c r="AQ39" i="6"/>
  <c r="AV39" i="6"/>
  <c r="AB40" i="6"/>
  <c r="Z44" i="6"/>
  <c r="W35" i="6"/>
  <c r="AA40" i="6"/>
  <c r="AO53" i="6"/>
  <c r="AS53" i="6"/>
  <c r="AB37" i="6"/>
  <c r="Z37" i="6"/>
  <c r="AB52" i="6"/>
  <c r="AT56" i="6"/>
  <c r="AU56" i="6"/>
  <c r="AV56" i="6"/>
  <c r="AS56" i="6"/>
  <c r="W72" i="6"/>
  <c r="AA72" i="6"/>
  <c r="Z72" i="6"/>
  <c r="Y72" i="6"/>
  <c r="X72" i="6"/>
  <c r="AD72" i="6"/>
  <c r="AB72" i="6"/>
  <c r="AC72" i="6"/>
  <c r="W80" i="6"/>
  <c r="AD80" i="6"/>
  <c r="Z113" i="6"/>
  <c r="Y113" i="6"/>
  <c r="Z117" i="6"/>
  <c r="AR94" i="6"/>
  <c r="AV94" i="6"/>
  <c r="AS94" i="6"/>
  <c r="AP94" i="6"/>
  <c r="AQ94" i="6"/>
  <c r="AO94" i="6"/>
  <c r="AU94" i="6"/>
  <c r="AT94" i="6"/>
  <c r="X102" i="6"/>
  <c r="Z102" i="6"/>
  <c r="AC102" i="6"/>
  <c r="AD102" i="6"/>
  <c r="Y129" i="6"/>
  <c r="W129" i="6"/>
  <c r="X129" i="6"/>
  <c r="Z129" i="6"/>
  <c r="Y145" i="6"/>
  <c r="AD145" i="6"/>
  <c r="AA153" i="6"/>
  <c r="AP47" i="6"/>
  <c r="AT47" i="6"/>
  <c r="AR47" i="6"/>
  <c r="AO47" i="6"/>
  <c r="AU47" i="6"/>
  <c r="AQ47" i="6"/>
  <c r="AV47" i="6"/>
  <c r="AS47" i="6"/>
  <c r="AP51" i="6"/>
  <c r="AT51" i="6"/>
  <c r="AR51" i="6"/>
  <c r="AO51" i="6"/>
  <c r="AU51" i="6"/>
  <c r="AQ51" i="6"/>
  <c r="AV51" i="6"/>
  <c r="AS51" i="6"/>
  <c r="AV109" i="6"/>
  <c r="AO109" i="6"/>
  <c r="AQ109" i="6"/>
  <c r="AP109" i="6"/>
  <c r="X111" i="6"/>
  <c r="AB111" i="6"/>
  <c r="Z111" i="6"/>
  <c r="AA111" i="6"/>
  <c r="Y111" i="6"/>
  <c r="AD111" i="6"/>
  <c r="W111" i="6"/>
  <c r="AC111" i="6"/>
  <c r="Y146" i="6"/>
  <c r="Z146" i="6"/>
  <c r="AD146" i="6"/>
  <c r="AB146" i="6"/>
  <c r="Z154" i="6"/>
  <c r="AB154" i="6"/>
  <c r="Z96" i="6"/>
  <c r="AR92" i="6"/>
  <c r="AV92" i="6"/>
  <c r="AS92" i="6"/>
  <c r="AP92" i="6"/>
  <c r="AQ92" i="6"/>
  <c r="AO92" i="6"/>
  <c r="AU92" i="6"/>
  <c r="AT92" i="6"/>
  <c r="AP149" i="6"/>
  <c r="AQ149" i="6"/>
  <c r="Z201" i="6"/>
  <c r="X201" i="6"/>
  <c r="Z209" i="6"/>
  <c r="X209" i="6"/>
  <c r="AA217" i="6"/>
  <c r="AD217" i="6"/>
  <c r="Y225" i="6"/>
  <c r="Y57" i="6"/>
  <c r="AD165" i="6"/>
  <c r="AA165" i="6"/>
  <c r="Z269" i="6"/>
  <c r="AD269" i="6"/>
  <c r="W271" i="6"/>
  <c r="Z271" i="6"/>
  <c r="Y271" i="6"/>
  <c r="W273" i="6"/>
  <c r="AA273" i="6"/>
  <c r="Z273" i="6"/>
  <c r="X273" i="6"/>
  <c r="AC273" i="6"/>
  <c r="AB273" i="6"/>
  <c r="Y273" i="6"/>
  <c r="AD273" i="6"/>
  <c r="AA277" i="6"/>
  <c r="Y277" i="6"/>
  <c r="Y279" i="6"/>
  <c r="AD281" i="6"/>
  <c r="W283" i="6"/>
  <c r="AB287" i="6"/>
  <c r="AD287" i="6"/>
  <c r="AO182" i="6"/>
  <c r="AQ182" i="6"/>
  <c r="AR182" i="6"/>
  <c r="AP182" i="6"/>
  <c r="Y132" i="6"/>
  <c r="AC132" i="6"/>
  <c r="Z132" i="6"/>
  <c r="AA132" i="6"/>
  <c r="AD132" i="6"/>
  <c r="W132" i="6"/>
  <c r="AB132" i="6"/>
  <c r="X132" i="6"/>
  <c r="AO192" i="6"/>
  <c r="AQ192" i="6"/>
  <c r="AR192" i="6"/>
  <c r="AP192" i="6"/>
  <c r="AO136" i="6"/>
  <c r="AS136" i="6"/>
  <c r="AR136" i="6"/>
  <c r="AT136" i="6"/>
  <c r="AV136" i="6"/>
  <c r="AP136" i="6"/>
  <c r="AU136" i="6"/>
  <c r="AQ136" i="6"/>
  <c r="AO143" i="6"/>
  <c r="AS143" i="6"/>
  <c r="AP143" i="6"/>
  <c r="AU143" i="6"/>
  <c r="AR143" i="6"/>
  <c r="AT143" i="6"/>
  <c r="AQ143" i="6"/>
  <c r="AV143" i="6"/>
  <c r="AO147" i="6"/>
  <c r="AP147" i="6"/>
  <c r="AR147" i="6"/>
  <c r="AQ147" i="6"/>
  <c r="AO151" i="6"/>
  <c r="AS151" i="6"/>
  <c r="AP151" i="6"/>
  <c r="AU151" i="6"/>
  <c r="AR151" i="6"/>
  <c r="AT151" i="6"/>
  <c r="AQ151" i="6"/>
  <c r="AV151" i="6"/>
  <c r="AO155" i="6"/>
  <c r="AP155" i="6"/>
  <c r="AR155" i="6"/>
  <c r="AQ155" i="6"/>
  <c r="AW43" i="2"/>
  <c r="AX43" i="2"/>
  <c r="AS45" i="2"/>
  <c r="AU45" i="2"/>
  <c r="AV45" i="2"/>
  <c r="AX45" i="2"/>
  <c r="AS51" i="2"/>
  <c r="AW51" i="2"/>
  <c r="AU51" i="2"/>
  <c r="AZ51" i="2"/>
  <c r="AV51" i="2"/>
  <c r="AY51" i="2"/>
  <c r="AX51" i="2"/>
  <c r="AT51" i="2"/>
  <c r="CK53" i="2"/>
  <c r="AA53" i="2"/>
  <c r="CK55" i="2"/>
  <c r="AA55" i="2"/>
  <c r="CK57" i="2"/>
  <c r="AA57" i="2"/>
  <c r="CK59" i="2"/>
  <c r="AA59" i="2"/>
  <c r="CK61" i="2"/>
  <c r="AA61" i="2"/>
  <c r="CK63" i="2"/>
  <c r="AA63" i="2"/>
  <c r="CK65" i="2"/>
  <c r="AA65" i="2"/>
  <c r="CK67" i="2"/>
  <c r="AA67" i="2"/>
  <c r="AM42" i="2"/>
  <c r="AQ42" i="2"/>
  <c r="AP42" i="2"/>
  <c r="AN42" i="2"/>
  <c r="AL42" i="2"/>
  <c r="AO42" i="2"/>
  <c r="CK43" i="2"/>
  <c r="AA43" i="2"/>
  <c r="CK44" i="2"/>
  <c r="AA44" i="2"/>
  <c r="CO49" i="2"/>
  <c r="AE49" i="2"/>
  <c r="CK51" i="2"/>
  <c r="AA51" i="2"/>
  <c r="AD46" i="2"/>
  <c r="CN46" i="2"/>
  <c r="CN55" i="2"/>
  <c r="AD55" i="2"/>
  <c r="Y57" i="2"/>
  <c r="Y63" i="2"/>
  <c r="CI63" i="2"/>
  <c r="M63" i="6" s="1"/>
  <c r="CM63" i="6" s="1"/>
  <c r="AO59" i="2"/>
  <c r="AM59" i="2"/>
  <c r="AN59" i="2"/>
  <c r="AQ59" i="2"/>
  <c r="AP59" i="2"/>
  <c r="AL59" i="2"/>
  <c r="AK59" i="2" s="1"/>
  <c r="AB60" i="2"/>
  <c r="CL60" i="2"/>
  <c r="AF67" i="2"/>
  <c r="AE74" i="2"/>
  <c r="CO79" i="2"/>
  <c r="AE79" i="2"/>
  <c r="Z83" i="2"/>
  <c r="CL58" i="2"/>
  <c r="AO58" i="2"/>
  <c r="AM58" i="2"/>
  <c r="AP58" i="2"/>
  <c r="AQ58" i="2"/>
  <c r="AN58" i="2"/>
  <c r="AL58" i="2"/>
  <c r="CJ77" i="2"/>
  <c r="Z77" i="2"/>
  <c r="AD86" i="2"/>
  <c r="AS89" i="2"/>
  <c r="AW89" i="2"/>
  <c r="AT89" i="2"/>
  <c r="AY89" i="2"/>
  <c r="AV89" i="2"/>
  <c r="AX89" i="2"/>
  <c r="AU89" i="2"/>
  <c r="AZ89" i="2"/>
  <c r="AS96" i="2"/>
  <c r="AW96" i="2"/>
  <c r="AT96" i="2"/>
  <c r="BB96" i="2" s="1"/>
  <c r="AY96" i="2"/>
  <c r="AV96" i="2"/>
  <c r="AU96" i="2"/>
  <c r="AX96" i="2"/>
  <c r="BF96" i="2" s="1"/>
  <c r="AZ96" i="2"/>
  <c r="CI99" i="2"/>
  <c r="M99" i="6" s="1"/>
  <c r="CM99" i="6" s="1"/>
  <c r="CW99" i="6" s="1"/>
  <c r="CV99" i="6" s="1"/>
  <c r="CJ102" i="2"/>
  <c r="Z102" i="2"/>
  <c r="AC85" i="2"/>
  <c r="CM85" i="2"/>
  <c r="AS97" i="2"/>
  <c r="AW97" i="2"/>
  <c r="BE97" i="2" s="1"/>
  <c r="AT97" i="2"/>
  <c r="AY97" i="2"/>
  <c r="AX97" i="2"/>
  <c r="AU97" i="2"/>
  <c r="BC97" i="2" s="1"/>
  <c r="AV97" i="2"/>
  <c r="AZ97" i="2"/>
  <c r="CP98" i="2"/>
  <c r="AF98" i="2"/>
  <c r="AC95" i="2"/>
  <c r="CM95" i="2"/>
  <c r="AS108" i="2"/>
  <c r="AW108" i="2"/>
  <c r="BE108" i="2" s="1"/>
  <c r="AX108" i="2"/>
  <c r="AT108" i="2"/>
  <c r="BB108" i="2" s="1"/>
  <c r="AY108" i="2"/>
  <c r="AZ108" i="2"/>
  <c r="AU108" i="2"/>
  <c r="AV108" i="2"/>
  <c r="BD108" i="2" s="1"/>
  <c r="Y124" i="2"/>
  <c r="CI124" i="2"/>
  <c r="M124" i="6" s="1"/>
  <c r="CM124" i="6" s="1"/>
  <c r="CP129" i="2"/>
  <c r="AF129" i="2"/>
  <c r="CN228" i="2"/>
  <c r="AD228" i="2"/>
  <c r="CN257" i="2"/>
  <c r="AD257" i="2"/>
  <c r="CN276" i="2"/>
  <c r="AD276" i="2"/>
  <c r="CN280" i="2"/>
  <c r="AD280" i="2"/>
  <c r="AD158" i="2"/>
  <c r="AW146" i="2"/>
  <c r="AY146" i="2"/>
  <c r="AZ146" i="2"/>
  <c r="AX146" i="2"/>
  <c r="BF146" i="2" s="1"/>
  <c r="AF183" i="2"/>
  <c r="Z218" i="2"/>
  <c r="AF178" i="2"/>
  <c r="CP178" i="2"/>
  <c r="AF194" i="2"/>
  <c r="Y100" i="2"/>
  <c r="W100" i="2"/>
  <c r="CI100" i="2"/>
  <c r="M100" i="6" s="1"/>
  <c r="CM100" i="6" s="1"/>
  <c r="AF248" i="2"/>
  <c r="CP248" i="2"/>
  <c r="AF241" i="2"/>
  <c r="CP241" i="2"/>
  <c r="AU241" i="2"/>
  <c r="AY241" i="2"/>
  <c r="AV241" i="2"/>
  <c r="AZ241" i="2"/>
  <c r="AX241" i="2"/>
  <c r="AW241" i="2"/>
  <c r="AT241" i="2"/>
  <c r="AS241" i="2"/>
  <c r="Y297" i="2"/>
  <c r="AM41" i="2"/>
  <c r="AQ41" i="2"/>
  <c r="AO41" i="2"/>
  <c r="AP41" i="2"/>
  <c r="AN41" i="2"/>
  <c r="AL41" i="2"/>
  <c r="AK41" i="2" s="1"/>
  <c r="H38" i="2"/>
  <c r="P38" i="2" s="1"/>
  <c r="BY38" i="2"/>
  <c r="CG38" i="2" s="1"/>
  <c r="BX38" i="2"/>
  <c r="CF38" i="2" s="1"/>
  <c r="AG38" i="2"/>
  <c r="AJ38" i="2" s="1"/>
  <c r="BT38" i="2"/>
  <c r="CB38" i="2" s="1"/>
  <c r="G38" i="2"/>
  <c r="O38" i="2" s="1"/>
  <c r="BZ38" i="2"/>
  <c r="CH38" i="2" s="1"/>
  <c r="I38" i="2"/>
  <c r="Q38" i="2" s="1"/>
  <c r="BU38" i="2"/>
  <c r="CC38" i="2" s="1"/>
  <c r="M38" i="2"/>
  <c r="U38" i="2" s="1"/>
  <c r="N38" i="2"/>
  <c r="V38" i="2" s="1"/>
  <c r="L38" i="2"/>
  <c r="T38" i="2" s="1"/>
  <c r="K38" i="2"/>
  <c r="S38" i="2" s="1"/>
  <c r="BV38" i="2"/>
  <c r="CD38" i="2" s="1"/>
  <c r="BS38" i="2"/>
  <c r="CA38" i="2" s="1"/>
  <c r="AC40" i="2"/>
  <c r="AO47" i="2"/>
  <c r="AP47" i="2"/>
  <c r="AN47" i="2"/>
  <c r="AQ47" i="2"/>
  <c r="AM47" i="2"/>
  <c r="AL47" i="2"/>
  <c r="AK47" i="2" s="1"/>
  <c r="CO92" i="2"/>
  <c r="AE92" i="2"/>
  <c r="AF97" i="2"/>
  <c r="CO106" i="2"/>
  <c r="AE106" i="2"/>
  <c r="CO108" i="2"/>
  <c r="AE108" i="2"/>
  <c r="CO110" i="2"/>
  <c r="CO114" i="2"/>
  <c r="AE114" i="2"/>
  <c r="CO118" i="2"/>
  <c r="AE118" i="2"/>
  <c r="AE124" i="2"/>
  <c r="CO127" i="2"/>
  <c r="AE127" i="2"/>
  <c r="Z42" i="2"/>
  <c r="CJ42" i="2"/>
  <c r="CN181" i="2"/>
  <c r="AD181" i="2"/>
  <c r="Y110" i="2"/>
  <c r="CI110" i="2"/>
  <c r="M110" i="6" s="1"/>
  <c r="CM110" i="6" s="1"/>
  <c r="CW110" i="6" s="1"/>
  <c r="CV110" i="6" s="1"/>
  <c r="CK146" i="2"/>
  <c r="AA146" i="2"/>
  <c r="CJ150" i="2"/>
  <c r="Z150" i="2"/>
  <c r="AB154" i="2"/>
  <c r="CJ154" i="2"/>
  <c r="Z154" i="2"/>
  <c r="AY159" i="2"/>
  <c r="AV159" i="2"/>
  <c r="CK174" i="2"/>
  <c r="AA174" i="2"/>
  <c r="AF197" i="2"/>
  <c r="CP197" i="2"/>
  <c r="CN114" i="2"/>
  <c r="AD82" i="2"/>
  <c r="CN82" i="2"/>
  <c r="CJ156" i="2"/>
  <c r="Z156" i="2"/>
  <c r="AF202" i="2"/>
  <c r="AD203" i="2"/>
  <c r="CL137" i="2"/>
  <c r="AB137" i="2"/>
  <c r="CK137" i="2"/>
  <c r="AA137" i="2"/>
  <c r="CJ279" i="2"/>
  <c r="Z279" i="2"/>
  <c r="AG36" i="2"/>
  <c r="AJ36" i="2" s="1"/>
  <c r="L36" i="2"/>
  <c r="T36" i="2" s="1"/>
  <c r="BY36" i="2"/>
  <c r="CG36" i="2" s="1"/>
  <c r="N36" i="2"/>
  <c r="V36" i="2" s="1"/>
  <c r="BW36" i="2"/>
  <c r="CE36" i="2" s="1"/>
  <c r="BT36" i="2"/>
  <c r="BS36" i="2"/>
  <c r="BV36" i="2"/>
  <c r="CD36" i="2" s="1"/>
  <c r="I36" i="2"/>
  <c r="Q36" i="2" s="1"/>
  <c r="M36" i="2"/>
  <c r="U36" i="2" s="1"/>
  <c r="BZ36" i="2"/>
  <c r="CH36" i="2" s="1"/>
  <c r="BX36" i="2"/>
  <c r="CF36" i="2" s="1"/>
  <c r="BU36" i="2"/>
  <c r="CC36" i="2" s="1"/>
  <c r="Y59" i="2"/>
  <c r="CI59" i="2"/>
  <c r="M59" i="6" s="1"/>
  <c r="CM59" i="6" s="1"/>
  <c r="K36" i="2"/>
  <c r="S36" i="2" s="1"/>
  <c r="AC50" i="2"/>
  <c r="CM50" i="2"/>
  <c r="AF54" i="2"/>
  <c r="CP54" i="2"/>
  <c r="CJ53" i="2"/>
  <c r="Z53" i="2"/>
  <c r="Y53" i="2"/>
  <c r="W53" i="2"/>
  <c r="CI53" i="2"/>
  <c r="M53" i="6" s="1"/>
  <c r="CM53" i="6" s="1"/>
  <c r="CW53" i="6" s="1"/>
  <c r="CV53" i="6" s="1"/>
  <c r="CP72" i="2"/>
  <c r="CO72" i="2"/>
  <c r="CP52" i="2"/>
  <c r="AF52" i="2"/>
  <c r="AB52" i="2"/>
  <c r="CL52" i="2"/>
  <c r="Y52" i="2"/>
  <c r="W52" i="2"/>
  <c r="CI52" i="2"/>
  <c r="M52" i="6" s="1"/>
  <c r="CM52" i="6" s="1"/>
  <c r="CW52" i="6" s="1"/>
  <c r="CV52" i="6" s="1"/>
  <c r="AW65" i="2"/>
  <c r="BE65" i="2" s="1"/>
  <c r="AY65" i="2"/>
  <c r="BG65" i="2" s="1"/>
  <c r="AZ65" i="2"/>
  <c r="AT65" i="2"/>
  <c r="BB65" i="2" s="1"/>
  <c r="CP70" i="2"/>
  <c r="AF70" i="2"/>
  <c r="CO70" i="2"/>
  <c r="AE70" i="2"/>
  <c r="Z67" i="2"/>
  <c r="CJ67" i="2"/>
  <c r="AC69" i="2"/>
  <c r="CM69" i="2"/>
  <c r="CJ69" i="2"/>
  <c r="Z69" i="2"/>
  <c r="AD69" i="2"/>
  <c r="CN69" i="2"/>
  <c r="AB89" i="2"/>
  <c r="AA89" i="2"/>
  <c r="CN107" i="2"/>
  <c r="AD107" i="2"/>
  <c r="AX111" i="2"/>
  <c r="BF111" i="2" s="1"/>
  <c r="AV111" i="2"/>
  <c r="BD111" i="2" s="1"/>
  <c r="BN111" i="2" s="1"/>
  <c r="Y113" i="2"/>
  <c r="CI113" i="2"/>
  <c r="M113" i="6" s="1"/>
  <c r="CM113" i="6" s="1"/>
  <c r="CW113" i="6" s="1"/>
  <c r="CV113" i="6" s="1"/>
  <c r="CN115" i="2"/>
  <c r="AS119" i="2"/>
  <c r="BA119" i="2" s="1"/>
  <c r="AX119" i="2"/>
  <c r="BF119" i="2" s="1"/>
  <c r="AY119" i="2"/>
  <c r="BG119" i="2" s="1"/>
  <c r="AV119" i="2"/>
  <c r="BD119" i="2" s="1"/>
  <c r="BN119" i="2" s="1"/>
  <c r="Y121" i="2"/>
  <c r="AD127" i="2"/>
  <c r="CN127" i="2"/>
  <c r="AB131" i="2"/>
  <c r="CL131" i="2"/>
  <c r="CP135" i="2"/>
  <c r="AF135" i="2"/>
  <c r="CO135" i="2"/>
  <c r="AE135" i="2"/>
  <c r="AS136" i="2"/>
  <c r="AW136" i="2"/>
  <c r="AT136" i="2"/>
  <c r="AY136" i="2"/>
  <c r="AU136" i="2"/>
  <c r="AZ136" i="2"/>
  <c r="AX136" i="2"/>
  <c r="AV136" i="2"/>
  <c r="Y139" i="2"/>
  <c r="CI139" i="2"/>
  <c r="M139" i="6" s="1"/>
  <c r="CM139" i="6" s="1"/>
  <c r="CW139" i="6" s="1"/>
  <c r="CV139" i="6" s="1"/>
  <c r="CP143" i="2"/>
  <c r="AF143" i="2"/>
  <c r="CO143" i="2"/>
  <c r="AS144" i="2"/>
  <c r="AW144" i="2"/>
  <c r="AT144" i="2"/>
  <c r="AY144" i="2"/>
  <c r="AU144" i="2"/>
  <c r="AZ144" i="2"/>
  <c r="AX144" i="2"/>
  <c r="AV144" i="2"/>
  <c r="Y147" i="2"/>
  <c r="CP151" i="2"/>
  <c r="AT152" i="2"/>
  <c r="AU152" i="2"/>
  <c r="AX152" i="2"/>
  <c r="Y155" i="2"/>
  <c r="CI155" i="2"/>
  <c r="M155" i="6" s="1"/>
  <c r="CM155" i="6" s="1"/>
  <c r="CW155" i="6" s="1"/>
  <c r="CV155" i="6" s="1"/>
  <c r="W155" i="2"/>
  <c r="CO159" i="2"/>
  <c r="AS160" i="2"/>
  <c r="AW160" i="2"/>
  <c r="AT160" i="2"/>
  <c r="AY160" i="2"/>
  <c r="AU160" i="2"/>
  <c r="AZ160" i="2"/>
  <c r="AX160" i="2"/>
  <c r="BF160" i="2" s="1"/>
  <c r="AV160" i="2"/>
  <c r="Y163" i="2"/>
  <c r="CP167" i="2"/>
  <c r="AS168" i="2"/>
  <c r="AW168" i="2"/>
  <c r="AT168" i="2"/>
  <c r="AY168" i="2"/>
  <c r="AU168" i="2"/>
  <c r="AZ168" i="2"/>
  <c r="AX168" i="2"/>
  <c r="BF168" i="2" s="1"/>
  <c r="AV168" i="2"/>
  <c r="Y171" i="2"/>
  <c r="W171" i="2"/>
  <c r="AB175" i="2"/>
  <c r="CJ175" i="2"/>
  <c r="CK175" i="2"/>
  <c r="Z188" i="2"/>
  <c r="AD273" i="2"/>
  <c r="X148" i="2"/>
  <c r="Y154" i="2"/>
  <c r="CP145" i="2"/>
  <c r="AF145" i="2"/>
  <c r="CO145" i="2"/>
  <c r="AE145" i="2"/>
  <c r="CP152" i="2"/>
  <c r="CO152" i="2"/>
  <c r="AE152" i="2"/>
  <c r="Y161" i="2"/>
  <c r="W161" i="2"/>
  <c r="CI161" i="2"/>
  <c r="M161" i="6" s="1"/>
  <c r="CM161" i="6" s="1"/>
  <c r="AD168" i="2"/>
  <c r="CN168" i="2"/>
  <c r="Y184" i="2"/>
  <c r="AA185" i="2"/>
  <c r="CK185" i="2"/>
  <c r="AC198" i="2"/>
  <c r="AB198" i="2"/>
  <c r="CL198" i="2"/>
  <c r="CK198" i="2"/>
  <c r="AA198" i="2"/>
  <c r="CJ198" i="2"/>
  <c r="Z198" i="2"/>
  <c r="AV202" i="2"/>
  <c r="AZ202" i="2"/>
  <c r="AT202" i="2"/>
  <c r="AY202" i="2"/>
  <c r="AU202" i="2"/>
  <c r="AW202" i="2"/>
  <c r="AS202" i="2"/>
  <c r="AX202" i="2"/>
  <c r="CP140" i="2"/>
  <c r="AF140" i="2"/>
  <c r="CO140" i="2"/>
  <c r="AE140" i="2"/>
  <c r="AA205" i="2"/>
  <c r="CK205" i="2"/>
  <c r="CM205" i="2"/>
  <c r="AC205" i="2"/>
  <c r="AU212" i="2"/>
  <c r="AY212" i="2"/>
  <c r="BG212" i="2" s="1"/>
  <c r="AV212" i="2"/>
  <c r="BD212" i="2" s="1"/>
  <c r="AZ212" i="2"/>
  <c r="AT212" i="2"/>
  <c r="AS212" i="2"/>
  <c r="AW212" i="2"/>
  <c r="BE212" i="2" s="1"/>
  <c r="AX212" i="2"/>
  <c r="BF212" i="2" s="1"/>
  <c r="AA213" i="2"/>
  <c r="AB228" i="2"/>
  <c r="CL228" i="2"/>
  <c r="AB197" i="2"/>
  <c r="CI197" i="2"/>
  <c r="M197" i="6" s="1"/>
  <c r="CM197" i="6" s="1"/>
  <c r="Y197" i="2"/>
  <c r="AV198" i="2"/>
  <c r="AZ198" i="2"/>
  <c r="AT198" i="2"/>
  <c r="AY198" i="2"/>
  <c r="BG198" i="2" s="1"/>
  <c r="AU198" i="2"/>
  <c r="AX198" i="2"/>
  <c r="AW198" i="2"/>
  <c r="AS198" i="2"/>
  <c r="AB220" i="2"/>
  <c r="Z253" i="2"/>
  <c r="AD234" i="2"/>
  <c r="AB286" i="2"/>
  <c r="CJ286" i="2"/>
  <c r="AZ300" i="2"/>
  <c r="AU300" i="2"/>
  <c r="AF200" i="2"/>
  <c r="CJ264" i="2"/>
  <c r="Z264" i="2"/>
  <c r="G267" i="2"/>
  <c r="O267" i="2" s="1"/>
  <c r="K267" i="2"/>
  <c r="S267" i="2" s="1"/>
  <c r="BS267" i="2"/>
  <c r="CA267" i="2" s="1"/>
  <c r="BW267" i="2"/>
  <c r="CE267" i="2" s="1"/>
  <c r="N267" i="2"/>
  <c r="V267" i="2" s="1"/>
  <c r="BU267" i="2"/>
  <c r="CC267" i="2" s="1"/>
  <c r="M267" i="2"/>
  <c r="U267" i="2" s="1"/>
  <c r="BZ267" i="2"/>
  <c r="CH267" i="2" s="1"/>
  <c r="J267" i="2"/>
  <c r="R267" i="2" s="1"/>
  <c r="BV267" i="2"/>
  <c r="CD267" i="2" s="1"/>
  <c r="AG267" i="2"/>
  <c r="AJ267" i="2" s="1"/>
  <c r="BY267" i="2"/>
  <c r="CG267" i="2" s="1"/>
  <c r="I267" i="2"/>
  <c r="Q267" i="2" s="1"/>
  <c r="H267" i="2"/>
  <c r="P267" i="2" s="1"/>
  <c r="BT267" i="2"/>
  <c r="CB267" i="2" s="1"/>
  <c r="L267" i="2"/>
  <c r="T267" i="2" s="1"/>
  <c r="CI268" i="2"/>
  <c r="M268" i="6" s="1"/>
  <c r="CM268" i="6" s="1"/>
  <c r="CW268" i="6" s="1"/>
  <c r="CV268" i="6" s="1"/>
  <c r="Y268" i="2"/>
  <c r="CP240" i="2"/>
  <c r="AC240" i="2"/>
  <c r="G250" i="2"/>
  <c r="O250" i="2" s="1"/>
  <c r="K250" i="2"/>
  <c r="S250" i="2" s="1"/>
  <c r="BS250" i="2"/>
  <c r="CA250" i="2" s="1"/>
  <c r="BW250" i="2"/>
  <c r="CE250" i="2" s="1"/>
  <c r="I250" i="2"/>
  <c r="Q250" i="2" s="1"/>
  <c r="AG250" i="2"/>
  <c r="AJ250" i="2" s="1"/>
  <c r="BV250" i="2"/>
  <c r="CD250" i="2" s="1"/>
  <c r="J250" i="2"/>
  <c r="R250" i="2" s="1"/>
  <c r="BY250" i="2"/>
  <c r="CG250" i="2" s="1"/>
  <c r="N250" i="2"/>
  <c r="V250" i="2" s="1"/>
  <c r="BU250" i="2"/>
  <c r="CC250" i="2" s="1"/>
  <c r="BZ250" i="2"/>
  <c r="CH250" i="2" s="1"/>
  <c r="M250" i="2"/>
  <c r="U250" i="2" s="1"/>
  <c r="L250" i="2"/>
  <c r="T250" i="2" s="1"/>
  <c r="H250" i="2"/>
  <c r="P250" i="2" s="1"/>
  <c r="BT250" i="2"/>
  <c r="CB250" i="2" s="1"/>
  <c r="AB38" i="2"/>
  <c r="CK52" i="2"/>
  <c r="AA52" i="2"/>
  <c r="AA54" i="2"/>
  <c r="CK56" i="2"/>
  <c r="AA56" i="2"/>
  <c r="CK58" i="2"/>
  <c r="AA58" i="2"/>
  <c r="CK60" i="2"/>
  <c r="AA60" i="2"/>
  <c r="CK62" i="2"/>
  <c r="AA62" i="2"/>
  <c r="CK64" i="2"/>
  <c r="AA64" i="2"/>
  <c r="CK66" i="2"/>
  <c r="AA66" i="2"/>
  <c r="CL43" i="2"/>
  <c r="AB43" i="2"/>
  <c r="CL44" i="2"/>
  <c r="AB44" i="2"/>
  <c r="Z48" i="2"/>
  <c r="CJ48" i="2"/>
  <c r="CO50" i="2"/>
  <c r="AE50" i="2"/>
  <c r="Y58" i="2"/>
  <c r="CI58" i="2"/>
  <c r="M58" i="6" s="1"/>
  <c r="CM58" i="6" s="1"/>
  <c r="CW58" i="6" s="1"/>
  <c r="CV58" i="6" s="1"/>
  <c r="AS66" i="2"/>
  <c r="AW66" i="2"/>
  <c r="AX66" i="2"/>
  <c r="AV66" i="2"/>
  <c r="AY66" i="2"/>
  <c r="AT66" i="2"/>
  <c r="AU66" i="2"/>
  <c r="AZ66" i="2"/>
  <c r="Z36" i="2"/>
  <c r="AE40" i="2"/>
  <c r="Z57" i="2"/>
  <c r="CJ57" i="2"/>
  <c r="AC63" i="2"/>
  <c r="CM63" i="2"/>
  <c r="AC60" i="2"/>
  <c r="CM60" i="2"/>
  <c r="Y60" i="2"/>
  <c r="CI60" i="2"/>
  <c r="M60" i="6" s="1"/>
  <c r="CM60" i="6" s="1"/>
  <c r="AF74" i="2"/>
  <c r="CP79" i="2"/>
  <c r="AF79" i="2"/>
  <c r="AA83" i="2"/>
  <c r="Y87" i="2"/>
  <c r="CI87" i="2"/>
  <c r="M87" i="6" s="1"/>
  <c r="CM87" i="6" s="1"/>
  <c r="CW87" i="6" s="1"/>
  <c r="CV87" i="6" s="1"/>
  <c r="CK103" i="2"/>
  <c r="Z58" i="2"/>
  <c r="CJ58" i="2"/>
  <c r="CL77" i="2"/>
  <c r="AB77" i="2"/>
  <c r="CK77" i="2"/>
  <c r="AA77" i="2"/>
  <c r="AW91" i="2"/>
  <c r="BE91" i="2" s="1"/>
  <c r="BO91" i="2" s="1"/>
  <c r="AY91" i="2"/>
  <c r="BG91" i="2" s="1"/>
  <c r="AZ91" i="2"/>
  <c r="BH91" i="2" s="1"/>
  <c r="AV91" i="2"/>
  <c r="AD102" i="2"/>
  <c r="CK102" i="2"/>
  <c r="AA102" i="2"/>
  <c r="AW81" i="2"/>
  <c r="Y92" i="2"/>
  <c r="CI92" i="2"/>
  <c r="M92" i="6" s="1"/>
  <c r="CM92" i="6" s="1"/>
  <c r="CO98" i="2"/>
  <c r="AE98" i="2"/>
  <c r="Y95" i="2"/>
  <c r="W95" i="2"/>
  <c r="CN116" i="2"/>
  <c r="AD116" i="2"/>
  <c r="AB124" i="2"/>
  <c r="CL124" i="2"/>
  <c r="CO129" i="2"/>
  <c r="AE129" i="2"/>
  <c r="CN205" i="2"/>
  <c r="AD205" i="2"/>
  <c r="AD209" i="2"/>
  <c r="CN249" i="2"/>
  <c r="AD249" i="2"/>
  <c r="CN261" i="2"/>
  <c r="AD261" i="2"/>
  <c r="CN269" i="2"/>
  <c r="AD269" i="2"/>
  <c r="CL157" i="2"/>
  <c r="AB157" i="2"/>
  <c r="AA157" i="2"/>
  <c r="CS164" i="2"/>
  <c r="CR164" i="2" s="1"/>
  <c r="CN112" i="2"/>
  <c r="AD112" i="2"/>
  <c r="CM149" i="2"/>
  <c r="AD153" i="2"/>
  <c r="CO183" i="2"/>
  <c r="AB178" i="2"/>
  <c r="CL178" i="2"/>
  <c r="CM195" i="2"/>
  <c r="AC195" i="2"/>
  <c r="CJ227" i="2"/>
  <c r="AV299" i="2"/>
  <c r="AZ299" i="2"/>
  <c r="AU299" i="2"/>
  <c r="BC299" i="2" s="1"/>
  <c r="AW299" i="2"/>
  <c r="BE299" i="2" s="1"/>
  <c r="AY299" i="2"/>
  <c r="BG299" i="2" s="1"/>
  <c r="AS299" i="2"/>
  <c r="BA299" i="2" s="1"/>
  <c r="AT299" i="2"/>
  <c r="AX299" i="2"/>
  <c r="W165" i="2"/>
  <c r="CP249" i="2"/>
  <c r="G39" i="2"/>
  <c r="O39" i="2" s="1"/>
  <c r="K39" i="2"/>
  <c r="S39" i="2" s="1"/>
  <c r="BS39" i="2"/>
  <c r="CA39" i="2" s="1"/>
  <c r="BW39" i="2"/>
  <c r="CE39" i="2" s="1"/>
  <c r="L39" i="2"/>
  <c r="T39" i="2" s="1"/>
  <c r="AG39" i="2"/>
  <c r="AJ39" i="2" s="1"/>
  <c r="BX39" i="2"/>
  <c r="CF39" i="2" s="1"/>
  <c r="H39" i="2"/>
  <c r="P39" i="2" s="1"/>
  <c r="N39" i="2"/>
  <c r="V39" i="2" s="1"/>
  <c r="BT39" i="2"/>
  <c r="CB39" i="2" s="1"/>
  <c r="BZ39" i="2"/>
  <c r="CH39" i="2" s="1"/>
  <c r="BU39" i="2"/>
  <c r="CC39" i="2" s="1"/>
  <c r="J39" i="2"/>
  <c r="R39" i="2" s="1"/>
  <c r="BV39" i="2"/>
  <c r="CD39" i="2" s="1"/>
  <c r="M39" i="2"/>
  <c r="U39" i="2" s="1"/>
  <c r="BY39" i="2"/>
  <c r="CG39" i="2" s="1"/>
  <c r="I39" i="2"/>
  <c r="Q39" i="2" s="1"/>
  <c r="AM38" i="2"/>
  <c r="AQ38" i="2"/>
  <c r="AP38" i="2"/>
  <c r="AO38" i="2"/>
  <c r="AL38" i="2"/>
  <c r="AK38" i="2" s="1"/>
  <c r="AN38" i="2"/>
  <c r="AO63" i="2"/>
  <c r="AM63" i="2"/>
  <c r="AN63" i="2"/>
  <c r="AP63" i="2"/>
  <c r="AQ63" i="2"/>
  <c r="AR63" i="2" s="1"/>
  <c r="AL63" i="2"/>
  <c r="AK63" i="2" s="1"/>
  <c r="AC61" i="2"/>
  <c r="AS88" i="2"/>
  <c r="AW88" i="2"/>
  <c r="AT88" i="2"/>
  <c r="AY88" i="2"/>
  <c r="AU88" i="2"/>
  <c r="AV88" i="2"/>
  <c r="AX88" i="2"/>
  <c r="AZ88" i="2"/>
  <c r="AE97" i="2"/>
  <c r="CO107" i="2"/>
  <c r="AE107" i="2"/>
  <c r="CO109" i="2"/>
  <c r="AE109" i="2"/>
  <c r="CO111" i="2"/>
  <c r="AE111" i="2"/>
  <c r="CO113" i="2"/>
  <c r="AE113" i="2"/>
  <c r="CO115" i="2"/>
  <c r="AE115" i="2"/>
  <c r="CO117" i="2"/>
  <c r="AE117" i="2"/>
  <c r="CO119" i="2"/>
  <c r="AE119" i="2"/>
  <c r="AE121" i="2"/>
  <c r="CO123" i="2"/>
  <c r="AE123" i="2"/>
  <c r="CO125" i="2"/>
  <c r="AE125" i="2"/>
  <c r="CO126" i="2"/>
  <c r="AE126" i="2"/>
  <c r="AF42" i="2"/>
  <c r="CP42" i="2"/>
  <c r="W42" i="2"/>
  <c r="Y42" i="2"/>
  <c r="CI42" i="2"/>
  <c r="M42" i="6" s="1"/>
  <c r="CM42" i="6" s="1"/>
  <c r="CW42" i="6" s="1"/>
  <c r="CV42" i="6" s="1"/>
  <c r="AD73" i="2"/>
  <c r="CN73" i="2"/>
  <c r="AB110" i="2"/>
  <c r="AC118" i="2"/>
  <c r="CM118" i="2"/>
  <c r="CL146" i="2"/>
  <c r="AB146" i="2"/>
  <c r="CJ146" i="2"/>
  <c r="Z146" i="2"/>
  <c r="CL150" i="2"/>
  <c r="AB150" i="2"/>
  <c r="CK150" i="2"/>
  <c r="AA150" i="2"/>
  <c r="AA154" i="2"/>
  <c r="AB174" i="2"/>
  <c r="CJ174" i="2"/>
  <c r="Z174" i="2"/>
  <c r="AD236" i="2"/>
  <c r="AD252" i="2"/>
  <c r="CO78" i="2"/>
  <c r="AE78" i="2"/>
  <c r="CL156" i="2"/>
  <c r="CK156" i="2"/>
  <c r="AC204" i="2"/>
  <c r="CJ137" i="2"/>
  <c r="Z137" i="2"/>
  <c r="W137" i="2"/>
  <c r="CJ234" i="2"/>
  <c r="BV242" i="2"/>
  <c r="CD242" i="2" s="1"/>
  <c r="BY242" i="2"/>
  <c r="CG242" i="2" s="1"/>
  <c r="J242" i="2"/>
  <c r="R242" i="2" s="1"/>
  <c r="M242" i="2"/>
  <c r="U242" i="2" s="1"/>
  <c r="BZ242" i="2"/>
  <c r="CH242" i="2" s="1"/>
  <c r="G242" i="2"/>
  <c r="O242" i="2" s="1"/>
  <c r="N242" i="2"/>
  <c r="V242" i="2" s="1"/>
  <c r="L242" i="2"/>
  <c r="T242" i="2" s="1"/>
  <c r="I242" i="2"/>
  <c r="Q242" i="2" s="1"/>
  <c r="BS242" i="2"/>
  <c r="CA242" i="2" s="1"/>
  <c r="H242" i="2"/>
  <c r="P242" i="2" s="1"/>
  <c r="K242" i="2"/>
  <c r="S242" i="2" s="1"/>
  <c r="BU242" i="2"/>
  <c r="CC242" i="2" s="1"/>
  <c r="BW242" i="2"/>
  <c r="CE242" i="2" s="1"/>
  <c r="BT242" i="2"/>
  <c r="CB242" i="2" s="1"/>
  <c r="CM59" i="2"/>
  <c r="AD64" i="2"/>
  <c r="CP53" i="2"/>
  <c r="AF53" i="2"/>
  <c r="BW38" i="2"/>
  <c r="CE38" i="2" s="1"/>
  <c r="AO43" i="2"/>
  <c r="AP43" i="2"/>
  <c r="BF43" i="2" s="1"/>
  <c r="AN43" i="2"/>
  <c r="AL43" i="2"/>
  <c r="AK43" i="2" s="1"/>
  <c r="AM43" i="2"/>
  <c r="BC43" i="2" s="1"/>
  <c r="AQ43" i="2"/>
  <c r="I40" i="2"/>
  <c r="Q40" i="2" s="1"/>
  <c r="BV40" i="2"/>
  <c r="CD40" i="2" s="1"/>
  <c r="J40" i="2"/>
  <c r="R40" i="2" s="1"/>
  <c r="BW40" i="2"/>
  <c r="BY40" i="2"/>
  <c r="BX40" i="2"/>
  <c r="CF40" i="2" s="1"/>
  <c r="G40" i="2"/>
  <c r="O40" i="2" s="1"/>
  <c r="H40" i="2"/>
  <c r="P40" i="2" s="1"/>
  <c r="N40" i="2"/>
  <c r="V40" i="2" s="1"/>
  <c r="BT40" i="2"/>
  <c r="CB40" i="2" s="1"/>
  <c r="BU40" i="2"/>
  <c r="CC40" i="2" s="1"/>
  <c r="BS40" i="2"/>
  <c r="CA40" i="2" s="1"/>
  <c r="L40" i="2"/>
  <c r="T40" i="2" s="1"/>
  <c r="Y48" i="2"/>
  <c r="AS56" i="2"/>
  <c r="BA56" i="2" s="1"/>
  <c r="AX56" i="2"/>
  <c r="AZ56" i="2"/>
  <c r="AV56" i="2"/>
  <c r="J36" i="2"/>
  <c r="R36" i="2" s="1"/>
  <c r="BZ40" i="2"/>
  <c r="CH40" i="2" s="1"/>
  <c r="Y45" i="2"/>
  <c r="CI45" i="2"/>
  <c r="M45" i="6" s="1"/>
  <c r="CM45" i="6" s="1"/>
  <c r="CW45" i="6" s="1"/>
  <c r="CV45" i="6" s="1"/>
  <c r="Z110" i="2"/>
  <c r="CJ118" i="2"/>
  <c r="Z118" i="2"/>
  <c r="CJ126" i="2"/>
  <c r="Z126" i="2"/>
  <c r="CJ131" i="2"/>
  <c r="Z131" i="2"/>
  <c r="CK131" i="2"/>
  <c r="AA131" i="2"/>
  <c r="AD185" i="2"/>
  <c r="AC126" i="2"/>
  <c r="AD133" i="2"/>
  <c r="CN133" i="2"/>
  <c r="CL134" i="2"/>
  <c r="AB134" i="2"/>
  <c r="CJ134" i="2"/>
  <c r="Z134" i="2"/>
  <c r="CK134" i="2"/>
  <c r="AA134" i="2"/>
  <c r="AW139" i="2"/>
  <c r="AZ139" i="2"/>
  <c r="BH139" i="2" s="1"/>
  <c r="AS143" i="2"/>
  <c r="AW143" i="2"/>
  <c r="AT143" i="2"/>
  <c r="BB143" i="2" s="1"/>
  <c r="AY143" i="2"/>
  <c r="BG143" i="2" s="1"/>
  <c r="AU143" i="2"/>
  <c r="BC143" i="2" s="1"/>
  <c r="AZ143" i="2"/>
  <c r="BH143" i="2" s="1"/>
  <c r="AX143" i="2"/>
  <c r="BF143" i="2" s="1"/>
  <c r="AV143" i="2"/>
  <c r="BD143" i="2" s="1"/>
  <c r="CL162" i="2"/>
  <c r="AB162" i="2"/>
  <c r="CJ162" i="2"/>
  <c r="Z162" i="2"/>
  <c r="CK162" i="2"/>
  <c r="AA162" i="2"/>
  <c r="CL166" i="2"/>
  <c r="AB166" i="2"/>
  <c r="Z166" i="2"/>
  <c r="CK166" i="2"/>
  <c r="AA166" i="2"/>
  <c r="AS171" i="2"/>
  <c r="BA171" i="2" s="1"/>
  <c r="AW171" i="2"/>
  <c r="BE171" i="2" s="1"/>
  <c r="AT171" i="2"/>
  <c r="BB171" i="2" s="1"/>
  <c r="AY171" i="2"/>
  <c r="BG171" i="2" s="1"/>
  <c r="AU171" i="2"/>
  <c r="BC171" i="2" s="1"/>
  <c r="AZ171" i="2"/>
  <c r="AX171" i="2"/>
  <c r="BF171" i="2" s="1"/>
  <c r="BP171" i="2" s="1"/>
  <c r="AV171" i="2"/>
  <c r="BD171" i="2" s="1"/>
  <c r="Z193" i="2"/>
  <c r="AF193" i="2"/>
  <c r="Z200" i="2"/>
  <c r="CN213" i="2"/>
  <c r="AD213" i="2"/>
  <c r="CN217" i="2"/>
  <c r="AD217" i="2"/>
  <c r="CN220" i="2"/>
  <c r="AD220" i="2"/>
  <c r="CN233" i="2"/>
  <c r="AD233" i="2"/>
  <c r="AF132" i="2"/>
  <c r="AE132" i="2"/>
  <c r="Y85" i="2"/>
  <c r="W85" i="2"/>
  <c r="CI85" i="2"/>
  <c r="M85" i="6" s="1"/>
  <c r="CM85" i="6" s="1"/>
  <c r="CW85" i="6" s="1"/>
  <c r="CV85" i="6" s="1"/>
  <c r="AS106" i="2"/>
  <c r="AW106" i="2"/>
  <c r="BE106" i="2" s="1"/>
  <c r="AX106" i="2"/>
  <c r="AT106" i="2"/>
  <c r="BB106" i="2" s="1"/>
  <c r="AY106" i="2"/>
  <c r="AZ106" i="2"/>
  <c r="AV106" i="2"/>
  <c r="AU106" i="2"/>
  <c r="BC106" i="2" s="1"/>
  <c r="AS122" i="2"/>
  <c r="AW122" i="2"/>
  <c r="BE122" i="2" s="1"/>
  <c r="AX122" i="2"/>
  <c r="AT122" i="2"/>
  <c r="AY122" i="2"/>
  <c r="AZ122" i="2"/>
  <c r="AU122" i="2"/>
  <c r="AV122" i="2"/>
  <c r="AD128" i="2"/>
  <c r="CN128" i="2"/>
  <c r="AB128" i="2"/>
  <c r="CL128" i="2"/>
  <c r="CJ128" i="2"/>
  <c r="Z128" i="2"/>
  <c r="CK128" i="2"/>
  <c r="AA128" i="2"/>
  <c r="AC141" i="2"/>
  <c r="AD148" i="2"/>
  <c r="W98" i="2"/>
  <c r="Y145" i="2"/>
  <c r="W145" i="2"/>
  <c r="CI145" i="2"/>
  <c r="M145" i="6" s="1"/>
  <c r="CM145" i="6" s="1"/>
  <c r="CW145" i="6" s="1"/>
  <c r="CV145" i="6" s="1"/>
  <c r="AE187" i="2"/>
  <c r="CO187" i="2"/>
  <c r="CN190" i="2"/>
  <c r="AD190" i="2"/>
  <c r="AC191" i="2"/>
  <c r="AB187" i="2"/>
  <c r="CL187" i="2"/>
  <c r="CJ187" i="2"/>
  <c r="Z187" i="2"/>
  <c r="I192" i="2"/>
  <c r="Q192" i="2" s="1"/>
  <c r="BZ192" i="2"/>
  <c r="CH192" i="2" s="1"/>
  <c r="N192" i="2"/>
  <c r="V192" i="2" s="1"/>
  <c r="BU192" i="2"/>
  <c r="CC192" i="2" s="1"/>
  <c r="J192" i="2"/>
  <c r="R192" i="2" s="1"/>
  <c r="BV192" i="2"/>
  <c r="CD192" i="2" s="1"/>
  <c r="K192" i="2"/>
  <c r="S192" i="2" s="1"/>
  <c r="M192" i="2"/>
  <c r="U192" i="2" s="1"/>
  <c r="L192" i="2"/>
  <c r="T192" i="2" s="1"/>
  <c r="BW192" i="2"/>
  <c r="CE192" i="2" s="1"/>
  <c r="BS192" i="2"/>
  <c r="CA192" i="2" s="1"/>
  <c r="BT192" i="2"/>
  <c r="CB192" i="2" s="1"/>
  <c r="BY192" i="2"/>
  <c r="CG192" i="2" s="1"/>
  <c r="G192" i="2"/>
  <c r="O192" i="2" s="1"/>
  <c r="H192" i="2"/>
  <c r="P192" i="2" s="1"/>
  <c r="Y149" i="2"/>
  <c r="CI149" i="2"/>
  <c r="M149" i="6" s="1"/>
  <c r="CM149" i="6" s="1"/>
  <c r="CW149" i="6" s="1"/>
  <c r="CV149" i="6" s="1"/>
  <c r="I204" i="2"/>
  <c r="Q204" i="2" s="1"/>
  <c r="BZ204" i="2"/>
  <c r="CH204" i="2" s="1"/>
  <c r="N204" i="2"/>
  <c r="V204" i="2" s="1"/>
  <c r="BV204" i="2"/>
  <c r="CD204" i="2" s="1"/>
  <c r="BY204" i="2"/>
  <c r="BS204" i="2"/>
  <c r="CA204" i="2" s="1"/>
  <c r="J204" i="2"/>
  <c r="R204" i="2" s="1"/>
  <c r="H204" i="2"/>
  <c r="P204" i="2" s="1"/>
  <c r="BW204" i="2"/>
  <c r="BX204" i="2"/>
  <c r="CF204" i="2" s="1"/>
  <c r="L204" i="2"/>
  <c r="T204" i="2" s="1"/>
  <c r="G204" i="2"/>
  <c r="O204" i="2" s="1"/>
  <c r="BT204" i="2"/>
  <c r="CB204" i="2" s="1"/>
  <c r="G210" i="2"/>
  <c r="O210" i="2" s="1"/>
  <c r="K210" i="2"/>
  <c r="S210" i="2" s="1"/>
  <c r="BS210" i="2"/>
  <c r="CA210" i="2" s="1"/>
  <c r="BW210" i="2"/>
  <c r="CE210" i="2" s="1"/>
  <c r="I210" i="2"/>
  <c r="Q210" i="2" s="1"/>
  <c r="AG210" i="2"/>
  <c r="AJ210" i="2" s="1"/>
  <c r="BV210" i="2"/>
  <c r="CD210" i="2" s="1"/>
  <c r="N210" i="2"/>
  <c r="V210" i="2" s="1"/>
  <c r="BU210" i="2"/>
  <c r="CC210" i="2" s="1"/>
  <c r="J210" i="2"/>
  <c r="R210" i="2" s="1"/>
  <c r="BZ210" i="2"/>
  <c r="CH210" i="2" s="1"/>
  <c r="BY210" i="2"/>
  <c r="CG210" i="2" s="1"/>
  <c r="M210" i="2"/>
  <c r="U210" i="2" s="1"/>
  <c r="L210" i="2"/>
  <c r="T210" i="2" s="1"/>
  <c r="BX210" i="2"/>
  <c r="CF210" i="2" s="1"/>
  <c r="H210" i="2"/>
  <c r="P210" i="2" s="1"/>
  <c r="AC212" i="2"/>
  <c r="Y252" i="2"/>
  <c r="G230" i="2"/>
  <c r="O230" i="2" s="1"/>
  <c r="K230" i="2"/>
  <c r="S230" i="2" s="1"/>
  <c r="BS230" i="2"/>
  <c r="CA230" i="2" s="1"/>
  <c r="BW230" i="2"/>
  <c r="CE230" i="2" s="1"/>
  <c r="I230" i="2"/>
  <c r="Q230" i="2" s="1"/>
  <c r="AG230" i="2"/>
  <c r="AJ230" i="2" s="1"/>
  <c r="BV230" i="2"/>
  <c r="CD230" i="2" s="1"/>
  <c r="N230" i="2"/>
  <c r="V230" i="2" s="1"/>
  <c r="BU230" i="2"/>
  <c r="CC230" i="2" s="1"/>
  <c r="BZ230" i="2"/>
  <c r="CH230" i="2" s="1"/>
  <c r="M230" i="2"/>
  <c r="U230" i="2" s="1"/>
  <c r="BY230" i="2"/>
  <c r="CG230" i="2" s="1"/>
  <c r="J230" i="2"/>
  <c r="R230" i="2" s="1"/>
  <c r="L230" i="2"/>
  <c r="T230" i="2" s="1"/>
  <c r="H230" i="2"/>
  <c r="P230" i="2" s="1"/>
  <c r="BX230" i="2"/>
  <c r="CF230" i="2" s="1"/>
  <c r="AU232" i="2"/>
  <c r="AY232" i="2"/>
  <c r="AV232" i="2"/>
  <c r="AZ232" i="2"/>
  <c r="AT232" i="2"/>
  <c r="AS232" i="2"/>
  <c r="AX232" i="2"/>
  <c r="AW232" i="2"/>
  <c r="AA233" i="2"/>
  <c r="AU243" i="2"/>
  <c r="AY243" i="2"/>
  <c r="AV243" i="2"/>
  <c r="AZ243" i="2"/>
  <c r="AT243" i="2"/>
  <c r="AS243" i="2"/>
  <c r="AX243" i="2"/>
  <c r="AW243" i="2"/>
  <c r="CL245" i="2"/>
  <c r="H254" i="2"/>
  <c r="P254" i="2" s="1"/>
  <c r="L254" i="2"/>
  <c r="T254" i="2" s="1"/>
  <c r="G263" i="2"/>
  <c r="O263" i="2" s="1"/>
  <c r="K263" i="2"/>
  <c r="S263" i="2" s="1"/>
  <c r="BS263" i="2"/>
  <c r="CA263" i="2" s="1"/>
  <c r="BW263" i="2"/>
  <c r="CE263" i="2" s="1"/>
  <c r="N263" i="2"/>
  <c r="V263" i="2" s="1"/>
  <c r="BU263" i="2"/>
  <c r="CC263" i="2" s="1"/>
  <c r="M263" i="2"/>
  <c r="U263" i="2" s="1"/>
  <c r="BZ263" i="2"/>
  <c r="CH263" i="2" s="1"/>
  <c r="AG263" i="2"/>
  <c r="AJ263" i="2" s="1"/>
  <c r="BY263" i="2"/>
  <c r="CG263" i="2" s="1"/>
  <c r="I263" i="2"/>
  <c r="Q263" i="2" s="1"/>
  <c r="J263" i="2"/>
  <c r="R263" i="2" s="1"/>
  <c r="BV263" i="2"/>
  <c r="CD263" i="2" s="1"/>
  <c r="BT263" i="2"/>
  <c r="CB263" i="2" s="1"/>
  <c r="H263" i="2"/>
  <c r="P263" i="2" s="1"/>
  <c r="L263" i="2"/>
  <c r="T263" i="2" s="1"/>
  <c r="CL298" i="2"/>
  <c r="CK298" i="2"/>
  <c r="AA298" i="2"/>
  <c r="AD298" i="2"/>
  <c r="AA249" i="2"/>
  <c r="G193" i="2"/>
  <c r="O193" i="2" s="1"/>
  <c r="M193" i="2"/>
  <c r="U193" i="2" s="1"/>
  <c r="BS193" i="2"/>
  <c r="CA193" i="2" s="1"/>
  <c r="BY193" i="2"/>
  <c r="CG193" i="2" s="1"/>
  <c r="K193" i="2"/>
  <c r="S193" i="2" s="1"/>
  <c r="AG193" i="2"/>
  <c r="AJ193" i="2" s="1"/>
  <c r="BW193" i="2"/>
  <c r="CE193" i="2" s="1"/>
  <c r="J193" i="2"/>
  <c r="R193" i="2" s="1"/>
  <c r="BV193" i="2"/>
  <c r="CD193" i="2" s="1"/>
  <c r="I193" i="2"/>
  <c r="Q193" i="2" s="1"/>
  <c r="BZ193" i="2"/>
  <c r="BT193" i="2"/>
  <c r="BU193" i="2"/>
  <c r="CC193" i="2" s="1"/>
  <c r="BX193" i="2"/>
  <c r="CF193" i="2" s="1"/>
  <c r="Y200" i="2"/>
  <c r="CN291" i="2"/>
  <c r="AD291" i="2"/>
  <c r="CM276" i="2"/>
  <c r="AC276" i="2"/>
  <c r="AU273" i="2"/>
  <c r="AY273" i="2"/>
  <c r="BG273" i="2" s="1"/>
  <c r="AV273" i="2"/>
  <c r="AZ273" i="2"/>
  <c r="AS273" i="2"/>
  <c r="BA273" i="2" s="1"/>
  <c r="AX273" i="2"/>
  <c r="AT273" i="2"/>
  <c r="AW273" i="2"/>
  <c r="CO69" i="2"/>
  <c r="AE69" i="2"/>
  <c r="CN45" i="2"/>
  <c r="AD45" i="2"/>
  <c r="CO47" i="2"/>
  <c r="AE47" i="2"/>
  <c r="AE48" i="2"/>
  <c r="AB49" i="2"/>
  <c r="CK49" i="2"/>
  <c r="AA49" i="2"/>
  <c r="CL50" i="2"/>
  <c r="AB50" i="2"/>
  <c r="CK50" i="2"/>
  <c r="AA50" i="2"/>
  <c r="AS59" i="2"/>
  <c r="AX59" i="2"/>
  <c r="AZ59" i="2"/>
  <c r="AV59" i="2"/>
  <c r="AB64" i="2"/>
  <c r="Y64" i="2"/>
  <c r="CI64" i="2"/>
  <c r="M64" i="6" s="1"/>
  <c r="CM64" i="6" s="1"/>
  <c r="AS46" i="2"/>
  <c r="BA46" i="2" s="1"/>
  <c r="AW46" i="2"/>
  <c r="AU46" i="2"/>
  <c r="BC46" i="2" s="1"/>
  <c r="AZ46" i="2"/>
  <c r="AY46" i="2"/>
  <c r="BG46" i="2" s="1"/>
  <c r="AT46" i="2"/>
  <c r="AV46" i="2"/>
  <c r="BD46" i="2" s="1"/>
  <c r="AX46" i="2"/>
  <c r="BF46" i="2" s="1"/>
  <c r="AC54" i="2"/>
  <c r="CM54" i="2"/>
  <c r="AC62" i="2"/>
  <c r="CM62" i="2"/>
  <c r="AF62" i="2"/>
  <c r="CP62" i="2"/>
  <c r="CJ76" i="2"/>
  <c r="Z76" i="2"/>
  <c r="AA76" i="2"/>
  <c r="Z80" i="2"/>
  <c r="AA80" i="2"/>
  <c r="CJ84" i="2"/>
  <c r="Z84" i="2"/>
  <c r="CK84" i="2"/>
  <c r="AA84" i="2"/>
  <c r="CJ88" i="2"/>
  <c r="Z88" i="2"/>
  <c r="CK88" i="2"/>
  <c r="AA88" i="2"/>
  <c r="AJ60" i="2"/>
  <c r="AS67" i="2"/>
  <c r="AY67" i="2"/>
  <c r="AS71" i="2"/>
  <c r="AW71" i="2"/>
  <c r="AT71" i="2"/>
  <c r="AY71" i="2"/>
  <c r="AU71" i="2"/>
  <c r="AZ71" i="2"/>
  <c r="AX71" i="2"/>
  <c r="AV71" i="2"/>
  <c r="Y75" i="2"/>
  <c r="CI75" i="2"/>
  <c r="M75" i="6" s="1"/>
  <c r="CM75" i="6" s="1"/>
  <c r="CP83" i="2"/>
  <c r="AF83" i="2"/>
  <c r="CO83" i="2"/>
  <c r="AE83" i="2"/>
  <c r="Z87" i="2"/>
  <c r="CK87" i="2"/>
  <c r="AA87" i="2"/>
  <c r="CP65" i="2"/>
  <c r="AF65" i="2"/>
  <c r="CJ65" i="2"/>
  <c r="Z65" i="2"/>
  <c r="Y65" i="2"/>
  <c r="CI65" i="2"/>
  <c r="M65" i="6" s="1"/>
  <c r="CM65" i="6" s="1"/>
  <c r="AB70" i="2"/>
  <c r="CL70" i="2"/>
  <c r="Y77" i="2"/>
  <c r="W77" i="2"/>
  <c r="CI77" i="2"/>
  <c r="M77" i="6" s="1"/>
  <c r="CM77" i="6" s="1"/>
  <c r="CW77" i="6" s="1"/>
  <c r="CV77" i="6" s="1"/>
  <c r="Y84" i="2"/>
  <c r="CI84" i="2"/>
  <c r="M84" i="6" s="1"/>
  <c r="CM84" i="6" s="1"/>
  <c r="CW84" i="6" s="1"/>
  <c r="CV84" i="6" s="1"/>
  <c r="AE86" i="2"/>
  <c r="CP106" i="2"/>
  <c r="AF106" i="2"/>
  <c r="CP107" i="2"/>
  <c r="AF107" i="2"/>
  <c r="CP110" i="2"/>
  <c r="AF110" i="2"/>
  <c r="CP111" i="2"/>
  <c r="AF111" i="2"/>
  <c r="CP114" i="2"/>
  <c r="AF114" i="2"/>
  <c r="CP115" i="2"/>
  <c r="AF115" i="2"/>
  <c r="CP118" i="2"/>
  <c r="AF118" i="2"/>
  <c r="CP119" i="2"/>
  <c r="AF119" i="2"/>
  <c r="CP123" i="2"/>
  <c r="AF123" i="2"/>
  <c r="CP126" i="2"/>
  <c r="AF126" i="2"/>
  <c r="CP127" i="2"/>
  <c r="AF127" i="2"/>
  <c r="AS72" i="2"/>
  <c r="AW72" i="2"/>
  <c r="AT72" i="2"/>
  <c r="AY72" i="2"/>
  <c r="AV72" i="2"/>
  <c r="AX72" i="2"/>
  <c r="AZ72" i="2"/>
  <c r="AU72" i="2"/>
  <c r="CN80" i="2"/>
  <c r="W81" i="2"/>
  <c r="AB103" i="2"/>
  <c r="AT103" i="2"/>
  <c r="BB103" i="2" s="1"/>
  <c r="AZ103" i="2"/>
  <c r="CL104" i="2"/>
  <c r="AB104" i="2"/>
  <c r="CJ104" i="2"/>
  <c r="Z104" i="2"/>
  <c r="CK104" i="2"/>
  <c r="AA104" i="2"/>
  <c r="CJ108" i="2"/>
  <c r="Z108" i="2"/>
  <c r="CJ116" i="2"/>
  <c r="Z116" i="2"/>
  <c r="CJ124" i="2"/>
  <c r="Z124" i="2"/>
  <c r="CP131" i="2"/>
  <c r="AF131" i="2"/>
  <c r="CO131" i="2"/>
  <c r="AE131" i="2"/>
  <c r="Y97" i="2"/>
  <c r="CI97" i="2"/>
  <c r="M97" i="6" s="1"/>
  <c r="CM97" i="6" s="1"/>
  <c r="CW97" i="6" s="1"/>
  <c r="CV97" i="6" s="1"/>
  <c r="AB98" i="2"/>
  <c r="CL98" i="2"/>
  <c r="Y107" i="2"/>
  <c r="CI107" i="2"/>
  <c r="M107" i="6" s="1"/>
  <c r="CM107" i="6" s="1"/>
  <c r="CW107" i="6" s="1"/>
  <c r="CV107" i="6" s="1"/>
  <c r="CN109" i="2"/>
  <c r="AD109" i="2"/>
  <c r="AS113" i="2"/>
  <c r="BA113" i="2" s="1"/>
  <c r="AW113" i="2"/>
  <c r="AX113" i="2"/>
  <c r="BF113" i="2" s="1"/>
  <c r="AT113" i="2"/>
  <c r="BB113" i="2" s="1"/>
  <c r="AY113" i="2"/>
  <c r="BG113" i="2" s="1"/>
  <c r="AU113" i="2"/>
  <c r="BC113" i="2" s="1"/>
  <c r="AV113" i="2"/>
  <c r="AZ113" i="2"/>
  <c r="Y115" i="2"/>
  <c r="CI115" i="2"/>
  <c r="M115" i="6" s="1"/>
  <c r="CM115" i="6" s="1"/>
  <c r="CW115" i="6" s="1"/>
  <c r="CV115" i="6" s="1"/>
  <c r="CN117" i="2"/>
  <c r="AD117" i="2"/>
  <c r="AS121" i="2"/>
  <c r="AW121" i="2"/>
  <c r="AX121" i="2"/>
  <c r="BF121" i="2" s="1"/>
  <c r="AT121" i="2"/>
  <c r="AY121" i="2"/>
  <c r="BG121" i="2" s="1"/>
  <c r="AU121" i="2"/>
  <c r="BC121" i="2" s="1"/>
  <c r="AV121" i="2"/>
  <c r="AZ121" i="2"/>
  <c r="Y123" i="2"/>
  <c r="W123" i="2"/>
  <c r="CI123" i="2"/>
  <c r="M123" i="6" s="1"/>
  <c r="CM123" i="6" s="1"/>
  <c r="CN125" i="2"/>
  <c r="AD125" i="2"/>
  <c r="Y127" i="2"/>
  <c r="W127" i="2"/>
  <c r="AF130" i="2"/>
  <c r="AE130" i="2"/>
  <c r="AD93" i="2"/>
  <c r="CN93" i="2"/>
  <c r="Y104" i="2"/>
  <c r="CI104" i="2"/>
  <c r="M104" i="6" s="1"/>
  <c r="CM104" i="6" s="1"/>
  <c r="AS110" i="2"/>
  <c r="BA110" i="2" s="1"/>
  <c r="AX110" i="2"/>
  <c r="AY110" i="2"/>
  <c r="AU110" i="2"/>
  <c r="CJ138" i="2"/>
  <c r="CL142" i="2"/>
  <c r="AB142" i="2"/>
  <c r="CJ142" i="2"/>
  <c r="Z142" i="2"/>
  <c r="CK142" i="2"/>
  <c r="AA142" i="2"/>
  <c r="AS147" i="2"/>
  <c r="BA147" i="2" s="1"/>
  <c r="AW147" i="2"/>
  <c r="AT147" i="2"/>
  <c r="AY147" i="2"/>
  <c r="BG147" i="2" s="1"/>
  <c r="AU147" i="2"/>
  <c r="BC147" i="2" s="1"/>
  <c r="AZ147" i="2"/>
  <c r="AX147" i="2"/>
  <c r="AV147" i="2"/>
  <c r="BD147" i="2" s="1"/>
  <c r="AS151" i="2"/>
  <c r="AW151" i="2"/>
  <c r="AT151" i="2"/>
  <c r="AY151" i="2"/>
  <c r="AU151" i="2"/>
  <c r="AZ151" i="2"/>
  <c r="AV151" i="2"/>
  <c r="AX151" i="2"/>
  <c r="AS155" i="2"/>
  <c r="BA155" i="2" s="1"/>
  <c r="AW155" i="2"/>
  <c r="BE155" i="2" s="1"/>
  <c r="AT155" i="2"/>
  <c r="BB155" i="2" s="1"/>
  <c r="AY155" i="2"/>
  <c r="BG155" i="2" s="1"/>
  <c r="AU155" i="2"/>
  <c r="BC155" i="2" s="1"/>
  <c r="AZ155" i="2"/>
  <c r="BH155" i="2" s="1"/>
  <c r="AX155" i="2"/>
  <c r="BF155" i="2" s="1"/>
  <c r="AV155" i="2"/>
  <c r="BD155" i="2" s="1"/>
  <c r="CL170" i="2"/>
  <c r="AB170" i="2"/>
  <c r="CJ170" i="2"/>
  <c r="CK170" i="2"/>
  <c r="AA170" i="2"/>
  <c r="AS175" i="2"/>
  <c r="BA175" i="2" s="1"/>
  <c r="AT175" i="2"/>
  <c r="AU175" i="2"/>
  <c r="AV175" i="2"/>
  <c r="L193" i="2"/>
  <c r="T193" i="2" s="1"/>
  <c r="CN104" i="2"/>
  <c r="CM108" i="2"/>
  <c r="AF175" i="2"/>
  <c r="Z177" i="2"/>
  <c r="CN208" i="2"/>
  <c r="AD208" i="2"/>
  <c r="CN212" i="2"/>
  <c r="AD212" i="2"/>
  <c r="CN216" i="2"/>
  <c r="BT226" i="2"/>
  <c r="CB226" i="2" s="1"/>
  <c r="CN229" i="2"/>
  <c r="AD229" i="2"/>
  <c r="CN245" i="2"/>
  <c r="AD245" i="2"/>
  <c r="CN248" i="2"/>
  <c r="AD248" i="2"/>
  <c r="BX254" i="2"/>
  <c r="CF254" i="2" s="1"/>
  <c r="AD272" i="2"/>
  <c r="CN281" i="2"/>
  <c r="AD281" i="2"/>
  <c r="AC132" i="2"/>
  <c r="CM132" i="2"/>
  <c r="AB106" i="2"/>
  <c r="CL106" i="2"/>
  <c r="Y106" i="2"/>
  <c r="W106" i="2"/>
  <c r="CI106" i="2"/>
  <c r="M106" i="6" s="1"/>
  <c r="CM106" i="6" s="1"/>
  <c r="AT120" i="2"/>
  <c r="AU120" i="2"/>
  <c r="Y122" i="2"/>
  <c r="CP128" i="2"/>
  <c r="AF128" i="2"/>
  <c r="CO128" i="2"/>
  <c r="AE128" i="2"/>
  <c r="AB57" i="2"/>
  <c r="CL57" i="2"/>
  <c r="AB114" i="2"/>
  <c r="CL114" i="2"/>
  <c r="Y114" i="2"/>
  <c r="CI114" i="2"/>
  <c r="M114" i="6" s="1"/>
  <c r="CM114" i="6" s="1"/>
  <c r="CN141" i="2"/>
  <c r="Y141" i="2"/>
  <c r="CI141" i="2"/>
  <c r="M141" i="6" s="1"/>
  <c r="CM141" i="6" s="1"/>
  <c r="CW141" i="6" s="1"/>
  <c r="CV141" i="6" s="1"/>
  <c r="AD157" i="2"/>
  <c r="CN157" i="2"/>
  <c r="Y157" i="2"/>
  <c r="AD150" i="2"/>
  <c r="CN150" i="2"/>
  <c r="CL169" i="2"/>
  <c r="AB169" i="2"/>
  <c r="CJ169" i="2"/>
  <c r="Z169" i="2"/>
  <c r="CK169" i="2"/>
  <c r="AA169" i="2"/>
  <c r="AC202" i="2"/>
  <c r="AV191" i="2"/>
  <c r="AU191" i="2"/>
  <c r="BC191" i="2" s="1"/>
  <c r="AY191" i="2"/>
  <c r="AT191" i="2"/>
  <c r="AA184" i="2"/>
  <c r="CL173" i="2"/>
  <c r="AB173" i="2"/>
  <c r="CJ173" i="2"/>
  <c r="CK173" i="2"/>
  <c r="AA173" i="2"/>
  <c r="AS174" i="2"/>
  <c r="AW174" i="2"/>
  <c r="AT174" i="2"/>
  <c r="AY174" i="2"/>
  <c r="AU174" i="2"/>
  <c r="AZ174" i="2"/>
  <c r="AV174" i="2"/>
  <c r="AX174" i="2"/>
  <c r="AB180" i="2"/>
  <c r="CL180" i="2"/>
  <c r="AE185" i="2"/>
  <c r="AE252" i="2"/>
  <c r="I188" i="2"/>
  <c r="Q188" i="2" s="1"/>
  <c r="BZ188" i="2"/>
  <c r="CH188" i="2" s="1"/>
  <c r="N188" i="2"/>
  <c r="V188" i="2" s="1"/>
  <c r="BV188" i="2"/>
  <c r="CD188" i="2" s="1"/>
  <c r="K188" i="2"/>
  <c r="S188" i="2" s="1"/>
  <c r="M188" i="2"/>
  <c r="U188" i="2" s="1"/>
  <c r="BU188" i="2"/>
  <c r="CC188" i="2" s="1"/>
  <c r="L188" i="2"/>
  <c r="T188" i="2" s="1"/>
  <c r="BY188" i="2"/>
  <c r="CG188" i="2" s="1"/>
  <c r="BS188" i="2"/>
  <c r="CA188" i="2" s="1"/>
  <c r="J188" i="2"/>
  <c r="R188" i="2" s="1"/>
  <c r="BT188" i="2"/>
  <c r="BW188" i="2"/>
  <c r="CE188" i="2" s="1"/>
  <c r="CJ243" i="2"/>
  <c r="Z243" i="2"/>
  <c r="G246" i="2"/>
  <c r="O246" i="2" s="1"/>
  <c r="K246" i="2"/>
  <c r="S246" i="2" s="1"/>
  <c r="BS246" i="2"/>
  <c r="CA246" i="2" s="1"/>
  <c r="BW246" i="2"/>
  <c r="CE246" i="2" s="1"/>
  <c r="N246" i="2"/>
  <c r="V246" i="2" s="1"/>
  <c r="BU246" i="2"/>
  <c r="CC246" i="2" s="1"/>
  <c r="J246" i="2"/>
  <c r="R246" i="2" s="1"/>
  <c r="AG246" i="2"/>
  <c r="AJ246" i="2" s="1"/>
  <c r="BY246" i="2"/>
  <c r="CG246" i="2" s="1"/>
  <c r="M246" i="2"/>
  <c r="U246" i="2" s="1"/>
  <c r="I246" i="2"/>
  <c r="Q246" i="2" s="1"/>
  <c r="BV246" i="2"/>
  <c r="CD246" i="2" s="1"/>
  <c r="BZ246" i="2"/>
  <c r="CH246" i="2" s="1"/>
  <c r="L246" i="2"/>
  <c r="T246" i="2" s="1"/>
  <c r="CI217" i="2"/>
  <c r="M217" i="6" s="1"/>
  <c r="CM217" i="6" s="1"/>
  <c r="Y217" i="2"/>
  <c r="X96" i="2"/>
  <c r="AB199" i="2"/>
  <c r="CJ199" i="2"/>
  <c r="Z199" i="2"/>
  <c r="AY237" i="2"/>
  <c r="BG237" i="2" s="1"/>
  <c r="AZ237" i="2"/>
  <c r="BH237" i="2" s="1"/>
  <c r="AX237" i="2"/>
  <c r="BF237" i="2" s="1"/>
  <c r="AW237" i="2"/>
  <c r="BE237" i="2" s="1"/>
  <c r="AV289" i="2"/>
  <c r="AT289" i="2"/>
  <c r="BB289" i="2" s="1"/>
  <c r="AS289" i="2"/>
  <c r="AU289" i="2"/>
  <c r="BC289" i="2" s="1"/>
  <c r="AF290" i="2"/>
  <c r="AV292" i="2"/>
  <c r="AZ292" i="2"/>
  <c r="AS292" i="2"/>
  <c r="AX292" i="2"/>
  <c r="AW292" i="2"/>
  <c r="AU292" i="2"/>
  <c r="AT292" i="2"/>
  <c r="AY292" i="2"/>
  <c r="CK294" i="2"/>
  <c r="AA294" i="2"/>
  <c r="W294" i="2"/>
  <c r="CO285" i="2"/>
  <c r="CP285" i="2"/>
  <c r="AB287" i="2"/>
  <c r="CL287" i="2"/>
  <c r="CI289" i="2"/>
  <c r="M289" i="6" s="1"/>
  <c r="CM289" i="6" s="1"/>
  <c r="AA289" i="2"/>
  <c r="W291" i="2"/>
  <c r="I284" i="2"/>
  <c r="Q284" i="2" s="1"/>
  <c r="N284" i="2"/>
  <c r="V284" i="2" s="1"/>
  <c r="BV284" i="2"/>
  <c r="BZ284" i="2"/>
  <c r="CH284" i="2" s="1"/>
  <c r="BU284" i="2"/>
  <c r="CC284" i="2" s="1"/>
  <c r="BY284" i="2"/>
  <c r="CG284" i="2" s="1"/>
  <c r="BW284" i="2"/>
  <c r="CE284" i="2" s="1"/>
  <c r="L284" i="2"/>
  <c r="T284" i="2" s="1"/>
  <c r="BX284" i="2"/>
  <c r="CF284" i="2" s="1"/>
  <c r="K284" i="2"/>
  <c r="S284" i="2" s="1"/>
  <c r="G284" i="2"/>
  <c r="O284" i="2" s="1"/>
  <c r="BT284" i="2"/>
  <c r="CB284" i="2" s="1"/>
  <c r="CJ284" i="2" s="1"/>
  <c r="M284" i="2"/>
  <c r="U284" i="2" s="1"/>
  <c r="I292" i="2"/>
  <c r="Q292" i="2" s="1"/>
  <c r="BV292" i="2"/>
  <c r="CD292" i="2" s="1"/>
  <c r="N292" i="2"/>
  <c r="V292" i="2" s="1"/>
  <c r="BZ292" i="2"/>
  <c r="CH292" i="2" s="1"/>
  <c r="J292" i="2"/>
  <c r="R292" i="2" s="1"/>
  <c r="BU292" i="2"/>
  <c r="CC292" i="2" s="1"/>
  <c r="M292" i="2"/>
  <c r="U292" i="2" s="1"/>
  <c r="BW292" i="2"/>
  <c r="CE292" i="2" s="1"/>
  <c r="BX292" i="2"/>
  <c r="CF292" i="2" s="1"/>
  <c r="K292" i="2"/>
  <c r="S292" i="2" s="1"/>
  <c r="BS292" i="2"/>
  <c r="H292" i="2"/>
  <c r="P292" i="2" s="1"/>
  <c r="BY292" i="2"/>
  <c r="CG292" i="2" s="1"/>
  <c r="L292" i="2"/>
  <c r="T292" i="2" s="1"/>
  <c r="W287" i="2"/>
  <c r="Y54" i="2"/>
  <c r="CI54" i="2"/>
  <c r="M54" i="6" s="1"/>
  <c r="CM54" i="6" s="1"/>
  <c r="CW54" i="6" s="1"/>
  <c r="CV54" i="6" s="1"/>
  <c r="CN58" i="2"/>
  <c r="AD58" i="2"/>
  <c r="CN62" i="2"/>
  <c r="AD62" i="2"/>
  <c r="AD35" i="2"/>
  <c r="CN35" i="2"/>
  <c r="CK35" i="2"/>
  <c r="AA35" i="2"/>
  <c r="Z35" i="2"/>
  <c r="CJ35" i="2"/>
  <c r="Y43" i="2"/>
  <c r="AO49" i="2"/>
  <c r="AP49" i="2"/>
  <c r="AN49" i="2"/>
  <c r="AL49" i="2"/>
  <c r="AQ49" i="2"/>
  <c r="AM49" i="2"/>
  <c r="AO45" i="2"/>
  <c r="BE45" i="2" s="1"/>
  <c r="AP45" i="2"/>
  <c r="AN45" i="2"/>
  <c r="BD45" i="2" s="1"/>
  <c r="AM45" i="2"/>
  <c r="AQ45" i="2"/>
  <c r="AL45" i="2"/>
  <c r="AK45" i="2" s="1"/>
  <c r="AO54" i="2"/>
  <c r="AM54" i="2"/>
  <c r="AP54" i="2"/>
  <c r="AN54" i="2"/>
  <c r="AL54" i="2"/>
  <c r="AQ54" i="2"/>
  <c r="AC55" i="2"/>
  <c r="CM55" i="2"/>
  <c r="Y55" i="2"/>
  <c r="W55" i="2"/>
  <c r="CI55" i="2"/>
  <c r="M55" i="6" s="1"/>
  <c r="CM55" i="6" s="1"/>
  <c r="CW55" i="6" s="1"/>
  <c r="CV55" i="6" s="1"/>
  <c r="AS57" i="2"/>
  <c r="AW57" i="2"/>
  <c r="AX57" i="2"/>
  <c r="AY57" i="2"/>
  <c r="AZ57" i="2"/>
  <c r="AT57" i="2"/>
  <c r="AV57" i="2"/>
  <c r="AU57" i="2"/>
  <c r="AW63" i="2"/>
  <c r="BE63" i="2" s="1"/>
  <c r="AU63" i="2"/>
  <c r="AZ63" i="2"/>
  <c r="AT63" i="2"/>
  <c r="AC44" i="2"/>
  <c r="CM44" i="2"/>
  <c r="CN53" i="2"/>
  <c r="AD53" i="2"/>
  <c r="Z47" i="2"/>
  <c r="CJ47" i="2"/>
  <c r="Y47" i="2"/>
  <c r="W47" i="2"/>
  <c r="CI47" i="2"/>
  <c r="M47" i="6" s="1"/>
  <c r="CM47" i="6" s="1"/>
  <c r="CW47" i="6" s="1"/>
  <c r="CV47" i="6" s="1"/>
  <c r="AF51" i="2"/>
  <c r="CP51" i="2"/>
  <c r="Y51" i="2"/>
  <c r="CI51" i="2"/>
  <c r="M51" i="6" s="1"/>
  <c r="CM51" i="6" s="1"/>
  <c r="CW51" i="6" s="1"/>
  <c r="CV51" i="6" s="1"/>
  <c r="AJ61" i="2"/>
  <c r="AS77" i="2"/>
  <c r="BA77" i="2" s="1"/>
  <c r="AW77" i="2"/>
  <c r="BE77" i="2" s="1"/>
  <c r="AT77" i="2"/>
  <c r="BB77" i="2" s="1"/>
  <c r="AY77" i="2"/>
  <c r="BG77" i="2" s="1"/>
  <c r="AV77" i="2"/>
  <c r="BD77" i="2" s="1"/>
  <c r="AX77" i="2"/>
  <c r="AU77" i="2"/>
  <c r="BC77" i="2" s="1"/>
  <c r="AZ77" i="2"/>
  <c r="BH77" i="2" s="1"/>
  <c r="AB81" i="2"/>
  <c r="CL81" i="2"/>
  <c r="Z81" i="2"/>
  <c r="CK81" i="2"/>
  <c r="AA81" i="2"/>
  <c r="Y88" i="2"/>
  <c r="W88" i="2"/>
  <c r="CI88" i="2"/>
  <c r="M88" i="6" s="1"/>
  <c r="CM88" i="6" s="1"/>
  <c r="AC90" i="2"/>
  <c r="CJ90" i="2"/>
  <c r="W90" i="2"/>
  <c r="Z90" i="2"/>
  <c r="CK90" i="2"/>
  <c r="AA90" i="2"/>
  <c r="AB100" i="2"/>
  <c r="CL100" i="2"/>
  <c r="CJ100" i="2"/>
  <c r="Z100" i="2"/>
  <c r="CK100" i="2"/>
  <c r="AA100" i="2"/>
  <c r="AW52" i="2"/>
  <c r="BE52" i="2" s="1"/>
  <c r="AT52" i="2"/>
  <c r="BB52" i="2" s="1"/>
  <c r="AU52" i="2"/>
  <c r="BC52" i="2" s="1"/>
  <c r="AV52" i="2"/>
  <c r="BD52" i="2" s="1"/>
  <c r="AB88" i="2"/>
  <c r="CL88" i="2"/>
  <c r="Y91" i="2"/>
  <c r="CI91" i="2"/>
  <c r="M91" i="6" s="1"/>
  <c r="CM91" i="6" s="1"/>
  <c r="CW91" i="6" s="1"/>
  <c r="CV91" i="6" s="1"/>
  <c r="CJ94" i="2"/>
  <c r="CK94" i="2"/>
  <c r="AA94" i="2"/>
  <c r="CP102" i="2"/>
  <c r="AF102" i="2"/>
  <c r="CO102" i="2"/>
  <c r="AE102" i="2"/>
  <c r="CP69" i="2"/>
  <c r="AF69" i="2"/>
  <c r="AS69" i="2"/>
  <c r="AW69" i="2"/>
  <c r="AT69" i="2"/>
  <c r="AY69" i="2"/>
  <c r="AX69" i="2"/>
  <c r="AU69" i="2"/>
  <c r="AV69" i="2"/>
  <c r="AZ69" i="2"/>
  <c r="AD81" i="2"/>
  <c r="CP89" i="2"/>
  <c r="AF89" i="2"/>
  <c r="CO89" i="2"/>
  <c r="AE89" i="2"/>
  <c r="CN178" i="2"/>
  <c r="AD178" i="2"/>
  <c r="CN182" i="2"/>
  <c r="AS118" i="2"/>
  <c r="AW118" i="2"/>
  <c r="BE118" i="2" s="1"/>
  <c r="AX118" i="2"/>
  <c r="AT118" i="2"/>
  <c r="BB118" i="2" s="1"/>
  <c r="AY118" i="2"/>
  <c r="BG118" i="2" s="1"/>
  <c r="AZ118" i="2"/>
  <c r="AU118" i="2"/>
  <c r="BC118" i="2" s="1"/>
  <c r="AV118" i="2"/>
  <c r="BD118" i="2" s="1"/>
  <c r="CN126" i="2"/>
  <c r="AD126" i="2"/>
  <c r="Y131" i="2"/>
  <c r="W131" i="2"/>
  <c r="CI131" i="2"/>
  <c r="M131" i="6" s="1"/>
  <c r="CM131" i="6" s="1"/>
  <c r="AE133" i="2"/>
  <c r="AY135" i="2"/>
  <c r="AX135" i="2"/>
  <c r="AB158" i="2"/>
  <c r="Z158" i="2"/>
  <c r="CK158" i="2"/>
  <c r="AA158" i="2"/>
  <c r="AS163" i="2"/>
  <c r="AW163" i="2"/>
  <c r="AT163" i="2"/>
  <c r="BB163" i="2" s="1"/>
  <c r="AY163" i="2"/>
  <c r="AU163" i="2"/>
  <c r="BC163" i="2" s="1"/>
  <c r="AZ163" i="2"/>
  <c r="AX163" i="2"/>
  <c r="AV163" i="2"/>
  <c r="BD163" i="2" s="1"/>
  <c r="AX167" i="2"/>
  <c r="CJ180" i="2"/>
  <c r="Z180" i="2"/>
  <c r="AD95" i="2"/>
  <c r="CN95" i="2"/>
  <c r="AD124" i="2"/>
  <c r="AD129" i="2"/>
  <c r="AS132" i="2"/>
  <c r="AW132" i="2"/>
  <c r="AT132" i="2"/>
  <c r="AY132" i="2"/>
  <c r="BG132" i="2" s="1"/>
  <c r="AV132" i="2"/>
  <c r="AX132" i="2"/>
  <c r="BF132" i="2" s="1"/>
  <c r="BP132" i="2" s="1"/>
  <c r="AU132" i="2"/>
  <c r="AZ132" i="2"/>
  <c r="BH132" i="2" s="1"/>
  <c r="CL135" i="2"/>
  <c r="AB135" i="2"/>
  <c r="CJ135" i="2"/>
  <c r="Z135" i="2"/>
  <c r="CK135" i="2"/>
  <c r="AA135" i="2"/>
  <c r="AB143" i="2"/>
  <c r="CJ143" i="2"/>
  <c r="Z143" i="2"/>
  <c r="CK143" i="2"/>
  <c r="AA143" i="2"/>
  <c r="CJ151" i="2"/>
  <c r="Z151" i="2"/>
  <c r="CL159" i="2"/>
  <c r="Z159" i="2"/>
  <c r="CK159" i="2"/>
  <c r="AA159" i="2"/>
  <c r="CK167" i="2"/>
  <c r="CJ196" i="2"/>
  <c r="Z196" i="2"/>
  <c r="AF201" i="2"/>
  <c r="CN224" i="2"/>
  <c r="CN237" i="2"/>
  <c r="AD237" i="2"/>
  <c r="CN240" i="2"/>
  <c r="AD240" i="2"/>
  <c r="CN256" i="2"/>
  <c r="AD256" i="2"/>
  <c r="AD260" i="2"/>
  <c r="CN268" i="2"/>
  <c r="AD101" i="2"/>
  <c r="W101" i="2"/>
  <c r="CP57" i="2"/>
  <c r="AF57" i="2"/>
  <c r="Y134" i="2"/>
  <c r="CI134" i="2"/>
  <c r="M134" i="6" s="1"/>
  <c r="CM134" i="6" s="1"/>
  <c r="CW134" i="6" s="1"/>
  <c r="CV134" i="6" s="1"/>
  <c r="AW138" i="2"/>
  <c r="AY138" i="2"/>
  <c r="AZ138" i="2"/>
  <c r="AX138" i="2"/>
  <c r="CL164" i="2"/>
  <c r="AB164" i="2"/>
  <c r="CJ164" i="2"/>
  <c r="Z164" i="2"/>
  <c r="CK164" i="2"/>
  <c r="AA164" i="2"/>
  <c r="AC105" i="2"/>
  <c r="CM105" i="2"/>
  <c r="CP161" i="2"/>
  <c r="AF161" i="2"/>
  <c r="CO161" i="2"/>
  <c r="AE161" i="2"/>
  <c r="Y162" i="2"/>
  <c r="CI162" i="2"/>
  <c r="M162" i="6" s="1"/>
  <c r="CM162" i="6" s="1"/>
  <c r="W162" i="2"/>
  <c r="AD144" i="2"/>
  <c r="X168" i="2"/>
  <c r="CL160" i="2"/>
  <c r="AB160" i="2"/>
  <c r="CJ160" i="2"/>
  <c r="Z160" i="2"/>
  <c r="W160" i="2"/>
  <c r="CK160" i="2"/>
  <c r="AA160" i="2"/>
  <c r="CM229" i="2"/>
  <c r="AC229" i="2"/>
  <c r="Z246" i="2"/>
  <c r="Z284" i="2"/>
  <c r="CN296" i="2"/>
  <c r="AD296" i="2"/>
  <c r="CI256" i="2"/>
  <c r="M256" i="6" s="1"/>
  <c r="CM256" i="6" s="1"/>
  <c r="CW256" i="6" s="1"/>
  <c r="CV256" i="6" s="1"/>
  <c r="Y256" i="2"/>
  <c r="W203" i="2"/>
  <c r="CJ232" i="2"/>
  <c r="Z232" i="2"/>
  <c r="G235" i="2"/>
  <c r="O235" i="2" s="1"/>
  <c r="K235" i="2"/>
  <c r="S235" i="2" s="1"/>
  <c r="BS235" i="2"/>
  <c r="CA235" i="2" s="1"/>
  <c r="BW235" i="2"/>
  <c r="CE235" i="2" s="1"/>
  <c r="N235" i="2"/>
  <c r="V235" i="2" s="1"/>
  <c r="BU235" i="2"/>
  <c r="CC235" i="2" s="1"/>
  <c r="M235" i="2"/>
  <c r="U235" i="2" s="1"/>
  <c r="BZ235" i="2"/>
  <c r="CH235" i="2" s="1"/>
  <c r="AG235" i="2"/>
  <c r="AJ235" i="2" s="1"/>
  <c r="BY235" i="2"/>
  <c r="CG235" i="2" s="1"/>
  <c r="I235" i="2"/>
  <c r="Q235" i="2" s="1"/>
  <c r="BV235" i="2"/>
  <c r="CD235" i="2" s="1"/>
  <c r="J235" i="2"/>
  <c r="R235" i="2" s="1"/>
  <c r="H235" i="2"/>
  <c r="P235" i="2" s="1"/>
  <c r="BT235" i="2"/>
  <c r="CB235" i="2" s="1"/>
  <c r="L235" i="2"/>
  <c r="T235" i="2" s="1"/>
  <c r="CO236" i="2"/>
  <c r="Y236" i="2"/>
  <c r="CJ240" i="2"/>
  <c r="Z240" i="2"/>
  <c r="Y181" i="2"/>
  <c r="AC96" i="2"/>
  <c r="CM96" i="2"/>
  <c r="CP96" i="2"/>
  <c r="AF96" i="2"/>
  <c r="CO96" i="2"/>
  <c r="AU209" i="2"/>
  <c r="BC209" i="2" s="1"/>
  <c r="AY209" i="2"/>
  <c r="AV209" i="2"/>
  <c r="AZ209" i="2"/>
  <c r="AS209" i="2"/>
  <c r="AX209" i="2"/>
  <c r="BF209" i="2" s="1"/>
  <c r="AW209" i="2"/>
  <c r="AT209" i="2"/>
  <c r="CM264" i="2"/>
  <c r="AC264" i="2"/>
  <c r="AF277" i="2"/>
  <c r="CP277" i="2"/>
  <c r="AE280" i="2"/>
  <c r="CO280" i="2"/>
  <c r="W280" i="2"/>
  <c r="Y280" i="2"/>
  <c r="AC285" i="2"/>
  <c r="AF216" i="2"/>
  <c r="Y216" i="2"/>
  <c r="CI225" i="2"/>
  <c r="M225" i="6" s="1"/>
  <c r="CM225" i="6" s="1"/>
  <c r="AU260" i="2"/>
  <c r="AY260" i="2"/>
  <c r="AV260" i="2"/>
  <c r="AZ260" i="2"/>
  <c r="AT260" i="2"/>
  <c r="AS260" i="2"/>
  <c r="AX260" i="2"/>
  <c r="AW260" i="2"/>
  <c r="CM261" i="2"/>
  <c r="G271" i="2"/>
  <c r="O271" i="2" s="1"/>
  <c r="K271" i="2"/>
  <c r="S271" i="2" s="1"/>
  <c r="BS271" i="2"/>
  <c r="CA271" i="2" s="1"/>
  <c r="BW271" i="2"/>
  <c r="CE271" i="2" s="1"/>
  <c r="N271" i="2"/>
  <c r="V271" i="2" s="1"/>
  <c r="BU271" i="2"/>
  <c r="CC271" i="2" s="1"/>
  <c r="M271" i="2"/>
  <c r="U271" i="2" s="1"/>
  <c r="BZ271" i="2"/>
  <c r="CH271" i="2" s="1"/>
  <c r="I271" i="2"/>
  <c r="Q271" i="2" s="1"/>
  <c r="AG271" i="2"/>
  <c r="AJ271" i="2" s="1"/>
  <c r="BY271" i="2"/>
  <c r="CG271" i="2" s="1"/>
  <c r="J271" i="2"/>
  <c r="R271" i="2" s="1"/>
  <c r="BV271" i="2"/>
  <c r="CD271" i="2" s="1"/>
  <c r="BT271" i="2"/>
  <c r="CB271" i="2" s="1"/>
  <c r="L271" i="2"/>
  <c r="T271" i="2" s="1"/>
  <c r="H271" i="2"/>
  <c r="P271" i="2" s="1"/>
  <c r="CM295" i="2"/>
  <c r="AC295" i="2"/>
  <c r="CJ295" i="2"/>
  <c r="G274" i="2"/>
  <c r="O274" i="2" s="1"/>
  <c r="K274" i="2"/>
  <c r="S274" i="2" s="1"/>
  <c r="BS274" i="2"/>
  <c r="CA274" i="2" s="1"/>
  <c r="BW274" i="2"/>
  <c r="CE274" i="2" s="1"/>
  <c r="I274" i="2"/>
  <c r="Q274" i="2" s="1"/>
  <c r="AG274" i="2"/>
  <c r="AJ274" i="2" s="1"/>
  <c r="BV274" i="2"/>
  <c r="CD274" i="2" s="1"/>
  <c r="N274" i="2"/>
  <c r="V274" i="2" s="1"/>
  <c r="BU274" i="2"/>
  <c r="CC274" i="2" s="1"/>
  <c r="M274" i="2"/>
  <c r="U274" i="2" s="1"/>
  <c r="BY274" i="2"/>
  <c r="CG274" i="2" s="1"/>
  <c r="BZ274" i="2"/>
  <c r="CH274" i="2" s="1"/>
  <c r="J274" i="2"/>
  <c r="R274" i="2" s="1"/>
  <c r="H274" i="2"/>
  <c r="P274" i="2" s="1"/>
  <c r="L274" i="2"/>
  <c r="T274" i="2" s="1"/>
  <c r="G255" i="2"/>
  <c r="O255" i="2" s="1"/>
  <c r="K255" i="2"/>
  <c r="S255" i="2" s="1"/>
  <c r="BS255" i="2"/>
  <c r="CA255" i="2" s="1"/>
  <c r="BW255" i="2"/>
  <c r="CE255" i="2" s="1"/>
  <c r="N255" i="2"/>
  <c r="V255" i="2" s="1"/>
  <c r="BU255" i="2"/>
  <c r="CC255" i="2" s="1"/>
  <c r="I255" i="2"/>
  <c r="Q255" i="2" s="1"/>
  <c r="AG255" i="2"/>
  <c r="AJ255" i="2" s="1"/>
  <c r="M255" i="2"/>
  <c r="U255" i="2" s="1"/>
  <c r="BZ255" i="2"/>
  <c r="CH255" i="2" s="1"/>
  <c r="BV255" i="2"/>
  <c r="CD255" i="2" s="1"/>
  <c r="J255" i="2"/>
  <c r="R255" i="2" s="1"/>
  <c r="BY255" i="2"/>
  <c r="CG255" i="2" s="1"/>
  <c r="BT255" i="2"/>
  <c r="CB255" i="2" s="1"/>
  <c r="H255" i="2"/>
  <c r="P255" i="2" s="1"/>
  <c r="L255" i="2"/>
  <c r="T255" i="2" s="1"/>
  <c r="CL221" i="2"/>
  <c r="Y221" i="2"/>
  <c r="CL272" i="2"/>
  <c r="AY276" i="2"/>
  <c r="BG276" i="2" s="1"/>
  <c r="AZ276" i="2"/>
  <c r="BH276" i="2" s="1"/>
  <c r="AS276" i="2"/>
  <c r="BA276" i="2" s="1"/>
  <c r="AW276" i="2"/>
  <c r="BE276" i="2" s="1"/>
  <c r="CK293" i="2"/>
  <c r="AA293" i="2"/>
  <c r="I300" i="2"/>
  <c r="Q300" i="2" s="1"/>
  <c r="N300" i="2"/>
  <c r="V300" i="2" s="1"/>
  <c r="BV300" i="2"/>
  <c r="CD300" i="2" s="1"/>
  <c r="BZ300" i="2"/>
  <c r="CH300" i="2" s="1"/>
  <c r="J300" i="2"/>
  <c r="R300" i="2" s="1"/>
  <c r="G300" i="2"/>
  <c r="O300" i="2" s="1"/>
  <c r="BW300" i="2"/>
  <c r="CE300" i="2" s="1"/>
  <c r="H300" i="2"/>
  <c r="P300" i="2" s="1"/>
  <c r="BT300" i="2"/>
  <c r="CB300" i="2" s="1"/>
  <c r="K300" i="2"/>
  <c r="S300" i="2" s="1"/>
  <c r="M300" i="2"/>
  <c r="U300" i="2" s="1"/>
  <c r="BS300" i="2"/>
  <c r="CA300" i="2" s="1"/>
  <c r="L300" i="2"/>
  <c r="T300" i="2" s="1"/>
  <c r="BY300" i="2"/>
  <c r="CG300" i="2" s="1"/>
  <c r="AF257" i="2"/>
  <c r="AU257" i="2"/>
  <c r="AY257" i="2"/>
  <c r="AV257" i="2"/>
  <c r="AZ257" i="2"/>
  <c r="AS257" i="2"/>
  <c r="AX257" i="2"/>
  <c r="AT257" i="2"/>
  <c r="AW257" i="2"/>
  <c r="CP82" i="2"/>
  <c r="AD105" i="2"/>
  <c r="CO105" i="2"/>
  <c r="AE105" i="2"/>
  <c r="Y112" i="2"/>
  <c r="W112" i="2"/>
  <c r="CI112" i="2"/>
  <c r="M112" i="6" s="1"/>
  <c r="CM112" i="6" s="1"/>
  <c r="CW112" i="6" s="1"/>
  <c r="CV112" i="6" s="1"/>
  <c r="CJ145" i="2"/>
  <c r="Z145" i="2"/>
  <c r="CL152" i="2"/>
  <c r="AB152" i="2"/>
  <c r="CK152" i="2"/>
  <c r="CJ161" i="2"/>
  <c r="Z161" i="2"/>
  <c r="AS162" i="2"/>
  <c r="AT162" i="2"/>
  <c r="AU162" i="2"/>
  <c r="AV162" i="2"/>
  <c r="AD172" i="2"/>
  <c r="M184" i="2"/>
  <c r="U184" i="2" s="1"/>
  <c r="N184" i="2"/>
  <c r="V184" i="2" s="1"/>
  <c r="AB190" i="2"/>
  <c r="CL190" i="2"/>
  <c r="CJ190" i="2"/>
  <c r="Z190" i="2"/>
  <c r="AV195" i="2"/>
  <c r="AU195" i="2"/>
  <c r="AX195" i="2"/>
  <c r="AS195" i="2"/>
  <c r="CK197" i="2"/>
  <c r="AA197" i="2"/>
  <c r="AF144" i="2"/>
  <c r="AD146" i="2"/>
  <c r="CN146" i="2"/>
  <c r="CO149" i="2"/>
  <c r="AE149" i="2"/>
  <c r="AC153" i="2"/>
  <c r="AS161" i="2"/>
  <c r="AW161" i="2"/>
  <c r="AT161" i="2"/>
  <c r="AY161" i="2"/>
  <c r="AU161" i="2"/>
  <c r="AZ161" i="2"/>
  <c r="AV161" i="2"/>
  <c r="AX161" i="2"/>
  <c r="BF161" i="2" s="1"/>
  <c r="CP168" i="2"/>
  <c r="AF168" i="2"/>
  <c r="AC170" i="2"/>
  <c r="AB202" i="2"/>
  <c r="CL202" i="2"/>
  <c r="CJ202" i="2"/>
  <c r="Z202" i="2"/>
  <c r="X136" i="2"/>
  <c r="AU176" i="2"/>
  <c r="AY176" i="2"/>
  <c r="AV176" i="2"/>
  <c r="BD176" i="2" s="1"/>
  <c r="AZ176" i="2"/>
  <c r="AX176" i="2"/>
  <c r="AS176" i="2"/>
  <c r="AW176" i="2"/>
  <c r="AT176" i="2"/>
  <c r="J184" i="2"/>
  <c r="R184" i="2" s="1"/>
  <c r="BW184" i="2"/>
  <c r="CE184" i="2" s="1"/>
  <c r="AC206" i="2"/>
  <c r="AA187" i="2"/>
  <c r="CK187" i="2"/>
  <c r="CK201" i="2"/>
  <c r="AA201" i="2"/>
  <c r="CJ213" i="2"/>
  <c r="Z213" i="2"/>
  <c r="CJ229" i="2"/>
  <c r="Z229" i="2"/>
  <c r="CJ245" i="2"/>
  <c r="CL140" i="2"/>
  <c r="AB140" i="2"/>
  <c r="CK140" i="2"/>
  <c r="AA140" i="2"/>
  <c r="AF187" i="2"/>
  <c r="W205" i="2"/>
  <c r="CI205" i="2"/>
  <c r="M205" i="6" s="1"/>
  <c r="CM205" i="6" s="1"/>
  <c r="Y205" i="2"/>
  <c r="G222" i="2"/>
  <c r="O222" i="2" s="1"/>
  <c r="K222" i="2"/>
  <c r="S222" i="2" s="1"/>
  <c r="BS222" i="2"/>
  <c r="CA222" i="2" s="1"/>
  <c r="BW222" i="2"/>
  <c r="CE222" i="2" s="1"/>
  <c r="I222" i="2"/>
  <c r="Q222" i="2" s="1"/>
  <c r="AG222" i="2"/>
  <c r="AJ222" i="2" s="1"/>
  <c r="BV222" i="2"/>
  <c r="CD222" i="2" s="1"/>
  <c r="N222" i="2"/>
  <c r="V222" i="2" s="1"/>
  <c r="BU222" i="2"/>
  <c r="CC222" i="2" s="1"/>
  <c r="J222" i="2"/>
  <c r="R222" i="2" s="1"/>
  <c r="BY222" i="2"/>
  <c r="CG222" i="2" s="1"/>
  <c r="M222" i="2"/>
  <c r="U222" i="2" s="1"/>
  <c r="BZ222" i="2"/>
  <c r="CH222" i="2" s="1"/>
  <c r="AB229" i="2"/>
  <c r="CL229" i="2"/>
  <c r="CJ238" i="2"/>
  <c r="Z238" i="2"/>
  <c r="CM247" i="2"/>
  <c r="AC247" i="2"/>
  <c r="Z262" i="2"/>
  <c r="CJ270" i="2"/>
  <c r="Z270" i="2"/>
  <c r="AV295" i="2"/>
  <c r="AZ295" i="2"/>
  <c r="AW295" i="2"/>
  <c r="AU295" i="2"/>
  <c r="BC295" i="2" s="1"/>
  <c r="AY295" i="2"/>
  <c r="AX295" i="2"/>
  <c r="BF295" i="2" s="1"/>
  <c r="AS295" i="2"/>
  <c r="AT295" i="2"/>
  <c r="Y173" i="2"/>
  <c r="CI173" i="2"/>
  <c r="M173" i="6" s="1"/>
  <c r="CM173" i="6" s="1"/>
  <c r="J185" i="2"/>
  <c r="R185" i="2" s="1"/>
  <c r="BZ185" i="2"/>
  <c r="CH185" i="2" s="1"/>
  <c r="G211" i="2"/>
  <c r="O211" i="2" s="1"/>
  <c r="K211" i="2"/>
  <c r="S211" i="2" s="1"/>
  <c r="BS211" i="2"/>
  <c r="CA211" i="2" s="1"/>
  <c r="BW211" i="2"/>
  <c r="CE211" i="2" s="1"/>
  <c r="N211" i="2"/>
  <c r="V211" i="2" s="1"/>
  <c r="BU211" i="2"/>
  <c r="CC211" i="2" s="1"/>
  <c r="M211" i="2"/>
  <c r="U211" i="2" s="1"/>
  <c r="BZ211" i="2"/>
  <c r="CH211" i="2" s="1"/>
  <c r="J211" i="2"/>
  <c r="R211" i="2" s="1"/>
  <c r="BV211" i="2"/>
  <c r="CD211" i="2" s="1"/>
  <c r="AG211" i="2"/>
  <c r="AJ211" i="2" s="1"/>
  <c r="I211" i="2"/>
  <c r="Q211" i="2" s="1"/>
  <c r="BY211" i="2"/>
  <c r="CG211" i="2" s="1"/>
  <c r="CI212" i="2"/>
  <c r="M212" i="6" s="1"/>
  <c r="CM212" i="6" s="1"/>
  <c r="CM228" i="2"/>
  <c r="AC228" i="2"/>
  <c r="AV189" i="2"/>
  <c r="BD189" i="2" s="1"/>
  <c r="AZ189" i="2"/>
  <c r="AS189" i="2"/>
  <c r="AX189" i="2"/>
  <c r="AT189" i="2"/>
  <c r="BB189" i="2" s="1"/>
  <c r="AY189" i="2"/>
  <c r="BG189" i="2" s="1"/>
  <c r="AU189" i="2"/>
  <c r="AW189" i="2"/>
  <c r="Z194" i="2"/>
  <c r="CM220" i="2"/>
  <c r="AC220" i="2"/>
  <c r="AF233" i="2"/>
  <c r="CP233" i="2"/>
  <c r="CJ269" i="2"/>
  <c r="AS100" i="2"/>
  <c r="BA100" i="2" s="1"/>
  <c r="AW100" i="2"/>
  <c r="BE100" i="2" s="1"/>
  <c r="AT100" i="2"/>
  <c r="BB100" i="2" s="1"/>
  <c r="AY100" i="2"/>
  <c r="BG100" i="2" s="1"/>
  <c r="AV100" i="2"/>
  <c r="BD100" i="2" s="1"/>
  <c r="AX100" i="2"/>
  <c r="BF100" i="2" s="1"/>
  <c r="AZ100" i="2"/>
  <c r="BH100" i="2" s="1"/>
  <c r="AU100" i="2"/>
  <c r="BC100" i="2" s="1"/>
  <c r="AU181" i="2"/>
  <c r="AY181" i="2"/>
  <c r="AV181" i="2"/>
  <c r="AZ181" i="2"/>
  <c r="AW181" i="2"/>
  <c r="AX181" i="2"/>
  <c r="BF181" i="2" s="1"/>
  <c r="AT181" i="2"/>
  <c r="AS181" i="2"/>
  <c r="BA181" i="2" s="1"/>
  <c r="AU217" i="2"/>
  <c r="AV217" i="2"/>
  <c r="AS217" i="2"/>
  <c r="AT217" i="2"/>
  <c r="Z251" i="2"/>
  <c r="CJ96" i="2"/>
  <c r="Z96" i="2"/>
  <c r="G231" i="2"/>
  <c r="O231" i="2" s="1"/>
  <c r="K231" i="2"/>
  <c r="S231" i="2" s="1"/>
  <c r="BS231" i="2"/>
  <c r="CA231" i="2" s="1"/>
  <c r="BW231" i="2"/>
  <c r="CE231" i="2" s="1"/>
  <c r="N231" i="2"/>
  <c r="V231" i="2" s="1"/>
  <c r="BU231" i="2"/>
  <c r="CC231" i="2" s="1"/>
  <c r="M231" i="2"/>
  <c r="U231" i="2" s="1"/>
  <c r="BZ231" i="2"/>
  <c r="CH231" i="2" s="1"/>
  <c r="I231" i="2"/>
  <c r="Q231" i="2" s="1"/>
  <c r="J231" i="2"/>
  <c r="R231" i="2" s="1"/>
  <c r="BV231" i="2"/>
  <c r="CD231" i="2" s="1"/>
  <c r="BY231" i="2"/>
  <c r="CG231" i="2" s="1"/>
  <c r="AG231" i="2"/>
  <c r="AJ231" i="2" s="1"/>
  <c r="AA237" i="2"/>
  <c r="CK237" i="2"/>
  <c r="AA243" i="2"/>
  <c r="CK243" i="2"/>
  <c r="AB243" i="2"/>
  <c r="CL243" i="2"/>
  <c r="AF245" i="2"/>
  <c r="AU245" i="2"/>
  <c r="BC245" i="2" s="1"/>
  <c r="AY245" i="2"/>
  <c r="AV245" i="2"/>
  <c r="BD245" i="2" s="1"/>
  <c r="AZ245" i="2"/>
  <c r="AX245" i="2"/>
  <c r="AS245" i="2"/>
  <c r="BA245" i="2" s="1"/>
  <c r="AT245" i="2"/>
  <c r="AW245" i="2"/>
  <c r="CM245" i="2"/>
  <c r="AF261" i="2"/>
  <c r="CP261" i="2"/>
  <c r="AE264" i="2"/>
  <c r="CO264" i="2"/>
  <c r="AV285" i="2"/>
  <c r="AZ285" i="2"/>
  <c r="AT285" i="2"/>
  <c r="AY285" i="2"/>
  <c r="AS285" i="2"/>
  <c r="AX285" i="2"/>
  <c r="AU285" i="2"/>
  <c r="AW285" i="2"/>
  <c r="AV288" i="2"/>
  <c r="AZ288" i="2"/>
  <c r="AS288" i="2"/>
  <c r="AX288" i="2"/>
  <c r="AW288" i="2"/>
  <c r="AU288" i="2"/>
  <c r="AT288" i="2"/>
  <c r="AY288" i="2"/>
  <c r="Y288" i="2"/>
  <c r="CK290" i="2"/>
  <c r="AA290" i="2"/>
  <c r="CM297" i="2"/>
  <c r="Z298" i="2"/>
  <c r="AU216" i="2"/>
  <c r="AY216" i="2"/>
  <c r="AV216" i="2"/>
  <c r="AZ216" i="2"/>
  <c r="AT216" i="2"/>
  <c r="AS216" i="2"/>
  <c r="AX216" i="2"/>
  <c r="AW216" i="2"/>
  <c r="AU225" i="2"/>
  <c r="AY225" i="2"/>
  <c r="AV225" i="2"/>
  <c r="AZ225" i="2"/>
  <c r="AS225" i="2"/>
  <c r="AX225" i="2"/>
  <c r="AW225" i="2"/>
  <c r="AT225" i="2"/>
  <c r="AC253" i="2"/>
  <c r="AB261" i="2"/>
  <c r="CL261" i="2"/>
  <c r="AB277" i="2"/>
  <c r="CL277" i="2"/>
  <c r="AR283" i="2"/>
  <c r="Y241" i="2"/>
  <c r="AV286" i="2"/>
  <c r="AZ286" i="2"/>
  <c r="AU286" i="2"/>
  <c r="AT286" i="2"/>
  <c r="AY286" i="2"/>
  <c r="AW286" i="2"/>
  <c r="AS286" i="2"/>
  <c r="AX286" i="2"/>
  <c r="AV298" i="2"/>
  <c r="AZ298" i="2"/>
  <c r="AU298" i="2"/>
  <c r="AT298" i="2"/>
  <c r="AY298" i="2"/>
  <c r="AS298" i="2"/>
  <c r="AW298" i="2"/>
  <c r="AX298" i="2"/>
  <c r="AT35" i="2"/>
  <c r="AS35" i="2"/>
  <c r="AZ35" i="2"/>
  <c r="AW35" i="2"/>
  <c r="AB240" i="2"/>
  <c r="CL240" i="2"/>
  <c r="G251" i="2"/>
  <c r="O251" i="2" s="1"/>
  <c r="K251" i="2"/>
  <c r="S251" i="2" s="1"/>
  <c r="BS251" i="2"/>
  <c r="CA251" i="2" s="1"/>
  <c r="BW251" i="2"/>
  <c r="CE251" i="2" s="1"/>
  <c r="N251" i="2"/>
  <c r="V251" i="2" s="1"/>
  <c r="BU251" i="2"/>
  <c r="CC251" i="2" s="1"/>
  <c r="I251" i="2"/>
  <c r="Q251" i="2" s="1"/>
  <c r="BV251" i="2"/>
  <c r="CD251" i="2" s="1"/>
  <c r="M251" i="2"/>
  <c r="U251" i="2" s="1"/>
  <c r="BZ251" i="2"/>
  <c r="CH251" i="2" s="1"/>
  <c r="AG251" i="2"/>
  <c r="AJ251" i="2" s="1"/>
  <c r="J251" i="2"/>
  <c r="R251" i="2" s="1"/>
  <c r="BY251" i="2"/>
  <c r="CG251" i="2" s="1"/>
  <c r="Y285" i="2"/>
  <c r="CI285" i="2"/>
  <c r="M285" i="6" s="1"/>
  <c r="CM285" i="6" s="1"/>
  <c r="CW285" i="6" s="1"/>
  <c r="CV285" i="6" s="1"/>
  <c r="CN287" i="2"/>
  <c r="AD287" i="2"/>
  <c r="CM291" i="2"/>
  <c r="AC291" i="2"/>
  <c r="W276" i="2"/>
  <c r="CI276" i="2"/>
  <c r="M276" i="6" s="1"/>
  <c r="CM276" i="6" s="1"/>
  <c r="Y276" i="2"/>
  <c r="CI281" i="2"/>
  <c r="M281" i="6" s="1"/>
  <c r="CM281" i="6" s="1"/>
  <c r="Y281" i="2"/>
  <c r="AB269" i="2"/>
  <c r="AA273" i="2"/>
  <c r="CP35" i="2"/>
  <c r="AF35" i="2"/>
  <c r="AL37" i="2"/>
  <c r="AK37" i="2" s="1"/>
  <c r="AP37" i="2"/>
  <c r="AN37" i="2"/>
  <c r="AM37" i="2"/>
  <c r="AO37" i="2"/>
  <c r="AQ37" i="2"/>
  <c r="AS47" i="2"/>
  <c r="AU47" i="2"/>
  <c r="AV47" i="2"/>
  <c r="AX47" i="2"/>
  <c r="CK69" i="2"/>
  <c r="AA69" i="2"/>
  <c r="CN43" i="2"/>
  <c r="AD43" i="2"/>
  <c r="Z44" i="2"/>
  <c r="CJ44" i="2"/>
  <c r="CO45" i="2"/>
  <c r="AE45" i="2"/>
  <c r="CO46" i="2"/>
  <c r="AE46" i="2"/>
  <c r="CL47" i="2"/>
  <c r="CK47" i="2"/>
  <c r="AA47" i="2"/>
  <c r="AB48" i="2"/>
  <c r="CK48" i="2"/>
  <c r="AA48" i="2"/>
  <c r="AB51" i="2"/>
  <c r="AJ58" i="2"/>
  <c r="Y62" i="2"/>
  <c r="CI62" i="2"/>
  <c r="M62" i="6" s="1"/>
  <c r="CM62" i="6" s="1"/>
  <c r="CN66" i="2"/>
  <c r="AD66" i="2"/>
  <c r="AC35" i="2"/>
  <c r="CM35" i="2"/>
  <c r="G41" i="2"/>
  <c r="O41" i="2" s="1"/>
  <c r="K41" i="2"/>
  <c r="S41" i="2" s="1"/>
  <c r="BS41" i="2"/>
  <c r="CA41" i="2" s="1"/>
  <c r="BW41" i="2"/>
  <c r="CE41" i="2" s="1"/>
  <c r="I41" i="2"/>
  <c r="Q41" i="2" s="1"/>
  <c r="N41" i="2"/>
  <c r="V41" i="2" s="1"/>
  <c r="BU41" i="2"/>
  <c r="CC41" i="2" s="1"/>
  <c r="BZ41" i="2"/>
  <c r="CH41" i="2" s="1"/>
  <c r="M41" i="2"/>
  <c r="U41" i="2" s="1"/>
  <c r="BY41" i="2"/>
  <c r="CG41" i="2" s="1"/>
  <c r="J41" i="2"/>
  <c r="R41" i="2" s="1"/>
  <c r="BV41" i="2"/>
  <c r="CD41" i="2" s="1"/>
  <c r="H41" i="2"/>
  <c r="P41" i="2" s="1"/>
  <c r="BT41" i="2"/>
  <c r="CB41" i="2" s="1"/>
  <c r="AG41" i="2"/>
  <c r="AJ41" i="2" s="1"/>
  <c r="L41" i="2"/>
  <c r="T41" i="2" s="1"/>
  <c r="BX41" i="2"/>
  <c r="CF41" i="2" s="1"/>
  <c r="AS48" i="2"/>
  <c r="BA48" i="2" s="1"/>
  <c r="AW48" i="2"/>
  <c r="AU48" i="2"/>
  <c r="AZ48" i="2"/>
  <c r="AY48" i="2"/>
  <c r="AT48" i="2"/>
  <c r="BB48" i="2" s="1"/>
  <c r="AX48" i="2"/>
  <c r="AV48" i="2"/>
  <c r="Y49" i="2"/>
  <c r="CI49" i="2"/>
  <c r="M49" i="6" s="1"/>
  <c r="CM49" i="6" s="1"/>
  <c r="CW49" i="6" s="1"/>
  <c r="CV49" i="6" s="1"/>
  <c r="CN56" i="2"/>
  <c r="AD56" i="2"/>
  <c r="BS37" i="2"/>
  <c r="CA37" i="2" s="1"/>
  <c r="G37" i="2"/>
  <c r="O37" i="2" s="1"/>
  <c r="AJ40" i="2"/>
  <c r="Y50" i="2"/>
  <c r="W50" i="2"/>
  <c r="CI50" i="2"/>
  <c r="M50" i="6" s="1"/>
  <c r="CM50" i="6" s="1"/>
  <c r="CW50" i="6" s="1"/>
  <c r="CV50" i="6" s="1"/>
  <c r="AT55" i="2"/>
  <c r="Y68" i="2"/>
  <c r="CI68" i="2"/>
  <c r="M68" i="6" s="1"/>
  <c r="CM68" i="6" s="1"/>
  <c r="CP71" i="2"/>
  <c r="AF71" i="2"/>
  <c r="CO71" i="2"/>
  <c r="Y44" i="2"/>
  <c r="W44" i="2"/>
  <c r="CI44" i="2"/>
  <c r="M44" i="6" s="1"/>
  <c r="CM44" i="6" s="1"/>
  <c r="CW44" i="6" s="1"/>
  <c r="CV44" i="6" s="1"/>
  <c r="AJ53" i="2"/>
  <c r="AO69" i="2"/>
  <c r="BE69" i="2" s="1"/>
  <c r="AN69" i="2"/>
  <c r="AQ69" i="2"/>
  <c r="BG69" i="2" s="1"/>
  <c r="AL69" i="2"/>
  <c r="AK69" i="2" s="1"/>
  <c r="AM69" i="2"/>
  <c r="BC69" i="2" s="1"/>
  <c r="AP69" i="2"/>
  <c r="AB72" i="2"/>
  <c r="CK72" i="2"/>
  <c r="I37" i="2"/>
  <c r="Q37" i="2" s="1"/>
  <c r="BW37" i="2"/>
  <c r="CE37" i="2" s="1"/>
  <c r="M37" i="2"/>
  <c r="U37" i="2" s="1"/>
  <c r="AR53" i="2"/>
  <c r="CJ60" i="2"/>
  <c r="Z60" i="2"/>
  <c r="AO66" i="2"/>
  <c r="AM66" i="2"/>
  <c r="AP66" i="2"/>
  <c r="AN66" i="2"/>
  <c r="AL66" i="2"/>
  <c r="AQ66" i="2"/>
  <c r="CN67" i="2"/>
  <c r="AD67" i="2"/>
  <c r="CJ74" i="2"/>
  <c r="Z74" i="2"/>
  <c r="CK74" i="2"/>
  <c r="CP75" i="2"/>
  <c r="AF75" i="2"/>
  <c r="CO75" i="2"/>
  <c r="AE75" i="2"/>
  <c r="CJ79" i="2"/>
  <c r="Z79" i="2"/>
  <c r="CK79" i="2"/>
  <c r="AA79" i="2"/>
  <c r="Y83" i="2"/>
  <c r="CI83" i="2"/>
  <c r="M83" i="6" s="1"/>
  <c r="CM83" i="6" s="1"/>
  <c r="CW83" i="6" s="1"/>
  <c r="CV83" i="6" s="1"/>
  <c r="CP91" i="2"/>
  <c r="AF91" i="2"/>
  <c r="CO91" i="2"/>
  <c r="AE91" i="2"/>
  <c r="AF95" i="2"/>
  <c r="CO95" i="2"/>
  <c r="AE95" i="2"/>
  <c r="AF99" i="2"/>
  <c r="AF103" i="2"/>
  <c r="AF58" i="2"/>
  <c r="CP58" i="2"/>
  <c r="AB61" i="2"/>
  <c r="CL61" i="2"/>
  <c r="CN61" i="2"/>
  <c r="AD61" i="2"/>
  <c r="AC81" i="2"/>
  <c r="CM81" i="2"/>
  <c r="AB92" i="2"/>
  <c r="CJ92" i="2"/>
  <c r="Z92" i="2"/>
  <c r="CK92" i="2"/>
  <c r="AA92" i="2"/>
  <c r="AC97" i="2"/>
  <c r="CJ97" i="2"/>
  <c r="Z97" i="2"/>
  <c r="CK97" i="2"/>
  <c r="AA97" i="2"/>
  <c r="CK106" i="2"/>
  <c r="AA106" i="2"/>
  <c r="CK107" i="2"/>
  <c r="AA107" i="2"/>
  <c r="CK108" i="2"/>
  <c r="AA108" i="2"/>
  <c r="CK109" i="2"/>
  <c r="AA109" i="2"/>
  <c r="AA110" i="2"/>
  <c r="CK111" i="2"/>
  <c r="AA111" i="2"/>
  <c r="CK112" i="2"/>
  <c r="AA112" i="2"/>
  <c r="CK113" i="2"/>
  <c r="AA113" i="2"/>
  <c r="CK114" i="2"/>
  <c r="AA114" i="2"/>
  <c r="CK115" i="2"/>
  <c r="CK117" i="2"/>
  <c r="AA117" i="2"/>
  <c r="CK118" i="2"/>
  <c r="AA118" i="2"/>
  <c r="CK119" i="2"/>
  <c r="AA119" i="2"/>
  <c r="CK120" i="2"/>
  <c r="AA121" i="2"/>
  <c r="CK122" i="2"/>
  <c r="AA122" i="2"/>
  <c r="CK123" i="2"/>
  <c r="AA123" i="2"/>
  <c r="CK124" i="2"/>
  <c r="AA124" i="2"/>
  <c r="CK125" i="2"/>
  <c r="AA125" i="2"/>
  <c r="CK126" i="2"/>
  <c r="AA126" i="2"/>
  <c r="CK127" i="2"/>
  <c r="AA127" i="2"/>
  <c r="AC52" i="2"/>
  <c r="CM52" i="2"/>
  <c r="CJ52" i="2"/>
  <c r="Z52" i="2"/>
  <c r="AC65" i="2"/>
  <c r="CM65" i="2"/>
  <c r="AC70" i="2"/>
  <c r="AD70" i="2"/>
  <c r="CN70" i="2"/>
  <c r="CJ70" i="2"/>
  <c r="Z70" i="2"/>
  <c r="CK70" i="2"/>
  <c r="AA70" i="2"/>
  <c r="AC77" i="2"/>
  <c r="CM77" i="2"/>
  <c r="AS84" i="2"/>
  <c r="BA84" i="2" s="1"/>
  <c r="AW84" i="2"/>
  <c r="AT84" i="2"/>
  <c r="AY84" i="2"/>
  <c r="BG84" i="2" s="1"/>
  <c r="AU84" i="2"/>
  <c r="BC84" i="2" s="1"/>
  <c r="AV84" i="2"/>
  <c r="BD84" i="2" s="1"/>
  <c r="AX84" i="2"/>
  <c r="BF84" i="2" s="1"/>
  <c r="BP84" i="2" s="1"/>
  <c r="AZ84" i="2"/>
  <c r="BH84" i="2" s="1"/>
  <c r="CJ86" i="2"/>
  <c r="Z86" i="2"/>
  <c r="CK86" i="2"/>
  <c r="AW99" i="2"/>
  <c r="AY99" i="2"/>
  <c r="AZ99" i="2"/>
  <c r="AV99" i="2"/>
  <c r="CP112" i="2"/>
  <c r="CP116" i="2"/>
  <c r="AF116" i="2"/>
  <c r="CP120" i="2"/>
  <c r="CP124" i="2"/>
  <c r="AA42" i="2"/>
  <c r="CK42" i="2"/>
  <c r="AE42" i="2"/>
  <c r="CO42" i="2"/>
  <c r="AU42" i="2"/>
  <c r="AY42" i="2"/>
  <c r="AV42" i="2"/>
  <c r="AT42" i="2"/>
  <c r="AS42" i="2"/>
  <c r="AX42" i="2"/>
  <c r="AW42" i="2"/>
  <c r="AZ42" i="2"/>
  <c r="CL42" i="2"/>
  <c r="AB42" i="2"/>
  <c r="AR65" i="2"/>
  <c r="CP73" i="2"/>
  <c r="AF73" i="2"/>
  <c r="CO73" i="2"/>
  <c r="AE73" i="2"/>
  <c r="Y80" i="2"/>
  <c r="CI80" i="2"/>
  <c r="M80" i="6" s="1"/>
  <c r="CM80" i="6" s="1"/>
  <c r="CP85" i="2"/>
  <c r="AF85" i="2"/>
  <c r="CO85" i="2"/>
  <c r="AE85" i="2"/>
  <c r="CM104" i="2"/>
  <c r="CJ112" i="2"/>
  <c r="Z112" i="2"/>
  <c r="CJ120" i="2"/>
  <c r="Z120" i="2"/>
  <c r="AB69" i="2"/>
  <c r="CL69" i="2"/>
  <c r="Y69" i="2"/>
  <c r="W69" i="2"/>
  <c r="CI69" i="2"/>
  <c r="M69" i="6" s="1"/>
  <c r="CM69" i="6" s="1"/>
  <c r="AS76" i="2"/>
  <c r="AW76" i="2"/>
  <c r="AT76" i="2"/>
  <c r="AY76" i="2"/>
  <c r="AU76" i="2"/>
  <c r="AV76" i="2"/>
  <c r="AZ76" i="2"/>
  <c r="AX76" i="2"/>
  <c r="AS92" i="2"/>
  <c r="BA92" i="2" s="1"/>
  <c r="AT92" i="2"/>
  <c r="BB92" i="2" s="1"/>
  <c r="AV92" i="2"/>
  <c r="BD92" i="2" s="1"/>
  <c r="AZ92" i="2"/>
  <c r="AC98" i="2"/>
  <c r="AD98" i="2"/>
  <c r="CN98" i="2"/>
  <c r="CJ98" i="2"/>
  <c r="Z98" i="2"/>
  <c r="CK98" i="2"/>
  <c r="AA98" i="2"/>
  <c r="AS107" i="2"/>
  <c r="BA107" i="2" s="1"/>
  <c r="AW107" i="2"/>
  <c r="AX107" i="2"/>
  <c r="BF107" i="2" s="1"/>
  <c r="AT107" i="2"/>
  <c r="AY107" i="2"/>
  <c r="BG107" i="2" s="1"/>
  <c r="AU107" i="2"/>
  <c r="BC107" i="2" s="1"/>
  <c r="AV107" i="2"/>
  <c r="AZ107" i="2"/>
  <c r="Y109" i="2"/>
  <c r="CI109" i="2"/>
  <c r="M109" i="6" s="1"/>
  <c r="CM109" i="6" s="1"/>
  <c r="CW109" i="6" s="1"/>
  <c r="CV109" i="6" s="1"/>
  <c r="CN111" i="2"/>
  <c r="AD111" i="2"/>
  <c r="AS115" i="2"/>
  <c r="BA115" i="2" s="1"/>
  <c r="AW115" i="2"/>
  <c r="AX115" i="2"/>
  <c r="AT115" i="2"/>
  <c r="AY115" i="2"/>
  <c r="BG115" i="2" s="1"/>
  <c r="AU115" i="2"/>
  <c r="BC115" i="2" s="1"/>
  <c r="AV115" i="2"/>
  <c r="AZ115" i="2"/>
  <c r="Y117" i="2"/>
  <c r="W117" i="2"/>
  <c r="CI117" i="2"/>
  <c r="M117" i="6" s="1"/>
  <c r="CM117" i="6" s="1"/>
  <c r="CW117" i="6" s="1"/>
  <c r="CV117" i="6" s="1"/>
  <c r="CN119" i="2"/>
  <c r="AD119" i="2"/>
  <c r="AS123" i="2"/>
  <c r="BA123" i="2" s="1"/>
  <c r="AY123" i="2"/>
  <c r="BG123" i="2" s="1"/>
  <c r="Y125" i="2"/>
  <c r="CI125" i="2"/>
  <c r="M125" i="6" s="1"/>
  <c r="CM125" i="6" s="1"/>
  <c r="AS127" i="2"/>
  <c r="BA127" i="2" s="1"/>
  <c r="AW127" i="2"/>
  <c r="BE127" i="2" s="1"/>
  <c r="BO127" i="2" s="1"/>
  <c r="AX127" i="2"/>
  <c r="BF127" i="2" s="1"/>
  <c r="AT127" i="2"/>
  <c r="AY127" i="2"/>
  <c r="BG127" i="2" s="1"/>
  <c r="AU127" i="2"/>
  <c r="BC127" i="2" s="1"/>
  <c r="AV127" i="2"/>
  <c r="BD127" i="2" s="1"/>
  <c r="BN127" i="2" s="1"/>
  <c r="AZ127" i="2"/>
  <c r="BH127" i="2" s="1"/>
  <c r="CK130" i="2"/>
  <c r="AD180" i="2"/>
  <c r="L184" i="2"/>
  <c r="T184" i="2" s="1"/>
  <c r="BT185" i="2"/>
  <c r="CB185" i="2" s="1"/>
  <c r="CP93" i="2"/>
  <c r="AF93" i="2"/>
  <c r="CO93" i="2"/>
  <c r="AE93" i="2"/>
  <c r="BQ93" i="2" s="1"/>
  <c r="AC100" i="2"/>
  <c r="CM100" i="2"/>
  <c r="AS104" i="2"/>
  <c r="AW104" i="2"/>
  <c r="AT104" i="2"/>
  <c r="BB104" i="2" s="1"/>
  <c r="AY104" i="2"/>
  <c r="BG104" i="2" s="1"/>
  <c r="AV104" i="2"/>
  <c r="BD104" i="2" s="1"/>
  <c r="AX104" i="2"/>
  <c r="AZ104" i="2"/>
  <c r="AU104" i="2"/>
  <c r="BC104" i="2" s="1"/>
  <c r="CM110" i="2"/>
  <c r="CN118" i="2"/>
  <c r="AD118" i="2"/>
  <c r="AB126" i="2"/>
  <c r="Y126" i="2"/>
  <c r="W126" i="2"/>
  <c r="CI126" i="2"/>
  <c r="M126" i="6" s="1"/>
  <c r="CM126" i="6" s="1"/>
  <c r="CW126" i="6" s="1"/>
  <c r="CV126" i="6" s="1"/>
  <c r="AS131" i="2"/>
  <c r="BA131" i="2" s="1"/>
  <c r="AW131" i="2"/>
  <c r="AT131" i="2"/>
  <c r="BB131" i="2" s="1"/>
  <c r="AY131" i="2"/>
  <c r="AU131" i="2"/>
  <c r="BC131" i="2" s="1"/>
  <c r="AV131" i="2"/>
  <c r="AX131" i="2"/>
  <c r="AZ131" i="2"/>
  <c r="AC133" i="2"/>
  <c r="BO133" i="2" s="1"/>
  <c r="CM133" i="2"/>
  <c r="CJ133" i="2"/>
  <c r="Z133" i="2"/>
  <c r="BL133" i="2" s="1"/>
  <c r="CK133" i="2"/>
  <c r="AA133" i="2"/>
  <c r="Z176" i="2"/>
  <c r="H184" i="2"/>
  <c r="P184" i="2" s="1"/>
  <c r="CN189" i="2"/>
  <c r="AD189" i="2"/>
  <c r="CN197" i="2"/>
  <c r="AD197" i="2"/>
  <c r="AS95" i="2"/>
  <c r="AW95" i="2"/>
  <c r="AT95" i="2"/>
  <c r="BB95" i="2" s="1"/>
  <c r="AY95" i="2"/>
  <c r="BG95" i="2" s="1"/>
  <c r="AU95" i="2"/>
  <c r="BC95" i="2" s="1"/>
  <c r="AV95" i="2"/>
  <c r="AX95" i="2"/>
  <c r="BF95" i="2" s="1"/>
  <c r="AZ95" i="2"/>
  <c r="CN108" i="2"/>
  <c r="AD108" i="2"/>
  <c r="AB116" i="2"/>
  <c r="CL116" i="2"/>
  <c r="Y116" i="2"/>
  <c r="CI116" i="2"/>
  <c r="M116" i="6" s="1"/>
  <c r="CM116" i="6" s="1"/>
  <c r="CW116" i="6" s="1"/>
  <c r="CV116" i="6" s="1"/>
  <c r="AS124" i="2"/>
  <c r="BA124" i="2" s="1"/>
  <c r="AW124" i="2"/>
  <c r="BE124" i="2" s="1"/>
  <c r="AX124" i="2"/>
  <c r="BF124" i="2" s="1"/>
  <c r="AT124" i="2"/>
  <c r="BB124" i="2" s="1"/>
  <c r="AY124" i="2"/>
  <c r="AZ124" i="2"/>
  <c r="AU124" i="2"/>
  <c r="BC124" i="2" s="1"/>
  <c r="AV124" i="2"/>
  <c r="BD124" i="2" s="1"/>
  <c r="CJ129" i="2"/>
  <c r="Z129" i="2"/>
  <c r="Y135" i="2"/>
  <c r="CI135" i="2"/>
  <c r="M135" i="6" s="1"/>
  <c r="CM135" i="6" s="1"/>
  <c r="W135" i="2"/>
  <c r="AF139" i="2"/>
  <c r="AE139" i="2"/>
  <c r="AS140" i="2"/>
  <c r="AW140" i="2"/>
  <c r="BE140" i="2" s="1"/>
  <c r="AT140" i="2"/>
  <c r="BB140" i="2" s="1"/>
  <c r="AY140" i="2"/>
  <c r="AU140" i="2"/>
  <c r="AZ140" i="2"/>
  <c r="AX140" i="2"/>
  <c r="BF140" i="2" s="1"/>
  <c r="AV140" i="2"/>
  <c r="BD140" i="2" s="1"/>
  <c r="CI143" i="2"/>
  <c r="M143" i="6" s="1"/>
  <c r="CM143" i="6" s="1"/>
  <c r="CW143" i="6" s="1"/>
  <c r="CV143" i="6" s="1"/>
  <c r="CP147" i="2"/>
  <c r="AF147" i="2"/>
  <c r="CO147" i="2"/>
  <c r="AE147" i="2"/>
  <c r="AS148" i="2"/>
  <c r="BA148" i="2" s="1"/>
  <c r="AW148" i="2"/>
  <c r="AT148" i="2"/>
  <c r="BB148" i="2" s="1"/>
  <c r="AY148" i="2"/>
  <c r="BG148" i="2" s="1"/>
  <c r="AU148" i="2"/>
  <c r="BC148" i="2" s="1"/>
  <c r="AZ148" i="2"/>
  <c r="AX148" i="2"/>
  <c r="BF148" i="2" s="1"/>
  <c r="AV148" i="2"/>
  <c r="BD148" i="2" s="1"/>
  <c r="Y151" i="2"/>
  <c r="CP155" i="2"/>
  <c r="AF155" i="2"/>
  <c r="CO155" i="2"/>
  <c r="AE155" i="2"/>
  <c r="AS156" i="2"/>
  <c r="AW156" i="2"/>
  <c r="AT156" i="2"/>
  <c r="AY156" i="2"/>
  <c r="AU156" i="2"/>
  <c r="AZ156" i="2"/>
  <c r="AX156" i="2"/>
  <c r="AV156" i="2"/>
  <c r="CP163" i="2"/>
  <c r="AF163" i="2"/>
  <c r="AT164" i="2"/>
  <c r="BB164" i="2" s="1"/>
  <c r="AX164" i="2"/>
  <c r="BF164" i="2" s="1"/>
  <c r="Y167" i="2"/>
  <c r="CI167" i="2"/>
  <c r="M167" i="6" s="1"/>
  <c r="CM167" i="6" s="1"/>
  <c r="CP171" i="2"/>
  <c r="AF171" i="2"/>
  <c r="CO171" i="2"/>
  <c r="AE171" i="2"/>
  <c r="Y175" i="2"/>
  <c r="H185" i="2"/>
  <c r="P185" i="2" s="1"/>
  <c r="AD207" i="2"/>
  <c r="BX209" i="2"/>
  <c r="L211" i="2"/>
  <c r="T211" i="2" s="1"/>
  <c r="CN215" i="2"/>
  <c r="AD215" i="2"/>
  <c r="CN219" i="2"/>
  <c r="AD219" i="2"/>
  <c r="AD223" i="2"/>
  <c r="AD227" i="2"/>
  <c r="L231" i="2"/>
  <c r="T231" i="2" s="1"/>
  <c r="AD239" i="2"/>
  <c r="CN243" i="2"/>
  <c r="AD243" i="2"/>
  <c r="CN247" i="2"/>
  <c r="L251" i="2"/>
  <c r="T251" i="2" s="1"/>
  <c r="AD259" i="2"/>
  <c r="CN279" i="2"/>
  <c r="AD279" i="2"/>
  <c r="CP101" i="2"/>
  <c r="AF101" i="2"/>
  <c r="CO101" i="2"/>
  <c r="AE101" i="2"/>
  <c r="AB132" i="2"/>
  <c r="CJ132" i="2"/>
  <c r="Z132" i="2"/>
  <c r="CK132" i="2"/>
  <c r="AS85" i="2"/>
  <c r="AW85" i="2"/>
  <c r="BE85" i="2" s="1"/>
  <c r="AT85" i="2"/>
  <c r="AY85" i="2"/>
  <c r="AV85" i="2"/>
  <c r="AX85" i="2"/>
  <c r="AZ85" i="2"/>
  <c r="AU85" i="2"/>
  <c r="AC106" i="2"/>
  <c r="CM106" i="2"/>
  <c r="AD120" i="2"/>
  <c r="AC122" i="2"/>
  <c r="CM122" i="2"/>
  <c r="AO57" i="2"/>
  <c r="AM57" i="2"/>
  <c r="AQ57" i="2"/>
  <c r="AP57" i="2"/>
  <c r="BF57" i="2" s="1"/>
  <c r="AL57" i="2"/>
  <c r="AN57" i="2"/>
  <c r="BD57" i="2" s="1"/>
  <c r="AB78" i="2"/>
  <c r="CM78" i="2"/>
  <c r="AA78" i="2"/>
  <c r="AS114" i="2"/>
  <c r="BA114" i="2" s="1"/>
  <c r="AW114" i="2"/>
  <c r="BE114" i="2" s="1"/>
  <c r="AX114" i="2"/>
  <c r="BF114" i="2" s="1"/>
  <c r="AT114" i="2"/>
  <c r="BB114" i="2" s="1"/>
  <c r="AY114" i="2"/>
  <c r="BG114" i="2" s="1"/>
  <c r="AZ114" i="2"/>
  <c r="BH114" i="2" s="1"/>
  <c r="AV114" i="2"/>
  <c r="BD114" i="2" s="1"/>
  <c r="AU114" i="2"/>
  <c r="BC114" i="2" s="1"/>
  <c r="CP141" i="2"/>
  <c r="AF141" i="2"/>
  <c r="AE141" i="2"/>
  <c r="AC142" i="2"/>
  <c r="CM142" i="2"/>
  <c r="CP148" i="2"/>
  <c r="AF148" i="2"/>
  <c r="CO148" i="2"/>
  <c r="AE148" i="2"/>
  <c r="AS154" i="2"/>
  <c r="AW154" i="2"/>
  <c r="AT154" i="2"/>
  <c r="BB154" i="2" s="1"/>
  <c r="AY154" i="2"/>
  <c r="AU154" i="2"/>
  <c r="BC154" i="2" s="1"/>
  <c r="AZ154" i="2"/>
  <c r="AV154" i="2"/>
  <c r="AX154" i="2"/>
  <c r="AD164" i="2"/>
  <c r="CN164" i="2"/>
  <c r="X164" i="2"/>
  <c r="AB82" i="2"/>
  <c r="AC82" i="2"/>
  <c r="CJ82" i="2"/>
  <c r="Z82" i="2"/>
  <c r="CK82" i="2"/>
  <c r="AA82" i="2"/>
  <c r="AB105" i="2"/>
  <c r="CL105" i="2"/>
  <c r="Z105" i="2"/>
  <c r="AS112" i="2"/>
  <c r="BA112" i="2" s="1"/>
  <c r="AW112" i="2"/>
  <c r="BE112" i="2" s="1"/>
  <c r="AX112" i="2"/>
  <c r="AT112" i="2"/>
  <c r="AY112" i="2"/>
  <c r="AZ112" i="2"/>
  <c r="AV112" i="2"/>
  <c r="AU112" i="2"/>
  <c r="Y142" i="2"/>
  <c r="CI142" i="2"/>
  <c r="M142" i="6" s="1"/>
  <c r="CM142" i="6" s="1"/>
  <c r="CW142" i="6" s="1"/>
  <c r="CV142" i="6" s="1"/>
  <c r="W142" i="2"/>
  <c r="AD145" i="2"/>
  <c r="CN145" i="2"/>
  <c r="AC146" i="2"/>
  <c r="CM146" i="2"/>
  <c r="Y158" i="2"/>
  <c r="W158" i="2"/>
  <c r="AD161" i="2"/>
  <c r="CN161" i="2"/>
  <c r="AC144" i="2"/>
  <c r="AC156" i="2"/>
  <c r="CM156" i="2"/>
  <c r="AD156" i="2"/>
  <c r="AC169" i="2"/>
  <c r="CM169" i="2"/>
  <c r="CO172" i="2"/>
  <c r="AE172" i="2"/>
  <c r="G177" i="2"/>
  <c r="O177" i="2" s="1"/>
  <c r="K177" i="2"/>
  <c r="S177" i="2" s="1"/>
  <c r="BS177" i="2"/>
  <c r="CA177" i="2" s="1"/>
  <c r="BW177" i="2"/>
  <c r="CE177" i="2" s="1"/>
  <c r="N177" i="2"/>
  <c r="V177" i="2" s="1"/>
  <c r="BU177" i="2"/>
  <c r="CC177" i="2" s="1"/>
  <c r="I177" i="2"/>
  <c r="Q177" i="2" s="1"/>
  <c r="AG177" i="2"/>
  <c r="AJ177" i="2" s="1"/>
  <c r="BV177" i="2"/>
  <c r="CD177" i="2" s="1"/>
  <c r="J177" i="2"/>
  <c r="R177" i="2" s="1"/>
  <c r="BZ177" i="2"/>
  <c r="CH177" i="2" s="1"/>
  <c r="M177" i="2"/>
  <c r="U177" i="2" s="1"/>
  <c r="BY177" i="2"/>
  <c r="CG177" i="2" s="1"/>
  <c r="CM179" i="2"/>
  <c r="AC179" i="2"/>
  <c r="AB191" i="2"/>
  <c r="CL191" i="2"/>
  <c r="Z191" i="2"/>
  <c r="AV192" i="2"/>
  <c r="AZ192" i="2"/>
  <c r="AW192" i="2"/>
  <c r="AS192" i="2"/>
  <c r="AX192" i="2"/>
  <c r="AU192" i="2"/>
  <c r="AT192" i="2"/>
  <c r="AY192" i="2"/>
  <c r="I196" i="2"/>
  <c r="Q196" i="2" s="1"/>
  <c r="BU196" i="2"/>
  <c r="CC196" i="2" s="1"/>
  <c r="J196" i="2"/>
  <c r="R196" i="2" s="1"/>
  <c r="AB201" i="2"/>
  <c r="Z144" i="2"/>
  <c r="AB149" i="2"/>
  <c r="Z149" i="2"/>
  <c r="AA149" i="2"/>
  <c r="AS150" i="2"/>
  <c r="AW150" i="2"/>
  <c r="AT150" i="2"/>
  <c r="BB150" i="2" s="1"/>
  <c r="AY150" i="2"/>
  <c r="AU150" i="2"/>
  <c r="BC150" i="2" s="1"/>
  <c r="AZ150" i="2"/>
  <c r="AV150" i="2"/>
  <c r="AX150" i="2"/>
  <c r="AF153" i="2"/>
  <c r="AE153" i="2"/>
  <c r="CM166" i="2"/>
  <c r="CL168" i="2"/>
  <c r="AB168" i="2"/>
  <c r="CJ168" i="2"/>
  <c r="Z168" i="2"/>
  <c r="CK168" i="2"/>
  <c r="AA168" i="2"/>
  <c r="G182" i="2"/>
  <c r="O182" i="2" s="1"/>
  <c r="K182" i="2"/>
  <c r="S182" i="2" s="1"/>
  <c r="BS182" i="2"/>
  <c r="CA182" i="2" s="1"/>
  <c r="BW182" i="2"/>
  <c r="CE182" i="2" s="1"/>
  <c r="M182" i="2"/>
  <c r="U182" i="2" s="1"/>
  <c r="BZ182" i="2"/>
  <c r="CH182" i="2" s="1"/>
  <c r="N182" i="2"/>
  <c r="V182" i="2" s="1"/>
  <c r="BU182" i="2"/>
  <c r="CC182" i="2" s="1"/>
  <c r="J182" i="2"/>
  <c r="R182" i="2" s="1"/>
  <c r="BV182" i="2"/>
  <c r="CD182" i="2" s="1"/>
  <c r="I182" i="2"/>
  <c r="Q182" i="2" s="1"/>
  <c r="AG182" i="2"/>
  <c r="AJ182" i="2" s="1"/>
  <c r="BY182" i="2"/>
  <c r="CG182" i="2" s="1"/>
  <c r="CM187" i="2"/>
  <c r="AC187" i="2"/>
  <c r="AS188" i="2"/>
  <c r="AT188" i="2"/>
  <c r="BB188" i="2" s="1"/>
  <c r="AC136" i="2"/>
  <c r="CM136" i="2"/>
  <c r="CP136" i="2"/>
  <c r="AF136" i="2"/>
  <c r="CO136" i="2"/>
  <c r="AE136" i="2"/>
  <c r="AC137" i="2"/>
  <c r="CM137" i="2"/>
  <c r="CI176" i="2"/>
  <c r="M176" i="6" s="1"/>
  <c r="CM176" i="6" s="1"/>
  <c r="Y176" i="2"/>
  <c r="AU183" i="2"/>
  <c r="AY183" i="2"/>
  <c r="AV183" i="2"/>
  <c r="AZ183" i="2"/>
  <c r="AS183" i="2"/>
  <c r="AT183" i="2"/>
  <c r="AW183" i="2"/>
  <c r="AX183" i="2"/>
  <c r="Y183" i="2"/>
  <c r="BV184" i="2"/>
  <c r="CD184" i="2" s="1"/>
  <c r="BS184" i="2"/>
  <c r="BV196" i="2"/>
  <c r="CD196" i="2" s="1"/>
  <c r="BS196" i="2"/>
  <c r="AV196" i="2"/>
  <c r="AZ196" i="2"/>
  <c r="AW196" i="2"/>
  <c r="AS196" i="2"/>
  <c r="AX196" i="2"/>
  <c r="AT196" i="2"/>
  <c r="AY196" i="2"/>
  <c r="AU196" i="2"/>
  <c r="AB206" i="2"/>
  <c r="CL206" i="2"/>
  <c r="CI207" i="2"/>
  <c r="M207" i="6" s="1"/>
  <c r="CM207" i="6" s="1"/>
  <c r="Y207" i="2"/>
  <c r="CJ214" i="2"/>
  <c r="H222" i="2"/>
  <c r="P222" i="2" s="1"/>
  <c r="AC160" i="2"/>
  <c r="CM160" i="2"/>
  <c r="AD160" i="2"/>
  <c r="CN160" i="2"/>
  <c r="AD166" i="2"/>
  <c r="CN166" i="2"/>
  <c r="AS166" i="2"/>
  <c r="AW166" i="2"/>
  <c r="AT166" i="2"/>
  <c r="AY166" i="2"/>
  <c r="BG166" i="2" s="1"/>
  <c r="AU166" i="2"/>
  <c r="AZ166" i="2"/>
  <c r="BH166" i="2" s="1"/>
  <c r="AV166" i="2"/>
  <c r="AX166" i="2"/>
  <c r="BF166" i="2" s="1"/>
  <c r="AS170" i="2"/>
  <c r="AT170" i="2"/>
  <c r="AU170" i="2"/>
  <c r="AV170" i="2"/>
  <c r="AC173" i="2"/>
  <c r="AE180" i="2"/>
  <c r="CO180" i="2"/>
  <c r="AU180" i="2"/>
  <c r="AY180" i="2"/>
  <c r="BG180" i="2" s="1"/>
  <c r="AV180" i="2"/>
  <c r="AZ180" i="2"/>
  <c r="AX180" i="2"/>
  <c r="AS180" i="2"/>
  <c r="AW180" i="2"/>
  <c r="BE180" i="2" s="1"/>
  <c r="AT180" i="2"/>
  <c r="AC180" i="2"/>
  <c r="BV185" i="2"/>
  <c r="CD185" i="2" s="1"/>
  <c r="N185" i="2"/>
  <c r="V185" i="2" s="1"/>
  <c r="G185" i="2"/>
  <c r="O185" i="2" s="1"/>
  <c r="AV187" i="2"/>
  <c r="AZ187" i="2"/>
  <c r="AU187" i="2"/>
  <c r="AW187" i="2"/>
  <c r="BE187" i="2" s="1"/>
  <c r="AS187" i="2"/>
  <c r="AY187" i="2"/>
  <c r="BG187" i="2" s="1"/>
  <c r="AX187" i="2"/>
  <c r="BF187" i="2" s="1"/>
  <c r="AT187" i="2"/>
  <c r="BB187" i="2" s="1"/>
  <c r="AE198" i="2"/>
  <c r="AR203" i="2"/>
  <c r="CJ205" i="2"/>
  <c r="Z205" i="2"/>
  <c r="AY178" i="2"/>
  <c r="AZ178" i="2"/>
  <c r="AW178" i="2"/>
  <c r="AX178" i="2"/>
  <c r="BF178" i="2" s="1"/>
  <c r="AE178" i="2"/>
  <c r="CO178" i="2"/>
  <c r="CI178" i="2"/>
  <c r="M178" i="6" s="1"/>
  <c r="CM178" i="6" s="1"/>
  <c r="Y178" i="2"/>
  <c r="N180" i="2"/>
  <c r="V180" i="2" s="1"/>
  <c r="BZ180" i="2"/>
  <c r="CH180" i="2" s="1"/>
  <c r="BU180" i="2"/>
  <c r="CC180" i="2" s="1"/>
  <c r="BU184" i="2"/>
  <c r="AR191" i="2"/>
  <c r="CI195" i="2"/>
  <c r="M195" i="6" s="1"/>
  <c r="CM195" i="6" s="1"/>
  <c r="AB195" i="2"/>
  <c r="CL195" i="2"/>
  <c r="AZ205" i="2"/>
  <c r="AW205" i="2"/>
  <c r="CM208" i="2"/>
  <c r="AC208" i="2"/>
  <c r="AB213" i="2"/>
  <c r="CL213" i="2"/>
  <c r="CI213" i="2"/>
  <c r="M213" i="6" s="1"/>
  <c r="CM213" i="6" s="1"/>
  <c r="G223" i="2"/>
  <c r="O223" i="2" s="1"/>
  <c r="K223" i="2"/>
  <c r="S223" i="2" s="1"/>
  <c r="BS223" i="2"/>
  <c r="CA223" i="2" s="1"/>
  <c r="BW223" i="2"/>
  <c r="CE223" i="2" s="1"/>
  <c r="N223" i="2"/>
  <c r="V223" i="2" s="1"/>
  <c r="BU223" i="2"/>
  <c r="CC223" i="2" s="1"/>
  <c r="M223" i="2"/>
  <c r="U223" i="2" s="1"/>
  <c r="BZ223" i="2"/>
  <c r="CH223" i="2" s="1"/>
  <c r="AG223" i="2"/>
  <c r="AJ223" i="2" s="1"/>
  <c r="BY223" i="2"/>
  <c r="CG223" i="2" s="1"/>
  <c r="J223" i="2"/>
  <c r="R223" i="2" s="1"/>
  <c r="BV223" i="2"/>
  <c r="CD223" i="2" s="1"/>
  <c r="I223" i="2"/>
  <c r="Q223" i="2" s="1"/>
  <c r="AE224" i="2"/>
  <c r="CO224" i="2"/>
  <c r="AU229" i="2"/>
  <c r="BC229" i="2" s="1"/>
  <c r="AY229" i="2"/>
  <c r="BG229" i="2" s="1"/>
  <c r="BQ229" i="2" s="1"/>
  <c r="AV229" i="2"/>
  <c r="BD229" i="2" s="1"/>
  <c r="AZ229" i="2"/>
  <c r="BH229" i="2" s="1"/>
  <c r="BR229" i="2" s="1"/>
  <c r="AS229" i="2"/>
  <c r="BA229" i="2" s="1"/>
  <c r="AX229" i="2"/>
  <c r="BF229" i="2" s="1"/>
  <c r="AW229" i="2"/>
  <c r="BE229" i="2" s="1"/>
  <c r="AT229" i="2"/>
  <c r="BB229" i="2" s="1"/>
  <c r="H231" i="2"/>
  <c r="P231" i="2" s="1"/>
  <c r="AC239" i="2"/>
  <c r="BO239" i="2" s="1"/>
  <c r="CI244" i="2"/>
  <c r="M244" i="6" s="1"/>
  <c r="CM244" i="6" s="1"/>
  <c r="CW244" i="6" s="1"/>
  <c r="CV244" i="6" s="1"/>
  <c r="Y244" i="2"/>
  <c r="AE247" i="2"/>
  <c r="CO247" i="2"/>
  <c r="Y247" i="2"/>
  <c r="CN288" i="2"/>
  <c r="AV291" i="2"/>
  <c r="BD291" i="2" s="1"/>
  <c r="AZ291" i="2"/>
  <c r="AW291" i="2"/>
  <c r="BE291" i="2" s="1"/>
  <c r="AU291" i="2"/>
  <c r="AY291" i="2"/>
  <c r="BG291" i="2" s="1"/>
  <c r="AS291" i="2"/>
  <c r="BA291" i="2" s="1"/>
  <c r="AT291" i="2"/>
  <c r="AX291" i="2"/>
  <c r="BF291" i="2" s="1"/>
  <c r="AS173" i="2"/>
  <c r="BA173" i="2" s="1"/>
  <c r="AW173" i="2"/>
  <c r="BE173" i="2" s="1"/>
  <c r="AT173" i="2"/>
  <c r="AY173" i="2"/>
  <c r="AU173" i="2"/>
  <c r="BC173" i="2" s="1"/>
  <c r="AZ173" i="2"/>
  <c r="AV173" i="2"/>
  <c r="BD173" i="2" s="1"/>
  <c r="AX173" i="2"/>
  <c r="CJ219" i="2"/>
  <c r="AE228" i="2"/>
  <c r="CO228" i="2"/>
  <c r="W228" i="2"/>
  <c r="CI228" i="2"/>
  <c r="M228" i="6" s="1"/>
  <c r="CM228" i="6" s="1"/>
  <c r="Y228" i="2"/>
  <c r="Y128" i="2"/>
  <c r="W128" i="2"/>
  <c r="CI128" i="2"/>
  <c r="M128" i="6" s="1"/>
  <c r="CM128" i="6" s="1"/>
  <c r="CW128" i="6" s="1"/>
  <c r="CV128" i="6" s="1"/>
  <c r="AC189" i="2"/>
  <c r="W189" i="2"/>
  <c r="M194" i="2"/>
  <c r="U194" i="2" s="1"/>
  <c r="BZ194" i="2"/>
  <c r="Y198" i="2"/>
  <c r="CI198" i="2"/>
  <c r="M198" i="6" s="1"/>
  <c r="CM198" i="6" s="1"/>
  <c r="H211" i="2"/>
  <c r="P211" i="2" s="1"/>
  <c r="CJ216" i="2"/>
  <c r="G219" i="2"/>
  <c r="O219" i="2" s="1"/>
  <c r="K219" i="2"/>
  <c r="S219" i="2" s="1"/>
  <c r="BS219" i="2"/>
  <c r="CA219" i="2" s="1"/>
  <c r="BW219" i="2"/>
  <c r="CE219" i="2" s="1"/>
  <c r="N219" i="2"/>
  <c r="V219" i="2" s="1"/>
  <c r="BU219" i="2"/>
  <c r="CC219" i="2" s="1"/>
  <c r="M219" i="2"/>
  <c r="U219" i="2" s="1"/>
  <c r="BZ219" i="2"/>
  <c r="CH219" i="2" s="1"/>
  <c r="AG219" i="2"/>
  <c r="AJ219" i="2" s="1"/>
  <c r="BY219" i="2"/>
  <c r="CG219" i="2" s="1"/>
  <c r="I219" i="2"/>
  <c r="Q219" i="2" s="1"/>
  <c r="J219" i="2"/>
  <c r="R219" i="2" s="1"/>
  <c r="BV219" i="2"/>
  <c r="CD219" i="2" s="1"/>
  <c r="AE220" i="2"/>
  <c r="CO220" i="2"/>
  <c r="W220" i="2"/>
  <c r="CI220" i="2"/>
  <c r="M220" i="6" s="1"/>
  <c r="CM220" i="6" s="1"/>
  <c r="Y220" i="2"/>
  <c r="AB236" i="2"/>
  <c r="CN285" i="2"/>
  <c r="AD285" i="2"/>
  <c r="CN289" i="2"/>
  <c r="CN293" i="2"/>
  <c r="AD293" i="2"/>
  <c r="CN297" i="2"/>
  <c r="AD100" i="2"/>
  <c r="CN100" i="2"/>
  <c r="AB165" i="2"/>
  <c r="Z165" i="2"/>
  <c r="BY181" i="2"/>
  <c r="CG181" i="2" s="1"/>
  <c r="I181" i="2"/>
  <c r="Q181" i="2" s="1"/>
  <c r="AA200" i="2"/>
  <c r="AA217" i="2"/>
  <c r="G227" i="2"/>
  <c r="O227" i="2" s="1"/>
  <c r="K227" i="2"/>
  <c r="S227" i="2" s="1"/>
  <c r="BS227" i="2"/>
  <c r="CA227" i="2" s="1"/>
  <c r="BW227" i="2"/>
  <c r="CE227" i="2" s="1"/>
  <c r="N227" i="2"/>
  <c r="V227" i="2" s="1"/>
  <c r="BU227" i="2"/>
  <c r="CC227" i="2" s="1"/>
  <c r="M227" i="2"/>
  <c r="U227" i="2" s="1"/>
  <c r="BZ227" i="2"/>
  <c r="CH227" i="2" s="1"/>
  <c r="J227" i="2"/>
  <c r="R227" i="2" s="1"/>
  <c r="BV227" i="2"/>
  <c r="CD227" i="2" s="1"/>
  <c r="I227" i="2"/>
  <c r="Q227" i="2" s="1"/>
  <c r="AG227" i="2"/>
  <c r="AJ227" i="2" s="1"/>
  <c r="BY227" i="2"/>
  <c r="CG227" i="2" s="1"/>
  <c r="AB233" i="2"/>
  <c r="CL233" i="2"/>
  <c r="Y233" i="2"/>
  <c r="Y199" i="2"/>
  <c r="CI199" i="2"/>
  <c r="M199" i="6" s="1"/>
  <c r="CM199" i="6" s="1"/>
  <c r="CM199" i="2"/>
  <c r="AC199" i="2"/>
  <c r="M209" i="2"/>
  <c r="U209" i="2" s="1"/>
  <c r="BY209" i="2"/>
  <c r="CG209" i="2" s="1"/>
  <c r="K209" i="2"/>
  <c r="S209" i="2" s="1"/>
  <c r="AF232" i="2"/>
  <c r="AE232" i="2"/>
  <c r="CO232" i="2"/>
  <c r="W232" i="2"/>
  <c r="Y232" i="2"/>
  <c r="AF237" i="2"/>
  <c r="CP237" i="2"/>
  <c r="CM237" i="2"/>
  <c r="AC237" i="2"/>
  <c r="AC243" i="2"/>
  <c r="AA245" i="2"/>
  <c r="CK245" i="2"/>
  <c r="CI245" i="2"/>
  <c r="M245" i="6" s="1"/>
  <c r="CM245" i="6" s="1"/>
  <c r="Y245" i="2"/>
  <c r="AA248" i="2"/>
  <c r="AE248" i="2"/>
  <c r="CO248" i="2"/>
  <c r="CM248" i="2"/>
  <c r="AC248" i="2"/>
  <c r="AF272" i="2"/>
  <c r="CJ276" i="2"/>
  <c r="Z276" i="2"/>
  <c r="G278" i="2"/>
  <c r="O278" i="2" s="1"/>
  <c r="K278" i="2"/>
  <c r="S278" i="2" s="1"/>
  <c r="BS278" i="2"/>
  <c r="CA278" i="2" s="1"/>
  <c r="BW278" i="2"/>
  <c r="CE278" i="2" s="1"/>
  <c r="I278" i="2"/>
  <c r="Q278" i="2" s="1"/>
  <c r="AG278" i="2"/>
  <c r="AJ278" i="2" s="1"/>
  <c r="BV278" i="2"/>
  <c r="CD278" i="2" s="1"/>
  <c r="N278" i="2"/>
  <c r="V278" i="2" s="1"/>
  <c r="BU278" i="2"/>
  <c r="CC278" i="2" s="1"/>
  <c r="J278" i="2"/>
  <c r="R278" i="2" s="1"/>
  <c r="M278" i="2"/>
  <c r="U278" i="2" s="1"/>
  <c r="BY278" i="2"/>
  <c r="CG278" i="2" s="1"/>
  <c r="BZ278" i="2"/>
  <c r="CH278" i="2" s="1"/>
  <c r="AB280" i="2"/>
  <c r="CL280" i="2"/>
  <c r="AE281" i="2"/>
  <c r="CO281" i="2"/>
  <c r="AV284" i="2"/>
  <c r="AZ284" i="2"/>
  <c r="AS284" i="2"/>
  <c r="AX284" i="2"/>
  <c r="AW284" i="2"/>
  <c r="AU284" i="2"/>
  <c r="AY284" i="2"/>
  <c r="AT284" i="2"/>
  <c r="BB284" i="2" s="1"/>
  <c r="AA286" i="2"/>
  <c r="AE287" i="2"/>
  <c r="CO287" i="2"/>
  <c r="CN290" i="2"/>
  <c r="AC293" i="2"/>
  <c r="AB294" i="2"/>
  <c r="CL294" i="2"/>
  <c r="CJ294" i="2"/>
  <c r="Z294" i="2"/>
  <c r="AE296" i="2"/>
  <c r="AV297" i="2"/>
  <c r="AZ297" i="2"/>
  <c r="AY297" i="2"/>
  <c r="AS297" i="2"/>
  <c r="BA297" i="2" s="1"/>
  <c r="AX297" i="2"/>
  <c r="AT297" i="2"/>
  <c r="AU297" i="2"/>
  <c r="AW297" i="2"/>
  <c r="CK216" i="2"/>
  <c r="AY253" i="2"/>
  <c r="AS253" i="2"/>
  <c r="AX253" i="2"/>
  <c r="CI253" i="2"/>
  <c r="M253" i="6" s="1"/>
  <c r="CM253" i="6" s="1"/>
  <c r="CW253" i="6" s="1"/>
  <c r="CV253" i="6" s="1"/>
  <c r="AU261" i="2"/>
  <c r="AY261" i="2"/>
  <c r="AV261" i="2"/>
  <c r="AZ261" i="2"/>
  <c r="AS261" i="2"/>
  <c r="AX261" i="2"/>
  <c r="AT261" i="2"/>
  <c r="AW261" i="2"/>
  <c r="AU277" i="2"/>
  <c r="BC277" i="2" s="1"/>
  <c r="AY277" i="2"/>
  <c r="AV277" i="2"/>
  <c r="BD277" i="2" s="1"/>
  <c r="AZ277" i="2"/>
  <c r="BH277" i="2" s="1"/>
  <c r="AS277" i="2"/>
  <c r="BA277" i="2" s="1"/>
  <c r="AX277" i="2"/>
  <c r="AW277" i="2"/>
  <c r="AT277" i="2"/>
  <c r="AB295" i="2"/>
  <c r="AE298" i="2"/>
  <c r="CO298" i="2"/>
  <c r="AC299" i="2"/>
  <c r="Z299" i="2"/>
  <c r="CM249" i="2"/>
  <c r="AC249" i="2"/>
  <c r="CL265" i="2"/>
  <c r="CI265" i="2"/>
  <c r="M265" i="6" s="1"/>
  <c r="CM265" i="6" s="1"/>
  <c r="I296" i="2"/>
  <c r="Q296" i="2" s="1"/>
  <c r="BZ296" i="2"/>
  <c r="CH296" i="2" s="1"/>
  <c r="N296" i="2"/>
  <c r="V296" i="2" s="1"/>
  <c r="BV296" i="2"/>
  <c r="CD296" i="2" s="1"/>
  <c r="AV197" i="2"/>
  <c r="AZ197" i="2"/>
  <c r="AS197" i="2"/>
  <c r="AX197" i="2"/>
  <c r="AT197" i="2"/>
  <c r="BB197" i="2" s="1"/>
  <c r="AY197" i="2"/>
  <c r="AW197" i="2"/>
  <c r="AU197" i="2"/>
  <c r="AC197" i="2"/>
  <c r="J200" i="2"/>
  <c r="R200" i="2" s="1"/>
  <c r="BS200" i="2"/>
  <c r="CA200" i="2" s="1"/>
  <c r="CI200" i="2" s="1"/>
  <c r="M200" i="6" s="1"/>
  <c r="CM200" i="6" s="1"/>
  <c r="AV200" i="2"/>
  <c r="AS200" i="2"/>
  <c r="AY200" i="2"/>
  <c r="K201" i="2"/>
  <c r="S201" i="2" s="1"/>
  <c r="M201" i="2"/>
  <c r="U201" i="2" s="1"/>
  <c r="H223" i="2"/>
  <c r="P223" i="2" s="1"/>
  <c r="CL268" i="2"/>
  <c r="AU272" i="2"/>
  <c r="AY272" i="2"/>
  <c r="AV272" i="2"/>
  <c r="AZ272" i="2"/>
  <c r="AT272" i="2"/>
  <c r="AS272" i="2"/>
  <c r="AW272" i="2"/>
  <c r="AX272" i="2"/>
  <c r="AF276" i="2"/>
  <c r="CP276" i="2"/>
  <c r="CJ280" i="2"/>
  <c r="Z280" i="2"/>
  <c r="G282" i="2"/>
  <c r="O282" i="2" s="1"/>
  <c r="K282" i="2"/>
  <c r="S282" i="2" s="1"/>
  <c r="BS282" i="2"/>
  <c r="CA282" i="2" s="1"/>
  <c r="BW282" i="2"/>
  <c r="CE282" i="2" s="1"/>
  <c r="I282" i="2"/>
  <c r="Q282" i="2" s="1"/>
  <c r="AG282" i="2"/>
  <c r="AJ282" i="2" s="1"/>
  <c r="BV282" i="2"/>
  <c r="CD282" i="2" s="1"/>
  <c r="N282" i="2"/>
  <c r="V282" i="2" s="1"/>
  <c r="BU282" i="2"/>
  <c r="CC282" i="2" s="1"/>
  <c r="M282" i="2"/>
  <c r="U282" i="2" s="1"/>
  <c r="BZ282" i="2"/>
  <c r="CH282" i="2" s="1"/>
  <c r="J282" i="2"/>
  <c r="R282" i="2" s="1"/>
  <c r="BY282" i="2"/>
  <c r="CG282" i="2" s="1"/>
  <c r="X291" i="2"/>
  <c r="K296" i="2"/>
  <c r="S296" i="2" s="1"/>
  <c r="W35" i="2"/>
  <c r="CI35" i="2"/>
  <c r="M35" i="6" s="1"/>
  <c r="CM35" i="6" s="1"/>
  <c r="CW35" i="6" s="1"/>
  <c r="CV35" i="6" s="1"/>
  <c r="G214" i="2"/>
  <c r="O214" i="2" s="1"/>
  <c r="K214" i="2"/>
  <c r="S214" i="2" s="1"/>
  <c r="BS214" i="2"/>
  <c r="CA214" i="2" s="1"/>
  <c r="BW214" i="2"/>
  <c r="CE214" i="2" s="1"/>
  <c r="I214" i="2"/>
  <c r="Q214" i="2" s="1"/>
  <c r="AG214" i="2"/>
  <c r="AJ214" i="2" s="1"/>
  <c r="BV214" i="2"/>
  <c r="CD214" i="2" s="1"/>
  <c r="N214" i="2"/>
  <c r="V214" i="2" s="1"/>
  <c r="BU214" i="2"/>
  <c r="CC214" i="2" s="1"/>
  <c r="BZ214" i="2"/>
  <c r="CH214" i="2" s="1"/>
  <c r="M214" i="2"/>
  <c r="U214" i="2" s="1"/>
  <c r="BY214" i="2"/>
  <c r="CG214" i="2" s="1"/>
  <c r="J214" i="2"/>
  <c r="R214" i="2" s="1"/>
  <c r="AA221" i="2"/>
  <c r="AU240" i="2"/>
  <c r="AY240" i="2"/>
  <c r="AV240" i="2"/>
  <c r="AZ240" i="2"/>
  <c r="AS240" i="2"/>
  <c r="BA240" i="2" s="1"/>
  <c r="AX240" i="2"/>
  <c r="AT240" i="2"/>
  <c r="BB240" i="2" s="1"/>
  <c r="AW240" i="2"/>
  <c r="Y272" i="2"/>
  <c r="AE286" i="2"/>
  <c r="CO286" i="2"/>
  <c r="CM287" i="2"/>
  <c r="AC287" i="2"/>
  <c r="CJ287" i="2"/>
  <c r="Z287" i="2"/>
  <c r="AR299" i="2"/>
  <c r="BH299" i="2" s="1"/>
  <c r="G258" i="2"/>
  <c r="O258" i="2" s="1"/>
  <c r="K258" i="2"/>
  <c r="S258" i="2" s="1"/>
  <c r="BS258" i="2"/>
  <c r="CA258" i="2" s="1"/>
  <c r="BW258" i="2"/>
  <c r="CE258" i="2" s="1"/>
  <c r="I258" i="2"/>
  <c r="Q258" i="2" s="1"/>
  <c r="AG258" i="2"/>
  <c r="AJ258" i="2" s="1"/>
  <c r="BV258" i="2"/>
  <c r="CD258" i="2" s="1"/>
  <c r="N258" i="2"/>
  <c r="V258" i="2" s="1"/>
  <c r="BU258" i="2"/>
  <c r="CC258" i="2" s="1"/>
  <c r="M258" i="2"/>
  <c r="U258" i="2" s="1"/>
  <c r="BY258" i="2"/>
  <c r="CG258" i="2" s="1"/>
  <c r="BZ258" i="2"/>
  <c r="CH258" i="2" s="1"/>
  <c r="J258" i="2"/>
  <c r="R258" i="2" s="1"/>
  <c r="AU281" i="2"/>
  <c r="BC281" i="2" s="1"/>
  <c r="AY281" i="2"/>
  <c r="BG281" i="2" s="1"/>
  <c r="AV281" i="2"/>
  <c r="AZ281" i="2"/>
  <c r="BH281" i="2" s="1"/>
  <c r="AS281" i="2"/>
  <c r="BA281" i="2" s="1"/>
  <c r="AX281" i="2"/>
  <c r="BF281" i="2" s="1"/>
  <c r="AT281" i="2"/>
  <c r="BB281" i="2" s="1"/>
  <c r="AW281" i="2"/>
  <c r="BE281" i="2" s="1"/>
  <c r="BV283" i="2"/>
  <c r="CD283" i="2" s="1"/>
  <c r="I288" i="2"/>
  <c r="Q288" i="2" s="1"/>
  <c r="N288" i="2"/>
  <c r="V288" i="2" s="1"/>
  <c r="BV288" i="2"/>
  <c r="CD288" i="2" s="1"/>
  <c r="BZ288" i="2"/>
  <c r="CH288" i="2" s="1"/>
  <c r="AR288" i="2"/>
  <c r="W298" i="2"/>
  <c r="M269" i="2"/>
  <c r="U269" i="2" s="1"/>
  <c r="AU269" i="2"/>
  <c r="AY269" i="2"/>
  <c r="AV269" i="2"/>
  <c r="AZ269" i="2"/>
  <c r="AS269" i="2"/>
  <c r="AX269" i="2"/>
  <c r="BF269" i="2" s="1"/>
  <c r="AW269" i="2"/>
  <c r="AT269" i="2"/>
  <c r="BW269" i="2"/>
  <c r="W299" i="2"/>
  <c r="CO82" i="2"/>
  <c r="AE82" i="2"/>
  <c r="AF105" i="2"/>
  <c r="CP105" i="2"/>
  <c r="AB112" i="2"/>
  <c r="CL145" i="2"/>
  <c r="AB145" i="2"/>
  <c r="CK145" i="2"/>
  <c r="AA145" i="2"/>
  <c r="CJ152" i="2"/>
  <c r="Z152" i="2"/>
  <c r="CL161" i="2"/>
  <c r="AB161" i="2"/>
  <c r="CK161" i="2"/>
  <c r="AA161" i="2"/>
  <c r="AS145" i="2"/>
  <c r="BA145" i="2" s="1"/>
  <c r="AW145" i="2"/>
  <c r="BE145" i="2" s="1"/>
  <c r="AT145" i="2"/>
  <c r="BB145" i="2" s="1"/>
  <c r="AY145" i="2"/>
  <c r="BG145" i="2" s="1"/>
  <c r="AU145" i="2"/>
  <c r="BC145" i="2" s="1"/>
  <c r="AZ145" i="2"/>
  <c r="BH145" i="2" s="1"/>
  <c r="AV145" i="2"/>
  <c r="BD145" i="2" s="1"/>
  <c r="AX145" i="2"/>
  <c r="BF145" i="2" s="1"/>
  <c r="AD169" i="2"/>
  <c r="CN169" i="2"/>
  <c r="AE179" i="2"/>
  <c r="CO179" i="2"/>
  <c r="AA190" i="2"/>
  <c r="AD191" i="2"/>
  <c r="CP149" i="2"/>
  <c r="AF149" i="2"/>
  <c r="Y150" i="2"/>
  <c r="CI150" i="2"/>
  <c r="M150" i="6" s="1"/>
  <c r="CM150" i="6" s="1"/>
  <c r="CW150" i="6" s="1"/>
  <c r="CV150" i="6" s="1"/>
  <c r="W150" i="2"/>
  <c r="AC168" i="2"/>
  <c r="CM168" i="2"/>
  <c r="CO168" i="2"/>
  <c r="AE168" i="2"/>
  <c r="CL203" i="2"/>
  <c r="AD136" i="2"/>
  <c r="CN136" i="2"/>
  <c r="AD137" i="2"/>
  <c r="CN137" i="2"/>
  <c r="AS149" i="2"/>
  <c r="AW149" i="2"/>
  <c r="AT149" i="2"/>
  <c r="AY149" i="2"/>
  <c r="AU149" i="2"/>
  <c r="AZ149" i="2"/>
  <c r="AV149" i="2"/>
  <c r="AX149" i="2"/>
  <c r="BF149" i="2" s="1"/>
  <c r="CM176" i="2"/>
  <c r="AC176" i="2"/>
  <c r="Y191" i="2"/>
  <c r="CI191" i="2"/>
  <c r="M191" i="6" s="1"/>
  <c r="CM191" i="6" s="1"/>
  <c r="AC207" i="2"/>
  <c r="CI166" i="2"/>
  <c r="M166" i="6" s="1"/>
  <c r="CM166" i="6" s="1"/>
  <c r="AD173" i="2"/>
  <c r="AC185" i="2"/>
  <c r="Z221" i="2"/>
  <c r="CJ237" i="2"/>
  <c r="Z237" i="2"/>
  <c r="CJ140" i="2"/>
  <c r="Z140" i="2"/>
  <c r="CM178" i="2"/>
  <c r="AC178" i="2"/>
  <c r="AE205" i="2"/>
  <c r="CO205" i="2"/>
  <c r="AB208" i="2"/>
  <c r="CL208" i="2"/>
  <c r="W229" i="2"/>
  <c r="CI229" i="2"/>
  <c r="M229" i="6" s="1"/>
  <c r="CM229" i="6" s="1"/>
  <c r="Y229" i="2"/>
  <c r="AE256" i="2"/>
  <c r="CO256" i="2"/>
  <c r="Z278" i="2"/>
  <c r="CJ296" i="2"/>
  <c r="Z296" i="2"/>
  <c r="AE212" i="2"/>
  <c r="CO212" i="2"/>
  <c r="AE189" i="2"/>
  <c r="AA194" i="2"/>
  <c r="AV203" i="2"/>
  <c r="AZ203" i="2"/>
  <c r="AU203" i="2"/>
  <c r="AW203" i="2"/>
  <c r="AS203" i="2"/>
  <c r="AY203" i="2"/>
  <c r="AT203" i="2"/>
  <c r="AX203" i="2"/>
  <c r="G218" i="2"/>
  <c r="O218" i="2" s="1"/>
  <c r="K218" i="2"/>
  <c r="S218" i="2" s="1"/>
  <c r="BS218" i="2"/>
  <c r="CA218" i="2" s="1"/>
  <c r="BW218" i="2"/>
  <c r="CE218" i="2" s="1"/>
  <c r="I218" i="2"/>
  <c r="Q218" i="2" s="1"/>
  <c r="AG218" i="2"/>
  <c r="AJ218" i="2" s="1"/>
  <c r="BV218" i="2"/>
  <c r="CD218" i="2" s="1"/>
  <c r="N218" i="2"/>
  <c r="V218" i="2" s="1"/>
  <c r="BU218" i="2"/>
  <c r="CC218" i="2" s="1"/>
  <c r="M218" i="2"/>
  <c r="U218" i="2" s="1"/>
  <c r="BY218" i="2"/>
  <c r="CG218" i="2" s="1"/>
  <c r="J218" i="2"/>
  <c r="R218" i="2" s="1"/>
  <c r="BZ218" i="2"/>
  <c r="CH218" i="2" s="1"/>
  <c r="G238" i="2"/>
  <c r="O238" i="2" s="1"/>
  <c r="K238" i="2"/>
  <c r="S238" i="2" s="1"/>
  <c r="BS238" i="2"/>
  <c r="CA238" i="2" s="1"/>
  <c r="BW238" i="2"/>
  <c r="CE238" i="2" s="1"/>
  <c r="N238" i="2"/>
  <c r="V238" i="2" s="1"/>
  <c r="BU238" i="2"/>
  <c r="CC238" i="2" s="1"/>
  <c r="J238" i="2"/>
  <c r="R238" i="2" s="1"/>
  <c r="AG238" i="2"/>
  <c r="AJ238" i="2" s="1"/>
  <c r="BY238" i="2"/>
  <c r="CG238" i="2" s="1"/>
  <c r="I238" i="2"/>
  <c r="Q238" i="2" s="1"/>
  <c r="BV238" i="2"/>
  <c r="CD238" i="2" s="1"/>
  <c r="M238" i="2"/>
  <c r="U238" i="2" s="1"/>
  <c r="BZ238" i="2"/>
  <c r="CH238" i="2" s="1"/>
  <c r="CJ249" i="2"/>
  <c r="Z249" i="2"/>
  <c r="CJ261" i="2"/>
  <c r="Z261" i="2"/>
  <c r="CJ277" i="2"/>
  <c r="Z277" i="2"/>
  <c r="AF165" i="2"/>
  <c r="G226" i="2"/>
  <c r="O226" i="2" s="1"/>
  <c r="K226" i="2"/>
  <c r="S226" i="2" s="1"/>
  <c r="BS226" i="2"/>
  <c r="CA226" i="2" s="1"/>
  <c r="BW226" i="2"/>
  <c r="CE226" i="2" s="1"/>
  <c r="I226" i="2"/>
  <c r="Q226" i="2" s="1"/>
  <c r="AG226" i="2"/>
  <c r="AJ226" i="2" s="1"/>
  <c r="BV226" i="2"/>
  <c r="CD226" i="2" s="1"/>
  <c r="N226" i="2"/>
  <c r="V226" i="2" s="1"/>
  <c r="BU226" i="2"/>
  <c r="CC226" i="2" s="1"/>
  <c r="BZ226" i="2"/>
  <c r="CH226" i="2" s="1"/>
  <c r="J226" i="2"/>
  <c r="R226" i="2" s="1"/>
  <c r="M226" i="2"/>
  <c r="U226" i="2" s="1"/>
  <c r="BY226" i="2"/>
  <c r="CG226" i="2" s="1"/>
  <c r="AB96" i="2"/>
  <c r="CL96" i="2"/>
  <c r="CK96" i="2"/>
  <c r="AA96" i="2"/>
  <c r="AA209" i="2"/>
  <c r="BM209" i="2" s="1"/>
  <c r="CK209" i="2"/>
  <c r="CM232" i="2"/>
  <c r="AE291" i="2"/>
  <c r="CO291" i="2"/>
  <c r="CN294" i="2"/>
  <c r="AD294" i="2"/>
  <c r="CI261" i="2"/>
  <c r="M261" i="6" s="1"/>
  <c r="CM261" i="6" s="1"/>
  <c r="Y261" i="2"/>
  <c r="CI277" i="2"/>
  <c r="M277" i="6" s="1"/>
  <c r="CM277" i="6" s="1"/>
  <c r="Y277" i="2"/>
  <c r="BM179" i="2"/>
  <c r="AC265" i="2"/>
  <c r="G275" i="2"/>
  <c r="O275" i="2" s="1"/>
  <c r="K275" i="2"/>
  <c r="S275" i="2" s="1"/>
  <c r="BS275" i="2"/>
  <c r="CA275" i="2" s="1"/>
  <c r="BW275" i="2"/>
  <c r="CE275" i="2" s="1"/>
  <c r="N275" i="2"/>
  <c r="V275" i="2" s="1"/>
  <c r="BU275" i="2"/>
  <c r="CC275" i="2" s="1"/>
  <c r="M275" i="2"/>
  <c r="U275" i="2" s="1"/>
  <c r="BZ275" i="2"/>
  <c r="CH275" i="2" s="1"/>
  <c r="J275" i="2"/>
  <c r="R275" i="2" s="1"/>
  <c r="BV275" i="2"/>
  <c r="CD275" i="2" s="1"/>
  <c r="BY275" i="2"/>
  <c r="CG275" i="2" s="1"/>
  <c r="I275" i="2"/>
  <c r="Q275" i="2" s="1"/>
  <c r="AG275" i="2"/>
  <c r="AJ275" i="2" s="1"/>
  <c r="K194" i="2"/>
  <c r="S194" i="2" s="1"/>
  <c r="G194" i="2"/>
  <c r="O194" i="2" s="1"/>
  <c r="AG194" i="2"/>
  <c r="AJ194" i="2" s="1"/>
  <c r="AY201" i="2"/>
  <c r="H275" i="2"/>
  <c r="P275" i="2" s="1"/>
  <c r="CP291" i="2"/>
  <c r="AV294" i="2"/>
  <c r="BD294" i="2" s="1"/>
  <c r="AU294" i="2"/>
  <c r="BC294" i="2" s="1"/>
  <c r="AY294" i="2"/>
  <c r="BG294" i="2" s="1"/>
  <c r="AS294" i="2"/>
  <c r="BA294" i="2" s="1"/>
  <c r="AY221" i="2"/>
  <c r="AW221" i="2"/>
  <c r="AC272" i="2"/>
  <c r="AA285" i="2"/>
  <c r="Z291" i="2"/>
  <c r="AE294" i="2"/>
  <c r="CO294" i="2"/>
  <c r="AB260" i="2"/>
  <c r="CL260" i="2"/>
  <c r="AE276" i="2"/>
  <c r="CO276" i="2"/>
  <c r="CL281" i="2"/>
  <c r="AE257" i="2"/>
  <c r="CP273" i="2"/>
  <c r="CL35" i="2"/>
  <c r="AB35" i="2"/>
  <c r="AM40" i="2"/>
  <c r="AQ40" i="2"/>
  <c r="AN40" i="2"/>
  <c r="AP40" i="2"/>
  <c r="AO40" i="2"/>
  <c r="AL40" i="2"/>
  <c r="AK40" i="2" s="1"/>
  <c r="AJ49" i="2"/>
  <c r="CO52" i="2"/>
  <c r="AE52" i="2"/>
  <c r="CO53" i="2"/>
  <c r="AE53" i="2"/>
  <c r="AE54" i="2"/>
  <c r="CO55" i="2"/>
  <c r="AE55" i="2"/>
  <c r="CO56" i="2"/>
  <c r="AE56" i="2"/>
  <c r="CO57" i="2"/>
  <c r="AE57" i="2"/>
  <c r="CO58" i="2"/>
  <c r="AE58" i="2"/>
  <c r="CO59" i="2"/>
  <c r="AE59" i="2"/>
  <c r="CO60" i="2"/>
  <c r="AE60" i="2"/>
  <c r="CO61" i="2"/>
  <c r="AE61" i="2"/>
  <c r="CO62" i="2"/>
  <c r="AE62" i="2"/>
  <c r="AE63" i="2"/>
  <c r="AE64" i="2"/>
  <c r="CO65" i="2"/>
  <c r="AE65" i="2"/>
  <c r="CO66" i="2"/>
  <c r="AE66" i="2"/>
  <c r="AE67" i="2"/>
  <c r="CO43" i="2"/>
  <c r="AE43" i="2"/>
  <c r="CO44" i="2"/>
  <c r="AE44" i="2"/>
  <c r="CL45" i="2"/>
  <c r="AB45" i="2"/>
  <c r="CK45" i="2"/>
  <c r="AA45" i="2"/>
  <c r="CL46" i="2"/>
  <c r="AB46" i="2"/>
  <c r="AA46" i="2"/>
  <c r="CN49" i="2"/>
  <c r="AD49" i="2"/>
  <c r="Z50" i="2"/>
  <c r="CJ50" i="2"/>
  <c r="CN51" i="2"/>
  <c r="AD51" i="2"/>
  <c r="AE51" i="2"/>
  <c r="CO51" i="2"/>
  <c r="AD54" i="2"/>
  <c r="AS62" i="2"/>
  <c r="AW62" i="2"/>
  <c r="AX62" i="2"/>
  <c r="AV62" i="2"/>
  <c r="AY62" i="2"/>
  <c r="AZ62" i="2"/>
  <c r="AU62" i="2"/>
  <c r="AT62" i="2"/>
  <c r="Y66" i="2"/>
  <c r="W66" i="2"/>
  <c r="CI66" i="2"/>
  <c r="M66" i="6" s="1"/>
  <c r="CM66" i="6" s="1"/>
  <c r="CO35" i="2"/>
  <c r="AE35" i="2"/>
  <c r="AM39" i="2"/>
  <c r="AQ39" i="2"/>
  <c r="AL39" i="2"/>
  <c r="AK39" i="2" s="1"/>
  <c r="AP39" i="2"/>
  <c r="AN39" i="2"/>
  <c r="AO39" i="2"/>
  <c r="AB56" i="2"/>
  <c r="CL56" i="2"/>
  <c r="Y56" i="2"/>
  <c r="W56" i="2"/>
  <c r="CI56" i="2"/>
  <c r="M56" i="6" s="1"/>
  <c r="CM56" i="6" s="1"/>
  <c r="CW56" i="6" s="1"/>
  <c r="CV56" i="6" s="1"/>
  <c r="CN59" i="2"/>
  <c r="AD59" i="2"/>
  <c r="CP46" i="2"/>
  <c r="AF46" i="2"/>
  <c r="Y46" i="2"/>
  <c r="AZ50" i="2"/>
  <c r="AX50" i="2"/>
  <c r="AF55" i="2"/>
  <c r="CP55" i="2"/>
  <c r="CN57" i="2"/>
  <c r="AD57" i="2"/>
  <c r="CN63" i="2"/>
  <c r="AD63" i="2"/>
  <c r="AJ68" i="2"/>
  <c r="CJ71" i="2"/>
  <c r="Z71" i="2"/>
  <c r="CK71" i="2"/>
  <c r="AA71" i="2"/>
  <c r="AD44" i="2"/>
  <c r="CN44" i="2"/>
  <c r="AS44" i="2"/>
  <c r="BA44" i="2" s="1"/>
  <c r="AW44" i="2"/>
  <c r="BE44" i="2" s="1"/>
  <c r="AU44" i="2"/>
  <c r="AZ44" i="2"/>
  <c r="AY44" i="2"/>
  <c r="AT44" i="2"/>
  <c r="BB44" i="2" s="1"/>
  <c r="AV44" i="2"/>
  <c r="BD44" i="2" s="1"/>
  <c r="AX44" i="2"/>
  <c r="BF44" i="2" s="1"/>
  <c r="AC53" i="2"/>
  <c r="CM53" i="2"/>
  <c r="AO62" i="2"/>
  <c r="BE62" i="2" s="1"/>
  <c r="AM62" i="2"/>
  <c r="AP62" i="2"/>
  <c r="AN62" i="2"/>
  <c r="AQ62" i="2"/>
  <c r="AL62" i="2"/>
  <c r="AK62" i="2" s="1"/>
  <c r="AF63" i="2"/>
  <c r="CO76" i="2"/>
  <c r="AE76" i="2"/>
  <c r="CP80" i="2"/>
  <c r="CO80" i="2"/>
  <c r="AE80" i="2"/>
  <c r="CP84" i="2"/>
  <c r="AF84" i="2"/>
  <c r="CO84" i="2"/>
  <c r="AE84" i="2"/>
  <c r="CP88" i="2"/>
  <c r="AF88" i="2"/>
  <c r="CO88" i="2"/>
  <c r="AE88" i="2"/>
  <c r="AJ37" i="2"/>
  <c r="K37" i="2"/>
  <c r="S37" i="2" s="1"/>
  <c r="H37" i="2"/>
  <c r="P37" i="2" s="1"/>
  <c r="AO51" i="2"/>
  <c r="AP51" i="2"/>
  <c r="AN51" i="2"/>
  <c r="BD51" i="2" s="1"/>
  <c r="AM51" i="2"/>
  <c r="AL51" i="2"/>
  <c r="AQ51" i="2"/>
  <c r="CN60" i="2"/>
  <c r="AD60" i="2"/>
  <c r="AC66" i="2"/>
  <c r="CM66" i="2"/>
  <c r="AF66" i="2"/>
  <c r="CP66" i="2"/>
  <c r="Y67" i="2"/>
  <c r="CI67" i="2"/>
  <c r="M67" i="6" s="1"/>
  <c r="CM67" i="6" s="1"/>
  <c r="Y71" i="2"/>
  <c r="CJ75" i="2"/>
  <c r="Z75" i="2"/>
  <c r="BL75" i="2" s="1"/>
  <c r="CK75" i="2"/>
  <c r="AA75" i="2"/>
  <c r="Y79" i="2"/>
  <c r="CI79" i="2"/>
  <c r="M79" i="6" s="1"/>
  <c r="CM79" i="6" s="1"/>
  <c r="CW79" i="6" s="1"/>
  <c r="CV79" i="6" s="1"/>
  <c r="CP87" i="2"/>
  <c r="AF87" i="2"/>
  <c r="AE87" i="2"/>
  <c r="CJ91" i="2"/>
  <c r="Z91" i="2"/>
  <c r="CK91" i="2"/>
  <c r="AA91" i="2"/>
  <c r="CJ95" i="2"/>
  <c r="Z95" i="2"/>
  <c r="CK95" i="2"/>
  <c r="AA95" i="2"/>
  <c r="CJ99" i="2"/>
  <c r="AA99" i="2"/>
  <c r="CJ103" i="2"/>
  <c r="Z103" i="2"/>
  <c r="AR60" i="2"/>
  <c r="CP61" i="2"/>
  <c r="AF61" i="2"/>
  <c r="CJ61" i="2"/>
  <c r="Z61" i="2"/>
  <c r="Y61" i="2"/>
  <c r="W61" i="2"/>
  <c r="CI61" i="2"/>
  <c r="M61" i="6" s="1"/>
  <c r="CM61" i="6" s="1"/>
  <c r="CP81" i="2"/>
  <c r="AF81" i="2"/>
  <c r="CO81" i="2"/>
  <c r="AE81" i="2"/>
  <c r="AD90" i="2"/>
  <c r="CN90" i="2"/>
  <c r="CP90" i="2"/>
  <c r="AF90" i="2"/>
  <c r="CO90" i="2"/>
  <c r="AE90" i="2"/>
  <c r="CP100" i="2"/>
  <c r="AF100" i="2"/>
  <c r="CO100" i="2"/>
  <c r="AE100" i="2"/>
  <c r="CN52" i="2"/>
  <c r="AD52" i="2"/>
  <c r="CN65" i="2"/>
  <c r="AD65" i="2"/>
  <c r="CP77" i="2"/>
  <c r="AF77" i="2"/>
  <c r="CO77" i="2"/>
  <c r="AE77" i="2"/>
  <c r="CP94" i="2"/>
  <c r="AF94" i="2"/>
  <c r="CO94" i="2"/>
  <c r="AE94" i="2"/>
  <c r="CP109" i="2"/>
  <c r="AF109" i="2"/>
  <c r="CP113" i="2"/>
  <c r="AF113" i="2"/>
  <c r="CP117" i="2"/>
  <c r="AF117" i="2"/>
  <c r="AF121" i="2"/>
  <c r="CP125" i="2"/>
  <c r="AF125" i="2"/>
  <c r="CN42" i="2"/>
  <c r="AD42" i="2"/>
  <c r="CM42" i="2"/>
  <c r="AC42" i="2"/>
  <c r="Y72" i="2"/>
  <c r="CI72" i="2"/>
  <c r="M72" i="6" s="1"/>
  <c r="CM72" i="6" s="1"/>
  <c r="CL73" i="2"/>
  <c r="AB73" i="2"/>
  <c r="BN73" i="2" s="1"/>
  <c r="AC73" i="2"/>
  <c r="CM73" i="2"/>
  <c r="CJ73" i="2"/>
  <c r="Z73" i="2"/>
  <c r="CK73" i="2"/>
  <c r="AA73" i="2"/>
  <c r="AS80" i="2"/>
  <c r="BA80" i="2" s="1"/>
  <c r="AW80" i="2"/>
  <c r="AT80" i="2"/>
  <c r="BB80" i="2" s="1"/>
  <c r="AY80" i="2"/>
  <c r="AU80" i="2"/>
  <c r="BC80" i="2" s="1"/>
  <c r="AV80" i="2"/>
  <c r="AZ80" i="2"/>
  <c r="AX80" i="2"/>
  <c r="AD85" i="2"/>
  <c r="CN85" i="2"/>
  <c r="AB85" i="2"/>
  <c r="CL85" i="2"/>
  <c r="CJ85" i="2"/>
  <c r="Z85" i="2"/>
  <c r="CK85" i="2"/>
  <c r="AA85" i="2"/>
  <c r="CS90" i="2"/>
  <c r="CR90" i="2" s="1"/>
  <c r="Y103" i="2"/>
  <c r="CP104" i="2"/>
  <c r="AF104" i="2"/>
  <c r="CO104" i="2"/>
  <c r="AE104" i="2"/>
  <c r="CJ106" i="2"/>
  <c r="Z106" i="2"/>
  <c r="CJ114" i="2"/>
  <c r="Z114" i="2"/>
  <c r="CJ122" i="2"/>
  <c r="Z122" i="2"/>
  <c r="AO67" i="2"/>
  <c r="AM67" i="2"/>
  <c r="AN67" i="2"/>
  <c r="AP67" i="2"/>
  <c r="AL67" i="2"/>
  <c r="AK67" i="2" s="1"/>
  <c r="AQ67" i="2"/>
  <c r="AC72" i="2"/>
  <c r="AC76" i="2"/>
  <c r="AB80" i="2"/>
  <c r="CL80" i="2"/>
  <c r="AC89" i="2"/>
  <c r="CM89" i="2"/>
  <c r="AS109" i="2"/>
  <c r="AX109" i="2"/>
  <c r="BF109" i="2" s="1"/>
  <c r="AT109" i="2"/>
  <c r="AY109" i="2"/>
  <c r="BG109" i="2" s="1"/>
  <c r="AV109" i="2"/>
  <c r="AZ109" i="2"/>
  <c r="Y111" i="2"/>
  <c r="W111" i="2"/>
  <c r="CI111" i="2"/>
  <c r="M111" i="6" s="1"/>
  <c r="CM111" i="6" s="1"/>
  <c r="CN113" i="2"/>
  <c r="AD113" i="2"/>
  <c r="AW117" i="2"/>
  <c r="Y119" i="2"/>
  <c r="W119" i="2"/>
  <c r="CI119" i="2"/>
  <c r="M119" i="6" s="1"/>
  <c r="CM119" i="6" s="1"/>
  <c r="CN121" i="2"/>
  <c r="AD121" i="2"/>
  <c r="AS125" i="2"/>
  <c r="BA125" i="2" s="1"/>
  <c r="AW125" i="2"/>
  <c r="BE125" i="2" s="1"/>
  <c r="AX125" i="2"/>
  <c r="BF125" i="2" s="1"/>
  <c r="AT125" i="2"/>
  <c r="AY125" i="2"/>
  <c r="BG125" i="2" s="1"/>
  <c r="AU125" i="2"/>
  <c r="BC125" i="2" s="1"/>
  <c r="AV125" i="2"/>
  <c r="BD125" i="2" s="1"/>
  <c r="BN125" i="2" s="1"/>
  <c r="AZ125" i="2"/>
  <c r="Y130" i="2"/>
  <c r="CI130" i="2"/>
  <c r="M130" i="6" s="1"/>
  <c r="CM130" i="6" s="1"/>
  <c r="CW130" i="6" s="1"/>
  <c r="CV130" i="6" s="1"/>
  <c r="CN179" i="2"/>
  <c r="AD179" i="2"/>
  <c r="BT184" i="2"/>
  <c r="CB184" i="2" s="1"/>
  <c r="BX185" i="2"/>
  <c r="AC93" i="2"/>
  <c r="BO93" i="2" s="1"/>
  <c r="CM93" i="2"/>
  <c r="CJ93" i="2"/>
  <c r="Z93" i="2"/>
  <c r="CK93" i="2"/>
  <c r="AA93" i="2"/>
  <c r="CN110" i="2"/>
  <c r="AD110" i="2"/>
  <c r="AB118" i="2"/>
  <c r="BN118" i="2" s="1"/>
  <c r="CL118" i="2"/>
  <c r="Y118" i="2"/>
  <c r="W118" i="2"/>
  <c r="CI118" i="2"/>
  <c r="M118" i="6" s="1"/>
  <c r="CM118" i="6" s="1"/>
  <c r="CW118" i="6" s="1"/>
  <c r="CV118" i="6" s="1"/>
  <c r="AS126" i="2"/>
  <c r="BA126" i="2" s="1"/>
  <c r="AW126" i="2"/>
  <c r="BE126" i="2" s="1"/>
  <c r="AX126" i="2"/>
  <c r="AT126" i="2"/>
  <c r="BB126" i="2" s="1"/>
  <c r="AY126" i="2"/>
  <c r="BG126" i="2" s="1"/>
  <c r="AZ126" i="2"/>
  <c r="BH126" i="2" s="1"/>
  <c r="AU126" i="2"/>
  <c r="BC126" i="2" s="1"/>
  <c r="AV126" i="2"/>
  <c r="BD126" i="2" s="1"/>
  <c r="AE134" i="2"/>
  <c r="CO138" i="2"/>
  <c r="AE138" i="2"/>
  <c r="CP142" i="2"/>
  <c r="AF142" i="2"/>
  <c r="CO142" i="2"/>
  <c r="AE142" i="2"/>
  <c r="CP146" i="2"/>
  <c r="AF146" i="2"/>
  <c r="CO146" i="2"/>
  <c r="AE146" i="2"/>
  <c r="CP150" i="2"/>
  <c r="AF150" i="2"/>
  <c r="CO150" i="2"/>
  <c r="AE150" i="2"/>
  <c r="CP154" i="2"/>
  <c r="AF154" i="2"/>
  <c r="CO154" i="2"/>
  <c r="AE154" i="2"/>
  <c r="AF158" i="2"/>
  <c r="AE158" i="2"/>
  <c r="CP162" i="2"/>
  <c r="AF162" i="2"/>
  <c r="CO162" i="2"/>
  <c r="AE162" i="2"/>
  <c r="CP166" i="2"/>
  <c r="AF166" i="2"/>
  <c r="CO166" i="2"/>
  <c r="AE166" i="2"/>
  <c r="CP170" i="2"/>
  <c r="AF170" i="2"/>
  <c r="CO170" i="2"/>
  <c r="AE170" i="2"/>
  <c r="CP174" i="2"/>
  <c r="AF174" i="2"/>
  <c r="CJ189" i="2"/>
  <c r="Z189" i="2"/>
  <c r="CJ197" i="2"/>
  <c r="Z197" i="2"/>
  <c r="AB95" i="2"/>
  <c r="AB108" i="2"/>
  <c r="Y108" i="2"/>
  <c r="AW116" i="2"/>
  <c r="AZ116" i="2"/>
  <c r="AC124" i="2"/>
  <c r="CM124" i="2"/>
  <c r="CL139" i="2"/>
  <c r="AB139" i="2"/>
  <c r="CJ139" i="2"/>
  <c r="CK139" i="2"/>
  <c r="AA139" i="2"/>
  <c r="CL147" i="2"/>
  <c r="AB147" i="2"/>
  <c r="Z147" i="2"/>
  <c r="CK147" i="2"/>
  <c r="AA147" i="2"/>
  <c r="CL155" i="2"/>
  <c r="AB155" i="2"/>
  <c r="CJ155" i="2"/>
  <c r="Z155" i="2"/>
  <c r="CK155" i="2"/>
  <c r="AA155" i="2"/>
  <c r="AB163" i="2"/>
  <c r="CJ163" i="2"/>
  <c r="Z163" i="2"/>
  <c r="CK163" i="2"/>
  <c r="AA163" i="2"/>
  <c r="CL171" i="2"/>
  <c r="AB171" i="2"/>
  <c r="CJ171" i="2"/>
  <c r="Z171" i="2"/>
  <c r="CK171" i="2"/>
  <c r="AA171" i="2"/>
  <c r="CJ181" i="2"/>
  <c r="CN196" i="2"/>
  <c r="CN200" i="2"/>
  <c r="AD200" i="2"/>
  <c r="AD206" i="2"/>
  <c r="BT211" i="2"/>
  <c r="CB211" i="2" s="1"/>
  <c r="AD214" i="2"/>
  <c r="L218" i="2"/>
  <c r="T218" i="2" s="1"/>
  <c r="L222" i="2"/>
  <c r="T222" i="2" s="1"/>
  <c r="L226" i="2"/>
  <c r="T226" i="2" s="1"/>
  <c r="BT231" i="2"/>
  <c r="CB231" i="2" s="1"/>
  <c r="L238" i="2"/>
  <c r="T238" i="2" s="1"/>
  <c r="BT251" i="2"/>
  <c r="CN258" i="2"/>
  <c r="AD258" i="2"/>
  <c r="AD266" i="2"/>
  <c r="AD270" i="2"/>
  <c r="BT275" i="2"/>
  <c r="CB275" i="2" s="1"/>
  <c r="CN278" i="2"/>
  <c r="AD278" i="2"/>
  <c r="L282" i="2"/>
  <c r="T282" i="2" s="1"/>
  <c r="CL101" i="2"/>
  <c r="AB101" i="2"/>
  <c r="AC101" i="2"/>
  <c r="CM101" i="2"/>
  <c r="CJ101" i="2"/>
  <c r="Z101" i="2"/>
  <c r="CK101" i="2"/>
  <c r="AA101" i="2"/>
  <c r="CN106" i="2"/>
  <c r="AD106" i="2"/>
  <c r="AB120" i="2"/>
  <c r="Y120" i="2"/>
  <c r="CI120" i="2"/>
  <c r="M120" i="6" s="1"/>
  <c r="CM120" i="6" s="1"/>
  <c r="CW120" i="6" s="1"/>
  <c r="CV120" i="6" s="1"/>
  <c r="AC128" i="2"/>
  <c r="CM128" i="2"/>
  <c r="AC114" i="2"/>
  <c r="CM114" i="2"/>
  <c r="CL141" i="2"/>
  <c r="AB141" i="2"/>
  <c r="CJ141" i="2"/>
  <c r="CK141" i="2"/>
  <c r="AA141" i="2"/>
  <c r="AD142" i="2"/>
  <c r="CN142" i="2"/>
  <c r="CL148" i="2"/>
  <c r="AB148" i="2"/>
  <c r="CJ148" i="2"/>
  <c r="Z148" i="2"/>
  <c r="CK148" i="2"/>
  <c r="AA148" i="2"/>
  <c r="AC152" i="2"/>
  <c r="CM152" i="2"/>
  <c r="CP157" i="2"/>
  <c r="AF157" i="2"/>
  <c r="CO157" i="2"/>
  <c r="AE157" i="2"/>
  <c r="AC158" i="2"/>
  <c r="CP164" i="2"/>
  <c r="AF164" i="2"/>
  <c r="CO164" i="2"/>
  <c r="AE164" i="2"/>
  <c r="CS168" i="2"/>
  <c r="CR168" i="2" s="1"/>
  <c r="AC112" i="2"/>
  <c r="CM112" i="2"/>
  <c r="AS142" i="2"/>
  <c r="AW142" i="2"/>
  <c r="AT142" i="2"/>
  <c r="AY142" i="2"/>
  <c r="AU142" i="2"/>
  <c r="AZ142" i="2"/>
  <c r="AV142" i="2"/>
  <c r="AX142" i="2"/>
  <c r="BF142" i="2" s="1"/>
  <c r="AC145" i="2"/>
  <c r="CM145" i="2"/>
  <c r="AD152" i="2"/>
  <c r="CN152" i="2"/>
  <c r="AS158" i="2"/>
  <c r="AW158" i="2"/>
  <c r="BE158" i="2" s="1"/>
  <c r="AT158" i="2"/>
  <c r="AY158" i="2"/>
  <c r="AU158" i="2"/>
  <c r="BC158" i="2" s="1"/>
  <c r="AZ158" i="2"/>
  <c r="AV158" i="2"/>
  <c r="BD158" i="2" s="1"/>
  <c r="AX158" i="2"/>
  <c r="AC161" i="2"/>
  <c r="CM161" i="2"/>
  <c r="AC150" i="2"/>
  <c r="CM150" i="2"/>
  <c r="CP156" i="2"/>
  <c r="CO156" i="2"/>
  <c r="AE156" i="2"/>
  <c r="CP169" i="2"/>
  <c r="AF169" i="2"/>
  <c r="CO169" i="2"/>
  <c r="AE169" i="2"/>
  <c r="CL172" i="2"/>
  <c r="AB172" i="2"/>
  <c r="CJ172" i="2"/>
  <c r="CK172" i="2"/>
  <c r="AB179" i="2"/>
  <c r="CL179" i="2"/>
  <c r="W179" i="2"/>
  <c r="CI179" i="2"/>
  <c r="M179" i="6" s="1"/>
  <c r="CM179" i="6" s="1"/>
  <c r="Y179" i="2"/>
  <c r="J181" i="2"/>
  <c r="R181" i="2" s="1"/>
  <c r="M181" i="2"/>
  <c r="U181" i="2" s="1"/>
  <c r="G186" i="2"/>
  <c r="O186" i="2" s="1"/>
  <c r="K186" i="2"/>
  <c r="S186" i="2" s="1"/>
  <c r="M186" i="2"/>
  <c r="U186" i="2" s="1"/>
  <c r="BU186" i="2"/>
  <c r="CC186" i="2" s="1"/>
  <c r="BZ186" i="2"/>
  <c r="CH186" i="2" s="1"/>
  <c r="N186" i="2"/>
  <c r="V186" i="2" s="1"/>
  <c r="BV186" i="2"/>
  <c r="CD186" i="2" s="1"/>
  <c r="I186" i="2"/>
  <c r="Q186" i="2" s="1"/>
  <c r="AG186" i="2"/>
  <c r="AJ186" i="2" s="1"/>
  <c r="BY186" i="2"/>
  <c r="CG186" i="2" s="1"/>
  <c r="BS186" i="2"/>
  <c r="CA186" i="2" s="1"/>
  <c r="BW186" i="2"/>
  <c r="CE186" i="2" s="1"/>
  <c r="J186" i="2"/>
  <c r="R186" i="2" s="1"/>
  <c r="AA191" i="2"/>
  <c r="CK191" i="2"/>
  <c r="Y146" i="2"/>
  <c r="CI146" i="2"/>
  <c r="M146" i="6" s="1"/>
  <c r="CM146" i="6" s="1"/>
  <c r="CW146" i="6" s="1"/>
  <c r="CV146" i="6" s="1"/>
  <c r="W146" i="2"/>
  <c r="AD149" i="2"/>
  <c r="CL153" i="2"/>
  <c r="AB153" i="2"/>
  <c r="CJ153" i="2"/>
  <c r="CK153" i="2"/>
  <c r="AA153" i="2"/>
  <c r="W168" i="2"/>
  <c r="CJ178" i="2"/>
  <c r="Z178" i="2"/>
  <c r="CN187" i="2"/>
  <c r="AD187" i="2"/>
  <c r="AC203" i="2"/>
  <c r="AS204" i="2"/>
  <c r="CL136" i="2"/>
  <c r="AB136" i="2"/>
  <c r="CJ136" i="2"/>
  <c r="Z136" i="2"/>
  <c r="CK136" i="2"/>
  <c r="AA136" i="2"/>
  <c r="CP137" i="2"/>
  <c r="AF137" i="2"/>
  <c r="CO137" i="2"/>
  <c r="AE137" i="2"/>
  <c r="CO176" i="2"/>
  <c r="AB176" i="2"/>
  <c r="CL176" i="2"/>
  <c r="BZ184" i="2"/>
  <c r="CH184" i="2" s="1"/>
  <c r="AU184" i="2"/>
  <c r="AY184" i="2"/>
  <c r="AV184" i="2"/>
  <c r="AZ184" i="2"/>
  <c r="AX184" i="2"/>
  <c r="AS184" i="2"/>
  <c r="AW184" i="2"/>
  <c r="AT184" i="2"/>
  <c r="K184" i="2"/>
  <c r="S184" i="2" s="1"/>
  <c r="AR188" i="2"/>
  <c r="N196" i="2"/>
  <c r="V196" i="2" s="1"/>
  <c r="M196" i="2"/>
  <c r="U196" i="2" s="1"/>
  <c r="K196" i="2"/>
  <c r="S196" i="2" s="1"/>
  <c r="AR200" i="2"/>
  <c r="CP160" i="2"/>
  <c r="AF160" i="2"/>
  <c r="CO160" i="2"/>
  <c r="AE160" i="2"/>
  <c r="CN170" i="2"/>
  <c r="AF173" i="2"/>
  <c r="CO173" i="2"/>
  <c r="AE173" i="2"/>
  <c r="Y174" i="2"/>
  <c r="CI174" i="2"/>
  <c r="M174" i="6" s="1"/>
  <c r="CM174" i="6" s="1"/>
  <c r="AA180" i="2"/>
  <c r="CI180" i="2"/>
  <c r="M180" i="6" s="1"/>
  <c r="CM180" i="6" s="1"/>
  <c r="Y180" i="2"/>
  <c r="AU185" i="2"/>
  <c r="AY185" i="2"/>
  <c r="AV185" i="2"/>
  <c r="AZ185" i="2"/>
  <c r="AW185" i="2"/>
  <c r="BE185" i="2" s="1"/>
  <c r="AX185" i="2"/>
  <c r="BF185" i="2" s="1"/>
  <c r="AS185" i="2"/>
  <c r="AT185" i="2"/>
  <c r="BW185" i="2"/>
  <c r="H186" i="2"/>
  <c r="P186" i="2" s="1"/>
  <c r="CK189" i="2"/>
  <c r="AA189" i="2"/>
  <c r="AF198" i="2"/>
  <c r="CN198" i="2"/>
  <c r="AD198" i="2"/>
  <c r="W202" i="2"/>
  <c r="H209" i="2"/>
  <c r="P209" i="2" s="1"/>
  <c r="CJ217" i="2"/>
  <c r="Z217" i="2"/>
  <c r="CJ225" i="2"/>
  <c r="CJ233" i="2"/>
  <c r="Z233" i="2"/>
  <c r="CJ241" i="2"/>
  <c r="AC140" i="2"/>
  <c r="CM140" i="2"/>
  <c r="AD140" i="2"/>
  <c r="CN140" i="2"/>
  <c r="W187" i="2"/>
  <c r="CI187" i="2"/>
  <c r="M187" i="6" s="1"/>
  <c r="CM187" i="6" s="1"/>
  <c r="Y187" i="2"/>
  <c r="AR187" i="2"/>
  <c r="BH187" i="2" s="1"/>
  <c r="AV190" i="2"/>
  <c r="AT190" i="2"/>
  <c r="AY190" i="2"/>
  <c r="AU190" i="2"/>
  <c r="AW190" i="2"/>
  <c r="AX190" i="2"/>
  <c r="AB205" i="2"/>
  <c r="CL205" i="2"/>
  <c r="AE208" i="2"/>
  <c r="CO208" i="2"/>
  <c r="W208" i="2"/>
  <c r="CI208" i="2"/>
  <c r="M208" i="6" s="1"/>
  <c r="CM208" i="6" s="1"/>
  <c r="Y208" i="2"/>
  <c r="AU213" i="2"/>
  <c r="BC213" i="2" s="1"/>
  <c r="AY213" i="2"/>
  <c r="AV213" i="2"/>
  <c r="BD213" i="2" s="1"/>
  <c r="AZ213" i="2"/>
  <c r="AS213" i="2"/>
  <c r="BA213" i="2" s="1"/>
  <c r="AX213" i="2"/>
  <c r="BF213" i="2" s="1"/>
  <c r="AW213" i="2"/>
  <c r="AT213" i="2"/>
  <c r="BB213" i="2" s="1"/>
  <c r="CJ215" i="2"/>
  <c r="Z215" i="2"/>
  <c r="AU228" i="2"/>
  <c r="AY228" i="2"/>
  <c r="AV228" i="2"/>
  <c r="BD228" i="2" s="1"/>
  <c r="AZ228" i="2"/>
  <c r="AT228" i="2"/>
  <c r="AS228" i="2"/>
  <c r="AW228" i="2"/>
  <c r="AX228" i="2"/>
  <c r="AA229" i="2"/>
  <c r="CK229" i="2"/>
  <c r="AE239" i="2"/>
  <c r="Y239" i="2"/>
  <c r="CJ258" i="2"/>
  <c r="Z258" i="2"/>
  <c r="Z266" i="2"/>
  <c r="AV287" i="2"/>
  <c r="BD287" i="2" s="1"/>
  <c r="AZ287" i="2"/>
  <c r="AW287" i="2"/>
  <c r="AU287" i="2"/>
  <c r="AY287" i="2"/>
  <c r="AT287" i="2"/>
  <c r="BB287" i="2" s="1"/>
  <c r="AS287" i="2"/>
  <c r="BA287" i="2" s="1"/>
  <c r="AX287" i="2"/>
  <c r="BF287" i="2" s="1"/>
  <c r="Z288" i="2"/>
  <c r="AB212" i="2"/>
  <c r="CL212" i="2"/>
  <c r="CM252" i="2"/>
  <c r="AC252" i="2"/>
  <c r="CM256" i="2"/>
  <c r="AC256" i="2"/>
  <c r="AS128" i="2"/>
  <c r="BA128" i="2" s="1"/>
  <c r="AW128" i="2"/>
  <c r="BE128" i="2" s="1"/>
  <c r="AT128" i="2"/>
  <c r="BB128" i="2" s="1"/>
  <c r="AY128" i="2"/>
  <c r="BG128" i="2" s="1"/>
  <c r="AV128" i="2"/>
  <c r="BD128" i="2" s="1"/>
  <c r="AX128" i="2"/>
  <c r="BF128" i="2" s="1"/>
  <c r="AZ128" i="2"/>
  <c r="BH128" i="2" s="1"/>
  <c r="AU128" i="2"/>
  <c r="BC128" i="2" s="1"/>
  <c r="AB189" i="2"/>
  <c r="BW194" i="2"/>
  <c r="CE194" i="2" s="1"/>
  <c r="BU194" i="2"/>
  <c r="BT194" i="2"/>
  <c r="CB194" i="2" s="1"/>
  <c r="CJ194" i="2" s="1"/>
  <c r="CO197" i="2"/>
  <c r="AE197" i="2"/>
  <c r="AF217" i="2"/>
  <c r="G234" i="2"/>
  <c r="O234" i="2" s="1"/>
  <c r="K234" i="2"/>
  <c r="S234" i="2" s="1"/>
  <c r="BS234" i="2"/>
  <c r="CA234" i="2" s="1"/>
  <c r="BW234" i="2"/>
  <c r="CE234" i="2" s="1"/>
  <c r="I234" i="2"/>
  <c r="Q234" i="2" s="1"/>
  <c r="AG234" i="2"/>
  <c r="AJ234" i="2" s="1"/>
  <c r="BV234" i="2"/>
  <c r="CD234" i="2" s="1"/>
  <c r="N234" i="2"/>
  <c r="V234" i="2" s="1"/>
  <c r="BU234" i="2"/>
  <c r="CC234" i="2" s="1"/>
  <c r="M234" i="2"/>
  <c r="U234" i="2" s="1"/>
  <c r="BY234" i="2"/>
  <c r="CG234" i="2" s="1"/>
  <c r="BZ234" i="2"/>
  <c r="CH234" i="2" s="1"/>
  <c r="J234" i="2"/>
  <c r="R234" i="2" s="1"/>
  <c r="AC236" i="2"/>
  <c r="CJ248" i="2"/>
  <c r="Z248" i="2"/>
  <c r="Z265" i="2"/>
  <c r="Z273" i="2"/>
  <c r="CJ281" i="2"/>
  <c r="Z281" i="2"/>
  <c r="Z285" i="2"/>
  <c r="Z289" i="2"/>
  <c r="CJ293" i="2"/>
  <c r="Z293" i="2"/>
  <c r="Z297" i="2"/>
  <c r="AD165" i="2"/>
  <c r="CN165" i="2"/>
  <c r="BZ181" i="2"/>
  <c r="CH181" i="2" s="1"/>
  <c r="BU181" i="2"/>
  <c r="CC181" i="2" s="1"/>
  <c r="K181" i="2"/>
  <c r="S181" i="2" s="1"/>
  <c r="CM217" i="2"/>
  <c r="AU233" i="2"/>
  <c r="AV233" i="2"/>
  <c r="AS233" i="2"/>
  <c r="BA233" i="2" s="1"/>
  <c r="AT233" i="2"/>
  <c r="AD96" i="2"/>
  <c r="CN96" i="2"/>
  <c r="BV209" i="2"/>
  <c r="CD209" i="2" s="1"/>
  <c r="J209" i="2"/>
  <c r="R209" i="2" s="1"/>
  <c r="G209" i="2"/>
  <c r="O209" i="2" s="1"/>
  <c r="AA232" i="2"/>
  <c r="CK232" i="2"/>
  <c r="AE237" i="2"/>
  <c r="CO237" i="2"/>
  <c r="AB237" i="2"/>
  <c r="BN237" i="2" s="1"/>
  <c r="CL237" i="2"/>
  <c r="W237" i="2"/>
  <c r="CI237" i="2"/>
  <c r="M237" i="6" s="1"/>
  <c r="CM237" i="6" s="1"/>
  <c r="CW237" i="6" s="1"/>
  <c r="CV237" i="6" s="1"/>
  <c r="Y237" i="2"/>
  <c r="AF243" i="2"/>
  <c r="CP243" i="2"/>
  <c r="AE243" i="2"/>
  <c r="W243" i="2"/>
  <c r="Y243" i="2"/>
  <c r="AE245" i="2"/>
  <c r="CO245" i="2"/>
  <c r="AB248" i="2"/>
  <c r="CL248" i="2"/>
  <c r="W248" i="2"/>
  <c r="CI248" i="2"/>
  <c r="M248" i="6" s="1"/>
  <c r="CM248" i="6" s="1"/>
  <c r="Y248" i="2"/>
  <c r="CJ260" i="2"/>
  <c r="Z260" i="2"/>
  <c r="G262" i="2"/>
  <c r="O262" i="2" s="1"/>
  <c r="K262" i="2"/>
  <c r="S262" i="2" s="1"/>
  <c r="BS262" i="2"/>
  <c r="CA262" i="2" s="1"/>
  <c r="BW262" i="2"/>
  <c r="CE262" i="2" s="1"/>
  <c r="I262" i="2"/>
  <c r="Q262" i="2" s="1"/>
  <c r="AG262" i="2"/>
  <c r="AJ262" i="2" s="1"/>
  <c r="BV262" i="2"/>
  <c r="CD262" i="2" s="1"/>
  <c r="N262" i="2"/>
  <c r="V262" i="2" s="1"/>
  <c r="BU262" i="2"/>
  <c r="CC262" i="2" s="1"/>
  <c r="J262" i="2"/>
  <c r="R262" i="2" s="1"/>
  <c r="BZ262" i="2"/>
  <c r="CH262" i="2" s="1"/>
  <c r="M262" i="2"/>
  <c r="U262" i="2" s="1"/>
  <c r="BY262" i="2"/>
  <c r="CG262" i="2" s="1"/>
  <c r="AB264" i="2"/>
  <c r="CL264" i="2"/>
  <c r="CO265" i="2"/>
  <c r="AA276" i="2"/>
  <c r="CK276" i="2"/>
  <c r="G279" i="2"/>
  <c r="O279" i="2" s="1"/>
  <c r="K279" i="2"/>
  <c r="S279" i="2" s="1"/>
  <c r="BS279" i="2"/>
  <c r="CA279" i="2" s="1"/>
  <c r="BW279" i="2"/>
  <c r="CE279" i="2" s="1"/>
  <c r="N279" i="2"/>
  <c r="V279" i="2" s="1"/>
  <c r="BU279" i="2"/>
  <c r="CC279" i="2" s="1"/>
  <c r="M279" i="2"/>
  <c r="U279" i="2" s="1"/>
  <c r="BZ279" i="2"/>
  <c r="CH279" i="2" s="1"/>
  <c r="AG279" i="2"/>
  <c r="AJ279" i="2" s="1"/>
  <c r="BY279" i="2"/>
  <c r="CG279" i="2" s="1"/>
  <c r="BV279" i="2"/>
  <c r="CD279" i="2" s="1"/>
  <c r="I279" i="2"/>
  <c r="Q279" i="2" s="1"/>
  <c r="J279" i="2"/>
  <c r="R279" i="2" s="1"/>
  <c r="CM280" i="2"/>
  <c r="AC280" i="2"/>
  <c r="BO280" i="2" s="1"/>
  <c r="CK283" i="2"/>
  <c r="CN286" i="2"/>
  <c r="AD286" i="2"/>
  <c r="CM289" i="2"/>
  <c r="AB290" i="2"/>
  <c r="CL290" i="2"/>
  <c r="Z290" i="2"/>
  <c r="AV293" i="2"/>
  <c r="AZ293" i="2"/>
  <c r="AT293" i="2"/>
  <c r="AY293" i="2"/>
  <c r="BG293" i="2" s="1"/>
  <c r="AS293" i="2"/>
  <c r="AX293" i="2"/>
  <c r="AU293" i="2"/>
  <c r="AW293" i="2"/>
  <c r="BE293" i="2" s="1"/>
  <c r="AF294" i="2"/>
  <c r="CP294" i="2"/>
  <c r="AV296" i="2"/>
  <c r="AZ296" i="2"/>
  <c r="AS296" i="2"/>
  <c r="AX296" i="2"/>
  <c r="BF296" i="2" s="1"/>
  <c r="AW296" i="2"/>
  <c r="AU296" i="2"/>
  <c r="AT296" i="2"/>
  <c r="AY296" i="2"/>
  <c r="Y296" i="2"/>
  <c r="AF298" i="2"/>
  <c r="AE299" i="2"/>
  <c r="CO299" i="2"/>
  <c r="AC216" i="2"/>
  <c r="CO225" i="2"/>
  <c r="AC225" i="2"/>
  <c r="AA253" i="2"/>
  <c r="CK253" i="2"/>
  <c r="AA261" i="2"/>
  <c r="CK261" i="2"/>
  <c r="G270" i="2"/>
  <c r="O270" i="2" s="1"/>
  <c r="K270" i="2"/>
  <c r="S270" i="2" s="1"/>
  <c r="BS270" i="2"/>
  <c r="CA270" i="2" s="1"/>
  <c r="BW270" i="2"/>
  <c r="CE270" i="2" s="1"/>
  <c r="I270" i="2"/>
  <c r="Q270" i="2" s="1"/>
  <c r="AG270" i="2"/>
  <c r="AJ270" i="2" s="1"/>
  <c r="BV270" i="2"/>
  <c r="CD270" i="2" s="1"/>
  <c r="N270" i="2"/>
  <c r="V270" i="2" s="1"/>
  <c r="BU270" i="2"/>
  <c r="CC270" i="2" s="1"/>
  <c r="BZ270" i="2"/>
  <c r="CH270" i="2" s="1"/>
  <c r="J270" i="2"/>
  <c r="R270" i="2" s="1"/>
  <c r="M270" i="2"/>
  <c r="U270" i="2" s="1"/>
  <c r="BY270" i="2"/>
  <c r="CG270" i="2" s="1"/>
  <c r="AA277" i="2"/>
  <c r="AF283" i="2"/>
  <c r="AR287" i="2"/>
  <c r="BH287" i="2" s="1"/>
  <c r="AE290" i="2"/>
  <c r="CO290" i="2"/>
  <c r="CN295" i="2"/>
  <c r="AD295" i="2"/>
  <c r="BP295" i="2" s="1"/>
  <c r="AU249" i="2"/>
  <c r="AY249" i="2"/>
  <c r="AV249" i="2"/>
  <c r="AZ249" i="2"/>
  <c r="AS249" i="2"/>
  <c r="AT249" i="2"/>
  <c r="BB249" i="2" s="1"/>
  <c r="AX249" i="2"/>
  <c r="AW249" i="2"/>
  <c r="CL249" i="2"/>
  <c r="CI249" i="2"/>
  <c r="M249" i="6" s="1"/>
  <c r="CM249" i="6" s="1"/>
  <c r="CW249" i="6" s="1"/>
  <c r="CV249" i="6" s="1"/>
  <c r="Y249" i="2"/>
  <c r="AU265" i="2"/>
  <c r="AV265" i="2"/>
  <c r="AS265" i="2"/>
  <c r="AT265" i="2"/>
  <c r="BP155" i="2"/>
  <c r="BV200" i="2"/>
  <c r="CD200" i="2" s="1"/>
  <c r="M200" i="2"/>
  <c r="U200" i="2" s="1"/>
  <c r="K200" i="2"/>
  <c r="S200" i="2" s="1"/>
  <c r="BV201" i="2"/>
  <c r="G201" i="2"/>
  <c r="O201" i="2" s="1"/>
  <c r="G254" i="2"/>
  <c r="O254" i="2" s="1"/>
  <c r="K254" i="2"/>
  <c r="S254" i="2" s="1"/>
  <c r="BS254" i="2"/>
  <c r="CA254" i="2" s="1"/>
  <c r="BW254" i="2"/>
  <c r="CE254" i="2" s="1"/>
  <c r="I254" i="2"/>
  <c r="Q254" i="2" s="1"/>
  <c r="AG254" i="2"/>
  <c r="AJ254" i="2" s="1"/>
  <c r="BV254" i="2"/>
  <c r="CD254" i="2" s="1"/>
  <c r="BY254" i="2"/>
  <c r="CG254" i="2" s="1"/>
  <c r="N254" i="2"/>
  <c r="V254" i="2" s="1"/>
  <c r="BU254" i="2"/>
  <c r="CC254" i="2" s="1"/>
  <c r="J254" i="2"/>
  <c r="R254" i="2" s="1"/>
  <c r="M254" i="2"/>
  <c r="U254" i="2" s="1"/>
  <c r="BZ254" i="2"/>
  <c r="CH254" i="2" s="1"/>
  <c r="Z259" i="2"/>
  <c r="G266" i="2"/>
  <c r="O266" i="2" s="1"/>
  <c r="K266" i="2"/>
  <c r="S266" i="2" s="1"/>
  <c r="BS266" i="2"/>
  <c r="CA266" i="2" s="1"/>
  <c r="BW266" i="2"/>
  <c r="CE266" i="2" s="1"/>
  <c r="I266" i="2"/>
  <c r="Q266" i="2" s="1"/>
  <c r="AG266" i="2"/>
  <c r="AJ266" i="2" s="1"/>
  <c r="BV266" i="2"/>
  <c r="CD266" i="2" s="1"/>
  <c r="N266" i="2"/>
  <c r="V266" i="2" s="1"/>
  <c r="BU266" i="2"/>
  <c r="CC266" i="2" s="1"/>
  <c r="J266" i="2"/>
  <c r="R266" i="2" s="1"/>
  <c r="M266" i="2"/>
  <c r="U266" i="2" s="1"/>
  <c r="BY266" i="2"/>
  <c r="CG266" i="2" s="1"/>
  <c r="BZ266" i="2"/>
  <c r="CH266" i="2" s="1"/>
  <c r="AC268" i="2"/>
  <c r="AG283" i="2"/>
  <c r="AJ283" i="2" s="1"/>
  <c r="G283" i="2"/>
  <c r="O283" i="2" s="1"/>
  <c r="BS283" i="2"/>
  <c r="CA283" i="2" s="1"/>
  <c r="AF287" i="2"/>
  <c r="CP287" i="2"/>
  <c r="AC288" i="2"/>
  <c r="CM288" i="2"/>
  <c r="AV290" i="2"/>
  <c r="AZ290" i="2"/>
  <c r="AU290" i="2"/>
  <c r="AY290" i="2"/>
  <c r="AW290" i="2"/>
  <c r="AS290" i="2"/>
  <c r="AL35" i="2"/>
  <c r="AK35" i="2" s="1"/>
  <c r="AP35" i="2"/>
  <c r="AN35" i="2"/>
  <c r="AM35" i="2"/>
  <c r="AO35" i="2"/>
  <c r="AQ35" i="2"/>
  <c r="G215" i="2"/>
  <c r="O215" i="2" s="1"/>
  <c r="K215" i="2"/>
  <c r="S215" i="2" s="1"/>
  <c r="BS215" i="2"/>
  <c r="CA215" i="2" s="1"/>
  <c r="BW215" i="2"/>
  <c r="CE215" i="2" s="1"/>
  <c r="N215" i="2"/>
  <c r="V215" i="2" s="1"/>
  <c r="BU215" i="2"/>
  <c r="CC215" i="2" s="1"/>
  <c r="M215" i="2"/>
  <c r="U215" i="2" s="1"/>
  <c r="BZ215" i="2"/>
  <c r="CH215" i="2" s="1"/>
  <c r="I215" i="2"/>
  <c r="Q215" i="2" s="1"/>
  <c r="J215" i="2"/>
  <c r="R215" i="2" s="1"/>
  <c r="BV215" i="2"/>
  <c r="CD215" i="2" s="1"/>
  <c r="AG215" i="2"/>
  <c r="AJ215" i="2" s="1"/>
  <c r="BY215" i="2"/>
  <c r="CG215" i="2" s="1"/>
  <c r="AF221" i="2"/>
  <c r="CM221" i="2"/>
  <c r="AA240" i="2"/>
  <c r="CO240" i="2"/>
  <c r="AE289" i="2"/>
  <c r="AF289" i="2"/>
  <c r="AB291" i="2"/>
  <c r="CL291" i="2"/>
  <c r="AR291" i="2"/>
  <c r="BH291" i="2" s="1"/>
  <c r="CO293" i="2"/>
  <c r="AE293" i="2"/>
  <c r="AF293" i="2"/>
  <c r="CP293" i="2"/>
  <c r="AR295" i="2"/>
  <c r="AE297" i="2"/>
  <c r="G259" i="2"/>
  <c r="O259" i="2" s="1"/>
  <c r="K259" i="2"/>
  <c r="S259" i="2" s="1"/>
  <c r="BS259" i="2"/>
  <c r="CA259" i="2" s="1"/>
  <c r="BW259" i="2"/>
  <c r="CE259" i="2" s="1"/>
  <c r="N259" i="2"/>
  <c r="V259" i="2" s="1"/>
  <c r="BU259" i="2"/>
  <c r="CC259" i="2" s="1"/>
  <c r="M259" i="2"/>
  <c r="U259" i="2" s="1"/>
  <c r="BZ259" i="2"/>
  <c r="CH259" i="2" s="1"/>
  <c r="J259" i="2"/>
  <c r="R259" i="2" s="1"/>
  <c r="BV259" i="2"/>
  <c r="CD259" i="2" s="1"/>
  <c r="BY259" i="2"/>
  <c r="CG259" i="2" s="1"/>
  <c r="I259" i="2"/>
  <c r="Q259" i="2" s="1"/>
  <c r="AG259" i="2"/>
  <c r="AJ259" i="2" s="1"/>
  <c r="AE260" i="2"/>
  <c r="CO260" i="2"/>
  <c r="CI260" i="2"/>
  <c r="M260" i="6" s="1"/>
  <c r="CM260" i="6" s="1"/>
  <c r="Y260" i="2"/>
  <c r="AB276" i="2"/>
  <c r="CL276" i="2"/>
  <c r="AA281" i="2"/>
  <c r="CK281" i="2"/>
  <c r="J283" i="2"/>
  <c r="R283" i="2" s="1"/>
  <c r="BT283" i="2"/>
  <c r="AR300" i="2"/>
  <c r="CL257" i="2"/>
  <c r="CI257" i="2"/>
  <c r="M257" i="6" s="1"/>
  <c r="CM257" i="6" s="1"/>
  <c r="Y257" i="2"/>
  <c r="BU269" i="2"/>
  <c r="CC269" i="2" s="1"/>
  <c r="I269" i="2"/>
  <c r="Q269" i="2" s="1"/>
  <c r="J296" i="2"/>
  <c r="R296" i="2" s="1"/>
  <c r="BM280" i="2"/>
  <c r="AE273" i="2"/>
  <c r="CO273" i="2"/>
  <c r="AB273" i="2"/>
  <c r="W273" i="2"/>
  <c r="CI273" i="2"/>
  <c r="M273" i="6" s="1"/>
  <c r="CM273" i="6" s="1"/>
  <c r="Y273" i="2"/>
  <c r="AA9" i="2"/>
  <c r="M7" i="2"/>
  <c r="U7" i="2" s="1"/>
  <c r="BS7" i="2"/>
  <c r="CA7" i="2" s="1"/>
  <c r="BV7" i="2"/>
  <c r="CD7" i="2" s="1"/>
  <c r="BZ7" i="2"/>
  <c r="CH7" i="2" s="1"/>
  <c r="AC6" i="2"/>
  <c r="AO12" i="2"/>
  <c r="AM12" i="2"/>
  <c r="AQ12" i="2"/>
  <c r="AL12" i="2"/>
  <c r="AN12" i="2"/>
  <c r="AP12" i="2"/>
  <c r="Y16" i="2"/>
  <c r="CI16" i="2"/>
  <c r="M16" i="6" s="1"/>
  <c r="CM16" i="6" s="1"/>
  <c r="CW16" i="6" s="1"/>
  <c r="CV16" i="6" s="1"/>
  <c r="AC19" i="2"/>
  <c r="CM19" i="2"/>
  <c r="CO23" i="2"/>
  <c r="AE23" i="2"/>
  <c r="AA20" i="2"/>
  <c r="AS18" i="2"/>
  <c r="AW18" i="2"/>
  <c r="AU18" i="2"/>
  <c r="AY18" i="2"/>
  <c r="AX18" i="2"/>
  <c r="AZ18" i="2"/>
  <c r="E18" i="6" s="1"/>
  <c r="AT18" i="2"/>
  <c r="AV18" i="2"/>
  <c r="AE15" i="2"/>
  <c r="AO23" i="2"/>
  <c r="AM23" i="2"/>
  <c r="AQ23" i="2"/>
  <c r="AN23" i="2"/>
  <c r="AP23" i="2"/>
  <c r="AL23" i="2"/>
  <c r="AK23" i="2" s="1"/>
  <c r="AA25" i="2"/>
  <c r="AS33" i="2"/>
  <c r="BA33" i="2" s="1"/>
  <c r="F33" i="6" s="1"/>
  <c r="AW33" i="2"/>
  <c r="BE33" i="2" s="1"/>
  <c r="AV33" i="2"/>
  <c r="AT33" i="2"/>
  <c r="BB33" i="2" s="1"/>
  <c r="AY33" i="2"/>
  <c r="BG33" i="2" s="1"/>
  <c r="AX33" i="2"/>
  <c r="AU33" i="2"/>
  <c r="BC33" i="2" s="1"/>
  <c r="AZ33" i="2"/>
  <c r="CO29" i="2"/>
  <c r="AE29" i="2"/>
  <c r="AF31" i="2"/>
  <c r="CP31" i="2"/>
  <c r="AE34" i="2"/>
  <c r="CO34" i="2"/>
  <c r="X33" i="2"/>
  <c r="BX7" i="2"/>
  <c r="CF7" i="2" s="1"/>
  <c r="BY7" i="2"/>
  <c r="CG7" i="2" s="1"/>
  <c r="BW7" i="2"/>
  <c r="CE7" i="2" s="1"/>
  <c r="K7" i="2"/>
  <c r="S7" i="2" s="1"/>
  <c r="Y11" i="2"/>
  <c r="W11" i="2"/>
  <c r="CI11" i="2"/>
  <c r="M11" i="6" s="1"/>
  <c r="CM11" i="6" s="1"/>
  <c r="CW11" i="6" s="1"/>
  <c r="CV11" i="6" s="1"/>
  <c r="AS10" i="2"/>
  <c r="AU10" i="2"/>
  <c r="AC12" i="2"/>
  <c r="CM12" i="2"/>
  <c r="AB13" i="2"/>
  <c r="CL13" i="2"/>
  <c r="AE14" i="2"/>
  <c r="CO16" i="2"/>
  <c r="AE16" i="2"/>
  <c r="AD9" i="2"/>
  <c r="W9" i="2"/>
  <c r="CK17" i="2"/>
  <c r="AA17" i="2"/>
  <c r="AO18" i="2"/>
  <c r="AM18" i="2"/>
  <c r="AQ18" i="2"/>
  <c r="AP18" i="2"/>
  <c r="AL18" i="2"/>
  <c r="AK18" i="2" s="1"/>
  <c r="AN18" i="2"/>
  <c r="AS19" i="2"/>
  <c r="AW19" i="2"/>
  <c r="BE19" i="2" s="1"/>
  <c r="AV19" i="2"/>
  <c r="AX19" i="2"/>
  <c r="BF19" i="2" s="1"/>
  <c r="AT19" i="2"/>
  <c r="AY19" i="2"/>
  <c r="BG19" i="2" s="1"/>
  <c r="AZ19" i="2"/>
  <c r="E19" i="6" s="1"/>
  <c r="AU19" i="2"/>
  <c r="BC19" i="2" s="1"/>
  <c r="AE24" i="2"/>
  <c r="AD11" i="2"/>
  <c r="CN11" i="2"/>
  <c r="CO19" i="2"/>
  <c r="AE19" i="2"/>
  <c r="CO20" i="2"/>
  <c r="AE20" i="2"/>
  <c r="CL16" i="2"/>
  <c r="AB16" i="2"/>
  <c r="Y18" i="2"/>
  <c r="CI18" i="2"/>
  <c r="M18" i="6" s="1"/>
  <c r="CM18" i="6" s="1"/>
  <c r="CW18" i="6" s="1"/>
  <c r="CV18" i="6" s="1"/>
  <c r="AF19" i="2"/>
  <c r="CP19" i="2"/>
  <c r="AF21" i="2"/>
  <c r="AU15" i="2"/>
  <c r="AV15" i="2"/>
  <c r="AZ15" i="2"/>
  <c r="E15" i="6" s="1"/>
  <c r="AS15" i="2"/>
  <c r="AY15" i="2"/>
  <c r="AT15" i="2"/>
  <c r="AW15" i="2"/>
  <c r="AX15" i="2"/>
  <c r="BV15" i="2"/>
  <c r="Y22" i="2"/>
  <c r="W22" i="2"/>
  <c r="CI22" i="2"/>
  <c r="M22" i="6" s="1"/>
  <c r="CM22" i="6" s="1"/>
  <c r="CW22" i="6" s="1"/>
  <c r="CV22" i="6" s="1"/>
  <c r="AS25" i="2"/>
  <c r="AW25" i="2"/>
  <c r="AU25" i="2"/>
  <c r="BC25" i="2" s="1"/>
  <c r="AZ25" i="2"/>
  <c r="E25" i="6" s="1"/>
  <c r="AV25" i="2"/>
  <c r="AX25" i="2"/>
  <c r="AY25" i="2"/>
  <c r="BG25" i="2" s="1"/>
  <c r="AT25" i="2"/>
  <c r="AO22" i="2"/>
  <c r="AM22" i="2"/>
  <c r="AQ22" i="2"/>
  <c r="AL22" i="2"/>
  <c r="AN22" i="2"/>
  <c r="AP22" i="2"/>
  <c r="CL23" i="2"/>
  <c r="AB23" i="2"/>
  <c r="CO25" i="2"/>
  <c r="AE25" i="2"/>
  <c r="CL26" i="2"/>
  <c r="AB26" i="2"/>
  <c r="AS29" i="2"/>
  <c r="AW29" i="2"/>
  <c r="BE29" i="2" s="1"/>
  <c r="AT29" i="2"/>
  <c r="BB29" i="2" s="1"/>
  <c r="AX29" i="2"/>
  <c r="BF29" i="2" s="1"/>
  <c r="AV29" i="2"/>
  <c r="BD29" i="2" s="1"/>
  <c r="AZ29" i="2"/>
  <c r="AY29" i="2"/>
  <c r="BG29" i="2" s="1"/>
  <c r="AU29" i="2"/>
  <c r="BC29" i="2" s="1"/>
  <c r="AS32" i="2"/>
  <c r="AW32" i="2"/>
  <c r="BE32" i="2" s="1"/>
  <c r="AV32" i="2"/>
  <c r="BD32" i="2" s="1"/>
  <c r="AT32" i="2"/>
  <c r="BB32" i="2" s="1"/>
  <c r="AY32" i="2"/>
  <c r="BG32" i="2" s="1"/>
  <c r="AU32" i="2"/>
  <c r="AZ32" i="2"/>
  <c r="AX32" i="2"/>
  <c r="BF32" i="2" s="1"/>
  <c r="CO33" i="2"/>
  <c r="AE33" i="2"/>
  <c r="AD29" i="2"/>
  <c r="CN29" i="2"/>
  <c r="AC30" i="2"/>
  <c r="CM30" i="2"/>
  <c r="CK30" i="2"/>
  <c r="AA30" i="2"/>
  <c r="AC31" i="2"/>
  <c r="CM31" i="2"/>
  <c r="CK31" i="2"/>
  <c r="AA31" i="2"/>
  <c r="AD30" i="2"/>
  <c r="CN30" i="2"/>
  <c r="AF32" i="2"/>
  <c r="CP32" i="2"/>
  <c r="AF34" i="2"/>
  <c r="CP34" i="2"/>
  <c r="CM34" i="2"/>
  <c r="AC34" i="2"/>
  <c r="Z8" i="2"/>
  <c r="G8" i="2"/>
  <c r="O8" i="2" s="1"/>
  <c r="M8" i="2"/>
  <c r="U8" i="2" s="1"/>
  <c r="BU8" i="2"/>
  <c r="CC8" i="2" s="1"/>
  <c r="BY8" i="2"/>
  <c r="CG8" i="2" s="1"/>
  <c r="J8" i="2"/>
  <c r="R8" i="2" s="1"/>
  <c r="BS8" i="2"/>
  <c r="CA8" i="2" s="1"/>
  <c r="BW8" i="2"/>
  <c r="CE8" i="2" s="1"/>
  <c r="BZ8" i="2"/>
  <c r="CH8" i="2" s="1"/>
  <c r="I8" i="2"/>
  <c r="Q8" i="2" s="1"/>
  <c r="BT8" i="2"/>
  <c r="K8" i="2"/>
  <c r="S8" i="2" s="1"/>
  <c r="AG8" i="2"/>
  <c r="AJ8" i="2" s="1"/>
  <c r="BV8" i="2"/>
  <c r="CD8" i="2" s="1"/>
  <c r="N8" i="2"/>
  <c r="V8" i="2" s="1"/>
  <c r="BX8" i="2"/>
  <c r="AV7" i="2"/>
  <c r="AZ7" i="2"/>
  <c r="E7" i="6" s="1"/>
  <c r="AW7" i="2"/>
  <c r="AT7" i="2"/>
  <c r="AY7" i="2"/>
  <c r="AS7" i="2"/>
  <c r="AU7" i="2"/>
  <c r="AX7" i="2"/>
  <c r="G7" i="2"/>
  <c r="O7" i="2" s="1"/>
  <c r="Y12" i="2"/>
  <c r="CI12" i="2"/>
  <c r="M12" i="6" s="1"/>
  <c r="CM12" i="6" s="1"/>
  <c r="CW12" i="6" s="1"/>
  <c r="CV12" i="6" s="1"/>
  <c r="Y13" i="2"/>
  <c r="CI13" i="2"/>
  <c r="M13" i="6" s="1"/>
  <c r="CM13" i="6" s="1"/>
  <c r="CW13" i="6" s="1"/>
  <c r="CV13" i="6" s="1"/>
  <c r="Y17" i="2"/>
  <c r="CI17" i="2"/>
  <c r="M17" i="6" s="1"/>
  <c r="CM17" i="6" s="1"/>
  <c r="AC21" i="2"/>
  <c r="CM21" i="2"/>
  <c r="AD26" i="1" s="1"/>
  <c r="AF11" i="2"/>
  <c r="CP11" i="2"/>
  <c r="AS22" i="2"/>
  <c r="AW22" i="2"/>
  <c r="AU22" i="2"/>
  <c r="AY22" i="2"/>
  <c r="AT22" i="2"/>
  <c r="AV22" i="2"/>
  <c r="AX22" i="2"/>
  <c r="AZ22" i="2"/>
  <c r="E22" i="6" s="1"/>
  <c r="CP22" i="2"/>
  <c r="AF22" i="2"/>
  <c r="AE26" i="2"/>
  <c r="AS27" i="2"/>
  <c r="AW27" i="2"/>
  <c r="BE27" i="2" s="1"/>
  <c r="AT27" i="2"/>
  <c r="AX27" i="2"/>
  <c r="BF27" i="2" s="1"/>
  <c r="AU27" i="2"/>
  <c r="BC27" i="2" s="1"/>
  <c r="AV27" i="2"/>
  <c r="AZ27" i="2"/>
  <c r="E27" i="6" s="1"/>
  <c r="AY27" i="2"/>
  <c r="BG27" i="2" s="1"/>
  <c r="AC33" i="2"/>
  <c r="CM33" i="2"/>
  <c r="AF30" i="2"/>
  <c r="CP30" i="2"/>
  <c r="AD34" i="2"/>
  <c r="CN34" i="2"/>
  <c r="CS32" i="2"/>
  <c r="CR32" i="2" s="1"/>
  <c r="L7" i="2"/>
  <c r="T7" i="2" s="1"/>
  <c r="BF7" i="2" s="1"/>
  <c r="CO9" i="2"/>
  <c r="AE9" i="2"/>
  <c r="CO11" i="2"/>
  <c r="AE11" i="2"/>
  <c r="AO9" i="2"/>
  <c r="AM9" i="2"/>
  <c r="AQ9" i="2"/>
  <c r="AN9" i="2"/>
  <c r="AP9" i="2"/>
  <c r="AL9" i="2"/>
  <c r="AK9" i="2" s="1"/>
  <c r="BU7" i="2"/>
  <c r="CC7" i="2" s="1"/>
  <c r="J7" i="2"/>
  <c r="R7" i="2" s="1"/>
  <c r="Y10" i="2"/>
  <c r="CI10" i="2"/>
  <c r="M10" i="6" s="1"/>
  <c r="CM10" i="6" s="1"/>
  <c r="CW10" i="6" s="1"/>
  <c r="CV10" i="6" s="1"/>
  <c r="CO6" i="2"/>
  <c r="AF11" i="1" s="1"/>
  <c r="CL10" i="2"/>
  <c r="AB10" i="2"/>
  <c r="AS12" i="2"/>
  <c r="AW12" i="2"/>
  <c r="AU12" i="2"/>
  <c r="AY12" i="2"/>
  <c r="AT12" i="2"/>
  <c r="AV12" i="2"/>
  <c r="AX12" i="2"/>
  <c r="AZ12" i="2"/>
  <c r="E12" i="6" s="1"/>
  <c r="AW11" i="2"/>
  <c r="AX11" i="2"/>
  <c r="AY11" i="2"/>
  <c r="AZ11" i="2"/>
  <c r="E11" i="6" s="1"/>
  <c r="CO18" i="2"/>
  <c r="AE18" i="2"/>
  <c r="CM14" i="2"/>
  <c r="AC14" i="2"/>
  <c r="Z9" i="2"/>
  <c r="CJ9" i="2"/>
  <c r="I15" i="2"/>
  <c r="Q15" i="2" s="1"/>
  <c r="BX15" i="2"/>
  <c r="AC16" i="2"/>
  <c r="CM16" i="2"/>
  <c r="AC17" i="2"/>
  <c r="CM17" i="2"/>
  <c r="H15" i="2"/>
  <c r="P15" i="2" s="1"/>
  <c r="AS20" i="2"/>
  <c r="AW20" i="2"/>
  <c r="BE20" i="2" s="1"/>
  <c r="AV20" i="2"/>
  <c r="AX20" i="2"/>
  <c r="AT20" i="2"/>
  <c r="AY20" i="2"/>
  <c r="BG20" i="2" s="1"/>
  <c r="AZ20" i="2"/>
  <c r="E20" i="6" s="1"/>
  <c r="AU20" i="2"/>
  <c r="CO22" i="2"/>
  <c r="AE22" i="2"/>
  <c r="Z11" i="2"/>
  <c r="CJ11" i="2"/>
  <c r="AB11" i="2"/>
  <c r="CL11" i="2"/>
  <c r="AE21" i="2"/>
  <c r="AR13" i="2"/>
  <c r="N15" i="2"/>
  <c r="V15" i="2" s="1"/>
  <c r="BY15" i="2"/>
  <c r="K15" i="2"/>
  <c r="S15" i="2" s="1"/>
  <c r="CK23" i="2"/>
  <c r="AA23" i="2"/>
  <c r="AO24" i="2"/>
  <c r="AM24" i="2"/>
  <c r="AQ24" i="2"/>
  <c r="AP24" i="2"/>
  <c r="AL24" i="2"/>
  <c r="AN24" i="2"/>
  <c r="CK22" i="2"/>
  <c r="AA22" i="2"/>
  <c r="CJ22" i="2"/>
  <c r="Z22" i="2"/>
  <c r="CJ23" i="2"/>
  <c r="Z23" i="2"/>
  <c r="Y23" i="2"/>
  <c r="CI23" i="2"/>
  <c r="M23" i="6" s="1"/>
  <c r="CM23" i="6" s="1"/>
  <c r="CW23" i="6" s="1"/>
  <c r="CV23" i="6" s="1"/>
  <c r="CP27" i="2"/>
  <c r="AF27" i="2"/>
  <c r="CO27" i="2"/>
  <c r="AE27" i="2"/>
  <c r="AS24" i="2"/>
  <c r="AW24" i="2"/>
  <c r="AU24" i="2"/>
  <c r="AY24" i="2"/>
  <c r="AX24" i="2"/>
  <c r="AZ24" i="2"/>
  <c r="E24" i="6" s="1"/>
  <c r="AV24" i="2"/>
  <c r="AT24" i="2"/>
  <c r="AD27" i="2"/>
  <c r="CN27" i="2"/>
  <c r="AF33" i="2"/>
  <c r="Z29" i="2"/>
  <c r="CJ29" i="2"/>
  <c r="CL29" i="2"/>
  <c r="AB29" i="2"/>
  <c r="CK29" i="2"/>
  <c r="AA29" i="2"/>
  <c r="CJ30" i="2"/>
  <c r="Z30" i="2"/>
  <c r="CP28" i="2"/>
  <c r="AF28" i="2"/>
  <c r="CO28" i="2"/>
  <c r="AE28" i="2"/>
  <c r="CJ31" i="2"/>
  <c r="Z31" i="2"/>
  <c r="AR28" i="2"/>
  <c r="CO32" i="2"/>
  <c r="AE32" i="2"/>
  <c r="AA34" i="2"/>
  <c r="CK34" i="2"/>
  <c r="X32" i="2"/>
  <c r="W29" i="2"/>
  <c r="CO12" i="2"/>
  <c r="AE12" i="2"/>
  <c r="AC11" i="2"/>
  <c r="CM11" i="2"/>
  <c r="AF6" i="2"/>
  <c r="CP10" i="2"/>
  <c r="AF10" i="2"/>
  <c r="AU14" i="2"/>
  <c r="AY14" i="2"/>
  <c r="BG14" i="2" s="1"/>
  <c r="AV14" i="2"/>
  <c r="AZ14" i="2"/>
  <c r="AT14" i="2"/>
  <c r="AW14" i="2"/>
  <c r="BE14" i="2" s="1"/>
  <c r="AX14" i="2"/>
  <c r="AS14" i="2"/>
  <c r="CJ17" i="2"/>
  <c r="Z17" i="2"/>
  <c r="CK19" i="2"/>
  <c r="AA19" i="2"/>
  <c r="AO16" i="2"/>
  <c r="AL16" i="2"/>
  <c r="AK16" i="2" s="1"/>
  <c r="AP16" i="2"/>
  <c r="BF16" i="2" s="1"/>
  <c r="AM16" i="2"/>
  <c r="AQ16" i="2"/>
  <c r="AR16" i="2" s="1"/>
  <c r="AN16" i="2"/>
  <c r="AF20" i="2"/>
  <c r="AS26" i="2"/>
  <c r="AW26" i="2"/>
  <c r="BE26" i="2" s="1"/>
  <c r="AT26" i="2"/>
  <c r="AX26" i="2"/>
  <c r="AU26" i="2"/>
  <c r="AV26" i="2"/>
  <c r="BD26" i="2" s="1"/>
  <c r="AZ26" i="2"/>
  <c r="E26" i="6" s="1"/>
  <c r="AY26" i="2"/>
  <c r="AC23" i="2"/>
  <c r="CM23" i="2"/>
  <c r="AC26" i="2"/>
  <c r="Y24" i="2"/>
  <c r="CI24" i="2"/>
  <c r="M24" i="6" s="1"/>
  <c r="CM24" i="6" s="1"/>
  <c r="CW24" i="6" s="1"/>
  <c r="CV24" i="6" s="1"/>
  <c r="CK33" i="2"/>
  <c r="AA33" i="2"/>
  <c r="CP29" i="2"/>
  <c r="AF29" i="2"/>
  <c r="AD28" i="2"/>
  <c r="CN28" i="2"/>
  <c r="CJ32" i="2"/>
  <c r="Z32" i="2"/>
  <c r="Z34" i="2"/>
  <c r="CJ34" i="2"/>
  <c r="BT7" i="2"/>
  <c r="CO10" i="2"/>
  <c r="AE10" i="2"/>
  <c r="N7" i="2"/>
  <c r="V7" i="2" s="1"/>
  <c r="I7" i="2"/>
  <c r="Q7" i="2" s="1"/>
  <c r="AC10" i="2"/>
  <c r="CM10" i="2"/>
  <c r="AY6" i="2"/>
  <c r="AT6" i="2"/>
  <c r="AO10" i="2"/>
  <c r="AL10" i="2"/>
  <c r="AP10" i="2"/>
  <c r="AM10" i="2"/>
  <c r="AQ10" i="2"/>
  <c r="AR10" i="2" s="1"/>
  <c r="AN10" i="2"/>
  <c r="AF12" i="2"/>
  <c r="CP12" i="2"/>
  <c r="CK12" i="2"/>
  <c r="AA12" i="2"/>
  <c r="AS13" i="2"/>
  <c r="BA13" i="2" s="1"/>
  <c r="AU13" i="2"/>
  <c r="BC13" i="2" s="1"/>
  <c r="AV13" i="2"/>
  <c r="BD13" i="2" s="1"/>
  <c r="AY13" i="2"/>
  <c r="BG13" i="2" s="1"/>
  <c r="CK11" i="2"/>
  <c r="AA11" i="2"/>
  <c r="AE13" i="2"/>
  <c r="CO13" i="2"/>
  <c r="CO17" i="2"/>
  <c r="AE17" i="2"/>
  <c r="AB9" i="2"/>
  <c r="CL9" i="2"/>
  <c r="AC9" i="2"/>
  <c r="CM9" i="2"/>
  <c r="AS9" i="2"/>
  <c r="AW9" i="2"/>
  <c r="AU9" i="2"/>
  <c r="AY9" i="2"/>
  <c r="AV9" i="2"/>
  <c r="AX9" i="2"/>
  <c r="AZ9" i="2"/>
  <c r="E9" i="6" s="1"/>
  <c r="AT9" i="2"/>
  <c r="AS16" i="2"/>
  <c r="AT16" i="2"/>
  <c r="AU16" i="2"/>
  <c r="AZ16" i="2"/>
  <c r="AB18" i="2"/>
  <c r="AC20" i="2"/>
  <c r="AO11" i="2"/>
  <c r="AL11" i="2"/>
  <c r="AK11" i="2" s="1"/>
  <c r="AP11" i="2"/>
  <c r="AM11" i="2"/>
  <c r="AQ11" i="2"/>
  <c r="AN11" i="2"/>
  <c r="AO17" i="2"/>
  <c r="BE17" i="2" s="1"/>
  <c r="AM17" i="2"/>
  <c r="BC17" i="2" s="1"/>
  <c r="AQ17" i="2"/>
  <c r="BG17" i="2" s="1"/>
  <c r="AN17" i="2"/>
  <c r="AP17" i="2"/>
  <c r="AL17" i="2"/>
  <c r="AK17" i="2" s="1"/>
  <c r="BA17" i="2" s="1"/>
  <c r="AA21" i="2"/>
  <c r="CP16" i="2"/>
  <c r="AF16" i="2"/>
  <c r="BS15" i="2"/>
  <c r="CA15" i="2" s="1"/>
  <c r="BZ15" i="2"/>
  <c r="CH15" i="2" s="1"/>
  <c r="BU15" i="2"/>
  <c r="CC15" i="2" s="1"/>
  <c r="G15" i="2"/>
  <c r="O15" i="2" s="1"/>
  <c r="AC22" i="2"/>
  <c r="CM22" i="2"/>
  <c r="AS23" i="2"/>
  <c r="AW23" i="2"/>
  <c r="AU23" i="2"/>
  <c r="AY23" i="2"/>
  <c r="AV23" i="2"/>
  <c r="AX23" i="2"/>
  <c r="AZ23" i="2"/>
  <c r="AT23" i="2"/>
  <c r="CK27" i="2"/>
  <c r="AA27" i="2"/>
  <c r="AS28" i="2"/>
  <c r="AW28" i="2"/>
  <c r="AT28" i="2"/>
  <c r="BB28" i="2" s="1"/>
  <c r="AX28" i="2"/>
  <c r="BF28" i="2" s="1"/>
  <c r="AV28" i="2"/>
  <c r="BD28" i="2" s="1"/>
  <c r="AZ28" i="2"/>
  <c r="E28" i="6" s="1"/>
  <c r="AU28" i="2"/>
  <c r="BC28" i="2" s="1"/>
  <c r="AY28" i="2"/>
  <c r="BG28" i="2" s="1"/>
  <c r="AS30" i="2"/>
  <c r="AW30" i="2"/>
  <c r="BE30" i="2" s="1"/>
  <c r="AV30" i="2"/>
  <c r="AT30" i="2"/>
  <c r="AY30" i="2"/>
  <c r="BG30" i="2" s="1"/>
  <c r="AZ30" i="2"/>
  <c r="E30" i="6" s="1"/>
  <c r="AU30" i="2"/>
  <c r="BC30" i="2" s="1"/>
  <c r="AX30" i="2"/>
  <c r="AS31" i="2"/>
  <c r="AW31" i="2"/>
  <c r="AV31" i="2"/>
  <c r="AT31" i="2"/>
  <c r="BB31" i="2" s="1"/>
  <c r="AY31" i="2"/>
  <c r="BG31" i="2" s="1"/>
  <c r="AX31" i="2"/>
  <c r="AZ31" i="2"/>
  <c r="E31" i="6" s="1"/>
  <c r="AU31" i="2"/>
  <c r="AB22" i="2"/>
  <c r="CL22" i="2"/>
  <c r="AD24" i="2"/>
  <c r="CJ33" i="2"/>
  <c r="Z33" i="2"/>
  <c r="CO30" i="2"/>
  <c r="AE30" i="2"/>
  <c r="Y34" i="2"/>
  <c r="CI34" i="2"/>
  <c r="M34" i="6" s="1"/>
  <c r="CM34" i="6" s="1"/>
  <c r="CW34" i="6" s="1"/>
  <c r="CV34" i="6" s="1"/>
  <c r="W34" i="2"/>
  <c r="Z28" i="2"/>
  <c r="CJ28" i="2"/>
  <c r="CL28" i="2"/>
  <c r="AB28" i="2"/>
  <c r="CK28" i="2"/>
  <c r="AA28" i="2"/>
  <c r="CO31" i="2"/>
  <c r="AE31" i="2"/>
  <c r="AB34" i="2"/>
  <c r="CL34" i="2"/>
  <c r="AC32" i="2"/>
  <c r="CM32" i="2"/>
  <c r="CK32" i="2"/>
  <c r="AA32" i="2"/>
  <c r="CS29" i="2"/>
  <c r="CR29" i="2" s="1"/>
  <c r="AX4" i="6"/>
  <c r="AY4" i="6"/>
  <c r="AZ4" i="6"/>
  <c r="BA4" i="6"/>
  <c r="BB4" i="6"/>
  <c r="BC4" i="6"/>
  <c r="BD4" i="6"/>
  <c r="AW4" i="6"/>
  <c r="E6" i="6" l="1"/>
  <c r="R11" i="1"/>
  <c r="AX6" i="2"/>
  <c r="AV6" i="2"/>
  <c r="BD6" i="2" s="1"/>
  <c r="V11" i="1" s="1"/>
  <c r="AS6" i="2"/>
  <c r="AU6" i="2"/>
  <c r="AW6" i="2"/>
  <c r="BE6" i="2" s="1"/>
  <c r="W11" i="1" s="1"/>
  <c r="CM6" i="2"/>
  <c r="AD11" i="1" s="1"/>
  <c r="W6" i="6"/>
  <c r="X6" i="6"/>
  <c r="AA6" i="6"/>
  <c r="AC6" i="6"/>
  <c r="AD6" i="6"/>
  <c r="CK6" i="2"/>
  <c r="AB11" i="1" s="1"/>
  <c r="X21" i="2"/>
  <c r="W23" i="2"/>
  <c r="W26" i="2"/>
  <c r="AC13" i="2"/>
  <c r="CM24" i="2"/>
  <c r="CP18" i="2"/>
  <c r="W24" i="2"/>
  <c r="W10" i="2"/>
  <c r="CP13" i="2"/>
  <c r="CP20" i="2"/>
  <c r="CI14" i="2"/>
  <c r="M14" i="6" s="1"/>
  <c r="CM14" i="6" s="1"/>
  <c r="CW14" i="6" s="1"/>
  <c r="CV14" i="6" s="1"/>
  <c r="CL25" i="2"/>
  <c r="CV25" i="2" s="1"/>
  <c r="BF6" i="2"/>
  <c r="X11" i="1" s="1"/>
  <c r="CS28" i="2"/>
  <c r="CR28" i="2" s="1"/>
  <c r="AF25" i="2"/>
  <c r="BA6" i="2"/>
  <c r="BB26" i="2"/>
  <c r="AA26" i="2"/>
  <c r="W13" i="2"/>
  <c r="CP9" i="2"/>
  <c r="CZ9" i="2" s="1"/>
  <c r="AB24" i="2"/>
  <c r="CN13" i="2"/>
  <c r="CX13" i="2" s="1"/>
  <c r="CP24" i="2"/>
  <c r="CZ24" i="2" s="1"/>
  <c r="AC25" i="2"/>
  <c r="BF26" i="2"/>
  <c r="K26" i="6" s="1"/>
  <c r="BB7" i="2"/>
  <c r="BD19" i="2"/>
  <c r="CI9" i="2"/>
  <c r="M9" i="6" s="1"/>
  <c r="CM9" i="6" s="1"/>
  <c r="CW9" i="6" s="1"/>
  <c r="CV9" i="6" s="1"/>
  <c r="CL33" i="2"/>
  <c r="P33" i="6" s="1"/>
  <c r="CP33" i="6" s="1"/>
  <c r="CZ33" i="6" s="1"/>
  <c r="CK24" i="2"/>
  <c r="CN26" i="2"/>
  <c r="CX26" i="2" s="1"/>
  <c r="BD27" i="2"/>
  <c r="I27" i="6" s="1"/>
  <c r="BB19" i="2"/>
  <c r="BL19" i="2" s="1"/>
  <c r="CP26" i="2"/>
  <c r="CZ26" i="2" s="1"/>
  <c r="BB25" i="2"/>
  <c r="BL25" i="2" s="1"/>
  <c r="W19" i="2"/>
  <c r="CJ25" i="2"/>
  <c r="CT25" i="2" s="1"/>
  <c r="AD23" i="2"/>
  <c r="AN138" i="6"/>
  <c r="AL163" i="6"/>
  <c r="AI183" i="6"/>
  <c r="AM150" i="6"/>
  <c r="AK21" i="6"/>
  <c r="AL20" i="6"/>
  <c r="AG25" i="6"/>
  <c r="AM22" i="6"/>
  <c r="AK22" i="6"/>
  <c r="AN31" i="6"/>
  <c r="AL31" i="6"/>
  <c r="AG210" i="6"/>
  <c r="AK161" i="6"/>
  <c r="AK193" i="6"/>
  <c r="AG179" i="6"/>
  <c r="AG165" i="6"/>
  <c r="AM148" i="6"/>
  <c r="AK148" i="6"/>
  <c r="AJ63" i="6"/>
  <c r="AM44" i="6"/>
  <c r="AK44" i="6"/>
  <c r="AJ272" i="6"/>
  <c r="AN109" i="6"/>
  <c r="AL109" i="6"/>
  <c r="AJ55" i="6"/>
  <c r="AH55" i="6"/>
  <c r="AG102" i="6"/>
  <c r="AI62" i="6"/>
  <c r="AG62" i="6"/>
  <c r="AJ163" i="6"/>
  <c r="AH163" i="6"/>
  <c r="AN183" i="6"/>
  <c r="AL183" i="6"/>
  <c r="AM145" i="6"/>
  <c r="AK128" i="6"/>
  <c r="AG100" i="6"/>
  <c r="AI150" i="6"/>
  <c r="AG150" i="6"/>
  <c r="AG48" i="6"/>
  <c r="AN51" i="6"/>
  <c r="AM20" i="6"/>
  <c r="AL193" i="6"/>
  <c r="AN163" i="6"/>
  <c r="AN187" i="6"/>
  <c r="AG183" i="6"/>
  <c r="AK150" i="6"/>
  <c r="AI22" i="6"/>
  <c r="AJ31" i="6"/>
  <c r="AJ179" i="6"/>
  <c r="AJ165" i="6"/>
  <c r="AJ68" i="6"/>
  <c r="AI148" i="6"/>
  <c r="AK63" i="6"/>
  <c r="AI44" i="6"/>
  <c r="AJ109" i="6"/>
  <c r="AM55" i="6"/>
  <c r="AN62" i="6"/>
  <c r="AK61" i="6"/>
  <c r="AJ184" i="6"/>
  <c r="AM163" i="6"/>
  <c r="AJ183" i="6"/>
  <c r="AJ100" i="6"/>
  <c r="AN150" i="6"/>
  <c r="CL38" i="2"/>
  <c r="BP57" i="2"/>
  <c r="AD285" i="6"/>
  <c r="Z285" i="6"/>
  <c r="Q298" i="6"/>
  <c r="CQ298" i="6" s="1"/>
  <c r="DA298" i="6" s="1"/>
  <c r="CW298" i="2"/>
  <c r="AV148" i="6"/>
  <c r="AA148" i="6"/>
  <c r="AV221" i="2"/>
  <c r="AX221" i="2"/>
  <c r="AW172" i="2"/>
  <c r="AS172" i="2"/>
  <c r="AT124" i="6"/>
  <c r="AA124" i="6"/>
  <c r="AD190" i="6"/>
  <c r="AS190" i="6"/>
  <c r="AT190" i="6"/>
  <c r="AH50" i="6"/>
  <c r="AJ50" i="6"/>
  <c r="AG50" i="6"/>
  <c r="AI50" i="6"/>
  <c r="AL50" i="6"/>
  <c r="AN50" i="6"/>
  <c r="AK153" i="6"/>
  <c r="AM153" i="6"/>
  <c r="AL153" i="6"/>
  <c r="AN153" i="6"/>
  <c r="AJ153" i="6"/>
  <c r="AH153" i="6"/>
  <c r="AA90" i="6"/>
  <c r="W90" i="6"/>
  <c r="AV90" i="6"/>
  <c r="AO90" i="6"/>
  <c r="AA55" i="6"/>
  <c r="AP55" i="6"/>
  <c r="AU55" i="6"/>
  <c r="W55" i="6"/>
  <c r="AR55" i="6"/>
  <c r="AV55" i="6"/>
  <c r="AZ253" i="2"/>
  <c r="AW253" i="2"/>
  <c r="AU78" i="2"/>
  <c r="AV78" i="2"/>
  <c r="AU62" i="6"/>
  <c r="AP62" i="6"/>
  <c r="AT62" i="6"/>
  <c r="Y62" i="6"/>
  <c r="AB62" i="6"/>
  <c r="W62" i="6"/>
  <c r="AD62" i="6"/>
  <c r="H281" i="6"/>
  <c r="AB281" i="2"/>
  <c r="H91" i="6"/>
  <c r="W91" i="2"/>
  <c r="K96" i="6"/>
  <c r="AE96" i="2"/>
  <c r="CV84" i="2"/>
  <c r="P84" i="6"/>
  <c r="CP84" i="6" s="1"/>
  <c r="CZ84" i="6" s="1"/>
  <c r="G233" i="6"/>
  <c r="CK233" i="2"/>
  <c r="J299" i="6"/>
  <c r="CN299" i="2"/>
  <c r="G129" i="6"/>
  <c r="AA129" i="2"/>
  <c r="L92" i="6"/>
  <c r="AF92" i="2"/>
  <c r="AX13" i="2"/>
  <c r="BF13" i="2" s="1"/>
  <c r="AW13" i="2"/>
  <c r="BE13" i="2" s="1"/>
  <c r="AB249" i="2"/>
  <c r="BQ237" i="2"/>
  <c r="W105" i="2"/>
  <c r="CJ147" i="2"/>
  <c r="N147" i="6" s="1"/>
  <c r="CN147" i="6" s="1"/>
  <c r="CP121" i="2"/>
  <c r="CZ121" i="2" s="1"/>
  <c r="BH50" i="2"/>
  <c r="AZ221" i="2"/>
  <c r="CJ299" i="2"/>
  <c r="CT299" i="2" s="1"/>
  <c r="AV253" i="2"/>
  <c r="BD253" i="2" s="1"/>
  <c r="BN253" i="2" s="1"/>
  <c r="CK129" i="2"/>
  <c r="AD299" i="2"/>
  <c r="BB260" i="2"/>
  <c r="CN253" i="2"/>
  <c r="CX253" i="2" s="1"/>
  <c r="CN275" i="2"/>
  <c r="AF281" i="2"/>
  <c r="AV190" i="6"/>
  <c r="AA207" i="6"/>
  <c r="AO55" i="6"/>
  <c r="AT90" i="6"/>
  <c r="Z62" i="6"/>
  <c r="Z229" i="6"/>
  <c r="X229" i="6"/>
  <c r="W205" i="6"/>
  <c r="Y205" i="6"/>
  <c r="AI153" i="6"/>
  <c r="AA100" i="6"/>
  <c r="AD100" i="6"/>
  <c r="AB100" i="6"/>
  <c r="Y100" i="6"/>
  <c r="AP152" i="6"/>
  <c r="AA152" i="6"/>
  <c r="W152" i="6"/>
  <c r="AA106" i="6"/>
  <c r="AS106" i="6"/>
  <c r="AU106" i="6"/>
  <c r="AR106" i="6"/>
  <c r="AQ106" i="6"/>
  <c r="AL186" i="6"/>
  <c r="AH186" i="6"/>
  <c r="AJ186" i="6"/>
  <c r="AI186" i="6"/>
  <c r="AY54" i="2"/>
  <c r="AS54" i="2"/>
  <c r="W109" i="2"/>
  <c r="T50" i="6"/>
  <c r="CT50" i="6" s="1"/>
  <c r="DD50" i="6" s="1"/>
  <c r="CZ50" i="2"/>
  <c r="CP195" i="2"/>
  <c r="AF195" i="2"/>
  <c r="CK14" i="2"/>
  <c r="CP272" i="2"/>
  <c r="AK141" i="6"/>
  <c r="AM141" i="6"/>
  <c r="AL141" i="6"/>
  <c r="AN141" i="6"/>
  <c r="AH141" i="6"/>
  <c r="AJ141" i="6"/>
  <c r="AD131" i="2"/>
  <c r="J131" i="6"/>
  <c r="CN131" i="2"/>
  <c r="CX131" i="2" s="1"/>
  <c r="CL125" i="2"/>
  <c r="H125" i="6"/>
  <c r="W125" i="2"/>
  <c r="Z119" i="2"/>
  <c r="F119" i="6"/>
  <c r="CJ119" i="2"/>
  <c r="CT119" i="2" s="1"/>
  <c r="AL6" i="6"/>
  <c r="AN6" i="6"/>
  <c r="AK6" i="6"/>
  <c r="AM6" i="6"/>
  <c r="AI6" i="6"/>
  <c r="AG6" i="6"/>
  <c r="L209" i="6"/>
  <c r="AF209" i="2"/>
  <c r="AO22" i="6"/>
  <c r="AQ22" i="6"/>
  <c r="Y22" i="6"/>
  <c r="AB22" i="6"/>
  <c r="AT22" i="6"/>
  <c r="AV22" i="6"/>
  <c r="AA22" i="6"/>
  <c r="W22" i="6"/>
  <c r="AR102" i="6"/>
  <c r="AQ102" i="6"/>
  <c r="AA102" i="6"/>
  <c r="W102" i="6"/>
  <c r="AS102" i="6"/>
  <c r="AU102" i="6"/>
  <c r="AB102" i="6"/>
  <c r="Y102" i="6"/>
  <c r="AS91" i="2"/>
  <c r="AU91" i="2"/>
  <c r="AT91" i="2"/>
  <c r="AX91" i="2"/>
  <c r="BF91" i="2" s="1"/>
  <c r="BP91" i="2" s="1"/>
  <c r="F291" i="6"/>
  <c r="CJ291" i="2"/>
  <c r="AF280" i="2"/>
  <c r="L280" i="6"/>
  <c r="CP280" i="2"/>
  <c r="BH280" i="2"/>
  <c r="BR280" i="2" s="1"/>
  <c r="L132" i="6"/>
  <c r="CP132" i="2"/>
  <c r="T132" i="6" s="1"/>
  <c r="CT132" i="6" s="1"/>
  <c r="DD132" i="6" s="1"/>
  <c r="E35" i="6"/>
  <c r="Y35" i="2"/>
  <c r="J94" i="6"/>
  <c r="AD94" i="2"/>
  <c r="E99" i="6"/>
  <c r="Y99" i="2"/>
  <c r="AR202" i="2"/>
  <c r="BH202" i="2" s="1"/>
  <c r="BR202" i="2" s="1"/>
  <c r="J104" i="6"/>
  <c r="AD104" i="2"/>
  <c r="AJ298" i="6"/>
  <c r="AH298" i="6"/>
  <c r="AG298" i="6"/>
  <c r="AI298" i="6"/>
  <c r="AK298" i="6"/>
  <c r="AM298" i="6"/>
  <c r="Z212" i="2"/>
  <c r="F212" i="6"/>
  <c r="CJ212" i="2"/>
  <c r="CM207" i="2"/>
  <c r="L122" i="6"/>
  <c r="AF122" i="2"/>
  <c r="AT175" i="6"/>
  <c r="AS175" i="6"/>
  <c r="AV175" i="6"/>
  <c r="AU175" i="6"/>
  <c r="AR175" i="6"/>
  <c r="AO175" i="6"/>
  <c r="AP175" i="6"/>
  <c r="AQ175" i="6"/>
  <c r="Y175" i="6"/>
  <c r="AD175" i="6"/>
  <c r="X175" i="6"/>
  <c r="W175" i="6"/>
  <c r="AT99" i="2"/>
  <c r="AX99" i="2"/>
  <c r="AS99" i="2"/>
  <c r="BA99" i="2" s="1"/>
  <c r="AU99" i="2"/>
  <c r="H286" i="6"/>
  <c r="CL286" i="2"/>
  <c r="J115" i="6"/>
  <c r="AD115" i="2"/>
  <c r="AX300" i="2"/>
  <c r="AY300" i="2"/>
  <c r="AA125" i="6"/>
  <c r="X125" i="6"/>
  <c r="X39" i="6"/>
  <c r="AA39" i="6"/>
  <c r="AC39" i="6"/>
  <c r="AD139" i="6"/>
  <c r="AC139" i="6"/>
  <c r="AA139" i="6"/>
  <c r="AC114" i="6"/>
  <c r="AD114" i="6"/>
  <c r="AA114" i="6"/>
  <c r="AD123" i="6"/>
  <c r="AC123" i="6"/>
  <c r="AP122" i="6"/>
  <c r="AD122" i="6"/>
  <c r="AD283" i="2"/>
  <c r="CN283" i="2"/>
  <c r="R283" i="6" s="1"/>
  <c r="CR283" i="6" s="1"/>
  <c r="DB283" i="6" s="1"/>
  <c r="CV117" i="2"/>
  <c r="P117" i="6"/>
  <c r="CP117" i="6" s="1"/>
  <c r="CZ117" i="6" s="1"/>
  <c r="Z57" i="6"/>
  <c r="AB57" i="6"/>
  <c r="W57" i="6"/>
  <c r="X57" i="6"/>
  <c r="AC57" i="6"/>
  <c r="X11" i="6"/>
  <c r="W11" i="6"/>
  <c r="AC213" i="2"/>
  <c r="CM213" i="2"/>
  <c r="CW213" i="2" s="1"/>
  <c r="O179" i="6"/>
  <c r="CO179" i="6" s="1"/>
  <c r="CY179" i="6" s="1"/>
  <c r="CU179" i="2"/>
  <c r="AP36" i="6"/>
  <c r="AR36" i="6"/>
  <c r="AO36" i="6"/>
  <c r="AV36" i="6"/>
  <c r="AU36" i="6"/>
  <c r="AQ36" i="6"/>
  <c r="Z36" i="6"/>
  <c r="W149" i="6"/>
  <c r="AA149" i="6"/>
  <c r="AD149" i="6"/>
  <c r="AU149" i="6"/>
  <c r="AV149" i="6"/>
  <c r="AS149" i="6"/>
  <c r="AT149" i="6"/>
  <c r="AR63" i="6"/>
  <c r="AT63" i="6"/>
  <c r="AC63" i="6"/>
  <c r="AB63" i="6"/>
  <c r="AS63" i="6"/>
  <c r="AA63" i="6"/>
  <c r="Z63" i="6"/>
  <c r="I281" i="6"/>
  <c r="CM281" i="2"/>
  <c r="Q281" i="6" s="1"/>
  <c r="CQ281" i="6" s="1"/>
  <c r="DA281" i="6" s="1"/>
  <c r="K249" i="6"/>
  <c r="CO249" i="2"/>
  <c r="K268" i="6"/>
  <c r="AE268" i="2"/>
  <c r="CW119" i="2"/>
  <c r="Q119" i="6"/>
  <c r="CQ119" i="6" s="1"/>
  <c r="DA119" i="6" s="1"/>
  <c r="AR100" i="6"/>
  <c r="AQ100" i="6"/>
  <c r="AS100" i="6"/>
  <c r="AU100" i="6"/>
  <c r="AT100" i="6"/>
  <c r="AP100" i="6"/>
  <c r="Y183" i="6"/>
  <c r="X183" i="6"/>
  <c r="W183" i="6"/>
  <c r="AJ39" i="6"/>
  <c r="AH39" i="6"/>
  <c r="H82" i="6"/>
  <c r="CL82" i="2"/>
  <c r="I129" i="6"/>
  <c r="AC129" i="2"/>
  <c r="I103" i="6"/>
  <c r="AC103" i="2"/>
  <c r="H299" i="6"/>
  <c r="AB299" i="2"/>
  <c r="AW200" i="2"/>
  <c r="AU200" i="2"/>
  <c r="BC200" i="2" s="1"/>
  <c r="BM200" i="2" s="1"/>
  <c r="AC45" i="2"/>
  <c r="W45" i="2"/>
  <c r="AU82" i="2"/>
  <c r="AV82" i="2"/>
  <c r="BD82" i="2" s="1"/>
  <c r="AT13" i="2"/>
  <c r="BB13" i="2" s="1"/>
  <c r="BL13" i="2" s="1"/>
  <c r="W249" i="2"/>
  <c r="CO243" i="2"/>
  <c r="W96" i="2"/>
  <c r="AU117" i="2"/>
  <c r="BC117" i="2" s="1"/>
  <c r="BM117" i="2" s="1"/>
  <c r="AE249" i="2"/>
  <c r="BD281" i="2"/>
  <c r="AB268" i="2"/>
  <c r="AT200" i="2"/>
  <c r="BB200" i="2" s="1"/>
  <c r="BL200" i="2" s="1"/>
  <c r="AZ200" i="2"/>
  <c r="AT253" i="2"/>
  <c r="AU253" i="2"/>
  <c r="BC253" i="2" s="1"/>
  <c r="BM253" i="2" s="1"/>
  <c r="Z219" i="2"/>
  <c r="BH183" i="2"/>
  <c r="AU172" i="2"/>
  <c r="W281" i="2"/>
  <c r="BD260" i="2"/>
  <c r="BN260" i="2" s="1"/>
  <c r="BO90" i="2"/>
  <c r="BF299" i="2"/>
  <c r="CN123" i="2"/>
  <c r="CX123" i="2" s="1"/>
  <c r="AR149" i="6"/>
  <c r="AD39" i="6"/>
  <c r="AC190" i="6"/>
  <c r="AD57" i="6"/>
  <c r="Z100" i="6"/>
  <c r="AS55" i="6"/>
  <c r="AA62" i="6"/>
  <c r="X63" i="6"/>
  <c r="Z11" i="6"/>
  <c r="AV100" i="6"/>
  <c r="AT36" i="6"/>
  <c r="Y149" i="6"/>
  <c r="CP48" i="2"/>
  <c r="T48" i="6" s="1"/>
  <c r="CT48" i="6" s="1"/>
  <c r="DD48" i="6" s="1"/>
  <c r="AM50" i="6"/>
  <c r="AD29" i="6"/>
  <c r="Z29" i="6"/>
  <c r="AW59" i="2"/>
  <c r="BE59" i="2" s="1"/>
  <c r="BO59" i="2" s="1"/>
  <c r="AT59" i="2"/>
  <c r="AU59" i="2"/>
  <c r="AY59" i="2"/>
  <c r="BG59" i="2" s="1"/>
  <c r="AV205" i="2"/>
  <c r="BD205" i="2" s="1"/>
  <c r="BN205" i="2" s="1"/>
  <c r="AX205" i="2"/>
  <c r="AY205" i="2"/>
  <c r="AV178" i="2"/>
  <c r="BD178" i="2" s="1"/>
  <c r="BN178" i="2" s="1"/>
  <c r="AS178" i="2"/>
  <c r="BA178" i="2" s="1"/>
  <c r="AU178" i="2"/>
  <c r="AT178" i="2"/>
  <c r="AC7" i="6"/>
  <c r="Y7" i="6"/>
  <c r="AD7" i="6"/>
  <c r="Y54" i="6"/>
  <c r="AD54" i="6"/>
  <c r="Z54" i="6"/>
  <c r="AT126" i="6"/>
  <c r="AP126" i="6"/>
  <c r="AC126" i="6"/>
  <c r="AS126" i="6"/>
  <c r="AV126" i="6"/>
  <c r="W264" i="2"/>
  <c r="Y264" i="2"/>
  <c r="AH56" i="6"/>
  <c r="AJ56" i="6"/>
  <c r="AI56" i="6"/>
  <c r="CL216" i="2"/>
  <c r="CV216" i="2" s="1"/>
  <c r="W216" i="2"/>
  <c r="AB216" i="2"/>
  <c r="CO120" i="2"/>
  <c r="CT117" i="2"/>
  <c r="N117" i="6"/>
  <c r="CN117" i="6" s="1"/>
  <c r="CX117" i="6" s="1"/>
  <c r="CW125" i="2"/>
  <c r="Q125" i="6"/>
  <c r="CQ125" i="6" s="1"/>
  <c r="DA125" i="6" s="1"/>
  <c r="AH138" i="6"/>
  <c r="AJ138" i="6"/>
  <c r="AG138" i="6"/>
  <c r="AI138" i="6"/>
  <c r="AM138" i="6"/>
  <c r="AK138" i="6"/>
  <c r="Y105" i="2"/>
  <c r="X105" i="2" s="1"/>
  <c r="CI105" i="2"/>
  <c r="E105" i="6"/>
  <c r="AS156" i="6"/>
  <c r="AU156" i="6"/>
  <c r="AO156" i="6"/>
  <c r="AT156" i="6"/>
  <c r="AQ156" i="6"/>
  <c r="AV156" i="6"/>
  <c r="AC156" i="6"/>
  <c r="X156" i="6"/>
  <c r="AP156" i="6"/>
  <c r="W156" i="6"/>
  <c r="AA156" i="6"/>
  <c r="AD114" i="2"/>
  <c r="W114" i="2"/>
  <c r="AK102" i="6"/>
  <c r="AM102" i="6"/>
  <c r="AL102" i="6"/>
  <c r="AN102" i="6"/>
  <c r="AJ102" i="6"/>
  <c r="AH102" i="6"/>
  <c r="F173" i="6"/>
  <c r="Z173" i="2"/>
  <c r="AB109" i="6"/>
  <c r="AD109" i="6"/>
  <c r="AS109" i="6"/>
  <c r="AU109" i="6"/>
  <c r="AA109" i="6"/>
  <c r="AC109" i="6"/>
  <c r="AR109" i="6"/>
  <c r="AT109" i="6"/>
  <c r="AY162" i="2"/>
  <c r="AX162" i="2"/>
  <c r="AW162" i="2"/>
  <c r="BE162" i="2" s="1"/>
  <c r="BO162" i="2" s="1"/>
  <c r="AZ162" i="2"/>
  <c r="Y27" i="6"/>
  <c r="AA27" i="6"/>
  <c r="X27" i="6"/>
  <c r="AB27" i="6"/>
  <c r="AV276" i="2"/>
  <c r="BD276" i="2" s="1"/>
  <c r="AX276" i="2"/>
  <c r="BF276" i="2" s="1"/>
  <c r="AU276" i="2"/>
  <c r="BC276" i="2" s="1"/>
  <c r="BM276" i="2" s="1"/>
  <c r="AT276" i="2"/>
  <c r="BB276" i="2" s="1"/>
  <c r="BL276" i="2" s="1"/>
  <c r="K132" i="6"/>
  <c r="CO132" i="2"/>
  <c r="K143" i="6"/>
  <c r="AE143" i="2"/>
  <c r="E143" i="6"/>
  <c r="W143" i="2"/>
  <c r="Y143" i="2"/>
  <c r="AT138" i="2"/>
  <c r="BB138" i="2" s="1"/>
  <c r="BL138" i="2" s="1"/>
  <c r="AV138" i="2"/>
  <c r="AS138" i="2"/>
  <c r="AU138" i="2"/>
  <c r="BC138" i="2" s="1"/>
  <c r="BM138" i="2" s="1"/>
  <c r="AB298" i="6"/>
  <c r="W298" i="6"/>
  <c r="AA298" i="6"/>
  <c r="X298" i="6"/>
  <c r="Z298" i="6"/>
  <c r="AD298" i="6"/>
  <c r="BA212" i="2"/>
  <c r="Y212" i="2"/>
  <c r="X212" i="2" s="1"/>
  <c r="Z207" i="2"/>
  <c r="F207" i="6"/>
  <c r="CJ207" i="2"/>
  <c r="J273" i="6"/>
  <c r="CN273" i="2"/>
  <c r="CX273" i="2" s="1"/>
  <c r="L152" i="6"/>
  <c r="AF152" i="2"/>
  <c r="K139" i="6"/>
  <c r="CO139" i="2"/>
  <c r="S139" i="6" s="1"/>
  <c r="CS139" i="6" s="1"/>
  <c r="DC139" i="6" s="1"/>
  <c r="I104" i="6"/>
  <c r="W104" i="2"/>
  <c r="AC104" i="2"/>
  <c r="F81" i="6"/>
  <c r="CJ81" i="2"/>
  <c r="AX63" i="2"/>
  <c r="AV63" i="2"/>
  <c r="AS63" i="2"/>
  <c r="BA63" i="2" s="1"/>
  <c r="AY63" i="2"/>
  <c r="CI81" i="2"/>
  <c r="M81" i="6" s="1"/>
  <c r="CM81" i="6" s="1"/>
  <c r="E81" i="6"/>
  <c r="Y81" i="2"/>
  <c r="X81" i="2" s="1"/>
  <c r="J298" i="6"/>
  <c r="CN298" i="2"/>
  <c r="G115" i="6"/>
  <c r="AA115" i="2"/>
  <c r="BA187" i="2"/>
  <c r="BD187" i="2"/>
  <c r="BG124" i="2"/>
  <c r="BF104" i="2"/>
  <c r="BP104" i="2" s="1"/>
  <c r="BE104" i="2"/>
  <c r="BF115" i="2"/>
  <c r="BE286" i="2"/>
  <c r="BO286" i="2" s="1"/>
  <c r="BA118" i="2"/>
  <c r="CJ226" i="2"/>
  <c r="BD121" i="2"/>
  <c r="BN121" i="2" s="1"/>
  <c r="BF273" i="2"/>
  <c r="BP273" i="2" s="1"/>
  <c r="BG243" i="2"/>
  <c r="BQ243" i="2" s="1"/>
  <c r="BB299" i="2"/>
  <c r="BP168" i="2"/>
  <c r="BC152" i="2"/>
  <c r="CI203" i="2"/>
  <c r="CP14" i="2"/>
  <c r="CZ14" i="2" s="1"/>
  <c r="CZ207" i="2"/>
  <c r="T207" i="6"/>
  <c r="CT207" i="6" s="1"/>
  <c r="DD207" i="6" s="1"/>
  <c r="W295" i="2"/>
  <c r="AK48" i="6"/>
  <c r="AM48" i="6"/>
  <c r="AL48" i="6"/>
  <c r="AN48" i="6"/>
  <c r="AL192" i="6"/>
  <c r="AN192" i="6"/>
  <c r="AK192" i="6"/>
  <c r="AM192" i="6"/>
  <c r="AG17" i="6"/>
  <c r="AI17" i="6"/>
  <c r="AH17" i="6"/>
  <c r="AJ17" i="6"/>
  <c r="AH155" i="6"/>
  <c r="AJ155" i="6"/>
  <c r="AG155" i="6"/>
  <c r="AI155" i="6"/>
  <c r="W141" i="6"/>
  <c r="AA141" i="6"/>
  <c r="AH52" i="6"/>
  <c r="AM52" i="6"/>
  <c r="AK52" i="6"/>
  <c r="AA59" i="6"/>
  <c r="W59" i="6"/>
  <c r="CX132" i="2"/>
  <c r="R132" i="6"/>
  <c r="CR132" i="6" s="1"/>
  <c r="DB132" i="6" s="1"/>
  <c r="W130" i="2"/>
  <c r="Y128" i="6"/>
  <c r="AD128" i="6"/>
  <c r="AQ27" i="6"/>
  <c r="AU27" i="6"/>
  <c r="AO27" i="6"/>
  <c r="AT27" i="6"/>
  <c r="AV144" i="6"/>
  <c r="AP144" i="6"/>
  <c r="AB12" i="2"/>
  <c r="CL12" i="2"/>
  <c r="CV12" i="2" s="1"/>
  <c r="AM149" i="6"/>
  <c r="AK149" i="6"/>
  <c r="AB157" i="6"/>
  <c r="AK159" i="6"/>
  <c r="AM159" i="6"/>
  <c r="AA64" i="6"/>
  <c r="Z64" i="6"/>
  <c r="AC64" i="6"/>
  <c r="X64" i="6"/>
  <c r="AD88" i="2"/>
  <c r="CN88" i="2"/>
  <c r="CX88" i="2" s="1"/>
  <c r="F56" i="6"/>
  <c r="CJ56" i="2"/>
  <c r="AB55" i="2"/>
  <c r="H55" i="6"/>
  <c r="BB173" i="2"/>
  <c r="BL173" i="2" s="1"/>
  <c r="BB291" i="2"/>
  <c r="BC187" i="2"/>
  <c r="BE84" i="2"/>
  <c r="BO84" i="2" s="1"/>
  <c r="BG66" i="2"/>
  <c r="BA260" i="2"/>
  <c r="BH209" i="2"/>
  <c r="BF118" i="2"/>
  <c r="BP118" i="2" s="1"/>
  <c r="BB147" i="2"/>
  <c r="BA143" i="2"/>
  <c r="BD299" i="2"/>
  <c r="AB178" i="6"/>
  <c r="CK200" i="2"/>
  <c r="CU200" i="2" s="1"/>
  <c r="CM46" i="2"/>
  <c r="CM286" i="2"/>
  <c r="Y137" i="6"/>
  <c r="AJ48" i="6"/>
  <c r="CM84" i="2"/>
  <c r="AG193" i="6"/>
  <c r="AI193" i="6"/>
  <c r="AH193" i="6"/>
  <c r="AJ193" i="6"/>
  <c r="AM51" i="6"/>
  <c r="AK51" i="6"/>
  <c r="AR207" i="2"/>
  <c r="BH207" i="2" s="1"/>
  <c r="W21" i="2"/>
  <c r="N26" i="1" s="1"/>
  <c r="AD21" i="2"/>
  <c r="W33" i="6"/>
  <c r="Z33" i="6"/>
  <c r="AB192" i="6"/>
  <c r="Y192" i="6"/>
  <c r="AK59" i="6"/>
  <c r="AG59" i="6"/>
  <c r="AI59" i="6"/>
  <c r="CI6" i="2"/>
  <c r="W239" i="2"/>
  <c r="CL108" i="2"/>
  <c r="P108" i="6" s="1"/>
  <c r="CP108" i="6" s="1"/>
  <c r="CZ108" i="6" s="1"/>
  <c r="AT49" i="6"/>
  <c r="AS49" i="6"/>
  <c r="CN50" i="2"/>
  <c r="AC29" i="2"/>
  <c r="CM29" i="2"/>
  <c r="CQ29" i="2" s="1"/>
  <c r="W164" i="2"/>
  <c r="I164" i="6"/>
  <c r="AC148" i="6"/>
  <c r="X148" i="6"/>
  <c r="AR181" i="6"/>
  <c r="AT181" i="6"/>
  <c r="AD92" i="2"/>
  <c r="J92" i="6"/>
  <c r="W159" i="6"/>
  <c r="AS159" i="6"/>
  <c r="AO159" i="6"/>
  <c r="AB159" i="6"/>
  <c r="AV159" i="6"/>
  <c r="AU159" i="6"/>
  <c r="AB92" i="6"/>
  <c r="Y92" i="6"/>
  <c r="AA92" i="6"/>
  <c r="AD92" i="6"/>
  <c r="AL25" i="6"/>
  <c r="AN25" i="6"/>
  <c r="AK25" i="6"/>
  <c r="AM25" i="6"/>
  <c r="AG161" i="6"/>
  <c r="AI161" i="6"/>
  <c r="AH161" i="6"/>
  <c r="AJ161" i="6"/>
  <c r="AK210" i="6"/>
  <c r="AM210" i="6"/>
  <c r="AL210" i="6"/>
  <c r="AN210" i="6"/>
  <c r="J97" i="6"/>
  <c r="CN97" i="2"/>
  <c r="W152" i="2"/>
  <c r="BG139" i="2"/>
  <c r="AC211" i="6"/>
  <c r="CJ113" i="2"/>
  <c r="CK78" i="2"/>
  <c r="AB169" i="6"/>
  <c r="BB56" i="2"/>
  <c r="BL56" i="2" s="1"/>
  <c r="AR236" i="2"/>
  <c r="X187" i="6"/>
  <c r="CJ278" i="2"/>
  <c r="CP286" i="2"/>
  <c r="CZ286" i="2" s="1"/>
  <c r="CN232" i="2"/>
  <c r="CL232" i="2"/>
  <c r="CO175" i="2"/>
  <c r="W63" i="2"/>
  <c r="CM71" i="2"/>
  <c r="Q71" i="6" s="1"/>
  <c r="CQ71" i="6" s="1"/>
  <c r="DA71" i="6" s="1"/>
  <c r="CK149" i="2"/>
  <c r="AC192" i="6"/>
  <c r="AB141" i="6"/>
  <c r="AC52" i="6"/>
  <c r="AR180" i="2"/>
  <c r="CI296" i="2"/>
  <c r="M296" i="6" s="1"/>
  <c r="CM296" i="6" s="1"/>
  <c r="CW296" i="6" s="1"/>
  <c r="CV296" i="6" s="1"/>
  <c r="CM285" i="2"/>
  <c r="CW285" i="2" s="1"/>
  <c r="AA279" i="6"/>
  <c r="CI98" i="2"/>
  <c r="CM268" i="2"/>
  <c r="CP217" i="2"/>
  <c r="CZ217" i="2" s="1"/>
  <c r="Z13" i="2"/>
  <c r="CJ13" i="2"/>
  <c r="AO298" i="6"/>
  <c r="AQ298" i="6"/>
  <c r="AP298" i="6"/>
  <c r="AR298" i="6"/>
  <c r="AV298" i="6"/>
  <c r="AS298" i="6"/>
  <c r="AU298" i="6"/>
  <c r="AT298" i="6"/>
  <c r="CL189" i="2"/>
  <c r="CV189" i="2" s="1"/>
  <c r="Z203" i="6"/>
  <c r="W148" i="2"/>
  <c r="BF94" i="2"/>
  <c r="AC46" i="6"/>
  <c r="CJ266" i="2"/>
  <c r="N266" i="6" s="1"/>
  <c r="CN266" i="6" s="1"/>
  <c r="CX266" i="6" s="1"/>
  <c r="BH257" i="2"/>
  <c r="CK221" i="2"/>
  <c r="CM129" i="2"/>
  <c r="CW129" i="2" s="1"/>
  <c r="CN153" i="2"/>
  <c r="CX153" i="2" s="1"/>
  <c r="W225" i="6"/>
  <c r="CP179" i="2"/>
  <c r="CZ179" i="2" s="1"/>
  <c r="AD126" i="6"/>
  <c r="CJ200" i="2"/>
  <c r="CT200" i="2" s="1"/>
  <c r="BD207" i="2"/>
  <c r="CM233" i="2"/>
  <c r="CM191" i="2"/>
  <c r="CW191" i="2" s="1"/>
  <c r="W54" i="2"/>
  <c r="CI82" i="2"/>
  <c r="M82" i="6" s="1"/>
  <c r="CM82" i="6" s="1"/>
  <c r="CW82" i="6" s="1"/>
  <c r="CV82" i="6" s="1"/>
  <c r="CI21" i="2"/>
  <c r="CS21" i="2" s="1"/>
  <c r="CP153" i="2"/>
  <c r="T153" i="6" s="1"/>
  <c r="CT153" i="6" s="1"/>
  <c r="DD153" i="6" s="1"/>
  <c r="CL167" i="2"/>
  <c r="P167" i="6" s="1"/>
  <c r="CP167" i="6" s="1"/>
  <c r="CZ167" i="6" s="1"/>
  <c r="CJ253" i="2"/>
  <c r="CI86" i="2"/>
  <c r="CM99" i="2"/>
  <c r="W285" i="2"/>
  <c r="CN203" i="2"/>
  <c r="Z191" i="6"/>
  <c r="CL55" i="2"/>
  <c r="CL27" i="2"/>
  <c r="CV27" i="2" s="1"/>
  <c r="W175" i="2"/>
  <c r="CO268" i="2"/>
  <c r="AR297" i="2"/>
  <c r="BH297" i="2" s="1"/>
  <c r="BR297" i="2" s="1"/>
  <c r="AB19" i="2"/>
  <c r="CL19" i="2"/>
  <c r="CJ51" i="2"/>
  <c r="Z51" i="2"/>
  <c r="AR169" i="2"/>
  <c r="E29" i="6"/>
  <c r="BH29" i="2"/>
  <c r="BR29" i="2" s="1"/>
  <c r="BC59" i="2"/>
  <c r="BM59" i="2" s="1"/>
  <c r="W140" i="6"/>
  <c r="AA140" i="6"/>
  <c r="Z277" i="6"/>
  <c r="AD277" i="6"/>
  <c r="W277" i="6"/>
  <c r="X277" i="6"/>
  <c r="W217" i="6"/>
  <c r="Y217" i="6"/>
  <c r="Z217" i="6"/>
  <c r="AC217" i="6"/>
  <c r="W131" i="6"/>
  <c r="Z131" i="6"/>
  <c r="Y131" i="6"/>
  <c r="X131" i="6"/>
  <c r="AK5" i="6"/>
  <c r="AH5" i="6"/>
  <c r="AS163" i="6"/>
  <c r="AT163" i="6"/>
  <c r="AQ163" i="6"/>
  <c r="Y163" i="6"/>
  <c r="AT111" i="2"/>
  <c r="BB111" i="2" s="1"/>
  <c r="BL111" i="2" s="1"/>
  <c r="AZ111" i="2"/>
  <c r="BH111" i="2" s="1"/>
  <c r="BR111" i="2" s="1"/>
  <c r="AW111" i="2"/>
  <c r="BE111" i="2" s="1"/>
  <c r="BO111" i="2" s="1"/>
  <c r="AU111" i="2"/>
  <c r="BC111" i="2" s="1"/>
  <c r="BM111" i="2" s="1"/>
  <c r="X157" i="6"/>
  <c r="Z157" i="6"/>
  <c r="Y157" i="6"/>
  <c r="AC157" i="6"/>
  <c r="AW134" i="2"/>
  <c r="BE134" i="2" s="1"/>
  <c r="AU134" i="2"/>
  <c r="BC134" i="2" s="1"/>
  <c r="AS134" i="2"/>
  <c r="BA134" i="2" s="1"/>
  <c r="AG88" i="6"/>
  <c r="AI88" i="6"/>
  <c r="AH88" i="6"/>
  <c r="AJ88" i="6"/>
  <c r="AM88" i="6"/>
  <c r="AK88" i="6"/>
  <c r="AV124" i="6"/>
  <c r="X124" i="6"/>
  <c r="AS124" i="6"/>
  <c r="AT130" i="6"/>
  <c r="AQ130" i="6"/>
  <c r="AA130" i="6"/>
  <c r="Z150" i="6"/>
  <c r="X150" i="6"/>
  <c r="AC150" i="6"/>
  <c r="AC179" i="6"/>
  <c r="Z179" i="6"/>
  <c r="AB179" i="6"/>
  <c r="AA179" i="6"/>
  <c r="CP103" i="2"/>
  <c r="X96" i="6"/>
  <c r="AC96" i="6"/>
  <c r="AA210" i="6"/>
  <c r="Z210" i="6"/>
  <c r="AB210" i="6"/>
  <c r="AC210" i="6"/>
  <c r="Y210" i="6"/>
  <c r="W210" i="6"/>
  <c r="BA23" i="2"/>
  <c r="F23" i="6" s="1"/>
  <c r="BH28" i="2"/>
  <c r="BR28" i="2" s="1"/>
  <c r="BD24" i="2"/>
  <c r="BE24" i="2"/>
  <c r="J24" i="6" s="1"/>
  <c r="BD22" i="2"/>
  <c r="BE22" i="2"/>
  <c r="BO22" i="2" s="1"/>
  <c r="BA18" i="2"/>
  <c r="F18" i="6" s="1"/>
  <c r="BF23" i="2"/>
  <c r="BE23" i="2"/>
  <c r="BH200" i="2"/>
  <c r="AV116" i="2"/>
  <c r="BD116" i="2" s="1"/>
  <c r="BL197" i="2"/>
  <c r="AT117" i="2"/>
  <c r="BB117" i="2" s="1"/>
  <c r="BL117" i="2" s="1"/>
  <c r="BF62" i="2"/>
  <c r="BP62" i="2" s="1"/>
  <c r="AT172" i="2"/>
  <c r="BM289" i="2"/>
  <c r="CL217" i="2"/>
  <c r="BC88" i="2"/>
  <c r="BA88" i="2"/>
  <c r="CN265" i="2"/>
  <c r="CX265" i="2" s="1"/>
  <c r="AS111" i="2"/>
  <c r="BA111" i="2" s="1"/>
  <c r="Z89" i="2"/>
  <c r="AB277" i="6"/>
  <c r="AB217" i="6"/>
  <c r="AD179" i="6"/>
  <c r="Z211" i="6"/>
  <c r="W150" i="6"/>
  <c r="AA131" i="6"/>
  <c r="X140" i="6"/>
  <c r="AA157" i="6"/>
  <c r="AC163" i="6"/>
  <c r="AR163" i="6"/>
  <c r="AG5" i="6"/>
  <c r="CT66" i="2"/>
  <c r="BE172" i="2"/>
  <c r="W134" i="2"/>
  <c r="AC80" i="6"/>
  <c r="Z80" i="6"/>
  <c r="AN88" i="6"/>
  <c r="W122" i="6"/>
  <c r="AS122" i="6"/>
  <c r="AS159" i="2"/>
  <c r="AW159" i="2"/>
  <c r="AZ159" i="2"/>
  <c r="Y154" i="6"/>
  <c r="AD154" i="6"/>
  <c r="Y182" i="6"/>
  <c r="AU182" i="6"/>
  <c r="AV182" i="6"/>
  <c r="AB182" i="6"/>
  <c r="AS182" i="6"/>
  <c r="AT182" i="6"/>
  <c r="AP38" i="6"/>
  <c r="AU38" i="6"/>
  <c r="Y106" i="6"/>
  <c r="AB106" i="6"/>
  <c r="X186" i="6"/>
  <c r="AD186" i="6"/>
  <c r="AO186" i="6"/>
  <c r="H217" i="6"/>
  <c r="AK207" i="2"/>
  <c r="BA207" i="2" s="1"/>
  <c r="BB207" i="2"/>
  <c r="BL207" i="2" s="1"/>
  <c r="CN175" i="2"/>
  <c r="BE102" i="2"/>
  <c r="BO102" i="2" s="1"/>
  <c r="AR102" i="2"/>
  <c r="BH102" i="2" s="1"/>
  <c r="BR102" i="2" s="1"/>
  <c r="AB54" i="2"/>
  <c r="H54" i="6"/>
  <c r="AI98" i="6"/>
  <c r="AG98" i="6"/>
  <c r="AJ98" i="6"/>
  <c r="CU236" i="2"/>
  <c r="O236" i="6"/>
  <c r="CO236" i="6" s="1"/>
  <c r="CY236" i="6" s="1"/>
  <c r="CO151" i="2"/>
  <c r="CY151" i="2" s="1"/>
  <c r="AS120" i="2"/>
  <c r="AW120" i="2"/>
  <c r="AZ120" i="2"/>
  <c r="AD167" i="2"/>
  <c r="J167" i="6"/>
  <c r="W145" i="6"/>
  <c r="AA145" i="6"/>
  <c r="AC223" i="6"/>
  <c r="Y223" i="6"/>
  <c r="AK57" i="6"/>
  <c r="AN57" i="6"/>
  <c r="AL57" i="6"/>
  <c r="AO78" i="6"/>
  <c r="AC78" i="6"/>
  <c r="AS300" i="2"/>
  <c r="BA300" i="2" s="1"/>
  <c r="AT300" i="2"/>
  <c r="BB300" i="2" s="1"/>
  <c r="AV300" i="2"/>
  <c r="AW300" i="2"/>
  <c r="BE300" i="2" s="1"/>
  <c r="Z114" i="6"/>
  <c r="Y114" i="6"/>
  <c r="W114" i="6"/>
  <c r="X114" i="6"/>
  <c r="AA183" i="6"/>
  <c r="AB183" i="6"/>
  <c r="AC183" i="6"/>
  <c r="Z183" i="6"/>
  <c r="AI120" i="6"/>
  <c r="AG120" i="6"/>
  <c r="AJ120" i="6"/>
  <c r="AK39" i="6"/>
  <c r="AM39" i="6"/>
  <c r="AL39" i="6"/>
  <c r="AN39" i="6"/>
  <c r="AI39" i="6"/>
  <c r="AG39" i="6"/>
  <c r="E57" i="6"/>
  <c r="W57" i="2"/>
  <c r="AT224" i="2"/>
  <c r="AZ224" i="2"/>
  <c r="AI80" i="6"/>
  <c r="AK80" i="6"/>
  <c r="AN80" i="6"/>
  <c r="AM80" i="6"/>
  <c r="AG80" i="6"/>
  <c r="AB211" i="6"/>
  <c r="X211" i="6"/>
  <c r="AA211" i="6"/>
  <c r="AD211" i="6"/>
  <c r="AA169" i="6"/>
  <c r="AD169" i="6"/>
  <c r="AU244" i="2"/>
  <c r="BC244" i="2" s="1"/>
  <c r="AW244" i="2"/>
  <c r="BE244" i="2" s="1"/>
  <c r="AZ244" i="2"/>
  <c r="AS244" i="2"/>
  <c r="AY244" i="2"/>
  <c r="AV244" i="2"/>
  <c r="BD244" i="2" s="1"/>
  <c r="BN244" i="2" s="1"/>
  <c r="AV61" i="6"/>
  <c r="AU61" i="6"/>
  <c r="AR61" i="6"/>
  <c r="AP61" i="6"/>
  <c r="AO61" i="6"/>
  <c r="AT61" i="6"/>
  <c r="AA61" i="6"/>
  <c r="AQ61" i="6"/>
  <c r="AD61" i="6"/>
  <c r="Y294" i="2"/>
  <c r="X294" i="2" s="1"/>
  <c r="CI294" i="2"/>
  <c r="M294" i="6" s="1"/>
  <c r="CM294" i="6" s="1"/>
  <c r="CW294" i="6" s="1"/>
  <c r="CV294" i="6" s="1"/>
  <c r="AF220" i="2"/>
  <c r="L220" i="6"/>
  <c r="Y160" i="2"/>
  <c r="X160" i="2" s="1"/>
  <c r="CI160" i="2"/>
  <c r="M160" i="6" s="1"/>
  <c r="CM160" i="6" s="1"/>
  <c r="CW160" i="6" s="1"/>
  <c r="CV160" i="6" s="1"/>
  <c r="E160" i="6"/>
  <c r="CN12" i="2"/>
  <c r="AD12" i="2"/>
  <c r="AN272" i="6"/>
  <c r="AL272" i="6"/>
  <c r="AK272" i="6"/>
  <c r="AM272" i="6"/>
  <c r="AG272" i="6"/>
  <c r="AI272" i="6"/>
  <c r="CX23" i="2"/>
  <c r="R23" i="6"/>
  <c r="CR23" i="6" s="1"/>
  <c r="DB23" i="6" s="1"/>
  <c r="AC175" i="2"/>
  <c r="I175" i="6"/>
  <c r="CP175" i="2"/>
  <c r="L175" i="6"/>
  <c r="G154" i="6"/>
  <c r="CK154" i="2"/>
  <c r="CU154" i="2" s="1"/>
  <c r="BC62" i="2"/>
  <c r="AA203" i="6"/>
  <c r="AD203" i="6"/>
  <c r="AB203" i="6"/>
  <c r="AC203" i="6"/>
  <c r="AA283" i="6"/>
  <c r="AD283" i="6"/>
  <c r="Z283" i="6"/>
  <c r="CI73" i="2"/>
  <c r="W73" i="2"/>
  <c r="Y138" i="6"/>
  <c r="AD138" i="6"/>
  <c r="Z138" i="6"/>
  <c r="AB138" i="6"/>
  <c r="AP187" i="6"/>
  <c r="AS187" i="6"/>
  <c r="AC187" i="6"/>
  <c r="Z187" i="6"/>
  <c r="AA187" i="6"/>
  <c r="AB187" i="6"/>
  <c r="AT60" i="6"/>
  <c r="AA60" i="6"/>
  <c r="Z60" i="6"/>
  <c r="AH167" i="6"/>
  <c r="AL167" i="6"/>
  <c r="AN167" i="6"/>
  <c r="AM167" i="6"/>
  <c r="Z171" i="6"/>
  <c r="AC171" i="6"/>
  <c r="X165" i="6"/>
  <c r="Z165" i="6"/>
  <c r="Y165" i="6"/>
  <c r="AC165" i="6"/>
  <c r="AS167" i="2"/>
  <c r="BA167" i="2" s="1"/>
  <c r="AZ167" i="2"/>
  <c r="BH167" i="2" s="1"/>
  <c r="BR167" i="2" s="1"/>
  <c r="AW167" i="2"/>
  <c r="BE167" i="2" s="1"/>
  <c r="BO167" i="2" s="1"/>
  <c r="AR74" i="6"/>
  <c r="Y74" i="6"/>
  <c r="AC74" i="6"/>
  <c r="AW54" i="2"/>
  <c r="BE54" i="2" s="1"/>
  <c r="BO54" i="2" s="1"/>
  <c r="AX54" i="2"/>
  <c r="BF54" i="2" s="1"/>
  <c r="BP54" i="2" s="1"/>
  <c r="AU54" i="2"/>
  <c r="Z157" i="2"/>
  <c r="CJ157" i="2"/>
  <c r="N157" i="6" s="1"/>
  <c r="CN157" i="6" s="1"/>
  <c r="CX157" i="6" s="1"/>
  <c r="CU220" i="2"/>
  <c r="O220" i="6"/>
  <c r="CO220" i="6" s="1"/>
  <c r="CY220" i="6" s="1"/>
  <c r="AP76" i="6"/>
  <c r="AD76" i="6"/>
  <c r="AR76" i="6"/>
  <c r="AA76" i="6"/>
  <c r="AD11" i="6"/>
  <c r="AC11" i="6"/>
  <c r="AA11" i="6"/>
  <c r="Y11" i="6"/>
  <c r="L43" i="6"/>
  <c r="AF43" i="2"/>
  <c r="AM121" i="6"/>
  <c r="AK121" i="6"/>
  <c r="CK116" i="2"/>
  <c r="O116" i="6" s="1"/>
  <c r="CO116" i="6" s="1"/>
  <c r="CY116" i="6" s="1"/>
  <c r="W116" i="2"/>
  <c r="AY103" i="2"/>
  <c r="BG103" i="2" s="1"/>
  <c r="AX103" i="2"/>
  <c r="BF103" i="2" s="1"/>
  <c r="AW103" i="2"/>
  <c r="BE103" i="2" s="1"/>
  <c r="BO103" i="2" s="1"/>
  <c r="AV103" i="2"/>
  <c r="AH144" i="6"/>
  <c r="AN144" i="6"/>
  <c r="AL144" i="6"/>
  <c r="AK144" i="6"/>
  <c r="AL53" i="6"/>
  <c r="AJ53" i="6"/>
  <c r="AH53" i="6"/>
  <c r="AG53" i="6"/>
  <c r="J175" i="6"/>
  <c r="AD175" i="2"/>
  <c r="BE11" i="2"/>
  <c r="BG24" i="2"/>
  <c r="BA7" i="2"/>
  <c r="BG23" i="2"/>
  <c r="BQ23" i="2" s="1"/>
  <c r="BG18" i="2"/>
  <c r="BQ18" i="2" s="1"/>
  <c r="BQ273" i="2"/>
  <c r="BQ157" i="2"/>
  <c r="AT116" i="2"/>
  <c r="BB116" i="2" s="1"/>
  <c r="BL116" i="2" s="1"/>
  <c r="BN108" i="2"/>
  <c r="BL189" i="2"/>
  <c r="AZ117" i="2"/>
  <c r="BP44" i="2"/>
  <c r="BD62" i="2"/>
  <c r="CP172" i="2"/>
  <c r="CZ172" i="2" s="1"/>
  <c r="BN82" i="2"/>
  <c r="BC57" i="2"/>
  <c r="BM57" i="2" s="1"/>
  <c r="AX172" i="2"/>
  <c r="CP108" i="2"/>
  <c r="CZ108" i="2" s="1"/>
  <c r="BF69" i="2"/>
  <c r="BP69" i="2" s="1"/>
  <c r="BA35" i="2"/>
  <c r="CN186" i="2"/>
  <c r="AS103" i="2"/>
  <c r="BA103" i="2" s="1"/>
  <c r="AT134" i="2"/>
  <c r="BB134" i="2" s="1"/>
  <c r="BL134" i="2" s="1"/>
  <c r="BB88" i="2"/>
  <c r="BL88" i="2" s="1"/>
  <c r="AY111" i="2"/>
  <c r="BG111" i="2" s="1"/>
  <c r="AB283" i="6"/>
  <c r="AC277" i="6"/>
  <c r="AB165" i="6"/>
  <c r="X217" i="6"/>
  <c r="W96" i="6"/>
  <c r="Y179" i="6"/>
  <c r="Y187" i="6"/>
  <c r="W138" i="6"/>
  <c r="X144" i="6"/>
  <c r="AB131" i="6"/>
  <c r="AB11" i="6"/>
  <c r="X203" i="6"/>
  <c r="AP130" i="6"/>
  <c r="AU124" i="6"/>
  <c r="AA74" i="6"/>
  <c r="X60" i="6"/>
  <c r="AD157" i="6"/>
  <c r="Y127" i="6"/>
  <c r="X127" i="6"/>
  <c r="Y229" i="6"/>
  <c r="W229" i="6"/>
  <c r="AK167" i="6"/>
  <c r="Z174" i="6"/>
  <c r="AB174" i="6"/>
  <c r="BA153" i="2"/>
  <c r="W153" i="2"/>
  <c r="AI53" i="6"/>
  <c r="AM144" i="6"/>
  <c r="CK239" i="2"/>
  <c r="J135" i="6"/>
  <c r="X210" i="6"/>
  <c r="AG54" i="6"/>
  <c r="AI54" i="6"/>
  <c r="W286" i="2"/>
  <c r="Z286" i="2"/>
  <c r="CL175" i="2"/>
  <c r="Y98" i="6"/>
  <c r="AB98" i="6"/>
  <c r="AB21" i="2"/>
  <c r="CL21" i="2"/>
  <c r="CV21" i="2" s="1"/>
  <c r="AL147" i="6"/>
  <c r="AH147" i="6"/>
  <c r="AJ147" i="6"/>
  <c r="AG147" i="6"/>
  <c r="X227" i="6"/>
  <c r="AD227" i="6"/>
  <c r="X213" i="6"/>
  <c r="Y213" i="6"/>
  <c r="Z173" i="6"/>
  <c r="AA173" i="6"/>
  <c r="Z86" i="6"/>
  <c r="AC86" i="6"/>
  <c r="AD210" i="6"/>
  <c r="AP183" i="6"/>
  <c r="AT183" i="6"/>
  <c r="K103" i="6"/>
  <c r="CO103" i="2"/>
  <c r="S103" i="6" s="1"/>
  <c r="CS103" i="6" s="1"/>
  <c r="DC103" i="6" s="1"/>
  <c r="L45" i="6"/>
  <c r="AF45" i="2"/>
  <c r="J47" i="6"/>
  <c r="AD47" i="2"/>
  <c r="CM147" i="2"/>
  <c r="CW147" i="2" s="1"/>
  <c r="AC147" i="2"/>
  <c r="W147" i="2"/>
  <c r="Z121" i="2"/>
  <c r="CJ121" i="2"/>
  <c r="H245" i="6"/>
  <c r="AB245" i="2"/>
  <c r="AL42" i="6"/>
  <c r="AN42" i="6"/>
  <c r="AK42" i="6"/>
  <c r="AM42" i="6"/>
  <c r="AI42" i="6"/>
  <c r="AG42" i="6"/>
  <c r="T229" i="6"/>
  <c r="CT229" i="6" s="1"/>
  <c r="DD229" i="6" s="1"/>
  <c r="CZ229" i="2"/>
  <c r="I111" i="6"/>
  <c r="AC111" i="2"/>
  <c r="AT98" i="2"/>
  <c r="BB98" i="2" s="1"/>
  <c r="BL98" i="2" s="1"/>
  <c r="AW98" i="2"/>
  <c r="AY98" i="2"/>
  <c r="BG98" i="2" s="1"/>
  <c r="BQ98" i="2" s="1"/>
  <c r="AS98" i="2"/>
  <c r="BA98" i="2" s="1"/>
  <c r="BK98" i="2" s="1"/>
  <c r="BJ98" i="2" s="1"/>
  <c r="AV98" i="2"/>
  <c r="AX98" i="2"/>
  <c r="AU98" i="2"/>
  <c r="BC98" i="2" s="1"/>
  <c r="BM98" i="2" s="1"/>
  <c r="L249" i="6"/>
  <c r="AF249" i="2"/>
  <c r="I108" i="6"/>
  <c r="AC108" i="2"/>
  <c r="H154" i="6"/>
  <c r="CL154" i="2"/>
  <c r="CV154" i="2" s="1"/>
  <c r="BQ102" i="2"/>
  <c r="BP94" i="2"/>
  <c r="BE147" i="2"/>
  <c r="BF106" i="2"/>
  <c r="BP106" i="2" s="1"/>
  <c r="BC47" i="2"/>
  <c r="CJ182" i="2"/>
  <c r="N182" i="6" s="1"/>
  <c r="CN182" i="6" s="1"/>
  <c r="CX182" i="6" s="1"/>
  <c r="CP269" i="2"/>
  <c r="CZ269" i="2" s="1"/>
  <c r="W67" i="2"/>
  <c r="W268" i="2"/>
  <c r="AS231" i="6"/>
  <c r="AO231" i="6"/>
  <c r="AU231" i="6"/>
  <c r="AP231" i="6"/>
  <c r="P293" i="6"/>
  <c r="CP293" i="6" s="1"/>
  <c r="CZ293" i="6" s="1"/>
  <c r="CV293" i="2"/>
  <c r="AL46" i="6"/>
  <c r="AN46" i="6"/>
  <c r="CI138" i="2"/>
  <c r="M138" i="6" s="1"/>
  <c r="CM138" i="6" s="1"/>
  <c r="CW138" i="6" s="1"/>
  <c r="CV138" i="6" s="1"/>
  <c r="AK56" i="6"/>
  <c r="AM56" i="6"/>
  <c r="AL56" i="6"/>
  <c r="AN56" i="6"/>
  <c r="CN195" i="2"/>
  <c r="R195" i="6" s="1"/>
  <c r="CR195" i="6" s="1"/>
  <c r="DB195" i="6" s="1"/>
  <c r="AL184" i="6"/>
  <c r="AI184" i="6"/>
  <c r="AG184" i="6"/>
  <c r="AB8" i="6"/>
  <c r="AI94" i="6"/>
  <c r="AK94" i="6"/>
  <c r="Y90" i="2"/>
  <c r="X90" i="2" s="1"/>
  <c r="E90" i="6"/>
  <c r="AM177" i="6"/>
  <c r="AK177" i="6"/>
  <c r="AM187" i="6"/>
  <c r="AK187" i="6"/>
  <c r="AL68" i="6"/>
  <c r="AH68" i="6"/>
  <c r="AN68" i="6"/>
  <c r="AG68" i="6"/>
  <c r="AM68" i="6"/>
  <c r="AK65" i="6"/>
  <c r="AM65" i="6"/>
  <c r="AL65" i="6"/>
  <c r="AN65" i="6"/>
  <c r="AK92" i="6"/>
  <c r="AM92" i="6"/>
  <c r="AL92" i="6"/>
  <c r="AN92" i="6"/>
  <c r="AV141" i="2"/>
  <c r="AZ141" i="2"/>
  <c r="AU141" i="2"/>
  <c r="BC141" i="2" s="1"/>
  <c r="BM141" i="2" s="1"/>
  <c r="AS141" i="2"/>
  <c r="BA141" i="2" s="1"/>
  <c r="AX141" i="2"/>
  <c r="AU210" i="6"/>
  <c r="AT210" i="6"/>
  <c r="AV210" i="6"/>
  <c r="AP210" i="6"/>
  <c r="AC88" i="2"/>
  <c r="CM88" i="2"/>
  <c r="CQ88" i="2" s="1"/>
  <c r="BH92" i="2"/>
  <c r="BR92" i="2" s="1"/>
  <c r="BB84" i="2"/>
  <c r="BE66" i="2"/>
  <c r="BO66" i="2" s="1"/>
  <c r="BQ46" i="2"/>
  <c r="BG135" i="2"/>
  <c r="BQ135" i="2" s="1"/>
  <c r="BB121" i="2"/>
  <c r="BL121" i="2" s="1"/>
  <c r="BM134" i="2"/>
  <c r="BC66" i="2"/>
  <c r="BG42" i="2"/>
  <c r="AB116" i="6"/>
  <c r="CN130" i="2"/>
  <c r="CX130" i="2" s="1"/>
  <c r="CW154" i="2"/>
  <c r="Q154" i="6"/>
  <c r="CQ154" i="6" s="1"/>
  <c r="DA154" i="6" s="1"/>
  <c r="CW68" i="2"/>
  <c r="Q68" i="6"/>
  <c r="CQ68" i="6" s="1"/>
  <c r="DA68" i="6" s="1"/>
  <c r="BH244" i="2"/>
  <c r="CN172" i="2"/>
  <c r="R172" i="6" s="1"/>
  <c r="CR172" i="6" s="1"/>
  <c r="DB172" i="6" s="1"/>
  <c r="AR226" i="2"/>
  <c r="R89" i="6"/>
  <c r="CR89" i="6" s="1"/>
  <c r="DB89" i="6" s="1"/>
  <c r="CX89" i="2"/>
  <c r="CL225" i="2"/>
  <c r="CN194" i="2"/>
  <c r="CX194" i="2" s="1"/>
  <c r="CP220" i="2"/>
  <c r="CQ220" i="2" s="1"/>
  <c r="AK46" i="6"/>
  <c r="CW121" i="2"/>
  <c r="Q121" i="6"/>
  <c r="CQ121" i="6" s="1"/>
  <c r="DA121" i="6" s="1"/>
  <c r="W48" i="2"/>
  <c r="AG20" i="6"/>
  <c r="AI20" i="6"/>
  <c r="AH20" i="6"/>
  <c r="AJ20" i="6"/>
  <c r="AL151" i="6"/>
  <c r="AI151" i="6"/>
  <c r="AG151" i="6"/>
  <c r="Y52" i="6"/>
  <c r="BB14" i="2"/>
  <c r="CJ6" i="2"/>
  <c r="BF30" i="2"/>
  <c r="CP199" i="2"/>
  <c r="T199" i="6" s="1"/>
  <c r="CT199" i="6" s="1"/>
  <c r="DD199" i="6" s="1"/>
  <c r="W272" i="2"/>
  <c r="BC32" i="2"/>
  <c r="BM32" i="2" s="1"/>
  <c r="Y135" i="6"/>
  <c r="AB256" i="2"/>
  <c r="H256" i="6"/>
  <c r="Y44" i="6"/>
  <c r="X44" i="6"/>
  <c r="AH149" i="6"/>
  <c r="AJ149" i="6"/>
  <c r="AG149" i="6"/>
  <c r="AI149" i="6"/>
  <c r="AG159" i="6"/>
  <c r="AI159" i="6"/>
  <c r="AH159" i="6"/>
  <c r="AJ159" i="6"/>
  <c r="AU64" i="6"/>
  <c r="AR64" i="6"/>
  <c r="AS64" i="6"/>
  <c r="AO64" i="6"/>
  <c r="AQ64" i="6"/>
  <c r="AV64" i="6"/>
  <c r="AP64" i="6"/>
  <c r="BA160" i="2"/>
  <c r="BK160" i="2" s="1"/>
  <c r="BJ160" i="2" s="1"/>
  <c r="W33" i="2"/>
  <c r="W154" i="2"/>
  <c r="W68" i="2"/>
  <c r="BC190" i="2"/>
  <c r="X279" i="6"/>
  <c r="BH268" i="2"/>
  <c r="BR268" i="2" s="1"/>
  <c r="BG15" i="2"/>
  <c r="BG244" i="2"/>
  <c r="AA191" i="6"/>
  <c r="BC161" i="2"/>
  <c r="BM161" i="2" s="1"/>
  <c r="BD85" i="2"/>
  <c r="BD168" i="2"/>
  <c r="BN168" i="2" s="1"/>
  <c r="BE168" i="2"/>
  <c r="BE89" i="2"/>
  <c r="BO89" i="2" s="1"/>
  <c r="BB18" i="2"/>
  <c r="BL18" i="2" s="1"/>
  <c r="BH107" i="2"/>
  <c r="BR107" i="2" s="1"/>
  <c r="BF56" i="2"/>
  <c r="CN92" i="2"/>
  <c r="CX92" i="2" s="1"/>
  <c r="CK257" i="2"/>
  <c r="O257" i="6" s="1"/>
  <c r="CO257" i="6" s="1"/>
  <c r="CY257" i="6" s="1"/>
  <c r="CK10" i="2"/>
  <c r="CJ19" i="2"/>
  <c r="CT19" i="2" s="1"/>
  <c r="CI221" i="2"/>
  <c r="M221" i="6" s="1"/>
  <c r="CM221" i="6" s="1"/>
  <c r="CW221" i="6" s="1"/>
  <c r="CV221" i="6" s="1"/>
  <c r="CN129" i="2"/>
  <c r="R129" i="6" s="1"/>
  <c r="CR129" i="6" s="1"/>
  <c r="DB129" i="6" s="1"/>
  <c r="CK265" i="2"/>
  <c r="CM257" i="2"/>
  <c r="Q257" i="6" s="1"/>
  <c r="CQ257" i="6" s="1"/>
  <c r="DA257" i="6" s="1"/>
  <c r="CI33" i="2"/>
  <c r="CS33" i="2" s="1"/>
  <c r="CR33" i="2" s="1"/>
  <c r="BE131" i="2"/>
  <c r="BO131" i="2" s="1"/>
  <c r="BD102" i="2"/>
  <c r="CM273" i="2"/>
  <c r="CW273" i="2" s="1"/>
  <c r="AR218" i="2"/>
  <c r="AR136" i="2"/>
  <c r="BH136" i="2" s="1"/>
  <c r="BR136" i="2" s="1"/>
  <c r="AC182" i="6"/>
  <c r="AR263" i="2"/>
  <c r="BA236" i="2"/>
  <c r="AR149" i="2"/>
  <c r="BH149" i="2" s="1"/>
  <c r="BR149" i="2" s="1"/>
  <c r="BH212" i="2"/>
  <c r="BR212" i="2" s="1"/>
  <c r="AR140" i="2"/>
  <c r="CN173" i="2"/>
  <c r="CM175" i="2"/>
  <c r="CQ175" i="2" s="1"/>
  <c r="CI233" i="2"/>
  <c r="M233" i="6" s="1"/>
  <c r="CM233" i="6" s="1"/>
  <c r="CI239" i="2"/>
  <c r="M239" i="6" s="1"/>
  <c r="CM239" i="6" s="1"/>
  <c r="CW239" i="6" s="1"/>
  <c r="CV239" i="6" s="1"/>
  <c r="CK99" i="2"/>
  <c r="CU99" i="2" s="1"/>
  <c r="BE287" i="2"/>
  <c r="BO287" i="2" s="1"/>
  <c r="CM236" i="2"/>
  <c r="CI183" i="2"/>
  <c r="M183" i="6" s="1"/>
  <c r="CM183" i="6" s="1"/>
  <c r="CW183" i="6" s="1"/>
  <c r="CV183" i="6" s="1"/>
  <c r="CI20" i="2"/>
  <c r="M20" i="6" s="1"/>
  <c r="CM20" i="6" s="1"/>
  <c r="CW20" i="6" s="1"/>
  <c r="CV20" i="6" s="1"/>
  <c r="CK241" i="2"/>
  <c r="O241" i="6" s="1"/>
  <c r="CO241" i="6" s="1"/>
  <c r="CY241" i="6" s="1"/>
  <c r="CI241" i="2"/>
  <c r="M241" i="6" s="1"/>
  <c r="CM241" i="6" s="1"/>
  <c r="CP225" i="2"/>
  <c r="T225" i="6" s="1"/>
  <c r="CT225" i="6" s="1"/>
  <c r="DD225" i="6" s="1"/>
  <c r="CN262" i="2"/>
  <c r="CX262" i="2" s="1"/>
  <c r="BA199" i="2"/>
  <c r="CP290" i="2"/>
  <c r="CO112" i="2"/>
  <c r="CY112" i="2" s="1"/>
  <c r="BG207" i="2"/>
  <c r="BQ207" i="2" s="1"/>
  <c r="AR260" i="2"/>
  <c r="BH260" i="2" s="1"/>
  <c r="BR260" i="2" s="1"/>
  <c r="AS161" i="6"/>
  <c r="AT161" i="6"/>
  <c r="AV161" i="6"/>
  <c r="AU161" i="6"/>
  <c r="AQ161" i="6"/>
  <c r="AP161" i="6"/>
  <c r="AO161" i="6"/>
  <c r="AR161" i="6"/>
  <c r="L229" i="6"/>
  <c r="AF229" i="2"/>
  <c r="CI291" i="2"/>
  <c r="AR265" i="2"/>
  <c r="BH265" i="2" s="1"/>
  <c r="BC261" i="2"/>
  <c r="BF205" i="2"/>
  <c r="BP205" i="2" s="1"/>
  <c r="BD174" i="2"/>
  <c r="BN174" i="2" s="1"/>
  <c r="CI154" i="2"/>
  <c r="M154" i="6" s="1"/>
  <c r="CM154" i="6" s="1"/>
  <c r="CW154" i="6" s="1"/>
  <c r="CV154" i="6" s="1"/>
  <c r="BE96" i="2"/>
  <c r="BG154" i="2"/>
  <c r="BH147" i="2"/>
  <c r="BR147" i="2" s="1"/>
  <c r="W43" i="2"/>
  <c r="BA161" i="2"/>
  <c r="BG168" i="2"/>
  <c r="BQ168" i="2" s="1"/>
  <c r="BC90" i="2"/>
  <c r="BM90" i="2" s="1"/>
  <c r="BA290" i="2"/>
  <c r="BF179" i="2"/>
  <c r="BP179" i="2" s="1"/>
  <c r="BD56" i="2"/>
  <c r="BN56" i="2" s="1"/>
  <c r="W144" i="2"/>
  <c r="BE98" i="2"/>
  <c r="BE76" i="2"/>
  <c r="BF90" i="2"/>
  <c r="BP90" i="2" s="1"/>
  <c r="CP283" i="2"/>
  <c r="CZ283" i="2" s="1"/>
  <c r="BF243" i="2"/>
  <c r="BD243" i="2"/>
  <c r="BA150" i="2"/>
  <c r="AA189" i="6"/>
  <c r="BH118" i="2"/>
  <c r="BR118" i="2" s="1"/>
  <c r="CL256" i="2"/>
  <c r="CO141" i="2"/>
  <c r="CY141" i="2" s="1"/>
  <c r="CO54" i="2"/>
  <c r="CY54" i="2" s="1"/>
  <c r="CM82" i="2"/>
  <c r="CJ288" i="2"/>
  <c r="CO288" i="2"/>
  <c r="CY288" i="2" s="1"/>
  <c r="W6" i="2"/>
  <c r="BG287" i="2"/>
  <c r="CO203" i="2"/>
  <c r="CO297" i="2"/>
  <c r="CY297" i="2" s="1"/>
  <c r="CK297" i="2"/>
  <c r="O297" i="6" s="1"/>
  <c r="CO297" i="6" s="1"/>
  <c r="CY297" i="6" s="1"/>
  <c r="AC144" i="6"/>
  <c r="X53" i="6"/>
  <c r="CN225" i="2"/>
  <c r="R225" i="6" s="1"/>
  <c r="CR225" i="6" s="1"/>
  <c r="DB225" i="6" s="1"/>
  <c r="CP92" i="2"/>
  <c r="T92" i="6" s="1"/>
  <c r="CT92" i="6" s="1"/>
  <c r="DD92" i="6" s="1"/>
  <c r="CI57" i="2"/>
  <c r="M57" i="6" s="1"/>
  <c r="CM57" i="6" s="1"/>
  <c r="CW57" i="6" s="1"/>
  <c r="CV57" i="6" s="1"/>
  <c r="CK13" i="2"/>
  <c r="CU13" i="2" s="1"/>
  <c r="CI247" i="2"/>
  <c r="M247" i="6" s="1"/>
  <c r="CM247" i="6" s="1"/>
  <c r="CW247" i="6" s="1"/>
  <c r="CV247" i="6" s="1"/>
  <c r="AR195" i="2"/>
  <c r="CM294" i="2"/>
  <c r="BG9" i="2"/>
  <c r="W287" i="6"/>
  <c r="AC287" i="6"/>
  <c r="Z287" i="6"/>
  <c r="Y287" i="6"/>
  <c r="AA113" i="6"/>
  <c r="AB113" i="6"/>
  <c r="AD113" i="6"/>
  <c r="AC113" i="6"/>
  <c r="BF298" i="2"/>
  <c r="BA96" i="2"/>
  <c r="BK96" i="2" s="1"/>
  <c r="BJ96" i="2" s="1"/>
  <c r="BE290" i="2"/>
  <c r="BD190" i="2"/>
  <c r="AR83" i="2"/>
  <c r="BH83" i="2" s="1"/>
  <c r="X31" i="6"/>
  <c r="Y31" i="6"/>
  <c r="Z31" i="6"/>
  <c r="AA31" i="6"/>
  <c r="AA209" i="6"/>
  <c r="AD209" i="6"/>
  <c r="AB209" i="6"/>
  <c r="AC209" i="6"/>
  <c r="AC70" i="6"/>
  <c r="AD70" i="6"/>
  <c r="BF81" i="2"/>
  <c r="BE81" i="2"/>
  <c r="BO81" i="2" s="1"/>
  <c r="BF98" i="2"/>
  <c r="BP98" i="2" s="1"/>
  <c r="Y65" i="6"/>
  <c r="X65" i="6"/>
  <c r="W65" i="6"/>
  <c r="Z65" i="6"/>
  <c r="X26" i="6"/>
  <c r="AB26" i="6"/>
  <c r="AC26" i="6"/>
  <c r="Z26" i="6"/>
  <c r="AE283" i="2"/>
  <c r="CO283" i="2"/>
  <c r="AC5" i="6"/>
  <c r="AQ5" i="6"/>
  <c r="AS5" i="6"/>
  <c r="BH178" i="2"/>
  <c r="BE178" i="2"/>
  <c r="BO178" i="2" s="1"/>
  <c r="AL54" i="6"/>
  <c r="AN54" i="6"/>
  <c r="AK54" i="6"/>
  <c r="AM54" i="6"/>
  <c r="AK90" i="6"/>
  <c r="AH90" i="6"/>
  <c r="AJ90" i="6"/>
  <c r="CJ262" i="2"/>
  <c r="N262" i="6" s="1"/>
  <c r="CN262" i="6" s="1"/>
  <c r="CX262" i="6" s="1"/>
  <c r="AF86" i="2"/>
  <c r="CP86" i="2"/>
  <c r="T86" i="6" s="1"/>
  <c r="CT86" i="6" s="1"/>
  <c r="DD86" i="6" s="1"/>
  <c r="CZ13" i="2"/>
  <c r="T13" i="6"/>
  <c r="CT13" i="6" s="1"/>
  <c r="DD13" i="6" s="1"/>
  <c r="Y224" i="2"/>
  <c r="X224" i="2" s="1"/>
  <c r="CI224" i="2"/>
  <c r="M224" i="6" s="1"/>
  <c r="CM224" i="6" s="1"/>
  <c r="CW224" i="6" s="1"/>
  <c r="CV224" i="6" s="1"/>
  <c r="CK176" i="2"/>
  <c r="AA176" i="2"/>
  <c r="W119" i="6"/>
  <c r="AB119" i="6"/>
  <c r="AA119" i="6"/>
  <c r="CN68" i="2"/>
  <c r="R68" i="6" s="1"/>
  <c r="CR68" i="6" s="1"/>
  <c r="DB68" i="6" s="1"/>
  <c r="AD68" i="2"/>
  <c r="AR296" i="2"/>
  <c r="BH296" i="2" s="1"/>
  <c r="Z47" i="6"/>
  <c r="AD47" i="6"/>
  <c r="X47" i="6"/>
  <c r="M98" i="6"/>
  <c r="CM98" i="6" s="1"/>
  <c r="CW98" i="6" s="1"/>
  <c r="CV98" i="6" s="1"/>
  <c r="CS98" i="2"/>
  <c r="CR98" i="2" s="1"/>
  <c r="AU50" i="2"/>
  <c r="BC50" i="2" s="1"/>
  <c r="BM50" i="2" s="1"/>
  <c r="AV50" i="2"/>
  <c r="AS50" i="2"/>
  <c r="BA50" i="2" s="1"/>
  <c r="AY50" i="2"/>
  <c r="BG50" i="2" s="1"/>
  <c r="Z147" i="6"/>
  <c r="AB147" i="6"/>
  <c r="AH191" i="6"/>
  <c r="AM191" i="6"/>
  <c r="AK191" i="6"/>
  <c r="AD244" i="2"/>
  <c r="CN244" i="2"/>
  <c r="CX244" i="2" s="1"/>
  <c r="AB241" i="2"/>
  <c r="CL241" i="2"/>
  <c r="Z53" i="6"/>
  <c r="AR53" i="6"/>
  <c r="AV53" i="6"/>
  <c r="AP53" i="6"/>
  <c r="AU53" i="6"/>
  <c r="G138" i="6"/>
  <c r="CK138" i="2"/>
  <c r="CU138" i="2" s="1"/>
  <c r="H76" i="6"/>
  <c r="CL76" i="2"/>
  <c r="P76" i="6" s="1"/>
  <c r="CP76" i="6" s="1"/>
  <c r="CZ76" i="6" s="1"/>
  <c r="AW164" i="2"/>
  <c r="AZ164" i="2"/>
  <c r="BH164" i="2" s="1"/>
  <c r="AY164" i="2"/>
  <c r="BG164" i="2" s="1"/>
  <c r="BQ164" i="2" s="1"/>
  <c r="AV164" i="2"/>
  <c r="BD164" i="2" s="1"/>
  <c r="BN164" i="2" s="1"/>
  <c r="AW169" i="2"/>
  <c r="BE169" i="2" s="1"/>
  <c r="BO169" i="2" s="1"/>
  <c r="AZ169" i="2"/>
  <c r="AT169" i="2"/>
  <c r="BB169" i="2" s="1"/>
  <c r="BL169" i="2" s="1"/>
  <c r="AV169" i="2"/>
  <c r="BD169" i="2" s="1"/>
  <c r="BN169" i="2" s="1"/>
  <c r="AY169" i="2"/>
  <c r="BG169" i="2" s="1"/>
  <c r="AX169" i="2"/>
  <c r="BF169" i="2" s="1"/>
  <c r="BP169" i="2" s="1"/>
  <c r="AS169" i="2"/>
  <c r="BA169" i="2" s="1"/>
  <c r="AU169" i="2"/>
  <c r="BC169" i="2" s="1"/>
  <c r="BM169" i="2" s="1"/>
  <c r="AO296" i="6"/>
  <c r="AU296" i="6"/>
  <c r="AP296" i="6"/>
  <c r="AR296" i="6"/>
  <c r="W296" i="6"/>
  <c r="X296" i="6"/>
  <c r="AV296" i="6"/>
  <c r="AQ296" i="6"/>
  <c r="AS296" i="6"/>
  <c r="AT296" i="6"/>
  <c r="Y89" i="2"/>
  <c r="X89" i="2" s="1"/>
  <c r="E89" i="6"/>
  <c r="W89" i="2"/>
  <c r="AL134" i="6"/>
  <c r="AN134" i="6"/>
  <c r="AK134" i="6"/>
  <c r="AM134" i="6"/>
  <c r="AG134" i="6"/>
  <c r="AI134" i="6"/>
  <c r="AT78" i="6"/>
  <c r="AU78" i="6"/>
  <c r="AV78" i="6"/>
  <c r="AQ78" i="6"/>
  <c r="AR78" i="6"/>
  <c r="AP78" i="6"/>
  <c r="X78" i="6"/>
  <c r="Y78" i="6"/>
  <c r="AS78" i="6"/>
  <c r="AA78" i="6"/>
  <c r="AB78" i="6"/>
  <c r="BF11" i="2"/>
  <c r="BB6" i="2"/>
  <c r="BG6" i="2"/>
  <c r="Y11" i="1" s="1"/>
  <c r="BC7" i="2"/>
  <c r="Z6" i="2"/>
  <c r="CN14" i="2"/>
  <c r="R14" i="6" s="1"/>
  <c r="CR14" i="6" s="1"/>
  <c r="DB14" i="6" s="1"/>
  <c r="BF12" i="2"/>
  <c r="BC12" i="2"/>
  <c r="BM12" i="2" s="1"/>
  <c r="BQ293" i="2"/>
  <c r="BN291" i="2"/>
  <c r="BO140" i="2"/>
  <c r="AB76" i="2"/>
  <c r="CM67" i="2"/>
  <c r="Q67" i="6" s="1"/>
  <c r="CQ67" i="6" s="1"/>
  <c r="DA67" i="6" s="1"/>
  <c r="AK51" i="2"/>
  <c r="BA51" i="2" s="1"/>
  <c r="BB51" i="2"/>
  <c r="AT50" i="2"/>
  <c r="BB50" i="2" s="1"/>
  <c r="BL50" i="2" s="1"/>
  <c r="BQ66" i="2"/>
  <c r="AC224" i="2"/>
  <c r="BG205" i="2"/>
  <c r="BO173" i="2"/>
  <c r="W176" i="2"/>
  <c r="AU164" i="2"/>
  <c r="BC164" i="2" s="1"/>
  <c r="BM164" i="2" s="1"/>
  <c r="BD42" i="2"/>
  <c r="BN42" i="2" s="1"/>
  <c r="BF66" i="2"/>
  <c r="BP66" i="2" s="1"/>
  <c r="BL96" i="2"/>
  <c r="CN221" i="2"/>
  <c r="CL151" i="2"/>
  <c r="CV151" i="2" s="1"/>
  <c r="W122" i="2"/>
  <c r="AA138" i="2"/>
  <c r="BG160" i="2"/>
  <c r="BE146" i="2"/>
  <c r="BO146" i="2" s="1"/>
  <c r="AA287" i="6"/>
  <c r="Z275" i="6"/>
  <c r="W209" i="6"/>
  <c r="W113" i="6"/>
  <c r="AT53" i="6"/>
  <c r="AA26" i="6"/>
  <c r="AA65" i="6"/>
  <c r="AA47" i="6"/>
  <c r="AP186" i="6"/>
  <c r="AB215" i="6"/>
  <c r="AC147" i="6"/>
  <c r="AD46" i="6"/>
  <c r="W78" i="6"/>
  <c r="W31" i="6"/>
  <c r="AA5" i="6"/>
  <c r="R19" i="6"/>
  <c r="CR19" i="6" s="1"/>
  <c r="DB19" i="6" s="1"/>
  <c r="CY277" i="2"/>
  <c r="CW111" i="2"/>
  <c r="W59" i="2"/>
  <c r="BD98" i="2"/>
  <c r="BN98" i="2" s="1"/>
  <c r="AJ54" i="6"/>
  <c r="AG21" i="6"/>
  <c r="AI21" i="6"/>
  <c r="AH21" i="6"/>
  <c r="AJ21" i="6"/>
  <c r="AB123" i="6"/>
  <c r="AA123" i="6"/>
  <c r="W285" i="6"/>
  <c r="AB285" i="6"/>
  <c r="BE107" i="2"/>
  <c r="BO107" i="2" s="1"/>
  <c r="AC84" i="6"/>
  <c r="Z84" i="6"/>
  <c r="AG90" i="6"/>
  <c r="N56" i="6"/>
  <c r="CN56" i="6" s="1"/>
  <c r="CX56" i="6" s="1"/>
  <c r="CT56" i="2"/>
  <c r="CZ43" i="2"/>
  <c r="T43" i="6"/>
  <c r="CT43" i="6" s="1"/>
  <c r="DD43" i="6" s="1"/>
  <c r="Z205" i="6"/>
  <c r="X205" i="6"/>
  <c r="BG213" i="2"/>
  <c r="CO213" i="2"/>
  <c r="Z207" i="6"/>
  <c r="AB207" i="6"/>
  <c r="X207" i="6"/>
  <c r="AZ195" i="2"/>
  <c r="BH195" i="2" s="1"/>
  <c r="BR195" i="2" s="1"/>
  <c r="AT195" i="2"/>
  <c r="BB195" i="2" s="1"/>
  <c r="BL195" i="2" s="1"/>
  <c r="AW195" i="2"/>
  <c r="BE195" i="2" s="1"/>
  <c r="BO195" i="2" s="1"/>
  <c r="AY195" i="2"/>
  <c r="BG195" i="2" s="1"/>
  <c r="BQ195" i="2" s="1"/>
  <c r="AZ190" i="2"/>
  <c r="AS190" i="2"/>
  <c r="Z225" i="6"/>
  <c r="AC225" i="6"/>
  <c r="AJ134" i="6"/>
  <c r="Y169" i="6"/>
  <c r="AC169" i="6"/>
  <c r="X169" i="6"/>
  <c r="Z169" i="6"/>
  <c r="AT294" i="2"/>
  <c r="BB294" i="2" s="1"/>
  <c r="AW294" i="2"/>
  <c r="BE294" i="2" s="1"/>
  <c r="BO294" i="2" s="1"/>
  <c r="AZ294" i="2"/>
  <c r="BH294" i="2" s="1"/>
  <c r="BR294" i="2" s="1"/>
  <c r="AX294" i="2"/>
  <c r="BF294" i="2" s="1"/>
  <c r="BP294" i="2" s="1"/>
  <c r="AO124" i="6"/>
  <c r="AQ124" i="6"/>
  <c r="Z124" i="6"/>
  <c r="AR124" i="6"/>
  <c r="AP124" i="6"/>
  <c r="AC124" i="6"/>
  <c r="AR130" i="6"/>
  <c r="AU130" i="6"/>
  <c r="W130" i="6"/>
  <c r="AO130" i="6"/>
  <c r="AV130" i="6"/>
  <c r="AC130" i="6"/>
  <c r="X190" i="6"/>
  <c r="AA190" i="6"/>
  <c r="AC50" i="6"/>
  <c r="Y50" i="6"/>
  <c r="AB50" i="6"/>
  <c r="AA50" i="6"/>
  <c r="W50" i="6"/>
  <c r="AB153" i="6"/>
  <c r="AD153" i="6"/>
  <c r="Y153" i="6"/>
  <c r="AB90" i="6"/>
  <c r="Y90" i="6"/>
  <c r="Z41" i="6"/>
  <c r="AC41" i="6"/>
  <c r="AO41" i="6"/>
  <c r="AQ41" i="6"/>
  <c r="X42" i="6"/>
  <c r="AB36" i="6"/>
  <c r="AA36" i="6"/>
  <c r="AC36" i="6"/>
  <c r="AW109" i="2"/>
  <c r="AU109" i="2"/>
  <c r="BC109" i="2" s="1"/>
  <c r="BB17" i="2"/>
  <c r="G17" i="6" s="1"/>
  <c r="CP297" i="2"/>
  <c r="T297" i="6" s="1"/>
  <c r="CT297" i="6" s="1"/>
  <c r="DD297" i="6" s="1"/>
  <c r="Z178" i="6"/>
  <c r="AC178" i="6"/>
  <c r="Z140" i="6"/>
  <c r="AB140" i="6"/>
  <c r="Y140" i="6"/>
  <c r="AD140" i="6"/>
  <c r="Y181" i="6"/>
  <c r="X181" i="6"/>
  <c r="W181" i="6"/>
  <c r="AD181" i="6"/>
  <c r="AC149" i="6"/>
  <c r="X149" i="6"/>
  <c r="AB149" i="6"/>
  <c r="Z149" i="6"/>
  <c r="AT290" i="2"/>
  <c r="BB290" i="2" s="1"/>
  <c r="BL290" i="2" s="1"/>
  <c r="AX290" i="2"/>
  <c r="BF290" i="2" s="1"/>
  <c r="BP290" i="2" s="1"/>
  <c r="AC290" i="2"/>
  <c r="CM290" i="2"/>
  <c r="CW290" i="2" s="1"/>
  <c r="X159" i="6"/>
  <c r="Z159" i="6"/>
  <c r="Y159" i="6"/>
  <c r="AC159" i="6"/>
  <c r="AG61" i="6"/>
  <c r="AI61" i="6"/>
  <c r="AH61" i="6"/>
  <c r="AJ61" i="6"/>
  <c r="AN61" i="6"/>
  <c r="AL61" i="6"/>
  <c r="BF247" i="2"/>
  <c r="J247" i="6"/>
  <c r="AD247" i="2"/>
  <c r="J124" i="6"/>
  <c r="W124" i="2"/>
  <c r="CN124" i="2"/>
  <c r="CX124" i="2" s="1"/>
  <c r="AG63" i="6"/>
  <c r="AI63" i="6"/>
  <c r="AH63" i="6"/>
  <c r="AN63" i="6"/>
  <c r="AM63" i="6"/>
  <c r="E240" i="6"/>
  <c r="Y240" i="2"/>
  <c r="X240" i="2" s="1"/>
  <c r="AS65" i="6"/>
  <c r="AV65" i="6"/>
  <c r="AO65" i="6"/>
  <c r="AQ65" i="6"/>
  <c r="AU65" i="6"/>
  <c r="AP65" i="6"/>
  <c r="X86" i="6"/>
  <c r="Y86" i="6"/>
  <c r="AA86" i="6"/>
  <c r="AB86" i="6"/>
  <c r="BE9" i="2"/>
  <c r="BQ169" i="2"/>
  <c r="BD47" i="2"/>
  <c r="BF261" i="2"/>
  <c r="BP261" i="2" s="1"/>
  <c r="AS135" i="2"/>
  <c r="BA135" i="2" s="1"/>
  <c r="AU135" i="2"/>
  <c r="BC135" i="2" s="1"/>
  <c r="AT135" i="2"/>
  <c r="AV135" i="2"/>
  <c r="BC290" i="2"/>
  <c r="BM290" i="2" s="1"/>
  <c r="BF228" i="2"/>
  <c r="BC197" i="2"/>
  <c r="BM197" i="2" s="1"/>
  <c r="BD154" i="2"/>
  <c r="BN154" i="2" s="1"/>
  <c r="AB125" i="6"/>
  <c r="Z125" i="6"/>
  <c r="AC125" i="6"/>
  <c r="AD125" i="6"/>
  <c r="Z279" i="6"/>
  <c r="AD279" i="6"/>
  <c r="W279" i="6"/>
  <c r="AC279" i="6"/>
  <c r="X269" i="6"/>
  <c r="AC269" i="6"/>
  <c r="AA269" i="6"/>
  <c r="Y269" i="6"/>
  <c r="AK232" i="2"/>
  <c r="BA232" i="2" s="1"/>
  <c r="BB232" i="2"/>
  <c r="AA201" i="6"/>
  <c r="AD201" i="6"/>
  <c r="AB201" i="6"/>
  <c r="AC201" i="6"/>
  <c r="Y191" i="6"/>
  <c r="X191" i="6"/>
  <c r="W191" i="6"/>
  <c r="AD191" i="6"/>
  <c r="AK165" i="2"/>
  <c r="BA165" i="2" s="1"/>
  <c r="BK165" i="2" s="1"/>
  <c r="BJ165" i="2" s="1"/>
  <c r="BB165" i="2"/>
  <c r="BL165" i="2" s="1"/>
  <c r="BA142" i="2"/>
  <c r="AT139" i="2"/>
  <c r="AX139" i="2"/>
  <c r="BF139" i="2" s="1"/>
  <c r="AS139" i="2"/>
  <c r="BA139" i="2" s="1"/>
  <c r="AU139" i="2"/>
  <c r="BC139" i="2" s="1"/>
  <c r="BM139" i="2" s="1"/>
  <c r="Y112" i="6"/>
  <c r="W112" i="6"/>
  <c r="BA89" i="2"/>
  <c r="BK89" i="2" s="1"/>
  <c r="BJ89" i="2" s="1"/>
  <c r="AK198" i="2"/>
  <c r="BA198" i="2" s="1"/>
  <c r="BB198" i="2"/>
  <c r="AA82" i="6"/>
  <c r="AB82" i="6"/>
  <c r="W49" i="6"/>
  <c r="AC49" i="6"/>
  <c r="W51" i="6"/>
  <c r="Y51" i="6"/>
  <c r="M136" i="6"/>
  <c r="CM136" i="6" s="1"/>
  <c r="CW136" i="6" s="1"/>
  <c r="CV136" i="6" s="1"/>
  <c r="CS136" i="2"/>
  <c r="CR136" i="2" s="1"/>
  <c r="CI159" i="2"/>
  <c r="M159" i="6" s="1"/>
  <c r="CM159" i="6" s="1"/>
  <c r="CW159" i="6" s="1"/>
  <c r="CV159" i="6" s="1"/>
  <c r="Y159" i="2"/>
  <c r="X159" i="2" s="1"/>
  <c r="M89" i="6"/>
  <c r="CM89" i="6" s="1"/>
  <c r="CW89" i="6" s="1"/>
  <c r="CV89" i="6" s="1"/>
  <c r="CS89" i="2"/>
  <c r="CR89" i="2" s="1"/>
  <c r="AG36" i="6"/>
  <c r="AJ36" i="6"/>
  <c r="AH132" i="6"/>
  <c r="AJ132" i="6"/>
  <c r="AG132" i="6"/>
  <c r="AI132" i="6"/>
  <c r="AM132" i="6"/>
  <c r="AK132" i="6"/>
  <c r="AK223" i="6"/>
  <c r="AM223" i="6"/>
  <c r="AL223" i="6"/>
  <c r="AN223" i="6"/>
  <c r="AH223" i="6"/>
  <c r="AJ223" i="6"/>
  <c r="AH122" i="6"/>
  <c r="AN122" i="6"/>
  <c r="AL122" i="6"/>
  <c r="AK122" i="6"/>
  <c r="AW204" i="2"/>
  <c r="BE204" i="2" s="1"/>
  <c r="BO204" i="2" s="1"/>
  <c r="AY204" i="2"/>
  <c r="BG204" i="2" s="1"/>
  <c r="BQ204" i="2" s="1"/>
  <c r="AW188" i="2"/>
  <c r="BE188" i="2" s="1"/>
  <c r="AU188" i="2"/>
  <c r="BC188" i="2" s="1"/>
  <c r="AV188" i="2"/>
  <c r="BD188" i="2" s="1"/>
  <c r="AX188" i="2"/>
  <c r="AG7" i="6"/>
  <c r="AI7" i="6"/>
  <c r="AH7" i="6"/>
  <c r="AJ7" i="6"/>
  <c r="AL7" i="6"/>
  <c r="AN7" i="6"/>
  <c r="W186" i="6"/>
  <c r="Z186" i="6"/>
  <c r="AU186" i="6"/>
  <c r="AV186" i="6"/>
  <c r="Y186" i="6"/>
  <c r="AB186" i="6"/>
  <c r="AS186" i="6"/>
  <c r="AT186" i="6"/>
  <c r="Z126" i="6"/>
  <c r="AA126" i="6"/>
  <c r="AB126" i="6"/>
  <c r="AD48" i="6"/>
  <c r="AC48" i="6"/>
  <c r="X48" i="6"/>
  <c r="AA48" i="6"/>
  <c r="AP153" i="6"/>
  <c r="AS153" i="6"/>
  <c r="AT153" i="6"/>
  <c r="AS81" i="2"/>
  <c r="BA81" i="2" s="1"/>
  <c r="AU81" i="2"/>
  <c r="BC81" i="2" s="1"/>
  <c r="BM81" i="2" s="1"/>
  <c r="AY81" i="2"/>
  <c r="BG81" i="2" s="1"/>
  <c r="BQ81" i="2" s="1"/>
  <c r="AK180" i="2"/>
  <c r="BA180" i="2" s="1"/>
  <c r="BB180" i="2"/>
  <c r="BL180" i="2" s="1"/>
  <c r="W76" i="2"/>
  <c r="AV201" i="2"/>
  <c r="BD201" i="2" s="1"/>
  <c r="BN201" i="2" s="1"/>
  <c r="AU201" i="2"/>
  <c r="BC201" i="2" s="1"/>
  <c r="BM201" i="2" s="1"/>
  <c r="AX201" i="2"/>
  <c r="CV133" i="2"/>
  <c r="P133" i="6"/>
  <c r="CP133" i="6" s="1"/>
  <c r="CZ133" i="6" s="1"/>
  <c r="BD25" i="2"/>
  <c r="W25" i="2"/>
  <c r="AH145" i="6"/>
  <c r="AJ145" i="6"/>
  <c r="AG145" i="6"/>
  <c r="AI145" i="6"/>
  <c r="AL145" i="6"/>
  <c r="AN145" i="6"/>
  <c r="CP236" i="2"/>
  <c r="W241" i="2"/>
  <c r="AA144" i="6"/>
  <c r="W144" i="6"/>
  <c r="AC53" i="6"/>
  <c r="Y53" i="6"/>
  <c r="AB53" i="6"/>
  <c r="AD53" i="6"/>
  <c r="AA53" i="6"/>
  <c r="W53" i="6"/>
  <c r="AB223" i="6"/>
  <c r="X223" i="6"/>
  <c r="AA223" i="6"/>
  <c r="AD223" i="6"/>
  <c r="AG57" i="6"/>
  <c r="AI57" i="6"/>
  <c r="AH57" i="6"/>
  <c r="AJ57" i="6"/>
  <c r="AR49" i="6"/>
  <c r="AV49" i="6"/>
  <c r="AP49" i="6"/>
  <c r="AU49" i="6"/>
  <c r="AT268" i="2"/>
  <c r="BB268" i="2" s="1"/>
  <c r="BL268" i="2" s="1"/>
  <c r="AU268" i="2"/>
  <c r="BC268" i="2" s="1"/>
  <c r="BM268" i="2" s="1"/>
  <c r="AX268" i="2"/>
  <c r="BF268" i="2" s="1"/>
  <c r="AW268" i="2"/>
  <c r="BE268" i="2" s="1"/>
  <c r="AY268" i="2"/>
  <c r="BG268" i="2" s="1"/>
  <c r="BQ268" i="2" s="1"/>
  <c r="AB14" i="2"/>
  <c r="BD14" i="2"/>
  <c r="BN14" i="2" s="1"/>
  <c r="CL14" i="2"/>
  <c r="AL94" i="6"/>
  <c r="AN94" i="6"/>
  <c r="AH94" i="6"/>
  <c r="AG94" i="6"/>
  <c r="AM94" i="6"/>
  <c r="Z227" i="6"/>
  <c r="AC227" i="6"/>
  <c r="W227" i="6"/>
  <c r="Y227" i="6"/>
  <c r="AA213" i="6"/>
  <c r="AD213" i="6"/>
  <c r="AB213" i="6"/>
  <c r="AC213" i="6"/>
  <c r="AR173" i="6"/>
  <c r="AQ173" i="6"/>
  <c r="AP173" i="6"/>
  <c r="AO173" i="6"/>
  <c r="AS173" i="6"/>
  <c r="AU173" i="6"/>
  <c r="Y173" i="6"/>
  <c r="AD173" i="6"/>
  <c r="AT173" i="6"/>
  <c r="X173" i="6"/>
  <c r="W173" i="6"/>
  <c r="CN6" i="2"/>
  <c r="AR18" i="2"/>
  <c r="BH18" i="2" s="1"/>
  <c r="BR18" i="2" s="1"/>
  <c r="AA6" i="2"/>
  <c r="BE35" i="2"/>
  <c r="AZ204" i="2"/>
  <c r="BH204" i="2" s="1"/>
  <c r="BQ87" i="2"/>
  <c r="AW50" i="2"/>
  <c r="BE50" i="2" s="1"/>
  <c r="BQ65" i="2"/>
  <c r="Y269" i="2"/>
  <c r="X269" i="2" s="1"/>
  <c r="AZ201" i="2"/>
  <c r="CO144" i="2"/>
  <c r="S144" i="6" s="1"/>
  <c r="CS144" i="6" s="1"/>
  <c r="DC144" i="6" s="1"/>
  <c r="CL244" i="2"/>
  <c r="CV244" i="2" s="1"/>
  <c r="AY188" i="2"/>
  <c r="BG188" i="2" s="1"/>
  <c r="AS164" i="2"/>
  <c r="BA164" i="2" s="1"/>
  <c r="BK164" i="2" s="1"/>
  <c r="BJ164" i="2" s="1"/>
  <c r="W159" i="2"/>
  <c r="CO99" i="2"/>
  <c r="CY99" i="2" s="1"/>
  <c r="CO221" i="2"/>
  <c r="S221" i="6" s="1"/>
  <c r="CS221" i="6" s="1"/>
  <c r="DC221" i="6" s="1"/>
  <c r="AE216" i="2"/>
  <c r="AZ135" i="2"/>
  <c r="BH46" i="2"/>
  <c r="BR46" i="2" s="1"/>
  <c r="AV139" i="2"/>
  <c r="BD139" i="2" s="1"/>
  <c r="BN139" i="2" s="1"/>
  <c r="X287" i="6"/>
  <c r="AB279" i="6"/>
  <c r="AB269" i="6"/>
  <c r="Y209" i="6"/>
  <c r="Y201" i="6"/>
  <c r="W153" i="6"/>
  <c r="W125" i="6"/>
  <c r="X113" i="6"/>
  <c r="AQ53" i="6"/>
  <c r="W26" i="6"/>
  <c r="AB191" i="6"/>
  <c r="AV153" i="6"/>
  <c r="AD65" i="6"/>
  <c r="AQ186" i="6"/>
  <c r="Z223" i="6"/>
  <c r="AD49" i="6"/>
  <c r="AD78" i="6"/>
  <c r="AD31" i="6"/>
  <c r="AP5" i="6"/>
  <c r="AA186" i="6"/>
  <c r="AC173" i="6"/>
  <c r="AB227" i="6"/>
  <c r="AD119" i="6"/>
  <c r="X135" i="6"/>
  <c r="X82" i="6"/>
  <c r="AQ49" i="6"/>
  <c r="Z213" i="6"/>
  <c r="T208" i="6"/>
  <c r="CT208" i="6" s="1"/>
  <c r="DD208" i="6" s="1"/>
  <c r="AH54" i="6"/>
  <c r="AM57" i="6"/>
  <c r="BB107" i="2"/>
  <c r="W107" i="2"/>
  <c r="AN191" i="6"/>
  <c r="AU122" i="6"/>
  <c r="Y122" i="6"/>
  <c r="AV122" i="6"/>
  <c r="AB122" i="6"/>
  <c r="CV33" i="2"/>
  <c r="BA249" i="2"/>
  <c r="AC135" i="2"/>
  <c r="X58" i="6"/>
  <c r="AU58" i="6"/>
  <c r="Z58" i="6"/>
  <c r="AA58" i="6"/>
  <c r="AS58" i="6"/>
  <c r="AV268" i="2"/>
  <c r="BD268" i="2" s="1"/>
  <c r="AN132" i="6"/>
  <c r="AV173" i="6"/>
  <c r="AM7" i="6"/>
  <c r="AD296" i="6"/>
  <c r="BB142" i="2"/>
  <c r="BL142" i="2" s="1"/>
  <c r="AH121" i="6"/>
  <c r="AJ121" i="6"/>
  <c r="AG121" i="6"/>
  <c r="AI121" i="6"/>
  <c r="AL121" i="6"/>
  <c r="AN121" i="6"/>
  <c r="AW123" i="2"/>
  <c r="AV123" i="2"/>
  <c r="BD123" i="2" s="1"/>
  <c r="AX123" i="2"/>
  <c r="Z203" i="2"/>
  <c r="CJ203" i="2"/>
  <c r="CT203" i="2" s="1"/>
  <c r="CK203" i="2"/>
  <c r="CU203" i="2" s="1"/>
  <c r="AA203" i="2"/>
  <c r="Z55" i="6"/>
  <c r="X55" i="6"/>
  <c r="AD55" i="6"/>
  <c r="R22" i="6"/>
  <c r="CR22" i="6" s="1"/>
  <c r="DB22" i="6" s="1"/>
  <c r="CX22" i="2"/>
  <c r="AB90" i="2"/>
  <c r="CL90" i="2"/>
  <c r="H90" i="6"/>
  <c r="AZ289" i="2"/>
  <c r="AX289" i="2"/>
  <c r="BF289" i="2" s="1"/>
  <c r="AY289" i="2"/>
  <c r="AW289" i="2"/>
  <c r="BE289" i="2" s="1"/>
  <c r="BO289" i="2" s="1"/>
  <c r="F290" i="6"/>
  <c r="CJ290" i="2"/>
  <c r="N290" i="6" s="1"/>
  <c r="CN290" i="6" s="1"/>
  <c r="CI297" i="2"/>
  <c r="M297" i="6" s="1"/>
  <c r="CM297" i="6" s="1"/>
  <c r="CW297" i="6" s="1"/>
  <c r="CV297" i="6" s="1"/>
  <c r="X163" i="6"/>
  <c r="Z163" i="6"/>
  <c r="AC261" i="2"/>
  <c r="W261" i="2"/>
  <c r="BA121" i="2"/>
  <c r="E121" i="6"/>
  <c r="W121" i="2"/>
  <c r="AY92" i="2"/>
  <c r="BG92" i="2" s="1"/>
  <c r="BQ92" i="2" s="1"/>
  <c r="AU92" i="2"/>
  <c r="BC92" i="2" s="1"/>
  <c r="BM92" i="2" s="1"/>
  <c r="AW92" i="2"/>
  <c r="BE92" i="2" s="1"/>
  <c r="BO92" i="2" s="1"/>
  <c r="AX92" i="2"/>
  <c r="K124" i="6"/>
  <c r="CO124" i="2"/>
  <c r="CY124" i="2" s="1"/>
  <c r="K97" i="6"/>
  <c r="CO97" i="2"/>
  <c r="CY97" i="2" s="1"/>
  <c r="W97" i="2"/>
  <c r="H47" i="6"/>
  <c r="AB47" i="2"/>
  <c r="AW47" i="2"/>
  <c r="BE47" i="2" s="1"/>
  <c r="BO47" i="2" s="1"/>
  <c r="AT47" i="2"/>
  <c r="BB47" i="2" s="1"/>
  <c r="BL47" i="2" s="1"/>
  <c r="AZ47" i="2"/>
  <c r="AY47" i="2"/>
  <c r="E98" i="6"/>
  <c r="AH70" i="6"/>
  <c r="AJ70" i="6"/>
  <c r="AG70" i="6"/>
  <c r="AI70" i="6"/>
  <c r="AM70" i="6"/>
  <c r="AK70" i="6"/>
  <c r="Y299" i="2"/>
  <c r="X299" i="2" s="1"/>
  <c r="E299" i="6"/>
  <c r="BF22" i="2"/>
  <c r="BP22" i="2" s="1"/>
  <c r="BC22" i="2"/>
  <c r="BM22" i="2" s="1"/>
  <c r="BF18" i="2"/>
  <c r="K18" i="6" s="1"/>
  <c r="BB12" i="2"/>
  <c r="BP96" i="2"/>
  <c r="BL281" i="2"/>
  <c r="BM229" i="2"/>
  <c r="BP187" i="2"/>
  <c r="BG142" i="2"/>
  <c r="BQ142" i="2" s="1"/>
  <c r="BA62" i="2"/>
  <c r="BQ291" i="2"/>
  <c r="BM190" i="2"/>
  <c r="CL288" i="2"/>
  <c r="BD261" i="2"/>
  <c r="BN261" i="2" s="1"/>
  <c r="BO199" i="2"/>
  <c r="BH124" i="2"/>
  <c r="BR124" i="2" s="1"/>
  <c r="BD69" i="2"/>
  <c r="BN69" i="2" s="1"/>
  <c r="BB35" i="2"/>
  <c r="BD298" i="2"/>
  <c r="BN298" i="2" s="1"/>
  <c r="BB162" i="2"/>
  <c r="BL162" i="2" s="1"/>
  <c r="BO264" i="2"/>
  <c r="BF45" i="2"/>
  <c r="BP45" i="2" s="1"/>
  <c r="BH171" i="2"/>
  <c r="BR171" i="2" s="1"/>
  <c r="BC91" i="2"/>
  <c r="BA91" i="2"/>
  <c r="BC42" i="2"/>
  <c r="BM42" i="2" s="1"/>
  <c r="BG261" i="2"/>
  <c r="BQ261" i="2" s="1"/>
  <c r="BG162" i="2"/>
  <c r="BC160" i="2"/>
  <c r="BM160" i="2" s="1"/>
  <c r="CM135" i="2"/>
  <c r="Q135" i="6" s="1"/>
  <c r="CQ135" i="6" s="1"/>
  <c r="DA135" i="6" s="1"/>
  <c r="BC96" i="2"/>
  <c r="BE51" i="2"/>
  <c r="BO51" i="2" s="1"/>
  <c r="BG290" i="2"/>
  <c r="BG228" i="2"/>
  <c r="BQ228" i="2" s="1"/>
  <c r="BG156" i="2"/>
  <c r="BA154" i="2"/>
  <c r="BD286" i="2"/>
  <c r="BH148" i="2"/>
  <c r="BR148" i="2" s="1"/>
  <c r="BD161" i="2"/>
  <c r="BD142" i="2"/>
  <c r="BN142" i="2" s="1"/>
  <c r="BC85" i="2"/>
  <c r="BM85" i="2" s="1"/>
  <c r="BF89" i="2"/>
  <c r="BP89" i="2" s="1"/>
  <c r="BD293" i="2"/>
  <c r="BN293" i="2" s="1"/>
  <c r="BC31" i="2"/>
  <c r="BM31" i="2" s="1"/>
  <c r="BC198" i="2"/>
  <c r="BM198" i="2" s="1"/>
  <c r="BD198" i="2"/>
  <c r="BN198" i="2" s="1"/>
  <c r="BE80" i="2"/>
  <c r="AK90" i="2"/>
  <c r="BA90" i="2" s="1"/>
  <c r="BB90" i="2"/>
  <c r="BL90" i="2" s="1"/>
  <c r="BF249" i="2"/>
  <c r="BP249" i="2" s="1"/>
  <c r="CI240" i="2"/>
  <c r="M240" i="6" s="1"/>
  <c r="CM240" i="6" s="1"/>
  <c r="CW240" i="6" s="1"/>
  <c r="CV240" i="6" s="1"/>
  <c r="CN266" i="2"/>
  <c r="R266" i="6" s="1"/>
  <c r="CR266" i="6" s="1"/>
  <c r="DB266" i="6" s="1"/>
  <c r="CN264" i="2"/>
  <c r="CX264" i="2" s="1"/>
  <c r="CI293" i="2"/>
  <c r="M293" i="6" s="1"/>
  <c r="CM293" i="6" s="1"/>
  <c r="CW293" i="6" s="1"/>
  <c r="CV293" i="6" s="1"/>
  <c r="W260" i="2"/>
  <c r="AG51" i="6"/>
  <c r="AI51" i="6"/>
  <c r="AH51" i="6"/>
  <c r="AJ51" i="6"/>
  <c r="BF207" i="2"/>
  <c r="BP207" i="2" s="1"/>
  <c r="BD135" i="2"/>
  <c r="BN135" i="2" s="1"/>
  <c r="BD106" i="2"/>
  <c r="BN106" i="2" s="1"/>
  <c r="AO33" i="6"/>
  <c r="AP33" i="6"/>
  <c r="AS33" i="6"/>
  <c r="BG202" i="2"/>
  <c r="BQ202" i="2" s="1"/>
  <c r="CO202" i="2"/>
  <c r="S202" i="6" s="1"/>
  <c r="CS202" i="6" s="1"/>
  <c r="DC202" i="6" s="1"/>
  <c r="AH128" i="6"/>
  <c r="AJ128" i="6"/>
  <c r="AG128" i="6"/>
  <c r="AI128" i="6"/>
  <c r="CN234" i="2"/>
  <c r="CX234" i="2" s="1"/>
  <c r="AC91" i="2"/>
  <c r="I91" i="6"/>
  <c r="AC84" i="2"/>
  <c r="I84" i="6"/>
  <c r="AH187" i="6"/>
  <c r="AJ187" i="6"/>
  <c r="AG187" i="6"/>
  <c r="AI187" i="6"/>
  <c r="AT172" i="6"/>
  <c r="AR172" i="6"/>
  <c r="AQ172" i="6"/>
  <c r="AO172" i="6"/>
  <c r="AP172" i="6"/>
  <c r="AV172" i="6"/>
  <c r="AS172" i="6"/>
  <c r="AU172" i="6"/>
  <c r="AS183" i="6"/>
  <c r="AV183" i="6"/>
  <c r="AU183" i="6"/>
  <c r="AO183" i="6"/>
  <c r="AQ183" i="6"/>
  <c r="BF47" i="2"/>
  <c r="CI299" i="2"/>
  <c r="BQ212" i="2"/>
  <c r="BO207" i="2"/>
  <c r="BO168" i="2"/>
  <c r="BD180" i="2"/>
  <c r="BN180" i="2" s="1"/>
  <c r="BA69" i="2"/>
  <c r="BC298" i="2"/>
  <c r="BB245" i="2"/>
  <c r="BL245" i="2" s="1"/>
  <c r="BC162" i="2"/>
  <c r="BM162" i="2" s="1"/>
  <c r="BA162" i="2"/>
  <c r="BC54" i="2"/>
  <c r="BM54" i="2" s="1"/>
  <c r="BC45" i="2"/>
  <c r="BM45" i="2" s="1"/>
  <c r="CI188" i="2"/>
  <c r="M188" i="6" s="1"/>
  <c r="CM188" i="6" s="1"/>
  <c r="CW188" i="6" s="1"/>
  <c r="CV188" i="6" s="1"/>
  <c r="BB91" i="2"/>
  <c r="BL91" i="2" s="1"/>
  <c r="BA47" i="2"/>
  <c r="BG54" i="2"/>
  <c r="BQ54" i="2" s="1"/>
  <c r="BF42" i="2"/>
  <c r="BE261" i="2"/>
  <c r="BO261" i="2" s="1"/>
  <c r="BC174" i="2"/>
  <c r="CI151" i="2"/>
  <c r="M151" i="6" s="1"/>
  <c r="CM151" i="6" s="1"/>
  <c r="CW151" i="6" s="1"/>
  <c r="CV151" i="6" s="1"/>
  <c r="BD290" i="2"/>
  <c r="BF197" i="2"/>
  <c r="BP197" i="2" s="1"/>
  <c r="BH109" i="2"/>
  <c r="BR109" i="2" s="1"/>
  <c r="BD297" i="2"/>
  <c r="AR286" i="2"/>
  <c r="AR193" i="2"/>
  <c r="BD71" i="2"/>
  <c r="BC232" i="2"/>
  <c r="BF151" i="2"/>
  <c r="BC142" i="2"/>
  <c r="BF85" i="2"/>
  <c r="BG89" i="2"/>
  <c r="BQ89" i="2" s="1"/>
  <c r="BE31" i="2"/>
  <c r="BD179" i="2"/>
  <c r="BN179" i="2" s="1"/>
  <c r="BD88" i="2"/>
  <c r="BN88" i="2" s="1"/>
  <c r="BE198" i="2"/>
  <c r="BO198" i="2" s="1"/>
  <c r="BD50" i="2"/>
  <c r="BN50" i="2" s="1"/>
  <c r="BC73" i="2"/>
  <c r="BM73" i="2" s="1"/>
  <c r="BD76" i="2"/>
  <c r="BD217" i="2"/>
  <c r="AB205" i="6"/>
  <c r="BC249" i="2"/>
  <c r="BM249" i="2" s="1"/>
  <c r="AR194" i="2"/>
  <c r="BF136" i="2"/>
  <c r="BP136" i="2" s="1"/>
  <c r="BA136" i="2"/>
  <c r="BK136" i="2" s="1"/>
  <c r="BJ136" i="2" s="1"/>
  <c r="BD33" i="2"/>
  <c r="BN33" i="2" s="1"/>
  <c r="BH125" i="2"/>
  <c r="BB69" i="2"/>
  <c r="BL69" i="2" s="1"/>
  <c r="AR172" i="2"/>
  <c r="CN277" i="2"/>
  <c r="CX277" i="2" s="1"/>
  <c r="W277" i="2"/>
  <c r="AL98" i="6"/>
  <c r="AN98" i="6"/>
  <c r="AK98" i="6"/>
  <c r="AM98" i="6"/>
  <c r="W149" i="2"/>
  <c r="AG46" i="6"/>
  <c r="AI46" i="6"/>
  <c r="AH46" i="6"/>
  <c r="AJ46" i="6"/>
  <c r="CK20" i="2"/>
  <c r="O20" i="6" s="1"/>
  <c r="CO20" i="6" s="1"/>
  <c r="CI287" i="2"/>
  <c r="E287" i="6"/>
  <c r="AS66" i="6"/>
  <c r="AR66" i="6"/>
  <c r="AQ66" i="6"/>
  <c r="AO66" i="6"/>
  <c r="AU66" i="6"/>
  <c r="Z113" i="2"/>
  <c r="F113" i="6"/>
  <c r="BD249" i="2"/>
  <c r="BN249" i="2" s="1"/>
  <c r="CL91" i="2"/>
  <c r="AB91" i="2"/>
  <c r="AF268" i="2"/>
  <c r="L268" i="6"/>
  <c r="CP268" i="2"/>
  <c r="AH177" i="6"/>
  <c r="AJ177" i="6"/>
  <c r="AG177" i="6"/>
  <c r="AI177" i="6"/>
  <c r="AL120" i="6"/>
  <c r="AN120" i="6"/>
  <c r="AK120" i="6"/>
  <c r="AM120" i="6"/>
  <c r="CM91" i="2"/>
  <c r="AS224" i="2"/>
  <c r="AX224" i="2"/>
  <c r="BF224" i="2" s="1"/>
  <c r="AV224" i="2"/>
  <c r="BD224" i="2" s="1"/>
  <c r="BN224" i="2" s="1"/>
  <c r="AY224" i="2"/>
  <c r="BG224" i="2" s="1"/>
  <c r="BQ224" i="2" s="1"/>
  <c r="AU224" i="2"/>
  <c r="BC224" i="2" s="1"/>
  <c r="BM224" i="2" s="1"/>
  <c r="I45" i="6"/>
  <c r="CM45" i="2"/>
  <c r="CQ45" i="2" s="1"/>
  <c r="AS82" i="2"/>
  <c r="BA82" i="2" s="1"/>
  <c r="AX82" i="2"/>
  <c r="BF82" i="2" s="1"/>
  <c r="AW82" i="2"/>
  <c r="BE82" i="2" s="1"/>
  <c r="BO82" i="2" s="1"/>
  <c r="AZ82" i="2"/>
  <c r="AT82" i="2"/>
  <c r="BB82" i="2" s="1"/>
  <c r="BL82" i="2" s="1"/>
  <c r="AY82" i="2"/>
  <c r="CL121" i="2"/>
  <c r="AB121" i="2"/>
  <c r="AH80" i="6"/>
  <c r="AJ80" i="6"/>
  <c r="CI148" i="2"/>
  <c r="CQ148" i="2" s="1"/>
  <c r="BB146" i="2"/>
  <c r="CM164" i="2"/>
  <c r="CW164" i="2" s="1"/>
  <c r="CJ49" i="2"/>
  <c r="CL30" i="2"/>
  <c r="CV30" i="2" s="1"/>
  <c r="Z68" i="6"/>
  <c r="BE243" i="2"/>
  <c r="BO243" i="2" s="1"/>
  <c r="BD131" i="2"/>
  <c r="AA225" i="6"/>
  <c r="BA97" i="2"/>
  <c r="BC136" i="2"/>
  <c r="BM136" i="2" s="1"/>
  <c r="AR8" i="2"/>
  <c r="AR150" i="2"/>
  <c r="BH113" i="2"/>
  <c r="BR113" i="2" s="1"/>
  <c r="AR206" i="2"/>
  <c r="CP206" i="2"/>
  <c r="T206" i="6" s="1"/>
  <c r="CT206" i="6" s="1"/>
  <c r="DD206" i="6" s="1"/>
  <c r="Z142" i="6"/>
  <c r="Y171" i="6"/>
  <c r="Z76" i="6"/>
  <c r="Y130" i="6"/>
  <c r="CP133" i="2"/>
  <c r="T133" i="6" s="1"/>
  <c r="CT133" i="6" s="1"/>
  <c r="DD133" i="6" s="1"/>
  <c r="Z104" i="6"/>
  <c r="W190" i="6"/>
  <c r="CK286" i="2"/>
  <c r="CU286" i="2" s="1"/>
  <c r="AR135" i="2"/>
  <c r="BH135" i="2" s="1"/>
  <c r="BR135" i="2" s="1"/>
  <c r="CN191" i="2"/>
  <c r="CX191" i="2" s="1"/>
  <c r="AR106" i="2"/>
  <c r="BH106" i="2" s="1"/>
  <c r="BR106" i="2" s="1"/>
  <c r="AR36" i="2"/>
  <c r="Z98" i="6"/>
  <c r="CL64" i="2"/>
  <c r="P64" i="6" s="1"/>
  <c r="CP64" i="6" s="1"/>
  <c r="CZ64" i="6" s="1"/>
  <c r="W99" i="2"/>
  <c r="BH30" i="2"/>
  <c r="BD289" i="2"/>
  <c r="BN289" i="2" s="1"/>
  <c r="CJ265" i="2"/>
  <c r="N265" i="6" s="1"/>
  <c r="CN265" i="6" s="1"/>
  <c r="CX265" i="6" s="1"/>
  <c r="CK144" i="2"/>
  <c r="CU144" i="2" s="1"/>
  <c r="CL149" i="2"/>
  <c r="CV149" i="2" s="1"/>
  <c r="CJ285" i="2"/>
  <c r="N285" i="6" s="1"/>
  <c r="CN285" i="6" s="1"/>
  <c r="CP130" i="2"/>
  <c r="CZ130" i="2" s="1"/>
  <c r="CO272" i="2"/>
  <c r="CY272" i="2" s="1"/>
  <c r="G291" i="6"/>
  <c r="AA291" i="2"/>
  <c r="AV247" i="2"/>
  <c r="BD247" i="2" s="1"/>
  <c r="AS247" i="2"/>
  <c r="BA247" i="2" s="1"/>
  <c r="AU247" i="2"/>
  <c r="BC247" i="2" s="1"/>
  <c r="AT247" i="2"/>
  <c r="BB247" i="2" s="1"/>
  <c r="Y296" i="6"/>
  <c r="AA296" i="6"/>
  <c r="Z296" i="6"/>
  <c r="AB296" i="6"/>
  <c r="AV63" i="6"/>
  <c r="AQ63" i="6"/>
  <c r="AP63" i="6"/>
  <c r="AO63" i="6"/>
  <c r="AU63" i="6"/>
  <c r="AS72" i="6"/>
  <c r="AQ72" i="6"/>
  <c r="AV72" i="6"/>
  <c r="AT72" i="6"/>
  <c r="AU72" i="6"/>
  <c r="AO72" i="6"/>
  <c r="AR144" i="2"/>
  <c r="BH144" i="2" s="1"/>
  <c r="BR144" i="2" s="1"/>
  <c r="AO86" i="6"/>
  <c r="AQ86" i="6"/>
  <c r="AR86" i="6"/>
  <c r="AS86" i="6"/>
  <c r="AP86" i="6"/>
  <c r="AV86" i="6"/>
  <c r="AU86" i="6"/>
  <c r="AT86" i="6"/>
  <c r="AV129" i="2"/>
  <c r="BD129" i="2" s="1"/>
  <c r="AY129" i="2"/>
  <c r="BG129" i="2" s="1"/>
  <c r="BQ129" i="2" s="1"/>
  <c r="AS129" i="2"/>
  <c r="BA129" i="2" s="1"/>
  <c r="AX129" i="2"/>
  <c r="BF129" i="2" s="1"/>
  <c r="BP129" i="2" s="1"/>
  <c r="AW129" i="2"/>
  <c r="BE129" i="2" s="1"/>
  <c r="BO129" i="2" s="1"/>
  <c r="AZ129" i="2"/>
  <c r="BH129" i="2" s="1"/>
  <c r="AT129" i="2"/>
  <c r="BB129" i="2" s="1"/>
  <c r="BL129" i="2" s="1"/>
  <c r="AU129" i="2"/>
  <c r="BC129" i="2" s="1"/>
  <c r="BM129" i="2" s="1"/>
  <c r="BD239" i="2"/>
  <c r="CP281" i="2"/>
  <c r="CZ281" i="2" s="1"/>
  <c r="BC243" i="2"/>
  <c r="BM243" i="2" s="1"/>
  <c r="BA243" i="2"/>
  <c r="BG131" i="2"/>
  <c r="CJ123" i="2"/>
  <c r="CT123" i="2" s="1"/>
  <c r="BD97" i="2"/>
  <c r="BN97" i="2" s="1"/>
  <c r="BF97" i="2"/>
  <c r="BP97" i="2" s="1"/>
  <c r="CP257" i="2"/>
  <c r="CZ257" i="2" s="1"/>
  <c r="BF152" i="2"/>
  <c r="Y8" i="6"/>
  <c r="BD136" i="2"/>
  <c r="BN136" i="2" s="1"/>
  <c r="BD150" i="2"/>
  <c r="BN150" i="2" s="1"/>
  <c r="W154" i="6"/>
  <c r="AR152" i="2"/>
  <c r="CJ26" i="2"/>
  <c r="N26" i="6" s="1"/>
  <c r="CN26" i="6" s="1"/>
  <c r="CX26" i="6" s="1"/>
  <c r="AB5" i="6"/>
  <c r="BC140" i="2"/>
  <c r="BM140" i="2" s="1"/>
  <c r="CM189" i="2"/>
  <c r="CW189" i="2" s="1"/>
  <c r="W146" i="6"/>
  <c r="BH104" i="2"/>
  <c r="BR104" i="2" s="1"/>
  <c r="Z106" i="6"/>
  <c r="Y124" i="6"/>
  <c r="Z90" i="6"/>
  <c r="AR292" i="2"/>
  <c r="BH292" i="2" s="1"/>
  <c r="BC233" i="2"/>
  <c r="BM233" i="2" s="1"/>
  <c r="W191" i="2"/>
  <c r="BA106" i="2"/>
  <c r="CN74" i="2"/>
  <c r="CX74" i="2" s="1"/>
  <c r="W110" i="2"/>
  <c r="CL110" i="2"/>
  <c r="CV110" i="2" s="1"/>
  <c r="Z59" i="6"/>
  <c r="BB11" i="2"/>
  <c r="G11" i="6" s="1"/>
  <c r="BH75" i="2"/>
  <c r="CL144" i="2"/>
  <c r="CV144" i="2" s="1"/>
  <c r="AA128" i="6"/>
  <c r="W147" i="6"/>
  <c r="CL6" i="2"/>
  <c r="CK285" i="2"/>
  <c r="CU285" i="2" s="1"/>
  <c r="AB145" i="6"/>
  <c r="CP221" i="2"/>
  <c r="CZ221" i="2" s="1"/>
  <c r="AV75" i="2"/>
  <c r="BD75" i="2" s="1"/>
  <c r="BN75" i="2" s="1"/>
  <c r="AY75" i="2"/>
  <c r="BG75" i="2" s="1"/>
  <c r="BQ75" i="2" s="1"/>
  <c r="AC113" i="2"/>
  <c r="CM113" i="2"/>
  <c r="CQ113" i="2" s="1"/>
  <c r="AS78" i="2"/>
  <c r="BA78" i="2" s="1"/>
  <c r="AX78" i="2"/>
  <c r="AW78" i="2"/>
  <c r="BE78" i="2" s="1"/>
  <c r="BO78" i="2" s="1"/>
  <c r="AZ78" i="2"/>
  <c r="BH78" i="2" s="1"/>
  <c r="BR78" i="2" s="1"/>
  <c r="AT78" i="2"/>
  <c r="AY78" i="2"/>
  <c r="AR62" i="6"/>
  <c r="AS62" i="6"/>
  <c r="AQ62" i="6"/>
  <c r="AV62" i="6"/>
  <c r="AO62" i="6"/>
  <c r="AS181" i="6"/>
  <c r="AU181" i="6"/>
  <c r="AO181" i="6"/>
  <c r="AQ181" i="6"/>
  <c r="AV181" i="6"/>
  <c r="AO120" i="6"/>
  <c r="AS120" i="6"/>
  <c r="AQ120" i="6"/>
  <c r="AQ80" i="6"/>
  <c r="AT80" i="6"/>
  <c r="AU80" i="6"/>
  <c r="AV80" i="6"/>
  <c r="AS80" i="6"/>
  <c r="BD10" i="2"/>
  <c r="BN10" i="2" s="1"/>
  <c r="BA32" i="2"/>
  <c r="BK32" i="2" s="1"/>
  <c r="BJ32" i="2" s="1"/>
  <c r="BA29" i="2"/>
  <c r="F29" i="6" s="1"/>
  <c r="BE7" i="2"/>
  <c r="BD12" i="2"/>
  <c r="I12" i="6" s="1"/>
  <c r="K259" i="6"/>
  <c r="H254" i="6"/>
  <c r="AR11" i="2"/>
  <c r="BH11" i="2" s="1"/>
  <c r="BR11" i="2" s="1"/>
  <c r="BG11" i="2"/>
  <c r="BA26" i="2"/>
  <c r="BK26" i="2" s="1"/>
  <c r="BJ26" i="2" s="1"/>
  <c r="AK24" i="2"/>
  <c r="BA24" i="2" s="1"/>
  <c r="F24" i="6" s="1"/>
  <c r="BB24" i="2"/>
  <c r="G24" i="6" s="1"/>
  <c r="E32" i="6"/>
  <c r="BH32" i="2"/>
  <c r="BG22" i="2"/>
  <c r="BQ22" i="2" s="1"/>
  <c r="BG12" i="2"/>
  <c r="BQ12" i="2" s="1"/>
  <c r="H259" i="6"/>
  <c r="L259" i="6"/>
  <c r="E259" i="6"/>
  <c r="H215" i="6"/>
  <c r="I215" i="6"/>
  <c r="L254" i="6"/>
  <c r="G254" i="6"/>
  <c r="E254" i="6"/>
  <c r="K200" i="6"/>
  <c r="BG200" i="2"/>
  <c r="K270" i="6"/>
  <c r="L270" i="6"/>
  <c r="K279" i="6"/>
  <c r="H262" i="6"/>
  <c r="I262" i="6"/>
  <c r="H209" i="6"/>
  <c r="BD209" i="2"/>
  <c r="G186" i="6"/>
  <c r="K181" i="6"/>
  <c r="BG181" i="2"/>
  <c r="AR62" i="2"/>
  <c r="BH62" i="2" s="1"/>
  <c r="BR62" i="2" s="1"/>
  <c r="BG62" i="2"/>
  <c r="BQ62" i="2" s="1"/>
  <c r="BF50" i="2"/>
  <c r="BP50" i="2" s="1"/>
  <c r="I194" i="6"/>
  <c r="I275" i="6"/>
  <c r="L238" i="6"/>
  <c r="E238" i="6"/>
  <c r="K218" i="6"/>
  <c r="I218" i="6"/>
  <c r="I201" i="6"/>
  <c r="G278" i="6"/>
  <c r="E278" i="6"/>
  <c r="L219" i="6"/>
  <c r="E219" i="6"/>
  <c r="F222" i="6"/>
  <c r="F184" i="6"/>
  <c r="BB184" i="2"/>
  <c r="L41" i="6"/>
  <c r="I41" i="6"/>
  <c r="G251" i="6"/>
  <c r="K222" i="6"/>
  <c r="L222" i="6"/>
  <c r="K300" i="6"/>
  <c r="BG300" i="2"/>
  <c r="G271" i="6"/>
  <c r="L271" i="6"/>
  <c r="E271" i="6"/>
  <c r="J235" i="6"/>
  <c r="AR49" i="2"/>
  <c r="F292" i="6"/>
  <c r="BB292" i="2"/>
  <c r="K284" i="6"/>
  <c r="BG284" i="2"/>
  <c r="G284" i="6"/>
  <c r="BC284" i="2"/>
  <c r="BE121" i="2"/>
  <c r="BO121" i="2" s="1"/>
  <c r="J263" i="6"/>
  <c r="H263" i="6"/>
  <c r="F210" i="6"/>
  <c r="L210" i="6"/>
  <c r="J40" i="6"/>
  <c r="L40" i="6"/>
  <c r="G40" i="6"/>
  <c r="AR38" i="2"/>
  <c r="K39" i="6"/>
  <c r="AK42" i="2"/>
  <c r="BA42" i="2" s="1"/>
  <c r="BB42" i="2"/>
  <c r="BL42" i="2" s="1"/>
  <c r="AC26" i="1"/>
  <c r="P21" i="6"/>
  <c r="CP21" i="6" s="1"/>
  <c r="CZ21" i="6" s="1"/>
  <c r="BE228" i="2"/>
  <c r="BO228" i="2" s="1"/>
  <c r="AK220" i="2"/>
  <c r="AR197" i="2"/>
  <c r="BH197" i="2" s="1"/>
  <c r="BG197" i="2"/>
  <c r="BQ197" i="2" s="1"/>
  <c r="BE154" i="2"/>
  <c r="BO154" i="2" s="1"/>
  <c r="AA281" i="6"/>
  <c r="Y281" i="6"/>
  <c r="AB281" i="6"/>
  <c r="AC281" i="6"/>
  <c r="BC26" i="2"/>
  <c r="AA117" i="6"/>
  <c r="AB117" i="6"/>
  <c r="AD117" i="6"/>
  <c r="AC117" i="6"/>
  <c r="AR85" i="2"/>
  <c r="BH85" i="2" s="1"/>
  <c r="BG85" i="2"/>
  <c r="BQ85" i="2" s="1"/>
  <c r="BF293" i="2"/>
  <c r="AR94" i="2"/>
  <c r="BH94" i="2" s="1"/>
  <c r="BR94" i="2" s="1"/>
  <c r="BG94" i="2"/>
  <c r="BQ94" i="2" s="1"/>
  <c r="AR88" i="2"/>
  <c r="BH88" i="2" s="1"/>
  <c r="BR88" i="2" s="1"/>
  <c r="BG88" i="2"/>
  <c r="BQ88" i="2" s="1"/>
  <c r="BE88" i="2"/>
  <c r="BO88" i="2" s="1"/>
  <c r="AR73" i="2"/>
  <c r="BH73" i="2" s="1"/>
  <c r="BR73" i="2" s="1"/>
  <c r="BG73" i="2"/>
  <c r="BQ73" i="2" s="1"/>
  <c r="F282" i="6"/>
  <c r="Y21" i="6"/>
  <c r="AB21" i="6"/>
  <c r="AT21" i="6"/>
  <c r="AK248" i="2"/>
  <c r="F257" i="6"/>
  <c r="BB257" i="2"/>
  <c r="CJ257" i="2"/>
  <c r="CT257" i="2" s="1"/>
  <c r="W257" i="2"/>
  <c r="F177" i="6"/>
  <c r="CJ177" i="2"/>
  <c r="CT177" i="2" s="1"/>
  <c r="BF150" i="2"/>
  <c r="BP150" i="2" s="1"/>
  <c r="BF131" i="2"/>
  <c r="BP131" i="2" s="1"/>
  <c r="BC44" i="2"/>
  <c r="BM44" i="2" s="1"/>
  <c r="BH150" i="2"/>
  <c r="BR150" i="2" s="1"/>
  <c r="BB119" i="2"/>
  <c r="BL119" i="2" s="1"/>
  <c r="BA28" i="2"/>
  <c r="F28" i="6" s="1"/>
  <c r="BF24" i="2"/>
  <c r="BD7" i="2"/>
  <c r="BD9" i="2"/>
  <c r="BD23" i="2"/>
  <c r="BN23" i="2" s="1"/>
  <c r="H296" i="6"/>
  <c r="BD296" i="2"/>
  <c r="H266" i="6"/>
  <c r="I266" i="6"/>
  <c r="Z257" i="2"/>
  <c r="BL257" i="2" s="1"/>
  <c r="H234" i="6"/>
  <c r="G234" i="6"/>
  <c r="E234" i="6"/>
  <c r="I196" i="6"/>
  <c r="BE196" i="2"/>
  <c r="I184" i="6"/>
  <c r="BE184" i="2"/>
  <c r="BO114" i="2"/>
  <c r="BQ154" i="2"/>
  <c r="BC51" i="2"/>
  <c r="BM51" i="2" s="1"/>
  <c r="F37" i="6"/>
  <c r="K226" i="6"/>
  <c r="L226" i="6"/>
  <c r="H258" i="6"/>
  <c r="G258" i="6"/>
  <c r="E258" i="6"/>
  <c r="K214" i="6"/>
  <c r="K282" i="6"/>
  <c r="I282" i="6"/>
  <c r="L296" i="6"/>
  <c r="H227" i="6"/>
  <c r="L227" i="6"/>
  <c r="E227" i="6"/>
  <c r="H223" i="6"/>
  <c r="K223" i="6"/>
  <c r="I182" i="6"/>
  <c r="G177" i="6"/>
  <c r="BG57" i="2"/>
  <c r="BQ57" i="2" s="1"/>
  <c r="J231" i="6"/>
  <c r="BE164" i="2"/>
  <c r="BO164" i="2" s="1"/>
  <c r="BR93" i="2"/>
  <c r="W80" i="2"/>
  <c r="BR91" i="2"/>
  <c r="AK66" i="2"/>
  <c r="BA66" i="2" s="1"/>
  <c r="BB66" i="2"/>
  <c r="BL66" i="2" s="1"/>
  <c r="K37" i="6"/>
  <c r="BB55" i="2"/>
  <c r="BL55" i="2" s="1"/>
  <c r="BP56" i="2"/>
  <c r="G211" i="6"/>
  <c r="K184" i="6"/>
  <c r="BG184" i="2"/>
  <c r="K255" i="6"/>
  <c r="L255" i="6"/>
  <c r="E255" i="6"/>
  <c r="L274" i="6"/>
  <c r="BM94" i="2"/>
  <c r="BA45" i="2"/>
  <c r="L246" i="6"/>
  <c r="E246" i="6"/>
  <c r="J188" i="6"/>
  <c r="BF188" i="2"/>
  <c r="BF147" i="2"/>
  <c r="BP147" i="2" s="1"/>
  <c r="BM88" i="2"/>
  <c r="J254" i="6"/>
  <c r="L230" i="6"/>
  <c r="K192" i="6"/>
  <c r="BG192" i="2"/>
  <c r="BL187" i="2"/>
  <c r="BE143" i="2"/>
  <c r="BO143" i="2" s="1"/>
  <c r="F242" i="6"/>
  <c r="BB242" i="2"/>
  <c r="L242" i="6"/>
  <c r="H242" i="6"/>
  <c r="BD242" i="2"/>
  <c r="H250" i="6"/>
  <c r="K267" i="6"/>
  <c r="BN228" i="2"/>
  <c r="L38" i="6"/>
  <c r="X281" i="6"/>
  <c r="W117" i="6"/>
  <c r="Z133" i="6"/>
  <c r="CX147" i="2"/>
  <c r="H37" i="6"/>
  <c r="W256" i="2"/>
  <c r="BE205" i="2"/>
  <c r="BO205" i="2" s="1"/>
  <c r="AK174" i="2"/>
  <c r="BA174" i="2" s="1"/>
  <c r="BB174" i="2"/>
  <c r="BE87" i="2"/>
  <c r="W87" i="2"/>
  <c r="AB271" i="6"/>
  <c r="AD271" i="6"/>
  <c r="AA271" i="6"/>
  <c r="AC271" i="6"/>
  <c r="AK251" i="2"/>
  <c r="BC207" i="2"/>
  <c r="W207" i="2"/>
  <c r="BH117" i="2"/>
  <c r="BR117" i="2" s="1"/>
  <c r="BD96" i="2"/>
  <c r="BA197" i="2"/>
  <c r="AC129" i="6"/>
  <c r="AD129" i="6"/>
  <c r="AB129" i="6"/>
  <c r="AA129" i="6"/>
  <c r="BG26" i="2"/>
  <c r="AR26" i="2"/>
  <c r="BH26" i="2" s="1"/>
  <c r="BR26" i="2" s="1"/>
  <c r="AB127" i="6"/>
  <c r="AA127" i="6"/>
  <c r="AC127" i="6"/>
  <c r="AD127" i="6"/>
  <c r="BH95" i="2"/>
  <c r="BR95" i="2" s="1"/>
  <c r="AR21" i="2"/>
  <c r="AA229" i="6"/>
  <c r="AD229" i="6"/>
  <c r="AB229" i="6"/>
  <c r="AC229" i="6"/>
  <c r="BH203" i="2"/>
  <c r="BC168" i="2"/>
  <c r="BM168" i="2" s="1"/>
  <c r="BG191" i="2"/>
  <c r="W139" i="6"/>
  <c r="Z139" i="6"/>
  <c r="Y139" i="6"/>
  <c r="X139" i="6"/>
  <c r="X80" i="6"/>
  <c r="AB80" i="6"/>
  <c r="AA80" i="6"/>
  <c r="Y80" i="6"/>
  <c r="W123" i="6"/>
  <c r="Z123" i="6"/>
  <c r="Y123" i="6"/>
  <c r="X123" i="6"/>
  <c r="AA285" i="6"/>
  <c r="Y285" i="6"/>
  <c r="AC285" i="6"/>
  <c r="X285" i="6"/>
  <c r="AA84" i="6"/>
  <c r="Y84" i="6"/>
  <c r="X84" i="6"/>
  <c r="AB84" i="6"/>
  <c r="AO122" i="6"/>
  <c r="AR122" i="6"/>
  <c r="AQ122" i="6"/>
  <c r="AT122" i="6"/>
  <c r="I283" i="6"/>
  <c r="AC283" i="2"/>
  <c r="BA257" i="2"/>
  <c r="BE249" i="2"/>
  <c r="BO249" i="2" s="1"/>
  <c r="BE136" i="2"/>
  <c r="BO136" i="2" s="1"/>
  <c r="W58" i="2"/>
  <c r="BC287" i="2"/>
  <c r="BH13" i="2"/>
  <c r="BR13" i="2" s="1"/>
  <c r="BE12" i="2"/>
  <c r="AR35" i="2"/>
  <c r="BH35" i="2" s="1"/>
  <c r="BR35" i="2" s="1"/>
  <c r="BG35" i="2"/>
  <c r="I270" i="6"/>
  <c r="H279" i="6"/>
  <c r="L279" i="6"/>
  <c r="E279" i="6"/>
  <c r="K262" i="6"/>
  <c r="L262" i="6"/>
  <c r="L186" i="6"/>
  <c r="I186" i="6"/>
  <c r="J282" i="6"/>
  <c r="G275" i="6"/>
  <c r="H238" i="6"/>
  <c r="H218" i="6"/>
  <c r="L218" i="6"/>
  <c r="F223" i="6"/>
  <c r="H200" i="6"/>
  <c r="BD200" i="2"/>
  <c r="K278" i="6"/>
  <c r="G219" i="6"/>
  <c r="K219" i="6"/>
  <c r="E185" i="6"/>
  <c r="BA185" i="2"/>
  <c r="BB127" i="2"/>
  <c r="BL127" i="2" s="1"/>
  <c r="E37" i="6"/>
  <c r="J41" i="6"/>
  <c r="K251" i="6"/>
  <c r="L251" i="6"/>
  <c r="E251" i="6"/>
  <c r="H222" i="6"/>
  <c r="I222" i="6"/>
  <c r="J300" i="6"/>
  <c r="BF300" i="2"/>
  <c r="H300" i="6"/>
  <c r="BD300" i="2"/>
  <c r="G300" i="6"/>
  <c r="BC300" i="2"/>
  <c r="J271" i="6"/>
  <c r="K271" i="6"/>
  <c r="F235" i="6"/>
  <c r="I235" i="6"/>
  <c r="BE135" i="2"/>
  <c r="BO135" i="2" s="1"/>
  <c r="AR45" i="2"/>
  <c r="J292" i="6"/>
  <c r="BF292" i="2"/>
  <c r="I292" i="6"/>
  <c r="BE292" i="2"/>
  <c r="E284" i="6"/>
  <c r="BA284" i="2"/>
  <c r="J193" i="6"/>
  <c r="I263" i="6"/>
  <c r="J210" i="6"/>
  <c r="H210" i="6"/>
  <c r="I210" i="6"/>
  <c r="E204" i="6"/>
  <c r="BA204" i="2"/>
  <c r="F204" i="6"/>
  <c r="BB204" i="2"/>
  <c r="E40" i="6"/>
  <c r="H40" i="6"/>
  <c r="BC63" i="2"/>
  <c r="BM63" i="2" s="1"/>
  <c r="G39" i="6"/>
  <c r="H39" i="6"/>
  <c r="L39" i="6"/>
  <c r="J39" i="6"/>
  <c r="E39" i="6"/>
  <c r="BB212" i="2"/>
  <c r="BL212" i="2" s="1"/>
  <c r="I36" i="6"/>
  <c r="G36" i="6"/>
  <c r="AK58" i="2"/>
  <c r="M21" i="6"/>
  <c r="CM21" i="6" s="1"/>
  <c r="CW21" i="6" s="1"/>
  <c r="AK228" i="2"/>
  <c r="BA228" i="2" s="1"/>
  <c r="BB228" i="2"/>
  <c r="BL228" i="2" s="1"/>
  <c r="AK190" i="2"/>
  <c r="BB190" i="2"/>
  <c r="AK71" i="2"/>
  <c r="BA71" i="2" s="1"/>
  <c r="BB71" i="2"/>
  <c r="BE161" i="2"/>
  <c r="BO161" i="2" s="1"/>
  <c r="AK85" i="2"/>
  <c r="BA85" i="2" s="1"/>
  <c r="BB85" i="2"/>
  <c r="AA112" i="6"/>
  <c r="X112" i="6"/>
  <c r="AD112" i="6"/>
  <c r="AC112" i="6"/>
  <c r="W70" i="6"/>
  <c r="X70" i="6"/>
  <c r="Z70" i="6"/>
  <c r="AB70" i="6"/>
  <c r="AK179" i="2"/>
  <c r="BA179" i="2" s="1"/>
  <c r="BB179" i="2"/>
  <c r="BL179" i="2" s="1"/>
  <c r="BF88" i="2"/>
  <c r="BP88" i="2" s="1"/>
  <c r="BD87" i="2"/>
  <c r="BN87" i="2" s="1"/>
  <c r="AA16" i="2"/>
  <c r="BC16" i="2"/>
  <c r="BM16" i="2" s="1"/>
  <c r="W16" i="2"/>
  <c r="Y174" i="6"/>
  <c r="AD174" i="6"/>
  <c r="X174" i="6"/>
  <c r="W174" i="6"/>
  <c r="BG249" i="2"/>
  <c r="BQ249" i="2" s="1"/>
  <c r="BH121" i="2"/>
  <c r="BR121" i="2" s="1"/>
  <c r="CL95" i="2"/>
  <c r="CV95" i="2" s="1"/>
  <c r="AX10" i="2"/>
  <c r="BF10" i="2" s="1"/>
  <c r="AZ10" i="2"/>
  <c r="E10" i="6" s="1"/>
  <c r="AW10" i="2"/>
  <c r="BE10" i="2" s="1"/>
  <c r="AY10" i="2"/>
  <c r="BG10" i="2" s="1"/>
  <c r="L10" i="6" s="1"/>
  <c r="E16" i="6"/>
  <c r="BH16" i="2"/>
  <c r="BR16" i="2" s="1"/>
  <c r="BH10" i="2"/>
  <c r="BR10" i="2" s="1"/>
  <c r="BA16" i="2"/>
  <c r="F16" i="6" s="1"/>
  <c r="BC9" i="2"/>
  <c r="AK22" i="2"/>
  <c r="BA22" i="2" s="1"/>
  <c r="F22" i="6" s="1"/>
  <c r="BB22" i="2"/>
  <c r="AT10" i="2"/>
  <c r="E33" i="6"/>
  <c r="BH33" i="2"/>
  <c r="BR33" i="2" s="1"/>
  <c r="BC23" i="2"/>
  <c r="H283" i="6"/>
  <c r="BO290" i="2"/>
  <c r="L266" i="6"/>
  <c r="BM287" i="2"/>
  <c r="L196" i="6"/>
  <c r="BH196" i="2"/>
  <c r="J222" i="6"/>
  <c r="AR51" i="2"/>
  <c r="BH51" i="2" s="1"/>
  <c r="BR51" i="2" s="1"/>
  <c r="BG51" i="2"/>
  <c r="BQ51" i="2" s="1"/>
  <c r="BF51" i="2"/>
  <c r="BP51" i="2" s="1"/>
  <c r="BN299" i="2"/>
  <c r="I226" i="6"/>
  <c r="G288" i="6"/>
  <c r="BC288" i="2"/>
  <c r="H214" i="6"/>
  <c r="G214" i="6"/>
  <c r="E214" i="6"/>
  <c r="I296" i="6"/>
  <c r="BE296" i="2"/>
  <c r="H282" i="6"/>
  <c r="L282" i="6"/>
  <c r="BL280" i="2"/>
  <c r="G296" i="6"/>
  <c r="BC296" i="2"/>
  <c r="G227" i="6"/>
  <c r="K227" i="6"/>
  <c r="F231" i="6"/>
  <c r="G223" i="6"/>
  <c r="L223" i="6"/>
  <c r="E223" i="6"/>
  <c r="L177" i="6"/>
  <c r="E177" i="6"/>
  <c r="AK57" i="2"/>
  <c r="BA57" i="2" s="1"/>
  <c r="BB57" i="2"/>
  <c r="BH65" i="2"/>
  <c r="BR75" i="2"/>
  <c r="G37" i="6"/>
  <c r="H231" i="6"/>
  <c r="I231" i="6"/>
  <c r="I211" i="6"/>
  <c r="H184" i="6"/>
  <c r="BD184" i="2"/>
  <c r="F255" i="6"/>
  <c r="G255" i="6"/>
  <c r="F274" i="6"/>
  <c r="K274" i="6"/>
  <c r="I274" i="6"/>
  <c r="BL164" i="2"/>
  <c r="G246" i="6"/>
  <c r="H246" i="6"/>
  <c r="K188" i="6"/>
  <c r="BF174" i="2"/>
  <c r="BP174" i="2" s="1"/>
  <c r="BD113" i="2"/>
  <c r="BN113" i="2" s="1"/>
  <c r="I193" i="6"/>
  <c r="E193" i="6"/>
  <c r="J230" i="6"/>
  <c r="I230" i="6"/>
  <c r="E192" i="6"/>
  <c r="BA192" i="2"/>
  <c r="G242" i="6"/>
  <c r="BC242" i="2"/>
  <c r="BP102" i="2"/>
  <c r="J250" i="6"/>
  <c r="L250" i="6"/>
  <c r="I250" i="6"/>
  <c r="G267" i="6"/>
  <c r="H267" i="6"/>
  <c r="L267" i="6"/>
  <c r="E267" i="6"/>
  <c r="I38" i="6"/>
  <c r="F38" i="6"/>
  <c r="BE42" i="2"/>
  <c r="BO42" i="2" s="1"/>
  <c r="Z289" i="6"/>
  <c r="W281" i="6"/>
  <c r="X117" i="6"/>
  <c r="AU21" i="6"/>
  <c r="AC174" i="6"/>
  <c r="Z112" i="6"/>
  <c r="Y70" i="6"/>
  <c r="Q27" i="6"/>
  <c r="CQ27" i="6" s="1"/>
  <c r="DA27" i="6" s="1"/>
  <c r="Q290" i="6"/>
  <c r="CQ290" i="6" s="1"/>
  <c r="DA290" i="6" s="1"/>
  <c r="AK261" i="2"/>
  <c r="BA261" i="2" s="1"/>
  <c r="BB261" i="2"/>
  <c r="BD162" i="2"/>
  <c r="BN162" i="2" s="1"/>
  <c r="BD160" i="2"/>
  <c r="BN160" i="2" s="1"/>
  <c r="BE160" i="2"/>
  <c r="BO160" i="2" s="1"/>
  <c r="W49" i="2"/>
  <c r="AK205" i="2"/>
  <c r="BG298" i="2"/>
  <c r="BQ298" i="2" s="1"/>
  <c r="BB244" i="2"/>
  <c r="CJ244" i="2"/>
  <c r="AW152" i="2"/>
  <c r="BE152" i="2" s="1"/>
  <c r="BO152" i="2" s="1"/>
  <c r="AZ152" i="2"/>
  <c r="BH152" i="2" s="1"/>
  <c r="BR152" i="2" s="1"/>
  <c r="AY152" i="2"/>
  <c r="AV152" i="2"/>
  <c r="BD152" i="2" s="1"/>
  <c r="AR96" i="2"/>
  <c r="BH96" i="2" s="1"/>
  <c r="BR96" i="2" s="1"/>
  <c r="BG96" i="2"/>
  <c r="BQ96" i="2" s="1"/>
  <c r="BC228" i="2"/>
  <c r="BM228" i="2" s="1"/>
  <c r="AK83" i="2"/>
  <c r="BC71" i="2"/>
  <c r="BM71" i="2" s="1"/>
  <c r="AK34" i="2"/>
  <c r="Z27" i="2"/>
  <c r="BB27" i="2"/>
  <c r="BL27" i="2" s="1"/>
  <c r="AK215" i="2"/>
  <c r="AR161" i="2"/>
  <c r="BH161" i="2" s="1"/>
  <c r="BR161" i="2" s="1"/>
  <c r="BG161" i="2"/>
  <c r="BQ161" i="2" s="1"/>
  <c r="AR146" i="2"/>
  <c r="BH146" i="2" s="1"/>
  <c r="BR146" i="2" s="1"/>
  <c r="BG146" i="2"/>
  <c r="BE142" i="2"/>
  <c r="BO142" i="2" s="1"/>
  <c r="BE139" i="2"/>
  <c r="AK168" i="2"/>
  <c r="BA168" i="2" s="1"/>
  <c r="BK168" i="2" s="1"/>
  <c r="BJ168" i="2" s="1"/>
  <c r="BB168" i="2"/>
  <c r="BL168" i="2" s="1"/>
  <c r="BH115" i="2"/>
  <c r="BR115" i="2" s="1"/>
  <c r="BD94" i="2"/>
  <c r="CL94" i="2"/>
  <c r="W94" i="2"/>
  <c r="BH56" i="2"/>
  <c r="BR56" i="2" s="1"/>
  <c r="BG233" i="2"/>
  <c r="Y61" i="6"/>
  <c r="X61" i="6"/>
  <c r="W61" i="6"/>
  <c r="Z61" i="6"/>
  <c r="AB17" i="2"/>
  <c r="BD17" i="2"/>
  <c r="I17" i="6" s="1"/>
  <c r="BC217" i="2"/>
  <c r="BM217" i="2" s="1"/>
  <c r="AK217" i="2"/>
  <c r="BA217" i="2" s="1"/>
  <c r="BB217" i="2"/>
  <c r="BL217" i="2" s="1"/>
  <c r="BD107" i="2"/>
  <c r="K257" i="6"/>
  <c r="BG257" i="2"/>
  <c r="BQ257" i="2" s="1"/>
  <c r="CO257" i="2"/>
  <c r="CY257" i="2" s="1"/>
  <c r="BD90" i="2"/>
  <c r="BN90" i="2" s="1"/>
  <c r="Z82" i="6"/>
  <c r="AC82" i="6"/>
  <c r="W82" i="6"/>
  <c r="AD82" i="6"/>
  <c r="H288" i="6"/>
  <c r="BD288" i="2"/>
  <c r="BN288" i="2" s="1"/>
  <c r="AB288" i="2"/>
  <c r="AC122" i="6"/>
  <c r="BH97" i="2"/>
  <c r="BR97" i="2" s="1"/>
  <c r="BE150" i="2"/>
  <c r="BO150" i="2" s="1"/>
  <c r="BH140" i="2"/>
  <c r="BR140" i="2" s="1"/>
  <c r="BH122" i="2"/>
  <c r="BR122" i="2" s="1"/>
  <c r="CK272" i="2"/>
  <c r="L194" i="6"/>
  <c r="L159" i="6"/>
  <c r="BH159" i="2"/>
  <c r="BR159" i="2" s="1"/>
  <c r="L260" i="6"/>
  <c r="G240" i="6"/>
  <c r="BC240" i="2"/>
  <c r="BM240" i="2" s="1"/>
  <c r="BA31" i="2"/>
  <c r="BC195" i="2"/>
  <c r="I197" i="6"/>
  <c r="BE197" i="2"/>
  <c r="L181" i="6"/>
  <c r="BH181" i="2"/>
  <c r="BR181" i="2" s="1"/>
  <c r="H194" i="6"/>
  <c r="H183" i="6"/>
  <c r="BD183" i="2"/>
  <c r="H78" i="6"/>
  <c r="BD78" i="2"/>
  <c r="BN78" i="2" s="1"/>
  <c r="Y30" i="2"/>
  <c r="X30" i="2" s="1"/>
  <c r="BA30" i="2"/>
  <c r="F30" i="6" s="1"/>
  <c r="BE115" i="2"/>
  <c r="BO115" i="2" s="1"/>
  <c r="E252" i="6"/>
  <c r="E206" i="6"/>
  <c r="I183" i="6"/>
  <c r="BE183" i="2"/>
  <c r="BO183" i="2" s="1"/>
  <c r="CP159" i="2"/>
  <c r="CZ159" i="2" s="1"/>
  <c r="J183" i="6"/>
  <c r="BF183" i="2"/>
  <c r="BP183" i="2" s="1"/>
  <c r="K40" i="6"/>
  <c r="AC137" i="6"/>
  <c r="BE159" i="2"/>
  <c r="BO159" i="2" s="1"/>
  <c r="AB58" i="6"/>
  <c r="AR177" i="2"/>
  <c r="G268" i="6"/>
  <c r="AA268" i="2"/>
  <c r="CK268" i="2"/>
  <c r="AR185" i="2"/>
  <c r="BH185" i="2" s="1"/>
  <c r="AR148" i="6"/>
  <c r="AO148" i="6"/>
  <c r="AQ148" i="6"/>
  <c r="AT148" i="6"/>
  <c r="AS148" i="6"/>
  <c r="AU148" i="6"/>
  <c r="AS60" i="6"/>
  <c r="AU60" i="6"/>
  <c r="AO60" i="6"/>
  <c r="AQ60" i="6"/>
  <c r="AR60" i="6"/>
  <c r="BB178" i="2"/>
  <c r="BL178" i="2" s="1"/>
  <c r="E298" i="6"/>
  <c r="BA298" i="2"/>
  <c r="BK298" i="2" s="1"/>
  <c r="BJ298" i="2" s="1"/>
  <c r="CI298" i="2"/>
  <c r="CQ298" i="2" s="1"/>
  <c r="Y298" i="2"/>
  <c r="X298" i="2" s="1"/>
  <c r="H295" i="6"/>
  <c r="BD295" i="2"/>
  <c r="BN295" i="2" s="1"/>
  <c r="K295" i="6"/>
  <c r="BG295" i="2"/>
  <c r="F166" i="6"/>
  <c r="BB166" i="2"/>
  <c r="BL166" i="2" s="1"/>
  <c r="E166" i="6"/>
  <c r="BA166" i="2"/>
  <c r="J180" i="6"/>
  <c r="BF180" i="2"/>
  <c r="BP180" i="2" s="1"/>
  <c r="J78" i="6"/>
  <c r="BF78" i="2"/>
  <c r="G132" i="6"/>
  <c r="BC132" i="2"/>
  <c r="BM132" i="2" s="1"/>
  <c r="E132" i="6"/>
  <c r="BA132" i="2"/>
  <c r="BK132" i="2" s="1"/>
  <c r="BJ132" i="2" s="1"/>
  <c r="Y132" i="2"/>
  <c r="X132" i="2" s="1"/>
  <c r="W132" i="2"/>
  <c r="E189" i="6"/>
  <c r="BA189" i="2"/>
  <c r="K163" i="6"/>
  <c r="BG163" i="2"/>
  <c r="BQ163" i="2" s="1"/>
  <c r="L245" i="6"/>
  <c r="AR193" i="6"/>
  <c r="AU193" i="6"/>
  <c r="AS193" i="6"/>
  <c r="AP193" i="6"/>
  <c r="AT193" i="6"/>
  <c r="AO193" i="6"/>
  <c r="AQ193" i="6"/>
  <c r="AV193" i="6"/>
  <c r="I240" i="6"/>
  <c r="BE240" i="2"/>
  <c r="BO240" i="2" s="1"/>
  <c r="AQ74" i="6"/>
  <c r="AV74" i="6"/>
  <c r="AS74" i="6"/>
  <c r="AT74" i="6"/>
  <c r="AO74" i="6"/>
  <c r="AU74" i="6"/>
  <c r="G273" i="6"/>
  <c r="BC273" i="2"/>
  <c r="BM273" i="2" s="1"/>
  <c r="H273" i="6"/>
  <c r="BD273" i="2"/>
  <c r="BN273" i="2" s="1"/>
  <c r="L173" i="6"/>
  <c r="BH173" i="2"/>
  <c r="BR173" i="2" s="1"/>
  <c r="AT152" i="6"/>
  <c r="AS152" i="6"/>
  <c r="AQ152" i="6"/>
  <c r="AO152" i="6"/>
  <c r="AR152" i="6"/>
  <c r="AU152" i="6"/>
  <c r="J214" i="6"/>
  <c r="J196" i="6"/>
  <c r="BF196" i="2"/>
  <c r="E264" i="6"/>
  <c r="BA264" i="2"/>
  <c r="L198" i="6"/>
  <c r="I109" i="6"/>
  <c r="BE109" i="2"/>
  <c r="BO109" i="2" s="1"/>
  <c r="CM109" i="2"/>
  <c r="AC109" i="2"/>
  <c r="K174" i="6"/>
  <c r="BG174" i="2"/>
  <c r="BQ174" i="2" s="1"/>
  <c r="I157" i="6"/>
  <c r="BE157" i="2"/>
  <c r="G105" i="6"/>
  <c r="I74" i="6"/>
  <c r="CM74" i="2"/>
  <c r="AC74" i="2"/>
  <c r="H89" i="6"/>
  <c r="BD89" i="2"/>
  <c r="BN89" i="2" s="1"/>
  <c r="L190" i="6"/>
  <c r="K133" i="6"/>
  <c r="BG133" i="2"/>
  <c r="BQ133" i="2" s="1"/>
  <c r="E95" i="6"/>
  <c r="BA95" i="2"/>
  <c r="I203" i="6"/>
  <c r="BE203" i="2"/>
  <c r="BO203" i="2" s="1"/>
  <c r="I48" i="6"/>
  <c r="BE48" i="2"/>
  <c r="BO48" i="2" s="1"/>
  <c r="AC48" i="2"/>
  <c r="F259" i="6"/>
  <c r="BG185" i="2"/>
  <c r="BQ185" i="2" s="1"/>
  <c r="BB152" i="2"/>
  <c r="BL152" i="2" s="1"/>
  <c r="L80" i="6"/>
  <c r="BH80" i="2"/>
  <c r="BR80" i="2" s="1"/>
  <c r="L286" i="6"/>
  <c r="BH286" i="2"/>
  <c r="F269" i="6"/>
  <c r="BB269" i="2"/>
  <c r="BL269" i="2" s="1"/>
  <c r="I232" i="6"/>
  <c r="BE232" i="2"/>
  <c r="J232" i="6"/>
  <c r="BF232" i="2"/>
  <c r="E232" i="6"/>
  <c r="K175" i="6"/>
  <c r="BG175" i="2"/>
  <c r="BQ175" i="2" s="1"/>
  <c r="F191" i="6"/>
  <c r="BB191" i="2"/>
  <c r="BL191" i="2" s="1"/>
  <c r="I141" i="6"/>
  <c r="BE141" i="2"/>
  <c r="BO141" i="2" s="1"/>
  <c r="I99" i="6"/>
  <c r="BE99" i="2"/>
  <c r="BO99" i="2" s="1"/>
  <c r="AC99" i="2"/>
  <c r="F74" i="6"/>
  <c r="F63" i="6"/>
  <c r="BB63" i="2"/>
  <c r="BL63" i="2" s="1"/>
  <c r="Z63" i="2"/>
  <c r="K110" i="6"/>
  <c r="BG110" i="2"/>
  <c r="Y25" i="2"/>
  <c r="X25" i="2" s="1"/>
  <c r="BA25" i="2"/>
  <c r="BK25" i="2" s="1"/>
  <c r="BJ25" i="2" s="1"/>
  <c r="CI25" i="2"/>
  <c r="L82" i="6"/>
  <c r="BH82" i="2"/>
  <c r="H48" i="6"/>
  <c r="BD48" i="2"/>
  <c r="K71" i="6"/>
  <c r="BG71" i="2"/>
  <c r="BQ71" i="2" s="1"/>
  <c r="I71" i="6"/>
  <c r="BE71" i="2"/>
  <c r="AC71" i="2"/>
  <c r="K64" i="6"/>
  <c r="J170" i="6"/>
  <c r="E170" i="6"/>
  <c r="BA170" i="2"/>
  <c r="L156" i="6"/>
  <c r="J156" i="6"/>
  <c r="BF156" i="2"/>
  <c r="H156" i="6"/>
  <c r="BD156" i="2"/>
  <c r="BN156" i="2" s="1"/>
  <c r="F153" i="6"/>
  <c r="BB153" i="2"/>
  <c r="K153" i="6"/>
  <c r="BG153" i="2"/>
  <c r="BQ153" i="2" s="1"/>
  <c r="I149" i="6"/>
  <c r="BE149" i="2"/>
  <c r="H112" i="6"/>
  <c r="BD112" i="2"/>
  <c r="BN112" i="2" s="1"/>
  <c r="I59" i="6"/>
  <c r="BF25" i="2"/>
  <c r="K25" i="6" s="1"/>
  <c r="AD25" i="2"/>
  <c r="CN25" i="2"/>
  <c r="I165" i="6"/>
  <c r="BE165" i="2"/>
  <c r="BO165" i="2" s="1"/>
  <c r="I244" i="6"/>
  <c r="H138" i="6"/>
  <c r="BD138" i="2"/>
  <c r="F72" i="6"/>
  <c r="BB72" i="2"/>
  <c r="H68" i="6"/>
  <c r="BE18" i="2"/>
  <c r="BD18" i="2"/>
  <c r="I18" i="6" s="1"/>
  <c r="BA14" i="2"/>
  <c r="F14" i="6" s="1"/>
  <c r="H224" i="6"/>
  <c r="J224" i="6"/>
  <c r="L224" i="6"/>
  <c r="BH224" i="2"/>
  <c r="AF224" i="2"/>
  <c r="L199" i="6"/>
  <c r="BH199" i="2"/>
  <c r="J199" i="6"/>
  <c r="BF199" i="2"/>
  <c r="BP199" i="2" s="1"/>
  <c r="K176" i="6"/>
  <c r="BG176" i="2"/>
  <c r="J176" i="6"/>
  <c r="BF176" i="2"/>
  <c r="BP176" i="2" s="1"/>
  <c r="E165" i="6"/>
  <c r="CI165" i="2"/>
  <c r="Y165" i="2"/>
  <c r="X165" i="2" s="1"/>
  <c r="K165" i="6"/>
  <c r="BG165" i="2"/>
  <c r="I86" i="6"/>
  <c r="BE86" i="2"/>
  <c r="BO86" i="2" s="1"/>
  <c r="G68" i="6"/>
  <c r="L76" i="6"/>
  <c r="E76" i="6"/>
  <c r="BA76" i="2"/>
  <c r="F138" i="6"/>
  <c r="E138" i="6"/>
  <c r="BA138" i="2"/>
  <c r="AD56" i="6"/>
  <c r="AC56" i="6"/>
  <c r="Y56" i="6"/>
  <c r="Z56" i="6"/>
  <c r="L216" i="6"/>
  <c r="BH216" i="2"/>
  <c r="BR216" i="2" s="1"/>
  <c r="BN207" i="2"/>
  <c r="J201" i="6"/>
  <c r="BF201" i="2"/>
  <c r="BP201" i="2" s="1"/>
  <c r="F201" i="6"/>
  <c r="J195" i="6"/>
  <c r="BF195" i="2"/>
  <c r="F195" i="6"/>
  <c r="K122" i="6"/>
  <c r="BG122" i="2"/>
  <c r="J122" i="6"/>
  <c r="BF122" i="2"/>
  <c r="BP122" i="2" s="1"/>
  <c r="J288" i="6"/>
  <c r="BF288" i="2"/>
  <c r="BF20" i="2"/>
  <c r="K20" i="6" s="1"/>
  <c r="AD20" i="2"/>
  <c r="BB97" i="2"/>
  <c r="K116" i="6"/>
  <c r="I116" i="6"/>
  <c r="BE116" i="2"/>
  <c r="BO116" i="2" s="1"/>
  <c r="E202" i="6"/>
  <c r="BA202" i="2"/>
  <c r="I289" i="6"/>
  <c r="J289" i="6"/>
  <c r="I265" i="6"/>
  <c r="H265" i="6"/>
  <c r="BD265" i="2"/>
  <c r="BN265" i="2" s="1"/>
  <c r="H103" i="6"/>
  <c r="BD103" i="2"/>
  <c r="BN103" i="2" s="1"/>
  <c r="K253" i="6"/>
  <c r="BG253" i="2"/>
  <c r="BQ253" i="2" s="1"/>
  <c r="H253" i="6"/>
  <c r="G151" i="6"/>
  <c r="BC151" i="2"/>
  <c r="BM151" i="2" s="1"/>
  <c r="K151" i="6"/>
  <c r="BG151" i="2"/>
  <c r="I144" i="6"/>
  <c r="BE144" i="2"/>
  <c r="BO144" i="2" s="1"/>
  <c r="F144" i="6"/>
  <c r="BB144" i="2"/>
  <c r="BL144" i="2" s="1"/>
  <c r="K296" i="6"/>
  <c r="BG296" i="2"/>
  <c r="BQ296" i="2" s="1"/>
  <c r="L297" i="6"/>
  <c r="F234" i="6"/>
  <c r="G76" i="6"/>
  <c r="BC76" i="2"/>
  <c r="BM76" i="2" s="1"/>
  <c r="H99" i="6"/>
  <c r="BD99" i="2"/>
  <c r="BN99" i="2" s="1"/>
  <c r="AB99" i="2"/>
  <c r="CL99" i="2"/>
  <c r="K120" i="6"/>
  <c r="L120" i="6"/>
  <c r="BH120" i="2"/>
  <c r="I120" i="6"/>
  <c r="BE120" i="2"/>
  <c r="BO120" i="2" s="1"/>
  <c r="I72" i="6"/>
  <c r="BE72" i="2"/>
  <c r="BO72" i="2" s="1"/>
  <c r="E72" i="6"/>
  <c r="BA72" i="2"/>
  <c r="AF14" i="2"/>
  <c r="BH14" i="2"/>
  <c r="BR14" i="2" s="1"/>
  <c r="BC14" i="2"/>
  <c r="H14" i="6" s="1"/>
  <c r="AA14" i="2"/>
  <c r="K285" i="6"/>
  <c r="BG285" i="2"/>
  <c r="G167" i="6"/>
  <c r="F130" i="6"/>
  <c r="BB130" i="2"/>
  <c r="BL130" i="2" s="1"/>
  <c r="J272" i="6"/>
  <c r="BF272" i="2"/>
  <c r="BP272" i="2" s="1"/>
  <c r="I272" i="6"/>
  <c r="BE272" i="2"/>
  <c r="K203" i="6"/>
  <c r="BG203" i="2"/>
  <c r="BQ203" i="2" s="1"/>
  <c r="E221" i="6"/>
  <c r="I221" i="6"/>
  <c r="BE221" i="2"/>
  <c r="G172" i="6"/>
  <c r="BC172" i="2"/>
  <c r="BM172" i="2" s="1"/>
  <c r="I297" i="6"/>
  <c r="BE297" i="2"/>
  <c r="BO297" i="2" s="1"/>
  <c r="G297" i="6"/>
  <c r="BC297" i="2"/>
  <c r="BM297" i="2" s="1"/>
  <c r="J241" i="6"/>
  <c r="BF241" i="2"/>
  <c r="BP241" i="2" s="1"/>
  <c r="F241" i="6"/>
  <c r="BB241" i="2"/>
  <c r="I241" i="6"/>
  <c r="BE241" i="2"/>
  <c r="BO241" i="2" s="1"/>
  <c r="L225" i="6"/>
  <c r="G225" i="6"/>
  <c r="BC225" i="2"/>
  <c r="CJ62" i="2"/>
  <c r="CQ62" i="2" s="1"/>
  <c r="BA15" i="2"/>
  <c r="CM18" i="2"/>
  <c r="Q18" i="6" s="1"/>
  <c r="CQ18" i="6" s="1"/>
  <c r="DA18" i="6" s="1"/>
  <c r="CL18" i="2"/>
  <c r="P18" i="6" s="1"/>
  <c r="CP18" i="6" s="1"/>
  <c r="CZ18" i="6" s="1"/>
  <c r="AY16" i="2"/>
  <c r="BG16" i="2" s="1"/>
  <c r="BQ16" i="2" s="1"/>
  <c r="AW16" i="2"/>
  <c r="BE16" i="2" s="1"/>
  <c r="W14" i="2"/>
  <c r="BC6" i="2"/>
  <c r="U11" i="1" s="1"/>
  <c r="BH7" i="2"/>
  <c r="W20" i="2"/>
  <c r="BE15" i="2"/>
  <c r="BB15" i="2"/>
  <c r="AU11" i="2"/>
  <c r="BC11" i="2" s="1"/>
  <c r="AS11" i="2"/>
  <c r="BA11" i="2" s="1"/>
  <c r="BR32" i="2"/>
  <c r="CJ14" i="2"/>
  <c r="CT14" i="2" s="1"/>
  <c r="BG7" i="2"/>
  <c r="G259" i="6"/>
  <c r="CK240" i="2"/>
  <c r="K215" i="6"/>
  <c r="E283" i="6"/>
  <c r="G266" i="6"/>
  <c r="E266" i="6"/>
  <c r="K254" i="6"/>
  <c r="E201" i="6"/>
  <c r="AX265" i="2"/>
  <c r="BF265" i="2" s="1"/>
  <c r="BP265" i="2" s="1"/>
  <c r="AY265" i="2"/>
  <c r="G270" i="6"/>
  <c r="E270" i="6"/>
  <c r="BQ299" i="2"/>
  <c r="AC289" i="2"/>
  <c r="G279" i="6"/>
  <c r="E209" i="6"/>
  <c r="BA209" i="2"/>
  <c r="CN199" i="2"/>
  <c r="R199" i="6" s="1"/>
  <c r="CR199" i="6" s="1"/>
  <c r="DB199" i="6" s="1"/>
  <c r="AW233" i="2"/>
  <c r="AZ233" i="2"/>
  <c r="BH233" i="2" s="1"/>
  <c r="BR233" i="2" s="1"/>
  <c r="CP181" i="2"/>
  <c r="CZ181" i="2" s="1"/>
  <c r="L234" i="6"/>
  <c r="Z241" i="2"/>
  <c r="F209" i="6"/>
  <c r="BB209" i="2"/>
  <c r="AD170" i="2"/>
  <c r="K196" i="6"/>
  <c r="BG196" i="2"/>
  <c r="AE176" i="2"/>
  <c r="AX204" i="2"/>
  <c r="AV204" i="2"/>
  <c r="BM153" i="2"/>
  <c r="BN153" i="2"/>
  <c r="K186" i="6"/>
  <c r="H181" i="6"/>
  <c r="BD181" i="2"/>
  <c r="BR157" i="2"/>
  <c r="BM148" i="2"/>
  <c r="CN122" i="2"/>
  <c r="J226" i="6"/>
  <c r="CN214" i="2"/>
  <c r="R214" i="6" s="1"/>
  <c r="CR214" i="6" s="1"/>
  <c r="DB214" i="6" s="1"/>
  <c r="BL171" i="2"/>
  <c r="BL155" i="2"/>
  <c r="BN147" i="2"/>
  <c r="AU116" i="2"/>
  <c r="BC116" i="2" s="1"/>
  <c r="BM116" i="2" s="1"/>
  <c r="AX116" i="2"/>
  <c r="BF116" i="2" s="1"/>
  <c r="BP116" i="2" s="1"/>
  <c r="W108" i="2"/>
  <c r="CO174" i="2"/>
  <c r="CY174" i="2" s="1"/>
  <c r="BL93" i="2"/>
  <c r="CN183" i="2"/>
  <c r="R183" i="6" s="1"/>
  <c r="CR183" i="6" s="1"/>
  <c r="DB183" i="6" s="1"/>
  <c r="BO125" i="2"/>
  <c r="AV117" i="2"/>
  <c r="AX117" i="2"/>
  <c r="BF117" i="2" s="1"/>
  <c r="BP117" i="2" s="1"/>
  <c r="AR67" i="2"/>
  <c r="BQ104" i="2"/>
  <c r="W103" i="2"/>
  <c r="BO73" i="2"/>
  <c r="W72" i="2"/>
  <c r="BP42" i="2"/>
  <c r="BQ77" i="2"/>
  <c r="BQ100" i="2"/>
  <c r="BQ90" i="2"/>
  <c r="CQ90" i="2"/>
  <c r="BL103" i="2"/>
  <c r="Z99" i="2"/>
  <c r="BR87" i="2"/>
  <c r="BM75" i="2"/>
  <c r="I37" i="6"/>
  <c r="AF80" i="2"/>
  <c r="AF76" i="2"/>
  <c r="AR39" i="2"/>
  <c r="BH39" i="2" s="1"/>
  <c r="AR40" i="2"/>
  <c r="BQ276" i="2"/>
  <c r="W240" i="2"/>
  <c r="AS221" i="2"/>
  <c r="BA221" i="2" s="1"/>
  <c r="AU221" i="2"/>
  <c r="F275" i="6"/>
  <c r="AW201" i="2"/>
  <c r="BE201" i="2" s="1"/>
  <c r="AS201" i="2"/>
  <c r="BA201" i="2" s="1"/>
  <c r="E194" i="6"/>
  <c r="K275" i="6"/>
  <c r="CM265" i="2"/>
  <c r="Q265" i="6" s="1"/>
  <c r="CQ265" i="6" s="1"/>
  <c r="DA265" i="6" s="1"/>
  <c r="AC232" i="2"/>
  <c r="BO232" i="2" s="1"/>
  <c r="G226" i="6"/>
  <c r="E226" i="6"/>
  <c r="G238" i="6"/>
  <c r="I238" i="6"/>
  <c r="BQ189" i="2"/>
  <c r="Y166" i="2"/>
  <c r="X166" i="2" s="1"/>
  <c r="AE203" i="2"/>
  <c r="CL112" i="2"/>
  <c r="CV112" i="2" s="1"/>
  <c r="K269" i="6"/>
  <c r="BG269" i="2"/>
  <c r="L288" i="6"/>
  <c r="BH288" i="2"/>
  <c r="L258" i="6"/>
  <c r="I214" i="6"/>
  <c r="G282" i="6"/>
  <c r="E282" i="6"/>
  <c r="BR276" i="2"/>
  <c r="AB265" i="2"/>
  <c r="BL299" i="2"/>
  <c r="AB253" i="2"/>
  <c r="AF225" i="2"/>
  <c r="L278" i="6"/>
  <c r="W245" i="2"/>
  <c r="I209" i="6"/>
  <c r="BE209" i="2"/>
  <c r="W199" i="2"/>
  <c r="G181" i="6"/>
  <c r="BC181" i="2"/>
  <c r="I219" i="6"/>
  <c r="F211" i="6"/>
  <c r="CI189" i="2"/>
  <c r="M189" i="6" s="1"/>
  <c r="CM189" i="6" s="1"/>
  <c r="BQ247" i="2"/>
  <c r="I223" i="6"/>
  <c r="W213" i="2"/>
  <c r="AT205" i="2"/>
  <c r="BB205" i="2" s="1"/>
  <c r="BL205" i="2" s="1"/>
  <c r="AU205" i="2"/>
  <c r="BC205" i="2" s="1"/>
  <c r="BM205" i="2" s="1"/>
  <c r="L180" i="6"/>
  <c r="BH180" i="2"/>
  <c r="L185" i="6"/>
  <c r="AX170" i="2"/>
  <c r="BF170" i="2" s="1"/>
  <c r="AY170" i="2"/>
  <c r="BG170" i="2" s="1"/>
  <c r="BQ170" i="2" s="1"/>
  <c r="G182" i="6"/>
  <c r="L182" i="6"/>
  <c r="CQ168" i="2"/>
  <c r="CO153" i="2"/>
  <c r="CJ144" i="2"/>
  <c r="CT144" i="2" s="1"/>
  <c r="H196" i="6"/>
  <c r="BD196" i="2"/>
  <c r="CJ191" i="2"/>
  <c r="H177" i="6"/>
  <c r="I177" i="6"/>
  <c r="CN156" i="2"/>
  <c r="R156" i="6" s="1"/>
  <c r="CR156" i="6" s="1"/>
  <c r="DB156" i="6" s="1"/>
  <c r="CM144" i="2"/>
  <c r="CW144" i="2" s="1"/>
  <c r="BP161" i="2"/>
  <c r="AC157" i="2"/>
  <c r="CL78" i="2"/>
  <c r="P78" i="6" s="1"/>
  <c r="CP78" i="6" s="1"/>
  <c r="CZ78" i="6" s="1"/>
  <c r="J251" i="6"/>
  <c r="J211" i="6"/>
  <c r="F185" i="6"/>
  <c r="BB185" i="2"/>
  <c r="AV172" i="2"/>
  <c r="AY172" i="2"/>
  <c r="BG172" i="2" s="1"/>
  <c r="BQ172" i="2" s="1"/>
  <c r="W167" i="2"/>
  <c r="CO163" i="2"/>
  <c r="S163" i="6" s="1"/>
  <c r="CS163" i="6" s="1"/>
  <c r="DC163" i="6" s="1"/>
  <c r="BQ147" i="2"/>
  <c r="AC110" i="2"/>
  <c r="J184" i="6"/>
  <c r="BF184" i="2"/>
  <c r="CN176" i="2"/>
  <c r="CX176" i="2" s="1"/>
  <c r="CJ130" i="2"/>
  <c r="CT130" i="2" s="1"/>
  <c r="AZ123" i="2"/>
  <c r="BH123" i="2" s="1"/>
  <c r="BR123" i="2" s="1"/>
  <c r="AT123" i="2"/>
  <c r="BB123" i="2" s="1"/>
  <c r="BP119" i="2"/>
  <c r="BL52" i="2"/>
  <c r="BM121" i="2"/>
  <c r="BM113" i="2"/>
  <c r="BM109" i="2"/>
  <c r="W74" i="2"/>
  <c r="Z72" i="2"/>
  <c r="AU55" i="2"/>
  <c r="BC55" i="2" s="1"/>
  <c r="H41" i="6"/>
  <c r="CL48" i="2"/>
  <c r="CK273" i="2"/>
  <c r="CU273" i="2" s="1"/>
  <c r="H251" i="6"/>
  <c r="AV35" i="2"/>
  <c r="BD35" i="2" s="1"/>
  <c r="BN35" i="2" s="1"/>
  <c r="AX35" i="2"/>
  <c r="BF35" i="2" s="1"/>
  <c r="BP35" i="2" s="1"/>
  <c r="AF286" i="2"/>
  <c r="K231" i="6"/>
  <c r="AW217" i="2"/>
  <c r="BE217" i="2" s="1"/>
  <c r="BO217" i="2" s="1"/>
  <c r="AZ217" i="2"/>
  <c r="AE165" i="2"/>
  <c r="BQ165" i="2" s="1"/>
  <c r="H211" i="6"/>
  <c r="L211" i="6"/>
  <c r="E211" i="6"/>
  <c r="W173" i="2"/>
  <c r="G222" i="6"/>
  <c r="E222" i="6"/>
  <c r="AD195" i="2"/>
  <c r="Y170" i="2"/>
  <c r="X170" i="2" s="1"/>
  <c r="AC183" i="2"/>
  <c r="L184" i="6"/>
  <c r="BH184" i="2"/>
  <c r="AF82" i="2"/>
  <c r="I300" i="6"/>
  <c r="E300" i="6"/>
  <c r="L300" i="6"/>
  <c r="BH300" i="2"/>
  <c r="CP260" i="2"/>
  <c r="CZ260" i="2" s="1"/>
  <c r="I255" i="6"/>
  <c r="H274" i="6"/>
  <c r="G274" i="6"/>
  <c r="E274" i="6"/>
  <c r="I271" i="6"/>
  <c r="H235" i="6"/>
  <c r="L235" i="6"/>
  <c r="E235" i="6"/>
  <c r="AD78" i="2"/>
  <c r="AD232" i="2"/>
  <c r="BM143" i="2"/>
  <c r="CM116" i="2"/>
  <c r="Q116" i="6" s="1"/>
  <c r="CQ116" i="6" s="1"/>
  <c r="DA116" i="6" s="1"/>
  <c r="AV167" i="2"/>
  <c r="AT167" i="2"/>
  <c r="BB167" i="2" s="1"/>
  <c r="BL167" i="2" s="1"/>
  <c r="AZ52" i="2"/>
  <c r="BH52" i="2" s="1"/>
  <c r="BR52" i="2" s="1"/>
  <c r="AS52" i="2"/>
  <c r="BA52" i="2" s="1"/>
  <c r="H292" i="6"/>
  <c r="BD292" i="2"/>
  <c r="G292" i="6"/>
  <c r="BC292" i="2"/>
  <c r="I284" i="6"/>
  <c r="BE284" i="2"/>
  <c r="L284" i="6"/>
  <c r="BH284" i="2"/>
  <c r="AE285" i="2"/>
  <c r="AS237" i="2"/>
  <c r="BA237" i="2" s="1"/>
  <c r="AU237" i="2"/>
  <c r="BC237" i="2" s="1"/>
  <c r="BM237" i="2" s="1"/>
  <c r="H188" i="6"/>
  <c r="L188" i="6"/>
  <c r="BH188" i="2"/>
  <c r="AS191" i="2"/>
  <c r="BA191" i="2" s="1"/>
  <c r="AW191" i="2"/>
  <c r="BE191" i="2" s="1"/>
  <c r="BO191" i="2" s="1"/>
  <c r="BP157" i="2"/>
  <c r="AV120" i="2"/>
  <c r="BD120" i="2" s="1"/>
  <c r="BN120" i="2" s="1"/>
  <c r="AX120" i="2"/>
  <c r="CJ201" i="2"/>
  <c r="N201" i="6" s="1"/>
  <c r="CN201" i="6" s="1"/>
  <c r="CX201" i="6" s="1"/>
  <c r="AZ175" i="2"/>
  <c r="BH175" i="2" s="1"/>
  <c r="BR175" i="2" s="1"/>
  <c r="AW175" i="2"/>
  <c r="BE175" i="2" s="1"/>
  <c r="BO175" i="2" s="1"/>
  <c r="Z138" i="2"/>
  <c r="AV110" i="2"/>
  <c r="BD110" i="2" s="1"/>
  <c r="BN110" i="2" s="1"/>
  <c r="AT110" i="2"/>
  <c r="BB110" i="2" s="1"/>
  <c r="BL110" i="2" s="1"/>
  <c r="BP93" i="2"/>
  <c r="W115" i="2"/>
  <c r="BL65" i="2"/>
  <c r="BL87" i="2"/>
  <c r="CK76" i="2"/>
  <c r="O76" i="6" s="1"/>
  <c r="CO76" i="6" s="1"/>
  <c r="CY76" i="6" s="1"/>
  <c r="H193" i="6"/>
  <c r="L263" i="6"/>
  <c r="E263" i="6"/>
  <c r="F254" i="6"/>
  <c r="H230" i="6"/>
  <c r="G230" i="6"/>
  <c r="E230" i="6"/>
  <c r="K210" i="6"/>
  <c r="G210" i="6"/>
  <c r="E210" i="6"/>
  <c r="BA210" i="2"/>
  <c r="J204" i="6"/>
  <c r="BF204" i="2"/>
  <c r="H204" i="6"/>
  <c r="BD204" i="2"/>
  <c r="L204" i="6"/>
  <c r="F192" i="6"/>
  <c r="BB192" i="2"/>
  <c r="I192" i="6"/>
  <c r="BE192" i="2"/>
  <c r="L192" i="6"/>
  <c r="BH192" i="2"/>
  <c r="AF190" i="2"/>
  <c r="W138" i="2"/>
  <c r="AC120" i="2"/>
  <c r="W129" i="2"/>
  <c r="AU56" i="2"/>
  <c r="BC56" i="2" s="1"/>
  <c r="BM56" i="2" s="1"/>
  <c r="AW56" i="2"/>
  <c r="I242" i="6"/>
  <c r="BE242" i="2"/>
  <c r="J242" i="6"/>
  <c r="BF242" i="2"/>
  <c r="K242" i="6"/>
  <c r="BG242" i="2"/>
  <c r="Z234" i="2"/>
  <c r="AX134" i="2"/>
  <c r="BF134" i="2" s="1"/>
  <c r="BP134" i="2" s="1"/>
  <c r="AY134" i="2"/>
  <c r="BQ119" i="2"/>
  <c r="F39" i="6"/>
  <c r="AC149" i="2"/>
  <c r="CI95" i="2"/>
  <c r="M95" i="6" s="1"/>
  <c r="CM95" i="6" s="1"/>
  <c r="CW95" i="6" s="1"/>
  <c r="CV95" i="6" s="1"/>
  <c r="AZ81" i="2"/>
  <c r="AT81" i="2"/>
  <c r="BB81" i="2" s="1"/>
  <c r="BL81" i="2" s="1"/>
  <c r="BM102" i="2"/>
  <c r="BM77" i="2"/>
  <c r="K250" i="6"/>
  <c r="G250" i="6"/>
  <c r="E250" i="6"/>
  <c r="F267" i="6"/>
  <c r="I267" i="6"/>
  <c r="W163" i="2"/>
  <c r="AF159" i="2"/>
  <c r="AE151" i="2"/>
  <c r="AU119" i="2"/>
  <c r="BC119" i="2" s="1"/>
  <c r="BM119" i="2" s="1"/>
  <c r="AW119" i="2"/>
  <c r="CI76" i="2"/>
  <c r="M76" i="6" s="1"/>
  <c r="CM76" i="6" s="1"/>
  <c r="CW76" i="6" s="1"/>
  <c r="CV76" i="6" s="1"/>
  <c r="AU65" i="2"/>
  <c r="BC65" i="2" s="1"/>
  <c r="BM65" i="2" s="1"/>
  <c r="AX65" i="2"/>
  <c r="BF65" i="2" s="1"/>
  <c r="BP65" i="2" s="1"/>
  <c r="L36" i="6"/>
  <c r="CS160" i="2"/>
  <c r="CR160" i="2" s="1"/>
  <c r="CN201" i="2"/>
  <c r="R201" i="6" s="1"/>
  <c r="CR201" i="6" s="1"/>
  <c r="DB201" i="6" s="1"/>
  <c r="AX159" i="2"/>
  <c r="BF159" i="2" s="1"/>
  <c r="AT159" i="2"/>
  <c r="BB159" i="2" s="1"/>
  <c r="AE120" i="2"/>
  <c r="AE116" i="2"/>
  <c r="K38" i="6"/>
  <c r="E38" i="6"/>
  <c r="AU146" i="2"/>
  <c r="BC146" i="2" s="1"/>
  <c r="BM146" i="2" s="1"/>
  <c r="AS146" i="2"/>
  <c r="BA146" i="2" s="1"/>
  <c r="BP86" i="2"/>
  <c r="AZ54" i="2"/>
  <c r="AV54" i="2"/>
  <c r="BD54" i="2" s="1"/>
  <c r="BN54" i="2" s="1"/>
  <c r="AT45" i="2"/>
  <c r="BB45" i="2" s="1"/>
  <c r="AZ45" i="2"/>
  <c r="AT155" i="6"/>
  <c r="AS155" i="6"/>
  <c r="AT147" i="6"/>
  <c r="AS147" i="6"/>
  <c r="AT192" i="6"/>
  <c r="AS192" i="6"/>
  <c r="X283" i="6"/>
  <c r="AC283" i="6"/>
  <c r="X225" i="6"/>
  <c r="AB225" i="6"/>
  <c r="AD96" i="6"/>
  <c r="AA96" i="6"/>
  <c r="Y49" i="6"/>
  <c r="X154" i="6"/>
  <c r="AC154" i="6"/>
  <c r="X146" i="6"/>
  <c r="AC146" i="6"/>
  <c r="X153" i="6"/>
  <c r="AC153" i="6"/>
  <c r="X145" i="6"/>
  <c r="AC145" i="6"/>
  <c r="AQ56" i="6"/>
  <c r="AO56" i="6"/>
  <c r="AB48" i="6"/>
  <c r="AD36" i="6"/>
  <c r="AB20" i="6"/>
  <c r="X20" i="6"/>
  <c r="AA17" i="6"/>
  <c r="AR190" i="6"/>
  <c r="AO190" i="6"/>
  <c r="W171" i="6"/>
  <c r="X171" i="6"/>
  <c r="AR153" i="6"/>
  <c r="AO153" i="6"/>
  <c r="AC104" i="6"/>
  <c r="X104" i="6"/>
  <c r="AQ88" i="6"/>
  <c r="AR88" i="6"/>
  <c r="X122" i="6"/>
  <c r="AA122" i="6"/>
  <c r="AO98" i="6"/>
  <c r="AV98" i="6"/>
  <c r="Z48" i="6"/>
  <c r="Z7" i="6"/>
  <c r="AB7" i="6"/>
  <c r="AD150" i="6"/>
  <c r="Y150" i="6"/>
  <c r="AD142" i="6"/>
  <c r="Y142" i="6"/>
  <c r="AC47" i="6"/>
  <c r="Y47" i="6"/>
  <c r="X76" i="6"/>
  <c r="W76" i="6"/>
  <c r="AB190" i="6"/>
  <c r="Y190" i="6"/>
  <c r="W178" i="6"/>
  <c r="X178" i="6"/>
  <c r="X126" i="6"/>
  <c r="Y126" i="6"/>
  <c r="Y207" i="6"/>
  <c r="W207" i="6"/>
  <c r="X193" i="6"/>
  <c r="Y193" i="6"/>
  <c r="AB130" i="6"/>
  <c r="Z130" i="6"/>
  <c r="AU128" i="6"/>
  <c r="AR128" i="6"/>
  <c r="W88" i="6"/>
  <c r="Z88" i="6"/>
  <c r="X49" i="6"/>
  <c r="AD152" i="6"/>
  <c r="Y152" i="6"/>
  <c r="AD144" i="6"/>
  <c r="Y144" i="6"/>
  <c r="Z121" i="6"/>
  <c r="AD124" i="6"/>
  <c r="W124" i="6"/>
  <c r="AD155" i="6"/>
  <c r="Y155" i="6"/>
  <c r="AD147" i="6"/>
  <c r="Y147" i="6"/>
  <c r="AC98" i="6"/>
  <c r="X98" i="6"/>
  <c r="AQ90" i="6"/>
  <c r="AR90" i="6"/>
  <c r="Y58" i="6"/>
  <c r="X50" i="6"/>
  <c r="AQ58" i="6"/>
  <c r="AO58" i="6"/>
  <c r="AV46" i="6"/>
  <c r="AT46" i="6"/>
  <c r="AD41" i="6"/>
  <c r="X41" i="6"/>
  <c r="AU41" i="6"/>
  <c r="AP41" i="6"/>
  <c r="Y36" i="6"/>
  <c r="AP8" i="6"/>
  <c r="AR17" i="6"/>
  <c r="AT17" i="6"/>
  <c r="W128" i="6"/>
  <c r="AC128" i="6"/>
  <c r="AB148" i="6"/>
  <c r="Z148" i="6"/>
  <c r="X119" i="6"/>
  <c r="Y119" i="6"/>
  <c r="AC59" i="6"/>
  <c r="Y59" i="6"/>
  <c r="AC55" i="6"/>
  <c r="Y55" i="6"/>
  <c r="AC106" i="6"/>
  <c r="X106" i="6"/>
  <c r="AC90" i="6"/>
  <c r="X90" i="6"/>
  <c r="X74" i="6"/>
  <c r="W74" i="6"/>
  <c r="AD60" i="6"/>
  <c r="W60" i="6"/>
  <c r="X36" i="6"/>
  <c r="X192" i="6"/>
  <c r="AA192" i="6"/>
  <c r="X182" i="6"/>
  <c r="AA182" i="6"/>
  <c r="AA163" i="6"/>
  <c r="AD163" i="6"/>
  <c r="AD205" i="6"/>
  <c r="AA205" i="6"/>
  <c r="AU163" i="6"/>
  <c r="AV163" i="6"/>
  <c r="AT141" i="6"/>
  <c r="AS141" i="6"/>
  <c r="AO96" i="6"/>
  <c r="AV96" i="6"/>
  <c r="X141" i="6"/>
  <c r="AC141" i="6"/>
  <c r="AC33" i="6"/>
  <c r="AB33" i="6"/>
  <c r="Z5" i="6"/>
  <c r="AL5" i="6"/>
  <c r="AJ5" i="6"/>
  <c r="CW71" i="2"/>
  <c r="AK36" i="6"/>
  <c r="BD59" i="2"/>
  <c r="AR130" i="2"/>
  <c r="BF154" i="2"/>
  <c r="BA152" i="2"/>
  <c r="BF138" i="2"/>
  <c r="AP60" i="6"/>
  <c r="AM147" i="6"/>
  <c r="AK147" i="6"/>
  <c r="BF163" i="2"/>
  <c r="BE151" i="2"/>
  <c r="BH253" i="2"/>
  <c r="BR253" i="2" s="1"/>
  <c r="BH191" i="2"/>
  <c r="BE94" i="2"/>
  <c r="AF23" i="2"/>
  <c r="Y27" i="2"/>
  <c r="X27" i="2" s="1"/>
  <c r="BA27" i="2"/>
  <c r="F27" i="6" s="1"/>
  <c r="BH44" i="2"/>
  <c r="BE148" i="2"/>
  <c r="BF48" i="2"/>
  <c r="BP48" i="2" s="1"/>
  <c r="BE123" i="2"/>
  <c r="AM151" i="6"/>
  <c r="AK151" i="6"/>
  <c r="AI167" i="6"/>
  <c r="AG167" i="6"/>
  <c r="AI52" i="6"/>
  <c r="AG52" i="6"/>
  <c r="BB16" i="2"/>
  <c r="AD17" i="2"/>
  <c r="BF17" i="2"/>
  <c r="BP17" i="2" s="1"/>
  <c r="G257" i="6"/>
  <c r="BC257" i="2"/>
  <c r="BM257" i="2" s="1"/>
  <c r="AM186" i="6"/>
  <c r="AK186" i="6"/>
  <c r="AN179" i="6"/>
  <c r="AL179" i="6"/>
  <c r="AN165" i="6"/>
  <c r="AL165" i="6"/>
  <c r="AN157" i="6"/>
  <c r="AL157" i="6"/>
  <c r="AI191" i="6"/>
  <c r="AG191" i="6"/>
  <c r="AN90" i="6"/>
  <c r="AL90" i="6"/>
  <c r="AD58" i="6"/>
  <c r="AM53" i="6"/>
  <c r="AK53" i="6"/>
  <c r="I225" i="6"/>
  <c r="BE225" i="2"/>
  <c r="BO225" i="2" s="1"/>
  <c r="J234" i="6"/>
  <c r="G221" i="6"/>
  <c r="BC221" i="2"/>
  <c r="BM221" i="2" s="1"/>
  <c r="K240" i="6"/>
  <c r="BG240" i="2"/>
  <c r="BQ240" i="2" s="1"/>
  <c r="BA156" i="2"/>
  <c r="BP75" i="2"/>
  <c r="BD31" i="2"/>
  <c r="AR242" i="2"/>
  <c r="BH242" i="2" s="1"/>
  <c r="BR207" i="2"/>
  <c r="AI144" i="6"/>
  <c r="AG144" i="6"/>
  <c r="E200" i="6"/>
  <c r="BA200" i="2"/>
  <c r="E196" i="6"/>
  <c r="BA196" i="2"/>
  <c r="F182" i="6"/>
  <c r="G78" i="6"/>
  <c r="BC78" i="2"/>
  <c r="BM78" i="2" s="1"/>
  <c r="J266" i="6"/>
  <c r="J206" i="6"/>
  <c r="J186" i="6"/>
  <c r="CN21" i="2"/>
  <c r="R21" i="6" s="1"/>
  <c r="CR21" i="6" s="1"/>
  <c r="DB21" i="6" s="1"/>
  <c r="AR243" i="2"/>
  <c r="BH243" i="2" s="1"/>
  <c r="BR243" i="2" s="1"/>
  <c r="BE190" i="2"/>
  <c r="BO190" i="2" s="1"/>
  <c r="BA102" i="2"/>
  <c r="AR278" i="2"/>
  <c r="CN20" i="2"/>
  <c r="CX20" i="2" s="1"/>
  <c r="AN59" i="6"/>
  <c r="AL59" i="6"/>
  <c r="AB56" i="6"/>
  <c r="E269" i="6"/>
  <c r="BA269" i="2"/>
  <c r="F279" i="6"/>
  <c r="H197" i="6"/>
  <c r="BD197" i="2"/>
  <c r="BN197" i="2" s="1"/>
  <c r="CO244" i="2"/>
  <c r="CY244" i="2" s="1"/>
  <c r="H206" i="6"/>
  <c r="K78" i="6"/>
  <c r="BG78" i="2"/>
  <c r="BQ78" i="2" s="1"/>
  <c r="J257" i="6"/>
  <c r="BF257" i="2"/>
  <c r="BP257" i="2" s="1"/>
  <c r="F196" i="6"/>
  <c r="BB196" i="2"/>
  <c r="BL196" i="2" s="1"/>
  <c r="F67" i="6"/>
  <c r="E67" i="6"/>
  <c r="BA67" i="2"/>
  <c r="BC183" i="2"/>
  <c r="AI122" i="6"/>
  <c r="AG122" i="6"/>
  <c r="AM184" i="6"/>
  <c r="AK184" i="6"/>
  <c r="AM100" i="6"/>
  <c r="AK100" i="6"/>
  <c r="AN11" i="6"/>
  <c r="AL11" i="6"/>
  <c r="L179" i="6"/>
  <c r="AF179" i="2"/>
  <c r="AR141" i="2"/>
  <c r="BF135" i="2"/>
  <c r="BP135" i="2" s="1"/>
  <c r="BE113" i="2"/>
  <c r="BO113" i="2" s="1"/>
  <c r="E288" i="6"/>
  <c r="BA288" i="2"/>
  <c r="AR221" i="2"/>
  <c r="BH221" i="2" s="1"/>
  <c r="BR221" i="2" s="1"/>
  <c r="AR151" i="2"/>
  <c r="BH151" i="2" s="1"/>
  <c r="BR151" i="2" s="1"/>
  <c r="I57" i="6"/>
  <c r="BE57" i="2"/>
  <c r="BO57" i="2" s="1"/>
  <c r="AC57" i="2"/>
  <c r="CM57" i="2"/>
  <c r="BB160" i="2"/>
  <c r="BL160" i="2" s="1"/>
  <c r="BG136" i="2"/>
  <c r="BQ136" i="2" s="1"/>
  <c r="L298" i="6"/>
  <c r="I295" i="6"/>
  <c r="BE295" i="2"/>
  <c r="BO295" i="2" s="1"/>
  <c r="G166" i="6"/>
  <c r="BC166" i="2"/>
  <c r="AX206" i="2"/>
  <c r="BF206" i="2" s="1"/>
  <c r="BP206" i="2" s="1"/>
  <c r="AY206" i="2"/>
  <c r="BG206" i="2" s="1"/>
  <c r="AW206" i="2"/>
  <c r="BE206" i="2" s="1"/>
  <c r="BO206" i="2" s="1"/>
  <c r="AZ206" i="2"/>
  <c r="AV206" i="2"/>
  <c r="BD206" i="2" s="1"/>
  <c r="BN206" i="2" s="1"/>
  <c r="AS206" i="2"/>
  <c r="BA206" i="2" s="1"/>
  <c r="AT206" i="2"/>
  <c r="BB206" i="2" s="1"/>
  <c r="AU206" i="2"/>
  <c r="BC206" i="2" s="1"/>
  <c r="E104" i="6"/>
  <c r="BA104" i="2"/>
  <c r="I132" i="6"/>
  <c r="BE132" i="2"/>
  <c r="J189" i="6"/>
  <c r="BF189" i="2"/>
  <c r="BP189" i="2" s="1"/>
  <c r="E163" i="6"/>
  <c r="BA163" i="2"/>
  <c r="BE163" i="2"/>
  <c r="BO163" i="2" s="1"/>
  <c r="AP142" i="6"/>
  <c r="AT142" i="6"/>
  <c r="AS142" i="6"/>
  <c r="AQ142" i="6"/>
  <c r="AO142" i="6"/>
  <c r="AR142" i="6"/>
  <c r="AU142" i="6"/>
  <c r="AV142" i="6"/>
  <c r="K245" i="6"/>
  <c r="BG245" i="2"/>
  <c r="BQ245" i="2" s="1"/>
  <c r="I247" i="6"/>
  <c r="BE247" i="2"/>
  <c r="BO247" i="2" s="1"/>
  <c r="J240" i="6"/>
  <c r="BF240" i="2"/>
  <c r="BP240" i="2" s="1"/>
  <c r="AV157" i="6"/>
  <c r="AU157" i="6"/>
  <c r="AS157" i="6"/>
  <c r="AT157" i="6"/>
  <c r="AO157" i="6"/>
  <c r="AR157" i="6"/>
  <c r="AQ157" i="6"/>
  <c r="AP157" i="6"/>
  <c r="I273" i="6"/>
  <c r="BE273" i="2"/>
  <c r="BO273" i="2" s="1"/>
  <c r="K173" i="6"/>
  <c r="BG173" i="2"/>
  <c r="BQ173" i="2" s="1"/>
  <c r="AC28" i="2"/>
  <c r="BE28" i="2"/>
  <c r="J28" i="6" s="1"/>
  <c r="CM28" i="2"/>
  <c r="G264" i="6"/>
  <c r="BC264" i="2"/>
  <c r="BM264" i="2" s="1"/>
  <c r="AA264" i="2"/>
  <c r="F264" i="6"/>
  <c r="BB264" i="2"/>
  <c r="BL264" i="2" s="1"/>
  <c r="J198" i="6"/>
  <c r="BF198" i="2"/>
  <c r="BP198" i="2" s="1"/>
  <c r="H139" i="6"/>
  <c r="J116" i="6"/>
  <c r="E109" i="6"/>
  <c r="BA109" i="2"/>
  <c r="F293" i="6"/>
  <c r="BB293" i="2"/>
  <c r="BL293" i="2" s="1"/>
  <c r="E174" i="6"/>
  <c r="H157" i="6"/>
  <c r="BD157" i="2"/>
  <c r="BN157" i="2" s="1"/>
  <c r="H105" i="6"/>
  <c r="E85" i="6"/>
  <c r="J77" i="6"/>
  <c r="BF77" i="2"/>
  <c r="BP77" i="2" s="1"/>
  <c r="AD77" i="2"/>
  <c r="J260" i="6"/>
  <c r="BF260" i="2"/>
  <c r="AS76" i="6"/>
  <c r="AQ76" i="6"/>
  <c r="AV76" i="6"/>
  <c r="AO76" i="6"/>
  <c r="AT76" i="6"/>
  <c r="AU76" i="6"/>
  <c r="J126" i="6"/>
  <c r="BF126" i="2"/>
  <c r="BP126" i="2" s="1"/>
  <c r="F89" i="6"/>
  <c r="BB89" i="2"/>
  <c r="BL89" i="2" s="1"/>
  <c r="I213" i="6"/>
  <c r="BE213" i="2"/>
  <c r="BO213" i="2" s="1"/>
  <c r="J190" i="6"/>
  <c r="BF190" i="2"/>
  <c r="J123" i="6"/>
  <c r="BF123" i="2"/>
  <c r="BP123" i="2" s="1"/>
  <c r="H203" i="6"/>
  <c r="BD203" i="2"/>
  <c r="BN203" i="2" s="1"/>
  <c r="L48" i="6"/>
  <c r="BH48" i="2"/>
  <c r="BR48" i="2" s="1"/>
  <c r="AF48" i="2"/>
  <c r="F278" i="6"/>
  <c r="J227" i="6"/>
  <c r="F200" i="6"/>
  <c r="BG106" i="2"/>
  <c r="BQ106" i="2" s="1"/>
  <c r="BG44" i="2"/>
  <c r="BG67" i="2"/>
  <c r="BQ67" i="2" s="1"/>
  <c r="BC24" i="2"/>
  <c r="H24" i="6" s="1"/>
  <c r="AA24" i="2"/>
  <c r="K80" i="6"/>
  <c r="BG80" i="2"/>
  <c r="BQ80" i="2" s="1"/>
  <c r="BC10" i="2"/>
  <c r="H10" i="6" s="1"/>
  <c r="AA10" i="2"/>
  <c r="F286" i="6"/>
  <c r="BB286" i="2"/>
  <c r="BL286" i="2" s="1"/>
  <c r="AR186" i="2"/>
  <c r="H175" i="6"/>
  <c r="BD175" i="2"/>
  <c r="BN175" i="2" s="1"/>
  <c r="L233" i="6"/>
  <c r="J191" i="6"/>
  <c r="H141" i="6"/>
  <c r="BD141" i="2"/>
  <c r="BN141" i="2" s="1"/>
  <c r="L74" i="6"/>
  <c r="G74" i="6"/>
  <c r="J63" i="6"/>
  <c r="BF63" i="2"/>
  <c r="BP63" i="2" s="1"/>
  <c r="F54" i="6"/>
  <c r="Z54" i="2"/>
  <c r="CJ54" i="2"/>
  <c r="H110" i="6"/>
  <c r="K82" i="6"/>
  <c r="BG82" i="2"/>
  <c r="BQ82" i="2" s="1"/>
  <c r="G48" i="6"/>
  <c r="BC48" i="2"/>
  <c r="H64" i="6"/>
  <c r="H170" i="6"/>
  <c r="BD170" i="2"/>
  <c r="G159" i="6"/>
  <c r="F156" i="6"/>
  <c r="BB156" i="2"/>
  <c r="BL156" i="2" s="1"/>
  <c r="I153" i="6"/>
  <c r="BE153" i="2"/>
  <c r="BO153" i="2" s="1"/>
  <c r="H149" i="6"/>
  <c r="BD149" i="2"/>
  <c r="BN149" i="2" s="1"/>
  <c r="G112" i="6"/>
  <c r="BC112" i="2"/>
  <c r="BM112" i="2" s="1"/>
  <c r="J112" i="6"/>
  <c r="BF112" i="2"/>
  <c r="J59" i="6"/>
  <c r="BF59" i="2"/>
  <c r="BP59" i="2" s="1"/>
  <c r="E59" i="6"/>
  <c r="BA59" i="2"/>
  <c r="AD52" i="6"/>
  <c r="Z52" i="6"/>
  <c r="E285" i="6"/>
  <c r="BA285" i="2"/>
  <c r="E241" i="6"/>
  <c r="BA241" i="2"/>
  <c r="F285" i="6"/>
  <c r="BB285" i="2"/>
  <c r="BL285" i="2" s="1"/>
  <c r="F262" i="6"/>
  <c r="K149" i="6"/>
  <c r="BG149" i="2"/>
  <c r="BQ149" i="2" s="1"/>
  <c r="BB161" i="2"/>
  <c r="BL161" i="2" s="1"/>
  <c r="E122" i="6"/>
  <c r="BA122" i="2"/>
  <c r="J236" i="6"/>
  <c r="BF236" i="2"/>
  <c r="BP236" i="2" s="1"/>
  <c r="CJ63" i="2"/>
  <c r="BE25" i="2"/>
  <c r="J25" i="6" s="1"/>
  <c r="BA9" i="2"/>
  <c r="F9" i="6" s="1"/>
  <c r="K224" i="6"/>
  <c r="F199" i="6"/>
  <c r="BB199" i="2"/>
  <c r="BL199" i="2" s="1"/>
  <c r="H165" i="6"/>
  <c r="BD165" i="2"/>
  <c r="BN165" i="2" s="1"/>
  <c r="J165" i="6"/>
  <c r="BF165" i="2"/>
  <c r="F86" i="6"/>
  <c r="BB86" i="2"/>
  <c r="BL86" i="2" s="1"/>
  <c r="K76" i="6"/>
  <c r="BG76" i="2"/>
  <c r="BQ76" i="2" s="1"/>
  <c r="I138" i="6"/>
  <c r="BE138" i="2"/>
  <c r="BO138" i="2" s="1"/>
  <c r="CM138" i="2"/>
  <c r="AC138" i="2"/>
  <c r="J216" i="6"/>
  <c r="BF216" i="2"/>
  <c r="BP216" i="2" s="1"/>
  <c r="K216" i="6"/>
  <c r="BG216" i="2"/>
  <c r="BQ216" i="2" s="1"/>
  <c r="F122" i="6"/>
  <c r="BB122" i="2"/>
  <c r="BL122" i="2" s="1"/>
  <c r="F288" i="6"/>
  <c r="BB288" i="2"/>
  <c r="BL288" i="2" s="1"/>
  <c r="BH19" i="2"/>
  <c r="BR19" i="2" s="1"/>
  <c r="J239" i="6"/>
  <c r="BF239" i="2"/>
  <c r="BP239" i="2" s="1"/>
  <c r="G239" i="6"/>
  <c r="BC239" i="2"/>
  <c r="AA239" i="2"/>
  <c r="E116" i="6"/>
  <c r="BA116" i="2"/>
  <c r="G108" i="6"/>
  <c r="BC108" i="2"/>
  <c r="BM108" i="2" s="1"/>
  <c r="J108" i="6"/>
  <c r="BF108" i="2"/>
  <c r="BP108" i="2" s="1"/>
  <c r="H202" i="6"/>
  <c r="BD202" i="2"/>
  <c r="BN202" i="2" s="1"/>
  <c r="I202" i="6"/>
  <c r="BE202" i="2"/>
  <c r="BO202" i="2" s="1"/>
  <c r="L158" i="6"/>
  <c r="BH158" i="2"/>
  <c r="BR158" i="2" s="1"/>
  <c r="AP150" i="6"/>
  <c r="AS150" i="6"/>
  <c r="AQ150" i="6"/>
  <c r="AT150" i="6"/>
  <c r="AV150" i="6"/>
  <c r="AO150" i="6"/>
  <c r="AR150" i="6"/>
  <c r="AU150" i="6"/>
  <c r="E87" i="6"/>
  <c r="BA87" i="2"/>
  <c r="BF87" i="2"/>
  <c r="BP87" i="2" s="1"/>
  <c r="E289" i="6"/>
  <c r="BA289" i="2"/>
  <c r="K289" i="6"/>
  <c r="BG289" i="2"/>
  <c r="BQ289" i="2" s="1"/>
  <c r="J265" i="6"/>
  <c r="AR179" i="6"/>
  <c r="AS179" i="6"/>
  <c r="AP179" i="6"/>
  <c r="AU179" i="6"/>
  <c r="AQ179" i="6"/>
  <c r="AV179" i="6"/>
  <c r="AO179" i="6"/>
  <c r="AT179" i="6"/>
  <c r="BF92" i="2"/>
  <c r="BP92" i="2" s="1"/>
  <c r="J253" i="6"/>
  <c r="BF253" i="2"/>
  <c r="BP253" i="2" s="1"/>
  <c r="E253" i="6"/>
  <c r="BA253" i="2"/>
  <c r="E151" i="6"/>
  <c r="BA151" i="2"/>
  <c r="G144" i="6"/>
  <c r="BC144" i="2"/>
  <c r="BM144" i="2" s="1"/>
  <c r="J58" i="6"/>
  <c r="F296" i="6"/>
  <c r="BB296" i="2"/>
  <c r="BB135" i="2"/>
  <c r="BL135" i="2" s="1"/>
  <c r="BG97" i="2"/>
  <c r="BQ97" i="2" s="1"/>
  <c r="G72" i="6"/>
  <c r="BC72" i="2"/>
  <c r="BB30" i="2"/>
  <c r="G30" i="6" s="1"/>
  <c r="BH20" i="2"/>
  <c r="BR20" i="2" s="1"/>
  <c r="F120" i="6"/>
  <c r="BB120" i="2"/>
  <c r="J120" i="6"/>
  <c r="BF120" i="2"/>
  <c r="BP120" i="2" s="1"/>
  <c r="G285" i="6"/>
  <c r="BC285" i="2"/>
  <c r="BM285" i="2" s="1"/>
  <c r="L285" i="6"/>
  <c r="I167" i="6"/>
  <c r="AC167" i="2"/>
  <c r="CM167" i="2"/>
  <c r="BF167" i="2"/>
  <c r="BP167" i="2" s="1"/>
  <c r="CN167" i="2"/>
  <c r="E130" i="6"/>
  <c r="BA130" i="2"/>
  <c r="G130" i="6"/>
  <c r="BC130" i="2"/>
  <c r="BM130" i="2" s="1"/>
  <c r="L272" i="6"/>
  <c r="BH272" i="2"/>
  <c r="K236" i="6"/>
  <c r="BG236" i="2"/>
  <c r="BQ236" i="2" s="1"/>
  <c r="I236" i="6"/>
  <c r="BE236" i="2"/>
  <c r="BO236" i="2" s="1"/>
  <c r="J203" i="6"/>
  <c r="BF203" i="2"/>
  <c r="BP203" i="2" s="1"/>
  <c r="K183" i="6"/>
  <c r="BG183" i="2"/>
  <c r="BQ183" i="2" s="1"/>
  <c r="J221" i="6"/>
  <c r="BF221" i="2"/>
  <c r="BP221" i="2" s="1"/>
  <c r="J172" i="6"/>
  <c r="BF172" i="2"/>
  <c r="J297" i="6"/>
  <c r="BF297" i="2"/>
  <c r="BP297" i="2" s="1"/>
  <c r="CK264" i="2"/>
  <c r="J225" i="6"/>
  <c r="BF225" i="2"/>
  <c r="E225" i="6"/>
  <c r="BA225" i="2"/>
  <c r="BG63" i="2"/>
  <c r="BQ63" i="2" s="1"/>
  <c r="BH27" i="2"/>
  <c r="BR27" i="2" s="1"/>
  <c r="I260" i="6"/>
  <c r="BE260" i="2"/>
  <c r="E184" i="6"/>
  <c r="BA184" i="2"/>
  <c r="F78" i="6"/>
  <c r="BB78" i="2"/>
  <c r="Z21" i="2"/>
  <c r="BG190" i="2"/>
  <c r="BQ190" i="2" s="1"/>
  <c r="BG217" i="2"/>
  <c r="F283" i="6"/>
  <c r="K283" i="6"/>
  <c r="G283" i="6"/>
  <c r="L269" i="6"/>
  <c r="BH269" i="2"/>
  <c r="BR269" i="2" s="1"/>
  <c r="J194" i="6"/>
  <c r="I204" i="6"/>
  <c r="H201" i="6"/>
  <c r="L78" i="6"/>
  <c r="E159" i="6"/>
  <c r="BA159" i="2"/>
  <c r="I67" i="6"/>
  <c r="BE67" i="2"/>
  <c r="BO67" i="2" s="1"/>
  <c r="F46" i="6"/>
  <c r="BB46" i="2"/>
  <c r="BF15" i="2"/>
  <c r="BB183" i="2"/>
  <c r="BE46" i="2"/>
  <c r="CI129" i="2"/>
  <c r="M129" i="6" s="1"/>
  <c r="CM129" i="6" s="1"/>
  <c r="CW129" i="6" s="1"/>
  <c r="CV129" i="6" s="1"/>
  <c r="E140" i="6"/>
  <c r="BA140" i="2"/>
  <c r="BK140" i="2" s="1"/>
  <c r="BJ140" i="2" s="1"/>
  <c r="BG150" i="2"/>
  <c r="BQ150" i="2" s="1"/>
  <c r="AQ231" i="6"/>
  <c r="AT231" i="6"/>
  <c r="BB243" i="2"/>
  <c r="BL243" i="2" s="1"/>
  <c r="BG152" i="2"/>
  <c r="BQ152" i="2" s="1"/>
  <c r="F298" i="6"/>
  <c r="BB298" i="2"/>
  <c r="BL298" i="2" s="1"/>
  <c r="L295" i="6"/>
  <c r="BH295" i="2"/>
  <c r="BR295" i="2" s="1"/>
  <c r="CP295" i="2"/>
  <c r="AF295" i="2"/>
  <c r="F295" i="6"/>
  <c r="BB295" i="2"/>
  <c r="BL295" i="2" s="1"/>
  <c r="J277" i="6"/>
  <c r="BF277" i="2"/>
  <c r="BP277" i="2" s="1"/>
  <c r="I277" i="6"/>
  <c r="BE277" i="2"/>
  <c r="BO277" i="2" s="1"/>
  <c r="I166" i="6"/>
  <c r="BE166" i="2"/>
  <c r="BO166" i="2" s="1"/>
  <c r="G180" i="6"/>
  <c r="BC180" i="2"/>
  <c r="BM180" i="2" s="1"/>
  <c r="H132" i="6"/>
  <c r="BD132" i="2"/>
  <c r="BN132" i="2" s="1"/>
  <c r="L189" i="6"/>
  <c r="BH189" i="2"/>
  <c r="BR189" i="2" s="1"/>
  <c r="BD66" i="2"/>
  <c r="BN66" i="2" s="1"/>
  <c r="CL66" i="2"/>
  <c r="BC18" i="2"/>
  <c r="BM18" i="2" s="1"/>
  <c r="AA18" i="2"/>
  <c r="I245" i="6"/>
  <c r="BE245" i="2"/>
  <c r="BO245" i="2" s="1"/>
  <c r="L240" i="6"/>
  <c r="BH240" i="2"/>
  <c r="BR240" i="2" s="1"/>
  <c r="F273" i="6"/>
  <c r="BB273" i="2"/>
  <c r="BL273" i="2" s="1"/>
  <c r="I217" i="6"/>
  <c r="E292" i="6"/>
  <c r="BA292" i="2"/>
  <c r="F214" i="6"/>
  <c r="F227" i="6"/>
  <c r="J264" i="6"/>
  <c r="BF264" i="2"/>
  <c r="BP264" i="2" s="1"/>
  <c r="L264" i="6"/>
  <c r="AF264" i="2"/>
  <c r="F139" i="6"/>
  <c r="BB139" i="2"/>
  <c r="BL139" i="2" s="1"/>
  <c r="H109" i="6"/>
  <c r="BD109" i="2"/>
  <c r="BN109" i="2" s="1"/>
  <c r="AB109" i="2"/>
  <c r="CL109" i="2"/>
  <c r="E293" i="6"/>
  <c r="BA293" i="2"/>
  <c r="I174" i="6"/>
  <c r="BE174" i="2"/>
  <c r="BO174" i="2" s="1"/>
  <c r="AC174" i="2"/>
  <c r="CM174" i="2"/>
  <c r="F157" i="6"/>
  <c r="BB157" i="2"/>
  <c r="BL157" i="2" s="1"/>
  <c r="L172" i="6"/>
  <c r="I92" i="6"/>
  <c r="AC92" i="2"/>
  <c r="CM92" i="2"/>
  <c r="AV74" i="2"/>
  <c r="BD74" i="2" s="1"/>
  <c r="BN74" i="2" s="1"/>
  <c r="AY74" i="2"/>
  <c r="AX74" i="2"/>
  <c r="BF74" i="2" s="1"/>
  <c r="BP74" i="2" s="1"/>
  <c r="AS74" i="2"/>
  <c r="BA74" i="2" s="1"/>
  <c r="BK74" i="2" s="1"/>
  <c r="BJ74" i="2" s="1"/>
  <c r="AZ74" i="2"/>
  <c r="AU74" i="2"/>
  <c r="BC74" i="2" s="1"/>
  <c r="BM74" i="2" s="1"/>
  <c r="AW74" i="2"/>
  <c r="BE74" i="2" s="1"/>
  <c r="BO74" i="2" s="1"/>
  <c r="AT74" i="2"/>
  <c r="BB74" i="2" s="1"/>
  <c r="BL74" i="2" s="1"/>
  <c r="F62" i="6"/>
  <c r="BB62" i="2"/>
  <c r="BL62" i="2" s="1"/>
  <c r="Z62" i="2"/>
  <c r="G260" i="6"/>
  <c r="BC260" i="2"/>
  <c r="L134" i="6"/>
  <c r="H75" i="6"/>
  <c r="CL75" i="2"/>
  <c r="AB75" i="2"/>
  <c r="I43" i="6"/>
  <c r="BE43" i="2"/>
  <c r="BO43" i="2" s="1"/>
  <c r="AC43" i="2"/>
  <c r="AU121" i="6"/>
  <c r="AR121" i="6"/>
  <c r="AS121" i="6"/>
  <c r="AT121" i="6"/>
  <c r="AP121" i="6"/>
  <c r="AV121" i="6"/>
  <c r="AQ121" i="6"/>
  <c r="AO121" i="6"/>
  <c r="G89" i="6"/>
  <c r="BC89" i="2"/>
  <c r="BM89" i="2" s="1"/>
  <c r="AF17" i="2"/>
  <c r="H95" i="6"/>
  <c r="BD95" i="2"/>
  <c r="BN95" i="2" s="1"/>
  <c r="F123" i="6"/>
  <c r="Z123" i="2"/>
  <c r="F203" i="6"/>
  <c r="BB203" i="2"/>
  <c r="BL203" i="2" s="1"/>
  <c r="G203" i="6"/>
  <c r="BC203" i="2"/>
  <c r="BM203" i="2" s="1"/>
  <c r="J270" i="6"/>
  <c r="F181" i="6"/>
  <c r="BB181" i="2"/>
  <c r="AD10" i="2"/>
  <c r="CN10" i="2"/>
  <c r="E286" i="6"/>
  <c r="BA286" i="2"/>
  <c r="BK286" i="2" s="1"/>
  <c r="BJ286" i="2" s="1"/>
  <c r="Y286" i="2"/>
  <c r="X286" i="2" s="1"/>
  <c r="CI286" i="2"/>
  <c r="H232" i="6"/>
  <c r="BD232" i="2"/>
  <c r="BN232" i="2" s="1"/>
  <c r="L232" i="6"/>
  <c r="F175" i="6"/>
  <c r="BB175" i="2"/>
  <c r="I233" i="6"/>
  <c r="BE233" i="2"/>
  <c r="BO233" i="2" s="1"/>
  <c r="E191" i="6"/>
  <c r="K141" i="6"/>
  <c r="BG141" i="2"/>
  <c r="BQ141" i="2" s="1"/>
  <c r="F141" i="6"/>
  <c r="BB141" i="2"/>
  <c r="K74" i="6"/>
  <c r="BG74" i="2"/>
  <c r="BQ74" i="2" s="1"/>
  <c r="L63" i="6"/>
  <c r="BH63" i="2"/>
  <c r="H63" i="6"/>
  <c r="BD63" i="2"/>
  <c r="BN63" i="2" s="1"/>
  <c r="AB63" i="2"/>
  <c r="CL63" i="2"/>
  <c r="I110" i="6"/>
  <c r="BE110" i="2"/>
  <c r="I82" i="6"/>
  <c r="E82" i="6"/>
  <c r="Y82" i="2"/>
  <c r="X82" i="2" s="1"/>
  <c r="F170" i="6"/>
  <c r="BB170" i="2"/>
  <c r="BL170" i="2" s="1"/>
  <c r="H159" i="6"/>
  <c r="BD159" i="2"/>
  <c r="BN159" i="2" s="1"/>
  <c r="G156" i="6"/>
  <c r="BC156" i="2"/>
  <c r="BM156" i="2" s="1"/>
  <c r="F149" i="6"/>
  <c r="BB149" i="2"/>
  <c r="L59" i="6"/>
  <c r="AF59" i="2"/>
  <c r="AR33" i="6"/>
  <c r="AT33" i="6"/>
  <c r="AV33" i="6"/>
  <c r="K112" i="6"/>
  <c r="BG112" i="2"/>
  <c r="BQ112" i="2" s="1"/>
  <c r="L112" i="6"/>
  <c r="BH112" i="2"/>
  <c r="BR112" i="2" s="1"/>
  <c r="CP59" i="2"/>
  <c r="E272" i="6"/>
  <c r="BA272" i="2"/>
  <c r="I216" i="6"/>
  <c r="BE216" i="2"/>
  <c r="BO216" i="2" s="1"/>
  <c r="H236" i="6"/>
  <c r="BD236" i="2"/>
  <c r="BN236" i="2" s="1"/>
  <c r="F172" i="6"/>
  <c r="BB172" i="2"/>
  <c r="BL172" i="2" s="1"/>
  <c r="L86" i="6"/>
  <c r="BH86" i="2"/>
  <c r="BR86" i="2" s="1"/>
  <c r="F99" i="6"/>
  <c r="BB99" i="2"/>
  <c r="BH25" i="2"/>
  <c r="BR25" i="2" s="1"/>
  <c r="I224" i="6"/>
  <c r="BE224" i="2"/>
  <c r="BO224" i="2" s="1"/>
  <c r="E224" i="6"/>
  <c r="BA224" i="2"/>
  <c r="K199" i="6"/>
  <c r="BG199" i="2"/>
  <c r="L176" i="6"/>
  <c r="BH176" i="2"/>
  <c r="G176" i="6"/>
  <c r="BC176" i="2"/>
  <c r="BM176" i="2" s="1"/>
  <c r="G165" i="6"/>
  <c r="BC165" i="2"/>
  <c r="G86" i="6"/>
  <c r="BC86" i="2"/>
  <c r="K68" i="6"/>
  <c r="J68" i="6"/>
  <c r="J76" i="6"/>
  <c r="BF76" i="2"/>
  <c r="G272" i="6"/>
  <c r="BC272" i="2"/>
  <c r="BM272" i="2" s="1"/>
  <c r="AA272" i="2"/>
  <c r="E172" i="6"/>
  <c r="BA172" i="2"/>
  <c r="BK172" i="2" s="1"/>
  <c r="BJ172" i="2" s="1"/>
  <c r="Y172" i="2"/>
  <c r="X172" i="2" s="1"/>
  <c r="L138" i="6"/>
  <c r="BH138" i="2"/>
  <c r="BR138" i="2" s="1"/>
  <c r="G216" i="6"/>
  <c r="BC216" i="2"/>
  <c r="BM216" i="2" s="1"/>
  <c r="F216" i="6"/>
  <c r="BB216" i="2"/>
  <c r="E216" i="6"/>
  <c r="BA216" i="2"/>
  <c r="L195" i="6"/>
  <c r="E195" i="6"/>
  <c r="BA195" i="2"/>
  <c r="H122" i="6"/>
  <c r="BD122" i="2"/>
  <c r="K288" i="6"/>
  <c r="BG288" i="2"/>
  <c r="W48" i="6"/>
  <c r="BB102" i="2"/>
  <c r="BL102" i="2" s="1"/>
  <c r="K239" i="6"/>
  <c r="BG239" i="2"/>
  <c r="BQ239" i="2" s="1"/>
  <c r="G116" i="6"/>
  <c r="H130" i="6"/>
  <c r="BD130" i="2"/>
  <c r="BN130" i="2" s="1"/>
  <c r="CL130" i="2"/>
  <c r="L108" i="6"/>
  <c r="BH108" i="2"/>
  <c r="BR108" i="2" s="1"/>
  <c r="J202" i="6"/>
  <c r="BF202" i="2"/>
  <c r="BP202" i="2" s="1"/>
  <c r="G202" i="6"/>
  <c r="BC202" i="2"/>
  <c r="F158" i="6"/>
  <c r="BB158" i="2"/>
  <c r="BL158" i="2" s="1"/>
  <c r="K158" i="6"/>
  <c r="BG158" i="2"/>
  <c r="L289" i="6"/>
  <c r="BH289" i="2"/>
  <c r="BR289" i="2" s="1"/>
  <c r="E265" i="6"/>
  <c r="BA265" i="2"/>
  <c r="F265" i="6"/>
  <c r="BB265" i="2"/>
  <c r="BL265" i="2" s="1"/>
  <c r="F253" i="6"/>
  <c r="BB253" i="2"/>
  <c r="I253" i="6"/>
  <c r="BE253" i="2"/>
  <c r="BO253" i="2" s="1"/>
  <c r="J144" i="6"/>
  <c r="BF144" i="2"/>
  <c r="BP144" i="2" s="1"/>
  <c r="H58" i="6"/>
  <c r="E296" i="6"/>
  <c r="BA296" i="2"/>
  <c r="H284" i="6"/>
  <c r="BD284" i="2"/>
  <c r="BN284" i="2" s="1"/>
  <c r="L193" i="6"/>
  <c r="K167" i="6"/>
  <c r="BG167" i="2"/>
  <c r="BQ167" i="2" s="1"/>
  <c r="H72" i="6"/>
  <c r="BD72" i="2"/>
  <c r="BN72" i="2" s="1"/>
  <c r="BC20" i="2"/>
  <c r="L99" i="6"/>
  <c r="BH99" i="2"/>
  <c r="BR99" i="2" s="1"/>
  <c r="H120" i="6"/>
  <c r="L72" i="6"/>
  <c r="BH72" i="2"/>
  <c r="BR72" i="2" s="1"/>
  <c r="J72" i="6"/>
  <c r="BF72" i="2"/>
  <c r="BP72" i="2" s="1"/>
  <c r="AD72" i="2"/>
  <c r="BD285" i="2"/>
  <c r="BN285" i="2" s="1"/>
  <c r="H167" i="6"/>
  <c r="BD167" i="2"/>
  <c r="BE130" i="2"/>
  <c r="H272" i="6"/>
  <c r="BD272" i="2"/>
  <c r="BN272" i="2" s="1"/>
  <c r="L236" i="6"/>
  <c r="BH236" i="2"/>
  <c r="AF236" i="2"/>
  <c r="F221" i="6"/>
  <c r="L221" i="6"/>
  <c r="AB20" i="2"/>
  <c r="BD20" i="2"/>
  <c r="I20" i="6" s="1"/>
  <c r="F297" i="6"/>
  <c r="BB297" i="2"/>
  <c r="BL297" i="2" s="1"/>
  <c r="J244" i="6"/>
  <c r="BF244" i="2"/>
  <c r="BP244" i="2" s="1"/>
  <c r="H244" i="6"/>
  <c r="G241" i="6"/>
  <c r="BC241" i="2"/>
  <c r="H241" i="6"/>
  <c r="BD241" i="2"/>
  <c r="BN241" i="2" s="1"/>
  <c r="AR144" i="6"/>
  <c r="AS144" i="6"/>
  <c r="AU144" i="6"/>
  <c r="AO144" i="6"/>
  <c r="AT144" i="6"/>
  <c r="AQ144" i="6"/>
  <c r="AV16" i="2"/>
  <c r="BD16" i="2" s="1"/>
  <c r="Y14" i="2"/>
  <c r="W30" i="2"/>
  <c r="BC15" i="2"/>
  <c r="AV11" i="2"/>
  <c r="BD11" i="2" s="1"/>
  <c r="AB25" i="2"/>
  <c r="AD15" i="2"/>
  <c r="CL273" i="2"/>
  <c r="P273" i="6" s="1"/>
  <c r="CP273" i="6" s="1"/>
  <c r="CZ273" i="6" s="1"/>
  <c r="G269" i="6"/>
  <c r="BC269" i="2"/>
  <c r="I259" i="6"/>
  <c r="AA297" i="2"/>
  <c r="CP289" i="2"/>
  <c r="T289" i="6" s="1"/>
  <c r="CT289" i="6" s="1"/>
  <c r="DD289" i="6" s="1"/>
  <c r="AC221" i="2"/>
  <c r="G215" i="6"/>
  <c r="L215" i="6"/>
  <c r="E215" i="6"/>
  <c r="BO268" i="2"/>
  <c r="K266" i="6"/>
  <c r="CJ259" i="2"/>
  <c r="CT259" i="2" s="1"/>
  <c r="I254" i="6"/>
  <c r="I200" i="6"/>
  <c r="BE200" i="2"/>
  <c r="AW265" i="2"/>
  <c r="BE265" i="2" s="1"/>
  <c r="BO265" i="2" s="1"/>
  <c r="H270" i="6"/>
  <c r="CM216" i="2"/>
  <c r="I279" i="6"/>
  <c r="G262" i="6"/>
  <c r="E262" i="6"/>
  <c r="AX233" i="2"/>
  <c r="BF233" i="2" s="1"/>
  <c r="BP233" i="2" s="1"/>
  <c r="I181" i="6"/>
  <c r="BE181" i="2"/>
  <c r="BP165" i="2"/>
  <c r="CJ273" i="2"/>
  <c r="CT273" i="2" s="1"/>
  <c r="K234" i="6"/>
  <c r="I234" i="6"/>
  <c r="CO239" i="2"/>
  <c r="CY239" i="2" s="1"/>
  <c r="CI202" i="2"/>
  <c r="M202" i="6" s="1"/>
  <c r="CM202" i="6" s="1"/>
  <c r="CW202" i="6" s="1"/>
  <c r="CV202" i="6" s="1"/>
  <c r="CP198" i="2"/>
  <c r="CZ198" i="2" s="1"/>
  <c r="F186" i="6"/>
  <c r="CK180" i="2"/>
  <c r="O180" i="6" s="1"/>
  <c r="CO180" i="6" s="1"/>
  <c r="CY180" i="6" s="1"/>
  <c r="CP173" i="2"/>
  <c r="CZ173" i="2" s="1"/>
  <c r="BQ160" i="2"/>
  <c r="AU204" i="2"/>
  <c r="BC204" i="2" s="1"/>
  <c r="CM203" i="2"/>
  <c r="CW203" i="2" s="1"/>
  <c r="Z153" i="2"/>
  <c r="BL153" i="2" s="1"/>
  <c r="H186" i="6"/>
  <c r="E186" i="6"/>
  <c r="AA172" i="2"/>
  <c r="AF156" i="2"/>
  <c r="BP152" i="2"/>
  <c r="W82" i="2"/>
  <c r="BR164" i="2"/>
  <c r="BL148" i="2"/>
  <c r="Z141" i="2"/>
  <c r="W120" i="2"/>
  <c r="CN270" i="2"/>
  <c r="R270" i="6" s="1"/>
  <c r="CR270" i="6" s="1"/>
  <c r="DB270" i="6" s="1"/>
  <c r="J238" i="6"/>
  <c r="J218" i="6"/>
  <c r="AD196" i="2"/>
  <c r="BM171" i="2"/>
  <c r="BL163" i="2"/>
  <c r="BM155" i="2"/>
  <c r="BN155" i="2"/>
  <c r="BL147" i="2"/>
  <c r="AY116" i="2"/>
  <c r="BG116" i="2" s="1"/>
  <c r="BQ116" i="2" s="1"/>
  <c r="CP138" i="2"/>
  <c r="T138" i="6" s="1"/>
  <c r="CT138" i="6" s="1"/>
  <c r="DD138" i="6" s="1"/>
  <c r="CP134" i="2"/>
  <c r="T134" i="6" s="1"/>
  <c r="CT134" i="6" s="1"/>
  <c r="DD134" i="6" s="1"/>
  <c r="BM93" i="2"/>
  <c r="BP121" i="2"/>
  <c r="AY117" i="2"/>
  <c r="BG117" i="2" s="1"/>
  <c r="BQ117" i="2" s="1"/>
  <c r="CM72" i="2"/>
  <c r="Q72" i="6" s="1"/>
  <c r="CQ72" i="6" s="1"/>
  <c r="DA72" i="6" s="1"/>
  <c r="BL106" i="2"/>
  <c r="BP52" i="2"/>
  <c r="BR100" i="2"/>
  <c r="BM91" i="2"/>
  <c r="AC67" i="2"/>
  <c r="CP63" i="2"/>
  <c r="CZ63" i="2" s="1"/>
  <c r="BN62" i="2"/>
  <c r="CO68" i="2"/>
  <c r="S68" i="6" s="1"/>
  <c r="CS68" i="6" s="1"/>
  <c r="DC68" i="6" s="1"/>
  <c r="CO64" i="2"/>
  <c r="CY64" i="2" s="1"/>
  <c r="BN281" i="2"/>
  <c r="CM272" i="2"/>
  <c r="Q272" i="6" s="1"/>
  <c r="CQ272" i="6" s="1"/>
  <c r="DA272" i="6" s="1"/>
  <c r="AT221" i="2"/>
  <c r="BB221" i="2" s="1"/>
  <c r="BL221" i="2" s="1"/>
  <c r="AA241" i="2"/>
  <c r="AT201" i="2"/>
  <c r="BB201" i="2" s="1"/>
  <c r="BL201" i="2" s="1"/>
  <c r="H275" i="6"/>
  <c r="L275" i="6"/>
  <c r="E275" i="6"/>
  <c r="H226" i="6"/>
  <c r="K238" i="6"/>
  <c r="G218" i="6"/>
  <c r="E218" i="6"/>
  <c r="AC244" i="2"/>
  <c r="CJ221" i="2"/>
  <c r="N221" i="6" s="1"/>
  <c r="CN221" i="6" s="1"/>
  <c r="CX221" i="6" s="1"/>
  <c r="W166" i="2"/>
  <c r="AA202" i="2"/>
  <c r="BQ179" i="2"/>
  <c r="CS294" i="2"/>
  <c r="CR294" i="2" s="1"/>
  <c r="K258" i="6"/>
  <c r="I258" i="6"/>
  <c r="AF297" i="2"/>
  <c r="CI272" i="2"/>
  <c r="M272" i="6" s="1"/>
  <c r="CM272" i="6" s="1"/>
  <c r="CW272" i="6" s="1"/>
  <c r="CV272" i="6" s="1"/>
  <c r="L214" i="6"/>
  <c r="BN268" i="2"/>
  <c r="K201" i="6"/>
  <c r="BG201" i="2"/>
  <c r="CM197" i="2"/>
  <c r="CW197" i="2" s="1"/>
  <c r="W265" i="2"/>
  <c r="BO299" i="2"/>
  <c r="CL295" i="2"/>
  <c r="CV295" i="2" s="1"/>
  <c r="W253" i="2"/>
  <c r="AA225" i="2"/>
  <c r="CO296" i="2"/>
  <c r="BN280" i="2"/>
  <c r="H278" i="6"/>
  <c r="I278" i="6"/>
  <c r="BM245" i="2"/>
  <c r="CI232" i="2"/>
  <c r="M232" i="6" s="1"/>
  <c r="CM232" i="6" s="1"/>
  <c r="CW232" i="6" s="1"/>
  <c r="CV232" i="6" s="1"/>
  <c r="CP232" i="2"/>
  <c r="T232" i="6" s="1"/>
  <c r="CT232" i="6" s="1"/>
  <c r="DD232" i="6" s="1"/>
  <c r="K209" i="6"/>
  <c r="BG209" i="2"/>
  <c r="AE199" i="2"/>
  <c r="I227" i="6"/>
  <c r="AA165" i="2"/>
  <c r="BM165" i="2" s="1"/>
  <c r="AD289" i="2"/>
  <c r="CL236" i="2"/>
  <c r="CV236" i="2" s="1"/>
  <c r="H219" i="6"/>
  <c r="Z216" i="2"/>
  <c r="K194" i="6"/>
  <c r="BC291" i="2"/>
  <c r="BM291" i="2" s="1"/>
  <c r="AD288" i="2"/>
  <c r="W247" i="2"/>
  <c r="W224" i="2"/>
  <c r="AS205" i="2"/>
  <c r="CJ195" i="2"/>
  <c r="CT195" i="2" s="1"/>
  <c r="W195" i="2"/>
  <c r="BO180" i="2"/>
  <c r="AZ170" i="2"/>
  <c r="BH170" i="2" s="1"/>
  <c r="BR170" i="2" s="1"/>
  <c r="W133" i="2"/>
  <c r="H182" i="6"/>
  <c r="K182" i="6"/>
  <c r="E182" i="6"/>
  <c r="AC166" i="2"/>
  <c r="CJ149" i="2"/>
  <c r="CT149" i="2" s="1"/>
  <c r="G196" i="6"/>
  <c r="BC196" i="2"/>
  <c r="K177" i="6"/>
  <c r="AA105" i="2"/>
  <c r="BP164" i="2"/>
  <c r="AA132" i="2"/>
  <c r="CL132" i="2"/>
  <c r="P132" i="6" s="1"/>
  <c r="CP132" i="6" s="1"/>
  <c r="CZ132" i="6" s="1"/>
  <c r="AZ172" i="2"/>
  <c r="BQ155" i="2"/>
  <c r="BM133" i="2"/>
  <c r="CN180" i="2"/>
  <c r="AU123" i="2"/>
  <c r="BC123" i="2" s="1"/>
  <c r="BM123" i="2" s="1"/>
  <c r="CN76" i="2"/>
  <c r="CX76" i="2" s="1"/>
  <c r="AF120" i="2"/>
  <c r="AF112" i="2"/>
  <c r="AA86" i="2"/>
  <c r="CM86" i="2"/>
  <c r="Q86" i="6" s="1"/>
  <c r="CQ86" i="6" s="1"/>
  <c r="DA86" i="6" s="1"/>
  <c r="BN84" i="2"/>
  <c r="BM118" i="2"/>
  <c r="AA116" i="2"/>
  <c r="BL97" i="2"/>
  <c r="CP99" i="2"/>
  <c r="CZ99" i="2" s="1"/>
  <c r="CL72" i="2"/>
  <c r="P72" i="6" s="1"/>
  <c r="CP72" i="6" s="1"/>
  <c r="CZ72" i="6" s="1"/>
  <c r="AE71" i="2"/>
  <c r="AB68" i="2"/>
  <c r="F41" i="6"/>
  <c r="K41" i="6"/>
  <c r="G41" i="6"/>
  <c r="E41" i="6"/>
  <c r="BP287" i="2"/>
  <c r="I251" i="6"/>
  <c r="AU35" i="2"/>
  <c r="BC35" i="2" s="1"/>
  <c r="BM35" i="2" s="1"/>
  <c r="BP299" i="2"/>
  <c r="CM253" i="2"/>
  <c r="CW253" i="2" s="1"/>
  <c r="AC297" i="2"/>
  <c r="CI264" i="2"/>
  <c r="M264" i="6" s="1"/>
  <c r="CM264" i="6" s="1"/>
  <c r="CW264" i="6" s="1"/>
  <c r="CV264" i="6" s="1"/>
  <c r="CP245" i="2"/>
  <c r="CZ245" i="2" s="1"/>
  <c r="G231" i="6"/>
  <c r="L231" i="6"/>
  <c r="E231" i="6"/>
  <c r="AC233" i="2"/>
  <c r="AX217" i="2"/>
  <c r="BF217" i="2" s="1"/>
  <c r="BP217" i="2" s="1"/>
  <c r="Z269" i="2"/>
  <c r="AB194" i="2"/>
  <c r="K211" i="6"/>
  <c r="H185" i="6"/>
  <c r="BD185" i="2"/>
  <c r="W170" i="2"/>
  <c r="AF176" i="2"/>
  <c r="BM152" i="2"/>
  <c r="F300" i="6"/>
  <c r="Y293" i="2"/>
  <c r="X293" i="2" s="1"/>
  <c r="W221" i="2"/>
  <c r="J255" i="6"/>
  <c r="H255" i="6"/>
  <c r="J274" i="6"/>
  <c r="Z295" i="2"/>
  <c r="F271" i="6"/>
  <c r="H271" i="6"/>
  <c r="W225" i="2"/>
  <c r="CI216" i="2"/>
  <c r="M216" i="6" s="1"/>
  <c r="CM216" i="6" s="1"/>
  <c r="CW216" i="6" s="1"/>
  <c r="CV216" i="6" s="1"/>
  <c r="CP216" i="2"/>
  <c r="T216" i="6" s="1"/>
  <c r="CT216" i="6" s="1"/>
  <c r="DD216" i="6" s="1"/>
  <c r="BQ280" i="2"/>
  <c r="W236" i="2"/>
  <c r="G235" i="6"/>
  <c r="K235" i="6"/>
  <c r="CN144" i="2"/>
  <c r="R144" i="6" s="1"/>
  <c r="CR144" i="6" s="1"/>
  <c r="DB144" i="6" s="1"/>
  <c r="BP268" i="2"/>
  <c r="BP237" i="2"/>
  <c r="AD224" i="2"/>
  <c r="AA167" i="2"/>
  <c r="AB167" i="2"/>
  <c r="BL159" i="2"/>
  <c r="AA151" i="2"/>
  <c r="BL143" i="2"/>
  <c r="BM135" i="2"/>
  <c r="AU167" i="2"/>
  <c r="BC167" i="2" s="1"/>
  <c r="BM167" i="2" s="1"/>
  <c r="CJ158" i="2"/>
  <c r="CT158" i="2" s="1"/>
  <c r="CO133" i="2"/>
  <c r="CY133" i="2" s="1"/>
  <c r="BP178" i="2"/>
  <c r="AY52" i="2"/>
  <c r="BG52" i="2" s="1"/>
  <c r="BQ52" i="2" s="1"/>
  <c r="AF269" i="2"/>
  <c r="K292" i="6"/>
  <c r="BG292" i="2"/>
  <c r="L292" i="6"/>
  <c r="J284" i="6"/>
  <c r="BF284" i="2"/>
  <c r="W289" i="2"/>
  <c r="CO295" i="2"/>
  <c r="S295" i="6" s="1"/>
  <c r="CS295" i="6" s="1"/>
  <c r="DC295" i="6" s="1"/>
  <c r="AT237" i="2"/>
  <c r="BB237" i="2" s="1"/>
  <c r="BL237" i="2" s="1"/>
  <c r="AF199" i="2"/>
  <c r="BR199" i="2" s="1"/>
  <c r="W217" i="2"/>
  <c r="J246" i="6"/>
  <c r="K246" i="6"/>
  <c r="I246" i="6"/>
  <c r="I188" i="6"/>
  <c r="G188" i="6"/>
  <c r="AX191" i="2"/>
  <c r="BF191" i="2" s="1"/>
  <c r="BP191" i="2" s="1"/>
  <c r="W141" i="2"/>
  <c r="AB122" i="2"/>
  <c r="AY120" i="2"/>
  <c r="BG120" i="2" s="1"/>
  <c r="BQ120" i="2" s="1"/>
  <c r="CN272" i="2"/>
  <c r="R272" i="6" s="1"/>
  <c r="CR272" i="6" s="1"/>
  <c r="DB272" i="6" s="1"/>
  <c r="AF189" i="2"/>
  <c r="AE175" i="2"/>
  <c r="AX175" i="2"/>
  <c r="BN170" i="2"/>
  <c r="BO155" i="2"/>
  <c r="BO147" i="2"/>
  <c r="AB138" i="2"/>
  <c r="AZ110" i="2"/>
  <c r="BH110" i="2" s="1"/>
  <c r="BR110" i="2" s="1"/>
  <c r="BL113" i="2"/>
  <c r="BL108" i="2"/>
  <c r="CL103" i="2"/>
  <c r="CV103" i="2" s="1"/>
  <c r="BQ86" i="2"/>
  <c r="BM87" i="2"/>
  <c r="BO71" i="2"/>
  <c r="W64" i="2"/>
  <c r="AB284" i="2"/>
  <c r="G193" i="6"/>
  <c r="K193" i="6"/>
  <c r="AE253" i="2"/>
  <c r="F263" i="6"/>
  <c r="G263" i="6"/>
  <c r="K263" i="6"/>
  <c r="AA260" i="2"/>
  <c r="CM277" i="2"/>
  <c r="CW277" i="2" s="1"/>
  <c r="F230" i="6"/>
  <c r="K230" i="6"/>
  <c r="CI252" i="2"/>
  <c r="M252" i="6" s="1"/>
  <c r="CM252" i="6" s="1"/>
  <c r="G204" i="6"/>
  <c r="J192" i="6"/>
  <c r="BF192" i="2"/>
  <c r="H192" i="6"/>
  <c r="BD192" i="2"/>
  <c r="G192" i="6"/>
  <c r="BC192" i="2"/>
  <c r="CM141" i="2"/>
  <c r="Q141" i="6" s="1"/>
  <c r="CQ141" i="6" s="1"/>
  <c r="DA141" i="6" s="1"/>
  <c r="Y138" i="2"/>
  <c r="CN241" i="2"/>
  <c r="CX241" i="2" s="1"/>
  <c r="CJ166" i="2"/>
  <c r="N166" i="6" s="1"/>
  <c r="CN166" i="6" s="1"/>
  <c r="CX166" i="6" s="1"/>
  <c r="BP133" i="2"/>
  <c r="AY56" i="2"/>
  <c r="BG56" i="2" s="1"/>
  <c r="BQ56" i="2" s="1"/>
  <c r="F40" i="6"/>
  <c r="AC59" i="2"/>
  <c r="E242" i="6"/>
  <c r="BA242" i="2"/>
  <c r="AD202" i="2"/>
  <c r="AB156" i="2"/>
  <c r="AZ134" i="2"/>
  <c r="BH134" i="2" s="1"/>
  <c r="BR134" i="2" s="1"/>
  <c r="I39" i="6"/>
  <c r="CM241" i="2"/>
  <c r="CW241" i="2" s="1"/>
  <c r="CM165" i="2"/>
  <c r="CW165" i="2" s="1"/>
  <c r="AV81" i="2"/>
  <c r="BD81" i="2" s="1"/>
  <c r="BN81" i="2" s="1"/>
  <c r="AA68" i="2"/>
  <c r="F250" i="6"/>
  <c r="CM240" i="2"/>
  <c r="Q240" i="6" s="1"/>
  <c r="CQ240" i="6" s="1"/>
  <c r="DA240" i="6" s="1"/>
  <c r="J267" i="6"/>
  <c r="Y292" i="2"/>
  <c r="X292" i="2" s="1"/>
  <c r="AD194" i="2"/>
  <c r="CS82" i="2"/>
  <c r="CR82" i="2" s="1"/>
  <c r="Z175" i="2"/>
  <c r="BL175" i="2" s="1"/>
  <c r="AZ119" i="2"/>
  <c r="BH119" i="2" s="1"/>
  <c r="BR119" i="2" s="1"/>
  <c r="CK89" i="2"/>
  <c r="O89" i="6" s="1"/>
  <c r="CO89" i="6" s="1"/>
  <c r="CY89" i="6" s="1"/>
  <c r="CL89" i="2"/>
  <c r="Y76" i="2"/>
  <c r="X76" i="2" s="1"/>
  <c r="AV65" i="2"/>
  <c r="BD65" i="2" s="1"/>
  <c r="K36" i="6"/>
  <c r="J36" i="6"/>
  <c r="W156" i="2"/>
  <c r="BP82" i="2"/>
  <c r="CP78" i="2"/>
  <c r="T78" i="6" s="1"/>
  <c r="CT78" i="6" s="1"/>
  <c r="DD78" i="6" s="1"/>
  <c r="AU159" i="2"/>
  <c r="BC159" i="2" s="1"/>
  <c r="BM159" i="2" s="1"/>
  <c r="AE122" i="2"/>
  <c r="BQ122" i="2" s="1"/>
  <c r="BQ118" i="2"/>
  <c r="AE110" i="2"/>
  <c r="AR47" i="2"/>
  <c r="J38" i="6"/>
  <c r="G38" i="6"/>
  <c r="CL224" i="2"/>
  <c r="P224" i="6" s="1"/>
  <c r="CP224" i="6" s="1"/>
  <c r="CZ224" i="6" s="1"/>
  <c r="AV146" i="2"/>
  <c r="BD146" i="2" s="1"/>
  <c r="BN146" i="2" s="1"/>
  <c r="BP280" i="2"/>
  <c r="BR129" i="2"/>
  <c r="W86" i="2"/>
  <c r="AB58" i="2"/>
  <c r="AR59" i="2"/>
  <c r="BH59" i="2" s="1"/>
  <c r="BR59" i="2" s="1"/>
  <c r="AT54" i="2"/>
  <c r="BB54" i="2" s="1"/>
  <c r="BL54" i="2" s="1"/>
  <c r="AY45" i="2"/>
  <c r="BG45" i="2" s="1"/>
  <c r="BQ45" i="2" s="1"/>
  <c r="AV155" i="6"/>
  <c r="AU155" i="6"/>
  <c r="AV147" i="6"/>
  <c r="AU147" i="6"/>
  <c r="AV192" i="6"/>
  <c r="AU192" i="6"/>
  <c r="Y283" i="6"/>
  <c r="AD225" i="6"/>
  <c r="Y96" i="6"/>
  <c r="AB96" i="6"/>
  <c r="AA154" i="6"/>
  <c r="AA146" i="6"/>
  <c r="Z153" i="6"/>
  <c r="Z145" i="6"/>
  <c r="X137" i="6"/>
  <c r="AA56" i="6"/>
  <c r="AR56" i="6"/>
  <c r="AA20" i="6"/>
  <c r="AP190" i="6"/>
  <c r="AQ190" i="6"/>
  <c r="AD171" i="6"/>
  <c r="AQ153" i="6"/>
  <c r="W104" i="6"/>
  <c r="AU88" i="6"/>
  <c r="AS88" i="6"/>
  <c r="Z122" i="6"/>
  <c r="AT98" i="6"/>
  <c r="AP98" i="6"/>
  <c r="AA38" i="6"/>
  <c r="AA7" i="6"/>
  <c r="AB150" i="6"/>
  <c r="AB142" i="6"/>
  <c r="AB47" i="6"/>
  <c r="AB76" i="6"/>
  <c r="Z190" i="6"/>
  <c r="AD178" i="6"/>
  <c r="W126" i="6"/>
  <c r="AC207" i="6"/>
  <c r="AD193" i="6"/>
  <c r="W193" i="6"/>
  <c r="AD130" i="6"/>
  <c r="AV128" i="6"/>
  <c r="AO128" i="6"/>
  <c r="AC88" i="6"/>
  <c r="AB152" i="6"/>
  <c r="Z152" i="6"/>
  <c r="AB144" i="6"/>
  <c r="Z144" i="6"/>
  <c r="X121" i="6"/>
  <c r="Y121" i="6"/>
  <c r="AB124" i="6"/>
  <c r="AA155" i="6"/>
  <c r="AA147" i="6"/>
  <c r="AD98" i="6"/>
  <c r="AU90" i="6"/>
  <c r="AS90" i="6"/>
  <c r="AA54" i="6"/>
  <c r="AR58" i="6"/>
  <c r="AP58" i="6"/>
  <c r="AS46" i="6"/>
  <c r="AV41" i="6"/>
  <c r="AR41" i="6"/>
  <c r="AD38" i="6"/>
  <c r="AQ17" i="6"/>
  <c r="X128" i="6"/>
  <c r="AD148" i="6"/>
  <c r="Y148" i="6"/>
  <c r="Z119" i="6"/>
  <c r="AB59" i="6"/>
  <c r="AB55" i="6"/>
  <c r="AD106" i="6"/>
  <c r="AD90" i="6"/>
  <c r="AB74" i="6"/>
  <c r="Z74" i="6"/>
  <c r="AB60" i="6"/>
  <c r="Y60" i="6"/>
  <c r="AQ38" i="6"/>
  <c r="AD192" i="6"/>
  <c r="AD182" i="6"/>
  <c r="W163" i="6"/>
  <c r="AB163" i="6"/>
  <c r="AC205" i="6"/>
  <c r="AO163" i="6"/>
  <c r="AV141" i="6"/>
  <c r="AU141" i="6"/>
  <c r="AT96" i="6"/>
  <c r="Z141" i="6"/>
  <c r="AA33" i="6"/>
  <c r="AD33" i="6"/>
  <c r="Z8" i="6"/>
  <c r="J37" i="6"/>
  <c r="CL20" i="2"/>
  <c r="AM5" i="6"/>
  <c r="E36" i="6"/>
  <c r="L37" i="6"/>
  <c r="AM36" i="6"/>
  <c r="CL289" i="2"/>
  <c r="CV289" i="2" s="1"/>
  <c r="Z20" i="2"/>
  <c r="BB20" i="2"/>
  <c r="BL20" i="2" s="1"/>
  <c r="AR105" i="2"/>
  <c r="BF33" i="2"/>
  <c r="K33" i="6" s="1"/>
  <c r="AR252" i="2"/>
  <c r="AR205" i="2"/>
  <c r="BH205" i="2" s="1"/>
  <c r="BR205" i="2" s="1"/>
  <c r="AR174" i="2"/>
  <c r="AR251" i="2"/>
  <c r="BC212" i="2"/>
  <c r="AP74" i="6"/>
  <c r="AV152" i="6"/>
  <c r="BB59" i="2"/>
  <c r="BL59" i="2" s="1"/>
  <c r="AP148" i="6"/>
  <c r="AN147" i="6"/>
  <c r="I130" i="6"/>
  <c r="AR211" i="2"/>
  <c r="K202" i="6"/>
  <c r="AR168" i="2"/>
  <c r="BH168" i="2" s="1"/>
  <c r="BA94" i="2"/>
  <c r="BA19" i="2"/>
  <c r="BB272" i="2"/>
  <c r="BG241" i="2"/>
  <c r="AR201" i="2"/>
  <c r="BA144" i="2"/>
  <c r="CM43" i="2"/>
  <c r="AN151" i="6"/>
  <c r="AJ167" i="6"/>
  <c r="AV60" i="6"/>
  <c r="AJ52" i="6"/>
  <c r="AR76" i="2"/>
  <c r="BH76" i="2" s="1"/>
  <c r="BR76" i="2" s="1"/>
  <c r="AN186" i="6"/>
  <c r="AM179" i="6"/>
  <c r="AM165" i="6"/>
  <c r="AM157" i="6"/>
  <c r="AJ191" i="6"/>
  <c r="AM90" i="6"/>
  <c r="X54" i="6"/>
  <c r="AN53" i="6"/>
  <c r="W41" i="6"/>
  <c r="Y17" i="6"/>
  <c r="I257" i="6"/>
  <c r="BE257" i="2"/>
  <c r="K225" i="6"/>
  <c r="BG225" i="2"/>
  <c r="BQ225" i="2" s="1"/>
  <c r="K159" i="6"/>
  <c r="BG159" i="2"/>
  <c r="CL93" i="2"/>
  <c r="J177" i="6"/>
  <c r="CK18" i="2"/>
  <c r="O18" i="6" s="1"/>
  <c r="CO18" i="6" s="1"/>
  <c r="CY18" i="6" s="1"/>
  <c r="CM48" i="2"/>
  <c r="BD15" i="2"/>
  <c r="BN15" i="2" s="1"/>
  <c r="BH247" i="2"/>
  <c r="AD31" i="2"/>
  <c r="BF31" i="2"/>
  <c r="BP31" i="2" s="1"/>
  <c r="BH213" i="2"/>
  <c r="AV231" i="6"/>
  <c r="AJ144" i="6"/>
  <c r="Z50" i="6"/>
  <c r="L283" i="6"/>
  <c r="G200" i="6"/>
  <c r="F194" i="6"/>
  <c r="F266" i="6"/>
  <c r="CP224" i="2"/>
  <c r="T224" i="6" s="1"/>
  <c r="CT224" i="6" s="1"/>
  <c r="DD224" i="6" s="1"/>
  <c r="F218" i="6"/>
  <c r="E183" i="6"/>
  <c r="BA183" i="2"/>
  <c r="CI140" i="2"/>
  <c r="CQ140" i="2" s="1"/>
  <c r="I78" i="6"/>
  <c r="J252" i="6"/>
  <c r="J182" i="6"/>
  <c r="CN72" i="2"/>
  <c r="AR31" i="2"/>
  <c r="BH31" i="2" s="1"/>
  <c r="BR31" i="2" s="1"/>
  <c r="CI132" i="2"/>
  <c r="CS132" i="2" s="1"/>
  <c r="CR132" i="2" s="1"/>
  <c r="CP239" i="2"/>
  <c r="T239" i="6" s="1"/>
  <c r="CT239" i="6" s="1"/>
  <c r="DD239" i="6" s="1"/>
  <c r="BH239" i="2"/>
  <c r="BC178" i="2"/>
  <c r="CP264" i="2"/>
  <c r="CZ264" i="2" s="1"/>
  <c r="AB30" i="2"/>
  <c r="BD30" i="2"/>
  <c r="BN30" i="2" s="1"/>
  <c r="BC199" i="2"/>
  <c r="CJ115" i="2"/>
  <c r="CT115" i="2" s="1"/>
  <c r="BB115" i="2"/>
  <c r="BD115" i="2"/>
  <c r="AU33" i="6"/>
  <c r="AM59" i="6"/>
  <c r="AD50" i="6"/>
  <c r="H257" i="6"/>
  <c r="BD257" i="2"/>
  <c r="BN257" i="2" s="1"/>
  <c r="H269" i="6"/>
  <c r="BD269" i="2"/>
  <c r="BN269" i="2" s="1"/>
  <c r="K252" i="6"/>
  <c r="G185" i="6"/>
  <c r="BC185" i="2"/>
  <c r="BM185" i="2" s="1"/>
  <c r="G184" i="6"/>
  <c r="BC184" i="2"/>
  <c r="BM184" i="2" s="1"/>
  <c r="E188" i="6"/>
  <c r="BA188" i="2"/>
  <c r="CI172" i="2"/>
  <c r="M172" i="6" s="1"/>
  <c r="CM172" i="6" s="1"/>
  <c r="CW172" i="6" s="1"/>
  <c r="CV172" i="6" s="1"/>
  <c r="AB130" i="2"/>
  <c r="AB289" i="2"/>
  <c r="AR231" i="6"/>
  <c r="AJ122" i="6"/>
  <c r="AC54" i="6"/>
  <c r="AN184" i="6"/>
  <c r="AN100" i="6"/>
  <c r="AM11" i="6"/>
  <c r="J283" i="6"/>
  <c r="J275" i="6"/>
  <c r="F226" i="6"/>
  <c r="Y5" i="6"/>
  <c r="E73" i="6"/>
  <c r="BA73" i="2"/>
  <c r="Y73" i="2"/>
  <c r="X73" i="2" s="1"/>
  <c r="BF162" i="2"/>
  <c r="BP162" i="2" s="1"/>
  <c r="BD91" i="2"/>
  <c r="BN91" i="2" s="1"/>
  <c r="BG178" i="2"/>
  <c r="I117" i="6"/>
  <c r="BE117" i="2"/>
  <c r="BO117" i="2" s="1"/>
  <c r="AC117" i="2"/>
  <c r="CM117" i="2"/>
  <c r="AT119" i="6"/>
  <c r="AS119" i="6"/>
  <c r="AU119" i="6"/>
  <c r="AR119" i="6"/>
  <c r="AP119" i="6"/>
  <c r="AV119" i="6"/>
  <c r="AQ119" i="6"/>
  <c r="AO119" i="6"/>
  <c r="AR187" i="6"/>
  <c r="AO187" i="6"/>
  <c r="AT187" i="6"/>
  <c r="AU187" i="6"/>
  <c r="AQ187" i="6"/>
  <c r="AV187" i="6"/>
  <c r="BE298" i="2"/>
  <c r="BO298" i="2" s="1"/>
  <c r="E295" i="6"/>
  <c r="BA295" i="2"/>
  <c r="BK295" i="2" s="1"/>
  <c r="BJ295" i="2" s="1"/>
  <c r="Y295" i="2"/>
  <c r="X295" i="2" s="1"/>
  <c r="CI295" i="2"/>
  <c r="F277" i="6"/>
  <c r="BB277" i="2"/>
  <c r="H166" i="6"/>
  <c r="BD166" i="2"/>
  <c r="BN166" i="2" s="1"/>
  <c r="E180" i="6"/>
  <c r="F132" i="6"/>
  <c r="BB132" i="2"/>
  <c r="BL132" i="2" s="1"/>
  <c r="I189" i="6"/>
  <c r="BE189" i="2"/>
  <c r="BO189" i="2" s="1"/>
  <c r="G189" i="6"/>
  <c r="BC189" i="2"/>
  <c r="BM189" i="2" s="1"/>
  <c r="L163" i="6"/>
  <c r="BH163" i="2"/>
  <c r="BR163" i="2" s="1"/>
  <c r="AP146" i="6"/>
  <c r="AR146" i="6"/>
  <c r="AV146" i="6"/>
  <c r="AO146" i="6"/>
  <c r="AU146" i="6"/>
  <c r="AS146" i="6"/>
  <c r="AT146" i="6"/>
  <c r="AQ146" i="6"/>
  <c r="J245" i="6"/>
  <c r="BF245" i="2"/>
  <c r="BP245" i="2" s="1"/>
  <c r="H240" i="6"/>
  <c r="BD240" i="2"/>
  <c r="BN240" i="2" s="1"/>
  <c r="AT171" i="6"/>
  <c r="AV171" i="6"/>
  <c r="AU171" i="6"/>
  <c r="AS171" i="6"/>
  <c r="AR171" i="6"/>
  <c r="AO171" i="6"/>
  <c r="AP171" i="6"/>
  <c r="AQ171" i="6"/>
  <c r="AV165" i="6"/>
  <c r="AU165" i="6"/>
  <c r="AS165" i="6"/>
  <c r="AT165" i="6"/>
  <c r="AR165" i="6"/>
  <c r="AQ165" i="6"/>
  <c r="AP165" i="6"/>
  <c r="AO165" i="6"/>
  <c r="L273" i="6"/>
  <c r="BH273" i="2"/>
  <c r="BR273" i="2" s="1"/>
  <c r="J173" i="6"/>
  <c r="BF173" i="2"/>
  <c r="BP173" i="2" s="1"/>
  <c r="BG140" i="2"/>
  <c r="BB136" i="2"/>
  <c r="BL136" i="2" s="1"/>
  <c r="K204" i="6"/>
  <c r="CN135" i="2"/>
  <c r="BB73" i="2"/>
  <c r="BL73" i="2" s="1"/>
  <c r="BB94" i="2"/>
  <c r="BL94" i="2" s="1"/>
  <c r="K264" i="6"/>
  <c r="BG264" i="2"/>
  <c r="BQ264" i="2" s="1"/>
  <c r="H264" i="6"/>
  <c r="BD264" i="2"/>
  <c r="BN264" i="2" s="1"/>
  <c r="G139" i="6"/>
  <c r="G293" i="6"/>
  <c r="BC293" i="2"/>
  <c r="BM293" i="2" s="1"/>
  <c r="L174" i="6"/>
  <c r="BH174" i="2"/>
  <c r="BR174" i="2" s="1"/>
  <c r="G157" i="6"/>
  <c r="BC157" i="2"/>
  <c r="BM157" i="2" s="1"/>
  <c r="K172" i="6"/>
  <c r="F105" i="6"/>
  <c r="I105" i="6"/>
  <c r="K260" i="6"/>
  <c r="BG260" i="2"/>
  <c r="BQ260" i="2" s="1"/>
  <c r="K134" i="6"/>
  <c r="BG134" i="2"/>
  <c r="BQ134" i="2" s="1"/>
  <c r="BG277" i="2"/>
  <c r="BQ277" i="2" s="1"/>
  <c r="CP17" i="2"/>
  <c r="L133" i="6"/>
  <c r="BH133" i="2"/>
  <c r="BR133" i="2" s="1"/>
  <c r="I95" i="6"/>
  <c r="BE95" i="2"/>
  <c r="BO95" i="2" s="1"/>
  <c r="E203" i="6"/>
  <c r="BA203" i="2"/>
  <c r="BK203" i="2" s="1"/>
  <c r="BJ203" i="2" s="1"/>
  <c r="Y203" i="2"/>
  <c r="X203" i="2" s="1"/>
  <c r="BB125" i="2"/>
  <c r="BL125" i="2" s="1"/>
  <c r="AB41" i="6"/>
  <c r="Y41" i="6"/>
  <c r="W36" i="6"/>
  <c r="BG47" i="2"/>
  <c r="BQ47" i="2" s="1"/>
  <c r="J80" i="6"/>
  <c r="BF80" i="2"/>
  <c r="BP80" i="2" s="1"/>
  <c r="H80" i="6"/>
  <c r="BD80" i="2"/>
  <c r="BN80" i="2" s="1"/>
  <c r="Z10" i="2"/>
  <c r="BB10" i="2"/>
  <c r="G286" i="6"/>
  <c r="BC286" i="2"/>
  <c r="BM286" i="2" s="1"/>
  <c r="K286" i="6"/>
  <c r="BG286" i="2"/>
  <c r="BQ286" i="2" s="1"/>
  <c r="J286" i="6"/>
  <c r="BF286" i="2"/>
  <c r="BP286" i="2" s="1"/>
  <c r="I269" i="6"/>
  <c r="BE269" i="2"/>
  <c r="BO269" i="2" s="1"/>
  <c r="K232" i="6"/>
  <c r="BG232" i="2"/>
  <c r="G175" i="6"/>
  <c r="BC175" i="2"/>
  <c r="BM175" i="2" s="1"/>
  <c r="H233" i="6"/>
  <c r="BD233" i="2"/>
  <c r="I191" i="6"/>
  <c r="H191" i="6"/>
  <c r="BD191" i="2"/>
  <c r="J141" i="6"/>
  <c r="BF141" i="2"/>
  <c r="BP141" i="2" s="1"/>
  <c r="G141" i="6"/>
  <c r="J74" i="6"/>
  <c r="E54" i="6"/>
  <c r="CL54" i="2"/>
  <c r="G110" i="6"/>
  <c r="BC110" i="2"/>
  <c r="BM110" i="2" s="1"/>
  <c r="J110" i="6"/>
  <c r="BF110" i="2"/>
  <c r="BP110" i="2" s="1"/>
  <c r="G82" i="6"/>
  <c r="BC82" i="2"/>
  <c r="BM82" i="2" s="1"/>
  <c r="K48" i="6"/>
  <c r="BG48" i="2"/>
  <c r="BQ48" i="2" s="1"/>
  <c r="CJ10" i="2"/>
  <c r="L71" i="6"/>
  <c r="BH71" i="2"/>
  <c r="BR71" i="2" s="1"/>
  <c r="J71" i="6"/>
  <c r="BF71" i="2"/>
  <c r="BP71" i="2" s="1"/>
  <c r="AD71" i="2"/>
  <c r="CN71" i="2"/>
  <c r="E64" i="6"/>
  <c r="L170" i="6"/>
  <c r="G170" i="6"/>
  <c r="BC170" i="2"/>
  <c r="BM170" i="2" s="1"/>
  <c r="I170" i="6"/>
  <c r="BE170" i="2"/>
  <c r="I156" i="6"/>
  <c r="BE156" i="2"/>
  <c r="BO156" i="2" s="1"/>
  <c r="J153" i="6"/>
  <c r="BF153" i="2"/>
  <c r="BP153" i="2" s="1"/>
  <c r="L153" i="6"/>
  <c r="BH153" i="2"/>
  <c r="BR153" i="2" s="1"/>
  <c r="L149" i="6"/>
  <c r="E149" i="6"/>
  <c r="BA149" i="2"/>
  <c r="G149" i="6"/>
  <c r="BC149" i="2"/>
  <c r="BM149" i="2" s="1"/>
  <c r="F112" i="6"/>
  <c r="BB112" i="2"/>
  <c r="AF18" i="2"/>
  <c r="H199" i="6"/>
  <c r="BD199" i="2"/>
  <c r="BN199" i="2" s="1"/>
  <c r="BB233" i="2"/>
  <c r="F176" i="6"/>
  <c r="BB176" i="2"/>
  <c r="BL176" i="2" s="1"/>
  <c r="F76" i="6"/>
  <c r="BB76" i="2"/>
  <c r="BL76" i="2" s="1"/>
  <c r="BB23" i="2"/>
  <c r="BF9" i="2"/>
  <c r="BF14" i="2"/>
  <c r="K14" i="6" s="1"/>
  <c r="AR238" i="2"/>
  <c r="F224" i="6"/>
  <c r="BB224" i="2"/>
  <c r="Z224" i="2"/>
  <c r="I176" i="6"/>
  <c r="BE176" i="2"/>
  <c r="E176" i="6"/>
  <c r="BA176" i="2"/>
  <c r="L165" i="6"/>
  <c r="E86" i="6"/>
  <c r="BA86" i="2"/>
  <c r="BK86" i="2" s="1"/>
  <c r="BJ86" i="2" s="1"/>
  <c r="Y86" i="2"/>
  <c r="X86" i="2" s="1"/>
  <c r="BD86" i="2"/>
  <c r="BN86" i="2" s="1"/>
  <c r="I68" i="6"/>
  <c r="BE68" i="2"/>
  <c r="AC68" i="2"/>
  <c r="J259" i="6"/>
  <c r="K138" i="6"/>
  <c r="BG138" i="2"/>
  <c r="BQ138" i="2" s="1"/>
  <c r="H216" i="6"/>
  <c r="BD216" i="2"/>
  <c r="G201" i="6"/>
  <c r="I195" i="6"/>
  <c r="H195" i="6"/>
  <c r="BD195" i="2"/>
  <c r="BN195" i="2" s="1"/>
  <c r="G122" i="6"/>
  <c r="BC122" i="2"/>
  <c r="BM122" i="2" s="1"/>
  <c r="I288" i="6"/>
  <c r="BE288" i="2"/>
  <c r="E239" i="6"/>
  <c r="BA239" i="2"/>
  <c r="L116" i="6"/>
  <c r="BH116" i="2"/>
  <c r="BR116" i="2" s="1"/>
  <c r="K108" i="6"/>
  <c r="BG108" i="2"/>
  <c r="BQ108" i="2" s="1"/>
  <c r="E108" i="6"/>
  <c r="BA108" i="2"/>
  <c r="F202" i="6"/>
  <c r="BB202" i="2"/>
  <c r="BL202" i="2" s="1"/>
  <c r="E158" i="6"/>
  <c r="BA158" i="2"/>
  <c r="J158" i="6"/>
  <c r="BF158" i="2"/>
  <c r="BP158" i="2" s="1"/>
  <c r="G265" i="6"/>
  <c r="BC265" i="2"/>
  <c r="K265" i="6"/>
  <c r="BG265" i="2"/>
  <c r="BQ265" i="2" s="1"/>
  <c r="G103" i="6"/>
  <c r="BC103" i="2"/>
  <c r="BM103" i="2" s="1"/>
  <c r="L103" i="6"/>
  <c r="BH103" i="2"/>
  <c r="BR103" i="2" s="1"/>
  <c r="H151" i="6"/>
  <c r="BD151" i="2"/>
  <c r="BN151" i="2" s="1"/>
  <c r="L151" i="6"/>
  <c r="K144" i="6"/>
  <c r="BG144" i="2"/>
  <c r="BQ144" i="2" s="1"/>
  <c r="H144" i="6"/>
  <c r="BD144" i="2"/>
  <c r="BN144" i="2" s="1"/>
  <c r="BB109" i="2"/>
  <c r="BL109" i="2" s="1"/>
  <c r="F193" i="6"/>
  <c r="BB151" i="2"/>
  <c r="BL151" i="2" s="1"/>
  <c r="L130" i="6"/>
  <c r="BH130" i="2"/>
  <c r="BR130" i="2" s="1"/>
  <c r="G99" i="6"/>
  <c r="BC99" i="2"/>
  <c r="BM99" i="2" s="1"/>
  <c r="BB9" i="2"/>
  <c r="K99" i="6"/>
  <c r="BG99" i="2"/>
  <c r="J99" i="6"/>
  <c r="BF99" i="2"/>
  <c r="BP99" i="2" s="1"/>
  <c r="AD99" i="2"/>
  <c r="CN99" i="2"/>
  <c r="G120" i="6"/>
  <c r="BC120" i="2"/>
  <c r="BM120" i="2" s="1"/>
  <c r="E120" i="6"/>
  <c r="BA120" i="2"/>
  <c r="K72" i="6"/>
  <c r="BG72" i="2"/>
  <c r="BQ72" i="2" s="1"/>
  <c r="CL285" i="2"/>
  <c r="I285" i="6"/>
  <c r="BE285" i="2"/>
  <c r="BO285" i="2" s="1"/>
  <c r="J285" i="6"/>
  <c r="BF285" i="2"/>
  <c r="BP285" i="2" s="1"/>
  <c r="L167" i="6"/>
  <c r="F167" i="6"/>
  <c r="K130" i="6"/>
  <c r="BG130" i="2"/>
  <c r="BQ130" i="2" s="1"/>
  <c r="BF130" i="2"/>
  <c r="BP130" i="2" s="1"/>
  <c r="K272" i="6"/>
  <c r="BG272" i="2"/>
  <c r="BQ272" i="2" s="1"/>
  <c r="G236" i="6"/>
  <c r="BC236" i="2"/>
  <c r="AA236" i="2"/>
  <c r="BB236" i="2"/>
  <c r="BL236" i="2" s="1"/>
  <c r="K221" i="6"/>
  <c r="BG221" i="2"/>
  <c r="H221" i="6"/>
  <c r="BD221" i="2"/>
  <c r="BN221" i="2" s="1"/>
  <c r="H172" i="6"/>
  <c r="BD172" i="2"/>
  <c r="BN172" i="2" s="1"/>
  <c r="BA20" i="2"/>
  <c r="F20" i="6" s="1"/>
  <c r="Y20" i="2"/>
  <c r="X20" i="2" s="1"/>
  <c r="K297" i="6"/>
  <c r="BG297" i="2"/>
  <c r="BQ297" i="2" s="1"/>
  <c r="E244" i="6"/>
  <c r="BA244" i="2"/>
  <c r="L241" i="6"/>
  <c r="BH241" i="2"/>
  <c r="BR241" i="2" s="1"/>
  <c r="H225" i="6"/>
  <c r="BD225" i="2"/>
  <c r="BN225" i="2" s="1"/>
  <c r="F225" i="6"/>
  <c r="BB225" i="2"/>
  <c r="BL225" i="2" s="1"/>
  <c r="J262" i="6"/>
  <c r="I40" i="6"/>
  <c r="AT5" i="6"/>
  <c r="AO5" i="6"/>
  <c r="W5" i="6"/>
  <c r="X5" i="6"/>
  <c r="BH6" i="2"/>
  <c r="BR6" i="2" s="1"/>
  <c r="AU5" i="6"/>
  <c r="AR5" i="6"/>
  <c r="AD5" i="6"/>
  <c r="AR5" i="2"/>
  <c r="AN36" i="6"/>
  <c r="AL36" i="6"/>
  <c r="AI36" i="6"/>
  <c r="Q99" i="6"/>
  <c r="CQ99" i="6" s="1"/>
  <c r="DA99" i="6" s="1"/>
  <c r="CW99" i="2"/>
  <c r="CW84" i="2"/>
  <c r="Q84" i="6"/>
  <c r="CQ84" i="6" s="1"/>
  <c r="DA84" i="6" s="1"/>
  <c r="CT113" i="2"/>
  <c r="N113" i="6"/>
  <c r="CN113" i="6" s="1"/>
  <c r="CX113" i="6" s="1"/>
  <c r="CV86" i="2"/>
  <c r="P86" i="6"/>
  <c r="CP86" i="6" s="1"/>
  <c r="CZ86" i="6" s="1"/>
  <c r="N49" i="6"/>
  <c r="CN49" i="6" s="1"/>
  <c r="CX49" i="6" s="1"/>
  <c r="CT49" i="2"/>
  <c r="CU10" i="2"/>
  <c r="O10" i="6"/>
  <c r="CO10" i="6" s="1"/>
  <c r="CY10" i="6" s="1"/>
  <c r="CU228" i="2"/>
  <c r="O228" i="6"/>
  <c r="CO228" i="6" s="1"/>
  <c r="CY228" i="6" s="1"/>
  <c r="CZ206" i="2"/>
  <c r="M96" i="6"/>
  <c r="CM96" i="6" s="1"/>
  <c r="CW96" i="6" s="1"/>
  <c r="CV96" i="6" s="1"/>
  <c r="CS96" i="2"/>
  <c r="CR96" i="2" s="1"/>
  <c r="CT24" i="2"/>
  <c r="N24" i="6"/>
  <c r="CN24" i="6" s="1"/>
  <c r="CX24" i="6" s="1"/>
  <c r="AE26" i="1"/>
  <c r="O287" i="6"/>
  <c r="CO287" i="6" s="1"/>
  <c r="CY287" i="6" s="1"/>
  <c r="CU287" i="2"/>
  <c r="N111" i="6"/>
  <c r="CN111" i="6" s="1"/>
  <c r="CX111" i="6" s="1"/>
  <c r="CT111" i="2"/>
  <c r="CW46" i="2"/>
  <c r="Q46" i="6"/>
  <c r="CQ46" i="6" s="1"/>
  <c r="DA46" i="6" s="1"/>
  <c r="CT236" i="2"/>
  <c r="N236" i="6"/>
  <c r="CN236" i="6" s="1"/>
  <c r="CX236" i="6" s="1"/>
  <c r="R130" i="6"/>
  <c r="CR130" i="6" s="1"/>
  <c r="DB130" i="6" s="1"/>
  <c r="R32" i="6"/>
  <c r="CR32" i="6" s="1"/>
  <c r="DB32" i="6" s="1"/>
  <c r="CX32" i="2"/>
  <c r="Q163" i="6"/>
  <c r="CQ163" i="6" s="1"/>
  <c r="DA163" i="6" s="1"/>
  <c r="CW163" i="2"/>
  <c r="S261" i="6"/>
  <c r="CS261" i="6" s="1"/>
  <c r="DC261" i="6" s="1"/>
  <c r="CY261" i="2"/>
  <c r="N109" i="6"/>
  <c r="CN109" i="6" s="1"/>
  <c r="CX109" i="6" s="1"/>
  <c r="CT109" i="2"/>
  <c r="O24" i="6"/>
  <c r="CO24" i="6" s="1"/>
  <c r="CY24" i="6" s="1"/>
  <c r="CW131" i="2"/>
  <c r="Q131" i="6"/>
  <c r="CQ131" i="6" s="1"/>
  <c r="DA131" i="6" s="1"/>
  <c r="O291" i="6"/>
  <c r="CO291" i="6" s="1"/>
  <c r="CY291" i="6" s="1"/>
  <c r="CU291" i="2"/>
  <c r="S229" i="6"/>
  <c r="CS229" i="6" s="1"/>
  <c r="DC229" i="6" s="1"/>
  <c r="CY229" i="2"/>
  <c r="N12" i="6"/>
  <c r="CN12" i="6" s="1"/>
  <c r="CX12" i="6" s="1"/>
  <c r="CT12" i="2"/>
  <c r="N123" i="6"/>
  <c r="CN123" i="6" s="1"/>
  <c r="CX123" i="6" s="1"/>
  <c r="CT127" i="2"/>
  <c r="N127" i="6"/>
  <c r="CN127" i="6" s="1"/>
  <c r="CX127" i="6" s="1"/>
  <c r="M86" i="6"/>
  <c r="CM86" i="6" s="1"/>
  <c r="CW86" i="6" s="1"/>
  <c r="CV86" i="6" s="1"/>
  <c r="CS86" i="2"/>
  <c r="CR86" i="2" s="1"/>
  <c r="CU295" i="2"/>
  <c r="O295" i="6"/>
  <c r="CO295" i="6" s="1"/>
  <c r="CY295" i="6" s="1"/>
  <c r="CX16" i="2"/>
  <c r="R16" i="6"/>
  <c r="CR16" i="6" s="1"/>
  <c r="DB16" i="6" s="1"/>
  <c r="N125" i="6"/>
  <c r="CN125" i="6" s="1"/>
  <c r="CX125" i="6" s="1"/>
  <c r="CT125" i="2"/>
  <c r="M30" i="6"/>
  <c r="CM30" i="6" s="1"/>
  <c r="CW30" i="6" s="1"/>
  <c r="CV30" i="6" s="1"/>
  <c r="CS30" i="2"/>
  <c r="CR30" i="2" s="1"/>
  <c r="Q286" i="6"/>
  <c r="CQ286" i="6" s="1"/>
  <c r="DA286" i="6" s="1"/>
  <c r="CW286" i="2"/>
  <c r="T228" i="6"/>
  <c r="CT228" i="6" s="1"/>
  <c r="DD228" i="6" s="1"/>
  <c r="CZ228" i="2"/>
  <c r="CW48" i="2"/>
  <c r="Q48" i="6"/>
  <c r="CQ48" i="6" s="1"/>
  <c r="DA48" i="6" s="1"/>
  <c r="CX84" i="2"/>
  <c r="R84" i="6"/>
  <c r="CR84" i="6" s="1"/>
  <c r="DB84" i="6" s="1"/>
  <c r="M137" i="6"/>
  <c r="CM137" i="6" s="1"/>
  <c r="CW137" i="6" s="1"/>
  <c r="CV137" i="6" s="1"/>
  <c r="CS137" i="2"/>
  <c r="CR137" i="2" s="1"/>
  <c r="T264" i="6"/>
  <c r="CT264" i="6" s="1"/>
  <c r="DD264" i="6" s="1"/>
  <c r="CZ212" i="2"/>
  <c r="T212" i="6"/>
  <c r="CT212" i="6" s="1"/>
  <c r="DD212" i="6" s="1"/>
  <c r="Q130" i="6"/>
  <c r="CQ130" i="6" s="1"/>
  <c r="DA130" i="6" s="1"/>
  <c r="CW130" i="2"/>
  <c r="BR50" i="2"/>
  <c r="BR85" i="2"/>
  <c r="BM187" i="2"/>
  <c r="BL240" i="2"/>
  <c r="BQ127" i="2"/>
  <c r="AG13" i="6"/>
  <c r="AK13" i="6"/>
  <c r="AH13" i="6"/>
  <c r="AL13" i="6"/>
  <c r="AI13" i="6"/>
  <c r="AM13" i="6"/>
  <c r="AJ13" i="6"/>
  <c r="AN13" i="6"/>
  <c r="AR215" i="6"/>
  <c r="AV215" i="6"/>
  <c r="AO215" i="6"/>
  <c r="AT215" i="6"/>
  <c r="AP215" i="6"/>
  <c r="AU215" i="6"/>
  <c r="AQ215" i="6"/>
  <c r="AS215" i="6"/>
  <c r="CN33" i="2"/>
  <c r="AD33" i="2"/>
  <c r="AJ249" i="6"/>
  <c r="AN249" i="6"/>
  <c r="AG249" i="6"/>
  <c r="AK249" i="6"/>
  <c r="AH249" i="6"/>
  <c r="AL249" i="6"/>
  <c r="AI249" i="6"/>
  <c r="AM249" i="6"/>
  <c r="Q143" i="6"/>
  <c r="CQ143" i="6" s="1"/>
  <c r="DA143" i="6" s="1"/>
  <c r="CW143" i="2"/>
  <c r="CF87" i="2"/>
  <c r="CN87" i="2" s="1"/>
  <c r="AV70" i="2"/>
  <c r="BD70" i="2" s="1"/>
  <c r="BN70" i="2" s="1"/>
  <c r="AX70" i="2"/>
  <c r="BF70" i="2" s="1"/>
  <c r="BP70" i="2" s="1"/>
  <c r="AU70" i="2"/>
  <c r="BC70" i="2" s="1"/>
  <c r="BM70" i="2" s="1"/>
  <c r="AS70" i="2"/>
  <c r="BA70" i="2" s="1"/>
  <c r="AZ70" i="2"/>
  <c r="AW70" i="2"/>
  <c r="AT70" i="2"/>
  <c r="BB70" i="2" s="1"/>
  <c r="BL70" i="2" s="1"/>
  <c r="AY70" i="2"/>
  <c r="BG70" i="2" s="1"/>
  <c r="BQ70" i="2" s="1"/>
  <c r="H65" i="6"/>
  <c r="CL65" i="2"/>
  <c r="CQ65" i="2" s="1"/>
  <c r="AB65" i="2"/>
  <c r="AJ271" i="6"/>
  <c r="AN271" i="6"/>
  <c r="AG271" i="6"/>
  <c r="AK271" i="6"/>
  <c r="AH271" i="6"/>
  <c r="AL271" i="6"/>
  <c r="AI271" i="6"/>
  <c r="AM271" i="6"/>
  <c r="AC253" i="6"/>
  <c r="Y253" i="6"/>
  <c r="W253" i="6"/>
  <c r="Z253" i="6"/>
  <c r="AB253" i="6"/>
  <c r="AD253" i="6"/>
  <c r="AA253" i="6"/>
  <c r="X253" i="6"/>
  <c r="G212" i="6"/>
  <c r="AA212" i="2"/>
  <c r="AS81" i="6"/>
  <c r="AO81" i="6"/>
  <c r="AR81" i="6"/>
  <c r="AP81" i="6"/>
  <c r="AV81" i="6"/>
  <c r="AT81" i="6"/>
  <c r="AQ81" i="6"/>
  <c r="AU81" i="6"/>
  <c r="L68" i="6"/>
  <c r="AF68" i="2"/>
  <c r="CP68" i="2"/>
  <c r="I51" i="6"/>
  <c r="CM51" i="2"/>
  <c r="AC51" i="2"/>
  <c r="AQ258" i="6"/>
  <c r="AP258" i="6"/>
  <c r="AV258" i="6"/>
  <c r="AS258" i="6"/>
  <c r="AO258" i="6"/>
  <c r="AT258" i="6"/>
  <c r="AR258" i="6"/>
  <c r="AU258" i="6"/>
  <c r="AD294" i="6"/>
  <c r="W294" i="6"/>
  <c r="Y294" i="6"/>
  <c r="AA294" i="6"/>
  <c r="AC294" i="6"/>
  <c r="X294" i="6"/>
  <c r="Z294" i="6"/>
  <c r="AB294" i="6"/>
  <c r="AJ282" i="6"/>
  <c r="AN282" i="6"/>
  <c r="AG282" i="6"/>
  <c r="AK282" i="6"/>
  <c r="AH282" i="6"/>
  <c r="AL282" i="6"/>
  <c r="AI282" i="6"/>
  <c r="AM282" i="6"/>
  <c r="AR289" i="6"/>
  <c r="AO289" i="6"/>
  <c r="AT289" i="6"/>
  <c r="AP289" i="6"/>
  <c r="AV289" i="6"/>
  <c r="AQ289" i="6"/>
  <c r="AU289" i="6"/>
  <c r="AS289" i="6"/>
  <c r="AQ259" i="6"/>
  <c r="AS259" i="6"/>
  <c r="AP259" i="6"/>
  <c r="AV259" i="6"/>
  <c r="AR259" i="6"/>
  <c r="AO259" i="6"/>
  <c r="AT259" i="6"/>
  <c r="AU259" i="6"/>
  <c r="Y170" i="6"/>
  <c r="AD170" i="6"/>
  <c r="AB170" i="6"/>
  <c r="Z170" i="6"/>
  <c r="AA170" i="6"/>
  <c r="W170" i="6"/>
  <c r="AC170" i="6"/>
  <c r="X170" i="6"/>
  <c r="CW56" i="2"/>
  <c r="Q56" i="6"/>
  <c r="CQ56" i="6" s="1"/>
  <c r="DA56" i="6" s="1"/>
  <c r="AR221" i="6"/>
  <c r="AO221" i="6"/>
  <c r="AT221" i="6"/>
  <c r="AP221" i="6"/>
  <c r="AV221" i="6"/>
  <c r="AU221" i="6"/>
  <c r="AS221" i="6"/>
  <c r="AQ221" i="6"/>
  <c r="AG212" i="6"/>
  <c r="AK212" i="6"/>
  <c r="AH212" i="6"/>
  <c r="AL212" i="6"/>
  <c r="AI212" i="6"/>
  <c r="AM212" i="6"/>
  <c r="AJ212" i="6"/>
  <c r="AN212" i="6"/>
  <c r="AB195" i="6"/>
  <c r="X195" i="6"/>
  <c r="Z195" i="6"/>
  <c r="AC195" i="6"/>
  <c r="AA195" i="6"/>
  <c r="AD195" i="6"/>
  <c r="Y195" i="6"/>
  <c r="W195" i="6"/>
  <c r="AO89" i="6"/>
  <c r="AT89" i="6"/>
  <c r="AQ89" i="6"/>
  <c r="AS89" i="6"/>
  <c r="AU89" i="6"/>
  <c r="AV89" i="6"/>
  <c r="AP89" i="6"/>
  <c r="AR89" i="6"/>
  <c r="AC244" i="6"/>
  <c r="Y244" i="6"/>
  <c r="X244" i="6"/>
  <c r="W244" i="6"/>
  <c r="Z244" i="6"/>
  <c r="AD244" i="6"/>
  <c r="AA244" i="6"/>
  <c r="AB244" i="6"/>
  <c r="Y158" i="6"/>
  <c r="AD158" i="6"/>
  <c r="X158" i="6"/>
  <c r="AC158" i="6"/>
  <c r="AA158" i="6"/>
  <c r="W158" i="6"/>
  <c r="Z158" i="6"/>
  <c r="AB158" i="6"/>
  <c r="AR133" i="6"/>
  <c r="AT133" i="6"/>
  <c r="AP133" i="6"/>
  <c r="AS133" i="6"/>
  <c r="AU133" i="6"/>
  <c r="AQ133" i="6"/>
  <c r="AO133" i="6"/>
  <c r="AV133" i="6"/>
  <c r="AG110" i="6"/>
  <c r="AK110" i="6"/>
  <c r="AH110" i="6"/>
  <c r="AL110" i="6"/>
  <c r="AI110" i="6"/>
  <c r="AM110" i="6"/>
  <c r="AJ110" i="6"/>
  <c r="AN110" i="6"/>
  <c r="AR67" i="6"/>
  <c r="AS67" i="6"/>
  <c r="AQ67" i="6"/>
  <c r="AO67" i="6"/>
  <c r="AU67" i="6"/>
  <c r="AP67" i="6"/>
  <c r="AV67" i="6"/>
  <c r="AT67" i="6"/>
  <c r="AB297" i="2"/>
  <c r="BN297" i="2" s="1"/>
  <c r="H297" i="6"/>
  <c r="CL297" i="2"/>
  <c r="AD16" i="6"/>
  <c r="AB16" i="6"/>
  <c r="AC16" i="6"/>
  <c r="Z16" i="6"/>
  <c r="W16" i="6"/>
  <c r="Y16" i="6"/>
  <c r="AA16" i="6"/>
  <c r="X16" i="6"/>
  <c r="AX248" i="2"/>
  <c r="BF248" i="2" s="1"/>
  <c r="BP248" i="2" s="1"/>
  <c r="AY248" i="2"/>
  <c r="AS248" i="2"/>
  <c r="AT248" i="2"/>
  <c r="BB248" i="2" s="1"/>
  <c r="BL248" i="2" s="1"/>
  <c r="AU248" i="2"/>
  <c r="BC248" i="2" s="1"/>
  <c r="BM248" i="2" s="1"/>
  <c r="AW248" i="2"/>
  <c r="BE248" i="2" s="1"/>
  <c r="AV248" i="2"/>
  <c r="BD248" i="2" s="1"/>
  <c r="BN248" i="2" s="1"/>
  <c r="AZ248" i="2"/>
  <c r="AC75" i="2"/>
  <c r="BO75" i="2" s="1"/>
  <c r="I75" i="6"/>
  <c r="AJ279" i="6"/>
  <c r="AN279" i="6"/>
  <c r="AG279" i="6"/>
  <c r="AK279" i="6"/>
  <c r="AH279" i="6"/>
  <c r="AL279" i="6"/>
  <c r="AI279" i="6"/>
  <c r="AM279" i="6"/>
  <c r="I172" i="6"/>
  <c r="AC172" i="2"/>
  <c r="CM172" i="2"/>
  <c r="AJ269" i="6"/>
  <c r="AN269" i="6"/>
  <c r="AG269" i="6"/>
  <c r="AK269" i="6"/>
  <c r="AH269" i="6"/>
  <c r="AL269" i="6"/>
  <c r="AI269" i="6"/>
  <c r="AM269" i="6"/>
  <c r="AB252" i="2"/>
  <c r="H252" i="6"/>
  <c r="CL252" i="2"/>
  <c r="AG232" i="6"/>
  <c r="AK232" i="6"/>
  <c r="AH232" i="6"/>
  <c r="AL232" i="6"/>
  <c r="AI232" i="6"/>
  <c r="AM232" i="6"/>
  <c r="AJ232" i="6"/>
  <c r="AN232" i="6"/>
  <c r="AG99" i="6"/>
  <c r="AK99" i="6"/>
  <c r="AH99" i="6"/>
  <c r="AL99" i="6"/>
  <c r="AI99" i="6"/>
  <c r="AM99" i="6"/>
  <c r="AJ99" i="6"/>
  <c r="AN99" i="6"/>
  <c r="H71" i="6"/>
  <c r="AB71" i="2"/>
  <c r="CL71" i="2"/>
  <c r="AQ266" i="6"/>
  <c r="AR266" i="6"/>
  <c r="AO266" i="6"/>
  <c r="AT266" i="6"/>
  <c r="AP266" i="6"/>
  <c r="AV266" i="6"/>
  <c r="AS266" i="6"/>
  <c r="AU266" i="6"/>
  <c r="Y250" i="6"/>
  <c r="AB250" i="6"/>
  <c r="AA250" i="6"/>
  <c r="AD250" i="6"/>
  <c r="X250" i="6"/>
  <c r="Z250" i="6"/>
  <c r="W250" i="6"/>
  <c r="AC250" i="6"/>
  <c r="AG201" i="6"/>
  <c r="AK201" i="6"/>
  <c r="AH201" i="6"/>
  <c r="AL201" i="6"/>
  <c r="AI201" i="6"/>
  <c r="AM201" i="6"/>
  <c r="AJ201" i="6"/>
  <c r="AN201" i="6"/>
  <c r="E169" i="6"/>
  <c r="Y169" i="2"/>
  <c r="AD151" i="2"/>
  <c r="J151" i="6"/>
  <c r="CN151" i="2"/>
  <c r="AC139" i="2"/>
  <c r="I139" i="6"/>
  <c r="CM139" i="2"/>
  <c r="I134" i="6"/>
  <c r="AC134" i="2"/>
  <c r="CM134" i="2"/>
  <c r="AR275" i="6"/>
  <c r="AP275" i="6"/>
  <c r="AO275" i="6"/>
  <c r="AV275" i="6"/>
  <c r="AT275" i="6"/>
  <c r="AS275" i="6"/>
  <c r="AQ275" i="6"/>
  <c r="AU275" i="6"/>
  <c r="AQ252" i="6"/>
  <c r="AS252" i="6"/>
  <c r="AP252" i="6"/>
  <c r="AV252" i="6"/>
  <c r="AR252" i="6"/>
  <c r="AT252" i="6"/>
  <c r="AO252" i="6"/>
  <c r="AU252" i="6"/>
  <c r="AO278" i="6"/>
  <c r="AS278" i="6"/>
  <c r="AR278" i="6"/>
  <c r="AT278" i="6"/>
  <c r="AQ278" i="6"/>
  <c r="AP278" i="6"/>
  <c r="AU278" i="6"/>
  <c r="AV278" i="6"/>
  <c r="AJ265" i="6"/>
  <c r="AN265" i="6"/>
  <c r="AG265" i="6"/>
  <c r="AK265" i="6"/>
  <c r="AH265" i="6"/>
  <c r="AL265" i="6"/>
  <c r="AI265" i="6"/>
  <c r="AM265" i="6"/>
  <c r="AS226" i="6"/>
  <c r="AP226" i="6"/>
  <c r="AV226" i="6"/>
  <c r="AR226" i="6"/>
  <c r="AO226" i="6"/>
  <c r="AT226" i="6"/>
  <c r="AU226" i="6"/>
  <c r="AQ226" i="6"/>
  <c r="J134" i="6"/>
  <c r="CN134" i="2"/>
  <c r="AD134" i="2"/>
  <c r="AG95" i="6"/>
  <c r="AK95" i="6"/>
  <c r="AH95" i="6"/>
  <c r="AL95" i="6"/>
  <c r="AI95" i="6"/>
  <c r="AM95" i="6"/>
  <c r="AJ95" i="6"/>
  <c r="AN95" i="6"/>
  <c r="AG32" i="6"/>
  <c r="AK32" i="6"/>
  <c r="AH32" i="6"/>
  <c r="AL32" i="6"/>
  <c r="AI32" i="6"/>
  <c r="AM32" i="6"/>
  <c r="AJ32" i="6"/>
  <c r="AN32" i="6"/>
  <c r="AJ284" i="6"/>
  <c r="AN284" i="6"/>
  <c r="AG284" i="6"/>
  <c r="AK284" i="6"/>
  <c r="AH284" i="6"/>
  <c r="AL284" i="6"/>
  <c r="AI284" i="6"/>
  <c r="AM284" i="6"/>
  <c r="AC240" i="6"/>
  <c r="Y240" i="6"/>
  <c r="W240" i="6"/>
  <c r="Z240" i="6"/>
  <c r="X240" i="6"/>
  <c r="AA240" i="6"/>
  <c r="AB240" i="6"/>
  <c r="AD240" i="6"/>
  <c r="AG209" i="6"/>
  <c r="AK209" i="6"/>
  <c r="AH209" i="6"/>
  <c r="AL209" i="6"/>
  <c r="AI209" i="6"/>
  <c r="AM209" i="6"/>
  <c r="AJ209" i="6"/>
  <c r="AN209" i="6"/>
  <c r="K191" i="6"/>
  <c r="AE191" i="2"/>
  <c r="CO191" i="2"/>
  <c r="AG239" i="6"/>
  <c r="AK239" i="6"/>
  <c r="AH239" i="6"/>
  <c r="AL239" i="6"/>
  <c r="AI239" i="6"/>
  <c r="AM239" i="6"/>
  <c r="AJ239" i="6"/>
  <c r="AN239" i="6"/>
  <c r="AG203" i="6"/>
  <c r="AK203" i="6"/>
  <c r="AH203" i="6"/>
  <c r="AL203" i="6"/>
  <c r="AI203" i="6"/>
  <c r="AM203" i="6"/>
  <c r="AJ203" i="6"/>
  <c r="AN203" i="6"/>
  <c r="AG73" i="6"/>
  <c r="AK73" i="6"/>
  <c r="AH73" i="6"/>
  <c r="AL73" i="6"/>
  <c r="AI73" i="6"/>
  <c r="AM73" i="6"/>
  <c r="AJ73" i="6"/>
  <c r="AN73" i="6"/>
  <c r="AB274" i="6"/>
  <c r="Z274" i="6"/>
  <c r="AA274" i="6"/>
  <c r="X274" i="6"/>
  <c r="Y274" i="6"/>
  <c r="W274" i="6"/>
  <c r="AD274" i="6"/>
  <c r="AC274" i="6"/>
  <c r="AG77" i="6"/>
  <c r="AK77" i="6"/>
  <c r="AH77" i="6"/>
  <c r="AL77" i="6"/>
  <c r="AI77" i="6"/>
  <c r="AM77" i="6"/>
  <c r="AJ77" i="6"/>
  <c r="AN77" i="6"/>
  <c r="AD91" i="6"/>
  <c r="AA91" i="6"/>
  <c r="Y91" i="6"/>
  <c r="Z91" i="6"/>
  <c r="W91" i="6"/>
  <c r="AC91" i="6"/>
  <c r="X91" i="6"/>
  <c r="AB91" i="6"/>
  <c r="AJ291" i="6"/>
  <c r="AN291" i="6"/>
  <c r="AG291" i="6"/>
  <c r="AK291" i="6"/>
  <c r="AH291" i="6"/>
  <c r="AL291" i="6"/>
  <c r="AI291" i="6"/>
  <c r="AM291" i="6"/>
  <c r="L244" i="6"/>
  <c r="AF244" i="2"/>
  <c r="CP244" i="2"/>
  <c r="AG10" i="6"/>
  <c r="AK10" i="6"/>
  <c r="AH10" i="6"/>
  <c r="AL10" i="6"/>
  <c r="AI10" i="6"/>
  <c r="AM10" i="6"/>
  <c r="AJ10" i="6"/>
  <c r="AN10" i="6"/>
  <c r="AA299" i="6"/>
  <c r="W299" i="6"/>
  <c r="AC299" i="6"/>
  <c r="X299" i="6"/>
  <c r="Y299" i="6"/>
  <c r="Z299" i="6"/>
  <c r="AD299" i="6"/>
  <c r="AB299" i="6"/>
  <c r="AJ286" i="6"/>
  <c r="AN286" i="6"/>
  <c r="AG286" i="6"/>
  <c r="AK286" i="6"/>
  <c r="AH286" i="6"/>
  <c r="AL286" i="6"/>
  <c r="AI286" i="6"/>
  <c r="AM286" i="6"/>
  <c r="Z18" i="2"/>
  <c r="CJ18" i="2"/>
  <c r="AA251" i="6"/>
  <c r="AD251" i="6"/>
  <c r="AC251" i="6"/>
  <c r="AB251" i="6"/>
  <c r="X251" i="6"/>
  <c r="Z251" i="6"/>
  <c r="Y251" i="6"/>
  <c r="W251" i="6"/>
  <c r="AQ248" i="6"/>
  <c r="AS248" i="6"/>
  <c r="AP248" i="6"/>
  <c r="AV248" i="6"/>
  <c r="AR248" i="6"/>
  <c r="AO248" i="6"/>
  <c r="AT248" i="6"/>
  <c r="AU248" i="6"/>
  <c r="AG218" i="6"/>
  <c r="AK218" i="6"/>
  <c r="AH218" i="6"/>
  <c r="AL218" i="6"/>
  <c r="AI218" i="6"/>
  <c r="AM218" i="6"/>
  <c r="AJ218" i="6"/>
  <c r="AN218" i="6"/>
  <c r="AO194" i="6"/>
  <c r="AT194" i="6"/>
  <c r="AP194" i="6"/>
  <c r="AV194" i="6"/>
  <c r="AS194" i="6"/>
  <c r="AR194" i="6"/>
  <c r="AU194" i="6"/>
  <c r="AQ194" i="6"/>
  <c r="P74" i="6"/>
  <c r="CP74" i="6" s="1"/>
  <c r="CZ74" i="6" s="1"/>
  <c r="CV74" i="2"/>
  <c r="AO18" i="6"/>
  <c r="AU18" i="6"/>
  <c r="AQ18" i="6"/>
  <c r="AV18" i="6"/>
  <c r="AR18" i="6"/>
  <c r="AS18" i="6"/>
  <c r="AP18" i="6"/>
  <c r="AT18" i="6"/>
  <c r="AJ277" i="6"/>
  <c r="AN277" i="6"/>
  <c r="AG277" i="6"/>
  <c r="AK277" i="6"/>
  <c r="AH277" i="6"/>
  <c r="AL277" i="6"/>
  <c r="AI277" i="6"/>
  <c r="AM277" i="6"/>
  <c r="AQ254" i="6"/>
  <c r="AP254" i="6"/>
  <c r="AV254" i="6"/>
  <c r="AS254" i="6"/>
  <c r="AO254" i="6"/>
  <c r="AT254" i="6"/>
  <c r="AR254" i="6"/>
  <c r="AU254" i="6"/>
  <c r="AG217" i="6"/>
  <c r="AK217" i="6"/>
  <c r="AH217" i="6"/>
  <c r="AL217" i="6"/>
  <c r="AI217" i="6"/>
  <c r="AM217" i="6"/>
  <c r="AJ217" i="6"/>
  <c r="AN217" i="6"/>
  <c r="W196" i="6"/>
  <c r="Y196" i="6"/>
  <c r="X196" i="6"/>
  <c r="AB196" i="6"/>
  <c r="AC196" i="6"/>
  <c r="AD196" i="6"/>
  <c r="AA196" i="6"/>
  <c r="Z196" i="6"/>
  <c r="L60" i="6"/>
  <c r="AF60" i="2"/>
  <c r="AJ273" i="6"/>
  <c r="AN273" i="6"/>
  <c r="AG273" i="6"/>
  <c r="AK273" i="6"/>
  <c r="AH273" i="6"/>
  <c r="AL273" i="6"/>
  <c r="AI273" i="6"/>
  <c r="AM273" i="6"/>
  <c r="Y242" i="6"/>
  <c r="X242" i="6"/>
  <c r="W242" i="6"/>
  <c r="Z242" i="6"/>
  <c r="AD242" i="6"/>
  <c r="AA242" i="6"/>
  <c r="AB242" i="6"/>
  <c r="AC242" i="6"/>
  <c r="AG211" i="6"/>
  <c r="AK211" i="6"/>
  <c r="AH211" i="6"/>
  <c r="AL211" i="6"/>
  <c r="AI211" i="6"/>
  <c r="AM211" i="6"/>
  <c r="AJ211" i="6"/>
  <c r="AN211" i="6"/>
  <c r="Y30" i="6"/>
  <c r="AC30" i="6"/>
  <c r="W30" i="6"/>
  <c r="AA30" i="6"/>
  <c r="Z30" i="6"/>
  <c r="AB30" i="6"/>
  <c r="AD30" i="6"/>
  <c r="X30" i="6"/>
  <c r="G244" i="6"/>
  <c r="AA244" i="2"/>
  <c r="CK244" i="2"/>
  <c r="K233" i="6"/>
  <c r="AE233" i="2"/>
  <c r="CO233" i="2"/>
  <c r="AO97" i="6"/>
  <c r="AT97" i="6"/>
  <c r="AS97" i="6"/>
  <c r="AQ97" i="6"/>
  <c r="AU97" i="6"/>
  <c r="AV97" i="6"/>
  <c r="AP97" i="6"/>
  <c r="AR97" i="6"/>
  <c r="Z276" i="6"/>
  <c r="AB276" i="6"/>
  <c r="W276" i="6"/>
  <c r="Y276" i="6"/>
  <c r="AD276" i="6"/>
  <c r="X276" i="6"/>
  <c r="AA276" i="6"/>
  <c r="AC276" i="6"/>
  <c r="AG227" i="6"/>
  <c r="AK227" i="6"/>
  <c r="AH227" i="6"/>
  <c r="AL227" i="6"/>
  <c r="AI227" i="6"/>
  <c r="AM227" i="6"/>
  <c r="AJ227" i="6"/>
  <c r="AN227" i="6"/>
  <c r="W202" i="6"/>
  <c r="Y202" i="6"/>
  <c r="X202" i="6"/>
  <c r="AB202" i="6"/>
  <c r="Z202" i="6"/>
  <c r="AA202" i="6"/>
  <c r="AC202" i="6"/>
  <c r="AD202" i="6"/>
  <c r="AD75" i="6"/>
  <c r="AB75" i="6"/>
  <c r="AC75" i="6"/>
  <c r="Z75" i="6"/>
  <c r="W75" i="6"/>
  <c r="Y75" i="6"/>
  <c r="AA75" i="6"/>
  <c r="X75" i="6"/>
  <c r="T56" i="6"/>
  <c r="CT56" i="6" s="1"/>
  <c r="DD56" i="6" s="1"/>
  <c r="CZ56" i="2"/>
  <c r="AQ247" i="6"/>
  <c r="AP247" i="6"/>
  <c r="AV247" i="6"/>
  <c r="AS247" i="6"/>
  <c r="AO247" i="6"/>
  <c r="AT247" i="6"/>
  <c r="AR247" i="6"/>
  <c r="AU247" i="6"/>
  <c r="AG238" i="6"/>
  <c r="AK238" i="6"/>
  <c r="AH238" i="6"/>
  <c r="AL238" i="6"/>
  <c r="AI238" i="6"/>
  <c r="AM238" i="6"/>
  <c r="AJ238" i="6"/>
  <c r="AN238" i="6"/>
  <c r="AO206" i="6"/>
  <c r="AT206" i="6"/>
  <c r="AV206" i="6"/>
  <c r="AR206" i="6"/>
  <c r="AS206" i="6"/>
  <c r="AP206" i="6"/>
  <c r="AQ206" i="6"/>
  <c r="AU206" i="6"/>
  <c r="AG114" i="6"/>
  <c r="AK114" i="6"/>
  <c r="AH114" i="6"/>
  <c r="AL114" i="6"/>
  <c r="AI114" i="6"/>
  <c r="AM114" i="6"/>
  <c r="AJ114" i="6"/>
  <c r="AN114" i="6"/>
  <c r="AO93" i="6"/>
  <c r="AT93" i="6"/>
  <c r="AS93" i="6"/>
  <c r="AQ93" i="6"/>
  <c r="AU93" i="6"/>
  <c r="AR93" i="6"/>
  <c r="AV93" i="6"/>
  <c r="AP93" i="6"/>
  <c r="AD292" i="6"/>
  <c r="W292" i="6"/>
  <c r="Y292" i="6"/>
  <c r="AA292" i="6"/>
  <c r="AC292" i="6"/>
  <c r="X292" i="6"/>
  <c r="AB292" i="6"/>
  <c r="Z292" i="6"/>
  <c r="AG64" i="6"/>
  <c r="AK64" i="6"/>
  <c r="AH64" i="6"/>
  <c r="AL64" i="6"/>
  <c r="AI64" i="6"/>
  <c r="AM64" i="6"/>
  <c r="AJ64" i="6"/>
  <c r="AN64" i="6"/>
  <c r="AA42" i="6"/>
  <c r="AD42" i="6"/>
  <c r="AB261" i="6"/>
  <c r="X261" i="6"/>
  <c r="Y261" i="6"/>
  <c r="Z261" i="6"/>
  <c r="W261" i="6"/>
  <c r="AA261" i="6"/>
  <c r="AD261" i="6"/>
  <c r="AC261" i="6"/>
  <c r="AO105" i="6"/>
  <c r="AT105" i="6"/>
  <c r="AS105" i="6"/>
  <c r="AQ105" i="6"/>
  <c r="AU105" i="6"/>
  <c r="AV105" i="6"/>
  <c r="AP105" i="6"/>
  <c r="AR105" i="6"/>
  <c r="AJ256" i="6"/>
  <c r="AN256" i="6"/>
  <c r="AG256" i="6"/>
  <c r="AK256" i="6"/>
  <c r="AH256" i="6"/>
  <c r="AL256" i="6"/>
  <c r="AI256" i="6"/>
  <c r="AM256" i="6"/>
  <c r="AR69" i="6"/>
  <c r="AS69" i="6"/>
  <c r="AP69" i="6"/>
  <c r="AU69" i="6"/>
  <c r="AV69" i="6"/>
  <c r="AO69" i="6"/>
  <c r="AQ69" i="6"/>
  <c r="AT69" i="6"/>
  <c r="AG182" i="6"/>
  <c r="AK182" i="6"/>
  <c r="AH182" i="6"/>
  <c r="AL182" i="6"/>
  <c r="AI182" i="6"/>
  <c r="AM182" i="6"/>
  <c r="AJ182" i="6"/>
  <c r="AN182" i="6"/>
  <c r="CC183" i="2"/>
  <c r="CK183" i="2" s="1"/>
  <c r="CP60" i="2"/>
  <c r="CQ60" i="2" s="1"/>
  <c r="AG205" i="6"/>
  <c r="AK205" i="6"/>
  <c r="AH205" i="6"/>
  <c r="AL205" i="6"/>
  <c r="AI205" i="6"/>
  <c r="AM205" i="6"/>
  <c r="AJ205" i="6"/>
  <c r="AN205" i="6"/>
  <c r="H247" i="6"/>
  <c r="CL247" i="2"/>
  <c r="AB247" i="2"/>
  <c r="H79" i="6"/>
  <c r="AB79" i="2"/>
  <c r="CL79" i="2"/>
  <c r="E93" i="6"/>
  <c r="W93" i="2"/>
  <c r="CI93" i="2"/>
  <c r="Y93" i="2"/>
  <c r="CL31" i="2"/>
  <c r="AB31" i="2"/>
  <c r="AG19" i="6"/>
  <c r="AK19" i="6"/>
  <c r="AH19" i="6"/>
  <c r="AL19" i="6"/>
  <c r="AI19" i="6"/>
  <c r="AM19" i="6"/>
  <c r="AJ19" i="6"/>
  <c r="AN19" i="6"/>
  <c r="AQ115" i="6"/>
  <c r="AP115" i="6"/>
  <c r="AR115" i="6"/>
  <c r="AV115" i="6"/>
  <c r="AT115" i="6"/>
  <c r="AS115" i="6"/>
  <c r="AO115" i="6"/>
  <c r="AU115" i="6"/>
  <c r="AG83" i="6"/>
  <c r="AK83" i="6"/>
  <c r="AH83" i="6"/>
  <c r="AL83" i="6"/>
  <c r="AI83" i="6"/>
  <c r="AM83" i="6"/>
  <c r="AJ83" i="6"/>
  <c r="AN83" i="6"/>
  <c r="AG178" i="6"/>
  <c r="AK178" i="6"/>
  <c r="AH178" i="6"/>
  <c r="AL178" i="6"/>
  <c r="AI178" i="6"/>
  <c r="AM178" i="6"/>
  <c r="AJ178" i="6"/>
  <c r="AN178" i="6"/>
  <c r="AP68" i="6"/>
  <c r="AR68" i="6"/>
  <c r="AU68" i="6"/>
  <c r="AT68" i="6"/>
  <c r="AV68" i="6"/>
  <c r="AQ68" i="6"/>
  <c r="AS68" i="6"/>
  <c r="AO68" i="6"/>
  <c r="CI169" i="2"/>
  <c r="CQ169" i="2" s="1"/>
  <c r="CB183" i="2"/>
  <c r="CJ183" i="2" s="1"/>
  <c r="AG12" i="6"/>
  <c r="AK12" i="6"/>
  <c r="AH12" i="6"/>
  <c r="AL12" i="6"/>
  <c r="AI12" i="6"/>
  <c r="AM12" i="6"/>
  <c r="AJ12" i="6"/>
  <c r="AN12" i="6"/>
  <c r="AG28" i="6"/>
  <c r="AK28" i="6"/>
  <c r="AH28" i="6"/>
  <c r="AL28" i="6"/>
  <c r="AI28" i="6"/>
  <c r="AM28" i="6"/>
  <c r="AJ28" i="6"/>
  <c r="AN28" i="6"/>
  <c r="Z222" i="6"/>
  <c r="W222" i="6"/>
  <c r="Y222" i="6"/>
  <c r="AC222" i="6"/>
  <c r="AD222" i="6"/>
  <c r="AA222" i="6"/>
  <c r="AB222" i="6"/>
  <c r="X222" i="6"/>
  <c r="I190" i="6"/>
  <c r="AC190" i="2"/>
  <c r="CM190" i="2"/>
  <c r="H102" i="6"/>
  <c r="AB102" i="2"/>
  <c r="BN102" i="2" s="1"/>
  <c r="E102" i="6"/>
  <c r="Y102" i="2"/>
  <c r="CI102" i="2"/>
  <c r="AJ268" i="6"/>
  <c r="AN268" i="6"/>
  <c r="AG268" i="6"/>
  <c r="AK268" i="6"/>
  <c r="AH268" i="6"/>
  <c r="AL268" i="6"/>
  <c r="AI268" i="6"/>
  <c r="AM268" i="6"/>
  <c r="AS14" i="6"/>
  <c r="AT14" i="6"/>
  <c r="AQ14" i="6"/>
  <c r="AU14" i="6"/>
  <c r="AR14" i="6"/>
  <c r="AO14" i="6"/>
  <c r="AP14" i="6"/>
  <c r="AV14" i="6"/>
  <c r="AJ267" i="6"/>
  <c r="AN267" i="6"/>
  <c r="AG267" i="6"/>
  <c r="AK267" i="6"/>
  <c r="AH267" i="6"/>
  <c r="AL267" i="6"/>
  <c r="AI267" i="6"/>
  <c r="AM267" i="6"/>
  <c r="AG228" i="6"/>
  <c r="AK228" i="6"/>
  <c r="AH228" i="6"/>
  <c r="AL228" i="6"/>
  <c r="AI228" i="6"/>
  <c r="AM228" i="6"/>
  <c r="AJ228" i="6"/>
  <c r="AN228" i="6"/>
  <c r="AR197" i="6"/>
  <c r="AO197" i="6"/>
  <c r="AV197" i="6"/>
  <c r="AP197" i="6"/>
  <c r="AT197" i="6"/>
  <c r="AS197" i="6"/>
  <c r="AU197" i="6"/>
  <c r="AQ197" i="6"/>
  <c r="AO103" i="6"/>
  <c r="AT103" i="6"/>
  <c r="AS103" i="6"/>
  <c r="AQ103" i="6"/>
  <c r="AU103" i="6"/>
  <c r="AP103" i="6"/>
  <c r="AR103" i="6"/>
  <c r="AV103" i="6"/>
  <c r="E78" i="6"/>
  <c r="Y78" i="2"/>
  <c r="AR135" i="6"/>
  <c r="AT135" i="6"/>
  <c r="AO135" i="6"/>
  <c r="AQ135" i="6"/>
  <c r="AP135" i="6"/>
  <c r="AU135" i="6"/>
  <c r="AV135" i="6"/>
  <c r="AS135" i="6"/>
  <c r="AJ283" i="6"/>
  <c r="AN283" i="6"/>
  <c r="AG283" i="6"/>
  <c r="AK283" i="6"/>
  <c r="AH283" i="6"/>
  <c r="AL283" i="6"/>
  <c r="AI283" i="6"/>
  <c r="AM283" i="6"/>
  <c r="AQ245" i="6"/>
  <c r="AP245" i="6"/>
  <c r="AV245" i="6"/>
  <c r="AS245" i="6"/>
  <c r="AO245" i="6"/>
  <c r="AT245" i="6"/>
  <c r="AR245" i="6"/>
  <c r="AU245" i="6"/>
  <c r="G206" i="6"/>
  <c r="CK206" i="2"/>
  <c r="AA206" i="2"/>
  <c r="Y164" i="6"/>
  <c r="W164" i="6"/>
  <c r="AA164" i="6"/>
  <c r="AC164" i="6"/>
  <c r="X164" i="6"/>
  <c r="Z164" i="6"/>
  <c r="AB164" i="6"/>
  <c r="AD164" i="6"/>
  <c r="H67" i="6"/>
  <c r="CL67" i="2"/>
  <c r="AB67" i="2"/>
  <c r="AC159" i="2"/>
  <c r="I159" i="6"/>
  <c r="CM159" i="2"/>
  <c r="AB85" i="6"/>
  <c r="Z85" i="6"/>
  <c r="AD85" i="6"/>
  <c r="X85" i="6"/>
  <c r="W85" i="6"/>
  <c r="AA85" i="6"/>
  <c r="AC85" i="6"/>
  <c r="Y85" i="6"/>
  <c r="AD83" i="2"/>
  <c r="J83" i="6"/>
  <c r="CN83" i="2"/>
  <c r="I83" i="6"/>
  <c r="AC83" i="2"/>
  <c r="W270" i="6"/>
  <c r="Y270" i="6"/>
  <c r="AB270" i="6"/>
  <c r="AD270" i="6"/>
  <c r="Z270" i="6"/>
  <c r="AC270" i="6"/>
  <c r="AA270" i="6"/>
  <c r="X270" i="6"/>
  <c r="Y199" i="6"/>
  <c r="X199" i="6"/>
  <c r="Z199" i="6"/>
  <c r="AC199" i="6"/>
  <c r="AB199" i="6"/>
  <c r="AD199" i="6"/>
  <c r="W199" i="6"/>
  <c r="AA199" i="6"/>
  <c r="AR189" i="6"/>
  <c r="AO189" i="6"/>
  <c r="AV189" i="6"/>
  <c r="AP189" i="6"/>
  <c r="AS189" i="6"/>
  <c r="AT189" i="6"/>
  <c r="AQ189" i="6"/>
  <c r="AU189" i="6"/>
  <c r="AJ300" i="6"/>
  <c r="AN300" i="6"/>
  <c r="AG300" i="6"/>
  <c r="AK300" i="6"/>
  <c r="AH300" i="6"/>
  <c r="AL300" i="6"/>
  <c r="AI300" i="6"/>
  <c r="AM300" i="6"/>
  <c r="AJ246" i="6"/>
  <c r="AN246" i="6"/>
  <c r="AG246" i="6"/>
  <c r="AK246" i="6"/>
  <c r="AH246" i="6"/>
  <c r="AL246" i="6"/>
  <c r="AI246" i="6"/>
  <c r="AM246" i="6"/>
  <c r="AR214" i="6"/>
  <c r="AO214" i="6"/>
  <c r="AV214" i="6"/>
  <c r="AS214" i="6"/>
  <c r="AT214" i="6"/>
  <c r="AP214" i="6"/>
  <c r="AQ214" i="6"/>
  <c r="AU214" i="6"/>
  <c r="E14" i="6"/>
  <c r="BQ27" i="2"/>
  <c r="W17" i="2"/>
  <c r="BO30" i="2"/>
  <c r="W18" i="2"/>
  <c r="AR23" i="2"/>
  <c r="BH23" i="2" s="1"/>
  <c r="BR23" i="2" s="1"/>
  <c r="BM281" i="2"/>
  <c r="BM261" i="2"/>
  <c r="BN290" i="2"/>
  <c r="BN189" i="2"/>
  <c r="BQ156" i="2"/>
  <c r="W78" i="2"/>
  <c r="BP200" i="2"/>
  <c r="CF185" i="2"/>
  <c r="CN185" i="2" s="1"/>
  <c r="R185" i="6" s="1"/>
  <c r="CR185" i="6" s="1"/>
  <c r="DB185" i="6" s="1"/>
  <c r="BO76" i="2"/>
  <c r="CS74" i="2"/>
  <c r="CR74" i="2" s="1"/>
  <c r="W46" i="2"/>
  <c r="BQ44" i="2"/>
  <c r="CM283" i="2"/>
  <c r="CW283" i="2" s="1"/>
  <c r="BL261" i="2"/>
  <c r="BN161" i="2"/>
  <c r="AC260" i="2"/>
  <c r="BR299" i="2"/>
  <c r="BL294" i="2"/>
  <c r="BR272" i="2"/>
  <c r="W244" i="2"/>
  <c r="BN213" i="2"/>
  <c r="Y206" i="2"/>
  <c r="X206" i="2" s="1"/>
  <c r="CA184" i="2"/>
  <c r="CI184" i="2" s="1"/>
  <c r="W183" i="2"/>
  <c r="BN191" i="2"/>
  <c r="Z78" i="2"/>
  <c r="BQ171" i="2"/>
  <c r="BQ139" i="2"/>
  <c r="BP111" i="2"/>
  <c r="BO98" i="2"/>
  <c r="BQ42" i="2"/>
  <c r="BO77" i="2"/>
  <c r="BN92" i="2"/>
  <c r="BQ99" i="2"/>
  <c r="W83" i="2"/>
  <c r="AR66" i="2"/>
  <c r="BH66" i="2" s="1"/>
  <c r="BR66" i="2" s="1"/>
  <c r="AV55" i="2"/>
  <c r="AX55" i="2"/>
  <c r="BF55" i="2" s="1"/>
  <c r="BP55" i="2" s="1"/>
  <c r="BL44" i="2"/>
  <c r="BR209" i="2"/>
  <c r="BM295" i="2"/>
  <c r="BN140" i="2"/>
  <c r="CM183" i="2"/>
  <c r="CW183" i="2" s="1"/>
  <c r="BP146" i="2"/>
  <c r="BO96" i="2"/>
  <c r="BO45" i="2"/>
  <c r="BN217" i="2"/>
  <c r="CB188" i="2"/>
  <c r="CJ188" i="2" s="1"/>
  <c r="BP212" i="2"/>
  <c r="BP125" i="2"/>
  <c r="BM104" i="2"/>
  <c r="BN104" i="2"/>
  <c r="BR127" i="2"/>
  <c r="AT67" i="2"/>
  <c r="BB67" i="2" s="1"/>
  <c r="BL67" i="2" s="1"/>
  <c r="AU67" i="2"/>
  <c r="BC67" i="2" s="1"/>
  <c r="BM67" i="2" s="1"/>
  <c r="CH193" i="2"/>
  <c r="CP193" i="2" s="1"/>
  <c r="CZ193" i="2" s="1"/>
  <c r="BP143" i="2"/>
  <c r="BL45" i="2"/>
  <c r="CG40" i="2"/>
  <c r="CO40" i="2" s="1"/>
  <c r="CY40" i="2" s="1"/>
  <c r="W139" i="2"/>
  <c r="BR281" i="2"/>
  <c r="AD177" i="2"/>
  <c r="BR183" i="2"/>
  <c r="W102" i="2"/>
  <c r="BL77" i="2"/>
  <c r="AV43" i="2"/>
  <c r="BD43" i="2" s="1"/>
  <c r="BN43" i="2" s="1"/>
  <c r="AS43" i="2"/>
  <c r="BA43" i="2" s="1"/>
  <c r="X289" i="6"/>
  <c r="AA289" i="6"/>
  <c r="X275" i="6"/>
  <c r="AA275" i="6"/>
  <c r="AA137" i="6"/>
  <c r="AB137" i="6"/>
  <c r="AC29" i="6"/>
  <c r="AB29" i="6"/>
  <c r="AR21" i="6"/>
  <c r="AS21" i="6"/>
  <c r="AC17" i="6"/>
  <c r="AD17" i="6"/>
  <c r="X51" i="6"/>
  <c r="AD51" i="6"/>
  <c r="AD133" i="6"/>
  <c r="AC133" i="6"/>
  <c r="AD68" i="6"/>
  <c r="AA68" i="6"/>
  <c r="AC215" i="6"/>
  <c r="Z215" i="6"/>
  <c r="AD189" i="6"/>
  <c r="W189" i="6"/>
  <c r="AB42" i="6"/>
  <c r="W21" i="6"/>
  <c r="AA21" i="6"/>
  <c r="AU8" i="6"/>
  <c r="AR8" i="6"/>
  <c r="AA135" i="6"/>
  <c r="AB135" i="6"/>
  <c r="AQ42" i="6"/>
  <c r="AO42" i="6"/>
  <c r="X38" i="6"/>
  <c r="AO38" i="6"/>
  <c r="X221" i="6"/>
  <c r="Z221" i="6"/>
  <c r="AB115" i="6"/>
  <c r="W115" i="6"/>
  <c r="W8" i="6"/>
  <c r="X8" i="6"/>
  <c r="T23" i="6"/>
  <c r="CT23" i="6" s="1"/>
  <c r="DD23" i="6" s="1"/>
  <c r="T179" i="6"/>
  <c r="CT179" i="6" s="1"/>
  <c r="DD179" i="6" s="1"/>
  <c r="R131" i="6"/>
  <c r="CR131" i="6" s="1"/>
  <c r="DB131" i="6" s="1"/>
  <c r="O299" i="6"/>
  <c r="CO299" i="6" s="1"/>
  <c r="CY299" i="6" s="1"/>
  <c r="N55" i="6"/>
  <c r="CN55" i="6" s="1"/>
  <c r="CX55" i="6" s="1"/>
  <c r="L256" i="6"/>
  <c r="AF256" i="2"/>
  <c r="CP256" i="2"/>
  <c r="AR261" i="2"/>
  <c r="BH261" i="2" s="1"/>
  <c r="AR162" i="2"/>
  <c r="Z13" i="6"/>
  <c r="AB13" i="6"/>
  <c r="AA13" i="6"/>
  <c r="AC13" i="6"/>
  <c r="AD13" i="6"/>
  <c r="Y13" i="6"/>
  <c r="W13" i="6"/>
  <c r="X13" i="6"/>
  <c r="AG215" i="6"/>
  <c r="AK215" i="6"/>
  <c r="AH215" i="6"/>
  <c r="AL215" i="6"/>
  <c r="AI215" i="6"/>
  <c r="AM215" i="6"/>
  <c r="AJ215" i="6"/>
  <c r="AN215" i="6"/>
  <c r="AO198" i="6"/>
  <c r="AT198" i="6"/>
  <c r="AP198" i="6"/>
  <c r="AV198" i="6"/>
  <c r="AS198" i="6"/>
  <c r="AR198" i="6"/>
  <c r="AU198" i="6"/>
  <c r="AQ198" i="6"/>
  <c r="AS108" i="6"/>
  <c r="AR108" i="6"/>
  <c r="AQ108" i="6"/>
  <c r="AO108" i="6"/>
  <c r="AV108" i="6"/>
  <c r="AT108" i="6"/>
  <c r="AP108" i="6"/>
  <c r="AU108" i="6"/>
  <c r="AQ264" i="6"/>
  <c r="AS264" i="6"/>
  <c r="AP264" i="6"/>
  <c r="AV264" i="6"/>
  <c r="AR264" i="6"/>
  <c r="AT264" i="6"/>
  <c r="AO264" i="6"/>
  <c r="AU264" i="6"/>
  <c r="AV220" i="2"/>
  <c r="BD220" i="2" s="1"/>
  <c r="BN220" i="2" s="1"/>
  <c r="AX220" i="2"/>
  <c r="BF220" i="2" s="1"/>
  <c r="BP220" i="2" s="1"/>
  <c r="AZ220" i="2"/>
  <c r="AT220" i="2"/>
  <c r="BB220" i="2" s="1"/>
  <c r="BL220" i="2" s="1"/>
  <c r="AU220" i="2"/>
  <c r="AS220" i="2"/>
  <c r="AY220" i="2"/>
  <c r="BG220" i="2" s="1"/>
  <c r="BQ220" i="2" s="1"/>
  <c r="AW220" i="2"/>
  <c r="BE220" i="2" s="1"/>
  <c r="BO220" i="2" s="1"/>
  <c r="AC87" i="2"/>
  <c r="I87" i="6"/>
  <c r="AR298" i="2"/>
  <c r="AC260" i="6"/>
  <c r="Y260" i="6"/>
  <c r="AB260" i="6"/>
  <c r="X260" i="6"/>
  <c r="AA260" i="6"/>
  <c r="W260" i="6"/>
  <c r="Z260" i="6"/>
  <c r="AD260" i="6"/>
  <c r="AQ253" i="6"/>
  <c r="AP253" i="6"/>
  <c r="AV253" i="6"/>
  <c r="AS253" i="6"/>
  <c r="AO253" i="6"/>
  <c r="AT253" i="6"/>
  <c r="AR253" i="6"/>
  <c r="AU253" i="6"/>
  <c r="F244" i="6"/>
  <c r="Z244" i="2"/>
  <c r="BL244" i="2" s="1"/>
  <c r="AO107" i="6"/>
  <c r="AT107" i="6"/>
  <c r="AS107" i="6"/>
  <c r="AQ107" i="6"/>
  <c r="AU107" i="6"/>
  <c r="AR107" i="6"/>
  <c r="AV107" i="6"/>
  <c r="AP107" i="6"/>
  <c r="AB81" i="6"/>
  <c r="Z81" i="6"/>
  <c r="AD81" i="6"/>
  <c r="AA81" i="6"/>
  <c r="X81" i="6"/>
  <c r="AC81" i="6"/>
  <c r="Y81" i="6"/>
  <c r="W81" i="6"/>
  <c r="AC258" i="6"/>
  <c r="AB258" i="6"/>
  <c r="AA258" i="6"/>
  <c r="AD258" i="6"/>
  <c r="X258" i="6"/>
  <c r="W258" i="6"/>
  <c r="Y258" i="6"/>
  <c r="Z258" i="6"/>
  <c r="Z208" i="6"/>
  <c r="W208" i="6"/>
  <c r="Y208" i="6"/>
  <c r="X208" i="6"/>
  <c r="AB208" i="6"/>
  <c r="AA208" i="6"/>
  <c r="AC208" i="6"/>
  <c r="AD208" i="6"/>
  <c r="AG23" i="6"/>
  <c r="AK23" i="6"/>
  <c r="AH23" i="6"/>
  <c r="AL23" i="6"/>
  <c r="AI23" i="6"/>
  <c r="AM23" i="6"/>
  <c r="AJ23" i="6"/>
  <c r="AN23" i="6"/>
  <c r="AR290" i="2"/>
  <c r="BH290" i="2" s="1"/>
  <c r="BR290" i="2" s="1"/>
  <c r="AJ289" i="6"/>
  <c r="AN289" i="6"/>
  <c r="AG289" i="6"/>
  <c r="AK289" i="6"/>
  <c r="AH289" i="6"/>
  <c r="AL289" i="6"/>
  <c r="AI289" i="6"/>
  <c r="AM289" i="6"/>
  <c r="AJ259" i="6"/>
  <c r="AN259" i="6"/>
  <c r="AG259" i="6"/>
  <c r="AK259" i="6"/>
  <c r="AH259" i="6"/>
  <c r="AL259" i="6"/>
  <c r="AI259" i="6"/>
  <c r="AM259" i="6"/>
  <c r="AR228" i="2"/>
  <c r="AR225" i="2"/>
  <c r="BH225" i="2" s="1"/>
  <c r="BR225" i="2" s="1"/>
  <c r="AR190" i="2"/>
  <c r="AP168" i="6"/>
  <c r="AQ168" i="6"/>
  <c r="AT168" i="6"/>
  <c r="AO168" i="6"/>
  <c r="AU168" i="6"/>
  <c r="AR168" i="6"/>
  <c r="AV168" i="6"/>
  <c r="AS168" i="6"/>
  <c r="AR156" i="2"/>
  <c r="BH156" i="2" s="1"/>
  <c r="BR156" i="2" s="1"/>
  <c r="AR125" i="6"/>
  <c r="AT125" i="6"/>
  <c r="AV125" i="6"/>
  <c r="AO125" i="6"/>
  <c r="AU125" i="6"/>
  <c r="AS125" i="6"/>
  <c r="AP125" i="6"/>
  <c r="AQ125" i="6"/>
  <c r="AR288" i="6"/>
  <c r="AT288" i="6"/>
  <c r="AO288" i="6"/>
  <c r="AS288" i="6"/>
  <c r="AU288" i="6"/>
  <c r="AQ288" i="6"/>
  <c r="AV288" i="6"/>
  <c r="AP288" i="6"/>
  <c r="AC241" i="6"/>
  <c r="Y241" i="6"/>
  <c r="W241" i="6"/>
  <c r="Z241" i="6"/>
  <c r="AA241" i="6"/>
  <c r="X241" i="6"/>
  <c r="AB241" i="6"/>
  <c r="AD241" i="6"/>
  <c r="AG221" i="6"/>
  <c r="AK221" i="6"/>
  <c r="AH221" i="6"/>
  <c r="AL221" i="6"/>
  <c r="AI221" i="6"/>
  <c r="AM221" i="6"/>
  <c r="AJ221" i="6"/>
  <c r="AN221" i="6"/>
  <c r="AC204" i="6"/>
  <c r="AA204" i="6"/>
  <c r="AD204" i="6"/>
  <c r="W204" i="6"/>
  <c r="X204" i="6"/>
  <c r="Y204" i="6"/>
  <c r="AB204" i="6"/>
  <c r="Z204" i="6"/>
  <c r="AR195" i="6"/>
  <c r="AO195" i="6"/>
  <c r="AV195" i="6"/>
  <c r="AP195" i="6"/>
  <c r="AT195" i="6"/>
  <c r="AS195" i="6"/>
  <c r="AQ195" i="6"/>
  <c r="AU195" i="6"/>
  <c r="AG89" i="6"/>
  <c r="AK89" i="6"/>
  <c r="AH89" i="6"/>
  <c r="AL89" i="6"/>
  <c r="AI89" i="6"/>
  <c r="AM89" i="6"/>
  <c r="AJ89" i="6"/>
  <c r="AN89" i="6"/>
  <c r="F59" i="6"/>
  <c r="Z59" i="2"/>
  <c r="CJ59" i="2"/>
  <c r="AQ244" i="6"/>
  <c r="AS244" i="6"/>
  <c r="AP244" i="6"/>
  <c r="AV244" i="6"/>
  <c r="AR244" i="6"/>
  <c r="AT244" i="6"/>
  <c r="AO244" i="6"/>
  <c r="AU244" i="6"/>
  <c r="AR213" i="6"/>
  <c r="AT213" i="6"/>
  <c r="AP213" i="6"/>
  <c r="AO213" i="6"/>
  <c r="AV213" i="6"/>
  <c r="AU213" i="6"/>
  <c r="AQ213" i="6"/>
  <c r="AS213" i="6"/>
  <c r="AQ118" i="6"/>
  <c r="AV118" i="6"/>
  <c r="AP118" i="6"/>
  <c r="AT118" i="6"/>
  <c r="AR118" i="6"/>
  <c r="AO118" i="6"/>
  <c r="AS118" i="6"/>
  <c r="AU118" i="6"/>
  <c r="AG67" i="6"/>
  <c r="AK67" i="6"/>
  <c r="AH67" i="6"/>
  <c r="AL67" i="6"/>
  <c r="AI67" i="6"/>
  <c r="AM67" i="6"/>
  <c r="AJ67" i="6"/>
  <c r="AN67" i="6"/>
  <c r="E101" i="6"/>
  <c r="Y101" i="2"/>
  <c r="CI101" i="2"/>
  <c r="CQ101" i="2" s="1"/>
  <c r="AQ262" i="6"/>
  <c r="AR262" i="6"/>
  <c r="AO262" i="6"/>
  <c r="AT262" i="6"/>
  <c r="AP262" i="6"/>
  <c r="AV262" i="6"/>
  <c r="AS262" i="6"/>
  <c r="AU262" i="6"/>
  <c r="J163" i="6"/>
  <c r="CN163" i="2"/>
  <c r="AD163" i="2"/>
  <c r="AJ293" i="6"/>
  <c r="AN293" i="6"/>
  <c r="AG293" i="6"/>
  <c r="AK293" i="6"/>
  <c r="AH293" i="6"/>
  <c r="AL293" i="6"/>
  <c r="AI293" i="6"/>
  <c r="AM293" i="6"/>
  <c r="AC243" i="6"/>
  <c r="AA243" i="6"/>
  <c r="AD243" i="6"/>
  <c r="AB243" i="6"/>
  <c r="Z243" i="6"/>
  <c r="W243" i="6"/>
  <c r="Y243" i="6"/>
  <c r="X243" i="6"/>
  <c r="F43" i="6"/>
  <c r="Z43" i="2"/>
  <c r="CJ43" i="2"/>
  <c r="AC151" i="2"/>
  <c r="I151" i="6"/>
  <c r="CM151" i="2"/>
  <c r="AS31" i="6"/>
  <c r="AQ31" i="6"/>
  <c r="AU31" i="6"/>
  <c r="AO31" i="6"/>
  <c r="AP31" i="6"/>
  <c r="AR31" i="6"/>
  <c r="AV31" i="6"/>
  <c r="AT31" i="6"/>
  <c r="G252" i="6"/>
  <c r="AA252" i="2"/>
  <c r="CK252" i="2"/>
  <c r="AD99" i="6"/>
  <c r="AA99" i="6"/>
  <c r="Y99" i="6"/>
  <c r="Z99" i="6"/>
  <c r="W99" i="6"/>
  <c r="AC99" i="6"/>
  <c r="X99" i="6"/>
  <c r="AB99" i="6"/>
  <c r="AJ266" i="6"/>
  <c r="AN266" i="6"/>
  <c r="AG266" i="6"/>
  <c r="AK266" i="6"/>
  <c r="AH266" i="6"/>
  <c r="AL266" i="6"/>
  <c r="AI266" i="6"/>
  <c r="AM266" i="6"/>
  <c r="AQ250" i="6"/>
  <c r="AP250" i="6"/>
  <c r="AV250" i="6"/>
  <c r="AS250" i="6"/>
  <c r="AO250" i="6"/>
  <c r="AT250" i="6"/>
  <c r="AR250" i="6"/>
  <c r="AU250" i="6"/>
  <c r="X237" i="6"/>
  <c r="W237" i="6"/>
  <c r="Z237" i="6"/>
  <c r="Y237" i="6"/>
  <c r="AB237" i="6"/>
  <c r="AC237" i="6"/>
  <c r="AD237" i="6"/>
  <c r="AA237" i="6"/>
  <c r="AR165" i="2"/>
  <c r="BH165" i="2" s="1"/>
  <c r="AR142" i="2"/>
  <c r="BH142" i="2" s="1"/>
  <c r="E133" i="6"/>
  <c r="Y133" i="2"/>
  <c r="AJ275" i="6"/>
  <c r="AN275" i="6"/>
  <c r="AG275" i="6"/>
  <c r="AK275" i="6"/>
  <c r="AH275" i="6"/>
  <c r="AL275" i="6"/>
  <c r="AI275" i="6"/>
  <c r="AM275" i="6"/>
  <c r="AJ252" i="6"/>
  <c r="AN252" i="6"/>
  <c r="AG252" i="6"/>
  <c r="AK252" i="6"/>
  <c r="AH252" i="6"/>
  <c r="AL252" i="6"/>
  <c r="AI252" i="6"/>
  <c r="AM252" i="6"/>
  <c r="AR74" i="2"/>
  <c r="Z278" i="6"/>
  <c r="W278" i="6"/>
  <c r="AA278" i="6"/>
  <c r="AD278" i="6"/>
  <c r="AC278" i="6"/>
  <c r="Y278" i="6"/>
  <c r="X278" i="6"/>
  <c r="AB278" i="6"/>
  <c r="L253" i="6"/>
  <c r="AF253" i="2"/>
  <c r="Z230" i="6"/>
  <c r="W230" i="6"/>
  <c r="Y230" i="6"/>
  <c r="AA230" i="6"/>
  <c r="AB230" i="6"/>
  <c r="X230" i="6"/>
  <c r="AC230" i="6"/>
  <c r="AD230" i="6"/>
  <c r="AC226" i="6"/>
  <c r="AA226" i="6"/>
  <c r="AD226" i="6"/>
  <c r="X226" i="6"/>
  <c r="Y226" i="6"/>
  <c r="Z226" i="6"/>
  <c r="AB226" i="6"/>
  <c r="W226" i="6"/>
  <c r="L191" i="6"/>
  <c r="AF191" i="2"/>
  <c r="CP191" i="2"/>
  <c r="AD95" i="6"/>
  <c r="AA95" i="6"/>
  <c r="Y95" i="6"/>
  <c r="W95" i="6"/>
  <c r="X95" i="6"/>
  <c r="AB95" i="6"/>
  <c r="Z95" i="6"/>
  <c r="AC95" i="6"/>
  <c r="Y32" i="6"/>
  <c r="AA32" i="6"/>
  <c r="AC32" i="6"/>
  <c r="W32" i="6"/>
  <c r="Z32" i="6"/>
  <c r="X32" i="6"/>
  <c r="AB32" i="6"/>
  <c r="AD32" i="6"/>
  <c r="X255" i="6"/>
  <c r="AC255" i="6"/>
  <c r="AB255" i="6"/>
  <c r="Z255" i="6"/>
  <c r="W255" i="6"/>
  <c r="Y255" i="6"/>
  <c r="AA255" i="6"/>
  <c r="AD255" i="6"/>
  <c r="AQ240" i="6"/>
  <c r="AS240" i="6"/>
  <c r="AP240" i="6"/>
  <c r="AV240" i="6"/>
  <c r="AR240" i="6"/>
  <c r="AO240" i="6"/>
  <c r="AT240" i="6"/>
  <c r="AU240" i="6"/>
  <c r="I94" i="6"/>
  <c r="AC94" i="2"/>
  <c r="CM94" i="2"/>
  <c r="AG231" i="6"/>
  <c r="AK231" i="6"/>
  <c r="AH231" i="6"/>
  <c r="AL231" i="6"/>
  <c r="AI231" i="6"/>
  <c r="AM231" i="6"/>
  <c r="AJ231" i="6"/>
  <c r="AN231" i="6"/>
  <c r="AP140" i="6"/>
  <c r="AV140" i="6"/>
  <c r="AR140" i="6"/>
  <c r="AS140" i="6"/>
  <c r="AT140" i="6"/>
  <c r="AU140" i="6"/>
  <c r="AO140" i="6"/>
  <c r="AQ140" i="6"/>
  <c r="AJ274" i="6"/>
  <c r="AN274" i="6"/>
  <c r="AG274" i="6"/>
  <c r="AK274" i="6"/>
  <c r="AH274" i="6"/>
  <c r="AL274" i="6"/>
  <c r="AI274" i="6"/>
  <c r="AM274" i="6"/>
  <c r="Y39" i="6"/>
  <c r="W39" i="6"/>
  <c r="AA256" i="2"/>
  <c r="G256" i="6"/>
  <c r="CK256" i="2"/>
  <c r="CQ256" i="2" s="1"/>
  <c r="AD291" i="6"/>
  <c r="W291" i="6"/>
  <c r="AC291" i="6"/>
  <c r="X291" i="6"/>
  <c r="Y291" i="6"/>
  <c r="Z291" i="6"/>
  <c r="AA291" i="6"/>
  <c r="AB291" i="6"/>
  <c r="AO10" i="6"/>
  <c r="AS10" i="6"/>
  <c r="AT10" i="6"/>
  <c r="AP10" i="6"/>
  <c r="AQ10" i="6"/>
  <c r="AU10" i="6"/>
  <c r="AR10" i="6"/>
  <c r="AV10" i="6"/>
  <c r="AR293" i="2"/>
  <c r="BH293" i="2" s="1"/>
  <c r="BR293" i="2" s="1"/>
  <c r="Z220" i="6"/>
  <c r="X220" i="6"/>
  <c r="AB220" i="6"/>
  <c r="W220" i="6"/>
  <c r="Y220" i="6"/>
  <c r="AA220" i="6"/>
  <c r="AC220" i="6"/>
  <c r="AD220" i="6"/>
  <c r="L44" i="6"/>
  <c r="AF44" i="2"/>
  <c r="AA200" i="6"/>
  <c r="AD200" i="6"/>
  <c r="AC200" i="6"/>
  <c r="X200" i="6"/>
  <c r="Z200" i="6"/>
  <c r="Y200" i="6"/>
  <c r="AB200" i="6"/>
  <c r="W200" i="6"/>
  <c r="AR223" i="6"/>
  <c r="AO223" i="6"/>
  <c r="AT223" i="6"/>
  <c r="AV223" i="6"/>
  <c r="AP223" i="6"/>
  <c r="AQ223" i="6"/>
  <c r="AU223" i="6"/>
  <c r="AS223" i="6"/>
  <c r="AQ251" i="6"/>
  <c r="AP251" i="6"/>
  <c r="AV251" i="6"/>
  <c r="AS251" i="6"/>
  <c r="AO251" i="6"/>
  <c r="AT251" i="6"/>
  <c r="AR251" i="6"/>
  <c r="AU251" i="6"/>
  <c r="AJ248" i="6"/>
  <c r="AN248" i="6"/>
  <c r="AG248" i="6"/>
  <c r="AK248" i="6"/>
  <c r="AH248" i="6"/>
  <c r="AL248" i="6"/>
  <c r="AI248" i="6"/>
  <c r="AM248" i="6"/>
  <c r="Z194" i="6"/>
  <c r="AA194" i="6"/>
  <c r="AD194" i="6"/>
  <c r="AC194" i="6"/>
  <c r="Y194" i="6"/>
  <c r="W194" i="6"/>
  <c r="AB194" i="6"/>
  <c r="X194" i="6"/>
  <c r="AJ254" i="6"/>
  <c r="AN254" i="6"/>
  <c r="AG254" i="6"/>
  <c r="AK254" i="6"/>
  <c r="AH254" i="6"/>
  <c r="AL254" i="6"/>
  <c r="AI254" i="6"/>
  <c r="AM254" i="6"/>
  <c r="AG196" i="6"/>
  <c r="AK196" i="6"/>
  <c r="AH196" i="6"/>
  <c r="AL196" i="6"/>
  <c r="AI196" i="6"/>
  <c r="AM196" i="6"/>
  <c r="AJ196" i="6"/>
  <c r="AN196" i="6"/>
  <c r="AR179" i="2"/>
  <c r="I148" i="6"/>
  <c r="AC148" i="2"/>
  <c r="CM148" i="2"/>
  <c r="J48" i="6"/>
  <c r="AD48" i="2"/>
  <c r="CN48" i="2"/>
  <c r="AP224" i="6"/>
  <c r="AV224" i="6"/>
  <c r="AS224" i="6"/>
  <c r="AO224" i="6"/>
  <c r="AT224" i="6"/>
  <c r="AR224" i="6"/>
  <c r="AQ224" i="6"/>
  <c r="AU224" i="6"/>
  <c r="AQ242" i="6"/>
  <c r="AP242" i="6"/>
  <c r="AV242" i="6"/>
  <c r="AS242" i="6"/>
  <c r="AO242" i="6"/>
  <c r="AT242" i="6"/>
  <c r="AR242" i="6"/>
  <c r="AU242" i="6"/>
  <c r="AW34" i="2"/>
  <c r="BE34" i="2" s="1"/>
  <c r="AX34" i="2"/>
  <c r="BF34" i="2" s="1"/>
  <c r="AU34" i="2"/>
  <c r="BC34" i="2" s="1"/>
  <c r="H34" i="6" s="1"/>
  <c r="AV34" i="2"/>
  <c r="BD34" i="2" s="1"/>
  <c r="BN34" i="2" s="1"/>
  <c r="AT34" i="2"/>
  <c r="BB34" i="2" s="1"/>
  <c r="AY34" i="2"/>
  <c r="BG34" i="2" s="1"/>
  <c r="BQ34" i="2" s="1"/>
  <c r="AZ34" i="2"/>
  <c r="AS34" i="2"/>
  <c r="AG139" i="6"/>
  <c r="AK139" i="6"/>
  <c r="AH139" i="6"/>
  <c r="AL139" i="6"/>
  <c r="AI139" i="6"/>
  <c r="AM139" i="6"/>
  <c r="AJ139" i="6"/>
  <c r="AN139" i="6"/>
  <c r="I123" i="6"/>
  <c r="CM123" i="2"/>
  <c r="AC123" i="2"/>
  <c r="BO123" i="2" s="1"/>
  <c r="AG97" i="6"/>
  <c r="AK97" i="6"/>
  <c r="AH97" i="6"/>
  <c r="AL97" i="6"/>
  <c r="AI97" i="6"/>
  <c r="AM97" i="6"/>
  <c r="AJ97" i="6"/>
  <c r="AN97" i="6"/>
  <c r="AQ257" i="6"/>
  <c r="AR257" i="6"/>
  <c r="AO257" i="6"/>
  <c r="AT257" i="6"/>
  <c r="AP257" i="6"/>
  <c r="AV257" i="6"/>
  <c r="AS257" i="6"/>
  <c r="AU257" i="6"/>
  <c r="AR276" i="6"/>
  <c r="AS276" i="6"/>
  <c r="AO276" i="6"/>
  <c r="AT276" i="6"/>
  <c r="AU276" i="6"/>
  <c r="AQ276" i="6"/>
  <c r="AV276" i="6"/>
  <c r="AP276" i="6"/>
  <c r="AR219" i="6"/>
  <c r="AV219" i="6"/>
  <c r="AP219" i="6"/>
  <c r="AT219" i="6"/>
  <c r="AO219" i="6"/>
  <c r="AQ219" i="6"/>
  <c r="AU219" i="6"/>
  <c r="AS219" i="6"/>
  <c r="AG202" i="6"/>
  <c r="AK202" i="6"/>
  <c r="AH202" i="6"/>
  <c r="AL202" i="6"/>
  <c r="AI202" i="6"/>
  <c r="AM202" i="6"/>
  <c r="AJ202" i="6"/>
  <c r="AN202" i="6"/>
  <c r="AQ116" i="6"/>
  <c r="AV116" i="6"/>
  <c r="AP116" i="6"/>
  <c r="AT116" i="6"/>
  <c r="AR116" i="6"/>
  <c r="AU116" i="6"/>
  <c r="AS116" i="6"/>
  <c r="AO116" i="6"/>
  <c r="AD87" i="6"/>
  <c r="W87" i="6"/>
  <c r="Y87" i="6"/>
  <c r="AC87" i="6"/>
  <c r="Z87" i="6"/>
  <c r="AA87" i="6"/>
  <c r="AB87" i="6"/>
  <c r="X87" i="6"/>
  <c r="AR75" i="6"/>
  <c r="AS75" i="6"/>
  <c r="AQ75" i="6"/>
  <c r="AO75" i="6"/>
  <c r="AV75" i="6"/>
  <c r="AT75" i="6"/>
  <c r="AU75" i="6"/>
  <c r="AP75" i="6"/>
  <c r="AJ247" i="6"/>
  <c r="AN247" i="6"/>
  <c r="AG247" i="6"/>
  <c r="AK247" i="6"/>
  <c r="AH247" i="6"/>
  <c r="AL247" i="6"/>
  <c r="AI247" i="6"/>
  <c r="AM247" i="6"/>
  <c r="AO216" i="6"/>
  <c r="AT216" i="6"/>
  <c r="AV216" i="6"/>
  <c r="AR216" i="6"/>
  <c r="AS216" i="6"/>
  <c r="AP216" i="6"/>
  <c r="AQ216" i="6"/>
  <c r="AU216" i="6"/>
  <c r="Z206" i="6"/>
  <c r="W206" i="6"/>
  <c r="Y206" i="6"/>
  <c r="AC206" i="6"/>
  <c r="AD206" i="6"/>
  <c r="AA206" i="6"/>
  <c r="AB206" i="6"/>
  <c r="X206" i="6"/>
  <c r="AO101" i="6"/>
  <c r="AT101" i="6"/>
  <c r="AS101" i="6"/>
  <c r="AQ101" i="6"/>
  <c r="AU101" i="6"/>
  <c r="AR101" i="6"/>
  <c r="AV101" i="6"/>
  <c r="AP101" i="6"/>
  <c r="AG93" i="6"/>
  <c r="AH93" i="6"/>
  <c r="AK93" i="6"/>
  <c r="AL93" i="6"/>
  <c r="AI93" i="6"/>
  <c r="AM93" i="6"/>
  <c r="AJ93" i="6"/>
  <c r="AN93" i="6"/>
  <c r="AG234" i="6"/>
  <c r="AK234" i="6"/>
  <c r="AH234" i="6"/>
  <c r="AL234" i="6"/>
  <c r="AI234" i="6"/>
  <c r="AM234" i="6"/>
  <c r="AJ234" i="6"/>
  <c r="AN234" i="6"/>
  <c r="AG43" i="6"/>
  <c r="AK43" i="6"/>
  <c r="AH43" i="6"/>
  <c r="AL43" i="6"/>
  <c r="AI43" i="6"/>
  <c r="AM43" i="6"/>
  <c r="AJ43" i="6"/>
  <c r="AN43" i="6"/>
  <c r="AG60" i="6"/>
  <c r="AK60" i="6"/>
  <c r="AH60" i="6"/>
  <c r="AL60" i="6"/>
  <c r="AI60" i="6"/>
  <c r="AM60" i="6"/>
  <c r="AJ60" i="6"/>
  <c r="AN60" i="6"/>
  <c r="AJ261" i="6"/>
  <c r="AN261" i="6"/>
  <c r="AG261" i="6"/>
  <c r="AK261" i="6"/>
  <c r="AH261" i="6"/>
  <c r="AL261" i="6"/>
  <c r="AI261" i="6"/>
  <c r="AM261" i="6"/>
  <c r="AG105" i="6"/>
  <c r="AK105" i="6"/>
  <c r="AH105" i="6"/>
  <c r="AL105" i="6"/>
  <c r="AI105" i="6"/>
  <c r="AM105" i="6"/>
  <c r="AJ105" i="6"/>
  <c r="AN105" i="6"/>
  <c r="CJ16" i="2"/>
  <c r="Z16" i="2"/>
  <c r="AR248" i="2"/>
  <c r="AG174" i="6"/>
  <c r="AK174" i="6"/>
  <c r="AH174" i="6"/>
  <c r="AL174" i="6"/>
  <c r="AI174" i="6"/>
  <c r="AM174" i="6"/>
  <c r="AJ174" i="6"/>
  <c r="AN174" i="6"/>
  <c r="F107" i="6"/>
  <c r="CJ107" i="2"/>
  <c r="Z107" i="2"/>
  <c r="BL107" i="2" s="1"/>
  <c r="H107" i="6"/>
  <c r="CL107" i="2"/>
  <c r="AB107" i="2"/>
  <c r="AG69" i="6"/>
  <c r="AK69" i="6"/>
  <c r="AH69" i="6"/>
  <c r="AL69" i="6"/>
  <c r="AI69" i="6"/>
  <c r="AM69" i="6"/>
  <c r="AJ69" i="6"/>
  <c r="AN69" i="6"/>
  <c r="AR90" i="2"/>
  <c r="BH90" i="2" s="1"/>
  <c r="AG38" i="6"/>
  <c r="AK38" i="6"/>
  <c r="AH38" i="6"/>
  <c r="AL38" i="6"/>
  <c r="AI38" i="6"/>
  <c r="AM38" i="6"/>
  <c r="AJ38" i="6"/>
  <c r="AN38" i="6"/>
  <c r="CL102" i="2"/>
  <c r="AR70" i="2"/>
  <c r="AT137" i="2"/>
  <c r="AV137" i="2"/>
  <c r="BD137" i="2" s="1"/>
  <c r="AY137" i="2"/>
  <c r="BG137" i="2" s="1"/>
  <c r="BQ137" i="2" s="1"/>
  <c r="AX137" i="2"/>
  <c r="AW137" i="2"/>
  <c r="BE137" i="2" s="1"/>
  <c r="BO137" i="2" s="1"/>
  <c r="AS137" i="2"/>
  <c r="BA137" i="2" s="1"/>
  <c r="AU137" i="2"/>
  <c r="AZ137" i="2"/>
  <c r="H129" i="6"/>
  <c r="AB129" i="2"/>
  <c r="CL129" i="2"/>
  <c r="CQ129" i="2" s="1"/>
  <c r="L247" i="6"/>
  <c r="AF247" i="2"/>
  <c r="AW79" i="2"/>
  <c r="BE79" i="2" s="1"/>
  <c r="AU79" i="2"/>
  <c r="AT79" i="2"/>
  <c r="BB79" i="2" s="1"/>
  <c r="BL79" i="2" s="1"/>
  <c r="AV79" i="2"/>
  <c r="BD79" i="2" s="1"/>
  <c r="AS79" i="2"/>
  <c r="BA79" i="2" s="1"/>
  <c r="AY79" i="2"/>
  <c r="AX79" i="2"/>
  <c r="BF79" i="2" s="1"/>
  <c r="AZ79" i="2"/>
  <c r="AT295" i="6"/>
  <c r="AQ295" i="6"/>
  <c r="AS295" i="6"/>
  <c r="AR295" i="6"/>
  <c r="AO295" i="6"/>
  <c r="AP295" i="6"/>
  <c r="AU295" i="6"/>
  <c r="AV295" i="6"/>
  <c r="H93" i="6"/>
  <c r="AB93" i="2"/>
  <c r="BN93" i="2" s="1"/>
  <c r="X19" i="6"/>
  <c r="AP19" i="6"/>
  <c r="AR19" i="6"/>
  <c r="AT19" i="6"/>
  <c r="AU19" i="6"/>
  <c r="AS19" i="6"/>
  <c r="AV19" i="6"/>
  <c r="AQ19" i="6"/>
  <c r="AO19" i="6"/>
  <c r="K213" i="6"/>
  <c r="AE213" i="2"/>
  <c r="BQ213" i="2" s="1"/>
  <c r="AG176" i="6"/>
  <c r="AK176" i="6"/>
  <c r="AH176" i="6"/>
  <c r="AL176" i="6"/>
  <c r="AI176" i="6"/>
  <c r="AM176" i="6"/>
  <c r="AJ176" i="6"/>
  <c r="AN176" i="6"/>
  <c r="AG115" i="6"/>
  <c r="AK115" i="6"/>
  <c r="AH115" i="6"/>
  <c r="AL115" i="6"/>
  <c r="AI115" i="6"/>
  <c r="AM115" i="6"/>
  <c r="AJ115" i="6"/>
  <c r="AN115" i="6"/>
  <c r="AR207" i="6"/>
  <c r="AP207" i="6"/>
  <c r="AT207" i="6"/>
  <c r="AV207" i="6"/>
  <c r="AO207" i="6"/>
  <c r="AQ207" i="6"/>
  <c r="AS207" i="6"/>
  <c r="AU207" i="6"/>
  <c r="AT178" i="6"/>
  <c r="AO178" i="6"/>
  <c r="AP178" i="6"/>
  <c r="AR178" i="6"/>
  <c r="AQ178" i="6"/>
  <c r="AV178" i="6"/>
  <c r="AS178" i="6"/>
  <c r="AU178" i="6"/>
  <c r="AG49" i="6"/>
  <c r="AK49" i="6"/>
  <c r="AH49" i="6"/>
  <c r="AL49" i="6"/>
  <c r="AI49" i="6"/>
  <c r="AM49" i="6"/>
  <c r="AJ49" i="6"/>
  <c r="AN49" i="6"/>
  <c r="Z39" i="6"/>
  <c r="BO130" i="2"/>
  <c r="CJ27" i="2"/>
  <c r="AR290" i="6"/>
  <c r="AS290" i="6"/>
  <c r="AO290" i="6"/>
  <c r="AT290" i="6"/>
  <c r="AQ290" i="6"/>
  <c r="AP290" i="6"/>
  <c r="AU290" i="6"/>
  <c r="AV290" i="6"/>
  <c r="H239" i="6"/>
  <c r="AB239" i="2"/>
  <c r="BN239" i="2" s="1"/>
  <c r="CL239" i="2"/>
  <c r="Y28" i="6"/>
  <c r="W28" i="6"/>
  <c r="AA28" i="6"/>
  <c r="AC28" i="6"/>
  <c r="Z28" i="6"/>
  <c r="X28" i="6"/>
  <c r="AB28" i="6"/>
  <c r="AD28" i="6"/>
  <c r="AG222" i="6"/>
  <c r="AK222" i="6"/>
  <c r="AH222" i="6"/>
  <c r="AL222" i="6"/>
  <c r="AI222" i="6"/>
  <c r="AM222" i="6"/>
  <c r="AJ222" i="6"/>
  <c r="AN222" i="6"/>
  <c r="AE190" i="2"/>
  <c r="K190" i="6"/>
  <c r="AR131" i="2"/>
  <c r="AG14" i="6"/>
  <c r="AK14" i="6"/>
  <c r="AH14" i="6"/>
  <c r="AL14" i="6"/>
  <c r="AI14" i="6"/>
  <c r="AM14" i="6"/>
  <c r="AJ14" i="6"/>
  <c r="AN14" i="6"/>
  <c r="AO233" i="6"/>
  <c r="AS233" i="6"/>
  <c r="AV233" i="6"/>
  <c r="AP233" i="6"/>
  <c r="AQ233" i="6"/>
  <c r="AT233" i="6"/>
  <c r="AU233" i="6"/>
  <c r="AR233" i="6"/>
  <c r="K217" i="6"/>
  <c r="AE217" i="2"/>
  <c r="CO217" i="2"/>
  <c r="AG197" i="6"/>
  <c r="AK197" i="6"/>
  <c r="AH197" i="6"/>
  <c r="AL197" i="6"/>
  <c r="AI197" i="6"/>
  <c r="AM197" i="6"/>
  <c r="AJ197" i="6"/>
  <c r="AN197" i="6"/>
  <c r="AG103" i="6"/>
  <c r="AK103" i="6"/>
  <c r="AH103" i="6"/>
  <c r="AL103" i="6"/>
  <c r="AI103" i="6"/>
  <c r="AM103" i="6"/>
  <c r="AJ103" i="6"/>
  <c r="AN103" i="6"/>
  <c r="AD79" i="6"/>
  <c r="W79" i="6"/>
  <c r="Y79" i="6"/>
  <c r="AA79" i="6"/>
  <c r="AB79" i="6"/>
  <c r="X79" i="6"/>
  <c r="AC79" i="6"/>
  <c r="Z79" i="6"/>
  <c r="AG29" i="6"/>
  <c r="AK29" i="6"/>
  <c r="AH29" i="6"/>
  <c r="AL29" i="6"/>
  <c r="AI29" i="6"/>
  <c r="AM29" i="6"/>
  <c r="AJ29" i="6"/>
  <c r="AN29" i="6"/>
  <c r="AG169" i="6"/>
  <c r="AK169" i="6"/>
  <c r="AH169" i="6"/>
  <c r="AL169" i="6"/>
  <c r="AI169" i="6"/>
  <c r="AM169" i="6"/>
  <c r="AJ169" i="6"/>
  <c r="AN169" i="6"/>
  <c r="AD71" i="6"/>
  <c r="AB71" i="6"/>
  <c r="AC71" i="6"/>
  <c r="X71" i="6"/>
  <c r="Z71" i="6"/>
  <c r="W71" i="6"/>
  <c r="Y71" i="6"/>
  <c r="AA71" i="6"/>
  <c r="AG78" i="6"/>
  <c r="AK78" i="6"/>
  <c r="AH78" i="6"/>
  <c r="AL78" i="6"/>
  <c r="AI78" i="6"/>
  <c r="AM78" i="6"/>
  <c r="AJ78" i="6"/>
  <c r="AN78" i="6"/>
  <c r="W172" i="2"/>
  <c r="CE83" i="2"/>
  <c r="CM83" i="2" s="1"/>
  <c r="CK16" i="2"/>
  <c r="CQ16" i="2" s="1"/>
  <c r="AG8" i="6"/>
  <c r="AK8" i="6"/>
  <c r="AH8" i="6"/>
  <c r="AL8" i="6"/>
  <c r="AI8" i="6"/>
  <c r="AM8" i="6"/>
  <c r="AJ8" i="6"/>
  <c r="AN8" i="6"/>
  <c r="AJ245" i="6"/>
  <c r="AN245" i="6"/>
  <c r="AG245" i="6"/>
  <c r="AK245" i="6"/>
  <c r="AH245" i="6"/>
  <c r="AL245" i="6"/>
  <c r="AI245" i="6"/>
  <c r="AM245" i="6"/>
  <c r="G183" i="6"/>
  <c r="AA183" i="2"/>
  <c r="AG137" i="6"/>
  <c r="AK137" i="6"/>
  <c r="AH137" i="6"/>
  <c r="AL137" i="6"/>
  <c r="AI137" i="6"/>
  <c r="AM137" i="6"/>
  <c r="AJ137" i="6"/>
  <c r="AN137" i="6"/>
  <c r="F64" i="6"/>
  <c r="Z64" i="2"/>
  <c r="CJ64" i="2"/>
  <c r="F252" i="6"/>
  <c r="Z252" i="2"/>
  <c r="CJ252" i="2"/>
  <c r="AS85" i="6"/>
  <c r="AR85" i="6"/>
  <c r="AO85" i="6"/>
  <c r="AV85" i="6"/>
  <c r="AP85" i="6"/>
  <c r="AT85" i="6"/>
  <c r="AQ85" i="6"/>
  <c r="AU85" i="6"/>
  <c r="H83" i="6"/>
  <c r="AB83" i="2"/>
  <c r="CL83" i="2"/>
  <c r="AJ270" i="6"/>
  <c r="AN270" i="6"/>
  <c r="AG270" i="6"/>
  <c r="AK270" i="6"/>
  <c r="AH270" i="6"/>
  <c r="AL270" i="6"/>
  <c r="AI270" i="6"/>
  <c r="AM270" i="6"/>
  <c r="AR199" i="6"/>
  <c r="AT199" i="6"/>
  <c r="AO199" i="6"/>
  <c r="AV199" i="6"/>
  <c r="AS199" i="6"/>
  <c r="AP199" i="6"/>
  <c r="AU199" i="6"/>
  <c r="AQ199" i="6"/>
  <c r="AD300" i="6"/>
  <c r="W300" i="6"/>
  <c r="AC300" i="6"/>
  <c r="X300" i="6"/>
  <c r="Y300" i="6"/>
  <c r="Z300" i="6"/>
  <c r="AA300" i="6"/>
  <c r="AB300" i="6"/>
  <c r="AC236" i="6"/>
  <c r="AB236" i="6"/>
  <c r="X236" i="6"/>
  <c r="Y236" i="6"/>
  <c r="Z236" i="6"/>
  <c r="W236" i="6"/>
  <c r="AD236" i="6"/>
  <c r="AA236" i="6"/>
  <c r="AG214" i="6"/>
  <c r="AK214" i="6"/>
  <c r="AH214" i="6"/>
  <c r="AL214" i="6"/>
  <c r="AI214" i="6"/>
  <c r="AM214" i="6"/>
  <c r="AJ214" i="6"/>
  <c r="AN214" i="6"/>
  <c r="Z38" i="6"/>
  <c r="Y38" i="6"/>
  <c r="AB38" i="6"/>
  <c r="CP247" i="2"/>
  <c r="BM107" i="2"/>
  <c r="CB193" i="2"/>
  <c r="CJ193" i="2" s="1"/>
  <c r="BL253" i="2"/>
  <c r="CG15" i="2"/>
  <c r="CO15" i="2" s="1"/>
  <c r="AR9" i="2"/>
  <c r="BH9" i="2" s="1"/>
  <c r="BR9" i="2" s="1"/>
  <c r="CF8" i="2"/>
  <c r="CN8" i="2" s="1"/>
  <c r="CB283" i="2"/>
  <c r="CJ283" i="2" s="1"/>
  <c r="CD201" i="2"/>
  <c r="CL201" i="2" s="1"/>
  <c r="BM277" i="2"/>
  <c r="BL260" i="2"/>
  <c r="BM232" i="2"/>
  <c r="CC194" i="2"/>
  <c r="CK194" i="2" s="1"/>
  <c r="CU194" i="2" s="1"/>
  <c r="CB251" i="2"/>
  <c r="CJ251" i="2" s="1"/>
  <c r="BO124" i="2"/>
  <c r="BQ166" i="2"/>
  <c r="BQ158" i="2"/>
  <c r="BN85" i="2"/>
  <c r="BM95" i="2"/>
  <c r="W79" i="2"/>
  <c r="BO272" i="2"/>
  <c r="BQ205" i="2"/>
  <c r="CE269" i="2"/>
  <c r="CM269" i="2" s="1"/>
  <c r="CM260" i="2"/>
  <c r="Q260" i="6" s="1"/>
  <c r="CQ260" i="6" s="1"/>
  <c r="DA260" i="6" s="1"/>
  <c r="W233" i="2"/>
  <c r="BP293" i="2"/>
  <c r="BQ198" i="2"/>
  <c r="CI206" i="2"/>
  <c r="M206" i="6" s="1"/>
  <c r="CM206" i="6" s="1"/>
  <c r="CA196" i="2"/>
  <c r="CI196" i="2" s="1"/>
  <c r="CL183" i="2"/>
  <c r="CV183" i="2" s="1"/>
  <c r="BO179" i="2"/>
  <c r="BP145" i="2"/>
  <c r="CJ78" i="2"/>
  <c r="N78" i="6" s="1"/>
  <c r="CN78" i="6" s="1"/>
  <c r="AR57" i="2"/>
  <c r="BH57" i="2" s="1"/>
  <c r="BR57" i="2" s="1"/>
  <c r="BO106" i="2"/>
  <c r="CF209" i="2"/>
  <c r="CN209" i="2" s="1"/>
  <c r="BN116" i="2"/>
  <c r="AR69" i="2"/>
  <c r="BH69" i="2" s="1"/>
  <c r="BR69" i="2" s="1"/>
  <c r="AZ55" i="2"/>
  <c r="BH55" i="2" s="1"/>
  <c r="BR55" i="2" s="1"/>
  <c r="AW55" i="2"/>
  <c r="BN51" i="2"/>
  <c r="BP43" i="2"/>
  <c r="AR37" i="2"/>
  <c r="W212" i="2"/>
  <c r="W190" i="2"/>
  <c r="BN190" i="2"/>
  <c r="BP260" i="2"/>
  <c r="BN143" i="2"/>
  <c r="BN158" i="2"/>
  <c r="BM100" i="2"/>
  <c r="CA292" i="2"/>
  <c r="CI292" i="2" s="1"/>
  <c r="BM294" i="2"/>
  <c r="BO132" i="2"/>
  <c r="W65" i="2"/>
  <c r="W75" i="2"/>
  <c r="AV67" i="2"/>
  <c r="BD67" i="2" s="1"/>
  <c r="AX67" i="2"/>
  <c r="BF67" i="2" s="1"/>
  <c r="CJ46" i="2"/>
  <c r="CT46" i="2" s="1"/>
  <c r="Z282" i="2"/>
  <c r="W252" i="2"/>
  <c r="BP148" i="2"/>
  <c r="BO171" i="2"/>
  <c r="BO139" i="2"/>
  <c r="BL131" i="2"/>
  <c r="BL118" i="2"/>
  <c r="CM40" i="2"/>
  <c r="Q40" i="6" s="1"/>
  <c r="CQ40" i="6" s="1"/>
  <c r="DA40" i="6" s="1"/>
  <c r="CE40" i="2"/>
  <c r="AR43" i="2"/>
  <c r="BP73" i="2"/>
  <c r="BQ113" i="2"/>
  <c r="BQ109" i="2"/>
  <c r="BP269" i="2"/>
  <c r="W60" i="2"/>
  <c r="W197" i="2"/>
  <c r="BQ151" i="2"/>
  <c r="BP115" i="2"/>
  <c r="BO50" i="2"/>
  <c r="BM174" i="2"/>
  <c r="CN177" i="2"/>
  <c r="CX177" i="2" s="1"/>
  <c r="BP47" i="2"/>
  <c r="BM43" i="2"/>
  <c r="AT43" i="2"/>
  <c r="BB43" i="2" s="1"/>
  <c r="AZ43" i="2"/>
  <c r="AC289" i="6"/>
  <c r="W289" i="6"/>
  <c r="AB275" i="6"/>
  <c r="W275" i="6"/>
  <c r="Z137" i="6"/>
  <c r="W137" i="6"/>
  <c r="Z42" i="6"/>
  <c r="Y29" i="6"/>
  <c r="X29" i="6"/>
  <c r="AV21" i="6"/>
  <c r="AO21" i="6"/>
  <c r="W17" i="6"/>
  <c r="Z17" i="6"/>
  <c r="AB51" i="6"/>
  <c r="Z51" i="6"/>
  <c r="X133" i="6"/>
  <c r="Y133" i="6"/>
  <c r="X68" i="6"/>
  <c r="W68" i="6"/>
  <c r="AD215" i="6"/>
  <c r="AA215" i="6"/>
  <c r="Z189" i="6"/>
  <c r="AC189" i="6"/>
  <c r="Z21" i="6"/>
  <c r="AC21" i="6"/>
  <c r="AQ8" i="6"/>
  <c r="AS8" i="6"/>
  <c r="Z135" i="6"/>
  <c r="W135" i="6"/>
  <c r="AV42" i="6"/>
  <c r="AS42" i="6"/>
  <c r="AT42" i="6"/>
  <c r="AV38" i="6"/>
  <c r="AS38" i="6"/>
  <c r="AT38" i="6"/>
  <c r="AD221" i="6"/>
  <c r="AA221" i="6"/>
  <c r="AC115" i="6"/>
  <c r="AD115" i="6"/>
  <c r="AA8" i="6"/>
  <c r="AC8" i="6"/>
  <c r="P32" i="6"/>
  <c r="CP32" i="6" s="1"/>
  <c r="CZ32" i="6" s="1"/>
  <c r="W27" i="2"/>
  <c r="AK5" i="2"/>
  <c r="CP37" i="2"/>
  <c r="CZ37" i="2" s="1"/>
  <c r="AT292" i="6"/>
  <c r="AV292" i="6"/>
  <c r="AS292" i="6"/>
  <c r="AQ292" i="6"/>
  <c r="AO292" i="6"/>
  <c r="AP292" i="6"/>
  <c r="AU292" i="6"/>
  <c r="AR292" i="6"/>
  <c r="AR282" i="2"/>
  <c r="AR160" i="2"/>
  <c r="AR287" i="6"/>
  <c r="AO287" i="6"/>
  <c r="AV287" i="6"/>
  <c r="AP287" i="6"/>
  <c r="AT287" i="6"/>
  <c r="AU287" i="6"/>
  <c r="AQ287" i="6"/>
  <c r="AS287" i="6"/>
  <c r="Q147" i="6"/>
  <c r="CQ147" i="6" s="1"/>
  <c r="DA147" i="6" s="1"/>
  <c r="H59" i="6"/>
  <c r="AB59" i="2"/>
  <c r="W198" i="6"/>
  <c r="Y198" i="6"/>
  <c r="AA198" i="6"/>
  <c r="AB198" i="6"/>
  <c r="X198" i="6"/>
  <c r="Z198" i="6"/>
  <c r="AC198" i="6"/>
  <c r="AD198" i="6"/>
  <c r="X264" i="6"/>
  <c r="AB264" i="6"/>
  <c r="AC264" i="6"/>
  <c r="Y264" i="6"/>
  <c r="W264" i="6"/>
  <c r="Z264" i="6"/>
  <c r="AD264" i="6"/>
  <c r="AA264" i="6"/>
  <c r="AC249" i="6"/>
  <c r="Y249" i="6"/>
  <c r="W249" i="6"/>
  <c r="Z249" i="6"/>
  <c r="AA249" i="6"/>
  <c r="X249" i="6"/>
  <c r="AB249" i="6"/>
  <c r="AD249" i="6"/>
  <c r="AY208" i="2"/>
  <c r="BG208" i="2" s="1"/>
  <c r="BQ208" i="2" s="1"/>
  <c r="AS208" i="2"/>
  <c r="BA208" i="2" s="1"/>
  <c r="AU208" i="2"/>
  <c r="AW208" i="2"/>
  <c r="AV208" i="2"/>
  <c r="AX208" i="2"/>
  <c r="BF208" i="2" s="1"/>
  <c r="BP208" i="2" s="1"/>
  <c r="AZ208" i="2"/>
  <c r="AT208" i="2"/>
  <c r="AQ113" i="6"/>
  <c r="AV113" i="6"/>
  <c r="AP113" i="6"/>
  <c r="AT113" i="6"/>
  <c r="AR113" i="6"/>
  <c r="AS113" i="6"/>
  <c r="AO113" i="6"/>
  <c r="AU113" i="6"/>
  <c r="AQ260" i="6"/>
  <c r="AR260" i="6"/>
  <c r="AO260" i="6"/>
  <c r="AT260" i="6"/>
  <c r="AP260" i="6"/>
  <c r="AV260" i="6"/>
  <c r="AS260" i="6"/>
  <c r="AU260" i="6"/>
  <c r="AJ253" i="6"/>
  <c r="AN253" i="6"/>
  <c r="AG253" i="6"/>
  <c r="AK253" i="6"/>
  <c r="AH253" i="6"/>
  <c r="AL253" i="6"/>
  <c r="AI253" i="6"/>
  <c r="AM253" i="6"/>
  <c r="AR222" i="2"/>
  <c r="J154" i="6"/>
  <c r="AD154" i="2"/>
  <c r="CN154" i="2"/>
  <c r="E152" i="6"/>
  <c r="Y152" i="2"/>
  <c r="CI152" i="2"/>
  <c r="J138" i="6"/>
  <c r="AD138" i="2"/>
  <c r="CN138" i="2"/>
  <c r="AG107" i="6"/>
  <c r="AK107" i="6"/>
  <c r="AH107" i="6"/>
  <c r="AL107" i="6"/>
  <c r="AI107" i="6"/>
  <c r="AM107" i="6"/>
  <c r="AJ107" i="6"/>
  <c r="AN107" i="6"/>
  <c r="AG81" i="6"/>
  <c r="AK81" i="6"/>
  <c r="AH81" i="6"/>
  <c r="AL81" i="6"/>
  <c r="AI81" i="6"/>
  <c r="AM81" i="6"/>
  <c r="AJ81" i="6"/>
  <c r="AN81" i="6"/>
  <c r="I58" i="6"/>
  <c r="CM58" i="2"/>
  <c r="CQ58" i="2" s="1"/>
  <c r="AC58" i="2"/>
  <c r="AV43" i="6"/>
  <c r="AQ43" i="6"/>
  <c r="AR43" i="6"/>
  <c r="AS43" i="6"/>
  <c r="AP43" i="6"/>
  <c r="AU43" i="6"/>
  <c r="AT43" i="6"/>
  <c r="AO43" i="6"/>
  <c r="AJ258" i="6"/>
  <c r="AN258" i="6"/>
  <c r="AG258" i="6"/>
  <c r="AK258" i="6"/>
  <c r="AH258" i="6"/>
  <c r="AL258" i="6"/>
  <c r="AI258" i="6"/>
  <c r="AM258" i="6"/>
  <c r="AR208" i="6"/>
  <c r="AT208" i="6"/>
  <c r="AP208" i="6"/>
  <c r="AS208" i="6"/>
  <c r="AO208" i="6"/>
  <c r="AV208" i="6"/>
  <c r="AQ208" i="6"/>
  <c r="AU208" i="6"/>
  <c r="Z282" i="6"/>
  <c r="AB282" i="6"/>
  <c r="AD282" i="6"/>
  <c r="W282" i="6"/>
  <c r="X282" i="6"/>
  <c r="Y282" i="6"/>
  <c r="AA282" i="6"/>
  <c r="AC282" i="6"/>
  <c r="AQ23" i="6"/>
  <c r="AP23" i="6"/>
  <c r="AU23" i="6"/>
  <c r="AV23" i="6"/>
  <c r="AR23" i="6"/>
  <c r="AO23" i="6"/>
  <c r="AT23" i="6"/>
  <c r="AS23" i="6"/>
  <c r="AR245" i="2"/>
  <c r="BH245" i="2" s="1"/>
  <c r="BR245" i="2" s="1"/>
  <c r="Y168" i="6"/>
  <c r="X168" i="6"/>
  <c r="AC168" i="6"/>
  <c r="AA168" i="6"/>
  <c r="AD168" i="6"/>
  <c r="W168" i="6"/>
  <c r="Z168" i="6"/>
  <c r="AB168" i="6"/>
  <c r="AR154" i="2"/>
  <c r="AG125" i="6"/>
  <c r="AK125" i="6"/>
  <c r="AH125" i="6"/>
  <c r="AL125" i="6"/>
  <c r="AI125" i="6"/>
  <c r="AM125" i="6"/>
  <c r="AJ125" i="6"/>
  <c r="AN125" i="6"/>
  <c r="AB288" i="6"/>
  <c r="W288" i="6"/>
  <c r="Z288" i="6"/>
  <c r="AD288" i="6"/>
  <c r="X288" i="6"/>
  <c r="AA288" i="6"/>
  <c r="Y288" i="6"/>
  <c r="AC288" i="6"/>
  <c r="AQ241" i="6"/>
  <c r="AP241" i="6"/>
  <c r="AV241" i="6"/>
  <c r="AS241" i="6"/>
  <c r="AO241" i="6"/>
  <c r="AT241" i="6"/>
  <c r="AR241" i="6"/>
  <c r="AU241" i="6"/>
  <c r="Z212" i="6"/>
  <c r="AC212" i="6"/>
  <c r="AA212" i="6"/>
  <c r="AD212" i="6"/>
  <c r="X212" i="6"/>
  <c r="Y212" i="6"/>
  <c r="AB212" i="6"/>
  <c r="W212" i="6"/>
  <c r="AS204" i="6"/>
  <c r="AP204" i="6"/>
  <c r="AT204" i="6"/>
  <c r="AO204" i="6"/>
  <c r="AV204" i="6"/>
  <c r="AR204" i="6"/>
  <c r="AQ204" i="6"/>
  <c r="AU204" i="6"/>
  <c r="AG195" i="6"/>
  <c r="AK195" i="6"/>
  <c r="AH195" i="6"/>
  <c r="AL195" i="6"/>
  <c r="AI195" i="6"/>
  <c r="AM195" i="6"/>
  <c r="AJ195" i="6"/>
  <c r="AN195" i="6"/>
  <c r="AT129" i="6"/>
  <c r="AR129" i="6"/>
  <c r="AP129" i="6"/>
  <c r="AO129" i="6"/>
  <c r="AV129" i="6"/>
  <c r="AS129" i="6"/>
  <c r="AU129" i="6"/>
  <c r="AQ129" i="6"/>
  <c r="AD89" i="6"/>
  <c r="AA89" i="6"/>
  <c r="Y89" i="6"/>
  <c r="W89" i="6"/>
  <c r="Z89" i="6"/>
  <c r="X89" i="6"/>
  <c r="AB89" i="6"/>
  <c r="AC89" i="6"/>
  <c r="AG108" i="6"/>
  <c r="AK108" i="6"/>
  <c r="AH108" i="6"/>
  <c r="AL108" i="6"/>
  <c r="AI108" i="6"/>
  <c r="AM108" i="6"/>
  <c r="AJ108" i="6"/>
  <c r="AN108" i="6"/>
  <c r="AJ244" i="6"/>
  <c r="AN244" i="6"/>
  <c r="AG244" i="6"/>
  <c r="AK244" i="6"/>
  <c r="AH244" i="6"/>
  <c r="AL244" i="6"/>
  <c r="AI244" i="6"/>
  <c r="AM244" i="6"/>
  <c r="AG213" i="6"/>
  <c r="AK213" i="6"/>
  <c r="AH213" i="6"/>
  <c r="AL213" i="6"/>
  <c r="AI213" i="6"/>
  <c r="AM213" i="6"/>
  <c r="AJ213" i="6"/>
  <c r="AN213" i="6"/>
  <c r="AG118" i="6"/>
  <c r="AK118" i="6"/>
  <c r="AH118" i="6"/>
  <c r="AL118" i="6"/>
  <c r="AI118" i="6"/>
  <c r="AM118" i="6"/>
  <c r="AJ118" i="6"/>
  <c r="AN118" i="6"/>
  <c r="AR281" i="6"/>
  <c r="AT281" i="6"/>
  <c r="AP281" i="6"/>
  <c r="AV281" i="6"/>
  <c r="AO281" i="6"/>
  <c r="AU281" i="6"/>
  <c r="AS281" i="6"/>
  <c r="AQ281" i="6"/>
  <c r="AC262" i="6"/>
  <c r="AA262" i="6"/>
  <c r="Y262" i="6"/>
  <c r="AD262" i="6"/>
  <c r="Z262" i="6"/>
  <c r="AB262" i="6"/>
  <c r="X262" i="6"/>
  <c r="W262" i="6"/>
  <c r="AD293" i="6"/>
  <c r="W293" i="6"/>
  <c r="Y293" i="6"/>
  <c r="AC293" i="6"/>
  <c r="X293" i="6"/>
  <c r="Z293" i="6"/>
  <c r="AA293" i="6"/>
  <c r="AB293" i="6"/>
  <c r="AQ243" i="6"/>
  <c r="AP243" i="6"/>
  <c r="AV243" i="6"/>
  <c r="AS243" i="6"/>
  <c r="AO243" i="6"/>
  <c r="AT243" i="6"/>
  <c r="AR243" i="6"/>
  <c r="AU243" i="6"/>
  <c r="AU110" i="6"/>
  <c r="AV110" i="6"/>
  <c r="AT110" i="6"/>
  <c r="AS110" i="6"/>
  <c r="AP110" i="6"/>
  <c r="AQ110" i="6"/>
  <c r="AR110" i="6"/>
  <c r="AO110" i="6"/>
  <c r="AR127" i="6"/>
  <c r="AT127" i="6"/>
  <c r="AO127" i="6"/>
  <c r="AQ127" i="6"/>
  <c r="AV127" i="6"/>
  <c r="AS127" i="6"/>
  <c r="AP127" i="6"/>
  <c r="AU127" i="6"/>
  <c r="AG27" i="6"/>
  <c r="AK27" i="6"/>
  <c r="AH27" i="6"/>
  <c r="AL27" i="6"/>
  <c r="AI27" i="6"/>
  <c r="AM27" i="6"/>
  <c r="AJ27" i="6"/>
  <c r="AN27" i="6"/>
  <c r="L252" i="6"/>
  <c r="AF252" i="2"/>
  <c r="AJ250" i="6"/>
  <c r="AN250" i="6"/>
  <c r="AG250" i="6"/>
  <c r="AK250" i="6"/>
  <c r="AH250" i="6"/>
  <c r="AL250" i="6"/>
  <c r="AI250" i="6"/>
  <c r="AM250" i="6"/>
  <c r="AR237" i="6"/>
  <c r="AV237" i="6"/>
  <c r="AP237" i="6"/>
  <c r="AT237" i="6"/>
  <c r="AQ237" i="6"/>
  <c r="AU237" i="6"/>
  <c r="AO237" i="6"/>
  <c r="AS237" i="6"/>
  <c r="AR232" i="2"/>
  <c r="AR229" i="6"/>
  <c r="AP229" i="6"/>
  <c r="AV229" i="6"/>
  <c r="AO229" i="6"/>
  <c r="AT229" i="6"/>
  <c r="AU229" i="6"/>
  <c r="AQ229" i="6"/>
  <c r="AS229" i="6"/>
  <c r="L203" i="6"/>
  <c r="AF203" i="2"/>
  <c r="CP203" i="2"/>
  <c r="AD139" i="2"/>
  <c r="J139" i="6"/>
  <c r="CN139" i="2"/>
  <c r="AQ117" i="6"/>
  <c r="AR117" i="6"/>
  <c r="AT117" i="6"/>
  <c r="AP117" i="6"/>
  <c r="AV117" i="6"/>
  <c r="AU117" i="6"/>
  <c r="AS117" i="6"/>
  <c r="AO117" i="6"/>
  <c r="AR285" i="2"/>
  <c r="BH285" i="2" s="1"/>
  <c r="BR285" i="2" s="1"/>
  <c r="AJ278" i="6"/>
  <c r="AN278" i="6"/>
  <c r="AG278" i="6"/>
  <c r="AK278" i="6"/>
  <c r="AH278" i="6"/>
  <c r="AL278" i="6"/>
  <c r="AI278" i="6"/>
  <c r="AM278" i="6"/>
  <c r="Y265" i="6"/>
  <c r="AB265" i="6"/>
  <c r="X265" i="6"/>
  <c r="Z265" i="6"/>
  <c r="W265" i="6"/>
  <c r="AA265" i="6"/>
  <c r="AC265" i="6"/>
  <c r="AD265" i="6"/>
  <c r="AQ230" i="6"/>
  <c r="AP230" i="6"/>
  <c r="AU230" i="6"/>
  <c r="AS230" i="6"/>
  <c r="AO230" i="6"/>
  <c r="AT230" i="6"/>
  <c r="AR230" i="6"/>
  <c r="AV230" i="6"/>
  <c r="AG226" i="6"/>
  <c r="AK226" i="6"/>
  <c r="AH226" i="6"/>
  <c r="AL226" i="6"/>
  <c r="AI226" i="6"/>
  <c r="AM226" i="6"/>
  <c r="AJ226" i="6"/>
  <c r="AN226" i="6"/>
  <c r="CW171" i="2"/>
  <c r="Q171" i="6"/>
  <c r="CQ171" i="6" s="1"/>
  <c r="DA171" i="6" s="1"/>
  <c r="AP166" i="6"/>
  <c r="AT166" i="6"/>
  <c r="AQ166" i="6"/>
  <c r="AO166" i="6"/>
  <c r="AS166" i="6"/>
  <c r="AR166" i="6"/>
  <c r="AV166" i="6"/>
  <c r="AU166" i="6"/>
  <c r="H94" i="6"/>
  <c r="AB94" i="2"/>
  <c r="AB284" i="6"/>
  <c r="AA284" i="6"/>
  <c r="X284" i="6"/>
  <c r="Y284" i="6"/>
  <c r="Z284" i="6"/>
  <c r="W284" i="6"/>
  <c r="AD284" i="6"/>
  <c r="AC284" i="6"/>
  <c r="AQ255" i="6"/>
  <c r="AS255" i="6"/>
  <c r="AP255" i="6"/>
  <c r="AV255" i="6"/>
  <c r="AR255" i="6"/>
  <c r="AT255" i="6"/>
  <c r="AO255" i="6"/>
  <c r="AU255" i="6"/>
  <c r="AG240" i="6"/>
  <c r="AK240" i="6"/>
  <c r="AH240" i="6"/>
  <c r="AL240" i="6"/>
  <c r="AI240" i="6"/>
  <c r="AM240" i="6"/>
  <c r="AJ240" i="6"/>
  <c r="AN240" i="6"/>
  <c r="AQ112" i="6"/>
  <c r="AR112" i="6"/>
  <c r="AT112" i="6"/>
  <c r="AP112" i="6"/>
  <c r="AV112" i="6"/>
  <c r="AU112" i="6"/>
  <c r="AO112" i="6"/>
  <c r="AS112" i="6"/>
  <c r="AA239" i="6"/>
  <c r="AD239" i="6"/>
  <c r="AC239" i="6"/>
  <c r="AB239" i="6"/>
  <c r="Y239" i="6"/>
  <c r="W239" i="6"/>
  <c r="X239" i="6"/>
  <c r="Z239" i="6"/>
  <c r="Y231" i="6"/>
  <c r="X231" i="6"/>
  <c r="AA231" i="6"/>
  <c r="AB231" i="6"/>
  <c r="Z231" i="6"/>
  <c r="AC231" i="6"/>
  <c r="W231" i="6"/>
  <c r="AD231" i="6"/>
  <c r="AD73" i="6"/>
  <c r="AB73" i="6"/>
  <c r="AA73" i="6"/>
  <c r="Y73" i="6"/>
  <c r="AC73" i="6"/>
  <c r="Z73" i="6"/>
  <c r="W73" i="6"/>
  <c r="X73" i="6"/>
  <c r="AB77" i="6"/>
  <c r="Z77" i="6"/>
  <c r="AD77" i="6"/>
  <c r="W77" i="6"/>
  <c r="Y77" i="6"/>
  <c r="AC77" i="6"/>
  <c r="AA77" i="6"/>
  <c r="X77" i="6"/>
  <c r="AO91" i="6"/>
  <c r="AT91" i="6"/>
  <c r="AS91" i="6"/>
  <c r="AQ91" i="6"/>
  <c r="AU91" i="6"/>
  <c r="AR91" i="6"/>
  <c r="AV91" i="6"/>
  <c r="AP91" i="6"/>
  <c r="AB272" i="6"/>
  <c r="AD272" i="6"/>
  <c r="AA272" i="6"/>
  <c r="Z272" i="6"/>
  <c r="X272" i="6"/>
  <c r="W272" i="6"/>
  <c r="AC272" i="6"/>
  <c r="Y272" i="6"/>
  <c r="AW256" i="2"/>
  <c r="BE256" i="2" s="1"/>
  <c r="BO256" i="2" s="1"/>
  <c r="AX256" i="2"/>
  <c r="AY256" i="2"/>
  <c r="BG256" i="2" s="1"/>
  <c r="BQ256" i="2" s="1"/>
  <c r="AS256" i="2"/>
  <c r="BA256" i="2" s="1"/>
  <c r="AT256" i="2"/>
  <c r="AU256" i="2"/>
  <c r="BC256" i="2" s="1"/>
  <c r="AV256" i="2"/>
  <c r="BD256" i="2" s="1"/>
  <c r="BN256" i="2" s="1"/>
  <c r="AZ256" i="2"/>
  <c r="BH256" i="2" s="1"/>
  <c r="AR262" i="2"/>
  <c r="AA10" i="6"/>
  <c r="AB10" i="6"/>
  <c r="AC10" i="6"/>
  <c r="W10" i="6"/>
  <c r="X10" i="6"/>
  <c r="Z10" i="6"/>
  <c r="Y10" i="6"/>
  <c r="AD10" i="6"/>
  <c r="Z286" i="6"/>
  <c r="W286" i="6"/>
  <c r="AD286" i="6"/>
  <c r="Y286" i="6"/>
  <c r="AB286" i="6"/>
  <c r="AA286" i="6"/>
  <c r="AC286" i="6"/>
  <c r="X286" i="6"/>
  <c r="AS220" i="6"/>
  <c r="AR220" i="6"/>
  <c r="AO220" i="6"/>
  <c r="AV220" i="6"/>
  <c r="AP220" i="6"/>
  <c r="AT220" i="6"/>
  <c r="AQ220" i="6"/>
  <c r="AU220" i="6"/>
  <c r="AS30" i="6"/>
  <c r="AU30" i="6"/>
  <c r="AO30" i="6"/>
  <c r="AQ30" i="6"/>
  <c r="AR30" i="6"/>
  <c r="AT30" i="6"/>
  <c r="AV30" i="6"/>
  <c r="AP30" i="6"/>
  <c r="AS200" i="6"/>
  <c r="AO200" i="6"/>
  <c r="AT200" i="6"/>
  <c r="AR200" i="6"/>
  <c r="AV200" i="6"/>
  <c r="AP200" i="6"/>
  <c r="AQ200" i="6"/>
  <c r="AU200" i="6"/>
  <c r="AP70" i="6"/>
  <c r="AR70" i="6"/>
  <c r="AO70" i="6"/>
  <c r="AQ70" i="6"/>
  <c r="AT70" i="6"/>
  <c r="AU70" i="6"/>
  <c r="AS70" i="6"/>
  <c r="AV70" i="6"/>
  <c r="E290" i="6"/>
  <c r="Y290" i="2"/>
  <c r="CI290" i="2"/>
  <c r="AJ251" i="6"/>
  <c r="AN251" i="6"/>
  <c r="AG251" i="6"/>
  <c r="AK251" i="6"/>
  <c r="AH251" i="6"/>
  <c r="AL251" i="6"/>
  <c r="AI251" i="6"/>
  <c r="AM251" i="6"/>
  <c r="X218" i="6"/>
  <c r="AB218" i="6"/>
  <c r="W218" i="6"/>
  <c r="Y218" i="6"/>
  <c r="AA218" i="6"/>
  <c r="AC218" i="6"/>
  <c r="AD218" i="6"/>
  <c r="Z218" i="6"/>
  <c r="AG194" i="6"/>
  <c r="AK194" i="6"/>
  <c r="AH194" i="6"/>
  <c r="AL194" i="6"/>
  <c r="AI194" i="6"/>
  <c r="AM194" i="6"/>
  <c r="AJ194" i="6"/>
  <c r="AN194" i="6"/>
  <c r="AG131" i="6"/>
  <c r="AK131" i="6"/>
  <c r="AH131" i="6"/>
  <c r="AL131" i="6"/>
  <c r="AI131" i="6"/>
  <c r="AM131" i="6"/>
  <c r="AJ131" i="6"/>
  <c r="AN131" i="6"/>
  <c r="Z224" i="6"/>
  <c r="X224" i="6"/>
  <c r="AB224" i="6"/>
  <c r="W224" i="6"/>
  <c r="Y224" i="6"/>
  <c r="AA224" i="6"/>
  <c r="AC224" i="6"/>
  <c r="AD224" i="6"/>
  <c r="AG242" i="6"/>
  <c r="AH242" i="6"/>
  <c r="AI242" i="6"/>
  <c r="AJ242" i="6"/>
  <c r="AN242" i="6"/>
  <c r="AK242" i="6"/>
  <c r="AL242" i="6"/>
  <c r="AM242" i="6"/>
  <c r="AG45" i="6"/>
  <c r="AK45" i="6"/>
  <c r="AH45" i="6"/>
  <c r="AL45" i="6"/>
  <c r="AI45" i="6"/>
  <c r="AM45" i="6"/>
  <c r="AJ45" i="6"/>
  <c r="AN45" i="6"/>
  <c r="AG33" i="6"/>
  <c r="AK33" i="6"/>
  <c r="AH33" i="6"/>
  <c r="AL33" i="6"/>
  <c r="AI33" i="6"/>
  <c r="AM33" i="6"/>
  <c r="AJ33" i="6"/>
  <c r="AN33" i="6"/>
  <c r="Y235" i="6"/>
  <c r="AA235" i="6"/>
  <c r="AD235" i="6"/>
  <c r="AB235" i="6"/>
  <c r="X235" i="6"/>
  <c r="Z235" i="6"/>
  <c r="W235" i="6"/>
  <c r="AC235" i="6"/>
  <c r="AR230" i="2"/>
  <c r="AR139" i="6"/>
  <c r="AT139" i="6"/>
  <c r="AO139" i="6"/>
  <c r="AQ139" i="6"/>
  <c r="AU139" i="6"/>
  <c r="AV139" i="6"/>
  <c r="AS139" i="6"/>
  <c r="AP139" i="6"/>
  <c r="AD97" i="6"/>
  <c r="AA97" i="6"/>
  <c r="Y97" i="6"/>
  <c r="W97" i="6"/>
  <c r="Z97" i="6"/>
  <c r="X97" i="6"/>
  <c r="AB97" i="6"/>
  <c r="AC97" i="6"/>
  <c r="Z46" i="6"/>
  <c r="X46" i="6"/>
  <c r="Y46" i="6"/>
  <c r="AA46" i="6"/>
  <c r="W46" i="6"/>
  <c r="AB46" i="6"/>
  <c r="AB257" i="6"/>
  <c r="X257" i="6"/>
  <c r="Y257" i="6"/>
  <c r="Z257" i="6"/>
  <c r="W257" i="6"/>
  <c r="AC257" i="6"/>
  <c r="AA257" i="6"/>
  <c r="AD257" i="6"/>
  <c r="AG18" i="6"/>
  <c r="AK18" i="6"/>
  <c r="AH18" i="6"/>
  <c r="AL18" i="6"/>
  <c r="AI18" i="6"/>
  <c r="AM18" i="6"/>
  <c r="AJ18" i="6"/>
  <c r="AN18" i="6"/>
  <c r="AJ276" i="6"/>
  <c r="AN276" i="6"/>
  <c r="AG276" i="6"/>
  <c r="AK276" i="6"/>
  <c r="AH276" i="6"/>
  <c r="AL276" i="6"/>
  <c r="AI276" i="6"/>
  <c r="AM276" i="6"/>
  <c r="AG219" i="6"/>
  <c r="AK219" i="6"/>
  <c r="AH219" i="6"/>
  <c r="AL219" i="6"/>
  <c r="AI219" i="6"/>
  <c r="AM219" i="6"/>
  <c r="AJ219" i="6"/>
  <c r="AN219" i="6"/>
  <c r="AG116" i="6"/>
  <c r="AK116" i="6"/>
  <c r="AH116" i="6"/>
  <c r="AL116" i="6"/>
  <c r="AI116" i="6"/>
  <c r="AM116" i="6"/>
  <c r="AJ116" i="6"/>
  <c r="AN116" i="6"/>
  <c r="AR98" i="2"/>
  <c r="BH98" i="2" s="1"/>
  <c r="BR98" i="2" s="1"/>
  <c r="AS87" i="6"/>
  <c r="AO87" i="6"/>
  <c r="AR87" i="6"/>
  <c r="AP87" i="6"/>
  <c r="AT87" i="6"/>
  <c r="AQ87" i="6"/>
  <c r="AU87" i="6"/>
  <c r="AV87" i="6"/>
  <c r="AG75" i="6"/>
  <c r="AK75" i="6"/>
  <c r="AH75" i="6"/>
  <c r="AL75" i="6"/>
  <c r="AI75" i="6"/>
  <c r="AM75" i="6"/>
  <c r="AJ75" i="6"/>
  <c r="AN75" i="6"/>
  <c r="Y238" i="6"/>
  <c r="AB238" i="6"/>
  <c r="AA238" i="6"/>
  <c r="AD238" i="6"/>
  <c r="W238" i="6"/>
  <c r="AC238" i="6"/>
  <c r="X238" i="6"/>
  <c r="Z238" i="6"/>
  <c r="Z216" i="6"/>
  <c r="AC216" i="6"/>
  <c r="AA216" i="6"/>
  <c r="AD216" i="6"/>
  <c r="W216" i="6"/>
  <c r="X216" i="6"/>
  <c r="Y216" i="6"/>
  <c r="AB216" i="6"/>
  <c r="AG206" i="6"/>
  <c r="AK206" i="6"/>
  <c r="AH206" i="6"/>
  <c r="AL206" i="6"/>
  <c r="AI206" i="6"/>
  <c r="AM206" i="6"/>
  <c r="AJ206" i="6"/>
  <c r="AN206" i="6"/>
  <c r="AG101" i="6"/>
  <c r="AK101" i="6"/>
  <c r="AH101" i="6"/>
  <c r="AL101" i="6"/>
  <c r="AI101" i="6"/>
  <c r="AM101" i="6"/>
  <c r="AJ101" i="6"/>
  <c r="AN101" i="6"/>
  <c r="AD93" i="6"/>
  <c r="AA93" i="6"/>
  <c r="Y93" i="6"/>
  <c r="W93" i="6"/>
  <c r="AB93" i="6"/>
  <c r="AC93" i="6"/>
  <c r="Z93" i="6"/>
  <c r="X93" i="6"/>
  <c r="AC234" i="6"/>
  <c r="X234" i="6"/>
  <c r="W234" i="6"/>
  <c r="AD234" i="6"/>
  <c r="AA234" i="6"/>
  <c r="Y234" i="6"/>
  <c r="AB234" i="6"/>
  <c r="Z234" i="6"/>
  <c r="Y43" i="6"/>
  <c r="X43" i="6"/>
  <c r="AA43" i="6"/>
  <c r="AC43" i="6"/>
  <c r="AD43" i="6"/>
  <c r="Z43" i="6"/>
  <c r="W43" i="6"/>
  <c r="AB43" i="6"/>
  <c r="AP160" i="6"/>
  <c r="AQ160" i="6"/>
  <c r="AT160" i="6"/>
  <c r="AO160" i="6"/>
  <c r="AU160" i="6"/>
  <c r="AS160" i="6"/>
  <c r="AR160" i="6"/>
  <c r="AV160" i="6"/>
  <c r="I80" i="6"/>
  <c r="AC80" i="2"/>
  <c r="AD105" i="6"/>
  <c r="AA105" i="6"/>
  <c r="Y105" i="6"/>
  <c r="W105" i="6"/>
  <c r="X105" i="6"/>
  <c r="Z105" i="6"/>
  <c r="AB105" i="6"/>
  <c r="AC105" i="6"/>
  <c r="AT174" i="6"/>
  <c r="AO174" i="6"/>
  <c r="AP174" i="6"/>
  <c r="AR174" i="6"/>
  <c r="AQ174" i="6"/>
  <c r="AV174" i="6"/>
  <c r="AS174" i="6"/>
  <c r="AU174" i="6"/>
  <c r="E153" i="6"/>
  <c r="CI153" i="2"/>
  <c r="Y153" i="2"/>
  <c r="AR285" i="6"/>
  <c r="AP285" i="6"/>
  <c r="AV285" i="6"/>
  <c r="AO285" i="6"/>
  <c r="AT285" i="6"/>
  <c r="AS285" i="6"/>
  <c r="AQ285" i="6"/>
  <c r="AU285" i="6"/>
  <c r="AC256" i="6"/>
  <c r="Y256" i="6"/>
  <c r="AB256" i="6"/>
  <c r="X256" i="6"/>
  <c r="Z256" i="6"/>
  <c r="W256" i="6"/>
  <c r="AA256" i="6"/>
  <c r="AD256" i="6"/>
  <c r="W233" i="6"/>
  <c r="Z233" i="6"/>
  <c r="X233" i="6"/>
  <c r="Y233" i="6"/>
  <c r="AC233" i="6"/>
  <c r="AD233" i="6"/>
  <c r="AA233" i="6"/>
  <c r="AB233" i="6"/>
  <c r="CB206" i="2"/>
  <c r="CJ206" i="2" s="1"/>
  <c r="CM75" i="2"/>
  <c r="E129" i="6"/>
  <c r="Y129" i="2"/>
  <c r="F247" i="6"/>
  <c r="Z247" i="2"/>
  <c r="CJ247" i="2"/>
  <c r="AD79" i="2"/>
  <c r="J79" i="6"/>
  <c r="CN79" i="2"/>
  <c r="R75" i="6"/>
  <c r="CR75" i="6" s="1"/>
  <c r="DB75" i="6" s="1"/>
  <c r="CX75" i="2"/>
  <c r="AJ295" i="6"/>
  <c r="AN295" i="6"/>
  <c r="AG295" i="6"/>
  <c r="AK295" i="6"/>
  <c r="AH295" i="6"/>
  <c r="AL295" i="6"/>
  <c r="AI295" i="6"/>
  <c r="AM295" i="6"/>
  <c r="L213" i="6"/>
  <c r="CP213" i="2"/>
  <c r="AF213" i="2"/>
  <c r="AT176" i="6"/>
  <c r="AR176" i="6"/>
  <c r="AQ176" i="6"/>
  <c r="AO176" i="6"/>
  <c r="AP176" i="6"/>
  <c r="AU176" i="6"/>
  <c r="AV176" i="6"/>
  <c r="AS176" i="6"/>
  <c r="AA83" i="6"/>
  <c r="Z83" i="6"/>
  <c r="W83" i="6"/>
  <c r="AB83" i="6"/>
  <c r="X83" i="6"/>
  <c r="AD83" i="6"/>
  <c r="AC83" i="6"/>
  <c r="Y83" i="6"/>
  <c r="AG207" i="6"/>
  <c r="AK207" i="6"/>
  <c r="AH207" i="6"/>
  <c r="AL207" i="6"/>
  <c r="AI207" i="6"/>
  <c r="AM207" i="6"/>
  <c r="AJ207" i="6"/>
  <c r="AN207" i="6"/>
  <c r="K195" i="6"/>
  <c r="AE195" i="2"/>
  <c r="W42" i="6"/>
  <c r="Z49" i="6"/>
  <c r="AB49" i="6"/>
  <c r="CH252" i="2"/>
  <c r="CP252" i="2" s="1"/>
  <c r="CM80" i="2"/>
  <c r="AS12" i="6"/>
  <c r="AV12" i="6"/>
  <c r="AO12" i="6"/>
  <c r="AR12" i="6"/>
  <c r="AQ12" i="6"/>
  <c r="AT12" i="6"/>
  <c r="AU12" i="6"/>
  <c r="AP12" i="6"/>
  <c r="AB290" i="6"/>
  <c r="AA290" i="6"/>
  <c r="AD290" i="6"/>
  <c r="Z290" i="6"/>
  <c r="AC290" i="6"/>
  <c r="W290" i="6"/>
  <c r="X290" i="6"/>
  <c r="Y290" i="6"/>
  <c r="AP162" i="6"/>
  <c r="AT162" i="6"/>
  <c r="AQ162" i="6"/>
  <c r="AO162" i="6"/>
  <c r="AS162" i="6"/>
  <c r="AR162" i="6"/>
  <c r="AU162" i="6"/>
  <c r="AV162" i="6"/>
  <c r="L239" i="6"/>
  <c r="AF239" i="2"/>
  <c r="BR239" i="2" s="1"/>
  <c r="G178" i="6"/>
  <c r="CK178" i="2"/>
  <c r="AA178" i="2"/>
  <c r="CB21" i="2"/>
  <c r="CJ21" i="2" s="1"/>
  <c r="G199" i="6"/>
  <c r="CK199" i="2"/>
  <c r="AA199" i="2"/>
  <c r="E190" i="6"/>
  <c r="Y190" i="2"/>
  <c r="CI190" i="2"/>
  <c r="F115" i="6"/>
  <c r="Z115" i="2"/>
  <c r="BL115" i="2" s="1"/>
  <c r="H115" i="6"/>
  <c r="AB115" i="2"/>
  <c r="BN115" i="2" s="1"/>
  <c r="CL115" i="2"/>
  <c r="AQ268" i="6"/>
  <c r="AS268" i="6"/>
  <c r="AP268" i="6"/>
  <c r="AV268" i="6"/>
  <c r="AT268" i="6"/>
  <c r="AO268" i="6"/>
  <c r="AR268" i="6"/>
  <c r="AU268" i="6"/>
  <c r="W14" i="6"/>
  <c r="Z14" i="6"/>
  <c r="AC14" i="6"/>
  <c r="AB14" i="6"/>
  <c r="AD14" i="6"/>
  <c r="X14" i="6"/>
  <c r="Y14" i="6"/>
  <c r="AA14" i="6"/>
  <c r="AQ267" i="6"/>
  <c r="AO267" i="6"/>
  <c r="AT267" i="6"/>
  <c r="AR267" i="6"/>
  <c r="AV267" i="6"/>
  <c r="AP267" i="6"/>
  <c r="AS267" i="6"/>
  <c r="AU267" i="6"/>
  <c r="AO228" i="6"/>
  <c r="AT228" i="6"/>
  <c r="AR228" i="6"/>
  <c r="AS228" i="6"/>
  <c r="AP228" i="6"/>
  <c r="AV228" i="6"/>
  <c r="AQ228" i="6"/>
  <c r="AU228" i="6"/>
  <c r="AR225" i="6"/>
  <c r="AT225" i="6"/>
  <c r="AO225" i="6"/>
  <c r="AP225" i="6"/>
  <c r="AV225" i="6"/>
  <c r="AU225" i="6"/>
  <c r="AQ225" i="6"/>
  <c r="AS225" i="6"/>
  <c r="AD103" i="6"/>
  <c r="AA103" i="6"/>
  <c r="Y103" i="6"/>
  <c r="W103" i="6"/>
  <c r="X103" i="6"/>
  <c r="AB103" i="6"/>
  <c r="AC103" i="6"/>
  <c r="Z103" i="6"/>
  <c r="AS79" i="6"/>
  <c r="AO79" i="6"/>
  <c r="AR79" i="6"/>
  <c r="AP79" i="6"/>
  <c r="AV79" i="6"/>
  <c r="AT79" i="6"/>
  <c r="AQ79" i="6"/>
  <c r="AU79" i="6"/>
  <c r="AQ169" i="6"/>
  <c r="AO169" i="6"/>
  <c r="AR169" i="6"/>
  <c r="AP169" i="6"/>
  <c r="AT169" i="6"/>
  <c r="AV169" i="6"/>
  <c r="AS169" i="6"/>
  <c r="AU169" i="6"/>
  <c r="AR71" i="6"/>
  <c r="AS71" i="6"/>
  <c r="AQ71" i="6"/>
  <c r="AO71" i="6"/>
  <c r="AP71" i="6"/>
  <c r="AV71" i="6"/>
  <c r="AT71" i="6"/>
  <c r="AU71" i="6"/>
  <c r="CI27" i="2"/>
  <c r="AG164" i="6"/>
  <c r="AK164" i="6"/>
  <c r="AH164" i="6"/>
  <c r="AL164" i="6"/>
  <c r="AI164" i="6"/>
  <c r="AM164" i="6"/>
  <c r="AJ164" i="6"/>
  <c r="AN164" i="6"/>
  <c r="AC58" i="6"/>
  <c r="CO190" i="2"/>
  <c r="CI133" i="2"/>
  <c r="AS236" i="6"/>
  <c r="AV236" i="6"/>
  <c r="AO236" i="6"/>
  <c r="AU236" i="6"/>
  <c r="AT236" i="6"/>
  <c r="AQ236" i="6"/>
  <c r="AR236" i="6"/>
  <c r="AP236" i="6"/>
  <c r="AF206" i="2"/>
  <c r="L206" i="6"/>
  <c r="AE206" i="2"/>
  <c r="K206" i="6"/>
  <c r="F183" i="6"/>
  <c r="Z183" i="2"/>
  <c r="AR137" i="6"/>
  <c r="AT137" i="6"/>
  <c r="AP137" i="6"/>
  <c r="AU137" i="6"/>
  <c r="AQ137" i="6"/>
  <c r="AO137" i="6"/>
  <c r="AV137" i="6"/>
  <c r="AS137" i="6"/>
  <c r="AG85" i="6"/>
  <c r="AK85" i="6"/>
  <c r="AH85" i="6"/>
  <c r="AL85" i="6"/>
  <c r="AI85" i="6"/>
  <c r="AM85" i="6"/>
  <c r="AJ85" i="6"/>
  <c r="AN85" i="6"/>
  <c r="AP154" i="6"/>
  <c r="AO154" i="6"/>
  <c r="AU154" i="6"/>
  <c r="AS154" i="6"/>
  <c r="AV154" i="6"/>
  <c r="AR154" i="6"/>
  <c r="AT154" i="6"/>
  <c r="AQ154" i="6"/>
  <c r="I46" i="6"/>
  <c r="AC46" i="2"/>
  <c r="AG199" i="6"/>
  <c r="AK199" i="6"/>
  <c r="AH199" i="6"/>
  <c r="AL199" i="6"/>
  <c r="AI199" i="6"/>
  <c r="AM199" i="6"/>
  <c r="AJ199" i="6"/>
  <c r="AN199" i="6"/>
  <c r="Y246" i="6"/>
  <c r="W246" i="6"/>
  <c r="Z246" i="6"/>
  <c r="X246" i="6"/>
  <c r="AB246" i="6"/>
  <c r="AD246" i="6"/>
  <c r="AC246" i="6"/>
  <c r="AA246" i="6"/>
  <c r="AG236" i="6"/>
  <c r="AK236" i="6"/>
  <c r="AH236" i="6"/>
  <c r="AL236" i="6"/>
  <c r="AI236" i="6"/>
  <c r="AM236" i="6"/>
  <c r="AJ236" i="6"/>
  <c r="AN236" i="6"/>
  <c r="CP253" i="2"/>
  <c r="CQ253" i="2" s="1"/>
  <c r="CO206" i="2"/>
  <c r="CM87" i="2"/>
  <c r="CB7" i="2"/>
  <c r="CJ7" i="2" s="1"/>
  <c r="CC184" i="2"/>
  <c r="CK184" i="2" s="1"/>
  <c r="BO151" i="2"/>
  <c r="E23" i="6"/>
  <c r="CF15" i="2"/>
  <c r="CN15" i="2" s="1"/>
  <c r="CX15" i="2" s="1"/>
  <c r="CB8" i="2"/>
  <c r="CJ8" i="2" s="1"/>
  <c r="CD15" i="2"/>
  <c r="CL15" i="2" s="1"/>
  <c r="BN276" i="2"/>
  <c r="BN212" i="2"/>
  <c r="CE185" i="2"/>
  <c r="CM185" i="2" s="1"/>
  <c r="BQ176" i="2"/>
  <c r="BO112" i="2"/>
  <c r="BN171" i="2"/>
  <c r="BL85" i="2"/>
  <c r="BN76" i="2"/>
  <c r="W71" i="2"/>
  <c r="BN96" i="2"/>
  <c r="CH194" i="2"/>
  <c r="CP194" i="2" s="1"/>
  <c r="BP160" i="2"/>
  <c r="W206" i="2"/>
  <c r="AB183" i="2"/>
  <c r="BP156" i="2"/>
  <c r="BO172" i="2"/>
  <c r="W151" i="2"/>
  <c r="BN107" i="2"/>
  <c r="BP76" i="2"/>
  <c r="BO52" i="2"/>
  <c r="AY55" i="2"/>
  <c r="BG55" i="2" s="1"/>
  <c r="BQ55" i="2" s="1"/>
  <c r="BL213" i="2"/>
  <c r="Y188" i="2"/>
  <c r="X188" i="2" s="1"/>
  <c r="W51" i="2"/>
  <c r="CD284" i="2"/>
  <c r="CL284" i="2" s="1"/>
  <c r="W169" i="2"/>
  <c r="BN114" i="2"/>
  <c r="BQ128" i="2"/>
  <c r="BN122" i="2"/>
  <c r="AZ67" i="2"/>
  <c r="Z46" i="2"/>
  <c r="CJ282" i="2"/>
  <c r="N282" i="6" s="1"/>
  <c r="CN282" i="6" s="1"/>
  <c r="CX282" i="6" s="1"/>
  <c r="BO212" i="2"/>
  <c r="CE204" i="2"/>
  <c r="CM204" i="2" s="1"/>
  <c r="CW204" i="2" s="1"/>
  <c r="CG204" i="2"/>
  <c r="CO204" i="2" s="1"/>
  <c r="S204" i="6" s="1"/>
  <c r="CS204" i="6" s="1"/>
  <c r="DC204" i="6" s="1"/>
  <c r="BP185" i="2"/>
  <c r="BM299" i="2"/>
  <c r="BP112" i="2"/>
  <c r="BQ50" i="2"/>
  <c r="BM52" i="2"/>
  <c r="CL197" i="2"/>
  <c r="CV197" i="2" s="1"/>
  <c r="BQ140" i="2"/>
  <c r="AE159" i="2"/>
  <c r="BQ159" i="2" s="1"/>
  <c r="BP181" i="2"/>
  <c r="W297" i="2"/>
  <c r="AY43" i="2"/>
  <c r="BG43" i="2" s="1"/>
  <c r="BQ43" i="2" s="1"/>
  <c r="AD289" i="6"/>
  <c r="AB289" i="6"/>
  <c r="AD275" i="6"/>
  <c r="AC275" i="6"/>
  <c r="AD137" i="6"/>
  <c r="Y42" i="6"/>
  <c r="W38" i="6"/>
  <c r="AA29" i="6"/>
  <c r="AP21" i="6"/>
  <c r="AQ21" i="6"/>
  <c r="AB17" i="6"/>
  <c r="AA51" i="6"/>
  <c r="AA133" i="6"/>
  <c r="AB133" i="6"/>
  <c r="AC68" i="6"/>
  <c r="Y68" i="6"/>
  <c r="Y215" i="6"/>
  <c r="W215" i="6"/>
  <c r="X189" i="6"/>
  <c r="Y189" i="6"/>
  <c r="AD21" i="6"/>
  <c r="AT8" i="6"/>
  <c r="AO8" i="6"/>
  <c r="AD135" i="6"/>
  <c r="AC135" i="6"/>
  <c r="AC42" i="6"/>
  <c r="AR42" i="6"/>
  <c r="AP42" i="6"/>
  <c r="AC38" i="6"/>
  <c r="AR38" i="6"/>
  <c r="Y221" i="6"/>
  <c r="W221" i="6"/>
  <c r="Y115" i="6"/>
  <c r="Z115" i="6"/>
  <c r="AD8" i="6"/>
  <c r="AJ287" i="6"/>
  <c r="AN287" i="6"/>
  <c r="AG287" i="6"/>
  <c r="AK287" i="6"/>
  <c r="AH287" i="6"/>
  <c r="AL287" i="6"/>
  <c r="AI287" i="6"/>
  <c r="AM287" i="6"/>
  <c r="AF49" i="2"/>
  <c r="L49" i="6"/>
  <c r="CP49" i="2"/>
  <c r="AG198" i="6"/>
  <c r="AK198" i="6"/>
  <c r="AH198" i="6"/>
  <c r="AL198" i="6"/>
  <c r="AI198" i="6"/>
  <c r="AM198" i="6"/>
  <c r="AJ198" i="6"/>
  <c r="AN198" i="6"/>
  <c r="AR137" i="2"/>
  <c r="AJ264" i="6"/>
  <c r="AN264" i="6"/>
  <c r="AG264" i="6"/>
  <c r="AK264" i="6"/>
  <c r="AH264" i="6"/>
  <c r="AL264" i="6"/>
  <c r="AI264" i="6"/>
  <c r="AM264" i="6"/>
  <c r="AQ249" i="6"/>
  <c r="AP249" i="6"/>
  <c r="AV249" i="6"/>
  <c r="AS249" i="6"/>
  <c r="AO249" i="6"/>
  <c r="AT249" i="6"/>
  <c r="AR249" i="6"/>
  <c r="AU249" i="6"/>
  <c r="AG113" i="6"/>
  <c r="AK113" i="6"/>
  <c r="AH113" i="6"/>
  <c r="AL113" i="6"/>
  <c r="AI113" i="6"/>
  <c r="AM113" i="6"/>
  <c r="AJ113" i="6"/>
  <c r="AN113" i="6"/>
  <c r="E70" i="6"/>
  <c r="CI70" i="2"/>
  <c r="CQ70" i="2" s="1"/>
  <c r="Y70" i="2"/>
  <c r="AQ32" i="6"/>
  <c r="AS32" i="6"/>
  <c r="AU32" i="6"/>
  <c r="AO32" i="6"/>
  <c r="AV32" i="6"/>
  <c r="AT32" i="6"/>
  <c r="AR32" i="6"/>
  <c r="AP32" i="6"/>
  <c r="AR271" i="6"/>
  <c r="AO271" i="6"/>
  <c r="AT271" i="6"/>
  <c r="AP271" i="6"/>
  <c r="AV271" i="6"/>
  <c r="AU271" i="6"/>
  <c r="AS271" i="6"/>
  <c r="AQ271" i="6"/>
  <c r="AJ260" i="6"/>
  <c r="AN260" i="6"/>
  <c r="AG260" i="6"/>
  <c r="AK260" i="6"/>
  <c r="AH260" i="6"/>
  <c r="AL260" i="6"/>
  <c r="AI260" i="6"/>
  <c r="AM260" i="6"/>
  <c r="G207" i="6"/>
  <c r="AA207" i="2"/>
  <c r="CK207" i="2"/>
  <c r="AD107" i="6"/>
  <c r="AA107" i="6"/>
  <c r="Y107" i="6"/>
  <c r="Z107" i="6"/>
  <c r="W107" i="6"/>
  <c r="AC107" i="6"/>
  <c r="X107" i="6"/>
  <c r="AB107" i="6"/>
  <c r="AD103" i="2"/>
  <c r="J103" i="6"/>
  <c r="CN103" i="2"/>
  <c r="F68" i="6"/>
  <c r="CJ68" i="2"/>
  <c r="Z68" i="2"/>
  <c r="AJ294" i="6"/>
  <c r="AN294" i="6"/>
  <c r="AG294" i="6"/>
  <c r="AK294" i="6"/>
  <c r="AH294" i="6"/>
  <c r="AL294" i="6"/>
  <c r="AI294" i="6"/>
  <c r="AM294" i="6"/>
  <c r="AG208" i="6"/>
  <c r="AK208" i="6"/>
  <c r="AH208" i="6"/>
  <c r="AL208" i="6"/>
  <c r="AI208" i="6"/>
  <c r="AM208" i="6"/>
  <c r="AJ208" i="6"/>
  <c r="AN208" i="6"/>
  <c r="AS282" i="6"/>
  <c r="AO282" i="6"/>
  <c r="AT282" i="6"/>
  <c r="AR282" i="6"/>
  <c r="AU282" i="6"/>
  <c r="AP282" i="6"/>
  <c r="AQ282" i="6"/>
  <c r="AV282" i="6"/>
  <c r="X23" i="6"/>
  <c r="AA23" i="6"/>
  <c r="W23" i="6"/>
  <c r="AB23" i="6"/>
  <c r="Y23" i="6"/>
  <c r="AC23" i="6"/>
  <c r="Z23" i="6"/>
  <c r="AD23" i="6"/>
  <c r="X259" i="6"/>
  <c r="AC259" i="6"/>
  <c r="AB259" i="6"/>
  <c r="AD259" i="6"/>
  <c r="AA259" i="6"/>
  <c r="Z259" i="6"/>
  <c r="W259" i="6"/>
  <c r="Y259" i="6"/>
  <c r="AR220" i="2"/>
  <c r="AP170" i="6"/>
  <c r="AT170" i="6"/>
  <c r="AQ170" i="6"/>
  <c r="AO170" i="6"/>
  <c r="AS170" i="6"/>
  <c r="AR170" i="6"/>
  <c r="AU170" i="6"/>
  <c r="AV170" i="6"/>
  <c r="AJ288" i="6"/>
  <c r="AN288" i="6"/>
  <c r="AG288" i="6"/>
  <c r="AK288" i="6"/>
  <c r="AH288" i="6"/>
  <c r="AL288" i="6"/>
  <c r="AI288" i="6"/>
  <c r="AM288" i="6"/>
  <c r="AG241" i="6"/>
  <c r="AK241" i="6"/>
  <c r="AH241" i="6"/>
  <c r="AL241" i="6"/>
  <c r="AI241" i="6"/>
  <c r="AM241" i="6"/>
  <c r="AJ241" i="6"/>
  <c r="AN241" i="6"/>
  <c r="AP212" i="6"/>
  <c r="AV212" i="6"/>
  <c r="AR212" i="6"/>
  <c r="AT212" i="6"/>
  <c r="AO212" i="6"/>
  <c r="AS212" i="6"/>
  <c r="AQ212" i="6"/>
  <c r="AU212" i="6"/>
  <c r="AG204" i="6"/>
  <c r="AK204" i="6"/>
  <c r="AH204" i="6"/>
  <c r="AL204" i="6"/>
  <c r="AI204" i="6"/>
  <c r="AM204" i="6"/>
  <c r="AJ204" i="6"/>
  <c r="AN204" i="6"/>
  <c r="AG129" i="6"/>
  <c r="AK129" i="6"/>
  <c r="AH129" i="6"/>
  <c r="AL129" i="6"/>
  <c r="AI129" i="6"/>
  <c r="AM129" i="6"/>
  <c r="AJ129" i="6"/>
  <c r="AN129" i="6"/>
  <c r="AC108" i="6"/>
  <c r="Z108" i="6"/>
  <c r="X108" i="6"/>
  <c r="AD108" i="6"/>
  <c r="AB108" i="6"/>
  <c r="AA108" i="6"/>
  <c r="W108" i="6"/>
  <c r="Y108" i="6"/>
  <c r="AP158" i="6"/>
  <c r="AT158" i="6"/>
  <c r="AQ158" i="6"/>
  <c r="AO158" i="6"/>
  <c r="AS158" i="6"/>
  <c r="AR158" i="6"/>
  <c r="AV158" i="6"/>
  <c r="AU158" i="6"/>
  <c r="AG133" i="6"/>
  <c r="AK133" i="6"/>
  <c r="AH133" i="6"/>
  <c r="AL133" i="6"/>
  <c r="AI133" i="6"/>
  <c r="AM133" i="6"/>
  <c r="AJ133" i="6"/>
  <c r="AN133" i="6"/>
  <c r="Z110" i="6"/>
  <c r="X110" i="6"/>
  <c r="Y110" i="6"/>
  <c r="AB110" i="6"/>
  <c r="AA110" i="6"/>
  <c r="W110" i="6"/>
  <c r="AC110" i="6"/>
  <c r="AD110" i="6"/>
  <c r="L47" i="6"/>
  <c r="AF47" i="2"/>
  <c r="AJ281" i="6"/>
  <c r="AN281" i="6"/>
  <c r="AG281" i="6"/>
  <c r="AK281" i="6"/>
  <c r="AH281" i="6"/>
  <c r="AL281" i="6"/>
  <c r="AI281" i="6"/>
  <c r="AM281" i="6"/>
  <c r="AD67" i="6"/>
  <c r="AB67" i="6"/>
  <c r="AC67" i="6"/>
  <c r="AA67" i="6"/>
  <c r="X67" i="6"/>
  <c r="Z67" i="6"/>
  <c r="W67" i="6"/>
  <c r="Y67" i="6"/>
  <c r="AT272" i="6"/>
  <c r="AR272" i="6"/>
  <c r="AO272" i="6"/>
  <c r="AS272" i="6"/>
  <c r="AU272" i="6"/>
  <c r="AP272" i="6"/>
  <c r="AQ272" i="6"/>
  <c r="AV272" i="6"/>
  <c r="AG16" i="6"/>
  <c r="AK16" i="6"/>
  <c r="AH16" i="6"/>
  <c r="AL16" i="6"/>
  <c r="AI16" i="6"/>
  <c r="AM16" i="6"/>
  <c r="AJ16" i="6"/>
  <c r="AN16" i="6"/>
  <c r="AJ262" i="6"/>
  <c r="AN262" i="6"/>
  <c r="AG262" i="6"/>
  <c r="AK262" i="6"/>
  <c r="AH262" i="6"/>
  <c r="AL262" i="6"/>
  <c r="AI262" i="6"/>
  <c r="AM262" i="6"/>
  <c r="AR279" i="6"/>
  <c r="AV279" i="6"/>
  <c r="AP279" i="6"/>
  <c r="AT279" i="6"/>
  <c r="AO279" i="6"/>
  <c r="AU279" i="6"/>
  <c r="AQ279" i="6"/>
  <c r="AS279" i="6"/>
  <c r="AJ243" i="6"/>
  <c r="AN243" i="6"/>
  <c r="AG243" i="6"/>
  <c r="AK243" i="6"/>
  <c r="AH243" i="6"/>
  <c r="AL243" i="6"/>
  <c r="AI243" i="6"/>
  <c r="AM243" i="6"/>
  <c r="I49" i="6"/>
  <c r="CM49" i="2"/>
  <c r="AC49" i="2"/>
  <c r="AG127" i="6"/>
  <c r="AK127" i="6"/>
  <c r="AH127" i="6"/>
  <c r="AL127" i="6"/>
  <c r="AI127" i="6"/>
  <c r="AM127" i="6"/>
  <c r="AJ127" i="6"/>
  <c r="AN127" i="6"/>
  <c r="AR15" i="2"/>
  <c r="BH15" i="2" s="1"/>
  <c r="AR269" i="6"/>
  <c r="AO269" i="6"/>
  <c r="AT269" i="6"/>
  <c r="AP269" i="6"/>
  <c r="AV269" i="6"/>
  <c r="AU269" i="6"/>
  <c r="AQ269" i="6"/>
  <c r="AS269" i="6"/>
  <c r="AX252" i="2"/>
  <c r="BF252" i="2" s="1"/>
  <c r="AZ252" i="2"/>
  <c r="AT252" i="2"/>
  <c r="BB252" i="2" s="1"/>
  <c r="AU252" i="2"/>
  <c r="BC252" i="2" s="1"/>
  <c r="AW252" i="2"/>
  <c r="AY252" i="2"/>
  <c r="BG252" i="2" s="1"/>
  <c r="AS252" i="2"/>
  <c r="BA252" i="2" s="1"/>
  <c r="AV252" i="2"/>
  <c r="BD252" i="2" s="1"/>
  <c r="AA232" i="6"/>
  <c r="AD232" i="6"/>
  <c r="Y232" i="6"/>
  <c r="AB232" i="6"/>
  <c r="Z232" i="6"/>
  <c r="AC232" i="6"/>
  <c r="W232" i="6"/>
  <c r="X232" i="6"/>
  <c r="Q155" i="6"/>
  <c r="CQ155" i="6" s="1"/>
  <c r="DA155" i="6" s="1"/>
  <c r="CW155" i="2"/>
  <c r="AO99" i="6"/>
  <c r="AT99" i="6"/>
  <c r="AS99" i="6"/>
  <c r="AQ99" i="6"/>
  <c r="AU99" i="6"/>
  <c r="AR99" i="6"/>
  <c r="AV99" i="6"/>
  <c r="AP99" i="6"/>
  <c r="AC266" i="6"/>
  <c r="AB266" i="6"/>
  <c r="AA266" i="6"/>
  <c r="AD266" i="6"/>
  <c r="Y266" i="6"/>
  <c r="W266" i="6"/>
  <c r="X266" i="6"/>
  <c r="Z266" i="6"/>
  <c r="K244" i="6"/>
  <c r="AE244" i="2"/>
  <c r="AG237" i="6"/>
  <c r="AK237" i="6"/>
  <c r="AH237" i="6"/>
  <c r="AL237" i="6"/>
  <c r="AI237" i="6"/>
  <c r="AM237" i="6"/>
  <c r="AJ237" i="6"/>
  <c r="AN237" i="6"/>
  <c r="AG229" i="6"/>
  <c r="AK229" i="6"/>
  <c r="AH229" i="6"/>
  <c r="AL229" i="6"/>
  <c r="AI229" i="6"/>
  <c r="AM229" i="6"/>
  <c r="AJ229" i="6"/>
  <c r="AN229" i="6"/>
  <c r="AR215" i="2"/>
  <c r="AR201" i="6"/>
  <c r="AO201" i="6"/>
  <c r="AP201" i="6"/>
  <c r="AV201" i="6"/>
  <c r="AT201" i="6"/>
  <c r="AU201" i="6"/>
  <c r="AQ201" i="6"/>
  <c r="AS201" i="6"/>
  <c r="AR191" i="6"/>
  <c r="AQ191" i="6"/>
  <c r="AT191" i="6"/>
  <c r="AO191" i="6"/>
  <c r="AV191" i="6"/>
  <c r="AS191" i="6"/>
  <c r="AU191" i="6"/>
  <c r="AP191" i="6"/>
  <c r="AG117" i="6"/>
  <c r="AK117" i="6"/>
  <c r="AH117" i="6"/>
  <c r="AL117" i="6"/>
  <c r="AI117" i="6"/>
  <c r="AM117" i="6"/>
  <c r="AJ117" i="6"/>
  <c r="AN117" i="6"/>
  <c r="AC252" i="6"/>
  <c r="Y252" i="6"/>
  <c r="X252" i="6"/>
  <c r="W252" i="6"/>
  <c r="Z252" i="6"/>
  <c r="AA252" i="6"/>
  <c r="AB252" i="6"/>
  <c r="AD252" i="6"/>
  <c r="AQ265" i="6"/>
  <c r="AS265" i="6"/>
  <c r="AP265" i="6"/>
  <c r="AV265" i="6"/>
  <c r="AR265" i="6"/>
  <c r="AT265" i="6"/>
  <c r="AO265" i="6"/>
  <c r="AU265" i="6"/>
  <c r="AG230" i="6"/>
  <c r="AK230" i="6"/>
  <c r="AH230" i="6"/>
  <c r="AL230" i="6"/>
  <c r="AI230" i="6"/>
  <c r="AM230" i="6"/>
  <c r="AJ230" i="6"/>
  <c r="AN230" i="6"/>
  <c r="Y166" i="6"/>
  <c r="AD166" i="6"/>
  <c r="AA166" i="6"/>
  <c r="X166" i="6"/>
  <c r="Z166" i="6"/>
  <c r="AB166" i="6"/>
  <c r="W166" i="6"/>
  <c r="AC166" i="6"/>
  <c r="AO95" i="6"/>
  <c r="AT95" i="6"/>
  <c r="AS95" i="6"/>
  <c r="AQ95" i="6"/>
  <c r="AU95" i="6"/>
  <c r="AP95" i="6"/>
  <c r="AR95" i="6"/>
  <c r="AV95" i="6"/>
  <c r="AS284" i="6"/>
  <c r="AR284" i="6"/>
  <c r="AT284" i="6"/>
  <c r="AO284" i="6"/>
  <c r="AQ284" i="6"/>
  <c r="AV284" i="6"/>
  <c r="AP284" i="6"/>
  <c r="AU284" i="6"/>
  <c r="AJ255" i="6"/>
  <c r="AN255" i="6"/>
  <c r="AG255" i="6"/>
  <c r="AK255" i="6"/>
  <c r="AH255" i="6"/>
  <c r="AL255" i="6"/>
  <c r="AI255" i="6"/>
  <c r="AM255" i="6"/>
  <c r="AR209" i="6"/>
  <c r="AV209" i="6"/>
  <c r="AP209" i="6"/>
  <c r="AT209" i="6"/>
  <c r="AO209" i="6"/>
  <c r="AU209" i="6"/>
  <c r="AQ209" i="6"/>
  <c r="AS209" i="6"/>
  <c r="AG112" i="6"/>
  <c r="AK112" i="6"/>
  <c r="AH112" i="6"/>
  <c r="AL112" i="6"/>
  <c r="AI112" i="6"/>
  <c r="AM112" i="6"/>
  <c r="AJ112" i="6"/>
  <c r="AN112" i="6"/>
  <c r="E94" i="6"/>
  <c r="Y94" i="2"/>
  <c r="CI94" i="2"/>
  <c r="AR89" i="2"/>
  <c r="AQ239" i="6"/>
  <c r="AP239" i="6"/>
  <c r="AV239" i="6"/>
  <c r="AS239" i="6"/>
  <c r="AO239" i="6"/>
  <c r="AT239" i="6"/>
  <c r="AR239" i="6"/>
  <c r="AU239" i="6"/>
  <c r="AR203" i="6"/>
  <c r="AT203" i="6"/>
  <c r="AV203" i="6"/>
  <c r="AP203" i="6"/>
  <c r="AO203" i="6"/>
  <c r="AQ203" i="6"/>
  <c r="AS203" i="6"/>
  <c r="AU203" i="6"/>
  <c r="AR73" i="6"/>
  <c r="AS73" i="6"/>
  <c r="AP73" i="6"/>
  <c r="AV73" i="6"/>
  <c r="AO73" i="6"/>
  <c r="AQ73" i="6"/>
  <c r="AT73" i="6"/>
  <c r="AU73" i="6"/>
  <c r="AS274" i="6"/>
  <c r="AR274" i="6"/>
  <c r="AO274" i="6"/>
  <c r="AT274" i="6"/>
  <c r="AU274" i="6"/>
  <c r="AP274" i="6"/>
  <c r="AQ274" i="6"/>
  <c r="AV274" i="6"/>
  <c r="AS77" i="6"/>
  <c r="AR77" i="6"/>
  <c r="AO77" i="6"/>
  <c r="AU77" i="6"/>
  <c r="AV77" i="6"/>
  <c r="AT77" i="6"/>
  <c r="AQ77" i="6"/>
  <c r="AP77" i="6"/>
  <c r="AG91" i="6"/>
  <c r="AK91" i="6"/>
  <c r="AH91" i="6"/>
  <c r="AL91" i="6"/>
  <c r="AI91" i="6"/>
  <c r="AM91" i="6"/>
  <c r="AJ91" i="6"/>
  <c r="AN91" i="6"/>
  <c r="Y19" i="2"/>
  <c r="X19" i="2" s="1"/>
  <c r="CI19" i="2"/>
  <c r="AD34" i="6"/>
  <c r="W34" i="6"/>
  <c r="CS26" i="2"/>
  <c r="CR26" i="2" s="1"/>
  <c r="M26" i="6"/>
  <c r="CM26" i="6" s="1"/>
  <c r="CW26" i="6" s="1"/>
  <c r="CV26" i="6" s="1"/>
  <c r="AJ299" i="6"/>
  <c r="AN299" i="6"/>
  <c r="AG299" i="6"/>
  <c r="AK299" i="6"/>
  <c r="AH299" i="6"/>
  <c r="AL299" i="6"/>
  <c r="AI299" i="6"/>
  <c r="AM299" i="6"/>
  <c r="AR286" i="6"/>
  <c r="AS286" i="6"/>
  <c r="AT286" i="6"/>
  <c r="AO286" i="6"/>
  <c r="AQ286" i="6"/>
  <c r="AP286" i="6"/>
  <c r="AV286" i="6"/>
  <c r="AU286" i="6"/>
  <c r="AG220" i="6"/>
  <c r="AK220" i="6"/>
  <c r="AH220" i="6"/>
  <c r="AL220" i="6"/>
  <c r="AI220" i="6"/>
  <c r="AM220" i="6"/>
  <c r="AJ220" i="6"/>
  <c r="AN220" i="6"/>
  <c r="AG200" i="6"/>
  <c r="AK200" i="6"/>
  <c r="AH200" i="6"/>
  <c r="AL200" i="6"/>
  <c r="AI200" i="6"/>
  <c r="AM200" i="6"/>
  <c r="AJ200" i="6"/>
  <c r="AN200" i="6"/>
  <c r="CF18" i="2"/>
  <c r="CN18" i="2" s="1"/>
  <c r="F272" i="6"/>
  <c r="Z272" i="2"/>
  <c r="BL272" i="2" s="1"/>
  <c r="CJ272" i="2"/>
  <c r="AC248" i="6"/>
  <c r="Y248" i="6"/>
  <c r="W248" i="6"/>
  <c r="Z248" i="6"/>
  <c r="X248" i="6"/>
  <c r="AB248" i="6"/>
  <c r="AD248" i="6"/>
  <c r="AA248" i="6"/>
  <c r="AR218" i="6"/>
  <c r="AT218" i="6"/>
  <c r="AP218" i="6"/>
  <c r="AS218" i="6"/>
  <c r="AV218" i="6"/>
  <c r="AO218" i="6"/>
  <c r="AQ218" i="6"/>
  <c r="AU218" i="6"/>
  <c r="AV105" i="2"/>
  <c r="BD105" i="2" s="1"/>
  <c r="BN105" i="2" s="1"/>
  <c r="AU105" i="2"/>
  <c r="AY105" i="2"/>
  <c r="AS105" i="2"/>
  <c r="BA105" i="2" s="1"/>
  <c r="BK105" i="2" s="1"/>
  <c r="BJ105" i="2" s="1"/>
  <c r="AX105" i="2"/>
  <c r="BF105" i="2" s="1"/>
  <c r="AT105" i="2"/>
  <c r="BB105" i="2" s="1"/>
  <c r="AW105" i="2"/>
  <c r="BE105" i="2" s="1"/>
  <c r="AZ105" i="2"/>
  <c r="AR279" i="2"/>
  <c r="AR277" i="6"/>
  <c r="AO277" i="6"/>
  <c r="AP277" i="6"/>
  <c r="AV277" i="6"/>
  <c r="AT277" i="6"/>
  <c r="AU277" i="6"/>
  <c r="AQ277" i="6"/>
  <c r="AS277" i="6"/>
  <c r="Y254" i="6"/>
  <c r="X254" i="6"/>
  <c r="W254" i="6"/>
  <c r="Z254" i="6"/>
  <c r="AA254" i="6"/>
  <c r="AB254" i="6"/>
  <c r="AC254" i="6"/>
  <c r="AD254" i="6"/>
  <c r="K241" i="6"/>
  <c r="AE241" i="2"/>
  <c r="CO241" i="2"/>
  <c r="AR217" i="6"/>
  <c r="AP217" i="6"/>
  <c r="AT217" i="6"/>
  <c r="AV217" i="6"/>
  <c r="AO217" i="6"/>
  <c r="AU217" i="6"/>
  <c r="AS217" i="6"/>
  <c r="AQ217" i="6"/>
  <c r="AO196" i="6"/>
  <c r="AT196" i="6"/>
  <c r="AP196" i="6"/>
  <c r="AV196" i="6"/>
  <c r="AS196" i="6"/>
  <c r="AR196" i="6"/>
  <c r="AU196" i="6"/>
  <c r="AQ196" i="6"/>
  <c r="AR131" i="6"/>
  <c r="AT131" i="6"/>
  <c r="AO131" i="6"/>
  <c r="AQ131" i="6"/>
  <c r="AS131" i="6"/>
  <c r="AP131" i="6"/>
  <c r="AU131" i="6"/>
  <c r="AV131" i="6"/>
  <c r="AR81" i="2"/>
  <c r="AG224" i="6"/>
  <c r="AK224" i="6"/>
  <c r="AH224" i="6"/>
  <c r="AL224" i="6"/>
  <c r="AI224" i="6"/>
  <c r="AM224" i="6"/>
  <c r="AJ224" i="6"/>
  <c r="AN224" i="6"/>
  <c r="AR211" i="6"/>
  <c r="AP211" i="6"/>
  <c r="AV211" i="6"/>
  <c r="AO211" i="6"/>
  <c r="AT211" i="6"/>
  <c r="AQ211" i="6"/>
  <c r="AS211" i="6"/>
  <c r="AU211" i="6"/>
  <c r="Y45" i="6"/>
  <c r="AA45" i="6"/>
  <c r="AC45" i="6"/>
  <c r="X45" i="6"/>
  <c r="W45" i="6"/>
  <c r="Z45" i="6"/>
  <c r="AD45" i="6"/>
  <c r="AB45" i="6"/>
  <c r="AG30" i="6"/>
  <c r="AK30" i="6"/>
  <c r="AH30" i="6"/>
  <c r="AL30" i="6"/>
  <c r="AI30" i="6"/>
  <c r="AM30" i="6"/>
  <c r="AJ30" i="6"/>
  <c r="AN30" i="6"/>
  <c r="AG235" i="6"/>
  <c r="AK235" i="6"/>
  <c r="AH235" i="6"/>
  <c r="AL235" i="6"/>
  <c r="AI235" i="6"/>
  <c r="AM235" i="6"/>
  <c r="AJ235" i="6"/>
  <c r="AN235" i="6"/>
  <c r="AR198" i="2"/>
  <c r="BH198" i="2" s="1"/>
  <c r="E144" i="6"/>
  <c r="Y144" i="2"/>
  <c r="CI144" i="2"/>
  <c r="H123" i="6"/>
  <c r="CL123" i="2"/>
  <c r="AB123" i="2"/>
  <c r="AV101" i="2"/>
  <c r="AU101" i="2"/>
  <c r="AS101" i="2"/>
  <c r="BA101" i="2" s="1"/>
  <c r="AX101" i="2"/>
  <c r="BF101" i="2" s="1"/>
  <c r="BP101" i="2" s="1"/>
  <c r="AY101" i="2"/>
  <c r="BG101" i="2" s="1"/>
  <c r="BQ101" i="2" s="1"/>
  <c r="AW101" i="2"/>
  <c r="AZ101" i="2"/>
  <c r="AT101" i="2"/>
  <c r="AJ257" i="6"/>
  <c r="AN257" i="6"/>
  <c r="AG257" i="6"/>
  <c r="AK257" i="6"/>
  <c r="AH257" i="6"/>
  <c r="AL257" i="6"/>
  <c r="AI257" i="6"/>
  <c r="AM257" i="6"/>
  <c r="Y18" i="6"/>
  <c r="AA18" i="6"/>
  <c r="AB18" i="6"/>
  <c r="W18" i="6"/>
  <c r="AD18" i="6"/>
  <c r="Z18" i="6"/>
  <c r="X18" i="6"/>
  <c r="AC18" i="6"/>
  <c r="AR227" i="6"/>
  <c r="AO227" i="6"/>
  <c r="AT227" i="6"/>
  <c r="AV227" i="6"/>
  <c r="AP227" i="6"/>
  <c r="AS227" i="6"/>
  <c r="AQ227" i="6"/>
  <c r="AU227" i="6"/>
  <c r="AP202" i="6"/>
  <c r="AV202" i="6"/>
  <c r="AR202" i="6"/>
  <c r="AO202" i="6"/>
  <c r="AT202" i="6"/>
  <c r="AS202" i="6"/>
  <c r="AQ202" i="6"/>
  <c r="AU202" i="6"/>
  <c r="AG87" i="6"/>
  <c r="AK87" i="6"/>
  <c r="AH87" i="6"/>
  <c r="AL87" i="6"/>
  <c r="AI87" i="6"/>
  <c r="AM87" i="6"/>
  <c r="AJ87" i="6"/>
  <c r="AN87" i="6"/>
  <c r="AB247" i="6"/>
  <c r="AA247" i="6"/>
  <c r="AD247" i="6"/>
  <c r="Z247" i="6"/>
  <c r="Y247" i="6"/>
  <c r="W247" i="6"/>
  <c r="AC247" i="6"/>
  <c r="X247" i="6"/>
  <c r="AQ238" i="6"/>
  <c r="AP238" i="6"/>
  <c r="AV238" i="6"/>
  <c r="AS238" i="6"/>
  <c r="AO238" i="6"/>
  <c r="AT238" i="6"/>
  <c r="AR238" i="6"/>
  <c r="AU238" i="6"/>
  <c r="AG216" i="6"/>
  <c r="AK216" i="6"/>
  <c r="AH216" i="6"/>
  <c r="AL216" i="6"/>
  <c r="AI216" i="6"/>
  <c r="AM216" i="6"/>
  <c r="AJ216" i="6"/>
  <c r="AN216" i="6"/>
  <c r="AQ114" i="6"/>
  <c r="AR114" i="6"/>
  <c r="AT114" i="6"/>
  <c r="AP114" i="6"/>
  <c r="AV114" i="6"/>
  <c r="AO114" i="6"/>
  <c r="AS114" i="6"/>
  <c r="AU114" i="6"/>
  <c r="AD101" i="6"/>
  <c r="AA101" i="6"/>
  <c r="Y101" i="6"/>
  <c r="W101" i="6"/>
  <c r="Z101" i="6"/>
  <c r="AB101" i="6"/>
  <c r="AC101" i="6"/>
  <c r="X101" i="6"/>
  <c r="AJ292" i="6"/>
  <c r="AN292" i="6"/>
  <c r="AG292" i="6"/>
  <c r="AK292" i="6"/>
  <c r="AH292" i="6"/>
  <c r="AL292" i="6"/>
  <c r="AI292" i="6"/>
  <c r="AM292" i="6"/>
  <c r="AG185" i="6"/>
  <c r="AK185" i="6"/>
  <c r="AH185" i="6"/>
  <c r="AL185" i="6"/>
  <c r="AI185" i="6"/>
  <c r="AM185" i="6"/>
  <c r="AJ185" i="6"/>
  <c r="AN185" i="6"/>
  <c r="AQ261" i="6"/>
  <c r="AR261" i="6"/>
  <c r="AO261" i="6"/>
  <c r="AT261" i="6"/>
  <c r="AP261" i="6"/>
  <c r="AV261" i="6"/>
  <c r="AS261" i="6"/>
  <c r="AU261" i="6"/>
  <c r="Y160" i="6"/>
  <c r="W160" i="6"/>
  <c r="AC160" i="6"/>
  <c r="X160" i="6"/>
  <c r="Z160" i="6"/>
  <c r="AB160" i="6"/>
  <c r="AD160" i="6"/>
  <c r="AA160" i="6"/>
  <c r="AR217" i="2"/>
  <c r="BH217" i="2" s="1"/>
  <c r="AT123" i="6"/>
  <c r="AO123" i="6"/>
  <c r="AV123" i="6"/>
  <c r="AU123" i="6"/>
  <c r="AS123" i="6"/>
  <c r="AP123" i="6"/>
  <c r="AQ123" i="6"/>
  <c r="AR123" i="6"/>
  <c r="AJ285" i="6"/>
  <c r="AN285" i="6"/>
  <c r="AG285" i="6"/>
  <c r="AK285" i="6"/>
  <c r="AH285" i="6"/>
  <c r="AL285" i="6"/>
  <c r="AI285" i="6"/>
  <c r="AM285" i="6"/>
  <c r="AR264" i="2"/>
  <c r="AQ256" i="6"/>
  <c r="AR256" i="6"/>
  <c r="AO256" i="6"/>
  <c r="AT256" i="6"/>
  <c r="AP256" i="6"/>
  <c r="AV256" i="6"/>
  <c r="AS256" i="6"/>
  <c r="AU256" i="6"/>
  <c r="I107" i="6"/>
  <c r="AC107" i="2"/>
  <c r="CM107" i="2"/>
  <c r="AD69" i="6"/>
  <c r="AB69" i="6"/>
  <c r="AA69" i="6"/>
  <c r="Y69" i="6"/>
  <c r="X69" i="6"/>
  <c r="AC69" i="6"/>
  <c r="Z69" i="6"/>
  <c r="W69" i="6"/>
  <c r="AG233" i="6"/>
  <c r="AK233" i="6"/>
  <c r="AH233" i="6"/>
  <c r="AL233" i="6"/>
  <c r="AI233" i="6"/>
  <c r="AM233" i="6"/>
  <c r="AJ233" i="6"/>
  <c r="AN233" i="6"/>
  <c r="AP84" i="6"/>
  <c r="AO84" i="6"/>
  <c r="AR84" i="6"/>
  <c r="AU84" i="6"/>
  <c r="AQ84" i="6"/>
  <c r="AV84" i="6"/>
  <c r="AS84" i="6"/>
  <c r="AT84" i="6"/>
  <c r="CJ20" i="2"/>
  <c r="AR205" i="6"/>
  <c r="AO205" i="6"/>
  <c r="AP205" i="6"/>
  <c r="AV205" i="6"/>
  <c r="AT205" i="6"/>
  <c r="AU205" i="6"/>
  <c r="AQ205" i="6"/>
  <c r="AS205" i="6"/>
  <c r="L265" i="6"/>
  <c r="AF265" i="2"/>
  <c r="CP265" i="2"/>
  <c r="AR254" i="2"/>
  <c r="AR249" i="2"/>
  <c r="BH249" i="2" s="1"/>
  <c r="BR249" i="2" s="1"/>
  <c r="G247" i="6"/>
  <c r="CK247" i="2"/>
  <c r="AA247" i="2"/>
  <c r="E156" i="6"/>
  <c r="Y156" i="2"/>
  <c r="X156" i="2" s="1"/>
  <c r="CI156" i="2"/>
  <c r="I79" i="6"/>
  <c r="AC79" i="2"/>
  <c r="AD295" i="6"/>
  <c r="AB295" i="6"/>
  <c r="AC295" i="6"/>
  <c r="AA295" i="6"/>
  <c r="Y295" i="6"/>
  <c r="Z295" i="6"/>
  <c r="W295" i="6"/>
  <c r="X295" i="6"/>
  <c r="Y31" i="2"/>
  <c r="X31" i="2" s="1"/>
  <c r="CI31" i="2"/>
  <c r="CF31" i="2"/>
  <c r="CN31" i="2" s="1"/>
  <c r="Z19" i="6"/>
  <c r="AA19" i="6"/>
  <c r="AB19" i="6"/>
  <c r="W19" i="6"/>
  <c r="AD19" i="6"/>
  <c r="Y19" i="6"/>
  <c r="AC19" i="6"/>
  <c r="AO83" i="6"/>
  <c r="AR83" i="6"/>
  <c r="AS83" i="6"/>
  <c r="AQ83" i="6"/>
  <c r="AT83" i="6"/>
  <c r="AV83" i="6"/>
  <c r="AU83" i="6"/>
  <c r="AP83" i="6"/>
  <c r="G195" i="6"/>
  <c r="AA195" i="2"/>
  <c r="BM195" i="2" s="1"/>
  <c r="CK195" i="2"/>
  <c r="W58" i="6"/>
  <c r="AG58" i="6"/>
  <c r="AK58" i="6"/>
  <c r="AH58" i="6"/>
  <c r="AL58" i="6"/>
  <c r="AI58" i="6"/>
  <c r="AM58" i="6"/>
  <c r="AJ58" i="6"/>
  <c r="AN58" i="6"/>
  <c r="W290" i="2"/>
  <c r="CM79" i="2"/>
  <c r="CP44" i="2"/>
  <c r="Z12" i="6"/>
  <c r="X12" i="6"/>
  <c r="AA12" i="6"/>
  <c r="AC12" i="6"/>
  <c r="AD12" i="6"/>
  <c r="AB12" i="6"/>
  <c r="W12" i="6"/>
  <c r="Y12" i="6"/>
  <c r="AJ290" i="6"/>
  <c r="AN290" i="6"/>
  <c r="AG290" i="6"/>
  <c r="AK290" i="6"/>
  <c r="AH290" i="6"/>
  <c r="AL290" i="6"/>
  <c r="AI290" i="6"/>
  <c r="AM290" i="6"/>
  <c r="Y162" i="6"/>
  <c r="AD162" i="6"/>
  <c r="W162" i="6"/>
  <c r="AC162" i="6"/>
  <c r="X162" i="6"/>
  <c r="Z162" i="6"/>
  <c r="AB162" i="6"/>
  <c r="AA162" i="6"/>
  <c r="F239" i="6"/>
  <c r="Z239" i="2"/>
  <c r="BL239" i="2" s="1"/>
  <c r="CJ239" i="2"/>
  <c r="AU28" i="6"/>
  <c r="AO28" i="6"/>
  <c r="AQ28" i="6"/>
  <c r="AS28" i="6"/>
  <c r="AT28" i="6"/>
  <c r="AR28" i="6"/>
  <c r="AV28" i="6"/>
  <c r="AP28" i="6"/>
  <c r="O208" i="6"/>
  <c r="CO208" i="6" s="1"/>
  <c r="CY208" i="6" s="1"/>
  <c r="CU208" i="2"/>
  <c r="AO222" i="6"/>
  <c r="AT222" i="6"/>
  <c r="AP222" i="6"/>
  <c r="AS222" i="6"/>
  <c r="AV222" i="6"/>
  <c r="AR222" i="6"/>
  <c r="AQ222" i="6"/>
  <c r="AU222" i="6"/>
  <c r="I115" i="6"/>
  <c r="AC115" i="2"/>
  <c r="CM115" i="2"/>
  <c r="X268" i="6"/>
  <c r="AB268" i="6"/>
  <c r="Y268" i="6"/>
  <c r="AC268" i="6"/>
  <c r="AD268" i="6"/>
  <c r="W268" i="6"/>
  <c r="AA268" i="6"/>
  <c r="Z268" i="6"/>
  <c r="X267" i="6"/>
  <c r="AB267" i="6"/>
  <c r="AC267" i="6"/>
  <c r="AA267" i="6"/>
  <c r="AD267" i="6"/>
  <c r="Y267" i="6"/>
  <c r="W267" i="6"/>
  <c r="Z267" i="6"/>
  <c r="Z228" i="6"/>
  <c r="AA228" i="6"/>
  <c r="AD228" i="6"/>
  <c r="AC228" i="6"/>
  <c r="W228" i="6"/>
  <c r="X228" i="6"/>
  <c r="Y228" i="6"/>
  <c r="AB228" i="6"/>
  <c r="AG225" i="6"/>
  <c r="AK225" i="6"/>
  <c r="AH225" i="6"/>
  <c r="AL225" i="6"/>
  <c r="AI225" i="6"/>
  <c r="AM225" i="6"/>
  <c r="AJ225" i="6"/>
  <c r="AN225" i="6"/>
  <c r="AB197" i="6"/>
  <c r="X197" i="6"/>
  <c r="Z197" i="6"/>
  <c r="AC197" i="6"/>
  <c r="AA197" i="6"/>
  <c r="AD197" i="6"/>
  <c r="W197" i="6"/>
  <c r="Y197" i="6"/>
  <c r="AG79" i="6"/>
  <c r="AK79" i="6"/>
  <c r="AH79" i="6"/>
  <c r="AL79" i="6"/>
  <c r="AI79" i="6"/>
  <c r="AM79" i="6"/>
  <c r="AJ79" i="6"/>
  <c r="AN79" i="6"/>
  <c r="CV97" i="2"/>
  <c r="P97" i="6"/>
  <c r="CP97" i="6" s="1"/>
  <c r="CZ97" i="6" s="1"/>
  <c r="AG135" i="6"/>
  <c r="AK135" i="6"/>
  <c r="AH135" i="6"/>
  <c r="AL135" i="6"/>
  <c r="AI135" i="6"/>
  <c r="AM135" i="6"/>
  <c r="AJ135" i="6"/>
  <c r="AN135" i="6"/>
  <c r="AG71" i="6"/>
  <c r="AK71" i="6"/>
  <c r="AH71" i="6"/>
  <c r="AL71" i="6"/>
  <c r="AI71" i="6"/>
  <c r="AM71" i="6"/>
  <c r="AJ71" i="6"/>
  <c r="AN71" i="6"/>
  <c r="AR283" i="6"/>
  <c r="AP283" i="6"/>
  <c r="AT283" i="6"/>
  <c r="AV283" i="6"/>
  <c r="AO283" i="6"/>
  <c r="AQ283" i="6"/>
  <c r="AU283" i="6"/>
  <c r="AS283" i="6"/>
  <c r="CO195" i="2"/>
  <c r="CA78" i="2"/>
  <c r="CI78" i="2" s="1"/>
  <c r="CP47" i="2"/>
  <c r="CQ47" i="2" s="1"/>
  <c r="CL59" i="2"/>
  <c r="AC245" i="6"/>
  <c r="Y245" i="6"/>
  <c r="W245" i="6"/>
  <c r="Z245" i="6"/>
  <c r="AB245" i="6"/>
  <c r="AD245" i="6"/>
  <c r="AA245" i="6"/>
  <c r="X245" i="6"/>
  <c r="F206" i="6"/>
  <c r="Z206" i="2"/>
  <c r="AP164" i="6"/>
  <c r="AQ164" i="6"/>
  <c r="AT164" i="6"/>
  <c r="AO164" i="6"/>
  <c r="AU164" i="6"/>
  <c r="AV164" i="6"/>
  <c r="AS164" i="6"/>
  <c r="AR164" i="6"/>
  <c r="L64" i="6"/>
  <c r="CP64" i="2"/>
  <c r="AF64" i="2"/>
  <c r="I64" i="6"/>
  <c r="CM64" i="2"/>
  <c r="AC64" i="2"/>
  <c r="AD159" i="2"/>
  <c r="J159" i="6"/>
  <c r="CN159" i="2"/>
  <c r="AX83" i="2"/>
  <c r="BF83" i="2" s="1"/>
  <c r="AV83" i="2"/>
  <c r="BD83" i="2" s="1"/>
  <c r="AS83" i="2"/>
  <c r="AZ83" i="2"/>
  <c r="AW83" i="2"/>
  <c r="BE83" i="2" s="1"/>
  <c r="AU83" i="2"/>
  <c r="BC83" i="2" s="1"/>
  <c r="BM83" i="2" s="1"/>
  <c r="AT83" i="2"/>
  <c r="BB83" i="2" s="1"/>
  <c r="AY83" i="2"/>
  <c r="BG83" i="2" s="1"/>
  <c r="AR270" i="6"/>
  <c r="AT270" i="6"/>
  <c r="AS270" i="6"/>
  <c r="AO270" i="6"/>
  <c r="AQ270" i="6"/>
  <c r="AP270" i="6"/>
  <c r="AV270" i="6"/>
  <c r="AU270" i="6"/>
  <c r="AG189" i="6"/>
  <c r="AK189" i="6"/>
  <c r="AH189" i="6"/>
  <c r="AL189" i="6"/>
  <c r="AI189" i="6"/>
  <c r="AM189" i="6"/>
  <c r="AJ189" i="6"/>
  <c r="AN189" i="6"/>
  <c r="AT300" i="6"/>
  <c r="AV300" i="6"/>
  <c r="AO300" i="6"/>
  <c r="AQ300" i="6"/>
  <c r="AS300" i="6"/>
  <c r="AU300" i="6"/>
  <c r="AR300" i="6"/>
  <c r="AP300" i="6"/>
  <c r="AQ246" i="6"/>
  <c r="AP246" i="6"/>
  <c r="AV246" i="6"/>
  <c r="AS246" i="6"/>
  <c r="AO246" i="6"/>
  <c r="AT246" i="6"/>
  <c r="AR246" i="6"/>
  <c r="AU246" i="6"/>
  <c r="Z214" i="6"/>
  <c r="W214" i="6"/>
  <c r="Y214" i="6"/>
  <c r="AA214" i="6"/>
  <c r="AB214" i="6"/>
  <c r="X214" i="6"/>
  <c r="AC214" i="6"/>
  <c r="AD214" i="6"/>
  <c r="CL17" i="2"/>
  <c r="CQ17" i="2" s="1"/>
  <c r="CK212" i="2"/>
  <c r="AB37" i="2"/>
  <c r="CL37" i="2"/>
  <c r="CV37" i="2" s="1"/>
  <c r="Y36" i="2"/>
  <c r="X36" i="2" s="1"/>
  <c r="CA36" i="2"/>
  <c r="CI36" i="2" s="1"/>
  <c r="W36" i="2"/>
  <c r="H36" i="6"/>
  <c r="CB36" i="2"/>
  <c r="CJ36" i="2" s="1"/>
  <c r="CY260" i="2"/>
  <c r="S260" i="6"/>
  <c r="CS260" i="6" s="1"/>
  <c r="DC260" i="6" s="1"/>
  <c r="CV291" i="2"/>
  <c r="P291" i="6"/>
  <c r="CP291" i="6" s="1"/>
  <c r="CZ291" i="6" s="1"/>
  <c r="CV264" i="2"/>
  <c r="P264" i="6"/>
  <c r="CP264" i="6" s="1"/>
  <c r="CZ264" i="6" s="1"/>
  <c r="CV248" i="2"/>
  <c r="P248" i="6"/>
  <c r="CP248" i="6" s="1"/>
  <c r="CZ248" i="6" s="1"/>
  <c r="CY208" i="2"/>
  <c r="S208" i="6"/>
  <c r="CS208" i="6" s="1"/>
  <c r="DC208" i="6" s="1"/>
  <c r="CT136" i="2"/>
  <c r="N136" i="6"/>
  <c r="CN136" i="6" s="1"/>
  <c r="CW179" i="6"/>
  <c r="CV179" i="6" s="1"/>
  <c r="CZ157" i="2"/>
  <c r="T157" i="6"/>
  <c r="CT157" i="6" s="1"/>
  <c r="DD157" i="6" s="1"/>
  <c r="CU141" i="2"/>
  <c r="O141" i="6"/>
  <c r="CO141" i="6" s="1"/>
  <c r="CY141" i="6" s="1"/>
  <c r="CT171" i="2"/>
  <c r="N171" i="6"/>
  <c r="CN171" i="6" s="1"/>
  <c r="CX171" i="6" s="1"/>
  <c r="CT155" i="2"/>
  <c r="N155" i="6"/>
  <c r="CN155" i="6" s="1"/>
  <c r="CV147" i="2"/>
  <c r="P147" i="6"/>
  <c r="CP147" i="6" s="1"/>
  <c r="CZ147" i="6" s="1"/>
  <c r="CX179" i="2"/>
  <c r="R179" i="6"/>
  <c r="CR179" i="6" s="1"/>
  <c r="DB179" i="6" s="1"/>
  <c r="CZ61" i="2"/>
  <c r="T61" i="6"/>
  <c r="CT61" i="6" s="1"/>
  <c r="DD61" i="6" s="1"/>
  <c r="CU75" i="2"/>
  <c r="O75" i="6"/>
  <c r="CO75" i="6" s="1"/>
  <c r="CY75" i="6" s="1"/>
  <c r="CY84" i="2"/>
  <c r="S84" i="6"/>
  <c r="CS84" i="6" s="1"/>
  <c r="DC84" i="6" s="1"/>
  <c r="CU71" i="2"/>
  <c r="O71" i="6"/>
  <c r="CO71" i="6" s="1"/>
  <c r="CY71" i="6" s="1"/>
  <c r="CV56" i="2"/>
  <c r="P56" i="6"/>
  <c r="CP56" i="6" s="1"/>
  <c r="CZ56" i="6" s="1"/>
  <c r="CU45" i="2"/>
  <c r="O45" i="6"/>
  <c r="CO45" i="6" s="1"/>
  <c r="CY45" i="6" s="1"/>
  <c r="CY66" i="2"/>
  <c r="S66" i="6"/>
  <c r="CS66" i="6" s="1"/>
  <c r="DC66" i="6" s="1"/>
  <c r="CY60" i="2"/>
  <c r="S60" i="6"/>
  <c r="CS60" i="6" s="1"/>
  <c r="DC60" i="6" s="1"/>
  <c r="CZ291" i="2"/>
  <c r="T291" i="6"/>
  <c r="CT291" i="6" s="1"/>
  <c r="DD291" i="6" s="1"/>
  <c r="CY256" i="2"/>
  <c r="S256" i="6"/>
  <c r="CS256" i="6" s="1"/>
  <c r="DC256" i="6" s="1"/>
  <c r="CT237" i="2"/>
  <c r="N237" i="6"/>
  <c r="CN237" i="6" s="1"/>
  <c r="CX237" i="6" s="1"/>
  <c r="CV203" i="2"/>
  <c r="P203" i="6"/>
  <c r="CP203" i="6" s="1"/>
  <c r="CZ203" i="6" s="1"/>
  <c r="CX169" i="2"/>
  <c r="R169" i="6"/>
  <c r="CR169" i="6" s="1"/>
  <c r="DB169" i="6" s="1"/>
  <c r="CV145" i="2"/>
  <c r="P145" i="6"/>
  <c r="CP145" i="6" s="1"/>
  <c r="CZ145" i="6" s="1"/>
  <c r="CY286" i="2"/>
  <c r="S286" i="6"/>
  <c r="CS286" i="6" s="1"/>
  <c r="DC286" i="6" s="1"/>
  <c r="CT280" i="2"/>
  <c r="N280" i="6"/>
  <c r="CN280" i="6" s="1"/>
  <c r="CX280" i="6" s="1"/>
  <c r="CW299" i="2"/>
  <c r="Q299" i="6"/>
  <c r="CQ299" i="6" s="1"/>
  <c r="DA299" i="6" s="1"/>
  <c r="O286" i="6"/>
  <c r="CO286" i="6" s="1"/>
  <c r="CY286" i="6" s="1"/>
  <c r="CU245" i="2"/>
  <c r="O245" i="6"/>
  <c r="CO245" i="6" s="1"/>
  <c r="CY245" i="6" s="1"/>
  <c r="Q189" i="6"/>
  <c r="CQ189" i="6" s="1"/>
  <c r="DA189" i="6" s="1"/>
  <c r="CV168" i="2"/>
  <c r="P168" i="6"/>
  <c r="CP168" i="6" s="1"/>
  <c r="CZ168" i="6" s="1"/>
  <c r="O144" i="6"/>
  <c r="CO144" i="6" s="1"/>
  <c r="CY144" i="6" s="1"/>
  <c r="CW142" i="2"/>
  <c r="Q142" i="6"/>
  <c r="CQ142" i="6" s="1"/>
  <c r="DA142" i="6" s="1"/>
  <c r="CU132" i="2"/>
  <c r="O132" i="6"/>
  <c r="CO132" i="6" s="1"/>
  <c r="CY132" i="6" s="1"/>
  <c r="CX223" i="2"/>
  <c r="R223" i="6"/>
  <c r="CR223" i="6" s="1"/>
  <c r="DB223" i="6" s="1"/>
  <c r="CX207" i="2"/>
  <c r="R207" i="6"/>
  <c r="CR207" i="6" s="1"/>
  <c r="DB207" i="6" s="1"/>
  <c r="CY155" i="2"/>
  <c r="S155" i="6"/>
  <c r="CS155" i="6" s="1"/>
  <c r="DC155" i="6" s="1"/>
  <c r="Q129" i="6"/>
  <c r="CQ129" i="6" s="1"/>
  <c r="DA129" i="6" s="1"/>
  <c r="CT133" i="2"/>
  <c r="N133" i="6"/>
  <c r="CN133" i="6" s="1"/>
  <c r="CW69" i="6"/>
  <c r="CV69" i="6" s="1"/>
  <c r="CZ73" i="2"/>
  <c r="T73" i="6"/>
  <c r="CT73" i="6" s="1"/>
  <c r="DD73" i="6" s="1"/>
  <c r="CW77" i="2"/>
  <c r="Q77" i="6"/>
  <c r="CQ77" i="6" s="1"/>
  <c r="DA77" i="6" s="1"/>
  <c r="CZ103" i="2"/>
  <c r="T103" i="6"/>
  <c r="CT103" i="6" s="1"/>
  <c r="DD103" i="6" s="1"/>
  <c r="CZ91" i="2"/>
  <c r="T91" i="6"/>
  <c r="CT91" i="6" s="1"/>
  <c r="DD91" i="6" s="1"/>
  <c r="CT60" i="2"/>
  <c r="N60" i="6"/>
  <c r="CN60" i="6" s="1"/>
  <c r="CX60" i="6" s="1"/>
  <c r="CT72" i="2"/>
  <c r="N72" i="6"/>
  <c r="CN72" i="6" s="1"/>
  <c r="CX72" i="6" s="1"/>
  <c r="CY71" i="2"/>
  <c r="S71" i="6"/>
  <c r="CS71" i="6" s="1"/>
  <c r="DC71" i="6" s="1"/>
  <c r="CT44" i="2"/>
  <c r="N44" i="6"/>
  <c r="CN44" i="6" s="1"/>
  <c r="CX44" i="6" s="1"/>
  <c r="CV269" i="2"/>
  <c r="P269" i="6"/>
  <c r="CP269" i="6" s="1"/>
  <c r="CZ269" i="6" s="1"/>
  <c r="CW297" i="2"/>
  <c r="Q297" i="6"/>
  <c r="CQ297" i="6" s="1"/>
  <c r="DA297" i="6" s="1"/>
  <c r="CY165" i="2"/>
  <c r="S165" i="6"/>
  <c r="CS165" i="6" s="1"/>
  <c r="DC165" i="6" s="1"/>
  <c r="CW205" i="6"/>
  <c r="CV205" i="6" s="1"/>
  <c r="CV190" i="2"/>
  <c r="P190" i="6"/>
  <c r="CP190" i="6" s="1"/>
  <c r="CZ190" i="6" s="1"/>
  <c r="CW281" i="2"/>
  <c r="CY96" i="2"/>
  <c r="S96" i="6"/>
  <c r="CS96" i="6" s="1"/>
  <c r="DC96" i="6" s="1"/>
  <c r="CT240" i="2"/>
  <c r="N240" i="6"/>
  <c r="CN240" i="6" s="1"/>
  <c r="CX240" i="6" s="1"/>
  <c r="CU160" i="2"/>
  <c r="O160" i="6"/>
  <c r="CO160" i="6" s="1"/>
  <c r="CY160" i="6" s="1"/>
  <c r="CZ57" i="2"/>
  <c r="T57" i="6"/>
  <c r="CT57" i="6" s="1"/>
  <c r="DD57" i="6" s="1"/>
  <c r="CX178" i="2"/>
  <c r="R178" i="6"/>
  <c r="CR178" i="6" s="1"/>
  <c r="DB178" i="6" s="1"/>
  <c r="CV88" i="2"/>
  <c r="P88" i="6"/>
  <c r="CP88" i="6" s="1"/>
  <c r="CZ88" i="6" s="1"/>
  <c r="CV81" i="2"/>
  <c r="P81" i="6"/>
  <c r="CP81" i="6" s="1"/>
  <c r="CZ81" i="6" s="1"/>
  <c r="CW43" i="6"/>
  <c r="CV43" i="6" s="1"/>
  <c r="CZ290" i="2"/>
  <c r="T290" i="6"/>
  <c r="CT290" i="6" s="1"/>
  <c r="DD290" i="6" s="1"/>
  <c r="CV217" i="2"/>
  <c r="P217" i="6"/>
  <c r="CP217" i="6" s="1"/>
  <c r="CZ217" i="6" s="1"/>
  <c r="CW202" i="2"/>
  <c r="Q202" i="6"/>
  <c r="CQ202" i="6" s="1"/>
  <c r="DA202" i="6" s="1"/>
  <c r="CY128" i="2"/>
  <c r="S128" i="6"/>
  <c r="CS128" i="6" s="1"/>
  <c r="DC128" i="6" s="1"/>
  <c r="R277" i="6"/>
  <c r="CR277" i="6" s="1"/>
  <c r="DB277" i="6" s="1"/>
  <c r="CX216" i="2"/>
  <c r="R216" i="6"/>
  <c r="CR216" i="6" s="1"/>
  <c r="DB216" i="6" s="1"/>
  <c r="CZ175" i="2"/>
  <c r="T175" i="6"/>
  <c r="CT175" i="6" s="1"/>
  <c r="DD175" i="6" s="1"/>
  <c r="CV98" i="2"/>
  <c r="P98" i="6"/>
  <c r="CP98" i="6" s="1"/>
  <c r="CZ98" i="6" s="1"/>
  <c r="CY131" i="2"/>
  <c r="S131" i="6"/>
  <c r="CS131" i="6" s="1"/>
  <c r="DC131" i="6" s="1"/>
  <c r="CT108" i="2"/>
  <c r="N108" i="6"/>
  <c r="CN108" i="6" s="1"/>
  <c r="CZ126" i="2"/>
  <c r="T126" i="6"/>
  <c r="CT126" i="6" s="1"/>
  <c r="DD126" i="6" s="1"/>
  <c r="CZ114" i="2"/>
  <c r="T114" i="6"/>
  <c r="CT114" i="6" s="1"/>
  <c r="DD114" i="6" s="1"/>
  <c r="CZ106" i="2"/>
  <c r="T106" i="6"/>
  <c r="CT106" i="6" s="1"/>
  <c r="DD106" i="6" s="1"/>
  <c r="CW62" i="2"/>
  <c r="Q62" i="6"/>
  <c r="CQ62" i="6" s="1"/>
  <c r="DA62" i="6" s="1"/>
  <c r="CV298" i="2"/>
  <c r="P298" i="6"/>
  <c r="CP298" i="6" s="1"/>
  <c r="CZ298" i="6" s="1"/>
  <c r="CV128" i="2"/>
  <c r="P128" i="6"/>
  <c r="CP128" i="6" s="1"/>
  <c r="CZ128" i="6" s="1"/>
  <c r="CW126" i="2"/>
  <c r="Q126" i="6"/>
  <c r="CQ126" i="6" s="1"/>
  <c r="DA126" i="6" s="1"/>
  <c r="CY78" i="2"/>
  <c r="S78" i="6"/>
  <c r="CS78" i="6" s="1"/>
  <c r="DC78" i="6" s="1"/>
  <c r="S97" i="6"/>
  <c r="CS97" i="6" s="1"/>
  <c r="DC97" i="6" s="1"/>
  <c r="CX269" i="2"/>
  <c r="R269" i="6"/>
  <c r="CR269" i="6" s="1"/>
  <c r="DB269" i="6" s="1"/>
  <c r="CW92" i="6"/>
  <c r="CV92" i="6" s="1"/>
  <c r="CV220" i="2"/>
  <c r="P220" i="6"/>
  <c r="CP220" i="6" s="1"/>
  <c r="CZ220" i="6" s="1"/>
  <c r="CZ140" i="2"/>
  <c r="T140" i="6"/>
  <c r="CT140" i="6" s="1"/>
  <c r="DD140" i="6" s="1"/>
  <c r="CY145" i="2"/>
  <c r="S145" i="6"/>
  <c r="CS145" i="6" s="1"/>
  <c r="DC145" i="6" s="1"/>
  <c r="T159" i="6"/>
  <c r="CT159" i="6" s="1"/>
  <c r="DD159" i="6" s="1"/>
  <c r="CV89" i="2"/>
  <c r="P89" i="6"/>
  <c r="CP89" i="6" s="1"/>
  <c r="CZ89" i="6" s="1"/>
  <c r="CZ70" i="2"/>
  <c r="T70" i="6"/>
  <c r="CT70" i="6" s="1"/>
  <c r="DD70" i="6" s="1"/>
  <c r="CT53" i="2"/>
  <c r="N53" i="6"/>
  <c r="CN53" i="6" s="1"/>
  <c r="CX53" i="6" s="1"/>
  <c r="CW100" i="6"/>
  <c r="CV100" i="6" s="1"/>
  <c r="CW124" i="6"/>
  <c r="CV124" i="6" s="1"/>
  <c r="CT77" i="2"/>
  <c r="N77" i="6"/>
  <c r="CN77" i="6" s="1"/>
  <c r="CX77" i="6" s="1"/>
  <c r="CW221" i="2"/>
  <c r="Q221" i="6"/>
  <c r="CQ221" i="6" s="1"/>
  <c r="DA221" i="6" s="1"/>
  <c r="CU261" i="2"/>
  <c r="O261" i="6"/>
  <c r="CO261" i="6" s="1"/>
  <c r="CY261" i="6" s="1"/>
  <c r="CZ294" i="2"/>
  <c r="T294" i="6"/>
  <c r="CT294" i="6" s="1"/>
  <c r="DD294" i="6" s="1"/>
  <c r="CW243" i="6"/>
  <c r="CV243" i="6" s="1"/>
  <c r="CZ243" i="2"/>
  <c r="T243" i="6"/>
  <c r="CT243" i="6" s="1"/>
  <c r="DD243" i="6" s="1"/>
  <c r="CX199" i="2"/>
  <c r="CT297" i="2"/>
  <c r="N297" i="6"/>
  <c r="CN297" i="6" s="1"/>
  <c r="CX297" i="6" s="1"/>
  <c r="CT289" i="2"/>
  <c r="N289" i="6"/>
  <c r="CN289" i="6" s="1"/>
  <c r="CX289" i="6" s="1"/>
  <c r="CT281" i="2"/>
  <c r="N281" i="6"/>
  <c r="CN281" i="6" s="1"/>
  <c r="CX281" i="6" s="1"/>
  <c r="CT248" i="2"/>
  <c r="N248" i="6"/>
  <c r="CN248" i="6" s="1"/>
  <c r="CX248" i="6" s="1"/>
  <c r="CY197" i="2"/>
  <c r="S197" i="6"/>
  <c r="CS197" i="6" s="1"/>
  <c r="DC197" i="6" s="1"/>
  <c r="CT288" i="2"/>
  <c r="N288" i="6"/>
  <c r="CN288" i="6" s="1"/>
  <c r="CX288" i="6" s="1"/>
  <c r="CT258" i="2"/>
  <c r="N258" i="6"/>
  <c r="CN258" i="6" s="1"/>
  <c r="CX258" i="6" s="1"/>
  <c r="CX140" i="2"/>
  <c r="R140" i="6"/>
  <c r="CR140" i="6" s="1"/>
  <c r="DB140" i="6" s="1"/>
  <c r="CY173" i="2"/>
  <c r="S173" i="6"/>
  <c r="CS173" i="6" s="1"/>
  <c r="DC173" i="6" s="1"/>
  <c r="CY160" i="2"/>
  <c r="S160" i="6"/>
  <c r="CS160" i="6" s="1"/>
  <c r="DC160" i="6" s="1"/>
  <c r="CV176" i="2"/>
  <c r="P176" i="6"/>
  <c r="CP176" i="6" s="1"/>
  <c r="CZ176" i="6" s="1"/>
  <c r="CT153" i="2"/>
  <c r="N153" i="6"/>
  <c r="CN153" i="6" s="1"/>
  <c r="CU172" i="2"/>
  <c r="O172" i="6"/>
  <c r="CO172" i="6" s="1"/>
  <c r="CY172" i="6" s="1"/>
  <c r="CV172" i="2"/>
  <c r="P172" i="6"/>
  <c r="CP172" i="6" s="1"/>
  <c r="CZ172" i="6" s="1"/>
  <c r="CZ169" i="2"/>
  <c r="T169" i="6"/>
  <c r="CT169" i="6" s="1"/>
  <c r="DD169" i="6" s="1"/>
  <c r="CZ156" i="2"/>
  <c r="T156" i="6"/>
  <c r="CT156" i="6" s="1"/>
  <c r="DD156" i="6" s="1"/>
  <c r="CW152" i="2"/>
  <c r="Q152" i="6"/>
  <c r="CQ152" i="6" s="1"/>
  <c r="DA152" i="6" s="1"/>
  <c r="CX142" i="2"/>
  <c r="R142" i="6"/>
  <c r="CR142" i="6" s="1"/>
  <c r="DB142" i="6" s="1"/>
  <c r="CW114" i="2"/>
  <c r="Q114" i="6"/>
  <c r="CQ114" i="6" s="1"/>
  <c r="DA114" i="6" s="1"/>
  <c r="CU101" i="2"/>
  <c r="O101" i="6"/>
  <c r="CO101" i="6" s="1"/>
  <c r="CY101" i="6" s="1"/>
  <c r="R262" i="6"/>
  <c r="CR262" i="6" s="1"/>
  <c r="DB262" i="6" s="1"/>
  <c r="CV108" i="2"/>
  <c r="CT197" i="2"/>
  <c r="N197" i="6"/>
  <c r="CN197" i="6" s="1"/>
  <c r="CX197" i="6" s="1"/>
  <c r="CY170" i="2"/>
  <c r="S170" i="6"/>
  <c r="CS170" i="6" s="1"/>
  <c r="DC170" i="6" s="1"/>
  <c r="CY166" i="2"/>
  <c r="S166" i="6"/>
  <c r="CS166" i="6" s="1"/>
  <c r="DC166" i="6" s="1"/>
  <c r="CY162" i="2"/>
  <c r="S162" i="6"/>
  <c r="CS162" i="6" s="1"/>
  <c r="DC162" i="6" s="1"/>
  <c r="CY158" i="2"/>
  <c r="S158" i="6"/>
  <c r="CS158" i="6" s="1"/>
  <c r="DC158" i="6" s="1"/>
  <c r="CY154" i="2"/>
  <c r="S154" i="6"/>
  <c r="CS154" i="6" s="1"/>
  <c r="DC154" i="6" s="1"/>
  <c r="CY150" i="2"/>
  <c r="S150" i="6"/>
  <c r="CS150" i="6" s="1"/>
  <c r="DC150" i="6" s="1"/>
  <c r="CY146" i="2"/>
  <c r="S146" i="6"/>
  <c r="CS146" i="6" s="1"/>
  <c r="DC146" i="6" s="1"/>
  <c r="CY142" i="2"/>
  <c r="S142" i="6"/>
  <c r="CS142" i="6" s="1"/>
  <c r="DC142" i="6" s="1"/>
  <c r="CY138" i="2"/>
  <c r="S138" i="6"/>
  <c r="CS138" i="6" s="1"/>
  <c r="DC138" i="6" s="1"/>
  <c r="CY134" i="2"/>
  <c r="S134" i="6"/>
  <c r="CS134" i="6" s="1"/>
  <c r="DC134" i="6" s="1"/>
  <c r="CU93" i="2"/>
  <c r="O93" i="6"/>
  <c r="CO93" i="6" s="1"/>
  <c r="CY93" i="6" s="1"/>
  <c r="CX121" i="2"/>
  <c r="R121" i="6"/>
  <c r="CR121" i="6" s="1"/>
  <c r="DB121" i="6" s="1"/>
  <c r="CT122" i="2"/>
  <c r="N122" i="6"/>
  <c r="CN122" i="6" s="1"/>
  <c r="CX122" i="6" s="1"/>
  <c r="CT106" i="2"/>
  <c r="N106" i="6"/>
  <c r="CN106" i="6" s="1"/>
  <c r="CX106" i="6" s="1"/>
  <c r="CZ104" i="2"/>
  <c r="T104" i="6"/>
  <c r="CT104" i="6" s="1"/>
  <c r="DD104" i="6" s="1"/>
  <c r="CX85" i="2"/>
  <c r="R85" i="6"/>
  <c r="CR85" i="6" s="1"/>
  <c r="DB85" i="6" s="1"/>
  <c r="CX42" i="2"/>
  <c r="R42" i="6"/>
  <c r="CR42" i="6" s="1"/>
  <c r="DB42" i="6" s="1"/>
  <c r="CZ113" i="2"/>
  <c r="T113" i="6"/>
  <c r="CT113" i="6" s="1"/>
  <c r="DD113" i="6" s="1"/>
  <c r="CY94" i="2"/>
  <c r="S94" i="6"/>
  <c r="CS94" i="6" s="1"/>
  <c r="DC94" i="6" s="1"/>
  <c r="CY77" i="2"/>
  <c r="S77" i="6"/>
  <c r="CS77" i="6" s="1"/>
  <c r="DC77" i="6" s="1"/>
  <c r="CX65" i="2"/>
  <c r="R65" i="6"/>
  <c r="CR65" i="6" s="1"/>
  <c r="DB65" i="6" s="1"/>
  <c r="CY100" i="2"/>
  <c r="S100" i="6"/>
  <c r="CS100" i="6" s="1"/>
  <c r="DC100" i="6" s="1"/>
  <c r="CZ90" i="2"/>
  <c r="T90" i="6"/>
  <c r="CT90" i="6" s="1"/>
  <c r="DD90" i="6" s="1"/>
  <c r="CY81" i="2"/>
  <c r="S81" i="6"/>
  <c r="CS81" i="6" s="1"/>
  <c r="DC81" i="6" s="1"/>
  <c r="O99" i="6"/>
  <c r="CO99" i="6" s="1"/>
  <c r="CY99" i="6" s="1"/>
  <c r="CU95" i="2"/>
  <c r="O95" i="6"/>
  <c r="CO95" i="6" s="1"/>
  <c r="CY95" i="6" s="1"/>
  <c r="CU91" i="2"/>
  <c r="O91" i="6"/>
  <c r="CO91" i="6" s="1"/>
  <c r="CY91" i="6" s="1"/>
  <c r="CY87" i="2"/>
  <c r="S87" i="6"/>
  <c r="CS87" i="6" s="1"/>
  <c r="DC87" i="6" s="1"/>
  <c r="CX60" i="2"/>
  <c r="R60" i="6"/>
  <c r="CR60" i="6" s="1"/>
  <c r="DB60" i="6" s="1"/>
  <c r="CX44" i="2"/>
  <c r="R44" i="6"/>
  <c r="CR44" i="6" s="1"/>
  <c r="DB44" i="6" s="1"/>
  <c r="CX63" i="2"/>
  <c r="R63" i="6"/>
  <c r="CR63" i="6" s="1"/>
  <c r="DB63" i="6" s="1"/>
  <c r="CY35" i="2"/>
  <c r="S35" i="6"/>
  <c r="CS35" i="6" s="1"/>
  <c r="DC35" i="6" s="1"/>
  <c r="CZ273" i="2"/>
  <c r="T273" i="6"/>
  <c r="CT273" i="6" s="1"/>
  <c r="DD273" i="6" s="1"/>
  <c r="O285" i="6"/>
  <c r="CO285" i="6" s="1"/>
  <c r="CY285" i="6" s="1"/>
  <c r="CW261" i="6"/>
  <c r="CV261" i="6" s="1"/>
  <c r="CX294" i="2"/>
  <c r="R294" i="6"/>
  <c r="CR294" i="6" s="1"/>
  <c r="DB294" i="6" s="1"/>
  <c r="CW232" i="2"/>
  <c r="Q232" i="6"/>
  <c r="CQ232" i="6" s="1"/>
  <c r="DA232" i="6" s="1"/>
  <c r="CU96" i="2"/>
  <c r="O96" i="6"/>
  <c r="CO96" i="6" s="1"/>
  <c r="CY96" i="6" s="1"/>
  <c r="CY189" i="2"/>
  <c r="S189" i="6"/>
  <c r="CS189" i="6" s="1"/>
  <c r="DC189" i="6" s="1"/>
  <c r="CT296" i="2"/>
  <c r="N296" i="6"/>
  <c r="CN296" i="6" s="1"/>
  <c r="CX296" i="6" s="1"/>
  <c r="CW229" i="6"/>
  <c r="CV229" i="6" s="1"/>
  <c r="CY205" i="2"/>
  <c r="S205" i="6"/>
  <c r="CS205" i="6" s="1"/>
  <c r="DC205" i="6" s="1"/>
  <c r="CY168" i="2"/>
  <c r="S168" i="6"/>
  <c r="CS168" i="6" s="1"/>
  <c r="DC168" i="6" s="1"/>
  <c r="CU190" i="2"/>
  <c r="O190" i="6"/>
  <c r="CO190" i="6" s="1"/>
  <c r="CY190" i="6" s="1"/>
  <c r="CZ105" i="2"/>
  <c r="T105" i="6"/>
  <c r="CT105" i="6" s="1"/>
  <c r="DD105" i="6" s="1"/>
  <c r="CT287" i="2"/>
  <c r="N287" i="6"/>
  <c r="CN287" i="6" s="1"/>
  <c r="S272" i="6"/>
  <c r="CS272" i="6" s="1"/>
  <c r="DC272" i="6" s="1"/>
  <c r="CZ276" i="2"/>
  <c r="T276" i="6"/>
  <c r="CT276" i="6" s="1"/>
  <c r="DD276" i="6" s="1"/>
  <c r="CW265" i="6"/>
  <c r="CV265" i="6" s="1"/>
  <c r="CY298" i="2"/>
  <c r="S298" i="6"/>
  <c r="CS298" i="6" s="1"/>
  <c r="DC298" i="6" s="1"/>
  <c r="CZ225" i="2"/>
  <c r="CU216" i="2"/>
  <c r="O216" i="6"/>
  <c r="CO216" i="6" s="1"/>
  <c r="CY216" i="6" s="1"/>
  <c r="CW293" i="2"/>
  <c r="Q293" i="6"/>
  <c r="CQ293" i="6" s="1"/>
  <c r="DA293" i="6" s="1"/>
  <c r="CY287" i="2"/>
  <c r="S287" i="6"/>
  <c r="CS287" i="6" s="1"/>
  <c r="DC287" i="6" s="1"/>
  <c r="CY281" i="2"/>
  <c r="S281" i="6"/>
  <c r="CS281" i="6" s="1"/>
  <c r="DC281" i="6" s="1"/>
  <c r="CY248" i="2"/>
  <c r="S248" i="6"/>
  <c r="CS248" i="6" s="1"/>
  <c r="DC248" i="6" s="1"/>
  <c r="CW237" i="2"/>
  <c r="Q237" i="6"/>
  <c r="CQ237" i="6" s="1"/>
  <c r="DA237" i="6" s="1"/>
  <c r="CY199" i="2"/>
  <c r="S199" i="6"/>
  <c r="CS199" i="6" s="1"/>
  <c r="DC199" i="6" s="1"/>
  <c r="CW233" i="6"/>
  <c r="CV233" i="6" s="1"/>
  <c r="CU165" i="2"/>
  <c r="O165" i="6"/>
  <c r="CO165" i="6" s="1"/>
  <c r="CY165" i="6" s="1"/>
  <c r="CV165" i="2"/>
  <c r="P165" i="6"/>
  <c r="CP165" i="6" s="1"/>
  <c r="CZ165" i="6" s="1"/>
  <c r="CX297" i="2"/>
  <c r="R297" i="6"/>
  <c r="CR297" i="6" s="1"/>
  <c r="DB297" i="6" s="1"/>
  <c r="CX289" i="2"/>
  <c r="R289" i="6"/>
  <c r="CR289" i="6" s="1"/>
  <c r="DB289" i="6" s="1"/>
  <c r="CY220" i="2"/>
  <c r="S220" i="6"/>
  <c r="CS220" i="6" s="1"/>
  <c r="DC220" i="6" s="1"/>
  <c r="CT216" i="2"/>
  <c r="N216" i="6"/>
  <c r="CN216" i="6" s="1"/>
  <c r="CX216" i="6" s="1"/>
  <c r="CX288" i="2"/>
  <c r="R288" i="6"/>
  <c r="CR288" i="6" s="1"/>
  <c r="DB288" i="6" s="1"/>
  <c r="CY247" i="2"/>
  <c r="S247" i="6"/>
  <c r="CS247" i="6" s="1"/>
  <c r="DC247" i="6" s="1"/>
  <c r="CW239" i="2"/>
  <c r="Q239" i="6"/>
  <c r="CQ239" i="6" s="1"/>
  <c r="DA239" i="6" s="1"/>
  <c r="CW178" i="6"/>
  <c r="CV178" i="6" s="1"/>
  <c r="CY198" i="2"/>
  <c r="S198" i="6"/>
  <c r="CS198" i="6" s="1"/>
  <c r="DC198" i="6" s="1"/>
  <c r="CT214" i="2"/>
  <c r="N214" i="6"/>
  <c r="CN214" i="6" s="1"/>
  <c r="CX214" i="6" s="1"/>
  <c r="CW176" i="6"/>
  <c r="CV176" i="6" s="1"/>
  <c r="CZ136" i="2"/>
  <c r="T136" i="6"/>
  <c r="CT136" i="6" s="1"/>
  <c r="DD136" i="6" s="1"/>
  <c r="CW187" i="2"/>
  <c r="Q187" i="6"/>
  <c r="CQ187" i="6" s="1"/>
  <c r="DA187" i="6" s="1"/>
  <c r="CW166" i="2"/>
  <c r="Q166" i="6"/>
  <c r="CQ166" i="6" s="1"/>
  <c r="DA166" i="6" s="1"/>
  <c r="CW158" i="6"/>
  <c r="CV158" i="6" s="1"/>
  <c r="CX145" i="2"/>
  <c r="R145" i="6"/>
  <c r="CR145" i="6" s="1"/>
  <c r="DB145" i="6" s="1"/>
  <c r="Q82" i="6"/>
  <c r="CQ82" i="6" s="1"/>
  <c r="DA82" i="6" s="1"/>
  <c r="CW157" i="2"/>
  <c r="Q157" i="6"/>
  <c r="CQ157" i="6" s="1"/>
  <c r="DA157" i="6" s="1"/>
  <c r="CY148" i="2"/>
  <c r="S148" i="6"/>
  <c r="CS148" i="6" s="1"/>
  <c r="DC148" i="6" s="1"/>
  <c r="CZ141" i="2"/>
  <c r="T141" i="6"/>
  <c r="CT141" i="6" s="1"/>
  <c r="DD141" i="6" s="1"/>
  <c r="CV78" i="2"/>
  <c r="CW122" i="2"/>
  <c r="Q122" i="6"/>
  <c r="CQ122" i="6" s="1"/>
  <c r="DA122" i="6" s="1"/>
  <c r="CW106" i="2"/>
  <c r="Q106" i="6"/>
  <c r="CQ106" i="6" s="1"/>
  <c r="DA106" i="6" s="1"/>
  <c r="CX243" i="2"/>
  <c r="R243" i="6"/>
  <c r="CR243" i="6" s="1"/>
  <c r="DB243" i="6" s="1"/>
  <c r="CY163" i="2"/>
  <c r="CZ147" i="2"/>
  <c r="T147" i="6"/>
  <c r="CT147" i="6" s="1"/>
  <c r="DD147" i="6" s="1"/>
  <c r="CU129" i="2"/>
  <c r="O129" i="6"/>
  <c r="CO129" i="6" s="1"/>
  <c r="CY129" i="6" s="1"/>
  <c r="CV116" i="2"/>
  <c r="P116" i="6"/>
  <c r="CP116" i="6" s="1"/>
  <c r="CZ116" i="6" s="1"/>
  <c r="CX189" i="2"/>
  <c r="R189" i="6"/>
  <c r="CR189" i="6" s="1"/>
  <c r="DB189" i="6" s="1"/>
  <c r="CW133" i="2"/>
  <c r="Q133" i="6"/>
  <c r="CQ133" i="6" s="1"/>
  <c r="DA133" i="6" s="1"/>
  <c r="CX118" i="2"/>
  <c r="R118" i="6"/>
  <c r="CR118" i="6" s="1"/>
  <c r="DB118" i="6" s="1"/>
  <c r="CW100" i="2"/>
  <c r="Q100" i="6"/>
  <c r="CQ100" i="6" s="1"/>
  <c r="DA100" i="6" s="1"/>
  <c r="CW125" i="6"/>
  <c r="CV125" i="6" s="1"/>
  <c r="CX119" i="2"/>
  <c r="R119" i="6"/>
  <c r="CR119" i="6" s="1"/>
  <c r="DB119" i="6" s="1"/>
  <c r="CT98" i="2"/>
  <c r="N98" i="6"/>
  <c r="CN98" i="6" s="1"/>
  <c r="CW104" i="2"/>
  <c r="Q104" i="6"/>
  <c r="CQ104" i="6" s="1"/>
  <c r="DA104" i="6" s="1"/>
  <c r="CZ85" i="2"/>
  <c r="T85" i="6"/>
  <c r="CT85" i="6" s="1"/>
  <c r="DD85" i="6" s="1"/>
  <c r="CZ124" i="2"/>
  <c r="T124" i="6"/>
  <c r="CT124" i="6" s="1"/>
  <c r="DD124" i="6" s="1"/>
  <c r="CZ116" i="2"/>
  <c r="T116" i="6"/>
  <c r="CT116" i="6" s="1"/>
  <c r="DD116" i="6" s="1"/>
  <c r="T108" i="6"/>
  <c r="CT108" i="6" s="1"/>
  <c r="DD108" i="6" s="1"/>
  <c r="CT86" i="2"/>
  <c r="N86" i="6"/>
  <c r="CN86" i="6" s="1"/>
  <c r="CT70" i="2"/>
  <c r="N70" i="6"/>
  <c r="CN70" i="6" s="1"/>
  <c r="CT52" i="2"/>
  <c r="N52" i="6"/>
  <c r="CN52" i="6" s="1"/>
  <c r="CX52" i="6" s="1"/>
  <c r="CU127" i="2"/>
  <c r="O127" i="6"/>
  <c r="CO127" i="6" s="1"/>
  <c r="CY127" i="6" s="1"/>
  <c r="CU125" i="2"/>
  <c r="O125" i="6"/>
  <c r="CO125" i="6" s="1"/>
  <c r="CY125" i="6" s="1"/>
  <c r="CU123" i="2"/>
  <c r="O123" i="6"/>
  <c r="CO123" i="6" s="1"/>
  <c r="CY123" i="6" s="1"/>
  <c r="CU121" i="2"/>
  <c r="O121" i="6"/>
  <c r="CO121" i="6" s="1"/>
  <c r="CY121" i="6" s="1"/>
  <c r="CU119" i="2"/>
  <c r="O119" i="6"/>
  <c r="CO119" i="6" s="1"/>
  <c r="CY119" i="6" s="1"/>
  <c r="CU117" i="2"/>
  <c r="O117" i="6"/>
  <c r="CO117" i="6" s="1"/>
  <c r="CY117" i="6" s="1"/>
  <c r="CU115" i="2"/>
  <c r="O115" i="6"/>
  <c r="CO115" i="6" s="1"/>
  <c r="CY115" i="6" s="1"/>
  <c r="CU113" i="2"/>
  <c r="O113" i="6"/>
  <c r="CO113" i="6" s="1"/>
  <c r="CY113" i="6" s="1"/>
  <c r="CU111" i="2"/>
  <c r="O111" i="6"/>
  <c r="CO111" i="6" s="1"/>
  <c r="CY111" i="6" s="1"/>
  <c r="CU109" i="2"/>
  <c r="O109" i="6"/>
  <c r="CO109" i="6" s="1"/>
  <c r="CU107" i="2"/>
  <c r="O107" i="6"/>
  <c r="CO107" i="6" s="1"/>
  <c r="CY107" i="6" s="1"/>
  <c r="CT97" i="2"/>
  <c r="N97" i="6"/>
  <c r="CN97" i="6" s="1"/>
  <c r="CX97" i="6" s="1"/>
  <c r="CU92" i="2"/>
  <c r="O92" i="6"/>
  <c r="CO92" i="6" s="1"/>
  <c r="CY92" i="6" s="1"/>
  <c r="CZ58" i="2"/>
  <c r="T58" i="6"/>
  <c r="CT58" i="6" s="1"/>
  <c r="DD58" i="6" s="1"/>
  <c r="CU79" i="2"/>
  <c r="O79" i="6"/>
  <c r="CO79" i="6" s="1"/>
  <c r="CY79" i="6" s="1"/>
  <c r="CY75" i="2"/>
  <c r="S75" i="6"/>
  <c r="CS75" i="6" s="1"/>
  <c r="DC75" i="6" s="1"/>
  <c r="CU74" i="2"/>
  <c r="O74" i="6"/>
  <c r="CO74" i="6" s="1"/>
  <c r="CY74" i="6" s="1"/>
  <c r="CX56" i="2"/>
  <c r="R56" i="6"/>
  <c r="CR56" i="6" s="1"/>
  <c r="DB56" i="6" s="1"/>
  <c r="CX66" i="2"/>
  <c r="R66" i="6"/>
  <c r="CR66" i="6" s="1"/>
  <c r="DB66" i="6" s="1"/>
  <c r="CU48" i="2"/>
  <c r="O48" i="6"/>
  <c r="CO48" i="6" s="1"/>
  <c r="CY48" i="6" s="1"/>
  <c r="CU47" i="2"/>
  <c r="O47" i="6"/>
  <c r="CO47" i="6" s="1"/>
  <c r="CY47" i="6" s="1"/>
  <c r="CY46" i="2"/>
  <c r="S46" i="6"/>
  <c r="CS46" i="6" s="1"/>
  <c r="DC46" i="6" s="1"/>
  <c r="CU69" i="2"/>
  <c r="O69" i="6"/>
  <c r="CO69" i="6" s="1"/>
  <c r="CY69" i="6" s="1"/>
  <c r="CX287" i="2"/>
  <c r="R287" i="6"/>
  <c r="CR287" i="6" s="1"/>
  <c r="DB287" i="6" s="1"/>
  <c r="CW288" i="6"/>
  <c r="CV288" i="6" s="1"/>
  <c r="CZ261" i="2"/>
  <c r="T261" i="6"/>
  <c r="CT261" i="6" s="1"/>
  <c r="DD261" i="6" s="1"/>
  <c r="CU243" i="2"/>
  <c r="O243" i="6"/>
  <c r="CO243" i="6" s="1"/>
  <c r="CY243" i="6" s="1"/>
  <c r="CV194" i="2"/>
  <c r="P194" i="6"/>
  <c r="CP194" i="6" s="1"/>
  <c r="CZ194" i="6" s="1"/>
  <c r="CW173" i="6"/>
  <c r="CV173" i="6" s="1"/>
  <c r="CT270" i="2"/>
  <c r="N270" i="6"/>
  <c r="CN270" i="6" s="1"/>
  <c r="CX270" i="6" s="1"/>
  <c r="CW247" i="2"/>
  <c r="Q247" i="6"/>
  <c r="CQ247" i="6" s="1"/>
  <c r="DA247" i="6" s="1"/>
  <c r="CV140" i="2"/>
  <c r="P140" i="6"/>
  <c r="CP140" i="6" s="1"/>
  <c r="CZ140" i="6" s="1"/>
  <c r="CT229" i="2"/>
  <c r="N229" i="6"/>
  <c r="CN229" i="6" s="1"/>
  <c r="CX229" i="6" s="1"/>
  <c r="CU201" i="2"/>
  <c r="O201" i="6"/>
  <c r="CO201" i="6" s="1"/>
  <c r="CY201" i="6" s="1"/>
  <c r="CW170" i="6"/>
  <c r="CV170" i="6" s="1"/>
  <c r="CZ176" i="2"/>
  <c r="T176" i="6"/>
  <c r="CT176" i="6" s="1"/>
  <c r="DD176" i="6" s="1"/>
  <c r="N203" i="6"/>
  <c r="CN203" i="6" s="1"/>
  <c r="CZ168" i="2"/>
  <c r="T168" i="6"/>
  <c r="CT168" i="6" s="1"/>
  <c r="DD168" i="6" s="1"/>
  <c r="CU152" i="2"/>
  <c r="O152" i="6"/>
  <c r="CO152" i="6" s="1"/>
  <c r="CY152" i="6" s="1"/>
  <c r="CT145" i="2"/>
  <c r="N145" i="6"/>
  <c r="CN145" i="6" s="1"/>
  <c r="CX145" i="6" s="1"/>
  <c r="T257" i="6"/>
  <c r="CT257" i="6" s="1"/>
  <c r="DD257" i="6" s="1"/>
  <c r="CW295" i="2"/>
  <c r="Q295" i="6"/>
  <c r="CQ295" i="6" s="1"/>
  <c r="DA295" i="6" s="1"/>
  <c r="CW225" i="6"/>
  <c r="CV225" i="6" s="1"/>
  <c r="CY280" i="2"/>
  <c r="S280" i="6"/>
  <c r="CS280" i="6" s="1"/>
  <c r="DC280" i="6" s="1"/>
  <c r="O203" i="6"/>
  <c r="CO203" i="6" s="1"/>
  <c r="CY203" i="6" s="1"/>
  <c r="CT284" i="2"/>
  <c r="N284" i="6"/>
  <c r="CN284" i="6" s="1"/>
  <c r="CX284" i="6" s="1"/>
  <c r="CW229" i="2"/>
  <c r="Q229" i="6"/>
  <c r="CQ229" i="6" s="1"/>
  <c r="DA229" i="6" s="1"/>
  <c r="CV160" i="2"/>
  <c r="P160" i="6"/>
  <c r="CP160" i="6" s="1"/>
  <c r="CZ160" i="6" s="1"/>
  <c r="CT182" i="2"/>
  <c r="CT164" i="2"/>
  <c r="N164" i="6"/>
  <c r="CN164" i="6" s="1"/>
  <c r="CX78" i="2"/>
  <c r="R78" i="6"/>
  <c r="CR78" i="6" s="1"/>
  <c r="DB78" i="6" s="1"/>
  <c r="CX268" i="2"/>
  <c r="R268" i="6"/>
  <c r="CR268" i="6" s="1"/>
  <c r="DB268" i="6" s="1"/>
  <c r="CX256" i="2"/>
  <c r="R256" i="6"/>
  <c r="CR256" i="6" s="1"/>
  <c r="DB256" i="6" s="1"/>
  <c r="CX237" i="2"/>
  <c r="R237" i="6"/>
  <c r="CR237" i="6" s="1"/>
  <c r="DB237" i="6" s="1"/>
  <c r="CX224" i="2"/>
  <c r="R224" i="6"/>
  <c r="CR224" i="6" s="1"/>
  <c r="DB224" i="6" s="1"/>
  <c r="CU167" i="2"/>
  <c r="O167" i="6"/>
  <c r="CO167" i="6" s="1"/>
  <c r="CY167" i="6" s="1"/>
  <c r="CT159" i="2"/>
  <c r="N159" i="6"/>
  <c r="CN159" i="6" s="1"/>
  <c r="CX159" i="6" s="1"/>
  <c r="CU151" i="2"/>
  <c r="O151" i="6"/>
  <c r="CO151" i="6" s="1"/>
  <c r="CY151" i="6" s="1"/>
  <c r="P151" i="6"/>
  <c r="CP151" i="6" s="1"/>
  <c r="CZ151" i="6" s="1"/>
  <c r="CT143" i="2"/>
  <c r="N143" i="6"/>
  <c r="CN143" i="6" s="1"/>
  <c r="CX143" i="6" s="1"/>
  <c r="CU135" i="2"/>
  <c r="O135" i="6"/>
  <c r="CO135" i="6" s="1"/>
  <c r="CY135" i="6" s="1"/>
  <c r="CV135" i="2"/>
  <c r="P135" i="6"/>
  <c r="CP135" i="6" s="1"/>
  <c r="CZ135" i="6" s="1"/>
  <c r="R124" i="6"/>
  <c r="CR124" i="6" s="1"/>
  <c r="DB124" i="6" s="1"/>
  <c r="CT180" i="2"/>
  <c r="N180" i="6"/>
  <c r="CN180" i="6" s="1"/>
  <c r="CX180" i="6" s="1"/>
  <c r="N158" i="6"/>
  <c r="CN158" i="6" s="1"/>
  <c r="CX158" i="6" s="1"/>
  <c r="CW131" i="6"/>
  <c r="CV131" i="6" s="1"/>
  <c r="CX126" i="2"/>
  <c r="R126" i="6"/>
  <c r="CR126" i="6" s="1"/>
  <c r="DB126" i="6" s="1"/>
  <c r="CZ89" i="2"/>
  <c r="T89" i="6"/>
  <c r="CT89" i="6" s="1"/>
  <c r="DD89" i="6" s="1"/>
  <c r="CZ69" i="2"/>
  <c r="T69" i="6"/>
  <c r="CT69" i="6" s="1"/>
  <c r="DD69" i="6" s="1"/>
  <c r="CZ102" i="2"/>
  <c r="T102" i="6"/>
  <c r="CT102" i="6" s="1"/>
  <c r="DD102" i="6" s="1"/>
  <c r="CT100" i="2"/>
  <c r="N100" i="6"/>
  <c r="CN100" i="6" s="1"/>
  <c r="CX100" i="6" s="1"/>
  <c r="CW88" i="6"/>
  <c r="CV88" i="6" s="1"/>
  <c r="CU81" i="2"/>
  <c r="O81" i="6"/>
  <c r="CO81" i="6" s="1"/>
  <c r="CY81" i="6" s="1"/>
  <c r="CY285" i="2"/>
  <c r="S285" i="6"/>
  <c r="CS285" i="6" s="1"/>
  <c r="DC285" i="6" s="1"/>
  <c r="CU173" i="2"/>
  <c r="O173" i="6"/>
  <c r="CO173" i="6" s="1"/>
  <c r="CY173" i="6" s="1"/>
  <c r="CV173" i="2"/>
  <c r="P173" i="6"/>
  <c r="CP173" i="6" s="1"/>
  <c r="CZ173" i="6" s="1"/>
  <c r="CT169" i="2"/>
  <c r="N169" i="6"/>
  <c r="CN169" i="6" s="1"/>
  <c r="CX150" i="2"/>
  <c r="R150" i="6"/>
  <c r="CR150" i="6" s="1"/>
  <c r="DB150" i="6" s="1"/>
  <c r="CW157" i="6"/>
  <c r="CV157" i="6" s="1"/>
  <c r="CX141" i="2"/>
  <c r="R141" i="6"/>
  <c r="CR141" i="6" s="1"/>
  <c r="DB141" i="6" s="1"/>
  <c r="CV57" i="2"/>
  <c r="P57" i="6"/>
  <c r="CP57" i="6" s="1"/>
  <c r="CZ57" i="6" s="1"/>
  <c r="CW106" i="6"/>
  <c r="CV106" i="6" s="1"/>
  <c r="CW132" i="2"/>
  <c r="Q132" i="6"/>
  <c r="CQ132" i="6" s="1"/>
  <c r="DA132" i="6" s="1"/>
  <c r="CX248" i="2"/>
  <c r="R248" i="6"/>
  <c r="CR248" i="6" s="1"/>
  <c r="DB248" i="6" s="1"/>
  <c r="CX229" i="2"/>
  <c r="R229" i="6"/>
  <c r="CR229" i="6" s="1"/>
  <c r="DB229" i="6" s="1"/>
  <c r="CZ189" i="2"/>
  <c r="T189" i="6"/>
  <c r="CT189" i="6" s="1"/>
  <c r="DD189" i="6" s="1"/>
  <c r="CY175" i="2"/>
  <c r="S175" i="6"/>
  <c r="CS175" i="6" s="1"/>
  <c r="DC175" i="6" s="1"/>
  <c r="CU170" i="2"/>
  <c r="O170" i="6"/>
  <c r="CO170" i="6" s="1"/>
  <c r="CY170" i="6" s="1"/>
  <c r="CV170" i="2"/>
  <c r="P170" i="6"/>
  <c r="CP170" i="6" s="1"/>
  <c r="CZ170" i="6" s="1"/>
  <c r="CT142" i="2"/>
  <c r="N142" i="6"/>
  <c r="CN142" i="6" s="1"/>
  <c r="CX142" i="6" s="1"/>
  <c r="CV138" i="2"/>
  <c r="P138" i="6"/>
  <c r="CP138" i="6" s="1"/>
  <c r="CZ138" i="6" s="1"/>
  <c r="CW65" i="6"/>
  <c r="CV65" i="6" s="1"/>
  <c r="CT65" i="2"/>
  <c r="N65" i="6"/>
  <c r="CN65" i="6" s="1"/>
  <c r="CX65" i="6" s="1"/>
  <c r="CT87" i="2"/>
  <c r="N87" i="6"/>
  <c r="CN87" i="6" s="1"/>
  <c r="CX87" i="6" s="1"/>
  <c r="CZ83" i="2"/>
  <c r="T83" i="6"/>
  <c r="CT83" i="6" s="1"/>
  <c r="DD83" i="6" s="1"/>
  <c r="CT88" i="2"/>
  <c r="N88" i="6"/>
  <c r="CN88" i="6" s="1"/>
  <c r="CX88" i="6" s="1"/>
  <c r="CT84" i="2"/>
  <c r="N84" i="6"/>
  <c r="CN84" i="6" s="1"/>
  <c r="CX84" i="6" s="1"/>
  <c r="CT80" i="2"/>
  <c r="N80" i="6"/>
  <c r="CN80" i="6" s="1"/>
  <c r="CX80" i="6" s="1"/>
  <c r="CT76" i="2"/>
  <c r="N76" i="6"/>
  <c r="CN76" i="6" s="1"/>
  <c r="CV50" i="2"/>
  <c r="P50" i="6"/>
  <c r="CP50" i="6" s="1"/>
  <c r="CZ50" i="6" s="1"/>
  <c r="CV49" i="2"/>
  <c r="P49" i="6"/>
  <c r="CP49" i="6" s="1"/>
  <c r="CZ49" i="6" s="1"/>
  <c r="CY47" i="2"/>
  <c r="S47" i="6"/>
  <c r="CS47" i="6" s="1"/>
  <c r="DC47" i="6" s="1"/>
  <c r="CX45" i="2"/>
  <c r="R45" i="6"/>
  <c r="CR45" i="6" s="1"/>
  <c r="DB45" i="6" s="1"/>
  <c r="CX291" i="2"/>
  <c r="R291" i="6"/>
  <c r="CR291" i="6" s="1"/>
  <c r="DB291" i="6" s="1"/>
  <c r="CW200" i="6"/>
  <c r="CV200" i="6" s="1"/>
  <c r="CX275" i="2"/>
  <c r="R275" i="6"/>
  <c r="CR275" i="6" s="1"/>
  <c r="DB275" i="6" s="1"/>
  <c r="CX298" i="2"/>
  <c r="R298" i="6"/>
  <c r="CR298" i="6" s="1"/>
  <c r="DB298" i="6" s="1"/>
  <c r="CT187" i="2"/>
  <c r="N187" i="6"/>
  <c r="CN187" i="6" s="1"/>
  <c r="CX187" i="6" s="1"/>
  <c r="CX148" i="2"/>
  <c r="R148" i="6"/>
  <c r="CR148" i="6" s="1"/>
  <c r="DB148" i="6" s="1"/>
  <c r="CU128" i="2"/>
  <c r="O128" i="6"/>
  <c r="CO128" i="6" s="1"/>
  <c r="CY128" i="6" s="1"/>
  <c r="CX233" i="2"/>
  <c r="R233" i="6"/>
  <c r="CR233" i="6" s="1"/>
  <c r="DB233" i="6" s="1"/>
  <c r="CX217" i="2"/>
  <c r="R217" i="6"/>
  <c r="CR217" i="6" s="1"/>
  <c r="DB217" i="6" s="1"/>
  <c r="N200" i="6"/>
  <c r="CN200" i="6" s="1"/>
  <c r="CX200" i="6" s="1"/>
  <c r="CU166" i="2"/>
  <c r="O166" i="6"/>
  <c r="CO166" i="6" s="1"/>
  <c r="CY166" i="6" s="1"/>
  <c r="CV166" i="2"/>
  <c r="P166" i="6"/>
  <c r="CP166" i="6" s="1"/>
  <c r="CZ166" i="6" s="1"/>
  <c r="CT162" i="2"/>
  <c r="N162" i="6"/>
  <c r="CN162" i="6" s="1"/>
  <c r="CX162" i="6" s="1"/>
  <c r="CU134" i="2"/>
  <c r="O134" i="6"/>
  <c r="CO134" i="6" s="1"/>
  <c r="CY134" i="6" s="1"/>
  <c r="CV134" i="2"/>
  <c r="P134" i="6"/>
  <c r="CP134" i="6" s="1"/>
  <c r="CZ134" i="6" s="1"/>
  <c r="CU131" i="2"/>
  <c r="O131" i="6"/>
  <c r="CO131" i="6" s="1"/>
  <c r="CY131" i="6" s="1"/>
  <c r="CT126" i="2"/>
  <c r="N126" i="6"/>
  <c r="CN126" i="6" s="1"/>
  <c r="CX126" i="6" s="1"/>
  <c r="CT110" i="2"/>
  <c r="N110" i="6"/>
  <c r="CN110" i="6" s="1"/>
  <c r="CX110" i="6" s="1"/>
  <c r="CW59" i="2"/>
  <c r="Q59" i="6"/>
  <c r="CQ59" i="6" s="1"/>
  <c r="DA59" i="6" s="1"/>
  <c r="CX236" i="2"/>
  <c r="R236" i="6"/>
  <c r="CR236" i="6" s="1"/>
  <c r="DB236" i="6" s="1"/>
  <c r="CV174" i="2"/>
  <c r="P174" i="6"/>
  <c r="CP174" i="6" s="1"/>
  <c r="CZ174" i="6" s="1"/>
  <c r="CU150" i="2"/>
  <c r="O150" i="6"/>
  <c r="CO150" i="6" s="1"/>
  <c r="CY150" i="6" s="1"/>
  <c r="CT146" i="2"/>
  <c r="N146" i="6"/>
  <c r="CN146" i="6" s="1"/>
  <c r="CX146" i="6" s="1"/>
  <c r="CX73" i="2"/>
  <c r="R73" i="6"/>
  <c r="CR73" i="6" s="1"/>
  <c r="DB73" i="6" s="1"/>
  <c r="CY126" i="2"/>
  <c r="S126" i="6"/>
  <c r="CS126" i="6" s="1"/>
  <c r="DC126" i="6" s="1"/>
  <c r="CY123" i="2"/>
  <c r="S123" i="6"/>
  <c r="CS123" i="6" s="1"/>
  <c r="DC123" i="6" s="1"/>
  <c r="CY119" i="2"/>
  <c r="S119" i="6"/>
  <c r="CS119" i="6" s="1"/>
  <c r="DC119" i="6" s="1"/>
  <c r="CY115" i="2"/>
  <c r="S115" i="6"/>
  <c r="CS115" i="6" s="1"/>
  <c r="DC115" i="6" s="1"/>
  <c r="CY111" i="2"/>
  <c r="S111" i="6"/>
  <c r="CS111" i="6" s="1"/>
  <c r="DC111" i="6" s="1"/>
  <c r="CY107" i="2"/>
  <c r="S107" i="6"/>
  <c r="CS107" i="6" s="1"/>
  <c r="DC107" i="6" s="1"/>
  <c r="Q165" i="6"/>
  <c r="CQ165" i="6" s="1"/>
  <c r="DA165" i="6" s="1"/>
  <c r="CX112" i="2"/>
  <c r="R112" i="6"/>
  <c r="CR112" i="6" s="1"/>
  <c r="DB112" i="6" s="1"/>
  <c r="CY129" i="2"/>
  <c r="S129" i="6"/>
  <c r="CS129" i="6" s="1"/>
  <c r="DC129" i="6" s="1"/>
  <c r="CT58" i="2"/>
  <c r="N58" i="6"/>
  <c r="CN58" i="6" s="1"/>
  <c r="CX58" i="6" s="1"/>
  <c r="CU83" i="2"/>
  <c r="O83" i="6"/>
  <c r="CO83" i="6" s="1"/>
  <c r="CY83" i="6" s="1"/>
  <c r="CZ74" i="2"/>
  <c r="T74" i="6"/>
  <c r="CT74" i="6" s="1"/>
  <c r="DD74" i="6" s="1"/>
  <c r="CW60" i="2"/>
  <c r="Q60" i="6"/>
  <c r="CQ60" i="6" s="1"/>
  <c r="DA60" i="6" s="1"/>
  <c r="CT57" i="2"/>
  <c r="N57" i="6"/>
  <c r="CN57" i="6" s="1"/>
  <c r="CX57" i="6" s="1"/>
  <c r="CY50" i="2"/>
  <c r="S50" i="6"/>
  <c r="CS50" i="6" s="1"/>
  <c r="DC50" i="6" s="1"/>
  <c r="CV44" i="2"/>
  <c r="P44" i="6"/>
  <c r="CP44" i="6" s="1"/>
  <c r="CZ44" i="6" s="1"/>
  <c r="CU68" i="2"/>
  <c r="O68" i="6"/>
  <c r="CO68" i="6" s="1"/>
  <c r="CY68" i="6" s="1"/>
  <c r="CU64" i="2"/>
  <c r="O64" i="6"/>
  <c r="CO64" i="6" s="1"/>
  <c r="CY64" i="6" s="1"/>
  <c r="CU60" i="2"/>
  <c r="O60" i="6"/>
  <c r="CO60" i="6" s="1"/>
  <c r="CY60" i="6" s="1"/>
  <c r="CU56" i="2"/>
  <c r="O56" i="6"/>
  <c r="CO56" i="6" s="1"/>
  <c r="CY56" i="6" s="1"/>
  <c r="CU52" i="2"/>
  <c r="O52" i="6"/>
  <c r="CO52" i="6" s="1"/>
  <c r="CY52" i="6" s="1"/>
  <c r="CW240" i="2"/>
  <c r="CT286" i="2"/>
  <c r="N286" i="6"/>
  <c r="CN286" i="6" s="1"/>
  <c r="CV228" i="2"/>
  <c r="P228" i="6"/>
  <c r="CP228" i="6" s="1"/>
  <c r="CZ228" i="6" s="1"/>
  <c r="CU198" i="2"/>
  <c r="O198" i="6"/>
  <c r="CO198" i="6" s="1"/>
  <c r="CY198" i="6" s="1"/>
  <c r="CW198" i="2"/>
  <c r="Q198" i="6"/>
  <c r="CQ198" i="6" s="1"/>
  <c r="DA198" i="6" s="1"/>
  <c r="R265" i="6"/>
  <c r="CR265" i="6" s="1"/>
  <c r="DB265" i="6" s="1"/>
  <c r="CU175" i="2"/>
  <c r="O175" i="6"/>
  <c r="CO175" i="6" s="1"/>
  <c r="CY175" i="6" s="1"/>
  <c r="CV175" i="2"/>
  <c r="P175" i="6"/>
  <c r="CP175" i="6" s="1"/>
  <c r="CZ175" i="6" s="1"/>
  <c r="CZ167" i="2"/>
  <c r="T167" i="6"/>
  <c r="CT167" i="6" s="1"/>
  <c r="DD167" i="6" s="1"/>
  <c r="S151" i="6"/>
  <c r="CS151" i="6" s="1"/>
  <c r="DC151" i="6" s="1"/>
  <c r="CZ135" i="2"/>
  <c r="T135" i="6"/>
  <c r="CT135" i="6" s="1"/>
  <c r="DD135" i="6" s="1"/>
  <c r="CX127" i="2"/>
  <c r="R127" i="6"/>
  <c r="CR127" i="6" s="1"/>
  <c r="DB127" i="6" s="1"/>
  <c r="CW121" i="6"/>
  <c r="CV121" i="6" s="1"/>
  <c r="CX115" i="2"/>
  <c r="R115" i="6"/>
  <c r="CR115" i="6" s="1"/>
  <c r="DB115" i="6" s="1"/>
  <c r="CX69" i="2"/>
  <c r="R69" i="6"/>
  <c r="CR69" i="6" s="1"/>
  <c r="DB69" i="6" s="1"/>
  <c r="CW69" i="2"/>
  <c r="Q69" i="6"/>
  <c r="CQ69" i="6" s="1"/>
  <c r="DA69" i="6" s="1"/>
  <c r="CY72" i="2"/>
  <c r="S72" i="6"/>
  <c r="CS72" i="6" s="1"/>
  <c r="DC72" i="6" s="1"/>
  <c r="CZ54" i="2"/>
  <c r="T54" i="6"/>
  <c r="CT54" i="6" s="1"/>
  <c r="DD54" i="6" s="1"/>
  <c r="CT279" i="2"/>
  <c r="N279" i="6"/>
  <c r="CN279" i="6" s="1"/>
  <c r="CX279" i="6" s="1"/>
  <c r="CX203" i="2"/>
  <c r="R203" i="6"/>
  <c r="CR203" i="6" s="1"/>
  <c r="DB203" i="6" s="1"/>
  <c r="CZ78" i="2"/>
  <c r="CU174" i="2"/>
  <c r="O174" i="6"/>
  <c r="CO174" i="6" s="1"/>
  <c r="CY174" i="6" s="1"/>
  <c r="P154" i="6"/>
  <c r="CP154" i="6" s="1"/>
  <c r="CZ154" i="6" s="1"/>
  <c r="CU146" i="2"/>
  <c r="O146" i="6"/>
  <c r="CO146" i="6" s="1"/>
  <c r="CY146" i="6" s="1"/>
  <c r="CY120" i="2"/>
  <c r="S120" i="6"/>
  <c r="CS120" i="6" s="1"/>
  <c r="DC120" i="6" s="1"/>
  <c r="CY116" i="2"/>
  <c r="S116" i="6"/>
  <c r="CS116" i="6" s="1"/>
  <c r="DC116" i="6" s="1"/>
  <c r="S112" i="6"/>
  <c r="CS112" i="6" s="1"/>
  <c r="DC112" i="6" s="1"/>
  <c r="CY108" i="2"/>
  <c r="S108" i="6"/>
  <c r="CS108" i="6" s="1"/>
  <c r="DC108" i="6" s="1"/>
  <c r="CZ97" i="2"/>
  <c r="T97" i="6"/>
  <c r="CT97" i="6" s="1"/>
  <c r="DD97" i="6" s="1"/>
  <c r="CZ248" i="2"/>
  <c r="T248" i="6"/>
  <c r="CT248" i="6" s="1"/>
  <c r="DD248" i="6" s="1"/>
  <c r="CT218" i="2"/>
  <c r="N218" i="6"/>
  <c r="CN218" i="6" s="1"/>
  <c r="CX218" i="6" s="1"/>
  <c r="CX158" i="2"/>
  <c r="R158" i="6"/>
  <c r="CR158" i="6" s="1"/>
  <c r="DB158" i="6" s="1"/>
  <c r="CX276" i="2"/>
  <c r="R276" i="6"/>
  <c r="CR276" i="6" s="1"/>
  <c r="DB276" i="6" s="1"/>
  <c r="CX228" i="2"/>
  <c r="R228" i="6"/>
  <c r="CR228" i="6" s="1"/>
  <c r="DB228" i="6" s="1"/>
  <c r="CX86" i="2"/>
  <c r="R86" i="6"/>
  <c r="CR86" i="6" s="1"/>
  <c r="DB86" i="6" s="1"/>
  <c r="CV60" i="2"/>
  <c r="P60" i="6"/>
  <c r="CP60" i="6" s="1"/>
  <c r="CZ60" i="6" s="1"/>
  <c r="CX55" i="2"/>
  <c r="R55" i="6"/>
  <c r="CR55" i="6" s="1"/>
  <c r="DB55" i="6" s="1"/>
  <c r="CU51" i="2"/>
  <c r="O51" i="6"/>
  <c r="CO51" i="6" s="1"/>
  <c r="CY51" i="6" s="1"/>
  <c r="CX47" i="2"/>
  <c r="R47" i="6"/>
  <c r="CR47" i="6" s="1"/>
  <c r="DB47" i="6" s="1"/>
  <c r="CU43" i="2"/>
  <c r="O43" i="6"/>
  <c r="CO43" i="6" s="1"/>
  <c r="CY43" i="6" s="1"/>
  <c r="CU67" i="2"/>
  <c r="O67" i="6"/>
  <c r="CO67" i="6" s="1"/>
  <c r="CY67" i="6" s="1"/>
  <c r="CU63" i="2"/>
  <c r="O63" i="6"/>
  <c r="CO63" i="6" s="1"/>
  <c r="CY63" i="6" s="1"/>
  <c r="CU59" i="2"/>
  <c r="O59" i="6"/>
  <c r="CO59" i="6" s="1"/>
  <c r="CY59" i="6" s="1"/>
  <c r="CU55" i="2"/>
  <c r="O55" i="6"/>
  <c r="CO55" i="6" s="1"/>
  <c r="CY55" i="6" s="1"/>
  <c r="CW248" i="6"/>
  <c r="CV248" i="6" s="1"/>
  <c r="CW277" i="6"/>
  <c r="CV277" i="6" s="1"/>
  <c r="CW260" i="6"/>
  <c r="CV260" i="6" s="1"/>
  <c r="CW81" i="6"/>
  <c r="CV81" i="6" s="1"/>
  <c r="CW245" i="6"/>
  <c r="CV245" i="6" s="1"/>
  <c r="CW289" i="6"/>
  <c r="CV289" i="6" s="1"/>
  <c r="CW281" i="6"/>
  <c r="CV281" i="6" s="1"/>
  <c r="CW273" i="6"/>
  <c r="CV273" i="6" s="1"/>
  <c r="CW269" i="6"/>
  <c r="CV269" i="6" s="1"/>
  <c r="CZ287" i="2"/>
  <c r="T287" i="6"/>
  <c r="CT287" i="6" s="1"/>
  <c r="DD287" i="6" s="1"/>
  <c r="CU276" i="2"/>
  <c r="O276" i="6"/>
  <c r="CO276" i="6" s="1"/>
  <c r="CY276" i="6" s="1"/>
  <c r="CU229" i="2"/>
  <c r="O229" i="6"/>
  <c r="CO229" i="6" s="1"/>
  <c r="CY229" i="6" s="1"/>
  <c r="CT233" i="2"/>
  <c r="N233" i="6"/>
  <c r="CN233" i="6" s="1"/>
  <c r="CX233" i="6" s="1"/>
  <c r="CX170" i="2"/>
  <c r="R170" i="6"/>
  <c r="CR170" i="6" s="1"/>
  <c r="DB170" i="6" s="1"/>
  <c r="CX149" i="2"/>
  <c r="R149" i="6"/>
  <c r="CR149" i="6" s="1"/>
  <c r="DB149" i="6" s="1"/>
  <c r="CY164" i="2"/>
  <c r="S164" i="6"/>
  <c r="CS164" i="6" s="1"/>
  <c r="DC164" i="6" s="1"/>
  <c r="CV148" i="2"/>
  <c r="P148" i="6"/>
  <c r="CP148" i="6" s="1"/>
  <c r="CZ148" i="6" s="1"/>
  <c r="CW101" i="2"/>
  <c r="Q101" i="6"/>
  <c r="CQ101" i="6" s="1"/>
  <c r="DA101" i="6" s="1"/>
  <c r="CT181" i="2"/>
  <c r="N181" i="6"/>
  <c r="CN181" i="6" s="1"/>
  <c r="CX181" i="6" s="1"/>
  <c r="CV163" i="2"/>
  <c r="P163" i="6"/>
  <c r="CP163" i="6" s="1"/>
  <c r="CZ163" i="6" s="1"/>
  <c r="CW72" i="2"/>
  <c r="CU73" i="2"/>
  <c r="O73" i="6"/>
  <c r="CO73" i="6" s="1"/>
  <c r="CY73" i="6" s="1"/>
  <c r="CW71" i="6"/>
  <c r="CV71" i="6" s="1"/>
  <c r="CY88" i="2"/>
  <c r="S88" i="6"/>
  <c r="CS88" i="6" s="1"/>
  <c r="DC88" i="6" s="1"/>
  <c r="CY76" i="2"/>
  <c r="S76" i="6"/>
  <c r="CS76" i="6" s="1"/>
  <c r="DC76" i="6" s="1"/>
  <c r="CX59" i="2"/>
  <c r="R59" i="6"/>
  <c r="CR59" i="6" s="1"/>
  <c r="DB59" i="6" s="1"/>
  <c r="CY44" i="2"/>
  <c r="S44" i="6"/>
  <c r="CS44" i="6" s="1"/>
  <c r="DC44" i="6" s="1"/>
  <c r="S64" i="6"/>
  <c r="CS64" i="6" s="1"/>
  <c r="DC64" i="6" s="1"/>
  <c r="CY58" i="2"/>
  <c r="S58" i="6"/>
  <c r="CS58" i="6" s="1"/>
  <c r="DC58" i="6" s="1"/>
  <c r="S54" i="6"/>
  <c r="CS54" i="6" s="1"/>
  <c r="DC54" i="6" s="1"/>
  <c r="CY276" i="2"/>
  <c r="S276" i="6"/>
  <c r="CS276" i="6" s="1"/>
  <c r="DC276" i="6" s="1"/>
  <c r="CT249" i="2"/>
  <c r="N249" i="6"/>
  <c r="CN249" i="6" s="1"/>
  <c r="CW224" i="2"/>
  <c r="Q224" i="6"/>
  <c r="CQ224" i="6" s="1"/>
  <c r="DA224" i="6" s="1"/>
  <c r="CX173" i="2"/>
  <c r="R173" i="6"/>
  <c r="CR173" i="6" s="1"/>
  <c r="DB173" i="6" s="1"/>
  <c r="CZ149" i="2"/>
  <c r="T149" i="6"/>
  <c r="CT149" i="6" s="1"/>
  <c r="DD149" i="6" s="1"/>
  <c r="CU161" i="2"/>
  <c r="O161" i="6"/>
  <c r="CO161" i="6" s="1"/>
  <c r="CY161" i="6" s="1"/>
  <c r="CV253" i="2"/>
  <c r="P253" i="6"/>
  <c r="CP253" i="6" s="1"/>
  <c r="CZ253" i="6" s="1"/>
  <c r="CX290" i="2"/>
  <c r="R290" i="6"/>
  <c r="CR290" i="6" s="1"/>
  <c r="DB290" i="6" s="1"/>
  <c r="CW248" i="2"/>
  <c r="Q248" i="6"/>
  <c r="CQ248" i="6" s="1"/>
  <c r="DA248" i="6" s="1"/>
  <c r="CW198" i="6"/>
  <c r="CV198" i="6" s="1"/>
  <c r="CV213" i="2"/>
  <c r="P213" i="6"/>
  <c r="CP213" i="6" s="1"/>
  <c r="CZ213" i="6" s="1"/>
  <c r="CY180" i="2"/>
  <c r="S180" i="6"/>
  <c r="CS180" i="6" s="1"/>
  <c r="DC180" i="6" s="1"/>
  <c r="CW160" i="2"/>
  <c r="Q160" i="6"/>
  <c r="CQ160" i="6" s="1"/>
  <c r="DA160" i="6" s="1"/>
  <c r="CU168" i="2"/>
  <c r="O168" i="6"/>
  <c r="CO168" i="6" s="1"/>
  <c r="CY168" i="6" s="1"/>
  <c r="CV191" i="2"/>
  <c r="P191" i="6"/>
  <c r="CP191" i="6" s="1"/>
  <c r="CZ191" i="6" s="1"/>
  <c r="CT105" i="2"/>
  <c r="N105" i="6"/>
  <c r="CN105" i="6" s="1"/>
  <c r="CU78" i="2"/>
  <c r="O78" i="6"/>
  <c r="CO78" i="6" s="1"/>
  <c r="CY78" i="6" s="1"/>
  <c r="CX259" i="2"/>
  <c r="R259" i="6"/>
  <c r="CR259" i="6" s="1"/>
  <c r="DB259" i="6" s="1"/>
  <c r="CX215" i="2"/>
  <c r="R215" i="6"/>
  <c r="CR215" i="6" s="1"/>
  <c r="DB215" i="6" s="1"/>
  <c r="CZ171" i="2"/>
  <c r="T171" i="6"/>
  <c r="CT171" i="6" s="1"/>
  <c r="DD171" i="6" s="1"/>
  <c r="CZ139" i="2"/>
  <c r="T139" i="6"/>
  <c r="CT139" i="6" s="1"/>
  <c r="DD139" i="6" s="1"/>
  <c r="CX108" i="2"/>
  <c r="R108" i="6"/>
  <c r="CR108" i="6" s="1"/>
  <c r="DB108" i="6" s="1"/>
  <c r="CY93" i="2"/>
  <c r="S93" i="6"/>
  <c r="CS93" i="6" s="1"/>
  <c r="DC93" i="6" s="1"/>
  <c r="CT112" i="2"/>
  <c r="N112" i="6"/>
  <c r="CN112" i="6" s="1"/>
  <c r="CW70" i="2"/>
  <c r="Q70" i="6"/>
  <c r="CQ70" i="6" s="1"/>
  <c r="DA70" i="6" s="1"/>
  <c r="CZ95" i="2"/>
  <c r="T95" i="6"/>
  <c r="CT95" i="6" s="1"/>
  <c r="DD95" i="6" s="1"/>
  <c r="CT74" i="2"/>
  <c r="N74" i="6"/>
  <c r="CN74" i="6" s="1"/>
  <c r="CW245" i="2"/>
  <c r="Q245" i="6"/>
  <c r="CQ245" i="6" s="1"/>
  <c r="DA245" i="6" s="1"/>
  <c r="CT194" i="2"/>
  <c r="N194" i="6"/>
  <c r="CN194" i="6" s="1"/>
  <c r="CX194" i="6" s="1"/>
  <c r="CV229" i="2"/>
  <c r="P229" i="6"/>
  <c r="CP229" i="6" s="1"/>
  <c r="CZ229" i="6" s="1"/>
  <c r="CW206" i="2"/>
  <c r="Q206" i="6"/>
  <c r="CQ206" i="6" s="1"/>
  <c r="DA206" i="6" s="1"/>
  <c r="CU197" i="2"/>
  <c r="O197" i="6"/>
  <c r="CO197" i="6" s="1"/>
  <c r="CY197" i="6" s="1"/>
  <c r="CY236" i="2"/>
  <c r="S236" i="6"/>
  <c r="CS236" i="6" s="1"/>
  <c r="DC236" i="6" s="1"/>
  <c r="CZ161" i="2"/>
  <c r="T161" i="6"/>
  <c r="CT161" i="6" s="1"/>
  <c r="DD161" i="6" s="1"/>
  <c r="CZ201" i="2"/>
  <c r="T201" i="6"/>
  <c r="CT201" i="6" s="1"/>
  <c r="DD201" i="6" s="1"/>
  <c r="CW55" i="2"/>
  <c r="Q55" i="6"/>
  <c r="CQ55" i="6" s="1"/>
  <c r="DA55" i="6" s="1"/>
  <c r="CU289" i="2"/>
  <c r="O289" i="6"/>
  <c r="CO289" i="6" s="1"/>
  <c r="CY289" i="6" s="1"/>
  <c r="CV199" i="2"/>
  <c r="P199" i="6"/>
  <c r="CP199" i="6" s="1"/>
  <c r="CZ199" i="6" s="1"/>
  <c r="CX157" i="2"/>
  <c r="R157" i="6"/>
  <c r="CR157" i="6" s="1"/>
  <c r="DB157" i="6" s="1"/>
  <c r="CV106" i="2"/>
  <c r="P106" i="6"/>
  <c r="CP106" i="6" s="1"/>
  <c r="CZ106" i="6" s="1"/>
  <c r="CX208" i="2"/>
  <c r="R208" i="6"/>
  <c r="CR208" i="6" s="1"/>
  <c r="DB208" i="6" s="1"/>
  <c r="CX104" i="2"/>
  <c r="R104" i="6"/>
  <c r="CR104" i="6" s="1"/>
  <c r="DB104" i="6" s="1"/>
  <c r="CX109" i="2"/>
  <c r="R109" i="6"/>
  <c r="CR109" i="6" s="1"/>
  <c r="DB109" i="6" s="1"/>
  <c r="CZ122" i="2"/>
  <c r="T122" i="6"/>
  <c r="CT122" i="6" s="1"/>
  <c r="DD122" i="6" s="1"/>
  <c r="CZ110" i="2"/>
  <c r="T110" i="6"/>
  <c r="CT110" i="6" s="1"/>
  <c r="DD110" i="6" s="1"/>
  <c r="CW64" i="6"/>
  <c r="CV64" i="6" s="1"/>
  <c r="CV245" i="2"/>
  <c r="P245" i="6"/>
  <c r="CP245" i="6" s="1"/>
  <c r="CZ245" i="6" s="1"/>
  <c r="CW120" i="2"/>
  <c r="Q120" i="6"/>
  <c r="CQ120" i="6" s="1"/>
  <c r="DA120" i="6" s="1"/>
  <c r="CX64" i="2"/>
  <c r="R64" i="6"/>
  <c r="CR64" i="6" s="1"/>
  <c r="DB64" i="6" s="1"/>
  <c r="CW118" i="2"/>
  <c r="Q118" i="6"/>
  <c r="CQ118" i="6" s="1"/>
  <c r="DA118" i="6" s="1"/>
  <c r="CV178" i="2"/>
  <c r="P178" i="6"/>
  <c r="CP178" i="6" s="1"/>
  <c r="CZ178" i="6" s="1"/>
  <c r="CU157" i="2"/>
  <c r="O157" i="6"/>
  <c r="CO157" i="6" s="1"/>
  <c r="CY157" i="6" s="1"/>
  <c r="CX249" i="2"/>
  <c r="R249" i="6"/>
  <c r="CR249" i="6" s="1"/>
  <c r="DB249" i="6" s="1"/>
  <c r="CV77" i="2"/>
  <c r="P77" i="6"/>
  <c r="CP77" i="6" s="1"/>
  <c r="CZ77" i="6" s="1"/>
  <c r="CW161" i="6"/>
  <c r="CV161" i="6" s="1"/>
  <c r="CW171" i="6"/>
  <c r="CV171" i="6" s="1"/>
  <c r="CY143" i="2"/>
  <c r="S143" i="6"/>
  <c r="CS143" i="6" s="1"/>
  <c r="DC143" i="6" s="1"/>
  <c r="CT69" i="2"/>
  <c r="N69" i="6"/>
  <c r="CN69" i="6" s="1"/>
  <c r="CX69" i="6" s="1"/>
  <c r="CV52" i="2"/>
  <c r="P52" i="6"/>
  <c r="CP52" i="6" s="1"/>
  <c r="CZ52" i="6" s="1"/>
  <c r="CZ197" i="2"/>
  <c r="T197" i="6"/>
  <c r="CT197" i="6" s="1"/>
  <c r="DD197" i="6" s="1"/>
  <c r="CZ178" i="2"/>
  <c r="T178" i="6"/>
  <c r="CT178" i="6" s="1"/>
  <c r="DD178" i="6" s="1"/>
  <c r="CT157" i="2"/>
  <c r="CW95" i="2"/>
  <c r="Q95" i="6"/>
  <c r="CQ95" i="6" s="1"/>
  <c r="DA95" i="6" s="1"/>
  <c r="CT102" i="2"/>
  <c r="N102" i="6"/>
  <c r="CN102" i="6" s="1"/>
  <c r="CU281" i="2"/>
  <c r="O281" i="6"/>
  <c r="CO281" i="6" s="1"/>
  <c r="CY281" i="6" s="1"/>
  <c r="CY289" i="2"/>
  <c r="S289" i="6"/>
  <c r="CS289" i="6" s="1"/>
  <c r="DC289" i="6" s="1"/>
  <c r="CY290" i="2"/>
  <c r="S290" i="6"/>
  <c r="CS290" i="6" s="1"/>
  <c r="DC290" i="6" s="1"/>
  <c r="CZ298" i="2"/>
  <c r="T298" i="6"/>
  <c r="CT298" i="6" s="1"/>
  <c r="DD298" i="6" s="1"/>
  <c r="CV290" i="2"/>
  <c r="P290" i="6"/>
  <c r="CP290" i="6" s="1"/>
  <c r="CZ290" i="6" s="1"/>
  <c r="CW257" i="6"/>
  <c r="CV257" i="6" s="1"/>
  <c r="CY293" i="2"/>
  <c r="S293" i="6"/>
  <c r="CS293" i="6" s="1"/>
  <c r="DC293" i="6" s="1"/>
  <c r="CU240" i="2"/>
  <c r="O240" i="6"/>
  <c r="CO240" i="6" s="1"/>
  <c r="CY240" i="6" s="1"/>
  <c r="T221" i="6"/>
  <c r="CT221" i="6" s="1"/>
  <c r="DD221" i="6" s="1"/>
  <c r="CW288" i="2"/>
  <c r="Q288" i="6"/>
  <c r="CQ288" i="6" s="1"/>
  <c r="DA288" i="6" s="1"/>
  <c r="CW268" i="2"/>
  <c r="Q268" i="6"/>
  <c r="CQ268" i="6" s="1"/>
  <c r="DA268" i="6" s="1"/>
  <c r="CU277" i="2"/>
  <c r="O277" i="6"/>
  <c r="CO277" i="6" s="1"/>
  <c r="CY277" i="6" s="1"/>
  <c r="CW225" i="2"/>
  <c r="Q225" i="6"/>
  <c r="CQ225" i="6" s="1"/>
  <c r="DA225" i="6" s="1"/>
  <c r="CX286" i="2"/>
  <c r="R286" i="6"/>
  <c r="CR286" i="6" s="1"/>
  <c r="DB286" i="6" s="1"/>
  <c r="CW280" i="2"/>
  <c r="Q280" i="6"/>
  <c r="CQ280" i="6" s="1"/>
  <c r="DA280" i="6" s="1"/>
  <c r="CY265" i="2"/>
  <c r="S265" i="6"/>
  <c r="CS265" i="6" s="1"/>
  <c r="DC265" i="6" s="1"/>
  <c r="CY245" i="2"/>
  <c r="S245" i="6"/>
  <c r="CS245" i="6" s="1"/>
  <c r="DC245" i="6" s="1"/>
  <c r="CV237" i="2"/>
  <c r="P237" i="6"/>
  <c r="CP237" i="6" s="1"/>
  <c r="CZ237" i="6" s="1"/>
  <c r="CU232" i="2"/>
  <c r="O232" i="6"/>
  <c r="CO232" i="6" s="1"/>
  <c r="CY232" i="6" s="1"/>
  <c r="CW217" i="2"/>
  <c r="Q217" i="6"/>
  <c r="CQ217" i="6" s="1"/>
  <c r="DA217" i="6" s="1"/>
  <c r="CX165" i="2"/>
  <c r="R165" i="6"/>
  <c r="CR165" i="6" s="1"/>
  <c r="DB165" i="6" s="1"/>
  <c r="CW252" i="2"/>
  <c r="Q252" i="6"/>
  <c r="CQ252" i="6" s="1"/>
  <c r="DA252" i="6" s="1"/>
  <c r="CW208" i="6"/>
  <c r="CV208" i="6" s="1"/>
  <c r="CV205" i="2"/>
  <c r="P205" i="6"/>
  <c r="CP205" i="6" s="1"/>
  <c r="CZ205" i="6" s="1"/>
  <c r="CW187" i="6"/>
  <c r="CV187" i="6" s="1"/>
  <c r="CT241" i="2"/>
  <c r="N241" i="6"/>
  <c r="CN241" i="6" s="1"/>
  <c r="CX241" i="6" s="1"/>
  <c r="CT225" i="2"/>
  <c r="N225" i="6"/>
  <c r="CN225" i="6" s="1"/>
  <c r="CX225" i="6" s="1"/>
  <c r="CX198" i="2"/>
  <c r="R198" i="6"/>
  <c r="CR198" i="6" s="1"/>
  <c r="DB198" i="6" s="1"/>
  <c r="CU189" i="2"/>
  <c r="O189" i="6"/>
  <c r="CO189" i="6" s="1"/>
  <c r="CY189" i="6" s="1"/>
  <c r="CW180" i="6"/>
  <c r="CV180" i="6" s="1"/>
  <c r="CW174" i="6"/>
  <c r="CV174" i="6" s="1"/>
  <c r="CY137" i="2"/>
  <c r="S137" i="6"/>
  <c r="CS137" i="6" s="1"/>
  <c r="DC137" i="6" s="1"/>
  <c r="CU136" i="2"/>
  <c r="O136" i="6"/>
  <c r="CO136" i="6" s="1"/>
  <c r="CY136" i="6" s="1"/>
  <c r="CV136" i="2"/>
  <c r="P136" i="6"/>
  <c r="CP136" i="6" s="1"/>
  <c r="CZ136" i="6" s="1"/>
  <c r="CX187" i="2"/>
  <c r="R187" i="6"/>
  <c r="CR187" i="6" s="1"/>
  <c r="DB187" i="6" s="1"/>
  <c r="CU191" i="2"/>
  <c r="O191" i="6"/>
  <c r="CO191" i="6" s="1"/>
  <c r="CY191" i="6" s="1"/>
  <c r="CV179" i="2"/>
  <c r="P179" i="6"/>
  <c r="CP179" i="6" s="1"/>
  <c r="CZ179" i="6" s="1"/>
  <c r="CW161" i="2"/>
  <c r="Q161" i="6"/>
  <c r="CQ161" i="6" s="1"/>
  <c r="DA161" i="6" s="1"/>
  <c r="CX152" i="2"/>
  <c r="R152" i="6"/>
  <c r="CR152" i="6" s="1"/>
  <c r="DB152" i="6" s="1"/>
  <c r="CZ164" i="2"/>
  <c r="T164" i="6"/>
  <c r="CT164" i="6" s="1"/>
  <c r="DD164" i="6" s="1"/>
  <c r="CY157" i="2"/>
  <c r="S157" i="6"/>
  <c r="CS157" i="6" s="1"/>
  <c r="DC157" i="6" s="1"/>
  <c r="CT148" i="2"/>
  <c r="N148" i="6"/>
  <c r="CN148" i="6" s="1"/>
  <c r="CT141" i="2"/>
  <c r="N141" i="6"/>
  <c r="CN141" i="6" s="1"/>
  <c r="CX141" i="6" s="1"/>
  <c r="CW128" i="2"/>
  <c r="Q128" i="6"/>
  <c r="CQ128" i="6" s="1"/>
  <c r="DA128" i="6" s="1"/>
  <c r="CX122" i="2"/>
  <c r="R122" i="6"/>
  <c r="CR122" i="6" s="1"/>
  <c r="DB122" i="6" s="1"/>
  <c r="CV120" i="2"/>
  <c r="P120" i="6"/>
  <c r="CP120" i="6" s="1"/>
  <c r="CZ120" i="6" s="1"/>
  <c r="CX278" i="2"/>
  <c r="R278" i="6"/>
  <c r="CR278" i="6" s="1"/>
  <c r="DB278" i="6" s="1"/>
  <c r="CX206" i="2"/>
  <c r="R206" i="6"/>
  <c r="CR206" i="6" s="1"/>
  <c r="DB206" i="6" s="1"/>
  <c r="CX196" i="2"/>
  <c r="R196" i="6"/>
  <c r="CR196" i="6" s="1"/>
  <c r="DB196" i="6" s="1"/>
  <c r="CU171" i="2"/>
  <c r="O171" i="6"/>
  <c r="CO171" i="6" s="1"/>
  <c r="CY171" i="6" s="1"/>
  <c r="CV171" i="2"/>
  <c r="P171" i="6"/>
  <c r="CP171" i="6" s="1"/>
  <c r="CZ171" i="6" s="1"/>
  <c r="CT163" i="2"/>
  <c r="N163" i="6"/>
  <c r="CN163" i="6" s="1"/>
  <c r="CX163" i="6" s="1"/>
  <c r="CU155" i="2"/>
  <c r="O155" i="6"/>
  <c r="CO155" i="6" s="1"/>
  <c r="CY155" i="6" s="1"/>
  <c r="CV155" i="2"/>
  <c r="P155" i="6"/>
  <c r="CP155" i="6" s="1"/>
  <c r="CZ155" i="6" s="1"/>
  <c r="CT147" i="2"/>
  <c r="CU139" i="2"/>
  <c r="O139" i="6"/>
  <c r="CO139" i="6" s="1"/>
  <c r="CY139" i="6" s="1"/>
  <c r="CV139" i="2"/>
  <c r="P139" i="6"/>
  <c r="CP139" i="6" s="1"/>
  <c r="CZ139" i="6" s="1"/>
  <c r="CX110" i="2"/>
  <c r="R110" i="6"/>
  <c r="CR110" i="6" s="1"/>
  <c r="DB110" i="6" s="1"/>
  <c r="CW119" i="6"/>
  <c r="CV119" i="6" s="1"/>
  <c r="CX113" i="2"/>
  <c r="R113" i="6"/>
  <c r="CR113" i="6" s="1"/>
  <c r="DB113" i="6" s="1"/>
  <c r="CW89" i="2"/>
  <c r="Q89" i="6"/>
  <c r="CQ89" i="6" s="1"/>
  <c r="DA89" i="6" s="1"/>
  <c r="CW76" i="2"/>
  <c r="Q76" i="6"/>
  <c r="CQ76" i="6" s="1"/>
  <c r="DA76" i="6" s="1"/>
  <c r="CT85" i="2"/>
  <c r="N85" i="6"/>
  <c r="CN85" i="6" s="1"/>
  <c r="CT73" i="2"/>
  <c r="N73" i="6"/>
  <c r="CN73" i="6" s="1"/>
  <c r="CV73" i="2"/>
  <c r="P73" i="6"/>
  <c r="CP73" i="6" s="1"/>
  <c r="CZ73" i="6" s="1"/>
  <c r="CX90" i="2"/>
  <c r="R90" i="6"/>
  <c r="CR90" i="6" s="1"/>
  <c r="DB90" i="6" s="1"/>
  <c r="CW61" i="6"/>
  <c r="CV61" i="6" s="1"/>
  <c r="CT61" i="2"/>
  <c r="N61" i="6"/>
  <c r="CN61" i="6" s="1"/>
  <c r="CX61" i="6" s="1"/>
  <c r="CT75" i="2"/>
  <c r="N75" i="6"/>
  <c r="CN75" i="6" s="1"/>
  <c r="CX75" i="6" s="1"/>
  <c r="CW67" i="2"/>
  <c r="CW66" i="2"/>
  <c r="Q66" i="6"/>
  <c r="CQ66" i="6" s="1"/>
  <c r="DA66" i="6" s="1"/>
  <c r="CZ88" i="2"/>
  <c r="T88" i="6"/>
  <c r="CT88" i="6" s="1"/>
  <c r="DD88" i="6" s="1"/>
  <c r="CZ84" i="2"/>
  <c r="T84" i="6"/>
  <c r="CT84" i="6" s="1"/>
  <c r="DD84" i="6" s="1"/>
  <c r="CZ80" i="2"/>
  <c r="T80" i="6"/>
  <c r="CT80" i="6" s="1"/>
  <c r="DD80" i="6" s="1"/>
  <c r="CZ76" i="2"/>
  <c r="T76" i="6"/>
  <c r="CT76" i="6" s="1"/>
  <c r="DD76" i="6" s="1"/>
  <c r="CT71" i="2"/>
  <c r="N71" i="6"/>
  <c r="CN71" i="6" s="1"/>
  <c r="CX71" i="6" s="1"/>
  <c r="CZ46" i="2"/>
  <c r="T46" i="6"/>
  <c r="CT46" i="6" s="1"/>
  <c r="DD46" i="6" s="1"/>
  <c r="CW66" i="6"/>
  <c r="CV66" i="6" s="1"/>
  <c r="CX54" i="2"/>
  <c r="R54" i="6"/>
  <c r="CR54" i="6" s="1"/>
  <c r="DB54" i="6" s="1"/>
  <c r="CX51" i="2"/>
  <c r="R51" i="6"/>
  <c r="CR51" i="6" s="1"/>
  <c r="DB51" i="6" s="1"/>
  <c r="CX49" i="2"/>
  <c r="R49" i="6"/>
  <c r="CR49" i="6" s="1"/>
  <c r="DB49" i="6" s="1"/>
  <c r="CV46" i="2"/>
  <c r="P46" i="6"/>
  <c r="CP46" i="6" s="1"/>
  <c r="CZ46" i="6" s="1"/>
  <c r="CV45" i="2"/>
  <c r="P45" i="6"/>
  <c r="CP45" i="6" s="1"/>
  <c r="CZ45" i="6" s="1"/>
  <c r="CY43" i="2"/>
  <c r="S43" i="6"/>
  <c r="CS43" i="6" s="1"/>
  <c r="DC43" i="6" s="1"/>
  <c r="CY67" i="2"/>
  <c r="S67" i="6"/>
  <c r="CS67" i="6" s="1"/>
  <c r="DC67" i="6" s="1"/>
  <c r="CY65" i="2"/>
  <c r="S65" i="6"/>
  <c r="CS65" i="6" s="1"/>
  <c r="DC65" i="6" s="1"/>
  <c r="CY63" i="2"/>
  <c r="S63" i="6"/>
  <c r="CS63" i="6" s="1"/>
  <c r="DC63" i="6" s="1"/>
  <c r="CY61" i="2"/>
  <c r="S61" i="6"/>
  <c r="CS61" i="6" s="1"/>
  <c r="DC61" i="6" s="1"/>
  <c r="CY59" i="2"/>
  <c r="S59" i="6"/>
  <c r="CS59" i="6" s="1"/>
  <c r="DC59" i="6" s="1"/>
  <c r="CY57" i="2"/>
  <c r="S57" i="6"/>
  <c r="CS57" i="6" s="1"/>
  <c r="DC57" i="6" s="1"/>
  <c r="CY55" i="2"/>
  <c r="S55" i="6"/>
  <c r="CS55" i="6" s="1"/>
  <c r="DC55" i="6" s="1"/>
  <c r="CY53" i="2"/>
  <c r="S53" i="6"/>
  <c r="CS53" i="6" s="1"/>
  <c r="DC53" i="6" s="1"/>
  <c r="CV281" i="2"/>
  <c r="P281" i="6"/>
  <c r="CP281" i="6" s="1"/>
  <c r="CZ281" i="6" s="1"/>
  <c r="CV260" i="2"/>
  <c r="P260" i="6"/>
  <c r="CP260" i="6" s="1"/>
  <c r="CZ260" i="6" s="1"/>
  <c r="CW265" i="2"/>
  <c r="CY291" i="2"/>
  <c r="S291" i="6"/>
  <c r="CS291" i="6" s="1"/>
  <c r="DC291" i="6" s="1"/>
  <c r="CU209" i="2"/>
  <c r="O209" i="6"/>
  <c r="CO209" i="6" s="1"/>
  <c r="CY209" i="6" s="1"/>
  <c r="CV96" i="2"/>
  <c r="P96" i="6"/>
  <c r="CP96" i="6" s="1"/>
  <c r="CZ96" i="6" s="1"/>
  <c r="CZ165" i="2"/>
  <c r="T165" i="6"/>
  <c r="CT165" i="6" s="1"/>
  <c r="DD165" i="6" s="1"/>
  <c r="CT261" i="2"/>
  <c r="N261" i="6"/>
  <c r="CN261" i="6" s="1"/>
  <c r="CX261" i="6" s="1"/>
  <c r="CY212" i="2"/>
  <c r="S212" i="6"/>
  <c r="CS212" i="6" s="1"/>
  <c r="DC212" i="6" s="1"/>
  <c r="Q213" i="6"/>
  <c r="CQ213" i="6" s="1"/>
  <c r="DA213" i="6" s="1"/>
  <c r="CT140" i="2"/>
  <c r="N140" i="6"/>
  <c r="CN140" i="6" s="1"/>
  <c r="CW207" i="2"/>
  <c r="Q207" i="6"/>
  <c r="CQ207" i="6" s="1"/>
  <c r="DA207" i="6" s="1"/>
  <c r="CX136" i="2"/>
  <c r="R136" i="6"/>
  <c r="CR136" i="6" s="1"/>
  <c r="DB136" i="6" s="1"/>
  <c r="CW168" i="2"/>
  <c r="Q168" i="6"/>
  <c r="CQ168" i="6" s="1"/>
  <c r="DA168" i="6" s="1"/>
  <c r="CY144" i="2"/>
  <c r="CY179" i="2"/>
  <c r="S179" i="6"/>
  <c r="CS179" i="6" s="1"/>
  <c r="DC179" i="6" s="1"/>
  <c r="CV161" i="2"/>
  <c r="P161" i="6"/>
  <c r="CP161" i="6" s="1"/>
  <c r="CZ161" i="6" s="1"/>
  <c r="CU145" i="2"/>
  <c r="O145" i="6"/>
  <c r="CO145" i="6" s="1"/>
  <c r="CY145" i="6" s="1"/>
  <c r="CW257" i="2"/>
  <c r="CW260" i="2"/>
  <c r="CW249" i="2"/>
  <c r="Q249" i="6"/>
  <c r="CQ249" i="6" s="1"/>
  <c r="DA249" i="6" s="1"/>
  <c r="N299" i="6"/>
  <c r="CN299" i="6" s="1"/>
  <c r="CT294" i="2"/>
  <c r="N294" i="6"/>
  <c r="CN294" i="6" s="1"/>
  <c r="CZ237" i="2"/>
  <c r="T237" i="6"/>
  <c r="CT237" i="6" s="1"/>
  <c r="DD237" i="6" s="1"/>
  <c r="CU217" i="2"/>
  <c r="O217" i="6"/>
  <c r="CO217" i="6" s="1"/>
  <c r="CY217" i="6" s="1"/>
  <c r="CX100" i="2"/>
  <c r="R100" i="6"/>
  <c r="CR100" i="6" s="1"/>
  <c r="DB100" i="6" s="1"/>
  <c r="CW189" i="6"/>
  <c r="CV189" i="6" s="1"/>
  <c r="CW228" i="6"/>
  <c r="CV228" i="6" s="1"/>
  <c r="P244" i="6"/>
  <c r="CP244" i="6" s="1"/>
  <c r="CZ244" i="6" s="1"/>
  <c r="CY224" i="2"/>
  <c r="S224" i="6"/>
  <c r="CS224" i="6" s="1"/>
  <c r="DC224" i="6" s="1"/>
  <c r="CW213" i="6"/>
  <c r="CV213" i="6" s="1"/>
  <c r="CV195" i="2"/>
  <c r="P195" i="6"/>
  <c r="CP195" i="6" s="1"/>
  <c r="CZ195" i="6" s="1"/>
  <c r="CW173" i="2"/>
  <c r="Q173" i="6"/>
  <c r="CQ173" i="6" s="1"/>
  <c r="DA173" i="6" s="1"/>
  <c r="CX160" i="2"/>
  <c r="R160" i="6"/>
  <c r="CR160" i="6" s="1"/>
  <c r="DB160" i="6" s="1"/>
  <c r="CW206" i="6"/>
  <c r="CV206" i="6" s="1"/>
  <c r="CW136" i="2"/>
  <c r="Q136" i="6"/>
  <c r="CQ136" i="6" s="1"/>
  <c r="DA136" i="6" s="1"/>
  <c r="CT168" i="2"/>
  <c r="N168" i="6"/>
  <c r="CN168" i="6" s="1"/>
  <c r="CY153" i="2"/>
  <c r="S153" i="6"/>
  <c r="CS153" i="6" s="1"/>
  <c r="DC153" i="6" s="1"/>
  <c r="CU149" i="2"/>
  <c r="O149" i="6"/>
  <c r="CO149" i="6" s="1"/>
  <c r="CY149" i="6" s="1"/>
  <c r="P149" i="6"/>
  <c r="CP149" i="6" s="1"/>
  <c r="CZ149" i="6" s="1"/>
  <c r="CY172" i="2"/>
  <c r="S172" i="6"/>
  <c r="CS172" i="6" s="1"/>
  <c r="DC172" i="6" s="1"/>
  <c r="CX156" i="2"/>
  <c r="CX161" i="2"/>
  <c r="R161" i="6"/>
  <c r="CR161" i="6" s="1"/>
  <c r="DB161" i="6" s="1"/>
  <c r="CV105" i="2"/>
  <c r="P105" i="6"/>
  <c r="CP105" i="6" s="1"/>
  <c r="CZ105" i="6" s="1"/>
  <c r="CU82" i="2"/>
  <c r="O82" i="6"/>
  <c r="CO82" i="6" s="1"/>
  <c r="CY82" i="6" s="1"/>
  <c r="CT78" i="2"/>
  <c r="CT132" i="2"/>
  <c r="N132" i="6"/>
  <c r="CN132" i="6" s="1"/>
  <c r="CZ101" i="2"/>
  <c r="T101" i="6"/>
  <c r="CT101" i="6" s="1"/>
  <c r="DD101" i="6" s="1"/>
  <c r="CX279" i="2"/>
  <c r="R279" i="6"/>
  <c r="CR279" i="6" s="1"/>
  <c r="DB279" i="6" s="1"/>
  <c r="CX227" i="2"/>
  <c r="R227" i="6"/>
  <c r="CR227" i="6" s="1"/>
  <c r="DB227" i="6" s="1"/>
  <c r="CX219" i="2"/>
  <c r="R219" i="6"/>
  <c r="CR219" i="6" s="1"/>
  <c r="DB219" i="6" s="1"/>
  <c r="CY171" i="2"/>
  <c r="S171" i="6"/>
  <c r="CS171" i="6" s="1"/>
  <c r="DC171" i="6" s="1"/>
  <c r="CW167" i="6"/>
  <c r="CV167" i="6" s="1"/>
  <c r="CZ155" i="2"/>
  <c r="T155" i="6"/>
  <c r="CT155" i="6" s="1"/>
  <c r="DD155" i="6" s="1"/>
  <c r="CY139" i="2"/>
  <c r="CW135" i="6"/>
  <c r="CV135" i="6" s="1"/>
  <c r="CU133" i="2"/>
  <c r="O133" i="6"/>
  <c r="CO133" i="6" s="1"/>
  <c r="CY133" i="6" s="1"/>
  <c r="CV126" i="2"/>
  <c r="P126" i="6"/>
  <c r="CP126" i="6" s="1"/>
  <c r="CZ126" i="6" s="1"/>
  <c r="CZ93" i="2"/>
  <c r="T93" i="6"/>
  <c r="CT93" i="6" s="1"/>
  <c r="DD93" i="6" s="1"/>
  <c r="CU130" i="2"/>
  <c r="O130" i="6"/>
  <c r="CO130" i="6" s="1"/>
  <c r="CY130" i="6" s="1"/>
  <c r="CX111" i="2"/>
  <c r="R111" i="6"/>
  <c r="CR111" i="6" s="1"/>
  <c r="DB111" i="6" s="1"/>
  <c r="CX98" i="2"/>
  <c r="R98" i="6"/>
  <c r="CR98" i="6" s="1"/>
  <c r="DB98" i="6" s="1"/>
  <c r="CT120" i="2"/>
  <c r="N120" i="6"/>
  <c r="CN120" i="6" s="1"/>
  <c r="CY73" i="2"/>
  <c r="S73" i="6"/>
  <c r="CS73" i="6" s="1"/>
  <c r="DC73" i="6" s="1"/>
  <c r="CU42" i="2"/>
  <c r="O42" i="6"/>
  <c r="CO42" i="6" s="1"/>
  <c r="CY42" i="6" s="1"/>
  <c r="CX70" i="2"/>
  <c r="R70" i="6"/>
  <c r="CR70" i="6" s="1"/>
  <c r="DB70" i="6" s="1"/>
  <c r="CW65" i="2"/>
  <c r="Q65" i="6"/>
  <c r="CQ65" i="6" s="1"/>
  <c r="DA65" i="6" s="1"/>
  <c r="CW52" i="2"/>
  <c r="Q52" i="6"/>
  <c r="CQ52" i="6" s="1"/>
  <c r="DA52" i="6" s="1"/>
  <c r="CW97" i="2"/>
  <c r="Q97" i="6"/>
  <c r="CQ97" i="6" s="1"/>
  <c r="DA97" i="6" s="1"/>
  <c r="CW81" i="2"/>
  <c r="Q81" i="6"/>
  <c r="CQ81" i="6" s="1"/>
  <c r="DA81" i="6" s="1"/>
  <c r="CX61" i="2"/>
  <c r="R61" i="6"/>
  <c r="CR61" i="6" s="1"/>
  <c r="DB61" i="6" s="1"/>
  <c r="S99" i="6"/>
  <c r="CS99" i="6" s="1"/>
  <c r="DC99" i="6" s="1"/>
  <c r="CY95" i="2"/>
  <c r="S95" i="6"/>
  <c r="CS95" i="6" s="1"/>
  <c r="DC95" i="6" s="1"/>
  <c r="CY91" i="2"/>
  <c r="S91" i="6"/>
  <c r="CS91" i="6" s="1"/>
  <c r="DC91" i="6" s="1"/>
  <c r="CU72" i="2"/>
  <c r="O72" i="6"/>
  <c r="CO72" i="6" s="1"/>
  <c r="CY72" i="6" s="1"/>
  <c r="CZ71" i="2"/>
  <c r="T71" i="6"/>
  <c r="CT71" i="6" s="1"/>
  <c r="DD71" i="6" s="1"/>
  <c r="CV68" i="2"/>
  <c r="P68" i="6"/>
  <c r="CP68" i="6" s="1"/>
  <c r="CZ68" i="6" s="1"/>
  <c r="CW35" i="2"/>
  <c r="Q35" i="6"/>
  <c r="CQ35" i="6" s="1"/>
  <c r="DA35" i="6" s="1"/>
  <c r="CW62" i="6"/>
  <c r="CV62" i="6" s="1"/>
  <c r="CV288" i="2"/>
  <c r="P288" i="6"/>
  <c r="CP288" i="6" s="1"/>
  <c r="CZ288" i="6" s="1"/>
  <c r="CV240" i="2"/>
  <c r="P240" i="6"/>
  <c r="CP240" i="6" s="1"/>
  <c r="CZ240" i="6" s="1"/>
  <c r="CX299" i="2"/>
  <c r="R299" i="6"/>
  <c r="CR299" i="6" s="1"/>
  <c r="DB299" i="6" s="1"/>
  <c r="CV261" i="2"/>
  <c r="P261" i="6"/>
  <c r="CP261" i="6" s="1"/>
  <c r="CZ261" i="6" s="1"/>
  <c r="T286" i="6"/>
  <c r="CT286" i="6" s="1"/>
  <c r="DD286" i="6" s="1"/>
  <c r="CW233" i="2"/>
  <c r="Q233" i="6"/>
  <c r="CQ233" i="6" s="1"/>
  <c r="DA233" i="6" s="1"/>
  <c r="CT269" i="2"/>
  <c r="N269" i="6"/>
  <c r="CN269" i="6" s="1"/>
  <c r="CX269" i="6" s="1"/>
  <c r="CW220" i="2"/>
  <c r="Q220" i="6"/>
  <c r="CQ220" i="6" s="1"/>
  <c r="DA220" i="6" s="1"/>
  <c r="CW228" i="2"/>
  <c r="Q228" i="6"/>
  <c r="CQ228" i="6" s="1"/>
  <c r="DA228" i="6" s="1"/>
  <c r="CU187" i="2"/>
  <c r="O187" i="6"/>
  <c r="CO187" i="6" s="1"/>
  <c r="CY187" i="6" s="1"/>
  <c r="CW170" i="2"/>
  <c r="Q170" i="6"/>
  <c r="CQ170" i="6" s="1"/>
  <c r="DA170" i="6" s="1"/>
  <c r="CY149" i="2"/>
  <c r="S149" i="6"/>
  <c r="CS149" i="6" s="1"/>
  <c r="DC149" i="6" s="1"/>
  <c r="CZ144" i="2"/>
  <c r="T144" i="6"/>
  <c r="CT144" i="6" s="1"/>
  <c r="DD144" i="6" s="1"/>
  <c r="CX172" i="2"/>
  <c r="CY105" i="2"/>
  <c r="S105" i="6"/>
  <c r="CS105" i="6" s="1"/>
  <c r="DC105" i="6" s="1"/>
  <c r="CX283" i="2"/>
  <c r="CU293" i="2"/>
  <c r="O293" i="6"/>
  <c r="CO293" i="6" s="1"/>
  <c r="CY293" i="6" s="1"/>
  <c r="CV272" i="2"/>
  <c r="P272" i="6"/>
  <c r="CP272" i="6" s="1"/>
  <c r="CZ272" i="6" s="1"/>
  <c r="CW264" i="2"/>
  <c r="Q264" i="6"/>
  <c r="CQ264" i="6" s="1"/>
  <c r="DA264" i="6" s="1"/>
  <c r="CZ96" i="2"/>
  <c r="T96" i="6"/>
  <c r="CT96" i="6" s="1"/>
  <c r="DD96" i="6" s="1"/>
  <c r="CW181" i="6"/>
  <c r="CV181" i="6" s="1"/>
  <c r="CX144" i="2"/>
  <c r="CY161" i="2"/>
  <c r="S161" i="6"/>
  <c r="CS161" i="6" s="1"/>
  <c r="DC161" i="6" s="1"/>
  <c r="CW105" i="2"/>
  <c r="Q105" i="6"/>
  <c r="CQ105" i="6" s="1"/>
  <c r="DA105" i="6" s="1"/>
  <c r="CX101" i="2"/>
  <c r="R101" i="6"/>
  <c r="CR101" i="6" s="1"/>
  <c r="DB101" i="6" s="1"/>
  <c r="CX95" i="2"/>
  <c r="R95" i="6"/>
  <c r="CR95" i="6" s="1"/>
  <c r="DB95" i="6" s="1"/>
  <c r="CX182" i="2"/>
  <c r="R182" i="6"/>
  <c r="CR182" i="6" s="1"/>
  <c r="DB182" i="6" s="1"/>
  <c r="CX81" i="2"/>
  <c r="R81" i="6"/>
  <c r="CR81" i="6" s="1"/>
  <c r="DB81" i="6" s="1"/>
  <c r="CT94" i="2"/>
  <c r="N94" i="6"/>
  <c r="CN94" i="6" s="1"/>
  <c r="CV100" i="2"/>
  <c r="P100" i="6"/>
  <c r="CP100" i="6" s="1"/>
  <c r="CZ100" i="6" s="1"/>
  <c r="CT90" i="2"/>
  <c r="N90" i="6"/>
  <c r="CN90" i="6" s="1"/>
  <c r="CZ51" i="2"/>
  <c r="T51" i="6"/>
  <c r="CT51" i="6" s="1"/>
  <c r="DD51" i="6" s="1"/>
  <c r="CX53" i="2"/>
  <c r="R53" i="6"/>
  <c r="CR53" i="6" s="1"/>
  <c r="DB53" i="6" s="1"/>
  <c r="CU35" i="2"/>
  <c r="O35" i="6"/>
  <c r="CO35" i="6" s="1"/>
  <c r="CY35" i="6" s="1"/>
  <c r="CX62" i="2"/>
  <c r="R62" i="6"/>
  <c r="CR62" i="6" s="1"/>
  <c r="DB62" i="6" s="1"/>
  <c r="CZ285" i="2"/>
  <c r="T285" i="6"/>
  <c r="CT285" i="6" s="1"/>
  <c r="DD285" i="6" s="1"/>
  <c r="CW217" i="6"/>
  <c r="CV217" i="6" s="1"/>
  <c r="CY252" i="2"/>
  <c r="S252" i="6"/>
  <c r="CS252" i="6" s="1"/>
  <c r="DC252" i="6" s="1"/>
  <c r="CV180" i="2"/>
  <c r="P180" i="6"/>
  <c r="CP180" i="6" s="1"/>
  <c r="CZ180" i="6" s="1"/>
  <c r="CU169" i="2"/>
  <c r="O169" i="6"/>
  <c r="CO169" i="6" s="1"/>
  <c r="CY169" i="6" s="1"/>
  <c r="CV114" i="2"/>
  <c r="P114" i="6"/>
  <c r="CP114" i="6" s="1"/>
  <c r="CZ114" i="6" s="1"/>
  <c r="CZ128" i="2"/>
  <c r="T128" i="6"/>
  <c r="CT128" i="6" s="1"/>
  <c r="DD128" i="6" s="1"/>
  <c r="CV122" i="2"/>
  <c r="P122" i="6"/>
  <c r="CP122" i="6" s="1"/>
  <c r="CZ122" i="6" s="1"/>
  <c r="CX281" i="2"/>
  <c r="R281" i="6"/>
  <c r="CR281" i="6" s="1"/>
  <c r="DB281" i="6" s="1"/>
  <c r="CX272" i="2"/>
  <c r="CX212" i="2"/>
  <c r="R212" i="6"/>
  <c r="CR212" i="6" s="1"/>
  <c r="DB212" i="6" s="1"/>
  <c r="CW108" i="2"/>
  <c r="Q108" i="6"/>
  <c r="CQ108" i="6" s="1"/>
  <c r="DA108" i="6" s="1"/>
  <c r="CT201" i="2"/>
  <c r="CW104" i="6"/>
  <c r="CV104" i="6" s="1"/>
  <c r="CW127" i="6"/>
  <c r="CV127" i="6" s="1"/>
  <c r="CX125" i="2"/>
  <c r="R125" i="6"/>
  <c r="CR125" i="6" s="1"/>
  <c r="DB125" i="6" s="1"/>
  <c r="CZ131" i="2"/>
  <c r="T131" i="6"/>
  <c r="CT131" i="6" s="1"/>
  <c r="DD131" i="6" s="1"/>
  <c r="CT116" i="2"/>
  <c r="N116" i="6"/>
  <c r="CN116" i="6" s="1"/>
  <c r="CU104" i="2"/>
  <c r="O104" i="6"/>
  <c r="CO104" i="6" s="1"/>
  <c r="CY104" i="6" s="1"/>
  <c r="CV104" i="2"/>
  <c r="P104" i="6"/>
  <c r="CP104" i="6" s="1"/>
  <c r="CZ104" i="6" s="1"/>
  <c r="CZ127" i="2"/>
  <c r="T127" i="6"/>
  <c r="CT127" i="6" s="1"/>
  <c r="DD127" i="6" s="1"/>
  <c r="CZ123" i="2"/>
  <c r="T123" i="6"/>
  <c r="CT123" i="6" s="1"/>
  <c r="DD123" i="6" s="1"/>
  <c r="CZ119" i="2"/>
  <c r="T119" i="6"/>
  <c r="CT119" i="6" s="1"/>
  <c r="DD119" i="6" s="1"/>
  <c r="CZ115" i="2"/>
  <c r="T115" i="6"/>
  <c r="CT115" i="6" s="1"/>
  <c r="DD115" i="6" s="1"/>
  <c r="CZ111" i="2"/>
  <c r="T111" i="6"/>
  <c r="CT111" i="6" s="1"/>
  <c r="DD111" i="6" s="1"/>
  <c r="CZ107" i="2"/>
  <c r="T107" i="6"/>
  <c r="CT107" i="6" s="1"/>
  <c r="DD107" i="6" s="1"/>
  <c r="CY86" i="2"/>
  <c r="S86" i="6"/>
  <c r="CS86" i="6" s="1"/>
  <c r="DC86" i="6" s="1"/>
  <c r="CZ62" i="2"/>
  <c r="T62" i="6"/>
  <c r="CT62" i="6" s="1"/>
  <c r="DD62" i="6" s="1"/>
  <c r="CU265" i="2"/>
  <c r="O265" i="6"/>
  <c r="CO265" i="6" s="1"/>
  <c r="CY265" i="6" s="1"/>
  <c r="CY253" i="2"/>
  <c r="S253" i="6"/>
  <c r="CS253" i="6" s="1"/>
  <c r="DC253" i="6" s="1"/>
  <c r="CU233" i="2"/>
  <c r="O233" i="6"/>
  <c r="CO233" i="6" s="1"/>
  <c r="CY233" i="6" s="1"/>
  <c r="CV232" i="2"/>
  <c r="P232" i="6"/>
  <c r="CP232" i="6" s="1"/>
  <c r="CZ232" i="6" s="1"/>
  <c r="CT226" i="2"/>
  <c r="N226" i="6"/>
  <c r="CN226" i="6" s="1"/>
  <c r="CX226" i="6" s="1"/>
  <c r="CV187" i="2"/>
  <c r="P187" i="6"/>
  <c r="CP187" i="6" s="1"/>
  <c r="CZ187" i="6" s="1"/>
  <c r="CY187" i="2"/>
  <c r="S187" i="6"/>
  <c r="CS187" i="6" s="1"/>
  <c r="DC187" i="6" s="1"/>
  <c r="CX128" i="2"/>
  <c r="R128" i="6"/>
  <c r="CR128" i="6" s="1"/>
  <c r="DB128" i="6" s="1"/>
  <c r="CY132" i="2"/>
  <c r="S132" i="6"/>
  <c r="CS132" i="6" s="1"/>
  <c r="DC132" i="6" s="1"/>
  <c r="CX133" i="2"/>
  <c r="R133" i="6"/>
  <c r="CR133" i="6" s="1"/>
  <c r="DB133" i="6" s="1"/>
  <c r="CZ53" i="2"/>
  <c r="T53" i="6"/>
  <c r="CT53" i="6" s="1"/>
  <c r="DD53" i="6" s="1"/>
  <c r="CT137" i="2"/>
  <c r="N137" i="6"/>
  <c r="CN137" i="6" s="1"/>
  <c r="CX202" i="2"/>
  <c r="R202" i="6"/>
  <c r="CR202" i="6" s="1"/>
  <c r="DB202" i="6" s="1"/>
  <c r="CV156" i="2"/>
  <c r="P156" i="6"/>
  <c r="CP156" i="6" s="1"/>
  <c r="CZ156" i="6" s="1"/>
  <c r="P110" i="6"/>
  <c r="CP110" i="6" s="1"/>
  <c r="CZ110" i="6" s="1"/>
  <c r="CZ42" i="2"/>
  <c r="T42" i="6"/>
  <c r="CT42" i="6" s="1"/>
  <c r="DD42" i="6" s="1"/>
  <c r="CZ249" i="2"/>
  <c r="T249" i="6"/>
  <c r="CT249" i="6" s="1"/>
  <c r="DD249" i="6" s="1"/>
  <c r="CY183" i="2"/>
  <c r="S183" i="6"/>
  <c r="CS183" i="6" s="1"/>
  <c r="DC183" i="6" s="1"/>
  <c r="CW149" i="2"/>
  <c r="Q149" i="6"/>
  <c r="CQ149" i="6" s="1"/>
  <c r="DA149" i="6" s="1"/>
  <c r="CV157" i="2"/>
  <c r="P157" i="6"/>
  <c r="CP157" i="6" s="1"/>
  <c r="CZ157" i="6" s="1"/>
  <c r="CX261" i="2"/>
  <c r="R261" i="6"/>
  <c r="CR261" i="6" s="1"/>
  <c r="DB261" i="6" s="1"/>
  <c r="CX116" i="2"/>
  <c r="R116" i="6"/>
  <c r="CR116" i="6" s="1"/>
  <c r="DB116" i="6" s="1"/>
  <c r="CU102" i="2"/>
  <c r="O102" i="6"/>
  <c r="CO102" i="6" s="1"/>
  <c r="CY102" i="6" s="1"/>
  <c r="CU77" i="2"/>
  <c r="O77" i="6"/>
  <c r="CO77" i="6" s="1"/>
  <c r="CY77" i="6" s="1"/>
  <c r="CW60" i="6"/>
  <c r="CV60" i="6" s="1"/>
  <c r="CT48" i="2"/>
  <c r="N48" i="6"/>
  <c r="CN48" i="6" s="1"/>
  <c r="CX48" i="6" s="1"/>
  <c r="CZ240" i="2"/>
  <c r="T240" i="6"/>
  <c r="CT240" i="6" s="1"/>
  <c r="DD240" i="6" s="1"/>
  <c r="CT264" i="2"/>
  <c r="N264" i="6"/>
  <c r="CN264" i="6" s="1"/>
  <c r="CX264" i="6" s="1"/>
  <c r="CV286" i="2"/>
  <c r="P286" i="6"/>
  <c r="CP286" i="6" s="1"/>
  <c r="CZ286" i="6" s="1"/>
  <c r="CW205" i="2"/>
  <c r="Q205" i="6"/>
  <c r="CQ205" i="6" s="1"/>
  <c r="DA205" i="6" s="1"/>
  <c r="CY140" i="2"/>
  <c r="S140" i="6"/>
  <c r="CS140" i="6" s="1"/>
  <c r="DC140" i="6" s="1"/>
  <c r="CV198" i="2"/>
  <c r="P198" i="6"/>
  <c r="CP198" i="6" s="1"/>
  <c r="CZ198" i="6" s="1"/>
  <c r="CU185" i="2"/>
  <c r="O185" i="6"/>
  <c r="CO185" i="6" s="1"/>
  <c r="CY185" i="6" s="1"/>
  <c r="CX168" i="2"/>
  <c r="R168" i="6"/>
  <c r="CR168" i="6" s="1"/>
  <c r="DB168" i="6" s="1"/>
  <c r="CZ152" i="2"/>
  <c r="T152" i="6"/>
  <c r="CT152" i="6" s="1"/>
  <c r="DD152" i="6" s="1"/>
  <c r="CZ145" i="2"/>
  <c r="T145" i="6"/>
  <c r="CT145" i="6" s="1"/>
  <c r="DD145" i="6" s="1"/>
  <c r="CY159" i="2"/>
  <c r="S159" i="6"/>
  <c r="CS159" i="6" s="1"/>
  <c r="DC159" i="6" s="1"/>
  <c r="CZ143" i="2"/>
  <c r="T143" i="6"/>
  <c r="CT143" i="6" s="1"/>
  <c r="DD143" i="6" s="1"/>
  <c r="CV131" i="2"/>
  <c r="P131" i="6"/>
  <c r="CP131" i="6" s="1"/>
  <c r="CZ131" i="6" s="1"/>
  <c r="CX107" i="2"/>
  <c r="R107" i="6"/>
  <c r="CR107" i="6" s="1"/>
  <c r="DB107" i="6" s="1"/>
  <c r="CY70" i="2"/>
  <c r="S70" i="6"/>
  <c r="CS70" i="6" s="1"/>
  <c r="DC70" i="6" s="1"/>
  <c r="CW59" i="6"/>
  <c r="CV59" i="6" s="1"/>
  <c r="T281" i="6"/>
  <c r="CT281" i="6" s="1"/>
  <c r="DD281" i="6" s="1"/>
  <c r="CV137" i="2"/>
  <c r="P137" i="6"/>
  <c r="CP137" i="6" s="1"/>
  <c r="CZ137" i="6" s="1"/>
  <c r="CZ202" i="2"/>
  <c r="T202" i="6"/>
  <c r="CT202" i="6" s="1"/>
  <c r="DD202" i="6" s="1"/>
  <c r="CX181" i="2"/>
  <c r="R181" i="6"/>
  <c r="CR181" i="6" s="1"/>
  <c r="DB181" i="6" s="1"/>
  <c r="CZ195" i="2"/>
  <c r="T195" i="6"/>
  <c r="CT195" i="6" s="1"/>
  <c r="DD195" i="6" s="1"/>
  <c r="CZ183" i="2"/>
  <c r="T183" i="6"/>
  <c r="CT183" i="6" s="1"/>
  <c r="DD183" i="6" s="1"/>
  <c r="CT83" i="2"/>
  <c r="N83" i="6"/>
  <c r="CN83" i="6" s="1"/>
  <c r="CY74" i="2"/>
  <c r="S74" i="6"/>
  <c r="CS74" i="6" s="1"/>
  <c r="DC74" i="6" s="1"/>
  <c r="CW63" i="6"/>
  <c r="CV63" i="6" s="1"/>
  <c r="CX46" i="2"/>
  <c r="R46" i="6"/>
  <c r="CR46" i="6" s="1"/>
  <c r="DB46" i="6" s="1"/>
  <c r="CW241" i="6"/>
  <c r="CV241" i="6" s="1"/>
  <c r="CW68" i="6"/>
  <c r="CV68" i="6" s="1"/>
  <c r="CW252" i="6"/>
  <c r="CV252" i="6" s="1"/>
  <c r="CW80" i="6"/>
  <c r="CV80" i="6" s="1"/>
  <c r="CW72" i="6"/>
  <c r="CV72" i="6" s="1"/>
  <c r="CV257" i="2"/>
  <c r="P257" i="6"/>
  <c r="CP257" i="6" s="1"/>
  <c r="CZ257" i="6" s="1"/>
  <c r="CY240" i="2"/>
  <c r="S240" i="6"/>
  <c r="CS240" i="6" s="1"/>
  <c r="DC240" i="6" s="1"/>
  <c r="CX295" i="2"/>
  <c r="R295" i="6"/>
  <c r="CR295" i="6" s="1"/>
  <c r="DB295" i="6" s="1"/>
  <c r="CT290" i="2"/>
  <c r="CT260" i="2"/>
  <c r="N260" i="6"/>
  <c r="CN260" i="6" s="1"/>
  <c r="CX260" i="6" s="1"/>
  <c r="CY237" i="2"/>
  <c r="S237" i="6"/>
  <c r="CS237" i="6" s="1"/>
  <c r="DC237" i="6" s="1"/>
  <c r="CW256" i="2"/>
  <c r="Q256" i="6"/>
  <c r="CQ256" i="6" s="1"/>
  <c r="DA256" i="6" s="1"/>
  <c r="CT215" i="2"/>
  <c r="N215" i="6"/>
  <c r="CN215" i="6" s="1"/>
  <c r="CX215" i="6" s="1"/>
  <c r="CT217" i="2"/>
  <c r="N217" i="6"/>
  <c r="CN217" i="6" s="1"/>
  <c r="CX217" i="6" s="1"/>
  <c r="CZ137" i="2"/>
  <c r="T137" i="6"/>
  <c r="CT137" i="6" s="1"/>
  <c r="DD137" i="6" s="1"/>
  <c r="CT178" i="2"/>
  <c r="N178" i="6"/>
  <c r="CN178" i="6" s="1"/>
  <c r="CX178" i="6" s="1"/>
  <c r="CW145" i="2"/>
  <c r="Q145" i="6"/>
  <c r="CQ145" i="6" s="1"/>
  <c r="DA145" i="6" s="1"/>
  <c r="CU148" i="2"/>
  <c r="O148" i="6"/>
  <c r="CO148" i="6" s="1"/>
  <c r="CY148" i="6" s="1"/>
  <c r="CV141" i="2"/>
  <c r="P141" i="6"/>
  <c r="CP141" i="6" s="1"/>
  <c r="CZ141" i="6" s="1"/>
  <c r="CX200" i="2"/>
  <c r="R200" i="6"/>
  <c r="CR200" i="6" s="1"/>
  <c r="DB200" i="6" s="1"/>
  <c r="CU163" i="2"/>
  <c r="O163" i="6"/>
  <c r="CO163" i="6" s="1"/>
  <c r="CY163" i="6" s="1"/>
  <c r="CU147" i="2"/>
  <c r="O147" i="6"/>
  <c r="CO147" i="6" s="1"/>
  <c r="CY147" i="6" s="1"/>
  <c r="CT139" i="2"/>
  <c r="N139" i="6"/>
  <c r="CN139" i="6" s="1"/>
  <c r="CX139" i="6" s="1"/>
  <c r="CW93" i="2"/>
  <c r="Q93" i="6"/>
  <c r="CQ93" i="6" s="1"/>
  <c r="DA93" i="6" s="1"/>
  <c r="CV80" i="2"/>
  <c r="P80" i="6"/>
  <c r="CP80" i="6" s="1"/>
  <c r="CZ80" i="6" s="1"/>
  <c r="CU85" i="2"/>
  <c r="O85" i="6"/>
  <c r="CO85" i="6" s="1"/>
  <c r="CY85" i="6" s="1"/>
  <c r="CV76" i="2"/>
  <c r="CZ66" i="2"/>
  <c r="T66" i="6"/>
  <c r="CT66" i="6" s="1"/>
  <c r="DD66" i="6" s="1"/>
  <c r="CY80" i="2"/>
  <c r="S80" i="6"/>
  <c r="CS80" i="6" s="1"/>
  <c r="DC80" i="6" s="1"/>
  <c r="CZ55" i="2"/>
  <c r="T55" i="6"/>
  <c r="CT55" i="6" s="1"/>
  <c r="DD55" i="6" s="1"/>
  <c r="CU46" i="2"/>
  <c r="O46" i="6"/>
  <c r="CO46" i="6" s="1"/>
  <c r="CY46" i="6" s="1"/>
  <c r="CY62" i="2"/>
  <c r="S62" i="6"/>
  <c r="CS62" i="6" s="1"/>
  <c r="DC62" i="6" s="1"/>
  <c r="CY56" i="2"/>
  <c r="S56" i="6"/>
  <c r="CS56" i="6" s="1"/>
  <c r="DC56" i="6" s="1"/>
  <c r="CY52" i="2"/>
  <c r="S52" i="6"/>
  <c r="CS52" i="6" s="1"/>
  <c r="DC52" i="6" s="1"/>
  <c r="CY294" i="2"/>
  <c r="S294" i="6"/>
  <c r="CS294" i="6" s="1"/>
  <c r="DC294" i="6" s="1"/>
  <c r="CT277" i="2"/>
  <c r="N277" i="6"/>
  <c r="CN277" i="6" s="1"/>
  <c r="CX277" i="6" s="1"/>
  <c r="CW178" i="2"/>
  <c r="Q178" i="6"/>
  <c r="CQ178" i="6" s="1"/>
  <c r="DA178" i="6" s="1"/>
  <c r="CX137" i="2"/>
  <c r="R137" i="6"/>
  <c r="CR137" i="6" s="1"/>
  <c r="DB137" i="6" s="1"/>
  <c r="CY203" i="2"/>
  <c r="S203" i="6"/>
  <c r="CS203" i="6" s="1"/>
  <c r="DC203" i="6" s="1"/>
  <c r="CT152" i="2"/>
  <c r="N152" i="6"/>
  <c r="CN152" i="6" s="1"/>
  <c r="CY82" i="2"/>
  <c r="S82" i="6"/>
  <c r="CS82" i="6" s="1"/>
  <c r="DC82" i="6" s="1"/>
  <c r="CU221" i="2"/>
  <c r="O221" i="6"/>
  <c r="CO221" i="6" s="1"/>
  <c r="CY221" i="6" s="1"/>
  <c r="CY296" i="2"/>
  <c r="S296" i="6"/>
  <c r="CS296" i="6" s="1"/>
  <c r="DC296" i="6" s="1"/>
  <c r="CZ272" i="2"/>
  <c r="T272" i="6"/>
  <c r="CT272" i="6" s="1"/>
  <c r="DD272" i="6" s="1"/>
  <c r="CW199" i="2"/>
  <c r="Q199" i="6"/>
  <c r="CQ199" i="6" s="1"/>
  <c r="DA199" i="6" s="1"/>
  <c r="CY228" i="2"/>
  <c r="S228" i="6"/>
  <c r="CS228" i="6" s="1"/>
  <c r="DC228" i="6" s="1"/>
  <c r="CW195" i="6"/>
  <c r="CV195" i="6" s="1"/>
  <c r="CX166" i="2"/>
  <c r="R166" i="6"/>
  <c r="CR166" i="6" s="1"/>
  <c r="DB166" i="6" s="1"/>
  <c r="CV206" i="2"/>
  <c r="P206" i="6"/>
  <c r="CP206" i="6" s="1"/>
  <c r="CZ206" i="6" s="1"/>
  <c r="CW137" i="2"/>
  <c r="Q137" i="6"/>
  <c r="CQ137" i="6" s="1"/>
  <c r="DA137" i="6" s="1"/>
  <c r="CZ153" i="2"/>
  <c r="P144" i="6"/>
  <c r="CP144" i="6" s="1"/>
  <c r="CZ144" i="6" s="1"/>
  <c r="CW156" i="2"/>
  <c r="Q156" i="6"/>
  <c r="CQ156" i="6" s="1"/>
  <c r="DA156" i="6" s="1"/>
  <c r="CT82" i="2"/>
  <c r="N82" i="6"/>
  <c r="CN82" i="6" s="1"/>
  <c r="CX120" i="2"/>
  <c r="R120" i="6"/>
  <c r="CR120" i="6" s="1"/>
  <c r="DB120" i="6" s="1"/>
  <c r="CY101" i="2"/>
  <c r="S101" i="6"/>
  <c r="CS101" i="6" s="1"/>
  <c r="DC101" i="6" s="1"/>
  <c r="CT176" i="2"/>
  <c r="N176" i="6"/>
  <c r="CN176" i="6" s="1"/>
  <c r="CX176" i="6" s="1"/>
  <c r="R176" i="6"/>
  <c r="CR176" i="6" s="1"/>
  <c r="DB176" i="6" s="1"/>
  <c r="CW98" i="2"/>
  <c r="Q98" i="6"/>
  <c r="CQ98" i="6" s="1"/>
  <c r="DA98" i="6" s="1"/>
  <c r="CY42" i="2"/>
  <c r="S42" i="6"/>
  <c r="CS42" i="6" s="1"/>
  <c r="DC42" i="6" s="1"/>
  <c r="CV92" i="2"/>
  <c r="P92" i="6"/>
  <c r="CP92" i="6" s="1"/>
  <c r="CZ92" i="6" s="1"/>
  <c r="CX67" i="2"/>
  <c r="R67" i="6"/>
  <c r="CR67" i="6" s="1"/>
  <c r="DB67" i="6" s="1"/>
  <c r="CV277" i="2"/>
  <c r="P277" i="6"/>
  <c r="CP277" i="6" s="1"/>
  <c r="CZ277" i="6" s="1"/>
  <c r="CW212" i="6"/>
  <c r="CV212" i="6" s="1"/>
  <c r="CZ187" i="2"/>
  <c r="T187" i="6"/>
  <c r="CT187" i="6" s="1"/>
  <c r="DD187" i="6" s="1"/>
  <c r="CV202" i="2"/>
  <c r="P202" i="6"/>
  <c r="CP202" i="6" s="1"/>
  <c r="CZ202" i="6" s="1"/>
  <c r="CZ82" i="2"/>
  <c r="T82" i="6"/>
  <c r="CT82" i="6" s="1"/>
  <c r="DD82" i="6" s="1"/>
  <c r="CY216" i="2"/>
  <c r="S216" i="6"/>
  <c r="CS216" i="6" s="1"/>
  <c r="DC216" i="6" s="1"/>
  <c r="CX186" i="2"/>
  <c r="R186" i="6"/>
  <c r="CR186" i="6" s="1"/>
  <c r="DB186" i="6" s="1"/>
  <c r="CX58" i="2"/>
  <c r="R58" i="6"/>
  <c r="CR58" i="6" s="1"/>
  <c r="DB58" i="6" s="1"/>
  <c r="CV287" i="2"/>
  <c r="P287" i="6"/>
  <c r="CP287" i="6" s="1"/>
  <c r="CZ287" i="6" s="1"/>
  <c r="CY185" i="2"/>
  <c r="S185" i="6"/>
  <c r="CS185" i="6" s="1"/>
  <c r="DC185" i="6" s="1"/>
  <c r="CT124" i="2"/>
  <c r="N124" i="6"/>
  <c r="CN124" i="6" s="1"/>
  <c r="CX124" i="6" s="1"/>
  <c r="CT104" i="2"/>
  <c r="N104" i="6"/>
  <c r="CN104" i="6" s="1"/>
  <c r="CX104" i="6" s="1"/>
  <c r="CZ118" i="2"/>
  <c r="T118" i="6"/>
  <c r="CT118" i="6" s="1"/>
  <c r="DD118" i="6" s="1"/>
  <c r="CW54" i="2"/>
  <c r="Q54" i="6"/>
  <c r="CQ54" i="6" s="1"/>
  <c r="DA54" i="6" s="1"/>
  <c r="CU249" i="2"/>
  <c r="O249" i="6"/>
  <c r="CO249" i="6" s="1"/>
  <c r="CY249" i="6" s="1"/>
  <c r="CU260" i="2"/>
  <c r="O260" i="6"/>
  <c r="CO260" i="6" s="1"/>
  <c r="CY260" i="6" s="1"/>
  <c r="CW212" i="2"/>
  <c r="Q212" i="6"/>
  <c r="CQ212" i="6" s="1"/>
  <c r="DA212" i="6" s="1"/>
  <c r="CZ190" i="2"/>
  <c r="T190" i="6"/>
  <c r="CT190" i="6" s="1"/>
  <c r="DD190" i="6" s="1"/>
  <c r="CU156" i="2"/>
  <c r="O156" i="6"/>
  <c r="CO156" i="6" s="1"/>
  <c r="CY156" i="6" s="1"/>
  <c r="CT227" i="2"/>
  <c r="N227" i="6"/>
  <c r="CN227" i="6" s="1"/>
  <c r="CX227" i="6" s="1"/>
  <c r="CU103" i="2"/>
  <c r="O103" i="6"/>
  <c r="CO103" i="6" s="1"/>
  <c r="CY103" i="6" s="1"/>
  <c r="CY152" i="2"/>
  <c r="S152" i="6"/>
  <c r="CS152" i="6" s="1"/>
  <c r="DC152" i="6" s="1"/>
  <c r="CU137" i="2"/>
  <c r="O137" i="6"/>
  <c r="CO137" i="6" s="1"/>
  <c r="CY137" i="6" s="1"/>
  <c r="CX82" i="2"/>
  <c r="R82" i="6"/>
  <c r="CR82" i="6" s="1"/>
  <c r="DB82" i="6" s="1"/>
  <c r="CV224" i="2"/>
  <c r="CW85" i="2"/>
  <c r="Q85" i="6"/>
  <c r="CQ85" i="6" s="1"/>
  <c r="DA85" i="6" s="1"/>
  <c r="CY79" i="2"/>
  <c r="S79" i="6"/>
  <c r="CS79" i="6" s="1"/>
  <c r="DC79" i="6" s="1"/>
  <c r="CY273" i="2"/>
  <c r="S273" i="6"/>
  <c r="CS273" i="6" s="1"/>
  <c r="DC273" i="6" s="1"/>
  <c r="CV276" i="2"/>
  <c r="P276" i="6"/>
  <c r="CP276" i="6" s="1"/>
  <c r="CZ276" i="6" s="1"/>
  <c r="CZ293" i="2"/>
  <c r="T293" i="6"/>
  <c r="CT293" i="6" s="1"/>
  <c r="DD293" i="6" s="1"/>
  <c r="CV249" i="2"/>
  <c r="P249" i="6"/>
  <c r="CP249" i="6" s="1"/>
  <c r="CZ249" i="6" s="1"/>
  <c r="CU253" i="2"/>
  <c r="O253" i="6"/>
  <c r="CO253" i="6" s="1"/>
  <c r="CY253" i="6" s="1"/>
  <c r="CY225" i="2"/>
  <c r="S225" i="6"/>
  <c r="CS225" i="6" s="1"/>
  <c r="DC225" i="6" s="1"/>
  <c r="CY299" i="2"/>
  <c r="S299" i="6"/>
  <c r="CS299" i="6" s="1"/>
  <c r="DC299" i="6" s="1"/>
  <c r="CW289" i="2"/>
  <c r="Q289" i="6"/>
  <c r="CQ289" i="6" s="1"/>
  <c r="DA289" i="6" s="1"/>
  <c r="CU283" i="2"/>
  <c r="O283" i="6"/>
  <c r="CO283" i="6" s="1"/>
  <c r="CY283" i="6" s="1"/>
  <c r="CY243" i="2"/>
  <c r="S243" i="6"/>
  <c r="CS243" i="6" s="1"/>
  <c r="DC243" i="6" s="1"/>
  <c r="CX96" i="2"/>
  <c r="R96" i="6"/>
  <c r="CR96" i="6" s="1"/>
  <c r="DB96" i="6" s="1"/>
  <c r="CT293" i="2"/>
  <c r="N293" i="6"/>
  <c r="CN293" i="6" s="1"/>
  <c r="CX293" i="6" s="1"/>
  <c r="CT285" i="2"/>
  <c r="CW236" i="2"/>
  <c r="Q236" i="6"/>
  <c r="CQ236" i="6" s="1"/>
  <c r="DA236" i="6" s="1"/>
  <c r="CV212" i="2"/>
  <c r="P212" i="6"/>
  <c r="CP212" i="6" s="1"/>
  <c r="CZ212" i="6" s="1"/>
  <c r="CW140" i="2"/>
  <c r="Q140" i="6"/>
  <c r="CQ140" i="6" s="1"/>
  <c r="DA140" i="6" s="1"/>
  <c r="CZ160" i="2"/>
  <c r="T160" i="6"/>
  <c r="CT160" i="6" s="1"/>
  <c r="DD160" i="6" s="1"/>
  <c r="CY176" i="2"/>
  <c r="S176" i="6"/>
  <c r="CS176" i="6" s="1"/>
  <c r="DC176" i="6" s="1"/>
  <c r="CU153" i="2"/>
  <c r="O153" i="6"/>
  <c r="CO153" i="6" s="1"/>
  <c r="CY153" i="6" s="1"/>
  <c r="CV153" i="2"/>
  <c r="P153" i="6"/>
  <c r="CP153" i="6" s="1"/>
  <c r="CZ153" i="6" s="1"/>
  <c r="CT172" i="2"/>
  <c r="N172" i="6"/>
  <c r="CN172" i="6" s="1"/>
  <c r="CY169" i="2"/>
  <c r="S169" i="6"/>
  <c r="CS169" i="6" s="1"/>
  <c r="DC169" i="6" s="1"/>
  <c r="CY156" i="2"/>
  <c r="S156" i="6"/>
  <c r="CS156" i="6" s="1"/>
  <c r="DC156" i="6" s="1"/>
  <c r="CW150" i="2"/>
  <c r="Q150" i="6"/>
  <c r="CQ150" i="6" s="1"/>
  <c r="DA150" i="6" s="1"/>
  <c r="CW112" i="2"/>
  <c r="Q112" i="6"/>
  <c r="CQ112" i="6" s="1"/>
  <c r="DA112" i="6" s="1"/>
  <c r="CW158" i="2"/>
  <c r="Q158" i="6"/>
  <c r="CQ158" i="6" s="1"/>
  <c r="DA158" i="6" s="1"/>
  <c r="CX106" i="2"/>
  <c r="R106" i="6"/>
  <c r="CR106" i="6" s="1"/>
  <c r="DB106" i="6" s="1"/>
  <c r="CT101" i="2"/>
  <c r="N101" i="6"/>
  <c r="CN101" i="6" s="1"/>
  <c r="CV101" i="2"/>
  <c r="P101" i="6"/>
  <c r="CP101" i="6" s="1"/>
  <c r="CZ101" i="6" s="1"/>
  <c r="CX258" i="2"/>
  <c r="R258" i="6"/>
  <c r="CR258" i="6" s="1"/>
  <c r="DB258" i="6" s="1"/>
  <c r="CX214" i="2"/>
  <c r="CW124" i="2"/>
  <c r="Q124" i="6"/>
  <c r="CQ124" i="6" s="1"/>
  <c r="DA124" i="6" s="1"/>
  <c r="CT189" i="2"/>
  <c r="N189" i="6"/>
  <c r="CN189" i="6" s="1"/>
  <c r="CX189" i="6" s="1"/>
  <c r="CZ174" i="2"/>
  <c r="T174" i="6"/>
  <c r="CT174" i="6" s="1"/>
  <c r="DD174" i="6" s="1"/>
  <c r="CZ170" i="2"/>
  <c r="T170" i="6"/>
  <c r="CT170" i="6" s="1"/>
  <c r="DD170" i="6" s="1"/>
  <c r="CZ166" i="2"/>
  <c r="T166" i="6"/>
  <c r="CT166" i="6" s="1"/>
  <c r="DD166" i="6" s="1"/>
  <c r="CZ162" i="2"/>
  <c r="T162" i="6"/>
  <c r="CT162" i="6" s="1"/>
  <c r="DD162" i="6" s="1"/>
  <c r="CZ158" i="2"/>
  <c r="T158" i="6"/>
  <c r="CT158" i="6" s="1"/>
  <c r="DD158" i="6" s="1"/>
  <c r="CZ154" i="2"/>
  <c r="T154" i="6"/>
  <c r="CT154" i="6" s="1"/>
  <c r="DD154" i="6" s="1"/>
  <c r="CZ150" i="2"/>
  <c r="T150" i="6"/>
  <c r="CT150" i="6" s="1"/>
  <c r="DD150" i="6" s="1"/>
  <c r="CZ146" i="2"/>
  <c r="T146" i="6"/>
  <c r="CT146" i="6" s="1"/>
  <c r="DD146" i="6" s="1"/>
  <c r="CZ142" i="2"/>
  <c r="T142" i="6"/>
  <c r="CT142" i="6" s="1"/>
  <c r="DD142" i="6" s="1"/>
  <c r="CV118" i="2"/>
  <c r="P118" i="6"/>
  <c r="CP118" i="6" s="1"/>
  <c r="CZ118" i="6" s="1"/>
  <c r="CT93" i="2"/>
  <c r="N93" i="6"/>
  <c r="CN93" i="6" s="1"/>
  <c r="CW111" i="6"/>
  <c r="CV111" i="6" s="1"/>
  <c r="CT114" i="2"/>
  <c r="N114" i="6"/>
  <c r="CN114" i="6" s="1"/>
  <c r="CX114" i="6" s="1"/>
  <c r="CY104" i="2"/>
  <c r="S104" i="6"/>
  <c r="CS104" i="6" s="1"/>
  <c r="DC104" i="6" s="1"/>
  <c r="CV85" i="2"/>
  <c r="P85" i="6"/>
  <c r="CP85" i="6" s="1"/>
  <c r="CZ85" i="6" s="1"/>
  <c r="CW73" i="2"/>
  <c r="Q73" i="6"/>
  <c r="CQ73" i="6" s="1"/>
  <c r="DA73" i="6" s="1"/>
  <c r="CW42" i="2"/>
  <c r="Q42" i="6"/>
  <c r="CQ42" i="6" s="1"/>
  <c r="DA42" i="6" s="1"/>
  <c r="CZ125" i="2"/>
  <c r="T125" i="6"/>
  <c r="CT125" i="6" s="1"/>
  <c r="DD125" i="6" s="1"/>
  <c r="CZ117" i="2"/>
  <c r="T117" i="6"/>
  <c r="CT117" i="6" s="1"/>
  <c r="DD117" i="6" s="1"/>
  <c r="CZ109" i="2"/>
  <c r="T109" i="6"/>
  <c r="CT109" i="6" s="1"/>
  <c r="DD109" i="6" s="1"/>
  <c r="CZ94" i="2"/>
  <c r="T94" i="6"/>
  <c r="CT94" i="6" s="1"/>
  <c r="DD94" i="6" s="1"/>
  <c r="CZ77" i="2"/>
  <c r="T77" i="6"/>
  <c r="CT77" i="6" s="1"/>
  <c r="DD77" i="6" s="1"/>
  <c r="CX52" i="2"/>
  <c r="R52" i="6"/>
  <c r="CR52" i="6" s="1"/>
  <c r="DB52" i="6" s="1"/>
  <c r="CZ100" i="2"/>
  <c r="T100" i="6"/>
  <c r="CT100" i="6" s="1"/>
  <c r="DD100" i="6" s="1"/>
  <c r="CY90" i="2"/>
  <c r="S90" i="6"/>
  <c r="CS90" i="6" s="1"/>
  <c r="DC90" i="6" s="1"/>
  <c r="CZ81" i="2"/>
  <c r="T81" i="6"/>
  <c r="CT81" i="6" s="1"/>
  <c r="DD81" i="6" s="1"/>
  <c r="CT103" i="2"/>
  <c r="N103" i="6"/>
  <c r="CN103" i="6" s="1"/>
  <c r="CX103" i="6" s="1"/>
  <c r="CT99" i="2"/>
  <c r="N99" i="6"/>
  <c r="CN99" i="6" s="1"/>
  <c r="CX99" i="6" s="1"/>
  <c r="CT95" i="2"/>
  <c r="N95" i="6"/>
  <c r="CN95" i="6" s="1"/>
  <c r="CX95" i="6" s="1"/>
  <c r="CT91" i="2"/>
  <c r="N91" i="6"/>
  <c r="CN91" i="6" s="1"/>
  <c r="CX91" i="6" s="1"/>
  <c r="CZ87" i="2"/>
  <c r="T87" i="6"/>
  <c r="CT87" i="6" s="1"/>
  <c r="DD87" i="6" s="1"/>
  <c r="CW67" i="6"/>
  <c r="CV67" i="6" s="1"/>
  <c r="CW53" i="2"/>
  <c r="Q53" i="6"/>
  <c r="CQ53" i="6" s="1"/>
  <c r="DA53" i="6" s="1"/>
  <c r="CX57" i="2"/>
  <c r="R57" i="6"/>
  <c r="CR57" i="6" s="1"/>
  <c r="DB57" i="6" s="1"/>
  <c r="CY51" i="2"/>
  <c r="S51" i="6"/>
  <c r="CS51" i="6" s="1"/>
  <c r="DC51" i="6" s="1"/>
  <c r="CT50" i="2"/>
  <c r="N50" i="6"/>
  <c r="CN50" i="6" s="1"/>
  <c r="CX50" i="6" s="1"/>
  <c r="CV35" i="2"/>
  <c r="P35" i="6"/>
  <c r="CP35" i="6" s="1"/>
  <c r="CZ35" i="6" s="1"/>
  <c r="CT291" i="2"/>
  <c r="N291" i="6"/>
  <c r="CN291" i="6" s="1"/>
  <c r="CW272" i="2"/>
  <c r="CY249" i="2"/>
  <c r="S249" i="6"/>
  <c r="CS249" i="6" s="1"/>
  <c r="DC249" i="6" s="1"/>
  <c r="CV299" i="2"/>
  <c r="P299" i="6"/>
  <c r="CP299" i="6" s="1"/>
  <c r="CZ299" i="6" s="1"/>
  <c r="CT278" i="2"/>
  <c r="N278" i="6"/>
  <c r="CN278" i="6" s="1"/>
  <c r="CX278" i="6" s="1"/>
  <c r="CW244" i="2"/>
  <c r="Q244" i="6"/>
  <c r="CQ244" i="6" s="1"/>
  <c r="DA244" i="6" s="1"/>
  <c r="CV208" i="2"/>
  <c r="P208" i="6"/>
  <c r="CP208" i="6" s="1"/>
  <c r="CZ208" i="6" s="1"/>
  <c r="CW166" i="6"/>
  <c r="CV166" i="6" s="1"/>
  <c r="CW191" i="6"/>
  <c r="CV191" i="6" s="1"/>
  <c r="CW176" i="2"/>
  <c r="Q176" i="6"/>
  <c r="CQ176" i="6" s="1"/>
  <c r="DA176" i="6" s="1"/>
  <c r="CU202" i="2"/>
  <c r="O202" i="6"/>
  <c r="CO202" i="6" s="1"/>
  <c r="CY202" i="6" s="1"/>
  <c r="Q273" i="6"/>
  <c r="CQ273" i="6" s="1"/>
  <c r="DA273" i="6" s="1"/>
  <c r="CW287" i="2"/>
  <c r="Q287" i="6"/>
  <c r="CQ287" i="6" s="1"/>
  <c r="DA287" i="6" s="1"/>
  <c r="CV268" i="2"/>
  <c r="P268" i="6"/>
  <c r="CP268" i="6" s="1"/>
  <c r="CZ268" i="6" s="1"/>
  <c r="CV265" i="2"/>
  <c r="P265" i="6"/>
  <c r="CP265" i="6" s="1"/>
  <c r="CZ265" i="6" s="1"/>
  <c r="P295" i="6"/>
  <c r="CP295" i="6" s="1"/>
  <c r="CZ295" i="6" s="1"/>
  <c r="CU225" i="2"/>
  <c r="O225" i="6"/>
  <c r="CO225" i="6" s="1"/>
  <c r="CY225" i="6" s="1"/>
  <c r="P216" i="6"/>
  <c r="CP216" i="6" s="1"/>
  <c r="CZ216" i="6" s="1"/>
  <c r="CV294" i="2"/>
  <c r="P294" i="6"/>
  <c r="CP294" i="6" s="1"/>
  <c r="CZ294" i="6" s="1"/>
  <c r="CV280" i="2"/>
  <c r="P280" i="6"/>
  <c r="CP280" i="6" s="1"/>
  <c r="CZ280" i="6" s="1"/>
  <c r="CT276" i="2"/>
  <c r="N276" i="6"/>
  <c r="CN276" i="6" s="1"/>
  <c r="CX276" i="6" s="1"/>
  <c r="CU248" i="2"/>
  <c r="O248" i="6"/>
  <c r="CO248" i="6" s="1"/>
  <c r="CY248" i="6" s="1"/>
  <c r="CW243" i="2"/>
  <c r="Q243" i="6"/>
  <c r="CQ243" i="6" s="1"/>
  <c r="DA243" i="6" s="1"/>
  <c r="CY232" i="2"/>
  <c r="S232" i="6"/>
  <c r="CS232" i="6" s="1"/>
  <c r="DC232" i="6" s="1"/>
  <c r="CW199" i="6"/>
  <c r="CV199" i="6" s="1"/>
  <c r="CV233" i="2"/>
  <c r="P233" i="6"/>
  <c r="CP233" i="6" s="1"/>
  <c r="CZ233" i="6" s="1"/>
  <c r="CT165" i="2"/>
  <c r="N165" i="6"/>
  <c r="CN165" i="6" s="1"/>
  <c r="CX293" i="2"/>
  <c r="R293" i="6"/>
  <c r="CR293" i="6" s="1"/>
  <c r="DB293" i="6" s="1"/>
  <c r="CX285" i="2"/>
  <c r="R285" i="6"/>
  <c r="CR285" i="6" s="1"/>
  <c r="DB285" i="6" s="1"/>
  <c r="CW220" i="6"/>
  <c r="CV220" i="6" s="1"/>
  <c r="CT219" i="2"/>
  <c r="N219" i="6"/>
  <c r="CN219" i="6" s="1"/>
  <c r="CX219" i="6" s="1"/>
  <c r="CW208" i="2"/>
  <c r="Q208" i="6"/>
  <c r="CQ208" i="6" s="1"/>
  <c r="DA208" i="6" s="1"/>
  <c r="CY178" i="2"/>
  <c r="S178" i="6"/>
  <c r="CS178" i="6" s="1"/>
  <c r="DC178" i="6" s="1"/>
  <c r="CT205" i="2"/>
  <c r="N205" i="6"/>
  <c r="CN205" i="6" s="1"/>
  <c r="CX205" i="6" s="1"/>
  <c r="CW180" i="2"/>
  <c r="Q180" i="6"/>
  <c r="CQ180" i="6" s="1"/>
  <c r="DA180" i="6" s="1"/>
  <c r="CW207" i="6"/>
  <c r="CV207" i="6" s="1"/>
  <c r="CU176" i="2"/>
  <c r="O176" i="6"/>
  <c r="CO176" i="6" s="1"/>
  <c r="CY176" i="6" s="1"/>
  <c r="CY136" i="2"/>
  <c r="S136" i="6"/>
  <c r="CS136" i="6" s="1"/>
  <c r="DC136" i="6" s="1"/>
  <c r="CT191" i="2"/>
  <c r="N191" i="6"/>
  <c r="CN191" i="6" s="1"/>
  <c r="CX191" i="6" s="1"/>
  <c r="CW179" i="2"/>
  <c r="Q179" i="6"/>
  <c r="CQ179" i="6" s="1"/>
  <c r="DA179" i="6" s="1"/>
  <c r="CW169" i="2"/>
  <c r="Q169" i="6"/>
  <c r="CQ169" i="6" s="1"/>
  <c r="DA169" i="6" s="1"/>
  <c r="CW146" i="2"/>
  <c r="Q146" i="6"/>
  <c r="CQ146" i="6" s="1"/>
  <c r="DA146" i="6" s="1"/>
  <c r="CU105" i="2"/>
  <c r="O105" i="6"/>
  <c r="CO105" i="6" s="1"/>
  <c r="CY105" i="6" s="1"/>
  <c r="CV82" i="2"/>
  <c r="P82" i="6"/>
  <c r="CP82" i="6" s="1"/>
  <c r="CZ82" i="6" s="1"/>
  <c r="CX164" i="2"/>
  <c r="R164" i="6"/>
  <c r="CR164" i="6" s="1"/>
  <c r="DB164" i="6" s="1"/>
  <c r="CZ148" i="2"/>
  <c r="T148" i="6"/>
  <c r="CT148" i="6" s="1"/>
  <c r="DD148" i="6" s="1"/>
  <c r="CW78" i="2"/>
  <c r="Q78" i="6"/>
  <c r="CQ78" i="6" s="1"/>
  <c r="DA78" i="6" s="1"/>
  <c r="CV132" i="2"/>
  <c r="CX247" i="2"/>
  <c r="R247" i="6"/>
  <c r="CR247" i="6" s="1"/>
  <c r="DB247" i="6" s="1"/>
  <c r="CX239" i="2"/>
  <c r="R239" i="6"/>
  <c r="CR239" i="6" s="1"/>
  <c r="DB239" i="6" s="1"/>
  <c r="CW175" i="6"/>
  <c r="CV175" i="6" s="1"/>
  <c r="CZ163" i="2"/>
  <c r="T163" i="6"/>
  <c r="CT163" i="6" s="1"/>
  <c r="DD163" i="6" s="1"/>
  <c r="CY147" i="2"/>
  <c r="S147" i="6"/>
  <c r="CS147" i="6" s="1"/>
  <c r="DC147" i="6" s="1"/>
  <c r="CT129" i="2"/>
  <c r="N129" i="6"/>
  <c r="CN129" i="6" s="1"/>
  <c r="CX197" i="2"/>
  <c r="R197" i="6"/>
  <c r="CR197" i="6" s="1"/>
  <c r="DB197" i="6" s="1"/>
  <c r="CW110" i="2"/>
  <c r="Q110" i="6"/>
  <c r="CQ110" i="6" s="1"/>
  <c r="DA110" i="6" s="1"/>
  <c r="CU98" i="2"/>
  <c r="O98" i="6"/>
  <c r="CO98" i="6" s="1"/>
  <c r="CY98" i="6" s="1"/>
  <c r="CV69" i="2"/>
  <c r="P69" i="6"/>
  <c r="CP69" i="6" s="1"/>
  <c r="CZ69" i="6" s="1"/>
  <c r="CW103" i="2"/>
  <c r="Q103" i="6"/>
  <c r="CQ103" i="6" s="1"/>
  <c r="DA103" i="6" s="1"/>
  <c r="CY85" i="2"/>
  <c r="S85" i="6"/>
  <c r="CS85" i="6" s="1"/>
  <c r="DC85" i="6" s="1"/>
  <c r="CV42" i="2"/>
  <c r="P42" i="6"/>
  <c r="CP42" i="6" s="1"/>
  <c r="CZ42" i="6" s="1"/>
  <c r="CZ120" i="2"/>
  <c r="T120" i="6"/>
  <c r="CT120" i="6" s="1"/>
  <c r="DD120" i="6" s="1"/>
  <c r="CZ112" i="2"/>
  <c r="T112" i="6"/>
  <c r="CT112" i="6" s="1"/>
  <c r="DD112" i="6" s="1"/>
  <c r="CU86" i="2"/>
  <c r="O86" i="6"/>
  <c r="CO86" i="6" s="1"/>
  <c r="CY86" i="6" s="1"/>
  <c r="CU70" i="2"/>
  <c r="O70" i="6"/>
  <c r="CO70" i="6" s="1"/>
  <c r="CY70" i="6" s="1"/>
  <c r="CU126" i="2"/>
  <c r="O126" i="6"/>
  <c r="CO126" i="6" s="1"/>
  <c r="CY126" i="6" s="1"/>
  <c r="CU124" i="2"/>
  <c r="O124" i="6"/>
  <c r="CO124" i="6" s="1"/>
  <c r="CY124" i="6" s="1"/>
  <c r="CU122" i="2"/>
  <c r="O122" i="6"/>
  <c r="CO122" i="6" s="1"/>
  <c r="CY122" i="6" s="1"/>
  <c r="CU120" i="2"/>
  <c r="O120" i="6"/>
  <c r="CO120" i="6" s="1"/>
  <c r="CY120" i="6" s="1"/>
  <c r="CU118" i="2"/>
  <c r="O118" i="6"/>
  <c r="CO118" i="6" s="1"/>
  <c r="CY118" i="6" s="1"/>
  <c r="CU116" i="2"/>
  <c r="CU114" i="2"/>
  <c r="O114" i="6"/>
  <c r="CO114" i="6" s="1"/>
  <c r="CY114" i="6" s="1"/>
  <c r="CU112" i="2"/>
  <c r="O112" i="6"/>
  <c r="CO112" i="6" s="1"/>
  <c r="CY112" i="6" s="1"/>
  <c r="CU110" i="2"/>
  <c r="O110" i="6"/>
  <c r="CO110" i="6" s="1"/>
  <c r="CY110" i="6" s="1"/>
  <c r="CU108" i="2"/>
  <c r="O108" i="6"/>
  <c r="CO108" i="6" s="1"/>
  <c r="CY108" i="6" s="1"/>
  <c r="CU106" i="2"/>
  <c r="O106" i="6"/>
  <c r="CO106" i="6" s="1"/>
  <c r="CY106" i="6" s="1"/>
  <c r="CU97" i="2"/>
  <c r="O97" i="6"/>
  <c r="CO97" i="6" s="1"/>
  <c r="CY97" i="6" s="1"/>
  <c r="CT92" i="2"/>
  <c r="N92" i="6"/>
  <c r="CN92" i="6" s="1"/>
  <c r="CX92" i="6" s="1"/>
  <c r="CV61" i="2"/>
  <c r="P61" i="6"/>
  <c r="CP61" i="6" s="1"/>
  <c r="CZ61" i="6" s="1"/>
  <c r="CT79" i="2"/>
  <c r="N79" i="6"/>
  <c r="CN79" i="6" s="1"/>
  <c r="CZ75" i="2"/>
  <c r="T75" i="6"/>
  <c r="CT75" i="6" s="1"/>
  <c r="DD75" i="6" s="1"/>
  <c r="CV51" i="2"/>
  <c r="P51" i="6"/>
  <c r="CP51" i="6" s="1"/>
  <c r="CZ51" i="6" s="1"/>
  <c r="CV48" i="2"/>
  <c r="P48" i="6"/>
  <c r="CP48" i="6" s="1"/>
  <c r="CZ48" i="6" s="1"/>
  <c r="CV47" i="2"/>
  <c r="P47" i="6"/>
  <c r="CP47" i="6" s="1"/>
  <c r="CZ47" i="6" s="1"/>
  <c r="CY45" i="2"/>
  <c r="S45" i="6"/>
  <c r="CS45" i="6" s="1"/>
  <c r="DC45" i="6" s="1"/>
  <c r="CX43" i="2"/>
  <c r="R43" i="6"/>
  <c r="CR43" i="6" s="1"/>
  <c r="DB43" i="6" s="1"/>
  <c r="CZ35" i="2"/>
  <c r="T35" i="6"/>
  <c r="CT35" i="6" s="1"/>
  <c r="DD35" i="6" s="1"/>
  <c r="CW276" i="6"/>
  <c r="CV276" i="6" s="1"/>
  <c r="CW291" i="2"/>
  <c r="Q291" i="6"/>
  <c r="CQ291" i="6" s="1"/>
  <c r="DA291" i="6" s="1"/>
  <c r="CT298" i="2"/>
  <c r="N298" i="6"/>
  <c r="CN298" i="6" s="1"/>
  <c r="CU290" i="2"/>
  <c r="O290" i="6"/>
  <c r="CO290" i="6" s="1"/>
  <c r="CY290" i="6" s="1"/>
  <c r="CY264" i="2"/>
  <c r="S264" i="6"/>
  <c r="CS264" i="6" s="1"/>
  <c r="DC264" i="6" s="1"/>
  <c r="CV243" i="2"/>
  <c r="P243" i="6"/>
  <c r="CP243" i="6" s="1"/>
  <c r="CZ243" i="6" s="1"/>
  <c r="CU237" i="2"/>
  <c r="O237" i="6"/>
  <c r="CO237" i="6" s="1"/>
  <c r="CY237" i="6" s="1"/>
  <c r="CZ209" i="2"/>
  <c r="T209" i="6"/>
  <c r="CT209" i="6" s="1"/>
  <c r="DD209" i="6" s="1"/>
  <c r="CT96" i="2"/>
  <c r="N96" i="6"/>
  <c r="CN96" i="6" s="1"/>
  <c r="CZ233" i="2"/>
  <c r="T233" i="6"/>
  <c r="CT233" i="6" s="1"/>
  <c r="DD233" i="6" s="1"/>
  <c r="CT238" i="2"/>
  <c r="N238" i="6"/>
  <c r="CN238" i="6" s="1"/>
  <c r="CX238" i="6" s="1"/>
  <c r="CX195" i="2"/>
  <c r="CU140" i="2"/>
  <c r="O140" i="6"/>
  <c r="CO140" i="6" s="1"/>
  <c r="CY140" i="6" s="1"/>
  <c r="CT245" i="2"/>
  <c r="N245" i="6"/>
  <c r="CN245" i="6" s="1"/>
  <c r="CX245" i="6" s="1"/>
  <c r="CT213" i="2"/>
  <c r="N213" i="6"/>
  <c r="CN213" i="6" s="1"/>
  <c r="CX213" i="6" s="1"/>
  <c r="CT202" i="2"/>
  <c r="N202" i="6"/>
  <c r="CN202" i="6" s="1"/>
  <c r="CX202" i="6" s="1"/>
  <c r="CW153" i="2"/>
  <c r="Q153" i="6"/>
  <c r="CQ153" i="6" s="1"/>
  <c r="DA153" i="6" s="1"/>
  <c r="CX146" i="2"/>
  <c r="R146" i="6"/>
  <c r="CR146" i="6" s="1"/>
  <c r="DB146" i="6" s="1"/>
  <c r="CT190" i="2"/>
  <c r="N190" i="6"/>
  <c r="CN190" i="6" s="1"/>
  <c r="CT161" i="2"/>
  <c r="N161" i="6"/>
  <c r="CN161" i="6" s="1"/>
  <c r="CX161" i="6" s="1"/>
  <c r="CV152" i="2"/>
  <c r="P152" i="6"/>
  <c r="CP152" i="6" s="1"/>
  <c r="CZ152" i="6" s="1"/>
  <c r="CX105" i="2"/>
  <c r="R105" i="6"/>
  <c r="CR105" i="6" s="1"/>
  <c r="DB105" i="6" s="1"/>
  <c r="CV221" i="2"/>
  <c r="P221" i="6"/>
  <c r="CP221" i="6" s="1"/>
  <c r="CZ221" i="6" s="1"/>
  <c r="CT295" i="2"/>
  <c r="N295" i="6"/>
  <c r="CN295" i="6" s="1"/>
  <c r="CW261" i="2"/>
  <c r="Q261" i="6"/>
  <c r="CQ261" i="6" s="1"/>
  <c r="DA261" i="6" s="1"/>
  <c r="CV225" i="2"/>
  <c r="P225" i="6"/>
  <c r="CP225" i="6" s="1"/>
  <c r="CZ225" i="6" s="1"/>
  <c r="CW280" i="6"/>
  <c r="CV280" i="6" s="1"/>
  <c r="CZ277" i="2"/>
  <c r="T277" i="6"/>
  <c r="CT277" i="6" s="1"/>
  <c r="DD277" i="6" s="1"/>
  <c r="CW96" i="2"/>
  <c r="Q96" i="6"/>
  <c r="CQ96" i="6" s="1"/>
  <c r="DA96" i="6" s="1"/>
  <c r="CT232" i="2"/>
  <c r="N232" i="6"/>
  <c r="CN232" i="6" s="1"/>
  <c r="CX296" i="2"/>
  <c r="R296" i="6"/>
  <c r="CR296" i="6" s="1"/>
  <c r="DB296" i="6" s="1"/>
  <c r="CT246" i="2"/>
  <c r="N246" i="6"/>
  <c r="CN246" i="6" s="1"/>
  <c r="CX246" i="6" s="1"/>
  <c r="CT160" i="2"/>
  <c r="N160" i="6"/>
  <c r="CN160" i="6" s="1"/>
  <c r="CW162" i="6"/>
  <c r="CV162" i="6" s="1"/>
  <c r="CU164" i="2"/>
  <c r="O164" i="6"/>
  <c r="CO164" i="6" s="1"/>
  <c r="CY164" i="6" s="1"/>
  <c r="CV164" i="2"/>
  <c r="P164" i="6"/>
  <c r="CP164" i="6" s="1"/>
  <c r="CZ164" i="6" s="1"/>
  <c r="CX260" i="2"/>
  <c r="R260" i="6"/>
  <c r="CR260" i="6" s="1"/>
  <c r="DB260" i="6" s="1"/>
  <c r="CX240" i="2"/>
  <c r="R240" i="6"/>
  <c r="CR240" i="6" s="1"/>
  <c r="DB240" i="6" s="1"/>
  <c r="CX232" i="2"/>
  <c r="R232" i="6"/>
  <c r="CR232" i="6" s="1"/>
  <c r="DB232" i="6" s="1"/>
  <c r="CX221" i="2"/>
  <c r="R221" i="6"/>
  <c r="CR221" i="6" s="1"/>
  <c r="DB221" i="6" s="1"/>
  <c r="CT196" i="2"/>
  <c r="N196" i="6"/>
  <c r="CN196" i="6" s="1"/>
  <c r="CX196" i="6" s="1"/>
  <c r="CT167" i="2"/>
  <c r="N167" i="6"/>
  <c r="CN167" i="6" s="1"/>
  <c r="CX167" i="6" s="1"/>
  <c r="CU159" i="2"/>
  <c r="O159" i="6"/>
  <c r="CO159" i="6" s="1"/>
  <c r="CY159" i="6" s="1"/>
  <c r="CV159" i="2"/>
  <c r="P159" i="6"/>
  <c r="CP159" i="6" s="1"/>
  <c r="CZ159" i="6" s="1"/>
  <c r="CT151" i="2"/>
  <c r="N151" i="6"/>
  <c r="CN151" i="6" s="1"/>
  <c r="CX151" i="6" s="1"/>
  <c r="CU143" i="2"/>
  <c r="O143" i="6"/>
  <c r="CO143" i="6" s="1"/>
  <c r="CY143" i="6" s="1"/>
  <c r="CV143" i="2"/>
  <c r="P143" i="6"/>
  <c r="CP143" i="6" s="1"/>
  <c r="CZ143" i="6" s="1"/>
  <c r="CT135" i="2"/>
  <c r="N135" i="6"/>
  <c r="CN135" i="6" s="1"/>
  <c r="CX135" i="6" s="1"/>
  <c r="CU158" i="2"/>
  <c r="O158" i="6"/>
  <c r="CO158" i="6" s="1"/>
  <c r="CY158" i="6" s="1"/>
  <c r="CV158" i="2"/>
  <c r="P158" i="6"/>
  <c r="CP158" i="6" s="1"/>
  <c r="CZ158" i="6" s="1"/>
  <c r="CY89" i="2"/>
  <c r="S89" i="6"/>
  <c r="CS89" i="6" s="1"/>
  <c r="DC89" i="6" s="1"/>
  <c r="CY102" i="2"/>
  <c r="S102" i="6"/>
  <c r="CS102" i="6" s="1"/>
  <c r="DC102" i="6" s="1"/>
  <c r="CU94" i="2"/>
  <c r="O94" i="6"/>
  <c r="CO94" i="6" s="1"/>
  <c r="CY94" i="6" s="1"/>
  <c r="CX94" i="2"/>
  <c r="R94" i="6"/>
  <c r="CR94" i="6" s="1"/>
  <c r="DB94" i="6" s="1"/>
  <c r="CU100" i="2"/>
  <c r="O100" i="6"/>
  <c r="CO100" i="6" s="1"/>
  <c r="CY100" i="6" s="1"/>
  <c r="CU90" i="2"/>
  <c r="O90" i="6"/>
  <c r="CO90" i="6" s="1"/>
  <c r="CY90" i="6" s="1"/>
  <c r="CW90" i="2"/>
  <c r="Q90" i="6"/>
  <c r="CQ90" i="6" s="1"/>
  <c r="DA90" i="6" s="1"/>
  <c r="CT81" i="2"/>
  <c r="N81" i="6"/>
  <c r="CN81" i="6" s="1"/>
  <c r="CX81" i="6" s="1"/>
  <c r="CT47" i="2"/>
  <c r="N47" i="6"/>
  <c r="CN47" i="6" s="1"/>
  <c r="CX47" i="6" s="1"/>
  <c r="CW44" i="2"/>
  <c r="Q44" i="6"/>
  <c r="CQ44" i="6" s="1"/>
  <c r="DA44" i="6" s="1"/>
  <c r="CT35" i="2"/>
  <c r="N35" i="6"/>
  <c r="CN35" i="6" s="1"/>
  <c r="CX35" i="6" s="1"/>
  <c r="CX35" i="2"/>
  <c r="R35" i="6"/>
  <c r="CR35" i="6" s="1"/>
  <c r="DB35" i="6" s="1"/>
  <c r="CY295" i="2"/>
  <c r="CU294" i="2"/>
  <c r="O294" i="6"/>
  <c r="CO294" i="6" s="1"/>
  <c r="CY294" i="6" s="1"/>
  <c r="CT199" i="2"/>
  <c r="N199" i="6"/>
  <c r="CN199" i="6" s="1"/>
  <c r="CX199" i="6" s="1"/>
  <c r="CT243" i="2"/>
  <c r="N243" i="6"/>
  <c r="CN243" i="6" s="1"/>
  <c r="CX243" i="6" s="1"/>
  <c r="CT173" i="2"/>
  <c r="N173" i="6"/>
  <c r="CN173" i="6" s="1"/>
  <c r="CX173" i="6" s="1"/>
  <c r="CV169" i="2"/>
  <c r="P169" i="6"/>
  <c r="CP169" i="6" s="1"/>
  <c r="CZ169" i="6" s="1"/>
  <c r="CW114" i="6"/>
  <c r="CV114" i="6" s="1"/>
  <c r="CW122" i="6"/>
  <c r="CV122" i="6" s="1"/>
  <c r="R253" i="6"/>
  <c r="CR253" i="6" s="1"/>
  <c r="DB253" i="6" s="1"/>
  <c r="CX245" i="2"/>
  <c r="R245" i="6"/>
  <c r="CR245" i="6" s="1"/>
  <c r="DB245" i="6" s="1"/>
  <c r="CT170" i="2"/>
  <c r="N170" i="6"/>
  <c r="CN170" i="6" s="1"/>
  <c r="CX170" i="6" s="1"/>
  <c r="CU142" i="2"/>
  <c r="O142" i="6"/>
  <c r="CO142" i="6" s="1"/>
  <c r="CY142" i="6" s="1"/>
  <c r="CV142" i="2"/>
  <c r="P142" i="6"/>
  <c r="CP142" i="6" s="1"/>
  <c r="CZ142" i="6" s="1"/>
  <c r="CT138" i="2"/>
  <c r="N138" i="6"/>
  <c r="CN138" i="6" s="1"/>
  <c r="CX93" i="2"/>
  <c r="R93" i="6"/>
  <c r="CR93" i="6" s="1"/>
  <c r="DB93" i="6" s="1"/>
  <c r="CY130" i="2"/>
  <c r="S130" i="6"/>
  <c r="CS130" i="6" s="1"/>
  <c r="DC130" i="6" s="1"/>
  <c r="CW123" i="6"/>
  <c r="CV123" i="6" s="1"/>
  <c r="CX117" i="2"/>
  <c r="R117" i="6"/>
  <c r="CR117" i="6" s="1"/>
  <c r="DB117" i="6" s="1"/>
  <c r="CX80" i="2"/>
  <c r="R80" i="6"/>
  <c r="CR80" i="6" s="1"/>
  <c r="DB80" i="6" s="1"/>
  <c r="CV70" i="2"/>
  <c r="P70" i="6"/>
  <c r="CP70" i="6" s="1"/>
  <c r="CZ70" i="6" s="1"/>
  <c r="CZ65" i="2"/>
  <c r="T65" i="6"/>
  <c r="CT65" i="6" s="1"/>
  <c r="DD65" i="6" s="1"/>
  <c r="CU87" i="2"/>
  <c r="O87" i="6"/>
  <c r="CO87" i="6" s="1"/>
  <c r="CY87" i="6" s="1"/>
  <c r="CY83" i="2"/>
  <c r="S83" i="6"/>
  <c r="CS83" i="6" s="1"/>
  <c r="DC83" i="6" s="1"/>
  <c r="CW75" i="6"/>
  <c r="CV75" i="6" s="1"/>
  <c r="CU88" i="2"/>
  <c r="O88" i="6"/>
  <c r="CO88" i="6" s="1"/>
  <c r="CY88" i="6" s="1"/>
  <c r="CU84" i="2"/>
  <c r="O84" i="6"/>
  <c r="CO84" i="6" s="1"/>
  <c r="CY84" i="6" s="1"/>
  <c r="CU80" i="2"/>
  <c r="O80" i="6"/>
  <c r="CO80" i="6" s="1"/>
  <c r="CY80" i="6" s="1"/>
  <c r="CU76" i="2"/>
  <c r="CX68" i="2"/>
  <c r="CZ45" i="2"/>
  <c r="T45" i="6"/>
  <c r="CT45" i="6" s="1"/>
  <c r="DD45" i="6" s="1"/>
  <c r="CU50" i="2"/>
  <c r="O50" i="6"/>
  <c r="CO50" i="6" s="1"/>
  <c r="CY50" i="6" s="1"/>
  <c r="CU49" i="2"/>
  <c r="O49" i="6"/>
  <c r="CO49" i="6" s="1"/>
  <c r="CY49" i="6" s="1"/>
  <c r="CY48" i="2"/>
  <c r="S48" i="6"/>
  <c r="CS48" i="6" s="1"/>
  <c r="DC48" i="6" s="1"/>
  <c r="CY69" i="2"/>
  <c r="S69" i="6"/>
  <c r="CS69" i="6" s="1"/>
  <c r="DC69" i="6" s="1"/>
  <c r="CW276" i="2"/>
  <c r="Q276" i="6"/>
  <c r="CQ276" i="6" s="1"/>
  <c r="DA276" i="6" s="1"/>
  <c r="CU298" i="2"/>
  <c r="O298" i="6"/>
  <c r="CO298" i="6" s="1"/>
  <c r="CY298" i="6" s="1"/>
  <c r="CT282" i="2"/>
  <c r="CX190" i="2"/>
  <c r="R190" i="6"/>
  <c r="CR190" i="6" s="1"/>
  <c r="DB190" i="6" s="1"/>
  <c r="CT128" i="2"/>
  <c r="N128" i="6"/>
  <c r="CN128" i="6" s="1"/>
  <c r="CX128" i="6" s="1"/>
  <c r="CX220" i="2"/>
  <c r="R220" i="6"/>
  <c r="CR220" i="6" s="1"/>
  <c r="DB220" i="6" s="1"/>
  <c r="CX213" i="2"/>
  <c r="R213" i="6"/>
  <c r="CR213" i="6" s="1"/>
  <c r="DB213" i="6" s="1"/>
  <c r="CT166" i="2"/>
  <c r="CU162" i="2"/>
  <c r="O162" i="6"/>
  <c r="CO162" i="6" s="1"/>
  <c r="CY162" i="6" s="1"/>
  <c r="CV162" i="2"/>
  <c r="P162" i="6"/>
  <c r="CP162" i="6" s="1"/>
  <c r="CZ162" i="6" s="1"/>
  <c r="CT134" i="2"/>
  <c r="N134" i="6"/>
  <c r="CN134" i="6" s="1"/>
  <c r="CX134" i="6" s="1"/>
  <c r="CT131" i="2"/>
  <c r="N131" i="6"/>
  <c r="CN131" i="6" s="1"/>
  <c r="CX131" i="6" s="1"/>
  <c r="CT118" i="2"/>
  <c r="N118" i="6"/>
  <c r="CN118" i="6" s="1"/>
  <c r="CX118" i="6" s="1"/>
  <c r="CY283" i="2"/>
  <c r="S283" i="6"/>
  <c r="CS283" i="6" s="1"/>
  <c r="DC283" i="6" s="1"/>
  <c r="CT234" i="2"/>
  <c r="N234" i="6"/>
  <c r="CN234" i="6" s="1"/>
  <c r="CX234" i="6" s="1"/>
  <c r="CX252" i="2"/>
  <c r="R252" i="6"/>
  <c r="CR252" i="6" s="1"/>
  <c r="DB252" i="6" s="1"/>
  <c r="CT174" i="2"/>
  <c r="N174" i="6"/>
  <c r="CN174" i="6" s="1"/>
  <c r="CX174" i="6" s="1"/>
  <c r="O154" i="6"/>
  <c r="CO154" i="6" s="1"/>
  <c r="CY154" i="6" s="1"/>
  <c r="CV150" i="2"/>
  <c r="P150" i="6"/>
  <c r="CP150" i="6" s="1"/>
  <c r="CZ150" i="6" s="1"/>
  <c r="CV146" i="2"/>
  <c r="P146" i="6"/>
  <c r="CP146" i="6" s="1"/>
  <c r="CZ146" i="6" s="1"/>
  <c r="CY125" i="2"/>
  <c r="S125" i="6"/>
  <c r="CS125" i="6" s="1"/>
  <c r="DC125" i="6" s="1"/>
  <c r="CY121" i="2"/>
  <c r="S121" i="6"/>
  <c r="CS121" i="6" s="1"/>
  <c r="DC121" i="6" s="1"/>
  <c r="CY117" i="2"/>
  <c r="S117" i="6"/>
  <c r="CS117" i="6" s="1"/>
  <c r="DC117" i="6" s="1"/>
  <c r="CY113" i="2"/>
  <c r="S113" i="6"/>
  <c r="CS113" i="6" s="1"/>
  <c r="DC113" i="6" s="1"/>
  <c r="CY109" i="2"/>
  <c r="S109" i="6"/>
  <c r="CS109" i="6" s="1"/>
  <c r="DC109" i="6" s="1"/>
  <c r="CW61" i="2"/>
  <c r="Q61" i="6"/>
  <c r="CQ61" i="6" s="1"/>
  <c r="DA61" i="6" s="1"/>
  <c r="CW195" i="2"/>
  <c r="Q195" i="6"/>
  <c r="CQ195" i="6" s="1"/>
  <c r="DA195" i="6" s="1"/>
  <c r="CX205" i="2"/>
  <c r="R205" i="6"/>
  <c r="CR205" i="6" s="1"/>
  <c r="DB205" i="6" s="1"/>
  <c r="CV124" i="2"/>
  <c r="P124" i="6"/>
  <c r="CP124" i="6" s="1"/>
  <c r="CZ124" i="6" s="1"/>
  <c r="CY98" i="2"/>
  <c r="S98" i="6"/>
  <c r="CS98" i="6" s="1"/>
  <c r="DC98" i="6" s="1"/>
  <c r="CX102" i="2"/>
  <c r="R102" i="6"/>
  <c r="CR102" i="6" s="1"/>
  <c r="DB102" i="6" s="1"/>
  <c r="CZ79" i="2"/>
  <c r="T79" i="6"/>
  <c r="CT79" i="6" s="1"/>
  <c r="DD79" i="6" s="1"/>
  <c r="CW63" i="2"/>
  <c r="Q63" i="6"/>
  <c r="CQ63" i="6" s="1"/>
  <c r="DA63" i="6" s="1"/>
  <c r="CV43" i="2"/>
  <c r="P43" i="6"/>
  <c r="CP43" i="6" s="1"/>
  <c r="CZ43" i="6" s="1"/>
  <c r="CU66" i="2"/>
  <c r="O66" i="6"/>
  <c r="CO66" i="6" s="1"/>
  <c r="CY66" i="6" s="1"/>
  <c r="CU62" i="2"/>
  <c r="O62" i="6"/>
  <c r="CO62" i="6" s="1"/>
  <c r="CY62" i="6" s="1"/>
  <c r="CU58" i="2"/>
  <c r="O58" i="6"/>
  <c r="CO58" i="6" s="1"/>
  <c r="CY58" i="6" s="1"/>
  <c r="CU54" i="2"/>
  <c r="O54" i="6"/>
  <c r="CO54" i="6" s="1"/>
  <c r="CY54" i="6" s="1"/>
  <c r="CV38" i="2"/>
  <c r="P38" i="6"/>
  <c r="CP38" i="6" s="1"/>
  <c r="CZ38" i="6" s="1"/>
  <c r="CY268" i="2"/>
  <c r="S268" i="6"/>
  <c r="CS268" i="6" s="1"/>
  <c r="DC268" i="6" s="1"/>
  <c r="CZ200" i="2"/>
  <c r="T200" i="6"/>
  <c r="CT200" i="6" s="1"/>
  <c r="DD200" i="6" s="1"/>
  <c r="S288" i="6"/>
  <c r="CS288" i="6" s="1"/>
  <c r="DC288" i="6" s="1"/>
  <c r="CT253" i="2"/>
  <c r="N253" i="6"/>
  <c r="CN253" i="6" s="1"/>
  <c r="CX253" i="6" s="1"/>
  <c r="CW197" i="6"/>
  <c r="CV197" i="6" s="1"/>
  <c r="CU213" i="2"/>
  <c r="O213" i="6"/>
  <c r="CO213" i="6" s="1"/>
  <c r="CY213" i="6" s="1"/>
  <c r="CU205" i="2"/>
  <c r="O205" i="6"/>
  <c r="CO205" i="6" s="1"/>
  <c r="CY205" i="6" s="1"/>
  <c r="CT198" i="2"/>
  <c r="N198" i="6"/>
  <c r="CN198" i="6" s="1"/>
  <c r="CX198" i="6" s="1"/>
  <c r="R244" i="6"/>
  <c r="CR244" i="6" s="1"/>
  <c r="DB244" i="6" s="1"/>
  <c r="CT175" i="2"/>
  <c r="N175" i="6"/>
  <c r="CN175" i="6" s="1"/>
  <c r="CX175" i="6" s="1"/>
  <c r="CY167" i="2"/>
  <c r="S167" i="6"/>
  <c r="CS167" i="6" s="1"/>
  <c r="DC167" i="6" s="1"/>
  <c r="CW163" i="6"/>
  <c r="CV163" i="6" s="1"/>
  <c r="CZ151" i="2"/>
  <c r="T151" i="6"/>
  <c r="CT151" i="6" s="1"/>
  <c r="DD151" i="6" s="1"/>
  <c r="CY135" i="2"/>
  <c r="S135" i="6"/>
  <c r="CS135" i="6" s="1"/>
  <c r="DC135" i="6" s="1"/>
  <c r="CT89" i="2"/>
  <c r="N89" i="6"/>
  <c r="CN89" i="6" s="1"/>
  <c r="CT67" i="2"/>
  <c r="N67" i="6"/>
  <c r="CN67" i="6" s="1"/>
  <c r="CX67" i="6" s="1"/>
  <c r="CZ52" i="2"/>
  <c r="T52" i="6"/>
  <c r="CT52" i="6" s="1"/>
  <c r="DD52" i="6" s="1"/>
  <c r="CZ72" i="2"/>
  <c r="T72" i="6"/>
  <c r="CT72" i="6" s="1"/>
  <c r="DD72" i="6" s="1"/>
  <c r="CW50" i="2"/>
  <c r="Q50" i="6"/>
  <c r="CQ50" i="6" s="1"/>
  <c r="DA50" i="6" s="1"/>
  <c r="CT156" i="2"/>
  <c r="N156" i="6"/>
  <c r="CN156" i="6" s="1"/>
  <c r="CX114" i="2"/>
  <c r="R114" i="6"/>
  <c r="CR114" i="6" s="1"/>
  <c r="DB114" i="6" s="1"/>
  <c r="CX225" i="2"/>
  <c r="CX201" i="2"/>
  <c r="CT154" i="2"/>
  <c r="N154" i="6"/>
  <c r="CN154" i="6" s="1"/>
  <c r="CT150" i="2"/>
  <c r="N150" i="6"/>
  <c r="CN150" i="6" s="1"/>
  <c r="CX150" i="6" s="1"/>
  <c r="CT42" i="2"/>
  <c r="N42" i="6"/>
  <c r="CN42" i="6" s="1"/>
  <c r="CX42" i="6" s="1"/>
  <c r="CY127" i="2"/>
  <c r="S127" i="6"/>
  <c r="CS127" i="6" s="1"/>
  <c r="DC127" i="6" s="1"/>
  <c r="CY122" i="2"/>
  <c r="S122" i="6"/>
  <c r="CS122" i="6" s="1"/>
  <c r="DC122" i="6" s="1"/>
  <c r="CY118" i="2"/>
  <c r="S118" i="6"/>
  <c r="CS118" i="6" s="1"/>
  <c r="DC118" i="6" s="1"/>
  <c r="CY114" i="2"/>
  <c r="S114" i="6"/>
  <c r="CS114" i="6" s="1"/>
  <c r="DC114" i="6" s="1"/>
  <c r="CY110" i="2"/>
  <c r="S110" i="6"/>
  <c r="CS110" i="6" s="1"/>
  <c r="DC110" i="6" s="1"/>
  <c r="CY106" i="2"/>
  <c r="S106" i="6"/>
  <c r="CS106" i="6" s="1"/>
  <c r="DC106" i="6" s="1"/>
  <c r="CY92" i="2"/>
  <c r="S92" i="6"/>
  <c r="CS92" i="6" s="1"/>
  <c r="DC92" i="6" s="1"/>
  <c r="CZ241" i="2"/>
  <c r="T241" i="6"/>
  <c r="CT241" i="6" s="1"/>
  <c r="DD241" i="6" s="1"/>
  <c r="CX280" i="2"/>
  <c r="R280" i="6"/>
  <c r="CR280" i="6" s="1"/>
  <c r="DB280" i="6" s="1"/>
  <c r="CX257" i="2"/>
  <c r="R257" i="6"/>
  <c r="CR257" i="6" s="1"/>
  <c r="DB257" i="6" s="1"/>
  <c r="CZ129" i="2"/>
  <c r="T129" i="6"/>
  <c r="CT129" i="6" s="1"/>
  <c r="DD129" i="6" s="1"/>
  <c r="CZ98" i="2"/>
  <c r="T98" i="6"/>
  <c r="CT98" i="6" s="1"/>
  <c r="DD98" i="6" s="1"/>
  <c r="CV58" i="2"/>
  <c r="P58" i="6"/>
  <c r="CP58" i="6" s="1"/>
  <c r="CZ58" i="6" s="1"/>
  <c r="CZ67" i="2"/>
  <c r="T67" i="6"/>
  <c r="CT67" i="6" s="1"/>
  <c r="DD67" i="6" s="1"/>
  <c r="CY49" i="2"/>
  <c r="S49" i="6"/>
  <c r="CS49" i="6" s="1"/>
  <c r="DC49" i="6" s="1"/>
  <c r="CU44" i="2"/>
  <c r="O44" i="6"/>
  <c r="CO44" i="6" s="1"/>
  <c r="CY44" i="6" s="1"/>
  <c r="CU65" i="2"/>
  <c r="O65" i="6"/>
  <c r="CO65" i="6" s="1"/>
  <c r="CY65" i="6" s="1"/>
  <c r="CU61" i="2"/>
  <c r="O61" i="6"/>
  <c r="CO61" i="6" s="1"/>
  <c r="CY61" i="6" s="1"/>
  <c r="CU57" i="2"/>
  <c r="O57" i="6"/>
  <c r="CO57" i="6" s="1"/>
  <c r="CY57" i="6" s="1"/>
  <c r="CU53" i="2"/>
  <c r="O53" i="6"/>
  <c r="CO53" i="6" s="1"/>
  <c r="CY53" i="6" s="1"/>
  <c r="AX21" i="2"/>
  <c r="BF21" i="2" s="1"/>
  <c r="AV21" i="2"/>
  <c r="BD21" i="2" s="1"/>
  <c r="AU21" i="2"/>
  <c r="AW21" i="2"/>
  <c r="AT21" i="2"/>
  <c r="BB21" i="2" s="1"/>
  <c r="AZ21" i="2"/>
  <c r="AS21" i="2"/>
  <c r="AY21" i="2"/>
  <c r="BG21" i="2" s="1"/>
  <c r="L21" i="6" s="1"/>
  <c r="CN37" i="2"/>
  <c r="CX37" i="2" s="1"/>
  <c r="AD37" i="2"/>
  <c r="BL33" i="2"/>
  <c r="G33" i="6"/>
  <c r="CW9" i="2"/>
  <c r="Q9" i="6"/>
  <c r="CQ9" i="6" s="1"/>
  <c r="DA9" i="6" s="1"/>
  <c r="CY17" i="2"/>
  <c r="S17" i="6"/>
  <c r="CS17" i="6" s="1"/>
  <c r="DC17" i="6" s="1"/>
  <c r="CY10" i="2"/>
  <c r="S10" i="6"/>
  <c r="CS10" i="6" s="1"/>
  <c r="DC10" i="6" s="1"/>
  <c r="BO29" i="2"/>
  <c r="J29" i="6"/>
  <c r="BL32" i="2"/>
  <c r="G32" i="6"/>
  <c r="BM19" i="2"/>
  <c r="H19" i="6"/>
  <c r="BL31" i="2"/>
  <c r="G31" i="6"/>
  <c r="CT30" i="2"/>
  <c r="N30" i="6"/>
  <c r="CN30" i="6" s="1"/>
  <c r="CV29" i="2"/>
  <c r="P29" i="6"/>
  <c r="CP29" i="6" s="1"/>
  <c r="CZ29" i="6" s="1"/>
  <c r="CU22" i="2"/>
  <c r="O22" i="6"/>
  <c r="CO22" i="6" s="1"/>
  <c r="CY22" i="6" s="1"/>
  <c r="CY22" i="2"/>
  <c r="S22" i="6"/>
  <c r="CS22" i="6" s="1"/>
  <c r="DC22" i="6" s="1"/>
  <c r="CW16" i="2"/>
  <c r="Q16" i="6"/>
  <c r="CQ16" i="6" s="1"/>
  <c r="DA16" i="6" s="1"/>
  <c r="BN19" i="2"/>
  <c r="I19" i="6"/>
  <c r="BP29" i="2"/>
  <c r="K29" i="6"/>
  <c r="BQ19" i="2"/>
  <c r="L19" i="6"/>
  <c r="CU25" i="2"/>
  <c r="O25" i="6"/>
  <c r="CO25" i="6" s="1"/>
  <c r="CY25" i="6" s="1"/>
  <c r="CW6" i="2"/>
  <c r="Q6" i="6"/>
  <c r="CQ6" i="6" s="1"/>
  <c r="DA6" i="6" s="1"/>
  <c r="CV34" i="2"/>
  <c r="P34" i="6"/>
  <c r="CP34" i="6" s="1"/>
  <c r="CZ34" i="6" s="1"/>
  <c r="CZ16" i="2"/>
  <c r="T16" i="6"/>
  <c r="CT16" i="6" s="1"/>
  <c r="DD16" i="6" s="1"/>
  <c r="K17" i="6"/>
  <c r="CY13" i="2"/>
  <c r="S13" i="6"/>
  <c r="CS13" i="6" s="1"/>
  <c r="DC13" i="6" s="1"/>
  <c r="CT32" i="2"/>
  <c r="N32" i="6"/>
  <c r="CN32" i="6" s="1"/>
  <c r="CW23" i="2"/>
  <c r="Q23" i="6"/>
  <c r="CQ23" i="6" s="1"/>
  <c r="DA23" i="6" s="1"/>
  <c r="CZ10" i="2"/>
  <c r="T10" i="6"/>
  <c r="CT10" i="6" s="1"/>
  <c r="DD10" i="6" s="1"/>
  <c r="CT31" i="2"/>
  <c r="N31" i="6"/>
  <c r="CN31" i="6" s="1"/>
  <c r="CU32" i="2"/>
  <c r="O32" i="6"/>
  <c r="CO32" i="6" s="1"/>
  <c r="CY32" i="6" s="1"/>
  <c r="CU28" i="2"/>
  <c r="O28" i="6"/>
  <c r="CO28" i="6" s="1"/>
  <c r="CY28" i="6" s="1"/>
  <c r="BQ30" i="2"/>
  <c r="L30" i="6"/>
  <c r="CX24" i="2"/>
  <c r="R24" i="6"/>
  <c r="CR24" i="6" s="1"/>
  <c r="DB24" i="6" s="1"/>
  <c r="CX28" i="2"/>
  <c r="R28" i="6"/>
  <c r="CR28" i="6" s="1"/>
  <c r="DB28" i="6" s="1"/>
  <c r="BM33" i="2"/>
  <c r="H33" i="6"/>
  <c r="CZ6" i="2"/>
  <c r="T6" i="6"/>
  <c r="CT6" i="6" s="1"/>
  <c r="DD6" i="6" s="1"/>
  <c r="CU34" i="2"/>
  <c r="O34" i="6"/>
  <c r="CO34" i="6" s="1"/>
  <c r="CY34" i="6" s="1"/>
  <c r="CU29" i="2"/>
  <c r="O29" i="6"/>
  <c r="CO29" i="6" s="1"/>
  <c r="CY29" i="6" s="1"/>
  <c r="BL29" i="2"/>
  <c r="G29" i="6"/>
  <c r="CW32" i="2"/>
  <c r="Q32" i="6"/>
  <c r="CQ32" i="6" s="1"/>
  <c r="DA32" i="6" s="1"/>
  <c r="BN28" i="2"/>
  <c r="I28" i="6"/>
  <c r="CY30" i="2"/>
  <c r="S30" i="6"/>
  <c r="CS30" i="6" s="1"/>
  <c r="DC30" i="6" s="1"/>
  <c r="CZ25" i="2"/>
  <c r="T25" i="6"/>
  <c r="CT25" i="6" s="1"/>
  <c r="DD25" i="6" s="1"/>
  <c r="CV22" i="2"/>
  <c r="P22" i="6"/>
  <c r="CP22" i="6" s="1"/>
  <c r="CZ22" i="6" s="1"/>
  <c r="K31" i="6"/>
  <c r="BM27" i="2"/>
  <c r="H27" i="6"/>
  <c r="CW25" i="2"/>
  <c r="Q25" i="6"/>
  <c r="CQ25" i="6" s="1"/>
  <c r="DA25" i="6" s="1"/>
  <c r="CU21" i="2"/>
  <c r="O21" i="6"/>
  <c r="CO21" i="6" s="1"/>
  <c r="BP13" i="2"/>
  <c r="K13" i="6"/>
  <c r="CZ12" i="2"/>
  <c r="T12" i="6"/>
  <c r="CT12" i="6" s="1"/>
  <c r="DD12" i="6" s="1"/>
  <c r="BM10" i="2"/>
  <c r="CW10" i="2"/>
  <c r="Q10" i="6"/>
  <c r="CQ10" i="6" s="1"/>
  <c r="DA10" i="6" s="1"/>
  <c r="BP28" i="2"/>
  <c r="K28" i="6"/>
  <c r="CU33" i="2"/>
  <c r="O33" i="6"/>
  <c r="CO33" i="6" s="1"/>
  <c r="CY33" i="6" s="1"/>
  <c r="CW26" i="2"/>
  <c r="Q26" i="6"/>
  <c r="CQ26" i="6" s="1"/>
  <c r="DA26" i="6" s="1"/>
  <c r="BP26" i="2"/>
  <c r="CT17" i="2"/>
  <c r="N17" i="6"/>
  <c r="CN17" i="6" s="1"/>
  <c r="CX17" i="6" s="1"/>
  <c r="CY12" i="2"/>
  <c r="S12" i="6"/>
  <c r="CS12" i="6" s="1"/>
  <c r="DC12" i="6" s="1"/>
  <c r="G25" i="6"/>
  <c r="CY28" i="2"/>
  <c r="S28" i="6"/>
  <c r="CS28" i="6" s="1"/>
  <c r="DC28" i="6" s="1"/>
  <c r="BN29" i="2"/>
  <c r="I29" i="6"/>
  <c r="CZ33" i="2"/>
  <c r="T33" i="6"/>
  <c r="CT33" i="6" s="1"/>
  <c r="DD33" i="6" s="1"/>
  <c r="CZ27" i="2"/>
  <c r="T27" i="6"/>
  <c r="CT27" i="6" s="1"/>
  <c r="DD27" i="6" s="1"/>
  <c r="CT23" i="2"/>
  <c r="N23" i="6"/>
  <c r="CN23" i="6" s="1"/>
  <c r="CX23" i="6" s="1"/>
  <c r="H22" i="6"/>
  <c r="CU23" i="2"/>
  <c r="O23" i="6"/>
  <c r="CO23" i="6" s="1"/>
  <c r="CY23" i="6" s="1"/>
  <c r="CV11" i="2"/>
  <c r="P11" i="6"/>
  <c r="CP11" i="6" s="1"/>
  <c r="CZ11" i="6" s="1"/>
  <c r="CY18" i="2"/>
  <c r="S18" i="6"/>
  <c r="CS18" i="6" s="1"/>
  <c r="DC18" i="6" s="1"/>
  <c r="CV10" i="2"/>
  <c r="P10" i="6"/>
  <c r="CP10" i="6" s="1"/>
  <c r="CZ10" i="6" s="1"/>
  <c r="CY6" i="2"/>
  <c r="S6" i="6"/>
  <c r="CS6" i="6" s="1"/>
  <c r="DC6" i="6" s="1"/>
  <c r="CY9" i="2"/>
  <c r="S9" i="6"/>
  <c r="CS9" i="6" s="1"/>
  <c r="DC9" i="6" s="1"/>
  <c r="CX34" i="2"/>
  <c r="R34" i="6"/>
  <c r="CR34" i="6" s="1"/>
  <c r="DB34" i="6" s="1"/>
  <c r="CW33" i="2"/>
  <c r="Q33" i="6"/>
  <c r="CQ33" i="6" s="1"/>
  <c r="DA33" i="6" s="1"/>
  <c r="CY26" i="2"/>
  <c r="S26" i="6"/>
  <c r="CS26" i="6" s="1"/>
  <c r="DC26" i="6" s="1"/>
  <c r="CW21" i="2"/>
  <c r="Q21" i="6"/>
  <c r="CQ21" i="6" s="1"/>
  <c r="DA21" i="6" s="1"/>
  <c r="CZ32" i="2"/>
  <c r="T32" i="6"/>
  <c r="CT32" i="6" s="1"/>
  <c r="DD32" i="6" s="1"/>
  <c r="H31" i="6"/>
  <c r="CX29" i="2"/>
  <c r="R29" i="6"/>
  <c r="CR29" i="6" s="1"/>
  <c r="DB29" i="6" s="1"/>
  <c r="CZ19" i="2"/>
  <c r="T19" i="6"/>
  <c r="CT19" i="6" s="1"/>
  <c r="DD19" i="6" s="1"/>
  <c r="CY20" i="2"/>
  <c r="S20" i="6"/>
  <c r="CS20" i="6" s="1"/>
  <c r="DC20" i="6" s="1"/>
  <c r="CY14" i="2"/>
  <c r="S14" i="6"/>
  <c r="CS14" i="6" s="1"/>
  <c r="DC14" i="6" s="1"/>
  <c r="CV13" i="2"/>
  <c r="P13" i="6"/>
  <c r="CP13" i="6" s="1"/>
  <c r="CZ13" i="6" s="1"/>
  <c r="CW12" i="2"/>
  <c r="Q12" i="6"/>
  <c r="CQ12" i="6" s="1"/>
  <c r="DA12" i="6" s="1"/>
  <c r="CU6" i="2"/>
  <c r="O6" i="6"/>
  <c r="CO6" i="6" s="1"/>
  <c r="CY6" i="6" s="1"/>
  <c r="CY29" i="2"/>
  <c r="S29" i="6"/>
  <c r="CS29" i="6" s="1"/>
  <c r="DC29" i="6" s="1"/>
  <c r="CW19" i="2"/>
  <c r="Q19" i="6"/>
  <c r="CQ19" i="6" s="1"/>
  <c r="DA19" i="6" s="1"/>
  <c r="CW17" i="6"/>
  <c r="CV17" i="6" s="1"/>
  <c r="BO32" i="2"/>
  <c r="J32" i="6"/>
  <c r="CV28" i="2"/>
  <c r="P28" i="6"/>
  <c r="CP28" i="6" s="1"/>
  <c r="CZ28" i="6" s="1"/>
  <c r="CU27" i="2"/>
  <c r="O27" i="6"/>
  <c r="CO27" i="6" s="1"/>
  <c r="CU11" i="2"/>
  <c r="O11" i="6"/>
  <c r="CO11" i="6" s="1"/>
  <c r="CY11" i="6" s="1"/>
  <c r="CZ20" i="2"/>
  <c r="T20" i="6"/>
  <c r="CT20" i="6" s="1"/>
  <c r="DD20" i="6" s="1"/>
  <c r="CW11" i="2"/>
  <c r="Q11" i="6"/>
  <c r="CQ11" i="6" s="1"/>
  <c r="DA11" i="6" s="1"/>
  <c r="CW34" i="2"/>
  <c r="Q34" i="6"/>
  <c r="CQ34" i="6" s="1"/>
  <c r="DA34" i="6" s="1"/>
  <c r="CU30" i="2"/>
  <c r="O30" i="6"/>
  <c r="CO30" i="6" s="1"/>
  <c r="CY30" i="6" s="1"/>
  <c r="CV26" i="2"/>
  <c r="P26" i="6"/>
  <c r="CP26" i="6" s="1"/>
  <c r="CZ26" i="6" s="1"/>
  <c r="BP18" i="2"/>
  <c r="CX9" i="2"/>
  <c r="R9" i="6"/>
  <c r="CR9" i="6" s="1"/>
  <c r="DB9" i="6" s="1"/>
  <c r="CZ31" i="2"/>
  <c r="T31" i="6"/>
  <c r="CT31" i="6" s="1"/>
  <c r="DD31" i="6" s="1"/>
  <c r="BP32" i="2"/>
  <c r="K32" i="6"/>
  <c r="CT28" i="2"/>
  <c r="N28" i="6"/>
  <c r="CN28" i="6" s="1"/>
  <c r="BO20" i="2"/>
  <c r="J20" i="6"/>
  <c r="CZ29" i="2"/>
  <c r="T29" i="6"/>
  <c r="CT29" i="6" s="1"/>
  <c r="DD29" i="6" s="1"/>
  <c r="CU19" i="2"/>
  <c r="O19" i="6"/>
  <c r="CO19" i="6" s="1"/>
  <c r="CZ28" i="2"/>
  <c r="T28" i="6"/>
  <c r="CT28" i="6" s="1"/>
  <c r="DD28" i="6" s="1"/>
  <c r="BM29" i="2"/>
  <c r="H29" i="6"/>
  <c r="CT29" i="2"/>
  <c r="N29" i="6"/>
  <c r="CN29" i="6" s="1"/>
  <c r="CX27" i="2"/>
  <c r="R27" i="6"/>
  <c r="CR27" i="6" s="1"/>
  <c r="DB27" i="6" s="1"/>
  <c r="CY27" i="2"/>
  <c r="S27" i="6"/>
  <c r="CS27" i="6" s="1"/>
  <c r="DC27" i="6" s="1"/>
  <c r="CT22" i="2"/>
  <c r="N22" i="6"/>
  <c r="CN22" i="6" s="1"/>
  <c r="CX22" i="6" s="1"/>
  <c r="CY21" i="2"/>
  <c r="S21" i="6"/>
  <c r="CS21" i="6" s="1"/>
  <c r="DC21" i="6" s="1"/>
  <c r="CT11" i="2"/>
  <c r="N11" i="6"/>
  <c r="CN11" i="6" s="1"/>
  <c r="CW14" i="2"/>
  <c r="Q14" i="6"/>
  <c r="CQ14" i="6" s="1"/>
  <c r="DA14" i="6" s="1"/>
  <c r="CY11" i="2"/>
  <c r="S11" i="6"/>
  <c r="CS11" i="6" s="1"/>
  <c r="DC11" i="6" s="1"/>
  <c r="BN32" i="2"/>
  <c r="I32" i="6"/>
  <c r="CZ30" i="2"/>
  <c r="T30" i="6"/>
  <c r="CT30" i="6" s="1"/>
  <c r="DD30" i="6" s="1"/>
  <c r="BO27" i="2"/>
  <c r="J27" i="6"/>
  <c r="CZ11" i="2"/>
  <c r="T11" i="6"/>
  <c r="CT11" i="6" s="1"/>
  <c r="DD11" i="6" s="1"/>
  <c r="I33" i="6"/>
  <c r="CZ34" i="2"/>
  <c r="T34" i="6"/>
  <c r="CT34" i="6" s="1"/>
  <c r="DD34" i="6" s="1"/>
  <c r="CX30" i="2"/>
  <c r="R30" i="6"/>
  <c r="CR30" i="6" s="1"/>
  <c r="DB30" i="6" s="1"/>
  <c r="CW31" i="2"/>
  <c r="Q31" i="6"/>
  <c r="CQ31" i="6" s="1"/>
  <c r="DA31" i="6" s="1"/>
  <c r="CW30" i="2"/>
  <c r="Q30" i="6"/>
  <c r="CQ30" i="6" s="1"/>
  <c r="DA30" i="6" s="1"/>
  <c r="BQ33" i="2"/>
  <c r="L33" i="6"/>
  <c r="BO24" i="2"/>
  <c r="CZ21" i="2"/>
  <c r="T21" i="6"/>
  <c r="CT21" i="6" s="1"/>
  <c r="DD21" i="6" s="1"/>
  <c r="CV16" i="2"/>
  <c r="P16" i="6"/>
  <c r="CP16" i="6" s="1"/>
  <c r="CZ16" i="6" s="1"/>
  <c r="CY19" i="2"/>
  <c r="S19" i="6"/>
  <c r="CS19" i="6" s="1"/>
  <c r="DC19" i="6" s="1"/>
  <c r="CY24" i="2"/>
  <c r="S24" i="6"/>
  <c r="CS24" i="6" s="1"/>
  <c r="DC24" i="6" s="1"/>
  <c r="CU17" i="2"/>
  <c r="O17" i="6"/>
  <c r="CO17" i="6" s="1"/>
  <c r="CY17" i="6" s="1"/>
  <c r="O13" i="6"/>
  <c r="CO13" i="6" s="1"/>
  <c r="CY13" i="6" s="1"/>
  <c r="R26" i="6"/>
  <c r="CR26" i="6" s="1"/>
  <c r="DB26" i="6" s="1"/>
  <c r="CZ18" i="2"/>
  <c r="T18" i="6"/>
  <c r="CT18" i="6" s="1"/>
  <c r="DD18" i="6" s="1"/>
  <c r="CY31" i="2"/>
  <c r="S31" i="6"/>
  <c r="CS31" i="6" s="1"/>
  <c r="DC31" i="6" s="1"/>
  <c r="CW22" i="2"/>
  <c r="Q22" i="6"/>
  <c r="CQ22" i="6" s="1"/>
  <c r="DA22" i="6" s="1"/>
  <c r="CW20" i="2"/>
  <c r="Q20" i="6"/>
  <c r="CQ20" i="6" s="1"/>
  <c r="DA20" i="6" s="1"/>
  <c r="BQ32" i="2"/>
  <c r="L32" i="6"/>
  <c r="CT9" i="2"/>
  <c r="N9" i="6"/>
  <c r="CN9" i="6" s="1"/>
  <c r="CX9" i="6" s="1"/>
  <c r="CW13" i="2"/>
  <c r="Q13" i="6"/>
  <c r="CQ13" i="6" s="1"/>
  <c r="DA13" i="6" s="1"/>
  <c r="BO33" i="2"/>
  <c r="J33" i="6"/>
  <c r="CU31" i="2"/>
  <c r="O31" i="6"/>
  <c r="CO31" i="6" s="1"/>
  <c r="CY31" i="6" s="1"/>
  <c r="CW24" i="2"/>
  <c r="Q24" i="6"/>
  <c r="CQ24" i="6" s="1"/>
  <c r="DA24" i="6" s="1"/>
  <c r="CV23" i="2"/>
  <c r="P23" i="6"/>
  <c r="CP23" i="6" s="1"/>
  <c r="CZ23" i="6" s="1"/>
  <c r="CX17" i="2"/>
  <c r="R17" i="6"/>
  <c r="CR17" i="6" s="1"/>
  <c r="DB17" i="6" s="1"/>
  <c r="H32" i="6"/>
  <c r="CT33" i="2"/>
  <c r="N33" i="6"/>
  <c r="CN33" i="6" s="1"/>
  <c r="G20" i="6"/>
  <c r="CY32" i="2"/>
  <c r="S32" i="6"/>
  <c r="CS32" i="6" s="1"/>
  <c r="DC32" i="6" s="1"/>
  <c r="T24" i="6"/>
  <c r="CT24" i="6" s="1"/>
  <c r="DD24" i="6" s="1"/>
  <c r="BP16" i="2"/>
  <c r="K16" i="6"/>
  <c r="CV9" i="2"/>
  <c r="P9" i="6"/>
  <c r="CP9" i="6" s="1"/>
  <c r="CZ9" i="6" s="1"/>
  <c r="BQ13" i="2"/>
  <c r="L13" i="6"/>
  <c r="CU12" i="2"/>
  <c r="O12" i="6"/>
  <c r="CO12" i="6" s="1"/>
  <c r="CY12" i="6" s="1"/>
  <c r="CT34" i="2"/>
  <c r="N34" i="6"/>
  <c r="CN34" i="6" s="1"/>
  <c r="CX34" i="6" s="1"/>
  <c r="BL26" i="2"/>
  <c r="G26" i="6"/>
  <c r="BP27" i="2"/>
  <c r="K27" i="6"/>
  <c r="CU26" i="2"/>
  <c r="O26" i="6"/>
  <c r="CO26" i="6" s="1"/>
  <c r="BP19" i="2"/>
  <c r="K19" i="6"/>
  <c r="CW17" i="2"/>
  <c r="Q17" i="6"/>
  <c r="CQ17" i="6" s="1"/>
  <c r="DA17" i="6" s="1"/>
  <c r="CV24" i="2"/>
  <c r="P24" i="6"/>
  <c r="CP24" i="6" s="1"/>
  <c r="CZ24" i="6" s="1"/>
  <c r="CZ22" i="2"/>
  <c r="T22" i="6"/>
  <c r="CT22" i="6" s="1"/>
  <c r="DD22" i="6" s="1"/>
  <c r="K22" i="6"/>
  <c r="J30" i="6"/>
  <c r="CY33" i="2"/>
  <c r="S33" i="6"/>
  <c r="CS33" i="6" s="1"/>
  <c r="DC33" i="6" s="1"/>
  <c r="CY25" i="2"/>
  <c r="S25" i="6"/>
  <c r="CS25" i="6" s="1"/>
  <c r="DC25" i="6" s="1"/>
  <c r="CX11" i="2"/>
  <c r="R11" i="6"/>
  <c r="CR11" i="6" s="1"/>
  <c r="DB11" i="6" s="1"/>
  <c r="CY16" i="2"/>
  <c r="S16" i="6"/>
  <c r="CS16" i="6" s="1"/>
  <c r="DC16" i="6" s="1"/>
  <c r="CY34" i="2"/>
  <c r="S34" i="6"/>
  <c r="CS34" i="6" s="1"/>
  <c r="DC34" i="6" s="1"/>
  <c r="P25" i="6"/>
  <c r="CP25" i="6" s="1"/>
  <c r="CZ25" i="6" s="1"/>
  <c r="CY23" i="2"/>
  <c r="S23" i="6"/>
  <c r="CS23" i="6" s="1"/>
  <c r="DC23" i="6" s="1"/>
  <c r="CU9" i="2"/>
  <c r="O9" i="6"/>
  <c r="CO9" i="6" s="1"/>
  <c r="CY9" i="6" s="1"/>
  <c r="BK287" i="2"/>
  <c r="BJ287" i="2" s="1"/>
  <c r="BK148" i="2"/>
  <c r="BJ148" i="2" s="1"/>
  <c r="BK299" i="2"/>
  <c r="BJ299" i="2" s="1"/>
  <c r="AB296" i="2"/>
  <c r="BN296" i="2" s="1"/>
  <c r="CL296" i="2"/>
  <c r="CS260" i="2"/>
  <c r="CR260" i="2" s="1"/>
  <c r="AU259" i="2"/>
  <c r="BC259" i="2" s="1"/>
  <c r="AY259" i="2"/>
  <c r="BG259" i="2" s="1"/>
  <c r="AV259" i="2"/>
  <c r="BD259" i="2" s="1"/>
  <c r="AZ259" i="2"/>
  <c r="BH259" i="2" s="1"/>
  <c r="AW259" i="2"/>
  <c r="BE259" i="2" s="1"/>
  <c r="AT259" i="2"/>
  <c r="BB259" i="2" s="1"/>
  <c r="BL259" i="2" s="1"/>
  <c r="AX259" i="2"/>
  <c r="BF259" i="2" s="1"/>
  <c r="AS259" i="2"/>
  <c r="BA259" i="2" s="1"/>
  <c r="W259" i="2"/>
  <c r="CI259" i="2"/>
  <c r="M259" i="6" s="1"/>
  <c r="CM259" i="6" s="1"/>
  <c r="Y259" i="2"/>
  <c r="AU215" i="2"/>
  <c r="BC215" i="2" s="1"/>
  <c r="AY215" i="2"/>
  <c r="BG215" i="2" s="1"/>
  <c r="AV215" i="2"/>
  <c r="BD215" i="2" s="1"/>
  <c r="AZ215" i="2"/>
  <c r="AW215" i="2"/>
  <c r="BE215" i="2" s="1"/>
  <c r="AT215" i="2"/>
  <c r="BB215" i="2" s="1"/>
  <c r="AX215" i="2"/>
  <c r="BF215" i="2" s="1"/>
  <c r="BP215" i="2" s="1"/>
  <c r="AS215" i="2"/>
  <c r="BA215" i="2" s="1"/>
  <c r="AV283" i="2"/>
  <c r="BD283" i="2" s="1"/>
  <c r="AZ283" i="2"/>
  <c r="AW283" i="2"/>
  <c r="BE283" i="2" s="1"/>
  <c r="AU283" i="2"/>
  <c r="BC283" i="2" s="1"/>
  <c r="BM283" i="2" s="1"/>
  <c r="AY283" i="2"/>
  <c r="BG283" i="2" s="1"/>
  <c r="BQ283" i="2" s="1"/>
  <c r="AX283" i="2"/>
  <c r="AS283" i="2"/>
  <c r="BA283" i="2" s="1"/>
  <c r="AT283" i="2"/>
  <c r="BB283" i="2" s="1"/>
  <c r="BL283" i="2" s="1"/>
  <c r="CM200" i="2"/>
  <c r="AC200" i="2"/>
  <c r="AU270" i="2"/>
  <c r="BC270" i="2" s="1"/>
  <c r="AY270" i="2"/>
  <c r="BG270" i="2" s="1"/>
  <c r="AV270" i="2"/>
  <c r="BD270" i="2" s="1"/>
  <c r="AZ270" i="2"/>
  <c r="BH270" i="2" s="1"/>
  <c r="AX270" i="2"/>
  <c r="BF270" i="2" s="1"/>
  <c r="BP270" i="2" s="1"/>
  <c r="AW270" i="2"/>
  <c r="BE270" i="2" s="1"/>
  <c r="AT270" i="2"/>
  <c r="AS270" i="2"/>
  <c r="BA270" i="2" s="1"/>
  <c r="AA262" i="2"/>
  <c r="CK262" i="2"/>
  <c r="CS239" i="2"/>
  <c r="CR239" i="2" s="1"/>
  <c r="X174" i="2"/>
  <c r="AF196" i="2"/>
  <c r="CP196" i="2"/>
  <c r="CS146" i="2"/>
  <c r="CR146" i="2" s="1"/>
  <c r="CQ146" i="2"/>
  <c r="AB181" i="2"/>
  <c r="CL181" i="2"/>
  <c r="X61" i="2"/>
  <c r="AT37" i="2"/>
  <c r="BB37" i="2" s="1"/>
  <c r="AX37" i="2"/>
  <c r="BF37" i="2" s="1"/>
  <c r="AS37" i="2"/>
  <c r="BA37" i="2" s="1"/>
  <c r="AY37" i="2"/>
  <c r="BG37" i="2" s="1"/>
  <c r="AU37" i="2"/>
  <c r="BC37" i="2" s="1"/>
  <c r="AW37" i="2"/>
  <c r="BE37" i="2" s="1"/>
  <c r="AZ37" i="2"/>
  <c r="AV37" i="2"/>
  <c r="BD37" i="2" s="1"/>
  <c r="CS46" i="2"/>
  <c r="CR46" i="2" s="1"/>
  <c r="CS66" i="2"/>
  <c r="CR66" i="2" s="1"/>
  <c r="AE275" i="2"/>
  <c r="CO275" i="2"/>
  <c r="CS277" i="2"/>
  <c r="CR277" i="2" s="1"/>
  <c r="AF238" i="2"/>
  <c r="CP238" i="2"/>
  <c r="AE218" i="2"/>
  <c r="CO218" i="2"/>
  <c r="AU218" i="2"/>
  <c r="BC218" i="2" s="1"/>
  <c r="AY218" i="2"/>
  <c r="BG218" i="2" s="1"/>
  <c r="AV218" i="2"/>
  <c r="BD218" i="2" s="1"/>
  <c r="AZ218" i="2"/>
  <c r="AX218" i="2"/>
  <c r="BF218" i="2" s="1"/>
  <c r="AW218" i="2"/>
  <c r="BE218" i="2" s="1"/>
  <c r="AS218" i="2"/>
  <c r="BA218" i="2" s="1"/>
  <c r="AT218" i="2"/>
  <c r="BB218" i="2" s="1"/>
  <c r="BL218" i="2" s="1"/>
  <c r="CS191" i="2"/>
  <c r="CR191" i="2" s="1"/>
  <c r="AA288" i="2"/>
  <c r="CK288" i="2"/>
  <c r="W258" i="2"/>
  <c r="CI258" i="2"/>
  <c r="M258" i="6" s="1"/>
  <c r="CM258" i="6" s="1"/>
  <c r="Y258" i="2"/>
  <c r="X272" i="2"/>
  <c r="AB214" i="2"/>
  <c r="CL214" i="2"/>
  <c r="W214" i="2"/>
  <c r="CI214" i="2"/>
  <c r="M214" i="6" s="1"/>
  <c r="CM214" i="6" s="1"/>
  <c r="Y214" i="2"/>
  <c r="AE282" i="2"/>
  <c r="CO282" i="2"/>
  <c r="AU282" i="2"/>
  <c r="BC282" i="2" s="1"/>
  <c r="AY282" i="2"/>
  <c r="BG282" i="2" s="1"/>
  <c r="AV282" i="2"/>
  <c r="BD282" i="2" s="1"/>
  <c r="AZ282" i="2"/>
  <c r="AX282" i="2"/>
  <c r="BF282" i="2" s="1"/>
  <c r="AW282" i="2"/>
  <c r="BE282" i="2" s="1"/>
  <c r="AT282" i="2"/>
  <c r="AS282" i="2"/>
  <c r="BA282" i="2" s="1"/>
  <c r="AB200" i="2"/>
  <c r="BN200" i="2" s="1"/>
  <c r="CL200" i="2"/>
  <c r="AA278" i="2"/>
  <c r="CK278" i="2"/>
  <c r="AB227" i="2"/>
  <c r="CL227" i="2"/>
  <c r="W227" i="2"/>
  <c r="CI227" i="2"/>
  <c r="M227" i="6" s="1"/>
  <c r="CM227" i="6" s="1"/>
  <c r="Y227" i="2"/>
  <c r="AE219" i="2"/>
  <c r="CO219" i="2"/>
  <c r="AE194" i="2"/>
  <c r="CO194" i="2"/>
  <c r="AF223" i="2"/>
  <c r="CP223" i="2"/>
  <c r="AF180" i="2"/>
  <c r="CP180" i="2"/>
  <c r="CS206" i="2"/>
  <c r="CR206" i="2" s="1"/>
  <c r="CM182" i="2"/>
  <c r="AC182" i="2"/>
  <c r="AB196" i="2"/>
  <c r="CL196" i="2"/>
  <c r="CM177" i="2"/>
  <c r="AC177" i="2"/>
  <c r="CS167" i="2"/>
  <c r="CR167" i="2" s="1"/>
  <c r="CQ167" i="2"/>
  <c r="CS135" i="2"/>
  <c r="CR135" i="2" s="1"/>
  <c r="X126" i="2"/>
  <c r="BM125" i="2"/>
  <c r="CS44" i="2"/>
  <c r="CR44" i="2" s="1"/>
  <c r="CQ44" i="2"/>
  <c r="CJ41" i="2"/>
  <c r="Z41" i="2"/>
  <c r="AA41" i="2"/>
  <c r="CK41" i="2"/>
  <c r="AS58" i="2"/>
  <c r="AW58" i="2"/>
  <c r="AX58" i="2"/>
  <c r="BF58" i="2" s="1"/>
  <c r="BP58" i="2" s="1"/>
  <c r="AV58" i="2"/>
  <c r="BD58" i="2" s="1"/>
  <c r="AZ58" i="2"/>
  <c r="AT58" i="2"/>
  <c r="BB58" i="2" s="1"/>
  <c r="BL58" i="2" s="1"/>
  <c r="AU58" i="2"/>
  <c r="BC58" i="2" s="1"/>
  <c r="BM58" i="2" s="1"/>
  <c r="AY58" i="2"/>
  <c r="X285" i="2"/>
  <c r="W288" i="2"/>
  <c r="AU231" i="2"/>
  <c r="BC231" i="2" s="1"/>
  <c r="AY231" i="2"/>
  <c r="BG231" i="2" s="1"/>
  <c r="AV231" i="2"/>
  <c r="BD231" i="2" s="1"/>
  <c r="AZ231" i="2"/>
  <c r="BH231" i="2" s="1"/>
  <c r="AW231" i="2"/>
  <c r="BE231" i="2" s="1"/>
  <c r="AT231" i="2"/>
  <c r="BB231" i="2" s="1"/>
  <c r="AX231" i="2"/>
  <c r="BF231" i="2" s="1"/>
  <c r="AS231" i="2"/>
  <c r="BA231" i="2" s="1"/>
  <c r="AF231" i="2"/>
  <c r="CP231" i="2"/>
  <c r="W222" i="2"/>
  <c r="CI222" i="2"/>
  <c r="M222" i="6" s="1"/>
  <c r="CM222" i="6" s="1"/>
  <c r="Y222" i="2"/>
  <c r="AB184" i="2"/>
  <c r="CL184" i="2"/>
  <c r="CJ300" i="2"/>
  <c r="Z300" i="2"/>
  <c r="AB274" i="2"/>
  <c r="CL274" i="2"/>
  <c r="W274" i="2"/>
  <c r="CI274" i="2"/>
  <c r="M274" i="6" s="1"/>
  <c r="CM274" i="6" s="1"/>
  <c r="Y274" i="2"/>
  <c r="AU271" i="2"/>
  <c r="BC271" i="2" s="1"/>
  <c r="AY271" i="2"/>
  <c r="BG271" i="2" s="1"/>
  <c r="AV271" i="2"/>
  <c r="BD271" i="2" s="1"/>
  <c r="AZ271" i="2"/>
  <c r="BH271" i="2" s="1"/>
  <c r="AW271" i="2"/>
  <c r="BE271" i="2" s="1"/>
  <c r="AT271" i="2"/>
  <c r="BB271" i="2" s="1"/>
  <c r="AS271" i="2"/>
  <c r="BA271" i="2" s="1"/>
  <c r="AX271" i="2"/>
  <c r="BF271" i="2" s="1"/>
  <c r="X225" i="2"/>
  <c r="BR277" i="2"/>
  <c r="AE235" i="2"/>
  <c r="CO235" i="2"/>
  <c r="CS91" i="2"/>
  <c r="CR91" i="2" s="1"/>
  <c r="CS88" i="2"/>
  <c r="CR88" i="2" s="1"/>
  <c r="X51" i="2"/>
  <c r="CS47" i="2"/>
  <c r="CR47" i="2" s="1"/>
  <c r="X54" i="2"/>
  <c r="AC292" i="2"/>
  <c r="BO292" i="2" s="1"/>
  <c r="CM292" i="2"/>
  <c r="W284" i="2"/>
  <c r="CI284" i="2"/>
  <c r="M284" i="6" s="1"/>
  <c r="CM284" i="6" s="1"/>
  <c r="Y284" i="2"/>
  <c r="W246" i="2"/>
  <c r="CI246" i="2"/>
  <c r="M246" i="6" s="1"/>
  <c r="CM246" i="6" s="1"/>
  <c r="Y246" i="2"/>
  <c r="CS115" i="2"/>
  <c r="CR115" i="2" s="1"/>
  <c r="CS84" i="2"/>
  <c r="CR84" i="2" s="1"/>
  <c r="CQ84" i="2"/>
  <c r="CS65" i="2"/>
  <c r="CR65" i="2" s="1"/>
  <c r="AS60" i="2"/>
  <c r="BA60" i="2" s="1"/>
  <c r="AW60" i="2"/>
  <c r="BE60" i="2" s="1"/>
  <c r="BO60" i="2" s="1"/>
  <c r="AX60" i="2"/>
  <c r="AT60" i="2"/>
  <c r="AZ60" i="2"/>
  <c r="AU60" i="2"/>
  <c r="BC60" i="2" s="1"/>
  <c r="BM60" i="2" s="1"/>
  <c r="AV60" i="2"/>
  <c r="AY60" i="2"/>
  <c r="AC193" i="2"/>
  <c r="CM193" i="2"/>
  <c r="AF263" i="2"/>
  <c r="CP263" i="2"/>
  <c r="CJ254" i="2"/>
  <c r="Z254" i="2"/>
  <c r="CN230" i="2"/>
  <c r="AD230" i="2"/>
  <c r="AU230" i="2"/>
  <c r="BC230" i="2" s="1"/>
  <c r="AY230" i="2"/>
  <c r="BG230" i="2" s="1"/>
  <c r="AV230" i="2"/>
  <c r="BD230" i="2" s="1"/>
  <c r="AZ230" i="2"/>
  <c r="AX230" i="2"/>
  <c r="BF230" i="2" s="1"/>
  <c r="AW230" i="2"/>
  <c r="BE230" i="2" s="1"/>
  <c r="AT230" i="2"/>
  <c r="BB230" i="2" s="1"/>
  <c r="AS230" i="2"/>
  <c r="BA230" i="2" s="1"/>
  <c r="CO192" i="2"/>
  <c r="AE192" i="2"/>
  <c r="CS138" i="2"/>
  <c r="CR138" i="2" s="1"/>
  <c r="BL128" i="2"/>
  <c r="CN40" i="2"/>
  <c r="AD40" i="2"/>
  <c r="AA40" i="2"/>
  <c r="CK40" i="2"/>
  <c r="AF242" i="2"/>
  <c r="CP242" i="2"/>
  <c r="BL174" i="2"/>
  <c r="BM154" i="2"/>
  <c r="CM39" i="2"/>
  <c r="AC39" i="2"/>
  <c r="X60" i="2"/>
  <c r="CS58" i="2"/>
  <c r="CR58" i="2" s="1"/>
  <c r="BN44" i="2"/>
  <c r="AB250" i="2"/>
  <c r="CL250" i="2"/>
  <c r="X268" i="2"/>
  <c r="AA267" i="2"/>
  <c r="CK267" i="2"/>
  <c r="AF267" i="2"/>
  <c r="CP267" i="2"/>
  <c r="W292" i="2"/>
  <c r="X163" i="2"/>
  <c r="CS139" i="2"/>
  <c r="CR139" i="2" s="1"/>
  <c r="X52" i="2"/>
  <c r="BQ114" i="2"/>
  <c r="BM55" i="2"/>
  <c r="X273" i="2"/>
  <c r="AA259" i="2"/>
  <c r="CK259" i="2"/>
  <c r="AE266" i="2"/>
  <c r="CO266" i="2"/>
  <c r="AU254" i="2"/>
  <c r="BC254" i="2" s="1"/>
  <c r="AY254" i="2"/>
  <c r="BG254" i="2" s="1"/>
  <c r="AV254" i="2"/>
  <c r="BD254" i="2" s="1"/>
  <c r="AZ254" i="2"/>
  <c r="AX254" i="2"/>
  <c r="BF254" i="2" s="1"/>
  <c r="AW254" i="2"/>
  <c r="BE254" i="2" s="1"/>
  <c r="AS254" i="2"/>
  <c r="BA254" i="2" s="1"/>
  <c r="AT254" i="2"/>
  <c r="BB254" i="2" s="1"/>
  <c r="CO200" i="2"/>
  <c r="AE200" i="2"/>
  <c r="X249" i="2"/>
  <c r="AA270" i="2"/>
  <c r="CK270" i="2"/>
  <c r="AU279" i="2"/>
  <c r="BC279" i="2" s="1"/>
  <c r="AY279" i="2"/>
  <c r="BG279" i="2" s="1"/>
  <c r="AV279" i="2"/>
  <c r="BD279" i="2" s="1"/>
  <c r="AZ279" i="2"/>
  <c r="AW279" i="2"/>
  <c r="BE279" i="2" s="1"/>
  <c r="AT279" i="2"/>
  <c r="BB279" i="2" s="1"/>
  <c r="BL279" i="2" s="1"/>
  <c r="AS279" i="2"/>
  <c r="BA279" i="2" s="1"/>
  <c r="AX279" i="2"/>
  <c r="BF279" i="2" s="1"/>
  <c r="W279" i="2"/>
  <c r="CI279" i="2"/>
  <c r="M279" i="6" s="1"/>
  <c r="CM279" i="6" s="1"/>
  <c r="Y279" i="2"/>
  <c r="AE262" i="2"/>
  <c r="CO262" i="2"/>
  <c r="X237" i="2"/>
  <c r="CM181" i="2"/>
  <c r="AC181" i="2"/>
  <c r="BR217" i="2"/>
  <c r="X208" i="2"/>
  <c r="CJ209" i="2"/>
  <c r="Z209" i="2"/>
  <c r="CM186" i="2"/>
  <c r="AC186" i="2"/>
  <c r="X179" i="2"/>
  <c r="BP142" i="2"/>
  <c r="X120" i="2"/>
  <c r="CN238" i="2"/>
  <c r="AD238" i="2"/>
  <c r="CS118" i="2"/>
  <c r="CR118" i="2" s="1"/>
  <c r="CQ118" i="2"/>
  <c r="X130" i="2"/>
  <c r="X56" i="2"/>
  <c r="BM46" i="2"/>
  <c r="BQ294" i="2"/>
  <c r="CQ240" i="2"/>
  <c r="CS240" i="2"/>
  <c r="CR240" i="2" s="1"/>
  <c r="AU226" i="2"/>
  <c r="BC226" i="2" s="1"/>
  <c r="AY226" i="2"/>
  <c r="BG226" i="2" s="1"/>
  <c r="AV226" i="2"/>
  <c r="BD226" i="2" s="1"/>
  <c r="AZ226" i="2"/>
  <c r="AX226" i="2"/>
  <c r="BF226" i="2" s="1"/>
  <c r="AW226" i="2"/>
  <c r="BE226" i="2" s="1"/>
  <c r="AT226" i="2"/>
  <c r="AS226" i="2"/>
  <c r="BA226" i="2" s="1"/>
  <c r="AE238" i="2"/>
  <c r="CO238" i="2"/>
  <c r="AU238" i="2"/>
  <c r="BC238" i="2" s="1"/>
  <c r="AY238" i="2"/>
  <c r="BG238" i="2" s="1"/>
  <c r="AV238" i="2"/>
  <c r="BD238" i="2" s="1"/>
  <c r="AZ238" i="2"/>
  <c r="AW238" i="2"/>
  <c r="BE238" i="2" s="1"/>
  <c r="AS238" i="2"/>
  <c r="BA238" i="2" s="1"/>
  <c r="AT238" i="2"/>
  <c r="AX238" i="2"/>
  <c r="BF238" i="2" s="1"/>
  <c r="AA218" i="2"/>
  <c r="CK218" i="2"/>
  <c r="CQ229" i="2"/>
  <c r="CS229" i="2"/>
  <c r="CR229" i="2" s="1"/>
  <c r="X35" i="2"/>
  <c r="AA282" i="2"/>
  <c r="CK282" i="2"/>
  <c r="CS253" i="2"/>
  <c r="CR253" i="2" s="1"/>
  <c r="BO293" i="2"/>
  <c r="BQ287" i="2"/>
  <c r="BQ281" i="2"/>
  <c r="AE209" i="2"/>
  <c r="CO209" i="2"/>
  <c r="CJ211" i="2"/>
  <c r="Z211" i="2"/>
  <c r="X189" i="2"/>
  <c r="X228" i="2"/>
  <c r="X213" i="2"/>
  <c r="W185" i="2"/>
  <c r="CI185" i="2"/>
  <c r="M185" i="6" s="1"/>
  <c r="CM185" i="6" s="1"/>
  <c r="Y185" i="2"/>
  <c r="CJ222" i="2"/>
  <c r="Z222" i="2"/>
  <c r="CS207" i="2"/>
  <c r="CR207" i="2" s="1"/>
  <c r="AE182" i="2"/>
  <c r="CO182" i="2"/>
  <c r="AF177" i="2"/>
  <c r="CP177" i="2"/>
  <c r="BO122" i="2"/>
  <c r="CS175" i="2"/>
  <c r="CR175" i="2" s="1"/>
  <c r="CS143" i="2"/>
  <c r="CR143" i="2" s="1"/>
  <c r="CQ143" i="2"/>
  <c r="CJ184" i="2"/>
  <c r="Z184" i="2"/>
  <c r="X117" i="2"/>
  <c r="CS69" i="2"/>
  <c r="CR69" i="2" s="1"/>
  <c r="CQ69" i="2"/>
  <c r="BL112" i="2"/>
  <c r="BQ95" i="2"/>
  <c r="X68" i="2"/>
  <c r="Y37" i="2"/>
  <c r="CI37" i="2"/>
  <c r="M37" i="6" s="1"/>
  <c r="CM37" i="6" s="1"/>
  <c r="W37" i="2"/>
  <c r="CS49" i="2"/>
  <c r="CR49" i="2" s="1"/>
  <c r="BN47" i="2"/>
  <c r="X276" i="2"/>
  <c r="AE251" i="2"/>
  <c r="CO251" i="2"/>
  <c r="W251" i="2"/>
  <c r="CI251" i="2"/>
  <c r="M251" i="6" s="1"/>
  <c r="CM251" i="6" s="1"/>
  <c r="Y251" i="2"/>
  <c r="BR261" i="2"/>
  <c r="AE211" i="2"/>
  <c r="CO211" i="2"/>
  <c r="AE222" i="2"/>
  <c r="CO222" i="2"/>
  <c r="BL145" i="2"/>
  <c r="X112" i="2"/>
  <c r="CO300" i="2"/>
  <c r="AE300" i="2"/>
  <c r="BQ221" i="2"/>
  <c r="AE255" i="2"/>
  <c r="CO255" i="2"/>
  <c r="W255" i="2"/>
  <c r="CI255" i="2"/>
  <c r="M255" i="6" s="1"/>
  <c r="CM255" i="6" s="1"/>
  <c r="Y255" i="2"/>
  <c r="AA271" i="2"/>
  <c r="CK271" i="2"/>
  <c r="W271" i="2"/>
  <c r="CI271" i="2"/>
  <c r="M271" i="6" s="1"/>
  <c r="CM271" i="6" s="1"/>
  <c r="Y271" i="2"/>
  <c r="CS225" i="2"/>
  <c r="CR225" i="2" s="1"/>
  <c r="X216" i="2"/>
  <c r="CJ235" i="2"/>
  <c r="Z235" i="2"/>
  <c r="CM235" i="2"/>
  <c r="AC235" i="2"/>
  <c r="CS256" i="2"/>
  <c r="CR256" i="2" s="1"/>
  <c r="BO229" i="2"/>
  <c r="CS134" i="2"/>
  <c r="CR134" i="2" s="1"/>
  <c r="BM158" i="2"/>
  <c r="AS61" i="2"/>
  <c r="BA61" i="2" s="1"/>
  <c r="AW61" i="2"/>
  <c r="AX61" i="2"/>
  <c r="AY61" i="2"/>
  <c r="BG61" i="2" s="1"/>
  <c r="AV61" i="2"/>
  <c r="AZ61" i="2"/>
  <c r="AU61" i="2"/>
  <c r="AT61" i="2"/>
  <c r="CS43" i="2"/>
  <c r="CR43" i="2" s="1"/>
  <c r="AB292" i="2"/>
  <c r="BN292" i="2" s="1"/>
  <c r="CL292" i="2"/>
  <c r="AC284" i="2"/>
  <c r="BO284" i="2" s="1"/>
  <c r="CM284" i="2"/>
  <c r="X289" i="2"/>
  <c r="CS217" i="2"/>
  <c r="CR217" i="2" s="1"/>
  <c r="AU246" i="2"/>
  <c r="BC246" i="2" s="1"/>
  <c r="AY246" i="2"/>
  <c r="BG246" i="2" s="1"/>
  <c r="AV246" i="2"/>
  <c r="BD246" i="2" s="1"/>
  <c r="AZ246" i="2"/>
  <c r="BH246" i="2" s="1"/>
  <c r="AW246" i="2"/>
  <c r="BE246" i="2" s="1"/>
  <c r="AS246" i="2"/>
  <c r="BA246" i="2" s="1"/>
  <c r="AT246" i="2"/>
  <c r="AX246" i="2"/>
  <c r="BF246" i="2" s="1"/>
  <c r="AB188" i="2"/>
  <c r="CL188" i="2"/>
  <c r="CS107" i="2"/>
  <c r="CR107" i="2" s="1"/>
  <c r="BR65" i="2"/>
  <c r="BL80" i="2"/>
  <c r="BO276" i="2"/>
  <c r="CS200" i="2"/>
  <c r="CR200" i="2" s="1"/>
  <c r="BP298" i="2"/>
  <c r="CN263" i="2"/>
  <c r="AD263" i="2"/>
  <c r="AA230" i="2"/>
  <c r="CK230" i="2"/>
  <c r="CN210" i="2"/>
  <c r="AD210" i="2"/>
  <c r="CM210" i="2"/>
  <c r="AC210" i="2"/>
  <c r="CJ192" i="2"/>
  <c r="Z192" i="2"/>
  <c r="CM192" i="2"/>
  <c r="AC192" i="2"/>
  <c r="X138" i="2"/>
  <c r="BP128" i="2"/>
  <c r="CJ40" i="2"/>
  <c r="Z40" i="2"/>
  <c r="CQ102" i="2"/>
  <c r="AF39" i="2"/>
  <c r="CP39" i="2"/>
  <c r="W39" i="2"/>
  <c r="CI39" i="2"/>
  <c r="M39" i="6" s="1"/>
  <c r="CM39" i="6" s="1"/>
  <c r="Y39" i="2"/>
  <c r="CS87" i="2"/>
  <c r="CR87" i="2" s="1"/>
  <c r="CS268" i="2"/>
  <c r="CR268" i="2" s="1"/>
  <c r="BR200" i="2"/>
  <c r="X197" i="2"/>
  <c r="BR145" i="2"/>
  <c r="X154" i="2"/>
  <c r="X171" i="2"/>
  <c r="BR143" i="2"/>
  <c r="X139" i="2"/>
  <c r="BP107" i="2"/>
  <c r="CS53" i="2"/>
  <c r="CR53" i="2" s="1"/>
  <c r="CQ53" i="2"/>
  <c r="AE36" i="2"/>
  <c r="CO36" i="2"/>
  <c r="BR197" i="2"/>
  <c r="CN38" i="2"/>
  <c r="AD38" i="2"/>
  <c r="AU38" i="2"/>
  <c r="BC38" i="2" s="1"/>
  <c r="AY38" i="2"/>
  <c r="BG38" i="2" s="1"/>
  <c r="AV38" i="2"/>
  <c r="BD38" i="2" s="1"/>
  <c r="BN38" i="2" s="1"/>
  <c r="AW38" i="2"/>
  <c r="BE38" i="2" s="1"/>
  <c r="AT38" i="2"/>
  <c r="BB38" i="2" s="1"/>
  <c r="AS38" i="2"/>
  <c r="BA38" i="2" s="1"/>
  <c r="AX38" i="2"/>
  <c r="BF38" i="2" s="1"/>
  <c r="AZ38" i="2"/>
  <c r="AR41" i="2"/>
  <c r="CS57" i="2"/>
  <c r="CR57" i="2" s="1"/>
  <c r="CS273" i="2"/>
  <c r="CR273" i="2" s="1"/>
  <c r="AB283" i="2"/>
  <c r="CL283" i="2"/>
  <c r="AE259" i="2"/>
  <c r="CO259" i="2"/>
  <c r="AB215" i="2"/>
  <c r="CL215" i="2"/>
  <c r="AB266" i="2"/>
  <c r="CL266" i="2"/>
  <c r="AU266" i="2"/>
  <c r="BC266" i="2" s="1"/>
  <c r="AY266" i="2"/>
  <c r="BG266" i="2" s="1"/>
  <c r="AV266" i="2"/>
  <c r="BD266" i="2" s="1"/>
  <c r="AZ266" i="2"/>
  <c r="BH266" i="2" s="1"/>
  <c r="AX266" i="2"/>
  <c r="AW266" i="2"/>
  <c r="BE266" i="2" s="1"/>
  <c r="AT266" i="2"/>
  <c r="AS266" i="2"/>
  <c r="BA266" i="2" s="1"/>
  <c r="AA254" i="2"/>
  <c r="CK254" i="2"/>
  <c r="W201" i="2"/>
  <c r="CI201" i="2"/>
  <c r="M201" i="6" s="1"/>
  <c r="CM201" i="6" s="1"/>
  <c r="Y201" i="2"/>
  <c r="AE270" i="2"/>
  <c r="CO270" i="2"/>
  <c r="AA279" i="2"/>
  <c r="CK279" i="2"/>
  <c r="X243" i="2"/>
  <c r="CQ237" i="2"/>
  <c r="CS237" i="2"/>
  <c r="CR237" i="2" s="1"/>
  <c r="AE234" i="2"/>
  <c r="CO234" i="2"/>
  <c r="AU234" i="2"/>
  <c r="BC234" i="2" s="1"/>
  <c r="AY234" i="2"/>
  <c r="BG234" i="2" s="1"/>
  <c r="AV234" i="2"/>
  <c r="BD234" i="2" s="1"/>
  <c r="AZ234" i="2"/>
  <c r="BH234" i="2" s="1"/>
  <c r="AX234" i="2"/>
  <c r="AW234" i="2"/>
  <c r="BE234" i="2" s="1"/>
  <c r="AS234" i="2"/>
  <c r="BA234" i="2" s="1"/>
  <c r="AT234" i="2"/>
  <c r="BB234" i="2" s="1"/>
  <c r="CQ187" i="2"/>
  <c r="CS187" i="2"/>
  <c r="CR187" i="2" s="1"/>
  <c r="BP140" i="2"/>
  <c r="CM196" i="2"/>
  <c r="AC196" i="2"/>
  <c r="BP149" i="2"/>
  <c r="AV186" i="2"/>
  <c r="BD186" i="2" s="1"/>
  <c r="AZ186" i="2"/>
  <c r="AT186" i="2"/>
  <c r="BB186" i="2" s="1"/>
  <c r="AY186" i="2"/>
  <c r="BG186" i="2" s="1"/>
  <c r="AU186" i="2"/>
  <c r="BC186" i="2" s="1"/>
  <c r="AW186" i="2"/>
  <c r="BE186" i="2" s="1"/>
  <c r="AS186" i="2"/>
  <c r="BA186" i="2" s="1"/>
  <c r="AX186" i="2"/>
  <c r="Y186" i="2"/>
  <c r="CI186" i="2"/>
  <c r="M186" i="6" s="1"/>
  <c r="CM186" i="6" s="1"/>
  <c r="W186" i="2"/>
  <c r="CQ179" i="2"/>
  <c r="CS179" i="2"/>
  <c r="CR179" i="2" s="1"/>
  <c r="BN148" i="2"/>
  <c r="CS108" i="2"/>
  <c r="CR108" i="2" s="1"/>
  <c r="X119" i="2"/>
  <c r="BL114" i="2"/>
  <c r="BP85" i="2"/>
  <c r="BR125" i="2"/>
  <c r="BR77" i="2"/>
  <c r="CS61" i="2"/>
  <c r="CR61" i="2" s="1"/>
  <c r="CQ61" i="2"/>
  <c r="BL95" i="2"/>
  <c r="X79" i="2"/>
  <c r="X67" i="2"/>
  <c r="Z37" i="2"/>
  <c r="CJ37" i="2"/>
  <c r="BR63" i="2"/>
  <c r="X46" i="2"/>
  <c r="BQ35" i="2"/>
  <c r="X66" i="2"/>
  <c r="CS269" i="2"/>
  <c r="CR269" i="2" s="1"/>
  <c r="BL291" i="2"/>
  <c r="BR291" i="2"/>
  <c r="AU275" i="2"/>
  <c r="BC275" i="2" s="1"/>
  <c r="AY275" i="2"/>
  <c r="BG275" i="2" s="1"/>
  <c r="AV275" i="2"/>
  <c r="BD275" i="2" s="1"/>
  <c r="AZ275" i="2"/>
  <c r="BH275" i="2" s="1"/>
  <c r="AW275" i="2"/>
  <c r="BE275" i="2" s="1"/>
  <c r="AT275" i="2"/>
  <c r="BB275" i="2" s="1"/>
  <c r="AX275" i="2"/>
  <c r="BF275" i="2" s="1"/>
  <c r="BP275" i="2" s="1"/>
  <c r="AS275" i="2"/>
  <c r="BA275" i="2" s="1"/>
  <c r="AB275" i="2"/>
  <c r="CL275" i="2"/>
  <c r="AF275" i="2"/>
  <c r="CP275" i="2"/>
  <c r="W275" i="2"/>
  <c r="CI275" i="2"/>
  <c r="M275" i="6" s="1"/>
  <c r="CM275" i="6" s="1"/>
  <c r="Y275" i="2"/>
  <c r="X261" i="2"/>
  <c r="BM96" i="2"/>
  <c r="AA226" i="2"/>
  <c r="CK226" i="2"/>
  <c r="W226" i="2"/>
  <c r="CI226" i="2"/>
  <c r="M226" i="6" s="1"/>
  <c r="CM226" i="6" s="1"/>
  <c r="Y226" i="2"/>
  <c r="BL277" i="2"/>
  <c r="BL249" i="2"/>
  <c r="AB238" i="2"/>
  <c r="CL238" i="2"/>
  <c r="AB218" i="2"/>
  <c r="CL218" i="2"/>
  <c r="AF218" i="2"/>
  <c r="CP218" i="2"/>
  <c r="X191" i="2"/>
  <c r="CS150" i="2"/>
  <c r="CR150" i="2" s="1"/>
  <c r="CQ150" i="2"/>
  <c r="BL287" i="2"/>
  <c r="AE214" i="2"/>
  <c r="CO214" i="2"/>
  <c r="CQ35" i="2"/>
  <c r="CS35" i="2"/>
  <c r="CR35" i="2" s="1"/>
  <c r="AB282" i="2"/>
  <c r="CL282" i="2"/>
  <c r="AF282" i="2"/>
  <c r="CP282" i="2"/>
  <c r="AC201" i="2"/>
  <c r="CM201" i="2"/>
  <c r="BO197" i="2"/>
  <c r="AA296" i="2"/>
  <c r="CK296" i="2"/>
  <c r="AE278" i="2"/>
  <c r="CO278" i="2"/>
  <c r="BR237" i="2"/>
  <c r="CS199" i="2"/>
  <c r="CR199" i="2" s="1"/>
  <c r="AA227" i="2"/>
  <c r="CK227" i="2"/>
  <c r="AE227" i="2"/>
  <c r="CO227" i="2"/>
  <c r="BP100" i="2"/>
  <c r="CS220" i="2"/>
  <c r="CR220" i="2" s="1"/>
  <c r="AU219" i="2"/>
  <c r="BC219" i="2" s="1"/>
  <c r="AY219" i="2"/>
  <c r="BG219" i="2" s="1"/>
  <c r="AV219" i="2"/>
  <c r="BD219" i="2" s="1"/>
  <c r="AZ219" i="2"/>
  <c r="BH219" i="2" s="1"/>
  <c r="AW219" i="2"/>
  <c r="BE219" i="2" s="1"/>
  <c r="AT219" i="2"/>
  <c r="BB219" i="2" s="1"/>
  <c r="BL219" i="2" s="1"/>
  <c r="AX219" i="2"/>
  <c r="BF219" i="2" s="1"/>
  <c r="AS219" i="2"/>
  <c r="BA219" i="2" s="1"/>
  <c r="AF219" i="2"/>
  <c r="CP219" i="2"/>
  <c r="W219" i="2"/>
  <c r="CI219" i="2"/>
  <c r="M219" i="6" s="1"/>
  <c r="CM219" i="6" s="1"/>
  <c r="Y219" i="2"/>
  <c r="X198" i="2"/>
  <c r="CS128" i="2"/>
  <c r="CR128" i="2" s="1"/>
  <c r="CQ128" i="2"/>
  <c r="CQ228" i="2"/>
  <c r="CS228" i="2"/>
  <c r="CR228" i="2" s="1"/>
  <c r="X247" i="2"/>
  <c r="CJ231" i="2"/>
  <c r="Z231" i="2"/>
  <c r="AB223" i="2"/>
  <c r="CL223" i="2"/>
  <c r="AE223" i="2"/>
  <c r="CO223" i="2"/>
  <c r="CS213" i="2"/>
  <c r="CR213" i="2" s="1"/>
  <c r="CS178" i="2"/>
  <c r="CR178" i="2" s="1"/>
  <c r="AF185" i="2"/>
  <c r="CP185" i="2"/>
  <c r="X183" i="2"/>
  <c r="AU182" i="2"/>
  <c r="BC182" i="2" s="1"/>
  <c r="AY182" i="2"/>
  <c r="BG182" i="2" s="1"/>
  <c r="AV182" i="2"/>
  <c r="BD182" i="2" s="1"/>
  <c r="AZ182" i="2"/>
  <c r="BH182" i="2" s="1"/>
  <c r="AT182" i="2"/>
  <c r="BB182" i="2" s="1"/>
  <c r="BL182" i="2" s="1"/>
  <c r="AW182" i="2"/>
  <c r="BE182" i="2" s="1"/>
  <c r="AX182" i="2"/>
  <c r="BF182" i="2" s="1"/>
  <c r="BP182" i="2" s="1"/>
  <c r="AS182" i="2"/>
  <c r="BA182" i="2" s="1"/>
  <c r="BL149" i="2"/>
  <c r="AA196" i="2"/>
  <c r="CK196" i="2"/>
  <c r="AE177" i="2"/>
  <c r="CO177" i="2"/>
  <c r="AU177" i="2"/>
  <c r="BC177" i="2" s="1"/>
  <c r="AY177" i="2"/>
  <c r="BG177" i="2" s="1"/>
  <c r="AV177" i="2"/>
  <c r="BD177" i="2" s="1"/>
  <c r="AZ177" i="2"/>
  <c r="AW177" i="2"/>
  <c r="BE177" i="2" s="1"/>
  <c r="AX177" i="2"/>
  <c r="BF177" i="2" s="1"/>
  <c r="BP177" i="2" s="1"/>
  <c r="AT177" i="2"/>
  <c r="BB177" i="2" s="1"/>
  <c r="BL177" i="2" s="1"/>
  <c r="AS177" i="2"/>
  <c r="BA177" i="2" s="1"/>
  <c r="CS142" i="2"/>
  <c r="CR142" i="2" s="1"/>
  <c r="CQ142" i="2"/>
  <c r="BP243" i="2"/>
  <c r="CN231" i="2"/>
  <c r="AD231" i="2"/>
  <c r="X175" i="2"/>
  <c r="CS151" i="2"/>
  <c r="CR151" i="2" s="1"/>
  <c r="X143" i="2"/>
  <c r="X116" i="2"/>
  <c r="CS126" i="2"/>
  <c r="CR126" i="2" s="1"/>
  <c r="CQ126" i="2"/>
  <c r="BN126" i="2"/>
  <c r="CS125" i="2"/>
  <c r="CR125" i="2" s="1"/>
  <c r="CQ125" i="2"/>
  <c r="X109" i="2"/>
  <c r="X80" i="2"/>
  <c r="BM126" i="2"/>
  <c r="BM124" i="2"/>
  <c r="BM114" i="2"/>
  <c r="BM106" i="2"/>
  <c r="BM97" i="2"/>
  <c r="BL92" i="2"/>
  <c r="CS83" i="2"/>
  <c r="CR83" i="2" s="1"/>
  <c r="CK37" i="2"/>
  <c r="AA37" i="2"/>
  <c r="BL51" i="2"/>
  <c r="X44" i="2"/>
  <c r="X50" i="2"/>
  <c r="AU41" i="2"/>
  <c r="BC41" i="2" s="1"/>
  <c r="AY41" i="2"/>
  <c r="BG41" i="2" s="1"/>
  <c r="AT41" i="2"/>
  <c r="BB41" i="2" s="1"/>
  <c r="AZ41" i="2"/>
  <c r="AW41" i="2"/>
  <c r="BE41" i="2" s="1"/>
  <c r="AS41" i="2"/>
  <c r="BA41" i="2" s="1"/>
  <c r="AX41" i="2"/>
  <c r="BF41" i="2" s="1"/>
  <c r="AV41" i="2"/>
  <c r="BD41" i="2" s="1"/>
  <c r="AB41" i="2"/>
  <c r="CL41" i="2"/>
  <c r="BO35" i="2"/>
  <c r="X281" i="2"/>
  <c r="CQ276" i="2"/>
  <c r="CS276" i="2"/>
  <c r="CR276" i="2" s="1"/>
  <c r="BO291" i="2"/>
  <c r="CS285" i="2"/>
  <c r="CR285" i="2" s="1"/>
  <c r="AB251" i="2"/>
  <c r="CL251" i="2"/>
  <c r="X241" i="2"/>
  <c r="X288" i="2"/>
  <c r="BR286" i="2"/>
  <c r="AE231" i="2"/>
  <c r="CO231" i="2"/>
  <c r="CM211" i="2"/>
  <c r="AC211" i="2"/>
  <c r="AB185" i="2"/>
  <c r="CL185" i="2"/>
  <c r="CQ205" i="2"/>
  <c r="CS205" i="2"/>
  <c r="CR205" i="2" s="1"/>
  <c r="BL229" i="2"/>
  <c r="BL190" i="2"/>
  <c r="AF184" i="2"/>
  <c r="CP184" i="2"/>
  <c r="AC300" i="2"/>
  <c r="CM300" i="2"/>
  <c r="CI300" i="2"/>
  <c r="M300" i="6" s="1"/>
  <c r="CM300" i="6" s="1"/>
  <c r="W300" i="2"/>
  <c r="Y300" i="2"/>
  <c r="AF300" i="2"/>
  <c r="CP300" i="2"/>
  <c r="BO281" i="2"/>
  <c r="CQ293" i="2"/>
  <c r="CN255" i="2"/>
  <c r="AD255" i="2"/>
  <c r="AB255" i="2"/>
  <c r="CL255" i="2"/>
  <c r="AU255" i="2"/>
  <c r="BC255" i="2" s="1"/>
  <c r="AY255" i="2"/>
  <c r="BG255" i="2" s="1"/>
  <c r="AV255" i="2"/>
  <c r="BD255" i="2" s="1"/>
  <c r="AZ255" i="2"/>
  <c r="BH255" i="2" s="1"/>
  <c r="AW255" i="2"/>
  <c r="BE255" i="2" s="1"/>
  <c r="AT255" i="2"/>
  <c r="BB255" i="2" s="1"/>
  <c r="AX255" i="2"/>
  <c r="BF255" i="2" s="1"/>
  <c r="AS255" i="2"/>
  <c r="BA255" i="2" s="1"/>
  <c r="CN274" i="2"/>
  <c r="AD274" i="2"/>
  <c r="CJ271" i="2"/>
  <c r="Z271" i="2"/>
  <c r="AB271" i="2"/>
  <c r="CL271" i="2"/>
  <c r="X280" i="2"/>
  <c r="CS181" i="2"/>
  <c r="CR181" i="2" s="1"/>
  <c r="X236" i="2"/>
  <c r="AB235" i="2"/>
  <c r="CL235" i="2"/>
  <c r="AU235" i="2"/>
  <c r="BC235" i="2" s="1"/>
  <c r="AY235" i="2"/>
  <c r="BG235" i="2" s="1"/>
  <c r="AV235" i="2"/>
  <c r="BD235" i="2" s="1"/>
  <c r="AZ235" i="2"/>
  <c r="BH235" i="2" s="1"/>
  <c r="AW235" i="2"/>
  <c r="BE235" i="2" s="1"/>
  <c r="AT235" i="2"/>
  <c r="BB235" i="2" s="1"/>
  <c r="AX235" i="2"/>
  <c r="BF235" i="2" s="1"/>
  <c r="AS235" i="2"/>
  <c r="BA235" i="2" s="1"/>
  <c r="AF235" i="2"/>
  <c r="CP235" i="2"/>
  <c r="W235" i="2"/>
  <c r="CI235" i="2"/>
  <c r="M235" i="6" s="1"/>
  <c r="CM235" i="6" s="1"/>
  <c r="Y235" i="2"/>
  <c r="W188" i="2"/>
  <c r="CS162" i="2"/>
  <c r="CR162" i="2" s="1"/>
  <c r="CQ162" i="2"/>
  <c r="X134" i="2"/>
  <c r="BP124" i="2"/>
  <c r="BP95" i="2"/>
  <c r="X91" i="2"/>
  <c r="BN100" i="2"/>
  <c r="X88" i="2"/>
  <c r="X47" i="2"/>
  <c r="CS55" i="2"/>
  <c r="CR55" i="2" s="1"/>
  <c r="CS54" i="2"/>
  <c r="CR54" i="2" s="1"/>
  <c r="CJ292" i="2"/>
  <c r="Z292" i="2"/>
  <c r="CO284" i="2"/>
  <c r="AE284" i="2"/>
  <c r="BQ284" i="2" s="1"/>
  <c r="AA284" i="2"/>
  <c r="CK284" i="2"/>
  <c r="BQ295" i="2"/>
  <c r="AA246" i="2"/>
  <c r="CK246" i="2"/>
  <c r="AB246" i="2"/>
  <c r="CL246" i="2"/>
  <c r="CO188" i="2"/>
  <c r="AE188" i="2"/>
  <c r="CS157" i="2"/>
  <c r="CR157" i="2" s="1"/>
  <c r="X114" i="2"/>
  <c r="BR128" i="2"/>
  <c r="X122" i="2"/>
  <c r="CS106" i="2"/>
  <c r="CR106" i="2" s="1"/>
  <c r="CQ106" i="2"/>
  <c r="BO108" i="2"/>
  <c r="CQ73" i="2"/>
  <c r="BM142" i="2"/>
  <c r="CS104" i="2"/>
  <c r="CR104" i="2" s="1"/>
  <c r="CQ104" i="2"/>
  <c r="CS127" i="2"/>
  <c r="CR127" i="2" s="1"/>
  <c r="CQ127" i="2"/>
  <c r="X115" i="2"/>
  <c r="BQ131" i="2"/>
  <c r="BL124" i="2"/>
  <c r="BL104" i="2"/>
  <c r="BK90" i="2"/>
  <c r="BJ90" i="2" s="1"/>
  <c r="BR126" i="2"/>
  <c r="BR114" i="2"/>
  <c r="X84" i="2"/>
  <c r="X65" i="2"/>
  <c r="CS75" i="2"/>
  <c r="CR75" i="2" s="1"/>
  <c r="BO62" i="2"/>
  <c r="CQ291" i="2"/>
  <c r="W200" i="2"/>
  <c r="CJ263" i="2"/>
  <c r="Z263" i="2"/>
  <c r="AA263" i="2"/>
  <c r="CK263" i="2"/>
  <c r="AE263" i="2"/>
  <c r="CO263" i="2"/>
  <c r="BM260" i="2"/>
  <c r="BN245" i="2"/>
  <c r="AF230" i="2"/>
  <c r="CP230" i="2"/>
  <c r="X252" i="2"/>
  <c r="AE210" i="2"/>
  <c r="CO210" i="2"/>
  <c r="AA210" i="2"/>
  <c r="CK210" i="2"/>
  <c r="W210" i="2"/>
  <c r="CI210" i="2"/>
  <c r="M210" i="6" s="1"/>
  <c r="CM210" i="6" s="1"/>
  <c r="Y210" i="2"/>
  <c r="CI204" i="2"/>
  <c r="M204" i="6" s="1"/>
  <c r="CM204" i="6" s="1"/>
  <c r="W204" i="2"/>
  <c r="Y204" i="2"/>
  <c r="CJ204" i="2"/>
  <c r="Z204" i="2"/>
  <c r="CS149" i="2"/>
  <c r="CR149" i="2" s="1"/>
  <c r="W192" i="2"/>
  <c r="CI192" i="2"/>
  <c r="M192" i="6" s="1"/>
  <c r="CM192" i="6" s="1"/>
  <c r="Y192" i="2"/>
  <c r="BP190" i="2"/>
  <c r="X145" i="2"/>
  <c r="BM128" i="2"/>
  <c r="X85" i="2"/>
  <c r="BR132" i="2"/>
  <c r="BP213" i="2"/>
  <c r="BM166" i="2"/>
  <c r="BN134" i="2"/>
  <c r="W40" i="2"/>
  <c r="CI40" i="2"/>
  <c r="M40" i="6" s="1"/>
  <c r="CM40" i="6" s="1"/>
  <c r="Y40" i="2"/>
  <c r="AB40" i="2"/>
  <c r="CL40" i="2"/>
  <c r="AA242" i="2"/>
  <c r="CK242" i="2"/>
  <c r="CQ137" i="2"/>
  <c r="BM150" i="2"/>
  <c r="BL146" i="2"/>
  <c r="CS42" i="2"/>
  <c r="CR42" i="2" s="1"/>
  <c r="CQ42" i="2"/>
  <c r="CJ39" i="2"/>
  <c r="Z39" i="2"/>
  <c r="BP209" i="2"/>
  <c r="BN77" i="2"/>
  <c r="X87" i="2"/>
  <c r="CS60" i="2"/>
  <c r="CR60" i="2" s="1"/>
  <c r="BL57" i="2"/>
  <c r="X58" i="2"/>
  <c r="BM66" i="2"/>
  <c r="BM62" i="2"/>
  <c r="CN250" i="2"/>
  <c r="AD250" i="2"/>
  <c r="AF250" i="2"/>
  <c r="CP250" i="2"/>
  <c r="AU250" i="2"/>
  <c r="BC250" i="2" s="1"/>
  <c r="AY250" i="2"/>
  <c r="BG250" i="2" s="1"/>
  <c r="AV250" i="2"/>
  <c r="BD250" i="2" s="1"/>
  <c r="AZ250" i="2"/>
  <c r="BH250" i="2" s="1"/>
  <c r="AX250" i="2"/>
  <c r="BF250" i="2" s="1"/>
  <c r="AS250" i="2"/>
  <c r="BA250" i="2" s="1"/>
  <c r="AW250" i="2"/>
  <c r="BE250" i="2" s="1"/>
  <c r="AT250" i="2"/>
  <c r="BB250" i="2" s="1"/>
  <c r="CM250" i="2"/>
  <c r="AC250" i="2"/>
  <c r="AU267" i="2"/>
  <c r="BC267" i="2" s="1"/>
  <c r="AY267" i="2"/>
  <c r="BG267" i="2" s="1"/>
  <c r="AV267" i="2"/>
  <c r="BD267" i="2" s="1"/>
  <c r="AZ267" i="2"/>
  <c r="BH267" i="2" s="1"/>
  <c r="AW267" i="2"/>
  <c r="BE267" i="2" s="1"/>
  <c r="AT267" i="2"/>
  <c r="BB267" i="2" s="1"/>
  <c r="AX267" i="2"/>
  <c r="BF267" i="2" s="1"/>
  <c r="AS267" i="2"/>
  <c r="BA267" i="2" s="1"/>
  <c r="AE267" i="2"/>
  <c r="CO267" i="2"/>
  <c r="BN286" i="2"/>
  <c r="CS197" i="2"/>
  <c r="CR197" i="2" s="1"/>
  <c r="BL198" i="2"/>
  <c r="W196" i="2"/>
  <c r="X161" i="2"/>
  <c r="CS155" i="2"/>
  <c r="CR155" i="2" s="1"/>
  <c r="CQ155" i="2"/>
  <c r="X147" i="2"/>
  <c r="BP127" i="2"/>
  <c r="CS113" i="2"/>
  <c r="CR113" i="2" s="1"/>
  <c r="CS52" i="2"/>
  <c r="CR52" i="2" s="1"/>
  <c r="CQ52" i="2"/>
  <c r="BN52" i="2"/>
  <c r="CM36" i="2"/>
  <c r="AC36" i="2"/>
  <c r="AA36" i="2"/>
  <c r="CK36" i="2"/>
  <c r="AT36" i="2"/>
  <c r="AX36" i="2"/>
  <c r="BF36" i="2" s="1"/>
  <c r="AV36" i="2"/>
  <c r="BD36" i="2" s="1"/>
  <c r="AS36" i="2"/>
  <c r="BA36" i="2" s="1"/>
  <c r="AZ36" i="2"/>
  <c r="BH36" i="2" s="1"/>
  <c r="AW36" i="2"/>
  <c r="BE36" i="2" s="1"/>
  <c r="AU36" i="2"/>
  <c r="BC36" i="2" s="1"/>
  <c r="AY36" i="2"/>
  <c r="BG36" i="2" s="1"/>
  <c r="BP114" i="2"/>
  <c r="BP225" i="2"/>
  <c r="BL154" i="2"/>
  <c r="BL150" i="2"/>
  <c r="X110" i="2"/>
  <c r="BQ124" i="2"/>
  <c r="AF38" i="2"/>
  <c r="CP38" i="2"/>
  <c r="CQ96" i="2"/>
  <c r="X100" i="2"/>
  <c r="BR178" i="2"/>
  <c r="BP276" i="2"/>
  <c r="BP228" i="2"/>
  <c r="CS124" i="2"/>
  <c r="CR124" i="2" s="1"/>
  <c r="AR58" i="2"/>
  <c r="CS63" i="2"/>
  <c r="CR63" i="2" s="1"/>
  <c r="AR42" i="2"/>
  <c r="BK294" i="2"/>
  <c r="BJ294" i="2" s="1"/>
  <c r="CS257" i="2"/>
  <c r="CR257" i="2" s="1"/>
  <c r="AB259" i="2"/>
  <c r="CL259" i="2"/>
  <c r="AF259" i="2"/>
  <c r="CP259" i="2"/>
  <c r="AF266" i="2"/>
  <c r="CP266" i="2"/>
  <c r="AB254" i="2"/>
  <c r="CL254" i="2"/>
  <c r="CM270" i="2"/>
  <c r="AC270" i="2"/>
  <c r="X296" i="2"/>
  <c r="CM279" i="2"/>
  <c r="AC279" i="2"/>
  <c r="W262" i="2"/>
  <c r="CI262" i="2"/>
  <c r="M262" i="6" s="1"/>
  <c r="CM262" i="6" s="1"/>
  <c r="Y262" i="2"/>
  <c r="CQ248" i="2"/>
  <c r="CS248" i="2"/>
  <c r="CR248" i="2" s="1"/>
  <c r="AB209" i="2"/>
  <c r="BN209" i="2" s="1"/>
  <c r="CL209" i="2"/>
  <c r="AF234" i="2"/>
  <c r="CP234" i="2"/>
  <c r="X202" i="2"/>
  <c r="CM184" i="2"/>
  <c r="AC184" i="2"/>
  <c r="AE186" i="2"/>
  <c r="CO186" i="2"/>
  <c r="CN282" i="2"/>
  <c r="AD282" i="2"/>
  <c r="CN222" i="2"/>
  <c r="AD222" i="2"/>
  <c r="X108" i="2"/>
  <c r="CS130" i="2"/>
  <c r="CR130" i="2" s="1"/>
  <c r="CS119" i="2"/>
  <c r="CR119" i="2" s="1"/>
  <c r="X103" i="2"/>
  <c r="CS67" i="2"/>
  <c r="CR67" i="2" s="1"/>
  <c r="Y194" i="2"/>
  <c r="W194" i="2"/>
  <c r="CI194" i="2"/>
  <c r="M194" i="6" s="1"/>
  <c r="CM194" i="6" s="1"/>
  <c r="AB226" i="2"/>
  <c r="CL226" i="2"/>
  <c r="W238" i="2"/>
  <c r="CI238" i="2"/>
  <c r="M238" i="6" s="1"/>
  <c r="CM238" i="6" s="1"/>
  <c r="Y238" i="2"/>
  <c r="CM218" i="2"/>
  <c r="AC218" i="2"/>
  <c r="BL296" i="2"/>
  <c r="X229" i="2"/>
  <c r="CS166" i="2"/>
  <c r="CR166" i="2" s="1"/>
  <c r="CQ166" i="2"/>
  <c r="AB258" i="2"/>
  <c r="CL258" i="2"/>
  <c r="AA258" i="2"/>
  <c r="CK258" i="2"/>
  <c r="AA214" i="2"/>
  <c r="CK214" i="2"/>
  <c r="AC296" i="2"/>
  <c r="BO296" i="2" s="1"/>
  <c r="CM296" i="2"/>
  <c r="CM282" i="2"/>
  <c r="AC282" i="2"/>
  <c r="CJ223" i="2"/>
  <c r="Z223" i="2"/>
  <c r="AF296" i="2"/>
  <c r="CP296" i="2"/>
  <c r="CS265" i="2"/>
  <c r="CR265" i="2" s="1"/>
  <c r="X253" i="2"/>
  <c r="W278" i="2"/>
  <c r="CI278" i="2"/>
  <c r="M278" i="6" s="1"/>
  <c r="CM278" i="6" s="1"/>
  <c r="Y278" i="2"/>
  <c r="X245" i="2"/>
  <c r="X199" i="2"/>
  <c r="CS233" i="2"/>
  <c r="CR233" i="2" s="1"/>
  <c r="AF227" i="2"/>
  <c r="CP227" i="2"/>
  <c r="AA219" i="2"/>
  <c r="CK219" i="2"/>
  <c r="CS198" i="2"/>
  <c r="CR198" i="2" s="1"/>
  <c r="X128" i="2"/>
  <c r="CS244" i="2"/>
  <c r="CR244" i="2" s="1"/>
  <c r="AA223" i="2"/>
  <c r="CK223" i="2"/>
  <c r="AU223" i="2"/>
  <c r="BC223" i="2" s="1"/>
  <c r="AY223" i="2"/>
  <c r="BG223" i="2" s="1"/>
  <c r="AV223" i="2"/>
  <c r="BD223" i="2" s="1"/>
  <c r="AZ223" i="2"/>
  <c r="BH223" i="2" s="1"/>
  <c r="AW223" i="2"/>
  <c r="BE223" i="2" s="1"/>
  <c r="AT223" i="2"/>
  <c r="BB223" i="2" s="1"/>
  <c r="AS223" i="2"/>
  <c r="BA223" i="2" s="1"/>
  <c r="AX223" i="2"/>
  <c r="W223" i="2"/>
  <c r="CI223" i="2"/>
  <c r="M223" i="6" s="1"/>
  <c r="CM223" i="6" s="1"/>
  <c r="Y223" i="2"/>
  <c r="X207" i="2"/>
  <c r="CQ176" i="2"/>
  <c r="CS176" i="2"/>
  <c r="CR176" i="2" s="1"/>
  <c r="AB177" i="2"/>
  <c r="CL177" i="2"/>
  <c r="X158" i="2"/>
  <c r="CS116" i="2"/>
  <c r="CR116" i="2" s="1"/>
  <c r="X125" i="2"/>
  <c r="CS109" i="2"/>
  <c r="CR109" i="2" s="1"/>
  <c r="BO104" i="2"/>
  <c r="CS80" i="2"/>
  <c r="CR80" i="2" s="1"/>
  <c r="BM127" i="2"/>
  <c r="BM115" i="2"/>
  <c r="CO37" i="2"/>
  <c r="AE37" i="2"/>
  <c r="CS50" i="2"/>
  <c r="CR50" i="2" s="1"/>
  <c r="CQ50" i="2"/>
  <c r="AU40" i="2"/>
  <c r="BC40" i="2" s="1"/>
  <c r="AY40" i="2"/>
  <c r="AS40" i="2"/>
  <c r="BA40" i="2" s="1"/>
  <c r="AX40" i="2"/>
  <c r="BF40" i="2" s="1"/>
  <c r="AW40" i="2"/>
  <c r="BE40" i="2" s="1"/>
  <c r="AZ40" i="2"/>
  <c r="AV40" i="2"/>
  <c r="BD40" i="2" s="1"/>
  <c r="AT40" i="2"/>
  <c r="BB40" i="2" s="1"/>
  <c r="AE41" i="2"/>
  <c r="CO41" i="2"/>
  <c r="W41" i="2"/>
  <c r="CI41" i="2"/>
  <c r="M41" i="6" s="1"/>
  <c r="CM41" i="6" s="1"/>
  <c r="Y41" i="2"/>
  <c r="CM251" i="2"/>
  <c r="AC251" i="2"/>
  <c r="AA231" i="2"/>
  <c r="CK231" i="2"/>
  <c r="W231" i="2"/>
  <c r="CI231" i="2"/>
  <c r="M231" i="6" s="1"/>
  <c r="CM231" i="6" s="1"/>
  <c r="Y231" i="2"/>
  <c r="AA211" i="2"/>
  <c r="CK211" i="2"/>
  <c r="AA222" i="2"/>
  <c r="CK222" i="2"/>
  <c r="CS221" i="2"/>
  <c r="CR221" i="2" s="1"/>
  <c r="CM255" i="2"/>
  <c r="AC255" i="2"/>
  <c r="AA274" i="2"/>
  <c r="CK274" i="2"/>
  <c r="CM271" i="2"/>
  <c r="AC271" i="2"/>
  <c r="AA235" i="2"/>
  <c r="CK235" i="2"/>
  <c r="X256" i="2"/>
  <c r="X55" i="2"/>
  <c r="AK54" i="2"/>
  <c r="BA54" i="2" s="1"/>
  <c r="CN292" i="2"/>
  <c r="AD292" i="2"/>
  <c r="X217" i="2"/>
  <c r="AF246" i="2"/>
  <c r="CP246" i="2"/>
  <c r="CN188" i="2"/>
  <c r="AD188" i="2"/>
  <c r="X157" i="2"/>
  <c r="CS114" i="2"/>
  <c r="CR114" i="2" s="1"/>
  <c r="CQ114" i="2"/>
  <c r="CS122" i="2"/>
  <c r="CR122" i="2" s="1"/>
  <c r="CQ122" i="2"/>
  <c r="X106" i="2"/>
  <c r="BP281" i="2"/>
  <c r="X104" i="2"/>
  <c r="X127" i="2"/>
  <c r="X97" i="2"/>
  <c r="X200" i="2"/>
  <c r="W193" i="2"/>
  <c r="CI193" i="2"/>
  <c r="M193" i="6" s="1"/>
  <c r="CM193" i="6" s="1"/>
  <c r="Y193" i="2"/>
  <c r="BM265" i="2"/>
  <c r="AU263" i="2"/>
  <c r="BC263" i="2" s="1"/>
  <c r="AY263" i="2"/>
  <c r="BG263" i="2" s="1"/>
  <c r="AV263" i="2"/>
  <c r="BD263" i="2" s="1"/>
  <c r="AZ263" i="2"/>
  <c r="BH263" i="2" s="1"/>
  <c r="AW263" i="2"/>
  <c r="BE263" i="2" s="1"/>
  <c r="AT263" i="2"/>
  <c r="BB263" i="2" s="1"/>
  <c r="AS263" i="2"/>
  <c r="BA263" i="2" s="1"/>
  <c r="AX263" i="2"/>
  <c r="BF263" i="2" s="1"/>
  <c r="W263" i="2"/>
  <c r="CI263" i="2"/>
  <c r="M263" i="6" s="1"/>
  <c r="CM263" i="6" s="1"/>
  <c r="Y263" i="2"/>
  <c r="CM230" i="2"/>
  <c r="AC230" i="2"/>
  <c r="X149" i="2"/>
  <c r="CS145" i="2"/>
  <c r="CR145" i="2" s="1"/>
  <c r="CQ145" i="2"/>
  <c r="CS85" i="2"/>
  <c r="CR85" i="2" s="1"/>
  <c r="CQ85" i="2"/>
  <c r="BQ132" i="2"/>
  <c r="CS45" i="2"/>
  <c r="CR45" i="2" s="1"/>
  <c r="AF40" i="2"/>
  <c r="CP40" i="2"/>
  <c r="CJ242" i="2"/>
  <c r="Z242" i="2"/>
  <c r="AB242" i="2"/>
  <c r="CL242" i="2"/>
  <c r="AU39" i="2"/>
  <c r="BC39" i="2" s="1"/>
  <c r="AY39" i="2"/>
  <c r="BG39" i="2" s="1"/>
  <c r="AW39" i="2"/>
  <c r="BE39" i="2" s="1"/>
  <c r="AX39" i="2"/>
  <c r="BF39" i="2" s="1"/>
  <c r="AS39" i="2"/>
  <c r="BA39" i="2" s="1"/>
  <c r="AV39" i="2"/>
  <c r="BD39" i="2" s="1"/>
  <c r="AT39" i="2"/>
  <c r="BB39" i="2" s="1"/>
  <c r="AZ39" i="2"/>
  <c r="X95" i="2"/>
  <c r="BO63" i="2"/>
  <c r="AB267" i="2"/>
  <c r="CL267" i="2"/>
  <c r="W267" i="2"/>
  <c r="CI267" i="2"/>
  <c r="M267" i="6" s="1"/>
  <c r="CM267" i="6" s="1"/>
  <c r="Y267" i="2"/>
  <c r="BM213" i="2"/>
  <c r="X196" i="2"/>
  <c r="CS161" i="2"/>
  <c r="CR161" i="2" s="1"/>
  <c r="CQ161" i="2"/>
  <c r="CS154" i="2"/>
  <c r="CR154" i="2" s="1"/>
  <c r="CS171" i="2"/>
  <c r="CR171" i="2" s="1"/>
  <c r="CQ171" i="2"/>
  <c r="X113" i="2"/>
  <c r="CS110" i="2"/>
  <c r="CR110" i="2" s="1"/>
  <c r="CQ110" i="2"/>
  <c r="CM38" i="2"/>
  <c r="AC38" i="2"/>
  <c r="Z38" i="2"/>
  <c r="CJ38" i="2"/>
  <c r="CS100" i="2"/>
  <c r="CR100" i="2" s="1"/>
  <c r="CQ100" i="2"/>
  <c r="X124" i="2"/>
  <c r="X63" i="2"/>
  <c r="AE215" i="2"/>
  <c r="CO215" i="2"/>
  <c r="BR287" i="2"/>
  <c r="CM254" i="2"/>
  <c r="AC254" i="2"/>
  <c r="W270" i="2"/>
  <c r="CI270" i="2"/>
  <c r="M270" i="6" s="1"/>
  <c r="CM270" i="6" s="1"/>
  <c r="Y270" i="2"/>
  <c r="CS296" i="2"/>
  <c r="CR296" i="2" s="1"/>
  <c r="AB279" i="2"/>
  <c r="CL279" i="2"/>
  <c r="AF279" i="2"/>
  <c r="CP279" i="2"/>
  <c r="AF262" i="2"/>
  <c r="CP262" i="2"/>
  <c r="X187" i="2"/>
  <c r="X180" i="2"/>
  <c r="X146" i="2"/>
  <c r="BM191" i="2"/>
  <c r="AF186" i="2"/>
  <c r="CP186" i="2"/>
  <c r="CN218" i="2"/>
  <c r="AD218" i="2"/>
  <c r="BQ162" i="2"/>
  <c r="BQ146" i="2"/>
  <c r="CS111" i="2"/>
  <c r="CR111" i="2" s="1"/>
  <c r="CQ111" i="2"/>
  <c r="X72" i="2"/>
  <c r="CS79" i="2"/>
  <c r="CR79" i="2" s="1"/>
  <c r="CS71" i="2"/>
  <c r="CR71" i="2" s="1"/>
  <c r="CQ71" i="2"/>
  <c r="BQ84" i="2"/>
  <c r="AS68" i="2"/>
  <c r="BA68" i="2" s="1"/>
  <c r="AW68" i="2"/>
  <c r="AX68" i="2"/>
  <c r="BF68" i="2" s="1"/>
  <c r="BP68" i="2" s="1"/>
  <c r="AT68" i="2"/>
  <c r="BB68" i="2" s="1"/>
  <c r="AZ68" i="2"/>
  <c r="BH68" i="2" s="1"/>
  <c r="AU68" i="2"/>
  <c r="AY68" i="2"/>
  <c r="BG68" i="2" s="1"/>
  <c r="BQ68" i="2" s="1"/>
  <c r="AV68" i="2"/>
  <c r="BD68" i="2" s="1"/>
  <c r="BN68" i="2" s="1"/>
  <c r="AC194" i="2"/>
  <c r="CM194" i="2"/>
  <c r="CM275" i="2"/>
  <c r="AC275" i="2"/>
  <c r="CM226" i="2"/>
  <c r="AC226" i="2"/>
  <c r="W218" i="2"/>
  <c r="CI218" i="2"/>
  <c r="M218" i="6" s="1"/>
  <c r="CM218" i="6" s="1"/>
  <c r="Y218" i="2"/>
  <c r="BL140" i="2"/>
  <c r="BN145" i="2"/>
  <c r="BO257" i="2"/>
  <c r="AF258" i="2"/>
  <c r="CP258" i="2"/>
  <c r="AF214" i="2"/>
  <c r="CP214" i="2"/>
  <c r="BK291" i="2"/>
  <c r="BJ291" i="2" s="1"/>
  <c r="W282" i="2"/>
  <c r="CI282" i="2"/>
  <c r="M282" i="6" s="1"/>
  <c r="CM282" i="6" s="1"/>
  <c r="Y282" i="2"/>
  <c r="CO201" i="2"/>
  <c r="AE201" i="2"/>
  <c r="AF278" i="2"/>
  <c r="CP278" i="2"/>
  <c r="CS245" i="2"/>
  <c r="CR245" i="2" s="1"/>
  <c r="AU227" i="2"/>
  <c r="BC227" i="2" s="1"/>
  <c r="AY227" i="2"/>
  <c r="BG227" i="2" s="1"/>
  <c r="AV227" i="2"/>
  <c r="BD227" i="2" s="1"/>
  <c r="AZ227" i="2"/>
  <c r="BH227" i="2" s="1"/>
  <c r="AW227" i="2"/>
  <c r="BE227" i="2" s="1"/>
  <c r="AT227" i="2"/>
  <c r="AS227" i="2"/>
  <c r="BA227" i="2" s="1"/>
  <c r="AX227" i="2"/>
  <c r="AA181" i="2"/>
  <c r="BM181" i="2" s="1"/>
  <c r="CK181" i="2"/>
  <c r="X220" i="2"/>
  <c r="CM219" i="2"/>
  <c r="AC219" i="2"/>
  <c r="CS195" i="2"/>
  <c r="CR195" i="2" s="1"/>
  <c r="X178" i="2"/>
  <c r="BQ178" i="2"/>
  <c r="AB182" i="2"/>
  <c r="CL182" i="2"/>
  <c r="W182" i="2"/>
  <c r="CI182" i="2"/>
  <c r="M182" i="6" s="1"/>
  <c r="CM182" i="6" s="1"/>
  <c r="Y182" i="2"/>
  <c r="W177" i="2"/>
  <c r="CI177" i="2"/>
  <c r="M177" i="6" s="1"/>
  <c r="CM177" i="6" s="1"/>
  <c r="Y177" i="2"/>
  <c r="X167" i="2"/>
  <c r="BR139" i="2"/>
  <c r="X135" i="2"/>
  <c r="CN184" i="2"/>
  <c r="AD184" i="2"/>
  <c r="BQ91" i="2"/>
  <c r="AS53" i="2"/>
  <c r="BA53" i="2" s="1"/>
  <c r="AW53" i="2"/>
  <c r="AX53" i="2"/>
  <c r="AY53" i="2"/>
  <c r="AV53" i="2"/>
  <c r="AZ53" i="2"/>
  <c r="BH53" i="2" s="1"/>
  <c r="AU53" i="2"/>
  <c r="AT53" i="2"/>
  <c r="AD41" i="2"/>
  <c r="CN41" i="2"/>
  <c r="CS62" i="2"/>
  <c r="CR62" i="2" s="1"/>
  <c r="BN48" i="2"/>
  <c r="AF251" i="2"/>
  <c r="CP251" i="2"/>
  <c r="CS212" i="2"/>
  <c r="CR212" i="2" s="1"/>
  <c r="AU211" i="2"/>
  <c r="BC211" i="2" s="1"/>
  <c r="AY211" i="2"/>
  <c r="BG211" i="2" s="1"/>
  <c r="AV211" i="2"/>
  <c r="BD211" i="2" s="1"/>
  <c r="AZ211" i="2"/>
  <c r="AW211" i="2"/>
  <c r="BE211" i="2" s="1"/>
  <c r="AT211" i="2"/>
  <c r="BB211" i="2" s="1"/>
  <c r="AS211" i="2"/>
  <c r="BA211" i="2" s="1"/>
  <c r="AX211" i="2"/>
  <c r="BF211" i="2" s="1"/>
  <c r="X173" i="2"/>
  <c r="AF222" i="2"/>
  <c r="CP222" i="2"/>
  <c r="X205" i="2"/>
  <c r="BR257" i="2"/>
  <c r="AF255" i="2"/>
  <c r="CP255" i="2"/>
  <c r="AF274" i="2"/>
  <c r="CP274" i="2"/>
  <c r="AF271" i="2"/>
  <c r="CP271" i="2"/>
  <c r="X181" i="2"/>
  <c r="BL284" i="2"/>
  <c r="CS131" i="2"/>
  <c r="CR131" i="2" s="1"/>
  <c r="CQ131" i="2"/>
  <c r="BP81" i="2"/>
  <c r="BO44" i="2"/>
  <c r="AK49" i="2"/>
  <c r="BL35" i="2"/>
  <c r="AA292" i="2"/>
  <c r="CK292" i="2"/>
  <c r="AF284" i="2"/>
  <c r="CP284" i="2"/>
  <c r="AF188" i="2"/>
  <c r="CP188" i="2"/>
  <c r="X141" i="2"/>
  <c r="X123" i="2"/>
  <c r="X77" i="2"/>
  <c r="BL84" i="2"/>
  <c r="CS64" i="2"/>
  <c r="CR64" i="2" s="1"/>
  <c r="AB193" i="2"/>
  <c r="CL193" i="2"/>
  <c r="AB263" i="2"/>
  <c r="CL263" i="2"/>
  <c r="AB230" i="2"/>
  <c r="CL230" i="2"/>
  <c r="W230" i="2"/>
  <c r="CI230" i="2"/>
  <c r="M230" i="6" s="1"/>
  <c r="CM230" i="6" s="1"/>
  <c r="Y230" i="2"/>
  <c r="AB210" i="2"/>
  <c r="CL210" i="2"/>
  <c r="AU210" i="2"/>
  <c r="BC210" i="2" s="1"/>
  <c r="AY210" i="2"/>
  <c r="BG210" i="2" s="1"/>
  <c r="AV210" i="2"/>
  <c r="BD210" i="2" s="1"/>
  <c r="AZ210" i="2"/>
  <c r="BH210" i="2" s="1"/>
  <c r="AX210" i="2"/>
  <c r="BF210" i="2" s="1"/>
  <c r="AW210" i="2"/>
  <c r="BE210" i="2" s="1"/>
  <c r="AT210" i="2"/>
  <c r="BB210" i="2" s="1"/>
  <c r="AS210" i="2"/>
  <c r="AA204" i="2"/>
  <c r="CK204" i="2"/>
  <c r="AF192" i="2"/>
  <c r="CP192" i="2"/>
  <c r="X45" i="2"/>
  <c r="CS48" i="2"/>
  <c r="CR48" i="2" s="1"/>
  <c r="W242" i="2"/>
  <c r="CI242" i="2"/>
  <c r="M242" i="6" s="1"/>
  <c r="CM242" i="6" s="1"/>
  <c r="Y242" i="2"/>
  <c r="BQ125" i="2"/>
  <c r="BQ121" i="2"/>
  <c r="AA39" i="2"/>
  <c r="CK39" i="2"/>
  <c r="AB39" i="2"/>
  <c r="CL39" i="2"/>
  <c r="CN39" i="2"/>
  <c r="AD39" i="2"/>
  <c r="X92" i="2"/>
  <c r="CJ250" i="2"/>
  <c r="Z250" i="2"/>
  <c r="CN267" i="2"/>
  <c r="AD267" i="2"/>
  <c r="BQ288" i="2"/>
  <c r="W184" i="2"/>
  <c r="CS147" i="2"/>
  <c r="CR147" i="2" s="1"/>
  <c r="CS121" i="2"/>
  <c r="CR121" i="2" s="1"/>
  <c r="X59" i="2"/>
  <c r="AD36" i="2"/>
  <c r="CN36" i="2"/>
  <c r="CQ136" i="2"/>
  <c r="AA38" i="2"/>
  <c r="CK38" i="2"/>
  <c r="X297" i="2"/>
  <c r="X99" i="2"/>
  <c r="CM215" i="2"/>
  <c r="AC215" i="2"/>
  <c r="CM266" i="2"/>
  <c r="AC266" i="2"/>
  <c r="AF254" i="2"/>
  <c r="CP254" i="2"/>
  <c r="W254" i="2"/>
  <c r="CI254" i="2"/>
  <c r="M254" i="6" s="1"/>
  <c r="CM254" i="6" s="1"/>
  <c r="Y254" i="2"/>
  <c r="CQ249" i="2"/>
  <c r="CS249" i="2"/>
  <c r="CR249" i="2" s="1"/>
  <c r="AF270" i="2"/>
  <c r="CP270" i="2"/>
  <c r="W296" i="2"/>
  <c r="CM234" i="2"/>
  <c r="AC234" i="2"/>
  <c r="CQ208" i="2"/>
  <c r="CS208" i="2"/>
  <c r="CR208" i="2" s="1"/>
  <c r="CS180" i="2"/>
  <c r="CR180" i="2" s="1"/>
  <c r="AB186" i="2"/>
  <c r="CL186" i="2"/>
  <c r="AA269" i="2"/>
  <c r="BM269" i="2" s="1"/>
  <c r="CK269" i="2"/>
  <c r="X257" i="2"/>
  <c r="X260" i="2"/>
  <c r="CM259" i="2"/>
  <c r="AC259" i="2"/>
  <c r="AA215" i="2"/>
  <c r="CK215" i="2"/>
  <c r="AF215" i="2"/>
  <c r="CP215" i="2"/>
  <c r="W215" i="2"/>
  <c r="CI215" i="2"/>
  <c r="M215" i="6" s="1"/>
  <c r="CM215" i="6" s="1"/>
  <c r="Y215" i="2"/>
  <c r="BO288" i="2"/>
  <c r="Y283" i="2"/>
  <c r="W283" i="2"/>
  <c r="CI283" i="2"/>
  <c r="M283" i="6" s="1"/>
  <c r="CM283" i="6" s="1"/>
  <c r="AA266" i="2"/>
  <c r="CK266" i="2"/>
  <c r="W266" i="2"/>
  <c r="CI266" i="2"/>
  <c r="M266" i="6" s="1"/>
  <c r="CM266" i="6" s="1"/>
  <c r="Y266" i="2"/>
  <c r="AE254" i="2"/>
  <c r="CO254" i="2"/>
  <c r="BQ290" i="2"/>
  <c r="AB270" i="2"/>
  <c r="CL270" i="2"/>
  <c r="AE279" i="2"/>
  <c r="CO279" i="2"/>
  <c r="AB262" i="2"/>
  <c r="CL262" i="2"/>
  <c r="AU262" i="2"/>
  <c r="BC262" i="2" s="1"/>
  <c r="AY262" i="2"/>
  <c r="BG262" i="2" s="1"/>
  <c r="AV262" i="2"/>
  <c r="BD262" i="2" s="1"/>
  <c r="AZ262" i="2"/>
  <c r="AX262" i="2"/>
  <c r="BF262" i="2" s="1"/>
  <c r="AW262" i="2"/>
  <c r="BE262" i="2" s="1"/>
  <c r="AS262" i="2"/>
  <c r="BA262" i="2" s="1"/>
  <c r="AT262" i="2"/>
  <c r="BB262" i="2" s="1"/>
  <c r="CM262" i="2"/>
  <c r="AC262" i="2"/>
  <c r="X248" i="2"/>
  <c r="CQ243" i="2"/>
  <c r="CS243" i="2"/>
  <c r="CR243" i="2" s="1"/>
  <c r="W209" i="2"/>
  <c r="CI209" i="2"/>
  <c r="M209" i="6" s="1"/>
  <c r="CM209" i="6" s="1"/>
  <c r="Y209" i="2"/>
  <c r="BL289" i="2"/>
  <c r="AB234" i="2"/>
  <c r="CL234" i="2"/>
  <c r="AA234" i="2"/>
  <c r="CK234" i="2"/>
  <c r="W234" i="2"/>
  <c r="CI234" i="2"/>
  <c r="M234" i="6" s="1"/>
  <c r="CM234" i="6" s="1"/>
  <c r="Y234" i="2"/>
  <c r="X239" i="2"/>
  <c r="BL233" i="2"/>
  <c r="CS202" i="2"/>
  <c r="CR202" i="2" s="1"/>
  <c r="CJ186" i="2"/>
  <c r="Z186" i="2"/>
  <c r="W180" i="2"/>
  <c r="CS174" i="2"/>
  <c r="CR174" i="2" s="1"/>
  <c r="CO196" i="2"/>
  <c r="AE196" i="2"/>
  <c r="BN176" i="2"/>
  <c r="CK186" i="2"/>
  <c r="AA186" i="2"/>
  <c r="AE181" i="2"/>
  <c r="CO181" i="2"/>
  <c r="BO145" i="2"/>
  <c r="BO158" i="2"/>
  <c r="BO128" i="2"/>
  <c r="CS120" i="2"/>
  <c r="CR120" i="2" s="1"/>
  <c r="CQ120" i="2"/>
  <c r="CN226" i="2"/>
  <c r="AD226" i="2"/>
  <c r="BL181" i="2"/>
  <c r="BM163" i="2"/>
  <c r="BN163" i="2"/>
  <c r="BM147" i="2"/>
  <c r="BR166" i="2"/>
  <c r="BR142" i="2"/>
  <c r="X118" i="2"/>
  <c r="BP113" i="2"/>
  <c r="X111" i="2"/>
  <c r="CS103" i="2"/>
  <c r="CR103" i="2" s="1"/>
  <c r="CS72" i="2"/>
  <c r="CR72" i="2" s="1"/>
  <c r="X71" i="2"/>
  <c r="AC37" i="2"/>
  <c r="CM37" i="2"/>
  <c r="BR84" i="2"/>
  <c r="BL71" i="2"/>
  <c r="CS56" i="2"/>
  <c r="CR56" i="2" s="1"/>
  <c r="CQ56" i="2"/>
  <c r="BN46" i="2"/>
  <c r="BN45" i="2"/>
  <c r="BQ61" i="2"/>
  <c r="BQ59" i="2"/>
  <c r="AS49" i="2"/>
  <c r="AW49" i="2"/>
  <c r="BE49" i="2" s="1"/>
  <c r="AU49" i="2"/>
  <c r="BC49" i="2" s="1"/>
  <c r="AZ49" i="2"/>
  <c r="BH49" i="2" s="1"/>
  <c r="AV49" i="2"/>
  <c r="BD49" i="2" s="1"/>
  <c r="BN49" i="2" s="1"/>
  <c r="AX49" i="2"/>
  <c r="AT49" i="2"/>
  <c r="AY49" i="2"/>
  <c r="W269" i="2"/>
  <c r="CJ275" i="2"/>
  <c r="Z275" i="2"/>
  <c r="AV194" i="2"/>
  <c r="AZ194" i="2"/>
  <c r="AT194" i="2"/>
  <c r="AY194" i="2"/>
  <c r="BG194" i="2" s="1"/>
  <c r="AU194" i="2"/>
  <c r="AX194" i="2"/>
  <c r="AS194" i="2"/>
  <c r="BA194" i="2" s="1"/>
  <c r="AW194" i="2"/>
  <c r="BE194" i="2" s="1"/>
  <c r="AA275" i="2"/>
  <c r="CK275" i="2"/>
  <c r="X277" i="2"/>
  <c r="CQ261" i="2"/>
  <c r="CS261" i="2"/>
  <c r="CR261" i="2" s="1"/>
  <c r="AE226" i="2"/>
  <c r="CO226" i="2"/>
  <c r="AF226" i="2"/>
  <c r="CP226" i="2"/>
  <c r="AA238" i="2"/>
  <c r="CK238" i="2"/>
  <c r="CM238" i="2"/>
  <c r="AC238" i="2"/>
  <c r="BO185" i="2"/>
  <c r="BO176" i="2"/>
  <c r="BM202" i="2"/>
  <c r="X150" i="2"/>
  <c r="CQ98" i="2"/>
  <c r="BM145" i="2"/>
  <c r="AE269" i="2"/>
  <c r="BQ269" i="2" s="1"/>
  <c r="CO269" i="2"/>
  <c r="AF288" i="2"/>
  <c r="CP288" i="2"/>
  <c r="AE258" i="2"/>
  <c r="CO258" i="2"/>
  <c r="AU258" i="2"/>
  <c r="BC258" i="2" s="1"/>
  <c r="AY258" i="2"/>
  <c r="BG258" i="2" s="1"/>
  <c r="AV258" i="2"/>
  <c r="BD258" i="2" s="1"/>
  <c r="AZ258" i="2"/>
  <c r="BH258" i="2" s="1"/>
  <c r="AX258" i="2"/>
  <c r="AW258" i="2"/>
  <c r="BE258" i="2" s="1"/>
  <c r="AS258" i="2"/>
  <c r="BA258" i="2" s="1"/>
  <c r="AT258" i="2"/>
  <c r="CM258" i="2"/>
  <c r="AC258" i="2"/>
  <c r="AU214" i="2"/>
  <c r="BC214" i="2" s="1"/>
  <c r="AY214" i="2"/>
  <c r="BG214" i="2" s="1"/>
  <c r="AV214" i="2"/>
  <c r="BD214" i="2" s="1"/>
  <c r="AZ214" i="2"/>
  <c r="BH214" i="2" s="1"/>
  <c r="AX214" i="2"/>
  <c r="AW214" i="2"/>
  <c r="BE214" i="2" s="1"/>
  <c r="AT214" i="2"/>
  <c r="BB214" i="2" s="1"/>
  <c r="BL214" i="2" s="1"/>
  <c r="AS214" i="2"/>
  <c r="BA214" i="2" s="1"/>
  <c r="CM214" i="2"/>
  <c r="AC214" i="2"/>
  <c r="X265" i="2"/>
  <c r="BN216" i="2"/>
  <c r="BN294" i="2"/>
  <c r="AB278" i="2"/>
  <c r="CL278" i="2"/>
  <c r="AU278" i="2"/>
  <c r="BC278" i="2" s="1"/>
  <c r="AY278" i="2"/>
  <c r="BG278" i="2" s="1"/>
  <c r="AV278" i="2"/>
  <c r="BD278" i="2" s="1"/>
  <c r="AZ278" i="2"/>
  <c r="AX278" i="2"/>
  <c r="AW278" i="2"/>
  <c r="BE278" i="2" s="1"/>
  <c r="AS278" i="2"/>
  <c r="BA278" i="2" s="1"/>
  <c r="AT278" i="2"/>
  <c r="BB278" i="2" s="1"/>
  <c r="CM278" i="2"/>
  <c r="AC278" i="2"/>
  <c r="BO237" i="2"/>
  <c r="X232" i="2"/>
  <c r="BQ232" i="2"/>
  <c r="CM209" i="2"/>
  <c r="AC209" i="2"/>
  <c r="X233" i="2"/>
  <c r="BN233" i="2"/>
  <c r="CM227" i="2"/>
  <c r="AC227" i="2"/>
  <c r="AB219" i="2"/>
  <c r="CL219" i="2"/>
  <c r="X244" i="2"/>
  <c r="CM223" i="2"/>
  <c r="AC223" i="2"/>
  <c r="X195" i="2"/>
  <c r="BQ180" i="2"/>
  <c r="BP166" i="2"/>
  <c r="CS183" i="2"/>
  <c r="CR183" i="2" s="1"/>
  <c r="X176" i="2"/>
  <c r="BO187" i="2"/>
  <c r="AA182" i="2"/>
  <c r="CK182" i="2"/>
  <c r="AF182" i="2"/>
  <c r="CP182" i="2"/>
  <c r="AA177" i="2"/>
  <c r="CK177" i="2"/>
  <c r="CS158" i="2"/>
  <c r="CR158" i="2" s="1"/>
  <c r="CQ158" i="2"/>
  <c r="X142" i="2"/>
  <c r="BQ148" i="2"/>
  <c r="CN251" i="2"/>
  <c r="AD251" i="2"/>
  <c r="BP219" i="2"/>
  <c r="CN211" i="2"/>
  <c r="AD211" i="2"/>
  <c r="CJ185" i="2"/>
  <c r="Z185" i="2"/>
  <c r="CQ159" i="2"/>
  <c r="BR155" i="2"/>
  <c r="X151" i="2"/>
  <c r="BO100" i="2"/>
  <c r="CS117" i="2"/>
  <c r="CR117" i="2" s="1"/>
  <c r="CQ117" i="2"/>
  <c r="X69" i="2"/>
  <c r="BL120" i="2"/>
  <c r="BO65" i="2"/>
  <c r="BO97" i="2"/>
  <c r="X83" i="2"/>
  <c r="BP67" i="2"/>
  <c r="BM72" i="2"/>
  <c r="CS68" i="2"/>
  <c r="CR68" i="2" s="1"/>
  <c r="AS64" i="2"/>
  <c r="BA64" i="2" s="1"/>
  <c r="AW64" i="2"/>
  <c r="AX64" i="2"/>
  <c r="AT64" i="2"/>
  <c r="AZ64" i="2"/>
  <c r="AU64" i="2"/>
  <c r="AV64" i="2"/>
  <c r="BD64" i="2" s="1"/>
  <c r="AY64" i="2"/>
  <c r="X49" i="2"/>
  <c r="CP41" i="2"/>
  <c r="AF41" i="2"/>
  <c r="CM41" i="2"/>
  <c r="AC41" i="2"/>
  <c r="X62" i="2"/>
  <c r="BM48" i="2"/>
  <c r="BM47" i="2"/>
  <c r="BM69" i="2"/>
  <c r="CS281" i="2"/>
  <c r="CR281" i="2" s="1"/>
  <c r="AU251" i="2"/>
  <c r="BC251" i="2" s="1"/>
  <c r="AY251" i="2"/>
  <c r="BG251" i="2" s="1"/>
  <c r="AV251" i="2"/>
  <c r="BD251" i="2" s="1"/>
  <c r="AZ251" i="2"/>
  <c r="AW251" i="2"/>
  <c r="BE251" i="2" s="1"/>
  <c r="AX251" i="2"/>
  <c r="BF251" i="2" s="1"/>
  <c r="AT251" i="2"/>
  <c r="AS251" i="2"/>
  <c r="BA251" i="2" s="1"/>
  <c r="AA251" i="2"/>
  <c r="CK251" i="2"/>
  <c r="CS241" i="2"/>
  <c r="CR241" i="2" s="1"/>
  <c r="BN277" i="2"/>
  <c r="CS288" i="2"/>
  <c r="CR288" i="2" s="1"/>
  <c r="X264" i="2"/>
  <c r="BN243" i="2"/>
  <c r="AB231" i="2"/>
  <c r="CL231" i="2"/>
  <c r="CM231" i="2"/>
  <c r="AC231" i="2"/>
  <c r="AB211" i="2"/>
  <c r="CL211" i="2"/>
  <c r="AF211" i="2"/>
  <c r="CP211" i="2"/>
  <c r="W211" i="2"/>
  <c r="CI211" i="2"/>
  <c r="M211" i="6" s="1"/>
  <c r="CM211" i="6" s="1"/>
  <c r="Y211" i="2"/>
  <c r="CS173" i="2"/>
  <c r="CR173" i="2" s="1"/>
  <c r="BN229" i="2"/>
  <c r="AB222" i="2"/>
  <c r="CL222" i="2"/>
  <c r="AU222" i="2"/>
  <c r="BC222" i="2" s="1"/>
  <c r="AY222" i="2"/>
  <c r="BG222" i="2" s="1"/>
  <c r="AV222" i="2"/>
  <c r="BD222" i="2" s="1"/>
  <c r="AZ222" i="2"/>
  <c r="AX222" i="2"/>
  <c r="BF222" i="2" s="1"/>
  <c r="AW222" i="2"/>
  <c r="BE222" i="2" s="1"/>
  <c r="AS222" i="2"/>
  <c r="BA222" i="2" s="1"/>
  <c r="AT222" i="2"/>
  <c r="BB222" i="2" s="1"/>
  <c r="CM222" i="2"/>
  <c r="AC222" i="2"/>
  <c r="BR187" i="2"/>
  <c r="CS170" i="2"/>
  <c r="CR170" i="2" s="1"/>
  <c r="CQ170" i="2"/>
  <c r="BO170" i="2"/>
  <c r="AE184" i="2"/>
  <c r="CO184" i="2"/>
  <c r="BP172" i="2"/>
  <c r="BN152" i="2"/>
  <c r="CS112" i="2"/>
  <c r="CR112" i="2" s="1"/>
  <c r="CN300" i="2"/>
  <c r="AD300" i="2"/>
  <c r="AB300" i="2"/>
  <c r="CL300" i="2"/>
  <c r="AA300" i="2"/>
  <c r="CK300" i="2"/>
  <c r="X221" i="2"/>
  <c r="CJ255" i="2"/>
  <c r="Z255" i="2"/>
  <c r="AA255" i="2"/>
  <c r="CK255" i="2"/>
  <c r="CJ274" i="2"/>
  <c r="Z274" i="2"/>
  <c r="AE274" i="2"/>
  <c r="CO274" i="2"/>
  <c r="AU274" i="2"/>
  <c r="BC274" i="2" s="1"/>
  <c r="AY274" i="2"/>
  <c r="BG274" i="2" s="1"/>
  <c r="AV274" i="2"/>
  <c r="BD274" i="2" s="1"/>
  <c r="AZ274" i="2"/>
  <c r="BH274" i="2" s="1"/>
  <c r="AX274" i="2"/>
  <c r="BF274" i="2" s="1"/>
  <c r="AW274" i="2"/>
  <c r="BE274" i="2" s="1"/>
  <c r="AS274" i="2"/>
  <c r="BA274" i="2" s="1"/>
  <c r="AT274" i="2"/>
  <c r="BB274" i="2" s="1"/>
  <c r="CM274" i="2"/>
  <c r="AC274" i="2"/>
  <c r="CN271" i="2"/>
  <c r="AD271" i="2"/>
  <c r="AE271" i="2"/>
  <c r="CO271" i="2"/>
  <c r="CQ280" i="2"/>
  <c r="CS280" i="2"/>
  <c r="CR280" i="2" s="1"/>
  <c r="W181" i="2"/>
  <c r="CS236" i="2"/>
  <c r="CR236" i="2" s="1"/>
  <c r="CN235" i="2"/>
  <c r="AD235" i="2"/>
  <c r="BL232" i="2"/>
  <c r="BP296" i="2"/>
  <c r="X162" i="2"/>
  <c r="CQ133" i="2"/>
  <c r="X131" i="2"/>
  <c r="BL100" i="2"/>
  <c r="CS51" i="2"/>
  <c r="CR51" i="2" s="1"/>
  <c r="CQ51" i="2"/>
  <c r="AR54" i="2"/>
  <c r="X43" i="2"/>
  <c r="CO292" i="2"/>
  <c r="AE292" i="2"/>
  <c r="BQ292" i="2" s="1"/>
  <c r="AF292" i="2"/>
  <c r="CP292" i="2"/>
  <c r="CN284" i="2"/>
  <c r="AD284" i="2"/>
  <c r="BP284" i="2" s="1"/>
  <c r="CS289" i="2"/>
  <c r="CR289" i="2" s="1"/>
  <c r="BN287" i="2"/>
  <c r="CN246" i="2"/>
  <c r="AD246" i="2"/>
  <c r="AE246" i="2"/>
  <c r="CO246" i="2"/>
  <c r="CM246" i="2"/>
  <c r="AC246" i="2"/>
  <c r="CM188" i="2"/>
  <c r="AC188" i="2"/>
  <c r="AA188" i="2"/>
  <c r="CK188" i="2"/>
  <c r="BM173" i="2"/>
  <c r="BN173" i="2"/>
  <c r="CS141" i="2"/>
  <c r="CR141" i="2" s="1"/>
  <c r="BN57" i="2"/>
  <c r="BP229" i="2"/>
  <c r="CN193" i="2"/>
  <c r="AD193" i="2"/>
  <c r="CS123" i="2"/>
  <c r="CR123" i="2" s="1"/>
  <c r="BP109" i="2"/>
  <c r="X107" i="2"/>
  <c r="CS97" i="2"/>
  <c r="CR97" i="2" s="1"/>
  <c r="CQ97" i="2"/>
  <c r="CS81" i="2"/>
  <c r="CR81" i="2" s="1"/>
  <c r="CQ81" i="2"/>
  <c r="CS77" i="2"/>
  <c r="CR77" i="2" s="1"/>
  <c r="CQ77" i="2"/>
  <c r="BQ103" i="2"/>
  <c r="X75" i="2"/>
  <c r="BM84" i="2"/>
  <c r="BM80" i="2"/>
  <c r="X64" i="2"/>
  <c r="BQ69" i="2"/>
  <c r="BP291" i="2"/>
  <c r="CK193" i="2"/>
  <c r="AA193" i="2"/>
  <c r="AV193" i="2"/>
  <c r="BD193" i="2" s="1"/>
  <c r="AZ193" i="2"/>
  <c r="AS193" i="2"/>
  <c r="BA193" i="2" s="1"/>
  <c r="AX193" i="2"/>
  <c r="BF193" i="2" s="1"/>
  <c r="AT193" i="2"/>
  <c r="BB193" i="2" s="1"/>
  <c r="AY193" i="2"/>
  <c r="BG193" i="2" s="1"/>
  <c r="AU193" i="2"/>
  <c r="BC193" i="2" s="1"/>
  <c r="AW193" i="2"/>
  <c r="BE193" i="2" s="1"/>
  <c r="CO193" i="2"/>
  <c r="AE193" i="2"/>
  <c r="BM298" i="2"/>
  <c r="CM263" i="2"/>
  <c r="AC263" i="2"/>
  <c r="CN254" i="2"/>
  <c r="AD254" i="2"/>
  <c r="CJ230" i="2"/>
  <c r="Z230" i="2"/>
  <c r="AE230" i="2"/>
  <c r="CO230" i="2"/>
  <c r="CJ210" i="2"/>
  <c r="Z210" i="2"/>
  <c r="AF210" i="2"/>
  <c r="CP210" i="2"/>
  <c r="CN204" i="2"/>
  <c r="AD204" i="2"/>
  <c r="AB204" i="2"/>
  <c r="CL204" i="2"/>
  <c r="AF204" i="2"/>
  <c r="CP204" i="2"/>
  <c r="CN192" i="2"/>
  <c r="AD192" i="2"/>
  <c r="BP192" i="2" s="1"/>
  <c r="AB192" i="2"/>
  <c r="CL192" i="2"/>
  <c r="AA192" i="2"/>
  <c r="BM192" i="2" s="1"/>
  <c r="CK192" i="2"/>
  <c r="BN187" i="2"/>
  <c r="BQ187" i="2"/>
  <c r="BN128" i="2"/>
  <c r="BO126" i="2"/>
  <c r="BM131" i="2"/>
  <c r="BL126" i="2"/>
  <c r="CL36" i="2"/>
  <c r="AB36" i="2"/>
  <c r="X48" i="2"/>
  <c r="CM242" i="2"/>
  <c r="AC242" i="2"/>
  <c r="CN242" i="2"/>
  <c r="AD242" i="2"/>
  <c r="AE242" i="2"/>
  <c r="CO242" i="2"/>
  <c r="BO118" i="2"/>
  <c r="X42" i="2"/>
  <c r="BQ126" i="2"/>
  <c r="BQ123" i="2"/>
  <c r="BQ115" i="2"/>
  <c r="BQ111" i="2"/>
  <c r="BQ107" i="2"/>
  <c r="AE39" i="2"/>
  <c r="CO39" i="2"/>
  <c r="BO149" i="2"/>
  <c r="BN124" i="2"/>
  <c r="CS95" i="2"/>
  <c r="CR95" i="2" s="1"/>
  <c r="CS92" i="2"/>
  <c r="CR92" i="2" s="1"/>
  <c r="BL48" i="2"/>
  <c r="AE250" i="2"/>
  <c r="CO250" i="2"/>
  <c r="AA250" i="2"/>
  <c r="CK250" i="2"/>
  <c r="W250" i="2"/>
  <c r="CI250" i="2"/>
  <c r="M250" i="6" s="1"/>
  <c r="CM250" i="6" s="1"/>
  <c r="Y250" i="2"/>
  <c r="CJ267" i="2"/>
  <c r="Z267" i="2"/>
  <c r="CM267" i="2"/>
  <c r="AC267" i="2"/>
  <c r="X184" i="2"/>
  <c r="BQ145" i="2"/>
  <c r="BL188" i="2"/>
  <c r="CS163" i="2"/>
  <c r="CR163" i="2" s="1"/>
  <c r="X155" i="2"/>
  <c r="BQ143" i="2"/>
  <c r="BN131" i="2"/>
  <c r="X121" i="2"/>
  <c r="BO69" i="2"/>
  <c r="X53" i="2"/>
  <c r="CS59" i="2"/>
  <c r="CR59" i="2" s="1"/>
  <c r="CP36" i="2"/>
  <c r="AF36" i="2"/>
  <c r="CQ160" i="2"/>
  <c r="AE38" i="2"/>
  <c r="CO38" i="2"/>
  <c r="CI38" i="2"/>
  <c r="M38" i="6" s="1"/>
  <c r="CM38" i="6" s="1"/>
  <c r="Y38" i="2"/>
  <c r="W38" i="2"/>
  <c r="CS297" i="2"/>
  <c r="CR297" i="2" s="1"/>
  <c r="CQ105" i="2"/>
  <c r="BO85" i="2"/>
  <c r="CS99" i="2"/>
  <c r="CR99" i="2" s="1"/>
  <c r="CQ99" i="2"/>
  <c r="X57" i="2"/>
  <c r="BP46" i="2"/>
  <c r="CQ34" i="2"/>
  <c r="CS34" i="2"/>
  <c r="CR34" i="2" s="1"/>
  <c r="AF15" i="2"/>
  <c r="CP15" i="2"/>
  <c r="F17" i="6"/>
  <c r="X17" i="2"/>
  <c r="X12" i="2"/>
  <c r="BK28" i="2"/>
  <c r="BJ28" i="2" s="1"/>
  <c r="AR17" i="2"/>
  <c r="BH17" i="2" s="1"/>
  <c r="AA7" i="2"/>
  <c r="CK7" i="2"/>
  <c r="X23" i="2"/>
  <c r="AC15" i="2"/>
  <c r="CM15" i="2"/>
  <c r="X6" i="2"/>
  <c r="AB7" i="2"/>
  <c r="CL7" i="2"/>
  <c r="CN7" i="2"/>
  <c r="AD7" i="2"/>
  <c r="BR30" i="2"/>
  <c r="CS17" i="2"/>
  <c r="CR17" i="2" s="1"/>
  <c r="CS12" i="2"/>
  <c r="CR12" i="2" s="1"/>
  <c r="CK8" i="2"/>
  <c r="AA8" i="2"/>
  <c r="AB8" i="2"/>
  <c r="CL8" i="2"/>
  <c r="W8" i="2"/>
  <c r="CI8" i="2"/>
  <c r="M8" i="6" s="1"/>
  <c r="CM8" i="6" s="1"/>
  <c r="Y8" i="2"/>
  <c r="X22" i="2"/>
  <c r="X18" i="2"/>
  <c r="F11" i="6"/>
  <c r="X11" i="2"/>
  <c r="X16" i="2"/>
  <c r="AR12" i="2"/>
  <c r="AE7" i="2"/>
  <c r="CO7" i="2"/>
  <c r="X14" i="2"/>
  <c r="CS23" i="2"/>
  <c r="CR23" i="2" s="1"/>
  <c r="CQ23" i="2"/>
  <c r="CS22" i="2"/>
  <c r="CR22" i="2" s="1"/>
  <c r="CQ22" i="2"/>
  <c r="AF7" i="2"/>
  <c r="CP7" i="2"/>
  <c r="X24" i="2"/>
  <c r="Z15" i="2"/>
  <c r="CJ15" i="2"/>
  <c r="CS10" i="2"/>
  <c r="CR10" i="2" s="1"/>
  <c r="Y7" i="2"/>
  <c r="CI7" i="2"/>
  <c r="M7" i="6" s="1"/>
  <c r="CM7" i="6" s="1"/>
  <c r="W7" i="2"/>
  <c r="AS8" i="2"/>
  <c r="BA8" i="2" s="1"/>
  <c r="AW8" i="2"/>
  <c r="BE8" i="2" s="1"/>
  <c r="AU8" i="2"/>
  <c r="BC8" i="2" s="1"/>
  <c r="AY8" i="2"/>
  <c r="BG8" i="2" s="1"/>
  <c r="AT8" i="2"/>
  <c r="BB8" i="2" s="1"/>
  <c r="AV8" i="2"/>
  <c r="BD8" i="2" s="1"/>
  <c r="AX8" i="2"/>
  <c r="BF8" i="2" s="1"/>
  <c r="AZ8" i="2"/>
  <c r="E8" i="6" s="1"/>
  <c r="CM7" i="2"/>
  <c r="AC7" i="2"/>
  <c r="CS13" i="2"/>
  <c r="CR13" i="2" s="1"/>
  <c r="CS18" i="2"/>
  <c r="CR18" i="2" s="1"/>
  <c r="CS11" i="2"/>
  <c r="CR11" i="2" s="1"/>
  <c r="CQ11" i="2"/>
  <c r="BK33" i="2"/>
  <c r="BJ33" i="2" s="1"/>
  <c r="CS16" i="2"/>
  <c r="CR16" i="2" s="1"/>
  <c r="AC8" i="2"/>
  <c r="CM8" i="2"/>
  <c r="X34" i="2"/>
  <c r="W15" i="2"/>
  <c r="CI15" i="2"/>
  <c r="M15" i="6" s="1"/>
  <c r="CM15" i="6" s="1"/>
  <c r="Y15" i="2"/>
  <c r="AK10" i="2"/>
  <c r="CS24" i="2"/>
  <c r="CR24" i="2" s="1"/>
  <c r="AR24" i="2"/>
  <c r="AA15" i="2"/>
  <c r="CK15" i="2"/>
  <c r="X10" i="2"/>
  <c r="CQ32" i="2"/>
  <c r="F13" i="6"/>
  <c r="X13" i="2"/>
  <c r="AF8" i="2"/>
  <c r="CP8" i="2"/>
  <c r="CO8" i="2"/>
  <c r="AE8" i="2"/>
  <c r="AR22" i="2"/>
  <c r="X9" i="2"/>
  <c r="AK12" i="2"/>
  <c r="A2" i="5"/>
  <c r="A3" i="5"/>
  <c r="C4" i="5"/>
  <c r="B4" i="5"/>
  <c r="BR7" i="2" l="1"/>
  <c r="M6" i="6"/>
  <c r="CM6" i="6" s="1"/>
  <c r="CW6" i="6" s="1"/>
  <c r="Z11" i="1"/>
  <c r="CX6" i="2"/>
  <c r="AE11" i="1"/>
  <c r="CT6" i="2"/>
  <c r="AA11" i="1"/>
  <c r="F6" i="6"/>
  <c r="S11" i="1"/>
  <c r="CV6" i="2"/>
  <c r="AC11" i="1"/>
  <c r="G6" i="6"/>
  <c r="T11" i="1"/>
  <c r="D4" i="5"/>
  <c r="E4" i="5" s="1"/>
  <c r="N6" i="6"/>
  <c r="CN6" i="6" s="1"/>
  <c r="CX6" i="6" s="1"/>
  <c r="CQ9" i="2"/>
  <c r="T9" i="6"/>
  <c r="CT9" i="6" s="1"/>
  <c r="DD9" i="6" s="1"/>
  <c r="BN20" i="2"/>
  <c r="N14" i="6"/>
  <c r="CN14" i="6" s="1"/>
  <c r="CX14" i="6" s="1"/>
  <c r="T26" i="6"/>
  <c r="CT26" i="6" s="1"/>
  <c r="DD26" i="6" s="1"/>
  <c r="T14" i="6"/>
  <c r="CT14" i="6" s="1"/>
  <c r="DD14" i="6" s="1"/>
  <c r="CQ24" i="2"/>
  <c r="G18" i="6"/>
  <c r="CS14" i="2"/>
  <c r="CR14" i="2" s="1"/>
  <c r="CS9" i="2"/>
  <c r="CR9" i="2" s="1"/>
  <c r="CQ12" i="2"/>
  <c r="CQ26" i="2"/>
  <c r="BP14" i="2"/>
  <c r="BP20" i="2"/>
  <c r="BL6" i="2"/>
  <c r="M33" i="6"/>
  <c r="CM33" i="6" s="1"/>
  <c r="CW33" i="6" s="1"/>
  <c r="CV33" i="6" s="1"/>
  <c r="CQ13" i="2"/>
  <c r="CV18" i="2"/>
  <c r="G19" i="6"/>
  <c r="CS6" i="2"/>
  <c r="CR6" i="2" s="1"/>
  <c r="O11" i="1" s="1"/>
  <c r="I10" i="6"/>
  <c r="P6" i="6"/>
  <c r="CP6" i="6" s="1"/>
  <c r="CZ6" i="6" s="1"/>
  <c r="CU20" i="2"/>
  <c r="BN27" i="2"/>
  <c r="CQ27" i="2"/>
  <c r="CQ21" i="2"/>
  <c r="O26" i="1" s="1"/>
  <c r="CQ33" i="2"/>
  <c r="N25" i="6"/>
  <c r="CN25" i="6" s="1"/>
  <c r="CX25" i="6" s="1"/>
  <c r="N19" i="6"/>
  <c r="CN19" i="6" s="1"/>
  <c r="CX19" i="6" s="1"/>
  <c r="R13" i="6"/>
  <c r="CR13" i="6" s="1"/>
  <c r="DB13" i="6" s="1"/>
  <c r="CU24" i="2"/>
  <c r="I30" i="6"/>
  <c r="I14" i="6"/>
  <c r="BM34" i="2"/>
  <c r="CQ19" i="2"/>
  <c r="BH230" i="2"/>
  <c r="CU14" i="2"/>
  <c r="O14" i="6"/>
  <c r="CO14" i="6" s="1"/>
  <c r="CY14" i="6" s="1"/>
  <c r="BR288" i="2"/>
  <c r="BN188" i="2"/>
  <c r="BL11" i="2"/>
  <c r="G13" i="6"/>
  <c r="BQ10" i="2"/>
  <c r="CV64" i="2"/>
  <c r="R191" i="6"/>
  <c r="CR191" i="6" s="1"/>
  <c r="DB191" i="6" s="1"/>
  <c r="P95" i="6"/>
  <c r="CP95" i="6" s="1"/>
  <c r="CZ95" i="6" s="1"/>
  <c r="S239" i="6"/>
  <c r="CS239" i="6" s="1"/>
  <c r="DC239" i="6" s="1"/>
  <c r="T121" i="6"/>
  <c r="CT121" i="6" s="1"/>
  <c r="DD121" i="6" s="1"/>
  <c r="CQ217" i="2"/>
  <c r="BR191" i="2"/>
  <c r="P12" i="6"/>
  <c r="CP12" i="6" s="1"/>
  <c r="CZ12" i="6" s="1"/>
  <c r="CZ224" i="2"/>
  <c r="BH201" i="2"/>
  <c r="BR201" i="2" s="1"/>
  <c r="BH47" i="2"/>
  <c r="BR47" i="2" s="1"/>
  <c r="P55" i="6"/>
  <c r="CP55" i="6" s="1"/>
  <c r="CZ55" i="6" s="1"/>
  <c r="CV55" i="2"/>
  <c r="CX50" i="2"/>
  <c r="R50" i="6"/>
  <c r="CR50" i="6" s="1"/>
  <c r="DB50" i="6" s="1"/>
  <c r="CQ265" i="2"/>
  <c r="CQ119" i="2"/>
  <c r="BM242" i="2"/>
  <c r="BN184" i="2"/>
  <c r="BH218" i="2"/>
  <c r="BR218" i="2" s="1"/>
  <c r="BP25" i="2"/>
  <c r="L18" i="6"/>
  <c r="L12" i="6"/>
  <c r="R6" i="6"/>
  <c r="CR6" i="6" s="1"/>
  <c r="DB6" i="6" s="1"/>
  <c r="L23" i="6"/>
  <c r="L22" i="6"/>
  <c r="P27" i="6"/>
  <c r="CP27" i="6" s="1"/>
  <c r="CZ27" i="6" s="1"/>
  <c r="R273" i="6"/>
  <c r="CR273" i="6" s="1"/>
  <c r="DB273" i="6" s="1"/>
  <c r="CU241" i="2"/>
  <c r="CU180" i="2"/>
  <c r="CT266" i="2"/>
  <c r="CU297" i="2"/>
  <c r="R194" i="6"/>
  <c r="CR194" i="6" s="1"/>
  <c r="DB194" i="6" s="1"/>
  <c r="CZ132" i="2"/>
  <c r="CU257" i="2"/>
  <c r="CZ92" i="2"/>
  <c r="T181" i="6"/>
  <c r="CT181" i="6" s="1"/>
  <c r="DD181" i="6" s="1"/>
  <c r="CZ199" i="2"/>
  <c r="CZ297" i="2"/>
  <c r="CT221" i="2"/>
  <c r="Q285" i="6"/>
  <c r="CQ285" i="6" s="1"/>
  <c r="DA285" i="6" s="1"/>
  <c r="T172" i="6"/>
  <c r="CT172" i="6" s="1"/>
  <c r="DD172" i="6" s="1"/>
  <c r="T283" i="6"/>
  <c r="CT283" i="6" s="1"/>
  <c r="DD283" i="6" s="1"/>
  <c r="S124" i="6"/>
  <c r="CS124" i="6" s="1"/>
  <c r="DC124" i="6" s="1"/>
  <c r="P197" i="6"/>
  <c r="CP197" i="6" s="1"/>
  <c r="CZ197" i="6" s="1"/>
  <c r="Q191" i="6"/>
  <c r="CQ191" i="6" s="1"/>
  <c r="DA191" i="6" s="1"/>
  <c r="Q277" i="6"/>
  <c r="CQ277" i="6" s="1"/>
  <c r="DA277" i="6" s="1"/>
  <c r="T269" i="6"/>
  <c r="CT269" i="6" s="1"/>
  <c r="DD269" i="6" s="1"/>
  <c r="CV167" i="2"/>
  <c r="CY221" i="2"/>
  <c r="T245" i="6"/>
  <c r="CT245" i="6" s="1"/>
  <c r="DD245" i="6" s="1"/>
  <c r="Q253" i="6"/>
  <c r="CQ253" i="6" s="1"/>
  <c r="DA253" i="6" s="1"/>
  <c r="CV72" i="2"/>
  <c r="N195" i="6"/>
  <c r="CN195" i="6" s="1"/>
  <c r="CX195" i="6" s="1"/>
  <c r="P189" i="6"/>
  <c r="CP189" i="6" s="1"/>
  <c r="CZ189" i="6" s="1"/>
  <c r="T217" i="6"/>
  <c r="CT217" i="6" s="1"/>
  <c r="DD217" i="6" s="1"/>
  <c r="CT265" i="2"/>
  <c r="R123" i="6"/>
  <c r="CR123" i="6" s="1"/>
  <c r="DB123" i="6" s="1"/>
  <c r="R153" i="6"/>
  <c r="CR153" i="6" s="1"/>
  <c r="DB153" i="6" s="1"/>
  <c r="O200" i="6"/>
  <c r="CO200" i="6" s="1"/>
  <c r="CY200" i="6" s="1"/>
  <c r="CQ199" i="2"/>
  <c r="CQ213" i="2"/>
  <c r="CQ154" i="2"/>
  <c r="CQ48" i="2"/>
  <c r="BH162" i="2"/>
  <c r="BR162" i="2" s="1"/>
  <c r="N119" i="6"/>
  <c r="CN119" i="6" s="1"/>
  <c r="CX119" i="6" s="1"/>
  <c r="CQ233" i="2"/>
  <c r="BM244" i="2"/>
  <c r="CS20" i="2"/>
  <c r="CR20" i="2" s="1"/>
  <c r="CW135" i="2"/>
  <c r="R92" i="6"/>
  <c r="CR92" i="6" s="1"/>
  <c r="DB92" i="6" s="1"/>
  <c r="CZ48" i="2"/>
  <c r="CT51" i="2"/>
  <c r="N51" i="6"/>
  <c r="CN51" i="6" s="1"/>
  <c r="CX51" i="6" s="1"/>
  <c r="N13" i="6"/>
  <c r="CN13" i="6" s="1"/>
  <c r="CX13" i="6" s="1"/>
  <c r="CT13" i="2"/>
  <c r="N207" i="6"/>
  <c r="CN207" i="6" s="1"/>
  <c r="CX207" i="6" s="1"/>
  <c r="CT207" i="2"/>
  <c r="M105" i="6"/>
  <c r="CM105" i="6" s="1"/>
  <c r="CW105" i="6" s="1"/>
  <c r="CV105" i="6" s="1"/>
  <c r="CS105" i="2"/>
  <c r="CR105" i="2" s="1"/>
  <c r="N212" i="6"/>
  <c r="CN212" i="6" s="1"/>
  <c r="CX212" i="6" s="1"/>
  <c r="CT212" i="2"/>
  <c r="M203" i="6"/>
  <c r="CM203" i="6" s="1"/>
  <c r="CW203" i="6" s="1"/>
  <c r="CV203" i="6" s="1"/>
  <c r="CS203" i="2"/>
  <c r="CR203" i="2" s="1"/>
  <c r="BN204" i="2"/>
  <c r="CQ147" i="2"/>
  <c r="BN18" i="2"/>
  <c r="CX129" i="2"/>
  <c r="R264" i="6"/>
  <c r="CR264" i="6" s="1"/>
  <c r="DB264" i="6" s="1"/>
  <c r="Q203" i="6"/>
  <c r="CQ203" i="6" s="1"/>
  <c r="DA203" i="6" s="1"/>
  <c r="CZ232" i="2"/>
  <c r="P112" i="6"/>
  <c r="CP112" i="6" s="1"/>
  <c r="CZ112" i="6" s="1"/>
  <c r="CQ153" i="2"/>
  <c r="CQ121" i="2"/>
  <c r="BH169" i="2"/>
  <c r="BR169" i="2" s="1"/>
  <c r="CV125" i="2"/>
  <c r="P125" i="6"/>
  <c r="CP125" i="6" s="1"/>
  <c r="CZ125" i="6" s="1"/>
  <c r="CQ172" i="2"/>
  <c r="BK20" i="2"/>
  <c r="BJ20" i="2" s="1"/>
  <c r="CQ76" i="2"/>
  <c r="CQ92" i="2"/>
  <c r="BN192" i="2"/>
  <c r="BR204" i="2"/>
  <c r="BP300" i="2"/>
  <c r="CQ67" i="2"/>
  <c r="CQ55" i="2"/>
  <c r="CQ189" i="2"/>
  <c r="BH226" i="2"/>
  <c r="BR226" i="2" s="1"/>
  <c r="BO181" i="2"/>
  <c r="BL300" i="2"/>
  <c r="CQ232" i="2"/>
  <c r="CQ277" i="2"/>
  <c r="H18" i="6"/>
  <c r="BL24" i="2"/>
  <c r="BL17" i="2"/>
  <c r="CZ133" i="2"/>
  <c r="CT262" i="2"/>
  <c r="S141" i="6"/>
  <c r="CS141" i="6" s="1"/>
  <c r="DC141" i="6" s="1"/>
  <c r="CX266" i="2"/>
  <c r="N257" i="6"/>
  <c r="CN257" i="6" s="1"/>
  <c r="CX257" i="6" s="1"/>
  <c r="P183" i="6"/>
  <c r="CP183" i="6" s="1"/>
  <c r="CZ183" i="6" s="1"/>
  <c r="R234" i="6"/>
  <c r="CR234" i="6" s="1"/>
  <c r="DB234" i="6" s="1"/>
  <c r="CY103" i="2"/>
  <c r="T130" i="6"/>
  <c r="CT130" i="6" s="1"/>
  <c r="DD130" i="6" s="1"/>
  <c r="R74" i="6"/>
  <c r="CR74" i="6" s="1"/>
  <c r="DB74" i="6" s="1"/>
  <c r="CX270" i="2"/>
  <c r="S297" i="6"/>
  <c r="CS297" i="6" s="1"/>
  <c r="DC297" i="6" s="1"/>
  <c r="CQ207" i="2"/>
  <c r="BL46" i="2"/>
  <c r="R88" i="6"/>
  <c r="CR88" i="6" s="1"/>
  <c r="DB88" i="6" s="1"/>
  <c r="CQ93" i="2"/>
  <c r="BQ233" i="2"/>
  <c r="BR244" i="2"/>
  <c r="BP151" i="2"/>
  <c r="BN71" i="2"/>
  <c r="CS172" i="2"/>
  <c r="CR172" i="2" s="1"/>
  <c r="CQ72" i="2"/>
  <c r="BQ110" i="2"/>
  <c r="BH172" i="2"/>
  <c r="BR172" i="2" s="1"/>
  <c r="BL216" i="2"/>
  <c r="CQ286" i="2"/>
  <c r="CT26" i="2"/>
  <c r="BH206" i="2"/>
  <c r="CQ294" i="2"/>
  <c r="CQ82" i="2"/>
  <c r="P19" i="6"/>
  <c r="CP19" i="6" s="1"/>
  <c r="CZ19" i="6" s="1"/>
  <c r="CV19" i="2"/>
  <c r="CX97" i="2"/>
  <c r="R97" i="6"/>
  <c r="CR97" i="6" s="1"/>
  <c r="DB97" i="6" s="1"/>
  <c r="Q29" i="6"/>
  <c r="CQ29" i="6" s="1"/>
  <c r="DA29" i="6" s="1"/>
  <c r="CW29" i="2"/>
  <c r="T280" i="6"/>
  <c r="CT280" i="6" s="1"/>
  <c r="DD280" i="6" s="1"/>
  <c r="CZ280" i="2"/>
  <c r="CQ190" i="2"/>
  <c r="BM206" i="2"/>
  <c r="BR176" i="2"/>
  <c r="BL141" i="2"/>
  <c r="CW175" i="2"/>
  <c r="Q175" i="6"/>
  <c r="CQ175" i="6" s="1"/>
  <c r="DA175" i="6" s="1"/>
  <c r="R175" i="6"/>
  <c r="CR175" i="6" s="1"/>
  <c r="DB175" i="6" s="1"/>
  <c r="CX175" i="2"/>
  <c r="BH193" i="2"/>
  <c r="BR193" i="2" s="1"/>
  <c r="CQ236" i="2"/>
  <c r="BQ181" i="2"/>
  <c r="BR188" i="2"/>
  <c r="BQ201" i="2"/>
  <c r="CQ272" i="2"/>
  <c r="CQ157" i="2"/>
  <c r="CS216" i="2"/>
  <c r="CR216" i="2" s="1"/>
  <c r="BR184" i="2"/>
  <c r="CQ108" i="2"/>
  <c r="CS224" i="2"/>
  <c r="CR224" i="2" s="1"/>
  <c r="BM288" i="2"/>
  <c r="BO25" i="2"/>
  <c r="L16" i="6"/>
  <c r="BL30" i="2"/>
  <c r="BM24" i="2"/>
  <c r="CX21" i="2"/>
  <c r="R241" i="6"/>
  <c r="CR241" i="6" s="1"/>
  <c r="DB241" i="6" s="1"/>
  <c r="T99" i="6"/>
  <c r="CT99" i="6" s="1"/>
  <c r="DD99" i="6" s="1"/>
  <c r="N144" i="6"/>
  <c r="CN144" i="6" s="1"/>
  <c r="CX144" i="6" s="1"/>
  <c r="CX183" i="2"/>
  <c r="CZ289" i="2"/>
  <c r="CW82" i="2"/>
  <c r="Q183" i="6"/>
  <c r="CQ183" i="6" s="1"/>
  <c r="DA183" i="6" s="1"/>
  <c r="CQ59" i="2"/>
  <c r="BH254" i="2"/>
  <c r="BR254" i="2" s="1"/>
  <c r="BO148" i="2"/>
  <c r="BO94" i="2"/>
  <c r="BN65" i="2"/>
  <c r="N115" i="6"/>
  <c r="CN115" i="6" s="1"/>
  <c r="CX115" i="6" s="1"/>
  <c r="M132" i="6"/>
  <c r="CM132" i="6" s="1"/>
  <c r="CW132" i="6" s="1"/>
  <c r="CV132" i="6" s="1"/>
  <c r="BH211" i="2"/>
  <c r="BP224" i="2"/>
  <c r="BM86" i="2"/>
  <c r="BM241" i="2"/>
  <c r="BL241" i="2"/>
  <c r="CV256" i="2"/>
  <c r="P256" i="6"/>
  <c r="CP256" i="6" s="1"/>
  <c r="CZ256" i="6" s="1"/>
  <c r="M291" i="6"/>
  <c r="CM291" i="6" s="1"/>
  <c r="CW291" i="6" s="1"/>
  <c r="CV291" i="6" s="1"/>
  <c r="CS291" i="2"/>
  <c r="CR291" i="2" s="1"/>
  <c r="T220" i="6"/>
  <c r="CT220" i="6" s="1"/>
  <c r="DD220" i="6" s="1"/>
  <c r="CZ220" i="2"/>
  <c r="CW88" i="2"/>
  <c r="Q88" i="6"/>
  <c r="CQ88" i="6" s="1"/>
  <c r="DA88" i="6" s="1"/>
  <c r="N121" i="6"/>
  <c r="CN121" i="6" s="1"/>
  <c r="CX121" i="6" s="1"/>
  <c r="CT121" i="2"/>
  <c r="CX12" i="2"/>
  <c r="R12" i="6"/>
  <c r="CR12" i="6" s="1"/>
  <c r="DB12" i="6" s="1"/>
  <c r="BO188" i="2"/>
  <c r="BR206" i="2"/>
  <c r="BH262" i="2"/>
  <c r="CQ54" i="2"/>
  <c r="CQ241" i="2"/>
  <c r="CW294" i="2"/>
  <c r="Q294" i="6"/>
  <c r="CQ294" i="6" s="1"/>
  <c r="DA294" i="6" s="1"/>
  <c r="O239" i="6"/>
  <c r="CO239" i="6" s="1"/>
  <c r="CY239" i="6" s="1"/>
  <c r="CU239" i="2"/>
  <c r="CQ30" i="2"/>
  <c r="BK29" i="2"/>
  <c r="BJ29" i="2" s="1"/>
  <c r="CS252" i="2"/>
  <c r="CR252" i="2" s="1"/>
  <c r="CQ112" i="2"/>
  <c r="CQ281" i="2"/>
  <c r="CS159" i="2"/>
  <c r="CR159" i="2" s="1"/>
  <c r="CS247" i="2"/>
  <c r="CR247" i="2" s="1"/>
  <c r="CQ203" i="2"/>
  <c r="BQ254" i="2"/>
  <c r="BR284" i="2"/>
  <c r="BP184" i="2"/>
  <c r="CS264" i="2"/>
  <c r="CR264" i="2" s="1"/>
  <c r="CQ57" i="2"/>
  <c r="CQ225" i="2"/>
  <c r="CS232" i="2"/>
  <c r="CR232" i="2" s="1"/>
  <c r="CX14" i="2"/>
  <c r="G27" i="6"/>
  <c r="BP33" i="2"/>
  <c r="CW116" i="2"/>
  <c r="CX185" i="2"/>
  <c r="T198" i="6"/>
  <c r="CT198" i="6" s="1"/>
  <c r="DD198" i="6" s="1"/>
  <c r="CY68" i="2"/>
  <c r="CW40" i="2"/>
  <c r="R76" i="6"/>
  <c r="CR76" i="6" s="1"/>
  <c r="DB76" i="6" s="1"/>
  <c r="CV241" i="2"/>
  <c r="CZ86" i="2"/>
  <c r="Q241" i="6"/>
  <c r="CQ241" i="6" s="1"/>
  <c r="DA241" i="6" s="1"/>
  <c r="O138" i="6"/>
  <c r="CO138" i="6" s="1"/>
  <c r="CY138" i="6" s="1"/>
  <c r="S174" i="6"/>
  <c r="CS174" i="6" s="1"/>
  <c r="DC174" i="6" s="1"/>
  <c r="BR265" i="2"/>
  <c r="BQ244" i="2"/>
  <c r="CQ68" i="2"/>
  <c r="BP103" i="2"/>
  <c r="BN183" i="2"/>
  <c r="BO46" i="2"/>
  <c r="H12" i="6"/>
  <c r="BH248" i="2"/>
  <c r="BR248" i="2" s="1"/>
  <c r="P289" i="6"/>
  <c r="CP289" i="6" s="1"/>
  <c r="CZ289" i="6" s="1"/>
  <c r="BO260" i="2"/>
  <c r="BO134" i="2"/>
  <c r="BM212" i="2"/>
  <c r="CU18" i="2"/>
  <c r="BI168" i="2"/>
  <c r="CY202" i="2"/>
  <c r="BN167" i="2"/>
  <c r="BR120" i="2"/>
  <c r="CQ197" i="2"/>
  <c r="CQ130" i="2"/>
  <c r="CQ174" i="2"/>
  <c r="BH141" i="2"/>
  <c r="BR141" i="2" s="1"/>
  <c r="BH278" i="2"/>
  <c r="BQ285" i="2"/>
  <c r="BH40" i="2"/>
  <c r="BR40" i="2" s="1"/>
  <c r="BA190" i="2"/>
  <c r="M73" i="6"/>
  <c r="CM73" i="6" s="1"/>
  <c r="CW73" i="6" s="1"/>
  <c r="CV73" i="6" s="1"/>
  <c r="CS73" i="2"/>
  <c r="CR73" i="2" s="1"/>
  <c r="BI82" i="2"/>
  <c r="BK82" i="2"/>
  <c r="BJ82" i="2" s="1"/>
  <c r="P15" i="6"/>
  <c r="CP15" i="6" s="1"/>
  <c r="CZ15" i="6" s="1"/>
  <c r="CV15" i="2"/>
  <c r="BM204" i="2"/>
  <c r="BN123" i="2"/>
  <c r="BP139" i="2"/>
  <c r="BH43" i="2"/>
  <c r="BR43" i="2" s="1"/>
  <c r="BH37" i="2"/>
  <c r="BR37" i="2" s="1"/>
  <c r="CQ43" i="2"/>
  <c r="CQ216" i="2"/>
  <c r="BA83" i="2"/>
  <c r="BI83" i="2" s="1"/>
  <c r="BA205" i="2"/>
  <c r="BK205" i="2" s="1"/>
  <c r="BJ205" i="2" s="1"/>
  <c r="M148" i="6"/>
  <c r="CM148" i="6" s="1"/>
  <c r="CW148" i="6" s="1"/>
  <c r="CV148" i="6" s="1"/>
  <c r="CS148" i="2"/>
  <c r="CR148" i="2" s="1"/>
  <c r="P121" i="6"/>
  <c r="CP121" i="6" s="1"/>
  <c r="CZ121" i="6" s="1"/>
  <c r="CV121" i="2"/>
  <c r="CZ268" i="2"/>
  <c r="T268" i="6"/>
  <c r="CT268" i="6" s="1"/>
  <c r="DD268" i="6" s="1"/>
  <c r="CV91" i="2"/>
  <c r="P91" i="6"/>
  <c r="CP91" i="6" s="1"/>
  <c r="CZ91" i="6" s="1"/>
  <c r="M299" i="6"/>
  <c r="CM299" i="6" s="1"/>
  <c r="CW299" i="6" s="1"/>
  <c r="CV299" i="6" s="1"/>
  <c r="CS299" i="2"/>
  <c r="CR299" i="2" s="1"/>
  <c r="CZ236" i="2"/>
  <c r="T236" i="6"/>
  <c r="CT236" i="6" s="1"/>
  <c r="DD236" i="6" s="1"/>
  <c r="S213" i="6"/>
  <c r="CS213" i="6" s="1"/>
  <c r="DC213" i="6" s="1"/>
  <c r="CY213" i="2"/>
  <c r="CQ6" i="2"/>
  <c r="BK30" i="2"/>
  <c r="BJ30" i="2" s="1"/>
  <c r="BK27" i="2"/>
  <c r="BJ27" i="2" s="1"/>
  <c r="CS76" i="2"/>
  <c r="CR76" i="2" s="1"/>
  <c r="BO242" i="2"/>
  <c r="CQ141" i="2"/>
  <c r="BN300" i="2"/>
  <c r="CQ173" i="2"/>
  <c r="CQ299" i="2"/>
  <c r="CQ245" i="2"/>
  <c r="CS272" i="2"/>
  <c r="CR272" i="2" s="1"/>
  <c r="CQ116" i="2"/>
  <c r="BR259" i="2"/>
  <c r="CQ257" i="2"/>
  <c r="CQ164" i="2"/>
  <c r="CS293" i="2"/>
  <c r="CR293" i="2" s="1"/>
  <c r="BR300" i="2"/>
  <c r="CS189" i="2"/>
  <c r="CR189" i="2" s="1"/>
  <c r="BL192" i="2"/>
  <c r="BL184" i="2"/>
  <c r="BN274" i="2"/>
  <c r="BN196" i="2"/>
  <c r="CQ200" i="2"/>
  <c r="CQ191" i="2"/>
  <c r="BM14" i="2"/>
  <c r="BO28" i="2"/>
  <c r="CW18" i="2"/>
  <c r="CZ138" i="2"/>
  <c r="T173" i="6"/>
  <c r="CT173" i="6" s="1"/>
  <c r="DD173" i="6" s="1"/>
  <c r="R177" i="6"/>
  <c r="CR177" i="6" s="1"/>
  <c r="DB177" i="6" s="1"/>
  <c r="P241" i="6"/>
  <c r="CP241" i="6" s="1"/>
  <c r="CZ241" i="6" s="1"/>
  <c r="BP159" i="2"/>
  <c r="CQ79" i="2"/>
  <c r="CQ123" i="2"/>
  <c r="BM199" i="2"/>
  <c r="BM178" i="2"/>
  <c r="BR213" i="2"/>
  <c r="CQ247" i="2"/>
  <c r="CQ290" i="2"/>
  <c r="BH222" i="2"/>
  <c r="CQ107" i="2"/>
  <c r="BP163" i="2"/>
  <c r="CS129" i="2"/>
  <c r="CR129" i="2" s="1"/>
  <c r="BN138" i="2"/>
  <c r="CQ180" i="2"/>
  <c r="CQ195" i="2"/>
  <c r="BP288" i="2"/>
  <c r="BO244" i="2"/>
  <c r="BH186" i="2"/>
  <c r="BR186" i="2" s="1"/>
  <c r="BO157" i="2"/>
  <c r="CQ156" i="2"/>
  <c r="BR224" i="2"/>
  <c r="BH177" i="2"/>
  <c r="BR177" i="2" s="1"/>
  <c r="BP247" i="2"/>
  <c r="BN275" i="2"/>
  <c r="BH41" i="2"/>
  <c r="BR41" i="2" s="1"/>
  <c r="BM247" i="2"/>
  <c r="BL247" i="2"/>
  <c r="BN247" i="2"/>
  <c r="BH238" i="2"/>
  <c r="BR238" i="2" s="1"/>
  <c r="BH252" i="2"/>
  <c r="Q113" i="6"/>
  <c r="CQ113" i="6" s="1"/>
  <c r="DA113" i="6" s="1"/>
  <c r="CW113" i="2"/>
  <c r="Q91" i="6"/>
  <c r="CQ91" i="6" s="1"/>
  <c r="DA91" i="6" s="1"/>
  <c r="CW91" i="2"/>
  <c r="M287" i="6"/>
  <c r="CM287" i="6" s="1"/>
  <c r="CW287" i="6" s="1"/>
  <c r="CV287" i="6" s="1"/>
  <c r="CS287" i="2"/>
  <c r="CR287" i="2" s="1"/>
  <c r="P90" i="6"/>
  <c r="CP90" i="6" s="1"/>
  <c r="CZ90" i="6" s="1"/>
  <c r="CV90" i="2"/>
  <c r="CQ14" i="2"/>
  <c r="BI32" i="2"/>
  <c r="CQ297" i="2"/>
  <c r="BP242" i="2"/>
  <c r="BP204" i="2"/>
  <c r="BM300" i="2"/>
  <c r="BH251" i="2"/>
  <c r="BO41" i="2"/>
  <c r="CQ287" i="2"/>
  <c r="CQ288" i="2"/>
  <c r="CQ202" i="2"/>
  <c r="BP188" i="2"/>
  <c r="CQ221" i="2"/>
  <c r="BO184" i="2"/>
  <c r="CQ124" i="2"/>
  <c r="CQ285" i="2"/>
  <c r="CQ151" i="2"/>
  <c r="BM196" i="2"/>
  <c r="CQ273" i="2"/>
  <c r="BH38" i="2"/>
  <c r="CQ268" i="2"/>
  <c r="BO192" i="2"/>
  <c r="CS188" i="2"/>
  <c r="CR188" i="2" s="1"/>
  <c r="CQ91" i="2"/>
  <c r="CQ224" i="2"/>
  <c r="CQ46" i="2"/>
  <c r="BN181" i="2"/>
  <c r="BR196" i="2"/>
  <c r="CQ239" i="2"/>
  <c r="O273" i="6"/>
  <c r="CO273" i="6" s="1"/>
  <c r="CY273" i="6" s="1"/>
  <c r="N46" i="6"/>
  <c r="CN46" i="6" s="1"/>
  <c r="CX46" i="6" s="1"/>
  <c r="CZ216" i="2"/>
  <c r="Q197" i="6"/>
  <c r="CQ197" i="6" s="1"/>
  <c r="DA197" i="6" s="1"/>
  <c r="S257" i="6"/>
  <c r="CS257" i="6" s="1"/>
  <c r="DC257" i="6" s="1"/>
  <c r="CU89" i="2"/>
  <c r="N149" i="6"/>
  <c r="CN149" i="6" s="1"/>
  <c r="CX149" i="6" s="1"/>
  <c r="BH279" i="2"/>
  <c r="BR279" i="2" s="1"/>
  <c r="BH215" i="2"/>
  <c r="BR215" i="2" s="1"/>
  <c r="BL183" i="2"/>
  <c r="CQ252" i="2"/>
  <c r="BO80" i="2"/>
  <c r="BP154" i="2"/>
  <c r="BH282" i="2"/>
  <c r="P30" i="6"/>
  <c r="CP30" i="6" s="1"/>
  <c r="CZ30" i="6" s="1"/>
  <c r="CQ64" i="2"/>
  <c r="BN129" i="2"/>
  <c r="BH74" i="2"/>
  <c r="BI74" i="2" s="1"/>
  <c r="S244" i="6"/>
  <c r="CS244" i="6" s="1"/>
  <c r="DC244" i="6" s="1"/>
  <c r="CQ244" i="2"/>
  <c r="BQ191" i="2"/>
  <c r="CQ139" i="2"/>
  <c r="BL224" i="2"/>
  <c r="CQ295" i="2"/>
  <c r="BI73" i="2"/>
  <c r="BP196" i="2"/>
  <c r="CQ264" i="2"/>
  <c r="BM239" i="2"/>
  <c r="CQ63" i="2"/>
  <c r="BH67" i="2"/>
  <c r="BR67" i="2" s="1"/>
  <c r="Q164" i="6"/>
  <c r="CQ164" i="6" s="1"/>
  <c r="DA164" i="6" s="1"/>
  <c r="BH45" i="2"/>
  <c r="BR45" i="2" s="1"/>
  <c r="Q45" i="6"/>
  <c r="CQ45" i="6" s="1"/>
  <c r="DA45" i="6" s="1"/>
  <c r="CW45" i="2"/>
  <c r="CV14" i="2"/>
  <c r="P14" i="6"/>
  <c r="CP14" i="6" s="1"/>
  <c r="CZ14" i="6" s="1"/>
  <c r="N8" i="6"/>
  <c r="CN8" i="6" s="1"/>
  <c r="CX8" i="6" s="1"/>
  <c r="CT8" i="2"/>
  <c r="N251" i="6"/>
  <c r="CN251" i="6" s="1"/>
  <c r="CX251" i="6" s="1"/>
  <c r="CT251" i="2"/>
  <c r="CT283" i="2"/>
  <c r="N283" i="6"/>
  <c r="CN283" i="6" s="1"/>
  <c r="CX283" i="6" s="1"/>
  <c r="CT193" i="2"/>
  <c r="N193" i="6"/>
  <c r="CN193" i="6" s="1"/>
  <c r="CX193" i="6" s="1"/>
  <c r="R8" i="6"/>
  <c r="CR8" i="6" s="1"/>
  <c r="DB8" i="6" s="1"/>
  <c r="CX8" i="2"/>
  <c r="CQ183" i="2"/>
  <c r="BP10" i="2"/>
  <c r="K10" i="6"/>
  <c r="N7" i="6"/>
  <c r="CN7" i="6" s="1"/>
  <c r="CX7" i="6" s="1"/>
  <c r="CT7" i="2"/>
  <c r="N188" i="6"/>
  <c r="CN188" i="6" s="1"/>
  <c r="CX188" i="6" s="1"/>
  <c r="CT188" i="2"/>
  <c r="BH54" i="2"/>
  <c r="BR54" i="2" s="1"/>
  <c r="BP271" i="2"/>
  <c r="BC194" i="2"/>
  <c r="BM194" i="2" s="1"/>
  <c r="BQ279" i="2"/>
  <c r="BL53" i="2"/>
  <c r="BB53" i="2"/>
  <c r="BO218" i="2"/>
  <c r="BH42" i="2"/>
  <c r="BR42" i="2" s="1"/>
  <c r="BB61" i="2"/>
  <c r="BL61" i="2" s="1"/>
  <c r="BM270" i="2"/>
  <c r="BN227" i="2"/>
  <c r="BE21" i="2"/>
  <c r="BO21" i="2" s="1"/>
  <c r="BB256" i="2"/>
  <c r="BL256" i="2" s="1"/>
  <c r="BH70" i="2"/>
  <c r="BR70" i="2" s="1"/>
  <c r="E34" i="6"/>
  <c r="BH34" i="2"/>
  <c r="BH228" i="2"/>
  <c r="BR228" i="2" s="1"/>
  <c r="CX135" i="2"/>
  <c r="R135" i="6"/>
  <c r="CR135" i="6" s="1"/>
  <c r="DB135" i="6" s="1"/>
  <c r="BB266" i="2"/>
  <c r="BL266" i="2" s="1"/>
  <c r="P130" i="6"/>
  <c r="CP130" i="6" s="1"/>
  <c r="CZ130" i="6" s="1"/>
  <c r="CV130" i="2"/>
  <c r="BH232" i="2"/>
  <c r="BR232" i="2" s="1"/>
  <c r="R10" i="6"/>
  <c r="CR10" i="6" s="1"/>
  <c r="DB10" i="6" s="1"/>
  <c r="CX10" i="2"/>
  <c r="P75" i="6"/>
  <c r="CP75" i="6" s="1"/>
  <c r="CZ75" i="6" s="1"/>
  <c r="CV75" i="2"/>
  <c r="CV109" i="2"/>
  <c r="P109" i="6"/>
  <c r="CP109" i="6" s="1"/>
  <c r="CZ109" i="6" s="1"/>
  <c r="CV66" i="2"/>
  <c r="P66" i="6"/>
  <c r="CP66" i="6" s="1"/>
  <c r="CZ66" i="6" s="1"/>
  <c r="CW138" i="2"/>
  <c r="Q138" i="6"/>
  <c r="CQ138" i="6" s="1"/>
  <c r="DA138" i="6" s="1"/>
  <c r="BE119" i="2"/>
  <c r="BO119" i="2" s="1"/>
  <c r="CX25" i="2"/>
  <c r="R25" i="6"/>
  <c r="CR25" i="6" s="1"/>
  <c r="DB25" i="6" s="1"/>
  <c r="Q74" i="6"/>
  <c r="CQ74" i="6" s="1"/>
  <c r="DA74" i="6" s="1"/>
  <c r="CW74" i="2"/>
  <c r="CQ163" i="2"/>
  <c r="BR210" i="2"/>
  <c r="CQ89" i="2"/>
  <c r="BQ246" i="2"/>
  <c r="BN231" i="2"/>
  <c r="BL278" i="2"/>
  <c r="BO214" i="2"/>
  <c r="BO258" i="2"/>
  <c r="BC53" i="2"/>
  <c r="BM53" i="2" s="1"/>
  <c r="BQ186" i="2"/>
  <c r="CQ86" i="2"/>
  <c r="CQ149" i="2"/>
  <c r="BF61" i="2"/>
  <c r="BP61" i="2" s="1"/>
  <c r="BQ300" i="2"/>
  <c r="CQ144" i="2"/>
  <c r="BN214" i="2"/>
  <c r="H16" i="6"/>
  <c r="T63" i="6"/>
  <c r="CT63" i="6" s="1"/>
  <c r="DD63" i="6" s="1"/>
  <c r="N177" i="6"/>
  <c r="CN177" i="6" s="1"/>
  <c r="CX177" i="6" s="1"/>
  <c r="R180" i="6"/>
  <c r="CR180" i="6" s="1"/>
  <c r="DB180" i="6" s="1"/>
  <c r="Q216" i="6"/>
  <c r="CQ216" i="6" s="1"/>
  <c r="DA216" i="6" s="1"/>
  <c r="S40" i="6"/>
  <c r="CS40" i="6" s="1"/>
  <c r="DC40" i="6" s="1"/>
  <c r="BH101" i="2"/>
  <c r="BR101" i="2" s="1"/>
  <c r="BQ241" i="2"/>
  <c r="BN94" i="2"/>
  <c r="BP138" i="2"/>
  <c r="BD208" i="2"/>
  <c r="BN208" i="2" s="1"/>
  <c r="BG79" i="2"/>
  <c r="BQ79" i="2" s="1"/>
  <c r="BO83" i="2"/>
  <c r="BN67" i="2"/>
  <c r="BG248" i="2"/>
  <c r="BQ248" i="2" s="1"/>
  <c r="CZ295" i="2"/>
  <c r="T295" i="6"/>
  <c r="CT295" i="6" s="1"/>
  <c r="DD295" i="6" s="1"/>
  <c r="BP232" i="2"/>
  <c r="BO110" i="2"/>
  <c r="BA220" i="2"/>
  <c r="BK220" i="2" s="1"/>
  <c r="BJ220" i="2" s="1"/>
  <c r="BG58" i="2"/>
  <c r="BQ58" i="2" s="1"/>
  <c r="F32" i="6"/>
  <c r="BH22" i="2"/>
  <c r="BR22" i="2" s="1"/>
  <c r="CQ18" i="2"/>
  <c r="BR15" i="2"/>
  <c r="BM250" i="2"/>
  <c r="BK73" i="2"/>
  <c r="BJ73" i="2" s="1"/>
  <c r="CQ95" i="2"/>
  <c r="BQ242" i="2"/>
  <c r="BL210" i="2"/>
  <c r="BP254" i="2"/>
  <c r="BP246" i="2"/>
  <c r="CQ289" i="2"/>
  <c r="BO274" i="2"/>
  <c r="BL255" i="2"/>
  <c r="BQ184" i="2"/>
  <c r="BN64" i="2"/>
  <c r="BF64" i="2"/>
  <c r="BP64" i="2" s="1"/>
  <c r="BI98" i="2"/>
  <c r="BM182" i="2"/>
  <c r="BO227" i="2"/>
  <c r="BO209" i="2"/>
  <c r="BF258" i="2"/>
  <c r="BP258" i="2" s="1"/>
  <c r="BQ196" i="2"/>
  <c r="BO262" i="2"/>
  <c r="BN270" i="2"/>
  <c r="BP39" i="2"/>
  <c r="BR53" i="2"/>
  <c r="BE53" i="2"/>
  <c r="BO53" i="2" s="1"/>
  <c r="BR278" i="2"/>
  <c r="BR68" i="2"/>
  <c r="BN279" i="2"/>
  <c r="BO38" i="2"/>
  <c r="BN242" i="2"/>
  <c r="BM235" i="2"/>
  <c r="CQ198" i="2"/>
  <c r="BN226" i="2"/>
  <c r="BR234" i="2"/>
  <c r="BR266" i="2"/>
  <c r="BB36" i="2"/>
  <c r="BL36" i="2" s="1"/>
  <c r="BI86" i="2"/>
  <c r="BQ263" i="2"/>
  <c r="CQ75" i="2"/>
  <c r="BQ188" i="2"/>
  <c r="BL292" i="2"/>
  <c r="BP255" i="2"/>
  <c r="BO300" i="2"/>
  <c r="BQ231" i="2"/>
  <c r="BO201" i="2"/>
  <c r="BN218" i="2"/>
  <c r="BO196" i="2"/>
  <c r="BM254" i="2"/>
  <c r="BN215" i="2"/>
  <c r="BN283" i="2"/>
  <c r="BB246" i="2"/>
  <c r="BL246" i="2" s="1"/>
  <c r="BH61" i="2"/>
  <c r="BR61" i="2" s="1"/>
  <c r="BE61" i="2"/>
  <c r="BO61" i="2" s="1"/>
  <c r="BQ209" i="2"/>
  <c r="BB238" i="2"/>
  <c r="BL238" i="2" s="1"/>
  <c r="BQ238" i="2"/>
  <c r="BL209" i="2"/>
  <c r="BP279" i="2"/>
  <c r="BQ200" i="2"/>
  <c r="BG60" i="2"/>
  <c r="BQ60" i="2" s="1"/>
  <c r="BB60" i="2"/>
  <c r="BL60" i="2" s="1"/>
  <c r="CQ115" i="2"/>
  <c r="BR231" i="2"/>
  <c r="CQ66" i="2"/>
  <c r="I15" i="6"/>
  <c r="I34" i="6"/>
  <c r="BN12" i="2"/>
  <c r="L34" i="6"/>
  <c r="BN17" i="2"/>
  <c r="CW141" i="2"/>
  <c r="CY204" i="2"/>
  <c r="P103" i="6"/>
  <c r="CP103" i="6" s="1"/>
  <c r="CZ103" i="6" s="1"/>
  <c r="CZ134" i="2"/>
  <c r="N273" i="6"/>
  <c r="CN273" i="6" s="1"/>
  <c r="CX273" i="6" s="1"/>
  <c r="P236" i="6"/>
  <c r="CP236" i="6" s="1"/>
  <c r="CZ236" i="6" s="1"/>
  <c r="CW86" i="2"/>
  <c r="CX180" i="2"/>
  <c r="Q144" i="6"/>
  <c r="CQ144" i="6" s="1"/>
  <c r="DA144" i="6" s="1"/>
  <c r="CW216" i="2"/>
  <c r="N259" i="6"/>
  <c r="CN259" i="6" s="1"/>
  <c r="CX259" i="6" s="1"/>
  <c r="T260" i="6"/>
  <c r="CT260" i="6" s="1"/>
  <c r="DD260" i="6" s="1"/>
  <c r="N130" i="6"/>
  <c r="CN130" i="6" s="1"/>
  <c r="CX130" i="6" s="1"/>
  <c r="S133" i="6"/>
  <c r="CS133" i="6" s="1"/>
  <c r="DC133" i="6" s="1"/>
  <c r="CV273" i="2"/>
  <c r="BQ83" i="2"/>
  <c r="BR83" i="2"/>
  <c r="BE101" i="2"/>
  <c r="BO101" i="2" s="1"/>
  <c r="BC101" i="2"/>
  <c r="BM101" i="2" s="1"/>
  <c r="BR198" i="2"/>
  <c r="BQ252" i="2"/>
  <c r="BH220" i="2"/>
  <c r="BR220" i="2" s="1"/>
  <c r="BM207" i="2"/>
  <c r="BR49" i="2"/>
  <c r="BR203" i="2"/>
  <c r="BB208" i="2"/>
  <c r="BL208" i="2" s="1"/>
  <c r="BE208" i="2"/>
  <c r="BO208" i="2" s="1"/>
  <c r="BN59" i="2"/>
  <c r="BH160" i="2"/>
  <c r="BI160" i="2" s="1"/>
  <c r="BE55" i="2"/>
  <c r="BO55" i="2" s="1"/>
  <c r="BQ217" i="2"/>
  <c r="BN137" i="2"/>
  <c r="BR44" i="2"/>
  <c r="BO87" i="2"/>
  <c r="BR256" i="2"/>
  <c r="BL78" i="2"/>
  <c r="CZ239" i="2"/>
  <c r="R99" i="6"/>
  <c r="CR99" i="6" s="1"/>
  <c r="DB99" i="6" s="1"/>
  <c r="CX99" i="2"/>
  <c r="CX71" i="2"/>
  <c r="R71" i="6"/>
  <c r="CR71" i="6" s="1"/>
  <c r="DB71" i="6" s="1"/>
  <c r="P54" i="6"/>
  <c r="CP54" i="6" s="1"/>
  <c r="CZ54" i="6" s="1"/>
  <c r="CV54" i="2"/>
  <c r="M140" i="6"/>
  <c r="CM140" i="6" s="1"/>
  <c r="CW140" i="6" s="1"/>
  <c r="CV140" i="6" s="1"/>
  <c r="CS140" i="2"/>
  <c r="CR140" i="2" s="1"/>
  <c r="BB194" i="2"/>
  <c r="BL194" i="2" s="1"/>
  <c r="BH283" i="2"/>
  <c r="BR283" i="2" s="1"/>
  <c r="P93" i="6"/>
  <c r="CP93" i="6" s="1"/>
  <c r="CZ93" i="6" s="1"/>
  <c r="CV93" i="2"/>
  <c r="BH105" i="2"/>
  <c r="BR105" i="2" s="1"/>
  <c r="BP289" i="2"/>
  <c r="F25" i="6"/>
  <c r="CV63" i="2"/>
  <c r="P63" i="6"/>
  <c r="CP63" i="6" s="1"/>
  <c r="CZ63" i="6" s="1"/>
  <c r="CW92" i="2"/>
  <c r="Q92" i="6"/>
  <c r="CQ92" i="6" s="1"/>
  <c r="DA92" i="6" s="1"/>
  <c r="CW174" i="2"/>
  <c r="Q174" i="6"/>
  <c r="CQ174" i="6" s="1"/>
  <c r="DA174" i="6" s="1"/>
  <c r="R167" i="6"/>
  <c r="CR167" i="6" s="1"/>
  <c r="DB167" i="6" s="1"/>
  <c r="CX167" i="2"/>
  <c r="N54" i="6"/>
  <c r="CN54" i="6" s="1"/>
  <c r="CX54" i="6" s="1"/>
  <c r="CT54" i="2"/>
  <c r="BF227" i="2"/>
  <c r="BP227" i="2" s="1"/>
  <c r="BP78" i="2"/>
  <c r="BP195" i="2"/>
  <c r="BL72" i="2"/>
  <c r="BP170" i="2"/>
  <c r="CV99" i="2"/>
  <c r="P99" i="6"/>
  <c r="CP99" i="6" s="1"/>
  <c r="CZ99" i="6" s="1"/>
  <c r="BC68" i="2"/>
  <c r="BI68" i="2" s="1"/>
  <c r="CW109" i="2"/>
  <c r="Q109" i="6"/>
  <c r="CQ109" i="6" s="1"/>
  <c r="DA109" i="6" s="1"/>
  <c r="M298" i="6"/>
  <c r="CM298" i="6" s="1"/>
  <c r="CW298" i="6" s="1"/>
  <c r="CV298" i="6" s="1"/>
  <c r="CS298" i="2"/>
  <c r="CR298" i="2" s="1"/>
  <c r="CU268" i="2"/>
  <c r="O268" i="6"/>
  <c r="CO268" i="6" s="1"/>
  <c r="CY268" i="6" s="1"/>
  <c r="BG40" i="2"/>
  <c r="BQ40" i="2" s="1"/>
  <c r="O272" i="6"/>
  <c r="CO272" i="6" s="1"/>
  <c r="CY272" i="6" s="1"/>
  <c r="CU272" i="2"/>
  <c r="BA34" i="2"/>
  <c r="F34" i="6" s="1"/>
  <c r="N244" i="6"/>
  <c r="CN244" i="6" s="1"/>
  <c r="CX244" i="6" s="1"/>
  <c r="CT244" i="2"/>
  <c r="BG49" i="2"/>
  <c r="BQ49" i="2" s="1"/>
  <c r="BR168" i="2"/>
  <c r="BH8" i="2"/>
  <c r="BR17" i="2"/>
  <c r="BQ250" i="2"/>
  <c r="BO263" i="2"/>
  <c r="BL193" i="2"/>
  <c r="BO222" i="2"/>
  <c r="BM177" i="2"/>
  <c r="BF278" i="2"/>
  <c r="BP278" i="2" s="1"/>
  <c r="BO49" i="2"/>
  <c r="BL262" i="2"/>
  <c r="BN186" i="2"/>
  <c r="BG53" i="2"/>
  <c r="BQ53" i="2" s="1"/>
  <c r="BO226" i="2"/>
  <c r="BF223" i="2"/>
  <c r="BP223" i="2" s="1"/>
  <c r="BH58" i="2"/>
  <c r="BR58" i="2" s="1"/>
  <c r="BR185" i="2"/>
  <c r="BQ259" i="2"/>
  <c r="BB270" i="2"/>
  <c r="BL270" i="2" s="1"/>
  <c r="BQ21" i="2"/>
  <c r="BB101" i="2"/>
  <c r="BL101" i="2" s="1"/>
  <c r="BH131" i="2"/>
  <c r="BR131" i="2" s="1"/>
  <c r="BF137" i="2"/>
  <c r="BP137" i="2" s="1"/>
  <c r="N10" i="6"/>
  <c r="CN10" i="6" s="1"/>
  <c r="CX10" i="6" s="1"/>
  <c r="CT10" i="2"/>
  <c r="M295" i="6"/>
  <c r="CM295" i="6" s="1"/>
  <c r="CW295" i="6" s="1"/>
  <c r="CV295" i="6" s="1"/>
  <c r="CS295" i="2"/>
  <c r="CR295" i="2" s="1"/>
  <c r="BH64" i="2"/>
  <c r="BR64" i="2" s="1"/>
  <c r="CW43" i="2"/>
  <c r="Q43" i="6"/>
  <c r="CQ43" i="6" s="1"/>
  <c r="DA43" i="6" s="1"/>
  <c r="CZ59" i="2"/>
  <c r="T59" i="6"/>
  <c r="CT59" i="6" s="1"/>
  <c r="DD59" i="6" s="1"/>
  <c r="M286" i="6"/>
  <c r="CM286" i="6" s="1"/>
  <c r="CW286" i="6" s="1"/>
  <c r="CV286" i="6" s="1"/>
  <c r="CS286" i="2"/>
  <c r="CR286" i="2" s="1"/>
  <c r="BB227" i="2"/>
  <c r="BL227" i="2" s="1"/>
  <c r="CW167" i="2"/>
  <c r="Q167" i="6"/>
  <c r="CQ167" i="6" s="1"/>
  <c r="DA167" i="6" s="1"/>
  <c r="Q28" i="6"/>
  <c r="CQ28" i="6" s="1"/>
  <c r="DA28" i="6" s="1"/>
  <c r="CW28" i="2"/>
  <c r="BD194" i="2"/>
  <c r="BN194" i="2" s="1"/>
  <c r="BA58" i="2"/>
  <c r="BK58" i="2" s="1"/>
  <c r="BJ58" i="2" s="1"/>
  <c r="BL185" i="2"/>
  <c r="CQ74" i="2"/>
  <c r="BA49" i="2"/>
  <c r="BK49" i="2" s="1"/>
  <c r="BJ49" i="2" s="1"/>
  <c r="BF53" i="2"/>
  <c r="BP53" i="2" s="1"/>
  <c r="BO194" i="2"/>
  <c r="BO68" i="2"/>
  <c r="BL38" i="2"/>
  <c r="BP292" i="2"/>
  <c r="CQ109" i="2"/>
  <c r="BN177" i="2"/>
  <c r="BO270" i="2"/>
  <c r="BQ270" i="2"/>
  <c r="BC61" i="2"/>
  <c r="BM61" i="2" s="1"/>
  <c r="CQ138" i="2"/>
  <c r="BQ235" i="2"/>
  <c r="BN58" i="2"/>
  <c r="CQ135" i="2"/>
  <c r="BQ194" i="2"/>
  <c r="BL215" i="2"/>
  <c r="BC21" i="2"/>
  <c r="H21" i="6" s="1"/>
  <c r="BO105" i="2"/>
  <c r="BC79" i="2"/>
  <c r="BM79" i="2" s="1"/>
  <c r="BD55" i="2"/>
  <c r="BN55" i="2" s="1"/>
  <c r="BP83" i="2"/>
  <c r="BN252" i="2"/>
  <c r="BO248" i="2"/>
  <c r="BE70" i="2"/>
  <c r="BO70" i="2" s="1"/>
  <c r="T17" i="6"/>
  <c r="CT17" i="6" s="1"/>
  <c r="DD17" i="6" s="1"/>
  <c r="CZ17" i="2"/>
  <c r="BG105" i="2"/>
  <c r="BQ105" i="2" s="1"/>
  <c r="CV20" i="2"/>
  <c r="P20" i="6"/>
  <c r="CP20" i="6" s="1"/>
  <c r="CZ20" i="6" s="1"/>
  <c r="O264" i="6"/>
  <c r="CO264" i="6" s="1"/>
  <c r="CY264" i="6" s="1"/>
  <c r="CU264" i="2"/>
  <c r="N63" i="6"/>
  <c r="CN63" i="6" s="1"/>
  <c r="CX63" i="6" s="1"/>
  <c r="CT63" i="2"/>
  <c r="M165" i="6"/>
  <c r="CM165" i="6" s="1"/>
  <c r="CW165" i="6" s="1"/>
  <c r="CV165" i="6" s="1"/>
  <c r="CS165" i="2"/>
  <c r="CR165" i="2" s="1"/>
  <c r="BB251" i="2"/>
  <c r="BL251" i="2" s="1"/>
  <c r="BA248" i="2"/>
  <c r="BK248" i="2" s="1"/>
  <c r="BJ248" i="2" s="1"/>
  <c r="BB282" i="2"/>
  <c r="BL282" i="2" s="1"/>
  <c r="BH60" i="2"/>
  <c r="BR60" i="2" s="1"/>
  <c r="F26" i="6"/>
  <c r="BA12" i="2"/>
  <c r="F12" i="6" s="1"/>
  <c r="CQ25" i="2"/>
  <c r="BH24" i="2"/>
  <c r="BR24" i="2" s="1"/>
  <c r="BA10" i="2"/>
  <c r="F10" i="6" s="1"/>
  <c r="BI33" i="2"/>
  <c r="CQ10" i="2"/>
  <c r="CQ28" i="2"/>
  <c r="BH12" i="2"/>
  <c r="BR12" i="2" s="1"/>
  <c r="BQ193" i="2"/>
  <c r="BM188" i="2"/>
  <c r="BR292" i="2"/>
  <c r="BQ271" i="2"/>
  <c r="BR211" i="2"/>
  <c r="BM251" i="2"/>
  <c r="BC64" i="2"/>
  <c r="BP211" i="2"/>
  <c r="BO278" i="2"/>
  <c r="BB258" i="2"/>
  <c r="BL258" i="2" s="1"/>
  <c r="BO238" i="2"/>
  <c r="BB49" i="2"/>
  <c r="BL49" i="2" s="1"/>
  <c r="BM49" i="2"/>
  <c r="BM186" i="2"/>
  <c r="BN234" i="2"/>
  <c r="BP262" i="2"/>
  <c r="BO259" i="2"/>
  <c r="BO215" i="2"/>
  <c r="BM39" i="2"/>
  <c r="BR192" i="2"/>
  <c r="BM292" i="2"/>
  <c r="BD53" i="2"/>
  <c r="BN53" i="2" s="1"/>
  <c r="BL68" i="2"/>
  <c r="BO254" i="2"/>
  <c r="BQ215" i="2"/>
  <c r="BL242" i="2"/>
  <c r="BR246" i="2"/>
  <c r="BO271" i="2"/>
  <c r="CQ165" i="2"/>
  <c r="BQ41" i="2"/>
  <c r="BO40" i="2"/>
  <c r="BR296" i="2"/>
  <c r="BP222" i="2"/>
  <c r="BR38" i="2"/>
  <c r="CQ132" i="2"/>
  <c r="BL204" i="2"/>
  <c r="BM284" i="2"/>
  <c r="BL271" i="2"/>
  <c r="BN185" i="2"/>
  <c r="BM296" i="2"/>
  <c r="BL234" i="2"/>
  <c r="BM230" i="2"/>
  <c r="BD61" i="2"/>
  <c r="BN61" i="2" s="1"/>
  <c r="BM259" i="2"/>
  <c r="BR242" i="2"/>
  <c r="BQ192" i="2"/>
  <c r="BD60" i="2"/>
  <c r="BN60" i="2" s="1"/>
  <c r="BF60" i="2"/>
  <c r="BP60" i="2" s="1"/>
  <c r="BR180" i="2"/>
  <c r="BO200" i="2"/>
  <c r="BO283" i="2"/>
  <c r="BP259" i="2"/>
  <c r="CQ260" i="2"/>
  <c r="BL83" i="2"/>
  <c r="BL206" i="2"/>
  <c r="BD101" i="2"/>
  <c r="BN101" i="2" s="1"/>
  <c r="BH81" i="2"/>
  <c r="BR81" i="2" s="1"/>
  <c r="BP105" i="2"/>
  <c r="BH89" i="2"/>
  <c r="BR89" i="2" s="1"/>
  <c r="BE252" i="2"/>
  <c r="BO252" i="2" s="1"/>
  <c r="BP252" i="2"/>
  <c r="BH137" i="2"/>
  <c r="BR137" i="2" s="1"/>
  <c r="BQ206" i="2"/>
  <c r="BM256" i="2"/>
  <c r="BF256" i="2"/>
  <c r="BP256" i="2" s="1"/>
  <c r="BH154" i="2"/>
  <c r="BR154" i="2" s="1"/>
  <c r="BH208" i="2"/>
  <c r="BR208" i="2" s="1"/>
  <c r="BC208" i="2"/>
  <c r="R20" i="6"/>
  <c r="CR20" i="6" s="1"/>
  <c r="DB20" i="6" s="1"/>
  <c r="BN83" i="2"/>
  <c r="BM183" i="2"/>
  <c r="BH79" i="2"/>
  <c r="BR79" i="2" s="1"/>
  <c r="BR247" i="2"/>
  <c r="BM236" i="2"/>
  <c r="CV285" i="2"/>
  <c r="P285" i="6"/>
  <c r="CP285" i="6" s="1"/>
  <c r="CZ285" i="6" s="1"/>
  <c r="BA21" i="2"/>
  <c r="F21" i="6" s="1"/>
  <c r="CW117" i="2"/>
  <c r="Q117" i="6"/>
  <c r="CQ117" i="6" s="1"/>
  <c r="DA117" i="6" s="1"/>
  <c r="BB226" i="2"/>
  <c r="BL226" i="2" s="1"/>
  <c r="BF283" i="2"/>
  <c r="BP283" i="2" s="1"/>
  <c r="BE64" i="2"/>
  <c r="BO64" i="2" s="1"/>
  <c r="CX72" i="2"/>
  <c r="R72" i="6"/>
  <c r="CR72" i="6" s="1"/>
  <c r="DB72" i="6" s="1"/>
  <c r="BF175" i="2"/>
  <c r="BP175" i="2" s="1"/>
  <c r="BQ199" i="2"/>
  <c r="BM225" i="2"/>
  <c r="BO221" i="2"/>
  <c r="BR236" i="2"/>
  <c r="BH264" i="2"/>
  <c r="BR264" i="2" s="1"/>
  <c r="BF194" i="2"/>
  <c r="BP194" i="2" s="1"/>
  <c r="BB137" i="2"/>
  <c r="BL137" i="2" s="1"/>
  <c r="BH298" i="2"/>
  <c r="BR298" i="2" s="1"/>
  <c r="CW57" i="2"/>
  <c r="Q57" i="6"/>
  <c r="CQ57" i="6" s="1"/>
  <c r="DA57" i="6" s="1"/>
  <c r="BH179" i="2"/>
  <c r="BR179" i="2" s="1"/>
  <c r="BB64" i="2"/>
  <c r="BL64" i="2" s="1"/>
  <c r="BF186" i="2"/>
  <c r="BP186" i="2" s="1"/>
  <c r="BF266" i="2"/>
  <c r="BP266" i="2" s="1"/>
  <c r="BF234" i="2"/>
  <c r="BP234" i="2" s="1"/>
  <c r="BE56" i="2"/>
  <c r="BO56" i="2" s="1"/>
  <c r="BR82" i="2"/>
  <c r="BL123" i="2"/>
  <c r="BL99" i="2"/>
  <c r="BD117" i="2"/>
  <c r="BN117" i="2" s="1"/>
  <c r="CT62" i="2"/>
  <c r="N62" i="6"/>
  <c r="CN62" i="6" s="1"/>
  <c r="CX62" i="6" s="1"/>
  <c r="BG64" i="2"/>
  <c r="BQ64" i="2" s="1"/>
  <c r="M25" i="6"/>
  <c r="CM25" i="6" s="1"/>
  <c r="CW25" i="6" s="1"/>
  <c r="CV25" i="6" s="1"/>
  <c r="CS25" i="2"/>
  <c r="CR25" i="2" s="1"/>
  <c r="BH190" i="2"/>
  <c r="BR190" i="2" s="1"/>
  <c r="BC105" i="2"/>
  <c r="BM105" i="2" s="1"/>
  <c r="BF214" i="2"/>
  <c r="BP214" i="2" s="1"/>
  <c r="BH194" i="2"/>
  <c r="BR194" i="2" s="1"/>
  <c r="P94" i="6"/>
  <c r="CP94" i="6" s="1"/>
  <c r="CZ94" i="6" s="1"/>
  <c r="CV94" i="2"/>
  <c r="BE58" i="2"/>
  <c r="BF49" i="2"/>
  <c r="BP49" i="2" s="1"/>
  <c r="BC137" i="2"/>
  <c r="BM137" i="2" s="1"/>
  <c r="BH21" i="2"/>
  <c r="BR21" i="2" s="1"/>
  <c r="BC220" i="2"/>
  <c r="BM220" i="2" s="1"/>
  <c r="P37" i="6"/>
  <c r="CP37" i="6" s="1"/>
  <c r="CZ37" i="6" s="1"/>
  <c r="T37" i="6"/>
  <c r="CT37" i="6" s="1"/>
  <c r="DD37" i="6" s="1"/>
  <c r="R209" i="6"/>
  <c r="CR209" i="6" s="1"/>
  <c r="DB209" i="6" s="1"/>
  <c r="CX209" i="2"/>
  <c r="M184" i="6"/>
  <c r="CM184" i="6" s="1"/>
  <c r="CW184" i="6" s="1"/>
  <c r="CV184" i="6" s="1"/>
  <c r="CS184" i="2"/>
  <c r="CR184" i="2" s="1"/>
  <c r="BL105" i="2"/>
  <c r="CZ194" i="2"/>
  <c r="T194" i="6"/>
  <c r="CT194" i="6" s="1"/>
  <c r="DD194" i="6" s="1"/>
  <c r="M196" i="6"/>
  <c r="CM196" i="6" s="1"/>
  <c r="CW196" i="6" s="1"/>
  <c r="CV196" i="6" s="1"/>
  <c r="CS196" i="2"/>
  <c r="CR196" i="2" s="1"/>
  <c r="CY15" i="2"/>
  <c r="S15" i="6"/>
  <c r="CS15" i="6" s="1"/>
  <c r="DC15" i="6" s="1"/>
  <c r="K34" i="6"/>
  <c r="BP34" i="2"/>
  <c r="I31" i="6"/>
  <c r="BN31" i="2"/>
  <c r="M78" i="6"/>
  <c r="CM78" i="6" s="1"/>
  <c r="CW78" i="6" s="1"/>
  <c r="CV78" i="6" s="1"/>
  <c r="CS78" i="2"/>
  <c r="CR78" i="2" s="1"/>
  <c r="CQ78" i="2"/>
  <c r="N206" i="6"/>
  <c r="CN206" i="6" s="1"/>
  <c r="CX206" i="6" s="1"/>
  <c r="CT206" i="2"/>
  <c r="CQ206" i="2"/>
  <c r="M292" i="6"/>
  <c r="CM292" i="6" s="1"/>
  <c r="CW292" i="6" s="1"/>
  <c r="CV292" i="6" s="1"/>
  <c r="CS292" i="2"/>
  <c r="CR292" i="2" s="1"/>
  <c r="BK137" i="2"/>
  <c r="BJ137" i="2" s="1"/>
  <c r="BR90" i="2"/>
  <c r="BI90" i="2"/>
  <c r="G34" i="6"/>
  <c r="BL34" i="2"/>
  <c r="BO34" i="2"/>
  <c r="J34" i="6"/>
  <c r="BR74" i="2"/>
  <c r="BR165" i="2"/>
  <c r="BI165" i="2"/>
  <c r="CV284" i="2"/>
  <c r="P284" i="6"/>
  <c r="CP284" i="6" s="1"/>
  <c r="CZ284" i="6" s="1"/>
  <c r="CW185" i="2"/>
  <c r="Q185" i="6"/>
  <c r="CQ185" i="6" s="1"/>
  <c r="DA185" i="6" s="1"/>
  <c r="O184" i="6"/>
  <c r="CO184" i="6" s="1"/>
  <c r="CY184" i="6" s="1"/>
  <c r="CU184" i="2"/>
  <c r="CW269" i="2"/>
  <c r="Q269" i="6"/>
  <c r="CQ269" i="6" s="1"/>
  <c r="DA269" i="6" s="1"/>
  <c r="CV201" i="2"/>
  <c r="P201" i="6"/>
  <c r="CP201" i="6" s="1"/>
  <c r="CZ201" i="6" s="1"/>
  <c r="CX87" i="2"/>
  <c r="R87" i="6"/>
  <c r="CR87" i="6" s="1"/>
  <c r="DB87" i="6" s="1"/>
  <c r="CQ87" i="2"/>
  <c r="CU260" i="6"/>
  <c r="CU212" i="2"/>
  <c r="O212" i="6"/>
  <c r="CO212" i="6" s="1"/>
  <c r="CX31" i="2"/>
  <c r="R31" i="6"/>
  <c r="CR31" i="6" s="1"/>
  <c r="DB31" i="6" s="1"/>
  <c r="CT20" i="2"/>
  <c r="N20" i="6"/>
  <c r="CN20" i="6" s="1"/>
  <c r="CX20" i="6" s="1"/>
  <c r="CW49" i="2"/>
  <c r="Q49" i="6"/>
  <c r="CQ49" i="6" s="1"/>
  <c r="DA49" i="6" s="1"/>
  <c r="CX103" i="2"/>
  <c r="R103" i="6"/>
  <c r="CR103" i="6" s="1"/>
  <c r="DB103" i="6" s="1"/>
  <c r="S206" i="6"/>
  <c r="CS206" i="6" s="1"/>
  <c r="DC206" i="6" s="1"/>
  <c r="CY206" i="2"/>
  <c r="X190" i="2"/>
  <c r="O178" i="6"/>
  <c r="CO178" i="6" s="1"/>
  <c r="CY178" i="6" s="1"/>
  <c r="CU178" i="2"/>
  <c r="Q80" i="6"/>
  <c r="CQ80" i="6" s="1"/>
  <c r="DA80" i="6" s="1"/>
  <c r="CW80" i="2"/>
  <c r="N247" i="6"/>
  <c r="CN247" i="6" s="1"/>
  <c r="CX247" i="6" s="1"/>
  <c r="CT247" i="2"/>
  <c r="X153" i="2"/>
  <c r="M152" i="6"/>
  <c r="CM152" i="6" s="1"/>
  <c r="CW152" i="6" s="1"/>
  <c r="CV152" i="6" s="1"/>
  <c r="CS152" i="2"/>
  <c r="CR152" i="2" s="1"/>
  <c r="Q83" i="6"/>
  <c r="CQ83" i="6" s="1"/>
  <c r="DA83" i="6" s="1"/>
  <c r="CW83" i="2"/>
  <c r="CW148" i="2"/>
  <c r="Q148" i="6"/>
  <c r="CQ148" i="6" s="1"/>
  <c r="DA148" i="6" s="1"/>
  <c r="CW94" i="2"/>
  <c r="Q94" i="6"/>
  <c r="CQ94" i="6" s="1"/>
  <c r="DA94" i="6" s="1"/>
  <c r="CW151" i="2"/>
  <c r="Q151" i="6"/>
  <c r="CQ151" i="6" s="1"/>
  <c r="DA151" i="6" s="1"/>
  <c r="N59" i="6"/>
  <c r="CN59" i="6" s="1"/>
  <c r="CT59" i="2"/>
  <c r="O206" i="6"/>
  <c r="CO206" i="6" s="1"/>
  <c r="CY206" i="6" s="1"/>
  <c r="CU206" i="2"/>
  <c r="CZ60" i="2"/>
  <c r="T60" i="6"/>
  <c r="CT60" i="6" s="1"/>
  <c r="DD60" i="6" s="1"/>
  <c r="CW134" i="2"/>
  <c r="Q134" i="6"/>
  <c r="CQ134" i="6" s="1"/>
  <c r="DA134" i="6" s="1"/>
  <c r="CW51" i="2"/>
  <c r="Q51" i="6"/>
  <c r="CQ51" i="6" s="1"/>
  <c r="DA51" i="6" s="1"/>
  <c r="P65" i="6"/>
  <c r="CP65" i="6" s="1"/>
  <c r="CZ65" i="6" s="1"/>
  <c r="CV65" i="2"/>
  <c r="CQ20" i="2"/>
  <c r="CQ31" i="2"/>
  <c r="BQ38" i="2"/>
  <c r="BP193" i="2"/>
  <c r="BQ274" i="2"/>
  <c r="BO223" i="2"/>
  <c r="BM238" i="2"/>
  <c r="BL275" i="2"/>
  <c r="BM266" i="2"/>
  <c r="BP267" i="2"/>
  <c r="BN263" i="2"/>
  <c r="BP218" i="2"/>
  <c r="BN267" i="2"/>
  <c r="BM211" i="2"/>
  <c r="BI164" i="2"/>
  <c r="BL223" i="2"/>
  <c r="BM246" i="2"/>
  <c r="BP231" i="2"/>
  <c r="BM226" i="2"/>
  <c r="BR39" i="2"/>
  <c r="BO235" i="2"/>
  <c r="BM271" i="2"/>
  <c r="BQ251" i="2"/>
  <c r="CQ152" i="2"/>
  <c r="BR267" i="2"/>
  <c r="BI298" i="2"/>
  <c r="I23" i="6"/>
  <c r="L27" i="6"/>
  <c r="CU91" i="6"/>
  <c r="T193" i="6"/>
  <c r="CT193" i="6" s="1"/>
  <c r="DD193" i="6" s="1"/>
  <c r="Q283" i="6"/>
  <c r="CQ283" i="6" s="1"/>
  <c r="DA283" i="6" s="1"/>
  <c r="CV17" i="2"/>
  <c r="P17" i="6"/>
  <c r="CP17" i="6" s="1"/>
  <c r="CZ17" i="6" s="1"/>
  <c r="Q115" i="6"/>
  <c r="CQ115" i="6" s="1"/>
  <c r="DA115" i="6" s="1"/>
  <c r="CW115" i="2"/>
  <c r="CZ44" i="2"/>
  <c r="T44" i="6"/>
  <c r="CT44" i="6" s="1"/>
  <c r="DD44" i="6" s="1"/>
  <c r="O195" i="6"/>
  <c r="CO195" i="6" s="1"/>
  <c r="CY195" i="6" s="1"/>
  <c r="CU195" i="2"/>
  <c r="M31" i="6"/>
  <c r="CM31" i="6" s="1"/>
  <c r="CW31" i="6" s="1"/>
  <c r="CV31" i="6" s="1"/>
  <c r="CS31" i="2"/>
  <c r="CR31" i="2" s="1"/>
  <c r="M156" i="6"/>
  <c r="CM156" i="6" s="1"/>
  <c r="CW156" i="6" s="1"/>
  <c r="CV156" i="6" s="1"/>
  <c r="CS156" i="2"/>
  <c r="CR156" i="2" s="1"/>
  <c r="CU247" i="2"/>
  <c r="O247" i="6"/>
  <c r="CO247" i="6" s="1"/>
  <c r="CY247" i="6" s="1"/>
  <c r="CZ265" i="2"/>
  <c r="T265" i="6"/>
  <c r="CT265" i="6" s="1"/>
  <c r="DD265" i="6" s="1"/>
  <c r="Q107" i="6"/>
  <c r="CQ107" i="6" s="1"/>
  <c r="DA107" i="6" s="1"/>
  <c r="CW107" i="2"/>
  <c r="M144" i="6"/>
  <c r="CM144" i="6" s="1"/>
  <c r="CW144" i="6" s="1"/>
  <c r="CV144" i="6" s="1"/>
  <c r="CS144" i="2"/>
  <c r="CR144" i="2" s="1"/>
  <c r="T253" i="6"/>
  <c r="CT253" i="6" s="1"/>
  <c r="DD253" i="6" s="1"/>
  <c r="CZ253" i="2"/>
  <c r="CS27" i="2"/>
  <c r="CR27" i="2" s="1"/>
  <c r="M27" i="6"/>
  <c r="CM27" i="6" s="1"/>
  <c r="CW27" i="6" s="1"/>
  <c r="CV27" i="6" s="1"/>
  <c r="CZ213" i="2"/>
  <c r="T213" i="6"/>
  <c r="CT213" i="6" s="1"/>
  <c r="DD213" i="6" s="1"/>
  <c r="R79" i="6"/>
  <c r="CR79" i="6" s="1"/>
  <c r="DB79" i="6" s="1"/>
  <c r="CX79" i="2"/>
  <c r="Q75" i="6"/>
  <c r="CQ75" i="6" s="1"/>
  <c r="CW75" i="2"/>
  <c r="M153" i="6"/>
  <c r="CM153" i="6" s="1"/>
  <c r="CW153" i="6" s="1"/>
  <c r="CV153" i="6" s="1"/>
  <c r="CS153" i="2"/>
  <c r="CR153" i="2" s="1"/>
  <c r="R138" i="6"/>
  <c r="CR138" i="6" s="1"/>
  <c r="DB138" i="6" s="1"/>
  <c r="CX138" i="2"/>
  <c r="X152" i="2"/>
  <c r="BK152" i="2"/>
  <c r="BJ152" i="2" s="1"/>
  <c r="BL43" i="2"/>
  <c r="CT64" i="2"/>
  <c r="N64" i="6"/>
  <c r="CN64" i="6" s="1"/>
  <c r="CX64" i="6" s="1"/>
  <c r="P239" i="6"/>
  <c r="CP239" i="6" s="1"/>
  <c r="CZ239" i="6" s="1"/>
  <c r="CV239" i="2"/>
  <c r="N27" i="6"/>
  <c r="CN27" i="6" s="1"/>
  <c r="CX27" i="6" s="1"/>
  <c r="CT27" i="2"/>
  <c r="N107" i="6"/>
  <c r="CN107" i="6" s="1"/>
  <c r="CX107" i="6" s="1"/>
  <c r="CT107" i="2"/>
  <c r="CT16" i="2"/>
  <c r="N16" i="6"/>
  <c r="CN16" i="6" s="1"/>
  <c r="CX16" i="6" s="1"/>
  <c r="CX48" i="2"/>
  <c r="R48" i="6"/>
  <c r="CR48" i="6" s="1"/>
  <c r="DB48" i="6" s="1"/>
  <c r="X133" i="2"/>
  <c r="CU252" i="2"/>
  <c r="O252" i="6"/>
  <c r="CO252" i="6" s="1"/>
  <c r="CY252" i="6" s="1"/>
  <c r="M101" i="6"/>
  <c r="CM101" i="6" s="1"/>
  <c r="CW101" i="6" s="1"/>
  <c r="CV101" i="6" s="1"/>
  <c r="CS101" i="2"/>
  <c r="CR101" i="2" s="1"/>
  <c r="BR34" i="2"/>
  <c r="CW159" i="2"/>
  <c r="Q159" i="6"/>
  <c r="CQ159" i="6" s="1"/>
  <c r="DA159" i="6" s="1"/>
  <c r="CV67" i="2"/>
  <c r="P67" i="6"/>
  <c r="CP67" i="6" s="1"/>
  <c r="CZ67" i="6" s="1"/>
  <c r="M102" i="6"/>
  <c r="CM102" i="6" s="1"/>
  <c r="CW102" i="6" s="1"/>
  <c r="CV102" i="6" s="1"/>
  <c r="CS102" i="2"/>
  <c r="CR102" i="2" s="1"/>
  <c r="CV31" i="2"/>
  <c r="P31" i="6"/>
  <c r="CP31" i="6" s="1"/>
  <c r="CZ31" i="6" s="1"/>
  <c r="N18" i="6"/>
  <c r="CN18" i="6" s="1"/>
  <c r="CX18" i="6" s="1"/>
  <c r="CT18" i="2"/>
  <c r="X169" i="2"/>
  <c r="CW172" i="2"/>
  <c r="Q172" i="6"/>
  <c r="CQ172" i="6" s="1"/>
  <c r="DA172" i="6" s="1"/>
  <c r="CU61" i="6"/>
  <c r="BL230" i="2"/>
  <c r="BN219" i="2"/>
  <c r="CQ269" i="2"/>
  <c r="BR222" i="2"/>
  <c r="CQ212" i="2"/>
  <c r="CQ181" i="2"/>
  <c r="BM223" i="2"/>
  <c r="CQ83" i="2"/>
  <c r="CQ178" i="2"/>
  <c r="BQ223" i="2"/>
  <c r="BR219" i="2"/>
  <c r="CQ134" i="2"/>
  <c r="BQ255" i="2"/>
  <c r="BM218" i="2"/>
  <c r="BM278" i="2"/>
  <c r="BQ282" i="2"/>
  <c r="BQ218" i="2"/>
  <c r="BI299" i="2"/>
  <c r="BI96" i="2"/>
  <c r="R15" i="6"/>
  <c r="CR15" i="6" s="1"/>
  <c r="DB15" i="6" s="1"/>
  <c r="E21" i="6"/>
  <c r="BN21" i="2"/>
  <c r="I21" i="6"/>
  <c r="Q204" i="6"/>
  <c r="CQ204" i="6" s="1"/>
  <c r="DA204" i="6" s="1"/>
  <c r="O194" i="6"/>
  <c r="CO194" i="6" s="1"/>
  <c r="CY194" i="6" s="1"/>
  <c r="CU95" i="6"/>
  <c r="CU179" i="6"/>
  <c r="CZ64" i="2"/>
  <c r="T64" i="6"/>
  <c r="CT64" i="6" s="1"/>
  <c r="DD64" i="6" s="1"/>
  <c r="CV59" i="2"/>
  <c r="P59" i="6"/>
  <c r="CP59" i="6" s="1"/>
  <c r="CZ59" i="6" s="1"/>
  <c r="CY195" i="2"/>
  <c r="S195" i="6"/>
  <c r="CS195" i="6" s="1"/>
  <c r="DC195" i="6" s="1"/>
  <c r="N239" i="6"/>
  <c r="CN239" i="6" s="1"/>
  <c r="CX239" i="6" s="1"/>
  <c r="CT239" i="2"/>
  <c r="Q79" i="6"/>
  <c r="CQ79" i="6" s="1"/>
  <c r="DA79" i="6" s="1"/>
  <c r="CW79" i="2"/>
  <c r="X144" i="2"/>
  <c r="S241" i="6"/>
  <c r="CS241" i="6" s="1"/>
  <c r="DC241" i="6" s="1"/>
  <c r="CY241" i="2"/>
  <c r="N272" i="6"/>
  <c r="CN272" i="6" s="1"/>
  <c r="CX272" i="6" s="1"/>
  <c r="CT272" i="2"/>
  <c r="R18" i="6"/>
  <c r="CR18" i="6" s="1"/>
  <c r="DB18" i="6" s="1"/>
  <c r="CX18" i="2"/>
  <c r="M94" i="6"/>
  <c r="CM94" i="6" s="1"/>
  <c r="CW94" i="6" s="1"/>
  <c r="CV94" i="6" s="1"/>
  <c r="CS94" i="2"/>
  <c r="CR94" i="2" s="1"/>
  <c r="CQ94" i="2"/>
  <c r="N68" i="6"/>
  <c r="CN68" i="6" s="1"/>
  <c r="CX68" i="6" s="1"/>
  <c r="CT68" i="2"/>
  <c r="X70" i="2"/>
  <c r="T49" i="6"/>
  <c r="CT49" i="6" s="1"/>
  <c r="DD49" i="6" s="1"/>
  <c r="CZ49" i="2"/>
  <c r="M133" i="6"/>
  <c r="CM133" i="6" s="1"/>
  <c r="CW133" i="6" s="1"/>
  <c r="CV133" i="6" s="1"/>
  <c r="CS133" i="2"/>
  <c r="CR133" i="2" s="1"/>
  <c r="P115" i="6"/>
  <c r="CP115" i="6" s="1"/>
  <c r="CZ115" i="6" s="1"/>
  <c r="CV115" i="2"/>
  <c r="AA26" i="1"/>
  <c r="CT21" i="2"/>
  <c r="N21" i="6"/>
  <c r="CN21" i="6" s="1"/>
  <c r="CX21" i="6" s="1"/>
  <c r="CZ252" i="2"/>
  <c r="T252" i="6"/>
  <c r="CT252" i="6" s="1"/>
  <c r="DD252" i="6" s="1"/>
  <c r="M290" i="6"/>
  <c r="CM290" i="6" s="1"/>
  <c r="CW290" i="6" s="1"/>
  <c r="CV290" i="6" s="1"/>
  <c r="CS290" i="2"/>
  <c r="CR290" i="2" s="1"/>
  <c r="CZ203" i="2"/>
  <c r="T203" i="6"/>
  <c r="CT203" i="6" s="1"/>
  <c r="DD203" i="6" s="1"/>
  <c r="BK156" i="2"/>
  <c r="BJ156" i="2" s="1"/>
  <c r="CT252" i="2"/>
  <c r="N252" i="6"/>
  <c r="CN252" i="6" s="1"/>
  <c r="CX252" i="6" s="1"/>
  <c r="CU16" i="2"/>
  <c r="O16" i="6"/>
  <c r="CO16" i="6" s="1"/>
  <c r="CY16" i="6" s="1"/>
  <c r="S217" i="6"/>
  <c r="CS217" i="6" s="1"/>
  <c r="DC217" i="6" s="1"/>
  <c r="CY217" i="2"/>
  <c r="BP79" i="2"/>
  <c r="CV107" i="2"/>
  <c r="P107" i="6"/>
  <c r="CP107" i="6" s="1"/>
  <c r="CZ107" i="6" s="1"/>
  <c r="BM252" i="2"/>
  <c r="X101" i="2"/>
  <c r="CX83" i="2"/>
  <c r="R83" i="6"/>
  <c r="CR83" i="6" s="1"/>
  <c r="DB83" i="6" s="1"/>
  <c r="X102" i="2"/>
  <c r="CW190" i="2"/>
  <c r="Q190" i="6"/>
  <c r="CQ190" i="6" s="1"/>
  <c r="DA190" i="6" s="1"/>
  <c r="CT183" i="2"/>
  <c r="N183" i="6"/>
  <c r="CN183" i="6" s="1"/>
  <c r="CX183" i="6" s="1"/>
  <c r="X93" i="2"/>
  <c r="CV79" i="2"/>
  <c r="P79" i="6"/>
  <c r="CP79" i="6" s="1"/>
  <c r="CZ79" i="6" s="1"/>
  <c r="P247" i="6"/>
  <c r="CP247" i="6" s="1"/>
  <c r="CZ247" i="6" s="1"/>
  <c r="CV247" i="2"/>
  <c r="CU183" i="2"/>
  <c r="O183" i="6"/>
  <c r="CO183" i="6" s="1"/>
  <c r="CY183" i="6" s="1"/>
  <c r="CU244" i="2"/>
  <c r="O244" i="6"/>
  <c r="CO244" i="6" s="1"/>
  <c r="CY244" i="6" s="1"/>
  <c r="S191" i="6"/>
  <c r="CS191" i="6" s="1"/>
  <c r="DC191" i="6" s="1"/>
  <c r="CY191" i="2"/>
  <c r="CX134" i="2"/>
  <c r="R134" i="6"/>
  <c r="CR134" i="6" s="1"/>
  <c r="DB134" i="6" s="1"/>
  <c r="CX151" i="2"/>
  <c r="R151" i="6"/>
  <c r="CR151" i="6" s="1"/>
  <c r="DB151" i="6" s="1"/>
  <c r="CV252" i="2"/>
  <c r="P252" i="6"/>
  <c r="CP252" i="6" s="1"/>
  <c r="CZ252" i="6" s="1"/>
  <c r="P297" i="6"/>
  <c r="CP297" i="6" s="1"/>
  <c r="CZ297" i="6" s="1"/>
  <c r="CV297" i="2"/>
  <c r="T68" i="6"/>
  <c r="CT68" i="6" s="1"/>
  <c r="DD68" i="6" s="1"/>
  <c r="CZ68" i="2"/>
  <c r="BR8" i="2"/>
  <c r="BM193" i="2"/>
  <c r="BO246" i="2"/>
  <c r="BO231" i="2"/>
  <c r="CQ103" i="2"/>
  <c r="BN230" i="2"/>
  <c r="BP41" i="2"/>
  <c r="BM274" i="2"/>
  <c r="BM222" i="2"/>
  <c r="CQ80" i="2"/>
  <c r="BP282" i="2"/>
  <c r="BN254" i="2"/>
  <c r="BL39" i="2"/>
  <c r="BR230" i="2"/>
  <c r="BQ227" i="2"/>
  <c r="BR282" i="2"/>
  <c r="CQ49" i="2"/>
  <c r="BM282" i="2"/>
  <c r="BM40" i="2"/>
  <c r="BL21" i="2"/>
  <c r="G21" i="6"/>
  <c r="BP21" i="2"/>
  <c r="K21" i="6"/>
  <c r="CU225" i="6"/>
  <c r="R159" i="6"/>
  <c r="CR159" i="6" s="1"/>
  <c r="DB159" i="6" s="1"/>
  <c r="CX159" i="2"/>
  <c r="Q64" i="6"/>
  <c r="CQ64" i="6" s="1"/>
  <c r="DA64" i="6" s="1"/>
  <c r="CW64" i="2"/>
  <c r="CZ47" i="2"/>
  <c r="T47" i="6"/>
  <c r="CT47" i="6" s="1"/>
  <c r="DD47" i="6" s="1"/>
  <c r="BO79" i="2"/>
  <c r="CV123" i="2"/>
  <c r="P123" i="6"/>
  <c r="CP123" i="6" s="1"/>
  <c r="M19" i="6"/>
  <c r="CM19" i="6" s="1"/>
  <c r="CW19" i="6" s="1"/>
  <c r="CV19" i="6" s="1"/>
  <c r="CS19" i="2"/>
  <c r="CR19" i="2" s="1"/>
  <c r="X94" i="2"/>
  <c r="CU207" i="2"/>
  <c r="O207" i="6"/>
  <c r="CO207" i="6" s="1"/>
  <c r="M70" i="6"/>
  <c r="CM70" i="6" s="1"/>
  <c r="CW70" i="6" s="1"/>
  <c r="CV70" i="6" s="1"/>
  <c r="CS70" i="2"/>
  <c r="CR70" i="2" s="1"/>
  <c r="CW87" i="2"/>
  <c r="Q87" i="6"/>
  <c r="CQ87" i="6" s="1"/>
  <c r="DA87" i="6" s="1"/>
  <c r="CY190" i="2"/>
  <c r="S190" i="6"/>
  <c r="CS190" i="6" s="1"/>
  <c r="DC190" i="6" s="1"/>
  <c r="M190" i="6"/>
  <c r="CM190" i="6" s="1"/>
  <c r="CW190" i="6" s="1"/>
  <c r="CV190" i="6" s="1"/>
  <c r="CS190" i="2"/>
  <c r="CR190" i="2" s="1"/>
  <c r="CU199" i="2"/>
  <c r="O199" i="6"/>
  <c r="CO199" i="6" s="1"/>
  <c r="CY199" i="6" s="1"/>
  <c r="X129" i="2"/>
  <c r="X290" i="2"/>
  <c r="BK290" i="2"/>
  <c r="BJ290" i="2" s="1"/>
  <c r="CX139" i="2"/>
  <c r="R139" i="6"/>
  <c r="CR139" i="6" s="1"/>
  <c r="DB139" i="6" s="1"/>
  <c r="Q58" i="6"/>
  <c r="CQ58" i="6" s="1"/>
  <c r="DA58" i="6" s="1"/>
  <c r="CW58" i="2"/>
  <c r="R154" i="6"/>
  <c r="CR154" i="6" s="1"/>
  <c r="DB154" i="6" s="1"/>
  <c r="CX154" i="2"/>
  <c r="T247" i="6"/>
  <c r="CT247" i="6" s="1"/>
  <c r="DD247" i="6" s="1"/>
  <c r="CZ247" i="2"/>
  <c r="P83" i="6"/>
  <c r="CP83" i="6" s="1"/>
  <c r="CZ83" i="6" s="1"/>
  <c r="CV83" i="2"/>
  <c r="BL252" i="2"/>
  <c r="P129" i="6"/>
  <c r="CP129" i="6" s="1"/>
  <c r="CZ129" i="6" s="1"/>
  <c r="CV129" i="2"/>
  <c r="CV102" i="2"/>
  <c r="P102" i="6"/>
  <c r="CP102" i="6" s="1"/>
  <c r="CZ102" i="6" s="1"/>
  <c r="Q123" i="6"/>
  <c r="CQ123" i="6" s="1"/>
  <c r="DA123" i="6" s="1"/>
  <c r="CW123" i="2"/>
  <c r="O256" i="6"/>
  <c r="CO256" i="6" s="1"/>
  <c r="CY256" i="6" s="1"/>
  <c r="CU256" i="2"/>
  <c r="CZ191" i="2"/>
  <c r="T191" i="6"/>
  <c r="CT191" i="6" s="1"/>
  <c r="DD191" i="6" s="1"/>
  <c r="CT43" i="2"/>
  <c r="N43" i="6"/>
  <c r="CN43" i="6" s="1"/>
  <c r="CX43" i="6" s="1"/>
  <c r="CX163" i="2"/>
  <c r="R163" i="6"/>
  <c r="CR163" i="6" s="1"/>
  <c r="DB163" i="6" s="1"/>
  <c r="T256" i="6"/>
  <c r="CT256" i="6" s="1"/>
  <c r="DD256" i="6" s="1"/>
  <c r="CZ256" i="2"/>
  <c r="X78" i="2"/>
  <c r="M169" i="6"/>
  <c r="CM169" i="6" s="1"/>
  <c r="CW169" i="6" s="1"/>
  <c r="CV169" i="6" s="1"/>
  <c r="CS169" i="2"/>
  <c r="CR169" i="2" s="1"/>
  <c r="M93" i="6"/>
  <c r="CM93" i="6" s="1"/>
  <c r="CW93" i="6" s="1"/>
  <c r="CV93" i="6" s="1"/>
  <c r="CS93" i="2"/>
  <c r="CR93" i="2" s="1"/>
  <c r="BN79" i="2"/>
  <c r="S233" i="6"/>
  <c r="CS233" i="6" s="1"/>
  <c r="DC233" i="6" s="1"/>
  <c r="CY233" i="2"/>
  <c r="CZ244" i="2"/>
  <c r="T244" i="6"/>
  <c r="CT244" i="6" s="1"/>
  <c r="DD244" i="6" s="1"/>
  <c r="CW139" i="2"/>
  <c r="Q139" i="6"/>
  <c r="CQ139" i="6" s="1"/>
  <c r="DA139" i="6" s="1"/>
  <c r="CV71" i="2"/>
  <c r="P71" i="6"/>
  <c r="CP71" i="6" s="1"/>
  <c r="CZ71" i="6" s="1"/>
  <c r="R33" i="6"/>
  <c r="CR33" i="6" s="1"/>
  <c r="DB33" i="6" s="1"/>
  <c r="CX33" i="2"/>
  <c r="BN37" i="2"/>
  <c r="BR36" i="2"/>
  <c r="BP37" i="2"/>
  <c r="BM38" i="2"/>
  <c r="BN36" i="2"/>
  <c r="BQ37" i="2"/>
  <c r="BM37" i="2"/>
  <c r="BL37" i="2"/>
  <c r="N36" i="6"/>
  <c r="CN36" i="6" s="1"/>
  <c r="CX36" i="6" s="1"/>
  <c r="CT36" i="2"/>
  <c r="M36" i="6"/>
  <c r="CM36" i="6" s="1"/>
  <c r="CW36" i="6" s="1"/>
  <c r="CV36" i="6" s="1"/>
  <c r="CS36" i="2"/>
  <c r="CR36" i="2" s="1"/>
  <c r="BQ36" i="2"/>
  <c r="CY250" i="2"/>
  <c r="S250" i="6"/>
  <c r="CS250" i="6" s="1"/>
  <c r="DC250" i="6" s="1"/>
  <c r="CY230" i="2"/>
  <c r="S230" i="6"/>
  <c r="CS230" i="6" s="1"/>
  <c r="DC230" i="6" s="1"/>
  <c r="CX300" i="2"/>
  <c r="R300" i="6"/>
  <c r="CR300" i="6" s="1"/>
  <c r="DB300" i="6" s="1"/>
  <c r="CW231" i="2"/>
  <c r="Q231" i="6"/>
  <c r="CQ231" i="6" s="1"/>
  <c r="DA231" i="6" s="1"/>
  <c r="CX211" i="2"/>
  <c r="R211" i="6"/>
  <c r="CR211" i="6" s="1"/>
  <c r="DB211" i="6" s="1"/>
  <c r="CW215" i="6"/>
  <c r="CV215" i="6" s="1"/>
  <c r="CU39" i="2"/>
  <c r="O39" i="6"/>
  <c r="CO39" i="6" s="1"/>
  <c r="CY39" i="6" s="1"/>
  <c r="CV193" i="2"/>
  <c r="P193" i="6"/>
  <c r="CP193" i="6" s="1"/>
  <c r="CZ193" i="6" s="1"/>
  <c r="CZ188" i="2"/>
  <c r="T188" i="6"/>
  <c r="CT188" i="6" s="1"/>
  <c r="DD188" i="6" s="1"/>
  <c r="CZ274" i="2"/>
  <c r="T274" i="6"/>
  <c r="CT274" i="6" s="1"/>
  <c r="DD274" i="6" s="1"/>
  <c r="CW219" i="2"/>
  <c r="Q219" i="6"/>
  <c r="CQ219" i="6" s="1"/>
  <c r="DA219" i="6" s="1"/>
  <c r="CZ214" i="2"/>
  <c r="T214" i="6"/>
  <c r="CT214" i="6" s="1"/>
  <c r="DD214" i="6" s="1"/>
  <c r="CW194" i="2"/>
  <c r="Q194" i="6"/>
  <c r="CQ194" i="6" s="1"/>
  <c r="DA194" i="6" s="1"/>
  <c r="CW254" i="2"/>
  <c r="Q254" i="6"/>
  <c r="CQ254" i="6" s="1"/>
  <c r="DA254" i="6" s="1"/>
  <c r="CW223" i="6"/>
  <c r="CV223" i="6" s="1"/>
  <c r="CZ296" i="2"/>
  <c r="T296" i="6"/>
  <c r="CT296" i="6" s="1"/>
  <c r="DD296" i="6" s="1"/>
  <c r="CW218" i="2"/>
  <c r="Q218" i="6"/>
  <c r="CQ218" i="6" s="1"/>
  <c r="DA218" i="6" s="1"/>
  <c r="CZ250" i="2"/>
  <c r="T250" i="6"/>
  <c r="CT250" i="6" s="1"/>
  <c r="DD250" i="6" s="1"/>
  <c r="CY263" i="2"/>
  <c r="S263" i="6"/>
  <c r="CS263" i="6" s="1"/>
  <c r="DC263" i="6" s="1"/>
  <c r="CV271" i="2"/>
  <c r="P271" i="6"/>
  <c r="CP271" i="6" s="1"/>
  <c r="CZ271" i="6" s="1"/>
  <c r="CW300" i="2"/>
  <c r="Q300" i="6"/>
  <c r="CQ300" i="6" s="1"/>
  <c r="DA300" i="6" s="1"/>
  <c r="CY231" i="2"/>
  <c r="S231" i="6"/>
  <c r="CS231" i="6" s="1"/>
  <c r="DC231" i="6" s="1"/>
  <c r="CZ282" i="2"/>
  <c r="T282" i="6"/>
  <c r="CT282" i="6" s="1"/>
  <c r="DD282" i="6" s="1"/>
  <c r="CW226" i="6"/>
  <c r="CV226" i="6" s="1"/>
  <c r="CW196" i="2"/>
  <c r="Q196" i="6"/>
  <c r="CQ196" i="6" s="1"/>
  <c r="DA196" i="6" s="1"/>
  <c r="CY36" i="2"/>
  <c r="S36" i="6"/>
  <c r="CS36" i="6" s="1"/>
  <c r="DC36" i="6" s="1"/>
  <c r="CT184" i="2"/>
  <c r="N184" i="6"/>
  <c r="CN184" i="6" s="1"/>
  <c r="CY192" i="2"/>
  <c r="S192" i="6"/>
  <c r="CS192" i="6" s="1"/>
  <c r="DC192" i="6" s="1"/>
  <c r="CT300" i="2"/>
  <c r="N300" i="6"/>
  <c r="CN300" i="6" s="1"/>
  <c r="CX300" i="6" s="1"/>
  <c r="CY194" i="2"/>
  <c r="S194" i="6"/>
  <c r="CS194" i="6" s="1"/>
  <c r="DC194" i="6" s="1"/>
  <c r="CV296" i="2"/>
  <c r="P296" i="6"/>
  <c r="CP296" i="6" s="1"/>
  <c r="CZ296" i="6" s="1"/>
  <c r="CU276" i="6"/>
  <c r="CU142" i="6"/>
  <c r="CU146" i="6"/>
  <c r="CX169" i="6"/>
  <c r="CU281" i="6"/>
  <c r="CZ36" i="2"/>
  <c r="T36" i="6"/>
  <c r="CT36" i="6" s="1"/>
  <c r="DD36" i="6" s="1"/>
  <c r="CT267" i="2"/>
  <c r="N267" i="6"/>
  <c r="CN267" i="6" s="1"/>
  <c r="CX267" i="6" s="1"/>
  <c r="CY242" i="2"/>
  <c r="S242" i="6"/>
  <c r="CS242" i="6" s="1"/>
  <c r="DC242" i="6" s="1"/>
  <c r="CU192" i="2"/>
  <c r="O192" i="6"/>
  <c r="CO192" i="6" s="1"/>
  <c r="CY192" i="6" s="1"/>
  <c r="CV204" i="2"/>
  <c r="P204" i="6"/>
  <c r="CP204" i="6" s="1"/>
  <c r="CZ204" i="6" s="1"/>
  <c r="CT210" i="2"/>
  <c r="N210" i="6"/>
  <c r="CN210" i="6" s="1"/>
  <c r="CX210" i="6" s="1"/>
  <c r="CX254" i="2"/>
  <c r="R254" i="6"/>
  <c r="CR254" i="6" s="1"/>
  <c r="DB254" i="6" s="1"/>
  <c r="CY246" i="2"/>
  <c r="S246" i="6"/>
  <c r="CS246" i="6" s="1"/>
  <c r="DC246" i="6" s="1"/>
  <c r="CX271" i="2"/>
  <c r="R271" i="6"/>
  <c r="CR271" i="6" s="1"/>
  <c r="DB271" i="6" s="1"/>
  <c r="CV300" i="2"/>
  <c r="P300" i="6"/>
  <c r="CP300" i="6" s="1"/>
  <c r="CZ300" i="6" s="1"/>
  <c r="CW211" i="6"/>
  <c r="CV211" i="6" s="1"/>
  <c r="CV211" i="2"/>
  <c r="P211" i="6"/>
  <c r="CP211" i="6" s="1"/>
  <c r="CZ211" i="6" s="1"/>
  <c r="CV231" i="2"/>
  <c r="P231" i="6"/>
  <c r="CP231" i="6" s="1"/>
  <c r="CZ231" i="6" s="1"/>
  <c r="CU251" i="2"/>
  <c r="O251" i="6"/>
  <c r="CO251" i="6" s="1"/>
  <c r="CY251" i="6" s="1"/>
  <c r="CW41" i="2"/>
  <c r="Q41" i="6"/>
  <c r="CQ41" i="6" s="1"/>
  <c r="DA41" i="6" s="1"/>
  <c r="CZ182" i="2"/>
  <c r="T182" i="6"/>
  <c r="CT182" i="6" s="1"/>
  <c r="DD182" i="6" s="1"/>
  <c r="CW278" i="2"/>
  <c r="Q278" i="6"/>
  <c r="CQ278" i="6" s="1"/>
  <c r="DA278" i="6" s="1"/>
  <c r="CY258" i="2"/>
  <c r="S258" i="6"/>
  <c r="CS258" i="6" s="1"/>
  <c r="DC258" i="6" s="1"/>
  <c r="CY269" i="2"/>
  <c r="S269" i="6"/>
  <c r="CS269" i="6" s="1"/>
  <c r="DC269" i="6" s="1"/>
  <c r="CU238" i="2"/>
  <c r="O238" i="6"/>
  <c r="CO238" i="6" s="1"/>
  <c r="CY238" i="6" s="1"/>
  <c r="CY226" i="2"/>
  <c r="S226" i="6"/>
  <c r="CS226" i="6" s="1"/>
  <c r="DC226" i="6" s="1"/>
  <c r="CY181" i="2"/>
  <c r="S181" i="6"/>
  <c r="CS181" i="6" s="1"/>
  <c r="DC181" i="6" s="1"/>
  <c r="CW234" i="6"/>
  <c r="CV234" i="6" s="1"/>
  <c r="CV234" i="2"/>
  <c r="P234" i="6"/>
  <c r="CP234" i="6" s="1"/>
  <c r="CZ234" i="6" s="1"/>
  <c r="CV270" i="2"/>
  <c r="P270" i="6"/>
  <c r="CP270" i="6" s="1"/>
  <c r="CZ270" i="6" s="1"/>
  <c r="CU266" i="2"/>
  <c r="O266" i="6"/>
  <c r="CO266" i="6" s="1"/>
  <c r="CY266" i="6" s="1"/>
  <c r="CV186" i="2"/>
  <c r="P186" i="6"/>
  <c r="CP186" i="6" s="1"/>
  <c r="CZ186" i="6" s="1"/>
  <c r="CW234" i="2"/>
  <c r="Q234" i="6"/>
  <c r="CQ234" i="6" s="1"/>
  <c r="DA234" i="6" s="1"/>
  <c r="CZ254" i="2"/>
  <c r="T254" i="6"/>
  <c r="CT254" i="6" s="1"/>
  <c r="DD254" i="6" s="1"/>
  <c r="CT250" i="2"/>
  <c r="N250" i="6"/>
  <c r="CN250" i="6" s="1"/>
  <c r="CX250" i="6" s="1"/>
  <c r="CX39" i="2"/>
  <c r="R39" i="6"/>
  <c r="CR39" i="6" s="1"/>
  <c r="DB39" i="6" s="1"/>
  <c r="CZ192" i="2"/>
  <c r="T192" i="6"/>
  <c r="CT192" i="6" s="1"/>
  <c r="DD192" i="6" s="1"/>
  <c r="CW230" i="6"/>
  <c r="CV230" i="6" s="1"/>
  <c r="CV263" i="2"/>
  <c r="P263" i="6"/>
  <c r="CP263" i="6" s="1"/>
  <c r="CZ263" i="6" s="1"/>
  <c r="CU292" i="2"/>
  <c r="O292" i="6"/>
  <c r="CO292" i="6" s="1"/>
  <c r="CY292" i="6" s="1"/>
  <c r="CZ251" i="2"/>
  <c r="T251" i="6"/>
  <c r="CT251" i="6" s="1"/>
  <c r="DD251" i="6" s="1"/>
  <c r="CX184" i="2"/>
  <c r="R184" i="6"/>
  <c r="CR184" i="6" s="1"/>
  <c r="DB184" i="6" s="1"/>
  <c r="CW177" i="6"/>
  <c r="CV177" i="6" s="1"/>
  <c r="CW282" i="6"/>
  <c r="CV282" i="6" s="1"/>
  <c r="CZ258" i="2"/>
  <c r="T258" i="6"/>
  <c r="CT258" i="6" s="1"/>
  <c r="DD258" i="6" s="1"/>
  <c r="CW226" i="2"/>
  <c r="Q226" i="6"/>
  <c r="CQ226" i="6" s="1"/>
  <c r="DA226" i="6" s="1"/>
  <c r="CZ262" i="2"/>
  <c r="T262" i="6"/>
  <c r="CT262" i="6" s="1"/>
  <c r="DD262" i="6" s="1"/>
  <c r="CV279" i="2"/>
  <c r="P279" i="6"/>
  <c r="CP279" i="6" s="1"/>
  <c r="CZ279" i="6" s="1"/>
  <c r="CW270" i="6"/>
  <c r="CV270" i="6" s="1"/>
  <c r="CV267" i="2"/>
  <c r="P267" i="6"/>
  <c r="CP267" i="6" s="1"/>
  <c r="CZ267" i="6" s="1"/>
  <c r="CX292" i="2"/>
  <c r="R292" i="6"/>
  <c r="CR292" i="6" s="1"/>
  <c r="DB292" i="6" s="1"/>
  <c r="CU211" i="2"/>
  <c r="O211" i="6"/>
  <c r="CO211" i="6" s="1"/>
  <c r="CY211" i="6" s="1"/>
  <c r="CW41" i="6"/>
  <c r="CV41" i="6" s="1"/>
  <c r="CV177" i="2"/>
  <c r="P177" i="6"/>
  <c r="CP177" i="6" s="1"/>
  <c r="CZ177" i="6" s="1"/>
  <c r="CZ227" i="2"/>
  <c r="T227" i="6"/>
  <c r="CT227" i="6" s="1"/>
  <c r="DD227" i="6" s="1"/>
  <c r="CW282" i="2"/>
  <c r="Q282" i="6"/>
  <c r="CQ282" i="6" s="1"/>
  <c r="DA282" i="6" s="1"/>
  <c r="CX282" i="2"/>
  <c r="R282" i="6"/>
  <c r="CR282" i="6" s="1"/>
  <c r="DB282" i="6" s="1"/>
  <c r="CW184" i="2"/>
  <c r="Q184" i="6"/>
  <c r="CQ184" i="6" s="1"/>
  <c r="DA184" i="6" s="1"/>
  <c r="CZ266" i="2"/>
  <c r="T266" i="6"/>
  <c r="CT266" i="6" s="1"/>
  <c r="DD266" i="6" s="1"/>
  <c r="CV259" i="2"/>
  <c r="P259" i="6"/>
  <c r="CP259" i="6" s="1"/>
  <c r="CZ259" i="6" s="1"/>
  <c r="CT39" i="2"/>
  <c r="N39" i="6"/>
  <c r="CN39" i="6" s="1"/>
  <c r="CX39" i="6" s="1"/>
  <c r="CW192" i="6"/>
  <c r="CV192" i="6" s="1"/>
  <c r="CW204" i="6"/>
  <c r="CV204" i="6" s="1"/>
  <c r="CU210" i="2"/>
  <c r="O210" i="6"/>
  <c r="CO210" i="6" s="1"/>
  <c r="CY210" i="6" s="1"/>
  <c r="CT263" i="2"/>
  <c r="N263" i="6"/>
  <c r="CN263" i="6" s="1"/>
  <c r="CX263" i="6" s="1"/>
  <c r="CU246" i="2"/>
  <c r="O246" i="6"/>
  <c r="CO246" i="6" s="1"/>
  <c r="CY246" i="6" s="1"/>
  <c r="CU284" i="2"/>
  <c r="O284" i="6"/>
  <c r="CO284" i="6" s="1"/>
  <c r="CY284" i="6" s="1"/>
  <c r="CW235" i="6"/>
  <c r="CV235" i="6" s="1"/>
  <c r="CV235" i="2"/>
  <c r="P235" i="6"/>
  <c r="CP235" i="6" s="1"/>
  <c r="CZ235" i="6" s="1"/>
  <c r="CV185" i="2"/>
  <c r="P185" i="6"/>
  <c r="CP185" i="6" s="1"/>
  <c r="CZ185" i="6" s="1"/>
  <c r="CV251" i="2"/>
  <c r="P251" i="6"/>
  <c r="CP251" i="6" s="1"/>
  <c r="CZ251" i="6" s="1"/>
  <c r="CZ185" i="2"/>
  <c r="T185" i="6"/>
  <c r="CT185" i="6" s="1"/>
  <c r="DD185" i="6" s="1"/>
  <c r="CV223" i="2"/>
  <c r="P223" i="6"/>
  <c r="CP223" i="6" s="1"/>
  <c r="CZ223" i="6" s="1"/>
  <c r="CW219" i="6"/>
  <c r="CV219" i="6" s="1"/>
  <c r="CV218" i="2"/>
  <c r="P218" i="6"/>
  <c r="CP218" i="6" s="1"/>
  <c r="CZ218" i="6" s="1"/>
  <c r="CW275" i="6"/>
  <c r="CV275" i="6" s="1"/>
  <c r="CV275" i="2"/>
  <c r="P275" i="6"/>
  <c r="CP275" i="6" s="1"/>
  <c r="CZ275" i="6" s="1"/>
  <c r="CW201" i="6"/>
  <c r="CV201" i="6" s="1"/>
  <c r="CV266" i="2"/>
  <c r="P266" i="6"/>
  <c r="CP266" i="6" s="1"/>
  <c r="CZ266" i="6" s="1"/>
  <c r="CY259" i="2"/>
  <c r="S259" i="6"/>
  <c r="CS259" i="6" s="1"/>
  <c r="DC259" i="6" s="1"/>
  <c r="CX38" i="2"/>
  <c r="R38" i="6"/>
  <c r="CR38" i="6" s="1"/>
  <c r="DB38" i="6" s="1"/>
  <c r="CT192" i="2"/>
  <c r="N192" i="6"/>
  <c r="CN192" i="6" s="1"/>
  <c r="CX192" i="6" s="1"/>
  <c r="CX210" i="2"/>
  <c r="R210" i="6"/>
  <c r="CR210" i="6" s="1"/>
  <c r="DB210" i="6" s="1"/>
  <c r="CX263" i="2"/>
  <c r="R263" i="6"/>
  <c r="CR263" i="6" s="1"/>
  <c r="DB263" i="6" s="1"/>
  <c r="CW284" i="2"/>
  <c r="Q284" i="6"/>
  <c r="CQ284" i="6" s="1"/>
  <c r="DA284" i="6" s="1"/>
  <c r="CY255" i="2"/>
  <c r="S255" i="6"/>
  <c r="CS255" i="6" s="1"/>
  <c r="DC255" i="6" s="1"/>
  <c r="CY300" i="2"/>
  <c r="S300" i="6"/>
  <c r="CS300" i="6" s="1"/>
  <c r="DC300" i="6" s="1"/>
  <c r="CY211" i="2"/>
  <c r="S211" i="6"/>
  <c r="CS211" i="6" s="1"/>
  <c r="DC211" i="6" s="1"/>
  <c r="CY182" i="2"/>
  <c r="S182" i="6"/>
  <c r="CS182" i="6" s="1"/>
  <c r="DC182" i="6" s="1"/>
  <c r="CT211" i="2"/>
  <c r="N211" i="6"/>
  <c r="CN211" i="6" s="1"/>
  <c r="CX211" i="6" s="1"/>
  <c r="CU218" i="2"/>
  <c r="O218" i="6"/>
  <c r="CO218" i="6" s="1"/>
  <c r="CY218" i="6" s="1"/>
  <c r="CU270" i="2"/>
  <c r="O270" i="6"/>
  <c r="CO270" i="6" s="1"/>
  <c r="CY270" i="6" s="1"/>
  <c r="CU259" i="2"/>
  <c r="O259" i="6"/>
  <c r="CO259" i="6" s="1"/>
  <c r="CY259" i="6" s="1"/>
  <c r="CZ263" i="2"/>
  <c r="T263" i="6"/>
  <c r="CT263" i="6" s="1"/>
  <c r="DD263" i="6" s="1"/>
  <c r="CW284" i="6"/>
  <c r="CV284" i="6" s="1"/>
  <c r="CY235" i="2"/>
  <c r="S235" i="6"/>
  <c r="CS235" i="6" s="1"/>
  <c r="DC235" i="6" s="1"/>
  <c r="CV274" i="2"/>
  <c r="P274" i="6"/>
  <c r="CP274" i="6" s="1"/>
  <c r="CZ274" i="6" s="1"/>
  <c r="CV184" i="2"/>
  <c r="P184" i="6"/>
  <c r="CP184" i="6" s="1"/>
  <c r="CZ184" i="6" s="1"/>
  <c r="CZ231" i="2"/>
  <c r="T231" i="6"/>
  <c r="CT231" i="6" s="1"/>
  <c r="DD231" i="6" s="1"/>
  <c r="CT41" i="2"/>
  <c r="N41" i="6"/>
  <c r="CN41" i="6" s="1"/>
  <c r="CX41" i="6" s="1"/>
  <c r="CW227" i="6"/>
  <c r="CV227" i="6" s="1"/>
  <c r="CV200" i="2"/>
  <c r="P200" i="6"/>
  <c r="CP200" i="6" s="1"/>
  <c r="CZ200" i="6" s="1"/>
  <c r="CW258" i="6"/>
  <c r="CV258" i="6" s="1"/>
  <c r="CZ238" i="2"/>
  <c r="T238" i="6"/>
  <c r="CT238" i="6" s="1"/>
  <c r="DD238" i="6" s="1"/>
  <c r="CY275" i="2"/>
  <c r="S275" i="6"/>
  <c r="CS275" i="6" s="1"/>
  <c r="DC275" i="6" s="1"/>
  <c r="CV181" i="2"/>
  <c r="P181" i="6"/>
  <c r="CP181" i="6" s="1"/>
  <c r="CZ181" i="6" s="1"/>
  <c r="CZ196" i="2"/>
  <c r="T196" i="6"/>
  <c r="CT196" i="6" s="1"/>
  <c r="DD196" i="6" s="1"/>
  <c r="CX79" i="6"/>
  <c r="CX129" i="6"/>
  <c r="CX165" i="6"/>
  <c r="CX93" i="6"/>
  <c r="CX101" i="6"/>
  <c r="CU50" i="6"/>
  <c r="CU118" i="6"/>
  <c r="CU150" i="6"/>
  <c r="CX83" i="6"/>
  <c r="CX137" i="6"/>
  <c r="CU137" i="6"/>
  <c r="CX116" i="6"/>
  <c r="CU116" i="6"/>
  <c r="CU216" i="6"/>
  <c r="CU120" i="6"/>
  <c r="CX120" i="6"/>
  <c r="CX78" i="6"/>
  <c r="CU228" i="6"/>
  <c r="CX299" i="6"/>
  <c r="CX140" i="6"/>
  <c r="CX73" i="6"/>
  <c r="CX147" i="6"/>
  <c r="CU147" i="6"/>
  <c r="CU187" i="6"/>
  <c r="CU208" i="6"/>
  <c r="CU171" i="6"/>
  <c r="CX112" i="6"/>
  <c r="CU112" i="6"/>
  <c r="CU143" i="6"/>
  <c r="CU42" i="6"/>
  <c r="CU157" i="6"/>
  <c r="CU173" i="6"/>
  <c r="CU243" i="6"/>
  <c r="CU100" i="6"/>
  <c r="CU277" i="6"/>
  <c r="CU193" i="2"/>
  <c r="O193" i="6"/>
  <c r="CO193" i="6" s="1"/>
  <c r="CY193" i="6" s="1"/>
  <c r="CW246" i="2"/>
  <c r="Q246" i="6"/>
  <c r="CQ246" i="6" s="1"/>
  <c r="DA246" i="6" s="1"/>
  <c r="CU255" i="2"/>
  <c r="O255" i="6"/>
  <c r="CO255" i="6" s="1"/>
  <c r="CY255" i="6" s="1"/>
  <c r="CW258" i="2"/>
  <c r="Q258" i="6"/>
  <c r="CQ258" i="6" s="1"/>
  <c r="DA258" i="6" s="1"/>
  <c r="CW209" i="6"/>
  <c r="CV209" i="6" s="1"/>
  <c r="CY254" i="2"/>
  <c r="S254" i="6"/>
  <c r="CS254" i="6" s="1"/>
  <c r="DC254" i="6" s="1"/>
  <c r="CW259" i="2"/>
  <c r="Q259" i="6"/>
  <c r="CQ259" i="6" s="1"/>
  <c r="DA259" i="6" s="1"/>
  <c r="CW266" i="2"/>
  <c r="Q266" i="6"/>
  <c r="CQ266" i="6" s="1"/>
  <c r="DA266" i="6" s="1"/>
  <c r="CW182" i="6"/>
  <c r="CV182" i="6" s="1"/>
  <c r="CZ278" i="2"/>
  <c r="T278" i="6"/>
  <c r="CT278" i="6" s="1"/>
  <c r="DD278" i="6" s="1"/>
  <c r="CZ40" i="2"/>
  <c r="T40" i="6"/>
  <c r="CT40" i="6" s="1"/>
  <c r="DD40" i="6" s="1"/>
  <c r="CU231" i="2"/>
  <c r="O231" i="6"/>
  <c r="CO231" i="6" s="1"/>
  <c r="CY231" i="6" s="1"/>
  <c r="CV258" i="2"/>
  <c r="P258" i="6"/>
  <c r="CP258" i="6" s="1"/>
  <c r="CZ258" i="6" s="1"/>
  <c r="CZ234" i="2"/>
  <c r="T234" i="6"/>
  <c r="CT234" i="6" s="1"/>
  <c r="DD234" i="6" s="1"/>
  <c r="CV40" i="2"/>
  <c r="P40" i="6"/>
  <c r="CP40" i="6" s="1"/>
  <c r="CZ40" i="6" s="1"/>
  <c r="CY284" i="2"/>
  <c r="S284" i="6"/>
  <c r="CS284" i="6" s="1"/>
  <c r="DC284" i="6" s="1"/>
  <c r="CX231" i="2"/>
  <c r="R231" i="6"/>
  <c r="CR231" i="6" s="1"/>
  <c r="DB231" i="6" s="1"/>
  <c r="CU196" i="2"/>
  <c r="O196" i="6"/>
  <c r="CO196" i="6" s="1"/>
  <c r="CY196" i="6" s="1"/>
  <c r="CT231" i="2"/>
  <c r="N231" i="6"/>
  <c r="CN231" i="6" s="1"/>
  <c r="CX231" i="6" s="1"/>
  <c r="CY227" i="2"/>
  <c r="S227" i="6"/>
  <c r="CS227" i="6" s="1"/>
  <c r="DC227" i="6" s="1"/>
  <c r="CW186" i="6"/>
  <c r="CV186" i="6" s="1"/>
  <c r="CZ39" i="2"/>
  <c r="T39" i="6"/>
  <c r="CT39" i="6" s="1"/>
  <c r="DD39" i="6" s="1"/>
  <c r="CU271" i="2"/>
  <c r="O271" i="6"/>
  <c r="CO271" i="6" s="1"/>
  <c r="CY271" i="6" s="1"/>
  <c r="CZ267" i="2"/>
  <c r="T267" i="6"/>
  <c r="CT267" i="6" s="1"/>
  <c r="DD267" i="6" s="1"/>
  <c r="CT254" i="2"/>
  <c r="N254" i="6"/>
  <c r="CN254" i="6" s="1"/>
  <c r="CX254" i="6" s="1"/>
  <c r="CW222" i="6"/>
  <c r="CV222" i="6" s="1"/>
  <c r="CZ223" i="2"/>
  <c r="T223" i="6"/>
  <c r="CT223" i="6" s="1"/>
  <c r="DD223" i="6" s="1"/>
  <c r="CV214" i="2"/>
  <c r="P214" i="6"/>
  <c r="CP214" i="6" s="1"/>
  <c r="CZ214" i="6" s="1"/>
  <c r="CU262" i="2"/>
  <c r="O262" i="6"/>
  <c r="CO262" i="6" s="1"/>
  <c r="CY262" i="6" s="1"/>
  <c r="CU114" i="6"/>
  <c r="CX160" i="6"/>
  <c r="CU160" i="6"/>
  <c r="CX96" i="6"/>
  <c r="CU96" i="6"/>
  <c r="CX298" i="6"/>
  <c r="CU298" i="6"/>
  <c r="CX152" i="6"/>
  <c r="CX290" i="6"/>
  <c r="CU52" i="6"/>
  <c r="CU161" i="6"/>
  <c r="CX203" i="6"/>
  <c r="CU170" i="6"/>
  <c r="CX70" i="6"/>
  <c r="CU158" i="6"/>
  <c r="CX108" i="6"/>
  <c r="CU108" i="6"/>
  <c r="CX133" i="6"/>
  <c r="CU84" i="6"/>
  <c r="CW38" i="6"/>
  <c r="CV38" i="6" s="1"/>
  <c r="CU250" i="2"/>
  <c r="O250" i="6"/>
  <c r="CO250" i="6" s="1"/>
  <c r="CY250" i="6" s="1"/>
  <c r="CW242" i="2"/>
  <c r="Q242" i="6"/>
  <c r="CQ242" i="6" s="1"/>
  <c r="DA242" i="6" s="1"/>
  <c r="CX192" i="2"/>
  <c r="R192" i="6"/>
  <c r="CR192" i="6" s="1"/>
  <c r="DB192" i="6" s="1"/>
  <c r="CZ210" i="2"/>
  <c r="T210" i="6"/>
  <c r="CT210" i="6" s="1"/>
  <c r="DD210" i="6" s="1"/>
  <c r="CY193" i="2"/>
  <c r="S193" i="6"/>
  <c r="CS193" i="6" s="1"/>
  <c r="DC193" i="6" s="1"/>
  <c r="CX193" i="2"/>
  <c r="R193" i="6"/>
  <c r="CR193" i="6" s="1"/>
  <c r="DB193" i="6" s="1"/>
  <c r="CW188" i="2"/>
  <c r="Q188" i="6"/>
  <c r="CQ188" i="6" s="1"/>
  <c r="DA188" i="6" s="1"/>
  <c r="CX284" i="2"/>
  <c r="R284" i="6"/>
  <c r="CR284" i="6" s="1"/>
  <c r="DB284" i="6" s="1"/>
  <c r="CY292" i="2"/>
  <c r="S292" i="6"/>
  <c r="CS292" i="6" s="1"/>
  <c r="DC292" i="6" s="1"/>
  <c r="CY271" i="2"/>
  <c r="S271" i="6"/>
  <c r="CS271" i="6" s="1"/>
  <c r="DC271" i="6" s="1"/>
  <c r="CY184" i="2"/>
  <c r="S184" i="6"/>
  <c r="CS184" i="6" s="1"/>
  <c r="DC184" i="6" s="1"/>
  <c r="CW222" i="2"/>
  <c r="Q222" i="6"/>
  <c r="CQ222" i="6" s="1"/>
  <c r="DA222" i="6" s="1"/>
  <c r="CT185" i="2"/>
  <c r="N185" i="6"/>
  <c r="CN185" i="6" s="1"/>
  <c r="CX185" i="6" s="1"/>
  <c r="CV219" i="2"/>
  <c r="P219" i="6"/>
  <c r="CP219" i="6" s="1"/>
  <c r="CZ219" i="6" s="1"/>
  <c r="CW227" i="2"/>
  <c r="Q227" i="6"/>
  <c r="CQ227" i="6" s="1"/>
  <c r="DA227" i="6" s="1"/>
  <c r="CV278" i="2"/>
  <c r="P278" i="6"/>
  <c r="CP278" i="6" s="1"/>
  <c r="CZ278" i="6" s="1"/>
  <c r="CX226" i="2"/>
  <c r="R226" i="6"/>
  <c r="CR226" i="6" s="1"/>
  <c r="DB226" i="6" s="1"/>
  <c r="CZ215" i="2"/>
  <c r="T215" i="6"/>
  <c r="CT215" i="6" s="1"/>
  <c r="DD215" i="6" s="1"/>
  <c r="CZ270" i="2"/>
  <c r="T270" i="6"/>
  <c r="CT270" i="6" s="1"/>
  <c r="DD270" i="6" s="1"/>
  <c r="CW215" i="2"/>
  <c r="Q215" i="6"/>
  <c r="CQ215" i="6" s="1"/>
  <c r="DA215" i="6" s="1"/>
  <c r="CU38" i="2"/>
  <c r="O38" i="6"/>
  <c r="CO38" i="6" s="1"/>
  <c r="CY38" i="6" s="1"/>
  <c r="CX36" i="2"/>
  <c r="R36" i="6"/>
  <c r="CR36" i="6" s="1"/>
  <c r="DB36" i="6" s="1"/>
  <c r="CV39" i="2"/>
  <c r="P39" i="6"/>
  <c r="CP39" i="6" s="1"/>
  <c r="CZ39" i="6" s="1"/>
  <c r="CW242" i="6"/>
  <c r="CV242" i="6" s="1"/>
  <c r="CV210" i="2"/>
  <c r="P210" i="6"/>
  <c r="CP210" i="6" s="1"/>
  <c r="CZ210" i="6" s="1"/>
  <c r="CZ271" i="2"/>
  <c r="T271" i="6"/>
  <c r="CT271" i="6" s="1"/>
  <c r="DD271" i="6" s="1"/>
  <c r="CZ255" i="2"/>
  <c r="T255" i="6"/>
  <c r="CT255" i="6" s="1"/>
  <c r="DD255" i="6" s="1"/>
  <c r="CZ222" i="2"/>
  <c r="T222" i="6"/>
  <c r="CT222" i="6" s="1"/>
  <c r="DD222" i="6" s="1"/>
  <c r="CV182" i="2"/>
  <c r="P182" i="6"/>
  <c r="CP182" i="6" s="1"/>
  <c r="CZ182" i="6" s="1"/>
  <c r="CW218" i="6"/>
  <c r="CV218" i="6" s="1"/>
  <c r="CY215" i="2"/>
  <c r="S215" i="6"/>
  <c r="CS215" i="6" s="1"/>
  <c r="DC215" i="6" s="1"/>
  <c r="CW38" i="2"/>
  <c r="Q38" i="6"/>
  <c r="CQ38" i="6" s="1"/>
  <c r="DA38" i="6" s="1"/>
  <c r="CW263" i="6"/>
  <c r="CV263" i="6" s="1"/>
  <c r="CW193" i="6"/>
  <c r="CV193" i="6" s="1"/>
  <c r="CW271" i="2"/>
  <c r="Q271" i="6"/>
  <c r="CQ271" i="6" s="1"/>
  <c r="DA271" i="6" s="1"/>
  <c r="CW255" i="2"/>
  <c r="Q255" i="6"/>
  <c r="CQ255" i="6" s="1"/>
  <c r="DA255" i="6" s="1"/>
  <c r="CW231" i="6"/>
  <c r="CV231" i="6" s="1"/>
  <c r="CW251" i="2"/>
  <c r="Q251" i="6"/>
  <c r="CQ251" i="6" s="1"/>
  <c r="DA251" i="6" s="1"/>
  <c r="CU223" i="2"/>
  <c r="O223" i="6"/>
  <c r="CO223" i="6" s="1"/>
  <c r="CY223" i="6" s="1"/>
  <c r="CU219" i="2"/>
  <c r="O219" i="6"/>
  <c r="CO219" i="6" s="1"/>
  <c r="CY219" i="6" s="1"/>
  <c r="CW278" i="6"/>
  <c r="CV278" i="6" s="1"/>
  <c r="CW296" i="2"/>
  <c r="Q296" i="6"/>
  <c r="CQ296" i="6" s="1"/>
  <c r="DA296" i="6" s="1"/>
  <c r="CU258" i="2"/>
  <c r="O258" i="6"/>
  <c r="CO258" i="6" s="1"/>
  <c r="CY258" i="6" s="1"/>
  <c r="CW238" i="6"/>
  <c r="CV238" i="6" s="1"/>
  <c r="CW194" i="6"/>
  <c r="CV194" i="6" s="1"/>
  <c r="CX222" i="2"/>
  <c r="R222" i="6"/>
  <c r="CR222" i="6" s="1"/>
  <c r="DB222" i="6" s="1"/>
  <c r="CY186" i="2"/>
  <c r="S186" i="6"/>
  <c r="CS186" i="6" s="1"/>
  <c r="DC186" i="6" s="1"/>
  <c r="CV209" i="2"/>
  <c r="P209" i="6"/>
  <c r="CP209" i="6" s="1"/>
  <c r="CZ209" i="6" s="1"/>
  <c r="CW279" i="2"/>
  <c r="Q279" i="6"/>
  <c r="CQ279" i="6" s="1"/>
  <c r="DA279" i="6" s="1"/>
  <c r="CW270" i="2"/>
  <c r="Q270" i="6"/>
  <c r="CQ270" i="6" s="1"/>
  <c r="DA270" i="6" s="1"/>
  <c r="CW36" i="2"/>
  <c r="Q36" i="6"/>
  <c r="CQ36" i="6" s="1"/>
  <c r="DA36" i="6" s="1"/>
  <c r="CU242" i="2"/>
  <c r="O242" i="6"/>
  <c r="CO242" i="6" s="1"/>
  <c r="CY242" i="6" s="1"/>
  <c r="CT204" i="2"/>
  <c r="N204" i="6"/>
  <c r="CN204" i="6" s="1"/>
  <c r="CX204" i="6" s="1"/>
  <c r="CU263" i="2"/>
  <c r="O263" i="6"/>
  <c r="CO263" i="6" s="1"/>
  <c r="CY263" i="6" s="1"/>
  <c r="CY188" i="2"/>
  <c r="S188" i="6"/>
  <c r="CS188" i="6" s="1"/>
  <c r="DC188" i="6" s="1"/>
  <c r="CT292" i="2"/>
  <c r="N292" i="6"/>
  <c r="CN292" i="6" s="1"/>
  <c r="CX274" i="2"/>
  <c r="R274" i="6"/>
  <c r="CR274" i="6" s="1"/>
  <c r="DB274" i="6" s="1"/>
  <c r="CX255" i="2"/>
  <c r="R255" i="6"/>
  <c r="CR255" i="6" s="1"/>
  <c r="DB255" i="6" s="1"/>
  <c r="CZ184" i="2"/>
  <c r="T184" i="6"/>
  <c r="CT184" i="6" s="1"/>
  <c r="DD184" i="6" s="1"/>
  <c r="CY177" i="2"/>
  <c r="S177" i="6"/>
  <c r="CS177" i="6" s="1"/>
  <c r="DC177" i="6" s="1"/>
  <c r="CU227" i="2"/>
  <c r="O227" i="6"/>
  <c r="CO227" i="6" s="1"/>
  <c r="CY227" i="6" s="1"/>
  <c r="CW201" i="2"/>
  <c r="Q201" i="6"/>
  <c r="CQ201" i="6" s="1"/>
  <c r="DA201" i="6" s="1"/>
  <c r="CV282" i="2"/>
  <c r="P282" i="6"/>
  <c r="CP282" i="6" s="1"/>
  <c r="CZ282" i="6" s="1"/>
  <c r="CY214" i="2"/>
  <c r="S214" i="6"/>
  <c r="CS214" i="6" s="1"/>
  <c r="DC214" i="6" s="1"/>
  <c r="CU226" i="2"/>
  <c r="O226" i="6"/>
  <c r="CO226" i="6" s="1"/>
  <c r="CY226" i="6" s="1"/>
  <c r="CU279" i="2"/>
  <c r="O279" i="6"/>
  <c r="CO279" i="6" s="1"/>
  <c r="CY279" i="6" s="1"/>
  <c r="CY270" i="2"/>
  <c r="S270" i="6"/>
  <c r="CS270" i="6" s="1"/>
  <c r="DC270" i="6" s="1"/>
  <c r="CW39" i="6"/>
  <c r="CV39" i="6" s="1"/>
  <c r="CT40" i="2"/>
  <c r="N40" i="6"/>
  <c r="CN40" i="6" s="1"/>
  <c r="CX40" i="6" s="1"/>
  <c r="CU230" i="2"/>
  <c r="O230" i="6"/>
  <c r="CO230" i="6" s="1"/>
  <c r="CY230" i="6" s="1"/>
  <c r="CW235" i="2"/>
  <c r="Q235" i="6"/>
  <c r="CQ235" i="6" s="1"/>
  <c r="DA235" i="6" s="1"/>
  <c r="CW271" i="6"/>
  <c r="CV271" i="6" s="1"/>
  <c r="CW251" i="6"/>
  <c r="CV251" i="6" s="1"/>
  <c r="CZ177" i="2"/>
  <c r="T177" i="6"/>
  <c r="CT177" i="6" s="1"/>
  <c r="DD177" i="6" s="1"/>
  <c r="CT222" i="2"/>
  <c r="N222" i="6"/>
  <c r="CN222" i="6" s="1"/>
  <c r="CX222" i="6" s="1"/>
  <c r="CY209" i="2"/>
  <c r="S209" i="6"/>
  <c r="CS209" i="6" s="1"/>
  <c r="DC209" i="6" s="1"/>
  <c r="CU282" i="2"/>
  <c r="O282" i="6"/>
  <c r="CO282" i="6" s="1"/>
  <c r="CY282" i="6" s="1"/>
  <c r="CW279" i="6"/>
  <c r="CV279" i="6" s="1"/>
  <c r="CY200" i="2"/>
  <c r="S200" i="6"/>
  <c r="CS200" i="6" s="1"/>
  <c r="DC200" i="6" s="1"/>
  <c r="CU267" i="2"/>
  <c r="O267" i="6"/>
  <c r="CO267" i="6" s="1"/>
  <c r="CY267" i="6" s="1"/>
  <c r="CV250" i="2"/>
  <c r="P250" i="6"/>
  <c r="CP250" i="6" s="1"/>
  <c r="CZ250" i="6" s="1"/>
  <c r="CZ242" i="2"/>
  <c r="T242" i="6"/>
  <c r="CT242" i="6" s="1"/>
  <c r="DD242" i="6" s="1"/>
  <c r="CX230" i="2"/>
  <c r="R230" i="6"/>
  <c r="CR230" i="6" s="1"/>
  <c r="DB230" i="6" s="1"/>
  <c r="CW246" i="6"/>
  <c r="CV246" i="6" s="1"/>
  <c r="CU41" i="2"/>
  <c r="O41" i="6"/>
  <c r="CO41" i="6" s="1"/>
  <c r="CY41" i="6" s="1"/>
  <c r="CW177" i="2"/>
  <c r="Q177" i="6"/>
  <c r="CQ177" i="6" s="1"/>
  <c r="DA177" i="6" s="1"/>
  <c r="CZ180" i="2"/>
  <c r="T180" i="6"/>
  <c r="CT180" i="6" s="1"/>
  <c r="DD180" i="6" s="1"/>
  <c r="CY219" i="2"/>
  <c r="S219" i="6"/>
  <c r="CS219" i="6" s="1"/>
  <c r="DC219" i="6" s="1"/>
  <c r="CW214" i="6"/>
  <c r="CV214" i="6" s="1"/>
  <c r="R37" i="6"/>
  <c r="CR37" i="6" s="1"/>
  <c r="DB37" i="6" s="1"/>
  <c r="CU110" i="6"/>
  <c r="CU97" i="6"/>
  <c r="CX154" i="6"/>
  <c r="CX156" i="6"/>
  <c r="CX138" i="6"/>
  <c r="CU122" i="6"/>
  <c r="CX232" i="6"/>
  <c r="CU232" i="6"/>
  <c r="CX295" i="6"/>
  <c r="CU293" i="6"/>
  <c r="CX190" i="6"/>
  <c r="CU111" i="6"/>
  <c r="CX82" i="6"/>
  <c r="CU82" i="6"/>
  <c r="CU128" i="6"/>
  <c r="CU104" i="6"/>
  <c r="CU66" i="6"/>
  <c r="CU53" i="6"/>
  <c r="CU56" i="6"/>
  <c r="CX286" i="6"/>
  <c r="CU286" i="6"/>
  <c r="CX76" i="6"/>
  <c r="CX164" i="6"/>
  <c r="CU221" i="6"/>
  <c r="CY109" i="6"/>
  <c r="CX86" i="6"/>
  <c r="CU86" i="6"/>
  <c r="CX98" i="6"/>
  <c r="CU98" i="6"/>
  <c r="CU125" i="6"/>
  <c r="CX287" i="6"/>
  <c r="CU229" i="6"/>
  <c r="CU261" i="6"/>
  <c r="CX153" i="6"/>
  <c r="CU35" i="6"/>
  <c r="CU92" i="6"/>
  <c r="CU205" i="6"/>
  <c r="CU69" i="6"/>
  <c r="CU224" i="6"/>
  <c r="CX155" i="6"/>
  <c r="CU155" i="6"/>
  <c r="CX136" i="6"/>
  <c r="CU136" i="6"/>
  <c r="CU81" i="6"/>
  <c r="CW250" i="6"/>
  <c r="CV250" i="6" s="1"/>
  <c r="CX242" i="2"/>
  <c r="R242" i="6"/>
  <c r="CR242" i="6" s="1"/>
  <c r="DB242" i="6" s="1"/>
  <c r="CX204" i="2"/>
  <c r="R204" i="6"/>
  <c r="CR204" i="6" s="1"/>
  <c r="DB204" i="6" s="1"/>
  <c r="CX246" i="2"/>
  <c r="R246" i="6"/>
  <c r="CR246" i="6" s="1"/>
  <c r="DB246" i="6" s="1"/>
  <c r="CY274" i="2"/>
  <c r="S274" i="6"/>
  <c r="CS274" i="6" s="1"/>
  <c r="DC274" i="6" s="1"/>
  <c r="CW214" i="2"/>
  <c r="Q214" i="6"/>
  <c r="CQ214" i="6" s="1"/>
  <c r="DA214" i="6" s="1"/>
  <c r="CW238" i="2"/>
  <c r="Q238" i="6"/>
  <c r="CQ238" i="6" s="1"/>
  <c r="DA238" i="6" s="1"/>
  <c r="CU275" i="2"/>
  <c r="O275" i="6"/>
  <c r="CO275" i="6" s="1"/>
  <c r="CY275" i="6" s="1"/>
  <c r="CU186" i="2"/>
  <c r="O186" i="6"/>
  <c r="CO186" i="6" s="1"/>
  <c r="CY186" i="6" s="1"/>
  <c r="CT186" i="2"/>
  <c r="N186" i="6"/>
  <c r="CN186" i="6" s="1"/>
  <c r="CX186" i="6" s="1"/>
  <c r="CV262" i="2"/>
  <c r="P262" i="6"/>
  <c r="CP262" i="6" s="1"/>
  <c r="CZ262" i="6" s="1"/>
  <c r="CU215" i="2"/>
  <c r="O215" i="6"/>
  <c r="CO215" i="6" s="1"/>
  <c r="CY215" i="6" s="1"/>
  <c r="CU204" i="2"/>
  <c r="O204" i="6"/>
  <c r="CO204" i="6" s="1"/>
  <c r="CY204" i="6" s="1"/>
  <c r="CV242" i="2"/>
  <c r="P242" i="6"/>
  <c r="CP242" i="6" s="1"/>
  <c r="CZ242" i="6" s="1"/>
  <c r="CW230" i="2"/>
  <c r="Q230" i="6"/>
  <c r="CQ230" i="6" s="1"/>
  <c r="DA230" i="6" s="1"/>
  <c r="CZ246" i="2"/>
  <c r="T246" i="6"/>
  <c r="CT246" i="6" s="1"/>
  <c r="DD246" i="6" s="1"/>
  <c r="CU214" i="2"/>
  <c r="O214" i="6"/>
  <c r="CO214" i="6" s="1"/>
  <c r="CY214" i="6" s="1"/>
  <c r="CV226" i="2"/>
  <c r="P226" i="6"/>
  <c r="CP226" i="6" s="1"/>
  <c r="CZ226" i="6" s="1"/>
  <c r="CZ38" i="2"/>
  <c r="T38" i="6"/>
  <c r="CT38" i="6" s="1"/>
  <c r="DD38" i="6" s="1"/>
  <c r="CY267" i="2"/>
  <c r="S267" i="6"/>
  <c r="CS267" i="6" s="1"/>
  <c r="DC267" i="6" s="1"/>
  <c r="CW211" i="2"/>
  <c r="Q211" i="6"/>
  <c r="CQ211" i="6" s="1"/>
  <c r="DA211" i="6" s="1"/>
  <c r="CY234" i="2"/>
  <c r="S234" i="6"/>
  <c r="CS234" i="6" s="1"/>
  <c r="DC234" i="6" s="1"/>
  <c r="CT235" i="2"/>
  <c r="N235" i="6"/>
  <c r="CN235" i="6" s="1"/>
  <c r="CX235" i="6" s="1"/>
  <c r="CY251" i="2"/>
  <c r="S251" i="6"/>
  <c r="CS251" i="6" s="1"/>
  <c r="DC251" i="6" s="1"/>
  <c r="CW185" i="6"/>
  <c r="CV185" i="6" s="1"/>
  <c r="CW181" i="2"/>
  <c r="Q181" i="6"/>
  <c r="CQ181" i="6" s="1"/>
  <c r="DA181" i="6" s="1"/>
  <c r="CU40" i="2"/>
  <c r="O40" i="6"/>
  <c r="CO40" i="6" s="1"/>
  <c r="CY40" i="6" s="1"/>
  <c r="CX89" i="6"/>
  <c r="CU89" i="6"/>
  <c r="CU162" i="6"/>
  <c r="CU176" i="6"/>
  <c r="CY38" i="2"/>
  <c r="S38" i="6"/>
  <c r="CS38" i="6" s="1"/>
  <c r="DC38" i="6" s="1"/>
  <c r="CW267" i="2"/>
  <c r="Q267" i="6"/>
  <c r="CQ267" i="6" s="1"/>
  <c r="DA267" i="6" s="1"/>
  <c r="CY39" i="2"/>
  <c r="S39" i="6"/>
  <c r="CS39" i="6" s="1"/>
  <c r="DC39" i="6" s="1"/>
  <c r="CV36" i="2"/>
  <c r="P36" i="6"/>
  <c r="CP36" i="6" s="1"/>
  <c r="CZ36" i="6" s="1"/>
  <c r="CV192" i="2"/>
  <c r="P192" i="6"/>
  <c r="CP192" i="6" s="1"/>
  <c r="CZ192" i="6" s="1"/>
  <c r="CZ204" i="2"/>
  <c r="T204" i="6"/>
  <c r="CT204" i="6" s="1"/>
  <c r="DD204" i="6" s="1"/>
  <c r="CT230" i="2"/>
  <c r="N230" i="6"/>
  <c r="CN230" i="6" s="1"/>
  <c r="CX230" i="6" s="1"/>
  <c r="CW263" i="2"/>
  <c r="Q263" i="6"/>
  <c r="CQ263" i="6" s="1"/>
  <c r="DA263" i="6" s="1"/>
  <c r="CU188" i="2"/>
  <c r="O188" i="6"/>
  <c r="CO188" i="6" s="1"/>
  <c r="CZ292" i="2"/>
  <c r="T292" i="6"/>
  <c r="CT292" i="6" s="1"/>
  <c r="DD292" i="6" s="1"/>
  <c r="CX235" i="2"/>
  <c r="R235" i="6"/>
  <c r="CR235" i="6" s="1"/>
  <c r="DB235" i="6" s="1"/>
  <c r="CW274" i="2"/>
  <c r="Q274" i="6"/>
  <c r="CQ274" i="6" s="1"/>
  <c r="DA274" i="6" s="1"/>
  <c r="CT274" i="2"/>
  <c r="N274" i="6"/>
  <c r="CN274" i="6" s="1"/>
  <c r="CX274" i="6" s="1"/>
  <c r="CT255" i="2"/>
  <c r="N255" i="6"/>
  <c r="CN255" i="6" s="1"/>
  <c r="CX255" i="6" s="1"/>
  <c r="CU300" i="2"/>
  <c r="O300" i="6"/>
  <c r="CO300" i="6" s="1"/>
  <c r="CY300" i="6" s="1"/>
  <c r="CV222" i="2"/>
  <c r="P222" i="6"/>
  <c r="CP222" i="6" s="1"/>
  <c r="CZ222" i="6" s="1"/>
  <c r="CZ211" i="2"/>
  <c r="T211" i="6"/>
  <c r="CT211" i="6" s="1"/>
  <c r="DD211" i="6" s="1"/>
  <c r="CZ41" i="2"/>
  <c r="T41" i="6"/>
  <c r="CT41" i="6" s="1"/>
  <c r="DD41" i="6" s="1"/>
  <c r="CX251" i="2"/>
  <c r="R251" i="6"/>
  <c r="CR251" i="6" s="1"/>
  <c r="DB251" i="6" s="1"/>
  <c r="CU177" i="2"/>
  <c r="O177" i="6"/>
  <c r="CO177" i="6" s="1"/>
  <c r="CY177" i="6" s="1"/>
  <c r="CU182" i="2"/>
  <c r="O182" i="6"/>
  <c r="CO182" i="6" s="1"/>
  <c r="CY182" i="6" s="1"/>
  <c r="CW223" i="2"/>
  <c r="Q223" i="6"/>
  <c r="CQ223" i="6" s="1"/>
  <c r="DA223" i="6" s="1"/>
  <c r="CW209" i="2"/>
  <c r="Q209" i="6"/>
  <c r="CQ209" i="6" s="1"/>
  <c r="DA209" i="6" s="1"/>
  <c r="CZ288" i="2"/>
  <c r="T288" i="6"/>
  <c r="CT288" i="6" s="1"/>
  <c r="DD288" i="6" s="1"/>
  <c r="CZ226" i="2"/>
  <c r="T226" i="6"/>
  <c r="CT226" i="6" s="1"/>
  <c r="DD226" i="6" s="1"/>
  <c r="CT275" i="2"/>
  <c r="N275" i="6"/>
  <c r="CN275" i="6" s="1"/>
  <c r="CX275" i="6" s="1"/>
  <c r="CY196" i="2"/>
  <c r="S196" i="6"/>
  <c r="CS196" i="6" s="1"/>
  <c r="DC196" i="6" s="1"/>
  <c r="CU234" i="2"/>
  <c r="O234" i="6"/>
  <c r="CO234" i="6" s="1"/>
  <c r="CY234" i="6" s="1"/>
  <c r="CW262" i="2"/>
  <c r="Q262" i="6"/>
  <c r="CQ262" i="6" s="1"/>
  <c r="DA262" i="6" s="1"/>
  <c r="CY279" i="2"/>
  <c r="S279" i="6"/>
  <c r="CS279" i="6" s="1"/>
  <c r="DC279" i="6" s="1"/>
  <c r="CW266" i="6"/>
  <c r="CV266" i="6" s="1"/>
  <c r="CW283" i="6"/>
  <c r="CV283" i="6" s="1"/>
  <c r="CU269" i="2"/>
  <c r="O269" i="6"/>
  <c r="CO269" i="6" s="1"/>
  <c r="CY269" i="6" s="1"/>
  <c r="CW254" i="6"/>
  <c r="CV254" i="6" s="1"/>
  <c r="CX267" i="2"/>
  <c r="R267" i="6"/>
  <c r="CR267" i="6" s="1"/>
  <c r="DB267" i="6" s="1"/>
  <c r="CV230" i="2"/>
  <c r="P230" i="6"/>
  <c r="CP230" i="6" s="1"/>
  <c r="CZ230" i="6" s="1"/>
  <c r="CZ284" i="2"/>
  <c r="T284" i="6"/>
  <c r="CT284" i="6" s="1"/>
  <c r="DD284" i="6" s="1"/>
  <c r="CX41" i="2"/>
  <c r="R41" i="6"/>
  <c r="CR41" i="6" s="1"/>
  <c r="DB41" i="6" s="1"/>
  <c r="CU181" i="2"/>
  <c r="O181" i="6"/>
  <c r="CO181" i="6" s="1"/>
  <c r="CY201" i="2"/>
  <c r="S201" i="6"/>
  <c r="CS201" i="6" s="1"/>
  <c r="DC201" i="6" s="1"/>
  <c r="CW275" i="2"/>
  <c r="Q275" i="6"/>
  <c r="CQ275" i="6" s="1"/>
  <c r="DA275" i="6" s="1"/>
  <c r="CX218" i="2"/>
  <c r="R218" i="6"/>
  <c r="CR218" i="6" s="1"/>
  <c r="DB218" i="6" s="1"/>
  <c r="CZ186" i="2"/>
  <c r="T186" i="6"/>
  <c r="CT186" i="6" s="1"/>
  <c r="DD186" i="6" s="1"/>
  <c r="CZ279" i="2"/>
  <c r="T279" i="6"/>
  <c r="CT279" i="6" s="1"/>
  <c r="DD279" i="6" s="1"/>
  <c r="CT38" i="2"/>
  <c r="N38" i="6"/>
  <c r="CN38" i="6" s="1"/>
  <c r="CX38" i="6" s="1"/>
  <c r="CW267" i="6"/>
  <c r="CV267" i="6" s="1"/>
  <c r="CT242" i="2"/>
  <c r="N242" i="6"/>
  <c r="CN242" i="6" s="1"/>
  <c r="CX242" i="6" s="1"/>
  <c r="CX188" i="2"/>
  <c r="R188" i="6"/>
  <c r="CR188" i="6" s="1"/>
  <c r="DB188" i="6" s="1"/>
  <c r="CU235" i="2"/>
  <c r="O235" i="6"/>
  <c r="CO235" i="6" s="1"/>
  <c r="CY235" i="6" s="1"/>
  <c r="CU274" i="2"/>
  <c r="O274" i="6"/>
  <c r="CO274" i="6" s="1"/>
  <c r="CY274" i="6" s="1"/>
  <c r="CU222" i="2"/>
  <c r="O222" i="6"/>
  <c r="CO222" i="6" s="1"/>
  <c r="CY222" i="6" s="1"/>
  <c r="CY41" i="2"/>
  <c r="S41" i="6"/>
  <c r="CS41" i="6" s="1"/>
  <c r="DC41" i="6" s="1"/>
  <c r="CT223" i="2"/>
  <c r="N223" i="6"/>
  <c r="CN223" i="6" s="1"/>
  <c r="CX223" i="6" s="1"/>
  <c r="CW262" i="6"/>
  <c r="CV262" i="6" s="1"/>
  <c r="CV254" i="2"/>
  <c r="P254" i="6"/>
  <c r="CP254" i="6" s="1"/>
  <c r="CZ254" i="6" s="1"/>
  <c r="CZ259" i="2"/>
  <c r="T259" i="6"/>
  <c r="CT259" i="6" s="1"/>
  <c r="DD259" i="6" s="1"/>
  <c r="CU36" i="2"/>
  <c r="O36" i="6"/>
  <c r="CO36" i="6" s="1"/>
  <c r="CW250" i="2"/>
  <c r="Q250" i="6"/>
  <c r="CQ250" i="6" s="1"/>
  <c r="DA250" i="6" s="1"/>
  <c r="CX250" i="2"/>
  <c r="R250" i="6"/>
  <c r="CR250" i="6" s="1"/>
  <c r="DB250" i="6" s="1"/>
  <c r="CW40" i="6"/>
  <c r="CV40" i="6" s="1"/>
  <c r="CW210" i="6"/>
  <c r="CV210" i="6" s="1"/>
  <c r="CY210" i="2"/>
  <c r="S210" i="6"/>
  <c r="CS210" i="6" s="1"/>
  <c r="DC210" i="6" s="1"/>
  <c r="CZ230" i="2"/>
  <c r="T230" i="6"/>
  <c r="CT230" i="6" s="1"/>
  <c r="DD230" i="6" s="1"/>
  <c r="CV246" i="2"/>
  <c r="P246" i="6"/>
  <c r="CP246" i="6" s="1"/>
  <c r="CZ246" i="6" s="1"/>
  <c r="CZ235" i="2"/>
  <c r="T235" i="6"/>
  <c r="CT235" i="6" s="1"/>
  <c r="DD235" i="6" s="1"/>
  <c r="CT271" i="2"/>
  <c r="N271" i="6"/>
  <c r="CN271" i="6" s="1"/>
  <c r="CX271" i="6" s="1"/>
  <c r="CV255" i="2"/>
  <c r="P255" i="6"/>
  <c r="CP255" i="6" s="1"/>
  <c r="CZ255" i="6" s="1"/>
  <c r="CZ300" i="2"/>
  <c r="T300" i="6"/>
  <c r="CT300" i="6" s="1"/>
  <c r="DD300" i="6" s="1"/>
  <c r="CW300" i="6"/>
  <c r="CV300" i="6" s="1"/>
  <c r="CV41" i="2"/>
  <c r="P41" i="6"/>
  <c r="CP41" i="6" s="1"/>
  <c r="CZ41" i="6" s="1"/>
  <c r="CY223" i="2"/>
  <c r="S223" i="6"/>
  <c r="CS223" i="6" s="1"/>
  <c r="DC223" i="6" s="1"/>
  <c r="CZ219" i="2"/>
  <c r="T219" i="6"/>
  <c r="CT219" i="6" s="1"/>
  <c r="DD219" i="6" s="1"/>
  <c r="CY278" i="2"/>
  <c r="S278" i="6"/>
  <c r="CS278" i="6" s="1"/>
  <c r="DC278" i="6" s="1"/>
  <c r="CU296" i="2"/>
  <c r="O296" i="6"/>
  <c r="CO296" i="6" s="1"/>
  <c r="CY296" i="6" s="1"/>
  <c r="CZ218" i="2"/>
  <c r="T218" i="6"/>
  <c r="CT218" i="6" s="1"/>
  <c r="DD218" i="6" s="1"/>
  <c r="CV238" i="2"/>
  <c r="P238" i="6"/>
  <c r="CP238" i="6" s="1"/>
  <c r="CZ238" i="6" s="1"/>
  <c r="CZ275" i="2"/>
  <c r="T275" i="6"/>
  <c r="CT275" i="6" s="1"/>
  <c r="DD275" i="6" s="1"/>
  <c r="CU254" i="2"/>
  <c r="O254" i="6"/>
  <c r="CO254" i="6" s="1"/>
  <c r="CY254" i="6" s="1"/>
  <c r="CV215" i="2"/>
  <c r="P215" i="6"/>
  <c r="CP215" i="6" s="1"/>
  <c r="CZ215" i="6" s="1"/>
  <c r="CV283" i="2"/>
  <c r="P283" i="6"/>
  <c r="CP283" i="6" s="1"/>
  <c r="CZ283" i="6" s="1"/>
  <c r="CW192" i="2"/>
  <c r="Q192" i="6"/>
  <c r="CQ192" i="6" s="1"/>
  <c r="DA192" i="6" s="1"/>
  <c r="CW210" i="2"/>
  <c r="Q210" i="6"/>
  <c r="CQ210" i="6" s="1"/>
  <c r="DA210" i="6" s="1"/>
  <c r="CV188" i="2"/>
  <c r="P188" i="6"/>
  <c r="CP188" i="6" s="1"/>
  <c r="CZ188" i="6" s="1"/>
  <c r="CV292" i="2"/>
  <c r="P292" i="6"/>
  <c r="CP292" i="6" s="1"/>
  <c r="CZ292" i="6" s="1"/>
  <c r="CW255" i="6"/>
  <c r="CV255" i="6" s="1"/>
  <c r="CY222" i="2"/>
  <c r="S222" i="6"/>
  <c r="CS222" i="6" s="1"/>
  <c r="DC222" i="6" s="1"/>
  <c r="CY238" i="2"/>
  <c r="S238" i="6"/>
  <c r="CS238" i="6" s="1"/>
  <c r="DC238" i="6" s="1"/>
  <c r="CX238" i="2"/>
  <c r="R238" i="6"/>
  <c r="CR238" i="6" s="1"/>
  <c r="DB238" i="6" s="1"/>
  <c r="CW186" i="2"/>
  <c r="Q186" i="6"/>
  <c r="CQ186" i="6" s="1"/>
  <c r="DA186" i="6" s="1"/>
  <c r="CT209" i="2"/>
  <c r="N209" i="6"/>
  <c r="CN209" i="6" s="1"/>
  <c r="CX209" i="6" s="1"/>
  <c r="CY262" i="2"/>
  <c r="S262" i="6"/>
  <c r="CS262" i="6" s="1"/>
  <c r="DC262" i="6" s="1"/>
  <c r="CY266" i="2"/>
  <c r="S266" i="6"/>
  <c r="CS266" i="6" s="1"/>
  <c r="DC266" i="6" s="1"/>
  <c r="CW39" i="2"/>
  <c r="Q39" i="6"/>
  <c r="CQ39" i="6" s="1"/>
  <c r="DA39" i="6" s="1"/>
  <c r="CX40" i="2"/>
  <c r="R40" i="6"/>
  <c r="CR40" i="6" s="1"/>
  <c r="DB40" i="6" s="1"/>
  <c r="CW193" i="2"/>
  <c r="Q193" i="6"/>
  <c r="CQ193" i="6" s="1"/>
  <c r="DA193" i="6" s="1"/>
  <c r="CW292" i="2"/>
  <c r="Q292" i="6"/>
  <c r="CQ292" i="6" s="1"/>
  <c r="DA292" i="6" s="1"/>
  <c r="CW274" i="6"/>
  <c r="CV274" i="6" s="1"/>
  <c r="CV196" i="2"/>
  <c r="P196" i="6"/>
  <c r="CP196" i="6" s="1"/>
  <c r="CZ196" i="6" s="1"/>
  <c r="CW182" i="2"/>
  <c r="Q182" i="6"/>
  <c r="CQ182" i="6" s="1"/>
  <c r="DA182" i="6" s="1"/>
  <c r="CV227" i="2"/>
  <c r="P227" i="6"/>
  <c r="CP227" i="6" s="1"/>
  <c r="CZ227" i="6" s="1"/>
  <c r="CU278" i="2"/>
  <c r="O278" i="6"/>
  <c r="CO278" i="6" s="1"/>
  <c r="CY278" i="6" s="1"/>
  <c r="CY282" i="2"/>
  <c r="S282" i="6"/>
  <c r="CS282" i="6" s="1"/>
  <c r="DC282" i="6" s="1"/>
  <c r="CU288" i="2"/>
  <c r="O288" i="6"/>
  <c r="CO288" i="6" s="1"/>
  <c r="CY218" i="2"/>
  <c r="S218" i="6"/>
  <c r="CS218" i="6" s="1"/>
  <c r="DC218" i="6" s="1"/>
  <c r="CW200" i="2"/>
  <c r="Q200" i="6"/>
  <c r="CQ200" i="6" s="1"/>
  <c r="DA200" i="6" s="1"/>
  <c r="CW259" i="6"/>
  <c r="CV259" i="6" s="1"/>
  <c r="CU126" i="6"/>
  <c r="CU166" i="6"/>
  <c r="CX291" i="6"/>
  <c r="CX172" i="6"/>
  <c r="CU202" i="6"/>
  <c r="CX285" i="6"/>
  <c r="CU77" i="6"/>
  <c r="CU127" i="6"/>
  <c r="CX90" i="6"/>
  <c r="CX94" i="6"/>
  <c r="CU62" i="6"/>
  <c r="CU135" i="6"/>
  <c r="CX132" i="6"/>
  <c r="CX168" i="6"/>
  <c r="CU168" i="6"/>
  <c r="CU189" i="6"/>
  <c r="CX294" i="6"/>
  <c r="CX85" i="6"/>
  <c r="CU85" i="6"/>
  <c r="CX148" i="6"/>
  <c r="CU145" i="6"/>
  <c r="CX102" i="6"/>
  <c r="CX74" i="6"/>
  <c r="CX105" i="6"/>
  <c r="CU105" i="6"/>
  <c r="CX249" i="6"/>
  <c r="CU249" i="6"/>
  <c r="CU117" i="6"/>
  <c r="CU106" i="6"/>
  <c r="CU131" i="6"/>
  <c r="CU237" i="6"/>
  <c r="CU248" i="6"/>
  <c r="CU240" i="6"/>
  <c r="J22" i="6"/>
  <c r="BK21" i="2"/>
  <c r="BJ21" i="2" s="1"/>
  <c r="CR21" i="2"/>
  <c r="CU24" i="6"/>
  <c r="CU34" i="6"/>
  <c r="BQ15" i="2"/>
  <c r="L15" i="6"/>
  <c r="BN6" i="2"/>
  <c r="I6" i="6"/>
  <c r="BQ25" i="2"/>
  <c r="L25" i="6"/>
  <c r="BL22" i="2"/>
  <c r="G22" i="6"/>
  <c r="BO19" i="2"/>
  <c r="J19" i="6"/>
  <c r="BN16" i="2"/>
  <c r="I16" i="6"/>
  <c r="BL9" i="2"/>
  <c r="G9" i="6"/>
  <c r="CZ7" i="2"/>
  <c r="T7" i="6"/>
  <c r="CT7" i="6" s="1"/>
  <c r="DD7" i="6" s="1"/>
  <c r="BP15" i="2"/>
  <c r="K15" i="6"/>
  <c r="BP9" i="2"/>
  <c r="K9" i="6"/>
  <c r="CU8" i="2"/>
  <c r="O8" i="6"/>
  <c r="CO8" i="6" s="1"/>
  <c r="CY8" i="6" s="1"/>
  <c r="CV7" i="2"/>
  <c r="P7" i="6"/>
  <c r="CP7" i="6" s="1"/>
  <c r="CZ7" i="6" s="1"/>
  <c r="BQ26" i="2"/>
  <c r="L26" i="6"/>
  <c r="CX33" i="6"/>
  <c r="BL7" i="2"/>
  <c r="G7" i="6"/>
  <c r="BP23" i="2"/>
  <c r="K23" i="6"/>
  <c r="BQ20" i="2"/>
  <c r="L20" i="6"/>
  <c r="BQ8" i="2"/>
  <c r="L8" i="6"/>
  <c r="BM28" i="2"/>
  <c r="H28" i="6"/>
  <c r="BM25" i="2"/>
  <c r="H25" i="6"/>
  <c r="BN26" i="2"/>
  <c r="I26" i="6"/>
  <c r="BO16" i="2"/>
  <c r="J16" i="6"/>
  <c r="BL12" i="2"/>
  <c r="G12" i="6"/>
  <c r="BM30" i="2"/>
  <c r="H30" i="6"/>
  <c r="CY8" i="2"/>
  <c r="S8" i="6"/>
  <c r="CS8" i="6" s="1"/>
  <c r="DC8" i="6" s="1"/>
  <c r="BO26" i="2"/>
  <c r="J26" i="6"/>
  <c r="BL10" i="2"/>
  <c r="G10" i="6"/>
  <c r="BN22" i="2"/>
  <c r="I22" i="6"/>
  <c r="BQ29" i="2"/>
  <c r="L29" i="6"/>
  <c r="BP30" i="2"/>
  <c r="K30" i="6"/>
  <c r="CZ8" i="2"/>
  <c r="T8" i="6"/>
  <c r="CT8" i="6" s="1"/>
  <c r="DD8" i="6" s="1"/>
  <c r="BN24" i="2"/>
  <c r="I24" i="6"/>
  <c r="CW8" i="2"/>
  <c r="Q8" i="6"/>
  <c r="CQ8" i="6" s="1"/>
  <c r="DA8" i="6" s="1"/>
  <c r="BP12" i="2"/>
  <c r="K12" i="6"/>
  <c r="CW7" i="2"/>
  <c r="Q7" i="6"/>
  <c r="CQ7" i="6" s="1"/>
  <c r="DA7" i="6" s="1"/>
  <c r="BQ14" i="2"/>
  <c r="L14" i="6"/>
  <c r="BQ24" i="2"/>
  <c r="L24" i="6"/>
  <c r="BO13" i="2"/>
  <c r="J13" i="6"/>
  <c r="BL15" i="2"/>
  <c r="G15" i="6"/>
  <c r="BQ17" i="2"/>
  <c r="L17" i="6"/>
  <c r="BL28" i="2"/>
  <c r="G28" i="6"/>
  <c r="BM23" i="2"/>
  <c r="H23" i="6"/>
  <c r="BQ7" i="2"/>
  <c r="L7" i="6"/>
  <c r="CW8" i="6"/>
  <c r="CV8" i="6" s="1"/>
  <c r="BQ11" i="2"/>
  <c r="L11" i="6"/>
  <c r="CW15" i="2"/>
  <c r="Q15" i="6"/>
  <c r="CQ15" i="6" s="1"/>
  <c r="DA15" i="6" s="1"/>
  <c r="BM26" i="2"/>
  <c r="H26" i="6"/>
  <c r="BM7" i="2"/>
  <c r="H7" i="6"/>
  <c r="BL16" i="2"/>
  <c r="G16" i="6"/>
  <c r="CU22" i="6"/>
  <c r="CU23" i="6"/>
  <c r="CY19" i="6"/>
  <c r="CY27" i="6"/>
  <c r="CY21" i="6"/>
  <c r="CV21" i="6" s="1"/>
  <c r="CX32" i="6"/>
  <c r="CU32" i="6"/>
  <c r="CW15" i="6"/>
  <c r="CV15" i="6" s="1"/>
  <c r="CW7" i="6"/>
  <c r="CV7" i="6" s="1"/>
  <c r="BL23" i="2"/>
  <c r="G23" i="6"/>
  <c r="BN9" i="2"/>
  <c r="I9" i="6"/>
  <c r="BM20" i="2"/>
  <c r="H20" i="6"/>
  <c r="BQ28" i="2"/>
  <c r="L28" i="6"/>
  <c r="BM9" i="2"/>
  <c r="H9" i="6"/>
  <c r="BO23" i="2"/>
  <c r="J23" i="6"/>
  <c r="BQ31" i="2"/>
  <c r="L31" i="6"/>
  <c r="BP8" i="2"/>
  <c r="K8" i="6"/>
  <c r="BP11" i="2"/>
  <c r="K11" i="6"/>
  <c r="CV8" i="2"/>
  <c r="P8" i="6"/>
  <c r="CP8" i="6" s="1"/>
  <c r="CZ8" i="6" s="1"/>
  <c r="BP7" i="2"/>
  <c r="K7" i="6"/>
  <c r="BN7" i="2"/>
  <c r="I7" i="6"/>
  <c r="BO14" i="2"/>
  <c r="J14" i="6"/>
  <c r="BO18" i="2"/>
  <c r="J18" i="6"/>
  <c r="BQ9" i="2"/>
  <c r="L9" i="6"/>
  <c r="CX11" i="6"/>
  <c r="CU11" i="6"/>
  <c r="CX29" i="6"/>
  <c r="CX28" i="6"/>
  <c r="CY20" i="6"/>
  <c r="CX31" i="6"/>
  <c r="CX30" i="6"/>
  <c r="BL14" i="2"/>
  <c r="G14" i="6"/>
  <c r="BP6" i="2"/>
  <c r="K6" i="6"/>
  <c r="CU15" i="2"/>
  <c r="O15" i="6"/>
  <c r="CO15" i="6" s="1"/>
  <c r="CY15" i="6" s="1"/>
  <c r="BM6" i="2"/>
  <c r="H6" i="6"/>
  <c r="BO15" i="2"/>
  <c r="J15" i="6"/>
  <c r="BP24" i="2"/>
  <c r="K24" i="6"/>
  <c r="BM13" i="2"/>
  <c r="H13" i="6"/>
  <c r="BM15" i="2"/>
  <c r="H15" i="6"/>
  <c r="BO10" i="2"/>
  <c r="J10" i="6"/>
  <c r="BO12" i="2"/>
  <c r="J12" i="6"/>
  <c r="BN25" i="2"/>
  <c r="I25" i="6"/>
  <c r="BO17" i="2"/>
  <c r="J17" i="6"/>
  <c r="BO9" i="2"/>
  <c r="J9" i="6"/>
  <c r="BL8" i="2"/>
  <c r="G8" i="6"/>
  <c r="BO6" i="2"/>
  <c r="J6" i="6"/>
  <c r="BO7" i="2"/>
  <c r="J7" i="6"/>
  <c r="BN13" i="2"/>
  <c r="I13" i="6"/>
  <c r="BM17" i="2"/>
  <c r="H17" i="6"/>
  <c r="BO31" i="2"/>
  <c r="J31" i="6"/>
  <c r="CT15" i="2"/>
  <c r="N15" i="6"/>
  <c r="CN15" i="6" s="1"/>
  <c r="CX15" i="6" s="1"/>
  <c r="BO11" i="2"/>
  <c r="J11" i="6"/>
  <c r="BM11" i="2"/>
  <c r="H11" i="6"/>
  <c r="CY7" i="2"/>
  <c r="S7" i="6"/>
  <c r="CS7" i="6" s="1"/>
  <c r="DC7" i="6" s="1"/>
  <c r="CX7" i="2"/>
  <c r="R7" i="6"/>
  <c r="CR7" i="6" s="1"/>
  <c r="DB7" i="6" s="1"/>
  <c r="BQ6" i="2"/>
  <c r="L6" i="6"/>
  <c r="BN11" i="2"/>
  <c r="I11" i="6"/>
  <c r="CU7" i="2"/>
  <c r="O7" i="6"/>
  <c r="CO7" i="6" s="1"/>
  <c r="CY7" i="6" s="1"/>
  <c r="CZ15" i="2"/>
  <c r="T15" i="6"/>
  <c r="CT15" i="6" s="1"/>
  <c r="DD15" i="6" s="1"/>
  <c r="BI29" i="2"/>
  <c r="CY26" i="6"/>
  <c r="CW37" i="2"/>
  <c r="Q37" i="6"/>
  <c r="CQ37" i="6" s="1"/>
  <c r="DA37" i="6" s="1"/>
  <c r="CW37" i="6"/>
  <c r="CV37" i="6" s="1"/>
  <c r="CT37" i="2"/>
  <c r="N37" i="6"/>
  <c r="CN37" i="6" s="1"/>
  <c r="CX37" i="6" s="1"/>
  <c r="CY37" i="2"/>
  <c r="S37" i="6"/>
  <c r="CS37" i="6" s="1"/>
  <c r="DC37" i="6" s="1"/>
  <c r="CU37" i="2"/>
  <c r="O37" i="6"/>
  <c r="CO37" i="6" s="1"/>
  <c r="CY37" i="6" s="1"/>
  <c r="BI54" i="2"/>
  <c r="BK54" i="2"/>
  <c r="BJ54" i="2" s="1"/>
  <c r="BK53" i="2"/>
  <c r="BJ53" i="2" s="1"/>
  <c r="BK68" i="2"/>
  <c r="BJ68" i="2" s="1"/>
  <c r="BK184" i="2"/>
  <c r="BJ184" i="2" s="1"/>
  <c r="BI184" i="2"/>
  <c r="X250" i="2"/>
  <c r="BK42" i="2"/>
  <c r="BJ42" i="2" s="1"/>
  <c r="BI42" i="2"/>
  <c r="BK43" i="2"/>
  <c r="BJ43" i="2" s="1"/>
  <c r="BN222" i="2"/>
  <c r="X211" i="2"/>
  <c r="BI62" i="2"/>
  <c r="BK62" i="2"/>
  <c r="BJ62" i="2" s="1"/>
  <c r="BI151" i="2"/>
  <c r="BK151" i="2"/>
  <c r="BJ151" i="2" s="1"/>
  <c r="BI142" i="2"/>
  <c r="BK142" i="2"/>
  <c r="BJ142" i="2" s="1"/>
  <c r="BK195" i="2"/>
  <c r="BJ195" i="2" s="1"/>
  <c r="BI195" i="2"/>
  <c r="BK233" i="2"/>
  <c r="BJ233" i="2" s="1"/>
  <c r="BI233" i="2"/>
  <c r="BI118" i="2"/>
  <c r="BK118" i="2"/>
  <c r="BJ118" i="2" s="1"/>
  <c r="BI99" i="2"/>
  <c r="BK99" i="2"/>
  <c r="BJ99" i="2" s="1"/>
  <c r="BI59" i="2"/>
  <c r="BK59" i="2"/>
  <c r="BJ59" i="2" s="1"/>
  <c r="BN193" i="2"/>
  <c r="BI77" i="2"/>
  <c r="BK77" i="2"/>
  <c r="BJ77" i="2" s="1"/>
  <c r="BI123" i="2"/>
  <c r="BK123" i="2"/>
  <c r="BJ123" i="2" s="1"/>
  <c r="CQ282" i="2"/>
  <c r="CS282" i="2"/>
  <c r="CR282" i="2" s="1"/>
  <c r="BI196" i="2"/>
  <c r="BK196" i="2"/>
  <c r="BJ196" i="2" s="1"/>
  <c r="X267" i="2"/>
  <c r="CQ231" i="2"/>
  <c r="CS231" i="2"/>
  <c r="CR231" i="2" s="1"/>
  <c r="BI125" i="2"/>
  <c r="BK125" i="2"/>
  <c r="BJ125" i="2" s="1"/>
  <c r="CQ278" i="2"/>
  <c r="CS278" i="2"/>
  <c r="CR278" i="2" s="1"/>
  <c r="CQ238" i="2"/>
  <c r="CS238" i="2"/>
  <c r="CR238" i="2" s="1"/>
  <c r="BO36" i="2"/>
  <c r="BI143" i="2"/>
  <c r="BK143" i="2"/>
  <c r="BJ143" i="2" s="1"/>
  <c r="BI46" i="2"/>
  <c r="BK46" i="2"/>
  <c r="BJ46" i="2" s="1"/>
  <c r="BI197" i="2"/>
  <c r="BK197" i="2"/>
  <c r="BJ197" i="2" s="1"/>
  <c r="X271" i="2"/>
  <c r="BK56" i="2"/>
  <c r="BJ56" i="2" s="1"/>
  <c r="BK249" i="2"/>
  <c r="BJ249" i="2" s="1"/>
  <c r="BI249" i="2"/>
  <c r="BK273" i="2"/>
  <c r="BJ273" i="2" s="1"/>
  <c r="BI273" i="2"/>
  <c r="BK60" i="2"/>
  <c r="BJ60" i="2" s="1"/>
  <c r="X274" i="2"/>
  <c r="X258" i="2"/>
  <c r="BI57" i="2"/>
  <c r="BK57" i="2"/>
  <c r="BJ57" i="2" s="1"/>
  <c r="BM255" i="2"/>
  <c r="CQ211" i="2"/>
  <c r="CS211" i="2"/>
  <c r="CR211" i="2" s="1"/>
  <c r="BK232" i="2"/>
  <c r="BJ232" i="2" s="1"/>
  <c r="BI232" i="2"/>
  <c r="BI150" i="2"/>
  <c r="BK150" i="2"/>
  <c r="BJ150" i="2" s="1"/>
  <c r="BK277" i="2"/>
  <c r="BJ277" i="2" s="1"/>
  <c r="BI277" i="2"/>
  <c r="BK239" i="2"/>
  <c r="BJ239" i="2" s="1"/>
  <c r="BI239" i="2"/>
  <c r="CQ266" i="2"/>
  <c r="CS266" i="2"/>
  <c r="CR266" i="2" s="1"/>
  <c r="X254" i="2"/>
  <c r="CQ242" i="2"/>
  <c r="CS242" i="2"/>
  <c r="CR242" i="2" s="1"/>
  <c r="BR274" i="2"/>
  <c r="BI205" i="2"/>
  <c r="BI135" i="2"/>
  <c r="BK135" i="2"/>
  <c r="BJ135" i="2" s="1"/>
  <c r="BR214" i="2"/>
  <c r="X270" i="2"/>
  <c r="BI113" i="2"/>
  <c r="BK113" i="2"/>
  <c r="BJ113" i="2" s="1"/>
  <c r="CQ267" i="2"/>
  <c r="CS267" i="2"/>
  <c r="CR267" i="2" s="1"/>
  <c r="BI95" i="2"/>
  <c r="BK95" i="2"/>
  <c r="BJ95" i="2" s="1"/>
  <c r="X193" i="2"/>
  <c r="BK55" i="2"/>
  <c r="BJ55" i="2" s="1"/>
  <c r="BK256" i="2"/>
  <c r="BJ256" i="2" s="1"/>
  <c r="BO255" i="2"/>
  <c r="X223" i="2"/>
  <c r="BI128" i="2"/>
  <c r="BK128" i="2"/>
  <c r="BJ128" i="2" s="1"/>
  <c r="BO279" i="2"/>
  <c r="BI294" i="2"/>
  <c r="BI100" i="2"/>
  <c r="BK100" i="2"/>
  <c r="BJ100" i="2" s="1"/>
  <c r="BQ267" i="2"/>
  <c r="X40" i="2"/>
  <c r="X210" i="2"/>
  <c r="BI132" i="2"/>
  <c r="BN246" i="2"/>
  <c r="BI134" i="2"/>
  <c r="BK134" i="2"/>
  <c r="BJ134" i="2" s="1"/>
  <c r="BK280" i="2"/>
  <c r="BJ280" i="2" s="1"/>
  <c r="BI280" i="2"/>
  <c r="CS300" i="2"/>
  <c r="CR300" i="2" s="1"/>
  <c r="CQ300" i="2"/>
  <c r="BN251" i="2"/>
  <c r="BK247" i="2"/>
  <c r="BJ247" i="2" s="1"/>
  <c r="BI247" i="2"/>
  <c r="X226" i="2"/>
  <c r="CQ186" i="2"/>
  <c r="CS186" i="2"/>
  <c r="CR186" i="2" s="1"/>
  <c r="BM279" i="2"/>
  <c r="BI76" i="2"/>
  <c r="BK76" i="2"/>
  <c r="BJ76" i="2" s="1"/>
  <c r="BK154" i="2"/>
  <c r="BJ154" i="2" s="1"/>
  <c r="BP263" i="2"/>
  <c r="BI289" i="2"/>
  <c r="BK289" i="2"/>
  <c r="BJ289" i="2" s="1"/>
  <c r="CQ271" i="2"/>
  <c r="CS271" i="2"/>
  <c r="CR271" i="2" s="1"/>
  <c r="X255" i="2"/>
  <c r="CQ251" i="2"/>
  <c r="CS251" i="2"/>
  <c r="CR251" i="2" s="1"/>
  <c r="CQ185" i="2"/>
  <c r="CS185" i="2"/>
  <c r="CR185" i="2" s="1"/>
  <c r="BI130" i="2"/>
  <c r="BK130" i="2"/>
  <c r="BJ130" i="2" s="1"/>
  <c r="BQ266" i="2"/>
  <c r="BI140" i="2"/>
  <c r="BI163" i="2"/>
  <c r="BK163" i="2"/>
  <c r="BJ163" i="2" s="1"/>
  <c r="X284" i="2"/>
  <c r="BI188" i="2"/>
  <c r="BK188" i="2"/>
  <c r="BJ188" i="2" s="1"/>
  <c r="CQ274" i="2"/>
  <c r="CS274" i="2"/>
  <c r="CR274" i="2" s="1"/>
  <c r="X222" i="2"/>
  <c r="BK212" i="2"/>
  <c r="BJ212" i="2" s="1"/>
  <c r="BI212" i="2"/>
  <c r="BO177" i="2"/>
  <c r="BR223" i="2"/>
  <c r="CQ227" i="2"/>
  <c r="CS227" i="2"/>
  <c r="CR227" i="2" s="1"/>
  <c r="X214" i="2"/>
  <c r="CQ258" i="2"/>
  <c r="CS258" i="2"/>
  <c r="CR258" i="2" s="1"/>
  <c r="X259" i="2"/>
  <c r="BI148" i="2"/>
  <c r="BI136" i="2"/>
  <c r="CQ38" i="2"/>
  <c r="CS38" i="2"/>
  <c r="CR38" i="2" s="1"/>
  <c r="BI121" i="2"/>
  <c r="BK121" i="2"/>
  <c r="BJ121" i="2" s="1"/>
  <c r="BI48" i="2"/>
  <c r="BK48" i="2"/>
  <c r="BJ48" i="2" s="1"/>
  <c r="BQ230" i="2"/>
  <c r="BI131" i="2"/>
  <c r="BK131" i="2"/>
  <c r="BJ131" i="2" s="1"/>
  <c r="BP235" i="2"/>
  <c r="BL274" i="2"/>
  <c r="BN211" i="2"/>
  <c r="BI69" i="2"/>
  <c r="BK69" i="2"/>
  <c r="BJ69" i="2" s="1"/>
  <c r="BP251" i="2"/>
  <c r="BR182" i="2"/>
  <c r="BK244" i="2"/>
  <c r="BJ244" i="2" s="1"/>
  <c r="BI244" i="2"/>
  <c r="BQ258" i="2"/>
  <c r="BQ226" i="2"/>
  <c r="BO37" i="2"/>
  <c r="BP226" i="2"/>
  <c r="BI152" i="2"/>
  <c r="X234" i="2"/>
  <c r="BM234" i="2"/>
  <c r="CQ209" i="2"/>
  <c r="CS209" i="2"/>
  <c r="CR209" i="2" s="1"/>
  <c r="CQ215" i="2"/>
  <c r="CS215" i="2"/>
  <c r="CR215" i="2" s="1"/>
  <c r="BK257" i="2"/>
  <c r="BJ257" i="2" s="1"/>
  <c r="BI257" i="2"/>
  <c r="BO234" i="2"/>
  <c r="CQ254" i="2"/>
  <c r="CS254" i="2"/>
  <c r="CR254" i="2" s="1"/>
  <c r="BO266" i="2"/>
  <c r="BP36" i="2"/>
  <c r="BI92" i="2"/>
  <c r="BK92" i="2"/>
  <c r="BJ92" i="2" s="1"/>
  <c r="BN39" i="2"/>
  <c r="BN210" i="2"/>
  <c r="BK81" i="2"/>
  <c r="BJ81" i="2" s="1"/>
  <c r="BI141" i="2"/>
  <c r="BK141" i="2"/>
  <c r="BJ141" i="2" s="1"/>
  <c r="BI173" i="2"/>
  <c r="BK173" i="2"/>
  <c r="BJ173" i="2" s="1"/>
  <c r="X182" i="2"/>
  <c r="BN182" i="2"/>
  <c r="BO219" i="2"/>
  <c r="BI291" i="2"/>
  <c r="BR258" i="2"/>
  <c r="CQ218" i="2"/>
  <c r="CS218" i="2"/>
  <c r="CR218" i="2" s="1"/>
  <c r="BO275" i="2"/>
  <c r="BK269" i="2"/>
  <c r="BJ269" i="2" s="1"/>
  <c r="BI269" i="2"/>
  <c r="BK187" i="2"/>
  <c r="BJ187" i="2" s="1"/>
  <c r="BI187" i="2"/>
  <c r="BR262" i="2"/>
  <c r="CQ270" i="2"/>
  <c r="CS270" i="2"/>
  <c r="CR270" i="2" s="1"/>
  <c r="BI149" i="2"/>
  <c r="BK149" i="2"/>
  <c r="BJ149" i="2" s="1"/>
  <c r="CQ263" i="2"/>
  <c r="CS263" i="2"/>
  <c r="CR263" i="2" s="1"/>
  <c r="CS193" i="2"/>
  <c r="CR193" i="2" s="1"/>
  <c r="CQ193" i="2"/>
  <c r="BK217" i="2"/>
  <c r="BJ217" i="2" s="1"/>
  <c r="BI217" i="2"/>
  <c r="X41" i="2"/>
  <c r="BI158" i="2"/>
  <c r="BK158" i="2"/>
  <c r="BJ158" i="2" s="1"/>
  <c r="CQ223" i="2"/>
  <c r="CS223" i="2"/>
  <c r="CR223" i="2" s="1"/>
  <c r="BK253" i="2"/>
  <c r="BJ253" i="2" s="1"/>
  <c r="BI253" i="2"/>
  <c r="BO282" i="2"/>
  <c r="BK229" i="2"/>
  <c r="BJ229" i="2" s="1"/>
  <c r="BI229" i="2"/>
  <c r="X194" i="2"/>
  <c r="BK202" i="2"/>
  <c r="BJ202" i="2" s="1"/>
  <c r="BI202" i="2"/>
  <c r="X262" i="2"/>
  <c r="BN259" i="2"/>
  <c r="BI110" i="2"/>
  <c r="BK110" i="2"/>
  <c r="BJ110" i="2" s="1"/>
  <c r="BI292" i="2"/>
  <c r="BK292" i="2"/>
  <c r="BJ292" i="2" s="1"/>
  <c r="BO250" i="2"/>
  <c r="BP250" i="2"/>
  <c r="CQ40" i="2"/>
  <c r="CS40" i="2"/>
  <c r="CR40" i="2" s="1"/>
  <c r="BI85" i="2"/>
  <c r="BK85" i="2"/>
  <c r="BJ85" i="2" s="1"/>
  <c r="X204" i="2"/>
  <c r="CQ210" i="2"/>
  <c r="CS210" i="2"/>
  <c r="CR210" i="2" s="1"/>
  <c r="BM263" i="2"/>
  <c r="BI84" i="2"/>
  <c r="BK84" i="2"/>
  <c r="BJ84" i="2" s="1"/>
  <c r="BI115" i="2"/>
  <c r="BK115" i="2"/>
  <c r="BJ115" i="2" s="1"/>
  <c r="BI122" i="2"/>
  <c r="BK122" i="2"/>
  <c r="BJ122" i="2" s="1"/>
  <c r="X235" i="2"/>
  <c r="BR235" i="2"/>
  <c r="BN255" i="2"/>
  <c r="BO211" i="2"/>
  <c r="BK241" i="2"/>
  <c r="BJ241" i="2" s="1"/>
  <c r="BI241" i="2"/>
  <c r="BI80" i="2"/>
  <c r="BK80" i="2"/>
  <c r="BJ80" i="2" s="1"/>
  <c r="BI109" i="2"/>
  <c r="BK109" i="2"/>
  <c r="BJ109" i="2" s="1"/>
  <c r="BI116" i="2"/>
  <c r="BK116" i="2"/>
  <c r="BJ116" i="2" s="1"/>
  <c r="BI175" i="2"/>
  <c r="BK175" i="2"/>
  <c r="BJ175" i="2" s="1"/>
  <c r="BK183" i="2"/>
  <c r="BJ183" i="2" s="1"/>
  <c r="BI183" i="2"/>
  <c r="BN223" i="2"/>
  <c r="BK198" i="2"/>
  <c r="BJ198" i="2" s="1"/>
  <c r="BI198" i="2"/>
  <c r="BI286" i="2"/>
  <c r="BN238" i="2"/>
  <c r="CQ226" i="2"/>
  <c r="CS226" i="2"/>
  <c r="CR226" i="2" s="1"/>
  <c r="X275" i="2"/>
  <c r="BR275" i="2"/>
  <c r="BK79" i="2"/>
  <c r="BJ79" i="2" s="1"/>
  <c r="BI119" i="2"/>
  <c r="BK119" i="2"/>
  <c r="BJ119" i="2" s="1"/>
  <c r="X186" i="2"/>
  <c r="BK243" i="2"/>
  <c r="BJ243" i="2" s="1"/>
  <c r="BI243" i="2"/>
  <c r="X201" i="2"/>
  <c r="CQ39" i="2"/>
  <c r="CS39" i="2"/>
  <c r="CR39" i="2" s="1"/>
  <c r="BL40" i="2"/>
  <c r="BI138" i="2"/>
  <c r="BK138" i="2"/>
  <c r="BJ138" i="2" s="1"/>
  <c r="CQ188" i="2"/>
  <c r="BL235" i="2"/>
  <c r="CQ255" i="2"/>
  <c r="CS255" i="2"/>
  <c r="CR255" i="2" s="1"/>
  <c r="BI112" i="2"/>
  <c r="BK112" i="2"/>
  <c r="BJ112" i="2" s="1"/>
  <c r="X37" i="2"/>
  <c r="BK117" i="2"/>
  <c r="BJ117" i="2" s="1"/>
  <c r="BL222" i="2"/>
  <c r="BI120" i="2"/>
  <c r="BK120" i="2"/>
  <c r="BJ120" i="2" s="1"/>
  <c r="BK237" i="2"/>
  <c r="BJ237" i="2" s="1"/>
  <c r="BI237" i="2"/>
  <c r="X279" i="2"/>
  <c r="BM267" i="2"/>
  <c r="BN250" i="2"/>
  <c r="BO39" i="2"/>
  <c r="BP40" i="2"/>
  <c r="BP230" i="2"/>
  <c r="X246" i="2"/>
  <c r="CS284" i="2"/>
  <c r="CR284" i="2" s="1"/>
  <c r="CQ284" i="2"/>
  <c r="BK225" i="2"/>
  <c r="BJ225" i="2" s="1"/>
  <c r="BI225" i="2"/>
  <c r="CQ222" i="2"/>
  <c r="CS222" i="2"/>
  <c r="CR222" i="2" s="1"/>
  <c r="BM41" i="2"/>
  <c r="BI126" i="2"/>
  <c r="BK126" i="2"/>
  <c r="BJ126" i="2" s="1"/>
  <c r="BI159" i="2"/>
  <c r="BK159" i="2"/>
  <c r="BJ159" i="2" s="1"/>
  <c r="BO182" i="2"/>
  <c r="CQ214" i="2"/>
  <c r="CS214" i="2"/>
  <c r="CR214" i="2" s="1"/>
  <c r="BK272" i="2"/>
  <c r="BJ272" i="2" s="1"/>
  <c r="BI272" i="2"/>
  <c r="BQ275" i="2"/>
  <c r="BI174" i="2"/>
  <c r="BK174" i="2"/>
  <c r="BJ174" i="2" s="1"/>
  <c r="CQ259" i="2"/>
  <c r="CS259" i="2"/>
  <c r="CR259" i="2" s="1"/>
  <c r="BI290" i="2"/>
  <c r="CQ292" i="2"/>
  <c r="BI203" i="2"/>
  <c r="BI287" i="2"/>
  <c r="BI75" i="2"/>
  <c r="BK75" i="2"/>
  <c r="BJ75" i="2" s="1"/>
  <c r="BI107" i="2"/>
  <c r="BK107" i="2"/>
  <c r="BJ107" i="2" s="1"/>
  <c r="BI162" i="2"/>
  <c r="BK162" i="2"/>
  <c r="BJ162" i="2" s="1"/>
  <c r="BK206" i="2"/>
  <c r="BJ206" i="2" s="1"/>
  <c r="BI206" i="2"/>
  <c r="BK224" i="2"/>
  <c r="BJ224" i="2" s="1"/>
  <c r="BI224" i="2"/>
  <c r="BK265" i="2"/>
  <c r="BJ265" i="2" s="1"/>
  <c r="BI265" i="2"/>
  <c r="BI71" i="2"/>
  <c r="BK71" i="2"/>
  <c r="BJ71" i="2" s="1"/>
  <c r="X266" i="2"/>
  <c r="X242" i="2"/>
  <c r="CQ230" i="2"/>
  <c r="CS230" i="2"/>
  <c r="CR230" i="2" s="1"/>
  <c r="BK181" i="2"/>
  <c r="BJ181" i="2" s="1"/>
  <c r="BI181" i="2"/>
  <c r="BI167" i="2"/>
  <c r="BK167" i="2"/>
  <c r="BJ167" i="2" s="1"/>
  <c r="CQ177" i="2"/>
  <c r="CS177" i="2"/>
  <c r="CR177" i="2" s="1"/>
  <c r="BK178" i="2"/>
  <c r="BJ178" i="2" s="1"/>
  <c r="BI178" i="2"/>
  <c r="BI72" i="2"/>
  <c r="BK72" i="2"/>
  <c r="BJ72" i="2" s="1"/>
  <c r="BI200" i="2"/>
  <c r="BK200" i="2"/>
  <c r="BJ200" i="2" s="1"/>
  <c r="BR227" i="2"/>
  <c r="CQ194" i="2"/>
  <c r="CS194" i="2"/>
  <c r="CR194" i="2" s="1"/>
  <c r="BI103" i="2"/>
  <c r="BK103" i="2"/>
  <c r="BJ103" i="2" s="1"/>
  <c r="BN40" i="2"/>
  <c r="CS192" i="2"/>
  <c r="CR192" i="2" s="1"/>
  <c r="CQ192" i="2"/>
  <c r="CQ204" i="2"/>
  <c r="CS204" i="2"/>
  <c r="CR204" i="2" s="1"/>
  <c r="BK252" i="2"/>
  <c r="BJ252" i="2" s="1"/>
  <c r="BI65" i="2"/>
  <c r="BK65" i="2"/>
  <c r="BJ65" i="2" s="1"/>
  <c r="BI88" i="2"/>
  <c r="BK88" i="2"/>
  <c r="BJ88" i="2" s="1"/>
  <c r="BN235" i="2"/>
  <c r="X219" i="2"/>
  <c r="BQ278" i="2"/>
  <c r="BK191" i="2"/>
  <c r="BJ191" i="2" s="1"/>
  <c r="BI191" i="2"/>
  <c r="BI67" i="2"/>
  <c r="BK67" i="2"/>
  <c r="BJ67" i="2" s="1"/>
  <c r="BN266" i="2"/>
  <c r="BI139" i="2"/>
  <c r="BK139" i="2"/>
  <c r="BJ139" i="2" s="1"/>
  <c r="BK216" i="2"/>
  <c r="BJ216" i="2" s="1"/>
  <c r="BI216" i="2"/>
  <c r="X251" i="2"/>
  <c r="X185" i="2"/>
  <c r="BL254" i="2"/>
  <c r="X227" i="2"/>
  <c r="BK61" i="2"/>
  <c r="BJ61" i="2" s="1"/>
  <c r="CQ196" i="2"/>
  <c r="X38" i="2"/>
  <c r="BL267" i="2"/>
  <c r="CQ250" i="2"/>
  <c r="CS250" i="2"/>
  <c r="CR250" i="2" s="1"/>
  <c r="BQ39" i="2"/>
  <c r="BK64" i="2"/>
  <c r="BJ64" i="2" s="1"/>
  <c r="BK221" i="2"/>
  <c r="BJ221" i="2" s="1"/>
  <c r="BI221" i="2"/>
  <c r="BK264" i="2"/>
  <c r="BJ264" i="2" s="1"/>
  <c r="BI264" i="2"/>
  <c r="BM275" i="2"/>
  <c r="BI111" i="2"/>
  <c r="BK111" i="2"/>
  <c r="BJ111" i="2" s="1"/>
  <c r="BL186" i="2"/>
  <c r="X209" i="2"/>
  <c r="CS283" i="2"/>
  <c r="CR283" i="2" s="1"/>
  <c r="CQ283" i="2"/>
  <c r="X215" i="2"/>
  <c r="BR270" i="2"/>
  <c r="X218" i="2"/>
  <c r="BI124" i="2"/>
  <c r="BK124" i="2"/>
  <c r="BJ124" i="2" s="1"/>
  <c r="X263" i="2"/>
  <c r="BI127" i="2"/>
  <c r="BK127" i="2"/>
  <c r="BJ127" i="2" s="1"/>
  <c r="BI157" i="2"/>
  <c r="BK157" i="2"/>
  <c r="BJ157" i="2" s="1"/>
  <c r="BI293" i="2"/>
  <c r="BK293" i="2"/>
  <c r="BJ293" i="2" s="1"/>
  <c r="BM219" i="2"/>
  <c r="BK245" i="2"/>
  <c r="BJ245" i="2" s="1"/>
  <c r="BI245" i="2"/>
  <c r="BM258" i="2"/>
  <c r="BR250" i="2"/>
  <c r="BI87" i="2"/>
  <c r="BK87" i="2"/>
  <c r="BJ87" i="2" s="1"/>
  <c r="BI145" i="2"/>
  <c r="BK145" i="2"/>
  <c r="BJ145" i="2" s="1"/>
  <c r="BM210" i="2"/>
  <c r="BI114" i="2"/>
  <c r="BK114" i="2"/>
  <c r="BJ114" i="2" s="1"/>
  <c r="BI47" i="2"/>
  <c r="BK47" i="2"/>
  <c r="BJ47" i="2" s="1"/>
  <c r="BK236" i="2"/>
  <c r="BJ236" i="2" s="1"/>
  <c r="BI236" i="2"/>
  <c r="BI50" i="2"/>
  <c r="BK50" i="2"/>
  <c r="BJ50" i="2" s="1"/>
  <c r="CQ219" i="2"/>
  <c r="CS219" i="2"/>
  <c r="CR219" i="2" s="1"/>
  <c r="BI66" i="2"/>
  <c r="BK66" i="2"/>
  <c r="BJ66" i="2" s="1"/>
  <c r="X39" i="2"/>
  <c r="BP210" i="2"/>
  <c r="BQ211" i="2"/>
  <c r="BK276" i="2"/>
  <c r="BJ276" i="2" s="1"/>
  <c r="BI276" i="2"/>
  <c r="CS37" i="2"/>
  <c r="CR37" i="2" s="1"/>
  <c r="CQ37" i="2"/>
  <c r="BK228" i="2"/>
  <c r="BJ228" i="2" s="1"/>
  <c r="BI228" i="2"/>
  <c r="BL211" i="2"/>
  <c r="BI35" i="2"/>
  <c r="BK35" i="2"/>
  <c r="BJ35" i="2" s="1"/>
  <c r="BK179" i="2"/>
  <c r="BJ179" i="2" s="1"/>
  <c r="BK208" i="2"/>
  <c r="BJ208" i="2" s="1"/>
  <c r="BQ262" i="2"/>
  <c r="BI52" i="2"/>
  <c r="BK52" i="2"/>
  <c r="BJ52" i="2" s="1"/>
  <c r="BK36" i="2"/>
  <c r="BJ36" i="2" s="1"/>
  <c r="BO193" i="2"/>
  <c r="BI51" i="2"/>
  <c r="BK51" i="2"/>
  <c r="BJ51" i="2" s="1"/>
  <c r="BI155" i="2"/>
  <c r="BK155" i="2"/>
  <c r="BJ155" i="2" s="1"/>
  <c r="BO267" i="2"/>
  <c r="BK176" i="2"/>
  <c r="BJ176" i="2" s="1"/>
  <c r="BI176" i="2"/>
  <c r="BN278" i="2"/>
  <c r="CQ234" i="2"/>
  <c r="CS234" i="2"/>
  <c r="CR234" i="2" s="1"/>
  <c r="BN262" i="2"/>
  <c r="X283" i="2"/>
  <c r="BM215" i="2"/>
  <c r="BK260" i="2"/>
  <c r="BJ260" i="2" s="1"/>
  <c r="BI260" i="2"/>
  <c r="BI297" i="2"/>
  <c r="BK297" i="2"/>
  <c r="BJ297" i="2" s="1"/>
  <c r="BL250" i="2"/>
  <c r="BI45" i="2"/>
  <c r="BK45" i="2"/>
  <c r="BJ45" i="2" s="1"/>
  <c r="X230" i="2"/>
  <c r="BR271" i="2"/>
  <c r="BR255" i="2"/>
  <c r="BI172" i="2"/>
  <c r="BR251" i="2"/>
  <c r="X177" i="2"/>
  <c r="CQ182" i="2"/>
  <c r="CS182" i="2"/>
  <c r="CR182" i="2" s="1"/>
  <c r="X282" i="2"/>
  <c r="BI166" i="2"/>
  <c r="BK166" i="2"/>
  <c r="BJ166" i="2" s="1"/>
  <c r="BI146" i="2"/>
  <c r="BK146" i="2"/>
  <c r="BJ146" i="2" s="1"/>
  <c r="BK180" i="2"/>
  <c r="BJ180" i="2" s="1"/>
  <c r="BI180" i="2"/>
  <c r="CQ296" i="2"/>
  <c r="BI63" i="2"/>
  <c r="BK63" i="2"/>
  <c r="BJ63" i="2" s="1"/>
  <c r="BO230" i="2"/>
  <c r="BI97" i="2"/>
  <c r="BK97" i="2"/>
  <c r="BJ97" i="2" s="1"/>
  <c r="BI104" i="2"/>
  <c r="BK104" i="2"/>
  <c r="BJ104" i="2" s="1"/>
  <c r="BI106" i="2"/>
  <c r="BK106" i="2"/>
  <c r="BJ106" i="2" s="1"/>
  <c r="BI170" i="2"/>
  <c r="BK170" i="2"/>
  <c r="BJ170" i="2" s="1"/>
  <c r="X231" i="2"/>
  <c r="BM231" i="2"/>
  <c r="BO251" i="2"/>
  <c r="CQ41" i="2"/>
  <c r="CS41" i="2"/>
  <c r="CR41" i="2" s="1"/>
  <c r="BK207" i="2"/>
  <c r="BJ207" i="2" s="1"/>
  <c r="BI207" i="2"/>
  <c r="BK199" i="2"/>
  <c r="BJ199" i="2" s="1"/>
  <c r="BI199" i="2"/>
  <c r="X278" i="2"/>
  <c r="BM214" i="2"/>
  <c r="BN258" i="2"/>
  <c r="X238" i="2"/>
  <c r="BK240" i="2"/>
  <c r="BJ240" i="2" s="1"/>
  <c r="BI240" i="2"/>
  <c r="BI108" i="2"/>
  <c r="BK108" i="2"/>
  <c r="BJ108" i="2" s="1"/>
  <c r="CQ262" i="2"/>
  <c r="CS262" i="2"/>
  <c r="CR262" i="2" s="1"/>
  <c r="BI296" i="2"/>
  <c r="BK296" i="2"/>
  <c r="BJ296" i="2" s="1"/>
  <c r="BM36" i="2"/>
  <c r="BI147" i="2"/>
  <c r="BK147" i="2"/>
  <c r="BJ147" i="2" s="1"/>
  <c r="BI161" i="2"/>
  <c r="BK161" i="2"/>
  <c r="BJ161" i="2" s="1"/>
  <c r="X192" i="2"/>
  <c r="BQ210" i="2"/>
  <c r="BL263" i="2"/>
  <c r="BI91" i="2"/>
  <c r="BK91" i="2"/>
  <c r="BJ91" i="2" s="1"/>
  <c r="CQ235" i="2"/>
  <c r="CS235" i="2"/>
  <c r="CR235" i="2" s="1"/>
  <c r="BN271" i="2"/>
  <c r="BP274" i="2"/>
  <c r="X300" i="2"/>
  <c r="BI288" i="2"/>
  <c r="BK288" i="2"/>
  <c r="BJ288" i="2" s="1"/>
  <c r="BK281" i="2"/>
  <c r="BJ281" i="2" s="1"/>
  <c r="BI281" i="2"/>
  <c r="BN41" i="2"/>
  <c r="BI44" i="2"/>
  <c r="BK44" i="2"/>
  <c r="BJ44" i="2" s="1"/>
  <c r="BQ177" i="2"/>
  <c r="BL231" i="2"/>
  <c r="BM227" i="2"/>
  <c r="BN282" i="2"/>
  <c r="BQ214" i="2"/>
  <c r="BK261" i="2"/>
  <c r="BJ261" i="2" s="1"/>
  <c r="BI261" i="2"/>
  <c r="CQ275" i="2"/>
  <c r="CS275" i="2"/>
  <c r="CR275" i="2" s="1"/>
  <c r="BQ234" i="2"/>
  <c r="CQ201" i="2"/>
  <c r="CS201" i="2"/>
  <c r="CR201" i="2" s="1"/>
  <c r="BP38" i="2"/>
  <c r="BI171" i="2"/>
  <c r="BK171" i="2"/>
  <c r="BJ171" i="2" s="1"/>
  <c r="BO210" i="2"/>
  <c r="BQ222" i="2"/>
  <c r="BQ182" i="2"/>
  <c r="BK213" i="2"/>
  <c r="BJ213" i="2" s="1"/>
  <c r="BI213" i="2"/>
  <c r="BI189" i="2"/>
  <c r="BK189" i="2"/>
  <c r="BJ189" i="2" s="1"/>
  <c r="BP238" i="2"/>
  <c r="BO186" i="2"/>
  <c r="CQ279" i="2"/>
  <c r="CS279" i="2"/>
  <c r="CR279" i="2" s="1"/>
  <c r="BK268" i="2"/>
  <c r="BJ268" i="2" s="1"/>
  <c r="BI268" i="2"/>
  <c r="BR263" i="2"/>
  <c r="CQ246" i="2"/>
  <c r="CS246" i="2"/>
  <c r="CR246" i="2" s="1"/>
  <c r="BI285" i="2"/>
  <c r="BK285" i="2"/>
  <c r="BJ285" i="2" s="1"/>
  <c r="BL41" i="2"/>
  <c r="BQ219" i="2"/>
  <c r="BM262" i="2"/>
  <c r="BI295" i="2"/>
  <c r="BI156" i="2"/>
  <c r="BI89" i="2"/>
  <c r="CQ36" i="2"/>
  <c r="CQ184" i="2"/>
  <c r="BI13" i="2"/>
  <c r="BK13" i="2"/>
  <c r="BJ13" i="2" s="1"/>
  <c r="BI25" i="2"/>
  <c r="CS15" i="2"/>
  <c r="CR15" i="2" s="1"/>
  <c r="CQ15" i="2"/>
  <c r="CS7" i="2"/>
  <c r="CR7" i="2" s="1"/>
  <c r="CQ7" i="2"/>
  <c r="BK24" i="2"/>
  <c r="BJ24" i="2" s="1"/>
  <c r="BK6" i="2"/>
  <c r="BJ6" i="2" s="1"/>
  <c r="N11" i="1" s="1"/>
  <c r="BI6" i="2"/>
  <c r="BI28" i="2"/>
  <c r="BI26" i="2"/>
  <c r="BI9" i="2"/>
  <c r="BK9" i="2"/>
  <c r="BJ9" i="2" s="1"/>
  <c r="BI20" i="2"/>
  <c r="X8" i="2"/>
  <c r="F8" i="6"/>
  <c r="BI27" i="2"/>
  <c r="BI17" i="2"/>
  <c r="BK17" i="2"/>
  <c r="BJ17" i="2" s="1"/>
  <c r="X7" i="2"/>
  <c r="F7" i="6"/>
  <c r="BK22" i="2"/>
  <c r="BJ22" i="2" s="1"/>
  <c r="X15" i="2"/>
  <c r="F15" i="6"/>
  <c r="BI30" i="2"/>
  <c r="BK14" i="2"/>
  <c r="BJ14" i="2" s="1"/>
  <c r="BI14" i="2"/>
  <c r="BI16" i="2"/>
  <c r="BK16" i="2"/>
  <c r="BJ16" i="2" s="1"/>
  <c r="BI11" i="2"/>
  <c r="BK11" i="2"/>
  <c r="BJ11" i="2" s="1"/>
  <c r="BI18" i="2"/>
  <c r="BK18" i="2"/>
  <c r="BJ18" i="2" s="1"/>
  <c r="CS8" i="2"/>
  <c r="CR8" i="2" s="1"/>
  <c r="CQ8" i="2"/>
  <c r="BI23" i="2"/>
  <c r="BK23" i="2"/>
  <c r="BJ23" i="2" s="1"/>
  <c r="BI31" i="2"/>
  <c r="BI19" i="2"/>
  <c r="C4" i="2"/>
  <c r="E4" i="2"/>
  <c r="C4" i="6" s="1"/>
  <c r="D4" i="2"/>
  <c r="A4" i="2"/>
  <c r="B5" i="2" s="1"/>
  <c r="A3" i="2"/>
  <c r="CV6" i="6" l="1"/>
  <c r="Q11" i="1" s="1"/>
  <c r="CU9" i="6"/>
  <c r="CU26" i="6"/>
  <c r="CU14" i="6"/>
  <c r="CU245" i="6"/>
  <c r="CU264" i="6"/>
  <c r="CU141" i="6"/>
  <c r="CU119" i="6"/>
  <c r="CU172" i="6"/>
  <c r="CU164" i="6"/>
  <c r="CU299" i="6"/>
  <c r="CU167" i="6"/>
  <c r="CU132" i="6"/>
  <c r="CU291" i="6"/>
  <c r="CU76" i="6"/>
  <c r="CU6" i="6"/>
  <c r="CU13" i="6"/>
  <c r="BK10" i="2"/>
  <c r="BJ10" i="2" s="1"/>
  <c r="CU294" i="6"/>
  <c r="CU220" i="6"/>
  <c r="CU124" i="6"/>
  <c r="CU55" i="6"/>
  <c r="BK83" i="2"/>
  <c r="BJ83" i="2" s="1"/>
  <c r="BI55" i="2"/>
  <c r="CU29" i="6"/>
  <c r="CU289" i="6"/>
  <c r="CU174" i="6"/>
  <c r="CU280" i="6"/>
  <c r="CU10" i="6"/>
  <c r="CU149" i="6"/>
  <c r="BI64" i="2"/>
  <c r="BI22" i="2"/>
  <c r="BI12" i="2"/>
  <c r="CU88" i="6"/>
  <c r="CU287" i="6"/>
  <c r="CU113" i="6"/>
  <c r="CU46" i="6"/>
  <c r="CU73" i="6"/>
  <c r="CU198" i="6"/>
  <c r="BI179" i="2"/>
  <c r="BI154" i="2"/>
  <c r="CU12" i="6"/>
  <c r="CU90" i="6"/>
  <c r="CU175" i="6"/>
  <c r="CU273" i="6"/>
  <c r="CU236" i="6"/>
  <c r="CU197" i="6"/>
  <c r="BI58" i="2"/>
  <c r="BM21" i="2"/>
  <c r="BI252" i="2"/>
  <c r="BI34" i="2"/>
  <c r="BK12" i="2"/>
  <c r="BJ12" i="2" s="1"/>
  <c r="BI81" i="2"/>
  <c r="BI60" i="2"/>
  <c r="BI43" i="2"/>
  <c r="CU25" i="6"/>
  <c r="BI21" i="2"/>
  <c r="CU45" i="6"/>
  <c r="CU109" i="6"/>
  <c r="CU241" i="6"/>
  <c r="BR252" i="2"/>
  <c r="CU121" i="6"/>
  <c r="BI208" i="2"/>
  <c r="BM64" i="2"/>
  <c r="BI220" i="2"/>
  <c r="BI248" i="2"/>
  <c r="BI56" i="2"/>
  <c r="CU30" i="6"/>
  <c r="CU28" i="6"/>
  <c r="CU74" i="6"/>
  <c r="CU268" i="6"/>
  <c r="CU257" i="6"/>
  <c r="CU78" i="6"/>
  <c r="CU165" i="6"/>
  <c r="BI49" i="2"/>
  <c r="BI10" i="2"/>
  <c r="BI24" i="2"/>
  <c r="BI61" i="2"/>
  <c r="BI117" i="2"/>
  <c r="BI79" i="2"/>
  <c r="BI256" i="2"/>
  <c r="BI53" i="2"/>
  <c r="CU99" i="6"/>
  <c r="CU156" i="6"/>
  <c r="CU152" i="6"/>
  <c r="CU140" i="6"/>
  <c r="CU63" i="6"/>
  <c r="BI137" i="2"/>
  <c r="BI105" i="2"/>
  <c r="CU57" i="6"/>
  <c r="BM208" i="2"/>
  <c r="BR160" i="2"/>
  <c r="BM68" i="2"/>
  <c r="BO58" i="2"/>
  <c r="BK34" i="2"/>
  <c r="BJ34" i="2" s="1"/>
  <c r="CU144" i="6"/>
  <c r="CU285" i="6"/>
  <c r="CU130" i="6"/>
  <c r="CU72" i="6"/>
  <c r="CU153" i="6"/>
  <c r="CU65" i="6"/>
  <c r="CU295" i="6"/>
  <c r="CU54" i="6"/>
  <c r="J21" i="6"/>
  <c r="CU203" i="6"/>
  <c r="CU133" i="6"/>
  <c r="CU159" i="6"/>
  <c r="CU93" i="6"/>
  <c r="CU129" i="6"/>
  <c r="CU297" i="6"/>
  <c r="CU191" i="6"/>
  <c r="CU178" i="6"/>
  <c r="CU148" i="6"/>
  <c r="CU154" i="6"/>
  <c r="CU290" i="6"/>
  <c r="CU27" i="6"/>
  <c r="CU134" i="6"/>
  <c r="CU190" i="6"/>
  <c r="CU169" i="6"/>
  <c r="CU199" i="6"/>
  <c r="CU239" i="6"/>
  <c r="CU58" i="6"/>
  <c r="CU44" i="6"/>
  <c r="CU213" i="6"/>
  <c r="CU217" i="6"/>
  <c r="CU80" i="6"/>
  <c r="CU233" i="6"/>
  <c r="CU101" i="6"/>
  <c r="CU272" i="6"/>
  <c r="CU247" i="6"/>
  <c r="CU87" i="6"/>
  <c r="CU17" i="6"/>
  <c r="CU33" i="6"/>
  <c r="CU102" i="6"/>
  <c r="CU43" i="6"/>
  <c r="CU70" i="6"/>
  <c r="CU60" i="6"/>
  <c r="CU18" i="6"/>
  <c r="CU31" i="6"/>
  <c r="CU19" i="6"/>
  <c r="CU163" i="6"/>
  <c r="CU256" i="6"/>
  <c r="CU265" i="6"/>
  <c r="CU138" i="6"/>
  <c r="CU71" i="6"/>
  <c r="CU51" i="6"/>
  <c r="CU183" i="6"/>
  <c r="CU47" i="6"/>
  <c r="CU67" i="6"/>
  <c r="CU79" i="6"/>
  <c r="CY207" i="6"/>
  <c r="CU207" i="6"/>
  <c r="BI102" i="2"/>
  <c r="BK102" i="2"/>
  <c r="BJ102" i="2" s="1"/>
  <c r="F31" i="6"/>
  <c r="BK31" i="2"/>
  <c r="BJ31" i="2" s="1"/>
  <c r="DA75" i="6"/>
  <c r="CU75" i="6"/>
  <c r="BI153" i="2"/>
  <c r="BK153" i="2"/>
  <c r="BJ153" i="2" s="1"/>
  <c r="CY212" i="6"/>
  <c r="CU212" i="6"/>
  <c r="CU16" i="6"/>
  <c r="CU21" i="6"/>
  <c r="Q26" i="1" s="1"/>
  <c r="CU252" i="6"/>
  <c r="CU259" i="6"/>
  <c r="CU266" i="6"/>
  <c r="CU244" i="6"/>
  <c r="CU107" i="6"/>
  <c r="CU64" i="6"/>
  <c r="CU103" i="6"/>
  <c r="CU231" i="6"/>
  <c r="CU49" i="6"/>
  <c r="CU83" i="6"/>
  <c r="F19" i="6"/>
  <c r="BK19" i="2"/>
  <c r="BJ19" i="2" s="1"/>
  <c r="BK78" i="2"/>
  <c r="BJ78" i="2" s="1"/>
  <c r="BI78" i="2"/>
  <c r="BK129" i="2"/>
  <c r="BJ129" i="2" s="1"/>
  <c r="BI129" i="2"/>
  <c r="BI101" i="2"/>
  <c r="BK101" i="2"/>
  <c r="BJ101" i="2" s="1"/>
  <c r="BI70" i="2"/>
  <c r="BK70" i="2"/>
  <c r="BJ70" i="2" s="1"/>
  <c r="BI169" i="2"/>
  <c r="BK169" i="2"/>
  <c r="BJ169" i="2" s="1"/>
  <c r="CX59" i="6"/>
  <c r="CU59" i="6"/>
  <c r="BI190" i="2"/>
  <c r="BK190" i="2"/>
  <c r="BJ190" i="2" s="1"/>
  <c r="CU20" i="6"/>
  <c r="CU206" i="6"/>
  <c r="CU139" i="6"/>
  <c r="CU68" i="6"/>
  <c r="CU177" i="6"/>
  <c r="CU253" i="6"/>
  <c r="CZ123" i="6"/>
  <c r="CU123" i="6"/>
  <c r="CU94" i="6"/>
  <c r="CU274" i="6"/>
  <c r="CU255" i="6"/>
  <c r="CU300" i="6"/>
  <c r="CU115" i="6"/>
  <c r="CU195" i="6"/>
  <c r="CU194" i="6"/>
  <c r="CU151" i="6"/>
  <c r="CU48" i="6"/>
  <c r="BK94" i="2"/>
  <c r="BJ94" i="2" s="1"/>
  <c r="BI94" i="2"/>
  <c r="BI93" i="2"/>
  <c r="BK93" i="2"/>
  <c r="BJ93" i="2" s="1"/>
  <c r="BI144" i="2"/>
  <c r="BK144" i="2"/>
  <c r="BJ144" i="2" s="1"/>
  <c r="BI133" i="2"/>
  <c r="BK133" i="2"/>
  <c r="BJ133" i="2" s="1"/>
  <c r="B4" i="6"/>
  <c r="U4" i="6" s="1"/>
  <c r="CY288" i="6"/>
  <c r="CU288" i="6"/>
  <c r="CY181" i="6"/>
  <c r="CU181" i="6"/>
  <c r="CY188" i="6"/>
  <c r="CU188" i="6"/>
  <c r="CU267" i="6"/>
  <c r="CU246" i="6"/>
  <c r="CU238" i="6"/>
  <c r="CU242" i="6"/>
  <c r="CU222" i="6"/>
  <c r="CU269" i="6"/>
  <c r="CU196" i="6"/>
  <c r="CU258" i="6"/>
  <c r="CU227" i="6"/>
  <c r="CU284" i="6"/>
  <c r="CU204" i="6"/>
  <c r="CU41" i="6"/>
  <c r="CU270" i="6"/>
  <c r="CU215" i="6"/>
  <c r="CY36" i="6"/>
  <c r="CU36" i="6"/>
  <c r="CU214" i="6"/>
  <c r="CU180" i="6"/>
  <c r="CU210" i="6"/>
  <c r="CU296" i="6"/>
  <c r="CU200" i="6"/>
  <c r="CU263" i="6"/>
  <c r="CU209" i="6"/>
  <c r="CU201" i="6"/>
  <c r="CU275" i="6"/>
  <c r="CU219" i="6"/>
  <c r="CU235" i="6"/>
  <c r="CU192" i="6"/>
  <c r="CU282" i="6"/>
  <c r="CU211" i="6"/>
  <c r="CX184" i="6"/>
  <c r="CU184" i="6"/>
  <c r="CU223" i="6"/>
  <c r="CU251" i="6"/>
  <c r="CU278" i="6"/>
  <c r="CU226" i="6"/>
  <c r="CU40" i="6"/>
  <c r="CU262" i="6"/>
  <c r="CU254" i="6"/>
  <c r="CU283" i="6"/>
  <c r="CU185" i="6"/>
  <c r="CU250" i="6"/>
  <c r="CU279" i="6"/>
  <c r="CU271" i="6"/>
  <c r="CU39" i="6"/>
  <c r="CX292" i="6"/>
  <c r="CU292" i="6"/>
  <c r="CU193" i="6"/>
  <c r="CU218" i="6"/>
  <c r="CU38" i="6"/>
  <c r="CU186" i="6"/>
  <c r="CU182" i="6"/>
  <c r="CU230" i="6"/>
  <c r="CU234" i="6"/>
  <c r="BM8" i="2"/>
  <c r="H8" i="6"/>
  <c r="CU15" i="6"/>
  <c r="BN8" i="2"/>
  <c r="I8" i="6"/>
  <c r="BO8" i="2"/>
  <c r="J8" i="6"/>
  <c r="CU7" i="6"/>
  <c r="CU8" i="6"/>
  <c r="CU37" i="6"/>
  <c r="AG5" i="2"/>
  <c r="A5" i="6"/>
  <c r="A5" i="5"/>
  <c r="K5" i="2"/>
  <c r="S5" i="2" s="1"/>
  <c r="L5" i="2"/>
  <c r="T5" i="2" s="1"/>
  <c r="BZ5" i="2"/>
  <c r="CH5" i="2" s="1"/>
  <c r="BY5" i="2"/>
  <c r="CG5" i="2" s="1"/>
  <c r="BW5" i="2"/>
  <c r="CE5" i="2" s="1"/>
  <c r="BU5" i="2"/>
  <c r="CC5" i="2" s="1"/>
  <c r="BV5" i="2"/>
  <c r="CD5" i="2" s="1"/>
  <c r="H5" i="2"/>
  <c r="P5" i="2" s="1"/>
  <c r="M5" i="2"/>
  <c r="U5" i="2" s="1"/>
  <c r="BS5" i="2"/>
  <c r="CA5" i="2" s="1"/>
  <c r="BT5" i="2"/>
  <c r="CB5" i="2" s="1"/>
  <c r="N5" i="2"/>
  <c r="V5" i="2" s="1"/>
  <c r="I5" i="2"/>
  <c r="Q5" i="2" s="1"/>
  <c r="BX5" i="2"/>
  <c r="CF5" i="2" s="1"/>
  <c r="G5" i="2"/>
  <c r="O5" i="2" s="1"/>
  <c r="J5" i="2"/>
  <c r="R5" i="2" s="1"/>
  <c r="BK38" i="2"/>
  <c r="BJ38" i="2" s="1"/>
  <c r="BI38" i="2"/>
  <c r="BK185" i="2"/>
  <c r="BJ185" i="2" s="1"/>
  <c r="BI185" i="2"/>
  <c r="BK40" i="2"/>
  <c r="BJ40" i="2" s="1"/>
  <c r="BI40" i="2"/>
  <c r="BI193" i="2"/>
  <c r="BK193" i="2"/>
  <c r="BJ193" i="2" s="1"/>
  <c r="BK267" i="2"/>
  <c r="BJ267" i="2" s="1"/>
  <c r="BI267" i="2"/>
  <c r="BK231" i="2"/>
  <c r="BJ231" i="2" s="1"/>
  <c r="BI231" i="2"/>
  <c r="BK177" i="2"/>
  <c r="BJ177" i="2" s="1"/>
  <c r="BI177" i="2"/>
  <c r="BK283" i="2"/>
  <c r="BJ283" i="2" s="1"/>
  <c r="BI283" i="2"/>
  <c r="BK263" i="2"/>
  <c r="BJ263" i="2" s="1"/>
  <c r="BI263" i="2"/>
  <c r="BK215" i="2"/>
  <c r="BJ215" i="2" s="1"/>
  <c r="BI215" i="2"/>
  <c r="BK227" i="2"/>
  <c r="BJ227" i="2" s="1"/>
  <c r="BI227" i="2"/>
  <c r="BK242" i="2"/>
  <c r="BJ242" i="2" s="1"/>
  <c r="BI242" i="2"/>
  <c r="BK246" i="2"/>
  <c r="BJ246" i="2" s="1"/>
  <c r="BI246" i="2"/>
  <c r="BI37" i="2"/>
  <c r="BK37" i="2"/>
  <c r="BJ37" i="2" s="1"/>
  <c r="BK275" i="2"/>
  <c r="BJ275" i="2" s="1"/>
  <c r="BI275" i="2"/>
  <c r="BK235" i="2"/>
  <c r="BJ235" i="2" s="1"/>
  <c r="BI235" i="2"/>
  <c r="BK262" i="2"/>
  <c r="BJ262" i="2" s="1"/>
  <c r="BI262" i="2"/>
  <c r="BK194" i="2"/>
  <c r="BJ194" i="2" s="1"/>
  <c r="BI194" i="2"/>
  <c r="BK41" i="2"/>
  <c r="BJ41" i="2" s="1"/>
  <c r="BI41" i="2"/>
  <c r="BK259" i="2"/>
  <c r="BJ259" i="2" s="1"/>
  <c r="BI259" i="2"/>
  <c r="BK214" i="2"/>
  <c r="BJ214" i="2" s="1"/>
  <c r="BI214" i="2"/>
  <c r="BK222" i="2"/>
  <c r="BJ222" i="2" s="1"/>
  <c r="BI222" i="2"/>
  <c r="BK226" i="2"/>
  <c r="BJ226" i="2" s="1"/>
  <c r="BI226" i="2"/>
  <c r="BK223" i="2"/>
  <c r="BJ223" i="2" s="1"/>
  <c r="BI223" i="2"/>
  <c r="BK274" i="2"/>
  <c r="BJ274" i="2" s="1"/>
  <c r="BI274" i="2"/>
  <c r="BI300" i="2"/>
  <c r="BK300" i="2"/>
  <c r="BJ300" i="2" s="1"/>
  <c r="BK251" i="2"/>
  <c r="BJ251" i="2" s="1"/>
  <c r="BI251" i="2"/>
  <c r="BK219" i="2"/>
  <c r="BJ219" i="2" s="1"/>
  <c r="BI219" i="2"/>
  <c r="BI201" i="2"/>
  <c r="BK201" i="2"/>
  <c r="BJ201" i="2" s="1"/>
  <c r="BK186" i="2"/>
  <c r="BJ186" i="2" s="1"/>
  <c r="BI186" i="2"/>
  <c r="BK234" i="2"/>
  <c r="BJ234" i="2" s="1"/>
  <c r="BI234" i="2"/>
  <c r="BK210" i="2"/>
  <c r="BJ210" i="2" s="1"/>
  <c r="BI210" i="2"/>
  <c r="BK254" i="2"/>
  <c r="BJ254" i="2" s="1"/>
  <c r="BI254" i="2"/>
  <c r="BK250" i="2"/>
  <c r="BJ250" i="2" s="1"/>
  <c r="BI250" i="2"/>
  <c r="BI192" i="2"/>
  <c r="BK192" i="2"/>
  <c r="BJ192" i="2" s="1"/>
  <c r="BK39" i="2"/>
  <c r="BJ39" i="2" s="1"/>
  <c r="BI39" i="2"/>
  <c r="BK279" i="2"/>
  <c r="BJ279" i="2" s="1"/>
  <c r="BI279" i="2"/>
  <c r="BI204" i="2"/>
  <c r="BK204" i="2"/>
  <c r="BJ204" i="2" s="1"/>
  <c r="BK182" i="2"/>
  <c r="BJ182" i="2" s="1"/>
  <c r="BI182" i="2"/>
  <c r="BK270" i="2"/>
  <c r="BJ270" i="2" s="1"/>
  <c r="BI270" i="2"/>
  <c r="BK282" i="2"/>
  <c r="BJ282" i="2" s="1"/>
  <c r="BI282" i="2"/>
  <c r="BK218" i="2"/>
  <c r="BJ218" i="2" s="1"/>
  <c r="BI218" i="2"/>
  <c r="BK209" i="2"/>
  <c r="BJ209" i="2" s="1"/>
  <c r="BI209" i="2"/>
  <c r="BK238" i="2"/>
  <c r="BJ238" i="2" s="1"/>
  <c r="BI238" i="2"/>
  <c r="BK278" i="2"/>
  <c r="BJ278" i="2" s="1"/>
  <c r="BI278" i="2"/>
  <c r="BK230" i="2"/>
  <c r="BJ230" i="2" s="1"/>
  <c r="BI230" i="2"/>
  <c r="BI36" i="2"/>
  <c r="BK266" i="2"/>
  <c r="BJ266" i="2" s="1"/>
  <c r="BI266" i="2"/>
  <c r="BI284" i="2"/>
  <c r="BK284" i="2"/>
  <c r="BJ284" i="2" s="1"/>
  <c r="BK255" i="2"/>
  <c r="BJ255" i="2" s="1"/>
  <c r="BI255" i="2"/>
  <c r="BK258" i="2"/>
  <c r="BJ258" i="2" s="1"/>
  <c r="BI258" i="2"/>
  <c r="BK271" i="2"/>
  <c r="BJ271" i="2" s="1"/>
  <c r="BI271" i="2"/>
  <c r="BK211" i="2"/>
  <c r="BJ211" i="2" s="1"/>
  <c r="BI211" i="2"/>
  <c r="BI8" i="2"/>
  <c r="BK8" i="2"/>
  <c r="BJ8" i="2" s="1"/>
  <c r="BK15" i="2"/>
  <c r="BJ15" i="2" s="1"/>
  <c r="BI15" i="2"/>
  <c r="BI7" i="2"/>
  <c r="BK7" i="2"/>
  <c r="BJ7" i="2" s="1"/>
  <c r="AH4" i="2"/>
  <c r="AI4" i="2"/>
  <c r="F4" i="2"/>
  <c r="D4" i="6" s="1"/>
  <c r="B4" i="2"/>
  <c r="A4" i="6" s="1"/>
  <c r="G5" i="5" l="1"/>
  <c r="H5" i="5" s="1"/>
  <c r="M10" i="1" s="1"/>
  <c r="V4" i="6"/>
  <c r="AS4" i="6" s="1"/>
  <c r="AE4" i="6"/>
  <c r="AF4" i="6" s="1"/>
  <c r="AN5" i="6" s="1"/>
  <c r="CI5" i="2"/>
  <c r="CL5" i="2"/>
  <c r="AJ5" i="2"/>
  <c r="AS5" i="2" s="1"/>
  <c r="BA5" i="2" s="1"/>
  <c r="L10" i="1"/>
  <c r="BW106" i="6"/>
  <c r="CG106" i="6" s="1"/>
  <c r="CA106" i="6"/>
  <c r="CK106" i="6" s="1"/>
  <c r="BV107" i="6"/>
  <c r="CF107" i="6" s="1"/>
  <c r="BZ107" i="6"/>
  <c r="CJ107" i="6" s="1"/>
  <c r="BU108" i="6"/>
  <c r="BY108" i="6"/>
  <c r="CI108" i="6" s="1"/>
  <c r="BX109" i="6"/>
  <c r="CH109" i="6" s="1"/>
  <c r="CB109" i="6"/>
  <c r="CL109" i="6" s="1"/>
  <c r="BV110" i="6"/>
  <c r="CF110" i="6" s="1"/>
  <c r="BX106" i="6"/>
  <c r="CH106" i="6" s="1"/>
  <c r="BY107" i="6"/>
  <c r="CI107" i="6" s="1"/>
  <c r="BV108" i="6"/>
  <c r="CF108" i="6" s="1"/>
  <c r="CA108" i="6"/>
  <c r="CK108" i="6" s="1"/>
  <c r="BV109" i="6"/>
  <c r="CF109" i="6" s="1"/>
  <c r="CA109" i="6"/>
  <c r="CK109" i="6" s="1"/>
  <c r="BW110" i="6"/>
  <c r="CG110" i="6" s="1"/>
  <c r="CA110" i="6"/>
  <c r="CK110" i="6" s="1"/>
  <c r="BU111" i="6"/>
  <c r="BY111" i="6"/>
  <c r="CI111" i="6" s="1"/>
  <c r="BU112" i="6"/>
  <c r="BY112" i="6"/>
  <c r="CI112" i="6" s="1"/>
  <c r="BV113" i="6"/>
  <c r="CF113" i="6" s="1"/>
  <c r="BZ113" i="6"/>
  <c r="CJ113" i="6" s="1"/>
  <c r="BW114" i="6"/>
  <c r="CG114" i="6" s="1"/>
  <c r="CA114" i="6"/>
  <c r="CK114" i="6" s="1"/>
  <c r="BU115" i="6"/>
  <c r="BY115" i="6"/>
  <c r="CI115" i="6" s="1"/>
  <c r="BW116" i="6"/>
  <c r="CG116" i="6" s="1"/>
  <c r="CA116" i="6"/>
  <c r="CK116" i="6" s="1"/>
  <c r="BX117" i="6"/>
  <c r="CH117" i="6" s="1"/>
  <c r="CB117" i="6"/>
  <c r="CL117" i="6" s="1"/>
  <c r="BU118" i="6"/>
  <c r="BY118" i="6"/>
  <c r="CI118" i="6" s="1"/>
  <c r="BW119" i="6"/>
  <c r="CG119" i="6" s="1"/>
  <c r="CA119" i="6"/>
  <c r="CK119" i="6" s="1"/>
  <c r="BX120" i="6"/>
  <c r="CH120" i="6" s="1"/>
  <c r="CB120" i="6"/>
  <c r="CL120" i="6" s="1"/>
  <c r="BW121" i="6"/>
  <c r="CG121" i="6" s="1"/>
  <c r="CA121" i="6"/>
  <c r="CK121" i="6" s="1"/>
  <c r="BX122" i="6"/>
  <c r="CH122" i="6" s="1"/>
  <c r="CB122" i="6"/>
  <c r="CL122" i="6" s="1"/>
  <c r="BW123" i="6"/>
  <c r="CG123" i="6" s="1"/>
  <c r="CA123" i="6"/>
  <c r="CK123" i="6" s="1"/>
  <c r="BW124" i="6"/>
  <c r="CG124" i="6" s="1"/>
  <c r="CA124" i="6"/>
  <c r="CK124" i="6" s="1"/>
  <c r="BV125" i="6"/>
  <c r="CF125" i="6" s="1"/>
  <c r="BZ125" i="6"/>
  <c r="CJ125" i="6" s="1"/>
  <c r="BV126" i="6"/>
  <c r="CF126" i="6" s="1"/>
  <c r="BZ126" i="6"/>
  <c r="CJ126" i="6" s="1"/>
  <c r="BW127" i="6"/>
  <c r="CG127" i="6" s="1"/>
  <c r="CA127" i="6"/>
  <c r="CK127" i="6" s="1"/>
  <c r="BX128" i="6"/>
  <c r="CH128" i="6" s="1"/>
  <c r="CB128" i="6"/>
  <c r="CL128" i="6" s="1"/>
  <c r="BU129" i="6"/>
  <c r="BY129" i="6"/>
  <c r="CI129" i="6" s="1"/>
  <c r="BV130" i="6"/>
  <c r="CF130" i="6" s="1"/>
  <c r="BZ130" i="6"/>
  <c r="CJ130" i="6" s="1"/>
  <c r="BX131" i="6"/>
  <c r="CH131" i="6" s="1"/>
  <c r="CB131" i="6"/>
  <c r="CL131" i="6" s="1"/>
  <c r="BZ106" i="6"/>
  <c r="CJ106" i="6" s="1"/>
  <c r="BW107" i="6"/>
  <c r="CG107" i="6" s="1"/>
  <c r="CB108" i="6"/>
  <c r="CL108" i="6" s="1"/>
  <c r="BY109" i="6"/>
  <c r="CI109" i="6" s="1"/>
  <c r="BU110" i="6"/>
  <c r="CB110" i="6"/>
  <c r="CL110" i="6" s="1"/>
  <c r="BW111" i="6"/>
  <c r="CG111" i="6" s="1"/>
  <c r="CB111" i="6"/>
  <c r="CL111" i="6" s="1"/>
  <c r="BZ112" i="6"/>
  <c r="CJ112" i="6" s="1"/>
  <c r="BX113" i="6"/>
  <c r="CH113" i="6" s="1"/>
  <c r="BV114" i="6"/>
  <c r="CF114" i="6" s="1"/>
  <c r="CB114" i="6"/>
  <c r="CL114" i="6" s="1"/>
  <c r="BW115" i="6"/>
  <c r="CG115" i="6" s="1"/>
  <c r="CB115" i="6"/>
  <c r="CL115" i="6" s="1"/>
  <c r="BV116" i="6"/>
  <c r="CF116" i="6" s="1"/>
  <c r="CB116" i="6"/>
  <c r="CL116" i="6" s="1"/>
  <c r="BU117" i="6"/>
  <c r="BZ117" i="6"/>
  <c r="CJ117" i="6" s="1"/>
  <c r="BZ118" i="6"/>
  <c r="CJ118" i="6" s="1"/>
  <c r="BY119" i="6"/>
  <c r="CI119" i="6" s="1"/>
  <c r="BW120" i="6"/>
  <c r="CG120" i="6" s="1"/>
  <c r="BY121" i="6"/>
  <c r="CI121" i="6" s="1"/>
  <c r="BW122" i="6"/>
  <c r="CG122" i="6" s="1"/>
  <c r="BY123" i="6"/>
  <c r="CI123" i="6" s="1"/>
  <c r="BV124" i="6"/>
  <c r="CF124" i="6" s="1"/>
  <c r="CB124" i="6"/>
  <c r="CL124" i="6" s="1"/>
  <c r="BX125" i="6"/>
  <c r="CH125" i="6" s="1"/>
  <c r="BU126" i="6"/>
  <c r="CA126" i="6"/>
  <c r="CK126" i="6" s="1"/>
  <c r="BY127" i="6"/>
  <c r="CI127" i="6" s="1"/>
  <c r="BW128" i="6"/>
  <c r="CG128" i="6" s="1"/>
  <c r="BW129" i="6"/>
  <c r="CG129" i="6" s="1"/>
  <c r="CB129" i="6"/>
  <c r="CL129" i="6" s="1"/>
  <c r="BU130" i="6"/>
  <c r="CA130" i="6"/>
  <c r="CK130" i="6" s="1"/>
  <c r="BU131" i="6"/>
  <c r="BZ131" i="6"/>
  <c r="CJ131" i="6" s="1"/>
  <c r="BU132" i="6"/>
  <c r="BY132" i="6"/>
  <c r="CI132" i="6" s="1"/>
  <c r="BX133" i="6"/>
  <c r="CH133" i="6" s="1"/>
  <c r="CB133" i="6"/>
  <c r="CL133" i="6" s="1"/>
  <c r="BV134" i="6"/>
  <c r="CF134" i="6" s="1"/>
  <c r="BZ134" i="6"/>
  <c r="CJ134" i="6" s="1"/>
  <c r="BX135" i="6"/>
  <c r="CH135" i="6" s="1"/>
  <c r="CB135" i="6"/>
  <c r="CL135" i="6" s="1"/>
  <c r="BV136" i="6"/>
  <c r="CF136" i="6" s="1"/>
  <c r="BZ136" i="6"/>
  <c r="CJ136" i="6" s="1"/>
  <c r="BU137" i="6"/>
  <c r="BY137" i="6"/>
  <c r="CI137" i="6" s="1"/>
  <c r="BW138" i="6"/>
  <c r="CG138" i="6" s="1"/>
  <c r="CA138" i="6"/>
  <c r="CK138" i="6" s="1"/>
  <c r="BU139" i="6"/>
  <c r="BY139" i="6"/>
  <c r="CI139" i="6" s="1"/>
  <c r="BV140" i="6"/>
  <c r="CF140" i="6" s="1"/>
  <c r="BZ140" i="6"/>
  <c r="CJ140" i="6" s="1"/>
  <c r="BX141" i="6"/>
  <c r="CH141" i="6" s="1"/>
  <c r="CB141" i="6"/>
  <c r="CL141" i="6" s="1"/>
  <c r="BV142" i="6"/>
  <c r="CF142" i="6" s="1"/>
  <c r="BZ142" i="6"/>
  <c r="CJ142" i="6" s="1"/>
  <c r="BU143" i="6"/>
  <c r="BY143" i="6"/>
  <c r="CI143" i="6" s="1"/>
  <c r="BW144" i="6"/>
  <c r="CG144" i="6" s="1"/>
  <c r="CA144" i="6"/>
  <c r="CK144" i="6" s="1"/>
  <c r="BU145" i="6"/>
  <c r="BY145" i="6"/>
  <c r="CI145" i="6" s="1"/>
  <c r="BW146" i="6"/>
  <c r="CG146" i="6" s="1"/>
  <c r="CA146" i="6"/>
  <c r="CK146" i="6" s="1"/>
  <c r="BV147" i="6"/>
  <c r="CF147" i="6" s="1"/>
  <c r="BZ147" i="6"/>
  <c r="CJ147" i="6" s="1"/>
  <c r="BU148" i="6"/>
  <c r="BY148" i="6"/>
  <c r="CI148" i="6" s="1"/>
  <c r="BW149" i="6"/>
  <c r="CG149" i="6" s="1"/>
  <c r="CA149" i="6"/>
  <c r="CK149" i="6" s="1"/>
  <c r="BU150" i="6"/>
  <c r="BY150" i="6"/>
  <c r="CI150" i="6" s="1"/>
  <c r="BX151" i="6"/>
  <c r="CH151" i="6" s="1"/>
  <c r="CB151" i="6"/>
  <c r="CL151" i="6" s="1"/>
  <c r="BW152" i="6"/>
  <c r="CG152" i="6" s="1"/>
  <c r="CA152" i="6"/>
  <c r="CK152" i="6" s="1"/>
  <c r="BU153" i="6"/>
  <c r="BY153" i="6"/>
  <c r="CI153" i="6" s="1"/>
  <c r="BW154" i="6"/>
  <c r="CG154" i="6" s="1"/>
  <c r="CA154" i="6"/>
  <c r="CK154" i="6" s="1"/>
  <c r="BV155" i="6"/>
  <c r="CF155" i="6" s="1"/>
  <c r="BZ155" i="6"/>
  <c r="CJ155" i="6" s="1"/>
  <c r="BU156" i="6"/>
  <c r="BY156" i="6"/>
  <c r="CI156" i="6" s="1"/>
  <c r="BU157" i="6"/>
  <c r="BY157" i="6"/>
  <c r="CI157" i="6" s="1"/>
  <c r="BU158" i="6"/>
  <c r="BY158" i="6"/>
  <c r="CI158" i="6" s="1"/>
  <c r="BX159" i="6"/>
  <c r="CH159" i="6" s="1"/>
  <c r="CB159" i="6"/>
  <c r="CL159" i="6" s="1"/>
  <c r="BW160" i="6"/>
  <c r="CG160" i="6" s="1"/>
  <c r="CA160" i="6"/>
  <c r="CK160" i="6" s="1"/>
  <c r="BU161" i="6"/>
  <c r="BY161" i="6"/>
  <c r="CI161" i="6" s="1"/>
  <c r="BX162" i="6"/>
  <c r="CH162" i="6" s="1"/>
  <c r="CB162" i="6"/>
  <c r="CL162" i="6" s="1"/>
  <c r="BW163" i="6"/>
  <c r="CG163" i="6" s="1"/>
  <c r="CA163" i="6"/>
  <c r="CK163" i="6" s="1"/>
  <c r="BV164" i="6"/>
  <c r="CF164" i="6" s="1"/>
  <c r="BZ164" i="6"/>
  <c r="CJ164" i="6" s="1"/>
  <c r="BX165" i="6"/>
  <c r="CH165" i="6" s="1"/>
  <c r="CB165" i="6"/>
  <c r="CL165" i="6" s="1"/>
  <c r="BW166" i="6"/>
  <c r="CG166" i="6" s="1"/>
  <c r="CA166" i="6"/>
  <c r="CK166" i="6" s="1"/>
  <c r="BV167" i="6"/>
  <c r="CF167" i="6" s="1"/>
  <c r="BZ167" i="6"/>
  <c r="CJ167" i="6" s="1"/>
  <c r="BU168" i="6"/>
  <c r="BY168" i="6"/>
  <c r="CI168" i="6" s="1"/>
  <c r="BW169" i="6"/>
  <c r="CG169" i="6" s="1"/>
  <c r="CA169" i="6"/>
  <c r="CK169" i="6" s="1"/>
  <c r="BV170" i="6"/>
  <c r="CF170" i="6" s="1"/>
  <c r="BZ170" i="6"/>
  <c r="CJ170" i="6" s="1"/>
  <c r="BU171" i="6"/>
  <c r="BY171" i="6"/>
  <c r="CI171" i="6" s="1"/>
  <c r="BV172" i="6"/>
  <c r="CF172" i="6" s="1"/>
  <c r="BZ172" i="6"/>
  <c r="CJ172" i="6" s="1"/>
  <c r="BW173" i="6"/>
  <c r="CG173" i="6" s="1"/>
  <c r="CA173" i="6"/>
  <c r="CK173" i="6" s="1"/>
  <c r="BX174" i="6"/>
  <c r="CH174" i="6" s="1"/>
  <c r="CB174" i="6"/>
  <c r="CL174" i="6" s="1"/>
  <c r="BU175" i="6"/>
  <c r="BY175" i="6"/>
  <c r="CI175" i="6" s="1"/>
  <c r="BV176" i="6"/>
  <c r="CF176" i="6" s="1"/>
  <c r="BZ176" i="6"/>
  <c r="CJ176" i="6" s="1"/>
  <c r="BW177" i="6"/>
  <c r="CG177" i="6" s="1"/>
  <c r="CA177" i="6"/>
  <c r="CK177" i="6" s="1"/>
  <c r="BX178" i="6"/>
  <c r="CH178" i="6" s="1"/>
  <c r="CB178" i="6"/>
  <c r="CL178" i="6" s="1"/>
  <c r="BU179" i="6"/>
  <c r="BY179" i="6"/>
  <c r="CI179" i="6" s="1"/>
  <c r="BV180" i="6"/>
  <c r="CF180" i="6" s="1"/>
  <c r="BZ180" i="6"/>
  <c r="CJ180" i="6" s="1"/>
  <c r="BV181" i="6"/>
  <c r="CF181" i="6" s="1"/>
  <c r="BZ181" i="6"/>
  <c r="CJ181" i="6" s="1"/>
  <c r="BX182" i="6"/>
  <c r="CH182" i="6" s="1"/>
  <c r="CB182" i="6"/>
  <c r="CL182" i="6" s="1"/>
  <c r="BX183" i="6"/>
  <c r="CH183" i="6" s="1"/>
  <c r="CB183" i="6"/>
  <c r="CL183" i="6" s="1"/>
  <c r="BV184" i="6"/>
  <c r="CF184" i="6" s="1"/>
  <c r="BZ184" i="6"/>
  <c r="CJ184" i="6" s="1"/>
  <c r="BU185" i="6"/>
  <c r="BY185" i="6"/>
  <c r="CI185" i="6" s="1"/>
  <c r="BV186" i="6"/>
  <c r="CF186" i="6" s="1"/>
  <c r="BZ186" i="6"/>
  <c r="CJ186" i="6" s="1"/>
  <c r="BW187" i="6"/>
  <c r="CG187" i="6" s="1"/>
  <c r="CA187" i="6"/>
  <c r="CK187" i="6" s="1"/>
  <c r="BV188" i="6"/>
  <c r="CF188" i="6" s="1"/>
  <c r="BZ188" i="6"/>
  <c r="CJ188" i="6" s="1"/>
  <c r="BV189" i="6"/>
  <c r="CF189" i="6" s="1"/>
  <c r="BZ189" i="6"/>
  <c r="CJ189" i="6" s="1"/>
  <c r="BV190" i="6"/>
  <c r="CF190" i="6" s="1"/>
  <c r="BZ190" i="6"/>
  <c r="CJ190" i="6" s="1"/>
  <c r="BW191" i="6"/>
  <c r="CG191" i="6" s="1"/>
  <c r="CA191" i="6"/>
  <c r="CK191" i="6" s="1"/>
  <c r="BV192" i="6"/>
  <c r="CF192" i="6" s="1"/>
  <c r="BZ192" i="6"/>
  <c r="CJ192" i="6" s="1"/>
  <c r="BV193" i="6"/>
  <c r="CF193" i="6" s="1"/>
  <c r="BZ193" i="6"/>
  <c r="CJ193" i="6" s="1"/>
  <c r="BU194" i="6"/>
  <c r="BY194" i="6"/>
  <c r="CI194" i="6" s="1"/>
  <c r="BW195" i="6"/>
  <c r="CG195" i="6" s="1"/>
  <c r="CA195" i="6"/>
  <c r="CK195" i="6" s="1"/>
  <c r="BX196" i="6"/>
  <c r="CH196" i="6" s="1"/>
  <c r="CB196" i="6"/>
  <c r="CL196" i="6" s="1"/>
  <c r="BV197" i="6"/>
  <c r="CF197" i="6" s="1"/>
  <c r="BZ197" i="6"/>
  <c r="CJ197" i="6" s="1"/>
  <c r="BX198" i="6"/>
  <c r="CH198" i="6" s="1"/>
  <c r="CB198" i="6"/>
  <c r="CL198" i="6" s="1"/>
  <c r="BU199" i="6"/>
  <c r="BY199" i="6"/>
  <c r="CI199" i="6" s="1"/>
  <c r="BW200" i="6"/>
  <c r="CG200" i="6" s="1"/>
  <c r="CA200" i="6"/>
  <c r="CK200" i="6" s="1"/>
  <c r="BW201" i="6"/>
  <c r="CG201" i="6" s="1"/>
  <c r="CA201" i="6"/>
  <c r="CK201" i="6" s="1"/>
  <c r="BX202" i="6"/>
  <c r="CH202" i="6" s="1"/>
  <c r="CB202" i="6"/>
  <c r="CL202" i="6" s="1"/>
  <c r="BX203" i="6"/>
  <c r="CH203" i="6" s="1"/>
  <c r="CB203" i="6"/>
  <c r="CL203" i="6" s="1"/>
  <c r="BU204" i="6"/>
  <c r="BY204" i="6"/>
  <c r="CI204" i="6" s="1"/>
  <c r="BU205" i="6"/>
  <c r="BY205" i="6"/>
  <c r="CI205" i="6" s="1"/>
  <c r="BX206" i="6"/>
  <c r="CH206" i="6" s="1"/>
  <c r="CB206" i="6"/>
  <c r="CL206" i="6" s="1"/>
  <c r="BU207" i="6"/>
  <c r="BY207" i="6"/>
  <c r="CI207" i="6" s="1"/>
  <c r="BU208" i="6"/>
  <c r="BY208" i="6"/>
  <c r="CI208" i="6" s="1"/>
  <c r="BV209" i="6"/>
  <c r="CF209" i="6" s="1"/>
  <c r="BZ209" i="6"/>
  <c r="CJ209" i="6" s="1"/>
  <c r="BX210" i="6"/>
  <c r="CH210" i="6" s="1"/>
  <c r="CB210" i="6"/>
  <c r="CL210" i="6" s="1"/>
  <c r="BU211" i="6"/>
  <c r="BY211" i="6"/>
  <c r="CI211" i="6" s="1"/>
  <c r="BV212" i="6"/>
  <c r="CF212" i="6" s="1"/>
  <c r="BZ212" i="6"/>
  <c r="CJ212" i="6" s="1"/>
  <c r="BW213" i="6"/>
  <c r="CG213" i="6" s="1"/>
  <c r="CA213" i="6"/>
  <c r="CK213" i="6" s="1"/>
  <c r="BV214" i="6"/>
  <c r="CF214" i="6" s="1"/>
  <c r="BZ214" i="6"/>
  <c r="CJ214" i="6" s="1"/>
  <c r="BW215" i="6"/>
  <c r="CG215" i="6" s="1"/>
  <c r="CA215" i="6"/>
  <c r="CK215" i="6" s="1"/>
  <c r="BW216" i="6"/>
  <c r="CG216" i="6" s="1"/>
  <c r="CA216" i="6"/>
  <c r="CK216" i="6" s="1"/>
  <c r="BX217" i="6"/>
  <c r="CH217" i="6" s="1"/>
  <c r="CB217" i="6"/>
  <c r="CL217" i="6" s="1"/>
  <c r="BV218" i="6"/>
  <c r="CF218" i="6" s="1"/>
  <c r="BZ218" i="6"/>
  <c r="CJ218" i="6" s="1"/>
  <c r="BW219" i="6"/>
  <c r="CG219" i="6" s="1"/>
  <c r="CA219" i="6"/>
  <c r="CK219" i="6" s="1"/>
  <c r="BX220" i="6"/>
  <c r="CH220" i="6" s="1"/>
  <c r="CB220" i="6"/>
  <c r="CL220" i="6" s="1"/>
  <c r="BU221" i="6"/>
  <c r="BY221" i="6"/>
  <c r="CI221" i="6" s="1"/>
  <c r="BX222" i="6"/>
  <c r="CH222" i="6" s="1"/>
  <c r="CB222" i="6"/>
  <c r="CL222" i="6" s="1"/>
  <c r="BU223" i="6"/>
  <c r="BY223" i="6"/>
  <c r="CI223" i="6" s="1"/>
  <c r="BU224" i="6"/>
  <c r="BY224" i="6"/>
  <c r="CI224" i="6" s="1"/>
  <c r="BV225" i="6"/>
  <c r="CF225" i="6" s="1"/>
  <c r="BZ225" i="6"/>
  <c r="CJ225" i="6" s="1"/>
  <c r="BX226" i="6"/>
  <c r="CH226" i="6" s="1"/>
  <c r="CB226" i="6"/>
  <c r="CL226" i="6" s="1"/>
  <c r="BU227" i="6"/>
  <c r="BY227" i="6"/>
  <c r="CI227" i="6" s="1"/>
  <c r="BV228" i="6"/>
  <c r="CF228" i="6" s="1"/>
  <c r="BZ228" i="6"/>
  <c r="CJ228" i="6" s="1"/>
  <c r="BW229" i="6"/>
  <c r="CG229" i="6" s="1"/>
  <c r="CA229" i="6"/>
  <c r="CK229" i="6" s="1"/>
  <c r="BV230" i="6"/>
  <c r="CF230" i="6" s="1"/>
  <c r="BZ230" i="6"/>
  <c r="CJ230" i="6" s="1"/>
  <c r="BX231" i="6"/>
  <c r="CH231" i="6" s="1"/>
  <c r="CB231" i="6"/>
  <c r="CL231" i="6" s="1"/>
  <c r="BV232" i="6"/>
  <c r="CF232" i="6" s="1"/>
  <c r="BZ232" i="6"/>
  <c r="CJ232" i="6" s="1"/>
  <c r="BV233" i="6"/>
  <c r="CF233" i="6" s="1"/>
  <c r="BZ233" i="6"/>
  <c r="CJ233" i="6" s="1"/>
  <c r="BW234" i="6"/>
  <c r="CG234" i="6" s="1"/>
  <c r="CA234" i="6"/>
  <c r="CK234" i="6" s="1"/>
  <c r="BW235" i="6"/>
  <c r="CG235" i="6" s="1"/>
  <c r="CA235" i="6"/>
  <c r="CK235" i="6" s="1"/>
  <c r="BX236" i="6"/>
  <c r="CH236" i="6" s="1"/>
  <c r="CB236" i="6"/>
  <c r="CL236" i="6" s="1"/>
  <c r="BU237" i="6"/>
  <c r="BY237" i="6"/>
  <c r="CI237" i="6" s="1"/>
  <c r="BW238" i="6"/>
  <c r="CG238" i="6" s="1"/>
  <c r="CA238" i="6"/>
  <c r="CK238" i="6" s="1"/>
  <c r="BV239" i="6"/>
  <c r="CF239" i="6" s="1"/>
  <c r="BZ239" i="6"/>
  <c r="CJ239" i="6" s="1"/>
  <c r="BW240" i="6"/>
  <c r="CG240" i="6" s="1"/>
  <c r="CA240" i="6"/>
  <c r="CK240" i="6" s="1"/>
  <c r="BU241" i="6"/>
  <c r="CB106" i="6"/>
  <c r="CL106" i="6" s="1"/>
  <c r="CA107" i="6"/>
  <c r="CK107" i="6" s="1"/>
  <c r="BX108" i="6"/>
  <c r="CH108" i="6" s="1"/>
  <c r="BW109" i="6"/>
  <c r="CG109" i="6" s="1"/>
  <c r="BX110" i="6"/>
  <c r="CH110" i="6" s="1"/>
  <c r="CA111" i="6"/>
  <c r="CK111" i="6" s="1"/>
  <c r="CA112" i="6"/>
  <c r="CK112" i="6" s="1"/>
  <c r="CA113" i="6"/>
  <c r="CK113" i="6" s="1"/>
  <c r="BZ114" i="6"/>
  <c r="CJ114" i="6" s="1"/>
  <c r="BX115" i="6"/>
  <c r="CH115" i="6" s="1"/>
  <c r="BZ116" i="6"/>
  <c r="CJ116" i="6" s="1"/>
  <c r="BV117" i="6"/>
  <c r="CF117" i="6" s="1"/>
  <c r="BW118" i="6"/>
  <c r="CG118" i="6" s="1"/>
  <c r="BX119" i="6"/>
  <c r="CH119" i="6" s="1"/>
  <c r="BY120" i="6"/>
  <c r="CI120" i="6" s="1"/>
  <c r="BU121" i="6"/>
  <c r="CB121" i="6"/>
  <c r="CL121" i="6" s="1"/>
  <c r="BU122" i="6"/>
  <c r="CA122" i="6"/>
  <c r="CK122" i="6" s="1"/>
  <c r="BX123" i="6"/>
  <c r="CH123" i="6" s="1"/>
  <c r="BX124" i="6"/>
  <c r="CH124" i="6" s="1"/>
  <c r="BU125" i="6"/>
  <c r="CB125" i="6"/>
  <c r="CL125" i="6" s="1"/>
  <c r="CB126" i="6"/>
  <c r="CL126" i="6" s="1"/>
  <c r="BU127" i="6"/>
  <c r="CB127" i="6"/>
  <c r="CL127" i="6" s="1"/>
  <c r="BU128" i="6"/>
  <c r="CA128" i="6"/>
  <c r="CK128" i="6" s="1"/>
  <c r="BV129" i="6"/>
  <c r="CF129" i="6" s="1"/>
  <c r="BX130" i="6"/>
  <c r="CH130" i="6" s="1"/>
  <c r="CA131" i="6"/>
  <c r="CK131" i="6" s="1"/>
  <c r="BW132" i="6"/>
  <c r="CG132" i="6" s="1"/>
  <c r="CB132" i="6"/>
  <c r="CL132" i="6" s="1"/>
  <c r="BW133" i="6"/>
  <c r="CG133" i="6" s="1"/>
  <c r="BX134" i="6"/>
  <c r="CH134" i="6" s="1"/>
  <c r="BW135" i="6"/>
  <c r="CG135" i="6" s="1"/>
  <c r="BX136" i="6"/>
  <c r="CH136" i="6" s="1"/>
  <c r="BZ137" i="6"/>
  <c r="CJ137" i="6" s="1"/>
  <c r="BY138" i="6"/>
  <c r="CI138" i="6" s="1"/>
  <c r="BZ139" i="6"/>
  <c r="CJ139" i="6" s="1"/>
  <c r="BX140" i="6"/>
  <c r="CH140" i="6" s="1"/>
  <c r="BW141" i="6"/>
  <c r="CG141" i="6" s="1"/>
  <c r="BX142" i="6"/>
  <c r="CH142" i="6" s="1"/>
  <c r="BZ143" i="6"/>
  <c r="CJ143" i="6" s="1"/>
  <c r="BY144" i="6"/>
  <c r="CI144" i="6" s="1"/>
  <c r="BZ145" i="6"/>
  <c r="CJ145" i="6" s="1"/>
  <c r="BY146" i="6"/>
  <c r="CI146" i="6" s="1"/>
  <c r="BU147" i="6"/>
  <c r="CA147" i="6"/>
  <c r="CK147" i="6" s="1"/>
  <c r="BW148" i="6"/>
  <c r="CG148" i="6" s="1"/>
  <c r="CB148" i="6"/>
  <c r="CL148" i="6" s="1"/>
  <c r="BV149" i="6"/>
  <c r="CF149" i="6" s="1"/>
  <c r="CB149" i="6"/>
  <c r="CL149" i="6" s="1"/>
  <c r="BW150" i="6"/>
  <c r="CG150" i="6" s="1"/>
  <c r="CB150" i="6"/>
  <c r="CL150" i="6" s="1"/>
  <c r="BW151" i="6"/>
  <c r="CG151" i="6" s="1"/>
  <c r="BY152" i="6"/>
  <c r="CI152" i="6" s="1"/>
  <c r="BZ153" i="6"/>
  <c r="CJ153" i="6" s="1"/>
  <c r="BY154" i="6"/>
  <c r="CI154" i="6" s="1"/>
  <c r="BU155" i="6"/>
  <c r="CA155" i="6"/>
  <c r="CK155" i="6" s="1"/>
  <c r="BW156" i="6"/>
  <c r="CG156" i="6" s="1"/>
  <c r="CB156" i="6"/>
  <c r="CL156" i="6" s="1"/>
  <c r="BZ157" i="6"/>
  <c r="CJ157" i="6" s="1"/>
  <c r="BW158" i="6"/>
  <c r="CG158" i="6" s="1"/>
  <c r="CB158" i="6"/>
  <c r="CL158" i="6" s="1"/>
  <c r="BW159" i="6"/>
  <c r="CG159" i="6" s="1"/>
  <c r="BY160" i="6"/>
  <c r="CI160" i="6" s="1"/>
  <c r="BZ161" i="6"/>
  <c r="CJ161" i="6" s="1"/>
  <c r="BU162" i="6"/>
  <c r="BZ162" i="6"/>
  <c r="CJ162" i="6" s="1"/>
  <c r="BV163" i="6"/>
  <c r="CF163" i="6" s="1"/>
  <c r="CB163" i="6"/>
  <c r="CL163" i="6" s="1"/>
  <c r="BX164" i="6"/>
  <c r="CH164" i="6" s="1"/>
  <c r="BW165" i="6"/>
  <c r="CG165" i="6" s="1"/>
  <c r="BY166" i="6"/>
  <c r="CI166" i="6" s="1"/>
  <c r="BU167" i="6"/>
  <c r="CA167" i="6"/>
  <c r="CK167" i="6" s="1"/>
  <c r="BW168" i="6"/>
  <c r="CG168" i="6" s="1"/>
  <c r="CB168" i="6"/>
  <c r="CL168" i="6" s="1"/>
  <c r="BV169" i="6"/>
  <c r="CF169" i="6" s="1"/>
  <c r="CB169" i="6"/>
  <c r="CL169" i="6" s="1"/>
  <c r="BX170" i="6"/>
  <c r="CH170" i="6" s="1"/>
  <c r="BZ171" i="6"/>
  <c r="CJ171" i="6" s="1"/>
  <c r="BX172" i="6"/>
  <c r="CH172" i="6" s="1"/>
  <c r="BV173" i="6"/>
  <c r="CF173" i="6" s="1"/>
  <c r="CB173" i="6"/>
  <c r="CL173" i="6" s="1"/>
  <c r="BU174" i="6"/>
  <c r="BZ174" i="6"/>
  <c r="CJ174" i="6" s="1"/>
  <c r="BZ175" i="6"/>
  <c r="CJ175" i="6" s="1"/>
  <c r="BX176" i="6"/>
  <c r="CH176" i="6" s="1"/>
  <c r="BV177" i="6"/>
  <c r="CF177" i="6" s="1"/>
  <c r="CB177" i="6"/>
  <c r="CL177" i="6" s="1"/>
  <c r="BU178" i="6"/>
  <c r="BZ178" i="6"/>
  <c r="CJ178" i="6" s="1"/>
  <c r="BZ179" i="6"/>
  <c r="CJ179" i="6" s="1"/>
  <c r="BX180" i="6"/>
  <c r="CH180" i="6" s="1"/>
  <c r="BU181" i="6"/>
  <c r="CA181" i="6"/>
  <c r="CK181" i="6" s="1"/>
  <c r="BU182" i="6"/>
  <c r="BZ182" i="6"/>
  <c r="CJ182" i="6" s="1"/>
  <c r="BW183" i="6"/>
  <c r="CG183" i="6" s="1"/>
  <c r="BX184" i="6"/>
  <c r="CH184" i="6" s="1"/>
  <c r="BZ185" i="6"/>
  <c r="CJ185" i="6" s="1"/>
  <c r="BX186" i="6"/>
  <c r="CH186" i="6" s="1"/>
  <c r="BV187" i="6"/>
  <c r="CF187" i="6" s="1"/>
  <c r="CB187" i="6"/>
  <c r="CL187" i="6" s="1"/>
  <c r="BX188" i="6"/>
  <c r="CH188" i="6" s="1"/>
  <c r="BU189" i="6"/>
  <c r="CA189" i="6"/>
  <c r="CK189" i="6" s="1"/>
  <c r="BX190" i="6"/>
  <c r="CH190" i="6" s="1"/>
  <c r="BV191" i="6"/>
  <c r="CF191" i="6" s="1"/>
  <c r="CB191" i="6"/>
  <c r="CL191" i="6" s="1"/>
  <c r="BX192" i="6"/>
  <c r="CH192" i="6" s="1"/>
  <c r="BU193" i="6"/>
  <c r="CA193" i="6"/>
  <c r="CK193" i="6" s="1"/>
  <c r="BW194" i="6"/>
  <c r="CG194" i="6" s="1"/>
  <c r="CB194" i="6"/>
  <c r="CL194" i="6" s="1"/>
  <c r="BV195" i="6"/>
  <c r="CF195" i="6" s="1"/>
  <c r="CB195" i="6"/>
  <c r="CL195" i="6" s="1"/>
  <c r="BU196" i="6"/>
  <c r="BZ196" i="6"/>
  <c r="CJ196" i="6" s="1"/>
  <c r="BU197" i="6"/>
  <c r="CA197" i="6"/>
  <c r="CK197" i="6" s="1"/>
  <c r="BU198" i="6"/>
  <c r="BZ198" i="6"/>
  <c r="CJ198" i="6" s="1"/>
  <c r="BZ199" i="6"/>
  <c r="CJ199" i="6" s="1"/>
  <c r="BY200" i="6"/>
  <c r="CI200" i="6" s="1"/>
  <c r="BV201" i="6"/>
  <c r="CF201" i="6" s="1"/>
  <c r="CB201" i="6"/>
  <c r="CL201" i="6" s="1"/>
  <c r="BU202" i="6"/>
  <c r="BZ202" i="6"/>
  <c r="CJ202" i="6" s="1"/>
  <c r="BW203" i="6"/>
  <c r="CG203" i="6" s="1"/>
  <c r="BW204" i="6"/>
  <c r="CG204" i="6" s="1"/>
  <c r="CB204" i="6"/>
  <c r="CL204" i="6" s="1"/>
  <c r="BZ205" i="6"/>
  <c r="CJ205" i="6" s="1"/>
  <c r="BU206" i="6"/>
  <c r="BZ206" i="6"/>
  <c r="CJ206" i="6" s="1"/>
  <c r="BZ207" i="6"/>
  <c r="CJ207" i="6" s="1"/>
  <c r="BW208" i="6"/>
  <c r="CG208" i="6" s="1"/>
  <c r="CB208" i="6"/>
  <c r="CL208" i="6" s="1"/>
  <c r="BU209" i="6"/>
  <c r="CA209" i="6"/>
  <c r="CK209" i="6" s="1"/>
  <c r="BU210" i="6"/>
  <c r="BZ210" i="6"/>
  <c r="CJ210" i="6" s="1"/>
  <c r="BZ211" i="6"/>
  <c r="CJ211" i="6" s="1"/>
  <c r="BX212" i="6"/>
  <c r="CH212" i="6" s="1"/>
  <c r="BV213" i="6"/>
  <c r="CF213" i="6" s="1"/>
  <c r="CB213" i="6"/>
  <c r="CL213" i="6" s="1"/>
  <c r="BX214" i="6"/>
  <c r="CH214" i="6" s="1"/>
  <c r="BV215" i="6"/>
  <c r="CF215" i="6" s="1"/>
  <c r="CB215" i="6"/>
  <c r="CL215" i="6" s="1"/>
  <c r="BY216" i="6"/>
  <c r="CI216" i="6" s="1"/>
  <c r="BW217" i="6"/>
  <c r="CG217" i="6" s="1"/>
  <c r="BX218" i="6"/>
  <c r="CH218" i="6" s="1"/>
  <c r="BV219" i="6"/>
  <c r="CF219" i="6" s="1"/>
  <c r="CB219" i="6"/>
  <c r="CL219" i="6" s="1"/>
  <c r="BU220" i="6"/>
  <c r="BZ220" i="6"/>
  <c r="CJ220" i="6" s="1"/>
  <c r="BZ221" i="6"/>
  <c r="CJ221" i="6" s="1"/>
  <c r="BU222" i="6"/>
  <c r="BZ222" i="6"/>
  <c r="CJ222" i="6" s="1"/>
  <c r="BZ223" i="6"/>
  <c r="CJ223" i="6" s="1"/>
  <c r="BW224" i="6"/>
  <c r="CG224" i="6" s="1"/>
  <c r="CB224" i="6"/>
  <c r="CL224" i="6" s="1"/>
  <c r="BU225" i="6"/>
  <c r="CA225" i="6"/>
  <c r="CK225" i="6" s="1"/>
  <c r="BU226" i="6"/>
  <c r="BZ226" i="6"/>
  <c r="CJ226" i="6" s="1"/>
  <c r="BZ227" i="6"/>
  <c r="CJ227" i="6" s="1"/>
  <c r="BX228" i="6"/>
  <c r="CH228" i="6" s="1"/>
  <c r="BV229" i="6"/>
  <c r="CF229" i="6" s="1"/>
  <c r="CB229" i="6"/>
  <c r="CL229" i="6" s="1"/>
  <c r="BX230" i="6"/>
  <c r="CH230" i="6" s="1"/>
  <c r="BW231" i="6"/>
  <c r="CG231" i="6" s="1"/>
  <c r="BX232" i="6"/>
  <c r="CH232" i="6" s="1"/>
  <c r="BU233" i="6"/>
  <c r="CA233" i="6"/>
  <c r="CK233" i="6" s="1"/>
  <c r="BY234" i="6"/>
  <c r="CI234" i="6" s="1"/>
  <c r="BV235" i="6"/>
  <c r="CF235" i="6" s="1"/>
  <c r="CB235" i="6"/>
  <c r="CL235" i="6" s="1"/>
  <c r="BU236" i="6"/>
  <c r="BZ236" i="6"/>
  <c r="CJ236" i="6" s="1"/>
  <c r="BZ237" i="6"/>
  <c r="CJ237" i="6" s="1"/>
  <c r="BY238" i="6"/>
  <c r="CI238" i="6" s="1"/>
  <c r="BU239" i="6"/>
  <c r="CA239" i="6"/>
  <c r="CK239" i="6" s="1"/>
  <c r="BY240" i="6"/>
  <c r="CI240" i="6" s="1"/>
  <c r="BY241" i="6"/>
  <c r="CI241" i="6" s="1"/>
  <c r="BU242" i="6"/>
  <c r="BY242" i="6"/>
  <c r="CI242" i="6" s="1"/>
  <c r="BX243" i="6"/>
  <c r="CH243" i="6" s="1"/>
  <c r="CB243" i="6"/>
  <c r="CL243" i="6" s="1"/>
  <c r="BU244" i="6"/>
  <c r="BY244" i="6"/>
  <c r="CI244" i="6" s="1"/>
  <c r="BW245" i="6"/>
  <c r="CG245" i="6" s="1"/>
  <c r="CA245" i="6"/>
  <c r="CK245" i="6" s="1"/>
  <c r="BW246" i="6"/>
  <c r="CG246" i="6" s="1"/>
  <c r="CA246" i="6"/>
  <c r="CK246" i="6" s="1"/>
  <c r="BV247" i="6"/>
  <c r="CF247" i="6" s="1"/>
  <c r="BZ247" i="6"/>
  <c r="CJ247" i="6" s="1"/>
  <c r="BW248" i="6"/>
  <c r="CG248" i="6" s="1"/>
  <c r="CA248" i="6"/>
  <c r="CK248" i="6" s="1"/>
  <c r="BU249" i="6"/>
  <c r="BY249" i="6"/>
  <c r="CI249" i="6" s="1"/>
  <c r="BU250" i="6"/>
  <c r="BY250" i="6"/>
  <c r="CI250" i="6" s="1"/>
  <c r="BX251" i="6"/>
  <c r="CH251" i="6" s="1"/>
  <c r="CB251" i="6"/>
  <c r="CL251" i="6" s="1"/>
  <c r="BU252" i="6"/>
  <c r="BY252" i="6"/>
  <c r="CI252" i="6" s="1"/>
  <c r="BW253" i="6"/>
  <c r="CG253" i="6" s="1"/>
  <c r="CA253" i="6"/>
  <c r="CK253" i="6" s="1"/>
  <c r="BW254" i="6"/>
  <c r="CG254" i="6" s="1"/>
  <c r="CA254" i="6"/>
  <c r="CK254" i="6" s="1"/>
  <c r="BX255" i="6"/>
  <c r="CH255" i="6" s="1"/>
  <c r="CB255" i="6"/>
  <c r="CL255" i="6" s="1"/>
  <c r="BW256" i="6"/>
  <c r="CG256" i="6" s="1"/>
  <c r="CA256" i="6"/>
  <c r="CK256" i="6" s="1"/>
  <c r="BV257" i="6"/>
  <c r="CF257" i="6" s="1"/>
  <c r="BZ257" i="6"/>
  <c r="CJ257" i="6" s="1"/>
  <c r="BX258" i="6"/>
  <c r="CH258" i="6" s="1"/>
  <c r="CB258" i="6"/>
  <c r="CL258" i="6" s="1"/>
  <c r="BV259" i="6"/>
  <c r="CF259" i="6" s="1"/>
  <c r="BZ259" i="6"/>
  <c r="CJ259" i="6" s="1"/>
  <c r="BU260" i="6"/>
  <c r="BY260" i="6"/>
  <c r="CI260" i="6" s="1"/>
  <c r="BX261" i="6"/>
  <c r="CH261" i="6" s="1"/>
  <c r="CB261" i="6"/>
  <c r="CL261" i="6" s="1"/>
  <c r="BW262" i="6"/>
  <c r="CG262" i="6" s="1"/>
  <c r="CA262" i="6"/>
  <c r="CK262" i="6" s="1"/>
  <c r="BU263" i="6"/>
  <c r="BY263" i="6"/>
  <c r="CI263" i="6" s="1"/>
  <c r="BX264" i="6"/>
  <c r="CH264" i="6" s="1"/>
  <c r="CB264" i="6"/>
  <c r="CL264" i="6" s="1"/>
  <c r="BW265" i="6"/>
  <c r="CG265" i="6" s="1"/>
  <c r="CA265" i="6"/>
  <c r="CK265" i="6" s="1"/>
  <c r="BU266" i="6"/>
  <c r="BY266" i="6"/>
  <c r="CI266" i="6" s="1"/>
  <c r="BW267" i="6"/>
  <c r="CG267" i="6" s="1"/>
  <c r="CA267" i="6"/>
  <c r="CK267" i="6" s="1"/>
  <c r="BV268" i="6"/>
  <c r="CF268" i="6" s="1"/>
  <c r="BZ268" i="6"/>
  <c r="CJ268" i="6" s="1"/>
  <c r="BV269" i="6"/>
  <c r="CF269" i="6" s="1"/>
  <c r="BZ269" i="6"/>
  <c r="CJ269" i="6" s="1"/>
  <c r="BV270" i="6"/>
  <c r="CF270" i="6" s="1"/>
  <c r="BZ270" i="6"/>
  <c r="CJ270" i="6" s="1"/>
  <c r="BX271" i="6"/>
  <c r="CH271" i="6" s="1"/>
  <c r="CB271" i="6"/>
  <c r="CL271" i="6" s="1"/>
  <c r="BX272" i="6"/>
  <c r="CH272" i="6" s="1"/>
  <c r="CB272" i="6"/>
  <c r="CL272" i="6" s="1"/>
  <c r="BV273" i="6"/>
  <c r="CF273" i="6" s="1"/>
  <c r="BZ273" i="6"/>
  <c r="CJ273" i="6" s="1"/>
  <c r="BU274" i="6"/>
  <c r="BY274" i="6"/>
  <c r="CI274" i="6" s="1"/>
  <c r="BW275" i="6"/>
  <c r="CG275" i="6" s="1"/>
  <c r="CA275" i="6"/>
  <c r="CK275" i="6" s="1"/>
  <c r="BV276" i="6"/>
  <c r="CF276" i="6" s="1"/>
  <c r="BZ276" i="6"/>
  <c r="CJ276" i="6" s="1"/>
  <c r="BX277" i="6"/>
  <c r="CH277" i="6" s="1"/>
  <c r="CB277" i="6"/>
  <c r="CL277" i="6" s="1"/>
  <c r="BW278" i="6"/>
  <c r="CG278" i="6" s="1"/>
  <c r="CA278" i="6"/>
  <c r="CK278" i="6" s="1"/>
  <c r="BX279" i="6"/>
  <c r="CH279" i="6" s="1"/>
  <c r="CB279" i="6"/>
  <c r="CL279" i="6" s="1"/>
  <c r="BW280" i="6"/>
  <c r="CG280" i="6" s="1"/>
  <c r="CA280" i="6"/>
  <c r="CK280" i="6" s="1"/>
  <c r="BU281" i="6"/>
  <c r="BY281" i="6"/>
  <c r="CI281" i="6" s="1"/>
  <c r="BX282" i="6"/>
  <c r="CH282" i="6" s="1"/>
  <c r="BY106" i="6"/>
  <c r="CI106" i="6" s="1"/>
  <c r="CB107" i="6"/>
  <c r="CL107" i="6" s="1"/>
  <c r="BV112" i="6"/>
  <c r="CF112" i="6" s="1"/>
  <c r="BW113" i="6"/>
  <c r="CG113" i="6" s="1"/>
  <c r="BY114" i="6"/>
  <c r="CI114" i="6" s="1"/>
  <c r="BZ115" i="6"/>
  <c r="CJ115" i="6" s="1"/>
  <c r="BU116" i="6"/>
  <c r="CA117" i="6"/>
  <c r="CK117" i="6" s="1"/>
  <c r="BV118" i="6"/>
  <c r="CF118" i="6" s="1"/>
  <c r="BZ119" i="6"/>
  <c r="CJ119" i="6" s="1"/>
  <c r="CA120" i="6"/>
  <c r="CK120" i="6" s="1"/>
  <c r="BZ121" i="6"/>
  <c r="CJ121" i="6" s="1"/>
  <c r="BV122" i="6"/>
  <c r="CF122" i="6" s="1"/>
  <c r="BU123" i="6"/>
  <c r="BU124" i="6"/>
  <c r="BW125" i="6"/>
  <c r="CG125" i="6" s="1"/>
  <c r="BX126" i="6"/>
  <c r="CH126" i="6" s="1"/>
  <c r="BY128" i="6"/>
  <c r="CI128" i="6" s="1"/>
  <c r="BY130" i="6"/>
  <c r="CI130" i="6" s="1"/>
  <c r="BV131" i="6"/>
  <c r="CF131" i="6" s="1"/>
  <c r="CA132" i="6"/>
  <c r="CK132" i="6" s="1"/>
  <c r="BY133" i="6"/>
  <c r="CI133" i="6" s="1"/>
  <c r="CA134" i="6"/>
  <c r="CK134" i="6" s="1"/>
  <c r="BU135" i="6"/>
  <c r="CA135" i="6"/>
  <c r="CK135" i="6" s="1"/>
  <c r="BW136" i="6"/>
  <c r="CG136" i="6" s="1"/>
  <c r="CA137" i="6"/>
  <c r="CK137" i="6" s="1"/>
  <c r="BU138" i="6"/>
  <c r="CB138" i="6"/>
  <c r="CL138" i="6" s="1"/>
  <c r="BW139" i="6"/>
  <c r="CG139" i="6" s="1"/>
  <c r="BW140" i="6"/>
  <c r="CG140" i="6" s="1"/>
  <c r="BY141" i="6"/>
  <c r="CI141" i="6" s="1"/>
  <c r="CA142" i="6"/>
  <c r="CK142" i="6" s="1"/>
  <c r="BW143" i="6"/>
  <c r="CG143" i="6" s="1"/>
  <c r="BX144" i="6"/>
  <c r="CH144" i="6" s="1"/>
  <c r="CA145" i="6"/>
  <c r="CK145" i="6" s="1"/>
  <c r="BU146" i="6"/>
  <c r="CB146" i="6"/>
  <c r="CL146" i="6" s="1"/>
  <c r="BY147" i="6"/>
  <c r="CI147" i="6" s="1"/>
  <c r="BX148" i="6"/>
  <c r="CH148" i="6" s="1"/>
  <c r="BZ149" i="6"/>
  <c r="CJ149" i="6" s="1"/>
  <c r="BX150" i="6"/>
  <c r="CH150" i="6" s="1"/>
  <c r="BU151" i="6"/>
  <c r="CA151" i="6"/>
  <c r="CK151" i="6" s="1"/>
  <c r="BX152" i="6"/>
  <c r="CH152" i="6" s="1"/>
  <c r="CA153" i="6"/>
  <c r="CK153" i="6" s="1"/>
  <c r="BU154" i="6"/>
  <c r="CB154" i="6"/>
  <c r="CL154" i="6" s="1"/>
  <c r="BY155" i="6"/>
  <c r="CI155" i="6" s="1"/>
  <c r="BX156" i="6"/>
  <c r="CH156" i="6" s="1"/>
  <c r="BW157" i="6"/>
  <c r="CG157" i="6" s="1"/>
  <c r="BV158" i="6"/>
  <c r="CF158" i="6" s="1"/>
  <c r="BZ159" i="6"/>
  <c r="CJ159" i="6" s="1"/>
  <c r="BV160" i="6"/>
  <c r="CF160" i="6" s="1"/>
  <c r="BX161" i="6"/>
  <c r="CH161" i="6" s="1"/>
  <c r="BV162" i="6"/>
  <c r="CF162" i="6" s="1"/>
  <c r="BZ163" i="6"/>
  <c r="CJ163" i="6" s="1"/>
  <c r="BY164" i="6"/>
  <c r="CI164" i="6" s="1"/>
  <c r="BZ165" i="6"/>
  <c r="CJ165" i="6" s="1"/>
  <c r="BV166" i="6"/>
  <c r="CF166" i="6" s="1"/>
  <c r="CB167" i="6"/>
  <c r="CL167" i="6" s="1"/>
  <c r="BZ168" i="6"/>
  <c r="CJ168" i="6" s="1"/>
  <c r="BU169" i="6"/>
  <c r="CA170" i="6"/>
  <c r="CK170" i="6" s="1"/>
  <c r="BW171" i="6"/>
  <c r="CG171" i="6" s="1"/>
  <c r="BW172" i="6"/>
  <c r="CG172" i="6" s="1"/>
  <c r="BX173" i="6"/>
  <c r="CH173" i="6" s="1"/>
  <c r="BY174" i="6"/>
  <c r="CI174" i="6" s="1"/>
  <c r="CA175" i="6"/>
  <c r="CK175" i="6" s="1"/>
  <c r="CA176" i="6"/>
  <c r="CK176" i="6" s="1"/>
  <c r="BZ177" i="6"/>
  <c r="CJ177" i="6" s="1"/>
  <c r="BV178" i="6"/>
  <c r="CF178" i="6" s="1"/>
  <c r="BW179" i="6"/>
  <c r="CG179" i="6" s="1"/>
  <c r="BW180" i="6"/>
  <c r="CG180" i="6" s="1"/>
  <c r="BW181" i="6"/>
  <c r="CG181" i="6" s="1"/>
  <c r="BY182" i="6"/>
  <c r="CI182" i="6" s="1"/>
  <c r="BY183" i="6"/>
  <c r="CI183" i="6" s="1"/>
  <c r="CA184" i="6"/>
  <c r="CK184" i="6" s="1"/>
  <c r="BW185" i="6"/>
  <c r="CG185" i="6" s="1"/>
  <c r="BW186" i="6"/>
  <c r="CG186" i="6" s="1"/>
  <c r="BX187" i="6"/>
  <c r="CH187" i="6" s="1"/>
  <c r="BU188" i="6"/>
  <c r="CB188" i="6"/>
  <c r="CL188" i="6" s="1"/>
  <c r="CB189" i="6"/>
  <c r="CL189" i="6" s="1"/>
  <c r="CA190" i="6"/>
  <c r="CK190" i="6" s="1"/>
  <c r="BZ191" i="6"/>
  <c r="CJ191" i="6" s="1"/>
  <c r="BY192" i="6"/>
  <c r="CI192" i="6" s="1"/>
  <c r="BX193" i="6"/>
  <c r="CH193" i="6" s="1"/>
  <c r="BV194" i="6"/>
  <c r="CF194" i="6" s="1"/>
  <c r="BY195" i="6"/>
  <c r="CI195" i="6" s="1"/>
  <c r="CA196" i="6"/>
  <c r="CK196" i="6" s="1"/>
  <c r="BX197" i="6"/>
  <c r="CH197" i="6" s="1"/>
  <c r="CA198" i="6"/>
  <c r="CK198" i="6" s="1"/>
  <c r="BV199" i="6"/>
  <c r="CF199" i="6" s="1"/>
  <c r="CB199" i="6"/>
  <c r="CL199" i="6" s="1"/>
  <c r="BV200" i="6"/>
  <c r="CF200" i="6" s="1"/>
  <c r="BU201" i="6"/>
  <c r="BW202" i="6"/>
  <c r="CG202" i="6" s="1"/>
  <c r="BV203" i="6"/>
  <c r="CF203" i="6" s="1"/>
  <c r="BX204" i="6"/>
  <c r="CH204" i="6" s="1"/>
  <c r="BW205" i="6"/>
  <c r="CG205" i="6" s="1"/>
  <c r="CA206" i="6"/>
  <c r="CK206" i="6" s="1"/>
  <c r="BV207" i="6"/>
  <c r="CF207" i="6" s="1"/>
  <c r="CB207" i="6"/>
  <c r="CL207" i="6" s="1"/>
  <c r="CA208" i="6"/>
  <c r="CK208" i="6" s="1"/>
  <c r="BW209" i="6"/>
  <c r="CG209" i="6" s="1"/>
  <c r="BY210" i="6"/>
  <c r="CI210" i="6" s="1"/>
  <c r="CA211" i="6"/>
  <c r="CK211" i="6" s="1"/>
  <c r="CA212" i="6"/>
  <c r="CK212" i="6" s="1"/>
  <c r="BZ213" i="6"/>
  <c r="CJ213" i="6" s="1"/>
  <c r="BY214" i="6"/>
  <c r="CI214" i="6" s="1"/>
  <c r="BY215" i="6"/>
  <c r="CI215" i="6" s="1"/>
  <c r="BX216" i="6"/>
  <c r="CH216" i="6" s="1"/>
  <c r="BY217" i="6"/>
  <c r="CI217" i="6" s="1"/>
  <c r="CA218" i="6"/>
  <c r="CK218" i="6" s="1"/>
  <c r="BZ219" i="6"/>
  <c r="CJ219" i="6" s="1"/>
  <c r="BV220" i="6"/>
  <c r="CF220" i="6" s="1"/>
  <c r="BW221" i="6"/>
  <c r="CG221" i="6" s="1"/>
  <c r="CA222" i="6"/>
  <c r="CK222" i="6" s="1"/>
  <c r="BV223" i="6"/>
  <c r="CF223" i="6" s="1"/>
  <c r="CB223" i="6"/>
  <c r="CL223" i="6" s="1"/>
  <c r="CA224" i="6"/>
  <c r="CK224" i="6" s="1"/>
  <c r="BW225" i="6"/>
  <c r="CG225" i="6" s="1"/>
  <c r="BY226" i="6"/>
  <c r="CI226" i="6" s="1"/>
  <c r="CA227" i="6"/>
  <c r="CK227" i="6" s="1"/>
  <c r="CA228" i="6"/>
  <c r="CK228" i="6" s="1"/>
  <c r="BZ229" i="6"/>
  <c r="CJ229" i="6" s="1"/>
  <c r="BY230" i="6"/>
  <c r="CI230" i="6" s="1"/>
  <c r="BZ231" i="6"/>
  <c r="CJ231" i="6" s="1"/>
  <c r="BU232" i="6"/>
  <c r="CB232" i="6"/>
  <c r="CL232" i="6" s="1"/>
  <c r="CB233" i="6"/>
  <c r="CL233" i="6" s="1"/>
  <c r="BU234" i="6"/>
  <c r="CB234" i="6"/>
  <c r="CL234" i="6" s="1"/>
  <c r="BZ235" i="6"/>
  <c r="CJ235" i="6" s="1"/>
  <c r="BV236" i="6"/>
  <c r="CF236" i="6" s="1"/>
  <c r="BW237" i="6"/>
  <c r="CG237" i="6" s="1"/>
  <c r="BX238" i="6"/>
  <c r="CH238" i="6" s="1"/>
  <c r="BW239" i="6"/>
  <c r="CG239" i="6" s="1"/>
  <c r="BV240" i="6"/>
  <c r="CF240" i="6" s="1"/>
  <c r="BX241" i="6"/>
  <c r="CH241" i="6" s="1"/>
  <c r="BV242" i="6"/>
  <c r="CF242" i="6" s="1"/>
  <c r="CA242" i="6"/>
  <c r="CK242" i="6" s="1"/>
  <c r="BV243" i="6"/>
  <c r="CF243" i="6" s="1"/>
  <c r="CA243" i="6"/>
  <c r="CK243" i="6" s="1"/>
  <c r="BV244" i="6"/>
  <c r="CF244" i="6" s="1"/>
  <c r="CA244" i="6"/>
  <c r="CK244" i="6" s="1"/>
  <c r="BU245" i="6"/>
  <c r="BZ245" i="6"/>
  <c r="CJ245" i="6" s="1"/>
  <c r="BX246" i="6"/>
  <c r="CH246" i="6" s="1"/>
  <c r="BY247" i="6"/>
  <c r="CI247" i="6" s="1"/>
  <c r="BX248" i="6"/>
  <c r="CH248" i="6" s="1"/>
  <c r="BX249" i="6"/>
  <c r="CH249" i="6" s="1"/>
  <c r="BV250" i="6"/>
  <c r="CF250" i="6" s="1"/>
  <c r="CA250" i="6"/>
  <c r="CK250" i="6" s="1"/>
  <c r="BV251" i="6"/>
  <c r="CF251" i="6" s="1"/>
  <c r="CA251" i="6"/>
  <c r="CK251" i="6" s="1"/>
  <c r="BV252" i="6"/>
  <c r="CF252" i="6" s="1"/>
  <c r="CA252" i="6"/>
  <c r="CK252" i="6" s="1"/>
  <c r="BU253" i="6"/>
  <c r="BZ253" i="6"/>
  <c r="CJ253" i="6" s="1"/>
  <c r="BX254" i="6"/>
  <c r="CH254" i="6" s="1"/>
  <c r="BV255" i="6"/>
  <c r="CF255" i="6" s="1"/>
  <c r="CA255" i="6"/>
  <c r="CK255" i="6" s="1"/>
  <c r="BX256" i="6"/>
  <c r="CH256" i="6" s="1"/>
  <c r="BY257" i="6"/>
  <c r="CI257" i="6" s="1"/>
  <c r="BY258" i="6"/>
  <c r="CI258" i="6" s="1"/>
  <c r="BY259" i="6"/>
  <c r="CI259" i="6" s="1"/>
  <c r="BV260" i="6"/>
  <c r="CF260" i="6" s="1"/>
  <c r="CA260" i="6"/>
  <c r="CK260" i="6" s="1"/>
  <c r="BV261" i="6"/>
  <c r="CF261" i="6" s="1"/>
  <c r="CA261" i="6"/>
  <c r="CK261" i="6" s="1"/>
  <c r="BX262" i="6"/>
  <c r="CH262" i="6" s="1"/>
  <c r="BX263" i="6"/>
  <c r="CH263" i="6" s="1"/>
  <c r="BY264" i="6"/>
  <c r="CI264" i="6" s="1"/>
  <c r="BU265" i="6"/>
  <c r="BZ265" i="6"/>
  <c r="CJ265" i="6" s="1"/>
  <c r="BV266" i="6"/>
  <c r="CF266" i="6" s="1"/>
  <c r="CA266" i="6"/>
  <c r="CK266" i="6" s="1"/>
  <c r="BU267" i="6"/>
  <c r="BZ267" i="6"/>
  <c r="CJ267" i="6" s="1"/>
  <c r="BW268" i="6"/>
  <c r="CG268" i="6" s="1"/>
  <c r="CB268" i="6"/>
  <c r="CL268" i="6" s="1"/>
  <c r="BY269" i="6"/>
  <c r="CI269" i="6" s="1"/>
  <c r="BW270" i="6"/>
  <c r="CG270" i="6" s="1"/>
  <c r="CB270" i="6"/>
  <c r="CL270" i="6" s="1"/>
  <c r="BV271" i="6"/>
  <c r="CF271" i="6" s="1"/>
  <c r="CA271" i="6"/>
  <c r="CK271" i="6" s="1"/>
  <c r="BY272" i="6"/>
  <c r="CI272" i="6" s="1"/>
  <c r="BY273" i="6"/>
  <c r="CI273" i="6" s="1"/>
  <c r="BV274" i="6"/>
  <c r="CF274" i="6" s="1"/>
  <c r="CA274" i="6"/>
  <c r="CK274" i="6" s="1"/>
  <c r="BU275" i="6"/>
  <c r="BZ275" i="6"/>
  <c r="CJ275" i="6" s="1"/>
  <c r="BW276" i="6"/>
  <c r="CG276" i="6" s="1"/>
  <c r="CB276" i="6"/>
  <c r="CL276" i="6" s="1"/>
  <c r="BV277" i="6"/>
  <c r="CF277" i="6" s="1"/>
  <c r="CA277" i="6"/>
  <c r="CK277" i="6" s="1"/>
  <c r="BX278" i="6"/>
  <c r="CH278" i="6" s="1"/>
  <c r="BV279" i="6"/>
  <c r="CF279" i="6" s="1"/>
  <c r="CA279" i="6"/>
  <c r="CK279" i="6" s="1"/>
  <c r="BX280" i="6"/>
  <c r="CH280" i="6" s="1"/>
  <c r="BX281" i="6"/>
  <c r="CH281" i="6" s="1"/>
  <c r="BY282" i="6"/>
  <c r="CI282" i="6" s="1"/>
  <c r="BW283" i="6"/>
  <c r="CG283" i="6" s="1"/>
  <c r="CA283" i="6"/>
  <c r="CK283" i="6" s="1"/>
  <c r="BW284" i="6"/>
  <c r="CG284" i="6" s="1"/>
  <c r="CA284" i="6"/>
  <c r="CK284" i="6" s="1"/>
  <c r="BU285" i="6"/>
  <c r="BY285" i="6"/>
  <c r="CI285" i="6" s="1"/>
  <c r="BX286" i="6"/>
  <c r="CH286" i="6" s="1"/>
  <c r="CB286" i="6"/>
  <c r="CL286" i="6" s="1"/>
  <c r="BV287" i="6"/>
  <c r="CF287" i="6" s="1"/>
  <c r="BZ287" i="6"/>
  <c r="CJ287" i="6" s="1"/>
  <c r="BV288" i="6"/>
  <c r="CF288" i="6" s="1"/>
  <c r="BZ288" i="6"/>
  <c r="CJ288" i="6" s="1"/>
  <c r="BX289" i="6"/>
  <c r="CH289" i="6" s="1"/>
  <c r="CB289" i="6"/>
  <c r="CL289" i="6" s="1"/>
  <c r="BX290" i="6"/>
  <c r="CH290" i="6" s="1"/>
  <c r="CB290" i="6"/>
  <c r="CL290" i="6" s="1"/>
  <c r="BX291" i="6"/>
  <c r="CH291" i="6" s="1"/>
  <c r="CB291" i="6"/>
  <c r="CL291" i="6" s="1"/>
  <c r="BW292" i="6"/>
  <c r="CG292" i="6" s="1"/>
  <c r="CA292" i="6"/>
  <c r="CK292" i="6" s="1"/>
  <c r="BX293" i="6"/>
  <c r="CH293" i="6" s="1"/>
  <c r="CB293" i="6"/>
  <c r="CL293" i="6" s="1"/>
  <c r="BW294" i="6"/>
  <c r="CG294" i="6" s="1"/>
  <c r="CA294" i="6"/>
  <c r="CK294" i="6" s="1"/>
  <c r="BV295" i="6"/>
  <c r="CF295" i="6" s="1"/>
  <c r="BZ295" i="6"/>
  <c r="CJ295" i="6" s="1"/>
  <c r="BU296" i="6"/>
  <c r="BY296" i="6"/>
  <c r="CI296" i="6" s="1"/>
  <c r="BX297" i="6"/>
  <c r="CH297" i="6" s="1"/>
  <c r="CB297" i="6"/>
  <c r="CL297" i="6" s="1"/>
  <c r="BW298" i="6"/>
  <c r="CG298" i="6" s="1"/>
  <c r="CA298" i="6"/>
  <c r="CK298" i="6" s="1"/>
  <c r="BV299" i="6"/>
  <c r="CF299" i="6" s="1"/>
  <c r="BZ299" i="6"/>
  <c r="CJ299" i="6" s="1"/>
  <c r="BU300" i="6"/>
  <c r="BY300" i="6"/>
  <c r="CI300" i="6" s="1"/>
  <c r="BU109" i="6"/>
  <c r="BY110" i="6"/>
  <c r="CI110" i="6" s="1"/>
  <c r="BV111" i="6"/>
  <c r="CF111" i="6" s="1"/>
  <c r="BW112" i="6"/>
  <c r="CG112" i="6" s="1"/>
  <c r="BY113" i="6"/>
  <c r="CI113" i="6" s="1"/>
  <c r="CA115" i="6"/>
  <c r="CK115" i="6" s="1"/>
  <c r="BX116" i="6"/>
  <c r="CH116" i="6" s="1"/>
  <c r="BX118" i="6"/>
  <c r="CH118" i="6" s="1"/>
  <c r="CB119" i="6"/>
  <c r="CL119" i="6" s="1"/>
  <c r="BU120" i="6"/>
  <c r="BY122" i="6"/>
  <c r="CI122" i="6" s="1"/>
  <c r="BV123" i="6"/>
  <c r="CF123" i="6" s="1"/>
  <c r="BY124" i="6"/>
  <c r="CI124" i="6" s="1"/>
  <c r="BY125" i="6"/>
  <c r="CI125" i="6" s="1"/>
  <c r="BY126" i="6"/>
  <c r="CI126" i="6" s="1"/>
  <c r="BV127" i="6"/>
  <c r="CF127" i="6" s="1"/>
  <c r="BZ128" i="6"/>
  <c r="CJ128" i="6" s="1"/>
  <c r="BX129" i="6"/>
  <c r="CH129" i="6" s="1"/>
  <c r="CB130" i="6"/>
  <c r="CL130" i="6" s="1"/>
  <c r="BW131" i="6"/>
  <c r="CG131" i="6" s="1"/>
  <c r="BV132" i="6"/>
  <c r="CF132" i="6" s="1"/>
  <c r="BZ133" i="6"/>
  <c r="CJ133" i="6" s="1"/>
  <c r="BU134" i="6"/>
  <c r="CB134" i="6"/>
  <c r="CL134" i="6" s="1"/>
  <c r="BV135" i="6"/>
  <c r="CF135" i="6" s="1"/>
  <c r="BY136" i="6"/>
  <c r="CI136" i="6" s="1"/>
  <c r="BV137" i="6"/>
  <c r="CF137" i="6" s="1"/>
  <c r="CB137" i="6"/>
  <c r="CL137" i="6" s="1"/>
  <c r="BV138" i="6"/>
  <c r="CF138" i="6" s="1"/>
  <c r="BX139" i="6"/>
  <c r="CH139" i="6" s="1"/>
  <c r="BY140" i="6"/>
  <c r="CI140" i="6" s="1"/>
  <c r="BZ141" i="6"/>
  <c r="CJ141" i="6" s="1"/>
  <c r="BU142" i="6"/>
  <c r="CB142" i="6"/>
  <c r="CL142" i="6" s="1"/>
  <c r="BX143" i="6"/>
  <c r="CH143" i="6" s="1"/>
  <c r="BZ144" i="6"/>
  <c r="CJ144" i="6" s="1"/>
  <c r="BV145" i="6"/>
  <c r="CF145" i="6" s="1"/>
  <c r="CB145" i="6"/>
  <c r="CL145" i="6" s="1"/>
  <c r="BV146" i="6"/>
  <c r="CF146" i="6" s="1"/>
  <c r="CB147" i="6"/>
  <c r="CL147" i="6" s="1"/>
  <c r="BZ148" i="6"/>
  <c r="CJ148" i="6" s="1"/>
  <c r="BU149" i="6"/>
  <c r="BZ150" i="6"/>
  <c r="CJ150" i="6" s="1"/>
  <c r="BV151" i="6"/>
  <c r="CF151" i="6" s="1"/>
  <c r="BZ152" i="6"/>
  <c r="CJ152" i="6" s="1"/>
  <c r="BV153" i="6"/>
  <c r="CF153" i="6" s="1"/>
  <c r="CB153" i="6"/>
  <c r="CL153" i="6" s="1"/>
  <c r="BV154" i="6"/>
  <c r="CF154" i="6" s="1"/>
  <c r="CB155" i="6"/>
  <c r="CL155" i="6" s="1"/>
  <c r="BZ156" i="6"/>
  <c r="CJ156" i="6" s="1"/>
  <c r="BX157" i="6"/>
  <c r="CH157" i="6" s="1"/>
  <c r="BX158" i="6"/>
  <c r="CH158" i="6" s="1"/>
  <c r="BU159" i="6"/>
  <c r="CA159" i="6"/>
  <c r="CK159" i="6" s="1"/>
  <c r="BX160" i="6"/>
  <c r="CH160" i="6" s="1"/>
  <c r="CA161" i="6"/>
  <c r="CK161" i="6" s="1"/>
  <c r="BW162" i="6"/>
  <c r="CG162" i="6" s="1"/>
  <c r="BU163" i="6"/>
  <c r="CA164" i="6"/>
  <c r="CK164" i="6" s="1"/>
  <c r="BU165" i="6"/>
  <c r="CA165" i="6"/>
  <c r="CK165" i="6" s="1"/>
  <c r="BX166" i="6"/>
  <c r="CH166" i="6" s="1"/>
  <c r="BW167" i="6"/>
  <c r="CG167" i="6" s="1"/>
  <c r="CA168" i="6"/>
  <c r="CK168" i="6" s="1"/>
  <c r="BX169" i="6"/>
  <c r="CH169" i="6" s="1"/>
  <c r="BU170" i="6"/>
  <c r="CB170" i="6"/>
  <c r="CL170" i="6" s="1"/>
  <c r="BX171" i="6"/>
  <c r="CH171" i="6" s="1"/>
  <c r="BY172" i="6"/>
  <c r="CI172" i="6" s="1"/>
  <c r="BY173" i="6"/>
  <c r="CI173" i="6" s="1"/>
  <c r="CA174" i="6"/>
  <c r="CK174" i="6" s="1"/>
  <c r="BV175" i="6"/>
  <c r="CF175" i="6" s="1"/>
  <c r="CB175" i="6"/>
  <c r="CL175" i="6" s="1"/>
  <c r="BU176" i="6"/>
  <c r="CB176" i="6"/>
  <c r="CL176" i="6" s="1"/>
  <c r="BU177" i="6"/>
  <c r="BW178" i="6"/>
  <c r="CG178" i="6" s="1"/>
  <c r="BX179" i="6"/>
  <c r="CH179" i="6" s="1"/>
  <c r="BY180" i="6"/>
  <c r="CI180" i="6" s="1"/>
  <c r="BX181" i="6"/>
  <c r="CH181" i="6" s="1"/>
  <c r="CA182" i="6"/>
  <c r="CK182" i="6" s="1"/>
  <c r="BZ183" i="6"/>
  <c r="CJ183" i="6" s="1"/>
  <c r="BU184" i="6"/>
  <c r="CB184" i="6"/>
  <c r="CL184" i="6" s="1"/>
  <c r="BX185" i="6"/>
  <c r="CH185" i="6" s="1"/>
  <c r="BY186" i="6"/>
  <c r="CI186" i="6" s="1"/>
  <c r="BY187" i="6"/>
  <c r="CI187" i="6" s="1"/>
  <c r="BW188" i="6"/>
  <c r="CG188" i="6" s="1"/>
  <c r="BW189" i="6"/>
  <c r="CG189" i="6" s="1"/>
  <c r="BU190" i="6"/>
  <c r="CB190" i="6"/>
  <c r="CL190" i="6" s="1"/>
  <c r="BU191" i="6"/>
  <c r="CA192" i="6"/>
  <c r="CK192" i="6" s="1"/>
  <c r="BY193" i="6"/>
  <c r="CI193" i="6" s="1"/>
  <c r="BX194" i="6"/>
  <c r="CH194" i="6" s="1"/>
  <c r="BZ195" i="6"/>
  <c r="CJ195" i="6" s="1"/>
  <c r="BV196" i="6"/>
  <c r="CF196" i="6" s="1"/>
  <c r="BY197" i="6"/>
  <c r="CI197" i="6" s="1"/>
  <c r="BV198" i="6"/>
  <c r="CF198" i="6" s="1"/>
  <c r="BW199" i="6"/>
  <c r="CG199" i="6" s="1"/>
  <c r="BX200" i="6"/>
  <c r="CH200" i="6" s="1"/>
  <c r="BX201" i="6"/>
  <c r="CH201" i="6" s="1"/>
  <c r="BY202" i="6"/>
  <c r="CI202" i="6" s="1"/>
  <c r="BY203" i="6"/>
  <c r="CI203" i="6" s="1"/>
  <c r="BZ204" i="6"/>
  <c r="CJ204" i="6" s="1"/>
  <c r="BX205" i="6"/>
  <c r="CH205" i="6" s="1"/>
  <c r="BV206" i="6"/>
  <c r="CF206" i="6" s="1"/>
  <c r="BW207" i="6"/>
  <c r="CG207" i="6" s="1"/>
  <c r="BV208" i="6"/>
  <c r="CF208" i="6" s="1"/>
  <c r="BX209" i="6"/>
  <c r="CH209" i="6" s="1"/>
  <c r="CA210" i="6"/>
  <c r="CK210" i="6" s="1"/>
  <c r="BV211" i="6"/>
  <c r="CF211" i="6" s="1"/>
  <c r="CB211" i="6"/>
  <c r="CL211" i="6" s="1"/>
  <c r="BU212" i="6"/>
  <c r="CB212" i="6"/>
  <c r="CL212" i="6" s="1"/>
  <c r="BU213" i="6"/>
  <c r="CA214" i="6"/>
  <c r="CK214" i="6" s="1"/>
  <c r="BZ215" i="6"/>
  <c r="CJ215" i="6" s="1"/>
  <c r="BZ216" i="6"/>
  <c r="CJ216" i="6" s="1"/>
  <c r="BZ217" i="6"/>
  <c r="CJ217" i="6" s="1"/>
  <c r="BU218" i="6"/>
  <c r="CB218" i="6"/>
  <c r="CL218" i="6" s="1"/>
  <c r="BU219" i="6"/>
  <c r="BW220" i="6"/>
  <c r="CG220" i="6" s="1"/>
  <c r="BX221" i="6"/>
  <c r="CH221" i="6" s="1"/>
  <c r="BV222" i="6"/>
  <c r="CF222" i="6" s="1"/>
  <c r="BW223" i="6"/>
  <c r="CG223" i="6" s="1"/>
  <c r="BV224" i="6"/>
  <c r="CF224" i="6" s="1"/>
  <c r="BX225" i="6"/>
  <c r="CH225" i="6" s="1"/>
  <c r="CA226" i="6"/>
  <c r="CK226" i="6" s="1"/>
  <c r="BV227" i="6"/>
  <c r="CF227" i="6" s="1"/>
  <c r="CB227" i="6"/>
  <c r="CL227" i="6" s="1"/>
  <c r="BU228" i="6"/>
  <c r="CB228" i="6"/>
  <c r="CL228" i="6" s="1"/>
  <c r="BU229" i="6"/>
  <c r="CA230" i="6"/>
  <c r="CK230" i="6" s="1"/>
  <c r="BU231" i="6"/>
  <c r="CA231" i="6"/>
  <c r="CK231" i="6" s="1"/>
  <c r="BW232" i="6"/>
  <c r="CG232" i="6" s="1"/>
  <c r="BW233" i="6"/>
  <c r="CG233" i="6" s="1"/>
  <c r="BV234" i="6"/>
  <c r="CF234" i="6" s="1"/>
  <c r="BU235" i="6"/>
  <c r="BW236" i="6"/>
  <c r="CG236" i="6" s="1"/>
  <c r="BX237" i="6"/>
  <c r="CH237" i="6" s="1"/>
  <c r="BZ238" i="6"/>
  <c r="CJ238" i="6" s="1"/>
  <c r="BX239" i="6"/>
  <c r="CH239" i="6" s="1"/>
  <c r="BX240" i="6"/>
  <c r="CH240" i="6" s="1"/>
  <c r="BZ241" i="6"/>
  <c r="CJ241" i="6" s="1"/>
  <c r="BW242" i="6"/>
  <c r="CG242" i="6" s="1"/>
  <c r="CB242" i="6"/>
  <c r="CL242" i="6" s="1"/>
  <c r="BW243" i="6"/>
  <c r="CG243" i="6" s="1"/>
  <c r="BW244" i="6"/>
  <c r="CG244" i="6" s="1"/>
  <c r="CB244" i="6"/>
  <c r="CL244" i="6" s="1"/>
  <c r="BV245" i="6"/>
  <c r="CF245" i="6" s="1"/>
  <c r="CB245" i="6"/>
  <c r="CL245" i="6" s="1"/>
  <c r="BY246" i="6"/>
  <c r="CI246" i="6" s="1"/>
  <c r="BU247" i="6"/>
  <c r="CA247" i="6"/>
  <c r="CK247" i="6" s="1"/>
  <c r="BY248" i="6"/>
  <c r="CI248" i="6" s="1"/>
  <c r="BZ249" i="6"/>
  <c r="CJ249" i="6" s="1"/>
  <c r="BW250" i="6"/>
  <c r="CG250" i="6" s="1"/>
  <c r="CB250" i="6"/>
  <c r="CL250" i="6" s="1"/>
  <c r="BW251" i="6"/>
  <c r="CG251" i="6" s="1"/>
  <c r="BW252" i="6"/>
  <c r="CG252" i="6" s="1"/>
  <c r="CB252" i="6"/>
  <c r="CL252" i="6" s="1"/>
  <c r="BV253" i="6"/>
  <c r="CF253" i="6" s="1"/>
  <c r="CB253" i="6"/>
  <c r="CL253" i="6" s="1"/>
  <c r="BY254" i="6"/>
  <c r="CI254" i="6" s="1"/>
  <c r="BW255" i="6"/>
  <c r="CG255" i="6" s="1"/>
  <c r="BY256" i="6"/>
  <c r="CI256" i="6" s="1"/>
  <c r="BU257" i="6"/>
  <c r="CA257" i="6"/>
  <c r="CK257" i="6" s="1"/>
  <c r="BU258" i="6"/>
  <c r="BZ258" i="6"/>
  <c r="CJ258" i="6" s="1"/>
  <c r="BU259" i="6"/>
  <c r="CA259" i="6"/>
  <c r="CK259" i="6" s="1"/>
  <c r="BW260" i="6"/>
  <c r="CG260" i="6" s="1"/>
  <c r="CB260" i="6"/>
  <c r="CL260" i="6" s="1"/>
  <c r="BW261" i="6"/>
  <c r="CG261" i="6" s="1"/>
  <c r="BY262" i="6"/>
  <c r="CI262" i="6" s="1"/>
  <c r="BZ263" i="6"/>
  <c r="CJ263" i="6" s="1"/>
  <c r="BU264" i="6"/>
  <c r="BZ264" i="6"/>
  <c r="CJ264" i="6" s="1"/>
  <c r="BV265" i="6"/>
  <c r="CF265" i="6" s="1"/>
  <c r="CB265" i="6"/>
  <c r="CL265" i="6" s="1"/>
  <c r="BW266" i="6"/>
  <c r="CG266" i="6" s="1"/>
  <c r="CB266" i="6"/>
  <c r="CL266" i="6" s="1"/>
  <c r="BV267" i="6"/>
  <c r="CF267" i="6" s="1"/>
  <c r="CB267" i="6"/>
  <c r="CL267" i="6" s="1"/>
  <c r="BX268" i="6"/>
  <c r="CH268" i="6" s="1"/>
  <c r="BU269" i="6"/>
  <c r="CA269" i="6"/>
  <c r="CK269" i="6" s="1"/>
  <c r="BX270" i="6"/>
  <c r="CH270" i="6" s="1"/>
  <c r="BW271" i="6"/>
  <c r="CG271" i="6" s="1"/>
  <c r="BU272" i="6"/>
  <c r="BZ272" i="6"/>
  <c r="CJ272" i="6" s="1"/>
  <c r="BU273" i="6"/>
  <c r="CA273" i="6"/>
  <c r="CK273" i="6" s="1"/>
  <c r="BW274" i="6"/>
  <c r="CG274" i="6" s="1"/>
  <c r="CB274" i="6"/>
  <c r="CL274" i="6" s="1"/>
  <c r="BV275" i="6"/>
  <c r="CF275" i="6" s="1"/>
  <c r="CB275" i="6"/>
  <c r="CL275" i="6" s="1"/>
  <c r="BX276" i="6"/>
  <c r="CH276" i="6" s="1"/>
  <c r="BW277" i="6"/>
  <c r="CG277" i="6" s="1"/>
  <c r="BY278" i="6"/>
  <c r="CI278" i="6" s="1"/>
  <c r="BW279" i="6"/>
  <c r="CG279" i="6" s="1"/>
  <c r="BY280" i="6"/>
  <c r="CI280" i="6" s="1"/>
  <c r="BZ281" i="6"/>
  <c r="CJ281" i="6" s="1"/>
  <c r="BU282" i="6"/>
  <c r="BZ282" i="6"/>
  <c r="CJ282" i="6" s="1"/>
  <c r="BX283" i="6"/>
  <c r="CH283" i="6" s="1"/>
  <c r="CB283" i="6"/>
  <c r="CL283" i="6" s="1"/>
  <c r="BX284" i="6"/>
  <c r="CH284" i="6" s="1"/>
  <c r="CB284" i="6"/>
  <c r="CL284" i="6" s="1"/>
  <c r="BV285" i="6"/>
  <c r="CF285" i="6" s="1"/>
  <c r="BZ285" i="6"/>
  <c r="CJ285" i="6" s="1"/>
  <c r="BU286" i="6"/>
  <c r="BY286" i="6"/>
  <c r="CI286" i="6" s="1"/>
  <c r="BW287" i="6"/>
  <c r="CG287" i="6" s="1"/>
  <c r="CA287" i="6"/>
  <c r="CK287" i="6" s="1"/>
  <c r="BW288" i="6"/>
  <c r="CG288" i="6" s="1"/>
  <c r="CA288" i="6"/>
  <c r="CK288" i="6" s="1"/>
  <c r="BU289" i="6"/>
  <c r="BY289" i="6"/>
  <c r="CI289" i="6" s="1"/>
  <c r="BU290" i="6"/>
  <c r="BY290" i="6"/>
  <c r="CI290" i="6" s="1"/>
  <c r="BU291" i="6"/>
  <c r="BY291" i="6"/>
  <c r="CI291" i="6" s="1"/>
  <c r="BX292" i="6"/>
  <c r="CH292" i="6" s="1"/>
  <c r="CB292" i="6"/>
  <c r="CL292" i="6" s="1"/>
  <c r="BU293" i="6"/>
  <c r="BY293" i="6"/>
  <c r="CI293" i="6" s="1"/>
  <c r="BX294" i="6"/>
  <c r="CH294" i="6" s="1"/>
  <c r="CB294" i="6"/>
  <c r="CL294" i="6" s="1"/>
  <c r="BW295" i="6"/>
  <c r="CG295" i="6" s="1"/>
  <c r="CA295" i="6"/>
  <c r="CK295" i="6" s="1"/>
  <c r="BV296" i="6"/>
  <c r="CF296" i="6" s="1"/>
  <c r="BZ296" i="6"/>
  <c r="CJ296" i="6" s="1"/>
  <c r="BU297" i="6"/>
  <c r="BY297" i="6"/>
  <c r="CI297" i="6" s="1"/>
  <c r="BX298" i="6"/>
  <c r="CH298" i="6" s="1"/>
  <c r="CB298" i="6"/>
  <c r="CL298" i="6" s="1"/>
  <c r="BW299" i="6"/>
  <c r="CG299" i="6" s="1"/>
  <c r="CA299" i="6"/>
  <c r="CK299" i="6" s="1"/>
  <c r="BV300" i="6"/>
  <c r="CF300" i="6" s="1"/>
  <c r="BZ300" i="6"/>
  <c r="CJ300" i="6" s="1"/>
  <c r="BU106" i="6"/>
  <c r="BU107" i="6"/>
  <c r="BW108" i="6"/>
  <c r="CG108" i="6" s="1"/>
  <c r="BZ109" i="6"/>
  <c r="CJ109" i="6" s="1"/>
  <c r="BZ110" i="6"/>
  <c r="CJ110" i="6" s="1"/>
  <c r="BX111" i="6"/>
  <c r="CH111" i="6" s="1"/>
  <c r="BX112" i="6"/>
  <c r="CH112" i="6" s="1"/>
  <c r="CB113" i="6"/>
  <c r="CL113" i="6" s="1"/>
  <c r="BU114" i="6"/>
  <c r="BY116" i="6"/>
  <c r="CI116" i="6" s="1"/>
  <c r="BW117" i="6"/>
  <c r="CG117" i="6" s="1"/>
  <c r="CA118" i="6"/>
  <c r="CK118" i="6" s="1"/>
  <c r="BU119" i="6"/>
  <c r="BV120" i="6"/>
  <c r="CF120" i="6" s="1"/>
  <c r="BV121" i="6"/>
  <c r="CF121" i="6" s="1"/>
  <c r="BZ122" i="6"/>
  <c r="CJ122" i="6" s="1"/>
  <c r="BZ123" i="6"/>
  <c r="CJ123" i="6" s="1"/>
  <c r="BZ124" i="6"/>
  <c r="CJ124" i="6" s="1"/>
  <c r="CA125" i="6"/>
  <c r="CK125" i="6" s="1"/>
  <c r="BX127" i="6"/>
  <c r="CH127" i="6" s="1"/>
  <c r="BZ129" i="6"/>
  <c r="CJ129" i="6" s="1"/>
  <c r="BY131" i="6"/>
  <c r="CI131" i="6" s="1"/>
  <c r="BX132" i="6"/>
  <c r="CH132" i="6" s="1"/>
  <c r="BU133" i="6"/>
  <c r="CA133" i="6"/>
  <c r="CK133" i="6" s="1"/>
  <c r="BW134" i="6"/>
  <c r="CG134" i="6" s="1"/>
  <c r="BY135" i="6"/>
  <c r="CI135" i="6" s="1"/>
  <c r="CA136" i="6"/>
  <c r="CK136" i="6" s="1"/>
  <c r="BW137" i="6"/>
  <c r="CG137" i="6" s="1"/>
  <c r="BX138" i="6"/>
  <c r="CH138" i="6" s="1"/>
  <c r="CA139" i="6"/>
  <c r="CK139" i="6" s="1"/>
  <c r="CA140" i="6"/>
  <c r="CK140" i="6" s="1"/>
  <c r="BU141" i="6"/>
  <c r="CA141" i="6"/>
  <c r="CK141" i="6" s="1"/>
  <c r="BW142" i="6"/>
  <c r="CG142" i="6" s="1"/>
  <c r="CA143" i="6"/>
  <c r="CK143" i="6" s="1"/>
  <c r="BU144" i="6"/>
  <c r="CB144" i="6"/>
  <c r="CL144" i="6" s="1"/>
  <c r="BW145" i="6"/>
  <c r="CG145" i="6" s="1"/>
  <c r="BX146" i="6"/>
  <c r="CH146" i="6" s="1"/>
  <c r="BW147" i="6"/>
  <c r="CG147" i="6" s="1"/>
  <c r="CA148" i="6"/>
  <c r="CK148" i="6" s="1"/>
  <c r="BX149" i="6"/>
  <c r="CH149" i="6" s="1"/>
  <c r="CA150" i="6"/>
  <c r="CK150" i="6" s="1"/>
  <c r="BY151" i="6"/>
  <c r="CI151" i="6" s="1"/>
  <c r="BU152" i="6"/>
  <c r="CB152" i="6"/>
  <c r="CL152" i="6" s="1"/>
  <c r="BW153" i="6"/>
  <c r="CG153" i="6" s="1"/>
  <c r="BX154" i="6"/>
  <c r="CH154" i="6" s="1"/>
  <c r="BW155" i="6"/>
  <c r="CG155" i="6" s="1"/>
  <c r="CA156" i="6"/>
  <c r="CK156" i="6" s="1"/>
  <c r="CA157" i="6"/>
  <c r="CK157" i="6" s="1"/>
  <c r="BZ158" i="6"/>
  <c r="CJ158" i="6" s="1"/>
  <c r="BV159" i="6"/>
  <c r="CF159" i="6" s="1"/>
  <c r="BZ160" i="6"/>
  <c r="CJ160" i="6" s="1"/>
  <c r="BV161" i="6"/>
  <c r="CF161" i="6" s="1"/>
  <c r="CB161" i="6"/>
  <c r="CL161" i="6" s="1"/>
  <c r="BY162" i="6"/>
  <c r="CI162" i="6" s="1"/>
  <c r="BX163" i="6"/>
  <c r="CH163" i="6" s="1"/>
  <c r="BU164" i="6"/>
  <c r="CB164" i="6"/>
  <c r="CL164" i="6" s="1"/>
  <c r="BV165" i="6"/>
  <c r="CF165" i="6" s="1"/>
  <c r="BZ166" i="6"/>
  <c r="CJ166" i="6" s="1"/>
  <c r="BX167" i="6"/>
  <c r="CH167" i="6" s="1"/>
  <c r="BV168" i="6"/>
  <c r="CF168" i="6" s="1"/>
  <c r="BY169" i="6"/>
  <c r="CI169" i="6" s="1"/>
  <c r="BW170" i="6"/>
  <c r="CG170" i="6" s="1"/>
  <c r="CA171" i="6"/>
  <c r="CK171" i="6" s="1"/>
  <c r="CA172" i="6"/>
  <c r="CK172" i="6" s="1"/>
  <c r="BZ173" i="6"/>
  <c r="CJ173" i="6" s="1"/>
  <c r="BV174" i="6"/>
  <c r="CF174" i="6" s="1"/>
  <c r="BW175" i="6"/>
  <c r="CG175" i="6" s="1"/>
  <c r="BW176" i="6"/>
  <c r="CG176" i="6" s="1"/>
  <c r="BX177" i="6"/>
  <c r="CH177" i="6" s="1"/>
  <c r="BY178" i="6"/>
  <c r="CI178" i="6" s="1"/>
  <c r="CA179" i="6"/>
  <c r="CK179" i="6" s="1"/>
  <c r="CA180" i="6"/>
  <c r="CK180" i="6" s="1"/>
  <c r="BY181" i="6"/>
  <c r="CI181" i="6" s="1"/>
  <c r="BV182" i="6"/>
  <c r="CF182" i="6" s="1"/>
  <c r="BU183" i="6"/>
  <c r="CA183" i="6"/>
  <c r="CK183" i="6" s="1"/>
  <c r="BW184" i="6"/>
  <c r="CG184" i="6" s="1"/>
  <c r="CA185" i="6"/>
  <c r="CK185" i="6" s="1"/>
  <c r="CA186" i="6"/>
  <c r="CK186" i="6" s="1"/>
  <c r="BZ187" i="6"/>
  <c r="CJ187" i="6" s="1"/>
  <c r="BY188" i="6"/>
  <c r="CI188" i="6" s="1"/>
  <c r="BX189" i="6"/>
  <c r="CH189" i="6" s="1"/>
  <c r="BW190" i="6"/>
  <c r="CG190" i="6" s="1"/>
  <c r="BX191" i="6"/>
  <c r="CH191" i="6" s="1"/>
  <c r="BU192" i="6"/>
  <c r="CB192" i="6"/>
  <c r="CL192" i="6" s="1"/>
  <c r="CB193" i="6"/>
  <c r="CL193" i="6" s="1"/>
  <c r="BZ194" i="6"/>
  <c r="CJ194" i="6" s="1"/>
  <c r="BU195" i="6"/>
  <c r="BW196" i="6"/>
  <c r="CG196" i="6" s="1"/>
  <c r="CB197" i="6"/>
  <c r="CL197" i="6" s="1"/>
  <c r="BW198" i="6"/>
  <c r="CG198" i="6" s="1"/>
  <c r="BX199" i="6"/>
  <c r="CH199" i="6" s="1"/>
  <c r="BZ200" i="6"/>
  <c r="CJ200" i="6" s="1"/>
  <c r="BY201" i="6"/>
  <c r="CI201" i="6" s="1"/>
  <c r="CA202" i="6"/>
  <c r="CK202" i="6" s="1"/>
  <c r="BZ203" i="6"/>
  <c r="CJ203" i="6" s="1"/>
  <c r="CA204" i="6"/>
  <c r="CK204" i="6" s="1"/>
  <c r="CA205" i="6"/>
  <c r="CK205" i="6" s="1"/>
  <c r="BW206" i="6"/>
  <c r="CG206" i="6" s="1"/>
  <c r="BX207" i="6"/>
  <c r="CH207" i="6" s="1"/>
  <c r="BX208" i="6"/>
  <c r="CH208" i="6" s="1"/>
  <c r="BY209" i="6"/>
  <c r="CI209" i="6" s="1"/>
  <c r="BV210" i="6"/>
  <c r="CF210" i="6" s="1"/>
  <c r="BW211" i="6"/>
  <c r="CG211" i="6" s="1"/>
  <c r="BW212" i="6"/>
  <c r="CG212" i="6" s="1"/>
  <c r="BX213" i="6"/>
  <c r="CH213" i="6" s="1"/>
  <c r="BU214" i="6"/>
  <c r="CB214" i="6"/>
  <c r="CL214" i="6" s="1"/>
  <c r="BU215" i="6"/>
  <c r="BU216" i="6"/>
  <c r="CB216" i="6"/>
  <c r="CL216" i="6" s="1"/>
  <c r="BU217" i="6"/>
  <c r="CA217" i="6"/>
  <c r="CK217" i="6" s="1"/>
  <c r="BW218" i="6"/>
  <c r="CG218" i="6" s="1"/>
  <c r="BX219" i="6"/>
  <c r="CH219" i="6" s="1"/>
  <c r="BY220" i="6"/>
  <c r="CI220" i="6" s="1"/>
  <c r="CA221" i="6"/>
  <c r="CK221" i="6" s="1"/>
  <c r="BW222" i="6"/>
  <c r="CG222" i="6" s="1"/>
  <c r="BX223" i="6"/>
  <c r="CH223" i="6" s="1"/>
  <c r="BX224" i="6"/>
  <c r="CH224" i="6" s="1"/>
  <c r="BY225" i="6"/>
  <c r="CI225" i="6" s="1"/>
  <c r="BV226" i="6"/>
  <c r="CF226" i="6" s="1"/>
  <c r="BW227" i="6"/>
  <c r="CG227" i="6" s="1"/>
  <c r="BW228" i="6"/>
  <c r="CG228" i="6" s="1"/>
  <c r="BX229" i="6"/>
  <c r="CH229" i="6" s="1"/>
  <c r="BU230" i="6"/>
  <c r="CB230" i="6"/>
  <c r="CL230" i="6" s="1"/>
  <c r="BV231" i="6"/>
  <c r="CF231" i="6" s="1"/>
  <c r="BY232" i="6"/>
  <c r="CI232" i="6" s="1"/>
  <c r="BX233" i="6"/>
  <c r="CH233" i="6" s="1"/>
  <c r="BX234" i="6"/>
  <c r="CH234" i="6" s="1"/>
  <c r="BX235" i="6"/>
  <c r="CH235" i="6" s="1"/>
  <c r="BY236" i="6"/>
  <c r="CI236" i="6" s="1"/>
  <c r="CA237" i="6"/>
  <c r="CK237" i="6" s="1"/>
  <c r="BU238" i="6"/>
  <c r="CB238" i="6"/>
  <c r="CL238" i="6" s="1"/>
  <c r="BY239" i="6"/>
  <c r="CI239" i="6" s="1"/>
  <c r="BZ240" i="6"/>
  <c r="CJ240" i="6" s="1"/>
  <c r="BV241" i="6"/>
  <c r="CF241" i="6" s="1"/>
  <c r="CA241" i="6"/>
  <c r="CK241" i="6" s="1"/>
  <c r="BX242" i="6"/>
  <c r="CH242" i="6" s="1"/>
  <c r="BY243" i="6"/>
  <c r="CI243" i="6" s="1"/>
  <c r="BX244" i="6"/>
  <c r="CH244" i="6" s="1"/>
  <c r="BX245" i="6"/>
  <c r="CH245" i="6" s="1"/>
  <c r="BU246" i="6"/>
  <c r="BZ246" i="6"/>
  <c r="CJ246" i="6" s="1"/>
  <c r="BW247" i="6"/>
  <c r="CG247" i="6" s="1"/>
  <c r="CB247" i="6"/>
  <c r="CL247" i="6" s="1"/>
  <c r="BU248" i="6"/>
  <c r="BZ248" i="6"/>
  <c r="CJ248" i="6" s="1"/>
  <c r="BV249" i="6"/>
  <c r="CF249" i="6" s="1"/>
  <c r="CA249" i="6"/>
  <c r="CK249" i="6" s="1"/>
  <c r="BX250" i="6"/>
  <c r="CH250" i="6" s="1"/>
  <c r="BY251" i="6"/>
  <c r="CI251" i="6" s="1"/>
  <c r="BX252" i="6"/>
  <c r="CH252" i="6" s="1"/>
  <c r="BX253" i="6"/>
  <c r="CH253" i="6" s="1"/>
  <c r="BU254" i="6"/>
  <c r="BZ254" i="6"/>
  <c r="CJ254" i="6" s="1"/>
  <c r="BY255" i="6"/>
  <c r="CI255" i="6" s="1"/>
  <c r="BU256" i="6"/>
  <c r="BZ256" i="6"/>
  <c r="CJ256" i="6" s="1"/>
  <c r="BW257" i="6"/>
  <c r="CG257" i="6" s="1"/>
  <c r="CB257" i="6"/>
  <c r="CL257" i="6" s="1"/>
  <c r="BV258" i="6"/>
  <c r="CF258" i="6" s="1"/>
  <c r="CA258" i="6"/>
  <c r="CK258" i="6" s="1"/>
  <c r="BW259" i="6"/>
  <c r="CG259" i="6" s="1"/>
  <c r="CB259" i="6"/>
  <c r="CL259" i="6" s="1"/>
  <c r="BX260" i="6"/>
  <c r="CH260" i="6" s="1"/>
  <c r="BY261" i="6"/>
  <c r="CI261" i="6" s="1"/>
  <c r="BU262" i="6"/>
  <c r="BZ262" i="6"/>
  <c r="CJ262" i="6" s="1"/>
  <c r="BV263" i="6"/>
  <c r="CF263" i="6" s="1"/>
  <c r="CA263" i="6"/>
  <c r="CK263" i="6" s="1"/>
  <c r="BV264" i="6"/>
  <c r="CF264" i="6" s="1"/>
  <c r="CA264" i="6"/>
  <c r="CK264" i="6" s="1"/>
  <c r="BX265" i="6"/>
  <c r="CH265" i="6" s="1"/>
  <c r="BX266" i="6"/>
  <c r="CH266" i="6" s="1"/>
  <c r="BX267" i="6"/>
  <c r="CH267" i="6" s="1"/>
  <c r="BY268" i="6"/>
  <c r="CI268" i="6" s="1"/>
  <c r="BW269" i="6"/>
  <c r="CG269" i="6" s="1"/>
  <c r="CB269" i="6"/>
  <c r="CL269" i="6" s="1"/>
  <c r="BY270" i="6"/>
  <c r="CI270" i="6" s="1"/>
  <c r="BY271" i="6"/>
  <c r="CI271" i="6" s="1"/>
  <c r="BV272" i="6"/>
  <c r="CF272" i="6" s="1"/>
  <c r="CA272" i="6"/>
  <c r="CK272" i="6" s="1"/>
  <c r="BW273" i="6"/>
  <c r="CG273" i="6" s="1"/>
  <c r="CB273" i="6"/>
  <c r="CL273" i="6" s="1"/>
  <c r="BX274" i="6"/>
  <c r="CH274" i="6" s="1"/>
  <c r="BX275" i="6"/>
  <c r="CH275" i="6" s="1"/>
  <c r="BY276" i="6"/>
  <c r="CI276" i="6" s="1"/>
  <c r="BY277" i="6"/>
  <c r="CI277" i="6" s="1"/>
  <c r="BU278" i="6"/>
  <c r="BZ278" i="6"/>
  <c r="CJ278" i="6" s="1"/>
  <c r="BY279" i="6"/>
  <c r="CI279" i="6" s="1"/>
  <c r="BU280" i="6"/>
  <c r="BZ280" i="6"/>
  <c r="CJ280" i="6" s="1"/>
  <c r="BV281" i="6"/>
  <c r="CF281" i="6" s="1"/>
  <c r="CA281" i="6"/>
  <c r="CK281" i="6" s="1"/>
  <c r="BV282" i="6"/>
  <c r="CF282" i="6" s="1"/>
  <c r="CA282" i="6"/>
  <c r="CK282" i="6" s="1"/>
  <c r="BU283" i="6"/>
  <c r="BY283" i="6"/>
  <c r="CI283" i="6" s="1"/>
  <c r="BU284" i="6"/>
  <c r="BY284" i="6"/>
  <c r="CI284" i="6" s="1"/>
  <c r="BW285" i="6"/>
  <c r="CG285" i="6" s="1"/>
  <c r="CA285" i="6"/>
  <c r="CK285" i="6" s="1"/>
  <c r="BV286" i="6"/>
  <c r="CF286" i="6" s="1"/>
  <c r="BZ286" i="6"/>
  <c r="CJ286" i="6" s="1"/>
  <c r="BX287" i="6"/>
  <c r="CH287" i="6" s="1"/>
  <c r="CB287" i="6"/>
  <c r="CL287" i="6" s="1"/>
  <c r="BX288" i="6"/>
  <c r="CH288" i="6" s="1"/>
  <c r="CB288" i="6"/>
  <c r="CL288" i="6" s="1"/>
  <c r="BV289" i="6"/>
  <c r="CF289" i="6" s="1"/>
  <c r="BZ289" i="6"/>
  <c r="CJ289" i="6" s="1"/>
  <c r="BV290" i="6"/>
  <c r="CF290" i="6" s="1"/>
  <c r="BZ290" i="6"/>
  <c r="CJ290" i="6" s="1"/>
  <c r="BV291" i="6"/>
  <c r="CF291" i="6" s="1"/>
  <c r="BZ291" i="6"/>
  <c r="CJ291" i="6" s="1"/>
  <c r="BU292" i="6"/>
  <c r="BY292" i="6"/>
  <c r="CI292" i="6" s="1"/>
  <c r="BV293" i="6"/>
  <c r="CF293" i="6" s="1"/>
  <c r="BZ293" i="6"/>
  <c r="CJ293" i="6" s="1"/>
  <c r="BU294" i="6"/>
  <c r="BY294" i="6"/>
  <c r="CI294" i="6" s="1"/>
  <c r="BX295" i="6"/>
  <c r="CH295" i="6" s="1"/>
  <c r="CB295" i="6"/>
  <c r="CL295" i="6" s="1"/>
  <c r="BW296" i="6"/>
  <c r="CG296" i="6" s="1"/>
  <c r="CA296" i="6"/>
  <c r="CK296" i="6" s="1"/>
  <c r="BV297" i="6"/>
  <c r="CF297" i="6" s="1"/>
  <c r="BZ297" i="6"/>
  <c r="CJ297" i="6" s="1"/>
  <c r="BU298" i="6"/>
  <c r="BY298" i="6"/>
  <c r="CI298" i="6" s="1"/>
  <c r="BX299" i="6"/>
  <c r="CH299" i="6" s="1"/>
  <c r="CB299" i="6"/>
  <c r="CL299" i="6" s="1"/>
  <c r="BW300" i="6"/>
  <c r="CG300" i="6" s="1"/>
  <c r="CA300" i="6"/>
  <c r="CK300" i="6" s="1"/>
  <c r="BV106" i="6"/>
  <c r="CF106" i="6" s="1"/>
  <c r="BX107" i="6"/>
  <c r="CH107" i="6" s="1"/>
  <c r="BZ108" i="6"/>
  <c r="CJ108" i="6" s="1"/>
  <c r="BZ111" i="6"/>
  <c r="CJ111" i="6" s="1"/>
  <c r="CB112" i="6"/>
  <c r="CL112" i="6" s="1"/>
  <c r="BU113" i="6"/>
  <c r="BX114" i="6"/>
  <c r="CH114" i="6" s="1"/>
  <c r="BV115" i="6"/>
  <c r="CF115" i="6" s="1"/>
  <c r="BY117" i="6"/>
  <c r="CI117" i="6" s="1"/>
  <c r="CB118" i="6"/>
  <c r="CL118" i="6" s="1"/>
  <c r="BV119" i="6"/>
  <c r="CF119" i="6" s="1"/>
  <c r="BZ120" i="6"/>
  <c r="CJ120" i="6" s="1"/>
  <c r="BX121" i="6"/>
  <c r="CH121" i="6" s="1"/>
  <c r="CB123" i="6"/>
  <c r="CL123" i="6" s="1"/>
  <c r="BW126" i="6"/>
  <c r="CG126" i="6" s="1"/>
  <c r="BZ127" i="6"/>
  <c r="CJ127" i="6" s="1"/>
  <c r="BV128" i="6"/>
  <c r="CF128" i="6" s="1"/>
  <c r="CA129" i="6"/>
  <c r="CK129" i="6" s="1"/>
  <c r="BW130" i="6"/>
  <c r="CG130" i="6" s="1"/>
  <c r="BZ132" i="6"/>
  <c r="CJ132" i="6" s="1"/>
  <c r="BV133" i="6"/>
  <c r="CF133" i="6" s="1"/>
  <c r="BY134" i="6"/>
  <c r="CI134" i="6" s="1"/>
  <c r="BZ135" i="6"/>
  <c r="CJ135" i="6" s="1"/>
  <c r="BU136" i="6"/>
  <c r="CB136" i="6"/>
  <c r="CL136" i="6" s="1"/>
  <c r="BX137" i="6"/>
  <c r="CH137" i="6" s="1"/>
  <c r="BZ138" i="6"/>
  <c r="CJ138" i="6" s="1"/>
  <c r="BV139" i="6"/>
  <c r="CF139" i="6" s="1"/>
  <c r="CB139" i="6"/>
  <c r="CL139" i="6" s="1"/>
  <c r="BU140" i="6"/>
  <c r="CB140" i="6"/>
  <c r="CL140" i="6" s="1"/>
  <c r="BV141" i="6"/>
  <c r="CF141" i="6" s="1"/>
  <c r="BY142" i="6"/>
  <c r="CI142" i="6" s="1"/>
  <c r="BV143" i="6"/>
  <c r="CF143" i="6" s="1"/>
  <c r="CB143" i="6"/>
  <c r="CL143" i="6" s="1"/>
  <c r="BV144" i="6"/>
  <c r="CF144" i="6" s="1"/>
  <c r="BX145" i="6"/>
  <c r="CH145" i="6" s="1"/>
  <c r="BZ146" i="6"/>
  <c r="CJ146" i="6" s="1"/>
  <c r="BV148" i="6"/>
  <c r="CF148" i="6" s="1"/>
  <c r="BZ151" i="6"/>
  <c r="CJ151" i="6" s="1"/>
  <c r="BZ154" i="6"/>
  <c r="CJ154" i="6" s="1"/>
  <c r="BV156" i="6"/>
  <c r="CF156" i="6" s="1"/>
  <c r="CB160" i="6"/>
  <c r="CL160" i="6" s="1"/>
  <c r="BY165" i="6"/>
  <c r="CI165" i="6" s="1"/>
  <c r="BY170" i="6"/>
  <c r="CI170" i="6" s="1"/>
  <c r="CB172" i="6"/>
  <c r="CL172" i="6" s="1"/>
  <c r="BU173" i="6"/>
  <c r="BW174" i="6"/>
  <c r="CG174" i="6" s="1"/>
  <c r="BX175" i="6"/>
  <c r="CH175" i="6" s="1"/>
  <c r="BY176" i="6"/>
  <c r="CI176" i="6" s="1"/>
  <c r="BY177" i="6"/>
  <c r="CI177" i="6" s="1"/>
  <c r="CA178" i="6"/>
  <c r="CK178" i="6" s="1"/>
  <c r="BV179" i="6"/>
  <c r="CF179" i="6" s="1"/>
  <c r="BV185" i="6"/>
  <c r="CF185" i="6" s="1"/>
  <c r="CA188" i="6"/>
  <c r="CK188" i="6" s="1"/>
  <c r="BW192" i="6"/>
  <c r="CG192" i="6" s="1"/>
  <c r="BY198" i="6"/>
  <c r="CI198" i="6" s="1"/>
  <c r="CA199" i="6"/>
  <c r="CK199" i="6" s="1"/>
  <c r="CB200" i="6"/>
  <c r="CL200" i="6" s="1"/>
  <c r="BV205" i="6"/>
  <c r="CF205" i="6" s="1"/>
  <c r="BZ208" i="6"/>
  <c r="CJ208" i="6" s="1"/>
  <c r="CB209" i="6"/>
  <c r="CL209" i="6" s="1"/>
  <c r="BY222" i="6"/>
  <c r="CI222" i="6" s="1"/>
  <c r="CA223" i="6"/>
  <c r="CK223" i="6" s="1"/>
  <c r="BW226" i="6"/>
  <c r="CG226" i="6" s="1"/>
  <c r="BX227" i="6"/>
  <c r="CH227" i="6" s="1"/>
  <c r="BY228" i="6"/>
  <c r="CI228" i="6" s="1"/>
  <c r="BY229" i="6"/>
  <c r="CI229" i="6" s="1"/>
  <c r="CA232" i="6"/>
  <c r="CK232" i="6" s="1"/>
  <c r="CB239" i="6"/>
  <c r="CL239" i="6" s="1"/>
  <c r="BU240" i="6"/>
  <c r="BW241" i="6"/>
  <c r="CG241" i="6" s="1"/>
  <c r="BU243" i="6"/>
  <c r="BY245" i="6"/>
  <c r="CI245" i="6" s="1"/>
  <c r="BX247" i="6"/>
  <c r="CH247" i="6" s="1"/>
  <c r="BV248" i="6"/>
  <c r="CF248" i="6" s="1"/>
  <c r="BW249" i="6"/>
  <c r="CG249" i="6" s="1"/>
  <c r="BU251" i="6"/>
  <c r="BY253" i="6"/>
  <c r="CI253" i="6" s="1"/>
  <c r="BX257" i="6"/>
  <c r="CH257" i="6" s="1"/>
  <c r="BZ260" i="6"/>
  <c r="CJ260" i="6" s="1"/>
  <c r="BW264" i="6"/>
  <c r="CG264" i="6" s="1"/>
  <c r="BY267" i="6"/>
  <c r="CI267" i="6" s="1"/>
  <c r="BX269" i="6"/>
  <c r="CH269" i="6" s="1"/>
  <c r="BZ274" i="6"/>
  <c r="CJ274" i="6" s="1"/>
  <c r="BV278" i="6"/>
  <c r="CF278" i="6" s="1"/>
  <c r="BV280" i="6"/>
  <c r="CF280" i="6" s="1"/>
  <c r="BW281" i="6"/>
  <c r="CG281" i="6" s="1"/>
  <c r="CB282" i="6"/>
  <c r="CL282" i="6" s="1"/>
  <c r="BZ283" i="6"/>
  <c r="CJ283" i="6" s="1"/>
  <c r="BW286" i="6"/>
  <c r="CG286" i="6" s="1"/>
  <c r="BU287" i="6"/>
  <c r="BW290" i="6"/>
  <c r="CG290" i="6" s="1"/>
  <c r="BU295" i="6"/>
  <c r="CB296" i="6"/>
  <c r="CL296" i="6" s="1"/>
  <c r="BU299" i="6"/>
  <c r="CB300" i="6"/>
  <c r="CL300" i="6" s="1"/>
  <c r="BX153" i="6"/>
  <c r="CH153" i="6" s="1"/>
  <c r="BV157" i="6"/>
  <c r="CF157" i="6" s="1"/>
  <c r="BY159" i="6"/>
  <c r="CI159" i="6" s="1"/>
  <c r="CA162" i="6"/>
  <c r="CK162" i="6" s="1"/>
  <c r="BW164" i="6"/>
  <c r="CG164" i="6" s="1"/>
  <c r="BY167" i="6"/>
  <c r="CI167" i="6" s="1"/>
  <c r="CB179" i="6"/>
  <c r="CL179" i="6" s="1"/>
  <c r="BU180" i="6"/>
  <c r="CB185" i="6"/>
  <c r="CL185" i="6" s="1"/>
  <c r="BU186" i="6"/>
  <c r="BY189" i="6"/>
  <c r="CI189" i="6" s="1"/>
  <c r="BW193" i="6"/>
  <c r="CG193" i="6" s="1"/>
  <c r="BW197" i="6"/>
  <c r="CG197" i="6" s="1"/>
  <c r="BZ201" i="6"/>
  <c r="CJ201" i="6" s="1"/>
  <c r="BV202" i="6"/>
  <c r="CF202" i="6" s="1"/>
  <c r="CB205" i="6"/>
  <c r="CL205" i="6" s="1"/>
  <c r="BW214" i="6"/>
  <c r="CG214" i="6" s="1"/>
  <c r="BX215" i="6"/>
  <c r="CH215" i="6" s="1"/>
  <c r="BY218" i="6"/>
  <c r="CI218" i="6" s="1"/>
  <c r="BY219" i="6"/>
  <c r="CI219" i="6" s="1"/>
  <c r="CA220" i="6"/>
  <c r="CK220" i="6" s="1"/>
  <c r="BV221" i="6"/>
  <c r="CF221" i="6" s="1"/>
  <c r="BZ224" i="6"/>
  <c r="CJ224" i="6" s="1"/>
  <c r="CB225" i="6"/>
  <c r="CL225" i="6" s="1"/>
  <c r="BX147" i="6"/>
  <c r="CH147" i="6" s="1"/>
  <c r="BV150" i="6"/>
  <c r="CF150" i="6" s="1"/>
  <c r="BV152" i="6"/>
  <c r="CF152" i="6" s="1"/>
  <c r="BX155" i="6"/>
  <c r="CH155" i="6" s="1"/>
  <c r="CB157" i="6"/>
  <c r="CL157" i="6" s="1"/>
  <c r="BU166" i="6"/>
  <c r="BZ169" i="6"/>
  <c r="CJ169" i="6" s="1"/>
  <c r="BV171" i="6"/>
  <c r="CF171" i="6" s="1"/>
  <c r="CB180" i="6"/>
  <c r="CL180" i="6" s="1"/>
  <c r="BW182" i="6"/>
  <c r="CG182" i="6" s="1"/>
  <c r="BY184" i="6"/>
  <c r="CI184" i="6" s="1"/>
  <c r="CB186" i="6"/>
  <c r="CL186" i="6" s="1"/>
  <c r="BU187" i="6"/>
  <c r="BY190" i="6"/>
  <c r="CI190" i="6" s="1"/>
  <c r="BY191" i="6"/>
  <c r="CI191" i="6" s="1"/>
  <c r="BX195" i="6"/>
  <c r="CH195" i="6" s="1"/>
  <c r="BY196" i="6"/>
  <c r="CI196" i="6" s="1"/>
  <c r="BU203" i="6"/>
  <c r="BV216" i="6"/>
  <c r="CF216" i="6" s="1"/>
  <c r="BV217" i="6"/>
  <c r="CF217" i="6" s="1"/>
  <c r="CB221" i="6"/>
  <c r="CL221" i="6" s="1"/>
  <c r="BW230" i="6"/>
  <c r="CG230" i="6" s="1"/>
  <c r="BY235" i="6"/>
  <c r="CI235" i="6" s="1"/>
  <c r="CA236" i="6"/>
  <c r="CK236" i="6" s="1"/>
  <c r="BV237" i="6"/>
  <c r="CF237" i="6" s="1"/>
  <c r="BV238" i="6"/>
  <c r="CF238" i="6" s="1"/>
  <c r="BZ242" i="6"/>
  <c r="CJ242" i="6" s="1"/>
  <c r="CB246" i="6"/>
  <c r="CL246" i="6" s="1"/>
  <c r="BZ250" i="6"/>
  <c r="CJ250" i="6" s="1"/>
  <c r="CB254" i="6"/>
  <c r="CL254" i="6" s="1"/>
  <c r="BU255" i="6"/>
  <c r="CB256" i="6"/>
  <c r="CL256" i="6" s="1"/>
  <c r="BX259" i="6"/>
  <c r="CH259" i="6" s="1"/>
  <c r="BU261" i="6"/>
  <c r="CB262" i="6"/>
  <c r="CL262" i="6" s="1"/>
  <c r="CB263" i="6"/>
  <c r="CL263" i="6" s="1"/>
  <c r="BY265" i="6"/>
  <c r="CI265" i="6" s="1"/>
  <c r="BU268" i="6"/>
  <c r="CA270" i="6"/>
  <c r="CK270" i="6" s="1"/>
  <c r="BZ271" i="6"/>
  <c r="CJ271" i="6" s="1"/>
  <c r="BX273" i="6"/>
  <c r="CH273" i="6" s="1"/>
  <c r="CA276" i="6"/>
  <c r="CK276" i="6" s="1"/>
  <c r="BZ277" i="6"/>
  <c r="CJ277" i="6" s="1"/>
  <c r="BZ279" i="6"/>
  <c r="CJ279" i="6" s="1"/>
  <c r="BZ284" i="6"/>
  <c r="CJ284" i="6" s="1"/>
  <c r="CB285" i="6"/>
  <c r="CL285" i="6" s="1"/>
  <c r="BU288" i="6"/>
  <c r="BW289" i="6"/>
  <c r="CG289" i="6" s="1"/>
  <c r="BW291" i="6"/>
  <c r="CG291" i="6" s="1"/>
  <c r="BZ292" i="6"/>
  <c r="CJ292" i="6" s="1"/>
  <c r="BW293" i="6"/>
  <c r="CG293" i="6" s="1"/>
  <c r="BZ294" i="6"/>
  <c r="CJ294" i="6" s="1"/>
  <c r="BW297" i="6"/>
  <c r="CG297" i="6" s="1"/>
  <c r="BZ298" i="6"/>
  <c r="CJ298" i="6" s="1"/>
  <c r="BY149" i="6"/>
  <c r="CI149" i="6" s="1"/>
  <c r="CA158" i="6"/>
  <c r="CK158" i="6" s="1"/>
  <c r="BU160" i="6"/>
  <c r="BW161" i="6"/>
  <c r="CG161" i="6" s="1"/>
  <c r="BY163" i="6"/>
  <c r="CI163" i="6" s="1"/>
  <c r="CB166" i="6"/>
  <c r="CL166" i="6" s="1"/>
  <c r="BX168" i="6"/>
  <c r="CH168" i="6" s="1"/>
  <c r="CB171" i="6"/>
  <c r="CL171" i="6" s="1"/>
  <c r="BU172" i="6"/>
  <c r="CB181" i="6"/>
  <c r="CL181" i="6" s="1"/>
  <c r="BV183" i="6"/>
  <c r="CF183" i="6" s="1"/>
  <c r="CA194" i="6"/>
  <c r="CK194" i="6" s="1"/>
  <c r="BU200" i="6"/>
  <c r="CA203" i="6"/>
  <c r="CK203" i="6" s="1"/>
  <c r="BV204" i="6"/>
  <c r="CF204" i="6" s="1"/>
  <c r="BY206" i="6"/>
  <c r="CI206" i="6" s="1"/>
  <c r="CA207" i="6"/>
  <c r="CK207" i="6" s="1"/>
  <c r="BW210" i="6"/>
  <c r="CG210" i="6" s="1"/>
  <c r="BX211" i="6"/>
  <c r="CH211" i="6" s="1"/>
  <c r="BY212" i="6"/>
  <c r="CI212" i="6" s="1"/>
  <c r="BY213" i="6"/>
  <c r="CI213" i="6" s="1"/>
  <c r="CB237" i="6"/>
  <c r="CL237" i="6" s="1"/>
  <c r="BZ255" i="6"/>
  <c r="CJ255" i="6" s="1"/>
  <c r="BW258" i="6"/>
  <c r="CG258" i="6" s="1"/>
  <c r="BZ261" i="6"/>
  <c r="CJ261" i="6" s="1"/>
  <c r="CA268" i="6"/>
  <c r="CK268" i="6" s="1"/>
  <c r="BW272" i="6"/>
  <c r="CG272" i="6" s="1"/>
  <c r="BY275" i="6"/>
  <c r="CI275" i="6" s="1"/>
  <c r="BW282" i="6"/>
  <c r="CG282" i="6" s="1"/>
  <c r="BV283" i="6"/>
  <c r="CF283" i="6" s="1"/>
  <c r="BY288" i="6"/>
  <c r="CI288" i="6" s="1"/>
  <c r="BY233" i="6"/>
  <c r="CI233" i="6" s="1"/>
  <c r="BZ234" i="6"/>
  <c r="CJ234" i="6" s="1"/>
  <c r="CB241" i="6"/>
  <c r="CL241" i="6" s="1"/>
  <c r="BV262" i="6"/>
  <c r="CF262" i="6" s="1"/>
  <c r="BZ266" i="6"/>
  <c r="CJ266" i="6" s="1"/>
  <c r="BU270" i="6"/>
  <c r="CB281" i="6"/>
  <c r="CL281" i="6" s="1"/>
  <c r="BV284" i="6"/>
  <c r="CF284" i="6" s="1"/>
  <c r="BY287" i="6"/>
  <c r="CI287" i="6" s="1"/>
  <c r="CA290" i="6"/>
  <c r="CK290" i="6" s="1"/>
  <c r="BZ243" i="6"/>
  <c r="CJ243" i="6" s="1"/>
  <c r="BU276" i="6"/>
  <c r="BZ252" i="6"/>
  <c r="CJ252" i="6" s="1"/>
  <c r="CA289" i="6"/>
  <c r="CK289" i="6" s="1"/>
  <c r="BV292" i="6"/>
  <c r="CF292" i="6" s="1"/>
  <c r="CA293" i="6"/>
  <c r="CK293" i="6" s="1"/>
  <c r="BY295" i="6"/>
  <c r="CI295" i="6" s="1"/>
  <c r="BY231" i="6"/>
  <c r="CI231" i="6" s="1"/>
  <c r="CB240" i="6"/>
  <c r="CL240" i="6" s="1"/>
  <c r="BV246" i="6"/>
  <c r="CF246" i="6" s="1"/>
  <c r="CB249" i="6"/>
  <c r="CL249" i="6" s="1"/>
  <c r="BU277" i="6"/>
  <c r="CB280" i="6"/>
  <c r="CL280" i="6" s="1"/>
  <c r="CA286" i="6"/>
  <c r="CK286" i="6" s="1"/>
  <c r="CA291" i="6"/>
  <c r="CK291" i="6" s="1"/>
  <c r="BV294" i="6"/>
  <c r="CF294" i="6" s="1"/>
  <c r="BX296" i="6"/>
  <c r="CH296" i="6" s="1"/>
  <c r="BV298" i="6"/>
  <c r="CF298" i="6" s="1"/>
  <c r="BX300" i="6"/>
  <c r="CH300" i="6" s="1"/>
  <c r="BZ244" i="6"/>
  <c r="CJ244" i="6" s="1"/>
  <c r="CB248" i="6"/>
  <c r="CL248" i="6" s="1"/>
  <c r="BV254" i="6"/>
  <c r="CF254" i="6" s="1"/>
  <c r="BZ251" i="6"/>
  <c r="CJ251" i="6" s="1"/>
  <c r="BV256" i="6"/>
  <c r="CF256" i="6" s="1"/>
  <c r="BW263" i="6"/>
  <c r="CG263" i="6" s="1"/>
  <c r="BU271" i="6"/>
  <c r="CB278" i="6"/>
  <c r="CL278" i="6" s="1"/>
  <c r="BU279" i="6"/>
  <c r="BX285" i="6"/>
  <c r="CH285" i="6" s="1"/>
  <c r="CA297" i="6"/>
  <c r="CK297" i="6" s="1"/>
  <c r="BY299" i="6"/>
  <c r="CI299" i="6" s="1"/>
  <c r="AA5" i="2"/>
  <c r="CK5" i="2"/>
  <c r="AB10" i="1" s="1"/>
  <c r="CO5" i="2"/>
  <c r="AF10" i="1" s="1"/>
  <c r="AE5" i="2"/>
  <c r="CM5" i="2"/>
  <c r="AD10" i="1" s="1"/>
  <c r="AC5" i="2"/>
  <c r="AB5" i="2"/>
  <c r="AC10" i="1"/>
  <c r="CP5" i="2"/>
  <c r="AG10" i="1" s="1"/>
  <c r="AF5" i="2"/>
  <c r="CJ5" i="2"/>
  <c r="AA10" i="1" s="1"/>
  <c r="Z5" i="2"/>
  <c r="Y5" i="2"/>
  <c r="W5" i="2"/>
  <c r="CN5" i="2"/>
  <c r="AE10" i="1" s="1"/>
  <c r="AD5" i="2"/>
  <c r="AZ5" i="2"/>
  <c r="BH5" i="2" s="1"/>
  <c r="Z4" i="6"/>
  <c r="AO4" i="6"/>
  <c r="AT4" i="6"/>
  <c r="AU4" i="6"/>
  <c r="AV4" i="6"/>
  <c r="AB4" i="6"/>
  <c r="AC4" i="6"/>
  <c r="AA4" i="6"/>
  <c r="AG4" i="2"/>
  <c r="L9" i="1" s="1"/>
  <c r="A4" i="5"/>
  <c r="M9" i="1" s="1"/>
  <c r="BZ4" i="2"/>
  <c r="CH4" i="2" s="1"/>
  <c r="BX4" i="2"/>
  <c r="CF4" i="2" s="1"/>
  <c r="BV4" i="2"/>
  <c r="CD4" i="2" s="1"/>
  <c r="BT4" i="2"/>
  <c r="CB4" i="2" s="1"/>
  <c r="BY4" i="2"/>
  <c r="CG4" i="2" s="1"/>
  <c r="BS4" i="2"/>
  <c r="CA4" i="2" s="1"/>
  <c r="BU4" i="2"/>
  <c r="CC4" i="2" s="1"/>
  <c r="BW4" i="2"/>
  <c r="CE4" i="2" s="1"/>
  <c r="AN4" i="2"/>
  <c r="AQ4" i="2"/>
  <c r="AM4" i="2"/>
  <c r="AL4" i="2"/>
  <c r="AO4" i="2"/>
  <c r="AP4" i="2"/>
  <c r="K4" i="2"/>
  <c r="S4" i="2" s="1"/>
  <c r="G4" i="2"/>
  <c r="O4" i="2" s="1"/>
  <c r="H4" i="2"/>
  <c r="P4" i="2" s="1"/>
  <c r="L4" i="2"/>
  <c r="T4" i="2" s="1"/>
  <c r="I4" i="2"/>
  <c r="Q4" i="2" s="1"/>
  <c r="M4" i="2"/>
  <c r="U4" i="2" s="1"/>
  <c r="J4" i="2"/>
  <c r="R4" i="2" s="1"/>
  <c r="N4" i="2"/>
  <c r="V4" i="2" s="1"/>
  <c r="AT5" i="2" l="1"/>
  <c r="BB5" i="2" s="1"/>
  <c r="AU5" i="2"/>
  <c r="BC5" i="2" s="1"/>
  <c r="AV5" i="2"/>
  <c r="BD5" i="2" s="1"/>
  <c r="V10" i="1" s="1"/>
  <c r="W4" i="6"/>
  <c r="Y4" i="6"/>
  <c r="AR4" i="6"/>
  <c r="AP4" i="6"/>
  <c r="AY5" i="2"/>
  <c r="BG5" i="2" s="1"/>
  <c r="Y10" i="1" s="1"/>
  <c r="AW5" i="2"/>
  <c r="BE5" i="2" s="1"/>
  <c r="AD4" i="6"/>
  <c r="X4" i="6"/>
  <c r="AQ4" i="6"/>
  <c r="AX5" i="2"/>
  <c r="BF5" i="2" s="1"/>
  <c r="AH4" i="6"/>
  <c r="AJ4" i="6"/>
  <c r="AL4" i="6"/>
  <c r="AN4" i="6"/>
  <c r="AG4" i="6"/>
  <c r="AI4" i="6"/>
  <c r="AK4" i="6"/>
  <c r="AM4" i="6"/>
  <c r="E5" i="6"/>
  <c r="R10" i="1"/>
  <c r="M5" i="6"/>
  <c r="CM5" i="6" s="1"/>
  <c r="CW5" i="6" s="1"/>
  <c r="Z10" i="1"/>
  <c r="CZ5" i="2"/>
  <c r="T5" i="6"/>
  <c r="CT5" i="6" s="1"/>
  <c r="DD5" i="6" s="1"/>
  <c r="CW5" i="2"/>
  <c r="Q5" i="6"/>
  <c r="CQ5" i="6" s="1"/>
  <c r="DA5" i="6" s="1"/>
  <c r="CT5" i="2"/>
  <c r="N5" i="6"/>
  <c r="CN5" i="6" s="1"/>
  <c r="CX5" i="6" s="1"/>
  <c r="CY5" i="2"/>
  <c r="S5" i="6"/>
  <c r="CS5" i="6" s="1"/>
  <c r="DC5" i="6" s="1"/>
  <c r="CU5" i="2"/>
  <c r="O5" i="6"/>
  <c r="CO5" i="6" s="1"/>
  <c r="CY5" i="6" s="1"/>
  <c r="CI4" i="2"/>
  <c r="Z9" i="1" s="1"/>
  <c r="CX5" i="2"/>
  <c r="R5" i="6"/>
  <c r="CR5" i="6" s="1"/>
  <c r="DB5" i="6" s="1"/>
  <c r="CV5" i="2"/>
  <c r="P5" i="6"/>
  <c r="CP5" i="6" s="1"/>
  <c r="CZ5" i="6" s="1"/>
  <c r="CA104" i="6"/>
  <c r="CK104" i="6" s="1"/>
  <c r="BU104" i="6"/>
  <c r="CE104" i="6" s="1"/>
  <c r="CD104" i="6" s="1"/>
  <c r="BX102" i="6"/>
  <c r="CH102" i="6" s="1"/>
  <c r="BX104" i="6"/>
  <c r="CH104" i="6" s="1"/>
  <c r="BW103" i="6"/>
  <c r="CG103" i="6" s="1"/>
  <c r="BX105" i="6"/>
  <c r="CH105" i="6" s="1"/>
  <c r="BU101" i="6"/>
  <c r="CE101" i="6" s="1"/>
  <c r="CD101" i="6" s="1"/>
  <c r="BU105" i="6"/>
  <c r="CE105" i="6" s="1"/>
  <c r="CD105" i="6" s="1"/>
  <c r="BW101" i="6"/>
  <c r="CG101" i="6" s="1"/>
  <c r="BY104" i="6"/>
  <c r="CI104" i="6" s="1"/>
  <c r="BZ104" i="6"/>
  <c r="CJ104" i="6" s="1"/>
  <c r="CB104" i="6"/>
  <c r="CL104" i="6" s="1"/>
  <c r="BW104" i="6"/>
  <c r="CG104" i="6" s="1"/>
  <c r="BY105" i="6"/>
  <c r="CI105" i="6" s="1"/>
  <c r="BZ105" i="6"/>
  <c r="CJ105" i="6" s="1"/>
  <c r="CB105" i="6"/>
  <c r="CL105" i="6" s="1"/>
  <c r="BW105" i="6"/>
  <c r="CG105" i="6" s="1"/>
  <c r="CA105" i="6"/>
  <c r="CK105" i="6" s="1"/>
  <c r="BZ102" i="6"/>
  <c r="CJ102" i="6" s="1"/>
  <c r="CB102" i="6"/>
  <c r="CL102" i="6" s="1"/>
  <c r="CA102" i="6"/>
  <c r="CK102" i="6" s="1"/>
  <c r="BW102" i="6"/>
  <c r="CG102" i="6" s="1"/>
  <c r="BU103" i="6"/>
  <c r="CE103" i="6" s="1"/>
  <c r="CD103" i="6" s="1"/>
  <c r="BY103" i="6"/>
  <c r="CI103" i="6" s="1"/>
  <c r="BZ103" i="6"/>
  <c r="CJ103" i="6" s="1"/>
  <c r="BX103" i="6"/>
  <c r="CH103" i="6" s="1"/>
  <c r="CB103" i="6"/>
  <c r="CL103" i="6" s="1"/>
  <c r="CA103" i="6"/>
  <c r="CK103" i="6" s="1"/>
  <c r="BY101" i="6"/>
  <c r="CI101" i="6" s="1"/>
  <c r="BZ101" i="6"/>
  <c r="CJ101" i="6" s="1"/>
  <c r="BX101" i="6"/>
  <c r="CH101" i="6" s="1"/>
  <c r="CB101" i="6"/>
  <c r="CL101" i="6" s="1"/>
  <c r="CA101" i="6"/>
  <c r="CK101" i="6" s="1"/>
  <c r="BY102" i="6"/>
  <c r="CI102" i="6" s="1"/>
  <c r="BV104" i="6"/>
  <c r="CF104" i="6" s="1"/>
  <c r="BU102" i="6"/>
  <c r="CE102" i="6" s="1"/>
  <c r="CD102" i="6" s="1"/>
  <c r="CE268" i="6"/>
  <c r="CD268" i="6" s="1"/>
  <c r="CC268" i="6"/>
  <c r="CE166" i="6"/>
  <c r="CD166" i="6" s="1"/>
  <c r="CC166" i="6"/>
  <c r="CE240" i="6"/>
  <c r="CD240" i="6" s="1"/>
  <c r="CC240" i="6"/>
  <c r="CC173" i="6"/>
  <c r="CE173" i="6"/>
  <c r="CD173" i="6" s="1"/>
  <c r="CE278" i="6"/>
  <c r="CD278" i="6" s="1"/>
  <c r="CC278" i="6"/>
  <c r="CE217" i="6"/>
  <c r="CD217" i="6" s="1"/>
  <c r="CC217" i="6"/>
  <c r="CC192" i="6"/>
  <c r="CE192" i="6"/>
  <c r="CD192" i="6" s="1"/>
  <c r="CC152" i="6"/>
  <c r="CE152" i="6"/>
  <c r="CD152" i="6" s="1"/>
  <c r="CE191" i="6"/>
  <c r="CD191" i="6" s="1"/>
  <c r="CC191" i="6"/>
  <c r="CC177" i="6"/>
  <c r="CE177" i="6"/>
  <c r="CD177" i="6" s="1"/>
  <c r="CE300" i="6"/>
  <c r="CD300" i="6" s="1"/>
  <c r="CC300" i="6"/>
  <c r="CE151" i="6"/>
  <c r="CD151" i="6" s="1"/>
  <c r="CC151" i="6"/>
  <c r="CE274" i="6"/>
  <c r="CD274" i="6" s="1"/>
  <c r="CC274" i="6"/>
  <c r="CE266" i="6"/>
  <c r="CD266" i="6" s="1"/>
  <c r="CC266" i="6"/>
  <c r="CE250" i="6"/>
  <c r="CD250" i="6" s="1"/>
  <c r="CC250" i="6"/>
  <c r="CE242" i="6"/>
  <c r="CD242" i="6" s="1"/>
  <c r="CC242" i="6"/>
  <c r="CE225" i="6"/>
  <c r="CD225" i="6" s="1"/>
  <c r="CC225" i="6"/>
  <c r="CE209" i="6"/>
  <c r="CD209" i="6" s="1"/>
  <c r="CC209" i="6"/>
  <c r="CE178" i="6"/>
  <c r="CD178" i="6" s="1"/>
  <c r="CC178" i="6"/>
  <c r="CE122" i="6"/>
  <c r="CD122" i="6" s="1"/>
  <c r="CC122" i="6"/>
  <c r="CE110" i="6"/>
  <c r="CD110" i="6" s="1"/>
  <c r="CC110" i="6"/>
  <c r="CC140" i="6"/>
  <c r="CE140" i="6"/>
  <c r="CD140" i="6" s="1"/>
  <c r="CC298" i="6"/>
  <c r="CE298" i="6"/>
  <c r="CD298" i="6" s="1"/>
  <c r="CC294" i="6"/>
  <c r="CE294" i="6"/>
  <c r="CD294" i="6" s="1"/>
  <c r="CE284" i="6"/>
  <c r="CD284" i="6" s="1"/>
  <c r="CC284" i="6"/>
  <c r="CE280" i="6"/>
  <c r="CD280" i="6" s="1"/>
  <c r="CC280" i="6"/>
  <c r="CE214" i="6"/>
  <c r="CD214" i="6" s="1"/>
  <c r="CC214" i="6"/>
  <c r="CE141" i="6"/>
  <c r="CD141" i="6" s="1"/>
  <c r="CC141" i="6"/>
  <c r="CE114" i="6"/>
  <c r="CD114" i="6" s="1"/>
  <c r="CC114" i="6"/>
  <c r="CE106" i="6"/>
  <c r="CD106" i="6" s="1"/>
  <c r="CC106" i="6"/>
  <c r="CE291" i="6"/>
  <c r="CD291" i="6" s="1"/>
  <c r="CC291" i="6"/>
  <c r="CE272" i="6"/>
  <c r="CD272" i="6" s="1"/>
  <c r="CC272" i="6"/>
  <c r="CE269" i="6"/>
  <c r="CD269" i="6" s="1"/>
  <c r="CC269" i="6"/>
  <c r="CE257" i="6"/>
  <c r="CD257" i="6" s="1"/>
  <c r="CC257" i="6"/>
  <c r="CE219" i="6"/>
  <c r="CD219" i="6" s="1"/>
  <c r="CC219" i="6"/>
  <c r="CC134" i="6"/>
  <c r="CE134" i="6"/>
  <c r="CD134" i="6" s="1"/>
  <c r="CE222" i="6"/>
  <c r="CD222" i="6" s="1"/>
  <c r="CC222" i="6"/>
  <c r="CE206" i="6"/>
  <c r="CD206" i="6" s="1"/>
  <c r="CC206" i="6"/>
  <c r="CE196" i="6"/>
  <c r="CD196" i="6" s="1"/>
  <c r="CC196" i="6"/>
  <c r="CC189" i="6"/>
  <c r="CE189" i="6"/>
  <c r="CD189" i="6" s="1"/>
  <c r="CE127" i="6"/>
  <c r="CD127" i="6" s="1"/>
  <c r="CC127" i="6"/>
  <c r="CE241" i="6"/>
  <c r="CD241" i="6" s="1"/>
  <c r="CC241" i="6"/>
  <c r="CE237" i="6"/>
  <c r="CD237" i="6" s="1"/>
  <c r="CC237" i="6"/>
  <c r="CE227" i="6"/>
  <c r="CD227" i="6" s="1"/>
  <c r="CC227" i="6"/>
  <c r="CC223" i="6"/>
  <c r="CE223" i="6"/>
  <c r="CD223" i="6" s="1"/>
  <c r="CE205" i="6"/>
  <c r="CD205" i="6" s="1"/>
  <c r="CC205" i="6"/>
  <c r="CC185" i="6"/>
  <c r="CE185" i="6"/>
  <c r="CD185" i="6" s="1"/>
  <c r="CC179" i="6"/>
  <c r="CE179" i="6"/>
  <c r="CD179" i="6" s="1"/>
  <c r="CC175" i="6"/>
  <c r="CE175" i="6"/>
  <c r="CD175" i="6" s="1"/>
  <c r="CC171" i="6"/>
  <c r="CE171" i="6"/>
  <c r="CD171" i="6" s="1"/>
  <c r="CC161" i="6"/>
  <c r="CE161" i="6"/>
  <c r="CD161" i="6" s="1"/>
  <c r="CE153" i="6"/>
  <c r="CD153" i="6" s="1"/>
  <c r="CC153" i="6"/>
  <c r="CE145" i="6"/>
  <c r="CD145" i="6" s="1"/>
  <c r="CC145" i="6"/>
  <c r="CC143" i="6"/>
  <c r="CE143" i="6"/>
  <c r="CD143" i="6" s="1"/>
  <c r="CE139" i="6"/>
  <c r="CD139" i="6" s="1"/>
  <c r="CC139" i="6"/>
  <c r="CE131" i="6"/>
  <c r="CD131" i="6" s="1"/>
  <c r="CC131" i="6"/>
  <c r="CC126" i="6"/>
  <c r="CE126" i="6"/>
  <c r="CD126" i="6" s="1"/>
  <c r="CC112" i="6"/>
  <c r="CE112" i="6"/>
  <c r="CD112" i="6" s="1"/>
  <c r="CC180" i="6"/>
  <c r="CE180" i="6"/>
  <c r="CD180" i="6" s="1"/>
  <c r="CE262" i="6"/>
  <c r="CD262" i="6" s="1"/>
  <c r="CC262" i="6"/>
  <c r="CC230" i="6"/>
  <c r="CE230" i="6"/>
  <c r="CD230" i="6" s="1"/>
  <c r="CC183" i="6"/>
  <c r="CE183" i="6"/>
  <c r="CD183" i="6" s="1"/>
  <c r="CC164" i="6"/>
  <c r="CE164" i="6"/>
  <c r="CD164" i="6" s="1"/>
  <c r="CC264" i="6"/>
  <c r="CE264" i="6"/>
  <c r="CD264" i="6" s="1"/>
  <c r="CE235" i="6"/>
  <c r="CD235" i="6" s="1"/>
  <c r="CC235" i="6"/>
  <c r="CE212" i="6"/>
  <c r="CD212" i="6" s="1"/>
  <c r="CC212" i="6"/>
  <c r="CE176" i="6"/>
  <c r="CD176" i="6" s="1"/>
  <c r="CC176" i="6"/>
  <c r="CE170" i="6"/>
  <c r="CD170" i="6" s="1"/>
  <c r="CC170" i="6"/>
  <c r="CC149" i="6"/>
  <c r="CE149" i="6"/>
  <c r="CD149" i="6" s="1"/>
  <c r="CC120" i="6"/>
  <c r="CE120" i="6"/>
  <c r="CD120" i="6" s="1"/>
  <c r="CE285" i="6"/>
  <c r="CD285" i="6" s="1"/>
  <c r="CC285" i="6"/>
  <c r="CE275" i="6"/>
  <c r="CD275" i="6" s="1"/>
  <c r="CC275" i="6"/>
  <c r="CE201" i="6"/>
  <c r="CD201" i="6" s="1"/>
  <c r="CC201" i="6"/>
  <c r="CC146" i="6"/>
  <c r="CE146" i="6"/>
  <c r="CD146" i="6" s="1"/>
  <c r="CE281" i="6"/>
  <c r="CD281" i="6" s="1"/>
  <c r="CC281" i="6"/>
  <c r="CE263" i="6"/>
  <c r="CD263" i="6" s="1"/>
  <c r="CC263" i="6"/>
  <c r="CE249" i="6"/>
  <c r="CD249" i="6" s="1"/>
  <c r="CC249" i="6"/>
  <c r="CE226" i="6"/>
  <c r="CD226" i="6" s="1"/>
  <c r="CC226" i="6"/>
  <c r="CE210" i="6"/>
  <c r="CD210" i="6" s="1"/>
  <c r="CC210" i="6"/>
  <c r="CE182" i="6"/>
  <c r="CD182" i="6" s="1"/>
  <c r="CC182" i="6"/>
  <c r="CE174" i="6"/>
  <c r="CD174" i="6" s="1"/>
  <c r="CC174" i="6"/>
  <c r="CE155" i="6"/>
  <c r="CD155" i="6" s="1"/>
  <c r="CC155" i="6"/>
  <c r="CC147" i="6"/>
  <c r="CE147" i="6"/>
  <c r="CD147" i="6" s="1"/>
  <c r="CE121" i="6"/>
  <c r="CD121" i="6" s="1"/>
  <c r="CC121" i="6"/>
  <c r="CE261" i="6"/>
  <c r="CD261" i="6" s="1"/>
  <c r="CC261" i="6"/>
  <c r="CE203" i="6"/>
  <c r="CD203" i="6" s="1"/>
  <c r="CC203" i="6"/>
  <c r="CC186" i="6"/>
  <c r="CE186" i="6"/>
  <c r="CD186" i="6" s="1"/>
  <c r="CE256" i="6"/>
  <c r="CD256" i="6" s="1"/>
  <c r="CC256" i="6"/>
  <c r="CE195" i="6"/>
  <c r="CD195" i="6" s="1"/>
  <c r="CC195" i="6"/>
  <c r="CE107" i="6"/>
  <c r="CD107" i="6" s="1"/>
  <c r="CC107" i="6"/>
  <c r="CE213" i="6"/>
  <c r="CD213" i="6" s="1"/>
  <c r="CC213" i="6"/>
  <c r="CE165" i="6"/>
  <c r="CD165" i="6" s="1"/>
  <c r="CC165" i="6"/>
  <c r="CE296" i="6"/>
  <c r="CD296" i="6" s="1"/>
  <c r="CC296" i="6"/>
  <c r="CE169" i="6"/>
  <c r="CD169" i="6" s="1"/>
  <c r="CC169" i="6"/>
  <c r="CC154" i="6"/>
  <c r="CE154" i="6"/>
  <c r="CD154" i="6" s="1"/>
  <c r="CE124" i="6"/>
  <c r="CD124" i="6" s="1"/>
  <c r="CC124" i="6"/>
  <c r="CC116" i="6"/>
  <c r="CE116" i="6"/>
  <c r="CD116" i="6" s="1"/>
  <c r="CE260" i="6"/>
  <c r="CD260" i="6" s="1"/>
  <c r="CC260" i="6"/>
  <c r="CE252" i="6"/>
  <c r="CD252" i="6" s="1"/>
  <c r="CC252" i="6"/>
  <c r="CC244" i="6"/>
  <c r="CE244" i="6"/>
  <c r="CD244" i="6" s="1"/>
  <c r="CE239" i="6"/>
  <c r="CD239" i="6" s="1"/>
  <c r="CC239" i="6"/>
  <c r="CE236" i="6"/>
  <c r="CD236" i="6" s="1"/>
  <c r="CC236" i="6"/>
  <c r="CE220" i="6"/>
  <c r="CD220" i="6" s="1"/>
  <c r="CC220" i="6"/>
  <c r="CE181" i="6"/>
  <c r="CD181" i="6" s="1"/>
  <c r="CC181" i="6"/>
  <c r="CE162" i="6"/>
  <c r="CD162" i="6" s="1"/>
  <c r="CC162" i="6"/>
  <c r="CC125" i="6"/>
  <c r="CE125" i="6"/>
  <c r="CD125" i="6" s="1"/>
  <c r="CE117" i="6"/>
  <c r="CD117" i="6" s="1"/>
  <c r="CC117" i="6"/>
  <c r="CE108" i="6"/>
  <c r="CD108" i="6" s="1"/>
  <c r="CC108" i="6"/>
  <c r="CE271" i="6"/>
  <c r="CD271" i="6" s="1"/>
  <c r="CC271" i="6"/>
  <c r="CC276" i="6"/>
  <c r="CE276" i="6"/>
  <c r="CD276" i="6" s="1"/>
  <c r="CC160" i="6"/>
  <c r="CE160" i="6"/>
  <c r="CD160" i="6" s="1"/>
  <c r="CE187" i="6"/>
  <c r="CD187" i="6" s="1"/>
  <c r="CC187" i="6"/>
  <c r="CC295" i="6"/>
  <c r="CE295" i="6"/>
  <c r="CD295" i="6" s="1"/>
  <c r="CE251" i="6"/>
  <c r="CD251" i="6" s="1"/>
  <c r="CC251" i="6"/>
  <c r="CE113" i="6"/>
  <c r="CD113" i="6" s="1"/>
  <c r="CC113" i="6"/>
  <c r="CE292" i="6"/>
  <c r="CD292" i="6" s="1"/>
  <c r="CC292" i="6"/>
  <c r="CE238" i="6"/>
  <c r="CD238" i="6" s="1"/>
  <c r="CC238" i="6"/>
  <c r="CC144" i="6"/>
  <c r="CE144" i="6"/>
  <c r="CD144" i="6" s="1"/>
  <c r="CE119" i="6"/>
  <c r="CD119" i="6" s="1"/>
  <c r="CC119" i="6"/>
  <c r="CC297" i="6"/>
  <c r="CE297" i="6"/>
  <c r="CD297" i="6" s="1"/>
  <c r="CE293" i="6"/>
  <c r="CD293" i="6" s="1"/>
  <c r="CC293" i="6"/>
  <c r="CE289" i="6"/>
  <c r="CD289" i="6" s="1"/>
  <c r="CC289" i="6"/>
  <c r="CE259" i="6"/>
  <c r="CD259" i="6" s="1"/>
  <c r="CC259" i="6"/>
  <c r="CE229" i="6"/>
  <c r="CD229" i="6" s="1"/>
  <c r="CC229" i="6"/>
  <c r="CC184" i="6"/>
  <c r="CE184" i="6"/>
  <c r="CD184" i="6" s="1"/>
  <c r="CC232" i="6"/>
  <c r="CE232" i="6"/>
  <c r="CD232" i="6" s="1"/>
  <c r="CC188" i="6"/>
  <c r="CE188" i="6"/>
  <c r="CD188" i="6" s="1"/>
  <c r="CC123" i="6"/>
  <c r="CE123" i="6"/>
  <c r="CD123" i="6" s="1"/>
  <c r="CE233" i="6"/>
  <c r="CD233" i="6" s="1"/>
  <c r="CC233" i="6"/>
  <c r="CE198" i="6"/>
  <c r="CD198" i="6" s="1"/>
  <c r="CC198" i="6"/>
  <c r="CE167" i="6"/>
  <c r="CD167" i="6" s="1"/>
  <c r="CC167" i="6"/>
  <c r="CE221" i="6"/>
  <c r="CD221" i="6" s="1"/>
  <c r="CC221" i="6"/>
  <c r="CE211" i="6"/>
  <c r="CD211" i="6" s="1"/>
  <c r="CC211" i="6"/>
  <c r="CC207" i="6"/>
  <c r="CE207" i="6"/>
  <c r="CD207" i="6" s="1"/>
  <c r="CE199" i="6"/>
  <c r="CD199" i="6" s="1"/>
  <c r="CC199" i="6"/>
  <c r="CC157" i="6"/>
  <c r="CE157" i="6"/>
  <c r="CD157" i="6" s="1"/>
  <c r="CC137" i="6"/>
  <c r="CE137" i="6"/>
  <c r="CD137" i="6" s="1"/>
  <c r="CE118" i="6"/>
  <c r="CD118" i="6" s="1"/>
  <c r="CC118" i="6"/>
  <c r="CE243" i="6"/>
  <c r="CD243" i="6" s="1"/>
  <c r="CC243" i="6"/>
  <c r="CE216" i="6"/>
  <c r="CD216" i="6" s="1"/>
  <c r="CC216" i="6"/>
  <c r="CC133" i="6"/>
  <c r="CE133" i="6"/>
  <c r="CD133" i="6" s="1"/>
  <c r="CC190" i="6"/>
  <c r="CE190" i="6"/>
  <c r="CD190" i="6" s="1"/>
  <c r="CE163" i="6"/>
  <c r="CD163" i="6" s="1"/>
  <c r="CC163" i="6"/>
  <c r="CE234" i="6"/>
  <c r="CD234" i="6" s="1"/>
  <c r="CC234" i="6"/>
  <c r="CE279" i="6"/>
  <c r="CD279" i="6" s="1"/>
  <c r="CC279" i="6"/>
  <c r="CE277" i="6"/>
  <c r="CD277" i="6" s="1"/>
  <c r="CC277" i="6"/>
  <c r="CE270" i="6"/>
  <c r="CD270" i="6" s="1"/>
  <c r="CC270" i="6"/>
  <c r="CE200" i="6"/>
  <c r="CD200" i="6" s="1"/>
  <c r="CC200" i="6"/>
  <c r="CC172" i="6"/>
  <c r="CE172" i="6"/>
  <c r="CD172" i="6" s="1"/>
  <c r="CE288" i="6"/>
  <c r="CD288" i="6" s="1"/>
  <c r="CC288" i="6"/>
  <c r="CE255" i="6"/>
  <c r="CD255" i="6" s="1"/>
  <c r="CC255" i="6"/>
  <c r="CC299" i="6"/>
  <c r="CE299" i="6"/>
  <c r="CD299" i="6" s="1"/>
  <c r="CE287" i="6"/>
  <c r="CD287" i="6" s="1"/>
  <c r="CC287" i="6"/>
  <c r="CC136" i="6"/>
  <c r="CE136" i="6"/>
  <c r="CD136" i="6" s="1"/>
  <c r="CE283" i="6"/>
  <c r="CD283" i="6" s="1"/>
  <c r="CC283" i="6"/>
  <c r="CC254" i="6"/>
  <c r="CE254" i="6"/>
  <c r="CD254" i="6" s="1"/>
  <c r="CE248" i="6"/>
  <c r="CD248" i="6" s="1"/>
  <c r="CC248" i="6"/>
  <c r="CE246" i="6"/>
  <c r="CD246" i="6" s="1"/>
  <c r="CC246" i="6"/>
  <c r="CC215" i="6"/>
  <c r="CE215" i="6"/>
  <c r="CD215" i="6" s="1"/>
  <c r="CC290" i="6"/>
  <c r="CE290" i="6"/>
  <c r="CD290" i="6" s="1"/>
  <c r="CE286" i="6"/>
  <c r="CD286" i="6" s="1"/>
  <c r="CC286" i="6"/>
  <c r="CC282" i="6"/>
  <c r="CE282" i="6"/>
  <c r="CD282" i="6" s="1"/>
  <c r="CE273" i="6"/>
  <c r="CD273" i="6" s="1"/>
  <c r="CC273" i="6"/>
  <c r="CE258" i="6"/>
  <c r="CD258" i="6" s="1"/>
  <c r="CC258" i="6"/>
  <c r="CE247" i="6"/>
  <c r="CD247" i="6" s="1"/>
  <c r="CC247" i="6"/>
  <c r="CE231" i="6"/>
  <c r="CD231" i="6" s="1"/>
  <c r="CC231" i="6"/>
  <c r="CE228" i="6"/>
  <c r="CD228" i="6" s="1"/>
  <c r="CC228" i="6"/>
  <c r="CE218" i="6"/>
  <c r="CD218" i="6" s="1"/>
  <c r="CC218" i="6"/>
  <c r="CC159" i="6"/>
  <c r="CE159" i="6"/>
  <c r="CD159" i="6" s="1"/>
  <c r="CE142" i="6"/>
  <c r="CD142" i="6" s="1"/>
  <c r="CC142" i="6"/>
  <c r="CE109" i="6"/>
  <c r="CD109" i="6" s="1"/>
  <c r="CC109" i="6"/>
  <c r="CE267" i="6"/>
  <c r="CD267" i="6" s="1"/>
  <c r="CC267" i="6"/>
  <c r="CE265" i="6"/>
  <c r="CD265" i="6" s="1"/>
  <c r="CC265" i="6"/>
  <c r="CE253" i="6"/>
  <c r="CD253" i="6" s="1"/>
  <c r="CC253" i="6"/>
  <c r="CC245" i="6"/>
  <c r="CE245" i="6"/>
  <c r="CD245" i="6" s="1"/>
  <c r="CE138" i="6"/>
  <c r="CD138" i="6" s="1"/>
  <c r="CC138" i="6"/>
  <c r="CC135" i="6"/>
  <c r="CE135" i="6"/>
  <c r="CD135" i="6" s="1"/>
  <c r="CE202" i="6"/>
  <c r="CD202" i="6" s="1"/>
  <c r="CC202" i="6"/>
  <c r="CE197" i="6"/>
  <c r="CD197" i="6" s="1"/>
  <c r="CC197" i="6"/>
  <c r="CC193" i="6"/>
  <c r="CE193" i="6"/>
  <c r="CD193" i="6" s="1"/>
  <c r="CE128" i="6"/>
  <c r="CD128" i="6" s="1"/>
  <c r="CC128" i="6"/>
  <c r="CE224" i="6"/>
  <c r="CD224" i="6" s="1"/>
  <c r="CC224" i="6"/>
  <c r="CE208" i="6"/>
  <c r="CD208" i="6" s="1"/>
  <c r="CC208" i="6"/>
  <c r="CE204" i="6"/>
  <c r="CD204" i="6" s="1"/>
  <c r="CC204" i="6"/>
  <c r="CE194" i="6"/>
  <c r="CD194" i="6" s="1"/>
  <c r="CC194" i="6"/>
  <c r="CE168" i="6"/>
  <c r="CD168" i="6" s="1"/>
  <c r="CC168" i="6"/>
  <c r="CE158" i="6"/>
  <c r="CD158" i="6" s="1"/>
  <c r="CC158" i="6"/>
  <c r="CC156" i="6"/>
  <c r="CE156" i="6"/>
  <c r="CD156" i="6" s="1"/>
  <c r="CC150" i="6"/>
  <c r="CE150" i="6"/>
  <c r="CD150" i="6" s="1"/>
  <c r="CC148" i="6"/>
  <c r="CE148" i="6"/>
  <c r="CD148" i="6" s="1"/>
  <c r="CC132" i="6"/>
  <c r="CE132" i="6"/>
  <c r="CD132" i="6" s="1"/>
  <c r="CE130" i="6"/>
  <c r="CD130" i="6" s="1"/>
  <c r="CC130" i="6"/>
  <c r="CC129" i="6"/>
  <c r="CE129" i="6"/>
  <c r="CD129" i="6" s="1"/>
  <c r="CE115" i="6"/>
  <c r="CD115" i="6" s="1"/>
  <c r="CC115" i="6"/>
  <c r="CE111" i="6"/>
  <c r="CD111" i="6" s="1"/>
  <c r="CC111" i="6"/>
  <c r="X10" i="1"/>
  <c r="T10" i="1"/>
  <c r="CQ5" i="2"/>
  <c r="CS5" i="2"/>
  <c r="BR5" i="2"/>
  <c r="W10" i="1"/>
  <c r="X5" i="2"/>
  <c r="U10" i="1"/>
  <c r="CM4" i="2"/>
  <c r="AD9" i="1" s="1"/>
  <c r="AJ4" i="2"/>
  <c r="AS4" i="2" s="1"/>
  <c r="CO4" i="2"/>
  <c r="AF9" i="1" s="1"/>
  <c r="CP4" i="2"/>
  <c r="AG9" i="1" s="1"/>
  <c r="CK4" i="2"/>
  <c r="AB9" i="1" s="1"/>
  <c r="CL4" i="2"/>
  <c r="AC9" i="1" s="1"/>
  <c r="CN4" i="2"/>
  <c r="AE9" i="1" s="1"/>
  <c r="CJ4" i="2"/>
  <c r="AA9" i="1" s="1"/>
  <c r="AK4" i="2"/>
  <c r="Y4" i="2"/>
  <c r="W4" i="2"/>
  <c r="AR4" i="2"/>
  <c r="Z4" i="2"/>
  <c r="AF4" i="2"/>
  <c r="AD4" i="2"/>
  <c r="AB4" i="2"/>
  <c r="AE4" i="2"/>
  <c r="AA4" i="2"/>
  <c r="AC4" i="2"/>
  <c r="BA4" i="2" l="1"/>
  <c r="BK4" i="2" s="1"/>
  <c r="CV5" i="6"/>
  <c r="CU5" i="6"/>
  <c r="CR5" i="2"/>
  <c r="O10" i="1" s="1"/>
  <c r="F5" i="6"/>
  <c r="S10" i="1"/>
  <c r="S4" i="6"/>
  <c r="CS4" i="6" s="1"/>
  <c r="BP5" i="2"/>
  <c r="K5" i="6"/>
  <c r="M4" i="6"/>
  <c r="O4" i="6"/>
  <c r="CO4" i="6" s="1"/>
  <c r="CY4" i="6" s="1"/>
  <c r="BO5" i="2"/>
  <c r="J5" i="6"/>
  <c r="BL5" i="2"/>
  <c r="G5" i="6"/>
  <c r="R4" i="6"/>
  <c r="CR4" i="6" s="1"/>
  <c r="DB4" i="6" s="1"/>
  <c r="BN5" i="2"/>
  <c r="I5" i="6"/>
  <c r="P4" i="6"/>
  <c r="CP4" i="6" s="1"/>
  <c r="CZ4" i="6" s="1"/>
  <c r="Q4" i="6"/>
  <c r="CQ4" i="6" s="1"/>
  <c r="DA4" i="6" s="1"/>
  <c r="N4" i="6"/>
  <c r="CN4" i="6" s="1"/>
  <c r="T4" i="6"/>
  <c r="CT4" i="6" s="1"/>
  <c r="BM5" i="2"/>
  <c r="H5" i="6"/>
  <c r="BQ5" i="2"/>
  <c r="L5" i="6"/>
  <c r="CC104" i="6"/>
  <c r="BU96" i="6"/>
  <c r="BY96" i="6"/>
  <c r="CI96" i="6" s="1"/>
  <c r="BZ96" i="6"/>
  <c r="CJ96" i="6" s="1"/>
  <c r="BX96" i="6"/>
  <c r="CH96" i="6" s="1"/>
  <c r="CB96" i="6"/>
  <c r="CL96" i="6" s="1"/>
  <c r="CA96" i="6"/>
  <c r="CK96" i="6" s="1"/>
  <c r="BW96" i="6"/>
  <c r="CG96" i="6" s="1"/>
  <c r="BU98" i="6"/>
  <c r="BY98" i="6"/>
  <c r="CI98" i="6" s="1"/>
  <c r="BZ98" i="6"/>
  <c r="CJ98" i="6" s="1"/>
  <c r="BX98" i="6"/>
  <c r="CH98" i="6" s="1"/>
  <c r="CB98" i="6"/>
  <c r="CL98" i="6" s="1"/>
  <c r="CA98" i="6"/>
  <c r="CK98" i="6" s="1"/>
  <c r="BW98" i="6"/>
  <c r="CG98" i="6" s="1"/>
  <c r="BU97" i="6"/>
  <c r="BY97" i="6"/>
  <c r="CI97" i="6" s="1"/>
  <c r="BZ97" i="6"/>
  <c r="CJ97" i="6" s="1"/>
  <c r="BX97" i="6"/>
  <c r="CH97" i="6" s="1"/>
  <c r="CB97" i="6"/>
  <c r="CL97" i="6" s="1"/>
  <c r="BW97" i="6"/>
  <c r="CG97" i="6" s="1"/>
  <c r="CA97" i="6"/>
  <c r="CK97" i="6" s="1"/>
  <c r="BU100" i="6"/>
  <c r="BY100" i="6"/>
  <c r="CI100" i="6" s="1"/>
  <c r="BZ100" i="6"/>
  <c r="CJ100" i="6" s="1"/>
  <c r="BX100" i="6"/>
  <c r="CH100" i="6" s="1"/>
  <c r="CB100" i="6"/>
  <c r="CL100" i="6" s="1"/>
  <c r="CA100" i="6"/>
  <c r="CK100" i="6" s="1"/>
  <c r="BW100" i="6"/>
  <c r="CG100" i="6" s="1"/>
  <c r="BU99" i="6"/>
  <c r="BY99" i="6"/>
  <c r="CI99" i="6" s="1"/>
  <c r="BZ99" i="6"/>
  <c r="CJ99" i="6" s="1"/>
  <c r="BX99" i="6"/>
  <c r="CH99" i="6" s="1"/>
  <c r="CB99" i="6"/>
  <c r="CL99" i="6" s="1"/>
  <c r="BW99" i="6"/>
  <c r="CG99" i="6" s="1"/>
  <c r="CA99" i="6"/>
  <c r="CK99" i="6" s="1"/>
  <c r="BV103" i="6"/>
  <c r="BV105" i="6"/>
  <c r="BV102" i="6"/>
  <c r="BV101" i="6"/>
  <c r="BI5" i="2"/>
  <c r="BK5" i="2"/>
  <c r="CT4" i="2"/>
  <c r="CX4" i="2"/>
  <c r="CZ4" i="2"/>
  <c r="CV4" i="2"/>
  <c r="CW4" i="2"/>
  <c r="CY4" i="2"/>
  <c r="AX4" i="2"/>
  <c r="BF4" i="2" s="1"/>
  <c r="AV4" i="2"/>
  <c r="BD4" i="2" s="1"/>
  <c r="AT4" i="2"/>
  <c r="BB4" i="2" s="1"/>
  <c r="AY4" i="2"/>
  <c r="BG4" i="2" s="1"/>
  <c r="AU4" i="2"/>
  <c r="BC4" i="2" s="1"/>
  <c r="AW4" i="2"/>
  <c r="BE4" i="2" s="1"/>
  <c r="AZ4" i="2"/>
  <c r="BH4" i="2" s="1"/>
  <c r="CU4" i="2"/>
  <c r="CQ4" i="2"/>
  <c r="CS4" i="2"/>
  <c r="X4" i="2"/>
  <c r="BI4" i="2" l="1"/>
  <c r="W9" i="1"/>
  <c r="J4" i="6"/>
  <c r="I4" i="6"/>
  <c r="V9" i="1"/>
  <c r="U9" i="1"/>
  <c r="H4" i="6"/>
  <c r="X9" i="1"/>
  <c r="K4" i="6"/>
  <c r="Y9" i="1"/>
  <c r="L4" i="6"/>
  <c r="F4" i="6"/>
  <c r="S9" i="1"/>
  <c r="R9" i="1"/>
  <c r="E4" i="6"/>
  <c r="G4" i="6"/>
  <c r="T9" i="1"/>
  <c r="CM4" i="6"/>
  <c r="CU4" i="6" s="1"/>
  <c r="BJ5" i="2"/>
  <c r="N10" i="1" s="1"/>
  <c r="Q10" i="1"/>
  <c r="CF105" i="6"/>
  <c r="CC105" i="6"/>
  <c r="CF101" i="6"/>
  <c r="CC101" i="6"/>
  <c r="CF102" i="6"/>
  <c r="CC102" i="6"/>
  <c r="BU94" i="6"/>
  <c r="BY94" i="6"/>
  <c r="CI94" i="6" s="1"/>
  <c r="BZ94" i="6"/>
  <c r="CJ94" i="6" s="1"/>
  <c r="BX94" i="6"/>
  <c r="CH94" i="6" s="1"/>
  <c r="CB94" i="6"/>
  <c r="CL94" i="6" s="1"/>
  <c r="CA94" i="6"/>
  <c r="CK94" i="6" s="1"/>
  <c r="BW94" i="6"/>
  <c r="CG94" i="6" s="1"/>
  <c r="BV99" i="6"/>
  <c r="CF99" i="6" s="1"/>
  <c r="BU95" i="6"/>
  <c r="BY95" i="6"/>
  <c r="CI95" i="6" s="1"/>
  <c r="BZ95" i="6"/>
  <c r="CJ95" i="6" s="1"/>
  <c r="BX95" i="6"/>
  <c r="CH95" i="6" s="1"/>
  <c r="CB95" i="6"/>
  <c r="CL95" i="6" s="1"/>
  <c r="BW95" i="6"/>
  <c r="CG95" i="6" s="1"/>
  <c r="CA95" i="6"/>
  <c r="CK95" i="6" s="1"/>
  <c r="BV100" i="6"/>
  <c r="CF100" i="6" s="1"/>
  <c r="BU92" i="6"/>
  <c r="BY92" i="6"/>
  <c r="CI92" i="6" s="1"/>
  <c r="BZ92" i="6"/>
  <c r="CJ92" i="6" s="1"/>
  <c r="BX92" i="6"/>
  <c r="CH92" i="6" s="1"/>
  <c r="CB92" i="6"/>
  <c r="CL92" i="6" s="1"/>
  <c r="CA92" i="6"/>
  <c r="CK92" i="6" s="1"/>
  <c r="BW92" i="6"/>
  <c r="CG92" i="6" s="1"/>
  <c r="BV97" i="6"/>
  <c r="CF97" i="6" s="1"/>
  <c r="BU93" i="6"/>
  <c r="BY93" i="6"/>
  <c r="CI93" i="6" s="1"/>
  <c r="BZ93" i="6"/>
  <c r="CJ93" i="6" s="1"/>
  <c r="BX93" i="6"/>
  <c r="CH93" i="6" s="1"/>
  <c r="CB93" i="6"/>
  <c r="CL93" i="6" s="1"/>
  <c r="BW93" i="6"/>
  <c r="CG93" i="6" s="1"/>
  <c r="CA93" i="6"/>
  <c r="CK93" i="6" s="1"/>
  <c r="BV98" i="6"/>
  <c r="CF98" i="6" s="1"/>
  <c r="BU91" i="6"/>
  <c r="BY91" i="6"/>
  <c r="CI91" i="6" s="1"/>
  <c r="BZ91" i="6"/>
  <c r="CJ91" i="6" s="1"/>
  <c r="BX91" i="6"/>
  <c r="CH91" i="6" s="1"/>
  <c r="CB91" i="6"/>
  <c r="CL91" i="6" s="1"/>
  <c r="BW91" i="6"/>
  <c r="CG91" i="6" s="1"/>
  <c r="CA91" i="6"/>
  <c r="CK91" i="6" s="1"/>
  <c r="BV96" i="6"/>
  <c r="CF96" i="6" s="1"/>
  <c r="CF103" i="6"/>
  <c r="CC103" i="6"/>
  <c r="CE99" i="6"/>
  <c r="CD99" i="6" s="1"/>
  <c r="CC99" i="6"/>
  <c r="CE100" i="6"/>
  <c r="CD100" i="6" s="1"/>
  <c r="CE97" i="6"/>
  <c r="CD97" i="6" s="1"/>
  <c r="CE98" i="6"/>
  <c r="CD98" i="6" s="1"/>
  <c r="CE96" i="6"/>
  <c r="CD96" i="6" s="1"/>
  <c r="BR4" i="2"/>
  <c r="BL4" i="2"/>
  <c r="BN4" i="2"/>
  <c r="BM4" i="2"/>
  <c r="BO4" i="2"/>
  <c r="BQ4" i="2"/>
  <c r="BP4" i="2"/>
  <c r="CX4" i="6"/>
  <c r="DD4" i="6"/>
  <c r="DC4" i="6"/>
  <c r="CR4" i="2"/>
  <c r="O9" i="1" s="1"/>
  <c r="CW4" i="6" l="1"/>
  <c r="CV4" i="6" s="1"/>
  <c r="Q9" i="1" s="1"/>
  <c r="CC97" i="6"/>
  <c r="CC100" i="6"/>
  <c r="CC96" i="6"/>
  <c r="CC98" i="6"/>
  <c r="BU88" i="6"/>
  <c r="BY88" i="6"/>
  <c r="CI88" i="6" s="1"/>
  <c r="BZ88" i="6"/>
  <c r="CJ88" i="6" s="1"/>
  <c r="BX88" i="6"/>
  <c r="CH88" i="6" s="1"/>
  <c r="CB88" i="6"/>
  <c r="CL88" i="6" s="1"/>
  <c r="CA88" i="6"/>
  <c r="CK88" i="6" s="1"/>
  <c r="BW88" i="6"/>
  <c r="CG88" i="6" s="1"/>
  <c r="BV93" i="6"/>
  <c r="CF93" i="6" s="1"/>
  <c r="CE95" i="6"/>
  <c r="CD95" i="6" s="1"/>
  <c r="CE91" i="6"/>
  <c r="CD91" i="6" s="1"/>
  <c r="BU87" i="6"/>
  <c r="BY87" i="6"/>
  <c r="CI87" i="6" s="1"/>
  <c r="BZ87" i="6"/>
  <c r="CJ87" i="6" s="1"/>
  <c r="BX87" i="6"/>
  <c r="CH87" i="6" s="1"/>
  <c r="CB87" i="6"/>
  <c r="CL87" i="6" s="1"/>
  <c r="BW87" i="6"/>
  <c r="CG87" i="6" s="1"/>
  <c r="CA87" i="6"/>
  <c r="CK87" i="6" s="1"/>
  <c r="BV92" i="6"/>
  <c r="CF92" i="6" s="1"/>
  <c r="CE94" i="6"/>
  <c r="CD94" i="6" s="1"/>
  <c r="CE93" i="6"/>
  <c r="CD93" i="6" s="1"/>
  <c r="BU90" i="6"/>
  <c r="BY90" i="6"/>
  <c r="CI90" i="6" s="1"/>
  <c r="BZ90" i="6"/>
  <c r="CJ90" i="6" s="1"/>
  <c r="BX90" i="6"/>
  <c r="CH90" i="6" s="1"/>
  <c r="CB90" i="6"/>
  <c r="CL90" i="6" s="1"/>
  <c r="CA90" i="6"/>
  <c r="CK90" i="6" s="1"/>
  <c r="BW90" i="6"/>
  <c r="CG90" i="6" s="1"/>
  <c r="BV95" i="6"/>
  <c r="CF95" i="6" s="1"/>
  <c r="BU86" i="6"/>
  <c r="BY86" i="6"/>
  <c r="CI86" i="6" s="1"/>
  <c r="BZ86" i="6"/>
  <c r="CJ86" i="6" s="1"/>
  <c r="BX86" i="6"/>
  <c r="CH86" i="6" s="1"/>
  <c r="CB86" i="6"/>
  <c r="CL86" i="6" s="1"/>
  <c r="CA86" i="6"/>
  <c r="CK86" i="6" s="1"/>
  <c r="BW86" i="6"/>
  <c r="CG86" i="6" s="1"/>
  <c r="BV91" i="6"/>
  <c r="CF91" i="6" s="1"/>
  <c r="CE92" i="6"/>
  <c r="CD92" i="6" s="1"/>
  <c r="BU89" i="6"/>
  <c r="BY89" i="6"/>
  <c r="CI89" i="6" s="1"/>
  <c r="BZ89" i="6"/>
  <c r="CJ89" i="6" s="1"/>
  <c r="BX89" i="6"/>
  <c r="CH89" i="6" s="1"/>
  <c r="CB89" i="6"/>
  <c r="CL89" i="6" s="1"/>
  <c r="BW89" i="6"/>
  <c r="CG89" i="6" s="1"/>
  <c r="CA89" i="6"/>
  <c r="CK89" i="6" s="1"/>
  <c r="BV94" i="6"/>
  <c r="CF94" i="6" s="1"/>
  <c r="BJ4" i="2"/>
  <c r="N9" i="1" s="1"/>
  <c r="CC92" i="6" l="1"/>
  <c r="CC93" i="6"/>
  <c r="BU81" i="6"/>
  <c r="BY81" i="6"/>
  <c r="CI81" i="6" s="1"/>
  <c r="BZ81" i="6"/>
  <c r="CJ81" i="6" s="1"/>
  <c r="BX81" i="6"/>
  <c r="CH81" i="6" s="1"/>
  <c r="CB81" i="6"/>
  <c r="CL81" i="6" s="1"/>
  <c r="BW81" i="6"/>
  <c r="CG81" i="6" s="1"/>
  <c r="CA81" i="6"/>
  <c r="CK81" i="6" s="1"/>
  <c r="BV86" i="6"/>
  <c r="CF86" i="6" s="1"/>
  <c r="BU84" i="6"/>
  <c r="BY84" i="6"/>
  <c r="CI84" i="6" s="1"/>
  <c r="BZ84" i="6"/>
  <c r="CJ84" i="6" s="1"/>
  <c r="BX84" i="6"/>
  <c r="CH84" i="6" s="1"/>
  <c r="CB84" i="6"/>
  <c r="CL84" i="6" s="1"/>
  <c r="CA84" i="6"/>
  <c r="CK84" i="6" s="1"/>
  <c r="BW84" i="6"/>
  <c r="CG84" i="6" s="1"/>
  <c r="BV89" i="6"/>
  <c r="CF89" i="6" s="1"/>
  <c r="BU85" i="6"/>
  <c r="BY85" i="6"/>
  <c r="CI85" i="6" s="1"/>
  <c r="BZ85" i="6"/>
  <c r="CJ85" i="6" s="1"/>
  <c r="BX85" i="6"/>
  <c r="CH85" i="6" s="1"/>
  <c r="CB85" i="6"/>
  <c r="CL85" i="6" s="1"/>
  <c r="BW85" i="6"/>
  <c r="CG85" i="6" s="1"/>
  <c r="CA85" i="6"/>
  <c r="CK85" i="6" s="1"/>
  <c r="BV90" i="6"/>
  <c r="CF90" i="6" s="1"/>
  <c r="CE87" i="6"/>
  <c r="CD87" i="6" s="1"/>
  <c r="CC95" i="6"/>
  <c r="BU83" i="6"/>
  <c r="BY83" i="6"/>
  <c r="CI83" i="6" s="1"/>
  <c r="BZ83" i="6"/>
  <c r="CJ83" i="6" s="1"/>
  <c r="BX83" i="6"/>
  <c r="CH83" i="6" s="1"/>
  <c r="CB83" i="6"/>
  <c r="CL83" i="6" s="1"/>
  <c r="BW83" i="6"/>
  <c r="CG83" i="6" s="1"/>
  <c r="CA83" i="6"/>
  <c r="CK83" i="6" s="1"/>
  <c r="BV88" i="6"/>
  <c r="CF88" i="6" s="1"/>
  <c r="CE86" i="6"/>
  <c r="CD86" i="6" s="1"/>
  <c r="CC91" i="6"/>
  <c r="CE89" i="6"/>
  <c r="CD89" i="6" s="1"/>
  <c r="CE90" i="6"/>
  <c r="CD90" i="6" s="1"/>
  <c r="CC94" i="6"/>
  <c r="BU82" i="6"/>
  <c r="BY82" i="6"/>
  <c r="CI82" i="6" s="1"/>
  <c r="BZ82" i="6"/>
  <c r="CJ82" i="6" s="1"/>
  <c r="BX82" i="6"/>
  <c r="CH82" i="6" s="1"/>
  <c r="CB82" i="6"/>
  <c r="CL82" i="6" s="1"/>
  <c r="CA82" i="6"/>
  <c r="CK82" i="6" s="1"/>
  <c r="BW82" i="6"/>
  <c r="CG82" i="6" s="1"/>
  <c r="BV87" i="6"/>
  <c r="CF87" i="6" s="1"/>
  <c r="CE88" i="6"/>
  <c r="CD88" i="6" s="1"/>
  <c r="CC89" i="6" l="1"/>
  <c r="CC86" i="6"/>
  <c r="CC88" i="6"/>
  <c r="CC90" i="6"/>
  <c r="CE82" i="6"/>
  <c r="CD82" i="6" s="1"/>
  <c r="CC87" i="6"/>
  <c r="BU79" i="6"/>
  <c r="BY79" i="6"/>
  <c r="CI79" i="6" s="1"/>
  <c r="BZ79" i="6"/>
  <c r="CJ79" i="6" s="1"/>
  <c r="BX79" i="6"/>
  <c r="CH79" i="6" s="1"/>
  <c r="CB79" i="6"/>
  <c r="CL79" i="6" s="1"/>
  <c r="BW79" i="6"/>
  <c r="CG79" i="6" s="1"/>
  <c r="CA79" i="6"/>
  <c r="CK79" i="6" s="1"/>
  <c r="BV84" i="6"/>
  <c r="CF84" i="6" s="1"/>
  <c r="CE83" i="6"/>
  <c r="CD83" i="6" s="1"/>
  <c r="CE85" i="6"/>
  <c r="CD85" i="6" s="1"/>
  <c r="BX76" i="6"/>
  <c r="CH76" i="6" s="1"/>
  <c r="CB76" i="6"/>
  <c r="CL76" i="6" s="1"/>
  <c r="BU76" i="6"/>
  <c r="BY76" i="6"/>
  <c r="CI76" i="6" s="1"/>
  <c r="BW76" i="6"/>
  <c r="CG76" i="6" s="1"/>
  <c r="CA76" i="6"/>
  <c r="CK76" i="6" s="1"/>
  <c r="BZ76" i="6"/>
  <c r="CJ76" i="6" s="1"/>
  <c r="BV81" i="6"/>
  <c r="CF81" i="6" s="1"/>
  <c r="BX77" i="6"/>
  <c r="CH77" i="6" s="1"/>
  <c r="CB77" i="6"/>
  <c r="CL77" i="6" s="1"/>
  <c r="BU77" i="6"/>
  <c r="BY77" i="6"/>
  <c r="CI77" i="6" s="1"/>
  <c r="BW77" i="6"/>
  <c r="CG77" i="6" s="1"/>
  <c r="CA77" i="6"/>
  <c r="CK77" i="6" s="1"/>
  <c r="BZ77" i="6"/>
  <c r="CJ77" i="6" s="1"/>
  <c r="BV82" i="6"/>
  <c r="CF82" i="6" s="1"/>
  <c r="CE84" i="6"/>
  <c r="CD84" i="6" s="1"/>
  <c r="BX78" i="6"/>
  <c r="CH78" i="6" s="1"/>
  <c r="CB78" i="6"/>
  <c r="CL78" i="6" s="1"/>
  <c r="BU78" i="6"/>
  <c r="BY78" i="6"/>
  <c r="CI78" i="6" s="1"/>
  <c r="BW78" i="6"/>
  <c r="CG78" i="6" s="1"/>
  <c r="CA78" i="6"/>
  <c r="CK78" i="6" s="1"/>
  <c r="BZ78" i="6"/>
  <c r="CJ78" i="6" s="1"/>
  <c r="BV83" i="6"/>
  <c r="CF83" i="6" s="1"/>
  <c r="BU80" i="6"/>
  <c r="BY80" i="6"/>
  <c r="CI80" i="6" s="1"/>
  <c r="BZ80" i="6"/>
  <c r="CJ80" i="6" s="1"/>
  <c r="BX80" i="6"/>
  <c r="CH80" i="6" s="1"/>
  <c r="CB80" i="6"/>
  <c r="CL80" i="6" s="1"/>
  <c r="CA80" i="6"/>
  <c r="CK80" i="6" s="1"/>
  <c r="BW80" i="6"/>
  <c r="CG80" i="6" s="1"/>
  <c r="BV85" i="6"/>
  <c r="CF85" i="6" s="1"/>
  <c r="CE81" i="6"/>
  <c r="CD81" i="6" s="1"/>
  <c r="CC81" i="6" l="1"/>
  <c r="CC84" i="6"/>
  <c r="BX75" i="6"/>
  <c r="CH75" i="6" s="1"/>
  <c r="CB75" i="6"/>
  <c r="CL75" i="6" s="1"/>
  <c r="BU75" i="6"/>
  <c r="BY75" i="6"/>
  <c r="CI75" i="6" s="1"/>
  <c r="BW75" i="6"/>
  <c r="CG75" i="6" s="1"/>
  <c r="CA75" i="6"/>
  <c r="CK75" i="6" s="1"/>
  <c r="BZ75" i="6"/>
  <c r="CJ75" i="6" s="1"/>
  <c r="BV80" i="6"/>
  <c r="CF80" i="6" s="1"/>
  <c r="BX73" i="6"/>
  <c r="CH73" i="6" s="1"/>
  <c r="CB73" i="6"/>
  <c r="CL73" i="6" s="1"/>
  <c r="BU73" i="6"/>
  <c r="BY73" i="6"/>
  <c r="CI73" i="6" s="1"/>
  <c r="BW73" i="6"/>
  <c r="CG73" i="6" s="1"/>
  <c r="CA73" i="6"/>
  <c r="CK73" i="6" s="1"/>
  <c r="BZ73" i="6"/>
  <c r="CJ73" i="6" s="1"/>
  <c r="BV78" i="6"/>
  <c r="CF78" i="6" s="1"/>
  <c r="BX72" i="6"/>
  <c r="CH72" i="6" s="1"/>
  <c r="CB72" i="6"/>
  <c r="CL72" i="6" s="1"/>
  <c r="BU72" i="6"/>
  <c r="BY72" i="6"/>
  <c r="CI72" i="6" s="1"/>
  <c r="BW72" i="6"/>
  <c r="CG72" i="6" s="1"/>
  <c r="CA72" i="6"/>
  <c r="CK72" i="6" s="1"/>
  <c r="BZ72" i="6"/>
  <c r="CJ72" i="6" s="1"/>
  <c r="BV77" i="6"/>
  <c r="CF77" i="6" s="1"/>
  <c r="CE77" i="6"/>
  <c r="CD77" i="6" s="1"/>
  <c r="BX71" i="6"/>
  <c r="CH71" i="6" s="1"/>
  <c r="CB71" i="6"/>
  <c r="CL71" i="6" s="1"/>
  <c r="BU71" i="6"/>
  <c r="BY71" i="6"/>
  <c r="CI71" i="6" s="1"/>
  <c r="BW71" i="6"/>
  <c r="CG71" i="6" s="1"/>
  <c r="CA71" i="6"/>
  <c r="CK71" i="6" s="1"/>
  <c r="BZ71" i="6"/>
  <c r="CJ71" i="6" s="1"/>
  <c r="BV76" i="6"/>
  <c r="CF76" i="6" s="1"/>
  <c r="CE79" i="6"/>
  <c r="CD79" i="6" s="1"/>
  <c r="CE78" i="6"/>
  <c r="CD78" i="6" s="1"/>
  <c r="CE76" i="6"/>
  <c r="CD76" i="6" s="1"/>
  <c r="CC85" i="6"/>
  <c r="CE80" i="6"/>
  <c r="CD80" i="6" s="1"/>
  <c r="CC83" i="6"/>
  <c r="BX74" i="6"/>
  <c r="CH74" i="6" s="1"/>
  <c r="CB74" i="6"/>
  <c r="CL74" i="6" s="1"/>
  <c r="BU74" i="6"/>
  <c r="BY74" i="6"/>
  <c r="CI74" i="6" s="1"/>
  <c r="BW74" i="6"/>
  <c r="CG74" i="6" s="1"/>
  <c r="CA74" i="6"/>
  <c r="CK74" i="6" s="1"/>
  <c r="BZ74" i="6"/>
  <c r="CJ74" i="6" s="1"/>
  <c r="BV79" i="6"/>
  <c r="CF79" i="6" s="1"/>
  <c r="CC82" i="6"/>
  <c r="CC80" i="6" l="1"/>
  <c r="CC76" i="6"/>
  <c r="CC78" i="6"/>
  <c r="BX69" i="6"/>
  <c r="CH69" i="6" s="1"/>
  <c r="CB69" i="6"/>
  <c r="CL69" i="6" s="1"/>
  <c r="BU69" i="6"/>
  <c r="BY69" i="6"/>
  <c r="CI69" i="6" s="1"/>
  <c r="BW69" i="6"/>
  <c r="CG69" i="6" s="1"/>
  <c r="CA69" i="6"/>
  <c r="CK69" i="6" s="1"/>
  <c r="BZ69" i="6"/>
  <c r="CJ69" i="6" s="1"/>
  <c r="BV74" i="6"/>
  <c r="CF74" i="6" s="1"/>
  <c r="CC79" i="6"/>
  <c r="BX66" i="6"/>
  <c r="CH66" i="6" s="1"/>
  <c r="CB66" i="6"/>
  <c r="CL66" i="6" s="1"/>
  <c r="BU66" i="6"/>
  <c r="BY66" i="6"/>
  <c r="CI66" i="6" s="1"/>
  <c r="BW66" i="6"/>
  <c r="CG66" i="6" s="1"/>
  <c r="CA66" i="6"/>
  <c r="CK66" i="6" s="1"/>
  <c r="BZ66" i="6"/>
  <c r="CJ66" i="6" s="1"/>
  <c r="BV71" i="6"/>
  <c r="CF71" i="6" s="1"/>
  <c r="CE71" i="6"/>
  <c r="CD71" i="6" s="1"/>
  <c r="CC77" i="6"/>
  <c r="BX68" i="6"/>
  <c r="CH68" i="6" s="1"/>
  <c r="CB68" i="6"/>
  <c r="CL68" i="6" s="1"/>
  <c r="BU68" i="6"/>
  <c r="BY68" i="6"/>
  <c r="CI68" i="6" s="1"/>
  <c r="BW68" i="6"/>
  <c r="CG68" i="6" s="1"/>
  <c r="CA68" i="6"/>
  <c r="CK68" i="6" s="1"/>
  <c r="BZ68" i="6"/>
  <c r="CJ68" i="6" s="1"/>
  <c r="BV73" i="6"/>
  <c r="CF73" i="6" s="1"/>
  <c r="CE73" i="6"/>
  <c r="CD73" i="6" s="1"/>
  <c r="CE74" i="6"/>
  <c r="CD74" i="6" s="1"/>
  <c r="BX70" i="6"/>
  <c r="CH70" i="6" s="1"/>
  <c r="CB70" i="6"/>
  <c r="CL70" i="6" s="1"/>
  <c r="BU70" i="6"/>
  <c r="BY70" i="6"/>
  <c r="CI70" i="6" s="1"/>
  <c r="BW70" i="6"/>
  <c r="CG70" i="6" s="1"/>
  <c r="CA70" i="6"/>
  <c r="CK70" i="6" s="1"/>
  <c r="BZ70" i="6"/>
  <c r="CJ70" i="6" s="1"/>
  <c r="BV75" i="6"/>
  <c r="CF75" i="6" s="1"/>
  <c r="CE75" i="6"/>
  <c r="CD75" i="6" s="1"/>
  <c r="BX67" i="6"/>
  <c r="CH67" i="6" s="1"/>
  <c r="CB67" i="6"/>
  <c r="CL67" i="6" s="1"/>
  <c r="BU67" i="6"/>
  <c r="BY67" i="6"/>
  <c r="CI67" i="6" s="1"/>
  <c r="BW67" i="6"/>
  <c r="CG67" i="6" s="1"/>
  <c r="CA67" i="6"/>
  <c r="CK67" i="6" s="1"/>
  <c r="BZ67" i="6"/>
  <c r="CJ67" i="6" s="1"/>
  <c r="BV72" i="6"/>
  <c r="CF72" i="6" s="1"/>
  <c r="CE72" i="6"/>
  <c r="CD72" i="6" s="1"/>
  <c r="CC73" i="6" l="1"/>
  <c r="CC71" i="6"/>
  <c r="CC72" i="6"/>
  <c r="CC75" i="6"/>
  <c r="CC74" i="6"/>
  <c r="BX65" i="6"/>
  <c r="CH65" i="6" s="1"/>
  <c r="CB65" i="6"/>
  <c r="CL65" i="6" s="1"/>
  <c r="BU65" i="6"/>
  <c r="BY65" i="6"/>
  <c r="CI65" i="6" s="1"/>
  <c r="BW65" i="6"/>
  <c r="CG65" i="6" s="1"/>
  <c r="CA65" i="6"/>
  <c r="CK65" i="6" s="1"/>
  <c r="BZ65" i="6"/>
  <c r="CJ65" i="6" s="1"/>
  <c r="BV70" i="6"/>
  <c r="CF70" i="6" s="1"/>
  <c r="BX64" i="6"/>
  <c r="CH64" i="6" s="1"/>
  <c r="CB64" i="6"/>
  <c r="CL64" i="6" s="1"/>
  <c r="BU64" i="6"/>
  <c r="BY64" i="6"/>
  <c r="CI64" i="6" s="1"/>
  <c r="BW64" i="6"/>
  <c r="CG64" i="6" s="1"/>
  <c r="CA64" i="6"/>
  <c r="CK64" i="6" s="1"/>
  <c r="BZ64" i="6"/>
  <c r="CJ64" i="6" s="1"/>
  <c r="BV69" i="6"/>
  <c r="CF69" i="6" s="1"/>
  <c r="CE69" i="6"/>
  <c r="CD69" i="6" s="1"/>
  <c r="CE70" i="6"/>
  <c r="CD70" i="6" s="1"/>
  <c r="BX63" i="6"/>
  <c r="CH63" i="6" s="1"/>
  <c r="CB63" i="6"/>
  <c r="CL63" i="6" s="1"/>
  <c r="BU63" i="6"/>
  <c r="BY63" i="6"/>
  <c r="CI63" i="6" s="1"/>
  <c r="BW63" i="6"/>
  <c r="CG63" i="6" s="1"/>
  <c r="CA63" i="6"/>
  <c r="CK63" i="6" s="1"/>
  <c r="BZ63" i="6"/>
  <c r="CJ63" i="6" s="1"/>
  <c r="BV68" i="6"/>
  <c r="CF68" i="6" s="1"/>
  <c r="BX61" i="6"/>
  <c r="CH61" i="6" s="1"/>
  <c r="CB61" i="6"/>
  <c r="CL61" i="6" s="1"/>
  <c r="BU61" i="6"/>
  <c r="BY61" i="6"/>
  <c r="CI61" i="6" s="1"/>
  <c r="BW61" i="6"/>
  <c r="CG61" i="6" s="1"/>
  <c r="CA61" i="6"/>
  <c r="CK61" i="6" s="1"/>
  <c r="BZ61" i="6"/>
  <c r="CJ61" i="6" s="1"/>
  <c r="BV66" i="6"/>
  <c r="CF66" i="6" s="1"/>
  <c r="BX62" i="6"/>
  <c r="CH62" i="6" s="1"/>
  <c r="CB62" i="6"/>
  <c r="CL62" i="6" s="1"/>
  <c r="BU62" i="6"/>
  <c r="BY62" i="6"/>
  <c r="CI62" i="6" s="1"/>
  <c r="BW62" i="6"/>
  <c r="CG62" i="6" s="1"/>
  <c r="CA62" i="6"/>
  <c r="CK62" i="6" s="1"/>
  <c r="BZ62" i="6"/>
  <c r="CJ62" i="6" s="1"/>
  <c r="BV67" i="6"/>
  <c r="CF67" i="6" s="1"/>
  <c r="CE67" i="6"/>
  <c r="CD67" i="6" s="1"/>
  <c r="CE68" i="6"/>
  <c r="CD68" i="6" s="1"/>
  <c r="CE66" i="6"/>
  <c r="CD66" i="6" s="1"/>
  <c r="CC68" i="6" l="1"/>
  <c r="CC66" i="6"/>
  <c r="CC67" i="6"/>
  <c r="BX57" i="6"/>
  <c r="CH57" i="6" s="1"/>
  <c r="CB57" i="6"/>
  <c r="CL57" i="6" s="1"/>
  <c r="BU57" i="6"/>
  <c r="BY57" i="6"/>
  <c r="CI57" i="6" s="1"/>
  <c r="BW57" i="6"/>
  <c r="CG57" i="6" s="1"/>
  <c r="CA57" i="6"/>
  <c r="CK57" i="6" s="1"/>
  <c r="BZ57" i="6"/>
  <c r="CJ57" i="6" s="1"/>
  <c r="BV62" i="6"/>
  <c r="CF62" i="6" s="1"/>
  <c r="CC69" i="6"/>
  <c r="CE64" i="6"/>
  <c r="CD64" i="6" s="1"/>
  <c r="BX60" i="6"/>
  <c r="CH60" i="6" s="1"/>
  <c r="CB60" i="6"/>
  <c r="CL60" i="6" s="1"/>
  <c r="BU60" i="6"/>
  <c r="BY60" i="6"/>
  <c r="CI60" i="6" s="1"/>
  <c r="BW60" i="6"/>
  <c r="CG60" i="6" s="1"/>
  <c r="CA60" i="6"/>
  <c r="CK60" i="6" s="1"/>
  <c r="BZ60" i="6"/>
  <c r="CJ60" i="6" s="1"/>
  <c r="BV65" i="6"/>
  <c r="CF65" i="6" s="1"/>
  <c r="CE65" i="6"/>
  <c r="CD65" i="6" s="1"/>
  <c r="CE62" i="6"/>
  <c r="CD62" i="6" s="1"/>
  <c r="BX56" i="6"/>
  <c r="CH56" i="6" s="1"/>
  <c r="CB56" i="6"/>
  <c r="CL56" i="6" s="1"/>
  <c r="BU56" i="6"/>
  <c r="BY56" i="6"/>
  <c r="CI56" i="6" s="1"/>
  <c r="BW56" i="6"/>
  <c r="CG56" i="6" s="1"/>
  <c r="CA56" i="6"/>
  <c r="CK56" i="6" s="1"/>
  <c r="BZ56" i="6"/>
  <c r="CJ56" i="6" s="1"/>
  <c r="BV61" i="6"/>
  <c r="CF61" i="6" s="1"/>
  <c r="CE61" i="6"/>
  <c r="CD61" i="6" s="1"/>
  <c r="CC70" i="6"/>
  <c r="BX58" i="6"/>
  <c r="CH58" i="6" s="1"/>
  <c r="CB58" i="6"/>
  <c r="CL58" i="6" s="1"/>
  <c r="BU58" i="6"/>
  <c r="BY58" i="6"/>
  <c r="CI58" i="6" s="1"/>
  <c r="BW58" i="6"/>
  <c r="CG58" i="6" s="1"/>
  <c r="CA58" i="6"/>
  <c r="CK58" i="6" s="1"/>
  <c r="BZ58" i="6"/>
  <c r="CJ58" i="6" s="1"/>
  <c r="BV63" i="6"/>
  <c r="CF63" i="6" s="1"/>
  <c r="CE63" i="6"/>
  <c r="CD63" i="6" s="1"/>
  <c r="BX59" i="6"/>
  <c r="CH59" i="6" s="1"/>
  <c r="CB59" i="6"/>
  <c r="CL59" i="6" s="1"/>
  <c r="BU59" i="6"/>
  <c r="BY59" i="6"/>
  <c r="CI59" i="6" s="1"/>
  <c r="BW59" i="6"/>
  <c r="CG59" i="6" s="1"/>
  <c r="CA59" i="6"/>
  <c r="CK59" i="6" s="1"/>
  <c r="BZ59" i="6"/>
  <c r="CJ59" i="6" s="1"/>
  <c r="BV64" i="6"/>
  <c r="CF64" i="6" s="1"/>
  <c r="CC65" i="6" l="1"/>
  <c r="CC62" i="6"/>
  <c r="CC63" i="6"/>
  <c r="CE58" i="6"/>
  <c r="CD58" i="6" s="1"/>
  <c r="CE56" i="6"/>
  <c r="CD56" i="6" s="1"/>
  <c r="BX55" i="6"/>
  <c r="CH55" i="6" s="1"/>
  <c r="CB55" i="6"/>
  <c r="CL55" i="6" s="1"/>
  <c r="BU55" i="6"/>
  <c r="BY55" i="6"/>
  <c r="CI55" i="6" s="1"/>
  <c r="BW55" i="6"/>
  <c r="CG55" i="6" s="1"/>
  <c r="CA55" i="6"/>
  <c r="CK55" i="6" s="1"/>
  <c r="BZ55" i="6"/>
  <c r="CJ55" i="6" s="1"/>
  <c r="BV60" i="6"/>
  <c r="CF60" i="6" s="1"/>
  <c r="BX54" i="6"/>
  <c r="CH54" i="6" s="1"/>
  <c r="CB54" i="6"/>
  <c r="CL54" i="6" s="1"/>
  <c r="BU54" i="6"/>
  <c r="BY54" i="6"/>
  <c r="CI54" i="6" s="1"/>
  <c r="BW54" i="6"/>
  <c r="CG54" i="6" s="1"/>
  <c r="CA54" i="6"/>
  <c r="CK54" i="6" s="1"/>
  <c r="BZ54" i="6"/>
  <c r="CJ54" i="6" s="1"/>
  <c r="BV59" i="6"/>
  <c r="CF59" i="6" s="1"/>
  <c r="CE59" i="6"/>
  <c r="CD59" i="6" s="1"/>
  <c r="CC61" i="6"/>
  <c r="CE60" i="6"/>
  <c r="CD60" i="6" s="1"/>
  <c r="CC64" i="6"/>
  <c r="BX52" i="6"/>
  <c r="CH52" i="6" s="1"/>
  <c r="CB52" i="6"/>
  <c r="CL52" i="6" s="1"/>
  <c r="BU52" i="6"/>
  <c r="BY52" i="6"/>
  <c r="CI52" i="6" s="1"/>
  <c r="BW52" i="6"/>
  <c r="CG52" i="6" s="1"/>
  <c r="CA52" i="6"/>
  <c r="CK52" i="6" s="1"/>
  <c r="BZ52" i="6"/>
  <c r="CJ52" i="6" s="1"/>
  <c r="BV57" i="6"/>
  <c r="CF57" i="6" s="1"/>
  <c r="CE57" i="6"/>
  <c r="CD57" i="6" s="1"/>
  <c r="BX53" i="6"/>
  <c r="CH53" i="6" s="1"/>
  <c r="CB53" i="6"/>
  <c r="CL53" i="6" s="1"/>
  <c r="BU53" i="6"/>
  <c r="BY53" i="6"/>
  <c r="CI53" i="6" s="1"/>
  <c r="BW53" i="6"/>
  <c r="CG53" i="6" s="1"/>
  <c r="CA53" i="6"/>
  <c r="CK53" i="6" s="1"/>
  <c r="BZ53" i="6"/>
  <c r="CJ53" i="6" s="1"/>
  <c r="BV58" i="6"/>
  <c r="CF58" i="6" s="1"/>
  <c r="BX51" i="6"/>
  <c r="CH51" i="6" s="1"/>
  <c r="CB51" i="6"/>
  <c r="CL51" i="6" s="1"/>
  <c r="BU51" i="6"/>
  <c r="BY51" i="6"/>
  <c r="CI51" i="6" s="1"/>
  <c r="BW51" i="6"/>
  <c r="CG51" i="6" s="1"/>
  <c r="CA51" i="6"/>
  <c r="CK51" i="6" s="1"/>
  <c r="BZ51" i="6"/>
  <c r="CJ51" i="6" s="1"/>
  <c r="BV56" i="6"/>
  <c r="CF56" i="6" s="1"/>
  <c r="CC60" i="6" l="1"/>
  <c r="CC57" i="6"/>
  <c r="BU46" i="6"/>
  <c r="BY46" i="6"/>
  <c r="CI46" i="6" s="1"/>
  <c r="BZ46" i="6"/>
  <c r="CJ46" i="6" s="1"/>
  <c r="BX46" i="6"/>
  <c r="CH46" i="6" s="1"/>
  <c r="CB46" i="6"/>
  <c r="CL46" i="6" s="1"/>
  <c r="CA46" i="6"/>
  <c r="CK46" i="6" s="1"/>
  <c r="BW46" i="6"/>
  <c r="CG46" i="6" s="1"/>
  <c r="BV51" i="6"/>
  <c r="CF51" i="6" s="1"/>
  <c r="CE51" i="6"/>
  <c r="CD51" i="6" s="1"/>
  <c r="CE52" i="6"/>
  <c r="CD52" i="6" s="1"/>
  <c r="BX50" i="6"/>
  <c r="CH50" i="6" s="1"/>
  <c r="CB50" i="6"/>
  <c r="CL50" i="6" s="1"/>
  <c r="BU50" i="6"/>
  <c r="BY50" i="6"/>
  <c r="CI50" i="6" s="1"/>
  <c r="BW50" i="6"/>
  <c r="CG50" i="6" s="1"/>
  <c r="CA50" i="6"/>
  <c r="CK50" i="6" s="1"/>
  <c r="BZ50" i="6"/>
  <c r="CJ50" i="6" s="1"/>
  <c r="BV55" i="6"/>
  <c r="CF55" i="6" s="1"/>
  <c r="CE55" i="6"/>
  <c r="CD55" i="6" s="1"/>
  <c r="BX48" i="6"/>
  <c r="CH48" i="6" s="1"/>
  <c r="CB48" i="6"/>
  <c r="CL48" i="6" s="1"/>
  <c r="BU48" i="6"/>
  <c r="BY48" i="6"/>
  <c r="CI48" i="6" s="1"/>
  <c r="BW48" i="6"/>
  <c r="CG48" i="6" s="1"/>
  <c r="CA48" i="6"/>
  <c r="CK48" i="6" s="1"/>
  <c r="BZ48" i="6"/>
  <c r="CJ48" i="6" s="1"/>
  <c r="BV53" i="6"/>
  <c r="CF53" i="6" s="1"/>
  <c r="CE53" i="6"/>
  <c r="CD53" i="6" s="1"/>
  <c r="BX49" i="6"/>
  <c r="CH49" i="6" s="1"/>
  <c r="CB49" i="6"/>
  <c r="CL49" i="6" s="1"/>
  <c r="BU49" i="6"/>
  <c r="BY49" i="6"/>
  <c r="CI49" i="6" s="1"/>
  <c r="BW49" i="6"/>
  <c r="CG49" i="6" s="1"/>
  <c r="CA49" i="6"/>
  <c r="CK49" i="6" s="1"/>
  <c r="BZ49" i="6"/>
  <c r="CJ49" i="6" s="1"/>
  <c r="BV54" i="6"/>
  <c r="CF54" i="6" s="1"/>
  <c r="CC58" i="6"/>
  <c r="BU47" i="6"/>
  <c r="BX47" i="6"/>
  <c r="CH47" i="6" s="1"/>
  <c r="BW47" i="6"/>
  <c r="CG47" i="6" s="1"/>
  <c r="CB47" i="6"/>
  <c r="CL47" i="6" s="1"/>
  <c r="BY47" i="6"/>
  <c r="CI47" i="6" s="1"/>
  <c r="CA47" i="6"/>
  <c r="CK47" i="6" s="1"/>
  <c r="BZ47" i="6"/>
  <c r="CJ47" i="6" s="1"/>
  <c r="BV52" i="6"/>
  <c r="CF52" i="6" s="1"/>
  <c r="CC59" i="6"/>
  <c r="CE54" i="6"/>
  <c r="CD54" i="6" s="1"/>
  <c r="CC56" i="6"/>
  <c r="CC54" i="6" l="1"/>
  <c r="BU43" i="6"/>
  <c r="BY43" i="6"/>
  <c r="CI43" i="6" s="1"/>
  <c r="BZ43" i="6"/>
  <c r="CJ43" i="6" s="1"/>
  <c r="BX43" i="6"/>
  <c r="CH43" i="6" s="1"/>
  <c r="CB43" i="6"/>
  <c r="CL43" i="6" s="1"/>
  <c r="BW43" i="6"/>
  <c r="CG43" i="6" s="1"/>
  <c r="CA43" i="6"/>
  <c r="CK43" i="6" s="1"/>
  <c r="BV48" i="6"/>
  <c r="CF48" i="6" s="1"/>
  <c r="CC55" i="6"/>
  <c r="CE50" i="6"/>
  <c r="CD50" i="6" s="1"/>
  <c r="BU42" i="6"/>
  <c r="BY42" i="6"/>
  <c r="CI42" i="6" s="1"/>
  <c r="BZ42" i="6"/>
  <c r="CJ42" i="6" s="1"/>
  <c r="BX42" i="6"/>
  <c r="CH42" i="6" s="1"/>
  <c r="CB42" i="6"/>
  <c r="CL42" i="6" s="1"/>
  <c r="CA42" i="6"/>
  <c r="CK42" i="6" s="1"/>
  <c r="BW42" i="6"/>
  <c r="CG42" i="6" s="1"/>
  <c r="BV47" i="6"/>
  <c r="CF47" i="6" s="1"/>
  <c r="CC53" i="6"/>
  <c r="CE48" i="6"/>
  <c r="CD48" i="6" s="1"/>
  <c r="CC51" i="6"/>
  <c r="BU41" i="6"/>
  <c r="BY41" i="6"/>
  <c r="CI41" i="6" s="1"/>
  <c r="BZ41" i="6"/>
  <c r="CJ41" i="6" s="1"/>
  <c r="BX41" i="6"/>
  <c r="CH41" i="6" s="1"/>
  <c r="CB41" i="6"/>
  <c r="CL41" i="6" s="1"/>
  <c r="BW41" i="6"/>
  <c r="CG41" i="6" s="1"/>
  <c r="CA41" i="6"/>
  <c r="CK41" i="6" s="1"/>
  <c r="BV46" i="6"/>
  <c r="CF46" i="6" s="1"/>
  <c r="CE47" i="6"/>
  <c r="CD47" i="6" s="1"/>
  <c r="BU44" i="6"/>
  <c r="BY44" i="6"/>
  <c r="CI44" i="6" s="1"/>
  <c r="BZ44" i="6"/>
  <c r="CJ44" i="6" s="1"/>
  <c r="BX44" i="6"/>
  <c r="CH44" i="6" s="1"/>
  <c r="CB44" i="6"/>
  <c r="CL44" i="6" s="1"/>
  <c r="CA44" i="6"/>
  <c r="CK44" i="6" s="1"/>
  <c r="BW44" i="6"/>
  <c r="CG44" i="6" s="1"/>
  <c r="BV49" i="6"/>
  <c r="CF49" i="6" s="1"/>
  <c r="CE49" i="6"/>
  <c r="CD49" i="6" s="1"/>
  <c r="BU45" i="6"/>
  <c r="BY45" i="6"/>
  <c r="CI45" i="6" s="1"/>
  <c r="BZ45" i="6"/>
  <c r="CJ45" i="6" s="1"/>
  <c r="BX45" i="6"/>
  <c r="CH45" i="6" s="1"/>
  <c r="CB45" i="6"/>
  <c r="CL45" i="6" s="1"/>
  <c r="BW45" i="6"/>
  <c r="CG45" i="6" s="1"/>
  <c r="CA45" i="6"/>
  <c r="CK45" i="6" s="1"/>
  <c r="BV50" i="6"/>
  <c r="CF50" i="6" s="1"/>
  <c r="CC52" i="6"/>
  <c r="CE46" i="6"/>
  <c r="CD46" i="6" s="1"/>
  <c r="CC48" i="6" l="1"/>
  <c r="CC47" i="6"/>
  <c r="CC46" i="6"/>
  <c r="CE45" i="6"/>
  <c r="CD45" i="6" s="1"/>
  <c r="BU36" i="6"/>
  <c r="BY36" i="6"/>
  <c r="CI36" i="6" s="1"/>
  <c r="BZ36" i="6"/>
  <c r="CJ36" i="6" s="1"/>
  <c r="BX36" i="6"/>
  <c r="CH36" i="6" s="1"/>
  <c r="CB36" i="6"/>
  <c r="CL36" i="6" s="1"/>
  <c r="CA36" i="6"/>
  <c r="CK36" i="6" s="1"/>
  <c r="BW36" i="6"/>
  <c r="CG36" i="6" s="1"/>
  <c r="BV41" i="6"/>
  <c r="CF41" i="6" s="1"/>
  <c r="CC50" i="6"/>
  <c r="CC49" i="6"/>
  <c r="BU39" i="6"/>
  <c r="BY39" i="6"/>
  <c r="CI39" i="6" s="1"/>
  <c r="BZ39" i="6"/>
  <c r="CJ39" i="6" s="1"/>
  <c r="BX39" i="6"/>
  <c r="CH39" i="6" s="1"/>
  <c r="CB39" i="6"/>
  <c r="CL39" i="6" s="1"/>
  <c r="BW39" i="6"/>
  <c r="CG39" i="6" s="1"/>
  <c r="CA39" i="6"/>
  <c r="CK39" i="6" s="1"/>
  <c r="BV44" i="6"/>
  <c r="CF44" i="6" s="1"/>
  <c r="BU37" i="6"/>
  <c r="BY37" i="6"/>
  <c r="CI37" i="6" s="1"/>
  <c r="BZ37" i="6"/>
  <c r="CJ37" i="6" s="1"/>
  <c r="BX37" i="6"/>
  <c r="CH37" i="6" s="1"/>
  <c r="CB37" i="6"/>
  <c r="CL37" i="6" s="1"/>
  <c r="BW37" i="6"/>
  <c r="CG37" i="6" s="1"/>
  <c r="CA37" i="6"/>
  <c r="CK37" i="6" s="1"/>
  <c r="BV42" i="6"/>
  <c r="CF42" i="6" s="1"/>
  <c r="BU38" i="6"/>
  <c r="BY38" i="6"/>
  <c r="CI38" i="6" s="1"/>
  <c r="BZ38" i="6"/>
  <c r="CJ38" i="6" s="1"/>
  <c r="BX38" i="6"/>
  <c r="CH38" i="6" s="1"/>
  <c r="CB38" i="6"/>
  <c r="CL38" i="6" s="1"/>
  <c r="CA38" i="6"/>
  <c r="CK38" i="6" s="1"/>
  <c r="BW38" i="6"/>
  <c r="CG38" i="6" s="1"/>
  <c r="BV43" i="6"/>
  <c r="CF43" i="6" s="1"/>
  <c r="BU40" i="6"/>
  <c r="BY40" i="6"/>
  <c r="CI40" i="6" s="1"/>
  <c r="BZ40" i="6"/>
  <c r="CJ40" i="6" s="1"/>
  <c r="BX40" i="6"/>
  <c r="CH40" i="6" s="1"/>
  <c r="CB40" i="6"/>
  <c r="CL40" i="6" s="1"/>
  <c r="CA40" i="6"/>
  <c r="CK40" i="6" s="1"/>
  <c r="BW40" i="6"/>
  <c r="CG40" i="6" s="1"/>
  <c r="BV45" i="6"/>
  <c r="CF45" i="6" s="1"/>
  <c r="CE41" i="6"/>
  <c r="CD41" i="6" s="1"/>
  <c r="CC41" i="6"/>
  <c r="CE44" i="6"/>
  <c r="CD44" i="6" s="1"/>
  <c r="CE42" i="6"/>
  <c r="CD42" i="6" s="1"/>
  <c r="CE43" i="6"/>
  <c r="CD43" i="6" s="1"/>
  <c r="CC42" i="6" l="1"/>
  <c r="CC43" i="6"/>
  <c r="CC44" i="6"/>
  <c r="CE38" i="6"/>
  <c r="CD38" i="6" s="1"/>
  <c r="BU34" i="6"/>
  <c r="BY34" i="6"/>
  <c r="CI34" i="6" s="1"/>
  <c r="BZ34" i="6"/>
  <c r="CJ34" i="6" s="1"/>
  <c r="BX34" i="6"/>
  <c r="CH34" i="6" s="1"/>
  <c r="CB34" i="6"/>
  <c r="CL34" i="6" s="1"/>
  <c r="CA34" i="6"/>
  <c r="CK34" i="6" s="1"/>
  <c r="BW34" i="6"/>
  <c r="CG34" i="6" s="1"/>
  <c r="BV39" i="6"/>
  <c r="CF39" i="6" s="1"/>
  <c r="BU35" i="6"/>
  <c r="BY35" i="6"/>
  <c r="CI35" i="6" s="1"/>
  <c r="BZ35" i="6"/>
  <c r="CJ35" i="6" s="1"/>
  <c r="BX35" i="6"/>
  <c r="CH35" i="6" s="1"/>
  <c r="CB35" i="6"/>
  <c r="CL35" i="6" s="1"/>
  <c r="BW35" i="6"/>
  <c r="CG35" i="6" s="1"/>
  <c r="CA35" i="6"/>
  <c r="CK35" i="6" s="1"/>
  <c r="BV40" i="6"/>
  <c r="CF40" i="6" s="1"/>
  <c r="CE37" i="6"/>
  <c r="CD37" i="6" s="1"/>
  <c r="CE36" i="6"/>
  <c r="CD36" i="6" s="1"/>
  <c r="BU33" i="6"/>
  <c r="BY33" i="6"/>
  <c r="CI33" i="6" s="1"/>
  <c r="BZ33" i="6"/>
  <c r="CJ33" i="6" s="1"/>
  <c r="BX33" i="6"/>
  <c r="CH33" i="6" s="1"/>
  <c r="CB33" i="6"/>
  <c r="CL33" i="6" s="1"/>
  <c r="BW33" i="6"/>
  <c r="CG33" i="6" s="1"/>
  <c r="CA33" i="6"/>
  <c r="CK33" i="6" s="1"/>
  <c r="BV38" i="6"/>
  <c r="CF38" i="6" s="1"/>
  <c r="CE39" i="6"/>
  <c r="CD39" i="6" s="1"/>
  <c r="CE40" i="6"/>
  <c r="CD40" i="6" s="1"/>
  <c r="BU32" i="6"/>
  <c r="BY32" i="6"/>
  <c r="CI32" i="6" s="1"/>
  <c r="BZ32" i="6"/>
  <c r="CJ32" i="6" s="1"/>
  <c r="BX32" i="6"/>
  <c r="CH32" i="6" s="1"/>
  <c r="CB32" i="6"/>
  <c r="CL32" i="6" s="1"/>
  <c r="CA32" i="6"/>
  <c r="CK32" i="6" s="1"/>
  <c r="BW32" i="6"/>
  <c r="CG32" i="6" s="1"/>
  <c r="BV37" i="6"/>
  <c r="CF37" i="6" s="1"/>
  <c r="BU31" i="6"/>
  <c r="BY31" i="6"/>
  <c r="CI31" i="6" s="1"/>
  <c r="BZ31" i="6"/>
  <c r="CJ31" i="6" s="1"/>
  <c r="BX31" i="6"/>
  <c r="CH31" i="6" s="1"/>
  <c r="CB31" i="6"/>
  <c r="CL31" i="6" s="1"/>
  <c r="BW31" i="6"/>
  <c r="CG31" i="6" s="1"/>
  <c r="CA31" i="6"/>
  <c r="CK31" i="6" s="1"/>
  <c r="BV36" i="6"/>
  <c r="CF36" i="6" s="1"/>
  <c r="CC45" i="6"/>
  <c r="CC39" i="6" l="1"/>
  <c r="CC40" i="6"/>
  <c r="BU27" i="6"/>
  <c r="BY27" i="6"/>
  <c r="CI27" i="6" s="1"/>
  <c r="BZ27" i="6"/>
  <c r="CJ27" i="6" s="1"/>
  <c r="BX27" i="6"/>
  <c r="CH27" i="6" s="1"/>
  <c r="CB27" i="6"/>
  <c r="CL27" i="6" s="1"/>
  <c r="BW27" i="6"/>
  <c r="CG27" i="6" s="1"/>
  <c r="CA27" i="6"/>
  <c r="CK27" i="6" s="1"/>
  <c r="BV32" i="6"/>
  <c r="CF32" i="6" s="1"/>
  <c r="CE35" i="6"/>
  <c r="CD35" i="6" s="1"/>
  <c r="CE31" i="6"/>
  <c r="CD31" i="6" s="1"/>
  <c r="BU28" i="6"/>
  <c r="BY28" i="6"/>
  <c r="CI28" i="6" s="1"/>
  <c r="BZ28" i="6"/>
  <c r="CJ28" i="6" s="1"/>
  <c r="BX28" i="6"/>
  <c r="CH28" i="6" s="1"/>
  <c r="CB28" i="6"/>
  <c r="CL28" i="6" s="1"/>
  <c r="CA28" i="6"/>
  <c r="CK28" i="6" s="1"/>
  <c r="BW28" i="6"/>
  <c r="CG28" i="6" s="1"/>
  <c r="BV33" i="6"/>
  <c r="CF33" i="6" s="1"/>
  <c r="CC36" i="6"/>
  <c r="CE34" i="6"/>
  <c r="CD34" i="6" s="1"/>
  <c r="CE32" i="6"/>
  <c r="CD32" i="6" s="1"/>
  <c r="BU30" i="6"/>
  <c r="BY30" i="6"/>
  <c r="CI30" i="6" s="1"/>
  <c r="BZ30" i="6"/>
  <c r="CJ30" i="6" s="1"/>
  <c r="BX30" i="6"/>
  <c r="CH30" i="6" s="1"/>
  <c r="CB30" i="6"/>
  <c r="CL30" i="6" s="1"/>
  <c r="CA30" i="6"/>
  <c r="CK30" i="6" s="1"/>
  <c r="BW30" i="6"/>
  <c r="CG30" i="6" s="1"/>
  <c r="BV35" i="6"/>
  <c r="CF35" i="6" s="1"/>
  <c r="BU26" i="6"/>
  <c r="BY26" i="6"/>
  <c r="CI26" i="6" s="1"/>
  <c r="BZ26" i="6"/>
  <c r="CJ26" i="6" s="1"/>
  <c r="BX26" i="6"/>
  <c r="CH26" i="6" s="1"/>
  <c r="CB26" i="6"/>
  <c r="CL26" i="6" s="1"/>
  <c r="CA26" i="6"/>
  <c r="CK26" i="6" s="1"/>
  <c r="BW26" i="6"/>
  <c r="CG26" i="6" s="1"/>
  <c r="BV31" i="6"/>
  <c r="CF31" i="6" s="1"/>
  <c r="CE33" i="6"/>
  <c r="CD33" i="6" s="1"/>
  <c r="CC37" i="6"/>
  <c r="BU29" i="6"/>
  <c r="BY29" i="6"/>
  <c r="CI29" i="6" s="1"/>
  <c r="BZ29" i="6"/>
  <c r="CJ29" i="6" s="1"/>
  <c r="BX29" i="6"/>
  <c r="CH29" i="6" s="1"/>
  <c r="CB29" i="6"/>
  <c r="CL29" i="6" s="1"/>
  <c r="BW29" i="6"/>
  <c r="CG29" i="6" s="1"/>
  <c r="CA29" i="6"/>
  <c r="CK29" i="6" s="1"/>
  <c r="BV34" i="6"/>
  <c r="CF34" i="6" s="1"/>
  <c r="CC38" i="6"/>
  <c r="CC33" i="6" l="1"/>
  <c r="CE29" i="6"/>
  <c r="CD29" i="6" s="1"/>
  <c r="CE30" i="6"/>
  <c r="CD30" i="6" s="1"/>
  <c r="CC34" i="6"/>
  <c r="BU23" i="6"/>
  <c r="BY23" i="6"/>
  <c r="CI23" i="6" s="1"/>
  <c r="BZ23" i="6"/>
  <c r="CJ23" i="6" s="1"/>
  <c r="BX23" i="6"/>
  <c r="CH23" i="6" s="1"/>
  <c r="CB23" i="6"/>
  <c r="CL23" i="6" s="1"/>
  <c r="BW23" i="6"/>
  <c r="CG23" i="6" s="1"/>
  <c r="CA23" i="6"/>
  <c r="CK23" i="6" s="1"/>
  <c r="BV28" i="6"/>
  <c r="CF28" i="6" s="1"/>
  <c r="CC31" i="6"/>
  <c r="BU21" i="6"/>
  <c r="BY21" i="6"/>
  <c r="CI21" i="6" s="1"/>
  <c r="BZ21" i="6"/>
  <c r="CJ21" i="6" s="1"/>
  <c r="BX21" i="6"/>
  <c r="CH21" i="6" s="1"/>
  <c r="CB21" i="6"/>
  <c r="CL21" i="6" s="1"/>
  <c r="BW21" i="6"/>
  <c r="CG21" i="6" s="1"/>
  <c r="CA21" i="6"/>
  <c r="CK21" i="6" s="1"/>
  <c r="BV26" i="6"/>
  <c r="CF26" i="6" s="1"/>
  <c r="BU22" i="6"/>
  <c r="BY22" i="6"/>
  <c r="CI22" i="6" s="1"/>
  <c r="BZ22" i="6"/>
  <c r="CJ22" i="6" s="1"/>
  <c r="BX22" i="6"/>
  <c r="CH22" i="6" s="1"/>
  <c r="CB22" i="6"/>
  <c r="CL22" i="6" s="1"/>
  <c r="CA22" i="6"/>
  <c r="CK22" i="6" s="1"/>
  <c r="BW22" i="6"/>
  <c r="CG22" i="6" s="1"/>
  <c r="BV27" i="6"/>
  <c r="CF27" i="6" s="1"/>
  <c r="BU24" i="6"/>
  <c r="BY24" i="6"/>
  <c r="CI24" i="6" s="1"/>
  <c r="BZ24" i="6"/>
  <c r="CJ24" i="6" s="1"/>
  <c r="BX24" i="6"/>
  <c r="CH24" i="6" s="1"/>
  <c r="CB24" i="6"/>
  <c r="CL24" i="6" s="1"/>
  <c r="CA24" i="6"/>
  <c r="CK24" i="6" s="1"/>
  <c r="BW24" i="6"/>
  <c r="CG24" i="6" s="1"/>
  <c r="BV29" i="6"/>
  <c r="CF29" i="6" s="1"/>
  <c r="BU25" i="6"/>
  <c r="BY25" i="6"/>
  <c r="CI25" i="6" s="1"/>
  <c r="BZ25" i="6"/>
  <c r="CJ25" i="6" s="1"/>
  <c r="BX25" i="6"/>
  <c r="CH25" i="6" s="1"/>
  <c r="CB25" i="6"/>
  <c r="CL25" i="6" s="1"/>
  <c r="BW25" i="6"/>
  <c r="CG25" i="6" s="1"/>
  <c r="CA25" i="6"/>
  <c r="CK25" i="6" s="1"/>
  <c r="BV30" i="6"/>
  <c r="CF30" i="6" s="1"/>
  <c r="CC32" i="6"/>
  <c r="CE28" i="6"/>
  <c r="CD28" i="6" s="1"/>
  <c r="CC28" i="6"/>
  <c r="CC35" i="6"/>
  <c r="CE26" i="6"/>
  <c r="CD26" i="6" s="1"/>
  <c r="CE27" i="6"/>
  <c r="CD27" i="6" s="1"/>
  <c r="CC27" i="6" l="1"/>
  <c r="CC26" i="6"/>
  <c r="BU19" i="6"/>
  <c r="BY19" i="6"/>
  <c r="CI19" i="6" s="1"/>
  <c r="BZ19" i="6"/>
  <c r="CJ19" i="6" s="1"/>
  <c r="BX19" i="6"/>
  <c r="CH19" i="6" s="1"/>
  <c r="CB19" i="6"/>
  <c r="CL19" i="6" s="1"/>
  <c r="BW19" i="6"/>
  <c r="CG19" i="6" s="1"/>
  <c r="CA19" i="6"/>
  <c r="CK19" i="6" s="1"/>
  <c r="BV24" i="6"/>
  <c r="CF24" i="6" s="1"/>
  <c r="CE21" i="6"/>
  <c r="CD21" i="6" s="1"/>
  <c r="BU18" i="6"/>
  <c r="BY18" i="6"/>
  <c r="CI18" i="6" s="1"/>
  <c r="BZ18" i="6"/>
  <c r="CJ18" i="6" s="1"/>
  <c r="BX18" i="6"/>
  <c r="CH18" i="6" s="1"/>
  <c r="CB18" i="6"/>
  <c r="CL18" i="6" s="1"/>
  <c r="CA18" i="6"/>
  <c r="CK18" i="6" s="1"/>
  <c r="BW18" i="6"/>
  <c r="CG18" i="6" s="1"/>
  <c r="BV23" i="6"/>
  <c r="CF23" i="6" s="1"/>
  <c r="CE25" i="6"/>
  <c r="CD25" i="6" s="1"/>
  <c r="BU17" i="6"/>
  <c r="BY17" i="6"/>
  <c r="CI17" i="6" s="1"/>
  <c r="BZ17" i="6"/>
  <c r="CJ17" i="6" s="1"/>
  <c r="BX17" i="6"/>
  <c r="CH17" i="6" s="1"/>
  <c r="CB17" i="6"/>
  <c r="CL17" i="6" s="1"/>
  <c r="BW17" i="6"/>
  <c r="CG17" i="6" s="1"/>
  <c r="CA17" i="6"/>
  <c r="CK17" i="6" s="1"/>
  <c r="BV22" i="6"/>
  <c r="CF22" i="6" s="1"/>
  <c r="CC30" i="6"/>
  <c r="CE24" i="6"/>
  <c r="CD24" i="6" s="1"/>
  <c r="BU16" i="6"/>
  <c r="BY16" i="6"/>
  <c r="CI16" i="6" s="1"/>
  <c r="BZ16" i="6"/>
  <c r="CJ16" i="6" s="1"/>
  <c r="BX16" i="6"/>
  <c r="CH16" i="6" s="1"/>
  <c r="CB16" i="6"/>
  <c r="CL16" i="6" s="1"/>
  <c r="CA16" i="6"/>
  <c r="CK16" i="6" s="1"/>
  <c r="BW16" i="6"/>
  <c r="CG16" i="6" s="1"/>
  <c r="BV21" i="6"/>
  <c r="CF21" i="6" s="1"/>
  <c r="CE23" i="6"/>
  <c r="CD23" i="6" s="1"/>
  <c r="CC29" i="6"/>
  <c r="BU20" i="6"/>
  <c r="BY20" i="6"/>
  <c r="CI20" i="6" s="1"/>
  <c r="BZ20" i="6"/>
  <c r="CJ20" i="6" s="1"/>
  <c r="BX20" i="6"/>
  <c r="CH20" i="6" s="1"/>
  <c r="CB20" i="6"/>
  <c r="CL20" i="6" s="1"/>
  <c r="CA20" i="6"/>
  <c r="CK20" i="6" s="1"/>
  <c r="BW20" i="6"/>
  <c r="CG20" i="6" s="1"/>
  <c r="BV25" i="6"/>
  <c r="CF25" i="6" s="1"/>
  <c r="CE22" i="6"/>
  <c r="CD22" i="6" s="1"/>
  <c r="CC23" i="6" l="1"/>
  <c r="CC22" i="6"/>
  <c r="CC24" i="6"/>
  <c r="CE18" i="6"/>
  <c r="CD18" i="6" s="1"/>
  <c r="CE20" i="6"/>
  <c r="CD20" i="6" s="1"/>
  <c r="CE16" i="6"/>
  <c r="CD16" i="6" s="1"/>
  <c r="CE17" i="6"/>
  <c r="CD17" i="6" s="1"/>
  <c r="BU14" i="6"/>
  <c r="BY14" i="6"/>
  <c r="CI14" i="6" s="1"/>
  <c r="BZ14" i="6"/>
  <c r="CJ14" i="6" s="1"/>
  <c r="BX14" i="6"/>
  <c r="CH14" i="6" s="1"/>
  <c r="CB14" i="6"/>
  <c r="CL14" i="6" s="1"/>
  <c r="CA14" i="6"/>
  <c r="CK14" i="6" s="1"/>
  <c r="BW14" i="6"/>
  <c r="CG14" i="6" s="1"/>
  <c r="BV19" i="6"/>
  <c r="CF19" i="6" s="1"/>
  <c r="BU13" i="6"/>
  <c r="BY13" i="6"/>
  <c r="CI13" i="6" s="1"/>
  <c r="BZ13" i="6"/>
  <c r="CJ13" i="6" s="1"/>
  <c r="BX13" i="6"/>
  <c r="CH13" i="6" s="1"/>
  <c r="CB13" i="6"/>
  <c r="CL13" i="6" s="1"/>
  <c r="BW13" i="6"/>
  <c r="CG13" i="6" s="1"/>
  <c r="CA13" i="6"/>
  <c r="CK13" i="6" s="1"/>
  <c r="BV18" i="6"/>
  <c r="CF18" i="6" s="1"/>
  <c r="CC21" i="6"/>
  <c r="P26" i="1" s="1"/>
  <c r="BU15" i="6"/>
  <c r="BY15" i="6"/>
  <c r="CI15" i="6" s="1"/>
  <c r="BZ15" i="6"/>
  <c r="CJ15" i="6" s="1"/>
  <c r="BX15" i="6"/>
  <c r="CH15" i="6" s="1"/>
  <c r="CB15" i="6"/>
  <c r="CL15" i="6" s="1"/>
  <c r="BW15" i="6"/>
  <c r="CG15" i="6" s="1"/>
  <c r="CA15" i="6"/>
  <c r="CK15" i="6" s="1"/>
  <c r="BV20" i="6"/>
  <c r="CF20" i="6" s="1"/>
  <c r="BU11" i="6"/>
  <c r="BY11" i="6"/>
  <c r="CI11" i="6" s="1"/>
  <c r="BZ11" i="6"/>
  <c r="CJ11" i="6" s="1"/>
  <c r="BX11" i="6"/>
  <c r="CH11" i="6" s="1"/>
  <c r="CB11" i="6"/>
  <c r="CL11" i="6" s="1"/>
  <c r="BW11" i="6"/>
  <c r="CG11" i="6" s="1"/>
  <c r="CA11" i="6"/>
  <c r="CK11" i="6" s="1"/>
  <c r="BV16" i="6"/>
  <c r="CF16" i="6" s="1"/>
  <c r="BU12" i="6"/>
  <c r="BY12" i="6"/>
  <c r="CI12" i="6" s="1"/>
  <c r="BZ12" i="6"/>
  <c r="CJ12" i="6" s="1"/>
  <c r="BX12" i="6"/>
  <c r="CH12" i="6" s="1"/>
  <c r="CB12" i="6"/>
  <c r="CL12" i="6" s="1"/>
  <c r="CA12" i="6"/>
  <c r="CK12" i="6" s="1"/>
  <c r="BW12" i="6"/>
  <c r="CG12" i="6" s="1"/>
  <c r="BV17" i="6"/>
  <c r="CF17" i="6" s="1"/>
  <c r="CC25" i="6"/>
  <c r="CE19" i="6"/>
  <c r="CD19" i="6" s="1"/>
  <c r="CC19" i="6" l="1"/>
  <c r="BU7" i="6"/>
  <c r="BY7" i="6"/>
  <c r="CI7" i="6" s="1"/>
  <c r="BV7" i="6"/>
  <c r="CF7" i="6" s="1"/>
  <c r="BZ7" i="6"/>
  <c r="CJ7" i="6" s="1"/>
  <c r="BX7" i="6"/>
  <c r="CH7" i="6" s="1"/>
  <c r="CB7" i="6"/>
  <c r="CL7" i="6" s="1"/>
  <c r="BW7" i="6"/>
  <c r="CG7" i="6" s="1"/>
  <c r="CA7" i="6"/>
  <c r="CK7" i="6" s="1"/>
  <c r="BV12" i="6"/>
  <c r="CF12" i="6" s="1"/>
  <c r="CE15" i="6"/>
  <c r="CD15" i="6" s="1"/>
  <c r="BU8" i="6"/>
  <c r="BY8" i="6"/>
  <c r="CI8" i="6" s="1"/>
  <c r="BV8" i="6"/>
  <c r="CF8" i="6" s="1"/>
  <c r="BZ8" i="6"/>
  <c r="CJ8" i="6" s="1"/>
  <c r="BX8" i="6"/>
  <c r="CH8" i="6" s="1"/>
  <c r="CB8" i="6"/>
  <c r="CL8" i="6" s="1"/>
  <c r="CA8" i="6"/>
  <c r="CK8" i="6" s="1"/>
  <c r="BW8" i="6"/>
  <c r="CG8" i="6" s="1"/>
  <c r="BV13" i="6"/>
  <c r="CF13" i="6" s="1"/>
  <c r="BU6" i="6"/>
  <c r="BY6" i="6"/>
  <c r="CI6" i="6" s="1"/>
  <c r="BV6" i="6"/>
  <c r="CF6" i="6" s="1"/>
  <c r="BZ6" i="6"/>
  <c r="CJ6" i="6" s="1"/>
  <c r="BX6" i="6"/>
  <c r="CH6" i="6" s="1"/>
  <c r="CB6" i="6"/>
  <c r="CL6" i="6" s="1"/>
  <c r="CA6" i="6"/>
  <c r="CK6" i="6" s="1"/>
  <c r="BW6" i="6"/>
  <c r="CG6" i="6" s="1"/>
  <c r="BV11" i="6"/>
  <c r="CF11" i="6" s="1"/>
  <c r="BU9" i="6"/>
  <c r="BY9" i="6"/>
  <c r="CI9" i="6" s="1"/>
  <c r="BZ9" i="6"/>
  <c r="CJ9" i="6" s="1"/>
  <c r="BX9" i="6"/>
  <c r="CH9" i="6" s="1"/>
  <c r="CB9" i="6"/>
  <c r="CL9" i="6" s="1"/>
  <c r="BW9" i="6"/>
  <c r="CG9" i="6" s="1"/>
  <c r="CA9" i="6"/>
  <c r="CK9" i="6" s="1"/>
  <c r="BV14" i="6"/>
  <c r="CF14" i="6" s="1"/>
  <c r="CC17" i="6"/>
  <c r="CC20" i="6"/>
  <c r="CE12" i="6"/>
  <c r="CD12" i="6" s="1"/>
  <c r="BU10" i="6"/>
  <c r="BY10" i="6"/>
  <c r="CI10" i="6" s="1"/>
  <c r="BZ10" i="6"/>
  <c r="CJ10" i="6" s="1"/>
  <c r="BX10" i="6"/>
  <c r="CH10" i="6" s="1"/>
  <c r="CB10" i="6"/>
  <c r="CL10" i="6" s="1"/>
  <c r="CA10" i="6"/>
  <c r="CK10" i="6" s="1"/>
  <c r="BW10" i="6"/>
  <c r="CG10" i="6" s="1"/>
  <c r="BV15" i="6"/>
  <c r="CF15" i="6" s="1"/>
  <c r="CE13" i="6"/>
  <c r="CD13" i="6" s="1"/>
  <c r="CC16" i="6"/>
  <c r="CE11" i="6"/>
  <c r="CD11" i="6" s="1"/>
  <c r="CE14" i="6"/>
  <c r="CD14" i="6" s="1"/>
  <c r="CC18" i="6"/>
  <c r="CC12" i="6" l="1"/>
  <c r="CC13" i="6"/>
  <c r="CC14" i="6"/>
  <c r="CC11" i="6"/>
  <c r="BX4" i="6"/>
  <c r="CH4" i="6" s="1"/>
  <c r="CB4" i="6"/>
  <c r="CL4" i="6" s="1"/>
  <c r="BZ4" i="6"/>
  <c r="CJ4" i="6" s="1"/>
  <c r="BY4" i="6"/>
  <c r="CI4" i="6" s="1"/>
  <c r="BU4" i="6"/>
  <c r="BV4" i="6"/>
  <c r="CF4" i="6" s="1"/>
  <c r="BW4" i="6"/>
  <c r="CG4" i="6" s="1"/>
  <c r="CA4" i="6"/>
  <c r="CK4" i="6" s="1"/>
  <c r="BV9" i="6"/>
  <c r="CF9" i="6" s="1"/>
  <c r="CE8" i="6"/>
  <c r="CD8" i="6" s="1"/>
  <c r="CC8" i="6"/>
  <c r="CE10" i="6"/>
  <c r="CD10" i="6" s="1"/>
  <c r="CE9" i="6"/>
  <c r="CD9" i="6" s="1"/>
  <c r="CC15" i="6"/>
  <c r="BU5" i="6"/>
  <c r="BY5" i="6"/>
  <c r="CI5" i="6" s="1"/>
  <c r="BV5" i="6"/>
  <c r="CF5" i="6" s="1"/>
  <c r="BZ5" i="6"/>
  <c r="CJ5" i="6" s="1"/>
  <c r="BX5" i="6"/>
  <c r="CH5" i="6" s="1"/>
  <c r="CB5" i="6"/>
  <c r="CL5" i="6" s="1"/>
  <c r="BW5" i="6"/>
  <c r="CG5" i="6" s="1"/>
  <c r="CA5" i="6"/>
  <c r="CK5" i="6" s="1"/>
  <c r="BV10" i="6"/>
  <c r="CF10" i="6" s="1"/>
  <c r="CE6" i="6"/>
  <c r="CD6" i="6" s="1"/>
  <c r="P11" i="1" s="1"/>
  <c r="CC6" i="6"/>
  <c r="CE7" i="6"/>
  <c r="CD7" i="6" s="1"/>
  <c r="CC7" i="6"/>
  <c r="CC9" i="6" l="1"/>
  <c r="CC5" i="6"/>
  <c r="CE5" i="6"/>
  <c r="CD5" i="6" s="1"/>
  <c r="CC10" i="6"/>
  <c r="CE4" i="6"/>
  <c r="CD4" i="6" s="1"/>
  <c r="CC4" i="6"/>
  <c r="P9" i="1" l="1"/>
  <c r="P10" i="1"/>
</calcChain>
</file>

<file path=xl/sharedStrings.xml><?xml version="1.0" encoding="utf-8"?>
<sst xmlns="http://schemas.openxmlformats.org/spreadsheetml/2006/main" count="482" uniqueCount="213">
  <si>
    <t>Flow rate</t>
  </si>
  <si>
    <t>[m³/h]</t>
  </si>
  <si>
    <t>[Pa]</t>
  </si>
  <si>
    <t>W</t>
  </si>
  <si>
    <t>H</t>
  </si>
  <si>
    <t>[mm]</t>
  </si>
  <si>
    <t>unit dimensions</t>
  </si>
  <si>
    <t>insulation casing</t>
  </si>
  <si>
    <t>sound attenuator</t>
  </si>
  <si>
    <t>[SA / none]</t>
  </si>
  <si>
    <t>duct velocity</t>
  </si>
  <si>
    <t>[m/s]</t>
  </si>
  <si>
    <t>sound power</t>
  </si>
  <si>
    <t>discharge noise</t>
  </si>
  <si>
    <t>radiated noise</t>
  </si>
  <si>
    <t>sound power spectrum [Hz]</t>
  </si>
  <si>
    <t>sound pressure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</si>
  <si>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</si>
  <si>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s,min</t>
    </r>
  </si>
  <si>
    <t>BS-SERIES</t>
  </si>
  <si>
    <t>dB(A)</t>
  </si>
  <si>
    <t>room type</t>
  </si>
  <si>
    <t>to be filled in</t>
  </si>
  <si>
    <t>unit sound</t>
  </si>
  <si>
    <t>unit flowrate</t>
  </si>
  <si>
    <t>m³/h</t>
  </si>
  <si>
    <t>office</t>
  </si>
  <si>
    <t>perforated steel</t>
  </si>
  <si>
    <t>DIMENSIONING OF VARIABLE AIR VOLUME UNITS</t>
  </si>
  <si>
    <t>Unit Flowrate</t>
  </si>
  <si>
    <t>L/s</t>
  </si>
  <si>
    <t>m³/s</t>
  </si>
  <si>
    <t>Unit sound</t>
  </si>
  <si>
    <t>NR</t>
  </si>
  <si>
    <t>[m]</t>
  </si>
  <si>
    <r>
      <t>H</t>
    </r>
    <r>
      <rPr>
        <b/>
        <vertAlign val="subscript"/>
        <sz val="10"/>
        <color theme="1"/>
        <rFont val="Calibri"/>
        <family val="2"/>
        <scheme val="minor"/>
      </rPr>
      <t>intern</t>
    </r>
  </si>
  <si>
    <t>octaaffrequentie f [Hz]</t>
  </si>
  <si>
    <t>A0</t>
  </si>
  <si>
    <t>A1</t>
  </si>
  <si>
    <t>A2</t>
  </si>
  <si>
    <t>A3</t>
  </si>
  <si>
    <t>B0</t>
  </si>
  <si>
    <t>B1</t>
  </si>
  <si>
    <t>B2</t>
  </si>
  <si>
    <t>B3</t>
  </si>
  <si>
    <t>B4</t>
  </si>
  <si>
    <t>B5</t>
  </si>
  <si>
    <t>B6</t>
  </si>
  <si>
    <t>C0</t>
  </si>
  <si>
    <t>DISCHARGE SOUND POWER - MODEL PARAMETERS</t>
  </si>
  <si>
    <t>parameter</t>
  </si>
  <si>
    <t>Lw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</si>
  <si>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alibri"/>
        <family val="2"/>
      </rPr>
      <t>P</t>
    </r>
    <r>
      <rPr>
        <b/>
        <vertAlign val="subscript"/>
        <sz val="10"/>
        <color theme="1"/>
        <rFont val="Calibri"/>
        <family val="2"/>
      </rPr>
      <t>s</t>
    </r>
  </si>
  <si>
    <t>octaaffrequentie [Hz]</t>
  </si>
  <si>
    <r>
      <t>A</t>
    </r>
    <r>
      <rPr>
        <b/>
        <vertAlign val="subscript"/>
        <sz val="8"/>
        <color rgb="FF000000"/>
        <rFont val="Calibri"/>
        <family val="2"/>
      </rPr>
      <t>f</t>
    </r>
  </si>
  <si>
    <r>
      <t>B</t>
    </r>
    <r>
      <rPr>
        <b/>
        <vertAlign val="subscript"/>
        <sz val="8"/>
        <color rgb="FF000000"/>
        <rFont val="Calibri"/>
        <family val="2"/>
      </rPr>
      <t>f</t>
    </r>
  </si>
  <si>
    <t>PARAMETERS FOR NR SOUND CALCULATIONS</t>
  </si>
  <si>
    <t>PARAMETERS FOR A-WEIGHTED SOUND CALCULATIONS</t>
  </si>
  <si>
    <t>RADIATED SOUND POWER - MODEL PARAMETERS</t>
  </si>
  <si>
    <r>
      <t>A</t>
    </r>
    <r>
      <rPr>
        <b/>
        <vertAlign val="subscript"/>
        <sz val="8"/>
        <color theme="1"/>
        <rFont val="Calibri"/>
        <family val="2"/>
        <scheme val="minor"/>
      </rPr>
      <t>f</t>
    </r>
  </si>
  <si>
    <r>
      <t>B</t>
    </r>
    <r>
      <rPr>
        <b/>
        <vertAlign val="subscript"/>
        <sz val="8"/>
        <color theme="1"/>
        <rFont val="Calibri"/>
        <family val="2"/>
        <scheme val="minor"/>
      </rPr>
      <t>f</t>
    </r>
  </si>
  <si>
    <t>non-insulated</t>
  </si>
  <si>
    <t>insulated</t>
  </si>
  <si>
    <t>discharge noise - NR</t>
  </si>
  <si>
    <r>
      <t>radiated noise - R</t>
    </r>
    <r>
      <rPr>
        <b/>
        <vertAlign val="subscript"/>
        <sz val="10"/>
        <color theme="1"/>
        <rFont val="Calibri"/>
        <family val="2"/>
        <scheme val="minor"/>
      </rPr>
      <t>f</t>
    </r>
  </si>
  <si>
    <t>single vs double wall</t>
  </si>
  <si>
    <t>[SW / DW]</t>
  </si>
  <si>
    <t>discharge noise - dB</t>
  </si>
  <si>
    <t>radiated noise - dB</t>
  </si>
  <si>
    <t>radiated noise - NR</t>
  </si>
  <si>
    <r>
      <rPr>
        <b/>
        <sz val="8"/>
        <color rgb="FF000000"/>
        <rFont val="Symbol"/>
        <family val="1"/>
        <charset val="2"/>
      </rPr>
      <t>D</t>
    </r>
    <r>
      <rPr>
        <b/>
        <sz val="8"/>
        <color rgb="FF000000"/>
        <rFont val="Calibri"/>
        <family val="2"/>
      </rPr>
      <t>L</t>
    </r>
    <r>
      <rPr>
        <b/>
        <vertAlign val="subscript"/>
        <sz val="8"/>
        <color rgb="FF000000"/>
        <rFont val="Calibri"/>
        <family val="2"/>
      </rPr>
      <t>A,f</t>
    </r>
  </si>
  <si>
    <t>B [mm]</t>
  </si>
  <si>
    <t>K [mm]</t>
  </si>
  <si>
    <t>nK</t>
  </si>
  <si>
    <t>VD</t>
  </si>
  <si>
    <t>duct</t>
  </si>
  <si>
    <t>velocity</t>
  </si>
  <si>
    <t>attenuator</t>
  </si>
  <si>
    <t>SOUND ATTENUATOR - NOISE GENERATING</t>
  </si>
  <si>
    <t>SOUND ATTENUATOR - NOISE ATTENUATION</t>
  </si>
  <si>
    <r>
      <t>A</t>
    </r>
    <r>
      <rPr>
        <b/>
        <vertAlign val="subscript"/>
        <sz val="8"/>
        <color theme="1"/>
        <rFont val="Calibri"/>
        <family val="2"/>
        <scheme val="minor"/>
      </rPr>
      <t>0</t>
    </r>
  </si>
  <si>
    <r>
      <t>A</t>
    </r>
    <r>
      <rPr>
        <b/>
        <vertAlign val="subscript"/>
        <sz val="8"/>
        <color theme="1"/>
        <rFont val="Calibri"/>
        <family val="2"/>
        <scheme val="minor"/>
      </rPr>
      <t>1</t>
    </r>
  </si>
  <si>
    <r>
      <t>A</t>
    </r>
    <r>
      <rPr>
        <b/>
        <vertAlign val="subscript"/>
        <sz val="8"/>
        <color theme="1"/>
        <rFont val="Calibri"/>
        <family val="2"/>
        <scheme val="minor"/>
      </rPr>
      <t>2</t>
    </r>
  </si>
  <si>
    <t>discharge noise correction for sound attenuator / Noise generation - dB</t>
  </si>
  <si>
    <t>discharge noise correction for sound attenuator / Noise attenuation - dB</t>
  </si>
  <si>
    <t>free area</t>
  </si>
  <si>
    <t>ration [-]</t>
  </si>
  <si>
    <t>K</t>
  </si>
  <si>
    <t>discharge noise correction for sound attenuator / sum - dB</t>
  </si>
  <si>
    <t>none</t>
  </si>
  <si>
    <r>
      <t>C</t>
    </r>
    <r>
      <rPr>
        <b/>
        <vertAlign val="subscript"/>
        <sz val="8"/>
        <color theme="1"/>
        <rFont val="Calibri"/>
        <family val="2"/>
        <scheme val="minor"/>
      </rPr>
      <t>f</t>
    </r>
  </si>
  <si>
    <r>
      <t>D</t>
    </r>
    <r>
      <rPr>
        <b/>
        <vertAlign val="subscript"/>
        <sz val="8"/>
        <color theme="1"/>
        <rFont val="Calibri"/>
        <family val="2"/>
        <scheme val="minor"/>
      </rPr>
      <t>f</t>
    </r>
  </si>
  <si>
    <r>
      <t>a</t>
    </r>
    <r>
      <rPr>
        <b/>
        <sz val="10"/>
        <color theme="1"/>
        <rFont val="Calibri"/>
        <family val="2"/>
        <scheme val="minor"/>
      </rPr>
      <t xml:space="preserve"> for discharge noise</t>
    </r>
  </si>
  <si>
    <r>
      <t>a</t>
    </r>
    <r>
      <rPr>
        <b/>
        <sz val="10"/>
        <color theme="1"/>
        <rFont val="Calibri"/>
        <family val="2"/>
        <scheme val="minor"/>
      </rPr>
      <t xml:space="preserve"> for radiated noise</t>
    </r>
  </si>
  <si>
    <t>SW</t>
  </si>
  <si>
    <t>x</t>
  </si>
  <si>
    <t>[-]</t>
  </si>
  <si>
    <t>A</t>
  </si>
  <si>
    <t>B</t>
  </si>
  <si>
    <t>C</t>
  </si>
  <si>
    <t>SOUND ATTENUATION OF UNLINED, RECTANGULAR DUCT</t>
  </si>
  <si>
    <r>
      <t>SOUND ATTENUATION OF 90° UNLINED DUCT BEND - reference attenuation @ f</t>
    </r>
    <r>
      <rPr>
        <b/>
        <vertAlign val="subscript"/>
        <sz val="11"/>
        <color theme="1"/>
        <rFont val="Calibri"/>
        <family val="2"/>
        <scheme val="minor"/>
      </rPr>
      <t>G</t>
    </r>
    <r>
      <rPr>
        <b/>
        <sz val="11"/>
        <color theme="1"/>
        <rFont val="Calibri"/>
        <family val="2"/>
        <scheme val="minor"/>
      </rPr>
      <t xml:space="preserve"> of 125 Hz</t>
    </r>
  </si>
  <si>
    <t>attenuation</t>
  </si>
  <si>
    <t>ENVIRONMENTAL ADJUSTMENT FACTOR</t>
  </si>
  <si>
    <t>Env.Adj.Factor</t>
  </si>
  <si>
    <t>[dB]</t>
  </si>
  <si>
    <t>CEILING ATTENUATION</t>
  </si>
  <si>
    <t>Ref.</t>
  </si>
  <si>
    <t>Octaafband midfrequentie [Hz]</t>
  </si>
  <si>
    <t>[kg/m³]</t>
  </si>
  <si>
    <t>[kg/m²]</t>
  </si>
  <si>
    <t>Mineral fiber</t>
  </si>
  <si>
    <t>Solid gypsum board</t>
  </si>
  <si>
    <t>Perforated steel 22% (+ acoustic fleece)</t>
  </si>
  <si>
    <t>Armstrong Building Products</t>
  </si>
  <si>
    <t>Plain steel</t>
  </si>
  <si>
    <t>Type tile</t>
  </si>
  <si>
    <t>Density</t>
  </si>
  <si>
    <t>thickness</t>
  </si>
  <si>
    <t>weight</t>
  </si>
  <si>
    <t>mineral fiber</t>
  </si>
  <si>
    <t>plain steel</t>
  </si>
  <si>
    <t>no false ceiling</t>
  </si>
  <si>
    <t>sound attenuation [Hz]</t>
  </si>
  <si>
    <t>unlined rectangular duct of 3 m</t>
  </si>
  <si>
    <t>P</t>
  </si>
  <si>
    <t>perimeter</t>
  </si>
  <si>
    <t>cross section</t>
  </si>
  <si>
    <t>limit freq.</t>
  </si>
  <si>
    <r>
      <t>f</t>
    </r>
    <r>
      <rPr>
        <b/>
        <vertAlign val="subscript"/>
        <sz val="10"/>
        <color theme="1"/>
        <rFont val="Calibri"/>
        <family val="2"/>
        <scheme val="minor"/>
      </rPr>
      <t>G</t>
    </r>
  </si>
  <si>
    <t>[Hz]</t>
  </si>
  <si>
    <t>bovengrens octaafband [Hz]</t>
  </si>
  <si>
    <r>
      <t>f</t>
    </r>
    <r>
      <rPr>
        <b/>
        <vertAlign val="subscript"/>
        <sz val="8"/>
        <color rgb="FF000000"/>
        <rFont val="Calibri"/>
        <family val="2"/>
        <scheme val="minor"/>
      </rPr>
      <t>o</t>
    </r>
  </si>
  <si>
    <t xml:space="preserve">pos. relative </t>
  </si>
  <si>
    <t>to 125 Hz</t>
  </si>
  <si>
    <t>midband</t>
  </si>
  <si>
    <t>unlined rectangular bend</t>
  </si>
  <si>
    <t>end reflection</t>
  </si>
  <si>
    <t>environmental adjustment factor</t>
  </si>
  <si>
    <t>H [mm]</t>
  </si>
  <si>
    <t>W [mm]</t>
  </si>
  <si>
    <t>floor surface</t>
  </si>
  <si>
    <t>room height</t>
  </si>
  <si>
    <t>type</t>
  </si>
  <si>
    <t>[m²]</t>
  </si>
  <si>
    <t>sports hall, swimming pool</t>
  </si>
  <si>
    <t>concert hall, opera house</t>
  </si>
  <si>
    <t>lecture room, theatre, cinema</t>
  </si>
  <si>
    <t>kitchen</t>
  </si>
  <si>
    <t>ward, rest room, wash room</t>
  </si>
  <si>
    <t>operating theatre, laboratory</t>
  </si>
  <si>
    <t>clean room</t>
  </si>
  <si>
    <t>hotel room</t>
  </si>
  <si>
    <t>bathroom</t>
  </si>
  <si>
    <t>workshop</t>
  </si>
  <si>
    <t>museum</t>
  </si>
  <si>
    <t>ROOM ATTENUATION - average reverberation times</t>
  </si>
  <si>
    <t>average reverberation time T [s]</t>
  </si>
  <si>
    <t>room attenuation - discharge noise</t>
  </si>
  <si>
    <t>pulldown</t>
  </si>
  <si>
    <t>sound pressure [Hz]</t>
  </si>
  <si>
    <t>discharge noise [dB]</t>
  </si>
  <si>
    <t>discharge noise [NR]</t>
  </si>
  <si>
    <t>sound pressure Lp</t>
  </si>
  <si>
    <t>discharge</t>
  </si>
  <si>
    <t>radiated noise [dB]</t>
  </si>
  <si>
    <t>radiated</t>
  </si>
  <si>
    <t>radiated noise [NR]</t>
  </si>
  <si>
    <t>unit</t>
  </si>
  <si>
    <t>DW</t>
  </si>
  <si>
    <t>SA</t>
  </si>
  <si>
    <t>[100-1000 Pa]</t>
  </si>
  <si>
    <r>
      <t xml:space="preserve">[dB(A) </t>
    </r>
    <r>
      <rPr>
        <b/>
        <sz val="10"/>
        <color theme="1"/>
        <rFont val="Symbol"/>
        <family val="1"/>
        <charset val="2"/>
      </rPr>
      <t>ï</t>
    </r>
    <r>
      <rPr>
        <b/>
        <sz val="8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NR]</t>
    </r>
  </si>
  <si>
    <r>
      <t xml:space="preserve">[m³/h </t>
    </r>
    <r>
      <rPr>
        <b/>
        <sz val="11"/>
        <color theme="1"/>
        <rFont val="Symbol"/>
        <family val="1"/>
        <charset val="2"/>
      </rPr>
      <t>ï</t>
    </r>
    <r>
      <rPr>
        <b/>
        <sz val="11"/>
        <color theme="1"/>
        <rFont val="Calibri"/>
        <family val="2"/>
        <scheme val="minor"/>
      </rPr>
      <t xml:space="preserve"> L/s </t>
    </r>
    <r>
      <rPr>
        <b/>
        <sz val="11"/>
        <color theme="1"/>
        <rFont val="Symbol"/>
        <family val="1"/>
        <charset val="2"/>
      </rPr>
      <t>ï</t>
    </r>
    <r>
      <rPr>
        <b/>
        <sz val="11"/>
        <color theme="1"/>
        <rFont val="Calibri"/>
        <family val="2"/>
        <scheme val="minor"/>
      </rPr>
      <t xml:space="preserve"> m³/s]</t>
    </r>
  </si>
  <si>
    <r>
      <t>sound attenuator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</si>
  <si>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sound attenuator of length 1250 mm</t>
    </r>
  </si>
  <si>
    <t>only for sound pressure calculations</t>
  </si>
  <si>
    <t>Rockfon Blanka</t>
  </si>
  <si>
    <t>BBRI</t>
  </si>
  <si>
    <t>gypsum board</t>
  </si>
  <si>
    <t>ceiling - radiation noise</t>
  </si>
  <si>
    <t>soft</t>
  </si>
  <si>
    <t>hard</t>
  </si>
  <si>
    <t>normal</t>
  </si>
  <si>
    <r>
      <rPr>
        <vertAlign val="superscript"/>
        <sz val="9"/>
        <color theme="1"/>
        <rFont val="Calibri"/>
        <family val="2"/>
        <scheme val="minor"/>
      </rPr>
      <t>(2)</t>
    </r>
    <r>
      <rPr>
        <sz val="9"/>
        <color theme="1"/>
        <rFont val="Calibri"/>
        <family val="2"/>
        <scheme val="minor"/>
      </rPr>
      <t xml:space="preserve"> pressure loss with open blades</t>
    </r>
  </si>
  <si>
    <r>
      <rPr>
        <vertAlign val="superscript"/>
        <sz val="9"/>
        <color theme="1"/>
        <rFont val="Calibri"/>
        <family val="2"/>
        <scheme val="minor"/>
      </rPr>
      <t>(3)</t>
    </r>
    <r>
      <rPr>
        <sz val="9"/>
        <color theme="1"/>
        <rFont val="Calibri"/>
        <family val="2"/>
        <scheme val="minor"/>
      </rPr>
      <t xml:space="preserve"> VAV with downstream 3 m unlined duct + 90° bend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</si>
  <si>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s,min</t>
    </r>
    <r>
      <rPr>
        <b/>
        <vertAlign val="superscript"/>
        <sz val="11"/>
        <color theme="1"/>
        <rFont val="Calibri"/>
        <family val="2"/>
      </rPr>
      <t>(2)</t>
    </r>
  </si>
  <si>
    <r>
      <t>discharge</t>
    </r>
    <r>
      <rPr>
        <b/>
        <vertAlign val="superscript"/>
        <sz val="11"/>
        <color theme="1"/>
        <rFont val="Calibri"/>
        <family val="2"/>
      </rPr>
      <t>(3)</t>
    </r>
  </si>
  <si>
    <t>high</t>
  </si>
  <si>
    <t>low</t>
  </si>
  <si>
    <t>medium</t>
  </si>
  <si>
    <t>very high</t>
  </si>
  <si>
    <t>e.g. perforated steel tile</t>
  </si>
  <si>
    <t>e.g. mineral fibre tile</t>
  </si>
  <si>
    <t>e.g. plain steel tile</t>
  </si>
  <si>
    <t>e.g. gypsum board</t>
  </si>
  <si>
    <r>
      <t>room attenuation</t>
    </r>
    <r>
      <rPr>
        <b/>
        <vertAlign val="superscript"/>
        <sz val="11"/>
        <color theme="1"/>
        <rFont val="Calibri"/>
        <family val="2"/>
        <scheme val="minor"/>
      </rPr>
      <t>(4)</t>
    </r>
  </si>
  <si>
    <r>
      <t>ceiling attentuation</t>
    </r>
    <r>
      <rPr>
        <b/>
        <vertAlign val="superscript"/>
        <sz val="11"/>
        <color theme="1"/>
        <rFont val="Calibri"/>
        <family val="2"/>
        <scheme val="minor"/>
      </rPr>
      <t>(5)</t>
    </r>
  </si>
  <si>
    <r>
      <rPr>
        <vertAlign val="superscript"/>
        <sz val="9"/>
        <color theme="1"/>
        <rFont val="Calibri"/>
        <family val="2"/>
        <scheme val="minor"/>
      </rPr>
      <t>(4)</t>
    </r>
    <r>
      <rPr>
        <sz val="9"/>
        <color theme="1"/>
        <rFont val="Calibri"/>
        <family val="2"/>
        <scheme val="minor"/>
      </rPr>
      <t>Room attenuation (ref. VDI 2081 Guidelines)</t>
    </r>
  </si>
  <si>
    <r>
      <rPr>
        <vertAlign val="superscript"/>
        <sz val="9"/>
        <color theme="1"/>
        <rFont val="Calibri"/>
        <family val="2"/>
        <scheme val="minor"/>
      </rPr>
      <t>(5)</t>
    </r>
    <r>
      <rPr>
        <sz val="9"/>
        <color theme="1"/>
        <rFont val="Calibri"/>
        <family val="2"/>
        <scheme val="minor"/>
      </rPr>
      <t>Ceiling attenuation</t>
    </r>
  </si>
  <si>
    <t>e.g. office, hotel room</t>
  </si>
  <si>
    <t>e.g. lecture room, theatre, cinema</t>
  </si>
  <si>
    <t>e.g. ward, rest room, wash room</t>
  </si>
  <si>
    <t>e.g. sports hall, swimming pool</t>
  </si>
  <si>
    <t>e.g. concert hall, opera house</t>
  </si>
  <si>
    <t>e.g. operating theatre, laboratory, clean room</t>
  </si>
  <si>
    <t>e.g. workshop</t>
  </si>
  <si>
    <t>e.g. museum</t>
  </si>
  <si>
    <t>room attenuation</t>
  </si>
  <si>
    <t>ceiling attenuation</t>
  </si>
  <si>
    <t>L/R</t>
  </si>
  <si>
    <t>Vduct</t>
  </si>
  <si>
    <t>Total pressure loss calculation as function of blade angle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</si>
</sst>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Symbol"/>
      <family val="1"/>
      <charset val="2"/>
    </font>
    <font>
      <b/>
      <vertAlign val="subscript"/>
      <sz val="10"/>
      <color theme="1"/>
      <name val="Calibri"/>
      <family val="2"/>
    </font>
    <font>
      <b/>
      <vertAlign val="subscript"/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theme="1"/>
      <name val="Cambria"/>
      <family val="1"/>
    </font>
    <font>
      <b/>
      <sz val="8"/>
      <color theme="1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b/>
      <sz val="8"/>
      <color rgb="FF000000"/>
      <name val="Symbol"/>
      <family val="1"/>
      <charset val="2"/>
    </font>
    <font>
      <sz val="8"/>
      <color rgb="FF000000"/>
      <name val="DINPro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8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vertAlign val="superscript"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0" fillId="3" borderId="0" xfId="0" applyFont="1" applyFill="1" applyAlignment="1">
      <alignment horizontal="center"/>
    </xf>
    <xf numFmtId="0" fontId="6" fillId="3" borderId="0" xfId="0" applyFont="1" applyFill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6" fontId="5" fillId="2" borderId="2" xfId="0" applyNumberFormat="1" applyFont="1" applyFill="1" applyBorder="1" applyAlignment="1">
      <alignment horizontal="center"/>
    </xf>
    <xf numFmtId="166" fontId="5" fillId="2" borderId="1" xfId="0" applyNumberFormat="1" applyFont="1" applyFill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Border="1"/>
    <xf numFmtId="0" fontId="10" fillId="4" borderId="1" xfId="0" applyFont="1" applyFill="1" applyBorder="1" applyAlignment="1">
      <alignment vertical="center"/>
    </xf>
    <xf numFmtId="0" fontId="20" fillId="4" borderId="1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1" fillId="0" borderId="0" xfId="0" applyFont="1" applyBorder="1"/>
    <xf numFmtId="0" fontId="19" fillId="2" borderId="2" xfId="0" applyFont="1" applyFill="1" applyBorder="1"/>
    <xf numFmtId="0" fontId="19" fillId="2" borderId="4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5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166" fontId="5" fillId="2" borderId="3" xfId="0" applyNumberFormat="1" applyFont="1" applyFill="1" applyBorder="1" applyAlignment="1">
      <alignment horizontal="center"/>
    </xf>
    <xf numFmtId="0" fontId="5" fillId="2" borderId="4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8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1" fillId="2" borderId="2" xfId="0" applyNumberFormat="1" applyFont="1" applyFill="1" applyBorder="1" applyAlignment="1">
      <alignment horizontal="center"/>
    </xf>
    <xf numFmtId="1" fontId="2" fillId="2" borderId="3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/>
    </xf>
    <xf numFmtId="0" fontId="21" fillId="4" borderId="4" xfId="0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5" fillId="2" borderId="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166" fontId="0" fillId="0" borderId="0" xfId="0" applyNumberFormat="1"/>
    <xf numFmtId="166" fontId="0" fillId="0" borderId="0" xfId="0" applyNumberFormat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1" fillId="2" borderId="4" xfId="0" applyFont="1" applyFill="1" applyBorder="1" applyAlignment="1" applyProtection="1">
      <alignment horizontal="center"/>
    </xf>
    <xf numFmtId="0" fontId="5" fillId="0" borderId="8" xfId="0" applyFont="1" applyFill="1" applyBorder="1"/>
    <xf numFmtId="0" fontId="5" fillId="0" borderId="0" xfId="0" applyFont="1" applyFill="1" applyBorder="1"/>
    <xf numFmtId="0" fontId="1" fillId="0" borderId="9" xfId="0" applyFont="1" applyFill="1" applyBorder="1"/>
    <xf numFmtId="0" fontId="0" fillId="0" borderId="9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166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0" xfId="0" applyFont="1"/>
    <xf numFmtId="0" fontId="1" fillId="2" borderId="1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2" borderId="7" xfId="0" applyFont="1" applyFill="1" applyBorder="1"/>
    <xf numFmtId="0" fontId="1" fillId="2" borderId="5" xfId="0" applyFont="1" applyFill="1" applyBorder="1"/>
    <xf numFmtId="0" fontId="1" fillId="2" borderId="7" xfId="0" applyFont="1" applyFill="1" applyBorder="1"/>
    <xf numFmtId="0" fontId="28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27" fillId="0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1" fontId="28" fillId="0" borderId="0" xfId="0" applyNumberFormat="1" applyFont="1" applyAlignment="1">
      <alignment horizontal="center"/>
    </xf>
    <xf numFmtId="0" fontId="28" fillId="0" borderId="0" xfId="0" quotePrefix="1" applyFont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8" fillId="0" borderId="0" xfId="0" applyFont="1" applyBorder="1" applyAlignment="1"/>
    <xf numFmtId="0" fontId="28" fillId="2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5" fillId="3" borderId="1" xfId="0" applyFont="1" applyFill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 applyFill="1" applyBorder="1"/>
    <xf numFmtId="0" fontId="28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"/>
    </xf>
    <xf numFmtId="165" fontId="5" fillId="2" borderId="2" xfId="0" applyNumberFormat="1" applyFont="1" applyFill="1" applyBorder="1" applyAlignment="1">
      <alignment horizontal="center"/>
    </xf>
    <xf numFmtId="165" fontId="16" fillId="2" borderId="4" xfId="0" applyNumberFormat="1" applyFont="1" applyFill="1" applyBorder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166" fontId="5" fillId="2" borderId="2" xfId="0" applyNumberFormat="1" applyFont="1" applyFill="1" applyBorder="1" applyAlignment="1">
      <alignment horizontal="center"/>
    </xf>
    <xf numFmtId="166" fontId="5" fillId="2" borderId="4" xfId="0" applyNumberFormat="1" applyFont="1" applyFill="1" applyBorder="1" applyAlignment="1">
      <alignment horizontal="center"/>
    </xf>
    <xf numFmtId="166" fontId="1" fillId="2" borderId="2" xfId="0" applyNumberFormat="1" applyFont="1" applyFill="1" applyBorder="1" applyAlignment="1">
      <alignment horizontal="center"/>
    </xf>
    <xf numFmtId="166" fontId="1" fillId="2" borderId="4" xfId="0" applyNumberFormat="1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</cellXfs>
  <cellStyles count="1">
    <cellStyle name="Standaard" xfId="0" builtinId="0"/>
  </cellStyles>
  <dxfs count="2">
    <dxf>
      <fill>
        <patternFill>
          <bgColor rgb="FFFF7C80"/>
        </patternFill>
      </fill>
    </dxf>
    <dxf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FF7C8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36</xdr:row>
      <xdr:rowOff>9525</xdr:rowOff>
    </xdr:from>
    <xdr:to>
      <xdr:col>13</xdr:col>
      <xdr:colOff>4278</xdr:colOff>
      <xdr:row>44</xdr:row>
      <xdr:rowOff>131588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5934075"/>
          <a:ext cx="5395428" cy="1646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9"/>
  <sheetViews>
    <sheetView tabSelected="1" zoomScale="78" zoomScaleNormal="78" workbookViewId="0">
      <selection activeCell="E3" sqref="E3"/>
    </sheetView>
  </sheetViews>
  <sheetFormatPr defaultRowHeight="15" x14ac:dyDescent="0.25"/>
  <cols>
    <col min="1" max="1" width="12" style="8" bestFit="1" customWidth="1"/>
    <col min="2" max="2" width="17.28515625" style="8" customWidth="1"/>
    <col min="3" max="4" width="12" style="8" customWidth="1"/>
    <col min="5" max="5" width="24.140625" style="8" customWidth="1"/>
    <col min="6" max="6" width="21.5703125" style="8" bestFit="1" customWidth="1"/>
    <col min="7" max="7" width="16.7109375" style="8" customWidth="1"/>
    <col min="8" max="8" width="18.42578125" style="8" customWidth="1"/>
    <col min="9" max="9" width="19" style="8" customWidth="1"/>
    <col min="10" max="10" width="18.140625" style="8" customWidth="1"/>
    <col min="11" max="11" width="15" style="8" bestFit="1" customWidth="1"/>
    <col min="12" max="12" width="16.42578125" style="57" customWidth="1"/>
    <col min="13" max="13" width="9.5703125" style="47" bestFit="1" customWidth="1"/>
    <col min="14" max="14" width="13" style="9" bestFit="1" customWidth="1"/>
    <col min="15" max="15" width="13" style="47" customWidth="1"/>
    <col min="16" max="16" width="13" style="47" bestFit="1" customWidth="1"/>
    <col min="17" max="17" width="13.140625" style="47" customWidth="1"/>
    <col min="18" max="25" width="7.7109375" style="9" customWidth="1"/>
    <col min="26" max="33" width="7.7109375" style="47" customWidth="1"/>
    <col min="35" max="35" width="12.140625" customWidth="1"/>
  </cols>
  <sheetData>
    <row r="1" spans="1:33" ht="20.100000000000001" customHeight="1" x14ac:dyDescent="0.25">
      <c r="A1" s="99" t="s">
        <v>28</v>
      </c>
      <c r="I1" s="96" t="s">
        <v>23</v>
      </c>
      <c r="J1" s="95" t="s">
        <v>172</v>
      </c>
      <c r="K1" s="114" t="s">
        <v>33</v>
      </c>
      <c r="L1" s="82"/>
      <c r="M1" s="14"/>
      <c r="O1" s="9"/>
      <c r="Z1" s="9"/>
      <c r="AA1" s="9"/>
      <c r="AB1" s="9"/>
      <c r="AC1" s="9"/>
      <c r="AD1"/>
      <c r="AE1"/>
      <c r="AF1"/>
      <c r="AG1"/>
    </row>
    <row r="2" spans="1:33" ht="20.100000000000001" customHeight="1" x14ac:dyDescent="0.25">
      <c r="A2" s="99" t="s">
        <v>19</v>
      </c>
      <c r="I2" s="96" t="s">
        <v>24</v>
      </c>
      <c r="J2" s="97" t="s">
        <v>173</v>
      </c>
      <c r="K2" s="114" t="s">
        <v>25</v>
      </c>
      <c r="L2" s="82"/>
      <c r="M2" s="14"/>
      <c r="O2" s="9"/>
      <c r="Z2" s="9"/>
      <c r="AA2" s="9"/>
      <c r="AB2" s="9"/>
      <c r="AC2" s="9"/>
      <c r="AD2"/>
      <c r="AE2"/>
      <c r="AF2"/>
      <c r="AG2"/>
    </row>
    <row r="3" spans="1:33" ht="15.95" customHeight="1" x14ac:dyDescent="0.25">
      <c r="A3" s="10"/>
      <c r="I3" s="47"/>
      <c r="J3" s="84"/>
      <c r="K3" s="85"/>
      <c r="L3" s="83"/>
      <c r="M3" s="14"/>
      <c r="O3" s="9"/>
      <c r="Z3" s="9"/>
      <c r="AA3" s="9"/>
      <c r="AB3" s="9"/>
      <c r="AC3" s="9"/>
      <c r="AD3"/>
      <c r="AE3"/>
      <c r="AF3"/>
      <c r="AG3"/>
    </row>
    <row r="4" spans="1:33" x14ac:dyDescent="0.25">
      <c r="E4" s="100"/>
      <c r="L4" s="8"/>
      <c r="O4" s="8"/>
      <c r="Z4" s="9"/>
      <c r="AA4" s="9"/>
      <c r="AB4" s="9"/>
      <c r="AC4" s="9"/>
      <c r="AD4" s="9"/>
      <c r="AE4" s="9"/>
      <c r="AF4" s="9"/>
      <c r="AG4" s="9"/>
    </row>
    <row r="5" spans="1:33" x14ac:dyDescent="0.25">
      <c r="A5" s="12" t="s">
        <v>22</v>
      </c>
      <c r="B5" s="11"/>
      <c r="L5" s="8"/>
      <c r="O5" s="8"/>
      <c r="Z5" s="9"/>
      <c r="AA5" s="9"/>
      <c r="AB5" s="9"/>
      <c r="AC5" s="9"/>
      <c r="AD5" s="9"/>
      <c r="AE5" s="9"/>
      <c r="AF5" s="9"/>
      <c r="AG5" s="9"/>
    </row>
    <row r="6" spans="1:33" s="2" customFormat="1" ht="17.25" x14ac:dyDescent="0.25">
      <c r="A6" s="3"/>
      <c r="B6" s="7"/>
      <c r="C6" s="125" t="s">
        <v>6</v>
      </c>
      <c r="D6" s="125"/>
      <c r="E6" s="3" t="s">
        <v>7</v>
      </c>
      <c r="F6" s="3"/>
      <c r="G6" s="93"/>
      <c r="H6" s="127" t="s">
        <v>176</v>
      </c>
      <c r="I6" s="128"/>
      <c r="J6" s="128"/>
      <c r="K6" s="129"/>
      <c r="L6" s="3"/>
      <c r="M6" s="63"/>
      <c r="N6" s="125" t="s">
        <v>12</v>
      </c>
      <c r="O6" s="125"/>
      <c r="P6" s="126" t="s">
        <v>16</v>
      </c>
      <c r="Q6" s="126"/>
      <c r="R6" s="123" t="s">
        <v>15</v>
      </c>
      <c r="S6" s="123"/>
      <c r="T6" s="123"/>
      <c r="U6" s="123"/>
      <c r="V6" s="123"/>
      <c r="W6" s="123"/>
      <c r="X6" s="123"/>
      <c r="Y6" s="123"/>
      <c r="Z6" s="123" t="s">
        <v>15</v>
      </c>
      <c r="AA6" s="123"/>
      <c r="AB6" s="123"/>
      <c r="AC6" s="123"/>
      <c r="AD6" s="123"/>
      <c r="AE6" s="123"/>
      <c r="AF6" s="123"/>
      <c r="AG6" s="123"/>
    </row>
    <row r="7" spans="1:33" s="2" customFormat="1" ht="18.75" x14ac:dyDescent="0.35">
      <c r="A7" s="4" t="s">
        <v>0</v>
      </c>
      <c r="B7" s="5" t="s">
        <v>17</v>
      </c>
      <c r="C7" s="3" t="s">
        <v>3</v>
      </c>
      <c r="D7" s="3" t="s">
        <v>4</v>
      </c>
      <c r="E7" s="4" t="s">
        <v>65</v>
      </c>
      <c r="F7" s="4" t="s">
        <v>174</v>
      </c>
      <c r="G7" s="4" t="s">
        <v>168</v>
      </c>
      <c r="H7" s="80" t="s">
        <v>196</v>
      </c>
      <c r="I7" s="80" t="s">
        <v>197</v>
      </c>
      <c r="J7" s="80" t="s">
        <v>141</v>
      </c>
      <c r="K7" s="80" t="s">
        <v>142</v>
      </c>
      <c r="L7" s="4" t="s">
        <v>10</v>
      </c>
      <c r="M7" s="64" t="s">
        <v>186</v>
      </c>
      <c r="N7" s="7" t="s">
        <v>164</v>
      </c>
      <c r="O7" s="7" t="s">
        <v>166</v>
      </c>
      <c r="P7" s="7" t="s">
        <v>187</v>
      </c>
      <c r="Q7" s="7" t="s">
        <v>166</v>
      </c>
      <c r="R7" s="124" t="s">
        <v>161</v>
      </c>
      <c r="S7" s="124"/>
      <c r="T7" s="124"/>
      <c r="U7" s="124"/>
      <c r="V7" s="124"/>
      <c r="W7" s="124"/>
      <c r="X7" s="124"/>
      <c r="Y7" s="124"/>
      <c r="Z7" s="124" t="s">
        <v>165</v>
      </c>
      <c r="AA7" s="124"/>
      <c r="AB7" s="124"/>
      <c r="AC7" s="124"/>
      <c r="AD7" s="124"/>
      <c r="AE7" s="124"/>
      <c r="AF7" s="124"/>
      <c r="AG7" s="124"/>
    </row>
    <row r="8" spans="1:33" s="2" customFormat="1" x14ac:dyDescent="0.25">
      <c r="A8" s="6" t="str">
        <f>CONCATENATE("[",K2,"]")</f>
        <v>[m³/h]</v>
      </c>
      <c r="B8" s="79" t="s">
        <v>171</v>
      </c>
      <c r="C8" s="6" t="s">
        <v>5</v>
      </c>
      <c r="D8" s="6" t="s">
        <v>5</v>
      </c>
      <c r="E8" s="6" t="s">
        <v>66</v>
      </c>
      <c r="F8" s="6" t="s">
        <v>9</v>
      </c>
      <c r="G8" s="58" t="s">
        <v>143</v>
      </c>
      <c r="H8" s="81"/>
      <c r="I8" s="80"/>
      <c r="J8" s="81" t="s">
        <v>144</v>
      </c>
      <c r="K8" s="81" t="s">
        <v>34</v>
      </c>
      <c r="L8" s="6" t="s">
        <v>11</v>
      </c>
      <c r="M8" s="65" t="s">
        <v>2</v>
      </c>
      <c r="N8" s="6" t="str">
        <f>CONCATENATE("[",K1,"]")</f>
        <v>[NR]</v>
      </c>
      <c r="O8" s="6" t="str">
        <f>CONCATENATE("[",K1,"]")</f>
        <v>[NR]</v>
      </c>
      <c r="P8" s="65" t="str">
        <f>CONCATENATE("[",K1,"]")</f>
        <v>[NR]</v>
      </c>
      <c r="Q8" s="65" t="str">
        <f>CONCATENATE("[",K1,"]")</f>
        <v>[NR]</v>
      </c>
      <c r="R8" s="1">
        <v>63</v>
      </c>
      <c r="S8" s="1">
        <v>125</v>
      </c>
      <c r="T8" s="1">
        <v>250</v>
      </c>
      <c r="U8" s="1">
        <v>500</v>
      </c>
      <c r="V8" s="1">
        <v>1000</v>
      </c>
      <c r="W8" s="1">
        <v>2000</v>
      </c>
      <c r="X8" s="1">
        <v>4000</v>
      </c>
      <c r="Y8" s="1">
        <v>8000</v>
      </c>
      <c r="Z8" s="1">
        <v>63</v>
      </c>
      <c r="AA8" s="1">
        <v>125</v>
      </c>
      <c r="AB8" s="1">
        <v>250</v>
      </c>
      <c r="AC8" s="1">
        <v>500</v>
      </c>
      <c r="AD8" s="1">
        <v>1000</v>
      </c>
      <c r="AE8" s="1">
        <v>2000</v>
      </c>
      <c r="AF8" s="1">
        <v>4000</v>
      </c>
      <c r="AG8" s="1">
        <v>8000</v>
      </c>
    </row>
    <row r="9" spans="1:33" s="92" customFormat="1" ht="12.75" x14ac:dyDescent="0.2">
      <c r="A9" s="115">
        <v>3024</v>
      </c>
      <c r="B9" s="115">
        <v>100</v>
      </c>
      <c r="C9" s="115">
        <v>600</v>
      </c>
      <c r="D9" s="115">
        <v>200</v>
      </c>
      <c r="E9" s="115" t="s">
        <v>94</v>
      </c>
      <c r="F9" s="115" t="s">
        <v>170</v>
      </c>
      <c r="G9" s="101" t="str">
        <f>CONCATENATE("BS",IF(E9="SW","S","D"),IF(F9="SA","G","-"),"--",C9,D9)</f>
        <v>BSSG--600200</v>
      </c>
      <c r="H9" s="115" t="s">
        <v>181</v>
      </c>
      <c r="I9" s="115" t="s">
        <v>188</v>
      </c>
      <c r="J9" s="115">
        <v>100</v>
      </c>
      <c r="K9" s="115">
        <v>2.7</v>
      </c>
      <c r="L9" s="90">
        <f>IF(OR(A9="",B9="",C9="",D9=""),"",'Sound Power'!AG4)</f>
        <v>7</v>
      </c>
      <c r="M9" s="91">
        <f>IF(OR(A9="",B9="",C9="",D9=""),"",'dPs,min'!H4)</f>
        <v>8.2164621730464429</v>
      </c>
      <c r="N9" s="91">
        <f>IF(OR(A9="",B9="",C9="",D9=""),"",IF(F9="SA",IF(Calcul!$K$1="dB(A)",IF('Sound Power'!BI4&lt;20,"&lt;20",'Sound Power'!BI4),IF('Sound Power'!BJ4&lt;15,"&lt;15",'Sound Power'!BJ4)),IF(Calcul!$K$1="dB(A)",IF('Sound Power'!W4&lt;20,"&lt;20",'Sound Power'!W4),IF('Sound Power'!X4&lt;15,"&lt;15",'Sound Power'!X4))))</f>
        <v>51.38403277708052</v>
      </c>
      <c r="O9" s="91">
        <f>IF(OR(A9="",B9="",C9="",D9=""),"",IF(Calcul!$K$1="dB(A)",IF('Sound Power'!$CQ4&lt;20,"&lt;20",'Sound Power'!$CQ4),IF('Sound Power'!$CR4&lt;15,"&lt;15",'Sound Power'!$CR4)))</f>
        <v>45.149375266924523</v>
      </c>
      <c r="P9" s="91">
        <f ca="1">IF(OR(A9="",B9="",C9="",D9=""),"",IF(Calcul!$K$1="dB(A)",IF('Sound Pressure'!$CC4&lt;20,"&lt;20",'Sound Pressure'!$CC4),IF('Sound Pressure'!$CD4&lt;15,"&lt;15",'Sound Pressure'!$CD4)))</f>
        <v>39.176917420267621</v>
      </c>
      <c r="Q9" s="91">
        <f>IF(OR(A9="",B9="",C9="",D9=""),"",IF(Calcul!$K$1="dB(A)",IF('Sound Pressure'!$CU4&lt;20,"&lt;20",'Sound Pressure'!$CU4),IF('Sound Pressure'!$CV4&lt;15,"&lt;15",'Sound Pressure'!$CV4)))</f>
        <v>27.110381420356308</v>
      </c>
      <c r="R9" s="91">
        <f>IF(OR($A9="",$B9="",$C9="",$D9=""),"",IF(IF($F9="SA",'Sound Power'!AZ4,'Sound Power'!O4)&lt;15,"&lt;15",IF($F9="SA",'Sound Power'!AZ4,'Sound Power'!O4)))</f>
        <v>34.01490815357738</v>
      </c>
      <c r="S9" s="91">
        <f>IF(OR($A9="",$B9="",$C9="",$D9=""),"",IF(IF($F9="SA",'Sound Power'!BA4,'Sound Power'!P4)&lt;15,"&lt;15",IF($F9="SA",'Sound Power'!BA4,'Sound Power'!P4)))</f>
        <v>76.093385893893611</v>
      </c>
      <c r="T9" s="91">
        <f>IF(OR($A9="",$B9="",$C9="",$D9=""),"",IF(IF($F9="SA",'Sound Power'!BB4,'Sound Power'!Q4)&lt;15,"&lt;15",IF($F9="SA",'Sound Power'!BB4,'Sound Power'!Q4)))</f>
        <v>65.333105703671748</v>
      </c>
      <c r="U9" s="91">
        <f>IF(OR($A9="",$B9="",$C9="",$D9=""),"",IF(IF($F9="SA",'Sound Power'!BC4,'Sound Power'!R4)&lt;15,"&lt;15",IF($F9="SA",'Sound Power'!BC4,'Sound Power'!R4)))</f>
        <v>54.792599736582304</v>
      </c>
      <c r="V9" s="91">
        <f>IF(OR($A9="",$B9="",$C9="",$D9=""),"",IF(IF($F9="SA",'Sound Power'!BD4,'Sound Power'!S4)&lt;15,"&lt;15",IF($F9="SA",'Sound Power'!BD4,'Sound Power'!S4)))</f>
        <v>49.800180927371244</v>
      </c>
      <c r="W9" s="91">
        <f>IF(OR($A9="",$B9="",$C9="",$D9=""),"",IF(IF($F9="SA",'Sound Power'!BE4,'Sound Power'!T4)&lt;15,"&lt;15",IF($F9="SA",'Sound Power'!BE4,'Sound Power'!T4)))</f>
        <v>46.643769663662731</v>
      </c>
      <c r="X9" s="91">
        <f>IF(OR($A9="",$B9="",$C9="",$D9=""),"",IF(IF($F9="SA",'Sound Power'!BF4,'Sound Power'!U4)&lt;15,"&lt;15",IF($F9="SA",'Sound Power'!BF4,'Sound Power'!U4)))</f>
        <v>43.860989254251272</v>
      </c>
      <c r="Y9" s="91">
        <f>IF(OR($A9="",$B9="",$C9="",$D9=""),"",IF(IF($F9="SA",'Sound Power'!BG4,'Sound Power'!V4)&lt;15,"&lt;15",IF($F9="SA",'Sound Power'!BG4,'Sound Power'!V4)))</f>
        <v>39.567946227233165</v>
      </c>
      <c r="Z9" s="91">
        <f>IF(OR(A9="",B9="",C9="",D9=""),"",IF('Sound Power'!CI4&lt;15,"&lt;15",'Sound Power'!CI4))</f>
        <v>63.307655478973587</v>
      </c>
      <c r="AA9" s="91">
        <f>IF(OR(B9="",C9="",D9="",E9=""),"",IF('Sound Power'!CJ4&lt;15,"&lt;15",'Sound Power'!CJ4))</f>
        <v>61.279956482224335</v>
      </c>
      <c r="AB9" s="91">
        <f>IF(OR(C9="",D9="",E9="",F9=""),"",IF('Sound Power'!CK4&lt;15,"&lt;15",'Sound Power'!CK4))</f>
        <v>51.364644774199796</v>
      </c>
      <c r="AC9" s="91">
        <f>IF(OR(D9="",E9="",F9="",G9=""),"",IF('Sound Power'!CL4&lt;15,"&lt;15",'Sound Power'!CL4))</f>
        <v>45.996808583592397</v>
      </c>
      <c r="AD9" s="91">
        <f>IF(OR(E9="",F9="",G9="",H9=""),"",IF('Sound Power'!CM4&lt;15,"&lt;15",'Sound Power'!CM4))</f>
        <v>42.951470959071472</v>
      </c>
      <c r="AE9" s="91">
        <f>IF(OR(F9="",G9="",H9="",I9=""),"",IF('Sound Power'!CN4&lt;15,"&lt;15",'Sound Power'!CN4))</f>
        <v>40.148241547927157</v>
      </c>
      <c r="AF9" s="91">
        <f>IF(OR(G9="",H9="",I9="",J9=""),"",IF('Sound Power'!CO4&lt;15,"&lt;15",'Sound Power'!CO4))</f>
        <v>37.303992869729512</v>
      </c>
      <c r="AG9" s="91">
        <f>IF(OR(H9="",I9="",J9="",K9=""),"",IF('Sound Power'!CP4&lt;15,"&lt;15",'Sound Power'!CP4))</f>
        <v>36.70223843224322</v>
      </c>
    </row>
    <row r="10" spans="1:33" s="92" customFormat="1" ht="12.75" x14ac:dyDescent="0.2">
      <c r="A10" s="115">
        <v>1008</v>
      </c>
      <c r="B10" s="115">
        <v>100</v>
      </c>
      <c r="C10" s="115">
        <v>200</v>
      </c>
      <c r="D10" s="115">
        <v>200</v>
      </c>
      <c r="E10" s="115" t="s">
        <v>94</v>
      </c>
      <c r="F10" s="115" t="s">
        <v>170</v>
      </c>
      <c r="G10" s="101" t="str">
        <f t="shared" ref="G10:G39" si="0">CONCATENATE("BS",IF(E10="SW","S","D"),IF(F10="SA","G","-"),"--",C10,D10)</f>
        <v>BSSG--200200</v>
      </c>
      <c r="H10" s="115" t="s">
        <v>181</v>
      </c>
      <c r="I10" s="115" t="s">
        <v>188</v>
      </c>
      <c r="J10" s="115">
        <v>100</v>
      </c>
      <c r="K10" s="115">
        <v>2.7</v>
      </c>
      <c r="L10" s="90">
        <f>IF(OR(A10="",B10="",C10="",D10=""),"",'Sound Power'!AG5)</f>
        <v>6.9999999999999991</v>
      </c>
      <c r="M10" s="91">
        <f>IF(OR(A10="",B10="",C10="",D10=""),"",'dPs,min'!H5)</f>
        <v>11.425391643938168</v>
      </c>
      <c r="N10" s="91">
        <f>IF(OR(A10="",B10="",C10="",D10=""),"",IF(F10="SA",IF(Calcul!$K$1="dB(A)",IF('Sound Power'!BI5&lt;20,"&lt;20",'Sound Power'!BI5),IF('Sound Power'!BJ5&lt;15,"&lt;15",'Sound Power'!BJ5)),IF(Calcul!$K$1="dB(A)",IF('Sound Power'!W5&lt;20,"&lt;20",'Sound Power'!W5),IF('Sound Power'!X5&lt;15,"&lt;15",'Sound Power'!X5))))</f>
        <v>59.628725780597563</v>
      </c>
      <c r="O10" s="91">
        <f>IF(OR(A10="",B10="",C10="",D10=""),"",IF(Calcul!$K$1="dB(A)",IF('Sound Power'!$CQ5&lt;20,"&lt;20",'Sound Power'!$CQ5),IF('Sound Power'!$CR5&lt;15,"&lt;15",'Sound Power'!$CR5)))</f>
        <v>55.96378951159636</v>
      </c>
      <c r="P10" s="91">
        <f ca="1">IF(OR(A10="",B10="",C10="",D10=""),"",IF(Calcul!$K$1="dB(A)",IF('Sound Pressure'!$CC5&lt;20,"&lt;20",'Sound Pressure'!$CC5),IF('Sound Pressure'!$CD5&lt;15,"&lt;15",'Sound Pressure'!$CD5)))</f>
        <v>45.282198688673581</v>
      </c>
      <c r="Q10" s="91">
        <f>IF(OR(A10="",B10="",C10="",D10=""),"",IF(Calcul!$K$1="dB(A)",IF('Sound Pressure'!$CU5&lt;20,"&lt;20",'Sound Pressure'!$CU5),IF('Sound Pressure'!$CV5&lt;15,"&lt;15",'Sound Pressure'!$CV5)))</f>
        <v>37.924795665028142</v>
      </c>
      <c r="R10" s="91">
        <f>IF(OR($A10="",$B10="",$C10="",$D10=""),"",IF($F10="SA",'Sound Power'!AZ5,'Sound Power'!O5))</f>
        <v>34.01490815357738</v>
      </c>
      <c r="S10" s="91">
        <f>IF(OR($A10="",$B10="",$C10="",$D10=""),"",IF($F10="SA",'Sound Power'!BA5,'Sound Power'!P5))</f>
        <v>82.606693366672076</v>
      </c>
      <c r="T10" s="91">
        <f>IF(OR($A10="",$B10="",$C10="",$D10=""),"",IF($F10="SA",'Sound Power'!BB5,'Sound Power'!Q5))</f>
        <v>71.696415050069987</v>
      </c>
      <c r="U10" s="91">
        <f>IF(OR($A10="",$B10="",$C10="",$D10=""),"",IF($F10="SA",'Sound Power'!BC5,'Sound Power'!R5))</f>
        <v>55.002952609210318</v>
      </c>
      <c r="V10" s="91">
        <f>IF(OR($A10="",$B10="",$C10="",$D10=""),"",IF($F10="SA",'Sound Power'!BD5,'Sound Power'!S5))</f>
        <v>49.717345009613652</v>
      </c>
      <c r="W10" s="91">
        <f>IF(OR($A10="",$B10="",$C10="",$D10=""),"",IF($F10="SA",'Sound Power'!BE5,'Sound Power'!T5))</f>
        <v>46.61773675057826</v>
      </c>
      <c r="X10" s="91">
        <f>IF(OR($A10="",$B10="",$C10="",$D10=""),"",IF($F10="SA",'Sound Power'!BF5,'Sound Power'!U5))</f>
        <v>43.818610177990919</v>
      </c>
      <c r="Y10" s="91">
        <f>IF(OR($A10="",$B10="",$C10="",$D10=""),"",IF($F10="SA",'Sound Power'!BG5,'Sound Power'!V5))</f>
        <v>38.62871486548088</v>
      </c>
      <c r="Z10" s="91">
        <f>IF(OR(A10="",B10="",C10="",D10=""),"",'Sound Power'!CI5)</f>
        <v>75.397693819483194</v>
      </c>
      <c r="AA10" s="91">
        <f>IF(OR(A10="",B10="",C10="",D10=""),"",'Sound Power'!CJ5)</f>
        <v>70.688496875088831</v>
      </c>
      <c r="AB10" s="91">
        <f>IF(OR(A10="",B10="",C10="",D10=""),"",'Sound Power'!CK5)</f>
        <v>60.669818187097157</v>
      </c>
      <c r="AC10" s="91">
        <f>IF(OR(A10="",B10="",C10="",D10=""),"",'Sound Power'!CL5)</f>
        <v>55.916854937869047</v>
      </c>
      <c r="AD10" s="91">
        <f>IF(OR(A10="",B10="",C10="",D10=""),"",'Sound Power'!CM5)</f>
        <v>48.353824478912472</v>
      </c>
      <c r="AE10" s="91">
        <f>IF(OR(A10="",B10="",C10="",D10=""),"",'Sound Power'!CN5)</f>
        <v>43.669856239435624</v>
      </c>
      <c r="AF10" s="91">
        <f>IF(OR(A10="",B10="",C10="",D10=""),"",'Sound Power'!CO5)</f>
        <v>42.081379173265077</v>
      </c>
      <c r="AG10" s="91">
        <f>IF(OR(A10="",B10="",C10="",D10=""),"",'Sound Power'!CP5)</f>
        <v>39.700269020129618</v>
      </c>
    </row>
    <row r="11" spans="1:33" s="92" customFormat="1" ht="12.75" x14ac:dyDescent="0.2">
      <c r="A11" s="115">
        <v>3024</v>
      </c>
      <c r="B11" s="115">
        <v>100</v>
      </c>
      <c r="C11" s="115">
        <v>200</v>
      </c>
      <c r="D11" s="115">
        <v>600</v>
      </c>
      <c r="E11" s="115" t="s">
        <v>94</v>
      </c>
      <c r="F11" s="115" t="s">
        <v>170</v>
      </c>
      <c r="G11" s="101" t="str">
        <f t="shared" si="0"/>
        <v>BSSG--200600</v>
      </c>
      <c r="H11" s="115" t="s">
        <v>181</v>
      </c>
      <c r="I11" s="115" t="s">
        <v>188</v>
      </c>
      <c r="J11" s="115">
        <v>100</v>
      </c>
      <c r="K11" s="115">
        <v>2.7</v>
      </c>
      <c r="L11" s="90">
        <f>IF(OR(A11="",B11="",C11="",D11=""),"",'Sound Power'!AG6)</f>
        <v>7</v>
      </c>
      <c r="M11" s="91">
        <f>IF(OR(A11="",B11="",C11="",D11=""),"",'dPs,min'!H6)</f>
        <v>8.2164621730464376</v>
      </c>
      <c r="N11" s="91">
        <f>IF(OR(A11="",B11="",C11="",D11=""),"",IF(F11="SA",IF(Calcul!$K$1="dB(A)",IF('Sound Power'!BI6&lt;20,"&lt;20",'Sound Power'!BI6),IF('Sound Power'!BJ6&lt;15,"&lt;15",'Sound Power'!BJ6)),IF(Calcul!$K$1="dB(A)",IF('Sound Power'!W6&lt;20,"&lt;20",'Sound Power'!W6),IF('Sound Power'!X6&lt;15,"&lt;15",'Sound Power'!X6))))</f>
        <v>52.287906301697241</v>
      </c>
      <c r="O11" s="91">
        <f>IF(OR(A11="",B11="",C11="",D11=""),"",IF(Calcul!$K$1="dB(A)",IF('Sound Power'!$CQ6&lt;20,"&lt;20",'Sound Power'!$CQ6),IF('Sound Power'!$CR6&lt;15,"&lt;15",'Sound Power'!$CR6)))</f>
        <v>59.4724609979449</v>
      </c>
      <c r="P11" s="91">
        <f ca="1">IF(OR(A11="",B11="",C11="",D11=""),"",IF(Calcul!$K$1="dB(A)",IF('Sound Pressure'!$CC6&lt;20,"&lt;20",'Sound Pressure'!$CC6),IF('Sound Pressure'!$CD6&lt;15,"&lt;15",'Sound Pressure'!$CD6)))</f>
        <v>39.096817057947682</v>
      </c>
      <c r="Q11" s="91">
        <f>IF(OR(A11="",B11="",C11="",D11=""),"",IF(Calcul!$K$1="dB(A)",IF('Sound Pressure'!$CU6&lt;20,"&lt;20",'Sound Pressure'!$CU6),IF('Sound Pressure'!$CV6&lt;15,"&lt;15",'Sound Pressure'!$CV6)))</f>
        <v>35.070391485563889</v>
      </c>
      <c r="R11" s="91">
        <f>IF(OR($A11="",$B11="",$C11="",$D11=""),"",IF($F11="SA",'Sound Power'!AZ6,'Sound Power'!O6))</f>
        <v>34.01490815357738</v>
      </c>
      <c r="S11" s="91">
        <f>IF(OR($A11="",$B11="",$C11="",$D11=""),"",IF($F11="SA",'Sound Power'!BA6,'Sound Power'!P6))</f>
        <v>76.807445978340823</v>
      </c>
      <c r="T11" s="91">
        <f>IF(OR($A11="",$B11="",$C11="",$D11=""),"",IF($F11="SA",'Sound Power'!BB6,'Sound Power'!Q6))</f>
        <v>65.247972487700764</v>
      </c>
      <c r="U11" s="91">
        <f>IF(OR($A11="",$B11="",$C11="",$D11=""),"",IF($F11="SA",'Sound Power'!BC6,'Sound Power'!R6))</f>
        <v>55.232131361605703</v>
      </c>
      <c r="V11" s="91">
        <f>IF(OR($A11="",$B11="",$C11="",$D11=""),"",IF($F11="SA",'Sound Power'!BD6,'Sound Power'!S6))</f>
        <v>49.718969148212267</v>
      </c>
      <c r="W11" s="91">
        <f>IF(OR($A11="",$B11="",$C11="",$D11=""),"",IF($F11="SA",'Sound Power'!BE6,'Sound Power'!T6))</f>
        <v>46.61977250054715</v>
      </c>
      <c r="X11" s="91">
        <f>IF(OR($A11="",$B11="",$C11="",$D11=""),"",IF($F11="SA",'Sound Power'!BF6,'Sound Power'!U6))</f>
        <v>43.822917277793309</v>
      </c>
      <c r="Y11" s="91">
        <f>IF(OR($A11="",$B11="",$C11="",$D11=""),"",IF($F11="SA",'Sound Power'!BG6,'Sound Power'!V6))</f>
        <v>38.882234166840647</v>
      </c>
      <c r="Z11" s="91">
        <f>IF(OR(A11="",B11="",C11="",D11=""),"",'Sound Power'!CI6)</f>
        <v>72.554306072927943</v>
      </c>
      <c r="AA11" s="91">
        <f>IF(OR(A11="",B11="",C11="",D11=""),"",'Sound Power'!CJ6)</f>
        <v>64.161858445208537</v>
      </c>
      <c r="AB11" s="91">
        <f>IF(OR(A11="",B11="",C11="",D11=""),"",'Sound Power'!CK6)</f>
        <v>67.309388728088763</v>
      </c>
      <c r="AC11" s="91">
        <f>IF(OR(A11="",B11="",C11="",D11=""),"",'Sound Power'!CL6)</f>
        <v>62.383108952685987</v>
      </c>
      <c r="AD11" s="91">
        <f>IF(OR(A11="",B11="",C11="",D11=""),"",'Sound Power'!CM6)</f>
        <v>55.587909639578136</v>
      </c>
      <c r="AE11" s="91">
        <f>IF(OR(A11="",B11="",C11="",D11=""),"",'Sound Power'!CN6)</f>
        <v>49.997802726531972</v>
      </c>
      <c r="AF11" s="91">
        <f>IF(OR(A11="",B11="",C11="",D11=""),"",'Sound Power'!CO6)</f>
        <v>53.33909520755558</v>
      </c>
      <c r="AG11" s="91">
        <f>IF(OR(A11="",B11="",C11="",D11=""),"",'Sound Power'!CP6)</f>
        <v>51.619970735022399</v>
      </c>
    </row>
    <row r="12" spans="1:33" s="92" customFormat="1" ht="12.75" x14ac:dyDescent="0.2">
      <c r="A12" s="115"/>
      <c r="B12" s="115"/>
      <c r="C12" s="115"/>
      <c r="D12" s="115"/>
      <c r="E12" s="115" t="s">
        <v>94</v>
      </c>
      <c r="F12" s="115" t="s">
        <v>170</v>
      </c>
      <c r="G12" s="101" t="str">
        <f t="shared" si="0"/>
        <v>BSSG--</v>
      </c>
      <c r="H12" s="115" t="s">
        <v>181</v>
      </c>
      <c r="I12" s="115" t="s">
        <v>188</v>
      </c>
      <c r="J12" s="115">
        <v>100</v>
      </c>
      <c r="K12" s="115">
        <v>2.7</v>
      </c>
      <c r="L12" s="90" t="str">
        <f>IF(OR(A12="",B12="",C12="",D12=""),"",'Sound Power'!AG7)</f>
        <v/>
      </c>
      <c r="M12" s="91" t="str">
        <f>IF(OR(A12="",B12="",C12="",D12=""),"",'dPs,min'!H7)</f>
        <v/>
      </c>
      <c r="N12" s="91" t="str">
        <f>IF(OR(A12="",B12="",C12="",D12=""),"",IF(F12="SA",IF(Calcul!$K$1="dB(A)",IF('Sound Power'!BI7&lt;20,"&lt;20",'Sound Power'!BI7),IF('Sound Power'!BJ7&lt;15,"&lt;15",'Sound Power'!BJ7)),IF(Calcul!$K$1="dB(A)",IF('Sound Power'!W7&lt;20,"&lt;20",'Sound Power'!W7),IF('Sound Power'!X7&lt;15,"&lt;15",'Sound Power'!X7))))</f>
        <v/>
      </c>
      <c r="O12" s="91" t="str">
        <f>IF(OR(A12="",B12="",C12="",D12=""),"",IF(Calcul!$K$1="dB(A)",IF('Sound Power'!$CQ7&lt;20,"&lt;20",'Sound Power'!$CQ7),IF('Sound Power'!$CR7&lt;15,"&lt;15",'Sound Power'!$CR7)))</f>
        <v/>
      </c>
      <c r="P12" s="91" t="str">
        <f>IF(OR(A12="",B12="",C12="",D12=""),"",IF(Calcul!$K$1="dB(A)",IF('Sound Pressure'!$CC7&lt;20,"&lt;20",'Sound Pressure'!$CC7),IF('Sound Pressure'!$CD7&lt;15,"&lt;15",'Sound Pressure'!$CD7)))</f>
        <v/>
      </c>
      <c r="Q12" s="91" t="str">
        <f>IF(OR(A12="",B12="",C12="",D12=""),"",IF(Calcul!$K$1="dB(A)",IF('Sound Pressure'!$CU7&lt;20,"&lt;20",'Sound Pressure'!$CU7),IF('Sound Pressure'!$CV7&lt;15,"&lt;15",'Sound Pressure'!$CV7)))</f>
        <v/>
      </c>
      <c r="R12" s="91" t="str">
        <f>IF(OR($A12="",$B12="",$C12="",$D12=""),"",IF($F12="SA",'Sound Power'!AZ7,'Sound Power'!O7))</f>
        <v/>
      </c>
      <c r="S12" s="91" t="str">
        <f>IF(OR($A12="",$B12="",$C12="",$D12=""),"",IF($F12="SA",'Sound Power'!BA7,'Sound Power'!P7))</f>
        <v/>
      </c>
      <c r="T12" s="91" t="str">
        <f>IF(OR($A12="",$B12="",$C12="",$D12=""),"",IF($F12="SA",'Sound Power'!BB7,'Sound Power'!Q7))</f>
        <v/>
      </c>
      <c r="U12" s="91" t="str">
        <f>IF(OR($A12="",$B12="",$C12="",$D12=""),"",IF($F12="SA",'Sound Power'!BC7,'Sound Power'!R7))</f>
        <v/>
      </c>
      <c r="V12" s="91" t="str">
        <f>IF(OR($A12="",$B12="",$C12="",$D12=""),"",IF($F12="SA",'Sound Power'!BD7,'Sound Power'!S7))</f>
        <v/>
      </c>
      <c r="W12" s="91" t="str">
        <f>IF(OR($A12="",$B12="",$C12="",$D12=""),"",IF($F12="SA",'Sound Power'!BE7,'Sound Power'!T7))</f>
        <v/>
      </c>
      <c r="X12" s="91" t="str">
        <f>IF(OR($A12="",$B12="",$C12="",$D12=""),"",IF($F12="SA",'Sound Power'!BF7,'Sound Power'!U7))</f>
        <v/>
      </c>
      <c r="Y12" s="91" t="str">
        <f>IF(OR($A12="",$B12="",$C12="",$D12=""),"",IF($F12="SA",'Sound Power'!BG7,'Sound Power'!V7))</f>
        <v/>
      </c>
      <c r="Z12" s="91" t="str">
        <f>IF(OR(A12="",B12="",C12="",D12=""),"",'Sound Power'!CI7)</f>
        <v/>
      </c>
      <c r="AA12" s="91" t="str">
        <f>IF(OR(A12="",B12="",C12="",D12=""),"",'Sound Power'!CJ7)</f>
        <v/>
      </c>
      <c r="AB12" s="91" t="str">
        <f>IF(OR(A12="",B12="",C12="",D12=""),"",'Sound Power'!CK7)</f>
        <v/>
      </c>
      <c r="AC12" s="91" t="str">
        <f>IF(OR(A12="",B12="",C12="",D12=""),"",'Sound Power'!CL7)</f>
        <v/>
      </c>
      <c r="AD12" s="91" t="str">
        <f>IF(OR(A12="",B12="",C12="",D12=""),"",'Sound Power'!CM7)</f>
        <v/>
      </c>
      <c r="AE12" s="91" t="str">
        <f>IF(OR(A12="",B12="",C12="",D12=""),"",'Sound Power'!CN7)</f>
        <v/>
      </c>
      <c r="AF12" s="91" t="str">
        <f>IF(OR(A12="",B12="",C12="",D12=""),"",'Sound Power'!CO7)</f>
        <v/>
      </c>
      <c r="AG12" s="91" t="str">
        <f>IF(OR(A12="",B12="",C12="",D12=""),"",'Sound Power'!CP7)</f>
        <v/>
      </c>
    </row>
    <row r="13" spans="1:33" s="92" customFormat="1" ht="12.75" x14ac:dyDescent="0.2">
      <c r="A13" s="115"/>
      <c r="B13" s="115"/>
      <c r="C13" s="115"/>
      <c r="D13" s="115"/>
      <c r="E13" s="115" t="s">
        <v>94</v>
      </c>
      <c r="F13" s="115" t="s">
        <v>170</v>
      </c>
      <c r="G13" s="101" t="str">
        <f t="shared" si="0"/>
        <v>BSSG--</v>
      </c>
      <c r="H13" s="115" t="s">
        <v>181</v>
      </c>
      <c r="I13" s="115" t="s">
        <v>188</v>
      </c>
      <c r="J13" s="115">
        <v>100</v>
      </c>
      <c r="K13" s="115">
        <v>2.7</v>
      </c>
      <c r="L13" s="90" t="str">
        <f>IF(OR(A13="",B13="",C13="",D13=""),"",'Sound Power'!AG8)</f>
        <v/>
      </c>
      <c r="M13" s="91" t="str">
        <f>IF(OR(A13="",B13="",C13="",D13=""),"",'dPs,min'!H8)</f>
        <v/>
      </c>
      <c r="N13" s="91" t="str">
        <f>IF(OR(A13="",B13="",C13="",D13=""),"",IF(F13="SA",IF(Calcul!$K$1="dB(A)",IF('Sound Power'!BI8&lt;20,"&lt;20",'Sound Power'!BI8),IF('Sound Power'!BJ8&lt;15,"&lt;15",'Sound Power'!BJ8)),IF(Calcul!$K$1="dB(A)",IF('Sound Power'!W8&lt;20,"&lt;20",'Sound Power'!W8),IF('Sound Power'!X8&lt;15,"&lt;15",'Sound Power'!X8))))</f>
        <v/>
      </c>
      <c r="O13" s="91" t="str">
        <f>IF(OR(A13="",B13="",C13="",D13=""),"",IF(Calcul!$K$1="dB(A)",IF('Sound Power'!$CQ8&lt;20,"&lt;20",'Sound Power'!$CQ8),IF('Sound Power'!$CR8&lt;15,"&lt;15",'Sound Power'!$CR8)))</f>
        <v/>
      </c>
      <c r="P13" s="91" t="str">
        <f>IF(OR(A13="",B13="",C13="",D13=""),"",IF(Calcul!$K$1="dB(A)",IF('Sound Pressure'!$CC8&lt;20,"&lt;20",'Sound Pressure'!$CC8),IF('Sound Pressure'!$CD8&lt;15,"&lt;15",'Sound Pressure'!$CD8)))</f>
        <v/>
      </c>
      <c r="Q13" s="91" t="str">
        <f>IF(OR(A13="",B13="",C13="",D13=""),"",IF(Calcul!$K$1="dB(A)",IF('Sound Pressure'!$CU8&lt;20,"&lt;20",'Sound Pressure'!$CU8),IF('Sound Pressure'!$CV8&lt;15,"&lt;15",'Sound Pressure'!$CV8)))</f>
        <v/>
      </c>
      <c r="R13" s="91" t="str">
        <f>IF(OR($A13="",$B13="",$C13="",$D13=""),"",IF($F13="SA",'Sound Power'!AZ8,'Sound Power'!O8))</f>
        <v/>
      </c>
      <c r="S13" s="91" t="str">
        <f>IF(OR($A13="",$B13="",$C13="",$D13=""),"",IF($F13="SA",'Sound Power'!BA8,'Sound Power'!P8))</f>
        <v/>
      </c>
      <c r="T13" s="91" t="str">
        <f>IF(OR($A13="",$B13="",$C13="",$D13=""),"",IF($F13="SA",'Sound Power'!BB8,'Sound Power'!Q8))</f>
        <v/>
      </c>
      <c r="U13" s="91" t="str">
        <f>IF(OR($A13="",$B13="",$C13="",$D13=""),"",IF($F13="SA",'Sound Power'!BC8,'Sound Power'!R8))</f>
        <v/>
      </c>
      <c r="V13" s="91" t="str">
        <f>IF(OR($A13="",$B13="",$C13="",$D13=""),"",IF($F13="SA",'Sound Power'!BD8,'Sound Power'!S8))</f>
        <v/>
      </c>
      <c r="W13" s="91" t="str">
        <f>IF(OR($A13="",$B13="",$C13="",$D13=""),"",IF($F13="SA",'Sound Power'!BE8,'Sound Power'!T8))</f>
        <v/>
      </c>
      <c r="X13" s="91" t="str">
        <f>IF(OR($A13="",$B13="",$C13="",$D13=""),"",IF($F13="SA",'Sound Power'!BF8,'Sound Power'!U8))</f>
        <v/>
      </c>
      <c r="Y13" s="91" t="str">
        <f>IF(OR($A13="",$B13="",$C13="",$D13=""),"",IF($F13="SA",'Sound Power'!BG8,'Sound Power'!V8))</f>
        <v/>
      </c>
      <c r="Z13" s="91" t="str">
        <f>IF(OR(A13="",B13="",C13="",D13=""),"",'Sound Power'!CI8)</f>
        <v/>
      </c>
      <c r="AA13" s="91" t="str">
        <f>IF(OR(A13="",B13="",C13="",D13=""),"",'Sound Power'!CJ8)</f>
        <v/>
      </c>
      <c r="AB13" s="91" t="str">
        <f>IF(OR(A13="",B13="",C13="",D13=""),"",'Sound Power'!CK8)</f>
        <v/>
      </c>
      <c r="AC13" s="91" t="str">
        <f>IF(OR(A13="",B13="",C13="",D13=""),"",'Sound Power'!CL8)</f>
        <v/>
      </c>
      <c r="AD13" s="91" t="str">
        <f>IF(OR(A13="",B13="",C13="",D13=""),"",'Sound Power'!CM8)</f>
        <v/>
      </c>
      <c r="AE13" s="91" t="str">
        <f>IF(OR(A13="",B13="",C13="",D13=""),"",'Sound Power'!CN8)</f>
        <v/>
      </c>
      <c r="AF13" s="91" t="str">
        <f>IF(OR(A13="",B13="",C13="",D13=""),"",'Sound Power'!CO8)</f>
        <v/>
      </c>
      <c r="AG13" s="91" t="str">
        <f>IF(OR(A13="",B13="",C13="",D13=""),"",'Sound Power'!CP8)</f>
        <v/>
      </c>
    </row>
    <row r="14" spans="1:33" s="92" customFormat="1" ht="12.75" x14ac:dyDescent="0.2">
      <c r="A14" s="115"/>
      <c r="B14" s="115"/>
      <c r="C14" s="115"/>
      <c r="D14" s="115"/>
      <c r="E14" s="115" t="s">
        <v>94</v>
      </c>
      <c r="F14" s="115" t="s">
        <v>170</v>
      </c>
      <c r="G14" s="101" t="str">
        <f t="shared" si="0"/>
        <v>BSSG--</v>
      </c>
      <c r="H14" s="115" t="s">
        <v>181</v>
      </c>
      <c r="I14" s="115" t="s">
        <v>188</v>
      </c>
      <c r="J14" s="115">
        <v>100</v>
      </c>
      <c r="K14" s="115">
        <v>2.7</v>
      </c>
      <c r="L14" s="90" t="str">
        <f>IF(OR(A14="",B14="",C14="",D14=""),"",'Sound Power'!AG9)</f>
        <v/>
      </c>
      <c r="M14" s="91" t="str">
        <f>IF(OR(A14="",B14="",C14="",D14=""),"",'dPs,min'!H9)</f>
        <v/>
      </c>
      <c r="N14" s="91" t="str">
        <f>IF(OR(A14="",B14="",C14="",D14=""),"",IF(F14="SA",IF(Calcul!$K$1="dB(A)",IF('Sound Power'!BI9&lt;20,"&lt;20",'Sound Power'!BI9),IF('Sound Power'!BJ9&lt;15,"&lt;15",'Sound Power'!BJ9)),IF(Calcul!$K$1="dB(A)",IF('Sound Power'!W9&lt;20,"&lt;20",'Sound Power'!W9),IF('Sound Power'!X9&lt;15,"&lt;15",'Sound Power'!X9))))</f>
        <v/>
      </c>
      <c r="O14" s="91" t="str">
        <f>IF(OR(A14="",B14="",C14="",D14=""),"",IF(Calcul!$K$1="dB(A)",IF('Sound Power'!$CQ9&lt;20,"&lt;20",'Sound Power'!$CQ9),IF('Sound Power'!$CR9&lt;15,"&lt;15",'Sound Power'!$CR9)))</f>
        <v/>
      </c>
      <c r="P14" s="91" t="str">
        <f>IF(OR(A14="",B14="",C14="",D14=""),"",IF(Calcul!$K$1="dB(A)",IF('Sound Pressure'!$CC9&lt;20,"&lt;20",'Sound Pressure'!$CC9),IF('Sound Pressure'!$CD9&lt;15,"&lt;15",'Sound Pressure'!$CD9)))</f>
        <v/>
      </c>
      <c r="Q14" s="91" t="str">
        <f>IF(OR(A14="",B14="",C14="",D14=""),"",IF(Calcul!$K$1="dB(A)",IF('Sound Pressure'!$CU9&lt;20,"&lt;20",'Sound Pressure'!$CU9),IF('Sound Pressure'!$CV9&lt;15,"&lt;15",'Sound Pressure'!$CV9)))</f>
        <v/>
      </c>
      <c r="R14" s="91" t="str">
        <f>IF(OR($A14="",$B14="",$C14="",$D14=""),"",IF($F14="SA",'Sound Power'!AZ9,'Sound Power'!O9))</f>
        <v/>
      </c>
      <c r="S14" s="91" t="str">
        <f>IF(OR($A14="",$B14="",$C14="",$D14=""),"",IF($F14="SA",'Sound Power'!BA9,'Sound Power'!P9))</f>
        <v/>
      </c>
      <c r="T14" s="91" t="str">
        <f>IF(OR($A14="",$B14="",$C14="",$D14=""),"",IF($F14="SA",'Sound Power'!BB9,'Sound Power'!Q9))</f>
        <v/>
      </c>
      <c r="U14" s="91" t="str">
        <f>IF(OR($A14="",$B14="",$C14="",$D14=""),"",IF($F14="SA",'Sound Power'!BC9,'Sound Power'!R9))</f>
        <v/>
      </c>
      <c r="V14" s="91" t="str">
        <f>IF(OR($A14="",$B14="",$C14="",$D14=""),"",IF($F14="SA",'Sound Power'!BD9,'Sound Power'!S9))</f>
        <v/>
      </c>
      <c r="W14" s="91" t="str">
        <f>IF(OR($A14="",$B14="",$C14="",$D14=""),"",IF($F14="SA",'Sound Power'!BE9,'Sound Power'!T9))</f>
        <v/>
      </c>
      <c r="X14" s="91" t="str">
        <f>IF(OR($A14="",$B14="",$C14="",$D14=""),"",IF($F14="SA",'Sound Power'!BF9,'Sound Power'!U9))</f>
        <v/>
      </c>
      <c r="Y14" s="91" t="str">
        <f>IF(OR($A14="",$B14="",$C14="",$D14=""),"",IF($F14="SA",'Sound Power'!BG9,'Sound Power'!V9))</f>
        <v/>
      </c>
      <c r="Z14" s="91" t="str">
        <f>IF(OR(A14="",B14="",C14="",D14=""),"",'Sound Power'!CI9)</f>
        <v/>
      </c>
      <c r="AA14" s="91" t="str">
        <f>IF(OR(A14="",B14="",C14="",D14=""),"",'Sound Power'!CJ9)</f>
        <v/>
      </c>
      <c r="AB14" s="91" t="str">
        <f>IF(OR(A14="",B14="",C14="",D14=""),"",'Sound Power'!CK9)</f>
        <v/>
      </c>
      <c r="AC14" s="91" t="str">
        <f>IF(OR(A14="",B14="",C14="",D14=""),"",'Sound Power'!CL9)</f>
        <v/>
      </c>
      <c r="AD14" s="91" t="str">
        <f>IF(OR(A14="",B14="",C14="",D14=""),"",'Sound Power'!CM9)</f>
        <v/>
      </c>
      <c r="AE14" s="91" t="str">
        <f>IF(OR(A14="",B14="",C14="",D14=""),"",'Sound Power'!CN9)</f>
        <v/>
      </c>
      <c r="AF14" s="91" t="str">
        <f>IF(OR(A14="",B14="",C14="",D14=""),"",'Sound Power'!CO9)</f>
        <v/>
      </c>
      <c r="AG14" s="91" t="str">
        <f>IF(OR(A14="",B14="",C14="",D14=""),"",'Sound Power'!CP9)</f>
        <v/>
      </c>
    </row>
    <row r="15" spans="1:33" s="92" customFormat="1" ht="12.75" x14ac:dyDescent="0.2">
      <c r="A15" s="115"/>
      <c r="B15" s="115"/>
      <c r="C15" s="115"/>
      <c r="D15" s="115"/>
      <c r="E15" s="115" t="s">
        <v>94</v>
      </c>
      <c r="F15" s="115" t="s">
        <v>170</v>
      </c>
      <c r="G15" s="101" t="str">
        <f t="shared" si="0"/>
        <v>BSSG--</v>
      </c>
      <c r="H15" s="115" t="s">
        <v>181</v>
      </c>
      <c r="I15" s="115" t="s">
        <v>188</v>
      </c>
      <c r="J15" s="115">
        <v>100</v>
      </c>
      <c r="K15" s="115">
        <v>2.7</v>
      </c>
      <c r="L15" s="90" t="str">
        <f>IF(OR(A15="",B15="",C15="",D15=""),"",'Sound Power'!AG10)</f>
        <v/>
      </c>
      <c r="M15" s="91" t="str">
        <f>IF(OR(A15="",B15="",C15="",D15=""),"",'dPs,min'!H10)</f>
        <v/>
      </c>
      <c r="N15" s="91" t="str">
        <f>IF(OR(A15="",B15="",C15="",D15=""),"",IF(F15="SA",IF(Calcul!$K$1="dB(A)",IF('Sound Power'!BI10&lt;20,"&lt;20",'Sound Power'!BI10),IF('Sound Power'!BJ10&lt;15,"&lt;15",'Sound Power'!BJ10)),IF(Calcul!$K$1="dB(A)",IF('Sound Power'!W10&lt;20,"&lt;20",'Sound Power'!W10),IF('Sound Power'!X10&lt;15,"&lt;15",'Sound Power'!X10))))</f>
        <v/>
      </c>
      <c r="O15" s="91" t="str">
        <f>IF(OR(A15="",B15="",C15="",D15=""),"",IF(Calcul!$K$1="dB(A)",IF('Sound Power'!$CQ10&lt;20,"&lt;20",'Sound Power'!$CQ10),IF('Sound Power'!$CR10&lt;15,"&lt;15",'Sound Power'!$CR10)))</f>
        <v/>
      </c>
      <c r="P15" s="91" t="str">
        <f>IF(OR(A15="",B15="",C15="",D15=""),"",IF(Calcul!$K$1="dB(A)",IF('Sound Pressure'!$CC10&lt;20,"&lt;20",'Sound Pressure'!$CC10),IF('Sound Pressure'!$CD10&lt;15,"&lt;15",'Sound Pressure'!$CD10)))</f>
        <v/>
      </c>
      <c r="Q15" s="91" t="str">
        <f>IF(OR(A15="",B15="",C15="",D15=""),"",IF(Calcul!$K$1="dB(A)",IF('Sound Pressure'!$CU10&lt;20,"&lt;20",'Sound Pressure'!$CU10),IF('Sound Pressure'!$CV10&lt;15,"&lt;15",'Sound Pressure'!$CV10)))</f>
        <v/>
      </c>
      <c r="R15" s="91" t="str">
        <f>IF(OR($A15="",$B15="",$C15="",$D15=""),"",IF($F15="SA",'Sound Power'!AZ10,'Sound Power'!O10))</f>
        <v/>
      </c>
      <c r="S15" s="91" t="str">
        <f>IF(OR($A15="",$B15="",$C15="",$D15=""),"",IF($F15="SA",'Sound Power'!BA10,'Sound Power'!P10))</f>
        <v/>
      </c>
      <c r="T15" s="91" t="str">
        <f>IF(OR($A15="",$B15="",$C15="",$D15=""),"",IF($F15="SA",'Sound Power'!BB10,'Sound Power'!Q10))</f>
        <v/>
      </c>
      <c r="U15" s="91" t="str">
        <f>IF(OR($A15="",$B15="",$C15="",$D15=""),"",IF($F15="SA",'Sound Power'!BC10,'Sound Power'!R10))</f>
        <v/>
      </c>
      <c r="V15" s="91" t="str">
        <f>IF(OR($A15="",$B15="",$C15="",$D15=""),"",IF($F15="SA",'Sound Power'!BD10,'Sound Power'!S10))</f>
        <v/>
      </c>
      <c r="W15" s="91" t="str">
        <f>IF(OR($A15="",$B15="",$C15="",$D15=""),"",IF($F15="SA",'Sound Power'!BE10,'Sound Power'!T10))</f>
        <v/>
      </c>
      <c r="X15" s="91" t="str">
        <f>IF(OR($A15="",$B15="",$C15="",$D15=""),"",IF($F15="SA",'Sound Power'!BF10,'Sound Power'!U10))</f>
        <v/>
      </c>
      <c r="Y15" s="91" t="str">
        <f>IF(OR($A15="",$B15="",$C15="",$D15=""),"",IF($F15="SA",'Sound Power'!BG10,'Sound Power'!V10))</f>
        <v/>
      </c>
      <c r="Z15" s="91" t="str">
        <f>IF(OR(A15="",B15="",C15="",D15=""),"",'Sound Power'!CI10)</f>
        <v/>
      </c>
      <c r="AA15" s="91" t="str">
        <f>IF(OR(A15="",B15="",C15="",D15=""),"",'Sound Power'!CJ10)</f>
        <v/>
      </c>
      <c r="AB15" s="91" t="str">
        <f>IF(OR(A15="",B15="",C15="",D15=""),"",'Sound Power'!CK10)</f>
        <v/>
      </c>
      <c r="AC15" s="91" t="str">
        <f>IF(OR(A15="",B15="",C15="",D15=""),"",'Sound Power'!CL10)</f>
        <v/>
      </c>
      <c r="AD15" s="91" t="str">
        <f>IF(OR(A15="",B15="",C15="",D15=""),"",'Sound Power'!CM10)</f>
        <v/>
      </c>
      <c r="AE15" s="91" t="str">
        <f>IF(OR(A15="",B15="",C15="",D15=""),"",'Sound Power'!CN10)</f>
        <v/>
      </c>
      <c r="AF15" s="91" t="str">
        <f>IF(OR(A15="",B15="",C15="",D15=""),"",'Sound Power'!CO10)</f>
        <v/>
      </c>
      <c r="AG15" s="91" t="str">
        <f>IF(OR(A15="",B15="",C15="",D15=""),"",'Sound Power'!CP10)</f>
        <v/>
      </c>
    </row>
    <row r="16" spans="1:33" s="92" customFormat="1" ht="12.75" x14ac:dyDescent="0.2">
      <c r="A16" s="115"/>
      <c r="B16" s="115"/>
      <c r="C16" s="115"/>
      <c r="D16" s="115"/>
      <c r="E16" s="115" t="s">
        <v>94</v>
      </c>
      <c r="F16" s="115" t="s">
        <v>170</v>
      </c>
      <c r="G16" s="101" t="str">
        <f t="shared" si="0"/>
        <v>BSSG--</v>
      </c>
      <c r="H16" s="115" t="s">
        <v>181</v>
      </c>
      <c r="I16" s="115" t="s">
        <v>188</v>
      </c>
      <c r="J16" s="115">
        <v>100</v>
      </c>
      <c r="K16" s="115">
        <v>2.7</v>
      </c>
      <c r="L16" s="90" t="str">
        <f>IF(OR(A16="",B16="",C16="",D16=""),"",'Sound Power'!AG11)</f>
        <v/>
      </c>
      <c r="M16" s="91" t="str">
        <f>IF(OR(A16="",B16="",C16="",D16=""),"",'dPs,min'!H11)</f>
        <v/>
      </c>
      <c r="N16" s="91" t="str">
        <f>IF(OR(A16="",B16="",C16="",D16=""),"",IF(F16="SA",IF(Calcul!$K$1="dB(A)",IF('Sound Power'!BI11&lt;20,"&lt;20",'Sound Power'!BI11),IF('Sound Power'!BJ11&lt;15,"&lt;15",'Sound Power'!BJ11)),IF(Calcul!$K$1="dB(A)",IF('Sound Power'!W11&lt;20,"&lt;20",'Sound Power'!W11),IF('Sound Power'!X11&lt;15,"&lt;15",'Sound Power'!X11))))</f>
        <v/>
      </c>
      <c r="O16" s="91" t="str">
        <f>IF(OR(A16="",B16="",C16="",D16=""),"",IF(Calcul!$K$1="dB(A)",IF('Sound Power'!$CQ11&lt;20,"&lt;20",'Sound Power'!$CQ11),IF('Sound Power'!$CR11&lt;15,"&lt;15",'Sound Power'!$CR11)))</f>
        <v/>
      </c>
      <c r="P16" s="91" t="str">
        <f>IF(OR(A16="",B16="",C16="",D16=""),"",IF(Calcul!$K$1="dB(A)",IF('Sound Pressure'!$CC11&lt;20,"&lt;20",'Sound Pressure'!$CC11),IF('Sound Pressure'!$CD11&lt;15,"&lt;15",'Sound Pressure'!$CD11)))</f>
        <v/>
      </c>
      <c r="Q16" s="91" t="str">
        <f>IF(OR(A16="",B16="",C16="",D16=""),"",IF(Calcul!$K$1="dB(A)",IF('Sound Pressure'!$CU11&lt;20,"&lt;20",'Sound Pressure'!$CU11),IF('Sound Pressure'!$CV11&lt;15,"&lt;15",'Sound Pressure'!$CV11)))</f>
        <v/>
      </c>
      <c r="R16" s="91" t="str">
        <f>IF(OR($A16="",$B16="",$C16="",$D16=""),"",IF($F16="SA",'Sound Power'!AZ11,'Sound Power'!O11))</f>
        <v/>
      </c>
      <c r="S16" s="91" t="str">
        <f>IF(OR($A16="",$B16="",$C16="",$D16=""),"",IF($F16="SA",'Sound Power'!BA11,'Sound Power'!P11))</f>
        <v/>
      </c>
      <c r="T16" s="91" t="str">
        <f>IF(OR($A16="",$B16="",$C16="",$D16=""),"",IF($F16="SA",'Sound Power'!BB11,'Sound Power'!Q11))</f>
        <v/>
      </c>
      <c r="U16" s="91" t="str">
        <f>IF(OR($A16="",$B16="",$C16="",$D16=""),"",IF($F16="SA",'Sound Power'!BC11,'Sound Power'!R11))</f>
        <v/>
      </c>
      <c r="V16" s="91" t="str">
        <f>IF(OR($A16="",$B16="",$C16="",$D16=""),"",IF($F16="SA",'Sound Power'!BD11,'Sound Power'!S11))</f>
        <v/>
      </c>
      <c r="W16" s="91" t="str">
        <f>IF(OR($A16="",$B16="",$C16="",$D16=""),"",IF($F16="SA",'Sound Power'!BE11,'Sound Power'!T11))</f>
        <v/>
      </c>
      <c r="X16" s="91" t="str">
        <f>IF(OR($A16="",$B16="",$C16="",$D16=""),"",IF($F16="SA",'Sound Power'!BF11,'Sound Power'!U11))</f>
        <v/>
      </c>
      <c r="Y16" s="91" t="str">
        <f>IF(OR($A16="",$B16="",$C16="",$D16=""),"",IF($F16="SA",'Sound Power'!BG11,'Sound Power'!V11))</f>
        <v/>
      </c>
      <c r="Z16" s="91" t="str">
        <f>IF(OR(A16="",B16="",C16="",D16=""),"",'Sound Power'!CI11)</f>
        <v/>
      </c>
      <c r="AA16" s="91" t="str">
        <f>IF(OR(A16="",B16="",C16="",D16=""),"",'Sound Power'!CJ11)</f>
        <v/>
      </c>
      <c r="AB16" s="91" t="str">
        <f>IF(OR(A16="",B16="",C16="",D16=""),"",'Sound Power'!CK11)</f>
        <v/>
      </c>
      <c r="AC16" s="91" t="str">
        <f>IF(OR(A16="",B16="",C16="",D16=""),"",'Sound Power'!CL11)</f>
        <v/>
      </c>
      <c r="AD16" s="91" t="str">
        <f>IF(OR(A16="",B16="",C16="",D16=""),"",'Sound Power'!CM11)</f>
        <v/>
      </c>
      <c r="AE16" s="91" t="str">
        <f>IF(OR(A16="",B16="",C16="",D16=""),"",'Sound Power'!CN11)</f>
        <v/>
      </c>
      <c r="AF16" s="91" t="str">
        <f>IF(OR(A16="",B16="",C16="",D16=""),"",'Sound Power'!CO11)</f>
        <v/>
      </c>
      <c r="AG16" s="91" t="str">
        <f>IF(OR(A16="",B16="",C16="",D16=""),"",'Sound Power'!CP11)</f>
        <v/>
      </c>
    </row>
    <row r="17" spans="1:33" s="92" customFormat="1" ht="12.75" x14ac:dyDescent="0.2">
      <c r="A17" s="115"/>
      <c r="B17" s="115"/>
      <c r="C17" s="115"/>
      <c r="D17" s="115"/>
      <c r="E17" s="115" t="s">
        <v>94</v>
      </c>
      <c r="F17" s="115" t="s">
        <v>170</v>
      </c>
      <c r="G17" s="101" t="str">
        <f t="shared" si="0"/>
        <v>BSSG--</v>
      </c>
      <c r="H17" s="115" t="s">
        <v>181</v>
      </c>
      <c r="I17" s="115" t="s">
        <v>188</v>
      </c>
      <c r="J17" s="115">
        <v>100</v>
      </c>
      <c r="K17" s="115">
        <v>2.7</v>
      </c>
      <c r="L17" s="90" t="str">
        <f>IF(OR(A17="",B17="",C17="",D17=""),"",'Sound Power'!AG12)</f>
        <v/>
      </c>
      <c r="M17" s="91" t="str">
        <f>IF(OR(A17="",B17="",C17="",D17=""),"",'dPs,min'!H12)</f>
        <v/>
      </c>
      <c r="N17" s="91" t="str">
        <f>IF(OR(A17="",B17="",C17="",D17=""),"",IF(F17="SA",IF(Calcul!$K$1="dB(A)",IF('Sound Power'!BI12&lt;20,"&lt;20",'Sound Power'!BI12),IF('Sound Power'!BJ12&lt;15,"&lt;15",'Sound Power'!BJ12)),IF(Calcul!$K$1="dB(A)",IF('Sound Power'!W12&lt;20,"&lt;20",'Sound Power'!W12),IF('Sound Power'!X12&lt;15,"&lt;15",'Sound Power'!X12))))</f>
        <v/>
      </c>
      <c r="O17" s="91" t="str">
        <f>IF(OR(A17="",B17="",C17="",D17=""),"",IF(Calcul!$K$1="dB(A)",IF('Sound Power'!$CQ12&lt;20,"&lt;20",'Sound Power'!$CQ12),IF('Sound Power'!$CR12&lt;15,"&lt;15",'Sound Power'!$CR12)))</f>
        <v/>
      </c>
      <c r="P17" s="91" t="str">
        <f>IF(OR(A17="",B17="",C17="",D17=""),"",IF(Calcul!$K$1="dB(A)",IF('Sound Pressure'!$CC12&lt;20,"&lt;20",'Sound Pressure'!$CC12),IF('Sound Pressure'!$CD12&lt;15,"&lt;15",'Sound Pressure'!$CD12)))</f>
        <v/>
      </c>
      <c r="Q17" s="91" t="str">
        <f>IF(OR(A17="",B17="",C17="",D17=""),"",IF(Calcul!$K$1="dB(A)",IF('Sound Pressure'!$CU12&lt;20,"&lt;20",'Sound Pressure'!$CU12),IF('Sound Pressure'!$CV12&lt;15,"&lt;15",'Sound Pressure'!$CV12)))</f>
        <v/>
      </c>
      <c r="R17" s="91" t="str">
        <f>IF(OR($A17="",$B17="",$C17="",$D17=""),"",IF($F17="SA",'Sound Power'!AZ12,'Sound Power'!O12))</f>
        <v/>
      </c>
      <c r="S17" s="91" t="str">
        <f>IF(OR($A17="",$B17="",$C17="",$D17=""),"",IF($F17="SA",'Sound Power'!BA12,'Sound Power'!P12))</f>
        <v/>
      </c>
      <c r="T17" s="91" t="str">
        <f>IF(OR($A17="",$B17="",$C17="",$D17=""),"",IF($F17="SA",'Sound Power'!BB12,'Sound Power'!Q12))</f>
        <v/>
      </c>
      <c r="U17" s="91" t="str">
        <f>IF(OR($A17="",$B17="",$C17="",$D17=""),"",IF($F17="SA",'Sound Power'!BC12,'Sound Power'!R12))</f>
        <v/>
      </c>
      <c r="V17" s="91" t="str">
        <f>IF(OR($A17="",$B17="",$C17="",$D17=""),"",IF($F17="SA",'Sound Power'!BD12,'Sound Power'!S12))</f>
        <v/>
      </c>
      <c r="W17" s="91" t="str">
        <f>IF(OR($A17="",$B17="",$C17="",$D17=""),"",IF($F17="SA",'Sound Power'!BE12,'Sound Power'!T12))</f>
        <v/>
      </c>
      <c r="X17" s="91" t="str">
        <f>IF(OR($A17="",$B17="",$C17="",$D17=""),"",IF($F17="SA",'Sound Power'!BF12,'Sound Power'!U12))</f>
        <v/>
      </c>
      <c r="Y17" s="91" t="str">
        <f>IF(OR($A17="",$B17="",$C17="",$D17=""),"",IF($F17="SA",'Sound Power'!BG12,'Sound Power'!V12))</f>
        <v/>
      </c>
      <c r="Z17" s="91" t="str">
        <f>IF(OR(A17="",B17="",C17="",D17=""),"",'Sound Power'!CI12)</f>
        <v/>
      </c>
      <c r="AA17" s="91" t="str">
        <f>IF(OR(A17="",B17="",C17="",D17=""),"",'Sound Power'!CJ12)</f>
        <v/>
      </c>
      <c r="AB17" s="91" t="str">
        <f>IF(OR(A17="",B17="",C17="",D17=""),"",'Sound Power'!CK12)</f>
        <v/>
      </c>
      <c r="AC17" s="91" t="str">
        <f>IF(OR(A17="",B17="",C17="",D17=""),"",'Sound Power'!CL12)</f>
        <v/>
      </c>
      <c r="AD17" s="91" t="str">
        <f>IF(OR(A17="",B17="",C17="",D17=""),"",'Sound Power'!CM12)</f>
        <v/>
      </c>
      <c r="AE17" s="91" t="str">
        <f>IF(OR(A17="",B17="",C17="",D17=""),"",'Sound Power'!CN12)</f>
        <v/>
      </c>
      <c r="AF17" s="91" t="str">
        <f>IF(OR(A17="",B17="",C17="",D17=""),"",'Sound Power'!CO12)</f>
        <v/>
      </c>
      <c r="AG17" s="91" t="str">
        <f>IF(OR(A17="",B17="",C17="",D17=""),"",'Sound Power'!CP12)</f>
        <v/>
      </c>
    </row>
    <row r="18" spans="1:33" s="92" customFormat="1" ht="12.75" x14ac:dyDescent="0.2">
      <c r="A18" s="115"/>
      <c r="B18" s="115"/>
      <c r="C18" s="115"/>
      <c r="D18" s="115"/>
      <c r="E18" s="115" t="s">
        <v>94</v>
      </c>
      <c r="F18" s="115" t="s">
        <v>170</v>
      </c>
      <c r="G18" s="101" t="str">
        <f t="shared" si="0"/>
        <v>BSSG--</v>
      </c>
      <c r="H18" s="115" t="s">
        <v>181</v>
      </c>
      <c r="I18" s="115" t="s">
        <v>188</v>
      </c>
      <c r="J18" s="115">
        <v>100</v>
      </c>
      <c r="K18" s="115">
        <v>2.7</v>
      </c>
      <c r="L18" s="90" t="str">
        <f>IF(OR(A18="",B18="",C18="",D18=""),"",'Sound Power'!AG13)</f>
        <v/>
      </c>
      <c r="M18" s="91" t="str">
        <f>IF(OR(A18="",B18="",C18="",D18=""),"",'dPs,min'!H13)</f>
        <v/>
      </c>
      <c r="N18" s="91" t="str">
        <f>IF(OR(A18="",B18="",C18="",D18=""),"",IF(F18="SA",IF(Calcul!$K$1="dB(A)",IF('Sound Power'!BI13&lt;20,"&lt;20",'Sound Power'!BI13),IF('Sound Power'!BJ13&lt;15,"&lt;15",'Sound Power'!BJ13)),IF(Calcul!$K$1="dB(A)",IF('Sound Power'!W13&lt;20,"&lt;20",'Sound Power'!W13),IF('Sound Power'!X13&lt;15,"&lt;15",'Sound Power'!X13))))</f>
        <v/>
      </c>
      <c r="O18" s="91" t="str">
        <f>IF(OR(A18="",B18="",C18="",D18=""),"",IF(Calcul!$K$1="dB(A)",IF('Sound Power'!$CQ13&lt;20,"&lt;20",'Sound Power'!$CQ13),IF('Sound Power'!$CR13&lt;15,"&lt;15",'Sound Power'!$CR13)))</f>
        <v/>
      </c>
      <c r="P18" s="91" t="str">
        <f>IF(OR(A18="",B18="",C18="",D18=""),"",IF(Calcul!$K$1="dB(A)",IF('Sound Pressure'!$CC13&lt;20,"&lt;20",'Sound Pressure'!$CC13),IF('Sound Pressure'!$CD13&lt;15,"&lt;15",'Sound Pressure'!$CD13)))</f>
        <v/>
      </c>
      <c r="Q18" s="91" t="str">
        <f>IF(OR(A18="",B18="",C18="",D18=""),"",IF(Calcul!$K$1="dB(A)",IF('Sound Pressure'!$CU13&lt;20,"&lt;20",'Sound Pressure'!$CU13),IF('Sound Pressure'!$CV13&lt;15,"&lt;15",'Sound Pressure'!$CV13)))</f>
        <v/>
      </c>
      <c r="R18" s="91" t="str">
        <f>IF(OR($A18="",$B18="",$C18="",$D18=""),"",IF($F18="SA",'Sound Power'!AZ13,'Sound Power'!O13))</f>
        <v/>
      </c>
      <c r="S18" s="91" t="str">
        <f>IF(OR($A18="",$B18="",$C18="",$D18=""),"",IF($F18="SA",'Sound Power'!BA13,'Sound Power'!P13))</f>
        <v/>
      </c>
      <c r="T18" s="91" t="str">
        <f>IF(OR($A18="",$B18="",$C18="",$D18=""),"",IF($F18="SA",'Sound Power'!BB13,'Sound Power'!Q13))</f>
        <v/>
      </c>
      <c r="U18" s="91" t="str">
        <f>IF(OR($A18="",$B18="",$C18="",$D18=""),"",IF($F18="SA",'Sound Power'!BC13,'Sound Power'!R13))</f>
        <v/>
      </c>
      <c r="V18" s="91" t="str">
        <f>IF(OR($A18="",$B18="",$C18="",$D18=""),"",IF($F18="SA",'Sound Power'!BD13,'Sound Power'!S13))</f>
        <v/>
      </c>
      <c r="W18" s="91" t="str">
        <f>IF(OR($A18="",$B18="",$C18="",$D18=""),"",IF($F18="SA",'Sound Power'!BE13,'Sound Power'!T13))</f>
        <v/>
      </c>
      <c r="X18" s="91" t="str">
        <f>IF(OR($A18="",$B18="",$C18="",$D18=""),"",IF($F18="SA",'Sound Power'!BF13,'Sound Power'!U13))</f>
        <v/>
      </c>
      <c r="Y18" s="91" t="str">
        <f>IF(OR($A18="",$B18="",$C18="",$D18=""),"",IF($F18="SA",'Sound Power'!BG13,'Sound Power'!V13))</f>
        <v/>
      </c>
      <c r="Z18" s="91" t="str">
        <f>IF(OR(A18="",B18="",C18="",D18=""),"",'Sound Power'!CI13)</f>
        <v/>
      </c>
      <c r="AA18" s="91" t="str">
        <f>IF(OR(A18="",B18="",C18="",D18=""),"",'Sound Power'!CJ13)</f>
        <v/>
      </c>
      <c r="AB18" s="91" t="str">
        <f>IF(OR(A18="",B18="",C18="",D18=""),"",'Sound Power'!CK13)</f>
        <v/>
      </c>
      <c r="AC18" s="91" t="str">
        <f>IF(OR(A18="",B18="",C18="",D18=""),"",'Sound Power'!CL13)</f>
        <v/>
      </c>
      <c r="AD18" s="91" t="str">
        <f>IF(OR(A18="",B18="",C18="",D18=""),"",'Sound Power'!CM13)</f>
        <v/>
      </c>
      <c r="AE18" s="91" t="str">
        <f>IF(OR(A18="",B18="",C18="",D18=""),"",'Sound Power'!CN13)</f>
        <v/>
      </c>
      <c r="AF18" s="91" t="str">
        <f>IF(OR(A18="",B18="",C18="",D18=""),"",'Sound Power'!CO13)</f>
        <v/>
      </c>
      <c r="AG18" s="91" t="str">
        <f>IF(OR(A18="",B18="",C18="",D18=""),"",'Sound Power'!CP13)</f>
        <v/>
      </c>
    </row>
    <row r="19" spans="1:33" s="92" customFormat="1" ht="12.75" x14ac:dyDescent="0.2">
      <c r="A19" s="115"/>
      <c r="B19" s="115"/>
      <c r="C19" s="115"/>
      <c r="D19" s="115"/>
      <c r="E19" s="115" t="s">
        <v>94</v>
      </c>
      <c r="F19" s="115" t="s">
        <v>170</v>
      </c>
      <c r="G19" s="101" t="str">
        <f t="shared" si="0"/>
        <v>BSSG--</v>
      </c>
      <c r="H19" s="115" t="s">
        <v>181</v>
      </c>
      <c r="I19" s="115" t="s">
        <v>188</v>
      </c>
      <c r="J19" s="115">
        <v>100</v>
      </c>
      <c r="K19" s="115">
        <v>2.7</v>
      </c>
      <c r="L19" s="90" t="str">
        <f>IF(OR(A19="",B19="",C19="",D19=""),"",'Sound Power'!AG14)</f>
        <v/>
      </c>
      <c r="M19" s="91" t="str">
        <f>IF(OR(A19="",B19="",C19="",D19=""),"",'dPs,min'!H14)</f>
        <v/>
      </c>
      <c r="N19" s="91" t="str">
        <f>IF(OR(A19="",B19="",C19="",D19=""),"",IF(F19="SA",IF(Calcul!$K$1="dB(A)",IF('Sound Power'!BI14&lt;20,"&lt;20",'Sound Power'!BI14),IF('Sound Power'!BJ14&lt;15,"&lt;15",'Sound Power'!BJ14)),IF(Calcul!$K$1="dB(A)",IF('Sound Power'!W14&lt;20,"&lt;20",'Sound Power'!W14),IF('Sound Power'!X14&lt;15,"&lt;15",'Sound Power'!X14))))</f>
        <v/>
      </c>
      <c r="O19" s="91" t="str">
        <f>IF(OR(A19="",B19="",C19="",D19=""),"",IF(Calcul!$K$1="dB(A)",IF('Sound Power'!$CQ14&lt;20,"&lt;20",'Sound Power'!$CQ14),IF('Sound Power'!$CR14&lt;15,"&lt;15",'Sound Power'!$CR14)))</f>
        <v/>
      </c>
      <c r="P19" s="91" t="str">
        <f>IF(OR(A19="",B19="",C19="",D19=""),"",IF(Calcul!$K$1="dB(A)",IF('Sound Pressure'!$CC14&lt;20,"&lt;20",'Sound Pressure'!$CC14),IF('Sound Pressure'!$CD14&lt;15,"&lt;15",'Sound Pressure'!$CD14)))</f>
        <v/>
      </c>
      <c r="Q19" s="91" t="str">
        <f>IF(OR(A19="",B19="",C19="",D19=""),"",IF(Calcul!$K$1="dB(A)",IF('Sound Pressure'!$CU14&lt;20,"&lt;20",'Sound Pressure'!$CU14),IF('Sound Pressure'!$CV14&lt;15,"&lt;15",'Sound Pressure'!$CV14)))</f>
        <v/>
      </c>
      <c r="R19" s="91" t="str">
        <f>IF(OR($A19="",$B19="",$C19="",$D19=""),"",IF($F19="SA",'Sound Power'!AZ14,'Sound Power'!O14))</f>
        <v/>
      </c>
      <c r="S19" s="91" t="str">
        <f>IF(OR($A19="",$B19="",$C19="",$D19=""),"",IF($F19="SA",'Sound Power'!BA14,'Sound Power'!P14))</f>
        <v/>
      </c>
      <c r="T19" s="91" t="str">
        <f>IF(OR($A19="",$B19="",$C19="",$D19=""),"",IF($F19="SA",'Sound Power'!BB14,'Sound Power'!Q14))</f>
        <v/>
      </c>
      <c r="U19" s="91" t="str">
        <f>IF(OR($A19="",$B19="",$C19="",$D19=""),"",IF($F19="SA",'Sound Power'!BC14,'Sound Power'!R14))</f>
        <v/>
      </c>
      <c r="V19" s="91" t="str">
        <f>IF(OR($A19="",$B19="",$C19="",$D19=""),"",IF($F19="SA",'Sound Power'!BD14,'Sound Power'!S14))</f>
        <v/>
      </c>
      <c r="W19" s="91" t="str">
        <f>IF(OR($A19="",$B19="",$C19="",$D19=""),"",IF($F19="SA",'Sound Power'!BE14,'Sound Power'!T14))</f>
        <v/>
      </c>
      <c r="X19" s="91" t="str">
        <f>IF(OR($A19="",$B19="",$C19="",$D19=""),"",IF($F19="SA",'Sound Power'!BF14,'Sound Power'!U14))</f>
        <v/>
      </c>
      <c r="Y19" s="91" t="str">
        <f>IF(OR($A19="",$B19="",$C19="",$D19=""),"",IF($F19="SA",'Sound Power'!BG14,'Sound Power'!V14))</f>
        <v/>
      </c>
      <c r="Z19" s="91" t="str">
        <f>IF(OR(A19="",B19="",C19="",D19=""),"",'Sound Power'!CI14)</f>
        <v/>
      </c>
      <c r="AA19" s="91" t="str">
        <f>IF(OR(A19="",B19="",C19="",D19=""),"",'Sound Power'!CJ14)</f>
        <v/>
      </c>
      <c r="AB19" s="91" t="str">
        <f>IF(OR(A19="",B19="",C19="",D19=""),"",'Sound Power'!CK14)</f>
        <v/>
      </c>
      <c r="AC19" s="91" t="str">
        <f>IF(OR(A19="",B19="",C19="",D19=""),"",'Sound Power'!CL14)</f>
        <v/>
      </c>
      <c r="AD19" s="91" t="str">
        <f>IF(OR(A19="",B19="",C19="",D19=""),"",'Sound Power'!CM14)</f>
        <v/>
      </c>
      <c r="AE19" s="91" t="str">
        <f>IF(OR(A19="",B19="",C19="",D19=""),"",'Sound Power'!CN14)</f>
        <v/>
      </c>
      <c r="AF19" s="91" t="str">
        <f>IF(OR(A19="",B19="",C19="",D19=""),"",'Sound Power'!CO14)</f>
        <v/>
      </c>
      <c r="AG19" s="91" t="str">
        <f>IF(OR(A19="",B19="",C19="",D19=""),"",'Sound Power'!CP14)</f>
        <v/>
      </c>
    </row>
    <row r="20" spans="1:33" s="92" customFormat="1" ht="12.75" x14ac:dyDescent="0.2">
      <c r="A20" s="115"/>
      <c r="B20" s="115"/>
      <c r="C20" s="115"/>
      <c r="D20" s="115"/>
      <c r="E20" s="115" t="s">
        <v>94</v>
      </c>
      <c r="F20" s="115" t="s">
        <v>170</v>
      </c>
      <c r="G20" s="101" t="str">
        <f t="shared" si="0"/>
        <v>BSSG--</v>
      </c>
      <c r="H20" s="115" t="s">
        <v>181</v>
      </c>
      <c r="I20" s="115" t="s">
        <v>188</v>
      </c>
      <c r="J20" s="115">
        <v>100</v>
      </c>
      <c r="K20" s="115">
        <v>2.7</v>
      </c>
      <c r="L20" s="90" t="str">
        <f>IF(OR(A20="",B20="",C20="",D20=""),"",'Sound Power'!AG15)</f>
        <v/>
      </c>
      <c r="M20" s="91" t="str">
        <f>IF(OR(A20="",B20="",C20="",D20=""),"",'dPs,min'!H15)</f>
        <v/>
      </c>
      <c r="N20" s="91" t="str">
        <f>IF(OR(A20="",B20="",C20="",D20=""),"",IF(F20="SA",IF(Calcul!$K$1="dB(A)",IF('Sound Power'!BI15&lt;20,"&lt;20",'Sound Power'!BI15),IF('Sound Power'!BJ15&lt;15,"&lt;15",'Sound Power'!BJ15)),IF(Calcul!$K$1="dB(A)",IF('Sound Power'!W15&lt;20,"&lt;20",'Sound Power'!W15),IF('Sound Power'!X15&lt;15,"&lt;15",'Sound Power'!X15))))</f>
        <v/>
      </c>
      <c r="O20" s="91" t="str">
        <f>IF(OR(A20="",B20="",C20="",D20=""),"",IF(Calcul!$K$1="dB(A)",IF('Sound Power'!$CQ15&lt;20,"&lt;20",'Sound Power'!$CQ15),IF('Sound Power'!$CR15&lt;15,"&lt;15",'Sound Power'!$CR15)))</f>
        <v/>
      </c>
      <c r="P20" s="91" t="str">
        <f>IF(OR(A20="",B20="",C20="",D20=""),"",IF(Calcul!$K$1="dB(A)",IF('Sound Pressure'!$CC15&lt;20,"&lt;20",'Sound Pressure'!$CC15),IF('Sound Pressure'!$CD15&lt;15,"&lt;15",'Sound Pressure'!$CD15)))</f>
        <v/>
      </c>
      <c r="Q20" s="91" t="str">
        <f>IF(OR(A20="",B20="",C20="",D20=""),"",IF(Calcul!$K$1="dB(A)",IF('Sound Pressure'!$CU15&lt;20,"&lt;20",'Sound Pressure'!$CU15),IF('Sound Pressure'!$CV15&lt;15,"&lt;15",'Sound Pressure'!$CV15)))</f>
        <v/>
      </c>
      <c r="R20" s="91" t="str">
        <f>IF(OR($A20="",$B20="",$C20="",$D20=""),"",IF($F20="SA",'Sound Power'!AZ15,'Sound Power'!O15))</f>
        <v/>
      </c>
      <c r="S20" s="91" t="str">
        <f>IF(OR($A20="",$B20="",$C20="",$D20=""),"",IF($F20="SA",'Sound Power'!BA15,'Sound Power'!P15))</f>
        <v/>
      </c>
      <c r="T20" s="91" t="str">
        <f>IF(OR($A20="",$B20="",$C20="",$D20=""),"",IF($F20="SA",'Sound Power'!BB15,'Sound Power'!Q15))</f>
        <v/>
      </c>
      <c r="U20" s="91" t="str">
        <f>IF(OR($A20="",$B20="",$C20="",$D20=""),"",IF($F20="SA",'Sound Power'!BC15,'Sound Power'!R15))</f>
        <v/>
      </c>
      <c r="V20" s="91" t="str">
        <f>IF(OR($A20="",$B20="",$C20="",$D20=""),"",IF($F20="SA",'Sound Power'!BD15,'Sound Power'!S15))</f>
        <v/>
      </c>
      <c r="W20" s="91" t="str">
        <f>IF(OR($A20="",$B20="",$C20="",$D20=""),"",IF($F20="SA",'Sound Power'!BE15,'Sound Power'!T15))</f>
        <v/>
      </c>
      <c r="X20" s="91" t="str">
        <f>IF(OR($A20="",$B20="",$C20="",$D20=""),"",IF($F20="SA",'Sound Power'!BF15,'Sound Power'!U15))</f>
        <v/>
      </c>
      <c r="Y20" s="91" t="str">
        <f>IF(OR($A20="",$B20="",$C20="",$D20=""),"",IF($F20="SA",'Sound Power'!BG15,'Sound Power'!V15))</f>
        <v/>
      </c>
      <c r="Z20" s="91" t="str">
        <f>IF(OR(A20="",B20="",C20="",D20=""),"",'Sound Power'!CI15)</f>
        <v/>
      </c>
      <c r="AA20" s="91" t="str">
        <f>IF(OR(A20="",B20="",C20="",D20=""),"",'Sound Power'!CJ15)</f>
        <v/>
      </c>
      <c r="AB20" s="91" t="str">
        <f>IF(OR(A20="",B20="",C20="",D20=""),"",'Sound Power'!CK15)</f>
        <v/>
      </c>
      <c r="AC20" s="91" t="str">
        <f>IF(OR(A20="",B20="",C20="",D20=""),"",'Sound Power'!CL15)</f>
        <v/>
      </c>
      <c r="AD20" s="91" t="str">
        <f>IF(OR(A20="",B20="",C20="",D20=""),"",'Sound Power'!CM15)</f>
        <v/>
      </c>
      <c r="AE20" s="91" t="str">
        <f>IF(OR(A20="",B20="",C20="",D20=""),"",'Sound Power'!CN15)</f>
        <v/>
      </c>
      <c r="AF20" s="91" t="str">
        <f>IF(OR(A20="",B20="",C20="",D20=""),"",'Sound Power'!CO15)</f>
        <v/>
      </c>
      <c r="AG20" s="91" t="str">
        <f>IF(OR(A20="",B20="",C20="",D20=""),"",'Sound Power'!CP15)</f>
        <v/>
      </c>
    </row>
    <row r="21" spans="1:33" s="92" customFormat="1" ht="12.75" x14ac:dyDescent="0.2">
      <c r="A21" s="115"/>
      <c r="B21" s="115"/>
      <c r="C21" s="115"/>
      <c r="D21" s="115"/>
      <c r="E21" s="115" t="s">
        <v>94</v>
      </c>
      <c r="F21" s="115" t="s">
        <v>170</v>
      </c>
      <c r="G21" s="101" t="str">
        <f t="shared" si="0"/>
        <v>BSSG--</v>
      </c>
      <c r="H21" s="115" t="s">
        <v>181</v>
      </c>
      <c r="I21" s="115" t="s">
        <v>188</v>
      </c>
      <c r="J21" s="115">
        <v>100</v>
      </c>
      <c r="K21" s="115">
        <v>2.7</v>
      </c>
      <c r="L21" s="90" t="str">
        <f>IF(OR(A21="",B21="",C21="",D21=""),"",'Sound Power'!AG16)</f>
        <v/>
      </c>
      <c r="M21" s="91" t="str">
        <f>IF(OR(A21="",B21="",C21="",D21=""),"",'dPs,min'!H16)</f>
        <v/>
      </c>
      <c r="N21" s="91" t="str">
        <f>IF(OR(A21="",B21="",C21="",D21=""),"",IF(F21="SA",IF(Calcul!$K$1="dB(A)",IF('Sound Power'!BI16&lt;20,"&lt;20",'Sound Power'!BI16),IF('Sound Power'!BJ16&lt;15,"&lt;15",'Sound Power'!BJ16)),IF(Calcul!$K$1="dB(A)",IF('Sound Power'!W16&lt;20,"&lt;20",'Sound Power'!W16),IF('Sound Power'!X16&lt;15,"&lt;15",'Sound Power'!X16))))</f>
        <v/>
      </c>
      <c r="O21" s="91" t="str">
        <f>IF(OR(A21="",B21="",C21="",D21=""),"",IF(Calcul!$K$1="dB(A)",IF('Sound Power'!$CQ16&lt;20,"&lt;20",'Sound Power'!$CQ16),IF('Sound Power'!$CR16&lt;15,"&lt;15",'Sound Power'!$CR16)))</f>
        <v/>
      </c>
      <c r="P21" s="91" t="str">
        <f>IF(OR(A21="",B21="",C21="",D21=""),"",IF(Calcul!$K$1="dB(A)",IF('Sound Pressure'!$CC16&lt;20,"&lt;20",'Sound Pressure'!$CC16),IF('Sound Pressure'!$CD16&lt;15,"&lt;15",'Sound Pressure'!$CD16)))</f>
        <v/>
      </c>
      <c r="Q21" s="91" t="str">
        <f>IF(OR(A21="",B21="",C21="",D21=""),"",IF(Calcul!$K$1="dB(A)",IF('Sound Pressure'!$CU16&lt;20,"&lt;20",'Sound Pressure'!$CU16),IF('Sound Pressure'!$CV16&lt;15,"&lt;15",'Sound Pressure'!$CV16)))</f>
        <v/>
      </c>
      <c r="R21" s="91" t="str">
        <f>IF(OR($A21="",$B21="",$C21="",$D21=""),"",IF($F21="SA",'Sound Power'!AZ16,'Sound Power'!O16))</f>
        <v/>
      </c>
      <c r="S21" s="91" t="str">
        <f>IF(OR($A21="",$B21="",$C21="",$D21=""),"",IF($F21="SA",'Sound Power'!BA16,'Sound Power'!P16))</f>
        <v/>
      </c>
      <c r="T21" s="91" t="str">
        <f>IF(OR($A21="",$B21="",$C21="",$D21=""),"",IF($F21="SA",'Sound Power'!BB16,'Sound Power'!Q16))</f>
        <v/>
      </c>
      <c r="U21" s="91" t="str">
        <f>IF(OR($A21="",$B21="",$C21="",$D21=""),"",IF($F21="SA",'Sound Power'!BC16,'Sound Power'!R16))</f>
        <v/>
      </c>
      <c r="V21" s="91" t="str">
        <f>IF(OR($A21="",$B21="",$C21="",$D21=""),"",IF($F21="SA",'Sound Power'!BD16,'Sound Power'!S16))</f>
        <v/>
      </c>
      <c r="W21" s="91" t="str">
        <f>IF(OR($A21="",$B21="",$C21="",$D21=""),"",IF($F21="SA",'Sound Power'!BE16,'Sound Power'!T16))</f>
        <v/>
      </c>
      <c r="X21" s="91" t="str">
        <f>IF(OR($A21="",$B21="",$C21="",$D21=""),"",IF($F21="SA",'Sound Power'!BF16,'Sound Power'!U16))</f>
        <v/>
      </c>
      <c r="Y21" s="91" t="str">
        <f>IF(OR($A21="",$B21="",$C21="",$D21=""),"",IF($F21="SA",'Sound Power'!BG16,'Sound Power'!V16))</f>
        <v/>
      </c>
      <c r="Z21" s="91" t="str">
        <f>IF(OR(A21="",B21="",C21="",D21=""),"",'Sound Power'!CI16)</f>
        <v/>
      </c>
      <c r="AA21" s="91" t="str">
        <f>IF(OR(A21="",B21="",C21="",D21=""),"",'Sound Power'!CJ16)</f>
        <v/>
      </c>
      <c r="AB21" s="91" t="str">
        <f>IF(OR(A21="",B21="",C21="",D21=""),"",'Sound Power'!CK16)</f>
        <v/>
      </c>
      <c r="AC21" s="91" t="str">
        <f>IF(OR(A21="",B21="",C21="",D21=""),"",'Sound Power'!CL16)</f>
        <v/>
      </c>
      <c r="AD21" s="91" t="str">
        <f>IF(OR(A21="",B21="",C21="",D21=""),"",'Sound Power'!CM16)</f>
        <v/>
      </c>
      <c r="AE21" s="91" t="str">
        <f>IF(OR(A21="",B21="",C21="",D21=""),"",'Sound Power'!CN16)</f>
        <v/>
      </c>
      <c r="AF21" s="91" t="str">
        <f>IF(OR(A21="",B21="",C21="",D21=""),"",'Sound Power'!CO16)</f>
        <v/>
      </c>
      <c r="AG21" s="91" t="str">
        <f>IF(OR(A21="",B21="",C21="",D21=""),"",'Sound Power'!CP16)</f>
        <v/>
      </c>
    </row>
    <row r="22" spans="1:33" s="92" customFormat="1" ht="12.75" x14ac:dyDescent="0.2">
      <c r="A22" s="115"/>
      <c r="B22" s="115"/>
      <c r="C22" s="115"/>
      <c r="D22" s="115"/>
      <c r="E22" s="115" t="s">
        <v>94</v>
      </c>
      <c r="F22" s="115" t="s">
        <v>170</v>
      </c>
      <c r="G22" s="101" t="str">
        <f t="shared" si="0"/>
        <v>BSSG--</v>
      </c>
      <c r="H22" s="115" t="s">
        <v>181</v>
      </c>
      <c r="I22" s="115" t="s">
        <v>188</v>
      </c>
      <c r="J22" s="115">
        <v>100</v>
      </c>
      <c r="K22" s="115">
        <v>2.7</v>
      </c>
      <c r="L22" s="90" t="str">
        <f>IF(OR(A22="",B22="",C22="",D22=""),"",'Sound Power'!AG17)</f>
        <v/>
      </c>
      <c r="M22" s="91" t="str">
        <f>IF(OR(A22="",B22="",C22="",D22=""),"",'dPs,min'!H17)</f>
        <v/>
      </c>
      <c r="N22" s="91" t="str">
        <f>IF(OR(A22="",B22="",C22="",D22=""),"",IF(F22="SA",IF(Calcul!$K$1="dB(A)",IF('Sound Power'!BI17&lt;20,"&lt;20",'Sound Power'!BI17),IF('Sound Power'!BJ17&lt;15,"&lt;15",'Sound Power'!BJ17)),IF(Calcul!$K$1="dB(A)",IF('Sound Power'!W17&lt;20,"&lt;20",'Sound Power'!W17),IF('Sound Power'!X17&lt;15,"&lt;15",'Sound Power'!X17))))</f>
        <v/>
      </c>
      <c r="O22" s="91" t="str">
        <f>IF(OR(A22="",B22="",C22="",D22=""),"",IF(Calcul!$K$1="dB(A)",IF('Sound Power'!$CQ17&lt;20,"&lt;20",'Sound Power'!$CQ17),IF('Sound Power'!$CR17&lt;15,"&lt;15",'Sound Power'!$CR17)))</f>
        <v/>
      </c>
      <c r="P22" s="91" t="str">
        <f>IF(OR(A22="",B22="",C22="",D22=""),"",IF(Calcul!$K$1="dB(A)",IF('Sound Pressure'!$CC17&lt;20,"&lt;20",'Sound Pressure'!$CC17),IF('Sound Pressure'!$CD17&lt;15,"&lt;15",'Sound Pressure'!$CD17)))</f>
        <v/>
      </c>
      <c r="Q22" s="91" t="str">
        <f>IF(OR(A22="",B22="",C22="",D22=""),"",IF(Calcul!$K$1="dB(A)",IF('Sound Pressure'!$CU17&lt;20,"&lt;20",'Sound Pressure'!$CU17),IF('Sound Pressure'!$CV17&lt;15,"&lt;15",'Sound Pressure'!$CV17)))</f>
        <v/>
      </c>
      <c r="R22" s="91" t="str">
        <f>IF(OR($A22="",$B22="",$C22="",$D22=""),"",IF($F22="SA",'Sound Power'!AZ17,'Sound Power'!O17))</f>
        <v/>
      </c>
      <c r="S22" s="91" t="str">
        <f>IF(OR($A22="",$B22="",$C22="",$D22=""),"",IF($F22="SA",'Sound Power'!BA17,'Sound Power'!P17))</f>
        <v/>
      </c>
      <c r="T22" s="91" t="str">
        <f>IF(OR($A22="",$B22="",$C22="",$D22=""),"",IF($F22="SA",'Sound Power'!BB17,'Sound Power'!Q17))</f>
        <v/>
      </c>
      <c r="U22" s="91" t="str">
        <f>IF(OR($A22="",$B22="",$C22="",$D22=""),"",IF($F22="SA",'Sound Power'!BC17,'Sound Power'!R17))</f>
        <v/>
      </c>
      <c r="V22" s="91" t="str">
        <f>IF(OR($A22="",$B22="",$C22="",$D22=""),"",IF($F22="SA",'Sound Power'!BD17,'Sound Power'!S17))</f>
        <v/>
      </c>
      <c r="W22" s="91" t="str">
        <f>IF(OR($A22="",$B22="",$C22="",$D22=""),"",IF($F22="SA",'Sound Power'!BE17,'Sound Power'!T17))</f>
        <v/>
      </c>
      <c r="X22" s="91" t="str">
        <f>IF(OR($A22="",$B22="",$C22="",$D22=""),"",IF($F22="SA",'Sound Power'!BF17,'Sound Power'!U17))</f>
        <v/>
      </c>
      <c r="Y22" s="91" t="str">
        <f>IF(OR($A22="",$B22="",$C22="",$D22=""),"",IF($F22="SA",'Sound Power'!BG17,'Sound Power'!V17))</f>
        <v/>
      </c>
      <c r="Z22" s="91" t="str">
        <f>IF(OR(A22="",B22="",C22="",D22=""),"",'Sound Power'!CI17)</f>
        <v/>
      </c>
      <c r="AA22" s="91" t="str">
        <f>IF(OR(A22="",B22="",C22="",D22=""),"",'Sound Power'!CJ17)</f>
        <v/>
      </c>
      <c r="AB22" s="91" t="str">
        <f>IF(OR(A22="",B22="",C22="",D22=""),"",'Sound Power'!CK17)</f>
        <v/>
      </c>
      <c r="AC22" s="91" t="str">
        <f>IF(OR(A22="",B22="",C22="",D22=""),"",'Sound Power'!CL17)</f>
        <v/>
      </c>
      <c r="AD22" s="91" t="str">
        <f>IF(OR(A22="",B22="",C22="",D22=""),"",'Sound Power'!CM17)</f>
        <v/>
      </c>
      <c r="AE22" s="91" t="str">
        <f>IF(OR(A22="",B22="",C22="",D22=""),"",'Sound Power'!CN17)</f>
        <v/>
      </c>
      <c r="AF22" s="91" t="str">
        <f>IF(OR(A22="",B22="",C22="",D22=""),"",'Sound Power'!CO17)</f>
        <v/>
      </c>
      <c r="AG22" s="91" t="str">
        <f>IF(OR(A22="",B22="",C22="",D22=""),"",'Sound Power'!CP17)</f>
        <v/>
      </c>
    </row>
    <row r="23" spans="1:33" s="92" customFormat="1" ht="12.75" x14ac:dyDescent="0.2">
      <c r="A23" s="115"/>
      <c r="B23" s="115"/>
      <c r="C23" s="115"/>
      <c r="D23" s="115"/>
      <c r="E23" s="115" t="s">
        <v>94</v>
      </c>
      <c r="F23" s="115" t="s">
        <v>170</v>
      </c>
      <c r="G23" s="101" t="str">
        <f t="shared" si="0"/>
        <v>BSSG--</v>
      </c>
      <c r="H23" s="115" t="s">
        <v>181</v>
      </c>
      <c r="I23" s="115" t="s">
        <v>188</v>
      </c>
      <c r="J23" s="115">
        <v>100</v>
      </c>
      <c r="K23" s="115">
        <v>2.7</v>
      </c>
      <c r="L23" s="90" t="str">
        <f>IF(OR(A23="",B23="",C23="",D23=""),"",'Sound Power'!AG18)</f>
        <v/>
      </c>
      <c r="M23" s="91" t="str">
        <f>IF(OR(A23="",B23="",C23="",D23=""),"",'dPs,min'!H18)</f>
        <v/>
      </c>
      <c r="N23" s="91" t="str">
        <f>IF(OR(A23="",B23="",C23="",D23=""),"",IF(F23="SA",IF(Calcul!$K$1="dB(A)",IF('Sound Power'!BI18&lt;20,"&lt;20",'Sound Power'!BI18),IF('Sound Power'!BJ18&lt;15,"&lt;15",'Sound Power'!BJ18)),IF(Calcul!$K$1="dB(A)",IF('Sound Power'!W18&lt;20,"&lt;20",'Sound Power'!W18),IF('Sound Power'!X18&lt;15,"&lt;15",'Sound Power'!X18))))</f>
        <v/>
      </c>
      <c r="O23" s="91" t="str">
        <f>IF(OR(A23="",B23="",C23="",D23=""),"",IF(Calcul!$K$1="dB(A)",IF('Sound Power'!$CQ18&lt;20,"&lt;20",'Sound Power'!$CQ18),IF('Sound Power'!$CR18&lt;15,"&lt;15",'Sound Power'!$CR18)))</f>
        <v/>
      </c>
      <c r="P23" s="91" t="str">
        <f>IF(OR(A23="",B23="",C23="",D23=""),"",IF(Calcul!$K$1="dB(A)",IF('Sound Pressure'!$CC18&lt;20,"&lt;20",'Sound Pressure'!$CC18),IF('Sound Pressure'!$CD18&lt;15,"&lt;15",'Sound Pressure'!$CD18)))</f>
        <v/>
      </c>
      <c r="Q23" s="91" t="str">
        <f>IF(OR(A23="",B23="",C23="",D23=""),"",IF(Calcul!$K$1="dB(A)",IF('Sound Pressure'!$CU18&lt;20,"&lt;20",'Sound Pressure'!$CU18),IF('Sound Pressure'!$CV18&lt;15,"&lt;15",'Sound Pressure'!$CV18)))</f>
        <v/>
      </c>
      <c r="R23" s="91" t="str">
        <f>IF(OR($A23="",$B23="",$C23="",$D23=""),"",IF($F23="SA",'Sound Power'!AZ18,'Sound Power'!O18))</f>
        <v/>
      </c>
      <c r="S23" s="91" t="str">
        <f>IF(OR($A23="",$B23="",$C23="",$D23=""),"",IF($F23="SA",'Sound Power'!BA18,'Sound Power'!P18))</f>
        <v/>
      </c>
      <c r="T23" s="91" t="str">
        <f>IF(OR($A23="",$B23="",$C23="",$D23=""),"",IF($F23="SA",'Sound Power'!BB18,'Sound Power'!Q18))</f>
        <v/>
      </c>
      <c r="U23" s="91" t="str">
        <f>IF(OR($A23="",$B23="",$C23="",$D23=""),"",IF($F23="SA",'Sound Power'!BC18,'Sound Power'!R18))</f>
        <v/>
      </c>
      <c r="V23" s="91" t="str">
        <f>IF(OR($A23="",$B23="",$C23="",$D23=""),"",IF($F23="SA",'Sound Power'!BD18,'Sound Power'!S18))</f>
        <v/>
      </c>
      <c r="W23" s="91" t="str">
        <f>IF(OR($A23="",$B23="",$C23="",$D23=""),"",IF($F23="SA",'Sound Power'!BE18,'Sound Power'!T18))</f>
        <v/>
      </c>
      <c r="X23" s="91" t="str">
        <f>IF(OR($A23="",$B23="",$C23="",$D23=""),"",IF($F23="SA",'Sound Power'!BF18,'Sound Power'!U18))</f>
        <v/>
      </c>
      <c r="Y23" s="91" t="str">
        <f>IF(OR($A23="",$B23="",$C23="",$D23=""),"",IF($F23="SA",'Sound Power'!BG18,'Sound Power'!V18))</f>
        <v/>
      </c>
      <c r="Z23" s="91" t="str">
        <f>IF(OR(A23="",B23="",C23="",D23=""),"",'Sound Power'!CI18)</f>
        <v/>
      </c>
      <c r="AA23" s="91" t="str">
        <f>IF(OR(A23="",B23="",C23="",D23=""),"",'Sound Power'!CJ18)</f>
        <v/>
      </c>
      <c r="AB23" s="91" t="str">
        <f>IF(OR(A23="",B23="",C23="",D23=""),"",'Sound Power'!CK18)</f>
        <v/>
      </c>
      <c r="AC23" s="91" t="str">
        <f>IF(OR(A23="",B23="",C23="",D23=""),"",'Sound Power'!CL18)</f>
        <v/>
      </c>
      <c r="AD23" s="91" t="str">
        <f>IF(OR(A23="",B23="",C23="",D23=""),"",'Sound Power'!CM18)</f>
        <v/>
      </c>
      <c r="AE23" s="91" t="str">
        <f>IF(OR(A23="",B23="",C23="",D23=""),"",'Sound Power'!CN18)</f>
        <v/>
      </c>
      <c r="AF23" s="91" t="str">
        <f>IF(OR(A23="",B23="",C23="",D23=""),"",'Sound Power'!CO18)</f>
        <v/>
      </c>
      <c r="AG23" s="91" t="str">
        <f>IF(OR(A23="",B23="",C23="",D23=""),"",'Sound Power'!CP18)</f>
        <v/>
      </c>
    </row>
    <row r="24" spans="1:33" s="92" customFormat="1" ht="12.75" x14ac:dyDescent="0.2">
      <c r="A24" s="115"/>
      <c r="B24" s="115"/>
      <c r="C24" s="115"/>
      <c r="D24" s="115"/>
      <c r="E24" s="115" t="s">
        <v>94</v>
      </c>
      <c r="F24" s="115" t="s">
        <v>170</v>
      </c>
      <c r="G24" s="101" t="str">
        <f t="shared" si="0"/>
        <v>BSSG--</v>
      </c>
      <c r="H24" s="115" t="s">
        <v>181</v>
      </c>
      <c r="I24" s="115" t="s">
        <v>188</v>
      </c>
      <c r="J24" s="115">
        <v>100</v>
      </c>
      <c r="K24" s="115">
        <v>2.7</v>
      </c>
      <c r="L24" s="90" t="str">
        <f>IF(OR(A24="",B24="",C24="",D24=""),"",'Sound Power'!AG19)</f>
        <v/>
      </c>
      <c r="M24" s="91" t="str">
        <f>IF(OR(A24="",B24="",C24="",D24=""),"",'dPs,min'!H19)</f>
        <v/>
      </c>
      <c r="N24" s="91" t="str">
        <f>IF(OR(A24="",B24="",C24="",D24=""),"",IF(F24="SA",IF(Calcul!$K$1="dB(A)",IF('Sound Power'!BI19&lt;20,"&lt;20",'Sound Power'!BI19),IF('Sound Power'!BJ19&lt;15,"&lt;15",'Sound Power'!BJ19)),IF(Calcul!$K$1="dB(A)",IF('Sound Power'!W19&lt;20,"&lt;20",'Sound Power'!W19),IF('Sound Power'!X19&lt;15,"&lt;15",'Sound Power'!X19))))</f>
        <v/>
      </c>
      <c r="O24" s="91" t="str">
        <f>IF(OR(A24="",B24="",C24="",D24=""),"",IF(Calcul!$K$1="dB(A)",IF('Sound Power'!$CQ19&lt;20,"&lt;20",'Sound Power'!$CQ19),IF('Sound Power'!$CR19&lt;15,"&lt;15",'Sound Power'!$CR19)))</f>
        <v/>
      </c>
      <c r="P24" s="91" t="str">
        <f>IF(OR(A24="",B24="",C24="",D24=""),"",IF(Calcul!$K$1="dB(A)",IF('Sound Pressure'!$CC19&lt;20,"&lt;20",'Sound Pressure'!$CC19),IF('Sound Pressure'!$CD19&lt;15,"&lt;15",'Sound Pressure'!$CD19)))</f>
        <v/>
      </c>
      <c r="Q24" s="91" t="str">
        <f>IF(OR(A24="",B24="",C24="",D24=""),"",IF(Calcul!$K$1="dB(A)",IF('Sound Pressure'!$CU19&lt;20,"&lt;20",'Sound Pressure'!$CU19),IF('Sound Pressure'!$CV19&lt;15,"&lt;15",'Sound Pressure'!$CV19)))</f>
        <v/>
      </c>
      <c r="R24" s="91" t="str">
        <f>IF(OR($A24="",$B24="",$C24="",$D24=""),"",IF($F24="SA",'Sound Power'!AZ19,'Sound Power'!O19))</f>
        <v/>
      </c>
      <c r="S24" s="91" t="str">
        <f>IF(OR($A24="",$B24="",$C24="",$D24=""),"",IF($F24="SA",'Sound Power'!BA19,'Sound Power'!P19))</f>
        <v/>
      </c>
      <c r="T24" s="91" t="str">
        <f>IF(OR($A24="",$B24="",$C24="",$D24=""),"",IF($F24="SA",'Sound Power'!BB19,'Sound Power'!Q19))</f>
        <v/>
      </c>
      <c r="U24" s="91" t="str">
        <f>IF(OR($A24="",$B24="",$C24="",$D24=""),"",IF($F24="SA",'Sound Power'!BC19,'Sound Power'!R19))</f>
        <v/>
      </c>
      <c r="V24" s="91" t="str">
        <f>IF(OR($A24="",$B24="",$C24="",$D24=""),"",IF($F24="SA",'Sound Power'!BD19,'Sound Power'!S19))</f>
        <v/>
      </c>
      <c r="W24" s="91" t="str">
        <f>IF(OR($A24="",$B24="",$C24="",$D24=""),"",IF($F24="SA",'Sound Power'!BE19,'Sound Power'!T19))</f>
        <v/>
      </c>
      <c r="X24" s="91" t="str">
        <f>IF(OR($A24="",$B24="",$C24="",$D24=""),"",IF($F24="SA",'Sound Power'!BF19,'Sound Power'!U19))</f>
        <v/>
      </c>
      <c r="Y24" s="91" t="str">
        <f>IF(OR($A24="",$B24="",$C24="",$D24=""),"",IF($F24="SA",'Sound Power'!BG19,'Sound Power'!V19))</f>
        <v/>
      </c>
      <c r="Z24" s="91" t="str">
        <f>IF(OR(A24="",B24="",C24="",D24=""),"",'Sound Power'!CI19)</f>
        <v/>
      </c>
      <c r="AA24" s="91" t="str">
        <f>IF(OR(A24="",B24="",C24="",D24=""),"",'Sound Power'!CJ19)</f>
        <v/>
      </c>
      <c r="AB24" s="91" t="str">
        <f>IF(OR(A24="",B24="",C24="",D24=""),"",'Sound Power'!CK19)</f>
        <v/>
      </c>
      <c r="AC24" s="91" t="str">
        <f>IF(OR(A24="",B24="",C24="",D24=""),"",'Sound Power'!CL19)</f>
        <v/>
      </c>
      <c r="AD24" s="91" t="str">
        <f>IF(OR(A24="",B24="",C24="",D24=""),"",'Sound Power'!CM19)</f>
        <v/>
      </c>
      <c r="AE24" s="91" t="str">
        <f>IF(OR(A24="",B24="",C24="",D24=""),"",'Sound Power'!CN19)</f>
        <v/>
      </c>
      <c r="AF24" s="91" t="str">
        <f>IF(OR(A24="",B24="",C24="",D24=""),"",'Sound Power'!CO19)</f>
        <v/>
      </c>
      <c r="AG24" s="91" t="str">
        <f>IF(OR(A24="",B24="",C24="",D24=""),"",'Sound Power'!CP19)</f>
        <v/>
      </c>
    </row>
    <row r="25" spans="1:33" s="92" customFormat="1" ht="12.75" x14ac:dyDescent="0.2">
      <c r="A25" s="115"/>
      <c r="B25" s="115"/>
      <c r="C25" s="115"/>
      <c r="D25" s="115"/>
      <c r="E25" s="115" t="s">
        <v>94</v>
      </c>
      <c r="F25" s="115" t="s">
        <v>170</v>
      </c>
      <c r="G25" s="101" t="str">
        <f t="shared" si="0"/>
        <v>BSSG--</v>
      </c>
      <c r="H25" s="115" t="s">
        <v>181</v>
      </c>
      <c r="I25" s="115" t="s">
        <v>188</v>
      </c>
      <c r="J25" s="115">
        <v>100</v>
      </c>
      <c r="K25" s="115">
        <v>2.7</v>
      </c>
      <c r="L25" s="90" t="str">
        <f>IF(OR(A25="",B25="",C25="",D25=""),"",'Sound Power'!AG20)</f>
        <v/>
      </c>
      <c r="M25" s="91" t="str">
        <f>IF(OR(A25="",B25="",C25="",D25=""),"",'dPs,min'!H20)</f>
        <v/>
      </c>
      <c r="N25" s="91" t="str">
        <f>IF(OR(A25="",B25="",C25="",D25=""),"",IF(F25="SA",IF(Calcul!$K$1="dB(A)",IF('Sound Power'!BI20&lt;20,"&lt;20",'Sound Power'!BI20),IF('Sound Power'!BJ20&lt;15,"&lt;15",'Sound Power'!BJ20)),IF(Calcul!$K$1="dB(A)",IF('Sound Power'!W20&lt;20,"&lt;20",'Sound Power'!W20),IF('Sound Power'!X20&lt;15,"&lt;15",'Sound Power'!X20))))</f>
        <v/>
      </c>
      <c r="O25" s="91" t="str">
        <f>IF(OR(A25="",B25="",C25="",D25=""),"",IF(Calcul!$K$1="dB(A)",IF('Sound Power'!$CQ20&lt;20,"&lt;20",'Sound Power'!$CQ20),IF('Sound Power'!$CR20&lt;15,"&lt;15",'Sound Power'!$CR20)))</f>
        <v/>
      </c>
      <c r="P25" s="91" t="str">
        <f>IF(OR(A25="",B25="",C25="",D25=""),"",IF(Calcul!$K$1="dB(A)",IF('Sound Pressure'!$CC20&lt;20,"&lt;20",'Sound Pressure'!$CC20),IF('Sound Pressure'!$CD20&lt;15,"&lt;15",'Sound Pressure'!$CD20)))</f>
        <v/>
      </c>
      <c r="Q25" s="91" t="str">
        <f>IF(OR(A25="",B25="",C25="",D25=""),"",IF(Calcul!$K$1="dB(A)",IF('Sound Pressure'!$CU20&lt;20,"&lt;20",'Sound Pressure'!$CU20),IF('Sound Pressure'!$CV20&lt;15,"&lt;15",'Sound Pressure'!$CV20)))</f>
        <v/>
      </c>
      <c r="R25" s="91" t="str">
        <f>IF(OR($A25="",$B25="",$C25="",$D25=""),"",IF($F25="SA",'Sound Power'!AZ20,'Sound Power'!O20))</f>
        <v/>
      </c>
      <c r="S25" s="91" t="str">
        <f>IF(OR($A25="",$B25="",$C25="",$D25=""),"",IF($F25="SA",'Sound Power'!BA20,'Sound Power'!P20))</f>
        <v/>
      </c>
      <c r="T25" s="91" t="str">
        <f>IF(OR($A25="",$B25="",$C25="",$D25=""),"",IF($F25="SA",'Sound Power'!BB20,'Sound Power'!Q20))</f>
        <v/>
      </c>
      <c r="U25" s="91" t="str">
        <f>IF(OR($A25="",$B25="",$C25="",$D25=""),"",IF($F25="SA",'Sound Power'!BC20,'Sound Power'!R20))</f>
        <v/>
      </c>
      <c r="V25" s="91" t="str">
        <f>IF(OR($A25="",$B25="",$C25="",$D25=""),"",IF($F25="SA",'Sound Power'!BD20,'Sound Power'!S20))</f>
        <v/>
      </c>
      <c r="W25" s="91" t="str">
        <f>IF(OR($A25="",$B25="",$C25="",$D25=""),"",IF($F25="SA",'Sound Power'!BE20,'Sound Power'!T20))</f>
        <v/>
      </c>
      <c r="X25" s="91" t="str">
        <f>IF(OR($A25="",$B25="",$C25="",$D25=""),"",IF($F25="SA",'Sound Power'!BF20,'Sound Power'!U20))</f>
        <v/>
      </c>
      <c r="Y25" s="91" t="str">
        <f>IF(OR($A25="",$B25="",$C25="",$D25=""),"",IF($F25="SA",'Sound Power'!BG20,'Sound Power'!V20))</f>
        <v/>
      </c>
      <c r="Z25" s="91" t="str">
        <f>IF(OR(A25="",B25="",C25="",D25=""),"",'Sound Power'!CI20)</f>
        <v/>
      </c>
      <c r="AA25" s="91" t="str">
        <f>IF(OR(A25="",B25="",C25="",D25=""),"",'Sound Power'!CJ20)</f>
        <v/>
      </c>
      <c r="AB25" s="91" t="str">
        <f>IF(OR(A25="",B25="",C25="",D25=""),"",'Sound Power'!CK20)</f>
        <v/>
      </c>
      <c r="AC25" s="91" t="str">
        <f>IF(OR(A25="",B25="",C25="",D25=""),"",'Sound Power'!CL20)</f>
        <v/>
      </c>
      <c r="AD25" s="91" t="str">
        <f>IF(OR(A25="",B25="",C25="",D25=""),"",'Sound Power'!CM20)</f>
        <v/>
      </c>
      <c r="AE25" s="91" t="str">
        <f>IF(OR(A25="",B25="",C25="",D25=""),"",'Sound Power'!CN20)</f>
        <v/>
      </c>
      <c r="AF25" s="91" t="str">
        <f>IF(OR(A25="",B25="",C25="",D25=""),"",'Sound Power'!CO20)</f>
        <v/>
      </c>
      <c r="AG25" s="91" t="str">
        <f>IF(OR(A25="",B25="",C25="",D25=""),"",'Sound Power'!CP20)</f>
        <v/>
      </c>
    </row>
    <row r="26" spans="1:33" s="92" customFormat="1" ht="12.75" x14ac:dyDescent="0.2">
      <c r="A26" s="115"/>
      <c r="B26" s="115"/>
      <c r="C26" s="115"/>
      <c r="D26" s="115"/>
      <c r="E26" s="115" t="s">
        <v>94</v>
      </c>
      <c r="F26" s="115" t="s">
        <v>170</v>
      </c>
      <c r="G26" s="101" t="str">
        <f t="shared" si="0"/>
        <v>BSSG--</v>
      </c>
      <c r="H26" s="115" t="s">
        <v>181</v>
      </c>
      <c r="I26" s="115" t="s">
        <v>188</v>
      </c>
      <c r="J26" s="115">
        <v>100</v>
      </c>
      <c r="K26" s="115">
        <v>2.7</v>
      </c>
      <c r="L26" s="90" t="str">
        <f>IF(OR(A26="",B26="",C26="",D26=""),"",'Sound Power'!AG21)</f>
        <v/>
      </c>
      <c r="M26" s="91" t="str">
        <f>IF(OR(A26="",B26="",C26="",D26=""),"",'dPs,min'!H21)</f>
        <v/>
      </c>
      <c r="N26" s="91" t="str">
        <f>IF(OR(A26="",B26="",C26="",D26=""),"",IF(F26="SA",IF(Calcul!$K$1="dB(A)",IF('Sound Power'!BI21&lt;20,"&lt;20",'Sound Power'!BI21),IF('Sound Power'!BJ21&lt;15,"&lt;15",'Sound Power'!BJ21)),IF(Calcul!$K$1="dB(A)",IF('Sound Power'!W21&lt;20,"&lt;20",'Sound Power'!W21),IF('Sound Power'!X21&lt;15,"&lt;15",'Sound Power'!X21))))</f>
        <v/>
      </c>
      <c r="O26" s="91" t="str">
        <f>IF(OR(A26="",B26="",C26="",D26=""),"",IF(Calcul!$K$1="dB(A)",IF('Sound Power'!$CQ21&lt;20,"&lt;20",'Sound Power'!$CQ21),IF('Sound Power'!$CR21&lt;15,"&lt;15",'Sound Power'!$CR21)))</f>
        <v/>
      </c>
      <c r="P26" s="91" t="str">
        <f>IF(OR(A26="",B26="",C26="",D26=""),"",IF(Calcul!$K$1="dB(A)",IF('Sound Pressure'!$CC21&lt;20,"&lt;20",'Sound Pressure'!$CC21),IF('Sound Pressure'!$CD21&lt;15,"&lt;15",'Sound Pressure'!$CD21)))</f>
        <v/>
      </c>
      <c r="Q26" s="91" t="str">
        <f>IF(OR(A26="",B26="",C26="",D26=""),"",IF(Calcul!$K$1="dB(A)",IF('Sound Pressure'!$CU21&lt;20,"&lt;20",'Sound Pressure'!$CU21),IF('Sound Pressure'!$CV21&lt;15,"&lt;15",'Sound Pressure'!$CV21)))</f>
        <v/>
      </c>
      <c r="R26" s="91" t="str">
        <f>IF(OR($A26="",$B26="",$C26="",$D26=""),"",IF($F26="SA",'Sound Power'!AZ21,'Sound Power'!O21))</f>
        <v/>
      </c>
      <c r="S26" s="91" t="str">
        <f>IF(OR($A26="",$B26="",$C26="",$D26=""),"",IF($F26="SA",'Sound Power'!BA21,'Sound Power'!P21))</f>
        <v/>
      </c>
      <c r="T26" s="91" t="str">
        <f>IF(OR($A26="",$B26="",$C26="",$D26=""),"",IF($F26="SA",'Sound Power'!BB21,'Sound Power'!Q21))</f>
        <v/>
      </c>
      <c r="U26" s="91" t="str">
        <f>IF(OR($A26="",$B26="",$C26="",$D26=""),"",IF($F26="SA",'Sound Power'!BC21,'Sound Power'!R21))</f>
        <v/>
      </c>
      <c r="V26" s="91" t="str">
        <f>IF(OR($A26="",$B26="",$C26="",$D26=""),"",IF($F26="SA",'Sound Power'!BD21,'Sound Power'!S21))</f>
        <v/>
      </c>
      <c r="W26" s="91" t="str">
        <f>IF(OR($A26="",$B26="",$C26="",$D26=""),"",IF($F26="SA",'Sound Power'!BE21,'Sound Power'!T21))</f>
        <v/>
      </c>
      <c r="X26" s="91" t="str">
        <f>IF(OR($A26="",$B26="",$C26="",$D26=""),"",IF($F26="SA",'Sound Power'!BF21,'Sound Power'!U21))</f>
        <v/>
      </c>
      <c r="Y26" s="91" t="str">
        <f>IF(OR($A26="",$B26="",$C26="",$D26=""),"",IF($F26="SA",'Sound Power'!BG21,'Sound Power'!V21))</f>
        <v/>
      </c>
      <c r="Z26" s="91" t="str">
        <f>IF(OR(A26="",B26="",C26="",D26=""),"",'Sound Power'!CI21)</f>
        <v/>
      </c>
      <c r="AA26" s="91" t="str">
        <f>IF(OR(A26="",B26="",C26="",D26=""),"",'Sound Power'!CJ21)</f>
        <v/>
      </c>
      <c r="AB26" s="91" t="str">
        <f>IF(OR(A26="",B26="",C26="",D26=""),"",'Sound Power'!CK21)</f>
        <v/>
      </c>
      <c r="AC26" s="91" t="str">
        <f>IF(OR(A26="",B26="",C26="",D26=""),"",'Sound Power'!CL21)</f>
        <v/>
      </c>
      <c r="AD26" s="91" t="str">
        <f>IF(OR(A26="",B26="",C26="",D26=""),"",'Sound Power'!CM21)</f>
        <v/>
      </c>
      <c r="AE26" s="91" t="str">
        <f>IF(OR(A26="",B26="",C26="",D26=""),"",'Sound Power'!CN21)</f>
        <v/>
      </c>
      <c r="AF26" s="91" t="str">
        <f>IF(OR(A26="",B26="",C26="",D26=""),"",'Sound Power'!CO21)</f>
        <v/>
      </c>
      <c r="AG26" s="91" t="str">
        <f>IF(OR(A26="",B26="",C26="",D26=""),"",'Sound Power'!CP21)</f>
        <v/>
      </c>
    </row>
    <row r="27" spans="1:33" s="92" customFormat="1" ht="12.75" x14ac:dyDescent="0.2">
      <c r="A27" s="115"/>
      <c r="B27" s="115"/>
      <c r="C27" s="115"/>
      <c r="D27" s="115"/>
      <c r="E27" s="115" t="s">
        <v>94</v>
      </c>
      <c r="F27" s="115" t="s">
        <v>170</v>
      </c>
      <c r="G27" s="101" t="str">
        <f t="shared" si="0"/>
        <v>BSSG--</v>
      </c>
      <c r="H27" s="115" t="s">
        <v>181</v>
      </c>
      <c r="I27" s="115" t="s">
        <v>188</v>
      </c>
      <c r="J27" s="115">
        <v>100</v>
      </c>
      <c r="K27" s="115">
        <v>2.7</v>
      </c>
      <c r="L27" s="90" t="str">
        <f>IF(OR(A27="",B27="",C27="",D27=""),"",'Sound Power'!AG22)</f>
        <v/>
      </c>
      <c r="M27" s="91" t="str">
        <f>IF(OR(A27="",B27="",C27="",D27=""),"",'dPs,min'!H22)</f>
        <v/>
      </c>
      <c r="N27" s="91" t="str">
        <f>IF(OR(A27="",B27="",C27="",D27=""),"",IF(F27="SA",IF(Calcul!$K$1="dB(A)",IF('Sound Power'!BI22&lt;20,"&lt;20",'Sound Power'!BI22),IF('Sound Power'!BJ22&lt;15,"&lt;15",'Sound Power'!BJ22)),IF(Calcul!$K$1="dB(A)",IF('Sound Power'!W22&lt;20,"&lt;20",'Sound Power'!W22),IF('Sound Power'!X22&lt;15,"&lt;15",'Sound Power'!X22))))</f>
        <v/>
      </c>
      <c r="O27" s="91" t="str">
        <f>IF(OR(A27="",B27="",C27="",D27=""),"",IF(Calcul!$K$1="dB(A)",IF('Sound Power'!$CQ22&lt;20,"&lt;20",'Sound Power'!$CQ22),IF('Sound Power'!$CR22&lt;15,"&lt;15",'Sound Power'!$CR22)))</f>
        <v/>
      </c>
      <c r="P27" s="91" t="str">
        <f>IF(OR(A27="",B27="",C27="",D27=""),"",IF(Calcul!$K$1="dB(A)",IF('Sound Pressure'!$CC22&lt;20,"&lt;20",'Sound Pressure'!$CC22),IF('Sound Pressure'!$CD22&lt;15,"&lt;15",'Sound Pressure'!$CD22)))</f>
        <v/>
      </c>
      <c r="Q27" s="91" t="str">
        <f>IF(OR(A27="",B27="",C27="",D27=""),"",IF(Calcul!$K$1="dB(A)",IF('Sound Pressure'!$CU22&lt;20,"&lt;20",'Sound Pressure'!$CU22),IF('Sound Pressure'!$CV22&lt;15,"&lt;15",'Sound Pressure'!$CV22)))</f>
        <v/>
      </c>
      <c r="R27" s="91" t="str">
        <f>IF(OR($A27="",$B27="",$C27="",$D27=""),"",IF($F27="SA",'Sound Power'!AZ22,'Sound Power'!O22))</f>
        <v/>
      </c>
      <c r="S27" s="91" t="str">
        <f>IF(OR($A27="",$B27="",$C27="",$D27=""),"",IF($F27="SA",'Sound Power'!BA22,'Sound Power'!P22))</f>
        <v/>
      </c>
      <c r="T27" s="91" t="str">
        <f>IF(OR($A27="",$B27="",$C27="",$D27=""),"",IF($F27="SA",'Sound Power'!BB22,'Sound Power'!Q22))</f>
        <v/>
      </c>
      <c r="U27" s="91" t="str">
        <f>IF(OR($A27="",$B27="",$C27="",$D27=""),"",IF($F27="SA",'Sound Power'!BC22,'Sound Power'!R22))</f>
        <v/>
      </c>
      <c r="V27" s="91" t="str">
        <f>IF(OR($A27="",$B27="",$C27="",$D27=""),"",IF($F27="SA",'Sound Power'!BD22,'Sound Power'!S22))</f>
        <v/>
      </c>
      <c r="W27" s="91" t="str">
        <f>IF(OR($A27="",$B27="",$C27="",$D27=""),"",IF($F27="SA",'Sound Power'!BE22,'Sound Power'!T22))</f>
        <v/>
      </c>
      <c r="X27" s="91" t="str">
        <f>IF(OR($A27="",$B27="",$C27="",$D27=""),"",IF($F27="SA",'Sound Power'!BF22,'Sound Power'!U22))</f>
        <v/>
      </c>
      <c r="Y27" s="91" t="str">
        <f>IF(OR($A27="",$B27="",$C27="",$D27=""),"",IF($F27="SA",'Sound Power'!BG22,'Sound Power'!V22))</f>
        <v/>
      </c>
      <c r="Z27" s="91" t="str">
        <f>IF(OR(A27="",B27="",C27="",D27=""),"",'Sound Power'!CI22)</f>
        <v/>
      </c>
      <c r="AA27" s="91" t="str">
        <f>IF(OR(A27="",B27="",C27="",D27=""),"",'Sound Power'!CJ22)</f>
        <v/>
      </c>
      <c r="AB27" s="91" t="str">
        <f>IF(OR(A27="",B27="",C27="",D27=""),"",'Sound Power'!CK22)</f>
        <v/>
      </c>
      <c r="AC27" s="91" t="str">
        <f>IF(OR(A27="",B27="",C27="",D27=""),"",'Sound Power'!CL22)</f>
        <v/>
      </c>
      <c r="AD27" s="91" t="str">
        <f>IF(OR(A27="",B27="",C27="",D27=""),"",'Sound Power'!CM22)</f>
        <v/>
      </c>
      <c r="AE27" s="91" t="str">
        <f>IF(OR(A27="",B27="",C27="",D27=""),"",'Sound Power'!CN22)</f>
        <v/>
      </c>
      <c r="AF27" s="91" t="str">
        <f>IF(OR(A27="",B27="",C27="",D27=""),"",'Sound Power'!CO22)</f>
        <v/>
      </c>
      <c r="AG27" s="91" t="str">
        <f>IF(OR(A27="",B27="",C27="",D27=""),"",'Sound Power'!CP22)</f>
        <v/>
      </c>
    </row>
    <row r="28" spans="1:33" s="92" customFormat="1" ht="12.75" x14ac:dyDescent="0.2">
      <c r="A28" s="115"/>
      <c r="B28" s="115"/>
      <c r="C28" s="115"/>
      <c r="D28" s="115"/>
      <c r="E28" s="115" t="s">
        <v>94</v>
      </c>
      <c r="F28" s="115" t="s">
        <v>170</v>
      </c>
      <c r="G28" s="101" t="str">
        <f t="shared" si="0"/>
        <v>BSSG--</v>
      </c>
      <c r="H28" s="115" t="s">
        <v>181</v>
      </c>
      <c r="I28" s="115" t="s">
        <v>188</v>
      </c>
      <c r="J28" s="115">
        <v>100</v>
      </c>
      <c r="K28" s="115">
        <v>2.7</v>
      </c>
      <c r="L28" s="90" t="str">
        <f>IF(OR(A28="",B28="",C28="",D28=""),"",'Sound Power'!AG23)</f>
        <v/>
      </c>
      <c r="M28" s="91" t="str">
        <f>IF(OR(A28="",B28="",C28="",D28=""),"",'dPs,min'!H23)</f>
        <v/>
      </c>
      <c r="N28" s="91" t="str">
        <f>IF(OR(A28="",B28="",C28="",D28=""),"",IF(F28="SA",IF(Calcul!$K$1="dB(A)",IF('Sound Power'!BI23&lt;20,"&lt;20",'Sound Power'!BI23),IF('Sound Power'!BJ23&lt;15,"&lt;15",'Sound Power'!BJ23)),IF(Calcul!$K$1="dB(A)",IF('Sound Power'!W23&lt;20,"&lt;20",'Sound Power'!W23),IF('Sound Power'!X23&lt;15,"&lt;15",'Sound Power'!X23))))</f>
        <v/>
      </c>
      <c r="O28" s="91" t="str">
        <f>IF(OR(A28="",B28="",C28="",D28=""),"",IF(Calcul!$K$1="dB(A)",IF('Sound Power'!$CQ23&lt;20,"&lt;20",'Sound Power'!$CQ23),IF('Sound Power'!$CR23&lt;15,"&lt;15",'Sound Power'!$CR23)))</f>
        <v/>
      </c>
      <c r="P28" s="91" t="str">
        <f>IF(OR(A28="",B28="",C28="",D28=""),"",IF(Calcul!$K$1="dB(A)",IF('Sound Pressure'!$CC23&lt;20,"&lt;20",'Sound Pressure'!$CC23),IF('Sound Pressure'!$CD23&lt;15,"&lt;15",'Sound Pressure'!$CD23)))</f>
        <v/>
      </c>
      <c r="Q28" s="91" t="str">
        <f>IF(OR(A28="",B28="",C28="",D28=""),"",IF(Calcul!$K$1="dB(A)",IF('Sound Pressure'!$CU23&lt;20,"&lt;20",'Sound Pressure'!$CU23),IF('Sound Pressure'!$CV23&lt;15,"&lt;15",'Sound Pressure'!$CV23)))</f>
        <v/>
      </c>
      <c r="R28" s="91" t="str">
        <f>IF(OR($A28="",$B28="",$C28="",$D28=""),"",IF($F28="SA",'Sound Power'!AZ23,'Sound Power'!O23))</f>
        <v/>
      </c>
      <c r="S28" s="91" t="str">
        <f>IF(OR($A28="",$B28="",$C28="",$D28=""),"",IF($F28="SA",'Sound Power'!BA23,'Sound Power'!P23))</f>
        <v/>
      </c>
      <c r="T28" s="91" t="str">
        <f>IF(OR($A28="",$B28="",$C28="",$D28=""),"",IF($F28="SA",'Sound Power'!BB23,'Sound Power'!Q23))</f>
        <v/>
      </c>
      <c r="U28" s="91" t="str">
        <f>IF(OR($A28="",$B28="",$C28="",$D28=""),"",IF($F28="SA",'Sound Power'!BC23,'Sound Power'!R23))</f>
        <v/>
      </c>
      <c r="V28" s="91" t="str">
        <f>IF(OR($A28="",$B28="",$C28="",$D28=""),"",IF($F28="SA",'Sound Power'!BD23,'Sound Power'!S23))</f>
        <v/>
      </c>
      <c r="W28" s="91" t="str">
        <f>IF(OR($A28="",$B28="",$C28="",$D28=""),"",IF($F28="SA",'Sound Power'!BE23,'Sound Power'!T23))</f>
        <v/>
      </c>
      <c r="X28" s="91" t="str">
        <f>IF(OR($A28="",$B28="",$C28="",$D28=""),"",IF($F28="SA",'Sound Power'!BF23,'Sound Power'!U23))</f>
        <v/>
      </c>
      <c r="Y28" s="91" t="str">
        <f>IF(OR($A28="",$B28="",$C28="",$D28=""),"",IF($F28="SA",'Sound Power'!BG23,'Sound Power'!V23))</f>
        <v/>
      </c>
      <c r="Z28" s="91" t="str">
        <f>IF(OR(A28="",B28="",C28="",D28=""),"",'Sound Power'!CI23)</f>
        <v/>
      </c>
      <c r="AA28" s="91" t="str">
        <f>IF(OR(A28="",B28="",C28="",D28=""),"",'Sound Power'!CJ23)</f>
        <v/>
      </c>
      <c r="AB28" s="91" t="str">
        <f>IF(OR(A28="",B28="",C28="",D28=""),"",'Sound Power'!CK23)</f>
        <v/>
      </c>
      <c r="AC28" s="91" t="str">
        <f>IF(OR(A28="",B28="",C28="",D28=""),"",'Sound Power'!CL23)</f>
        <v/>
      </c>
      <c r="AD28" s="91" t="str">
        <f>IF(OR(A28="",B28="",C28="",D28=""),"",'Sound Power'!CM23)</f>
        <v/>
      </c>
      <c r="AE28" s="91" t="str">
        <f>IF(OR(A28="",B28="",C28="",D28=""),"",'Sound Power'!CN23)</f>
        <v/>
      </c>
      <c r="AF28" s="91" t="str">
        <f>IF(OR(A28="",B28="",C28="",D28=""),"",'Sound Power'!CO23)</f>
        <v/>
      </c>
      <c r="AG28" s="91" t="str">
        <f>IF(OR(A28="",B28="",C28="",D28=""),"",'Sound Power'!CP23)</f>
        <v/>
      </c>
    </row>
    <row r="29" spans="1:33" s="92" customFormat="1" ht="12.75" x14ac:dyDescent="0.2">
      <c r="A29" s="115"/>
      <c r="B29" s="115"/>
      <c r="C29" s="115"/>
      <c r="D29" s="115"/>
      <c r="E29" s="115" t="s">
        <v>94</v>
      </c>
      <c r="F29" s="115" t="s">
        <v>170</v>
      </c>
      <c r="G29" s="101" t="str">
        <f t="shared" si="0"/>
        <v>BSSG--</v>
      </c>
      <c r="H29" s="115" t="s">
        <v>181</v>
      </c>
      <c r="I29" s="115" t="s">
        <v>188</v>
      </c>
      <c r="J29" s="115">
        <v>100</v>
      </c>
      <c r="K29" s="115">
        <v>2.7</v>
      </c>
      <c r="L29" s="90" t="str">
        <f>IF(OR(A29="",B29="",C29="",D29=""),"",'Sound Power'!AG24)</f>
        <v/>
      </c>
      <c r="M29" s="91" t="str">
        <f>IF(OR(A29="",B29="",C29="",D29=""),"",'dPs,min'!H24)</f>
        <v/>
      </c>
      <c r="N29" s="91" t="str">
        <f>IF(OR(A29="",B29="",C29="",D29=""),"",IF(F29="SA",IF(Calcul!$K$1="dB(A)",IF('Sound Power'!BI24&lt;20,"&lt;20",'Sound Power'!BI24),IF('Sound Power'!BJ24&lt;15,"&lt;15",'Sound Power'!BJ24)),IF(Calcul!$K$1="dB(A)",IF('Sound Power'!W24&lt;20,"&lt;20",'Sound Power'!W24),IF('Sound Power'!X24&lt;15,"&lt;15",'Sound Power'!X24))))</f>
        <v/>
      </c>
      <c r="O29" s="91" t="str">
        <f>IF(OR(A29="",B29="",C29="",D29=""),"",IF(Calcul!$K$1="dB(A)",IF('Sound Power'!$CQ24&lt;20,"&lt;20",'Sound Power'!$CQ24),IF('Sound Power'!$CR24&lt;15,"&lt;15",'Sound Power'!$CR24)))</f>
        <v/>
      </c>
      <c r="P29" s="91" t="str">
        <f>IF(OR(A29="",B29="",C29="",D29=""),"",IF(Calcul!$K$1="dB(A)",IF('Sound Pressure'!$CC24&lt;20,"&lt;20",'Sound Pressure'!$CC24),IF('Sound Pressure'!$CD24&lt;15,"&lt;15",'Sound Pressure'!$CD24)))</f>
        <v/>
      </c>
      <c r="Q29" s="91" t="str">
        <f>IF(OR(A29="",B29="",C29="",D29=""),"",IF(Calcul!$K$1="dB(A)",IF('Sound Pressure'!$CU24&lt;20,"&lt;20",'Sound Pressure'!$CU24),IF('Sound Pressure'!$CV24&lt;15,"&lt;15",'Sound Pressure'!$CV24)))</f>
        <v/>
      </c>
      <c r="R29" s="91" t="str">
        <f>IF(OR($A29="",$B29="",$C29="",$D29=""),"",IF($F29="SA",'Sound Power'!AZ24,'Sound Power'!O24))</f>
        <v/>
      </c>
      <c r="S29" s="91" t="str">
        <f>IF(OR($A29="",$B29="",$C29="",$D29=""),"",IF($F29="SA",'Sound Power'!BA24,'Sound Power'!P24))</f>
        <v/>
      </c>
      <c r="T29" s="91" t="str">
        <f>IF(OR($A29="",$B29="",$C29="",$D29=""),"",IF($F29="SA",'Sound Power'!BB24,'Sound Power'!Q24))</f>
        <v/>
      </c>
      <c r="U29" s="91" t="str">
        <f>IF(OR($A29="",$B29="",$C29="",$D29=""),"",IF($F29="SA",'Sound Power'!BC24,'Sound Power'!R24))</f>
        <v/>
      </c>
      <c r="V29" s="91" t="str">
        <f>IF(OR($A29="",$B29="",$C29="",$D29=""),"",IF($F29="SA",'Sound Power'!BD24,'Sound Power'!S24))</f>
        <v/>
      </c>
      <c r="W29" s="91" t="str">
        <f>IF(OR($A29="",$B29="",$C29="",$D29=""),"",IF($F29="SA",'Sound Power'!BE24,'Sound Power'!T24))</f>
        <v/>
      </c>
      <c r="X29" s="91" t="str">
        <f>IF(OR($A29="",$B29="",$C29="",$D29=""),"",IF($F29="SA",'Sound Power'!BF24,'Sound Power'!U24))</f>
        <v/>
      </c>
      <c r="Y29" s="91" t="str">
        <f>IF(OR($A29="",$B29="",$C29="",$D29=""),"",IF($F29="SA",'Sound Power'!BG24,'Sound Power'!V24))</f>
        <v/>
      </c>
      <c r="Z29" s="91" t="str">
        <f>IF(OR(A29="",B29="",C29="",D29=""),"",'Sound Power'!CI24)</f>
        <v/>
      </c>
      <c r="AA29" s="91" t="str">
        <f>IF(OR(A29="",B29="",C29="",D29=""),"",'Sound Power'!CJ24)</f>
        <v/>
      </c>
      <c r="AB29" s="91" t="str">
        <f>IF(OR(A29="",B29="",C29="",D29=""),"",'Sound Power'!CK24)</f>
        <v/>
      </c>
      <c r="AC29" s="91" t="str">
        <f>IF(OR(A29="",B29="",C29="",D29=""),"",'Sound Power'!CL24)</f>
        <v/>
      </c>
      <c r="AD29" s="91" t="str">
        <f>IF(OR(A29="",B29="",C29="",D29=""),"",'Sound Power'!CM24)</f>
        <v/>
      </c>
      <c r="AE29" s="91" t="str">
        <f>IF(OR(A29="",B29="",C29="",D29=""),"",'Sound Power'!CN24)</f>
        <v/>
      </c>
      <c r="AF29" s="91" t="str">
        <f>IF(OR(A29="",B29="",C29="",D29=""),"",'Sound Power'!CO24)</f>
        <v/>
      </c>
      <c r="AG29" s="91" t="str">
        <f>IF(OR(A29="",B29="",C29="",D29=""),"",'Sound Power'!CP24)</f>
        <v/>
      </c>
    </row>
    <row r="30" spans="1:33" s="92" customFormat="1" ht="12.75" x14ac:dyDescent="0.2">
      <c r="A30" s="115"/>
      <c r="B30" s="115"/>
      <c r="C30" s="115"/>
      <c r="D30" s="115"/>
      <c r="E30" s="115" t="s">
        <v>94</v>
      </c>
      <c r="F30" s="115" t="s">
        <v>170</v>
      </c>
      <c r="G30" s="101" t="str">
        <f t="shared" si="0"/>
        <v>BSSG--</v>
      </c>
      <c r="H30" s="115" t="s">
        <v>181</v>
      </c>
      <c r="I30" s="115" t="s">
        <v>188</v>
      </c>
      <c r="J30" s="115">
        <v>100</v>
      </c>
      <c r="K30" s="115">
        <v>2.7</v>
      </c>
      <c r="L30" s="90" t="str">
        <f>IF(OR(A30="",B30="",C30="",D30=""),"",'Sound Power'!AG25)</f>
        <v/>
      </c>
      <c r="M30" s="91" t="str">
        <f>IF(OR(A30="",B30="",C30="",D30=""),"",'dPs,min'!H25)</f>
        <v/>
      </c>
      <c r="N30" s="91" t="str">
        <f>IF(OR(A30="",B30="",C30="",D30=""),"",IF(F30="SA",IF(Calcul!$K$1="dB(A)",IF('Sound Power'!BI25&lt;20,"&lt;20",'Sound Power'!BI25),IF('Sound Power'!BJ25&lt;15,"&lt;15",'Sound Power'!BJ25)),IF(Calcul!$K$1="dB(A)",IF('Sound Power'!W25&lt;20,"&lt;20",'Sound Power'!W25),IF('Sound Power'!X25&lt;15,"&lt;15",'Sound Power'!X25))))</f>
        <v/>
      </c>
      <c r="O30" s="91" t="str">
        <f>IF(OR(A30="",B30="",C30="",D30=""),"",IF(Calcul!$K$1="dB(A)",IF('Sound Power'!$CQ25&lt;20,"&lt;20",'Sound Power'!$CQ25),IF('Sound Power'!$CR25&lt;15,"&lt;15",'Sound Power'!$CR25)))</f>
        <v/>
      </c>
      <c r="P30" s="91" t="str">
        <f>IF(OR(A30="",B30="",C30="",D30=""),"",IF(Calcul!$K$1="dB(A)",IF('Sound Pressure'!$CC25&lt;20,"&lt;20",'Sound Pressure'!$CC25),IF('Sound Pressure'!$CD25&lt;15,"&lt;15",'Sound Pressure'!$CD25)))</f>
        <v/>
      </c>
      <c r="Q30" s="91" t="str">
        <f>IF(OR(A30="",B30="",C30="",D30=""),"",IF(Calcul!$K$1="dB(A)",IF('Sound Pressure'!$CU25&lt;20,"&lt;20",'Sound Pressure'!$CU25),IF('Sound Pressure'!$CV25&lt;15,"&lt;15",'Sound Pressure'!$CV25)))</f>
        <v/>
      </c>
      <c r="R30" s="91" t="str">
        <f>IF(OR($A30="",$B30="",$C30="",$D30=""),"",IF($F30="SA",'Sound Power'!AZ25,'Sound Power'!O25))</f>
        <v/>
      </c>
      <c r="S30" s="91" t="str">
        <f>IF(OR($A30="",$B30="",$C30="",$D30=""),"",IF($F30="SA",'Sound Power'!BA25,'Sound Power'!P25))</f>
        <v/>
      </c>
      <c r="T30" s="91" t="str">
        <f>IF(OR($A30="",$B30="",$C30="",$D30=""),"",IF($F30="SA",'Sound Power'!BB25,'Sound Power'!Q25))</f>
        <v/>
      </c>
      <c r="U30" s="91" t="str">
        <f>IF(OR($A30="",$B30="",$C30="",$D30=""),"",IF($F30="SA",'Sound Power'!BC25,'Sound Power'!R25))</f>
        <v/>
      </c>
      <c r="V30" s="91" t="str">
        <f>IF(OR($A30="",$B30="",$C30="",$D30=""),"",IF($F30="SA",'Sound Power'!BD25,'Sound Power'!S25))</f>
        <v/>
      </c>
      <c r="W30" s="91" t="str">
        <f>IF(OR($A30="",$B30="",$C30="",$D30=""),"",IF($F30="SA",'Sound Power'!BE25,'Sound Power'!T25))</f>
        <v/>
      </c>
      <c r="X30" s="91" t="str">
        <f>IF(OR($A30="",$B30="",$C30="",$D30=""),"",IF($F30="SA",'Sound Power'!BF25,'Sound Power'!U25))</f>
        <v/>
      </c>
      <c r="Y30" s="91" t="str">
        <f>IF(OR($A30="",$B30="",$C30="",$D30=""),"",IF($F30="SA",'Sound Power'!BG25,'Sound Power'!V25))</f>
        <v/>
      </c>
      <c r="Z30" s="91" t="str">
        <f>IF(OR(A30="",B30="",C30="",D30=""),"",'Sound Power'!CI25)</f>
        <v/>
      </c>
      <c r="AA30" s="91" t="str">
        <f>IF(OR(A30="",B30="",C30="",D30=""),"",'Sound Power'!CJ25)</f>
        <v/>
      </c>
      <c r="AB30" s="91" t="str">
        <f>IF(OR(A30="",B30="",C30="",D30=""),"",'Sound Power'!CK25)</f>
        <v/>
      </c>
      <c r="AC30" s="91" t="str">
        <f>IF(OR(A30="",B30="",C30="",D30=""),"",'Sound Power'!CL25)</f>
        <v/>
      </c>
      <c r="AD30" s="91" t="str">
        <f>IF(OR(A30="",B30="",C30="",D30=""),"",'Sound Power'!CM25)</f>
        <v/>
      </c>
      <c r="AE30" s="91" t="str">
        <f>IF(OR(A30="",B30="",C30="",D30=""),"",'Sound Power'!CN25)</f>
        <v/>
      </c>
      <c r="AF30" s="91" t="str">
        <f>IF(OR(A30="",B30="",C30="",D30=""),"",'Sound Power'!CO25)</f>
        <v/>
      </c>
      <c r="AG30" s="91" t="str">
        <f>IF(OR(A30="",B30="",C30="",D30=""),"",'Sound Power'!CP25)</f>
        <v/>
      </c>
    </row>
    <row r="31" spans="1:33" s="92" customFormat="1" ht="12.75" x14ac:dyDescent="0.2">
      <c r="A31" s="115"/>
      <c r="B31" s="115"/>
      <c r="C31" s="115"/>
      <c r="D31" s="115"/>
      <c r="E31" s="115" t="s">
        <v>94</v>
      </c>
      <c r="F31" s="115" t="s">
        <v>170</v>
      </c>
      <c r="G31" s="101" t="str">
        <f t="shared" si="0"/>
        <v>BSSG--</v>
      </c>
      <c r="H31" s="115" t="s">
        <v>181</v>
      </c>
      <c r="I31" s="115" t="s">
        <v>188</v>
      </c>
      <c r="J31" s="115">
        <v>100</v>
      </c>
      <c r="K31" s="115">
        <v>2.7</v>
      </c>
      <c r="L31" s="90" t="str">
        <f>IF(OR(A31="",B31="",C31="",D31=""),"",'Sound Power'!AG26)</f>
        <v/>
      </c>
      <c r="M31" s="91" t="str">
        <f>IF(OR(A31="",B31="",C31="",D31=""),"",'dPs,min'!H26)</f>
        <v/>
      </c>
      <c r="N31" s="91" t="str">
        <f>IF(OR(A31="",B31="",C31="",D31=""),"",IF(F31="SA",IF(Calcul!$K$1="dB(A)",IF('Sound Power'!BI26&lt;20,"&lt;20",'Sound Power'!BI26),IF('Sound Power'!BJ26&lt;15,"&lt;15",'Sound Power'!BJ26)),IF(Calcul!$K$1="dB(A)",IF('Sound Power'!W26&lt;20,"&lt;20",'Sound Power'!W26),IF('Sound Power'!X26&lt;15,"&lt;15",'Sound Power'!X26))))</f>
        <v/>
      </c>
      <c r="O31" s="91" t="str">
        <f>IF(OR(A31="",B31="",C31="",D31=""),"",IF(Calcul!$K$1="dB(A)",IF('Sound Power'!$CQ26&lt;20,"&lt;20",'Sound Power'!$CQ26),IF('Sound Power'!$CR26&lt;15,"&lt;15",'Sound Power'!$CR26)))</f>
        <v/>
      </c>
      <c r="P31" s="91" t="str">
        <f>IF(OR(A31="",B31="",C31="",D31=""),"",IF(Calcul!$K$1="dB(A)",IF('Sound Pressure'!$CC26&lt;20,"&lt;20",'Sound Pressure'!$CC26),IF('Sound Pressure'!$CD26&lt;15,"&lt;15",'Sound Pressure'!$CD26)))</f>
        <v/>
      </c>
      <c r="Q31" s="91" t="str">
        <f>IF(OR(A31="",B31="",C31="",D31=""),"",IF(Calcul!$K$1="dB(A)",IF('Sound Pressure'!$CU26&lt;20,"&lt;20",'Sound Pressure'!$CU26),IF('Sound Pressure'!$CV26&lt;15,"&lt;15",'Sound Pressure'!$CV26)))</f>
        <v/>
      </c>
      <c r="R31" s="91" t="str">
        <f>IF(OR($A31="",$B31="",$C31="",$D31=""),"",IF($F31="SA",'Sound Power'!AZ26,'Sound Power'!O26))</f>
        <v/>
      </c>
      <c r="S31" s="91" t="str">
        <f>IF(OR($A31="",$B31="",$C31="",$D31=""),"",IF($F31="SA",'Sound Power'!BA26,'Sound Power'!P26))</f>
        <v/>
      </c>
      <c r="T31" s="91" t="str">
        <f>IF(OR($A31="",$B31="",$C31="",$D31=""),"",IF($F31="SA",'Sound Power'!BB26,'Sound Power'!Q26))</f>
        <v/>
      </c>
      <c r="U31" s="91" t="str">
        <f>IF(OR($A31="",$B31="",$C31="",$D31=""),"",IF($F31="SA",'Sound Power'!BC26,'Sound Power'!R26))</f>
        <v/>
      </c>
      <c r="V31" s="91" t="str">
        <f>IF(OR($A31="",$B31="",$C31="",$D31=""),"",IF($F31="SA",'Sound Power'!BD26,'Sound Power'!S26))</f>
        <v/>
      </c>
      <c r="W31" s="91" t="str">
        <f>IF(OR($A31="",$B31="",$C31="",$D31=""),"",IF($F31="SA",'Sound Power'!BE26,'Sound Power'!T26))</f>
        <v/>
      </c>
      <c r="X31" s="91" t="str">
        <f>IF(OR($A31="",$B31="",$C31="",$D31=""),"",IF($F31="SA",'Sound Power'!BF26,'Sound Power'!U26))</f>
        <v/>
      </c>
      <c r="Y31" s="91" t="str">
        <f>IF(OR($A31="",$B31="",$C31="",$D31=""),"",IF($F31="SA",'Sound Power'!BG26,'Sound Power'!V26))</f>
        <v/>
      </c>
      <c r="Z31" s="91" t="str">
        <f>IF(OR(A31="",B31="",C31="",D31=""),"",'Sound Power'!CI26)</f>
        <v/>
      </c>
      <c r="AA31" s="91" t="str">
        <f>IF(OR(A31="",B31="",C31="",D31=""),"",'Sound Power'!CJ26)</f>
        <v/>
      </c>
      <c r="AB31" s="91" t="str">
        <f>IF(OR(A31="",B31="",C31="",D31=""),"",'Sound Power'!CK26)</f>
        <v/>
      </c>
      <c r="AC31" s="91" t="str">
        <f>IF(OR(A31="",B31="",C31="",D31=""),"",'Sound Power'!CL26)</f>
        <v/>
      </c>
      <c r="AD31" s="91" t="str">
        <f>IF(OR(A31="",B31="",C31="",D31=""),"",'Sound Power'!CM26)</f>
        <v/>
      </c>
      <c r="AE31" s="91" t="str">
        <f>IF(OR(A31="",B31="",C31="",D31=""),"",'Sound Power'!CN26)</f>
        <v/>
      </c>
      <c r="AF31" s="91" t="str">
        <f>IF(OR(A31="",B31="",C31="",D31=""),"",'Sound Power'!CO26)</f>
        <v/>
      </c>
      <c r="AG31" s="91" t="str">
        <f>IF(OR(A31="",B31="",C31="",D31=""),"",'Sound Power'!CP26)</f>
        <v/>
      </c>
    </row>
    <row r="32" spans="1:33" s="92" customFormat="1" ht="12.75" x14ac:dyDescent="0.2">
      <c r="A32" s="115"/>
      <c r="B32" s="115"/>
      <c r="C32" s="115"/>
      <c r="D32" s="115"/>
      <c r="E32" s="115" t="s">
        <v>94</v>
      </c>
      <c r="F32" s="115" t="s">
        <v>170</v>
      </c>
      <c r="G32" s="101" t="str">
        <f t="shared" si="0"/>
        <v>BSSG--</v>
      </c>
      <c r="H32" s="115" t="s">
        <v>181</v>
      </c>
      <c r="I32" s="115" t="s">
        <v>188</v>
      </c>
      <c r="J32" s="115">
        <v>100</v>
      </c>
      <c r="K32" s="115">
        <v>2.7</v>
      </c>
      <c r="L32" s="90" t="str">
        <f>IF(OR(A32="",B32="",C32="",D32=""),"",'Sound Power'!AG27)</f>
        <v/>
      </c>
      <c r="M32" s="91" t="str">
        <f>IF(OR(A32="",B32="",C32="",D32=""),"",'dPs,min'!H27)</f>
        <v/>
      </c>
      <c r="N32" s="91" t="str">
        <f>IF(OR(A32="",B32="",C32="",D32=""),"",IF(F32="SA",IF(Calcul!$K$1="dB(A)",IF('Sound Power'!BI27&lt;20,"&lt;20",'Sound Power'!BI27),IF('Sound Power'!BJ27&lt;15,"&lt;15",'Sound Power'!BJ27)),IF(Calcul!$K$1="dB(A)",IF('Sound Power'!W27&lt;20,"&lt;20",'Sound Power'!W27),IF('Sound Power'!X27&lt;15,"&lt;15",'Sound Power'!X27))))</f>
        <v/>
      </c>
      <c r="O32" s="91" t="str">
        <f>IF(OR(A32="",B32="",C32="",D32=""),"",IF(Calcul!$K$1="dB(A)",IF('Sound Power'!$CQ27&lt;20,"&lt;20",'Sound Power'!$CQ27),IF('Sound Power'!$CR27&lt;15,"&lt;15",'Sound Power'!$CR27)))</f>
        <v/>
      </c>
      <c r="P32" s="91" t="str">
        <f>IF(OR(A32="",B32="",C32="",D32=""),"",IF(Calcul!$K$1="dB(A)",IF('Sound Pressure'!$CC27&lt;20,"&lt;20",'Sound Pressure'!$CC27),IF('Sound Pressure'!$CD27&lt;15,"&lt;15",'Sound Pressure'!$CD27)))</f>
        <v/>
      </c>
      <c r="Q32" s="91" t="str">
        <f>IF(OR(A32="",B32="",C32="",D32=""),"",IF(Calcul!$K$1="dB(A)",IF('Sound Pressure'!$CU27&lt;20,"&lt;20",'Sound Pressure'!$CU27),IF('Sound Pressure'!$CV27&lt;15,"&lt;15",'Sound Pressure'!$CV27)))</f>
        <v/>
      </c>
      <c r="R32" s="91" t="str">
        <f>IF(OR($A32="",$B32="",$C32="",$D32=""),"",IF($F32="SA",'Sound Power'!AZ27,'Sound Power'!O27))</f>
        <v/>
      </c>
      <c r="S32" s="91" t="str">
        <f>IF(OR($A32="",$B32="",$C32="",$D32=""),"",IF($F32="SA",'Sound Power'!BA27,'Sound Power'!P27))</f>
        <v/>
      </c>
      <c r="T32" s="91" t="str">
        <f>IF(OR($A32="",$B32="",$C32="",$D32=""),"",IF($F32="SA",'Sound Power'!BB27,'Sound Power'!Q27))</f>
        <v/>
      </c>
      <c r="U32" s="91" t="str">
        <f>IF(OR($A32="",$B32="",$C32="",$D32=""),"",IF($F32="SA",'Sound Power'!BC27,'Sound Power'!R27))</f>
        <v/>
      </c>
      <c r="V32" s="91" t="str">
        <f>IF(OR($A32="",$B32="",$C32="",$D32=""),"",IF($F32="SA",'Sound Power'!BD27,'Sound Power'!S27))</f>
        <v/>
      </c>
      <c r="W32" s="91" t="str">
        <f>IF(OR($A32="",$B32="",$C32="",$D32=""),"",IF($F32="SA",'Sound Power'!BE27,'Sound Power'!T27))</f>
        <v/>
      </c>
      <c r="X32" s="91" t="str">
        <f>IF(OR($A32="",$B32="",$C32="",$D32=""),"",IF($F32="SA",'Sound Power'!BF27,'Sound Power'!U27))</f>
        <v/>
      </c>
      <c r="Y32" s="91" t="str">
        <f>IF(OR($A32="",$B32="",$C32="",$D32=""),"",IF($F32="SA",'Sound Power'!BG27,'Sound Power'!V27))</f>
        <v/>
      </c>
      <c r="Z32" s="91" t="str">
        <f>IF(OR(A32="",B32="",C32="",D32=""),"",'Sound Power'!CI27)</f>
        <v/>
      </c>
      <c r="AA32" s="91" t="str">
        <f>IF(OR(A32="",B32="",C32="",D32=""),"",'Sound Power'!CJ27)</f>
        <v/>
      </c>
      <c r="AB32" s="91" t="str">
        <f>IF(OR(A32="",B32="",C32="",D32=""),"",'Sound Power'!CK27)</f>
        <v/>
      </c>
      <c r="AC32" s="91" t="str">
        <f>IF(OR(A32="",B32="",C32="",D32=""),"",'Sound Power'!CL27)</f>
        <v/>
      </c>
      <c r="AD32" s="91" t="str">
        <f>IF(OR(A32="",B32="",C32="",D32=""),"",'Sound Power'!CM27)</f>
        <v/>
      </c>
      <c r="AE32" s="91" t="str">
        <f>IF(OR(A32="",B32="",C32="",D32=""),"",'Sound Power'!CN27)</f>
        <v/>
      </c>
      <c r="AF32" s="91" t="str">
        <f>IF(OR(A32="",B32="",C32="",D32=""),"",'Sound Power'!CO27)</f>
        <v/>
      </c>
      <c r="AG32" s="91" t="str">
        <f>IF(OR(A32="",B32="",C32="",D32=""),"",'Sound Power'!CP27)</f>
        <v/>
      </c>
    </row>
    <row r="33" spans="1:33" s="92" customFormat="1" ht="12.75" x14ac:dyDescent="0.2">
      <c r="A33" s="115"/>
      <c r="B33" s="115"/>
      <c r="C33" s="115"/>
      <c r="D33" s="115"/>
      <c r="E33" s="115" t="s">
        <v>94</v>
      </c>
      <c r="F33" s="115" t="s">
        <v>170</v>
      </c>
      <c r="G33" s="101" t="str">
        <f t="shared" si="0"/>
        <v>BSSG--</v>
      </c>
      <c r="H33" s="115" t="s">
        <v>181</v>
      </c>
      <c r="I33" s="115" t="s">
        <v>188</v>
      </c>
      <c r="J33" s="115">
        <v>100</v>
      </c>
      <c r="K33" s="115">
        <v>2.7</v>
      </c>
      <c r="L33" s="90" t="str">
        <f>IF(OR(A33="",B33="",C33="",D33=""),"",'Sound Power'!AG28)</f>
        <v/>
      </c>
      <c r="M33" s="91" t="str">
        <f>IF(OR(A33="",B33="",C33="",D33=""),"",'dPs,min'!H28)</f>
        <v/>
      </c>
      <c r="N33" s="91" t="str">
        <f>IF(OR(A33="",B33="",C33="",D33=""),"",IF(F33="SA",IF(Calcul!$K$1="dB(A)",IF('Sound Power'!BI28&lt;20,"&lt;20",'Sound Power'!BI28),IF('Sound Power'!BJ28&lt;15,"&lt;15",'Sound Power'!BJ28)),IF(Calcul!$K$1="dB(A)",IF('Sound Power'!W28&lt;20,"&lt;20",'Sound Power'!W28),IF('Sound Power'!X28&lt;15,"&lt;15",'Sound Power'!X28))))</f>
        <v/>
      </c>
      <c r="O33" s="91" t="str">
        <f>IF(OR(A33="",B33="",C33="",D33=""),"",IF(Calcul!$K$1="dB(A)",IF('Sound Power'!$CQ28&lt;20,"&lt;20",'Sound Power'!$CQ28),IF('Sound Power'!$CR28&lt;15,"&lt;15",'Sound Power'!$CR28)))</f>
        <v/>
      </c>
      <c r="P33" s="91" t="str">
        <f>IF(OR(A33="",B33="",C33="",D33=""),"",IF(Calcul!$K$1="dB(A)",IF('Sound Pressure'!$CC28&lt;20,"&lt;20",'Sound Pressure'!$CC28),IF('Sound Pressure'!$CD28&lt;15,"&lt;15",'Sound Pressure'!$CD28)))</f>
        <v/>
      </c>
      <c r="Q33" s="91" t="str">
        <f>IF(OR(A33="",B33="",C33="",D33=""),"",IF(Calcul!$K$1="dB(A)",IF('Sound Pressure'!$CU28&lt;20,"&lt;20",'Sound Pressure'!$CU28),IF('Sound Pressure'!$CV28&lt;15,"&lt;15",'Sound Pressure'!$CV28)))</f>
        <v/>
      </c>
      <c r="R33" s="91" t="str">
        <f>IF(OR($A33="",$B33="",$C33="",$D33=""),"",IF($F33="SA",'Sound Power'!AZ28,'Sound Power'!O28))</f>
        <v/>
      </c>
      <c r="S33" s="91" t="str">
        <f>IF(OR($A33="",$B33="",$C33="",$D33=""),"",IF($F33="SA",'Sound Power'!BA28,'Sound Power'!P28))</f>
        <v/>
      </c>
      <c r="T33" s="91" t="str">
        <f>IF(OR($A33="",$B33="",$C33="",$D33=""),"",IF($F33="SA",'Sound Power'!BB28,'Sound Power'!Q28))</f>
        <v/>
      </c>
      <c r="U33" s="91" t="str">
        <f>IF(OR($A33="",$B33="",$C33="",$D33=""),"",IF($F33="SA",'Sound Power'!BC28,'Sound Power'!R28))</f>
        <v/>
      </c>
      <c r="V33" s="91" t="str">
        <f>IF(OR($A33="",$B33="",$C33="",$D33=""),"",IF($F33="SA",'Sound Power'!BD28,'Sound Power'!S28))</f>
        <v/>
      </c>
      <c r="W33" s="91" t="str">
        <f>IF(OR($A33="",$B33="",$C33="",$D33=""),"",IF($F33="SA",'Sound Power'!BE28,'Sound Power'!T28))</f>
        <v/>
      </c>
      <c r="X33" s="91" t="str">
        <f>IF(OR($A33="",$B33="",$C33="",$D33=""),"",IF($F33="SA",'Sound Power'!BF28,'Sound Power'!U28))</f>
        <v/>
      </c>
      <c r="Y33" s="91" t="str">
        <f>IF(OR($A33="",$B33="",$C33="",$D33=""),"",IF($F33="SA",'Sound Power'!BG28,'Sound Power'!V28))</f>
        <v/>
      </c>
      <c r="Z33" s="91" t="str">
        <f>IF(OR(A33="",B33="",C33="",D33=""),"",'Sound Power'!CI28)</f>
        <v/>
      </c>
      <c r="AA33" s="91" t="str">
        <f>IF(OR(A33="",B33="",C33="",D33=""),"",'Sound Power'!CJ28)</f>
        <v/>
      </c>
      <c r="AB33" s="91" t="str">
        <f>IF(OR(A33="",B33="",C33="",D33=""),"",'Sound Power'!CK28)</f>
        <v/>
      </c>
      <c r="AC33" s="91" t="str">
        <f>IF(OR(A33="",B33="",C33="",D33=""),"",'Sound Power'!CL28)</f>
        <v/>
      </c>
      <c r="AD33" s="91" t="str">
        <f>IF(OR(A33="",B33="",C33="",D33=""),"",'Sound Power'!CM28)</f>
        <v/>
      </c>
      <c r="AE33" s="91" t="str">
        <f>IF(OR(A33="",B33="",C33="",D33=""),"",'Sound Power'!CN28)</f>
        <v/>
      </c>
      <c r="AF33" s="91" t="str">
        <f>IF(OR(A33="",B33="",C33="",D33=""),"",'Sound Power'!CO28)</f>
        <v/>
      </c>
      <c r="AG33" s="91" t="str">
        <f>IF(OR(A33="",B33="",C33="",D33=""),"",'Sound Power'!CP28)</f>
        <v/>
      </c>
    </row>
    <row r="34" spans="1:33" s="92" customFormat="1" ht="12.75" x14ac:dyDescent="0.2">
      <c r="A34" s="115"/>
      <c r="B34" s="115"/>
      <c r="C34" s="115"/>
      <c r="D34" s="115"/>
      <c r="E34" s="115" t="s">
        <v>94</v>
      </c>
      <c r="F34" s="115" t="s">
        <v>170</v>
      </c>
      <c r="G34" s="101" t="str">
        <f t="shared" si="0"/>
        <v>BSSG--</v>
      </c>
      <c r="H34" s="115" t="s">
        <v>181</v>
      </c>
      <c r="I34" s="115" t="s">
        <v>188</v>
      </c>
      <c r="J34" s="115">
        <v>100</v>
      </c>
      <c r="K34" s="115">
        <v>2.7</v>
      </c>
      <c r="L34" s="90" t="str">
        <f>IF(OR(A34="",B34="",C34="",D34=""),"",'Sound Power'!AG29)</f>
        <v/>
      </c>
      <c r="M34" s="91" t="str">
        <f>IF(OR(A34="",B34="",C34="",D34=""),"",'dPs,min'!H29)</f>
        <v/>
      </c>
      <c r="N34" s="91" t="str">
        <f>IF(OR(A34="",B34="",C34="",D34=""),"",IF(F34="SA",IF(Calcul!$K$1="dB(A)",IF('Sound Power'!BI29&lt;20,"&lt;20",'Sound Power'!BI29),IF('Sound Power'!BJ29&lt;15,"&lt;15",'Sound Power'!BJ29)),IF(Calcul!$K$1="dB(A)",IF('Sound Power'!W29&lt;20,"&lt;20",'Sound Power'!W29),IF('Sound Power'!X29&lt;15,"&lt;15",'Sound Power'!X29))))</f>
        <v/>
      </c>
      <c r="O34" s="91" t="str">
        <f>IF(OR(A34="",B34="",C34="",D34=""),"",IF(Calcul!$K$1="dB(A)",IF('Sound Power'!$CQ29&lt;20,"&lt;20",'Sound Power'!$CQ29),IF('Sound Power'!$CR29&lt;15,"&lt;15",'Sound Power'!$CR29)))</f>
        <v/>
      </c>
      <c r="P34" s="91" t="str">
        <f>IF(OR(A34="",B34="",C34="",D34=""),"",IF(Calcul!$K$1="dB(A)",IF('Sound Pressure'!$CC29&lt;20,"&lt;20",'Sound Pressure'!$CC29),IF('Sound Pressure'!$CD29&lt;15,"&lt;15",'Sound Pressure'!$CD29)))</f>
        <v/>
      </c>
      <c r="Q34" s="91" t="str">
        <f>IF(OR(A34="",B34="",C34="",D34=""),"",IF(Calcul!$K$1="dB(A)",IF('Sound Pressure'!$CU29&lt;20,"&lt;20",'Sound Pressure'!$CU29),IF('Sound Pressure'!$CV29&lt;15,"&lt;15",'Sound Pressure'!$CV29)))</f>
        <v/>
      </c>
      <c r="R34" s="91" t="str">
        <f>IF(OR($A34="",$B34="",$C34="",$D34=""),"",IF($F34="SA",'Sound Power'!AZ29,'Sound Power'!O29))</f>
        <v/>
      </c>
      <c r="S34" s="91" t="str">
        <f>IF(OR($A34="",$B34="",$C34="",$D34=""),"",IF($F34="SA",'Sound Power'!BA29,'Sound Power'!P29))</f>
        <v/>
      </c>
      <c r="T34" s="91" t="str">
        <f>IF(OR($A34="",$B34="",$C34="",$D34=""),"",IF($F34="SA",'Sound Power'!BB29,'Sound Power'!Q29))</f>
        <v/>
      </c>
      <c r="U34" s="91" t="str">
        <f>IF(OR($A34="",$B34="",$C34="",$D34=""),"",IF($F34="SA",'Sound Power'!BC29,'Sound Power'!R29))</f>
        <v/>
      </c>
      <c r="V34" s="91" t="str">
        <f>IF(OR($A34="",$B34="",$C34="",$D34=""),"",IF($F34="SA",'Sound Power'!BD29,'Sound Power'!S29))</f>
        <v/>
      </c>
      <c r="W34" s="91" t="str">
        <f>IF(OR($A34="",$B34="",$C34="",$D34=""),"",IF($F34="SA",'Sound Power'!BE29,'Sound Power'!T29))</f>
        <v/>
      </c>
      <c r="X34" s="91" t="str">
        <f>IF(OR($A34="",$B34="",$C34="",$D34=""),"",IF($F34="SA",'Sound Power'!BF29,'Sound Power'!U29))</f>
        <v/>
      </c>
      <c r="Y34" s="91" t="str">
        <f>IF(OR($A34="",$B34="",$C34="",$D34=""),"",IF($F34="SA",'Sound Power'!BG29,'Sound Power'!V29))</f>
        <v/>
      </c>
      <c r="Z34" s="91" t="str">
        <f>IF(OR(A34="",B34="",C34="",D34=""),"",'Sound Power'!CI29)</f>
        <v/>
      </c>
      <c r="AA34" s="91" t="str">
        <f>IF(OR(A34="",B34="",C34="",D34=""),"",'Sound Power'!CJ29)</f>
        <v/>
      </c>
      <c r="AB34" s="91" t="str">
        <f>IF(OR(A34="",B34="",C34="",D34=""),"",'Sound Power'!CK29)</f>
        <v/>
      </c>
      <c r="AC34" s="91" t="str">
        <f>IF(OR(A34="",B34="",C34="",D34=""),"",'Sound Power'!CL29)</f>
        <v/>
      </c>
      <c r="AD34" s="91" t="str">
        <f>IF(OR(A34="",B34="",C34="",D34=""),"",'Sound Power'!CM29)</f>
        <v/>
      </c>
      <c r="AE34" s="91" t="str">
        <f>IF(OR(A34="",B34="",C34="",D34=""),"",'Sound Power'!CN29)</f>
        <v/>
      </c>
      <c r="AF34" s="91" t="str">
        <f>IF(OR(A34="",B34="",C34="",D34=""),"",'Sound Power'!CO29)</f>
        <v/>
      </c>
      <c r="AG34" s="91" t="str">
        <f>IF(OR(A34="",B34="",C34="",D34=""),"",'Sound Power'!CP29)</f>
        <v/>
      </c>
    </row>
    <row r="35" spans="1:33" s="92" customFormat="1" ht="12.75" x14ac:dyDescent="0.2">
      <c r="A35" s="115"/>
      <c r="B35" s="115"/>
      <c r="C35" s="115"/>
      <c r="D35" s="115"/>
      <c r="E35" s="115" t="s">
        <v>94</v>
      </c>
      <c r="F35" s="115" t="s">
        <v>170</v>
      </c>
      <c r="G35" s="101" t="str">
        <f t="shared" si="0"/>
        <v>BSSG--</v>
      </c>
      <c r="H35" s="115" t="s">
        <v>181</v>
      </c>
      <c r="I35" s="115" t="s">
        <v>188</v>
      </c>
      <c r="J35" s="115">
        <v>100</v>
      </c>
      <c r="K35" s="115">
        <v>2.7</v>
      </c>
      <c r="L35" s="90" t="str">
        <f>IF(OR(A35="",B35="",C35="",D35=""),"",'Sound Power'!AG30)</f>
        <v/>
      </c>
      <c r="M35" s="91" t="str">
        <f>IF(OR(A35="",B35="",C35="",D35=""),"",'dPs,min'!H30)</f>
        <v/>
      </c>
      <c r="N35" s="91" t="str">
        <f>IF(OR(A35="",B35="",C35="",D35=""),"",IF(F35="SA",IF(Calcul!$K$1="dB(A)",IF('Sound Power'!BI30&lt;20,"&lt;20",'Sound Power'!BI30),IF('Sound Power'!BJ30&lt;15,"&lt;15",'Sound Power'!BJ30)),IF(Calcul!$K$1="dB(A)",IF('Sound Power'!W30&lt;20,"&lt;20",'Sound Power'!W30),IF('Sound Power'!X30&lt;15,"&lt;15",'Sound Power'!X30))))</f>
        <v/>
      </c>
      <c r="O35" s="91" t="str">
        <f>IF(OR(A35="",B35="",C35="",D35=""),"",IF(Calcul!$K$1="dB(A)",IF('Sound Power'!$CQ30&lt;20,"&lt;20",'Sound Power'!$CQ30),IF('Sound Power'!$CR30&lt;15,"&lt;15",'Sound Power'!$CR30)))</f>
        <v/>
      </c>
      <c r="P35" s="91" t="str">
        <f>IF(OR(A35="",B35="",C35="",D35=""),"",IF(Calcul!$K$1="dB(A)",IF('Sound Pressure'!$CC30&lt;20,"&lt;20",'Sound Pressure'!$CC30),IF('Sound Pressure'!$CD30&lt;15,"&lt;15",'Sound Pressure'!$CD30)))</f>
        <v/>
      </c>
      <c r="Q35" s="91" t="str">
        <f>IF(OR(A35="",B35="",C35="",D35=""),"",IF(Calcul!$K$1="dB(A)",IF('Sound Pressure'!$CU30&lt;20,"&lt;20",'Sound Pressure'!$CU30),IF('Sound Pressure'!$CV30&lt;15,"&lt;15",'Sound Pressure'!$CV30)))</f>
        <v/>
      </c>
      <c r="R35" s="91" t="str">
        <f>IF(OR($A35="",$B35="",$C35="",$D35=""),"",IF($F35="SA",'Sound Power'!AZ30,'Sound Power'!O30))</f>
        <v/>
      </c>
      <c r="S35" s="91" t="str">
        <f>IF(OR($A35="",$B35="",$C35="",$D35=""),"",IF($F35="SA",'Sound Power'!BA30,'Sound Power'!P30))</f>
        <v/>
      </c>
      <c r="T35" s="91" t="str">
        <f>IF(OR($A35="",$B35="",$C35="",$D35=""),"",IF($F35="SA",'Sound Power'!BB30,'Sound Power'!Q30))</f>
        <v/>
      </c>
      <c r="U35" s="91" t="str">
        <f>IF(OR($A35="",$B35="",$C35="",$D35=""),"",IF($F35="SA",'Sound Power'!BC30,'Sound Power'!R30))</f>
        <v/>
      </c>
      <c r="V35" s="91" t="str">
        <f>IF(OR($A35="",$B35="",$C35="",$D35=""),"",IF($F35="SA",'Sound Power'!BD30,'Sound Power'!S30))</f>
        <v/>
      </c>
      <c r="W35" s="91" t="str">
        <f>IF(OR($A35="",$B35="",$C35="",$D35=""),"",IF($F35="SA",'Sound Power'!BE30,'Sound Power'!T30))</f>
        <v/>
      </c>
      <c r="X35" s="91" t="str">
        <f>IF(OR($A35="",$B35="",$C35="",$D35=""),"",IF($F35="SA",'Sound Power'!BF30,'Sound Power'!U30))</f>
        <v/>
      </c>
      <c r="Y35" s="91" t="str">
        <f>IF(OR($A35="",$B35="",$C35="",$D35=""),"",IF($F35="SA",'Sound Power'!BG30,'Sound Power'!V30))</f>
        <v/>
      </c>
      <c r="Z35" s="91" t="str">
        <f>IF(OR(A35="",B35="",C35="",D35=""),"",'Sound Power'!CI30)</f>
        <v/>
      </c>
      <c r="AA35" s="91" t="str">
        <f>IF(OR(A35="",B35="",C35="",D35=""),"",'Sound Power'!CJ30)</f>
        <v/>
      </c>
      <c r="AB35" s="91" t="str">
        <f>IF(OR(A35="",B35="",C35="",D35=""),"",'Sound Power'!CK30)</f>
        <v/>
      </c>
      <c r="AC35" s="91" t="str">
        <f>IF(OR(A35="",B35="",C35="",D35=""),"",'Sound Power'!CL30)</f>
        <v/>
      </c>
      <c r="AD35" s="91" t="str">
        <f>IF(OR(A35="",B35="",C35="",D35=""),"",'Sound Power'!CM30)</f>
        <v/>
      </c>
      <c r="AE35" s="91" t="str">
        <f>IF(OR(A35="",B35="",C35="",D35=""),"",'Sound Power'!CN30)</f>
        <v/>
      </c>
      <c r="AF35" s="91" t="str">
        <f>IF(OR(A35="",B35="",C35="",D35=""),"",'Sound Power'!CO30)</f>
        <v/>
      </c>
      <c r="AG35" s="91" t="str">
        <f>IF(OR(A35="",B35="",C35="",D35=""),"",'Sound Power'!CP30)</f>
        <v/>
      </c>
    </row>
    <row r="36" spans="1:33" s="92" customFormat="1" ht="12.75" x14ac:dyDescent="0.2">
      <c r="A36" s="115"/>
      <c r="B36" s="115"/>
      <c r="C36" s="115"/>
      <c r="D36" s="115"/>
      <c r="E36" s="115" t="s">
        <v>94</v>
      </c>
      <c r="F36" s="115" t="s">
        <v>170</v>
      </c>
      <c r="G36" s="101" t="str">
        <f t="shared" si="0"/>
        <v>BSSG--</v>
      </c>
      <c r="H36" s="115" t="s">
        <v>181</v>
      </c>
      <c r="I36" s="115" t="s">
        <v>188</v>
      </c>
      <c r="J36" s="115">
        <v>100</v>
      </c>
      <c r="K36" s="115">
        <v>2.7</v>
      </c>
      <c r="L36" s="90" t="str">
        <f>IF(OR(A36="",B36="",C36="",D36=""),"",'Sound Power'!AG31)</f>
        <v/>
      </c>
      <c r="M36" s="91" t="str">
        <f>IF(OR(A36="",B36="",C36="",D36=""),"",'dPs,min'!H31)</f>
        <v/>
      </c>
      <c r="N36" s="91" t="str">
        <f>IF(OR(A36="",B36="",C36="",D36=""),"",IF(F36="SA",IF(Calcul!$K$1="dB(A)",IF('Sound Power'!BI31&lt;20,"&lt;20",'Sound Power'!BI31),IF('Sound Power'!BJ31&lt;15,"&lt;15",'Sound Power'!BJ31)),IF(Calcul!$K$1="dB(A)",IF('Sound Power'!W31&lt;20,"&lt;20",'Sound Power'!W31),IF('Sound Power'!X31&lt;15,"&lt;15",'Sound Power'!X31))))</f>
        <v/>
      </c>
      <c r="O36" s="91" t="str">
        <f>IF(OR(A36="",B36="",C36="",D36=""),"",IF(Calcul!$K$1="dB(A)",IF('Sound Power'!$CQ31&lt;20,"&lt;20",'Sound Power'!$CQ31),IF('Sound Power'!$CR31&lt;15,"&lt;15",'Sound Power'!$CR31)))</f>
        <v/>
      </c>
      <c r="P36" s="91" t="str">
        <f>IF(OR(A36="",B36="",C36="",D36=""),"",IF(Calcul!$K$1="dB(A)",IF('Sound Pressure'!$CC31&lt;20,"&lt;20",'Sound Pressure'!$CC31),IF('Sound Pressure'!$CD31&lt;15,"&lt;15",'Sound Pressure'!$CD31)))</f>
        <v/>
      </c>
      <c r="Q36" s="91" t="str">
        <f>IF(OR(A36="",B36="",C36="",D36=""),"",IF(Calcul!$K$1="dB(A)",IF('Sound Pressure'!$CU31&lt;20,"&lt;20",'Sound Pressure'!$CU31),IF('Sound Pressure'!$CV31&lt;15,"&lt;15",'Sound Pressure'!$CV31)))</f>
        <v/>
      </c>
      <c r="R36" s="91" t="str">
        <f>IF(OR($A36="",$B36="",$C36="",$D36=""),"",IF($F36="SA",'Sound Power'!AZ31,'Sound Power'!O31))</f>
        <v/>
      </c>
      <c r="S36" s="91" t="str">
        <f>IF(OR($A36="",$B36="",$C36="",$D36=""),"",IF($F36="SA",'Sound Power'!BA31,'Sound Power'!P31))</f>
        <v/>
      </c>
      <c r="T36" s="91" t="str">
        <f>IF(OR($A36="",$B36="",$C36="",$D36=""),"",IF($F36="SA",'Sound Power'!BB31,'Sound Power'!Q31))</f>
        <v/>
      </c>
      <c r="U36" s="91" t="str">
        <f>IF(OR($A36="",$B36="",$C36="",$D36=""),"",IF($F36="SA",'Sound Power'!BC31,'Sound Power'!R31))</f>
        <v/>
      </c>
      <c r="V36" s="91" t="str">
        <f>IF(OR($A36="",$B36="",$C36="",$D36=""),"",IF($F36="SA",'Sound Power'!BD31,'Sound Power'!S31))</f>
        <v/>
      </c>
      <c r="W36" s="91" t="str">
        <f>IF(OR($A36="",$B36="",$C36="",$D36=""),"",IF($F36="SA",'Sound Power'!BE31,'Sound Power'!T31))</f>
        <v/>
      </c>
      <c r="X36" s="91" t="str">
        <f>IF(OR($A36="",$B36="",$C36="",$D36=""),"",IF($F36="SA",'Sound Power'!BF31,'Sound Power'!U31))</f>
        <v/>
      </c>
      <c r="Y36" s="91" t="str">
        <f>IF(OR($A36="",$B36="",$C36="",$D36=""),"",IF($F36="SA",'Sound Power'!BG31,'Sound Power'!V31))</f>
        <v/>
      </c>
      <c r="Z36" s="91" t="str">
        <f>IF(OR(A36="",B36="",C36="",D36=""),"",'Sound Power'!CI31)</f>
        <v/>
      </c>
      <c r="AA36" s="91" t="str">
        <f>IF(OR(A36="",B36="",C36="",D36=""),"",'Sound Power'!CJ31)</f>
        <v/>
      </c>
      <c r="AB36" s="91" t="str">
        <f>IF(OR(A36="",B36="",C36="",D36=""),"",'Sound Power'!CK31)</f>
        <v/>
      </c>
      <c r="AC36" s="91" t="str">
        <f>IF(OR(A36="",B36="",C36="",D36=""),"",'Sound Power'!CL31)</f>
        <v/>
      </c>
      <c r="AD36" s="91" t="str">
        <f>IF(OR(A36="",B36="",C36="",D36=""),"",'Sound Power'!CM31)</f>
        <v/>
      </c>
      <c r="AE36" s="91" t="str">
        <f>IF(OR(A36="",B36="",C36="",D36=""),"",'Sound Power'!CN31)</f>
        <v/>
      </c>
      <c r="AF36" s="91" t="str">
        <f>IF(OR(A36="",B36="",C36="",D36=""),"",'Sound Power'!CO31)</f>
        <v/>
      </c>
      <c r="AG36" s="91" t="str">
        <f>IF(OR(A36="",B36="",C36="",D36=""),"",'Sound Power'!CP31)</f>
        <v/>
      </c>
    </row>
    <row r="37" spans="1:33" s="92" customFormat="1" ht="12.75" x14ac:dyDescent="0.2">
      <c r="A37" s="115"/>
      <c r="B37" s="115"/>
      <c r="C37" s="115"/>
      <c r="D37" s="115"/>
      <c r="E37" s="115" t="s">
        <v>94</v>
      </c>
      <c r="F37" s="115" t="s">
        <v>170</v>
      </c>
      <c r="G37" s="101" t="str">
        <f t="shared" si="0"/>
        <v>BSSG--</v>
      </c>
      <c r="H37" s="115" t="s">
        <v>181</v>
      </c>
      <c r="I37" s="115" t="s">
        <v>188</v>
      </c>
      <c r="J37" s="115">
        <v>100</v>
      </c>
      <c r="K37" s="115">
        <v>2.7</v>
      </c>
      <c r="L37" s="90" t="str">
        <f>IF(OR(A37="",B37="",C37="",D37=""),"",'Sound Power'!AG32)</f>
        <v/>
      </c>
      <c r="M37" s="91" t="str">
        <f>IF(OR(A37="",B37="",C37="",D37=""),"",'dPs,min'!H32)</f>
        <v/>
      </c>
      <c r="N37" s="91" t="str">
        <f>IF(OR(A37="",B37="",C37="",D37=""),"",IF(F37="SA",IF(Calcul!$K$1="dB(A)",IF('Sound Power'!BI32&lt;20,"&lt;20",'Sound Power'!BI32),IF('Sound Power'!BJ32&lt;15,"&lt;15",'Sound Power'!BJ32)),IF(Calcul!$K$1="dB(A)",IF('Sound Power'!W32&lt;20,"&lt;20",'Sound Power'!W32),IF('Sound Power'!X32&lt;15,"&lt;15",'Sound Power'!X32))))</f>
        <v/>
      </c>
      <c r="O37" s="91" t="str">
        <f>IF(OR(A37="",B37="",C37="",D37=""),"",IF(Calcul!$K$1="dB(A)",IF('Sound Power'!$CQ32&lt;20,"&lt;20",'Sound Power'!$CQ32),IF('Sound Power'!$CR32&lt;15,"&lt;15",'Sound Power'!$CR32)))</f>
        <v/>
      </c>
      <c r="P37" s="91" t="str">
        <f>IF(OR(A37="",B37="",C37="",D37=""),"",IF(Calcul!$K$1="dB(A)",IF('Sound Pressure'!$CC32&lt;20,"&lt;20",'Sound Pressure'!$CC32),IF('Sound Pressure'!$CD32&lt;15,"&lt;15",'Sound Pressure'!$CD32)))</f>
        <v/>
      </c>
      <c r="Q37" s="91" t="str">
        <f>IF(OR(A37="",B37="",C37="",D37=""),"",IF(Calcul!$K$1="dB(A)",IF('Sound Pressure'!$CU32&lt;20,"&lt;20",'Sound Pressure'!$CU32),IF('Sound Pressure'!$CV32&lt;15,"&lt;15",'Sound Pressure'!$CV32)))</f>
        <v/>
      </c>
      <c r="R37" s="91" t="str">
        <f>IF(OR($A37="",$B37="",$C37="",$D37=""),"",IF($F37="SA",'Sound Power'!AZ32,'Sound Power'!O32))</f>
        <v/>
      </c>
      <c r="S37" s="91" t="str">
        <f>IF(OR($A37="",$B37="",$C37="",$D37=""),"",IF($F37="SA",'Sound Power'!BA32,'Sound Power'!P32))</f>
        <v/>
      </c>
      <c r="T37" s="91" t="str">
        <f>IF(OR($A37="",$B37="",$C37="",$D37=""),"",IF($F37="SA",'Sound Power'!BB32,'Sound Power'!Q32))</f>
        <v/>
      </c>
      <c r="U37" s="91" t="str">
        <f>IF(OR($A37="",$B37="",$C37="",$D37=""),"",IF($F37="SA",'Sound Power'!BC32,'Sound Power'!R32))</f>
        <v/>
      </c>
      <c r="V37" s="91" t="str">
        <f>IF(OR($A37="",$B37="",$C37="",$D37=""),"",IF($F37="SA",'Sound Power'!BD32,'Sound Power'!S32))</f>
        <v/>
      </c>
      <c r="W37" s="91" t="str">
        <f>IF(OR($A37="",$B37="",$C37="",$D37=""),"",IF($F37="SA",'Sound Power'!BE32,'Sound Power'!T32))</f>
        <v/>
      </c>
      <c r="X37" s="91" t="str">
        <f>IF(OR($A37="",$B37="",$C37="",$D37=""),"",IF($F37="SA",'Sound Power'!BF32,'Sound Power'!U32))</f>
        <v/>
      </c>
      <c r="Y37" s="91" t="str">
        <f>IF(OR($A37="",$B37="",$C37="",$D37=""),"",IF($F37="SA",'Sound Power'!BG32,'Sound Power'!V32))</f>
        <v/>
      </c>
      <c r="Z37" s="91" t="str">
        <f>IF(OR(A37="",B37="",C37="",D37=""),"",'Sound Power'!CI32)</f>
        <v/>
      </c>
      <c r="AA37" s="91" t="str">
        <f>IF(OR(A37="",B37="",C37="",D37=""),"",'Sound Power'!CJ32)</f>
        <v/>
      </c>
      <c r="AB37" s="91" t="str">
        <f>IF(OR(A37="",B37="",C37="",D37=""),"",'Sound Power'!CK32)</f>
        <v/>
      </c>
      <c r="AC37" s="91" t="str">
        <f>IF(OR(A37="",B37="",C37="",D37=""),"",'Sound Power'!CL32)</f>
        <v/>
      </c>
      <c r="AD37" s="91" t="str">
        <f>IF(OR(A37="",B37="",C37="",D37=""),"",'Sound Power'!CM32)</f>
        <v/>
      </c>
      <c r="AE37" s="91" t="str">
        <f>IF(OR(A37="",B37="",C37="",D37=""),"",'Sound Power'!CN32)</f>
        <v/>
      </c>
      <c r="AF37" s="91" t="str">
        <f>IF(OR(A37="",B37="",C37="",D37=""),"",'Sound Power'!CO32)</f>
        <v/>
      </c>
      <c r="AG37" s="91" t="str">
        <f>IF(OR(A37="",B37="",C37="",D37=""),"",'Sound Power'!CP32)</f>
        <v/>
      </c>
    </row>
    <row r="38" spans="1:33" s="92" customFormat="1" ht="12.75" x14ac:dyDescent="0.2">
      <c r="A38" s="115"/>
      <c r="B38" s="115"/>
      <c r="C38" s="115"/>
      <c r="D38" s="115"/>
      <c r="E38" s="115" t="s">
        <v>94</v>
      </c>
      <c r="F38" s="115" t="s">
        <v>170</v>
      </c>
      <c r="G38" s="101" t="str">
        <f t="shared" si="0"/>
        <v>BSSG--</v>
      </c>
      <c r="H38" s="115" t="s">
        <v>181</v>
      </c>
      <c r="I38" s="115" t="s">
        <v>188</v>
      </c>
      <c r="J38" s="115">
        <v>100</v>
      </c>
      <c r="K38" s="115">
        <v>2.7</v>
      </c>
      <c r="L38" s="90" t="str">
        <f>IF(OR(A38="",B38="",C38="",D38=""),"",'Sound Power'!AG33)</f>
        <v/>
      </c>
      <c r="M38" s="91" t="str">
        <f>IF(OR(A38="",B38="",C38="",D38=""),"",'dPs,min'!H33)</f>
        <v/>
      </c>
      <c r="N38" s="91" t="str">
        <f>IF(OR(A38="",B38="",C38="",D38=""),"",IF(F38="SA",IF(Calcul!$K$1="dB(A)",IF('Sound Power'!BI33&lt;20,"&lt;20",'Sound Power'!BI33),IF('Sound Power'!BJ33&lt;15,"&lt;15",'Sound Power'!BJ33)),IF(Calcul!$K$1="dB(A)",IF('Sound Power'!W33&lt;20,"&lt;20",'Sound Power'!W33),IF('Sound Power'!X33&lt;15,"&lt;15",'Sound Power'!X33))))</f>
        <v/>
      </c>
      <c r="O38" s="91" t="str">
        <f>IF(OR(A38="",B38="",C38="",D38=""),"",IF(Calcul!$K$1="dB(A)",IF('Sound Power'!$CQ33&lt;20,"&lt;20",'Sound Power'!$CQ33),IF('Sound Power'!$CR33&lt;15,"&lt;15",'Sound Power'!$CR33)))</f>
        <v/>
      </c>
      <c r="P38" s="91" t="str">
        <f>IF(OR(A38="",B38="",C38="",D38=""),"",IF(Calcul!$K$1="dB(A)",IF('Sound Pressure'!$CC33&lt;20,"&lt;20",'Sound Pressure'!$CC33),IF('Sound Pressure'!$CD33&lt;15,"&lt;15",'Sound Pressure'!$CD33)))</f>
        <v/>
      </c>
      <c r="Q38" s="91" t="str">
        <f>IF(OR(A38="",B38="",C38="",D38=""),"",IF(Calcul!$K$1="dB(A)",IF('Sound Pressure'!$CU33&lt;20,"&lt;20",'Sound Pressure'!$CU33),IF('Sound Pressure'!$CV33&lt;15,"&lt;15",'Sound Pressure'!$CV33)))</f>
        <v/>
      </c>
      <c r="R38" s="91" t="str">
        <f>IF(OR($A38="",$B38="",$C38="",$D38=""),"",IF($F38="SA",'Sound Power'!AZ33,'Sound Power'!O33))</f>
        <v/>
      </c>
      <c r="S38" s="91" t="str">
        <f>IF(OR($A38="",$B38="",$C38="",$D38=""),"",IF($F38="SA",'Sound Power'!BA33,'Sound Power'!P33))</f>
        <v/>
      </c>
      <c r="T38" s="91" t="str">
        <f>IF(OR($A38="",$B38="",$C38="",$D38=""),"",IF($F38="SA",'Sound Power'!BB33,'Sound Power'!Q33))</f>
        <v/>
      </c>
      <c r="U38" s="91" t="str">
        <f>IF(OR($A38="",$B38="",$C38="",$D38=""),"",IF($F38="SA",'Sound Power'!BC33,'Sound Power'!R33))</f>
        <v/>
      </c>
      <c r="V38" s="91" t="str">
        <f>IF(OR($A38="",$B38="",$C38="",$D38=""),"",IF($F38="SA",'Sound Power'!BD33,'Sound Power'!S33))</f>
        <v/>
      </c>
      <c r="W38" s="91" t="str">
        <f>IF(OR($A38="",$B38="",$C38="",$D38=""),"",IF($F38="SA",'Sound Power'!BE33,'Sound Power'!T33))</f>
        <v/>
      </c>
      <c r="X38" s="91" t="str">
        <f>IF(OR($A38="",$B38="",$C38="",$D38=""),"",IF($F38="SA",'Sound Power'!BF33,'Sound Power'!U33))</f>
        <v/>
      </c>
      <c r="Y38" s="91" t="str">
        <f>IF(OR($A38="",$B38="",$C38="",$D38=""),"",IF($F38="SA",'Sound Power'!BG33,'Sound Power'!V33))</f>
        <v/>
      </c>
      <c r="Z38" s="91" t="str">
        <f>IF(OR(A38="",B38="",C38="",D38=""),"",'Sound Power'!CI33)</f>
        <v/>
      </c>
      <c r="AA38" s="91" t="str">
        <f>IF(OR(A38="",B38="",C38="",D38=""),"",'Sound Power'!CJ33)</f>
        <v/>
      </c>
      <c r="AB38" s="91" t="str">
        <f>IF(OR(A38="",B38="",C38="",D38=""),"",'Sound Power'!CK33)</f>
        <v/>
      </c>
      <c r="AC38" s="91" t="str">
        <f>IF(OR(A38="",B38="",C38="",D38=""),"",'Sound Power'!CL33)</f>
        <v/>
      </c>
      <c r="AD38" s="91" t="str">
        <f>IF(OR(A38="",B38="",C38="",D38=""),"",'Sound Power'!CM33)</f>
        <v/>
      </c>
      <c r="AE38" s="91" t="str">
        <f>IF(OR(A38="",B38="",C38="",D38=""),"",'Sound Power'!CN33)</f>
        <v/>
      </c>
      <c r="AF38" s="91" t="str">
        <f>IF(OR(A38="",B38="",C38="",D38=""),"",'Sound Power'!CO33)</f>
        <v/>
      </c>
      <c r="AG38" s="91" t="str">
        <f>IF(OR(A38="",B38="",C38="",D38=""),"",'Sound Power'!CP33)</f>
        <v/>
      </c>
    </row>
    <row r="39" spans="1:33" s="92" customFormat="1" ht="12.75" x14ac:dyDescent="0.2">
      <c r="A39" s="115"/>
      <c r="B39" s="115"/>
      <c r="C39" s="115"/>
      <c r="D39" s="115"/>
      <c r="E39" s="115" t="s">
        <v>94</v>
      </c>
      <c r="F39" s="115" t="s">
        <v>170</v>
      </c>
      <c r="G39" s="101" t="str">
        <f t="shared" si="0"/>
        <v>BSSG--</v>
      </c>
      <c r="H39" s="115" t="s">
        <v>181</v>
      </c>
      <c r="I39" s="115" t="s">
        <v>188</v>
      </c>
      <c r="J39" s="115">
        <v>100</v>
      </c>
      <c r="K39" s="115">
        <v>2.7</v>
      </c>
      <c r="L39" s="90" t="str">
        <f>IF(OR(A39="",B39="",C39="",D39=""),"",'Sound Power'!AG34)</f>
        <v/>
      </c>
      <c r="M39" s="91" t="str">
        <f>IF(OR(A39="",B39="",C39="",D39=""),"",'dPs,min'!H34)</f>
        <v/>
      </c>
      <c r="N39" s="91" t="str">
        <f>IF(OR(A39="",B39="",C39="",D39=""),"",IF(F39="SA",IF(Calcul!$K$1="dB(A)",IF('Sound Power'!BI34&lt;20,"&lt;20",'Sound Power'!BI34),IF('Sound Power'!BJ34&lt;15,"&lt;15",'Sound Power'!BJ34)),IF(Calcul!$K$1="dB(A)",IF('Sound Power'!W34&lt;20,"&lt;20",'Sound Power'!W34),IF('Sound Power'!X34&lt;15,"&lt;15",'Sound Power'!X34))))</f>
        <v/>
      </c>
      <c r="O39" s="91" t="str">
        <f>IF(OR(A39="",B39="",C39="",D39=""),"",IF(Calcul!$K$1="dB(A)",IF('Sound Power'!$CQ34&lt;20,"&lt;20",'Sound Power'!$CQ34),IF('Sound Power'!$CR34&lt;15,"&lt;15",'Sound Power'!$CR34)))</f>
        <v/>
      </c>
      <c r="P39" s="91" t="str">
        <f>IF(OR(A39="",B39="",C39="",D39=""),"",IF(Calcul!$K$1="dB(A)",IF('Sound Pressure'!$CC34&lt;20,"&lt;20",'Sound Pressure'!$CC34),IF('Sound Pressure'!$CD34&lt;15,"&lt;15",'Sound Pressure'!$CD34)))</f>
        <v/>
      </c>
      <c r="Q39" s="91" t="str">
        <f>IF(OR(A39="",B39="",C39="",D39=""),"",IF(Calcul!$K$1="dB(A)",IF('Sound Pressure'!$CU34&lt;20,"&lt;20",'Sound Pressure'!$CU34),IF('Sound Pressure'!$CV34&lt;15,"&lt;15",'Sound Pressure'!$CV34)))</f>
        <v/>
      </c>
      <c r="R39" s="91" t="str">
        <f>IF(OR($A39="",$B39="",$C39="",$D39=""),"",IF($F39="SA",'Sound Power'!AZ34,'Sound Power'!O34))</f>
        <v/>
      </c>
      <c r="S39" s="91" t="str">
        <f>IF(OR($A39="",$B39="",$C39="",$D39=""),"",IF($F39="SA",'Sound Power'!BA34,'Sound Power'!P34))</f>
        <v/>
      </c>
      <c r="T39" s="91" t="str">
        <f>IF(OR($A39="",$B39="",$C39="",$D39=""),"",IF($F39="SA",'Sound Power'!BB34,'Sound Power'!Q34))</f>
        <v/>
      </c>
      <c r="U39" s="91" t="str">
        <f>IF(OR($A39="",$B39="",$C39="",$D39=""),"",IF($F39="SA",'Sound Power'!BC34,'Sound Power'!R34))</f>
        <v/>
      </c>
      <c r="V39" s="91" t="str">
        <f>IF(OR($A39="",$B39="",$C39="",$D39=""),"",IF($F39="SA",'Sound Power'!BD34,'Sound Power'!S34))</f>
        <v/>
      </c>
      <c r="W39" s="91" t="str">
        <f>IF(OR($A39="",$B39="",$C39="",$D39=""),"",IF($F39="SA",'Sound Power'!BE34,'Sound Power'!T34))</f>
        <v/>
      </c>
      <c r="X39" s="91" t="str">
        <f>IF(OR($A39="",$B39="",$C39="",$D39=""),"",IF($F39="SA",'Sound Power'!BF34,'Sound Power'!U34))</f>
        <v/>
      </c>
      <c r="Y39" s="91" t="str">
        <f>IF(OR($A39="",$B39="",$C39="",$D39=""),"",IF($F39="SA",'Sound Power'!BG34,'Sound Power'!V34))</f>
        <v/>
      </c>
      <c r="Z39" s="91" t="str">
        <f>IF(OR(A39="",B39="",C39="",D39=""),"",'Sound Power'!CI34)</f>
        <v/>
      </c>
      <c r="AA39" s="91" t="str">
        <f>IF(OR(A39="",B39="",C39="",D39=""),"",'Sound Power'!CJ34)</f>
        <v/>
      </c>
      <c r="AB39" s="91" t="str">
        <f>IF(OR(A39="",B39="",C39="",D39=""),"",'Sound Power'!CK34)</f>
        <v/>
      </c>
      <c r="AC39" s="91" t="str">
        <f>IF(OR(A39="",B39="",C39="",D39=""),"",'Sound Power'!CL34)</f>
        <v/>
      </c>
      <c r="AD39" s="91" t="str">
        <f>IF(OR(A39="",B39="",C39="",D39=""),"",'Sound Power'!CM34)</f>
        <v/>
      </c>
      <c r="AE39" s="91" t="str">
        <f>IF(OR(A39="",B39="",C39="",D39=""),"",'Sound Power'!CN34)</f>
        <v/>
      </c>
      <c r="AF39" s="91" t="str">
        <f>IF(OR(A39="",B39="",C39="",D39=""),"",'Sound Power'!CO34)</f>
        <v/>
      </c>
      <c r="AG39" s="91" t="str">
        <f>IF(OR(A39="",B39="",C39="",D39=""),"",'Sound Power'!CP34)</f>
        <v/>
      </c>
    </row>
    <row r="40" spans="1:33" x14ac:dyDescent="0.25">
      <c r="A40" s="98" t="s">
        <v>175</v>
      </c>
      <c r="H40" s="98" t="s">
        <v>198</v>
      </c>
      <c r="K40" s="98" t="s">
        <v>199</v>
      </c>
      <c r="L40" s="103"/>
      <c r="M40" s="9"/>
      <c r="N40" s="47"/>
      <c r="Q40" s="9"/>
      <c r="Y40" s="47"/>
      <c r="AG40"/>
    </row>
    <row r="41" spans="1:33" x14ac:dyDescent="0.25">
      <c r="A41" s="98" t="s">
        <v>184</v>
      </c>
      <c r="H41" s="109" t="s">
        <v>181</v>
      </c>
      <c r="I41" s="121" t="s">
        <v>200</v>
      </c>
      <c r="J41" s="121"/>
      <c r="K41" s="113" t="s">
        <v>189</v>
      </c>
      <c r="L41" s="122" t="s">
        <v>192</v>
      </c>
      <c r="M41" s="122"/>
      <c r="N41" s="47"/>
      <c r="Q41" s="9"/>
      <c r="Y41" s="47"/>
      <c r="AG41"/>
    </row>
    <row r="42" spans="1:33" x14ac:dyDescent="0.25">
      <c r="A42" s="104" t="s">
        <v>185</v>
      </c>
      <c r="H42" s="110" t="s">
        <v>183</v>
      </c>
      <c r="I42" s="121" t="s">
        <v>201</v>
      </c>
      <c r="J42" s="121"/>
      <c r="K42" s="113" t="s">
        <v>190</v>
      </c>
      <c r="L42" s="122" t="s">
        <v>193</v>
      </c>
      <c r="M42" s="122"/>
      <c r="N42" s="47"/>
      <c r="Q42" s="9"/>
      <c r="Y42" s="47"/>
      <c r="AG42"/>
    </row>
    <row r="43" spans="1:33" x14ac:dyDescent="0.25">
      <c r="A43" s="104"/>
      <c r="H43" s="111"/>
      <c r="I43" s="121" t="s">
        <v>202</v>
      </c>
      <c r="J43" s="121"/>
      <c r="K43" s="113" t="s">
        <v>188</v>
      </c>
      <c r="L43" s="122" t="s">
        <v>194</v>
      </c>
      <c r="M43" s="122"/>
      <c r="N43" s="47"/>
      <c r="Q43" s="9"/>
      <c r="Y43" s="47"/>
      <c r="AG43"/>
    </row>
    <row r="44" spans="1:33" x14ac:dyDescent="0.25">
      <c r="H44" s="110" t="s">
        <v>182</v>
      </c>
      <c r="I44" s="121" t="s">
        <v>203</v>
      </c>
      <c r="J44" s="121"/>
      <c r="K44" s="113" t="s">
        <v>191</v>
      </c>
      <c r="L44" s="122" t="s">
        <v>195</v>
      </c>
      <c r="M44" s="122"/>
      <c r="N44" s="47"/>
      <c r="Q44" s="9"/>
      <c r="Y44" s="47"/>
      <c r="AG44"/>
    </row>
    <row r="45" spans="1:33" x14ac:dyDescent="0.25">
      <c r="H45" s="112"/>
      <c r="I45" s="121" t="s">
        <v>204</v>
      </c>
      <c r="J45" s="121"/>
      <c r="L45" s="47"/>
      <c r="M45" s="9"/>
      <c r="N45" s="47"/>
      <c r="Q45" s="9"/>
      <c r="Y45" s="47"/>
      <c r="AG45"/>
    </row>
    <row r="46" spans="1:33" x14ac:dyDescent="0.25">
      <c r="H46" s="112"/>
      <c r="I46" s="121" t="s">
        <v>205</v>
      </c>
      <c r="J46" s="121"/>
      <c r="K46" s="108"/>
      <c r="L46" s="108"/>
      <c r="M46" s="9"/>
      <c r="N46" s="47"/>
      <c r="Q46" s="9"/>
      <c r="Y46" s="47"/>
      <c r="AG46"/>
    </row>
    <row r="47" spans="1:33" x14ac:dyDescent="0.25">
      <c r="H47" s="112"/>
      <c r="I47" s="121" t="s">
        <v>206</v>
      </c>
      <c r="J47" s="121"/>
      <c r="L47" s="47"/>
      <c r="M47" s="9"/>
      <c r="N47" s="47"/>
      <c r="Q47" s="9"/>
      <c r="Y47" s="47"/>
      <c r="AG47"/>
    </row>
    <row r="48" spans="1:33" x14ac:dyDescent="0.25">
      <c r="H48" s="111"/>
      <c r="I48" s="121" t="s">
        <v>207</v>
      </c>
      <c r="J48" s="121"/>
      <c r="L48" s="47"/>
      <c r="M48" s="9"/>
      <c r="N48" s="47"/>
      <c r="Q48" s="9"/>
      <c r="Y48" s="47"/>
      <c r="AG48"/>
    </row>
    <row r="49" spans="12:33" x14ac:dyDescent="0.25">
      <c r="L49" s="47"/>
      <c r="M49" s="9"/>
      <c r="N49" s="47"/>
      <c r="Q49" s="9"/>
      <c r="Y49" s="47"/>
      <c r="AG49"/>
    </row>
  </sheetData>
  <sheetProtection algorithmName="SHA-512" hashValue="9bkW6BDryq+cGguEy+Uukz23sxusboQmNHw31sEJMW+E1jFy18lYHjtHi32biVXCfMyOC8Jxw+X6ZbaZqSen7Q==" saltValue="PYt84QZgDGv6mzTbwP8ccQ==" spinCount="100000" sheet="1" objects="1" scenarios="1"/>
  <mergeCells count="20">
    <mergeCell ref="Z6:AG6"/>
    <mergeCell ref="Z7:AG7"/>
    <mergeCell ref="C6:D6"/>
    <mergeCell ref="N6:O6"/>
    <mergeCell ref="R6:Y6"/>
    <mergeCell ref="P6:Q6"/>
    <mergeCell ref="R7:Y7"/>
    <mergeCell ref="H6:K6"/>
    <mergeCell ref="I46:J46"/>
    <mergeCell ref="I47:J47"/>
    <mergeCell ref="I48:J48"/>
    <mergeCell ref="L41:M41"/>
    <mergeCell ref="L42:M42"/>
    <mergeCell ref="L43:M43"/>
    <mergeCell ref="L44:M44"/>
    <mergeCell ref="I41:J41"/>
    <mergeCell ref="I42:J42"/>
    <mergeCell ref="I43:J43"/>
    <mergeCell ref="I44:J44"/>
    <mergeCell ref="I45:J45"/>
  </mergeCells>
  <conditionalFormatting sqref="B9">
    <cfRule type="expression" dxfId="1" priority="3">
      <formula>AND(OR(B9&lt;100,B9&gt;1000),NOT(ISBLANK(B9)))</formula>
    </cfRule>
  </conditionalFormatting>
  <conditionalFormatting sqref="B10:B39">
    <cfRule type="expression" dxfId="0" priority="1">
      <formula>AND(OR(B10&lt;100,B10&gt;1000),NOT(ISBLANK(B10)))</formula>
    </cfRule>
  </conditionalFormatting>
  <pageMargins left="0.7" right="0.7" top="0.75" bottom="0.75" header="0.3" footer="0.3"/>
  <pageSetup paperSize="9" scale="33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PullDownMenu!$B$2:$B$3</xm:f>
          </x14:formula1>
          <xm:sqref>K1</xm:sqref>
        </x14:dataValidation>
        <x14:dataValidation type="list" allowBlank="1" showInputMessage="1" showErrorMessage="1">
          <x14:formula1>
            <xm:f>PullDownMenu!$A$2:$A$4</xm:f>
          </x14:formula1>
          <xm:sqref>K2</xm:sqref>
        </x14:dataValidation>
        <x14:dataValidation type="list" allowBlank="1" showInputMessage="1" showErrorMessage="1">
          <x14:formula1>
            <xm:f>PullDownMenu!$E$2:$E$22</xm:f>
          </x14:formula1>
          <xm:sqref>C26 C9:C10</xm:sqref>
        </x14:dataValidation>
        <x14:dataValidation type="list" allowBlank="1" showInputMessage="1" showErrorMessage="1">
          <x14:formula1>
            <xm:f>PullDownMenu!$D$2:$D$24</xm:f>
          </x14:formula1>
          <xm:sqref>D26 D9:D10</xm:sqref>
        </x14:dataValidation>
        <x14:dataValidation type="list" allowBlank="1" showInputMessage="1" showErrorMessage="1">
          <x14:formula1>
            <xm:f>PullDownMenu!$G$2:$G$3</xm:f>
          </x14:formula1>
          <xm:sqref>E9:E39</xm:sqref>
        </x14:dataValidation>
        <x14:dataValidation type="list" allowBlank="1" showInputMessage="1" showErrorMessage="1">
          <x14:formula1>
            <xm:f>PullDownMenu!$H$2:$H$3</xm:f>
          </x14:formula1>
          <xm:sqref>F9:F39</xm:sqref>
        </x14:dataValidation>
        <x14:dataValidation type="list" allowBlank="1" showInputMessage="1" showErrorMessage="1">
          <x14:formula1>
            <xm:f>PullDownMenu!$C$2:$C$6</xm:f>
          </x14:formula1>
          <xm:sqref>M1 I9:I39</xm:sqref>
        </x14:dataValidation>
        <x14:dataValidation type="list" allowBlank="1" showInputMessage="1" showErrorMessage="1">
          <x14:formula1>
            <xm:f>PullDownMenu!$F$2:$F$4</xm:f>
          </x14:formula1>
          <xm:sqref>H9:H39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38"/>
  <sheetViews>
    <sheetView zoomScale="85" zoomScaleNormal="85" workbookViewId="0">
      <selection activeCell="B34" sqref="B34"/>
    </sheetView>
  </sheetViews>
  <sheetFormatPr defaultRowHeight="12.75" x14ac:dyDescent="0.2"/>
  <cols>
    <col min="1" max="6" width="9.140625" style="13"/>
    <col min="7" max="14" width="9.140625" style="23"/>
    <col min="15" max="34" width="9.140625" style="26"/>
    <col min="35" max="35" width="9.140625" style="56"/>
    <col min="36" max="70" width="9.140625" style="26"/>
    <col min="71" max="78" width="9.140625" style="23"/>
    <col min="79" max="104" width="9.140625" style="26"/>
    <col min="105" max="16384" width="9.140625" style="13"/>
  </cols>
  <sheetData>
    <row r="1" spans="1:104" s="14" customFormat="1" x14ac:dyDescent="0.2">
      <c r="A1" s="18"/>
      <c r="B1" s="18"/>
      <c r="C1" s="18"/>
      <c r="D1" s="18"/>
      <c r="E1" s="18"/>
      <c r="F1" s="18"/>
      <c r="G1" s="130" t="s">
        <v>50</v>
      </c>
      <c r="H1" s="130"/>
      <c r="I1" s="130"/>
      <c r="J1" s="130"/>
      <c r="K1" s="130"/>
      <c r="L1" s="130"/>
      <c r="M1" s="130"/>
      <c r="N1" s="130"/>
      <c r="O1" s="133" t="s">
        <v>15</v>
      </c>
      <c r="P1" s="133"/>
      <c r="Q1" s="133"/>
      <c r="R1" s="133"/>
      <c r="S1" s="133"/>
      <c r="T1" s="133"/>
      <c r="U1" s="133"/>
      <c r="V1" s="133"/>
      <c r="W1" s="133" t="s">
        <v>12</v>
      </c>
      <c r="X1" s="133"/>
      <c r="Y1" s="133" t="s">
        <v>15</v>
      </c>
      <c r="Z1" s="133"/>
      <c r="AA1" s="133"/>
      <c r="AB1" s="133"/>
      <c r="AC1" s="133"/>
      <c r="AD1" s="133"/>
      <c r="AE1" s="133"/>
      <c r="AF1" s="133"/>
      <c r="AG1" s="24" t="s">
        <v>75</v>
      </c>
      <c r="AH1" s="24" t="s">
        <v>77</v>
      </c>
      <c r="AI1" s="53" t="s">
        <v>77</v>
      </c>
      <c r="AJ1" s="24" t="s">
        <v>77</v>
      </c>
      <c r="AK1" s="133" t="s">
        <v>15</v>
      </c>
      <c r="AL1" s="133"/>
      <c r="AM1" s="133"/>
      <c r="AN1" s="133"/>
      <c r="AO1" s="133"/>
      <c r="AP1" s="133"/>
      <c r="AQ1" s="133"/>
      <c r="AR1" s="133"/>
      <c r="AS1" s="133" t="s">
        <v>15</v>
      </c>
      <c r="AT1" s="133"/>
      <c r="AU1" s="133"/>
      <c r="AV1" s="133"/>
      <c r="AW1" s="133"/>
      <c r="AX1" s="133"/>
      <c r="AY1" s="133"/>
      <c r="AZ1" s="133"/>
      <c r="BA1" s="133" t="s">
        <v>15</v>
      </c>
      <c r="BB1" s="133"/>
      <c r="BC1" s="133"/>
      <c r="BD1" s="133"/>
      <c r="BE1" s="133"/>
      <c r="BF1" s="133"/>
      <c r="BG1" s="133"/>
      <c r="BH1" s="133"/>
      <c r="BI1" s="133" t="s">
        <v>12</v>
      </c>
      <c r="BJ1" s="133"/>
      <c r="BK1" s="133" t="s">
        <v>15</v>
      </c>
      <c r="BL1" s="133"/>
      <c r="BM1" s="133"/>
      <c r="BN1" s="133"/>
      <c r="BO1" s="133"/>
      <c r="BP1" s="133"/>
      <c r="BQ1" s="133"/>
      <c r="BR1" s="133"/>
      <c r="BS1" s="130" t="s">
        <v>50</v>
      </c>
      <c r="BT1" s="130"/>
      <c r="BU1" s="130"/>
      <c r="BV1" s="130"/>
      <c r="BW1" s="130"/>
      <c r="BX1" s="130"/>
      <c r="BY1" s="130"/>
      <c r="BZ1" s="130"/>
      <c r="CA1" s="133" t="s">
        <v>15</v>
      </c>
      <c r="CB1" s="133"/>
      <c r="CC1" s="133"/>
      <c r="CD1" s="133"/>
      <c r="CE1" s="133"/>
      <c r="CF1" s="133"/>
      <c r="CG1" s="133"/>
      <c r="CH1" s="133"/>
      <c r="CI1" s="133" t="s">
        <v>15</v>
      </c>
      <c r="CJ1" s="133"/>
      <c r="CK1" s="133"/>
      <c r="CL1" s="133"/>
      <c r="CM1" s="133"/>
      <c r="CN1" s="133"/>
      <c r="CO1" s="133"/>
      <c r="CP1" s="133"/>
      <c r="CQ1" s="133" t="s">
        <v>12</v>
      </c>
      <c r="CR1" s="133"/>
      <c r="CS1" s="133" t="s">
        <v>15</v>
      </c>
      <c r="CT1" s="133"/>
      <c r="CU1" s="133"/>
      <c r="CV1" s="133"/>
      <c r="CW1" s="133"/>
      <c r="CX1" s="133"/>
      <c r="CY1" s="133"/>
      <c r="CZ1" s="133"/>
    </row>
    <row r="2" spans="1:104" s="14" customFormat="1" ht="14.25" x14ac:dyDescent="0.25">
      <c r="A2" s="19" t="s">
        <v>0</v>
      </c>
      <c r="B2" s="19" t="s">
        <v>0</v>
      </c>
      <c r="C2" s="22" t="s">
        <v>52</v>
      </c>
      <c r="D2" s="19" t="s">
        <v>3</v>
      </c>
      <c r="E2" s="19" t="s">
        <v>4</v>
      </c>
      <c r="F2" s="19" t="s">
        <v>35</v>
      </c>
      <c r="G2" s="131" t="s">
        <v>92</v>
      </c>
      <c r="H2" s="132"/>
      <c r="I2" s="132"/>
      <c r="J2" s="132"/>
      <c r="K2" s="132"/>
      <c r="L2" s="132"/>
      <c r="M2" s="132"/>
      <c r="N2" s="132"/>
      <c r="O2" s="134" t="s">
        <v>67</v>
      </c>
      <c r="P2" s="134"/>
      <c r="Q2" s="134"/>
      <c r="R2" s="134"/>
      <c r="S2" s="134"/>
      <c r="T2" s="134"/>
      <c r="U2" s="134"/>
      <c r="V2" s="134"/>
      <c r="W2" s="134" t="s">
        <v>51</v>
      </c>
      <c r="X2" s="134"/>
      <c r="Y2" s="134" t="s">
        <v>63</v>
      </c>
      <c r="Z2" s="134"/>
      <c r="AA2" s="134"/>
      <c r="AB2" s="134"/>
      <c r="AC2" s="134"/>
      <c r="AD2" s="134"/>
      <c r="AE2" s="134"/>
      <c r="AF2" s="134"/>
      <c r="AG2" s="49" t="s">
        <v>76</v>
      </c>
      <c r="AH2" s="49" t="s">
        <v>85</v>
      </c>
      <c r="AI2" s="54" t="s">
        <v>87</v>
      </c>
      <c r="AJ2" s="49" t="s">
        <v>76</v>
      </c>
      <c r="AK2" s="134" t="s">
        <v>84</v>
      </c>
      <c r="AL2" s="134"/>
      <c r="AM2" s="134"/>
      <c r="AN2" s="134"/>
      <c r="AO2" s="134"/>
      <c r="AP2" s="134"/>
      <c r="AQ2" s="134"/>
      <c r="AR2" s="134"/>
      <c r="AS2" s="134" t="s">
        <v>83</v>
      </c>
      <c r="AT2" s="134"/>
      <c r="AU2" s="134"/>
      <c r="AV2" s="134"/>
      <c r="AW2" s="134"/>
      <c r="AX2" s="134"/>
      <c r="AY2" s="134"/>
      <c r="AZ2" s="134"/>
      <c r="BA2" s="134" t="s">
        <v>88</v>
      </c>
      <c r="BB2" s="134"/>
      <c r="BC2" s="134"/>
      <c r="BD2" s="134"/>
      <c r="BE2" s="134"/>
      <c r="BF2" s="134"/>
      <c r="BG2" s="134"/>
      <c r="BH2" s="134"/>
      <c r="BI2" s="134" t="s">
        <v>51</v>
      </c>
      <c r="BJ2" s="134"/>
      <c r="BK2" s="134" t="s">
        <v>63</v>
      </c>
      <c r="BL2" s="134"/>
      <c r="BM2" s="134"/>
      <c r="BN2" s="134"/>
      <c r="BO2" s="134"/>
      <c r="BP2" s="134"/>
      <c r="BQ2" s="134"/>
      <c r="BR2" s="134"/>
      <c r="BS2" s="131" t="s">
        <v>93</v>
      </c>
      <c r="BT2" s="132"/>
      <c r="BU2" s="132"/>
      <c r="BV2" s="132"/>
      <c r="BW2" s="132"/>
      <c r="BX2" s="132"/>
      <c r="BY2" s="132"/>
      <c r="BZ2" s="132"/>
      <c r="CA2" s="134" t="s">
        <v>64</v>
      </c>
      <c r="CB2" s="134"/>
      <c r="CC2" s="134"/>
      <c r="CD2" s="134"/>
      <c r="CE2" s="134"/>
      <c r="CF2" s="134"/>
      <c r="CG2" s="134"/>
      <c r="CH2" s="134"/>
      <c r="CI2" s="134" t="s">
        <v>68</v>
      </c>
      <c r="CJ2" s="134"/>
      <c r="CK2" s="134"/>
      <c r="CL2" s="134"/>
      <c r="CM2" s="134"/>
      <c r="CN2" s="134"/>
      <c r="CO2" s="134"/>
      <c r="CP2" s="134"/>
      <c r="CQ2" s="134" t="s">
        <v>51</v>
      </c>
      <c r="CR2" s="134"/>
      <c r="CS2" s="134" t="s">
        <v>69</v>
      </c>
      <c r="CT2" s="134"/>
      <c r="CU2" s="134"/>
      <c r="CV2" s="134"/>
      <c r="CW2" s="134"/>
      <c r="CX2" s="134"/>
      <c r="CY2" s="134"/>
      <c r="CZ2" s="134"/>
    </row>
    <row r="3" spans="1:104" x14ac:dyDescent="0.2">
      <c r="A3" s="20" t="str">
        <f>Calcul!A8</f>
        <v>[m³/h]</v>
      </c>
      <c r="B3" s="20" t="s">
        <v>1</v>
      </c>
      <c r="C3" s="20" t="s">
        <v>2</v>
      </c>
      <c r="D3" s="20" t="s">
        <v>34</v>
      </c>
      <c r="E3" s="20" t="s">
        <v>34</v>
      </c>
      <c r="F3" s="20" t="s">
        <v>34</v>
      </c>
      <c r="G3" s="27">
        <v>63</v>
      </c>
      <c r="H3" s="27">
        <v>125</v>
      </c>
      <c r="I3" s="27">
        <v>250</v>
      </c>
      <c r="J3" s="27">
        <v>500</v>
      </c>
      <c r="K3" s="27">
        <v>1000</v>
      </c>
      <c r="L3" s="27">
        <v>2000</v>
      </c>
      <c r="M3" s="27">
        <v>4000</v>
      </c>
      <c r="N3" s="27">
        <v>8000</v>
      </c>
      <c r="O3" s="27">
        <v>63</v>
      </c>
      <c r="P3" s="27">
        <v>125</v>
      </c>
      <c r="Q3" s="27">
        <v>250</v>
      </c>
      <c r="R3" s="27">
        <v>500</v>
      </c>
      <c r="S3" s="27">
        <v>1000</v>
      </c>
      <c r="T3" s="27">
        <v>2000</v>
      </c>
      <c r="U3" s="27">
        <v>4000</v>
      </c>
      <c r="V3" s="27">
        <v>8000</v>
      </c>
      <c r="W3" s="25" t="s">
        <v>20</v>
      </c>
      <c r="X3" s="25" t="s">
        <v>33</v>
      </c>
      <c r="Y3" s="41">
        <v>63</v>
      </c>
      <c r="Z3" s="41">
        <v>125</v>
      </c>
      <c r="AA3" s="41">
        <v>250</v>
      </c>
      <c r="AB3" s="41">
        <v>500</v>
      </c>
      <c r="AC3" s="41">
        <v>1000</v>
      </c>
      <c r="AD3" s="41">
        <v>2000</v>
      </c>
      <c r="AE3" s="41">
        <v>4000</v>
      </c>
      <c r="AF3" s="41">
        <v>8000</v>
      </c>
      <c r="AG3" s="50" t="s">
        <v>11</v>
      </c>
      <c r="AH3" s="50" t="s">
        <v>86</v>
      </c>
      <c r="AI3" s="55" t="s">
        <v>5</v>
      </c>
      <c r="AJ3" s="50" t="s">
        <v>11</v>
      </c>
      <c r="AK3" s="27">
        <v>63</v>
      </c>
      <c r="AL3" s="27">
        <v>125</v>
      </c>
      <c r="AM3" s="27">
        <v>250</v>
      </c>
      <c r="AN3" s="27">
        <v>500</v>
      </c>
      <c r="AO3" s="27">
        <v>1000</v>
      </c>
      <c r="AP3" s="27">
        <v>2000</v>
      </c>
      <c r="AQ3" s="27">
        <v>4000</v>
      </c>
      <c r="AR3" s="27">
        <v>8000</v>
      </c>
      <c r="AS3" s="27">
        <v>63</v>
      </c>
      <c r="AT3" s="27">
        <v>125</v>
      </c>
      <c r="AU3" s="27">
        <v>250</v>
      </c>
      <c r="AV3" s="27">
        <v>500</v>
      </c>
      <c r="AW3" s="27">
        <v>1000</v>
      </c>
      <c r="AX3" s="27">
        <v>2000</v>
      </c>
      <c r="AY3" s="27">
        <v>4000</v>
      </c>
      <c r="AZ3" s="27">
        <v>8000</v>
      </c>
      <c r="BA3" s="27">
        <v>63</v>
      </c>
      <c r="BB3" s="27">
        <v>125</v>
      </c>
      <c r="BC3" s="27">
        <v>250</v>
      </c>
      <c r="BD3" s="27">
        <v>500</v>
      </c>
      <c r="BE3" s="27">
        <v>1000</v>
      </c>
      <c r="BF3" s="27">
        <v>2000</v>
      </c>
      <c r="BG3" s="27">
        <v>4000</v>
      </c>
      <c r="BH3" s="27">
        <v>8000</v>
      </c>
      <c r="BI3" s="25" t="s">
        <v>20</v>
      </c>
      <c r="BJ3" s="25" t="s">
        <v>33</v>
      </c>
      <c r="BK3" s="41">
        <v>63</v>
      </c>
      <c r="BL3" s="41">
        <v>125</v>
      </c>
      <c r="BM3" s="41">
        <v>250</v>
      </c>
      <c r="BN3" s="41">
        <v>500</v>
      </c>
      <c r="BO3" s="41">
        <v>1000</v>
      </c>
      <c r="BP3" s="41">
        <v>2000</v>
      </c>
      <c r="BQ3" s="41">
        <v>4000</v>
      </c>
      <c r="BR3" s="41">
        <v>8000</v>
      </c>
      <c r="BS3" s="27">
        <v>63</v>
      </c>
      <c r="BT3" s="27">
        <v>125</v>
      </c>
      <c r="BU3" s="27">
        <v>250</v>
      </c>
      <c r="BV3" s="27">
        <v>500</v>
      </c>
      <c r="BW3" s="27">
        <v>1000</v>
      </c>
      <c r="BX3" s="27">
        <v>2000</v>
      </c>
      <c r="BY3" s="27">
        <v>4000</v>
      </c>
      <c r="BZ3" s="27">
        <v>8000</v>
      </c>
      <c r="CA3" s="41">
        <v>63</v>
      </c>
      <c r="CB3" s="41">
        <v>125</v>
      </c>
      <c r="CC3" s="41">
        <v>250</v>
      </c>
      <c r="CD3" s="41">
        <v>500</v>
      </c>
      <c r="CE3" s="41">
        <v>1000</v>
      </c>
      <c r="CF3" s="41">
        <v>2000</v>
      </c>
      <c r="CG3" s="41">
        <v>4000</v>
      </c>
      <c r="CH3" s="41">
        <v>8000</v>
      </c>
      <c r="CI3" s="41">
        <v>63</v>
      </c>
      <c r="CJ3" s="41">
        <v>125</v>
      </c>
      <c r="CK3" s="41">
        <v>250</v>
      </c>
      <c r="CL3" s="41">
        <v>500</v>
      </c>
      <c r="CM3" s="41">
        <v>1000</v>
      </c>
      <c r="CN3" s="41">
        <v>2000</v>
      </c>
      <c r="CO3" s="41">
        <v>4000</v>
      </c>
      <c r="CP3" s="41">
        <v>8000</v>
      </c>
      <c r="CQ3" s="25" t="s">
        <v>20</v>
      </c>
      <c r="CR3" s="25" t="s">
        <v>33</v>
      </c>
      <c r="CS3" s="41">
        <v>63</v>
      </c>
      <c r="CT3" s="41">
        <v>125</v>
      </c>
      <c r="CU3" s="41">
        <v>250</v>
      </c>
      <c r="CV3" s="41">
        <v>500</v>
      </c>
      <c r="CW3" s="41">
        <v>1000</v>
      </c>
      <c r="CX3" s="41">
        <v>2000</v>
      </c>
      <c r="CY3" s="41">
        <v>4000</v>
      </c>
      <c r="CZ3" s="41">
        <v>8000</v>
      </c>
    </row>
    <row r="4" spans="1:104" x14ac:dyDescent="0.2">
      <c r="A4" s="13">
        <f>Calcul!A9</f>
        <v>3024</v>
      </c>
      <c r="B4" s="13">
        <f>A4*IF(A3="[L/s]",3.6,IF(A3="[m³/s]",1/3600,1))</f>
        <v>3024</v>
      </c>
      <c r="C4" s="13">
        <f>Calcul!B9</f>
        <v>100</v>
      </c>
      <c r="D4" s="13">
        <f>Calcul!C9/1000</f>
        <v>0.6</v>
      </c>
      <c r="E4" s="13">
        <f>Calcul!D9/1000</f>
        <v>0.2</v>
      </c>
      <c r="F4" s="13">
        <f>_xlfn.CEILING.MATH(E4*1000,100)/1000</f>
        <v>0.2</v>
      </c>
      <c r="G4" s="23">
        <f>DEGREES(ACOS(1-(1/'ModelParams Lw'!B$15*SQRT(0.5*1.2/'Sound Power'!$C4)*('Sound Power'!$B4/3600)/('Sound Power'!$D4)/('Sound Power'!$F4))))</f>
        <v>0.15449565358916936</v>
      </c>
      <c r="H4" s="23">
        <f>DEGREES(ACOS(1-(1/'ModelParams Lw'!C$15*SQRT(0.5*1.2/'Sound Power'!$C4)*('Sound Power'!$B4/3600)/('Sound Power'!$D4)/('Sound Power'!$F4))))</f>
        <v>0.29927577236998532</v>
      </c>
      <c r="I4" s="23">
        <f>DEGREES(ACOS(1-(1/'ModelParams Lw'!D$15*SQRT(0.5*1.2/'Sound Power'!$C4)*('Sound Power'!$B4/3600)/('Sound Power'!$D4)/('Sound Power'!$F4))))</f>
        <v>0.34816416998851923</v>
      </c>
      <c r="J4" s="23">
        <f>DEGREES(ACOS(1-(1/'ModelParams Lw'!E$15*SQRT(0.5*1.2/'Sound Power'!$C4)*('Sound Power'!$B4/3600)/('Sound Power'!$D4)/('Sound Power'!$F4))))</f>
        <v>0.27577243508469756</v>
      </c>
      <c r="K4" s="23">
        <f>DEGREES(ACOS(1-(1/'ModelParams Lw'!F$15*SQRT(0.5*1.2/'Sound Power'!$C4)*('Sound Power'!$B4/3600)/('Sound Power'!$D4)/('Sound Power'!$F4))))</f>
        <v>0.18557071028777214</v>
      </c>
      <c r="L4" s="23">
        <f>DEGREES(ACOS(1-(1/'ModelParams Lw'!G$15*SQRT(0.5*1.2/'Sound Power'!$C4)*('Sound Power'!$B4/3600)/('Sound Power'!$D4)/('Sound Power'!$F4))))</f>
        <v>0.15286053758038193</v>
      </c>
      <c r="M4" s="23">
        <f>DEGREES(ACOS(1-(1/'ModelParams Lw'!H$15*SQRT(0.5*1.2/'Sound Power'!$C4)*('Sound Power'!$B4/3600)/('Sound Power'!$D4)/('Sound Power'!$F4))))</f>
        <v>0.13790658958189592</v>
      </c>
      <c r="N4" s="23">
        <f>DEGREES(ACOS(1-(1/'ModelParams Lw'!I$15*SQRT(0.5*1.2/'Sound Power'!$C4)*('Sound Power'!$B4/3600)/('Sound Power'!$D4)/('Sound Power'!$F4))))</f>
        <v>0.20057774005055176</v>
      </c>
      <c r="O4" s="26">
        <f>('ModelParams Lw'!B$4*LN('Sound Power'!G4)/(1+EXP(-('Sound Power'!$D4*1000+'ModelParams Lw'!B$6)/'ModelParams Lw'!B$7))+'ModelParams Lw'!B$5)*LN('Sound Power'!$B4)-('ModelParams Lw'!B$8+'ModelParams Lw'!B$9*$D4+'ModelParams Lw'!B$10*'Sound Power'!$F4^'ModelParams Lw'!B$14+'ModelParams Lw'!B$11*LN('Sound Power'!G4)+'ModelParams Lw'!B$12*'Sound Power'!$D4*'Sound Power'!$F4+'ModelParams Lw'!B$13*'Sound Power'!$D4*LN('Sound Power'!G4))</f>
        <v>78.09107655027239</v>
      </c>
      <c r="P4" s="26">
        <f>('ModelParams Lw'!C$4*LN('Sound Power'!H4)/(1+EXP(-('Sound Power'!$D4*1000+'ModelParams Lw'!C$6)/'ModelParams Lw'!C$7))+'ModelParams Lw'!C$5)*LN('Sound Power'!$B4)-('ModelParams Lw'!C$8+'ModelParams Lw'!C$9*$D4+'ModelParams Lw'!C$10*'Sound Power'!$F4^'ModelParams Lw'!C$14+'ModelParams Lw'!C$11*LN('Sound Power'!H4)+'ModelParams Lw'!C$12*'Sound Power'!$D4*'Sound Power'!$F4+'ModelParams Lw'!C$13*'Sound Power'!$D4*LN('Sound Power'!H4))</f>
        <v>68.61248427653419</v>
      </c>
      <c r="Q4" s="26">
        <f>('ModelParams Lw'!D$4*LN('Sound Power'!I4)/(1+EXP(-('Sound Power'!$D4*1000+'ModelParams Lw'!D$6)/'ModelParams Lw'!D$7))+'ModelParams Lw'!D$5)*LN('Sound Power'!$B4)-('ModelParams Lw'!D$8+'ModelParams Lw'!D$9*$D4+'ModelParams Lw'!D$10*'Sound Power'!$F4^'ModelParams Lw'!D$14+'ModelParams Lw'!D$11*LN('Sound Power'!I4)+'ModelParams Lw'!D$12*'Sound Power'!$D4*'Sound Power'!$F4+'ModelParams Lw'!D$13*'Sound Power'!$D4*LN('Sound Power'!I4))</f>
        <v>62.379958695888632</v>
      </c>
      <c r="R4" s="26">
        <f>('ModelParams Lw'!E$4*LN('Sound Power'!J4)/(1+EXP(-('Sound Power'!$D4*1000+'ModelParams Lw'!E$6)/'ModelParams Lw'!E$7))+'ModelParams Lw'!E$5)*LN('Sound Power'!$B4)-('ModelParams Lw'!E$8+'ModelParams Lw'!E$9*$D4+'ModelParams Lw'!E$10*'Sound Power'!$F4^'ModelParams Lw'!E$14+'ModelParams Lw'!E$11*LN('Sound Power'!J4)+'ModelParams Lw'!E$12*'Sound Power'!$D4*'Sound Power'!$F4+'ModelParams Lw'!E$13*'Sound Power'!$D4*LN('Sound Power'!J4))</f>
        <v>56.708146785329376</v>
      </c>
      <c r="S4" s="26">
        <f>('ModelParams Lw'!F$4*LN('Sound Power'!K4)/(1+EXP(-('Sound Power'!$D4*1000+'ModelParams Lw'!F$6)/'ModelParams Lw'!F$7))+'ModelParams Lw'!F$5)*LN('Sound Power'!$B4)-('ModelParams Lw'!F$8+'ModelParams Lw'!F$9*$D4+'ModelParams Lw'!F$10*'Sound Power'!$F4^'ModelParams Lw'!F$14+'ModelParams Lw'!F$11*LN('Sound Power'!K4)+'ModelParams Lw'!F$12*'Sound Power'!$D4*'Sound Power'!$F4+'ModelParams Lw'!F$13*'Sound Power'!$D4*LN('Sound Power'!K4))</f>
        <v>55.554694291460635</v>
      </c>
      <c r="T4" s="26">
        <f>('ModelParams Lw'!G$4*LN('Sound Power'!L4)/(1+EXP(-('Sound Power'!$D4*1000+'ModelParams Lw'!G$6)/'ModelParams Lw'!G$7))+'ModelParams Lw'!G$5)*LN('Sound Power'!$B4)-('ModelParams Lw'!G$8+'ModelParams Lw'!G$9*$D4+'ModelParams Lw'!G$10*'Sound Power'!$F4^'ModelParams Lw'!G$14+'ModelParams Lw'!G$11*LN('Sound Power'!L4)+'ModelParams Lw'!G$12*'Sound Power'!$D4*'Sound Power'!$F4+'ModelParams Lw'!G$13*'Sound Power'!$D4*LN('Sound Power'!L4))</f>
        <v>52.275354402815083</v>
      </c>
      <c r="U4" s="26">
        <f>('ModelParams Lw'!H$4*LN('Sound Power'!M4)/(1+EXP(-('Sound Power'!$D4*1000+'ModelParams Lw'!H$6)/'ModelParams Lw'!H$7))+'ModelParams Lw'!H$5)*LN('Sound Power'!$B4)-('ModelParams Lw'!H$8+'ModelParams Lw'!H$9*$D4+'ModelParams Lw'!H$10*'Sound Power'!$F4^'ModelParams Lw'!H$14+'ModelParams Lw'!H$11*LN('Sound Power'!M4)+'ModelParams Lw'!H$12*'Sound Power'!$D4*'Sound Power'!$F4+'ModelParams Lw'!H$13*'Sound Power'!$D4*LN('Sound Power'!M4))</f>
        <v>49.223658406969435</v>
      </c>
      <c r="V4" s="26">
        <f>('ModelParams Lw'!I$4*LN('Sound Power'!N4)/(1+EXP(-('Sound Power'!$D4*1000+'ModelParams Lw'!I$6)/'ModelParams Lw'!I$7))+'ModelParams Lw'!I$5)*LN('Sound Power'!$B4)-('ModelParams Lw'!I$8+'ModelParams Lw'!I$9*$D4+'ModelParams Lw'!I$10*'Sound Power'!$F4^'ModelParams Lw'!I$14+'ModelParams Lw'!I$11*LN('Sound Power'!N4)+'ModelParams Lw'!I$12*'Sound Power'!$D4*'Sound Power'!$F4+'ModelParams Lw'!I$13*'Sound Power'!$D4*LN('Sound Power'!N4))</f>
        <v>45.220294221581582</v>
      </c>
      <c r="W4" s="26">
        <f>10*LOG10(IF(O4="",0,POWER(10,((O4+'ModelParams Lw'!$O$4)/10))) +IF(P4="",0,POWER(10,((P4+'ModelParams Lw'!$P$4)/10))) +IF(Q4="",0,POWER(10,((Q4+'ModelParams Lw'!$Q$4)/10))) +IF(R4="",0,POWER(10,((R4+'ModelParams Lw'!$R$4)/10))) +IF(S4="",0,POWER(10,((S4+'ModelParams Lw'!$S$4)/10))) +IF(T4="",0,POWER(10,((T4+'ModelParams Lw'!$T$4)/10))) +IF(U4="",0,POWER(10,((U4+'ModelParams Lw'!$U$4)/10)))+IF(V4="",0,POWER(10,((V4+'ModelParams Lw'!$V$4)/10))))</f>
        <v>61.786890956251924</v>
      </c>
      <c r="X4" s="26">
        <f>MAX(Y4:AF4)</f>
        <v>55.554694291460635</v>
      </c>
      <c r="Y4" s="26">
        <f>(O4-'ModelParams Lw'!O$10)/'ModelParams Lw'!O$11</f>
        <v>53.912755126927074</v>
      </c>
      <c r="Z4" s="26">
        <f>(P4-'ModelParams Lw'!P$10)/'ModelParams Lw'!P$11</f>
        <v>53.577568133947345</v>
      </c>
      <c r="AA4" s="26">
        <f>(Q4-'ModelParams Lw'!Q$10)/'ModelParams Lw'!Q$11</f>
        <v>54.171998597729711</v>
      </c>
      <c r="AB4" s="26">
        <f>(R4-'ModelParams Lw'!R$10)/'ModelParams Lw'!R$11</f>
        <v>53.29378520054351</v>
      </c>
      <c r="AC4" s="26">
        <f>(S4-'ModelParams Lw'!S$10)/'ModelParams Lw'!S$11</f>
        <v>55.554694291460635</v>
      </c>
      <c r="AD4" s="26">
        <f>(T4-'ModelParams Lw'!T$10)/'ModelParams Lw'!T$11</f>
        <v>54.951088081591223</v>
      </c>
      <c r="AE4" s="26">
        <f>(U4-'ModelParams Lw'!U$10)/'ModelParams Lw'!U$11</f>
        <v>53.974300884848233</v>
      </c>
      <c r="AF4" s="26">
        <f>(V4-'ModelParams Lw'!V$10)/'ModelParams Lw'!V$11</f>
        <v>51.670188564642309</v>
      </c>
      <c r="AG4" s="26">
        <f>(B4/3600)/(D4*E4)</f>
        <v>7</v>
      </c>
      <c r="AH4" s="26">
        <f>VLOOKUP(D4*1000,'ModelParams Lw'!$A$38:$D$58,4)</f>
        <v>0.5</v>
      </c>
      <c r="AI4" s="56">
        <f>VLOOKUP(D4*1000,'ModelParams Lw'!$A$38:$D$58,2)</f>
        <v>150</v>
      </c>
      <c r="AJ4" s="46">
        <f>AG4/AH4</f>
        <v>14</v>
      </c>
      <c r="AK4" s="26">
        <f>INDEX(LINEST(AL4:AN4,$AL$3:$AN$3,1),1)/2*($AK$3-$AL$3)+AL4</f>
        <v>2.0091857142857164</v>
      </c>
      <c r="AL4" s="26">
        <f>IF($AI4=100,'ModelParams Lw'!R$35*'Sound Power'!$AH4^2+'ModelParams Lw'!R$36*'Sound Power'!$AH4+'ModelParams Lw'!R$37,IF($AI4=150,'ModelParams Lw'!R$38*'Sound Power'!$AH4^2+'ModelParams Lw'!R$39*'Sound Power'!$AH4+'ModelParams Lw'!R$40,'ModelParams Lw'!R$41*'Sound Power'!$AH4^2+'ModelParams Lw'!R$42*'Sound Power'!$AH4+'ModelParams Lw'!R$43))</f>
        <v>3.4250000000000007</v>
      </c>
      <c r="AM4" s="26">
        <f>IF($AI4=100,'ModelParams Lw'!S$35*'Sound Power'!$AH4^2+'ModelParams Lw'!S$36*'Sound Power'!$AH4+'ModelParams Lw'!S$37,IF($AI4=150,'ModelParams Lw'!S$38*'Sound Power'!$AH4^2+'ModelParams Lw'!S$39*'Sound Power'!$AH4+'ModelParams Lw'!S$40,'ModelParams Lw'!S$41*'Sound Power'!$AH4^2+'ModelParams Lw'!S$42*'Sound Power'!$AH4+'ModelParams Lw'!S$43))</f>
        <v>9.875</v>
      </c>
      <c r="AN4" s="26">
        <f>IF($AI4=100,'ModelParams Lw'!T$35*'Sound Power'!$AH4^2+'ModelParams Lw'!T$36*'Sound Power'!$AH4+'ModelParams Lw'!T$37,IF($AI4=150,'ModelParams Lw'!T$38*'Sound Power'!$AH4^2+'ModelParams Lw'!T$39*'Sound Power'!$AH4+'ModelParams Lw'!T$40,'ModelParams Lw'!T$41*'Sound Power'!$AH4^2+'ModelParams Lw'!T$42*'Sound Power'!$AH4+'ModelParams Lw'!T$43))</f>
        <v>20.699999999999989</v>
      </c>
      <c r="AO4" s="26">
        <f>IF($AI4=100,'ModelParams Lw'!U$35*'Sound Power'!$AH4^2+'ModelParams Lw'!U$36*'Sound Power'!$AH4+'ModelParams Lw'!U$37,IF($AI4=150,'ModelParams Lw'!U$38*'Sound Power'!$AH4^2+'ModelParams Lw'!U$39*'Sound Power'!$AH4+'ModelParams Lw'!U$40,'ModelParams Lw'!U$41*'Sound Power'!$AH4^2+'ModelParams Lw'!U$42*'Sound Power'!$AH4+'ModelParams Lw'!U$43))</f>
        <v>30.700000000000003</v>
      </c>
      <c r="AP4" s="26">
        <f>IF($AI4=100,'ModelParams Lw'!V$35*'Sound Power'!$AH4^2+'ModelParams Lw'!V$36*'Sound Power'!$AH4+'ModelParams Lw'!V$37,IF($AI4=150,'ModelParams Lw'!V$38*'Sound Power'!$AH4^2+'ModelParams Lw'!V$39*'Sound Power'!$AH4+'ModelParams Lw'!V$40,'ModelParams Lw'!V$41*'Sound Power'!$AH4^2+'ModelParams Lw'!V$42*'Sound Power'!$AH4+'ModelParams Lw'!V$43))</f>
        <v>28.180000000000007</v>
      </c>
      <c r="AQ4" s="26">
        <f>IF($AI4=100,'ModelParams Lw'!W$35*'Sound Power'!$AH4^2+'ModelParams Lw'!W$36*'Sound Power'!$AH4+'ModelParams Lw'!W$37,IF($AI4=150,'ModelParams Lw'!W$38*'Sound Power'!$AH4^2+'ModelParams Lw'!W$39*'Sound Power'!$AH4+'ModelParams Lw'!W$40,'ModelParams Lw'!W$41*'Sound Power'!$AH4^2+'ModelParams Lw'!W$42*'Sound Power'!$AH4+'ModelParams Lw'!W$43))</f>
        <v>16.325000000000003</v>
      </c>
      <c r="AR4" s="26">
        <f>INDEX(LINEST(AO4:AQ4,$AO$3:$AQ$3,1),1)/2*($AR$3-$AQ$3)+AQ4</f>
        <v>6.4171428571428599</v>
      </c>
      <c r="AS4" s="26">
        <f>IF(26.83*LN($AJ4)-11.791-'ModelParams Lw'!B$35&lt;0,0,26.83*LN($AJ4)-11.791-'ModelParams Lw'!B$35)</f>
        <v>50.314908153577377</v>
      </c>
      <c r="AT4" s="26">
        <f>IF(26.83*LN($AJ4)-11.791-'ModelParams Lw'!C$35&lt;0,0,26.83*LN($AJ4)-11.791-'ModelParams Lw'!C$35)</f>
        <v>50.51490815357738</v>
      </c>
      <c r="AU4" s="26">
        <f>IF(26.83*LN($AJ4)-11.791-'ModelParams Lw'!D$35&lt;0,0,26.83*LN($AJ4)-11.791-'ModelParams Lw'!D$35)</f>
        <v>50.914908153577379</v>
      </c>
      <c r="AV4" s="26">
        <f>IF(26.83*LN($AJ4)-11.791-'ModelParams Lw'!E$35&lt;0,0,26.83*LN($AJ4)-11.791-'ModelParams Lw'!E$35)</f>
        <v>49.614908153577382</v>
      </c>
      <c r="AW4" s="26">
        <f>IF(26.83*LN($AJ4)-11.791-'ModelParams Lw'!F$35&lt;0,0,26.83*LN($AJ4)-11.791-'ModelParams Lw'!F$35)</f>
        <v>46.614908153577382</v>
      </c>
      <c r="AX4" s="26">
        <f>IF(26.83*LN($AJ4)-11.791-'ModelParams Lw'!G$35&lt;0,0,26.83*LN($AJ4)-11.791-'ModelParams Lw'!G$35)</f>
        <v>43.814908153577377</v>
      </c>
      <c r="AY4" s="26">
        <f>IF(26.83*LN($AJ4)-11.791-'ModelParams Lw'!H$35&lt;0,0,26.83*LN($AJ4)-11.791-'ModelParams Lw'!H$35)</f>
        <v>38.51490815357738</v>
      </c>
      <c r="AZ4" s="26">
        <f>IF(26.83*LN($AJ4)-11.791-'ModelParams Lw'!I$35&lt;0,0,26.83*LN($AJ4)-11.791-'ModelParams Lw'!I$35)</f>
        <v>34.01490815357738</v>
      </c>
      <c r="BA4" s="26">
        <f>10*LOG(10^(O4/10-AK4/10)+10^(AS4/10))</f>
        <v>76.093385893893611</v>
      </c>
      <c r="BB4" s="26">
        <f t="shared" ref="BB4:BH4" si="0">10*LOG(10^(P4/10-AL4/10)+10^(AT4/10))</f>
        <v>65.333105703671748</v>
      </c>
      <c r="BC4" s="26">
        <f t="shared" si="0"/>
        <v>54.792599736582304</v>
      </c>
      <c r="BD4" s="26">
        <f t="shared" si="0"/>
        <v>49.800180927371244</v>
      </c>
      <c r="BE4" s="26">
        <f t="shared" si="0"/>
        <v>46.643769663662731</v>
      </c>
      <c r="BF4" s="26">
        <f t="shared" si="0"/>
        <v>43.860989254251272</v>
      </c>
      <c r="BG4" s="26">
        <f t="shared" si="0"/>
        <v>39.567946227233165</v>
      </c>
      <c r="BH4" s="26">
        <f t="shared" si="0"/>
        <v>40.048287321604796</v>
      </c>
      <c r="BI4" s="26">
        <f>10*LOG10(IF(BA4="",0,POWER(10,((BA4+'ModelParams Lw'!$O$4)/10))) +IF(BB4="",0,POWER(10,((BB4+'ModelParams Lw'!$P$4)/10))) +IF(BC4="",0,POWER(10,((BC4+'ModelParams Lw'!$Q$4)/10))) +IF(BD4="",0,POWER(10,((BD4+'ModelParams Lw'!$R$4)/10))) +IF(BE4="",0,POWER(10,((BE4+'ModelParams Lw'!$S$4)/10))) +IF(BF4="",0,POWER(10,((BF4+'ModelParams Lw'!$T$4)/10))) +IF(BG4="",0,POWER(10,((BG4+'ModelParams Lw'!$U$4)/10)))+IF(BH4="",0,POWER(10,((BH4+'ModelParams Lw'!$V$4)/10))))</f>
        <v>55.637215652356218</v>
      </c>
      <c r="BJ4" s="26">
        <f>MAX(BK4:BR4)</f>
        <v>51.38403277708052</v>
      </c>
      <c r="BK4" s="26">
        <f>(BA4-'ModelParams Lw'!O$10)/'ModelParams Lw'!O$11</f>
        <v>51.38403277708052</v>
      </c>
      <c r="BL4" s="26">
        <f>(BB4-'ModelParams Lw'!P$10)/'ModelParams Lw'!P$11</f>
        <v>49.808167475484765</v>
      </c>
      <c r="BM4" s="26">
        <f>(BC4-'ModelParams Lw'!Q$10)/'ModelParams Lw'!Q$11</f>
        <v>46.013548103851939</v>
      </c>
      <c r="BN4" s="26">
        <f>(BD4-'ModelParams Lw'!R$10)/'ModelParams Lw'!R$11</f>
        <v>46.201417789908881</v>
      </c>
      <c r="BO4" s="26">
        <f>(BE4-'ModelParams Lw'!S$10)/'ModelParams Lw'!S$11</f>
        <v>46.643769663662731</v>
      </c>
      <c r="BP4" s="26">
        <f>(BF4-'ModelParams Lw'!T$10)/'ModelParams Lw'!T$11</f>
        <v>46.661073156897807</v>
      </c>
      <c r="BQ4" s="26">
        <f>(BG4-'ModelParams Lw'!U$10)/'ModelParams Lw'!U$11</f>
        <v>44.554093880227484</v>
      </c>
      <c r="BR4" s="26">
        <f>(BH4-'ModelParams Lw'!V$10)/'ModelParams Lw'!V$11</f>
        <v>46.64882264233475</v>
      </c>
      <c r="BS4" s="23">
        <f>IF(Calcul!$E9="SW",DEGREES(ACOS(1-(1/'ModelParams Lw'!C$25*SQRT(0.5*1.2/'Sound Power'!$C4)*('Sound Power'!$B4/3600)/('Sound Power'!$D4)/('Sound Power'!$F4)))),DEGREES(ACOS(1-(1/'ModelParams Lw'!C$29*SQRT(0.5*1.2/'Sound Power'!$C4)*('Sound Power'!$B4/3600)/('Sound Power'!$D4)/('Sound Power'!$F4)))))</f>
        <v>4.510970862146678</v>
      </c>
      <c r="BT4" s="23">
        <f>IF(Calcul!$E9="SW",DEGREES(ACOS(1-(1/'ModelParams Lw'!D$25*SQRT(0.5*1.2/'Sound Power'!$C4)*('Sound Power'!$B4/3600)/('Sound Power'!$D4)/('Sound Power'!$F4)))),DEGREES(ACOS(1-(1/'ModelParams Lw'!D$29*SQRT(0.5*1.2/'Sound Power'!$C4)*('Sound Power'!$B4/3600)/('Sound Power'!$D4)/('Sound Power'!$F4)))))</f>
        <v>3.1419546911019247</v>
      </c>
      <c r="BU4" s="23">
        <f>IF(Calcul!$E9="SW",DEGREES(ACOS(1-(1/'ModelParams Lw'!E$25*SQRT(0.5*1.2/'Sound Power'!$C4)*('Sound Power'!$B4/3600)/('Sound Power'!$D4)/('Sound Power'!$F4)))),DEGREES(ACOS(1-(1/'ModelParams Lw'!E$29*SQRT(0.5*1.2/'Sound Power'!$C4)*('Sound Power'!$B4/3600)/('Sound Power'!$D4)/('Sound Power'!$F4)))))</f>
        <v>0.93302404695614827</v>
      </c>
      <c r="BV4" s="23">
        <f>IF(Calcul!$E9="SW",DEGREES(ACOS(1-(1/'ModelParams Lw'!F$25*SQRT(0.5*1.2/'Sound Power'!$C4)*('Sound Power'!$B4/3600)/('Sound Power'!$D4)/('Sound Power'!$F4)))),DEGREES(ACOS(1-(1/'ModelParams Lw'!F$29*SQRT(0.5*1.2/'Sound Power'!$C4)*('Sound Power'!$B4/3600)/('Sound Power'!$D4)/('Sound Power'!$F4)))))</f>
        <v>3.2433201504226288</v>
      </c>
      <c r="BW4" s="23">
        <f>IF(Calcul!$E9="SW",DEGREES(ACOS(1-(1/'ModelParams Lw'!G$25*SQRT(0.5*1.2/'Sound Power'!$C4)*('Sound Power'!$B4/3600)/('Sound Power'!$D4)/('Sound Power'!$F4)))),DEGREES(ACOS(1-(1/'ModelParams Lw'!G$29*SQRT(0.5*1.2/'Sound Power'!$C4)*('Sound Power'!$B4/3600)/('Sound Power'!$D4)/('Sound Power'!$F4)))))</f>
        <v>2.7822835401435633</v>
      </c>
      <c r="BX4" s="23">
        <f>IF(Calcul!$E9="SW",DEGREES(ACOS(1-(1/'ModelParams Lw'!H$25*SQRT(0.5*1.2/'Sound Power'!$C4)*('Sound Power'!$B4/3600)/('Sound Power'!$D4)/('Sound Power'!$F4)))),DEGREES(ACOS(1-(1/'ModelParams Lw'!H$29*SQRT(0.5*1.2/'Sound Power'!$C4)*('Sound Power'!$B4/3600)/('Sound Power'!$D4)/('Sound Power'!$F4)))))</f>
        <v>2.7226006825891043</v>
      </c>
      <c r="BY4" s="23">
        <f>IF(Calcul!$E9="SW",DEGREES(ACOS(1-(1/'ModelParams Lw'!I$25*SQRT(0.5*1.2/'Sound Power'!$C4)*('Sound Power'!$B4/3600)/('Sound Power'!$D4)/('Sound Power'!$F4)))),DEGREES(ACOS(1-(1/'ModelParams Lw'!I$29*SQRT(0.5*1.2/'Sound Power'!$C4)*('Sound Power'!$B4/3600)/('Sound Power'!$D4)/('Sound Power'!$F4)))))</f>
        <v>3.1835130894823775</v>
      </c>
      <c r="BZ4" s="23">
        <f>IF(Calcul!$E9="SW",DEGREES(ACOS(1-(1/'ModelParams Lw'!J$25*SQRT(0.5*1.2/'Sound Power'!$C4)*('Sound Power'!$B4/3600)/('Sound Power'!$D4)/('Sound Power'!$F4)))),DEGREES(ACOS(1-(1/'ModelParams Lw'!J$29*SQRT(0.5*1.2/'Sound Power'!$C4)*('Sound Power'!$B4/3600)/('Sound Power'!$D4)/('Sound Power'!$F4)))))</f>
        <v>62.755902263879292</v>
      </c>
      <c r="CA4" s="26">
        <f>IF(Calcul!$E9="SW",'ModelParams Lw'!C$22+'ModelParams Lw'!C$23*LOG('Sound Power'!$D4/'Sound Power'!$E4)+'ModelParams Lw'!C$24*LN('Sound Power'!BS4),IF('ModelParams Lw'!C$26+'ModelParams Lw'!C$27*LOG('Sound Power'!$D4/'Sound Power'!$E4)+'ModelParams Lw'!C$28*LN('Sound Power'!BS4)&lt;'ModelParams Lw'!C$22+'ModelParams Lw'!C$23*LOG('Sound Power'!$D4/'Sound Power'!$E4)+'ModelParams Lw'!C$24*LN('Sound Power'!BS4),'ModelParams Lw'!C$22+'ModelParams Lw'!C$23*LOG('Sound Power'!$D4/'Sound Power'!$E4)+'ModelParams Lw'!C$24*LN('Sound Power'!BS4),'ModelParams Lw'!C$26+'ModelParams Lw'!C$27*LOG('Sound Power'!$D4/'Sound Power'!$E4)+'ModelParams Lw'!C$28*LN('Sound Power'!BS4)))</f>
        <v>22.053408350661424</v>
      </c>
      <c r="CB4" s="26">
        <f>IF(Calcul!$E9="SW",'ModelParams Lw'!D$22+'ModelParams Lw'!D$23*LOG('Sound Power'!$D4/'Sound Power'!$E4)+'ModelParams Lw'!D$24*LN('Sound Power'!BT4),IF('ModelParams Lw'!D$26+'ModelParams Lw'!D$27*LOG('Sound Power'!$D4/'Sound Power'!$E4)+'ModelParams Lw'!D$28*LN('Sound Power'!BT4)&lt;'ModelParams Lw'!D$22+'ModelParams Lw'!D$23*LOG('Sound Power'!$D4/'Sound Power'!$E4)+'ModelParams Lw'!D$24*LN('Sound Power'!BT4),'ModelParams Lw'!D$22+'ModelParams Lw'!D$23*LOG('Sound Power'!$D4/'Sound Power'!$E4)+'ModelParams Lw'!D$24*LN('Sound Power'!BT4),'ModelParams Lw'!D$26+'ModelParams Lw'!D$27*LOG('Sound Power'!$D4/'Sound Power'!$E4)+'ModelParams Lw'!D$28*LN('Sound Power'!BT4)))</f>
        <v>14.602515073672475</v>
      </c>
      <c r="CC4" s="26">
        <f>IF(Calcul!$E9="SW",'ModelParams Lw'!E$22+'ModelParams Lw'!E$23*LOG('Sound Power'!$D4/'Sound Power'!$E4)+'ModelParams Lw'!E$24*LN('Sound Power'!BU4),IF('ModelParams Lw'!E$26+'ModelParams Lw'!E$27*LOG('Sound Power'!$D4/'Sound Power'!$E4)+'ModelParams Lw'!E$28*LN('Sound Power'!BU4)&lt;'ModelParams Lw'!E$22+'ModelParams Lw'!E$23*LOG('Sound Power'!$D4/'Sound Power'!$E4)+'ModelParams Lw'!E$24*LN('Sound Power'!BU4),'ModelParams Lw'!E$22+'ModelParams Lw'!E$23*LOG('Sound Power'!$D4/'Sound Power'!$E4)+'ModelParams Lw'!E$24*LN('Sound Power'!BU4),'ModelParams Lw'!E$26+'ModelParams Lw'!E$27*LOG('Sound Power'!$D4/'Sound Power'!$E4)+'ModelParams Lw'!E$28*LN('Sound Power'!BU4)))</f>
        <v>18.28530120105146</v>
      </c>
      <c r="CD4" s="26">
        <f>IF(Calcul!$E9="SW",'ModelParams Lw'!F$22+'ModelParams Lw'!F$23*LOG('Sound Power'!$D4/'Sound Power'!$E4)+'ModelParams Lw'!F$24*LN('Sound Power'!BV4),IF('ModelParams Lw'!F$26+'ModelParams Lw'!F$27*LOG('Sound Power'!$D4/'Sound Power'!$E4)+'ModelParams Lw'!F$28*LN('Sound Power'!BV4)&lt;'ModelParams Lw'!F$22+'ModelParams Lw'!F$23*LOG('Sound Power'!$D4/'Sound Power'!$E4)+'ModelParams Lw'!F$24*LN('Sound Power'!BV4),'ModelParams Lw'!F$22+'ModelParams Lw'!F$23*LOG('Sound Power'!$D4/'Sound Power'!$E4)+'ModelParams Lw'!F$24*LN('Sound Power'!BV4),'ModelParams Lw'!F$26+'ModelParams Lw'!F$27*LOG('Sound Power'!$D4/'Sound Power'!$E4)+'ModelParams Lw'!F$28*LN('Sound Power'!BV4)))</f>
        <v>17.981325481099603</v>
      </c>
      <c r="CE4" s="26">
        <f>IF(Calcul!$E9="SW",'ModelParams Lw'!G$22+'ModelParams Lw'!G$23*LOG('Sound Power'!$D4/'Sound Power'!$E4)+'ModelParams Lw'!G$24*LN('Sound Power'!BW4),IF('ModelParams Lw'!G$26+'ModelParams Lw'!G$27*LOG('Sound Power'!$D4/'Sound Power'!$E4)+'ModelParams Lw'!G$28*LN('Sound Power'!BW4)&lt;'ModelParams Lw'!G$22+'ModelParams Lw'!G$23*LOG('Sound Power'!$D4/'Sound Power'!$E4)+'ModelParams Lw'!G$24*LN('Sound Power'!BW4),'ModelParams Lw'!G$22+'ModelParams Lw'!G$23*LOG('Sound Power'!$D4/'Sound Power'!$E4)+'ModelParams Lw'!G$24*LN('Sound Power'!BW4),'ModelParams Lw'!G$26+'ModelParams Lw'!G$27*LOG('Sound Power'!$D4/'Sound Power'!$E4)+'ModelParams Lw'!G$28*LN('Sound Power'!BW4)))</f>
        <v>19.873210611751784</v>
      </c>
      <c r="CF4" s="26">
        <f>IF(Calcul!$E9="SW",'ModelParams Lw'!H$22+'ModelParams Lw'!H$23*LOG('Sound Power'!$D4/'Sound Power'!$E4)+'ModelParams Lw'!H$24*LN('Sound Power'!BX4),IF('ModelParams Lw'!H$26+'ModelParams Lw'!H$27*LOG('Sound Power'!$D4/'Sound Power'!$E4)+'ModelParams Lw'!H$28*LN('Sound Power'!BX4)&lt;'ModelParams Lw'!H$22+'ModelParams Lw'!H$23*LOG('Sound Power'!$D4/'Sound Power'!$E4)+'ModelParams Lw'!H$24*LN('Sound Power'!BX4),'ModelParams Lw'!H$22+'ModelParams Lw'!H$23*LOG('Sound Power'!$D4/'Sound Power'!$E4)+'ModelParams Lw'!H$24*LN('Sound Power'!BX4),'ModelParams Lw'!H$26+'ModelParams Lw'!H$27*LOG('Sound Power'!$D4/'Sound Power'!$E4)+'ModelParams Lw'!H$28*LN('Sound Power'!BX4)))</f>
        <v>19.39710013425055</v>
      </c>
      <c r="CG4" s="26">
        <f>IF(Calcul!$E9="SW",'ModelParams Lw'!I$22+'ModelParams Lw'!I$23*LOG('Sound Power'!$D4/'Sound Power'!$E4)+'ModelParams Lw'!I$24*LN('Sound Power'!BY4),IF('ModelParams Lw'!I$26+'ModelParams Lw'!I$27*LOG('Sound Power'!$D4/'Sound Power'!$E4)+'ModelParams Lw'!I$28*LN('Sound Power'!BY4)&lt;'ModelParams Lw'!I$22+'ModelParams Lw'!I$23*LOG('Sound Power'!$D4/'Sound Power'!$E4)+'ModelParams Lw'!I$24*LN('Sound Power'!BY4),'ModelParams Lw'!I$22+'ModelParams Lw'!I$23*LOG('Sound Power'!$D4/'Sound Power'!$E4)+'ModelParams Lw'!I$24*LN('Sound Power'!BY4),'ModelParams Lw'!I$26+'ModelParams Lw'!I$27*LOG('Sound Power'!$D4/'Sound Power'!$E4)+'ModelParams Lw'!I$28*LN('Sound Power'!BY4)))</f>
        <v>19.18965281660255</v>
      </c>
      <c r="CH4" s="26">
        <f>IF(Calcul!$E9="SW",'ModelParams Lw'!J$22+'ModelParams Lw'!J$23*LOG('Sound Power'!$D4/'Sound Power'!$E4)+'ModelParams Lw'!J$24*LN('Sound Power'!BZ4),IF('ModelParams Lw'!J$26+'ModelParams Lw'!J$27*LOG('Sound Power'!$D4/'Sound Power'!$E4)+'ModelParams Lw'!J$28*LN('Sound Power'!BZ4)&lt;'ModelParams Lw'!J$22+'ModelParams Lw'!J$23*LOG('Sound Power'!$D4/'Sound Power'!$E4)+'ModelParams Lw'!J$24*LN('Sound Power'!BZ4),'ModelParams Lw'!J$22+'ModelParams Lw'!J$23*LOG('Sound Power'!$D4/'Sound Power'!$E4)+'ModelParams Lw'!J$24*LN('Sound Power'!BZ4),'ModelParams Lw'!J$26+'ModelParams Lw'!J$27*LOG('Sound Power'!$D4/'Sound Power'!$E4)+'ModelParams Lw'!J$28*LN('Sound Power'!BZ4)))</f>
        <v>15.788043068700986</v>
      </c>
      <c r="CI4" s="26">
        <f>O4+10*LOG((2*0.4*$D4+2*0.4*$E4)/($D4*$E4))-CA4</f>
        <v>63.307655478973587</v>
      </c>
      <c r="CJ4" s="26">
        <f t="shared" ref="CJ4:CP4" si="1">P4+10*LOG((2*0.4*$D4+2*0.4*$E4)/($D4*$E4))-CB4</f>
        <v>61.279956482224335</v>
      </c>
      <c r="CK4" s="26">
        <f t="shared" si="1"/>
        <v>51.364644774199796</v>
      </c>
      <c r="CL4" s="26">
        <f t="shared" si="1"/>
        <v>45.996808583592397</v>
      </c>
      <c r="CM4" s="26">
        <f t="shared" si="1"/>
        <v>42.951470959071472</v>
      </c>
      <c r="CN4" s="26">
        <f t="shared" si="1"/>
        <v>40.148241547927157</v>
      </c>
      <c r="CO4" s="26">
        <f t="shared" si="1"/>
        <v>37.303992869729512</v>
      </c>
      <c r="CP4" s="26">
        <f t="shared" si="1"/>
        <v>36.70223843224322</v>
      </c>
      <c r="CQ4" s="26">
        <f>10*LOG10(IF(CI4="",0,POWER(10,((CI4+'ModelParams Lw'!$O$4)/10))) +IF(CJ4="",0,POWER(10,((CJ4+'ModelParams Lw'!$P$4)/10))) +IF(CK4="",0,POWER(10,((CK4+'ModelParams Lw'!$Q$4)/10))) +IF(CL4="",0,POWER(10,((CL4+'ModelParams Lw'!$R$4)/10))) +IF(CM4="",0,POWER(10,((CM4+'ModelParams Lw'!$S$4)/10))) +IF(CN4="",0,POWER(10,((CN4+'ModelParams Lw'!$T$4)/10))) +IF(CO4="",0,POWER(10,((CO4+'ModelParams Lw'!$U$4)/10)))+IF(CP4="",0,POWER(10,((CP4+'ModelParams Lw'!$V$4)/10))))</f>
        <v>50.784928753459504</v>
      </c>
      <c r="CR4" s="26">
        <f>MAX(CS4:CZ4)</f>
        <v>45.149375266924523</v>
      </c>
      <c r="CS4" s="26">
        <f>(CI4-'ModelParams Lw'!$O$10)/'ModelParams Lw'!$O$11</f>
        <v>35.199563897434921</v>
      </c>
      <c r="CT4" s="26">
        <f>(CJ4-'ModelParams Lw'!$P$10)/'ModelParams Lw'!$P$11</f>
        <v>45.149375266924523</v>
      </c>
      <c r="CU4" s="26">
        <f>(CK4-'ModelParams Lw'!$Q$10)/'ModelParams Lw'!$Q$11</f>
        <v>42.327575026021286</v>
      </c>
      <c r="CV4" s="26">
        <f>(CL4-'ModelParams Lw'!$R$10)/'ModelParams Lw'!$R$11</f>
        <v>42.29651805296961</v>
      </c>
      <c r="CW4" s="26">
        <f>(CM4-'ModelParams Lw'!$S$10)/'ModelParams Lw'!$S$11</f>
        <v>42.951470959071472</v>
      </c>
      <c r="CX4" s="26">
        <f>(CN4-'ModelParams Lw'!$T$10)/'ModelParams Lw'!$T$11</f>
        <v>43.003193643277989</v>
      </c>
      <c r="CY4" s="26">
        <f>(CO4-'ModelParams Lw'!$U$10)/'ModelParams Lw'!$U$11</f>
        <v>42.345358897297089</v>
      </c>
      <c r="CZ4" s="26">
        <f>(CP4-'ModelParams Lw'!$V$10)/'ModelParams Lw'!$V$11</f>
        <v>43.400231487614775</v>
      </c>
    </row>
    <row r="5" spans="1:104" x14ac:dyDescent="0.2">
      <c r="A5" s="13">
        <f>Calcul!A10</f>
        <v>1008</v>
      </c>
      <c r="B5" s="13">
        <f t="shared" ref="B5:B68" si="2">A5*IF(A4="[L/s]",3.6,IF(A4="[m³/s]",1/3600,1))</f>
        <v>1008</v>
      </c>
      <c r="C5" s="13">
        <f>Calcul!B10</f>
        <v>100</v>
      </c>
      <c r="D5" s="13">
        <f>Calcul!C10/1000</f>
        <v>0.2</v>
      </c>
      <c r="E5" s="13">
        <f>Calcul!D10/1000</f>
        <v>0.2</v>
      </c>
      <c r="F5" s="13">
        <f t="shared" ref="F5:F68" si="3">_xlfn.CEILING.MATH(E5*1000,100)/1000</f>
        <v>0.2</v>
      </c>
      <c r="G5" s="23">
        <f>DEGREES(ACOS(1-(1/'ModelParams Lw'!B$15*SQRT(0.5*1.2/'Sound Power'!$C5)*('Sound Power'!$B5/3600)/('Sound Power'!$D5)/('Sound Power'!$F5))))</f>
        <v>0.15449565358916936</v>
      </c>
      <c r="H5" s="23">
        <f>DEGREES(ACOS(1-(1/'ModelParams Lw'!C$15*SQRT(0.5*1.2/'Sound Power'!$C5)*('Sound Power'!$B5/3600)/('Sound Power'!$D5)/('Sound Power'!$F5))))</f>
        <v>0.29927577236998532</v>
      </c>
      <c r="I5" s="23">
        <f>DEGREES(ACOS(1-(1/'ModelParams Lw'!D$15*SQRT(0.5*1.2/'Sound Power'!$C5)*('Sound Power'!$B5/3600)/('Sound Power'!$D5)/('Sound Power'!$F5))))</f>
        <v>0.34816416998851923</v>
      </c>
      <c r="J5" s="23">
        <f>DEGREES(ACOS(1-(1/'ModelParams Lw'!E$15*SQRT(0.5*1.2/'Sound Power'!$C5)*('Sound Power'!$B5/3600)/('Sound Power'!$D5)/('Sound Power'!$F5))))</f>
        <v>0.27577243508469756</v>
      </c>
      <c r="K5" s="23">
        <f>DEGREES(ACOS(1-(1/'ModelParams Lw'!F$15*SQRT(0.5*1.2/'Sound Power'!$C5)*('Sound Power'!$B5/3600)/('Sound Power'!$D5)/('Sound Power'!$F5))))</f>
        <v>0.18557071028777214</v>
      </c>
      <c r="L5" s="23">
        <f>DEGREES(ACOS(1-(1/'ModelParams Lw'!G$15*SQRT(0.5*1.2/'Sound Power'!$C5)*('Sound Power'!$B5/3600)/('Sound Power'!$D5)/('Sound Power'!$F5))))</f>
        <v>0.15286053758038193</v>
      </c>
      <c r="M5" s="23">
        <f>DEGREES(ACOS(1-(1/'ModelParams Lw'!H$15*SQRT(0.5*1.2/'Sound Power'!$C5)*('Sound Power'!$B5/3600)/('Sound Power'!$D5)/('Sound Power'!$F5))))</f>
        <v>0.13790658958189592</v>
      </c>
      <c r="N5" s="23">
        <f>DEGREES(ACOS(1-(1/'ModelParams Lw'!I$15*SQRT(0.5*1.2/'Sound Power'!$C5)*('Sound Power'!$B5/3600)/('Sound Power'!$D5)/('Sound Power'!$F5))))</f>
        <v>0.20057774005055176</v>
      </c>
      <c r="O5" s="26">
        <f>('ModelParams Lw'!B$4*LN('Sound Power'!G5)/(1+EXP(-('Sound Power'!$D5*1000+'ModelParams Lw'!B$6)/'ModelParams Lw'!B$7))+'ModelParams Lw'!B$5)*LN('Sound Power'!$B5)-('ModelParams Lw'!B$8+'ModelParams Lw'!B$9*$D5+'ModelParams Lw'!B$10*'Sound Power'!$F5^'ModelParams Lw'!B$14+'ModelParams Lw'!B$11*LN('Sound Power'!G5)+'ModelParams Lw'!B$12*'Sound Power'!$D5*'Sound Power'!$F5+'ModelParams Lw'!B$13*'Sound Power'!$D5*LN('Sound Power'!G5))</f>
        <v>83.696242681857711</v>
      </c>
      <c r="P5" s="26">
        <f>('ModelParams Lw'!C$4*LN('Sound Power'!H5)/(1+EXP(-('Sound Power'!$D5*1000+'ModelParams Lw'!C$6)/'ModelParams Lw'!C$7))+'ModelParams Lw'!C$5)*LN('Sound Power'!$B5)-('ModelParams Lw'!C$8+'ModelParams Lw'!C$9*$D5+'ModelParams Lw'!C$10*'Sound Power'!$F5^'ModelParams Lw'!C$14+'ModelParams Lw'!C$11*LN('Sound Power'!H5)+'ModelParams Lw'!C$12*'Sound Power'!$D5*'Sound Power'!$F5+'ModelParams Lw'!C$13*'Sound Power'!$D5*LN('Sound Power'!H5))</f>
        <v>74.462053193305792</v>
      </c>
      <c r="Q5" s="26">
        <f>('ModelParams Lw'!D$4*LN('Sound Power'!I5)/(1+EXP(-('Sound Power'!$D5*1000+'ModelParams Lw'!D$6)/'ModelParams Lw'!D$7))+'ModelParams Lw'!D$5)*LN('Sound Power'!$B5)-('ModelParams Lw'!D$8+'ModelParams Lw'!D$9*$D5+'ModelParams Lw'!D$10*'Sound Power'!$F5^'ModelParams Lw'!D$14+'ModelParams Lw'!D$11*LN('Sound Power'!I5)+'ModelParams Lw'!D$12*'Sound Power'!$D5*'Sound Power'!$F5+'ModelParams Lw'!D$13*'Sound Power'!$D5*LN('Sound Power'!I5))</f>
        <v>61.893413547605377</v>
      </c>
      <c r="R5" s="26">
        <f>('ModelParams Lw'!E$4*LN('Sound Power'!J5)/(1+EXP(-('Sound Power'!$D5*1000+'ModelParams Lw'!E$6)/'ModelParams Lw'!E$7))+'ModelParams Lw'!E$5)*LN('Sound Power'!$B5)-('ModelParams Lw'!E$8+'ModelParams Lw'!E$9*$D5+'ModelParams Lw'!E$10*'Sound Power'!$F5^'ModelParams Lw'!E$14+'ModelParams Lw'!E$11*LN('Sound Power'!J5)+'ModelParams Lw'!E$12*'Sound Power'!$D5*'Sound Power'!$F5+'ModelParams Lw'!E$13*'Sound Power'!$D5*LN('Sound Power'!J5))</f>
        <v>56.709246549576619</v>
      </c>
      <c r="S5" s="26">
        <f>('ModelParams Lw'!F$4*LN('Sound Power'!K5)/(1+EXP(-('Sound Power'!$D5*1000+'ModelParams Lw'!F$6)/'ModelParams Lw'!F$7))+'ModelParams Lw'!F$5)*LN('Sound Power'!$B5)-('ModelParams Lw'!F$8+'ModelParams Lw'!F$9*$D5+'ModelParams Lw'!F$10*'Sound Power'!$F5^'ModelParams Lw'!F$14+'ModelParams Lw'!F$11*LN('Sound Power'!K5)+'ModelParams Lw'!F$12*'Sound Power'!$D5*'Sound Power'!$F5+'ModelParams Lw'!F$13*'Sound Power'!$D5*LN('Sound Power'!K5))</f>
        <v>52.556690181437205</v>
      </c>
      <c r="T5" s="26">
        <f>('ModelParams Lw'!G$4*LN('Sound Power'!L5)/(1+EXP(-('Sound Power'!$D5*1000+'ModelParams Lw'!G$6)/'ModelParams Lw'!G$7))+'ModelParams Lw'!G$5)*LN('Sound Power'!$B5)-('ModelParams Lw'!G$8+'ModelParams Lw'!G$9*$D5+'ModelParams Lw'!G$10*'Sound Power'!$F5^'ModelParams Lw'!G$14+'ModelParams Lw'!G$11*LN('Sound Power'!L5)+'ModelParams Lw'!G$12*'Sound Power'!$D5*'Sound Power'!$F5+'ModelParams Lw'!G$13*'Sound Power'!$D5*LN('Sound Power'!L5))</f>
        <v>49.300808968704786</v>
      </c>
      <c r="U5" s="26">
        <f>('ModelParams Lw'!H$4*LN('Sound Power'!M5)/(1+EXP(-('Sound Power'!$D5*1000+'ModelParams Lw'!H$6)/'ModelParams Lw'!H$7))+'ModelParams Lw'!H$5)*LN('Sound Power'!$B5)-('ModelParams Lw'!H$8+'ModelParams Lw'!H$9*$D5+'ModelParams Lw'!H$10*'Sound Power'!$F5^'ModelParams Lw'!H$14+'ModelParams Lw'!H$11*LN('Sound Power'!M5)+'ModelParams Lw'!H$12*'Sound Power'!$D5*'Sound Power'!$F5+'ModelParams Lw'!H$13*'Sound Power'!$D5*LN('Sound Power'!M5))</f>
        <v>44.438271417484657</v>
      </c>
      <c r="V5" s="26">
        <f>('ModelParams Lw'!I$4*LN('Sound Power'!N5)/(1+EXP(-('Sound Power'!$D5*1000+'ModelParams Lw'!I$6)/'ModelParams Lw'!I$7))+'ModelParams Lw'!I$5)*LN('Sound Power'!$B5)-('ModelParams Lw'!I$8+'ModelParams Lw'!I$9*$D5+'ModelParams Lw'!I$10*'Sound Power'!$F5^'ModelParams Lw'!I$14+'ModelParams Lw'!I$11*LN('Sound Power'!N5)+'ModelParams Lw'!I$12*'Sound Power'!$D5*'Sound Power'!$F5+'ModelParams Lw'!I$13*'Sound Power'!$D5*LN('Sound Power'!N5))</f>
        <v>38.592723504797902</v>
      </c>
      <c r="W5" s="26">
        <f>10*LOG10(IF(O5="",0,POWER(10,((O5+'ModelParams Lw'!$O$4)/10))) +IF(P5="",0,POWER(10,((P5+'ModelParams Lw'!$P$4)/10))) +IF(Q5="",0,POWER(10,((Q5+'ModelParams Lw'!$Q$4)/10))) +IF(R5="",0,POWER(10,((R5+'ModelParams Lw'!$R$4)/10))) +IF(S5="",0,POWER(10,((S5+'ModelParams Lw'!$S$4)/10))) +IF(T5="",0,POWER(10,((T5+'ModelParams Lw'!$T$4)/10))) +IF(U5="",0,POWER(10,((U5+'ModelParams Lw'!$U$4)/10)))+IF(V5="",0,POWER(10,((V5+'ModelParams Lw'!$V$4)/10))))</f>
        <v>63.050224358974475</v>
      </c>
      <c r="X5" s="26">
        <f t="shared" ref="X5:X35" si="4">MAX(Y5:AF5)</f>
        <v>61.007902128933807</v>
      </c>
      <c r="Y5" s="26">
        <f>(O5-'ModelParams Lw'!O$10)/'ModelParams Lw'!O$11</f>
        <v>61.007902128933807</v>
      </c>
      <c r="Z5" s="26">
        <f>(P5-'ModelParams Lw'!P$10)/'ModelParams Lw'!P$11</f>
        <v>60.301210567018153</v>
      </c>
      <c r="AA5" s="26">
        <f>(Q5-'ModelParams Lw'!Q$10)/'ModelParams Lw'!Q$11</f>
        <v>53.648831771618681</v>
      </c>
      <c r="AB5" s="26">
        <f>(R5-'ModelParams Lw'!R$10)/'ModelParams Lw'!R$11</f>
        <v>53.294914321947253</v>
      </c>
      <c r="AC5" s="26">
        <f>(S5-'ModelParams Lw'!S$10)/'ModelParams Lw'!S$11</f>
        <v>52.556690181437205</v>
      </c>
      <c r="AD5" s="26">
        <f>(T5-'ModelParams Lw'!T$10)/'ModelParams Lw'!T$11</f>
        <v>52.020501446999795</v>
      </c>
      <c r="AE5" s="26">
        <f>(U5-'ModelParams Lw'!U$10)/'ModelParams Lw'!U$11</f>
        <v>49.305630651204552</v>
      </c>
      <c r="AF5" s="26">
        <f>(V5-'ModelParams Lw'!V$10)/'ModelParams Lw'!V$11</f>
        <v>45.235653888153301</v>
      </c>
      <c r="AG5" s="26">
        <f t="shared" ref="AG5:AG35" si="5">(B5/3600)/(D5*E5)</f>
        <v>6.9999999999999991</v>
      </c>
      <c r="AH5" s="26">
        <f>VLOOKUP(D5*1000,'ModelParams Lw'!$A$38:$D$58,4)</f>
        <v>0.5</v>
      </c>
      <c r="AI5" s="56">
        <f>VLOOKUP(D5*1000,'ModelParams Lw'!$A$38:$D$58,2)</f>
        <v>100</v>
      </c>
      <c r="AJ5" s="46">
        <f t="shared" ref="AJ5:AJ35" si="6">AG5/AH5</f>
        <v>13.999999999999998</v>
      </c>
      <c r="AK5" s="26">
        <f t="shared" ref="AK5:AK35" si="7">INDEX(LINEST(AL5:AN5,$AL$3:$AN$3,1),1)/2*($AK$3-$AL$3)+AL5</f>
        <v>1.0921122285714284</v>
      </c>
      <c r="AL5" s="26">
        <f>IF($AI5=100,'ModelParams Lw'!R$35*'Sound Power'!$AH5^2+'ModelParams Lw'!R$36*'Sound Power'!$AH5+'ModelParams Lw'!R$37,IF($AI5=150,'ModelParams Lw'!R$38*'Sound Power'!$AH5^2+'ModelParams Lw'!R$39*'Sound Power'!$AH5+'ModelParams Lw'!R$40,'ModelParams Lw'!R$41*'Sound Power'!$AH5^2+'ModelParams Lw'!R$42*'Sound Power'!$AH5+'ModelParams Lw'!R$43))</f>
        <v>2.7988499999999998</v>
      </c>
      <c r="AM5" s="26">
        <f>IF($AI5=100,'ModelParams Lw'!S$35*'Sound Power'!$AH5^2+'ModelParams Lw'!S$36*'Sound Power'!$AH5+'ModelParams Lw'!S$37,IF($AI5=150,'ModelParams Lw'!S$38*'Sound Power'!$AH5^2+'ModelParams Lw'!S$39*'Sound Power'!$AH5+'ModelParams Lw'!S$40,'ModelParams Lw'!S$41*'Sound Power'!$AH5^2+'ModelParams Lw'!S$42*'Sound Power'!$AH5+'ModelParams Lw'!S$43))</f>
        <v>9.0380000000000038</v>
      </c>
      <c r="AN5" s="26">
        <f>IF($AI5=100,'ModelParams Lw'!T$35*'Sound Power'!$AH5^2+'ModelParams Lw'!T$36*'Sound Power'!$AH5+'ModelParams Lw'!T$37,IF($AI5=150,'ModelParams Lw'!T$38*'Sound Power'!$AH5^2+'ModelParams Lw'!T$39*'Sound Power'!$AH5+'ModelParams Lw'!T$40,'ModelParams Lw'!T$41*'Sound Power'!$AH5^2+'ModelParams Lw'!T$42*'Sound Power'!$AH5+'ModelParams Lw'!T$43))</f>
        <v>23.316299999999998</v>
      </c>
      <c r="AO5" s="26">
        <f>IF($AI5=100,'ModelParams Lw'!U$35*'Sound Power'!$AH5^2+'ModelParams Lw'!U$36*'Sound Power'!$AH5+'ModelParams Lw'!U$37,IF($AI5=150,'ModelParams Lw'!U$38*'Sound Power'!$AH5^2+'ModelParams Lw'!U$39*'Sound Power'!$AH5+'ModelParams Lw'!U$40,'ModelParams Lw'!U$41*'Sound Power'!$AH5^2+'ModelParams Lw'!U$42*'Sound Power'!$AH5+'ModelParams Lw'!U$43))</f>
        <v>37.802500000000002</v>
      </c>
      <c r="AP5" s="26">
        <f>IF($AI5=100,'ModelParams Lw'!V$35*'Sound Power'!$AH5^2+'ModelParams Lw'!V$36*'Sound Power'!$AH5+'ModelParams Lw'!V$37,IF($AI5=150,'ModelParams Lw'!V$38*'Sound Power'!$AH5^2+'ModelParams Lw'!V$39*'Sound Power'!$AH5+'ModelParams Lw'!V$40,'ModelParams Lw'!V$41*'Sound Power'!$AH5^2+'ModelParams Lw'!V$42*'Sound Power'!$AH5+'ModelParams Lw'!V$43))</f>
        <v>36.177499999999981</v>
      </c>
      <c r="AQ5" s="26">
        <f>IF($AI5=100,'ModelParams Lw'!W$35*'Sound Power'!$AH5^2+'ModelParams Lw'!W$36*'Sound Power'!$AH5+'ModelParams Lw'!W$37,IF($AI5=150,'ModelParams Lw'!W$38*'Sound Power'!$AH5^2+'ModelParams Lw'!W$39*'Sound Power'!$AH5+'ModelParams Lw'!W$40,'ModelParams Lw'!W$41*'Sound Power'!$AH5^2+'ModelParams Lw'!W$42*'Sound Power'!$AH5+'ModelParams Lw'!W$43))</f>
        <v>21.682500000000005</v>
      </c>
      <c r="AR5" s="26">
        <f t="shared" ref="AR5:AR35" si="8">INDEX(LINEST(AO5:AQ5,$AO$3:$AQ$3,1),1)/2*($AR$3-$AQ$3)+AQ5</f>
        <v>10.400357142857152</v>
      </c>
      <c r="AS5" s="26">
        <f>IF(26.83*LN($AJ5)-11.791-'ModelParams Lw'!B$35&lt;0,0,26.83*LN($AJ5)-11.791-'ModelParams Lw'!B$35)</f>
        <v>50.314908153577377</v>
      </c>
      <c r="AT5" s="26">
        <f>IF(26.83*LN($AJ5)-11.791-'ModelParams Lw'!C$35&lt;0,0,26.83*LN($AJ5)-11.791-'ModelParams Lw'!C$35)</f>
        <v>50.51490815357738</v>
      </c>
      <c r="AU5" s="26">
        <f>IF(26.83*LN($AJ5)-11.791-'ModelParams Lw'!D$35&lt;0,0,26.83*LN($AJ5)-11.791-'ModelParams Lw'!D$35)</f>
        <v>50.914908153577379</v>
      </c>
      <c r="AV5" s="26">
        <f>IF(26.83*LN($AJ5)-11.791-'ModelParams Lw'!E$35&lt;0,0,26.83*LN($AJ5)-11.791-'ModelParams Lw'!E$35)</f>
        <v>49.614908153577382</v>
      </c>
      <c r="AW5" s="26">
        <f>IF(26.83*LN($AJ5)-11.791-'ModelParams Lw'!F$35&lt;0,0,26.83*LN($AJ5)-11.791-'ModelParams Lw'!F$35)</f>
        <v>46.614908153577382</v>
      </c>
      <c r="AX5" s="26">
        <f>IF(26.83*LN($AJ5)-11.791-'ModelParams Lw'!G$35&lt;0,0,26.83*LN($AJ5)-11.791-'ModelParams Lw'!G$35)</f>
        <v>43.814908153577377</v>
      </c>
      <c r="AY5" s="26">
        <f>IF(26.83*LN($AJ5)-11.791-'ModelParams Lw'!H$35&lt;0,0,26.83*LN($AJ5)-11.791-'ModelParams Lw'!H$35)</f>
        <v>38.51490815357738</v>
      </c>
      <c r="AZ5" s="26">
        <f>IF(26.83*LN($AJ5)-11.791-'ModelParams Lw'!I$35&lt;0,0,26.83*LN($AJ5)-11.791-'ModelParams Lw'!I$35)</f>
        <v>34.01490815357738</v>
      </c>
      <c r="BA5" s="26">
        <f t="shared" ref="BA5:BA68" si="9">10*LOG(10^(O5/10-AK5/10)+10^(AS5/10))</f>
        <v>82.606693366672076</v>
      </c>
      <c r="BB5" s="26">
        <f t="shared" ref="BB5:BB68" si="10">10*LOG(10^(P5/10-AL5/10)+10^(AT5/10))</f>
        <v>71.696415050069987</v>
      </c>
      <c r="BC5" s="26">
        <f t="shared" ref="BC5:BC68" si="11">10*LOG(10^(Q5/10-AM5/10)+10^(AU5/10))</f>
        <v>55.002952609210318</v>
      </c>
      <c r="BD5" s="26">
        <f t="shared" ref="BD5:BD68" si="12">10*LOG(10^(R5/10-AN5/10)+10^(AV5/10))</f>
        <v>49.717345009613652</v>
      </c>
      <c r="BE5" s="26">
        <f t="shared" ref="BE5:BE68" si="13">10*LOG(10^(S5/10-AO5/10)+10^(AW5/10))</f>
        <v>46.61773675057826</v>
      </c>
      <c r="BF5" s="26">
        <f t="shared" ref="BF5:BF68" si="14">10*LOG(10^(T5/10-AP5/10)+10^(AX5/10))</f>
        <v>43.818610177990919</v>
      </c>
      <c r="BG5" s="26">
        <f t="shared" ref="BG5:BG68" si="15">10*LOG(10^(U5/10-AQ5/10)+10^(AY5/10))</f>
        <v>38.62871486548088</v>
      </c>
      <c r="BH5" s="26">
        <f t="shared" ref="BH5:BH68" si="16">10*LOG(10^(V5/10-AR5/10)+10^(AZ5/10))</f>
        <v>35.024349091429151</v>
      </c>
      <c r="BI5" s="26">
        <f>10*LOG10(IF(BA5="",0,POWER(10,((BA5+'ModelParams Lw'!$O$4)/10))) +IF(BB5="",0,POWER(10,((BB5+'ModelParams Lw'!$P$4)/10))) +IF(BC5="",0,POWER(10,((BC5+'ModelParams Lw'!$Q$4)/10))) +IF(BD5="",0,POWER(10,((BD5+'ModelParams Lw'!$R$4)/10))) +IF(BE5="",0,POWER(10,((BE5+'ModelParams Lw'!$S$4)/10))) +IF(BF5="",0,POWER(10,((BF5+'ModelParams Lw'!$T$4)/10))) +IF(BG5="",0,POWER(10,((BG5+'ModelParams Lw'!$U$4)/10)))+IF(BH5="",0,POWER(10,((BH5+'ModelParams Lw'!$V$4)/10))))</f>
        <v>59.902498276089503</v>
      </c>
      <c r="BJ5" s="26">
        <f t="shared" ref="BJ5:BJ35" si="17">MAX(BK5:BR5)</f>
        <v>59.628725780597563</v>
      </c>
      <c r="BK5" s="26">
        <f>(BA5-'ModelParams Lw'!O$10)/'ModelParams Lw'!O$11</f>
        <v>59.628725780597563</v>
      </c>
      <c r="BL5" s="26">
        <f>(BB5-'ModelParams Lw'!P$10)/'ModelParams Lw'!P$11</f>
        <v>57.122316149505735</v>
      </c>
      <c r="BM5" s="26">
        <f>(BC5-'ModelParams Lw'!Q$10)/'ModelParams Lw'!Q$11</f>
        <v>46.239733988398186</v>
      </c>
      <c r="BN5" s="26">
        <f>(BD5-'ModelParams Lw'!R$10)/'ModelParams Lw'!R$11</f>
        <v>46.116370646420592</v>
      </c>
      <c r="BO5" s="26">
        <f>(BE5-'ModelParams Lw'!S$10)/'ModelParams Lw'!S$11</f>
        <v>46.61773675057826</v>
      </c>
      <c r="BP5" s="26">
        <f>(BF5-'ModelParams Lw'!T$10)/'ModelParams Lw'!T$11</f>
        <v>46.61932037240485</v>
      </c>
      <c r="BQ5" s="26">
        <f>(BG5-'ModelParams Lw'!U$10)/'ModelParams Lw'!U$11</f>
        <v>43.637770600469153</v>
      </c>
      <c r="BR5" s="26">
        <f>(BH5-'ModelParams Lw'!V$10)/'ModelParams Lw'!V$11</f>
        <v>41.77121271012539</v>
      </c>
      <c r="BS5" s="23">
        <f>IF(Calcul!$E10="SW",DEGREES(ACOS(1-(1/'ModelParams Lw'!C$25*SQRT(0.5*1.2/'Sound Power'!$C5)*('Sound Power'!$B5/3600)/('Sound Power'!$D5)/('Sound Power'!$F5)))),DEGREES(ACOS(1-(1/'ModelParams Lw'!C$29*SQRT(0.5*1.2/'Sound Power'!$C5)*('Sound Power'!$B5/3600)/('Sound Power'!$D5)/('Sound Power'!$F5)))))</f>
        <v>4.510970862146678</v>
      </c>
      <c r="BT5" s="23">
        <f>IF(Calcul!$E10="SW",DEGREES(ACOS(1-(1/'ModelParams Lw'!D$25*SQRT(0.5*1.2/'Sound Power'!$C5)*('Sound Power'!$B5/3600)/('Sound Power'!$D5)/('Sound Power'!$F5)))),DEGREES(ACOS(1-(1/'ModelParams Lw'!D$29*SQRT(0.5*1.2/'Sound Power'!$C5)*('Sound Power'!$B5/3600)/('Sound Power'!$D5)/('Sound Power'!$F5)))))</f>
        <v>3.1419546911019247</v>
      </c>
      <c r="BU5" s="23">
        <f>IF(Calcul!$E10="SW",DEGREES(ACOS(1-(1/'ModelParams Lw'!E$25*SQRT(0.5*1.2/'Sound Power'!$C5)*('Sound Power'!$B5/3600)/('Sound Power'!$D5)/('Sound Power'!$F5)))),DEGREES(ACOS(1-(1/'ModelParams Lw'!E$29*SQRT(0.5*1.2/'Sound Power'!$C5)*('Sound Power'!$B5/3600)/('Sound Power'!$D5)/('Sound Power'!$F5)))))</f>
        <v>0.93302404695614827</v>
      </c>
      <c r="BV5" s="23">
        <f>IF(Calcul!$E10="SW",DEGREES(ACOS(1-(1/'ModelParams Lw'!F$25*SQRT(0.5*1.2/'Sound Power'!$C5)*('Sound Power'!$B5/3600)/('Sound Power'!$D5)/('Sound Power'!$F5)))),DEGREES(ACOS(1-(1/'ModelParams Lw'!F$29*SQRT(0.5*1.2/'Sound Power'!$C5)*('Sound Power'!$B5/3600)/('Sound Power'!$D5)/('Sound Power'!$F5)))))</f>
        <v>3.2433201504226288</v>
      </c>
      <c r="BW5" s="23">
        <f>IF(Calcul!$E10="SW",DEGREES(ACOS(1-(1/'ModelParams Lw'!G$25*SQRT(0.5*1.2/'Sound Power'!$C5)*('Sound Power'!$B5/3600)/('Sound Power'!$D5)/('Sound Power'!$F5)))),DEGREES(ACOS(1-(1/'ModelParams Lw'!G$29*SQRT(0.5*1.2/'Sound Power'!$C5)*('Sound Power'!$B5/3600)/('Sound Power'!$D5)/('Sound Power'!$F5)))))</f>
        <v>2.7822835401435633</v>
      </c>
      <c r="BX5" s="23">
        <f>IF(Calcul!$E10="SW",DEGREES(ACOS(1-(1/'ModelParams Lw'!H$25*SQRT(0.5*1.2/'Sound Power'!$C5)*('Sound Power'!$B5/3600)/('Sound Power'!$D5)/('Sound Power'!$F5)))),DEGREES(ACOS(1-(1/'ModelParams Lw'!H$29*SQRT(0.5*1.2/'Sound Power'!$C5)*('Sound Power'!$B5/3600)/('Sound Power'!$D5)/('Sound Power'!$F5)))))</f>
        <v>2.7226006825891043</v>
      </c>
      <c r="BY5" s="23">
        <f>IF(Calcul!$E10="SW",DEGREES(ACOS(1-(1/'ModelParams Lw'!I$25*SQRT(0.5*1.2/'Sound Power'!$C5)*('Sound Power'!$B5/3600)/('Sound Power'!$D5)/('Sound Power'!$F5)))),DEGREES(ACOS(1-(1/'ModelParams Lw'!I$29*SQRT(0.5*1.2/'Sound Power'!$C5)*('Sound Power'!$B5/3600)/('Sound Power'!$D5)/('Sound Power'!$F5)))))</f>
        <v>3.1835130894823775</v>
      </c>
      <c r="BZ5" s="23">
        <f>IF(Calcul!$E10="SW",DEGREES(ACOS(1-(1/'ModelParams Lw'!J$25*SQRT(0.5*1.2/'Sound Power'!$C5)*('Sound Power'!$B5/3600)/('Sound Power'!$D5)/('Sound Power'!$F5)))),DEGREES(ACOS(1-(1/'ModelParams Lw'!J$29*SQRT(0.5*1.2/'Sound Power'!$C5)*('Sound Power'!$B5/3600)/('Sound Power'!$D5)/('Sound Power'!$F5)))))</f>
        <v>62.755902263879292</v>
      </c>
      <c r="CA5" s="26">
        <f>IF(Calcul!$E10="SW",'ModelParams Lw'!C$22+'ModelParams Lw'!C$23*LOG('Sound Power'!$D5/'Sound Power'!$E5)+'ModelParams Lw'!C$24*LN('Sound Power'!BS5),IF('ModelParams Lw'!C$26+'ModelParams Lw'!C$27*LOG('Sound Power'!$D5/'Sound Power'!$E5)+'ModelParams Lw'!C$28*LN('Sound Power'!BS5)&lt;'ModelParams Lw'!C$22+'ModelParams Lw'!C$23*LOG('Sound Power'!$D5/'Sound Power'!$E5)+'ModelParams Lw'!C$24*LN('Sound Power'!BS5),'ModelParams Lw'!C$22+'ModelParams Lw'!C$23*LOG('Sound Power'!$D5/'Sound Power'!$E5)+'ModelParams Lw'!C$24*LN('Sound Power'!BS5),'ModelParams Lw'!C$26+'ModelParams Lw'!C$27*LOG('Sound Power'!$D5/'Sound Power'!$E5)+'ModelParams Lw'!C$28*LN('Sound Power'!BS5)))</f>
        <v>17.329448732293955</v>
      </c>
      <c r="CB5" s="26">
        <f>IF(Calcul!$E10="SW",'ModelParams Lw'!D$22+'ModelParams Lw'!D$23*LOG('Sound Power'!$D5/'Sound Power'!$E5)+'ModelParams Lw'!D$24*LN('Sound Power'!BT5),IF('ModelParams Lw'!D$26+'ModelParams Lw'!D$27*LOG('Sound Power'!$D5/'Sound Power'!$E5)+'ModelParams Lw'!D$28*LN('Sound Power'!BT5)&lt;'ModelParams Lw'!D$22+'ModelParams Lw'!D$23*LOG('Sound Power'!$D5/'Sound Power'!$E5)+'ModelParams Lw'!D$24*LN('Sound Power'!BT5),'ModelParams Lw'!D$22+'ModelParams Lw'!D$23*LOG('Sound Power'!$D5/'Sound Power'!$E5)+'ModelParams Lw'!D$24*LN('Sound Power'!BT5),'ModelParams Lw'!D$26+'ModelParams Lw'!D$27*LOG('Sound Power'!$D5/'Sound Power'!$E5)+'ModelParams Lw'!D$28*LN('Sound Power'!BT5)))</f>
        <v>12.804456188136401</v>
      </c>
      <c r="CC5" s="26">
        <f>IF(Calcul!$E10="SW",'ModelParams Lw'!E$22+'ModelParams Lw'!E$23*LOG('Sound Power'!$D5/'Sound Power'!$E5)+'ModelParams Lw'!E$24*LN('Sound Power'!BU5),IF('ModelParams Lw'!E$26+'ModelParams Lw'!E$27*LOG('Sound Power'!$D5/'Sound Power'!$E5)+'ModelParams Lw'!E$28*LN('Sound Power'!BU5)&lt;'ModelParams Lw'!E$22+'ModelParams Lw'!E$23*LOG('Sound Power'!$D5/'Sound Power'!$E5)+'ModelParams Lw'!E$24*LN('Sound Power'!BU5),'ModelParams Lw'!E$22+'ModelParams Lw'!E$23*LOG('Sound Power'!$D5/'Sound Power'!$E5)+'ModelParams Lw'!E$24*LN('Sound Power'!BU5),'ModelParams Lw'!E$26+'ModelParams Lw'!E$27*LOG('Sound Power'!$D5/'Sound Power'!$E5)+'ModelParams Lw'!E$28*LN('Sound Power'!BU5)))</f>
        <v>10.25449523042766</v>
      </c>
      <c r="CD5" s="26">
        <f>IF(Calcul!$E10="SW",'ModelParams Lw'!F$22+'ModelParams Lw'!F$23*LOG('Sound Power'!$D5/'Sound Power'!$E5)+'ModelParams Lw'!F$24*LN('Sound Power'!BV5),IF('ModelParams Lw'!F$26+'ModelParams Lw'!F$27*LOG('Sound Power'!$D5/'Sound Power'!$E5)+'ModelParams Lw'!F$28*LN('Sound Power'!BV5)&lt;'ModelParams Lw'!F$22+'ModelParams Lw'!F$23*LOG('Sound Power'!$D5/'Sound Power'!$E5)+'ModelParams Lw'!F$24*LN('Sound Power'!BV5),'ModelParams Lw'!F$22+'ModelParams Lw'!F$23*LOG('Sound Power'!$D5/'Sound Power'!$E5)+'ModelParams Lw'!F$24*LN('Sound Power'!BV5),'ModelParams Lw'!F$26+'ModelParams Lw'!F$27*LOG('Sound Power'!$D5/'Sound Power'!$E5)+'ModelParams Lw'!F$28*LN('Sound Power'!BV5)))</f>
        <v>9.8232914816270096</v>
      </c>
      <c r="CE5" s="26">
        <f>IF(Calcul!$E10="SW",'ModelParams Lw'!G$22+'ModelParams Lw'!G$23*LOG('Sound Power'!$D5/'Sound Power'!$E5)+'ModelParams Lw'!G$24*LN('Sound Power'!BW5),IF('ModelParams Lw'!G$26+'ModelParams Lw'!G$27*LOG('Sound Power'!$D5/'Sound Power'!$E5)+'ModelParams Lw'!G$28*LN('Sound Power'!BW5)&lt;'ModelParams Lw'!G$22+'ModelParams Lw'!G$23*LOG('Sound Power'!$D5/'Sound Power'!$E5)+'ModelParams Lw'!G$24*LN('Sound Power'!BW5),'ModelParams Lw'!G$22+'ModelParams Lw'!G$23*LOG('Sound Power'!$D5/'Sound Power'!$E5)+'ModelParams Lw'!G$24*LN('Sound Power'!BW5),'ModelParams Lw'!G$26+'ModelParams Lw'!G$27*LOG('Sound Power'!$D5/'Sound Power'!$E5)+'ModelParams Lw'!G$28*LN('Sound Power'!BW5)))</f>
        <v>13.23376557244417</v>
      </c>
      <c r="CF5" s="26">
        <f>IF(Calcul!$E10="SW",'ModelParams Lw'!H$22+'ModelParams Lw'!H$23*LOG('Sound Power'!$D5/'Sound Power'!$E5)+'ModelParams Lw'!H$24*LN('Sound Power'!BX5),IF('ModelParams Lw'!H$26+'ModelParams Lw'!H$27*LOG('Sound Power'!$D5/'Sound Power'!$E5)+'ModelParams Lw'!H$28*LN('Sound Power'!BX5)&lt;'ModelParams Lw'!H$22+'ModelParams Lw'!H$23*LOG('Sound Power'!$D5/'Sound Power'!$E5)+'ModelParams Lw'!H$24*LN('Sound Power'!BX5),'ModelParams Lw'!H$22+'ModelParams Lw'!H$23*LOG('Sound Power'!$D5/'Sound Power'!$E5)+'ModelParams Lw'!H$24*LN('Sound Power'!BX5),'ModelParams Lw'!H$26+'ModelParams Lw'!H$27*LOG('Sound Power'!$D5/'Sound Power'!$E5)+'ModelParams Lw'!H$28*LN('Sound Power'!BX5)))</f>
        <v>14.661852599188599</v>
      </c>
      <c r="CG5" s="26">
        <f>IF(Calcul!$E10="SW",'ModelParams Lw'!I$22+'ModelParams Lw'!I$23*LOG('Sound Power'!$D5/'Sound Power'!$E5)+'ModelParams Lw'!I$24*LN('Sound Power'!BY5),IF('ModelParams Lw'!I$26+'ModelParams Lw'!I$27*LOG('Sound Power'!$D5/'Sound Power'!$E5)+'ModelParams Lw'!I$28*LN('Sound Power'!BY5)&lt;'ModelParams Lw'!I$22+'ModelParams Lw'!I$23*LOG('Sound Power'!$D5/'Sound Power'!$E5)+'ModelParams Lw'!I$24*LN('Sound Power'!BY5),'ModelParams Lw'!I$22+'ModelParams Lw'!I$23*LOG('Sound Power'!$D5/'Sound Power'!$E5)+'ModelParams Lw'!I$24*LN('Sound Power'!BY5),'ModelParams Lw'!I$26+'ModelParams Lw'!I$27*LOG('Sound Power'!$D5/'Sound Power'!$E5)+'ModelParams Lw'!I$28*LN('Sound Power'!BY5)))</f>
        <v>11.387792114139016</v>
      </c>
      <c r="CH5" s="26">
        <f>IF(Calcul!$E10="SW",'ModelParams Lw'!J$22+'ModelParams Lw'!J$23*LOG('Sound Power'!$D5/'Sound Power'!$E5)+'ModelParams Lw'!J$24*LN('Sound Power'!BZ5),IF('ModelParams Lw'!J$26+'ModelParams Lw'!J$27*LOG('Sound Power'!$D5/'Sound Power'!$E5)+'ModelParams Lw'!J$28*LN('Sound Power'!BZ5)&lt;'ModelParams Lw'!J$22+'ModelParams Lw'!J$23*LOG('Sound Power'!$D5/'Sound Power'!$E5)+'ModelParams Lw'!J$24*LN('Sound Power'!BZ5),'ModelParams Lw'!J$22+'ModelParams Lw'!J$23*LOG('Sound Power'!$D5/'Sound Power'!$E5)+'ModelParams Lw'!J$24*LN('Sound Power'!BZ5),'ModelParams Lw'!J$26+'ModelParams Lw'!J$27*LOG('Sound Power'!$D5/'Sound Power'!$E5)+'ModelParams Lw'!J$28*LN('Sound Power'!BZ5)))</f>
        <v>7.9233543545877252</v>
      </c>
      <c r="CI5" s="26">
        <f>O5+10*LOG((2*0.4*$D5+2*0.4*$E5)/($D5*$E5))-CA5</f>
        <v>75.397693819483194</v>
      </c>
      <c r="CJ5" s="26">
        <f t="shared" ref="CJ5:CJ35" si="18">P5+10*LOG((2*0.4*$D5+2*0.4*$E5)/($D5*$E5))-CB5</f>
        <v>70.688496875088831</v>
      </c>
      <c r="CK5" s="26">
        <f t="shared" ref="CK5:CK35" si="19">Q5+10*LOG((2*0.4*$D5+2*0.4*$E5)/($D5*$E5))-CC5</f>
        <v>60.669818187097157</v>
      </c>
      <c r="CL5" s="26">
        <f>R5+10*LOG((2*0.4*$D5+2*0.4*$E5)/($D5*$E5))-CD5</f>
        <v>55.916854937869047</v>
      </c>
      <c r="CM5" s="26">
        <f t="shared" ref="CM5:CM35" si="20">S5+10*LOG((2*0.4*$D5+2*0.4*$E5)/($D5*$E5))-CE5</f>
        <v>48.353824478912472</v>
      </c>
      <c r="CN5" s="26">
        <f t="shared" ref="CN5:CN35" si="21">T5+10*LOG((2*0.4*$D5+2*0.4*$E5)/($D5*$E5))-CF5</f>
        <v>43.669856239435624</v>
      </c>
      <c r="CO5" s="26">
        <f t="shared" ref="CO5:CO35" si="22">U5+10*LOG((2*0.4*$D5+2*0.4*$E5)/($D5*$E5))-CG5</f>
        <v>42.081379173265077</v>
      </c>
      <c r="CP5" s="26">
        <f t="shared" ref="CP5:CP35" si="23">V5+10*LOG((2*0.4*$D5+2*0.4*$E5)/($D5*$E5))-CH5</f>
        <v>39.700269020129618</v>
      </c>
      <c r="CQ5" s="26">
        <f>10*LOG10(IF(CI5="",0,POWER(10,((CI5+'ModelParams Lw'!$O$4)/10))) +IF(CJ5="",0,POWER(10,((CJ5+'ModelParams Lw'!$P$4)/10))) +IF(CK5="",0,POWER(10,((CK5+'ModelParams Lw'!$Q$4)/10))) +IF(CL5="",0,POWER(10,((CL5+'ModelParams Lw'!$R$4)/10))) +IF(CM5="",0,POWER(10,((CM5+'ModelParams Lw'!$S$4)/10))) +IF(CN5="",0,POWER(10,((CN5+'ModelParams Lw'!$T$4)/10))) +IF(CO5="",0,POWER(10,((CO5+'ModelParams Lw'!$U$4)/10)))+IF(CP5="",0,POWER(10,((CP5+'ModelParams Lw'!$V$4)/10))))</f>
        <v>59.271025986913976</v>
      </c>
      <c r="CR5" s="26">
        <f t="shared" ref="CR5:CR35" si="24">MAX(CS5:CZ5)</f>
        <v>55.96378951159636</v>
      </c>
      <c r="CS5" s="26">
        <f>(CI5-'ModelParams Lw'!$O$10)/'ModelParams Lw'!$O$11</f>
        <v>50.503409898079994</v>
      </c>
      <c r="CT5" s="26">
        <f>(CJ5-'ModelParams Lw'!$P$10)/'ModelParams Lw'!$P$11</f>
        <v>55.96378951159636</v>
      </c>
      <c r="CU5" s="26">
        <f>(CK5-'ModelParams Lw'!$Q$10)/'ModelParams Lw'!$Q$11</f>
        <v>52.333137835588339</v>
      </c>
      <c r="CV5" s="26">
        <f>(CL5-'ModelParams Lw'!$R$10)/'ModelParams Lw'!$R$11</f>
        <v>52.481370572760831</v>
      </c>
      <c r="CW5" s="26">
        <f>(CM5-'ModelParams Lw'!$S$10)/'ModelParams Lw'!$S$11</f>
        <v>48.353824478912472</v>
      </c>
      <c r="CX5" s="26">
        <f>(CN5-'ModelParams Lw'!$T$10)/'ModelParams Lw'!$T$11</f>
        <v>46.472764767916878</v>
      </c>
      <c r="CY5" s="26">
        <f>(CO5-'ModelParams Lw'!$U$10)/'ModelParams Lw'!$U$11</f>
        <v>47.006223583673254</v>
      </c>
      <c r="CZ5" s="26">
        <f>(CP5-'ModelParams Lw'!$V$10)/'ModelParams Lw'!$V$11</f>
        <v>46.310940796242349</v>
      </c>
    </row>
    <row r="6" spans="1:104" x14ac:dyDescent="0.2">
      <c r="A6" s="13">
        <f>Calcul!A11</f>
        <v>3024</v>
      </c>
      <c r="B6" s="13">
        <f t="shared" si="2"/>
        <v>3024</v>
      </c>
      <c r="C6" s="13">
        <f>Calcul!B11</f>
        <v>100</v>
      </c>
      <c r="D6" s="13">
        <f>Calcul!C11/1000</f>
        <v>0.2</v>
      </c>
      <c r="E6" s="13">
        <f>Calcul!D11/1000</f>
        <v>0.6</v>
      </c>
      <c r="F6" s="13">
        <f t="shared" si="3"/>
        <v>0.6</v>
      </c>
      <c r="G6" s="23">
        <f>DEGREES(ACOS(1-(1/'ModelParams Lw'!B$15*SQRT(0.5*1.2/'Sound Power'!$C6)*('Sound Power'!$B6/3600)/('Sound Power'!$D6)/('Sound Power'!$F6))))</f>
        <v>0.15449565358916936</v>
      </c>
      <c r="H6" s="23">
        <f>DEGREES(ACOS(1-(1/'ModelParams Lw'!C$15*SQRT(0.5*1.2/'Sound Power'!$C6)*('Sound Power'!$B6/3600)/('Sound Power'!$D6)/('Sound Power'!$F6))))</f>
        <v>0.29927577236998532</v>
      </c>
      <c r="I6" s="23">
        <f>DEGREES(ACOS(1-(1/'ModelParams Lw'!D$15*SQRT(0.5*1.2/'Sound Power'!$C6)*('Sound Power'!$B6/3600)/('Sound Power'!$D6)/('Sound Power'!$F6))))</f>
        <v>0.34816416998851923</v>
      </c>
      <c r="J6" s="23">
        <f>DEGREES(ACOS(1-(1/'ModelParams Lw'!E$15*SQRT(0.5*1.2/'Sound Power'!$C6)*('Sound Power'!$B6/3600)/('Sound Power'!$D6)/('Sound Power'!$F6))))</f>
        <v>0.27577243508469756</v>
      </c>
      <c r="K6" s="23">
        <f>DEGREES(ACOS(1-(1/'ModelParams Lw'!F$15*SQRT(0.5*1.2/'Sound Power'!$C6)*('Sound Power'!$B6/3600)/('Sound Power'!$D6)/('Sound Power'!$F6))))</f>
        <v>0.18557071028777214</v>
      </c>
      <c r="L6" s="23">
        <f>DEGREES(ACOS(1-(1/'ModelParams Lw'!G$15*SQRT(0.5*1.2/'Sound Power'!$C6)*('Sound Power'!$B6/3600)/('Sound Power'!$D6)/('Sound Power'!$F6))))</f>
        <v>0.15286053758038193</v>
      </c>
      <c r="M6" s="23">
        <f>DEGREES(ACOS(1-(1/'ModelParams Lw'!H$15*SQRT(0.5*1.2/'Sound Power'!$C6)*('Sound Power'!$B6/3600)/('Sound Power'!$D6)/('Sound Power'!$F6))))</f>
        <v>0.13790658958189592</v>
      </c>
      <c r="N6" s="23">
        <f>DEGREES(ACOS(1-(1/'ModelParams Lw'!I$15*SQRT(0.5*1.2/'Sound Power'!$C6)*('Sound Power'!$B6/3600)/('Sound Power'!$D6)/('Sound Power'!$F6))))</f>
        <v>0.20057774005055176</v>
      </c>
      <c r="O6" s="26">
        <f>('ModelParams Lw'!B$4*LN('Sound Power'!G6)/(1+EXP(-('Sound Power'!$D6*1000+'ModelParams Lw'!B$6)/'ModelParams Lw'!B$7))+'ModelParams Lw'!B$5)*LN('Sound Power'!$B6)-('ModelParams Lw'!B$8+'ModelParams Lw'!B$9*$D6+'ModelParams Lw'!B$10*'Sound Power'!$F6^'ModelParams Lw'!B$14+'ModelParams Lw'!B$11*LN('Sound Power'!G6)+'ModelParams Lw'!B$12*'Sound Power'!$D6*'Sound Power'!$F6+'ModelParams Lw'!B$13*'Sound Power'!$D6*LN('Sound Power'!G6))</f>
        <v>77.8898079074918</v>
      </c>
      <c r="P6" s="26">
        <f>('ModelParams Lw'!C$4*LN('Sound Power'!H6)/(1+EXP(-('Sound Power'!$D6*1000+'ModelParams Lw'!C$6)/'ModelParams Lw'!C$7))+'ModelParams Lw'!C$5)*LN('Sound Power'!$B6)-('ModelParams Lw'!C$8+'ModelParams Lw'!C$9*$D6+'ModelParams Lw'!C$10*'Sound Power'!$F6^'ModelParams Lw'!C$14+'ModelParams Lw'!C$11*LN('Sound Power'!H6)+'ModelParams Lw'!C$12*'Sound Power'!$D6*'Sound Power'!$F6+'ModelParams Lw'!C$13*'Sound Power'!$D6*LN('Sound Power'!H6))</f>
        <v>67.898268468446247</v>
      </c>
      <c r="Q6" s="26">
        <f>('ModelParams Lw'!D$4*LN('Sound Power'!I6)/(1+EXP(-('Sound Power'!$D6*1000+'ModelParams Lw'!D$6)/'ModelParams Lw'!D$7))+'ModelParams Lw'!D$5)*LN('Sound Power'!$B6)-('ModelParams Lw'!D$8+'ModelParams Lw'!D$9*$D6+'ModelParams Lw'!D$10*'Sound Power'!$F6^'ModelParams Lw'!D$14+'ModelParams Lw'!D$11*LN('Sound Power'!I6)+'ModelParams Lw'!D$12*'Sound Power'!$D6*'Sound Power'!$F6+'ModelParams Lw'!D$13*'Sound Power'!$D6*LN('Sound Power'!I6))</f>
        <v>62.263090708530001</v>
      </c>
      <c r="R6" s="26">
        <f>('ModelParams Lw'!E$4*LN('Sound Power'!J6)/(1+EXP(-('Sound Power'!$D6*1000+'ModelParams Lw'!E$6)/'ModelParams Lw'!E$7))+'ModelParams Lw'!E$5)*LN('Sound Power'!$B6)-('ModelParams Lw'!E$8+'ModelParams Lw'!E$9*$D6+'ModelParams Lw'!E$10*'Sound Power'!$F6^'ModelParams Lw'!E$14+'ModelParams Lw'!E$11*LN('Sound Power'!J6)+'ModelParams Lw'!E$12*'Sound Power'!$D6*'Sound Power'!$F6+'ModelParams Lw'!E$13*'Sound Power'!$D6*LN('Sound Power'!J6))</f>
        <v>56.778379155477779</v>
      </c>
      <c r="S6" s="26">
        <f>('ModelParams Lw'!F$4*LN('Sound Power'!K6)/(1+EXP(-('Sound Power'!$D6*1000+'ModelParams Lw'!F$6)/'ModelParams Lw'!F$7))+'ModelParams Lw'!F$5)*LN('Sound Power'!$B6)-('ModelParams Lw'!F$8+'ModelParams Lw'!F$9*$D6+'ModelParams Lw'!F$10*'Sound Power'!$F6^'ModelParams Lw'!F$14+'ModelParams Lw'!F$11*LN('Sound Power'!K6)+'ModelParams Lw'!F$12*'Sound Power'!$D6*'Sound Power'!$F6+'ModelParams Lw'!F$13*'Sound Power'!$D6*LN('Sound Power'!K6))</f>
        <v>54.912242893352072</v>
      </c>
      <c r="T6" s="26">
        <f>('ModelParams Lw'!G$4*LN('Sound Power'!L6)/(1+EXP(-('Sound Power'!$D6*1000+'ModelParams Lw'!G$6)/'ModelParams Lw'!G$7))+'ModelParams Lw'!G$5)*LN('Sound Power'!$B6)-('ModelParams Lw'!G$8+'ModelParams Lw'!G$9*$D6+'ModelParams Lw'!G$10*'Sound Power'!$F6^'ModelParams Lw'!G$14+'ModelParams Lw'!G$11*LN('Sound Power'!L6)+'ModelParams Lw'!G$12*'Sound Power'!$D6*'Sound Power'!$F6+'ModelParams Lw'!G$13*'Sound Power'!$D6*LN('Sound Power'!L6))</f>
        <v>52.654420511295996</v>
      </c>
      <c r="U6" s="26">
        <f>('ModelParams Lw'!H$4*LN('Sound Power'!M6)/(1+EXP(-('Sound Power'!$D6*1000+'ModelParams Lw'!H$6)/'ModelParams Lw'!H$7))+'ModelParams Lw'!H$5)*LN('Sound Power'!$B6)-('ModelParams Lw'!H$8+'ModelParams Lw'!H$9*$D6+'ModelParams Lw'!H$10*'Sound Power'!$F6^'ModelParams Lw'!H$14+'ModelParams Lw'!H$11*LN('Sound Power'!M6)+'ModelParams Lw'!H$12*'Sound Power'!$D6*'Sound Power'!$F6+'ModelParams Lw'!H$13*'Sound Power'!$D6*LN('Sound Power'!M6))</f>
        <v>49.655039339868438</v>
      </c>
      <c r="V6" s="26">
        <f>('ModelParams Lw'!I$4*LN('Sound Power'!N6)/(1+EXP(-('Sound Power'!$D6*1000+'ModelParams Lw'!I$6)/'ModelParams Lw'!I$7))+'ModelParams Lw'!I$5)*LN('Sound Power'!$B6)-('ModelParams Lw'!I$8+'ModelParams Lw'!I$9*$D6+'ModelParams Lw'!I$10*'Sound Power'!$F6^'ModelParams Lw'!I$14+'ModelParams Lw'!I$11*LN('Sound Power'!N6)+'ModelParams Lw'!I$12*'Sound Power'!$D6*'Sound Power'!$F6+'ModelParams Lw'!I$13*'Sound Power'!$D6*LN('Sound Power'!N6))</f>
        <v>44.408649096134241</v>
      </c>
      <c r="W6" s="26">
        <f>10*LOG10(IF(O6="",0,POWER(10,((O6+'ModelParams Lw'!$O$4)/10))) +IF(P6="",0,POWER(10,((P6+'ModelParams Lw'!$P$4)/10))) +IF(Q6="",0,POWER(10,((Q6+'ModelParams Lw'!$Q$4)/10))) +IF(R6="",0,POWER(10,((R6+'ModelParams Lw'!$R$4)/10))) +IF(S6="",0,POWER(10,((S6+'ModelParams Lw'!$S$4)/10))) +IF(T6="",0,POWER(10,((T6+'ModelParams Lw'!$T$4)/10))) +IF(U6="",0,POWER(10,((U6+'ModelParams Lw'!$U$4)/10)))+IF(V6="",0,POWER(10,((V6+'ModelParams Lw'!$V$4)/10))))</f>
        <v>61.612961400462744</v>
      </c>
      <c r="X6" s="26">
        <f t="shared" si="4"/>
        <v>55.324552227877831</v>
      </c>
      <c r="Y6" s="26">
        <f>(O6-'ModelParams Lw'!O$10)/'ModelParams Lw'!O$11</f>
        <v>53.657984693027593</v>
      </c>
      <c r="Z6" s="26">
        <f>(P6-'ModelParams Lw'!P$10)/'ModelParams Lw'!P$11</f>
        <v>52.756630423501434</v>
      </c>
      <c r="AA6" s="26">
        <f>(Q6-'ModelParams Lw'!Q$10)/'ModelParams Lw'!Q$11</f>
        <v>54.046334095193544</v>
      </c>
      <c r="AB6" s="26">
        <f>(R6-'ModelParams Lw'!R$10)/'ModelParams Lw'!R$11</f>
        <v>53.365892356753371</v>
      </c>
      <c r="AC6" s="26">
        <f>(S6-'ModelParams Lw'!S$10)/'ModelParams Lw'!S$11</f>
        <v>54.912242893352072</v>
      </c>
      <c r="AD6" s="26">
        <f>(T6-'ModelParams Lw'!T$10)/'ModelParams Lw'!T$11</f>
        <v>55.324552227877831</v>
      </c>
      <c r="AE6" s="26">
        <f>(U6-'ModelParams Lw'!U$10)/'ModelParams Lw'!U$11</f>
        <v>54.395160331578971</v>
      </c>
      <c r="AF6" s="26">
        <f>(V6-'ModelParams Lw'!V$10)/'ModelParams Lw'!V$11</f>
        <v>50.882183588479847</v>
      </c>
      <c r="AG6" s="26">
        <f t="shared" si="5"/>
        <v>7</v>
      </c>
      <c r="AH6" s="26">
        <f>VLOOKUP(D6*1000,'ModelParams Lw'!$A$38:$D$58,4)</f>
        <v>0.5</v>
      </c>
      <c r="AI6" s="56">
        <f>VLOOKUP(D6*1000,'ModelParams Lw'!$A$38:$D$58,2)</f>
        <v>100</v>
      </c>
      <c r="AJ6" s="46">
        <f t="shared" si="6"/>
        <v>14</v>
      </c>
      <c r="AK6" s="26">
        <f t="shared" si="7"/>
        <v>1.0921122285714284</v>
      </c>
      <c r="AL6" s="26">
        <f>IF($AI6=100,'ModelParams Lw'!R$35*'Sound Power'!$AH6^2+'ModelParams Lw'!R$36*'Sound Power'!$AH6+'ModelParams Lw'!R$37,IF($AI6=150,'ModelParams Lw'!R$38*'Sound Power'!$AH6^2+'ModelParams Lw'!R$39*'Sound Power'!$AH6+'ModelParams Lw'!R$40,'ModelParams Lw'!R$41*'Sound Power'!$AH6^2+'ModelParams Lw'!R$42*'Sound Power'!$AH6+'ModelParams Lw'!R$43))</f>
        <v>2.7988499999999998</v>
      </c>
      <c r="AM6" s="26">
        <f>IF($AI6=100,'ModelParams Lw'!S$35*'Sound Power'!$AH6^2+'ModelParams Lw'!S$36*'Sound Power'!$AH6+'ModelParams Lw'!S$37,IF($AI6=150,'ModelParams Lw'!S$38*'Sound Power'!$AH6^2+'ModelParams Lw'!S$39*'Sound Power'!$AH6+'ModelParams Lw'!S$40,'ModelParams Lw'!S$41*'Sound Power'!$AH6^2+'ModelParams Lw'!S$42*'Sound Power'!$AH6+'ModelParams Lw'!S$43))</f>
        <v>9.0380000000000038</v>
      </c>
      <c r="AN6" s="26">
        <f>IF($AI6=100,'ModelParams Lw'!T$35*'Sound Power'!$AH6^2+'ModelParams Lw'!T$36*'Sound Power'!$AH6+'ModelParams Lw'!T$37,IF($AI6=150,'ModelParams Lw'!T$38*'Sound Power'!$AH6^2+'ModelParams Lw'!T$39*'Sound Power'!$AH6+'ModelParams Lw'!T$40,'ModelParams Lw'!T$41*'Sound Power'!$AH6^2+'ModelParams Lw'!T$42*'Sound Power'!$AH6+'ModelParams Lw'!T$43))</f>
        <v>23.316299999999998</v>
      </c>
      <c r="AO6" s="26">
        <f>IF($AI6=100,'ModelParams Lw'!U$35*'Sound Power'!$AH6^2+'ModelParams Lw'!U$36*'Sound Power'!$AH6+'ModelParams Lw'!U$37,IF($AI6=150,'ModelParams Lw'!U$38*'Sound Power'!$AH6^2+'ModelParams Lw'!U$39*'Sound Power'!$AH6+'ModelParams Lw'!U$40,'ModelParams Lw'!U$41*'Sound Power'!$AH6^2+'ModelParams Lw'!U$42*'Sound Power'!$AH6+'ModelParams Lw'!U$43))</f>
        <v>37.802500000000002</v>
      </c>
      <c r="AP6" s="26">
        <f>IF($AI6=100,'ModelParams Lw'!V$35*'Sound Power'!$AH6^2+'ModelParams Lw'!V$36*'Sound Power'!$AH6+'ModelParams Lw'!V$37,IF($AI6=150,'ModelParams Lw'!V$38*'Sound Power'!$AH6^2+'ModelParams Lw'!V$39*'Sound Power'!$AH6+'ModelParams Lw'!V$40,'ModelParams Lw'!V$41*'Sound Power'!$AH6^2+'ModelParams Lw'!V$42*'Sound Power'!$AH6+'ModelParams Lw'!V$43))</f>
        <v>36.177499999999981</v>
      </c>
      <c r="AQ6" s="26">
        <f>IF($AI6=100,'ModelParams Lw'!W$35*'Sound Power'!$AH6^2+'ModelParams Lw'!W$36*'Sound Power'!$AH6+'ModelParams Lw'!W$37,IF($AI6=150,'ModelParams Lw'!W$38*'Sound Power'!$AH6^2+'ModelParams Lw'!W$39*'Sound Power'!$AH6+'ModelParams Lw'!W$40,'ModelParams Lw'!W$41*'Sound Power'!$AH6^2+'ModelParams Lw'!W$42*'Sound Power'!$AH6+'ModelParams Lw'!W$43))</f>
        <v>21.682500000000005</v>
      </c>
      <c r="AR6" s="26">
        <f t="shared" si="8"/>
        <v>10.400357142857152</v>
      </c>
      <c r="AS6" s="26">
        <f>IF(26.83*LN($AJ6)-11.791-'ModelParams Lw'!B$35&lt;0,0,26.83*LN($AJ6)-11.791-'ModelParams Lw'!B$35)</f>
        <v>50.314908153577377</v>
      </c>
      <c r="AT6" s="26">
        <f>IF(26.83*LN($AJ6)-11.791-'ModelParams Lw'!C$35&lt;0,0,26.83*LN($AJ6)-11.791-'ModelParams Lw'!C$35)</f>
        <v>50.51490815357738</v>
      </c>
      <c r="AU6" s="26">
        <f>IF(26.83*LN($AJ6)-11.791-'ModelParams Lw'!D$35&lt;0,0,26.83*LN($AJ6)-11.791-'ModelParams Lw'!D$35)</f>
        <v>50.914908153577379</v>
      </c>
      <c r="AV6" s="26">
        <f>IF(26.83*LN($AJ6)-11.791-'ModelParams Lw'!E$35&lt;0,0,26.83*LN($AJ6)-11.791-'ModelParams Lw'!E$35)</f>
        <v>49.614908153577382</v>
      </c>
      <c r="AW6" s="26">
        <f>IF(26.83*LN($AJ6)-11.791-'ModelParams Lw'!F$35&lt;0,0,26.83*LN($AJ6)-11.791-'ModelParams Lw'!F$35)</f>
        <v>46.614908153577382</v>
      </c>
      <c r="AX6" s="26">
        <f>IF(26.83*LN($AJ6)-11.791-'ModelParams Lw'!G$35&lt;0,0,26.83*LN($AJ6)-11.791-'ModelParams Lw'!G$35)</f>
        <v>43.814908153577377</v>
      </c>
      <c r="AY6" s="26">
        <f>IF(26.83*LN($AJ6)-11.791-'ModelParams Lw'!H$35&lt;0,0,26.83*LN($AJ6)-11.791-'ModelParams Lw'!H$35)</f>
        <v>38.51490815357738</v>
      </c>
      <c r="AZ6" s="26">
        <f>IF(26.83*LN($AJ6)-11.791-'ModelParams Lw'!I$35&lt;0,0,26.83*LN($AJ6)-11.791-'ModelParams Lw'!I$35)</f>
        <v>34.01490815357738</v>
      </c>
      <c r="BA6" s="26">
        <f t="shared" si="9"/>
        <v>76.807445978340823</v>
      </c>
      <c r="BB6" s="26">
        <f t="shared" si="10"/>
        <v>65.247972487700764</v>
      </c>
      <c r="BC6" s="26">
        <f t="shared" si="11"/>
        <v>55.232131361605703</v>
      </c>
      <c r="BD6" s="26">
        <f t="shared" si="12"/>
        <v>49.718969148212267</v>
      </c>
      <c r="BE6" s="26">
        <f t="shared" si="13"/>
        <v>46.61977250054715</v>
      </c>
      <c r="BF6" s="26">
        <f t="shared" si="14"/>
        <v>43.822917277793309</v>
      </c>
      <c r="BG6" s="26">
        <f t="shared" si="15"/>
        <v>38.882234166840647</v>
      </c>
      <c r="BH6" s="26">
        <f t="shared" si="16"/>
        <v>37.021901269986991</v>
      </c>
      <c r="BI6" s="26">
        <f>10*LOG10(IF(BA6="",0,POWER(10,((BA6+'ModelParams Lw'!$O$4)/10))) +IF(BB6="",0,POWER(10,((BB6+'ModelParams Lw'!$P$4)/10))) +IF(BC6="",0,POWER(10,((BC6+'ModelParams Lw'!$Q$4)/10))) +IF(BD6="",0,POWER(10,((BD6+'ModelParams Lw'!$R$4)/10))) +IF(BE6="",0,POWER(10,((BE6+'ModelParams Lw'!$S$4)/10))) +IF(BF6="",0,POWER(10,((BF6+'ModelParams Lw'!$T$4)/10))) +IF(BG6="",0,POWER(10,((BG6+'ModelParams Lw'!$U$4)/10)))+IF(BH6="",0,POWER(10,((BH6+'ModelParams Lw'!$V$4)/10))))</f>
        <v>55.791665637275152</v>
      </c>
      <c r="BJ6" s="26">
        <f t="shared" si="17"/>
        <v>52.287906301697241</v>
      </c>
      <c r="BK6" s="26">
        <f>(BA6-'ModelParams Lw'!O$10)/'ModelParams Lw'!O$11</f>
        <v>52.287906301697241</v>
      </c>
      <c r="BL6" s="26">
        <f>(BB6-'ModelParams Lw'!P$10)/'ModelParams Lw'!P$11</f>
        <v>49.710313204253751</v>
      </c>
      <c r="BM6" s="26">
        <f>(BC6-'ModelParams Lw'!Q$10)/'ModelParams Lw'!Q$11</f>
        <v>46.486162754414728</v>
      </c>
      <c r="BN6" s="26">
        <f>(BD6-'ModelParams Lw'!R$10)/'ModelParams Lw'!R$11</f>
        <v>46.118038139848331</v>
      </c>
      <c r="BO6" s="26">
        <f>(BE6-'ModelParams Lw'!S$10)/'ModelParams Lw'!S$11</f>
        <v>46.61977250054715</v>
      </c>
      <c r="BP6" s="26">
        <f>(BF6-'ModelParams Lw'!T$10)/'ModelParams Lw'!T$11</f>
        <v>46.623563820486019</v>
      </c>
      <c r="BQ6" s="26">
        <f>(BG6-'ModelParams Lw'!U$10)/'ModelParams Lw'!U$11</f>
        <v>43.885106504234784</v>
      </c>
      <c r="BR6" s="26">
        <f>(BH6-'ModelParams Lw'!V$10)/'ModelParams Lw'!V$11</f>
        <v>43.710583757268921</v>
      </c>
      <c r="BS6" s="23">
        <f>IF(Calcul!$E11="SW",DEGREES(ACOS(1-(1/'ModelParams Lw'!C$25*SQRT(0.5*1.2/'Sound Power'!$C6)*('Sound Power'!$B6/3600)/('Sound Power'!$D6)/('Sound Power'!$F6)))),DEGREES(ACOS(1-(1/'ModelParams Lw'!C$29*SQRT(0.5*1.2/'Sound Power'!$C6)*('Sound Power'!$B6/3600)/('Sound Power'!$D6)/('Sound Power'!$F6)))))</f>
        <v>4.510970862146678</v>
      </c>
      <c r="BT6" s="23">
        <f>IF(Calcul!$E11="SW",DEGREES(ACOS(1-(1/'ModelParams Lw'!D$25*SQRT(0.5*1.2/'Sound Power'!$C6)*('Sound Power'!$B6/3600)/('Sound Power'!$D6)/('Sound Power'!$F6)))),DEGREES(ACOS(1-(1/'ModelParams Lw'!D$29*SQRT(0.5*1.2/'Sound Power'!$C6)*('Sound Power'!$B6/3600)/('Sound Power'!$D6)/('Sound Power'!$F6)))))</f>
        <v>3.1419546911019247</v>
      </c>
      <c r="BU6" s="23">
        <f>IF(Calcul!$E11="SW",DEGREES(ACOS(1-(1/'ModelParams Lw'!E$25*SQRT(0.5*1.2/'Sound Power'!$C6)*('Sound Power'!$B6/3600)/('Sound Power'!$D6)/('Sound Power'!$F6)))),DEGREES(ACOS(1-(1/'ModelParams Lw'!E$29*SQRT(0.5*1.2/'Sound Power'!$C6)*('Sound Power'!$B6/3600)/('Sound Power'!$D6)/('Sound Power'!$F6)))))</f>
        <v>0.93302404695614827</v>
      </c>
      <c r="BV6" s="23">
        <f>IF(Calcul!$E11="SW",DEGREES(ACOS(1-(1/'ModelParams Lw'!F$25*SQRT(0.5*1.2/'Sound Power'!$C6)*('Sound Power'!$B6/3600)/('Sound Power'!$D6)/('Sound Power'!$F6)))),DEGREES(ACOS(1-(1/'ModelParams Lw'!F$29*SQRT(0.5*1.2/'Sound Power'!$C6)*('Sound Power'!$B6/3600)/('Sound Power'!$D6)/('Sound Power'!$F6)))))</f>
        <v>3.2433201504226288</v>
      </c>
      <c r="BW6" s="23">
        <f>IF(Calcul!$E11="SW",DEGREES(ACOS(1-(1/'ModelParams Lw'!G$25*SQRT(0.5*1.2/'Sound Power'!$C6)*('Sound Power'!$B6/3600)/('Sound Power'!$D6)/('Sound Power'!$F6)))),DEGREES(ACOS(1-(1/'ModelParams Lw'!G$29*SQRT(0.5*1.2/'Sound Power'!$C6)*('Sound Power'!$B6/3600)/('Sound Power'!$D6)/('Sound Power'!$F6)))))</f>
        <v>2.7822835401435633</v>
      </c>
      <c r="BX6" s="23">
        <f>IF(Calcul!$E11="SW",DEGREES(ACOS(1-(1/'ModelParams Lw'!H$25*SQRT(0.5*1.2/'Sound Power'!$C6)*('Sound Power'!$B6/3600)/('Sound Power'!$D6)/('Sound Power'!$F6)))),DEGREES(ACOS(1-(1/'ModelParams Lw'!H$29*SQRT(0.5*1.2/'Sound Power'!$C6)*('Sound Power'!$B6/3600)/('Sound Power'!$D6)/('Sound Power'!$F6)))))</f>
        <v>2.7226006825891043</v>
      </c>
      <c r="BY6" s="23">
        <f>IF(Calcul!$E11="SW",DEGREES(ACOS(1-(1/'ModelParams Lw'!I$25*SQRT(0.5*1.2/'Sound Power'!$C6)*('Sound Power'!$B6/3600)/('Sound Power'!$D6)/('Sound Power'!$F6)))),DEGREES(ACOS(1-(1/'ModelParams Lw'!I$29*SQRT(0.5*1.2/'Sound Power'!$C6)*('Sound Power'!$B6/3600)/('Sound Power'!$D6)/('Sound Power'!$F6)))))</f>
        <v>3.1835130894823775</v>
      </c>
      <c r="BZ6" s="23">
        <f>IF(Calcul!$E11="SW",DEGREES(ACOS(1-(1/'ModelParams Lw'!J$25*SQRT(0.5*1.2/'Sound Power'!$C6)*('Sound Power'!$B6/3600)/('Sound Power'!$D6)/('Sound Power'!$F6)))),DEGREES(ACOS(1-(1/'ModelParams Lw'!J$29*SQRT(0.5*1.2/'Sound Power'!$C6)*('Sound Power'!$B6/3600)/('Sound Power'!$D6)/('Sound Power'!$F6)))))</f>
        <v>62.755902263879292</v>
      </c>
      <c r="CA6" s="26">
        <f>IF(Calcul!$E11="SW",'ModelParams Lw'!C$22+'ModelParams Lw'!C$23*LOG('Sound Power'!$D6/'Sound Power'!$E6)+'ModelParams Lw'!C$24*LN('Sound Power'!BS6),IF('ModelParams Lw'!C$26+'ModelParams Lw'!C$27*LOG('Sound Power'!$D6/'Sound Power'!$E6)+'ModelParams Lw'!C$28*LN('Sound Power'!BS6)&lt;'ModelParams Lw'!C$22+'ModelParams Lw'!C$23*LOG('Sound Power'!$D6/'Sound Power'!$E6)+'ModelParams Lw'!C$24*LN('Sound Power'!BS6),'ModelParams Lw'!C$22+'ModelParams Lw'!C$23*LOG('Sound Power'!$D6/'Sound Power'!$E6)+'ModelParams Lw'!C$24*LN('Sound Power'!BS6),'ModelParams Lw'!C$26+'ModelParams Lw'!C$27*LOG('Sound Power'!$D6/'Sound Power'!$E6)+'ModelParams Lw'!C$28*LN('Sound Power'!BS6)))</f>
        <v>12.605489113926488</v>
      </c>
      <c r="CB6" s="26">
        <f>IF(Calcul!$E11="SW",'ModelParams Lw'!D$22+'ModelParams Lw'!D$23*LOG('Sound Power'!$D6/'Sound Power'!$E6)+'ModelParams Lw'!D$24*LN('Sound Power'!BT6),IF('ModelParams Lw'!D$26+'ModelParams Lw'!D$27*LOG('Sound Power'!$D6/'Sound Power'!$E6)+'ModelParams Lw'!D$28*LN('Sound Power'!BT6)&lt;'ModelParams Lw'!D$22+'ModelParams Lw'!D$23*LOG('Sound Power'!$D6/'Sound Power'!$E6)+'ModelParams Lw'!D$24*LN('Sound Power'!BT6),'ModelParams Lw'!D$22+'ModelParams Lw'!D$23*LOG('Sound Power'!$D6/'Sound Power'!$E6)+'ModelParams Lw'!D$24*LN('Sound Power'!BT6),'ModelParams Lw'!D$26+'ModelParams Lw'!D$27*LOG('Sound Power'!$D6/'Sound Power'!$E6)+'ModelParams Lw'!D$28*LN('Sound Power'!BT6)))</f>
        <v>11.006397302600327</v>
      </c>
      <c r="CC6" s="26">
        <f>IF(Calcul!$E11="SW",'ModelParams Lw'!E$22+'ModelParams Lw'!E$23*LOG('Sound Power'!$D6/'Sound Power'!$E6)+'ModelParams Lw'!E$24*LN('Sound Power'!BU6),IF('ModelParams Lw'!E$26+'ModelParams Lw'!E$27*LOG('Sound Power'!$D6/'Sound Power'!$E6)+'ModelParams Lw'!E$28*LN('Sound Power'!BU6)&lt;'ModelParams Lw'!E$22+'ModelParams Lw'!E$23*LOG('Sound Power'!$D6/'Sound Power'!$E6)+'ModelParams Lw'!E$24*LN('Sound Power'!BU6),'ModelParams Lw'!E$22+'ModelParams Lw'!E$23*LOG('Sound Power'!$D6/'Sound Power'!$E6)+'ModelParams Lw'!E$24*LN('Sound Power'!BU6),'ModelParams Lw'!E$26+'ModelParams Lw'!E$27*LOG('Sound Power'!$D6/'Sound Power'!$E6)+'ModelParams Lw'!E$28*LN('Sound Power'!BU6)))</f>
        <v>2.2236892598038587</v>
      </c>
      <c r="CD6" s="26">
        <f>IF(Calcul!$E11="SW",'ModelParams Lw'!F$22+'ModelParams Lw'!F$23*LOG('Sound Power'!$D6/'Sound Power'!$E6)+'ModelParams Lw'!F$24*LN('Sound Power'!BV6),IF('ModelParams Lw'!F$26+'ModelParams Lw'!F$27*LOG('Sound Power'!$D6/'Sound Power'!$E6)+'ModelParams Lw'!F$28*LN('Sound Power'!BV6)&lt;'ModelParams Lw'!F$22+'ModelParams Lw'!F$23*LOG('Sound Power'!$D6/'Sound Power'!$E6)+'ModelParams Lw'!F$24*LN('Sound Power'!BV6),'ModelParams Lw'!F$22+'ModelParams Lw'!F$23*LOG('Sound Power'!$D6/'Sound Power'!$E6)+'ModelParams Lw'!F$24*LN('Sound Power'!BV6),'ModelParams Lw'!F$26+'ModelParams Lw'!F$27*LOG('Sound Power'!$D6/'Sound Power'!$E6)+'ModelParams Lw'!F$28*LN('Sound Power'!BV6)))</f>
        <v>1.6652574821544146</v>
      </c>
      <c r="CE6" s="26">
        <f>IF(Calcul!$E11="SW",'ModelParams Lw'!G$22+'ModelParams Lw'!G$23*LOG('Sound Power'!$D6/'Sound Power'!$E6)+'ModelParams Lw'!G$24*LN('Sound Power'!BW6),IF('ModelParams Lw'!G$26+'ModelParams Lw'!G$27*LOG('Sound Power'!$D6/'Sound Power'!$E6)+'ModelParams Lw'!G$28*LN('Sound Power'!BW6)&lt;'ModelParams Lw'!G$22+'ModelParams Lw'!G$23*LOG('Sound Power'!$D6/'Sound Power'!$E6)+'ModelParams Lw'!G$24*LN('Sound Power'!BW6),'ModelParams Lw'!G$22+'ModelParams Lw'!G$23*LOG('Sound Power'!$D6/'Sound Power'!$E6)+'ModelParams Lw'!G$24*LN('Sound Power'!BW6),'ModelParams Lw'!G$26+'ModelParams Lw'!G$27*LOG('Sound Power'!$D6/'Sound Power'!$E6)+'ModelParams Lw'!G$28*LN('Sound Power'!BW6)))</f>
        <v>6.5943205331365586</v>
      </c>
      <c r="CF6" s="26">
        <f>IF(Calcul!$E11="SW",'ModelParams Lw'!H$22+'ModelParams Lw'!H$23*LOG('Sound Power'!$D6/'Sound Power'!$E6)+'ModelParams Lw'!H$24*LN('Sound Power'!BX6),IF('ModelParams Lw'!H$26+'ModelParams Lw'!H$27*LOG('Sound Power'!$D6/'Sound Power'!$E6)+'ModelParams Lw'!H$28*LN('Sound Power'!BX6)&lt;'ModelParams Lw'!H$22+'ModelParams Lw'!H$23*LOG('Sound Power'!$D6/'Sound Power'!$E6)+'ModelParams Lw'!H$24*LN('Sound Power'!BX6),'ModelParams Lw'!H$22+'ModelParams Lw'!H$23*LOG('Sound Power'!$D6/'Sound Power'!$E6)+'ModelParams Lw'!H$24*LN('Sound Power'!BX6),'ModelParams Lw'!H$26+'ModelParams Lw'!H$27*LOG('Sound Power'!$D6/'Sound Power'!$E6)+'ModelParams Lw'!H$28*LN('Sound Power'!BX6)))</f>
        <v>9.9266050641266474</v>
      </c>
      <c r="CG6" s="26">
        <f>IF(Calcul!$E11="SW",'ModelParams Lw'!I$22+'ModelParams Lw'!I$23*LOG('Sound Power'!$D6/'Sound Power'!$E6)+'ModelParams Lw'!I$24*LN('Sound Power'!BY6),IF('ModelParams Lw'!I$26+'ModelParams Lw'!I$27*LOG('Sound Power'!$D6/'Sound Power'!$E6)+'ModelParams Lw'!I$28*LN('Sound Power'!BY6)&lt;'ModelParams Lw'!I$22+'ModelParams Lw'!I$23*LOG('Sound Power'!$D6/'Sound Power'!$E6)+'ModelParams Lw'!I$24*LN('Sound Power'!BY6),'ModelParams Lw'!I$22+'ModelParams Lw'!I$23*LOG('Sound Power'!$D6/'Sound Power'!$E6)+'ModelParams Lw'!I$24*LN('Sound Power'!BY6),'ModelParams Lw'!I$26+'ModelParams Lw'!I$27*LOG('Sound Power'!$D6/'Sound Power'!$E6)+'ModelParams Lw'!I$28*LN('Sound Power'!BY6)))</f>
        <v>3.585931411675483</v>
      </c>
      <c r="CH6" s="26">
        <f>IF(Calcul!$E11="SW",'ModelParams Lw'!J$22+'ModelParams Lw'!J$23*LOG('Sound Power'!$D6/'Sound Power'!$E6)+'ModelParams Lw'!J$24*LN('Sound Power'!BZ6),IF('ModelParams Lw'!J$26+'ModelParams Lw'!J$27*LOG('Sound Power'!$D6/'Sound Power'!$E6)+'ModelParams Lw'!J$28*LN('Sound Power'!BZ6)&lt;'ModelParams Lw'!J$22+'ModelParams Lw'!J$23*LOG('Sound Power'!$D6/'Sound Power'!$E6)+'ModelParams Lw'!J$24*LN('Sound Power'!BZ6),'ModelParams Lw'!J$22+'ModelParams Lw'!J$23*LOG('Sound Power'!$D6/'Sound Power'!$E6)+'ModelParams Lw'!J$24*LN('Sound Power'!BZ6),'ModelParams Lw'!J$26+'ModelParams Lw'!J$27*LOG('Sound Power'!$D6/'Sound Power'!$E6)+'ModelParams Lw'!J$28*LN('Sound Power'!BZ6)))</f>
        <v>5.8665640474464098E-2</v>
      </c>
      <c r="CI6" s="26">
        <f t="shared" ref="CI6:CI35" si="25">O6+10*LOG((2*0.4*$D6+2*0.4*$E6)/($D6*$E6))-CA6</f>
        <v>72.554306072927943</v>
      </c>
      <c r="CJ6" s="26">
        <f t="shared" si="18"/>
        <v>64.161858445208537</v>
      </c>
      <c r="CK6" s="26">
        <f t="shared" si="19"/>
        <v>67.309388728088763</v>
      </c>
      <c r="CL6" s="26">
        <f t="shared" ref="CL6:CL35" si="26">R6+10*LOG((2*0.4*$D6+2*0.4*$E6)/($D6*$E6))-CD6</f>
        <v>62.383108952685987</v>
      </c>
      <c r="CM6" s="26">
        <f t="shared" si="20"/>
        <v>55.587909639578136</v>
      </c>
      <c r="CN6" s="26">
        <f t="shared" si="21"/>
        <v>49.997802726531972</v>
      </c>
      <c r="CO6" s="26">
        <f t="shared" si="22"/>
        <v>53.33909520755558</v>
      </c>
      <c r="CP6" s="26">
        <f t="shared" si="23"/>
        <v>51.619970735022399</v>
      </c>
      <c r="CQ6" s="26">
        <f>10*LOG10(IF(CI6="",0,POWER(10,((CI6+'ModelParams Lw'!$O$4)/10))) +IF(CJ6="",0,POWER(10,((CJ6+'ModelParams Lw'!$P$4)/10))) +IF(CK6="",0,POWER(10,((CK6+'ModelParams Lw'!$Q$4)/10))) +IF(CL6="",0,POWER(10,((CL6+'ModelParams Lw'!$R$4)/10))) +IF(CM6="",0,POWER(10,((CM6+'ModelParams Lw'!$S$4)/10))) +IF(CN6="",0,POWER(10,((CN6+'ModelParams Lw'!$T$4)/10))) +IF(CO6="",0,POWER(10,((CO6+'ModelParams Lw'!$U$4)/10)))+IF(CP6="",0,POWER(10,((CP6+'ModelParams Lw'!$V$4)/10))))</f>
        <v>64.076932276290989</v>
      </c>
      <c r="CR6" s="26">
        <f t="shared" si="24"/>
        <v>59.4724609979449</v>
      </c>
      <c r="CS6" s="26">
        <f>(CI6-'ModelParams Lw'!$O$10)/'ModelParams Lw'!$O$11</f>
        <v>46.904184902440434</v>
      </c>
      <c r="CT6" s="26">
        <f>(CJ6-'ModelParams Lw'!$P$10)/'ModelParams Lw'!$P$11</f>
        <v>48.461906258860388</v>
      </c>
      <c r="CU6" s="26">
        <f>(CK6-'ModelParams Lw'!$Q$10)/'ModelParams Lw'!$Q$11</f>
        <v>59.4724609979449</v>
      </c>
      <c r="CV6" s="26">
        <f>(CL6-'ModelParams Lw'!$R$10)/'ModelParams Lw'!$R$11</f>
        <v>59.120235064359335</v>
      </c>
      <c r="CW6" s="26">
        <f>(CM6-'ModelParams Lw'!$S$10)/'ModelParams Lw'!$S$11</f>
        <v>55.587909639578136</v>
      </c>
      <c r="CX6" s="26">
        <f>(CN6-'ModelParams Lw'!$T$10)/'ModelParams Lw'!$T$11</f>
        <v>52.707194804465004</v>
      </c>
      <c r="CY6" s="26">
        <f>(CO6-'ModelParams Lw'!$U$10)/'ModelParams Lw'!$U$11</f>
        <v>57.98936117810301</v>
      </c>
      <c r="CZ6" s="26">
        <f>(CP6-'ModelParams Lw'!$V$10)/'ModelParams Lw'!$V$11</f>
        <v>57.883466733031455</v>
      </c>
    </row>
    <row r="7" spans="1:104" x14ac:dyDescent="0.2">
      <c r="A7" s="13">
        <f>Calcul!A12</f>
        <v>0</v>
      </c>
      <c r="B7" s="13">
        <f t="shared" si="2"/>
        <v>0</v>
      </c>
      <c r="C7" s="13">
        <f>Calcul!B12</f>
        <v>0</v>
      </c>
      <c r="D7" s="13">
        <f>Calcul!C12/1000</f>
        <v>0</v>
      </c>
      <c r="E7" s="13">
        <f>Calcul!D12/1000</f>
        <v>0</v>
      </c>
      <c r="F7" s="13">
        <f t="shared" si="3"/>
        <v>0</v>
      </c>
      <c r="G7" s="23" t="e">
        <f>DEGREES(ACOS(1-(1/'ModelParams Lw'!B$15*SQRT(0.5*1.2/'Sound Power'!$C7)*('Sound Power'!$B7/3600)/('Sound Power'!$D7)/('Sound Power'!$F7))))</f>
        <v>#DIV/0!</v>
      </c>
      <c r="H7" s="23" t="e">
        <f>DEGREES(ACOS(1-(1/'ModelParams Lw'!C$15*SQRT(0.5*1.2/'Sound Power'!$C7)*('Sound Power'!$B7/3600)/('Sound Power'!$D7)/('Sound Power'!$F7))))</f>
        <v>#DIV/0!</v>
      </c>
      <c r="I7" s="23" t="e">
        <f>DEGREES(ACOS(1-(1/'ModelParams Lw'!D$15*SQRT(0.5*1.2/'Sound Power'!$C7)*('Sound Power'!$B7/3600)/('Sound Power'!$D7)/('Sound Power'!$F7))))</f>
        <v>#DIV/0!</v>
      </c>
      <c r="J7" s="23" t="e">
        <f>DEGREES(ACOS(1-(1/'ModelParams Lw'!E$15*SQRT(0.5*1.2/'Sound Power'!$C7)*('Sound Power'!$B7/3600)/('Sound Power'!$D7)/('Sound Power'!$F7))))</f>
        <v>#DIV/0!</v>
      </c>
      <c r="K7" s="23" t="e">
        <f>DEGREES(ACOS(1-(1/'ModelParams Lw'!F$15*SQRT(0.5*1.2/'Sound Power'!$C7)*('Sound Power'!$B7/3600)/('Sound Power'!$D7)/('Sound Power'!$F7))))</f>
        <v>#DIV/0!</v>
      </c>
      <c r="L7" s="23" t="e">
        <f>DEGREES(ACOS(1-(1/'ModelParams Lw'!G$15*SQRT(0.5*1.2/'Sound Power'!$C7)*('Sound Power'!$B7/3600)/('Sound Power'!$D7)/('Sound Power'!$F7))))</f>
        <v>#DIV/0!</v>
      </c>
      <c r="M7" s="23" t="e">
        <f>DEGREES(ACOS(1-(1/'ModelParams Lw'!H$15*SQRT(0.5*1.2/'Sound Power'!$C7)*('Sound Power'!$B7/3600)/('Sound Power'!$D7)/('Sound Power'!$F7))))</f>
        <v>#DIV/0!</v>
      </c>
      <c r="N7" s="23" t="e">
        <f>DEGREES(ACOS(1-(1/'ModelParams Lw'!I$15*SQRT(0.5*1.2/'Sound Power'!$C7)*('Sound Power'!$B7/3600)/('Sound Power'!$D7)/('Sound Power'!$F7))))</f>
        <v>#DIV/0!</v>
      </c>
      <c r="O7" s="26" t="e">
        <f>('ModelParams Lw'!B$4*LN('Sound Power'!G7)/(1+EXP(-('Sound Power'!$D7*1000+'ModelParams Lw'!B$6)/'ModelParams Lw'!B$7))+'ModelParams Lw'!B$5)*LN('Sound Power'!$B7)-('ModelParams Lw'!B$8+'ModelParams Lw'!B$9*$D7+'ModelParams Lw'!B$10*'Sound Power'!$F7^'ModelParams Lw'!B$14+'ModelParams Lw'!B$11*LN('Sound Power'!G7)+'ModelParams Lw'!B$12*'Sound Power'!$D7*'Sound Power'!$F7+'ModelParams Lw'!B$13*'Sound Power'!$D7*LN('Sound Power'!G7))</f>
        <v>#DIV/0!</v>
      </c>
      <c r="P7" s="26" t="e">
        <f>('ModelParams Lw'!C$4*LN('Sound Power'!H7)/(1+EXP(-('Sound Power'!$D7*1000+'ModelParams Lw'!C$6)/'ModelParams Lw'!C$7))+'ModelParams Lw'!C$5)*LN('Sound Power'!$B7)-('ModelParams Lw'!C$8+'ModelParams Lw'!C$9*$D7+'ModelParams Lw'!C$10*'Sound Power'!$F7^'ModelParams Lw'!C$14+'ModelParams Lw'!C$11*LN('Sound Power'!H7)+'ModelParams Lw'!C$12*'Sound Power'!$D7*'Sound Power'!$F7+'ModelParams Lw'!C$13*'Sound Power'!$D7*LN('Sound Power'!H7))</f>
        <v>#DIV/0!</v>
      </c>
      <c r="Q7" s="26" t="e">
        <f>('ModelParams Lw'!D$4*LN('Sound Power'!I7)/(1+EXP(-('Sound Power'!$D7*1000+'ModelParams Lw'!D$6)/'ModelParams Lw'!D$7))+'ModelParams Lw'!D$5)*LN('Sound Power'!$B7)-('ModelParams Lw'!D$8+'ModelParams Lw'!D$9*$D7+'ModelParams Lw'!D$10*'Sound Power'!$F7^'ModelParams Lw'!D$14+'ModelParams Lw'!D$11*LN('Sound Power'!I7)+'ModelParams Lw'!D$12*'Sound Power'!$D7*'Sound Power'!$F7+'ModelParams Lw'!D$13*'Sound Power'!$D7*LN('Sound Power'!I7))</f>
        <v>#DIV/0!</v>
      </c>
      <c r="R7" s="26" t="e">
        <f>('ModelParams Lw'!E$4*LN('Sound Power'!J7)/(1+EXP(-('Sound Power'!$D7*1000+'ModelParams Lw'!E$6)/'ModelParams Lw'!E$7))+'ModelParams Lw'!E$5)*LN('Sound Power'!$B7)-('ModelParams Lw'!E$8+'ModelParams Lw'!E$9*$D7+'ModelParams Lw'!E$10*'Sound Power'!$F7^'ModelParams Lw'!E$14+'ModelParams Lw'!E$11*LN('Sound Power'!J7)+'ModelParams Lw'!E$12*'Sound Power'!$D7*'Sound Power'!$F7+'ModelParams Lw'!E$13*'Sound Power'!$D7*LN('Sound Power'!J7))</f>
        <v>#DIV/0!</v>
      </c>
      <c r="S7" s="26" t="e">
        <f>('ModelParams Lw'!F$4*LN('Sound Power'!K7)/(1+EXP(-('Sound Power'!$D7*1000+'ModelParams Lw'!F$6)/'ModelParams Lw'!F$7))+'ModelParams Lw'!F$5)*LN('Sound Power'!$B7)-('ModelParams Lw'!F$8+'ModelParams Lw'!F$9*$D7+'ModelParams Lw'!F$10*'Sound Power'!$F7^'ModelParams Lw'!F$14+'ModelParams Lw'!F$11*LN('Sound Power'!K7)+'ModelParams Lw'!F$12*'Sound Power'!$D7*'Sound Power'!$F7+'ModelParams Lw'!F$13*'Sound Power'!$D7*LN('Sound Power'!K7))</f>
        <v>#DIV/0!</v>
      </c>
      <c r="T7" s="26" t="e">
        <f>('ModelParams Lw'!G$4*LN('Sound Power'!L7)/(1+EXP(-('Sound Power'!$D7*1000+'ModelParams Lw'!G$6)/'ModelParams Lw'!G$7))+'ModelParams Lw'!G$5)*LN('Sound Power'!$B7)-('ModelParams Lw'!G$8+'ModelParams Lw'!G$9*$D7+'ModelParams Lw'!G$10*'Sound Power'!$F7^'ModelParams Lw'!G$14+'ModelParams Lw'!G$11*LN('Sound Power'!L7)+'ModelParams Lw'!G$12*'Sound Power'!$D7*'Sound Power'!$F7+'ModelParams Lw'!G$13*'Sound Power'!$D7*LN('Sound Power'!L7))</f>
        <v>#DIV/0!</v>
      </c>
      <c r="U7" s="26" t="e">
        <f>('ModelParams Lw'!H$4*LN('Sound Power'!M7)/(1+EXP(-('Sound Power'!$D7*1000+'ModelParams Lw'!H$6)/'ModelParams Lw'!H$7))+'ModelParams Lw'!H$5)*LN('Sound Power'!$B7)-('ModelParams Lw'!H$8+'ModelParams Lw'!H$9*$D7+'ModelParams Lw'!H$10*'Sound Power'!$F7^'ModelParams Lw'!H$14+'ModelParams Lw'!H$11*LN('Sound Power'!M7)+'ModelParams Lw'!H$12*'Sound Power'!$D7*'Sound Power'!$F7+'ModelParams Lw'!H$13*'Sound Power'!$D7*LN('Sound Power'!M7))</f>
        <v>#DIV/0!</v>
      </c>
      <c r="V7" s="26" t="e">
        <f>('ModelParams Lw'!I$4*LN('Sound Power'!N7)/(1+EXP(-('Sound Power'!$D7*1000+'ModelParams Lw'!I$6)/'ModelParams Lw'!I$7))+'ModelParams Lw'!I$5)*LN('Sound Power'!$B7)-('ModelParams Lw'!I$8+'ModelParams Lw'!I$9*$D7+'ModelParams Lw'!I$10*'Sound Power'!$F7^'ModelParams Lw'!I$14+'ModelParams Lw'!I$11*LN('Sound Power'!N7)+'ModelParams Lw'!I$12*'Sound Power'!$D7*'Sound Power'!$F7+'ModelParams Lw'!I$13*'Sound Power'!$D7*LN('Sound Power'!N7))</f>
        <v>#DIV/0!</v>
      </c>
      <c r="W7" s="26" t="e">
        <f>10*LOG10(IF(O7="",0,POWER(10,((O7+'ModelParams Lw'!$O$4)/10))) +IF(P7="",0,POWER(10,((P7+'ModelParams Lw'!$P$4)/10))) +IF(Q7="",0,POWER(10,((Q7+'ModelParams Lw'!$Q$4)/10))) +IF(R7="",0,POWER(10,((R7+'ModelParams Lw'!$R$4)/10))) +IF(S7="",0,POWER(10,((S7+'ModelParams Lw'!$S$4)/10))) +IF(T7="",0,POWER(10,((T7+'ModelParams Lw'!$T$4)/10))) +IF(U7="",0,POWER(10,((U7+'ModelParams Lw'!$U$4)/10)))+IF(V7="",0,POWER(10,((V7+'ModelParams Lw'!$V$4)/10))))</f>
        <v>#DIV/0!</v>
      </c>
      <c r="X7" s="26" t="e">
        <f t="shared" si="4"/>
        <v>#DIV/0!</v>
      </c>
      <c r="Y7" s="26" t="e">
        <f>(O7-'ModelParams Lw'!O$10)/'ModelParams Lw'!O$11</f>
        <v>#DIV/0!</v>
      </c>
      <c r="Z7" s="26" t="e">
        <f>(P7-'ModelParams Lw'!P$10)/'ModelParams Lw'!P$11</f>
        <v>#DIV/0!</v>
      </c>
      <c r="AA7" s="26" t="e">
        <f>(Q7-'ModelParams Lw'!Q$10)/'ModelParams Lw'!Q$11</f>
        <v>#DIV/0!</v>
      </c>
      <c r="AB7" s="26" t="e">
        <f>(R7-'ModelParams Lw'!R$10)/'ModelParams Lw'!R$11</f>
        <v>#DIV/0!</v>
      </c>
      <c r="AC7" s="26" t="e">
        <f>(S7-'ModelParams Lw'!S$10)/'ModelParams Lw'!S$11</f>
        <v>#DIV/0!</v>
      </c>
      <c r="AD7" s="26" t="e">
        <f>(T7-'ModelParams Lw'!T$10)/'ModelParams Lw'!T$11</f>
        <v>#DIV/0!</v>
      </c>
      <c r="AE7" s="26" t="e">
        <f>(U7-'ModelParams Lw'!U$10)/'ModelParams Lw'!U$11</f>
        <v>#DIV/0!</v>
      </c>
      <c r="AF7" s="26" t="e">
        <f>(V7-'ModelParams Lw'!V$10)/'ModelParams Lw'!V$11</f>
        <v>#DIV/0!</v>
      </c>
      <c r="AG7" s="26" t="e">
        <f t="shared" si="5"/>
        <v>#DIV/0!</v>
      </c>
      <c r="AH7" s="26" t="e">
        <f>VLOOKUP(D7*1000,'ModelParams Lw'!$A$38:$D$58,4)</f>
        <v>#N/A</v>
      </c>
      <c r="AI7" s="56" t="e">
        <f>VLOOKUP(D7*1000,'ModelParams Lw'!$A$38:$D$58,2)</f>
        <v>#N/A</v>
      </c>
      <c r="AJ7" s="46" t="e">
        <f t="shared" si="6"/>
        <v>#DIV/0!</v>
      </c>
      <c r="AK7" s="26" t="e">
        <f t="shared" si="7"/>
        <v>#VALUE!</v>
      </c>
      <c r="AL7" s="26" t="e">
        <f>IF($AI7=100,'ModelParams Lw'!R$35*'Sound Power'!$AH7^2+'ModelParams Lw'!R$36*'Sound Power'!$AH7+'ModelParams Lw'!R$37,IF($AI7=150,'ModelParams Lw'!R$38*'Sound Power'!$AH7^2+'ModelParams Lw'!R$39*'Sound Power'!$AH7+'ModelParams Lw'!R$40,'ModelParams Lw'!R$41*'Sound Power'!$AH7^2+'ModelParams Lw'!R$42*'Sound Power'!$AH7+'ModelParams Lw'!R$43))</f>
        <v>#N/A</v>
      </c>
      <c r="AM7" s="26" t="e">
        <f>IF($AI7=100,'ModelParams Lw'!S$35*'Sound Power'!$AH7^2+'ModelParams Lw'!S$36*'Sound Power'!$AH7+'ModelParams Lw'!S$37,IF($AI7=150,'ModelParams Lw'!S$38*'Sound Power'!$AH7^2+'ModelParams Lw'!S$39*'Sound Power'!$AH7+'ModelParams Lw'!S$40,'ModelParams Lw'!S$41*'Sound Power'!$AH7^2+'ModelParams Lw'!S$42*'Sound Power'!$AH7+'ModelParams Lw'!S$43))</f>
        <v>#N/A</v>
      </c>
      <c r="AN7" s="26" t="e">
        <f>IF($AI7=100,'ModelParams Lw'!T$35*'Sound Power'!$AH7^2+'ModelParams Lw'!T$36*'Sound Power'!$AH7+'ModelParams Lw'!T$37,IF($AI7=150,'ModelParams Lw'!T$38*'Sound Power'!$AH7^2+'ModelParams Lw'!T$39*'Sound Power'!$AH7+'ModelParams Lw'!T$40,'ModelParams Lw'!T$41*'Sound Power'!$AH7^2+'ModelParams Lw'!T$42*'Sound Power'!$AH7+'ModelParams Lw'!T$43))</f>
        <v>#N/A</v>
      </c>
      <c r="AO7" s="26" t="e">
        <f>IF($AI7=100,'ModelParams Lw'!U$35*'Sound Power'!$AH7^2+'ModelParams Lw'!U$36*'Sound Power'!$AH7+'ModelParams Lw'!U$37,IF($AI7=150,'ModelParams Lw'!U$38*'Sound Power'!$AH7^2+'ModelParams Lw'!U$39*'Sound Power'!$AH7+'ModelParams Lw'!U$40,'ModelParams Lw'!U$41*'Sound Power'!$AH7^2+'ModelParams Lw'!U$42*'Sound Power'!$AH7+'ModelParams Lw'!U$43))</f>
        <v>#N/A</v>
      </c>
      <c r="AP7" s="26" t="e">
        <f>IF($AI7=100,'ModelParams Lw'!V$35*'Sound Power'!$AH7^2+'ModelParams Lw'!V$36*'Sound Power'!$AH7+'ModelParams Lw'!V$37,IF($AI7=150,'ModelParams Lw'!V$38*'Sound Power'!$AH7^2+'ModelParams Lw'!V$39*'Sound Power'!$AH7+'ModelParams Lw'!V$40,'ModelParams Lw'!V$41*'Sound Power'!$AH7^2+'ModelParams Lw'!V$42*'Sound Power'!$AH7+'ModelParams Lw'!V$43))</f>
        <v>#N/A</v>
      </c>
      <c r="AQ7" s="26" t="e">
        <f>IF($AI7=100,'ModelParams Lw'!W$35*'Sound Power'!$AH7^2+'ModelParams Lw'!W$36*'Sound Power'!$AH7+'ModelParams Lw'!W$37,IF($AI7=150,'ModelParams Lw'!W$38*'Sound Power'!$AH7^2+'ModelParams Lw'!W$39*'Sound Power'!$AH7+'ModelParams Lw'!W$40,'ModelParams Lw'!W$41*'Sound Power'!$AH7^2+'ModelParams Lw'!W$42*'Sound Power'!$AH7+'ModelParams Lw'!W$43))</f>
        <v>#N/A</v>
      </c>
      <c r="AR7" s="26" t="e">
        <f t="shared" si="8"/>
        <v>#VALUE!</v>
      </c>
      <c r="AS7" s="26" t="e">
        <f>IF(26.83*LN($AJ7)-11.791-'ModelParams Lw'!B$35&lt;0,0,26.83*LN($AJ7)-11.791-'ModelParams Lw'!B$35)</f>
        <v>#DIV/0!</v>
      </c>
      <c r="AT7" s="26" t="e">
        <f>IF(26.83*LN($AJ7)-11.791-'ModelParams Lw'!C$35&lt;0,0,26.83*LN($AJ7)-11.791-'ModelParams Lw'!C$35)</f>
        <v>#DIV/0!</v>
      </c>
      <c r="AU7" s="26" t="e">
        <f>IF(26.83*LN($AJ7)-11.791-'ModelParams Lw'!D$35&lt;0,0,26.83*LN($AJ7)-11.791-'ModelParams Lw'!D$35)</f>
        <v>#DIV/0!</v>
      </c>
      <c r="AV7" s="26" t="e">
        <f>IF(26.83*LN($AJ7)-11.791-'ModelParams Lw'!E$35&lt;0,0,26.83*LN($AJ7)-11.791-'ModelParams Lw'!E$35)</f>
        <v>#DIV/0!</v>
      </c>
      <c r="AW7" s="26" t="e">
        <f>IF(26.83*LN($AJ7)-11.791-'ModelParams Lw'!F$35&lt;0,0,26.83*LN($AJ7)-11.791-'ModelParams Lw'!F$35)</f>
        <v>#DIV/0!</v>
      </c>
      <c r="AX7" s="26" t="e">
        <f>IF(26.83*LN($AJ7)-11.791-'ModelParams Lw'!G$35&lt;0,0,26.83*LN($AJ7)-11.791-'ModelParams Lw'!G$35)</f>
        <v>#DIV/0!</v>
      </c>
      <c r="AY7" s="26" t="e">
        <f>IF(26.83*LN($AJ7)-11.791-'ModelParams Lw'!H$35&lt;0,0,26.83*LN($AJ7)-11.791-'ModelParams Lw'!H$35)</f>
        <v>#DIV/0!</v>
      </c>
      <c r="AZ7" s="26" t="e">
        <f>IF(26.83*LN($AJ7)-11.791-'ModelParams Lw'!I$35&lt;0,0,26.83*LN($AJ7)-11.791-'ModelParams Lw'!I$35)</f>
        <v>#DIV/0!</v>
      </c>
      <c r="BA7" s="26" t="e">
        <f t="shared" si="9"/>
        <v>#DIV/0!</v>
      </c>
      <c r="BB7" s="26" t="e">
        <f t="shared" si="10"/>
        <v>#DIV/0!</v>
      </c>
      <c r="BC7" s="26" t="e">
        <f t="shared" si="11"/>
        <v>#DIV/0!</v>
      </c>
      <c r="BD7" s="26" t="e">
        <f t="shared" si="12"/>
        <v>#DIV/0!</v>
      </c>
      <c r="BE7" s="26" t="e">
        <f t="shared" si="13"/>
        <v>#DIV/0!</v>
      </c>
      <c r="BF7" s="26" t="e">
        <f t="shared" si="14"/>
        <v>#DIV/0!</v>
      </c>
      <c r="BG7" s="26" t="e">
        <f t="shared" si="15"/>
        <v>#DIV/0!</v>
      </c>
      <c r="BH7" s="26" t="e">
        <f t="shared" si="16"/>
        <v>#DIV/0!</v>
      </c>
      <c r="BI7" s="26" t="e">
        <f>10*LOG10(IF(BA7="",0,POWER(10,((BA7+'ModelParams Lw'!$O$4)/10))) +IF(BB7="",0,POWER(10,((BB7+'ModelParams Lw'!$P$4)/10))) +IF(BC7="",0,POWER(10,((BC7+'ModelParams Lw'!$Q$4)/10))) +IF(BD7="",0,POWER(10,((BD7+'ModelParams Lw'!$R$4)/10))) +IF(BE7="",0,POWER(10,((BE7+'ModelParams Lw'!$S$4)/10))) +IF(BF7="",0,POWER(10,((BF7+'ModelParams Lw'!$T$4)/10))) +IF(BG7="",0,POWER(10,((BG7+'ModelParams Lw'!$U$4)/10)))+IF(BH7="",0,POWER(10,((BH7+'ModelParams Lw'!$V$4)/10))))</f>
        <v>#DIV/0!</v>
      </c>
      <c r="BJ7" s="26" t="e">
        <f t="shared" si="17"/>
        <v>#DIV/0!</v>
      </c>
      <c r="BK7" s="26" t="e">
        <f>(BA7-'ModelParams Lw'!O$10)/'ModelParams Lw'!O$11</f>
        <v>#DIV/0!</v>
      </c>
      <c r="BL7" s="26" t="e">
        <f>(BB7-'ModelParams Lw'!P$10)/'ModelParams Lw'!P$11</f>
        <v>#DIV/0!</v>
      </c>
      <c r="BM7" s="26" t="e">
        <f>(BC7-'ModelParams Lw'!Q$10)/'ModelParams Lw'!Q$11</f>
        <v>#DIV/0!</v>
      </c>
      <c r="BN7" s="26" t="e">
        <f>(BD7-'ModelParams Lw'!R$10)/'ModelParams Lw'!R$11</f>
        <v>#DIV/0!</v>
      </c>
      <c r="BO7" s="26" t="e">
        <f>(BE7-'ModelParams Lw'!S$10)/'ModelParams Lw'!S$11</f>
        <v>#DIV/0!</v>
      </c>
      <c r="BP7" s="26" t="e">
        <f>(BF7-'ModelParams Lw'!T$10)/'ModelParams Lw'!T$11</f>
        <v>#DIV/0!</v>
      </c>
      <c r="BQ7" s="26" t="e">
        <f>(BG7-'ModelParams Lw'!U$10)/'ModelParams Lw'!U$11</f>
        <v>#DIV/0!</v>
      </c>
      <c r="BR7" s="26" t="e">
        <f>(BH7-'ModelParams Lw'!V$10)/'ModelParams Lw'!V$11</f>
        <v>#DIV/0!</v>
      </c>
      <c r="BS7" s="23" t="e">
        <f>IF(Calcul!$E12="SW",DEGREES(ACOS(1-(1/'ModelParams Lw'!C$25*SQRT(0.5*1.2/'Sound Power'!$C7)*('Sound Power'!$B7/3600)/('Sound Power'!$D7)/('Sound Power'!$F7)))),DEGREES(ACOS(1-(1/'ModelParams Lw'!C$29*SQRT(0.5*1.2/'Sound Power'!$C7)*('Sound Power'!$B7/3600)/('Sound Power'!$D7)/('Sound Power'!$F7)))))</f>
        <v>#DIV/0!</v>
      </c>
      <c r="BT7" s="23" t="e">
        <f>IF(Calcul!$E12="SW",DEGREES(ACOS(1-(1/'ModelParams Lw'!D$25*SQRT(0.5*1.2/'Sound Power'!$C7)*('Sound Power'!$B7/3600)/('Sound Power'!$D7)/('Sound Power'!$F7)))),DEGREES(ACOS(1-(1/'ModelParams Lw'!D$29*SQRT(0.5*1.2/'Sound Power'!$C7)*('Sound Power'!$B7/3600)/('Sound Power'!$D7)/('Sound Power'!$F7)))))</f>
        <v>#DIV/0!</v>
      </c>
      <c r="BU7" s="23" t="e">
        <f>IF(Calcul!$E12="SW",DEGREES(ACOS(1-(1/'ModelParams Lw'!E$25*SQRT(0.5*1.2/'Sound Power'!$C7)*('Sound Power'!$B7/3600)/('Sound Power'!$D7)/('Sound Power'!$F7)))),DEGREES(ACOS(1-(1/'ModelParams Lw'!E$29*SQRT(0.5*1.2/'Sound Power'!$C7)*('Sound Power'!$B7/3600)/('Sound Power'!$D7)/('Sound Power'!$F7)))))</f>
        <v>#DIV/0!</v>
      </c>
      <c r="BV7" s="23" t="e">
        <f>IF(Calcul!$E12="SW",DEGREES(ACOS(1-(1/'ModelParams Lw'!F$25*SQRT(0.5*1.2/'Sound Power'!$C7)*('Sound Power'!$B7/3600)/('Sound Power'!$D7)/('Sound Power'!$F7)))),DEGREES(ACOS(1-(1/'ModelParams Lw'!F$29*SQRT(0.5*1.2/'Sound Power'!$C7)*('Sound Power'!$B7/3600)/('Sound Power'!$D7)/('Sound Power'!$F7)))))</f>
        <v>#DIV/0!</v>
      </c>
      <c r="BW7" s="23" t="e">
        <f>IF(Calcul!$E12="SW",DEGREES(ACOS(1-(1/'ModelParams Lw'!G$25*SQRT(0.5*1.2/'Sound Power'!$C7)*('Sound Power'!$B7/3600)/('Sound Power'!$D7)/('Sound Power'!$F7)))),DEGREES(ACOS(1-(1/'ModelParams Lw'!G$29*SQRT(0.5*1.2/'Sound Power'!$C7)*('Sound Power'!$B7/3600)/('Sound Power'!$D7)/('Sound Power'!$F7)))))</f>
        <v>#DIV/0!</v>
      </c>
      <c r="BX7" s="23" t="e">
        <f>IF(Calcul!$E12="SW",DEGREES(ACOS(1-(1/'ModelParams Lw'!H$25*SQRT(0.5*1.2/'Sound Power'!$C7)*('Sound Power'!$B7/3600)/('Sound Power'!$D7)/('Sound Power'!$F7)))),DEGREES(ACOS(1-(1/'ModelParams Lw'!H$29*SQRT(0.5*1.2/'Sound Power'!$C7)*('Sound Power'!$B7/3600)/('Sound Power'!$D7)/('Sound Power'!$F7)))))</f>
        <v>#DIV/0!</v>
      </c>
      <c r="BY7" s="23" t="e">
        <f>IF(Calcul!$E12="SW",DEGREES(ACOS(1-(1/'ModelParams Lw'!I$25*SQRT(0.5*1.2/'Sound Power'!$C7)*('Sound Power'!$B7/3600)/('Sound Power'!$D7)/('Sound Power'!$F7)))),DEGREES(ACOS(1-(1/'ModelParams Lw'!I$29*SQRT(0.5*1.2/'Sound Power'!$C7)*('Sound Power'!$B7/3600)/('Sound Power'!$D7)/('Sound Power'!$F7)))))</f>
        <v>#DIV/0!</v>
      </c>
      <c r="BZ7" s="23" t="e">
        <f>IF(Calcul!$E12="SW",DEGREES(ACOS(1-(1/'ModelParams Lw'!J$25*SQRT(0.5*1.2/'Sound Power'!$C7)*('Sound Power'!$B7/3600)/('Sound Power'!$D7)/('Sound Power'!$F7)))),DEGREES(ACOS(1-(1/'ModelParams Lw'!J$29*SQRT(0.5*1.2/'Sound Power'!$C7)*('Sound Power'!$B7/3600)/('Sound Power'!$D7)/('Sound Power'!$F7)))))</f>
        <v>#DIV/0!</v>
      </c>
      <c r="CA7" s="26" t="e">
        <f>IF(Calcul!$E12="SW",'ModelParams Lw'!C$22+'ModelParams Lw'!C$23*LOG('Sound Power'!$D7/'Sound Power'!$E7)+'ModelParams Lw'!C$24*LN('Sound Power'!BS7),IF('ModelParams Lw'!C$26+'ModelParams Lw'!C$27*LOG('Sound Power'!$D7/'Sound Power'!$E7)+'ModelParams Lw'!C$28*LN('Sound Power'!BS7)&lt;'ModelParams Lw'!C$22+'ModelParams Lw'!C$23*LOG('Sound Power'!$D7/'Sound Power'!$E7)+'ModelParams Lw'!C$24*LN('Sound Power'!BS7),'ModelParams Lw'!C$22+'ModelParams Lw'!C$23*LOG('Sound Power'!$D7/'Sound Power'!$E7)+'ModelParams Lw'!C$24*LN('Sound Power'!BS7),'ModelParams Lw'!C$26+'ModelParams Lw'!C$27*LOG('Sound Power'!$D7/'Sound Power'!$E7)+'ModelParams Lw'!C$28*LN('Sound Power'!BS7)))</f>
        <v>#DIV/0!</v>
      </c>
      <c r="CB7" s="26" t="e">
        <f>IF(Calcul!$E12="SW",'ModelParams Lw'!D$22+'ModelParams Lw'!D$23*LOG('Sound Power'!$D7/'Sound Power'!$E7)+'ModelParams Lw'!D$24*LN('Sound Power'!BT7),IF('ModelParams Lw'!D$26+'ModelParams Lw'!D$27*LOG('Sound Power'!$D7/'Sound Power'!$E7)+'ModelParams Lw'!D$28*LN('Sound Power'!BT7)&lt;'ModelParams Lw'!D$22+'ModelParams Lw'!D$23*LOG('Sound Power'!$D7/'Sound Power'!$E7)+'ModelParams Lw'!D$24*LN('Sound Power'!BT7),'ModelParams Lw'!D$22+'ModelParams Lw'!D$23*LOG('Sound Power'!$D7/'Sound Power'!$E7)+'ModelParams Lw'!D$24*LN('Sound Power'!BT7),'ModelParams Lw'!D$26+'ModelParams Lw'!D$27*LOG('Sound Power'!$D7/'Sound Power'!$E7)+'ModelParams Lw'!D$28*LN('Sound Power'!BT7)))</f>
        <v>#DIV/0!</v>
      </c>
      <c r="CC7" s="26" t="e">
        <f>IF(Calcul!$E12="SW",'ModelParams Lw'!E$22+'ModelParams Lw'!E$23*LOG('Sound Power'!$D7/'Sound Power'!$E7)+'ModelParams Lw'!E$24*LN('Sound Power'!BU7),IF('ModelParams Lw'!E$26+'ModelParams Lw'!E$27*LOG('Sound Power'!$D7/'Sound Power'!$E7)+'ModelParams Lw'!E$28*LN('Sound Power'!BU7)&lt;'ModelParams Lw'!E$22+'ModelParams Lw'!E$23*LOG('Sound Power'!$D7/'Sound Power'!$E7)+'ModelParams Lw'!E$24*LN('Sound Power'!BU7),'ModelParams Lw'!E$22+'ModelParams Lw'!E$23*LOG('Sound Power'!$D7/'Sound Power'!$E7)+'ModelParams Lw'!E$24*LN('Sound Power'!BU7),'ModelParams Lw'!E$26+'ModelParams Lw'!E$27*LOG('Sound Power'!$D7/'Sound Power'!$E7)+'ModelParams Lw'!E$28*LN('Sound Power'!BU7)))</f>
        <v>#DIV/0!</v>
      </c>
      <c r="CD7" s="26" t="e">
        <f>IF(Calcul!$E12="SW",'ModelParams Lw'!F$22+'ModelParams Lw'!F$23*LOG('Sound Power'!$D7/'Sound Power'!$E7)+'ModelParams Lw'!F$24*LN('Sound Power'!BV7),IF('ModelParams Lw'!F$26+'ModelParams Lw'!F$27*LOG('Sound Power'!$D7/'Sound Power'!$E7)+'ModelParams Lw'!F$28*LN('Sound Power'!BV7)&lt;'ModelParams Lw'!F$22+'ModelParams Lw'!F$23*LOG('Sound Power'!$D7/'Sound Power'!$E7)+'ModelParams Lw'!F$24*LN('Sound Power'!BV7),'ModelParams Lw'!F$22+'ModelParams Lw'!F$23*LOG('Sound Power'!$D7/'Sound Power'!$E7)+'ModelParams Lw'!F$24*LN('Sound Power'!BV7),'ModelParams Lw'!F$26+'ModelParams Lw'!F$27*LOG('Sound Power'!$D7/'Sound Power'!$E7)+'ModelParams Lw'!F$28*LN('Sound Power'!BV7)))</f>
        <v>#DIV/0!</v>
      </c>
      <c r="CE7" s="26" t="e">
        <f>IF(Calcul!$E12="SW",'ModelParams Lw'!G$22+'ModelParams Lw'!G$23*LOG('Sound Power'!$D7/'Sound Power'!$E7)+'ModelParams Lw'!G$24*LN('Sound Power'!BW7),IF('ModelParams Lw'!G$26+'ModelParams Lw'!G$27*LOG('Sound Power'!$D7/'Sound Power'!$E7)+'ModelParams Lw'!G$28*LN('Sound Power'!BW7)&lt;'ModelParams Lw'!G$22+'ModelParams Lw'!G$23*LOG('Sound Power'!$D7/'Sound Power'!$E7)+'ModelParams Lw'!G$24*LN('Sound Power'!BW7),'ModelParams Lw'!G$22+'ModelParams Lw'!G$23*LOG('Sound Power'!$D7/'Sound Power'!$E7)+'ModelParams Lw'!G$24*LN('Sound Power'!BW7),'ModelParams Lw'!G$26+'ModelParams Lw'!G$27*LOG('Sound Power'!$D7/'Sound Power'!$E7)+'ModelParams Lw'!G$28*LN('Sound Power'!BW7)))</f>
        <v>#DIV/0!</v>
      </c>
      <c r="CF7" s="26" t="e">
        <f>IF(Calcul!$E12="SW",'ModelParams Lw'!H$22+'ModelParams Lw'!H$23*LOG('Sound Power'!$D7/'Sound Power'!$E7)+'ModelParams Lw'!H$24*LN('Sound Power'!BX7),IF('ModelParams Lw'!H$26+'ModelParams Lw'!H$27*LOG('Sound Power'!$D7/'Sound Power'!$E7)+'ModelParams Lw'!H$28*LN('Sound Power'!BX7)&lt;'ModelParams Lw'!H$22+'ModelParams Lw'!H$23*LOG('Sound Power'!$D7/'Sound Power'!$E7)+'ModelParams Lw'!H$24*LN('Sound Power'!BX7),'ModelParams Lw'!H$22+'ModelParams Lw'!H$23*LOG('Sound Power'!$D7/'Sound Power'!$E7)+'ModelParams Lw'!H$24*LN('Sound Power'!BX7),'ModelParams Lw'!H$26+'ModelParams Lw'!H$27*LOG('Sound Power'!$D7/'Sound Power'!$E7)+'ModelParams Lw'!H$28*LN('Sound Power'!BX7)))</f>
        <v>#DIV/0!</v>
      </c>
      <c r="CG7" s="26" t="e">
        <f>IF(Calcul!$E12="SW",'ModelParams Lw'!I$22+'ModelParams Lw'!I$23*LOG('Sound Power'!$D7/'Sound Power'!$E7)+'ModelParams Lw'!I$24*LN('Sound Power'!BY7),IF('ModelParams Lw'!I$26+'ModelParams Lw'!I$27*LOG('Sound Power'!$D7/'Sound Power'!$E7)+'ModelParams Lw'!I$28*LN('Sound Power'!BY7)&lt;'ModelParams Lw'!I$22+'ModelParams Lw'!I$23*LOG('Sound Power'!$D7/'Sound Power'!$E7)+'ModelParams Lw'!I$24*LN('Sound Power'!BY7),'ModelParams Lw'!I$22+'ModelParams Lw'!I$23*LOG('Sound Power'!$D7/'Sound Power'!$E7)+'ModelParams Lw'!I$24*LN('Sound Power'!BY7),'ModelParams Lw'!I$26+'ModelParams Lw'!I$27*LOG('Sound Power'!$D7/'Sound Power'!$E7)+'ModelParams Lw'!I$28*LN('Sound Power'!BY7)))</f>
        <v>#DIV/0!</v>
      </c>
      <c r="CH7" s="26" t="e">
        <f>IF(Calcul!$E12="SW",'ModelParams Lw'!J$22+'ModelParams Lw'!J$23*LOG('Sound Power'!$D7/'Sound Power'!$E7)+'ModelParams Lw'!J$24*LN('Sound Power'!BZ7),IF('ModelParams Lw'!J$26+'ModelParams Lw'!J$27*LOG('Sound Power'!$D7/'Sound Power'!$E7)+'ModelParams Lw'!J$28*LN('Sound Power'!BZ7)&lt;'ModelParams Lw'!J$22+'ModelParams Lw'!J$23*LOG('Sound Power'!$D7/'Sound Power'!$E7)+'ModelParams Lw'!J$24*LN('Sound Power'!BZ7),'ModelParams Lw'!J$22+'ModelParams Lw'!J$23*LOG('Sound Power'!$D7/'Sound Power'!$E7)+'ModelParams Lw'!J$24*LN('Sound Power'!BZ7),'ModelParams Lw'!J$26+'ModelParams Lw'!J$27*LOG('Sound Power'!$D7/'Sound Power'!$E7)+'ModelParams Lw'!J$28*LN('Sound Power'!BZ7)))</f>
        <v>#DIV/0!</v>
      </c>
      <c r="CI7" s="26" t="e">
        <f t="shared" si="25"/>
        <v>#DIV/0!</v>
      </c>
      <c r="CJ7" s="26" t="e">
        <f t="shared" si="18"/>
        <v>#DIV/0!</v>
      </c>
      <c r="CK7" s="26" t="e">
        <f t="shared" si="19"/>
        <v>#DIV/0!</v>
      </c>
      <c r="CL7" s="26" t="e">
        <f t="shared" si="26"/>
        <v>#DIV/0!</v>
      </c>
      <c r="CM7" s="26" t="e">
        <f t="shared" si="20"/>
        <v>#DIV/0!</v>
      </c>
      <c r="CN7" s="26" t="e">
        <f t="shared" si="21"/>
        <v>#DIV/0!</v>
      </c>
      <c r="CO7" s="26" t="e">
        <f t="shared" si="22"/>
        <v>#DIV/0!</v>
      </c>
      <c r="CP7" s="26" t="e">
        <f t="shared" si="23"/>
        <v>#DIV/0!</v>
      </c>
      <c r="CQ7" s="26" t="e">
        <f>10*LOG10(IF(CI7="",0,POWER(10,((CI7+'ModelParams Lw'!$O$4)/10))) +IF(CJ7="",0,POWER(10,((CJ7+'ModelParams Lw'!$P$4)/10))) +IF(CK7="",0,POWER(10,((CK7+'ModelParams Lw'!$Q$4)/10))) +IF(CL7="",0,POWER(10,((CL7+'ModelParams Lw'!$R$4)/10))) +IF(CM7="",0,POWER(10,((CM7+'ModelParams Lw'!$S$4)/10))) +IF(CN7="",0,POWER(10,((CN7+'ModelParams Lw'!$T$4)/10))) +IF(CO7="",0,POWER(10,((CO7+'ModelParams Lw'!$U$4)/10)))+IF(CP7="",0,POWER(10,((CP7+'ModelParams Lw'!$V$4)/10))))</f>
        <v>#DIV/0!</v>
      </c>
      <c r="CR7" s="26" t="e">
        <f t="shared" si="24"/>
        <v>#DIV/0!</v>
      </c>
      <c r="CS7" s="26" t="e">
        <f>(CI7-'ModelParams Lw'!$O$10)/'ModelParams Lw'!$O$11</f>
        <v>#DIV/0!</v>
      </c>
      <c r="CT7" s="26" t="e">
        <f>(CJ7-'ModelParams Lw'!$P$10)/'ModelParams Lw'!$P$11</f>
        <v>#DIV/0!</v>
      </c>
      <c r="CU7" s="26" t="e">
        <f>(CK7-'ModelParams Lw'!$Q$10)/'ModelParams Lw'!$Q$11</f>
        <v>#DIV/0!</v>
      </c>
      <c r="CV7" s="26" t="e">
        <f>(CL7-'ModelParams Lw'!$R$10)/'ModelParams Lw'!$R$11</f>
        <v>#DIV/0!</v>
      </c>
      <c r="CW7" s="26" t="e">
        <f>(CM7-'ModelParams Lw'!$S$10)/'ModelParams Lw'!$S$11</f>
        <v>#DIV/0!</v>
      </c>
      <c r="CX7" s="26" t="e">
        <f>(CN7-'ModelParams Lw'!$T$10)/'ModelParams Lw'!$T$11</f>
        <v>#DIV/0!</v>
      </c>
      <c r="CY7" s="26" t="e">
        <f>(CO7-'ModelParams Lw'!$U$10)/'ModelParams Lw'!$U$11</f>
        <v>#DIV/0!</v>
      </c>
      <c r="CZ7" s="26" t="e">
        <f>(CP7-'ModelParams Lw'!$V$10)/'ModelParams Lw'!$V$11</f>
        <v>#DIV/0!</v>
      </c>
    </row>
    <row r="8" spans="1:104" x14ac:dyDescent="0.2">
      <c r="A8" s="13">
        <f>Calcul!A13</f>
        <v>0</v>
      </c>
      <c r="B8" s="13">
        <f t="shared" si="2"/>
        <v>0</v>
      </c>
      <c r="C8" s="13">
        <f>Calcul!B13</f>
        <v>0</v>
      </c>
      <c r="D8" s="13">
        <f>Calcul!C13/1000</f>
        <v>0</v>
      </c>
      <c r="E8" s="13">
        <f>Calcul!D13/1000</f>
        <v>0</v>
      </c>
      <c r="F8" s="13">
        <f t="shared" si="3"/>
        <v>0</v>
      </c>
      <c r="G8" s="23" t="e">
        <f>DEGREES(ACOS(1-(1/'ModelParams Lw'!B$15*SQRT(0.5*1.2/'Sound Power'!$C8)*('Sound Power'!$B8/3600)/('Sound Power'!$D8)/('Sound Power'!$F8))))</f>
        <v>#DIV/0!</v>
      </c>
      <c r="H8" s="23" t="e">
        <f>DEGREES(ACOS(1-(1/'ModelParams Lw'!C$15*SQRT(0.5*1.2/'Sound Power'!$C8)*('Sound Power'!$B8/3600)/('Sound Power'!$D8)/('Sound Power'!$F8))))</f>
        <v>#DIV/0!</v>
      </c>
      <c r="I8" s="23" t="e">
        <f>DEGREES(ACOS(1-(1/'ModelParams Lw'!D$15*SQRT(0.5*1.2/'Sound Power'!$C8)*('Sound Power'!$B8/3600)/('Sound Power'!$D8)/('Sound Power'!$F8))))</f>
        <v>#DIV/0!</v>
      </c>
      <c r="J8" s="23" t="e">
        <f>DEGREES(ACOS(1-(1/'ModelParams Lw'!E$15*SQRT(0.5*1.2/'Sound Power'!$C8)*('Sound Power'!$B8/3600)/('Sound Power'!$D8)/('Sound Power'!$F8))))</f>
        <v>#DIV/0!</v>
      </c>
      <c r="K8" s="23" t="e">
        <f>DEGREES(ACOS(1-(1/'ModelParams Lw'!F$15*SQRT(0.5*1.2/'Sound Power'!$C8)*('Sound Power'!$B8/3600)/('Sound Power'!$D8)/('Sound Power'!$F8))))</f>
        <v>#DIV/0!</v>
      </c>
      <c r="L8" s="23" t="e">
        <f>DEGREES(ACOS(1-(1/'ModelParams Lw'!G$15*SQRT(0.5*1.2/'Sound Power'!$C8)*('Sound Power'!$B8/3600)/('Sound Power'!$D8)/('Sound Power'!$F8))))</f>
        <v>#DIV/0!</v>
      </c>
      <c r="M8" s="23" t="e">
        <f>DEGREES(ACOS(1-(1/'ModelParams Lw'!H$15*SQRT(0.5*1.2/'Sound Power'!$C8)*('Sound Power'!$B8/3600)/('Sound Power'!$D8)/('Sound Power'!$F8))))</f>
        <v>#DIV/0!</v>
      </c>
      <c r="N8" s="23" t="e">
        <f>DEGREES(ACOS(1-(1/'ModelParams Lw'!I$15*SQRT(0.5*1.2/'Sound Power'!$C8)*('Sound Power'!$B8/3600)/('Sound Power'!$D8)/('Sound Power'!$F8))))</f>
        <v>#DIV/0!</v>
      </c>
      <c r="O8" s="26" t="e">
        <f>('ModelParams Lw'!B$4*LN('Sound Power'!G8)/(1+EXP(-('Sound Power'!$D8*1000+'ModelParams Lw'!B$6)/'ModelParams Lw'!B$7))+'ModelParams Lw'!B$5)*LN('Sound Power'!$B8)-('ModelParams Lw'!B$8+'ModelParams Lw'!B$9*$D8+'ModelParams Lw'!B$10*'Sound Power'!$F8^'ModelParams Lw'!B$14+'ModelParams Lw'!B$11*LN('Sound Power'!G8)+'ModelParams Lw'!B$12*'Sound Power'!$D8*'Sound Power'!$F8+'ModelParams Lw'!B$13*'Sound Power'!$D8*LN('Sound Power'!G8))</f>
        <v>#DIV/0!</v>
      </c>
      <c r="P8" s="26" t="e">
        <f>('ModelParams Lw'!C$4*LN('Sound Power'!H8)/(1+EXP(-('Sound Power'!$D8*1000+'ModelParams Lw'!C$6)/'ModelParams Lw'!C$7))+'ModelParams Lw'!C$5)*LN('Sound Power'!$B8)-('ModelParams Lw'!C$8+'ModelParams Lw'!C$9*$D8+'ModelParams Lw'!C$10*'Sound Power'!$F8^'ModelParams Lw'!C$14+'ModelParams Lw'!C$11*LN('Sound Power'!H8)+'ModelParams Lw'!C$12*'Sound Power'!$D8*'Sound Power'!$F8+'ModelParams Lw'!C$13*'Sound Power'!$D8*LN('Sound Power'!H8))</f>
        <v>#DIV/0!</v>
      </c>
      <c r="Q8" s="26" t="e">
        <f>('ModelParams Lw'!D$4*LN('Sound Power'!I8)/(1+EXP(-('Sound Power'!$D8*1000+'ModelParams Lw'!D$6)/'ModelParams Lw'!D$7))+'ModelParams Lw'!D$5)*LN('Sound Power'!$B8)-('ModelParams Lw'!D$8+'ModelParams Lw'!D$9*$D8+'ModelParams Lw'!D$10*'Sound Power'!$F8^'ModelParams Lw'!D$14+'ModelParams Lw'!D$11*LN('Sound Power'!I8)+'ModelParams Lw'!D$12*'Sound Power'!$D8*'Sound Power'!$F8+'ModelParams Lw'!D$13*'Sound Power'!$D8*LN('Sound Power'!I8))</f>
        <v>#DIV/0!</v>
      </c>
      <c r="R8" s="26" t="e">
        <f>('ModelParams Lw'!E$4*LN('Sound Power'!J8)/(1+EXP(-('Sound Power'!$D8*1000+'ModelParams Lw'!E$6)/'ModelParams Lw'!E$7))+'ModelParams Lw'!E$5)*LN('Sound Power'!$B8)-('ModelParams Lw'!E$8+'ModelParams Lw'!E$9*$D8+'ModelParams Lw'!E$10*'Sound Power'!$F8^'ModelParams Lw'!E$14+'ModelParams Lw'!E$11*LN('Sound Power'!J8)+'ModelParams Lw'!E$12*'Sound Power'!$D8*'Sound Power'!$F8+'ModelParams Lw'!E$13*'Sound Power'!$D8*LN('Sound Power'!J8))</f>
        <v>#DIV/0!</v>
      </c>
      <c r="S8" s="26" t="e">
        <f>('ModelParams Lw'!F$4*LN('Sound Power'!K8)/(1+EXP(-('Sound Power'!$D8*1000+'ModelParams Lw'!F$6)/'ModelParams Lw'!F$7))+'ModelParams Lw'!F$5)*LN('Sound Power'!$B8)-('ModelParams Lw'!F$8+'ModelParams Lw'!F$9*$D8+'ModelParams Lw'!F$10*'Sound Power'!$F8^'ModelParams Lw'!F$14+'ModelParams Lw'!F$11*LN('Sound Power'!K8)+'ModelParams Lw'!F$12*'Sound Power'!$D8*'Sound Power'!$F8+'ModelParams Lw'!F$13*'Sound Power'!$D8*LN('Sound Power'!K8))</f>
        <v>#DIV/0!</v>
      </c>
      <c r="T8" s="26" t="e">
        <f>('ModelParams Lw'!G$4*LN('Sound Power'!L8)/(1+EXP(-('Sound Power'!$D8*1000+'ModelParams Lw'!G$6)/'ModelParams Lw'!G$7))+'ModelParams Lw'!G$5)*LN('Sound Power'!$B8)-('ModelParams Lw'!G$8+'ModelParams Lw'!G$9*$D8+'ModelParams Lw'!G$10*'Sound Power'!$F8^'ModelParams Lw'!G$14+'ModelParams Lw'!G$11*LN('Sound Power'!L8)+'ModelParams Lw'!G$12*'Sound Power'!$D8*'Sound Power'!$F8+'ModelParams Lw'!G$13*'Sound Power'!$D8*LN('Sound Power'!L8))</f>
        <v>#DIV/0!</v>
      </c>
      <c r="U8" s="26" t="e">
        <f>('ModelParams Lw'!H$4*LN('Sound Power'!M8)/(1+EXP(-('Sound Power'!$D8*1000+'ModelParams Lw'!H$6)/'ModelParams Lw'!H$7))+'ModelParams Lw'!H$5)*LN('Sound Power'!$B8)-('ModelParams Lw'!H$8+'ModelParams Lw'!H$9*$D8+'ModelParams Lw'!H$10*'Sound Power'!$F8^'ModelParams Lw'!H$14+'ModelParams Lw'!H$11*LN('Sound Power'!M8)+'ModelParams Lw'!H$12*'Sound Power'!$D8*'Sound Power'!$F8+'ModelParams Lw'!H$13*'Sound Power'!$D8*LN('Sound Power'!M8))</f>
        <v>#DIV/0!</v>
      </c>
      <c r="V8" s="26" t="e">
        <f>('ModelParams Lw'!I$4*LN('Sound Power'!N8)/(1+EXP(-('Sound Power'!$D8*1000+'ModelParams Lw'!I$6)/'ModelParams Lw'!I$7))+'ModelParams Lw'!I$5)*LN('Sound Power'!$B8)-('ModelParams Lw'!I$8+'ModelParams Lw'!I$9*$D8+'ModelParams Lw'!I$10*'Sound Power'!$F8^'ModelParams Lw'!I$14+'ModelParams Lw'!I$11*LN('Sound Power'!N8)+'ModelParams Lw'!I$12*'Sound Power'!$D8*'Sound Power'!$F8+'ModelParams Lw'!I$13*'Sound Power'!$D8*LN('Sound Power'!N8))</f>
        <v>#DIV/0!</v>
      </c>
      <c r="W8" s="26" t="e">
        <f>10*LOG10(IF(O8="",0,POWER(10,((O8+'ModelParams Lw'!$O$4)/10))) +IF(P8="",0,POWER(10,((P8+'ModelParams Lw'!$P$4)/10))) +IF(Q8="",0,POWER(10,((Q8+'ModelParams Lw'!$Q$4)/10))) +IF(R8="",0,POWER(10,((R8+'ModelParams Lw'!$R$4)/10))) +IF(S8="",0,POWER(10,((S8+'ModelParams Lw'!$S$4)/10))) +IF(T8="",0,POWER(10,((T8+'ModelParams Lw'!$T$4)/10))) +IF(U8="",0,POWER(10,((U8+'ModelParams Lw'!$U$4)/10)))+IF(V8="",0,POWER(10,((V8+'ModelParams Lw'!$V$4)/10))))</f>
        <v>#DIV/0!</v>
      </c>
      <c r="X8" s="26" t="e">
        <f t="shared" si="4"/>
        <v>#DIV/0!</v>
      </c>
      <c r="Y8" s="26" t="e">
        <f>(O8-'ModelParams Lw'!O$10)/'ModelParams Lw'!O$11</f>
        <v>#DIV/0!</v>
      </c>
      <c r="Z8" s="26" t="e">
        <f>(P8-'ModelParams Lw'!P$10)/'ModelParams Lw'!P$11</f>
        <v>#DIV/0!</v>
      </c>
      <c r="AA8" s="26" t="e">
        <f>(Q8-'ModelParams Lw'!Q$10)/'ModelParams Lw'!Q$11</f>
        <v>#DIV/0!</v>
      </c>
      <c r="AB8" s="26" t="e">
        <f>(R8-'ModelParams Lw'!R$10)/'ModelParams Lw'!R$11</f>
        <v>#DIV/0!</v>
      </c>
      <c r="AC8" s="26" t="e">
        <f>(S8-'ModelParams Lw'!S$10)/'ModelParams Lw'!S$11</f>
        <v>#DIV/0!</v>
      </c>
      <c r="AD8" s="26" t="e">
        <f>(T8-'ModelParams Lw'!T$10)/'ModelParams Lw'!T$11</f>
        <v>#DIV/0!</v>
      </c>
      <c r="AE8" s="26" t="e">
        <f>(U8-'ModelParams Lw'!U$10)/'ModelParams Lw'!U$11</f>
        <v>#DIV/0!</v>
      </c>
      <c r="AF8" s="26" t="e">
        <f>(V8-'ModelParams Lw'!V$10)/'ModelParams Lw'!V$11</f>
        <v>#DIV/0!</v>
      </c>
      <c r="AG8" s="26" t="e">
        <f t="shared" si="5"/>
        <v>#DIV/0!</v>
      </c>
      <c r="AH8" s="26" t="e">
        <f>VLOOKUP(D8*1000,'ModelParams Lw'!$A$38:$D$58,4)</f>
        <v>#N/A</v>
      </c>
      <c r="AI8" s="56" t="e">
        <f>VLOOKUP(D8*1000,'ModelParams Lw'!$A$38:$D$58,2)</f>
        <v>#N/A</v>
      </c>
      <c r="AJ8" s="46" t="e">
        <f t="shared" si="6"/>
        <v>#DIV/0!</v>
      </c>
      <c r="AK8" s="26" t="e">
        <f t="shared" si="7"/>
        <v>#VALUE!</v>
      </c>
      <c r="AL8" s="26" t="e">
        <f>IF($AI8=100,'ModelParams Lw'!R$35*'Sound Power'!$AH8^2+'ModelParams Lw'!R$36*'Sound Power'!$AH8+'ModelParams Lw'!R$37,IF($AI8=150,'ModelParams Lw'!R$38*'Sound Power'!$AH8^2+'ModelParams Lw'!R$39*'Sound Power'!$AH8+'ModelParams Lw'!R$40,'ModelParams Lw'!R$41*'Sound Power'!$AH8^2+'ModelParams Lw'!R$42*'Sound Power'!$AH8+'ModelParams Lw'!R$43))</f>
        <v>#N/A</v>
      </c>
      <c r="AM8" s="26" t="e">
        <f>IF($AI8=100,'ModelParams Lw'!S$35*'Sound Power'!$AH8^2+'ModelParams Lw'!S$36*'Sound Power'!$AH8+'ModelParams Lw'!S$37,IF($AI8=150,'ModelParams Lw'!S$38*'Sound Power'!$AH8^2+'ModelParams Lw'!S$39*'Sound Power'!$AH8+'ModelParams Lw'!S$40,'ModelParams Lw'!S$41*'Sound Power'!$AH8^2+'ModelParams Lw'!S$42*'Sound Power'!$AH8+'ModelParams Lw'!S$43))</f>
        <v>#N/A</v>
      </c>
      <c r="AN8" s="26" t="e">
        <f>IF($AI8=100,'ModelParams Lw'!T$35*'Sound Power'!$AH8^2+'ModelParams Lw'!T$36*'Sound Power'!$AH8+'ModelParams Lw'!T$37,IF($AI8=150,'ModelParams Lw'!T$38*'Sound Power'!$AH8^2+'ModelParams Lw'!T$39*'Sound Power'!$AH8+'ModelParams Lw'!T$40,'ModelParams Lw'!T$41*'Sound Power'!$AH8^2+'ModelParams Lw'!T$42*'Sound Power'!$AH8+'ModelParams Lw'!T$43))</f>
        <v>#N/A</v>
      </c>
      <c r="AO8" s="26" t="e">
        <f>IF($AI8=100,'ModelParams Lw'!U$35*'Sound Power'!$AH8^2+'ModelParams Lw'!U$36*'Sound Power'!$AH8+'ModelParams Lw'!U$37,IF($AI8=150,'ModelParams Lw'!U$38*'Sound Power'!$AH8^2+'ModelParams Lw'!U$39*'Sound Power'!$AH8+'ModelParams Lw'!U$40,'ModelParams Lw'!U$41*'Sound Power'!$AH8^2+'ModelParams Lw'!U$42*'Sound Power'!$AH8+'ModelParams Lw'!U$43))</f>
        <v>#N/A</v>
      </c>
      <c r="AP8" s="26" t="e">
        <f>IF($AI8=100,'ModelParams Lw'!V$35*'Sound Power'!$AH8^2+'ModelParams Lw'!V$36*'Sound Power'!$AH8+'ModelParams Lw'!V$37,IF($AI8=150,'ModelParams Lw'!V$38*'Sound Power'!$AH8^2+'ModelParams Lw'!V$39*'Sound Power'!$AH8+'ModelParams Lw'!V$40,'ModelParams Lw'!V$41*'Sound Power'!$AH8^2+'ModelParams Lw'!V$42*'Sound Power'!$AH8+'ModelParams Lw'!V$43))</f>
        <v>#N/A</v>
      </c>
      <c r="AQ8" s="26" t="e">
        <f>IF($AI8=100,'ModelParams Lw'!W$35*'Sound Power'!$AH8^2+'ModelParams Lw'!W$36*'Sound Power'!$AH8+'ModelParams Lw'!W$37,IF($AI8=150,'ModelParams Lw'!W$38*'Sound Power'!$AH8^2+'ModelParams Lw'!W$39*'Sound Power'!$AH8+'ModelParams Lw'!W$40,'ModelParams Lw'!W$41*'Sound Power'!$AH8^2+'ModelParams Lw'!W$42*'Sound Power'!$AH8+'ModelParams Lw'!W$43))</f>
        <v>#N/A</v>
      </c>
      <c r="AR8" s="26" t="e">
        <f t="shared" si="8"/>
        <v>#VALUE!</v>
      </c>
      <c r="AS8" s="26" t="e">
        <f>IF(26.83*LN($AJ8)-11.791-'ModelParams Lw'!B$35&lt;0,0,26.83*LN($AJ8)-11.791-'ModelParams Lw'!B$35)</f>
        <v>#DIV/0!</v>
      </c>
      <c r="AT8" s="26" t="e">
        <f>IF(26.83*LN($AJ8)-11.791-'ModelParams Lw'!C$35&lt;0,0,26.83*LN($AJ8)-11.791-'ModelParams Lw'!C$35)</f>
        <v>#DIV/0!</v>
      </c>
      <c r="AU8" s="26" t="e">
        <f>IF(26.83*LN($AJ8)-11.791-'ModelParams Lw'!D$35&lt;0,0,26.83*LN($AJ8)-11.791-'ModelParams Lw'!D$35)</f>
        <v>#DIV/0!</v>
      </c>
      <c r="AV8" s="26" t="e">
        <f>IF(26.83*LN($AJ8)-11.791-'ModelParams Lw'!E$35&lt;0,0,26.83*LN($AJ8)-11.791-'ModelParams Lw'!E$35)</f>
        <v>#DIV/0!</v>
      </c>
      <c r="AW8" s="26" t="e">
        <f>IF(26.83*LN($AJ8)-11.791-'ModelParams Lw'!F$35&lt;0,0,26.83*LN($AJ8)-11.791-'ModelParams Lw'!F$35)</f>
        <v>#DIV/0!</v>
      </c>
      <c r="AX8" s="26" t="e">
        <f>IF(26.83*LN($AJ8)-11.791-'ModelParams Lw'!G$35&lt;0,0,26.83*LN($AJ8)-11.791-'ModelParams Lw'!G$35)</f>
        <v>#DIV/0!</v>
      </c>
      <c r="AY8" s="26" t="e">
        <f>IF(26.83*LN($AJ8)-11.791-'ModelParams Lw'!H$35&lt;0,0,26.83*LN($AJ8)-11.791-'ModelParams Lw'!H$35)</f>
        <v>#DIV/0!</v>
      </c>
      <c r="AZ8" s="26" t="e">
        <f>IF(26.83*LN($AJ8)-11.791-'ModelParams Lw'!I$35&lt;0,0,26.83*LN($AJ8)-11.791-'ModelParams Lw'!I$35)</f>
        <v>#DIV/0!</v>
      </c>
      <c r="BA8" s="26" t="e">
        <f t="shared" si="9"/>
        <v>#DIV/0!</v>
      </c>
      <c r="BB8" s="26" t="e">
        <f t="shared" si="10"/>
        <v>#DIV/0!</v>
      </c>
      <c r="BC8" s="26" t="e">
        <f t="shared" si="11"/>
        <v>#DIV/0!</v>
      </c>
      <c r="BD8" s="26" t="e">
        <f t="shared" si="12"/>
        <v>#DIV/0!</v>
      </c>
      <c r="BE8" s="26" t="e">
        <f t="shared" si="13"/>
        <v>#DIV/0!</v>
      </c>
      <c r="BF8" s="26" t="e">
        <f t="shared" si="14"/>
        <v>#DIV/0!</v>
      </c>
      <c r="BG8" s="26" t="e">
        <f t="shared" si="15"/>
        <v>#DIV/0!</v>
      </c>
      <c r="BH8" s="26" t="e">
        <f t="shared" si="16"/>
        <v>#DIV/0!</v>
      </c>
      <c r="BI8" s="26" t="e">
        <f>10*LOG10(IF(BA8="",0,POWER(10,((BA8+'ModelParams Lw'!$O$4)/10))) +IF(BB8="",0,POWER(10,((BB8+'ModelParams Lw'!$P$4)/10))) +IF(BC8="",0,POWER(10,((BC8+'ModelParams Lw'!$Q$4)/10))) +IF(BD8="",0,POWER(10,((BD8+'ModelParams Lw'!$R$4)/10))) +IF(BE8="",0,POWER(10,((BE8+'ModelParams Lw'!$S$4)/10))) +IF(BF8="",0,POWER(10,((BF8+'ModelParams Lw'!$T$4)/10))) +IF(BG8="",0,POWER(10,((BG8+'ModelParams Lw'!$U$4)/10)))+IF(BH8="",0,POWER(10,((BH8+'ModelParams Lw'!$V$4)/10))))</f>
        <v>#DIV/0!</v>
      </c>
      <c r="BJ8" s="26" t="e">
        <f t="shared" si="17"/>
        <v>#DIV/0!</v>
      </c>
      <c r="BK8" s="26" t="e">
        <f>(BA8-'ModelParams Lw'!O$10)/'ModelParams Lw'!O$11</f>
        <v>#DIV/0!</v>
      </c>
      <c r="BL8" s="26" t="e">
        <f>(BB8-'ModelParams Lw'!P$10)/'ModelParams Lw'!P$11</f>
        <v>#DIV/0!</v>
      </c>
      <c r="BM8" s="26" t="e">
        <f>(BC8-'ModelParams Lw'!Q$10)/'ModelParams Lw'!Q$11</f>
        <v>#DIV/0!</v>
      </c>
      <c r="BN8" s="26" t="e">
        <f>(BD8-'ModelParams Lw'!R$10)/'ModelParams Lw'!R$11</f>
        <v>#DIV/0!</v>
      </c>
      <c r="BO8" s="26" t="e">
        <f>(BE8-'ModelParams Lw'!S$10)/'ModelParams Lw'!S$11</f>
        <v>#DIV/0!</v>
      </c>
      <c r="BP8" s="26" t="e">
        <f>(BF8-'ModelParams Lw'!T$10)/'ModelParams Lw'!T$11</f>
        <v>#DIV/0!</v>
      </c>
      <c r="BQ8" s="26" t="e">
        <f>(BG8-'ModelParams Lw'!U$10)/'ModelParams Lw'!U$11</f>
        <v>#DIV/0!</v>
      </c>
      <c r="BR8" s="26" t="e">
        <f>(BH8-'ModelParams Lw'!V$10)/'ModelParams Lw'!V$11</f>
        <v>#DIV/0!</v>
      </c>
      <c r="BS8" s="23" t="e">
        <f>IF(Calcul!$E13="SW",DEGREES(ACOS(1-(1/'ModelParams Lw'!C$25*SQRT(0.5*1.2/'Sound Power'!$C8)*('Sound Power'!$B8/3600)/('Sound Power'!$D8)/('Sound Power'!$F8)))),DEGREES(ACOS(1-(1/'ModelParams Lw'!C$29*SQRT(0.5*1.2/'Sound Power'!$C8)*('Sound Power'!$B8/3600)/('Sound Power'!$D8)/('Sound Power'!$F8)))))</f>
        <v>#DIV/0!</v>
      </c>
      <c r="BT8" s="23" t="e">
        <f>IF(Calcul!$E13="SW",DEGREES(ACOS(1-(1/'ModelParams Lw'!D$25*SQRT(0.5*1.2/'Sound Power'!$C8)*('Sound Power'!$B8/3600)/('Sound Power'!$D8)/('Sound Power'!$F8)))),DEGREES(ACOS(1-(1/'ModelParams Lw'!D$29*SQRT(0.5*1.2/'Sound Power'!$C8)*('Sound Power'!$B8/3600)/('Sound Power'!$D8)/('Sound Power'!$F8)))))</f>
        <v>#DIV/0!</v>
      </c>
      <c r="BU8" s="23" t="e">
        <f>IF(Calcul!$E13="SW",DEGREES(ACOS(1-(1/'ModelParams Lw'!E$25*SQRT(0.5*1.2/'Sound Power'!$C8)*('Sound Power'!$B8/3600)/('Sound Power'!$D8)/('Sound Power'!$F8)))),DEGREES(ACOS(1-(1/'ModelParams Lw'!E$29*SQRT(0.5*1.2/'Sound Power'!$C8)*('Sound Power'!$B8/3600)/('Sound Power'!$D8)/('Sound Power'!$F8)))))</f>
        <v>#DIV/0!</v>
      </c>
      <c r="BV8" s="23" t="e">
        <f>IF(Calcul!$E13="SW",DEGREES(ACOS(1-(1/'ModelParams Lw'!F$25*SQRT(0.5*1.2/'Sound Power'!$C8)*('Sound Power'!$B8/3600)/('Sound Power'!$D8)/('Sound Power'!$F8)))),DEGREES(ACOS(1-(1/'ModelParams Lw'!F$29*SQRT(0.5*1.2/'Sound Power'!$C8)*('Sound Power'!$B8/3600)/('Sound Power'!$D8)/('Sound Power'!$F8)))))</f>
        <v>#DIV/0!</v>
      </c>
      <c r="BW8" s="23" t="e">
        <f>IF(Calcul!$E13="SW",DEGREES(ACOS(1-(1/'ModelParams Lw'!G$25*SQRT(0.5*1.2/'Sound Power'!$C8)*('Sound Power'!$B8/3600)/('Sound Power'!$D8)/('Sound Power'!$F8)))),DEGREES(ACOS(1-(1/'ModelParams Lw'!G$29*SQRT(0.5*1.2/'Sound Power'!$C8)*('Sound Power'!$B8/3600)/('Sound Power'!$D8)/('Sound Power'!$F8)))))</f>
        <v>#DIV/0!</v>
      </c>
      <c r="BX8" s="23" t="e">
        <f>IF(Calcul!$E13="SW",DEGREES(ACOS(1-(1/'ModelParams Lw'!H$25*SQRT(0.5*1.2/'Sound Power'!$C8)*('Sound Power'!$B8/3600)/('Sound Power'!$D8)/('Sound Power'!$F8)))),DEGREES(ACOS(1-(1/'ModelParams Lw'!H$29*SQRT(0.5*1.2/'Sound Power'!$C8)*('Sound Power'!$B8/3600)/('Sound Power'!$D8)/('Sound Power'!$F8)))))</f>
        <v>#DIV/0!</v>
      </c>
      <c r="BY8" s="23" t="e">
        <f>IF(Calcul!$E13="SW",DEGREES(ACOS(1-(1/'ModelParams Lw'!I$25*SQRT(0.5*1.2/'Sound Power'!$C8)*('Sound Power'!$B8/3600)/('Sound Power'!$D8)/('Sound Power'!$F8)))),DEGREES(ACOS(1-(1/'ModelParams Lw'!I$29*SQRT(0.5*1.2/'Sound Power'!$C8)*('Sound Power'!$B8/3600)/('Sound Power'!$D8)/('Sound Power'!$F8)))))</f>
        <v>#DIV/0!</v>
      </c>
      <c r="BZ8" s="23" t="e">
        <f>IF(Calcul!$E13="SW",DEGREES(ACOS(1-(1/'ModelParams Lw'!J$25*SQRT(0.5*1.2/'Sound Power'!$C8)*('Sound Power'!$B8/3600)/('Sound Power'!$D8)/('Sound Power'!$F8)))),DEGREES(ACOS(1-(1/'ModelParams Lw'!J$29*SQRT(0.5*1.2/'Sound Power'!$C8)*('Sound Power'!$B8/3600)/('Sound Power'!$D8)/('Sound Power'!$F8)))))</f>
        <v>#DIV/0!</v>
      </c>
      <c r="CA8" s="26" t="e">
        <f>IF(Calcul!$E13="SW",'ModelParams Lw'!C$22+'ModelParams Lw'!C$23*LOG('Sound Power'!$D8/'Sound Power'!$E8)+'ModelParams Lw'!C$24*LN('Sound Power'!BS8),IF('ModelParams Lw'!C$26+'ModelParams Lw'!C$27*LOG('Sound Power'!$D8/'Sound Power'!$E8)+'ModelParams Lw'!C$28*LN('Sound Power'!BS8)&lt;'ModelParams Lw'!C$22+'ModelParams Lw'!C$23*LOG('Sound Power'!$D8/'Sound Power'!$E8)+'ModelParams Lw'!C$24*LN('Sound Power'!BS8),'ModelParams Lw'!C$22+'ModelParams Lw'!C$23*LOG('Sound Power'!$D8/'Sound Power'!$E8)+'ModelParams Lw'!C$24*LN('Sound Power'!BS8),'ModelParams Lw'!C$26+'ModelParams Lw'!C$27*LOG('Sound Power'!$D8/'Sound Power'!$E8)+'ModelParams Lw'!C$28*LN('Sound Power'!BS8)))</f>
        <v>#DIV/0!</v>
      </c>
      <c r="CB8" s="26" t="e">
        <f>IF(Calcul!$E13="SW",'ModelParams Lw'!D$22+'ModelParams Lw'!D$23*LOG('Sound Power'!$D8/'Sound Power'!$E8)+'ModelParams Lw'!D$24*LN('Sound Power'!BT8),IF('ModelParams Lw'!D$26+'ModelParams Lw'!D$27*LOG('Sound Power'!$D8/'Sound Power'!$E8)+'ModelParams Lw'!D$28*LN('Sound Power'!BT8)&lt;'ModelParams Lw'!D$22+'ModelParams Lw'!D$23*LOG('Sound Power'!$D8/'Sound Power'!$E8)+'ModelParams Lw'!D$24*LN('Sound Power'!BT8),'ModelParams Lw'!D$22+'ModelParams Lw'!D$23*LOG('Sound Power'!$D8/'Sound Power'!$E8)+'ModelParams Lw'!D$24*LN('Sound Power'!BT8),'ModelParams Lw'!D$26+'ModelParams Lw'!D$27*LOG('Sound Power'!$D8/'Sound Power'!$E8)+'ModelParams Lw'!D$28*LN('Sound Power'!BT8)))</f>
        <v>#DIV/0!</v>
      </c>
      <c r="CC8" s="26" t="e">
        <f>IF(Calcul!$E13="SW",'ModelParams Lw'!E$22+'ModelParams Lw'!E$23*LOG('Sound Power'!$D8/'Sound Power'!$E8)+'ModelParams Lw'!E$24*LN('Sound Power'!BU8),IF('ModelParams Lw'!E$26+'ModelParams Lw'!E$27*LOG('Sound Power'!$D8/'Sound Power'!$E8)+'ModelParams Lw'!E$28*LN('Sound Power'!BU8)&lt;'ModelParams Lw'!E$22+'ModelParams Lw'!E$23*LOG('Sound Power'!$D8/'Sound Power'!$E8)+'ModelParams Lw'!E$24*LN('Sound Power'!BU8),'ModelParams Lw'!E$22+'ModelParams Lw'!E$23*LOG('Sound Power'!$D8/'Sound Power'!$E8)+'ModelParams Lw'!E$24*LN('Sound Power'!BU8),'ModelParams Lw'!E$26+'ModelParams Lw'!E$27*LOG('Sound Power'!$D8/'Sound Power'!$E8)+'ModelParams Lw'!E$28*LN('Sound Power'!BU8)))</f>
        <v>#DIV/0!</v>
      </c>
      <c r="CD8" s="26" t="e">
        <f>IF(Calcul!$E13="SW",'ModelParams Lw'!F$22+'ModelParams Lw'!F$23*LOG('Sound Power'!$D8/'Sound Power'!$E8)+'ModelParams Lw'!F$24*LN('Sound Power'!BV8),IF('ModelParams Lw'!F$26+'ModelParams Lw'!F$27*LOG('Sound Power'!$D8/'Sound Power'!$E8)+'ModelParams Lw'!F$28*LN('Sound Power'!BV8)&lt;'ModelParams Lw'!F$22+'ModelParams Lw'!F$23*LOG('Sound Power'!$D8/'Sound Power'!$E8)+'ModelParams Lw'!F$24*LN('Sound Power'!BV8),'ModelParams Lw'!F$22+'ModelParams Lw'!F$23*LOG('Sound Power'!$D8/'Sound Power'!$E8)+'ModelParams Lw'!F$24*LN('Sound Power'!BV8),'ModelParams Lw'!F$26+'ModelParams Lw'!F$27*LOG('Sound Power'!$D8/'Sound Power'!$E8)+'ModelParams Lw'!F$28*LN('Sound Power'!BV8)))</f>
        <v>#DIV/0!</v>
      </c>
      <c r="CE8" s="26" t="e">
        <f>IF(Calcul!$E13="SW",'ModelParams Lw'!G$22+'ModelParams Lw'!G$23*LOG('Sound Power'!$D8/'Sound Power'!$E8)+'ModelParams Lw'!G$24*LN('Sound Power'!BW8),IF('ModelParams Lw'!G$26+'ModelParams Lw'!G$27*LOG('Sound Power'!$D8/'Sound Power'!$E8)+'ModelParams Lw'!G$28*LN('Sound Power'!BW8)&lt;'ModelParams Lw'!G$22+'ModelParams Lw'!G$23*LOG('Sound Power'!$D8/'Sound Power'!$E8)+'ModelParams Lw'!G$24*LN('Sound Power'!BW8),'ModelParams Lw'!G$22+'ModelParams Lw'!G$23*LOG('Sound Power'!$D8/'Sound Power'!$E8)+'ModelParams Lw'!G$24*LN('Sound Power'!BW8),'ModelParams Lw'!G$26+'ModelParams Lw'!G$27*LOG('Sound Power'!$D8/'Sound Power'!$E8)+'ModelParams Lw'!G$28*LN('Sound Power'!BW8)))</f>
        <v>#DIV/0!</v>
      </c>
      <c r="CF8" s="26" t="e">
        <f>IF(Calcul!$E13="SW",'ModelParams Lw'!H$22+'ModelParams Lw'!H$23*LOG('Sound Power'!$D8/'Sound Power'!$E8)+'ModelParams Lw'!H$24*LN('Sound Power'!BX8),IF('ModelParams Lw'!H$26+'ModelParams Lw'!H$27*LOG('Sound Power'!$D8/'Sound Power'!$E8)+'ModelParams Lw'!H$28*LN('Sound Power'!BX8)&lt;'ModelParams Lw'!H$22+'ModelParams Lw'!H$23*LOG('Sound Power'!$D8/'Sound Power'!$E8)+'ModelParams Lw'!H$24*LN('Sound Power'!BX8),'ModelParams Lw'!H$22+'ModelParams Lw'!H$23*LOG('Sound Power'!$D8/'Sound Power'!$E8)+'ModelParams Lw'!H$24*LN('Sound Power'!BX8),'ModelParams Lw'!H$26+'ModelParams Lw'!H$27*LOG('Sound Power'!$D8/'Sound Power'!$E8)+'ModelParams Lw'!H$28*LN('Sound Power'!BX8)))</f>
        <v>#DIV/0!</v>
      </c>
      <c r="CG8" s="26" t="e">
        <f>IF(Calcul!$E13="SW",'ModelParams Lw'!I$22+'ModelParams Lw'!I$23*LOG('Sound Power'!$D8/'Sound Power'!$E8)+'ModelParams Lw'!I$24*LN('Sound Power'!BY8),IF('ModelParams Lw'!I$26+'ModelParams Lw'!I$27*LOG('Sound Power'!$D8/'Sound Power'!$E8)+'ModelParams Lw'!I$28*LN('Sound Power'!BY8)&lt;'ModelParams Lw'!I$22+'ModelParams Lw'!I$23*LOG('Sound Power'!$D8/'Sound Power'!$E8)+'ModelParams Lw'!I$24*LN('Sound Power'!BY8),'ModelParams Lw'!I$22+'ModelParams Lw'!I$23*LOG('Sound Power'!$D8/'Sound Power'!$E8)+'ModelParams Lw'!I$24*LN('Sound Power'!BY8),'ModelParams Lw'!I$26+'ModelParams Lw'!I$27*LOG('Sound Power'!$D8/'Sound Power'!$E8)+'ModelParams Lw'!I$28*LN('Sound Power'!BY8)))</f>
        <v>#DIV/0!</v>
      </c>
      <c r="CH8" s="26" t="e">
        <f>IF(Calcul!$E13="SW",'ModelParams Lw'!J$22+'ModelParams Lw'!J$23*LOG('Sound Power'!$D8/'Sound Power'!$E8)+'ModelParams Lw'!J$24*LN('Sound Power'!BZ8),IF('ModelParams Lw'!J$26+'ModelParams Lw'!J$27*LOG('Sound Power'!$D8/'Sound Power'!$E8)+'ModelParams Lw'!J$28*LN('Sound Power'!BZ8)&lt;'ModelParams Lw'!J$22+'ModelParams Lw'!J$23*LOG('Sound Power'!$D8/'Sound Power'!$E8)+'ModelParams Lw'!J$24*LN('Sound Power'!BZ8),'ModelParams Lw'!J$22+'ModelParams Lw'!J$23*LOG('Sound Power'!$D8/'Sound Power'!$E8)+'ModelParams Lw'!J$24*LN('Sound Power'!BZ8),'ModelParams Lw'!J$26+'ModelParams Lw'!J$27*LOG('Sound Power'!$D8/'Sound Power'!$E8)+'ModelParams Lw'!J$28*LN('Sound Power'!BZ8)))</f>
        <v>#DIV/0!</v>
      </c>
      <c r="CI8" s="26" t="e">
        <f t="shared" si="25"/>
        <v>#DIV/0!</v>
      </c>
      <c r="CJ8" s="26" t="e">
        <f t="shared" si="18"/>
        <v>#DIV/0!</v>
      </c>
      <c r="CK8" s="26" t="e">
        <f t="shared" si="19"/>
        <v>#DIV/0!</v>
      </c>
      <c r="CL8" s="26" t="e">
        <f t="shared" si="26"/>
        <v>#DIV/0!</v>
      </c>
      <c r="CM8" s="26" t="e">
        <f t="shared" si="20"/>
        <v>#DIV/0!</v>
      </c>
      <c r="CN8" s="26" t="e">
        <f t="shared" si="21"/>
        <v>#DIV/0!</v>
      </c>
      <c r="CO8" s="26" t="e">
        <f t="shared" si="22"/>
        <v>#DIV/0!</v>
      </c>
      <c r="CP8" s="26" t="e">
        <f t="shared" si="23"/>
        <v>#DIV/0!</v>
      </c>
      <c r="CQ8" s="26" t="e">
        <f>10*LOG10(IF(CI8="",0,POWER(10,((CI8+'ModelParams Lw'!$O$4)/10))) +IF(CJ8="",0,POWER(10,((CJ8+'ModelParams Lw'!$P$4)/10))) +IF(CK8="",0,POWER(10,((CK8+'ModelParams Lw'!$Q$4)/10))) +IF(CL8="",0,POWER(10,((CL8+'ModelParams Lw'!$R$4)/10))) +IF(CM8="",0,POWER(10,((CM8+'ModelParams Lw'!$S$4)/10))) +IF(CN8="",0,POWER(10,((CN8+'ModelParams Lw'!$T$4)/10))) +IF(CO8="",0,POWER(10,((CO8+'ModelParams Lw'!$U$4)/10)))+IF(CP8="",0,POWER(10,((CP8+'ModelParams Lw'!$V$4)/10))))</f>
        <v>#DIV/0!</v>
      </c>
      <c r="CR8" s="26" t="e">
        <f t="shared" si="24"/>
        <v>#DIV/0!</v>
      </c>
      <c r="CS8" s="26" t="e">
        <f>(CI8-'ModelParams Lw'!$O$10)/'ModelParams Lw'!$O$11</f>
        <v>#DIV/0!</v>
      </c>
      <c r="CT8" s="26" t="e">
        <f>(CJ8-'ModelParams Lw'!$P$10)/'ModelParams Lw'!$P$11</f>
        <v>#DIV/0!</v>
      </c>
      <c r="CU8" s="26" t="e">
        <f>(CK8-'ModelParams Lw'!$Q$10)/'ModelParams Lw'!$Q$11</f>
        <v>#DIV/0!</v>
      </c>
      <c r="CV8" s="26" t="e">
        <f>(CL8-'ModelParams Lw'!$R$10)/'ModelParams Lw'!$R$11</f>
        <v>#DIV/0!</v>
      </c>
      <c r="CW8" s="26" t="e">
        <f>(CM8-'ModelParams Lw'!$S$10)/'ModelParams Lw'!$S$11</f>
        <v>#DIV/0!</v>
      </c>
      <c r="CX8" s="26" t="e">
        <f>(CN8-'ModelParams Lw'!$T$10)/'ModelParams Lw'!$T$11</f>
        <v>#DIV/0!</v>
      </c>
      <c r="CY8" s="26" t="e">
        <f>(CO8-'ModelParams Lw'!$U$10)/'ModelParams Lw'!$U$11</f>
        <v>#DIV/0!</v>
      </c>
      <c r="CZ8" s="26" t="e">
        <f>(CP8-'ModelParams Lw'!$V$10)/'ModelParams Lw'!$V$11</f>
        <v>#DIV/0!</v>
      </c>
    </row>
    <row r="9" spans="1:104" x14ac:dyDescent="0.2">
      <c r="A9" s="13">
        <f>Calcul!A14</f>
        <v>0</v>
      </c>
      <c r="B9" s="13">
        <f t="shared" si="2"/>
        <v>0</v>
      </c>
      <c r="C9" s="13">
        <f>Calcul!B14</f>
        <v>0</v>
      </c>
      <c r="D9" s="13">
        <f>Calcul!C14/1000</f>
        <v>0</v>
      </c>
      <c r="E9" s="13">
        <f>Calcul!D14/1000</f>
        <v>0</v>
      </c>
      <c r="F9" s="13">
        <f t="shared" si="3"/>
        <v>0</v>
      </c>
      <c r="G9" s="23" t="e">
        <f>DEGREES(ACOS(1-(1/'ModelParams Lw'!B$15*SQRT(0.5*1.2/'Sound Power'!$C9)*('Sound Power'!$B9/3600)/('Sound Power'!$D9)/('Sound Power'!$F9))))</f>
        <v>#DIV/0!</v>
      </c>
      <c r="H9" s="23" t="e">
        <f>DEGREES(ACOS(1-(1/'ModelParams Lw'!C$15*SQRT(0.5*1.2/'Sound Power'!$C9)*('Sound Power'!$B9/3600)/('Sound Power'!$D9)/('Sound Power'!$F9))))</f>
        <v>#DIV/0!</v>
      </c>
      <c r="I9" s="23" t="e">
        <f>DEGREES(ACOS(1-(1/'ModelParams Lw'!D$15*SQRT(0.5*1.2/'Sound Power'!$C9)*('Sound Power'!$B9/3600)/('Sound Power'!$D9)/('Sound Power'!$F9))))</f>
        <v>#DIV/0!</v>
      </c>
      <c r="J9" s="23" t="e">
        <f>DEGREES(ACOS(1-(1/'ModelParams Lw'!E$15*SQRT(0.5*1.2/'Sound Power'!$C9)*('Sound Power'!$B9/3600)/('Sound Power'!$D9)/('Sound Power'!$F9))))</f>
        <v>#DIV/0!</v>
      </c>
      <c r="K9" s="23" t="e">
        <f>DEGREES(ACOS(1-(1/'ModelParams Lw'!F$15*SQRT(0.5*1.2/'Sound Power'!$C9)*('Sound Power'!$B9/3600)/('Sound Power'!$D9)/('Sound Power'!$F9))))</f>
        <v>#DIV/0!</v>
      </c>
      <c r="L9" s="23" t="e">
        <f>DEGREES(ACOS(1-(1/'ModelParams Lw'!G$15*SQRT(0.5*1.2/'Sound Power'!$C9)*('Sound Power'!$B9/3600)/('Sound Power'!$D9)/('Sound Power'!$F9))))</f>
        <v>#DIV/0!</v>
      </c>
      <c r="M9" s="23" t="e">
        <f>DEGREES(ACOS(1-(1/'ModelParams Lw'!H$15*SQRT(0.5*1.2/'Sound Power'!$C9)*('Sound Power'!$B9/3600)/('Sound Power'!$D9)/('Sound Power'!$F9))))</f>
        <v>#DIV/0!</v>
      </c>
      <c r="N9" s="23" t="e">
        <f>DEGREES(ACOS(1-(1/'ModelParams Lw'!I$15*SQRT(0.5*1.2/'Sound Power'!$C9)*('Sound Power'!$B9/3600)/('Sound Power'!$D9)/('Sound Power'!$F9))))</f>
        <v>#DIV/0!</v>
      </c>
      <c r="O9" s="26" t="e">
        <f>('ModelParams Lw'!B$4*LN('Sound Power'!G9)/(1+EXP(-('Sound Power'!$D9*1000+'ModelParams Lw'!B$6)/'ModelParams Lw'!B$7))+'ModelParams Lw'!B$5)*LN('Sound Power'!$B9)-('ModelParams Lw'!B$8+'ModelParams Lw'!B$9*$D9+'ModelParams Lw'!B$10*'Sound Power'!$F9^'ModelParams Lw'!B$14+'ModelParams Lw'!B$11*LN('Sound Power'!G9)+'ModelParams Lw'!B$12*'Sound Power'!$D9*'Sound Power'!$F9+'ModelParams Lw'!B$13*'Sound Power'!$D9*LN('Sound Power'!G9))</f>
        <v>#DIV/0!</v>
      </c>
      <c r="P9" s="26" t="e">
        <f>('ModelParams Lw'!C$4*LN('Sound Power'!H9)/(1+EXP(-('Sound Power'!$D9*1000+'ModelParams Lw'!C$6)/'ModelParams Lw'!C$7))+'ModelParams Lw'!C$5)*LN('Sound Power'!$B9)-('ModelParams Lw'!C$8+'ModelParams Lw'!C$9*$D9+'ModelParams Lw'!C$10*'Sound Power'!$F9^'ModelParams Lw'!C$14+'ModelParams Lw'!C$11*LN('Sound Power'!H9)+'ModelParams Lw'!C$12*'Sound Power'!$D9*'Sound Power'!$F9+'ModelParams Lw'!C$13*'Sound Power'!$D9*LN('Sound Power'!H9))</f>
        <v>#DIV/0!</v>
      </c>
      <c r="Q9" s="26" t="e">
        <f>('ModelParams Lw'!D$4*LN('Sound Power'!I9)/(1+EXP(-('Sound Power'!$D9*1000+'ModelParams Lw'!D$6)/'ModelParams Lw'!D$7))+'ModelParams Lw'!D$5)*LN('Sound Power'!$B9)-('ModelParams Lw'!D$8+'ModelParams Lw'!D$9*$D9+'ModelParams Lw'!D$10*'Sound Power'!$F9^'ModelParams Lw'!D$14+'ModelParams Lw'!D$11*LN('Sound Power'!I9)+'ModelParams Lw'!D$12*'Sound Power'!$D9*'Sound Power'!$F9+'ModelParams Lw'!D$13*'Sound Power'!$D9*LN('Sound Power'!I9))</f>
        <v>#DIV/0!</v>
      </c>
      <c r="R9" s="26" t="e">
        <f>('ModelParams Lw'!E$4*LN('Sound Power'!J9)/(1+EXP(-('Sound Power'!$D9*1000+'ModelParams Lw'!E$6)/'ModelParams Lw'!E$7))+'ModelParams Lw'!E$5)*LN('Sound Power'!$B9)-('ModelParams Lw'!E$8+'ModelParams Lw'!E$9*$D9+'ModelParams Lw'!E$10*'Sound Power'!$F9^'ModelParams Lw'!E$14+'ModelParams Lw'!E$11*LN('Sound Power'!J9)+'ModelParams Lw'!E$12*'Sound Power'!$D9*'Sound Power'!$F9+'ModelParams Lw'!E$13*'Sound Power'!$D9*LN('Sound Power'!J9))</f>
        <v>#DIV/0!</v>
      </c>
      <c r="S9" s="26" t="e">
        <f>('ModelParams Lw'!F$4*LN('Sound Power'!K9)/(1+EXP(-('Sound Power'!$D9*1000+'ModelParams Lw'!F$6)/'ModelParams Lw'!F$7))+'ModelParams Lw'!F$5)*LN('Sound Power'!$B9)-('ModelParams Lw'!F$8+'ModelParams Lw'!F$9*$D9+'ModelParams Lw'!F$10*'Sound Power'!$F9^'ModelParams Lw'!F$14+'ModelParams Lw'!F$11*LN('Sound Power'!K9)+'ModelParams Lw'!F$12*'Sound Power'!$D9*'Sound Power'!$F9+'ModelParams Lw'!F$13*'Sound Power'!$D9*LN('Sound Power'!K9))</f>
        <v>#DIV/0!</v>
      </c>
      <c r="T9" s="26" t="e">
        <f>('ModelParams Lw'!G$4*LN('Sound Power'!L9)/(1+EXP(-('Sound Power'!$D9*1000+'ModelParams Lw'!G$6)/'ModelParams Lw'!G$7))+'ModelParams Lw'!G$5)*LN('Sound Power'!$B9)-('ModelParams Lw'!G$8+'ModelParams Lw'!G$9*$D9+'ModelParams Lw'!G$10*'Sound Power'!$F9^'ModelParams Lw'!G$14+'ModelParams Lw'!G$11*LN('Sound Power'!L9)+'ModelParams Lw'!G$12*'Sound Power'!$D9*'Sound Power'!$F9+'ModelParams Lw'!G$13*'Sound Power'!$D9*LN('Sound Power'!L9))</f>
        <v>#DIV/0!</v>
      </c>
      <c r="U9" s="26" t="e">
        <f>('ModelParams Lw'!H$4*LN('Sound Power'!M9)/(1+EXP(-('Sound Power'!$D9*1000+'ModelParams Lw'!H$6)/'ModelParams Lw'!H$7))+'ModelParams Lw'!H$5)*LN('Sound Power'!$B9)-('ModelParams Lw'!H$8+'ModelParams Lw'!H$9*$D9+'ModelParams Lw'!H$10*'Sound Power'!$F9^'ModelParams Lw'!H$14+'ModelParams Lw'!H$11*LN('Sound Power'!M9)+'ModelParams Lw'!H$12*'Sound Power'!$D9*'Sound Power'!$F9+'ModelParams Lw'!H$13*'Sound Power'!$D9*LN('Sound Power'!M9))</f>
        <v>#DIV/0!</v>
      </c>
      <c r="V9" s="26" t="e">
        <f>('ModelParams Lw'!I$4*LN('Sound Power'!N9)/(1+EXP(-('Sound Power'!$D9*1000+'ModelParams Lw'!I$6)/'ModelParams Lw'!I$7))+'ModelParams Lw'!I$5)*LN('Sound Power'!$B9)-('ModelParams Lw'!I$8+'ModelParams Lw'!I$9*$D9+'ModelParams Lw'!I$10*'Sound Power'!$F9^'ModelParams Lw'!I$14+'ModelParams Lw'!I$11*LN('Sound Power'!N9)+'ModelParams Lw'!I$12*'Sound Power'!$D9*'Sound Power'!$F9+'ModelParams Lw'!I$13*'Sound Power'!$D9*LN('Sound Power'!N9))</f>
        <v>#DIV/0!</v>
      </c>
      <c r="W9" s="26" t="e">
        <f>10*LOG10(IF(O9="",0,POWER(10,((O9+'ModelParams Lw'!$O$4)/10))) +IF(P9="",0,POWER(10,((P9+'ModelParams Lw'!$P$4)/10))) +IF(Q9="",0,POWER(10,((Q9+'ModelParams Lw'!$Q$4)/10))) +IF(R9="",0,POWER(10,((R9+'ModelParams Lw'!$R$4)/10))) +IF(S9="",0,POWER(10,((S9+'ModelParams Lw'!$S$4)/10))) +IF(T9="",0,POWER(10,((T9+'ModelParams Lw'!$T$4)/10))) +IF(U9="",0,POWER(10,((U9+'ModelParams Lw'!$U$4)/10)))+IF(V9="",0,POWER(10,((V9+'ModelParams Lw'!$V$4)/10))))</f>
        <v>#DIV/0!</v>
      </c>
      <c r="X9" s="26" t="e">
        <f t="shared" si="4"/>
        <v>#DIV/0!</v>
      </c>
      <c r="Y9" s="26" t="e">
        <f>(O9-'ModelParams Lw'!O$10)/'ModelParams Lw'!O$11</f>
        <v>#DIV/0!</v>
      </c>
      <c r="Z9" s="26" t="e">
        <f>(P9-'ModelParams Lw'!P$10)/'ModelParams Lw'!P$11</f>
        <v>#DIV/0!</v>
      </c>
      <c r="AA9" s="26" t="e">
        <f>(Q9-'ModelParams Lw'!Q$10)/'ModelParams Lw'!Q$11</f>
        <v>#DIV/0!</v>
      </c>
      <c r="AB9" s="26" t="e">
        <f>(R9-'ModelParams Lw'!R$10)/'ModelParams Lw'!R$11</f>
        <v>#DIV/0!</v>
      </c>
      <c r="AC9" s="26" t="e">
        <f>(S9-'ModelParams Lw'!S$10)/'ModelParams Lw'!S$11</f>
        <v>#DIV/0!</v>
      </c>
      <c r="AD9" s="26" t="e">
        <f>(T9-'ModelParams Lw'!T$10)/'ModelParams Lw'!T$11</f>
        <v>#DIV/0!</v>
      </c>
      <c r="AE9" s="26" t="e">
        <f>(U9-'ModelParams Lw'!U$10)/'ModelParams Lw'!U$11</f>
        <v>#DIV/0!</v>
      </c>
      <c r="AF9" s="26" t="e">
        <f>(V9-'ModelParams Lw'!V$10)/'ModelParams Lw'!V$11</f>
        <v>#DIV/0!</v>
      </c>
      <c r="AG9" s="26" t="e">
        <f t="shared" si="5"/>
        <v>#DIV/0!</v>
      </c>
      <c r="AH9" s="26" t="e">
        <f>VLOOKUP(D9*1000,'ModelParams Lw'!$A$38:$D$58,4)</f>
        <v>#N/A</v>
      </c>
      <c r="AI9" s="56" t="e">
        <f>VLOOKUP(D9*1000,'ModelParams Lw'!$A$38:$D$58,2)</f>
        <v>#N/A</v>
      </c>
      <c r="AJ9" s="46" t="e">
        <f t="shared" si="6"/>
        <v>#DIV/0!</v>
      </c>
      <c r="AK9" s="26" t="e">
        <f t="shared" si="7"/>
        <v>#VALUE!</v>
      </c>
      <c r="AL9" s="26" t="e">
        <f>IF($AI9=100,'ModelParams Lw'!R$35*'Sound Power'!$AH9^2+'ModelParams Lw'!R$36*'Sound Power'!$AH9+'ModelParams Lw'!R$37,IF($AI9=150,'ModelParams Lw'!R$38*'Sound Power'!$AH9^2+'ModelParams Lw'!R$39*'Sound Power'!$AH9+'ModelParams Lw'!R$40,'ModelParams Lw'!R$41*'Sound Power'!$AH9^2+'ModelParams Lw'!R$42*'Sound Power'!$AH9+'ModelParams Lw'!R$43))</f>
        <v>#N/A</v>
      </c>
      <c r="AM9" s="26" t="e">
        <f>IF($AI9=100,'ModelParams Lw'!S$35*'Sound Power'!$AH9^2+'ModelParams Lw'!S$36*'Sound Power'!$AH9+'ModelParams Lw'!S$37,IF($AI9=150,'ModelParams Lw'!S$38*'Sound Power'!$AH9^2+'ModelParams Lw'!S$39*'Sound Power'!$AH9+'ModelParams Lw'!S$40,'ModelParams Lw'!S$41*'Sound Power'!$AH9^2+'ModelParams Lw'!S$42*'Sound Power'!$AH9+'ModelParams Lw'!S$43))</f>
        <v>#N/A</v>
      </c>
      <c r="AN9" s="26" t="e">
        <f>IF($AI9=100,'ModelParams Lw'!T$35*'Sound Power'!$AH9^2+'ModelParams Lw'!T$36*'Sound Power'!$AH9+'ModelParams Lw'!T$37,IF($AI9=150,'ModelParams Lw'!T$38*'Sound Power'!$AH9^2+'ModelParams Lw'!T$39*'Sound Power'!$AH9+'ModelParams Lw'!T$40,'ModelParams Lw'!T$41*'Sound Power'!$AH9^2+'ModelParams Lw'!T$42*'Sound Power'!$AH9+'ModelParams Lw'!T$43))</f>
        <v>#N/A</v>
      </c>
      <c r="AO9" s="26" t="e">
        <f>IF($AI9=100,'ModelParams Lw'!U$35*'Sound Power'!$AH9^2+'ModelParams Lw'!U$36*'Sound Power'!$AH9+'ModelParams Lw'!U$37,IF($AI9=150,'ModelParams Lw'!U$38*'Sound Power'!$AH9^2+'ModelParams Lw'!U$39*'Sound Power'!$AH9+'ModelParams Lw'!U$40,'ModelParams Lw'!U$41*'Sound Power'!$AH9^2+'ModelParams Lw'!U$42*'Sound Power'!$AH9+'ModelParams Lw'!U$43))</f>
        <v>#N/A</v>
      </c>
      <c r="AP9" s="26" t="e">
        <f>IF($AI9=100,'ModelParams Lw'!V$35*'Sound Power'!$AH9^2+'ModelParams Lw'!V$36*'Sound Power'!$AH9+'ModelParams Lw'!V$37,IF($AI9=150,'ModelParams Lw'!V$38*'Sound Power'!$AH9^2+'ModelParams Lw'!V$39*'Sound Power'!$AH9+'ModelParams Lw'!V$40,'ModelParams Lw'!V$41*'Sound Power'!$AH9^2+'ModelParams Lw'!V$42*'Sound Power'!$AH9+'ModelParams Lw'!V$43))</f>
        <v>#N/A</v>
      </c>
      <c r="AQ9" s="26" t="e">
        <f>IF($AI9=100,'ModelParams Lw'!W$35*'Sound Power'!$AH9^2+'ModelParams Lw'!W$36*'Sound Power'!$AH9+'ModelParams Lw'!W$37,IF($AI9=150,'ModelParams Lw'!W$38*'Sound Power'!$AH9^2+'ModelParams Lw'!W$39*'Sound Power'!$AH9+'ModelParams Lw'!W$40,'ModelParams Lw'!W$41*'Sound Power'!$AH9^2+'ModelParams Lw'!W$42*'Sound Power'!$AH9+'ModelParams Lw'!W$43))</f>
        <v>#N/A</v>
      </c>
      <c r="AR9" s="26" t="e">
        <f t="shared" si="8"/>
        <v>#VALUE!</v>
      </c>
      <c r="AS9" s="26" t="e">
        <f>IF(26.83*LN($AJ9)-11.791-'ModelParams Lw'!B$35&lt;0,0,26.83*LN($AJ9)-11.791-'ModelParams Lw'!B$35)</f>
        <v>#DIV/0!</v>
      </c>
      <c r="AT9" s="26" t="e">
        <f>IF(26.83*LN($AJ9)-11.791-'ModelParams Lw'!C$35&lt;0,0,26.83*LN($AJ9)-11.791-'ModelParams Lw'!C$35)</f>
        <v>#DIV/0!</v>
      </c>
      <c r="AU9" s="26" t="e">
        <f>IF(26.83*LN($AJ9)-11.791-'ModelParams Lw'!D$35&lt;0,0,26.83*LN($AJ9)-11.791-'ModelParams Lw'!D$35)</f>
        <v>#DIV/0!</v>
      </c>
      <c r="AV9" s="26" t="e">
        <f>IF(26.83*LN($AJ9)-11.791-'ModelParams Lw'!E$35&lt;0,0,26.83*LN($AJ9)-11.791-'ModelParams Lw'!E$35)</f>
        <v>#DIV/0!</v>
      </c>
      <c r="AW9" s="26" t="e">
        <f>IF(26.83*LN($AJ9)-11.791-'ModelParams Lw'!F$35&lt;0,0,26.83*LN($AJ9)-11.791-'ModelParams Lw'!F$35)</f>
        <v>#DIV/0!</v>
      </c>
      <c r="AX9" s="26" t="e">
        <f>IF(26.83*LN($AJ9)-11.791-'ModelParams Lw'!G$35&lt;0,0,26.83*LN($AJ9)-11.791-'ModelParams Lw'!G$35)</f>
        <v>#DIV/0!</v>
      </c>
      <c r="AY9" s="26" t="e">
        <f>IF(26.83*LN($AJ9)-11.791-'ModelParams Lw'!H$35&lt;0,0,26.83*LN($AJ9)-11.791-'ModelParams Lw'!H$35)</f>
        <v>#DIV/0!</v>
      </c>
      <c r="AZ9" s="26" t="e">
        <f>IF(26.83*LN($AJ9)-11.791-'ModelParams Lw'!I$35&lt;0,0,26.83*LN($AJ9)-11.791-'ModelParams Lw'!I$35)</f>
        <v>#DIV/0!</v>
      </c>
      <c r="BA9" s="26" t="e">
        <f t="shared" si="9"/>
        <v>#DIV/0!</v>
      </c>
      <c r="BB9" s="26" t="e">
        <f t="shared" si="10"/>
        <v>#DIV/0!</v>
      </c>
      <c r="BC9" s="26" t="e">
        <f t="shared" si="11"/>
        <v>#DIV/0!</v>
      </c>
      <c r="BD9" s="26" t="e">
        <f t="shared" si="12"/>
        <v>#DIV/0!</v>
      </c>
      <c r="BE9" s="26" t="e">
        <f t="shared" si="13"/>
        <v>#DIV/0!</v>
      </c>
      <c r="BF9" s="26" t="e">
        <f t="shared" si="14"/>
        <v>#DIV/0!</v>
      </c>
      <c r="BG9" s="26" t="e">
        <f t="shared" si="15"/>
        <v>#DIV/0!</v>
      </c>
      <c r="BH9" s="26" t="e">
        <f t="shared" si="16"/>
        <v>#DIV/0!</v>
      </c>
      <c r="BI9" s="26" t="e">
        <f>10*LOG10(IF(BA9="",0,POWER(10,((BA9+'ModelParams Lw'!$O$4)/10))) +IF(BB9="",0,POWER(10,((BB9+'ModelParams Lw'!$P$4)/10))) +IF(BC9="",0,POWER(10,((BC9+'ModelParams Lw'!$Q$4)/10))) +IF(BD9="",0,POWER(10,((BD9+'ModelParams Lw'!$R$4)/10))) +IF(BE9="",0,POWER(10,((BE9+'ModelParams Lw'!$S$4)/10))) +IF(BF9="",0,POWER(10,((BF9+'ModelParams Lw'!$T$4)/10))) +IF(BG9="",0,POWER(10,((BG9+'ModelParams Lw'!$U$4)/10)))+IF(BH9="",0,POWER(10,((BH9+'ModelParams Lw'!$V$4)/10))))</f>
        <v>#DIV/0!</v>
      </c>
      <c r="BJ9" s="26" t="e">
        <f t="shared" si="17"/>
        <v>#DIV/0!</v>
      </c>
      <c r="BK9" s="26" t="e">
        <f>(BA9-'ModelParams Lw'!O$10)/'ModelParams Lw'!O$11</f>
        <v>#DIV/0!</v>
      </c>
      <c r="BL9" s="26" t="e">
        <f>(BB9-'ModelParams Lw'!P$10)/'ModelParams Lw'!P$11</f>
        <v>#DIV/0!</v>
      </c>
      <c r="BM9" s="26" t="e">
        <f>(BC9-'ModelParams Lw'!Q$10)/'ModelParams Lw'!Q$11</f>
        <v>#DIV/0!</v>
      </c>
      <c r="BN9" s="26" t="e">
        <f>(BD9-'ModelParams Lw'!R$10)/'ModelParams Lw'!R$11</f>
        <v>#DIV/0!</v>
      </c>
      <c r="BO9" s="26" t="e">
        <f>(BE9-'ModelParams Lw'!S$10)/'ModelParams Lw'!S$11</f>
        <v>#DIV/0!</v>
      </c>
      <c r="BP9" s="26" t="e">
        <f>(BF9-'ModelParams Lw'!T$10)/'ModelParams Lw'!T$11</f>
        <v>#DIV/0!</v>
      </c>
      <c r="BQ9" s="26" t="e">
        <f>(BG9-'ModelParams Lw'!U$10)/'ModelParams Lw'!U$11</f>
        <v>#DIV/0!</v>
      </c>
      <c r="BR9" s="26" t="e">
        <f>(BH9-'ModelParams Lw'!V$10)/'ModelParams Lw'!V$11</f>
        <v>#DIV/0!</v>
      </c>
      <c r="BS9" s="23" t="e">
        <f>IF(Calcul!$E14="SW",DEGREES(ACOS(1-(1/'ModelParams Lw'!C$25*SQRT(0.5*1.2/'Sound Power'!$C9)*('Sound Power'!$B9/3600)/('Sound Power'!$D9)/('Sound Power'!$F9)))),DEGREES(ACOS(1-(1/'ModelParams Lw'!C$29*SQRT(0.5*1.2/'Sound Power'!$C9)*('Sound Power'!$B9/3600)/('Sound Power'!$D9)/('Sound Power'!$F9)))))</f>
        <v>#DIV/0!</v>
      </c>
      <c r="BT9" s="23" t="e">
        <f>IF(Calcul!$E14="SW",DEGREES(ACOS(1-(1/'ModelParams Lw'!D$25*SQRT(0.5*1.2/'Sound Power'!$C9)*('Sound Power'!$B9/3600)/('Sound Power'!$D9)/('Sound Power'!$F9)))),DEGREES(ACOS(1-(1/'ModelParams Lw'!D$29*SQRT(0.5*1.2/'Sound Power'!$C9)*('Sound Power'!$B9/3600)/('Sound Power'!$D9)/('Sound Power'!$F9)))))</f>
        <v>#DIV/0!</v>
      </c>
      <c r="BU9" s="23" t="e">
        <f>IF(Calcul!$E14="SW",DEGREES(ACOS(1-(1/'ModelParams Lw'!E$25*SQRT(0.5*1.2/'Sound Power'!$C9)*('Sound Power'!$B9/3600)/('Sound Power'!$D9)/('Sound Power'!$F9)))),DEGREES(ACOS(1-(1/'ModelParams Lw'!E$29*SQRT(0.5*1.2/'Sound Power'!$C9)*('Sound Power'!$B9/3600)/('Sound Power'!$D9)/('Sound Power'!$F9)))))</f>
        <v>#DIV/0!</v>
      </c>
      <c r="BV9" s="23" t="e">
        <f>IF(Calcul!$E14="SW",DEGREES(ACOS(1-(1/'ModelParams Lw'!F$25*SQRT(0.5*1.2/'Sound Power'!$C9)*('Sound Power'!$B9/3600)/('Sound Power'!$D9)/('Sound Power'!$F9)))),DEGREES(ACOS(1-(1/'ModelParams Lw'!F$29*SQRT(0.5*1.2/'Sound Power'!$C9)*('Sound Power'!$B9/3600)/('Sound Power'!$D9)/('Sound Power'!$F9)))))</f>
        <v>#DIV/0!</v>
      </c>
      <c r="BW9" s="23" t="e">
        <f>IF(Calcul!$E14="SW",DEGREES(ACOS(1-(1/'ModelParams Lw'!G$25*SQRT(0.5*1.2/'Sound Power'!$C9)*('Sound Power'!$B9/3600)/('Sound Power'!$D9)/('Sound Power'!$F9)))),DEGREES(ACOS(1-(1/'ModelParams Lw'!G$29*SQRT(0.5*1.2/'Sound Power'!$C9)*('Sound Power'!$B9/3600)/('Sound Power'!$D9)/('Sound Power'!$F9)))))</f>
        <v>#DIV/0!</v>
      </c>
      <c r="BX9" s="23" t="e">
        <f>IF(Calcul!$E14="SW",DEGREES(ACOS(1-(1/'ModelParams Lw'!H$25*SQRT(0.5*1.2/'Sound Power'!$C9)*('Sound Power'!$B9/3600)/('Sound Power'!$D9)/('Sound Power'!$F9)))),DEGREES(ACOS(1-(1/'ModelParams Lw'!H$29*SQRT(0.5*1.2/'Sound Power'!$C9)*('Sound Power'!$B9/3600)/('Sound Power'!$D9)/('Sound Power'!$F9)))))</f>
        <v>#DIV/0!</v>
      </c>
      <c r="BY9" s="23" t="e">
        <f>IF(Calcul!$E14="SW",DEGREES(ACOS(1-(1/'ModelParams Lw'!I$25*SQRT(0.5*1.2/'Sound Power'!$C9)*('Sound Power'!$B9/3600)/('Sound Power'!$D9)/('Sound Power'!$F9)))),DEGREES(ACOS(1-(1/'ModelParams Lw'!I$29*SQRT(0.5*1.2/'Sound Power'!$C9)*('Sound Power'!$B9/3600)/('Sound Power'!$D9)/('Sound Power'!$F9)))))</f>
        <v>#DIV/0!</v>
      </c>
      <c r="BZ9" s="23" t="e">
        <f>IF(Calcul!$E14="SW",DEGREES(ACOS(1-(1/'ModelParams Lw'!J$25*SQRT(0.5*1.2/'Sound Power'!$C9)*('Sound Power'!$B9/3600)/('Sound Power'!$D9)/('Sound Power'!$F9)))),DEGREES(ACOS(1-(1/'ModelParams Lw'!J$29*SQRT(0.5*1.2/'Sound Power'!$C9)*('Sound Power'!$B9/3600)/('Sound Power'!$D9)/('Sound Power'!$F9)))))</f>
        <v>#DIV/0!</v>
      </c>
      <c r="CA9" s="26" t="e">
        <f>IF(Calcul!$E14="SW",'ModelParams Lw'!C$22+'ModelParams Lw'!C$23*LOG('Sound Power'!$D9/'Sound Power'!$E9)+'ModelParams Lw'!C$24*LN('Sound Power'!BS9),IF('ModelParams Lw'!C$26+'ModelParams Lw'!C$27*LOG('Sound Power'!$D9/'Sound Power'!$E9)+'ModelParams Lw'!C$28*LN('Sound Power'!BS9)&lt;'ModelParams Lw'!C$22+'ModelParams Lw'!C$23*LOG('Sound Power'!$D9/'Sound Power'!$E9)+'ModelParams Lw'!C$24*LN('Sound Power'!BS9),'ModelParams Lw'!C$22+'ModelParams Lw'!C$23*LOG('Sound Power'!$D9/'Sound Power'!$E9)+'ModelParams Lw'!C$24*LN('Sound Power'!BS9),'ModelParams Lw'!C$26+'ModelParams Lw'!C$27*LOG('Sound Power'!$D9/'Sound Power'!$E9)+'ModelParams Lw'!C$28*LN('Sound Power'!BS9)))</f>
        <v>#DIV/0!</v>
      </c>
      <c r="CB9" s="26" t="e">
        <f>IF(Calcul!$E14="SW",'ModelParams Lw'!D$22+'ModelParams Lw'!D$23*LOG('Sound Power'!$D9/'Sound Power'!$E9)+'ModelParams Lw'!D$24*LN('Sound Power'!BT9),IF('ModelParams Lw'!D$26+'ModelParams Lw'!D$27*LOG('Sound Power'!$D9/'Sound Power'!$E9)+'ModelParams Lw'!D$28*LN('Sound Power'!BT9)&lt;'ModelParams Lw'!D$22+'ModelParams Lw'!D$23*LOG('Sound Power'!$D9/'Sound Power'!$E9)+'ModelParams Lw'!D$24*LN('Sound Power'!BT9),'ModelParams Lw'!D$22+'ModelParams Lw'!D$23*LOG('Sound Power'!$D9/'Sound Power'!$E9)+'ModelParams Lw'!D$24*LN('Sound Power'!BT9),'ModelParams Lw'!D$26+'ModelParams Lw'!D$27*LOG('Sound Power'!$D9/'Sound Power'!$E9)+'ModelParams Lw'!D$28*LN('Sound Power'!BT9)))</f>
        <v>#DIV/0!</v>
      </c>
      <c r="CC9" s="26" t="e">
        <f>IF(Calcul!$E14="SW",'ModelParams Lw'!E$22+'ModelParams Lw'!E$23*LOG('Sound Power'!$D9/'Sound Power'!$E9)+'ModelParams Lw'!E$24*LN('Sound Power'!BU9),IF('ModelParams Lw'!E$26+'ModelParams Lw'!E$27*LOG('Sound Power'!$D9/'Sound Power'!$E9)+'ModelParams Lw'!E$28*LN('Sound Power'!BU9)&lt;'ModelParams Lw'!E$22+'ModelParams Lw'!E$23*LOG('Sound Power'!$D9/'Sound Power'!$E9)+'ModelParams Lw'!E$24*LN('Sound Power'!BU9),'ModelParams Lw'!E$22+'ModelParams Lw'!E$23*LOG('Sound Power'!$D9/'Sound Power'!$E9)+'ModelParams Lw'!E$24*LN('Sound Power'!BU9),'ModelParams Lw'!E$26+'ModelParams Lw'!E$27*LOG('Sound Power'!$D9/'Sound Power'!$E9)+'ModelParams Lw'!E$28*LN('Sound Power'!BU9)))</f>
        <v>#DIV/0!</v>
      </c>
      <c r="CD9" s="26" t="e">
        <f>IF(Calcul!$E14="SW",'ModelParams Lw'!F$22+'ModelParams Lw'!F$23*LOG('Sound Power'!$D9/'Sound Power'!$E9)+'ModelParams Lw'!F$24*LN('Sound Power'!BV9),IF('ModelParams Lw'!F$26+'ModelParams Lw'!F$27*LOG('Sound Power'!$D9/'Sound Power'!$E9)+'ModelParams Lw'!F$28*LN('Sound Power'!BV9)&lt;'ModelParams Lw'!F$22+'ModelParams Lw'!F$23*LOG('Sound Power'!$D9/'Sound Power'!$E9)+'ModelParams Lw'!F$24*LN('Sound Power'!BV9),'ModelParams Lw'!F$22+'ModelParams Lw'!F$23*LOG('Sound Power'!$D9/'Sound Power'!$E9)+'ModelParams Lw'!F$24*LN('Sound Power'!BV9),'ModelParams Lw'!F$26+'ModelParams Lw'!F$27*LOG('Sound Power'!$D9/'Sound Power'!$E9)+'ModelParams Lw'!F$28*LN('Sound Power'!BV9)))</f>
        <v>#DIV/0!</v>
      </c>
      <c r="CE9" s="26" t="e">
        <f>IF(Calcul!$E14="SW",'ModelParams Lw'!G$22+'ModelParams Lw'!G$23*LOG('Sound Power'!$D9/'Sound Power'!$E9)+'ModelParams Lw'!G$24*LN('Sound Power'!BW9),IF('ModelParams Lw'!G$26+'ModelParams Lw'!G$27*LOG('Sound Power'!$D9/'Sound Power'!$E9)+'ModelParams Lw'!G$28*LN('Sound Power'!BW9)&lt;'ModelParams Lw'!G$22+'ModelParams Lw'!G$23*LOG('Sound Power'!$D9/'Sound Power'!$E9)+'ModelParams Lw'!G$24*LN('Sound Power'!BW9),'ModelParams Lw'!G$22+'ModelParams Lw'!G$23*LOG('Sound Power'!$D9/'Sound Power'!$E9)+'ModelParams Lw'!G$24*LN('Sound Power'!BW9),'ModelParams Lw'!G$26+'ModelParams Lw'!G$27*LOG('Sound Power'!$D9/'Sound Power'!$E9)+'ModelParams Lw'!G$28*LN('Sound Power'!BW9)))</f>
        <v>#DIV/0!</v>
      </c>
      <c r="CF9" s="26" t="e">
        <f>IF(Calcul!$E14="SW",'ModelParams Lw'!H$22+'ModelParams Lw'!H$23*LOG('Sound Power'!$D9/'Sound Power'!$E9)+'ModelParams Lw'!H$24*LN('Sound Power'!BX9),IF('ModelParams Lw'!H$26+'ModelParams Lw'!H$27*LOG('Sound Power'!$D9/'Sound Power'!$E9)+'ModelParams Lw'!H$28*LN('Sound Power'!BX9)&lt;'ModelParams Lw'!H$22+'ModelParams Lw'!H$23*LOG('Sound Power'!$D9/'Sound Power'!$E9)+'ModelParams Lw'!H$24*LN('Sound Power'!BX9),'ModelParams Lw'!H$22+'ModelParams Lw'!H$23*LOG('Sound Power'!$D9/'Sound Power'!$E9)+'ModelParams Lw'!H$24*LN('Sound Power'!BX9),'ModelParams Lw'!H$26+'ModelParams Lw'!H$27*LOG('Sound Power'!$D9/'Sound Power'!$E9)+'ModelParams Lw'!H$28*LN('Sound Power'!BX9)))</f>
        <v>#DIV/0!</v>
      </c>
      <c r="CG9" s="26" t="e">
        <f>IF(Calcul!$E14="SW",'ModelParams Lw'!I$22+'ModelParams Lw'!I$23*LOG('Sound Power'!$D9/'Sound Power'!$E9)+'ModelParams Lw'!I$24*LN('Sound Power'!BY9),IF('ModelParams Lw'!I$26+'ModelParams Lw'!I$27*LOG('Sound Power'!$D9/'Sound Power'!$E9)+'ModelParams Lw'!I$28*LN('Sound Power'!BY9)&lt;'ModelParams Lw'!I$22+'ModelParams Lw'!I$23*LOG('Sound Power'!$D9/'Sound Power'!$E9)+'ModelParams Lw'!I$24*LN('Sound Power'!BY9),'ModelParams Lw'!I$22+'ModelParams Lw'!I$23*LOG('Sound Power'!$D9/'Sound Power'!$E9)+'ModelParams Lw'!I$24*LN('Sound Power'!BY9),'ModelParams Lw'!I$26+'ModelParams Lw'!I$27*LOG('Sound Power'!$D9/'Sound Power'!$E9)+'ModelParams Lw'!I$28*LN('Sound Power'!BY9)))</f>
        <v>#DIV/0!</v>
      </c>
      <c r="CH9" s="26" t="e">
        <f>IF(Calcul!$E14="SW",'ModelParams Lw'!J$22+'ModelParams Lw'!J$23*LOG('Sound Power'!$D9/'Sound Power'!$E9)+'ModelParams Lw'!J$24*LN('Sound Power'!BZ9),IF('ModelParams Lw'!J$26+'ModelParams Lw'!J$27*LOG('Sound Power'!$D9/'Sound Power'!$E9)+'ModelParams Lw'!J$28*LN('Sound Power'!BZ9)&lt;'ModelParams Lw'!J$22+'ModelParams Lw'!J$23*LOG('Sound Power'!$D9/'Sound Power'!$E9)+'ModelParams Lw'!J$24*LN('Sound Power'!BZ9),'ModelParams Lw'!J$22+'ModelParams Lw'!J$23*LOG('Sound Power'!$D9/'Sound Power'!$E9)+'ModelParams Lw'!J$24*LN('Sound Power'!BZ9),'ModelParams Lw'!J$26+'ModelParams Lw'!J$27*LOG('Sound Power'!$D9/'Sound Power'!$E9)+'ModelParams Lw'!J$28*LN('Sound Power'!BZ9)))</f>
        <v>#DIV/0!</v>
      </c>
      <c r="CI9" s="26" t="e">
        <f t="shared" si="25"/>
        <v>#DIV/0!</v>
      </c>
      <c r="CJ9" s="26" t="e">
        <f t="shared" si="18"/>
        <v>#DIV/0!</v>
      </c>
      <c r="CK9" s="26" t="e">
        <f t="shared" si="19"/>
        <v>#DIV/0!</v>
      </c>
      <c r="CL9" s="26" t="e">
        <f t="shared" si="26"/>
        <v>#DIV/0!</v>
      </c>
      <c r="CM9" s="26" t="e">
        <f t="shared" si="20"/>
        <v>#DIV/0!</v>
      </c>
      <c r="CN9" s="26" t="e">
        <f t="shared" si="21"/>
        <v>#DIV/0!</v>
      </c>
      <c r="CO9" s="26" t="e">
        <f t="shared" si="22"/>
        <v>#DIV/0!</v>
      </c>
      <c r="CP9" s="26" t="e">
        <f t="shared" si="23"/>
        <v>#DIV/0!</v>
      </c>
      <c r="CQ9" s="26" t="e">
        <f>10*LOG10(IF(CI9="",0,POWER(10,((CI9+'ModelParams Lw'!$O$4)/10))) +IF(CJ9="",0,POWER(10,((CJ9+'ModelParams Lw'!$P$4)/10))) +IF(CK9="",0,POWER(10,((CK9+'ModelParams Lw'!$Q$4)/10))) +IF(CL9="",0,POWER(10,((CL9+'ModelParams Lw'!$R$4)/10))) +IF(CM9="",0,POWER(10,((CM9+'ModelParams Lw'!$S$4)/10))) +IF(CN9="",0,POWER(10,((CN9+'ModelParams Lw'!$T$4)/10))) +IF(CO9="",0,POWER(10,((CO9+'ModelParams Lw'!$U$4)/10)))+IF(CP9="",0,POWER(10,((CP9+'ModelParams Lw'!$V$4)/10))))</f>
        <v>#DIV/0!</v>
      </c>
      <c r="CR9" s="26" t="e">
        <f t="shared" si="24"/>
        <v>#DIV/0!</v>
      </c>
      <c r="CS9" s="26" t="e">
        <f>(CI9-'ModelParams Lw'!$O$10)/'ModelParams Lw'!$O$11</f>
        <v>#DIV/0!</v>
      </c>
      <c r="CT9" s="26" t="e">
        <f>(CJ9-'ModelParams Lw'!$P$10)/'ModelParams Lw'!$P$11</f>
        <v>#DIV/0!</v>
      </c>
      <c r="CU9" s="26" t="e">
        <f>(CK9-'ModelParams Lw'!$Q$10)/'ModelParams Lw'!$Q$11</f>
        <v>#DIV/0!</v>
      </c>
      <c r="CV9" s="26" t="e">
        <f>(CL9-'ModelParams Lw'!$R$10)/'ModelParams Lw'!$R$11</f>
        <v>#DIV/0!</v>
      </c>
      <c r="CW9" s="26" t="e">
        <f>(CM9-'ModelParams Lw'!$S$10)/'ModelParams Lw'!$S$11</f>
        <v>#DIV/0!</v>
      </c>
      <c r="CX9" s="26" t="e">
        <f>(CN9-'ModelParams Lw'!$T$10)/'ModelParams Lw'!$T$11</f>
        <v>#DIV/0!</v>
      </c>
      <c r="CY9" s="26" t="e">
        <f>(CO9-'ModelParams Lw'!$U$10)/'ModelParams Lw'!$U$11</f>
        <v>#DIV/0!</v>
      </c>
      <c r="CZ9" s="26" t="e">
        <f>(CP9-'ModelParams Lw'!$V$10)/'ModelParams Lw'!$V$11</f>
        <v>#DIV/0!</v>
      </c>
    </row>
    <row r="10" spans="1:104" x14ac:dyDescent="0.2">
      <c r="A10" s="13">
        <f>Calcul!A15</f>
        <v>0</v>
      </c>
      <c r="B10" s="13">
        <f t="shared" si="2"/>
        <v>0</v>
      </c>
      <c r="C10" s="13">
        <f>Calcul!B15</f>
        <v>0</v>
      </c>
      <c r="D10" s="13">
        <f>Calcul!C15/1000</f>
        <v>0</v>
      </c>
      <c r="E10" s="13">
        <f>Calcul!D15/1000</f>
        <v>0</v>
      </c>
      <c r="F10" s="13">
        <f t="shared" si="3"/>
        <v>0</v>
      </c>
      <c r="G10" s="23" t="e">
        <f>DEGREES(ACOS(1-(1/'ModelParams Lw'!B$15*SQRT(0.5*1.2/'Sound Power'!$C10)*('Sound Power'!$B10/3600)/('Sound Power'!$D10)/('Sound Power'!$F10))))</f>
        <v>#DIV/0!</v>
      </c>
      <c r="H10" s="23" t="e">
        <f>DEGREES(ACOS(1-(1/'ModelParams Lw'!C$15*SQRT(0.5*1.2/'Sound Power'!$C10)*('Sound Power'!$B10/3600)/('Sound Power'!$D10)/('Sound Power'!$F10))))</f>
        <v>#DIV/0!</v>
      </c>
      <c r="I10" s="23" t="e">
        <f>DEGREES(ACOS(1-(1/'ModelParams Lw'!D$15*SQRT(0.5*1.2/'Sound Power'!$C10)*('Sound Power'!$B10/3600)/('Sound Power'!$D10)/('Sound Power'!$F10))))</f>
        <v>#DIV/0!</v>
      </c>
      <c r="J10" s="23" t="e">
        <f>DEGREES(ACOS(1-(1/'ModelParams Lw'!E$15*SQRT(0.5*1.2/'Sound Power'!$C10)*('Sound Power'!$B10/3600)/('Sound Power'!$D10)/('Sound Power'!$F10))))</f>
        <v>#DIV/0!</v>
      </c>
      <c r="K10" s="23" t="e">
        <f>DEGREES(ACOS(1-(1/'ModelParams Lw'!F$15*SQRT(0.5*1.2/'Sound Power'!$C10)*('Sound Power'!$B10/3600)/('Sound Power'!$D10)/('Sound Power'!$F10))))</f>
        <v>#DIV/0!</v>
      </c>
      <c r="L10" s="23" t="e">
        <f>DEGREES(ACOS(1-(1/'ModelParams Lw'!G$15*SQRT(0.5*1.2/'Sound Power'!$C10)*('Sound Power'!$B10/3600)/('Sound Power'!$D10)/('Sound Power'!$F10))))</f>
        <v>#DIV/0!</v>
      </c>
      <c r="M10" s="23" t="e">
        <f>DEGREES(ACOS(1-(1/'ModelParams Lw'!H$15*SQRT(0.5*1.2/'Sound Power'!$C10)*('Sound Power'!$B10/3600)/('Sound Power'!$D10)/('Sound Power'!$F10))))</f>
        <v>#DIV/0!</v>
      </c>
      <c r="N10" s="23" t="e">
        <f>DEGREES(ACOS(1-(1/'ModelParams Lw'!I$15*SQRT(0.5*1.2/'Sound Power'!$C10)*('Sound Power'!$B10/3600)/('Sound Power'!$D10)/('Sound Power'!$F10))))</f>
        <v>#DIV/0!</v>
      </c>
      <c r="O10" s="26" t="e">
        <f>('ModelParams Lw'!B$4*LN('Sound Power'!G10)/(1+EXP(-('Sound Power'!$D10*1000+'ModelParams Lw'!B$6)/'ModelParams Lw'!B$7))+'ModelParams Lw'!B$5)*LN('Sound Power'!$B10)-('ModelParams Lw'!B$8+'ModelParams Lw'!B$9*$D10+'ModelParams Lw'!B$10*'Sound Power'!$F10^'ModelParams Lw'!B$14+'ModelParams Lw'!B$11*LN('Sound Power'!G10)+'ModelParams Lw'!B$12*'Sound Power'!$D10*'Sound Power'!$F10+'ModelParams Lw'!B$13*'Sound Power'!$D10*LN('Sound Power'!G10))</f>
        <v>#DIV/0!</v>
      </c>
      <c r="P10" s="26" t="e">
        <f>('ModelParams Lw'!C$4*LN('Sound Power'!H10)/(1+EXP(-('Sound Power'!$D10*1000+'ModelParams Lw'!C$6)/'ModelParams Lw'!C$7))+'ModelParams Lw'!C$5)*LN('Sound Power'!$B10)-('ModelParams Lw'!C$8+'ModelParams Lw'!C$9*$D10+'ModelParams Lw'!C$10*'Sound Power'!$F10^'ModelParams Lw'!C$14+'ModelParams Lw'!C$11*LN('Sound Power'!H10)+'ModelParams Lw'!C$12*'Sound Power'!$D10*'Sound Power'!$F10+'ModelParams Lw'!C$13*'Sound Power'!$D10*LN('Sound Power'!H10))</f>
        <v>#DIV/0!</v>
      </c>
      <c r="Q10" s="26" t="e">
        <f>('ModelParams Lw'!D$4*LN('Sound Power'!I10)/(1+EXP(-('Sound Power'!$D10*1000+'ModelParams Lw'!D$6)/'ModelParams Lw'!D$7))+'ModelParams Lw'!D$5)*LN('Sound Power'!$B10)-('ModelParams Lw'!D$8+'ModelParams Lw'!D$9*$D10+'ModelParams Lw'!D$10*'Sound Power'!$F10^'ModelParams Lw'!D$14+'ModelParams Lw'!D$11*LN('Sound Power'!I10)+'ModelParams Lw'!D$12*'Sound Power'!$D10*'Sound Power'!$F10+'ModelParams Lw'!D$13*'Sound Power'!$D10*LN('Sound Power'!I10))</f>
        <v>#DIV/0!</v>
      </c>
      <c r="R10" s="26" t="e">
        <f>('ModelParams Lw'!E$4*LN('Sound Power'!J10)/(1+EXP(-('Sound Power'!$D10*1000+'ModelParams Lw'!E$6)/'ModelParams Lw'!E$7))+'ModelParams Lw'!E$5)*LN('Sound Power'!$B10)-('ModelParams Lw'!E$8+'ModelParams Lw'!E$9*$D10+'ModelParams Lw'!E$10*'Sound Power'!$F10^'ModelParams Lw'!E$14+'ModelParams Lw'!E$11*LN('Sound Power'!J10)+'ModelParams Lw'!E$12*'Sound Power'!$D10*'Sound Power'!$F10+'ModelParams Lw'!E$13*'Sound Power'!$D10*LN('Sound Power'!J10))</f>
        <v>#DIV/0!</v>
      </c>
      <c r="S10" s="26" t="e">
        <f>('ModelParams Lw'!F$4*LN('Sound Power'!K10)/(1+EXP(-('Sound Power'!$D10*1000+'ModelParams Lw'!F$6)/'ModelParams Lw'!F$7))+'ModelParams Lw'!F$5)*LN('Sound Power'!$B10)-('ModelParams Lw'!F$8+'ModelParams Lw'!F$9*$D10+'ModelParams Lw'!F$10*'Sound Power'!$F10^'ModelParams Lw'!F$14+'ModelParams Lw'!F$11*LN('Sound Power'!K10)+'ModelParams Lw'!F$12*'Sound Power'!$D10*'Sound Power'!$F10+'ModelParams Lw'!F$13*'Sound Power'!$D10*LN('Sound Power'!K10))</f>
        <v>#DIV/0!</v>
      </c>
      <c r="T10" s="26" t="e">
        <f>('ModelParams Lw'!G$4*LN('Sound Power'!L10)/(1+EXP(-('Sound Power'!$D10*1000+'ModelParams Lw'!G$6)/'ModelParams Lw'!G$7))+'ModelParams Lw'!G$5)*LN('Sound Power'!$B10)-('ModelParams Lw'!G$8+'ModelParams Lw'!G$9*$D10+'ModelParams Lw'!G$10*'Sound Power'!$F10^'ModelParams Lw'!G$14+'ModelParams Lw'!G$11*LN('Sound Power'!L10)+'ModelParams Lw'!G$12*'Sound Power'!$D10*'Sound Power'!$F10+'ModelParams Lw'!G$13*'Sound Power'!$D10*LN('Sound Power'!L10))</f>
        <v>#DIV/0!</v>
      </c>
      <c r="U10" s="26" t="e">
        <f>('ModelParams Lw'!H$4*LN('Sound Power'!M10)/(1+EXP(-('Sound Power'!$D10*1000+'ModelParams Lw'!H$6)/'ModelParams Lw'!H$7))+'ModelParams Lw'!H$5)*LN('Sound Power'!$B10)-('ModelParams Lw'!H$8+'ModelParams Lw'!H$9*$D10+'ModelParams Lw'!H$10*'Sound Power'!$F10^'ModelParams Lw'!H$14+'ModelParams Lw'!H$11*LN('Sound Power'!M10)+'ModelParams Lw'!H$12*'Sound Power'!$D10*'Sound Power'!$F10+'ModelParams Lw'!H$13*'Sound Power'!$D10*LN('Sound Power'!M10))</f>
        <v>#DIV/0!</v>
      </c>
      <c r="V10" s="26" t="e">
        <f>('ModelParams Lw'!I$4*LN('Sound Power'!N10)/(1+EXP(-('Sound Power'!$D10*1000+'ModelParams Lw'!I$6)/'ModelParams Lw'!I$7))+'ModelParams Lw'!I$5)*LN('Sound Power'!$B10)-('ModelParams Lw'!I$8+'ModelParams Lw'!I$9*$D10+'ModelParams Lw'!I$10*'Sound Power'!$F10^'ModelParams Lw'!I$14+'ModelParams Lw'!I$11*LN('Sound Power'!N10)+'ModelParams Lw'!I$12*'Sound Power'!$D10*'Sound Power'!$F10+'ModelParams Lw'!I$13*'Sound Power'!$D10*LN('Sound Power'!N10))</f>
        <v>#DIV/0!</v>
      </c>
      <c r="W10" s="26" t="e">
        <f>10*LOG10(IF(O10="",0,POWER(10,((O10+'ModelParams Lw'!$O$4)/10))) +IF(P10="",0,POWER(10,((P10+'ModelParams Lw'!$P$4)/10))) +IF(Q10="",0,POWER(10,((Q10+'ModelParams Lw'!$Q$4)/10))) +IF(R10="",0,POWER(10,((R10+'ModelParams Lw'!$R$4)/10))) +IF(S10="",0,POWER(10,((S10+'ModelParams Lw'!$S$4)/10))) +IF(T10="",0,POWER(10,((T10+'ModelParams Lw'!$T$4)/10))) +IF(U10="",0,POWER(10,((U10+'ModelParams Lw'!$U$4)/10)))+IF(V10="",0,POWER(10,((V10+'ModelParams Lw'!$V$4)/10))))</f>
        <v>#DIV/0!</v>
      </c>
      <c r="X10" s="26" t="e">
        <f t="shared" si="4"/>
        <v>#DIV/0!</v>
      </c>
      <c r="Y10" s="26" t="e">
        <f>(O10-'ModelParams Lw'!O$10)/'ModelParams Lw'!O$11</f>
        <v>#DIV/0!</v>
      </c>
      <c r="Z10" s="26" t="e">
        <f>(P10-'ModelParams Lw'!P$10)/'ModelParams Lw'!P$11</f>
        <v>#DIV/0!</v>
      </c>
      <c r="AA10" s="26" t="e">
        <f>(Q10-'ModelParams Lw'!Q$10)/'ModelParams Lw'!Q$11</f>
        <v>#DIV/0!</v>
      </c>
      <c r="AB10" s="26" t="e">
        <f>(R10-'ModelParams Lw'!R$10)/'ModelParams Lw'!R$11</f>
        <v>#DIV/0!</v>
      </c>
      <c r="AC10" s="26" t="e">
        <f>(S10-'ModelParams Lw'!S$10)/'ModelParams Lw'!S$11</f>
        <v>#DIV/0!</v>
      </c>
      <c r="AD10" s="26" t="e">
        <f>(T10-'ModelParams Lw'!T$10)/'ModelParams Lw'!T$11</f>
        <v>#DIV/0!</v>
      </c>
      <c r="AE10" s="26" t="e">
        <f>(U10-'ModelParams Lw'!U$10)/'ModelParams Lw'!U$11</f>
        <v>#DIV/0!</v>
      </c>
      <c r="AF10" s="26" t="e">
        <f>(V10-'ModelParams Lw'!V$10)/'ModelParams Lw'!V$11</f>
        <v>#DIV/0!</v>
      </c>
      <c r="AG10" s="26" t="e">
        <f t="shared" si="5"/>
        <v>#DIV/0!</v>
      </c>
      <c r="AH10" s="26" t="e">
        <f>VLOOKUP(D10*1000,'ModelParams Lw'!$A$38:$D$58,4)</f>
        <v>#N/A</v>
      </c>
      <c r="AI10" s="56" t="e">
        <f>VLOOKUP(D10*1000,'ModelParams Lw'!$A$38:$D$58,2)</f>
        <v>#N/A</v>
      </c>
      <c r="AJ10" s="46" t="e">
        <f t="shared" si="6"/>
        <v>#DIV/0!</v>
      </c>
      <c r="AK10" s="26" t="e">
        <f t="shared" si="7"/>
        <v>#VALUE!</v>
      </c>
      <c r="AL10" s="26" t="e">
        <f>IF($AI10=100,'ModelParams Lw'!R$35*'Sound Power'!$AH10^2+'ModelParams Lw'!R$36*'Sound Power'!$AH10+'ModelParams Lw'!R$37,IF($AI10=150,'ModelParams Lw'!R$38*'Sound Power'!$AH10^2+'ModelParams Lw'!R$39*'Sound Power'!$AH10+'ModelParams Lw'!R$40,'ModelParams Lw'!R$41*'Sound Power'!$AH10^2+'ModelParams Lw'!R$42*'Sound Power'!$AH10+'ModelParams Lw'!R$43))</f>
        <v>#N/A</v>
      </c>
      <c r="AM10" s="26" t="e">
        <f>IF($AI10=100,'ModelParams Lw'!S$35*'Sound Power'!$AH10^2+'ModelParams Lw'!S$36*'Sound Power'!$AH10+'ModelParams Lw'!S$37,IF($AI10=150,'ModelParams Lw'!S$38*'Sound Power'!$AH10^2+'ModelParams Lw'!S$39*'Sound Power'!$AH10+'ModelParams Lw'!S$40,'ModelParams Lw'!S$41*'Sound Power'!$AH10^2+'ModelParams Lw'!S$42*'Sound Power'!$AH10+'ModelParams Lw'!S$43))</f>
        <v>#N/A</v>
      </c>
      <c r="AN10" s="26" t="e">
        <f>IF($AI10=100,'ModelParams Lw'!T$35*'Sound Power'!$AH10^2+'ModelParams Lw'!T$36*'Sound Power'!$AH10+'ModelParams Lw'!T$37,IF($AI10=150,'ModelParams Lw'!T$38*'Sound Power'!$AH10^2+'ModelParams Lw'!T$39*'Sound Power'!$AH10+'ModelParams Lw'!T$40,'ModelParams Lw'!T$41*'Sound Power'!$AH10^2+'ModelParams Lw'!T$42*'Sound Power'!$AH10+'ModelParams Lw'!T$43))</f>
        <v>#N/A</v>
      </c>
      <c r="AO10" s="26" t="e">
        <f>IF($AI10=100,'ModelParams Lw'!U$35*'Sound Power'!$AH10^2+'ModelParams Lw'!U$36*'Sound Power'!$AH10+'ModelParams Lw'!U$37,IF($AI10=150,'ModelParams Lw'!U$38*'Sound Power'!$AH10^2+'ModelParams Lw'!U$39*'Sound Power'!$AH10+'ModelParams Lw'!U$40,'ModelParams Lw'!U$41*'Sound Power'!$AH10^2+'ModelParams Lw'!U$42*'Sound Power'!$AH10+'ModelParams Lw'!U$43))</f>
        <v>#N/A</v>
      </c>
      <c r="AP10" s="26" t="e">
        <f>IF($AI10=100,'ModelParams Lw'!V$35*'Sound Power'!$AH10^2+'ModelParams Lw'!V$36*'Sound Power'!$AH10+'ModelParams Lw'!V$37,IF($AI10=150,'ModelParams Lw'!V$38*'Sound Power'!$AH10^2+'ModelParams Lw'!V$39*'Sound Power'!$AH10+'ModelParams Lw'!V$40,'ModelParams Lw'!V$41*'Sound Power'!$AH10^2+'ModelParams Lw'!V$42*'Sound Power'!$AH10+'ModelParams Lw'!V$43))</f>
        <v>#N/A</v>
      </c>
      <c r="AQ10" s="26" t="e">
        <f>IF($AI10=100,'ModelParams Lw'!W$35*'Sound Power'!$AH10^2+'ModelParams Lw'!W$36*'Sound Power'!$AH10+'ModelParams Lw'!W$37,IF($AI10=150,'ModelParams Lw'!W$38*'Sound Power'!$AH10^2+'ModelParams Lw'!W$39*'Sound Power'!$AH10+'ModelParams Lw'!W$40,'ModelParams Lw'!W$41*'Sound Power'!$AH10^2+'ModelParams Lw'!W$42*'Sound Power'!$AH10+'ModelParams Lw'!W$43))</f>
        <v>#N/A</v>
      </c>
      <c r="AR10" s="26" t="e">
        <f t="shared" si="8"/>
        <v>#VALUE!</v>
      </c>
      <c r="AS10" s="26" t="e">
        <f>IF(26.83*LN($AJ10)-11.791-'ModelParams Lw'!B$35&lt;0,0,26.83*LN($AJ10)-11.791-'ModelParams Lw'!B$35)</f>
        <v>#DIV/0!</v>
      </c>
      <c r="AT10" s="26" t="e">
        <f>IF(26.83*LN($AJ10)-11.791-'ModelParams Lw'!C$35&lt;0,0,26.83*LN($AJ10)-11.791-'ModelParams Lw'!C$35)</f>
        <v>#DIV/0!</v>
      </c>
      <c r="AU10" s="26" t="e">
        <f>IF(26.83*LN($AJ10)-11.791-'ModelParams Lw'!D$35&lt;0,0,26.83*LN($AJ10)-11.791-'ModelParams Lw'!D$35)</f>
        <v>#DIV/0!</v>
      </c>
      <c r="AV10" s="26" t="e">
        <f>IF(26.83*LN($AJ10)-11.791-'ModelParams Lw'!E$35&lt;0,0,26.83*LN($AJ10)-11.791-'ModelParams Lw'!E$35)</f>
        <v>#DIV/0!</v>
      </c>
      <c r="AW10" s="26" t="e">
        <f>IF(26.83*LN($AJ10)-11.791-'ModelParams Lw'!F$35&lt;0,0,26.83*LN($AJ10)-11.791-'ModelParams Lw'!F$35)</f>
        <v>#DIV/0!</v>
      </c>
      <c r="AX10" s="26" t="e">
        <f>IF(26.83*LN($AJ10)-11.791-'ModelParams Lw'!G$35&lt;0,0,26.83*LN($AJ10)-11.791-'ModelParams Lw'!G$35)</f>
        <v>#DIV/0!</v>
      </c>
      <c r="AY10" s="26" t="e">
        <f>IF(26.83*LN($AJ10)-11.791-'ModelParams Lw'!H$35&lt;0,0,26.83*LN($AJ10)-11.791-'ModelParams Lw'!H$35)</f>
        <v>#DIV/0!</v>
      </c>
      <c r="AZ10" s="26" t="e">
        <f>IF(26.83*LN($AJ10)-11.791-'ModelParams Lw'!I$35&lt;0,0,26.83*LN($AJ10)-11.791-'ModelParams Lw'!I$35)</f>
        <v>#DIV/0!</v>
      </c>
      <c r="BA10" s="26" t="e">
        <f t="shared" si="9"/>
        <v>#DIV/0!</v>
      </c>
      <c r="BB10" s="26" t="e">
        <f t="shared" si="10"/>
        <v>#DIV/0!</v>
      </c>
      <c r="BC10" s="26" t="e">
        <f t="shared" si="11"/>
        <v>#DIV/0!</v>
      </c>
      <c r="BD10" s="26" t="e">
        <f t="shared" si="12"/>
        <v>#DIV/0!</v>
      </c>
      <c r="BE10" s="26" t="e">
        <f t="shared" si="13"/>
        <v>#DIV/0!</v>
      </c>
      <c r="BF10" s="26" t="e">
        <f t="shared" si="14"/>
        <v>#DIV/0!</v>
      </c>
      <c r="BG10" s="26" t="e">
        <f t="shared" si="15"/>
        <v>#DIV/0!</v>
      </c>
      <c r="BH10" s="26" t="e">
        <f t="shared" si="16"/>
        <v>#DIV/0!</v>
      </c>
      <c r="BI10" s="26" t="e">
        <f>10*LOG10(IF(BA10="",0,POWER(10,((BA10+'ModelParams Lw'!$O$4)/10))) +IF(BB10="",0,POWER(10,((BB10+'ModelParams Lw'!$P$4)/10))) +IF(BC10="",0,POWER(10,((BC10+'ModelParams Lw'!$Q$4)/10))) +IF(BD10="",0,POWER(10,((BD10+'ModelParams Lw'!$R$4)/10))) +IF(BE10="",0,POWER(10,((BE10+'ModelParams Lw'!$S$4)/10))) +IF(BF10="",0,POWER(10,((BF10+'ModelParams Lw'!$T$4)/10))) +IF(BG10="",0,POWER(10,((BG10+'ModelParams Lw'!$U$4)/10)))+IF(BH10="",0,POWER(10,((BH10+'ModelParams Lw'!$V$4)/10))))</f>
        <v>#DIV/0!</v>
      </c>
      <c r="BJ10" s="26" t="e">
        <f t="shared" si="17"/>
        <v>#DIV/0!</v>
      </c>
      <c r="BK10" s="26" t="e">
        <f>(BA10-'ModelParams Lw'!O$10)/'ModelParams Lw'!O$11</f>
        <v>#DIV/0!</v>
      </c>
      <c r="BL10" s="26" t="e">
        <f>(BB10-'ModelParams Lw'!P$10)/'ModelParams Lw'!P$11</f>
        <v>#DIV/0!</v>
      </c>
      <c r="BM10" s="26" t="e">
        <f>(BC10-'ModelParams Lw'!Q$10)/'ModelParams Lw'!Q$11</f>
        <v>#DIV/0!</v>
      </c>
      <c r="BN10" s="26" t="e">
        <f>(BD10-'ModelParams Lw'!R$10)/'ModelParams Lw'!R$11</f>
        <v>#DIV/0!</v>
      </c>
      <c r="BO10" s="26" t="e">
        <f>(BE10-'ModelParams Lw'!S$10)/'ModelParams Lw'!S$11</f>
        <v>#DIV/0!</v>
      </c>
      <c r="BP10" s="26" t="e">
        <f>(BF10-'ModelParams Lw'!T$10)/'ModelParams Lw'!T$11</f>
        <v>#DIV/0!</v>
      </c>
      <c r="BQ10" s="26" t="e">
        <f>(BG10-'ModelParams Lw'!U$10)/'ModelParams Lw'!U$11</f>
        <v>#DIV/0!</v>
      </c>
      <c r="BR10" s="26" t="e">
        <f>(BH10-'ModelParams Lw'!V$10)/'ModelParams Lw'!V$11</f>
        <v>#DIV/0!</v>
      </c>
      <c r="BS10" s="23" t="e">
        <f>IF(Calcul!$E15="SW",DEGREES(ACOS(1-(1/'ModelParams Lw'!C$25*SQRT(0.5*1.2/'Sound Power'!$C10)*('Sound Power'!$B10/3600)/('Sound Power'!$D10)/('Sound Power'!$F10)))),DEGREES(ACOS(1-(1/'ModelParams Lw'!C$29*SQRT(0.5*1.2/'Sound Power'!$C10)*('Sound Power'!$B10/3600)/('Sound Power'!$D10)/('Sound Power'!$F10)))))</f>
        <v>#DIV/0!</v>
      </c>
      <c r="BT10" s="23" t="e">
        <f>IF(Calcul!$E15="SW",DEGREES(ACOS(1-(1/'ModelParams Lw'!D$25*SQRT(0.5*1.2/'Sound Power'!$C10)*('Sound Power'!$B10/3600)/('Sound Power'!$D10)/('Sound Power'!$F10)))),DEGREES(ACOS(1-(1/'ModelParams Lw'!D$29*SQRT(0.5*1.2/'Sound Power'!$C10)*('Sound Power'!$B10/3600)/('Sound Power'!$D10)/('Sound Power'!$F10)))))</f>
        <v>#DIV/0!</v>
      </c>
      <c r="BU10" s="23" t="e">
        <f>IF(Calcul!$E15="SW",DEGREES(ACOS(1-(1/'ModelParams Lw'!E$25*SQRT(0.5*1.2/'Sound Power'!$C10)*('Sound Power'!$B10/3600)/('Sound Power'!$D10)/('Sound Power'!$F10)))),DEGREES(ACOS(1-(1/'ModelParams Lw'!E$29*SQRT(0.5*1.2/'Sound Power'!$C10)*('Sound Power'!$B10/3600)/('Sound Power'!$D10)/('Sound Power'!$F10)))))</f>
        <v>#DIV/0!</v>
      </c>
      <c r="BV10" s="23" t="e">
        <f>IF(Calcul!$E15="SW",DEGREES(ACOS(1-(1/'ModelParams Lw'!F$25*SQRT(0.5*1.2/'Sound Power'!$C10)*('Sound Power'!$B10/3600)/('Sound Power'!$D10)/('Sound Power'!$F10)))),DEGREES(ACOS(1-(1/'ModelParams Lw'!F$29*SQRT(0.5*1.2/'Sound Power'!$C10)*('Sound Power'!$B10/3600)/('Sound Power'!$D10)/('Sound Power'!$F10)))))</f>
        <v>#DIV/0!</v>
      </c>
      <c r="BW10" s="23" t="e">
        <f>IF(Calcul!$E15="SW",DEGREES(ACOS(1-(1/'ModelParams Lw'!G$25*SQRT(0.5*1.2/'Sound Power'!$C10)*('Sound Power'!$B10/3600)/('Sound Power'!$D10)/('Sound Power'!$F10)))),DEGREES(ACOS(1-(1/'ModelParams Lw'!G$29*SQRT(0.5*1.2/'Sound Power'!$C10)*('Sound Power'!$B10/3600)/('Sound Power'!$D10)/('Sound Power'!$F10)))))</f>
        <v>#DIV/0!</v>
      </c>
      <c r="BX10" s="23" t="e">
        <f>IF(Calcul!$E15="SW",DEGREES(ACOS(1-(1/'ModelParams Lw'!H$25*SQRT(0.5*1.2/'Sound Power'!$C10)*('Sound Power'!$B10/3600)/('Sound Power'!$D10)/('Sound Power'!$F10)))),DEGREES(ACOS(1-(1/'ModelParams Lw'!H$29*SQRT(0.5*1.2/'Sound Power'!$C10)*('Sound Power'!$B10/3600)/('Sound Power'!$D10)/('Sound Power'!$F10)))))</f>
        <v>#DIV/0!</v>
      </c>
      <c r="BY10" s="23" t="e">
        <f>IF(Calcul!$E15="SW",DEGREES(ACOS(1-(1/'ModelParams Lw'!I$25*SQRT(0.5*1.2/'Sound Power'!$C10)*('Sound Power'!$B10/3600)/('Sound Power'!$D10)/('Sound Power'!$F10)))),DEGREES(ACOS(1-(1/'ModelParams Lw'!I$29*SQRT(0.5*1.2/'Sound Power'!$C10)*('Sound Power'!$B10/3600)/('Sound Power'!$D10)/('Sound Power'!$F10)))))</f>
        <v>#DIV/0!</v>
      </c>
      <c r="BZ10" s="23" t="e">
        <f>IF(Calcul!$E15="SW",DEGREES(ACOS(1-(1/'ModelParams Lw'!J$25*SQRT(0.5*1.2/'Sound Power'!$C10)*('Sound Power'!$B10/3600)/('Sound Power'!$D10)/('Sound Power'!$F10)))),DEGREES(ACOS(1-(1/'ModelParams Lw'!J$29*SQRT(0.5*1.2/'Sound Power'!$C10)*('Sound Power'!$B10/3600)/('Sound Power'!$D10)/('Sound Power'!$F10)))))</f>
        <v>#DIV/0!</v>
      </c>
      <c r="CA10" s="26" t="e">
        <f>IF(Calcul!$E15="SW",'ModelParams Lw'!C$22+'ModelParams Lw'!C$23*LOG('Sound Power'!$D10/'Sound Power'!$E10)+'ModelParams Lw'!C$24*LN('Sound Power'!BS10),IF('ModelParams Lw'!C$26+'ModelParams Lw'!C$27*LOG('Sound Power'!$D10/'Sound Power'!$E10)+'ModelParams Lw'!C$28*LN('Sound Power'!BS10)&lt;'ModelParams Lw'!C$22+'ModelParams Lw'!C$23*LOG('Sound Power'!$D10/'Sound Power'!$E10)+'ModelParams Lw'!C$24*LN('Sound Power'!BS10),'ModelParams Lw'!C$22+'ModelParams Lw'!C$23*LOG('Sound Power'!$D10/'Sound Power'!$E10)+'ModelParams Lw'!C$24*LN('Sound Power'!BS10),'ModelParams Lw'!C$26+'ModelParams Lw'!C$27*LOG('Sound Power'!$D10/'Sound Power'!$E10)+'ModelParams Lw'!C$28*LN('Sound Power'!BS10)))</f>
        <v>#DIV/0!</v>
      </c>
      <c r="CB10" s="26" t="e">
        <f>IF(Calcul!$E15="SW",'ModelParams Lw'!D$22+'ModelParams Lw'!D$23*LOG('Sound Power'!$D10/'Sound Power'!$E10)+'ModelParams Lw'!D$24*LN('Sound Power'!BT10),IF('ModelParams Lw'!D$26+'ModelParams Lw'!D$27*LOG('Sound Power'!$D10/'Sound Power'!$E10)+'ModelParams Lw'!D$28*LN('Sound Power'!BT10)&lt;'ModelParams Lw'!D$22+'ModelParams Lw'!D$23*LOG('Sound Power'!$D10/'Sound Power'!$E10)+'ModelParams Lw'!D$24*LN('Sound Power'!BT10),'ModelParams Lw'!D$22+'ModelParams Lw'!D$23*LOG('Sound Power'!$D10/'Sound Power'!$E10)+'ModelParams Lw'!D$24*LN('Sound Power'!BT10),'ModelParams Lw'!D$26+'ModelParams Lw'!D$27*LOG('Sound Power'!$D10/'Sound Power'!$E10)+'ModelParams Lw'!D$28*LN('Sound Power'!BT10)))</f>
        <v>#DIV/0!</v>
      </c>
      <c r="CC10" s="26" t="e">
        <f>IF(Calcul!$E15="SW",'ModelParams Lw'!E$22+'ModelParams Lw'!E$23*LOG('Sound Power'!$D10/'Sound Power'!$E10)+'ModelParams Lw'!E$24*LN('Sound Power'!BU10),IF('ModelParams Lw'!E$26+'ModelParams Lw'!E$27*LOG('Sound Power'!$D10/'Sound Power'!$E10)+'ModelParams Lw'!E$28*LN('Sound Power'!BU10)&lt;'ModelParams Lw'!E$22+'ModelParams Lw'!E$23*LOG('Sound Power'!$D10/'Sound Power'!$E10)+'ModelParams Lw'!E$24*LN('Sound Power'!BU10),'ModelParams Lw'!E$22+'ModelParams Lw'!E$23*LOG('Sound Power'!$D10/'Sound Power'!$E10)+'ModelParams Lw'!E$24*LN('Sound Power'!BU10),'ModelParams Lw'!E$26+'ModelParams Lw'!E$27*LOG('Sound Power'!$D10/'Sound Power'!$E10)+'ModelParams Lw'!E$28*LN('Sound Power'!BU10)))</f>
        <v>#DIV/0!</v>
      </c>
      <c r="CD10" s="26" t="e">
        <f>IF(Calcul!$E15="SW",'ModelParams Lw'!F$22+'ModelParams Lw'!F$23*LOG('Sound Power'!$D10/'Sound Power'!$E10)+'ModelParams Lw'!F$24*LN('Sound Power'!BV10),IF('ModelParams Lw'!F$26+'ModelParams Lw'!F$27*LOG('Sound Power'!$D10/'Sound Power'!$E10)+'ModelParams Lw'!F$28*LN('Sound Power'!BV10)&lt;'ModelParams Lw'!F$22+'ModelParams Lw'!F$23*LOG('Sound Power'!$D10/'Sound Power'!$E10)+'ModelParams Lw'!F$24*LN('Sound Power'!BV10),'ModelParams Lw'!F$22+'ModelParams Lw'!F$23*LOG('Sound Power'!$D10/'Sound Power'!$E10)+'ModelParams Lw'!F$24*LN('Sound Power'!BV10),'ModelParams Lw'!F$26+'ModelParams Lw'!F$27*LOG('Sound Power'!$D10/'Sound Power'!$E10)+'ModelParams Lw'!F$28*LN('Sound Power'!BV10)))</f>
        <v>#DIV/0!</v>
      </c>
      <c r="CE10" s="26" t="e">
        <f>IF(Calcul!$E15="SW",'ModelParams Lw'!G$22+'ModelParams Lw'!G$23*LOG('Sound Power'!$D10/'Sound Power'!$E10)+'ModelParams Lw'!G$24*LN('Sound Power'!BW10),IF('ModelParams Lw'!G$26+'ModelParams Lw'!G$27*LOG('Sound Power'!$D10/'Sound Power'!$E10)+'ModelParams Lw'!G$28*LN('Sound Power'!BW10)&lt;'ModelParams Lw'!G$22+'ModelParams Lw'!G$23*LOG('Sound Power'!$D10/'Sound Power'!$E10)+'ModelParams Lw'!G$24*LN('Sound Power'!BW10),'ModelParams Lw'!G$22+'ModelParams Lw'!G$23*LOG('Sound Power'!$D10/'Sound Power'!$E10)+'ModelParams Lw'!G$24*LN('Sound Power'!BW10),'ModelParams Lw'!G$26+'ModelParams Lw'!G$27*LOG('Sound Power'!$D10/'Sound Power'!$E10)+'ModelParams Lw'!G$28*LN('Sound Power'!BW10)))</f>
        <v>#DIV/0!</v>
      </c>
      <c r="CF10" s="26" t="e">
        <f>IF(Calcul!$E15="SW",'ModelParams Lw'!H$22+'ModelParams Lw'!H$23*LOG('Sound Power'!$D10/'Sound Power'!$E10)+'ModelParams Lw'!H$24*LN('Sound Power'!BX10),IF('ModelParams Lw'!H$26+'ModelParams Lw'!H$27*LOG('Sound Power'!$D10/'Sound Power'!$E10)+'ModelParams Lw'!H$28*LN('Sound Power'!BX10)&lt;'ModelParams Lw'!H$22+'ModelParams Lw'!H$23*LOG('Sound Power'!$D10/'Sound Power'!$E10)+'ModelParams Lw'!H$24*LN('Sound Power'!BX10),'ModelParams Lw'!H$22+'ModelParams Lw'!H$23*LOG('Sound Power'!$D10/'Sound Power'!$E10)+'ModelParams Lw'!H$24*LN('Sound Power'!BX10),'ModelParams Lw'!H$26+'ModelParams Lw'!H$27*LOG('Sound Power'!$D10/'Sound Power'!$E10)+'ModelParams Lw'!H$28*LN('Sound Power'!BX10)))</f>
        <v>#DIV/0!</v>
      </c>
      <c r="CG10" s="26" t="e">
        <f>IF(Calcul!$E15="SW",'ModelParams Lw'!I$22+'ModelParams Lw'!I$23*LOG('Sound Power'!$D10/'Sound Power'!$E10)+'ModelParams Lw'!I$24*LN('Sound Power'!BY10),IF('ModelParams Lw'!I$26+'ModelParams Lw'!I$27*LOG('Sound Power'!$D10/'Sound Power'!$E10)+'ModelParams Lw'!I$28*LN('Sound Power'!BY10)&lt;'ModelParams Lw'!I$22+'ModelParams Lw'!I$23*LOG('Sound Power'!$D10/'Sound Power'!$E10)+'ModelParams Lw'!I$24*LN('Sound Power'!BY10),'ModelParams Lw'!I$22+'ModelParams Lw'!I$23*LOG('Sound Power'!$D10/'Sound Power'!$E10)+'ModelParams Lw'!I$24*LN('Sound Power'!BY10),'ModelParams Lw'!I$26+'ModelParams Lw'!I$27*LOG('Sound Power'!$D10/'Sound Power'!$E10)+'ModelParams Lw'!I$28*LN('Sound Power'!BY10)))</f>
        <v>#DIV/0!</v>
      </c>
      <c r="CH10" s="26" t="e">
        <f>IF(Calcul!$E15="SW",'ModelParams Lw'!J$22+'ModelParams Lw'!J$23*LOG('Sound Power'!$D10/'Sound Power'!$E10)+'ModelParams Lw'!J$24*LN('Sound Power'!BZ10),IF('ModelParams Lw'!J$26+'ModelParams Lw'!J$27*LOG('Sound Power'!$D10/'Sound Power'!$E10)+'ModelParams Lw'!J$28*LN('Sound Power'!BZ10)&lt;'ModelParams Lw'!J$22+'ModelParams Lw'!J$23*LOG('Sound Power'!$D10/'Sound Power'!$E10)+'ModelParams Lw'!J$24*LN('Sound Power'!BZ10),'ModelParams Lw'!J$22+'ModelParams Lw'!J$23*LOG('Sound Power'!$D10/'Sound Power'!$E10)+'ModelParams Lw'!J$24*LN('Sound Power'!BZ10),'ModelParams Lw'!J$26+'ModelParams Lw'!J$27*LOG('Sound Power'!$D10/'Sound Power'!$E10)+'ModelParams Lw'!J$28*LN('Sound Power'!BZ10)))</f>
        <v>#DIV/0!</v>
      </c>
      <c r="CI10" s="26" t="e">
        <f t="shared" si="25"/>
        <v>#DIV/0!</v>
      </c>
      <c r="CJ10" s="26" t="e">
        <f t="shared" si="18"/>
        <v>#DIV/0!</v>
      </c>
      <c r="CK10" s="26" t="e">
        <f t="shared" si="19"/>
        <v>#DIV/0!</v>
      </c>
      <c r="CL10" s="26" t="e">
        <f t="shared" si="26"/>
        <v>#DIV/0!</v>
      </c>
      <c r="CM10" s="26" t="e">
        <f t="shared" si="20"/>
        <v>#DIV/0!</v>
      </c>
      <c r="CN10" s="26" t="e">
        <f t="shared" si="21"/>
        <v>#DIV/0!</v>
      </c>
      <c r="CO10" s="26" t="e">
        <f t="shared" si="22"/>
        <v>#DIV/0!</v>
      </c>
      <c r="CP10" s="26" t="e">
        <f t="shared" si="23"/>
        <v>#DIV/0!</v>
      </c>
      <c r="CQ10" s="26" t="e">
        <f>10*LOG10(IF(CI10="",0,POWER(10,((CI10+'ModelParams Lw'!$O$4)/10))) +IF(CJ10="",0,POWER(10,((CJ10+'ModelParams Lw'!$P$4)/10))) +IF(CK10="",0,POWER(10,((CK10+'ModelParams Lw'!$Q$4)/10))) +IF(CL10="",0,POWER(10,((CL10+'ModelParams Lw'!$R$4)/10))) +IF(CM10="",0,POWER(10,((CM10+'ModelParams Lw'!$S$4)/10))) +IF(CN10="",0,POWER(10,((CN10+'ModelParams Lw'!$T$4)/10))) +IF(CO10="",0,POWER(10,((CO10+'ModelParams Lw'!$U$4)/10)))+IF(CP10="",0,POWER(10,((CP10+'ModelParams Lw'!$V$4)/10))))</f>
        <v>#DIV/0!</v>
      </c>
      <c r="CR10" s="26" t="e">
        <f t="shared" si="24"/>
        <v>#DIV/0!</v>
      </c>
      <c r="CS10" s="26" t="e">
        <f>(CI10-'ModelParams Lw'!$O$10)/'ModelParams Lw'!$O$11</f>
        <v>#DIV/0!</v>
      </c>
      <c r="CT10" s="26" t="e">
        <f>(CJ10-'ModelParams Lw'!$P$10)/'ModelParams Lw'!$P$11</f>
        <v>#DIV/0!</v>
      </c>
      <c r="CU10" s="26" t="e">
        <f>(CK10-'ModelParams Lw'!$Q$10)/'ModelParams Lw'!$Q$11</f>
        <v>#DIV/0!</v>
      </c>
      <c r="CV10" s="26" t="e">
        <f>(CL10-'ModelParams Lw'!$R$10)/'ModelParams Lw'!$R$11</f>
        <v>#DIV/0!</v>
      </c>
      <c r="CW10" s="26" t="e">
        <f>(CM10-'ModelParams Lw'!$S$10)/'ModelParams Lw'!$S$11</f>
        <v>#DIV/0!</v>
      </c>
      <c r="CX10" s="26" t="e">
        <f>(CN10-'ModelParams Lw'!$T$10)/'ModelParams Lw'!$T$11</f>
        <v>#DIV/0!</v>
      </c>
      <c r="CY10" s="26" t="e">
        <f>(CO10-'ModelParams Lw'!$U$10)/'ModelParams Lw'!$U$11</f>
        <v>#DIV/0!</v>
      </c>
      <c r="CZ10" s="26" t="e">
        <f>(CP10-'ModelParams Lw'!$V$10)/'ModelParams Lw'!$V$11</f>
        <v>#DIV/0!</v>
      </c>
    </row>
    <row r="11" spans="1:104" x14ac:dyDescent="0.2">
      <c r="A11" s="13">
        <f>Calcul!A16</f>
        <v>0</v>
      </c>
      <c r="B11" s="13">
        <f t="shared" si="2"/>
        <v>0</v>
      </c>
      <c r="C11" s="13">
        <f>Calcul!B16</f>
        <v>0</v>
      </c>
      <c r="D11" s="13">
        <f>Calcul!C16/1000</f>
        <v>0</v>
      </c>
      <c r="E11" s="13">
        <f>Calcul!D16/1000</f>
        <v>0</v>
      </c>
      <c r="F11" s="13">
        <f t="shared" si="3"/>
        <v>0</v>
      </c>
      <c r="G11" s="23" t="e">
        <f>DEGREES(ACOS(1-(1/'ModelParams Lw'!B$15*SQRT(0.5*1.2/'Sound Power'!$C11)*('Sound Power'!$B11/3600)/('Sound Power'!$D11)/('Sound Power'!$F11))))</f>
        <v>#DIV/0!</v>
      </c>
      <c r="H11" s="23" t="e">
        <f>DEGREES(ACOS(1-(1/'ModelParams Lw'!C$15*SQRT(0.5*1.2/'Sound Power'!$C11)*('Sound Power'!$B11/3600)/('Sound Power'!$D11)/('Sound Power'!$F11))))</f>
        <v>#DIV/0!</v>
      </c>
      <c r="I11" s="23" t="e">
        <f>DEGREES(ACOS(1-(1/'ModelParams Lw'!D$15*SQRT(0.5*1.2/'Sound Power'!$C11)*('Sound Power'!$B11/3600)/('Sound Power'!$D11)/('Sound Power'!$F11))))</f>
        <v>#DIV/0!</v>
      </c>
      <c r="J11" s="23" t="e">
        <f>DEGREES(ACOS(1-(1/'ModelParams Lw'!E$15*SQRT(0.5*1.2/'Sound Power'!$C11)*('Sound Power'!$B11/3600)/('Sound Power'!$D11)/('Sound Power'!$F11))))</f>
        <v>#DIV/0!</v>
      </c>
      <c r="K11" s="23" t="e">
        <f>DEGREES(ACOS(1-(1/'ModelParams Lw'!F$15*SQRT(0.5*1.2/'Sound Power'!$C11)*('Sound Power'!$B11/3600)/('Sound Power'!$D11)/('Sound Power'!$F11))))</f>
        <v>#DIV/0!</v>
      </c>
      <c r="L11" s="23" t="e">
        <f>DEGREES(ACOS(1-(1/'ModelParams Lw'!G$15*SQRT(0.5*1.2/'Sound Power'!$C11)*('Sound Power'!$B11/3600)/('Sound Power'!$D11)/('Sound Power'!$F11))))</f>
        <v>#DIV/0!</v>
      </c>
      <c r="M11" s="23" t="e">
        <f>DEGREES(ACOS(1-(1/'ModelParams Lw'!H$15*SQRT(0.5*1.2/'Sound Power'!$C11)*('Sound Power'!$B11/3600)/('Sound Power'!$D11)/('Sound Power'!$F11))))</f>
        <v>#DIV/0!</v>
      </c>
      <c r="N11" s="23" t="e">
        <f>DEGREES(ACOS(1-(1/'ModelParams Lw'!I$15*SQRT(0.5*1.2/'Sound Power'!$C11)*('Sound Power'!$B11/3600)/('Sound Power'!$D11)/('Sound Power'!$F11))))</f>
        <v>#DIV/0!</v>
      </c>
      <c r="O11" s="26" t="e">
        <f>('ModelParams Lw'!B$4*LN('Sound Power'!G11)/(1+EXP(-('Sound Power'!$D11*1000+'ModelParams Lw'!B$6)/'ModelParams Lw'!B$7))+'ModelParams Lw'!B$5)*LN('Sound Power'!$B11)-('ModelParams Lw'!B$8+'ModelParams Lw'!B$9*$D11+'ModelParams Lw'!B$10*'Sound Power'!$F11^'ModelParams Lw'!B$14+'ModelParams Lw'!B$11*LN('Sound Power'!G11)+'ModelParams Lw'!B$12*'Sound Power'!$D11*'Sound Power'!$F11+'ModelParams Lw'!B$13*'Sound Power'!$D11*LN('Sound Power'!G11))</f>
        <v>#DIV/0!</v>
      </c>
      <c r="P11" s="26" t="e">
        <f>('ModelParams Lw'!C$4*LN('Sound Power'!H11)/(1+EXP(-('Sound Power'!$D11*1000+'ModelParams Lw'!C$6)/'ModelParams Lw'!C$7))+'ModelParams Lw'!C$5)*LN('Sound Power'!$B11)-('ModelParams Lw'!C$8+'ModelParams Lw'!C$9*$D11+'ModelParams Lw'!C$10*'Sound Power'!$F11^'ModelParams Lw'!C$14+'ModelParams Lw'!C$11*LN('Sound Power'!H11)+'ModelParams Lw'!C$12*'Sound Power'!$D11*'Sound Power'!$F11+'ModelParams Lw'!C$13*'Sound Power'!$D11*LN('Sound Power'!H11))</f>
        <v>#DIV/0!</v>
      </c>
      <c r="Q11" s="26" t="e">
        <f>('ModelParams Lw'!D$4*LN('Sound Power'!I11)/(1+EXP(-('Sound Power'!$D11*1000+'ModelParams Lw'!D$6)/'ModelParams Lw'!D$7))+'ModelParams Lw'!D$5)*LN('Sound Power'!$B11)-('ModelParams Lw'!D$8+'ModelParams Lw'!D$9*$D11+'ModelParams Lw'!D$10*'Sound Power'!$F11^'ModelParams Lw'!D$14+'ModelParams Lw'!D$11*LN('Sound Power'!I11)+'ModelParams Lw'!D$12*'Sound Power'!$D11*'Sound Power'!$F11+'ModelParams Lw'!D$13*'Sound Power'!$D11*LN('Sound Power'!I11))</f>
        <v>#DIV/0!</v>
      </c>
      <c r="R11" s="26" t="e">
        <f>('ModelParams Lw'!E$4*LN('Sound Power'!J11)/(1+EXP(-('Sound Power'!$D11*1000+'ModelParams Lw'!E$6)/'ModelParams Lw'!E$7))+'ModelParams Lw'!E$5)*LN('Sound Power'!$B11)-('ModelParams Lw'!E$8+'ModelParams Lw'!E$9*$D11+'ModelParams Lw'!E$10*'Sound Power'!$F11^'ModelParams Lw'!E$14+'ModelParams Lw'!E$11*LN('Sound Power'!J11)+'ModelParams Lw'!E$12*'Sound Power'!$D11*'Sound Power'!$F11+'ModelParams Lw'!E$13*'Sound Power'!$D11*LN('Sound Power'!J11))</f>
        <v>#DIV/0!</v>
      </c>
      <c r="S11" s="26" t="e">
        <f>('ModelParams Lw'!F$4*LN('Sound Power'!K11)/(1+EXP(-('Sound Power'!$D11*1000+'ModelParams Lw'!F$6)/'ModelParams Lw'!F$7))+'ModelParams Lw'!F$5)*LN('Sound Power'!$B11)-('ModelParams Lw'!F$8+'ModelParams Lw'!F$9*$D11+'ModelParams Lw'!F$10*'Sound Power'!$F11^'ModelParams Lw'!F$14+'ModelParams Lw'!F$11*LN('Sound Power'!K11)+'ModelParams Lw'!F$12*'Sound Power'!$D11*'Sound Power'!$F11+'ModelParams Lw'!F$13*'Sound Power'!$D11*LN('Sound Power'!K11))</f>
        <v>#DIV/0!</v>
      </c>
      <c r="T11" s="26" t="e">
        <f>('ModelParams Lw'!G$4*LN('Sound Power'!L11)/(1+EXP(-('Sound Power'!$D11*1000+'ModelParams Lw'!G$6)/'ModelParams Lw'!G$7))+'ModelParams Lw'!G$5)*LN('Sound Power'!$B11)-('ModelParams Lw'!G$8+'ModelParams Lw'!G$9*$D11+'ModelParams Lw'!G$10*'Sound Power'!$F11^'ModelParams Lw'!G$14+'ModelParams Lw'!G$11*LN('Sound Power'!L11)+'ModelParams Lw'!G$12*'Sound Power'!$D11*'Sound Power'!$F11+'ModelParams Lw'!G$13*'Sound Power'!$D11*LN('Sound Power'!L11))</f>
        <v>#DIV/0!</v>
      </c>
      <c r="U11" s="26" t="e">
        <f>('ModelParams Lw'!H$4*LN('Sound Power'!M11)/(1+EXP(-('Sound Power'!$D11*1000+'ModelParams Lw'!H$6)/'ModelParams Lw'!H$7))+'ModelParams Lw'!H$5)*LN('Sound Power'!$B11)-('ModelParams Lw'!H$8+'ModelParams Lw'!H$9*$D11+'ModelParams Lw'!H$10*'Sound Power'!$F11^'ModelParams Lw'!H$14+'ModelParams Lw'!H$11*LN('Sound Power'!M11)+'ModelParams Lw'!H$12*'Sound Power'!$D11*'Sound Power'!$F11+'ModelParams Lw'!H$13*'Sound Power'!$D11*LN('Sound Power'!M11))</f>
        <v>#DIV/0!</v>
      </c>
      <c r="V11" s="26" t="e">
        <f>('ModelParams Lw'!I$4*LN('Sound Power'!N11)/(1+EXP(-('Sound Power'!$D11*1000+'ModelParams Lw'!I$6)/'ModelParams Lw'!I$7))+'ModelParams Lw'!I$5)*LN('Sound Power'!$B11)-('ModelParams Lw'!I$8+'ModelParams Lw'!I$9*$D11+'ModelParams Lw'!I$10*'Sound Power'!$F11^'ModelParams Lw'!I$14+'ModelParams Lw'!I$11*LN('Sound Power'!N11)+'ModelParams Lw'!I$12*'Sound Power'!$D11*'Sound Power'!$F11+'ModelParams Lw'!I$13*'Sound Power'!$D11*LN('Sound Power'!N11))</f>
        <v>#DIV/0!</v>
      </c>
      <c r="W11" s="26" t="e">
        <f>10*LOG10(IF(O11="",0,POWER(10,((O11+'ModelParams Lw'!$O$4)/10))) +IF(P11="",0,POWER(10,((P11+'ModelParams Lw'!$P$4)/10))) +IF(Q11="",0,POWER(10,((Q11+'ModelParams Lw'!$Q$4)/10))) +IF(R11="",0,POWER(10,((R11+'ModelParams Lw'!$R$4)/10))) +IF(S11="",0,POWER(10,((S11+'ModelParams Lw'!$S$4)/10))) +IF(T11="",0,POWER(10,((T11+'ModelParams Lw'!$T$4)/10))) +IF(U11="",0,POWER(10,((U11+'ModelParams Lw'!$U$4)/10)))+IF(V11="",0,POWER(10,((V11+'ModelParams Lw'!$V$4)/10))))</f>
        <v>#DIV/0!</v>
      </c>
      <c r="X11" s="26" t="e">
        <f t="shared" si="4"/>
        <v>#DIV/0!</v>
      </c>
      <c r="Y11" s="26" t="e">
        <f>(O11-'ModelParams Lw'!O$10)/'ModelParams Lw'!O$11</f>
        <v>#DIV/0!</v>
      </c>
      <c r="Z11" s="26" t="e">
        <f>(P11-'ModelParams Lw'!P$10)/'ModelParams Lw'!P$11</f>
        <v>#DIV/0!</v>
      </c>
      <c r="AA11" s="26" t="e">
        <f>(Q11-'ModelParams Lw'!Q$10)/'ModelParams Lw'!Q$11</f>
        <v>#DIV/0!</v>
      </c>
      <c r="AB11" s="26" t="e">
        <f>(R11-'ModelParams Lw'!R$10)/'ModelParams Lw'!R$11</f>
        <v>#DIV/0!</v>
      </c>
      <c r="AC11" s="26" t="e">
        <f>(S11-'ModelParams Lw'!S$10)/'ModelParams Lw'!S$11</f>
        <v>#DIV/0!</v>
      </c>
      <c r="AD11" s="26" t="e">
        <f>(T11-'ModelParams Lw'!T$10)/'ModelParams Lw'!T$11</f>
        <v>#DIV/0!</v>
      </c>
      <c r="AE11" s="26" t="e">
        <f>(U11-'ModelParams Lw'!U$10)/'ModelParams Lw'!U$11</f>
        <v>#DIV/0!</v>
      </c>
      <c r="AF11" s="26" t="e">
        <f>(V11-'ModelParams Lw'!V$10)/'ModelParams Lw'!V$11</f>
        <v>#DIV/0!</v>
      </c>
      <c r="AG11" s="26" t="e">
        <f t="shared" si="5"/>
        <v>#DIV/0!</v>
      </c>
      <c r="AH11" s="26" t="e">
        <f>VLOOKUP(D11*1000,'ModelParams Lw'!$A$38:$D$58,4)</f>
        <v>#N/A</v>
      </c>
      <c r="AI11" s="56" t="e">
        <f>VLOOKUP(D11*1000,'ModelParams Lw'!$A$38:$D$58,2)</f>
        <v>#N/A</v>
      </c>
      <c r="AJ11" s="46" t="e">
        <f t="shared" si="6"/>
        <v>#DIV/0!</v>
      </c>
      <c r="AK11" s="26" t="e">
        <f t="shared" si="7"/>
        <v>#VALUE!</v>
      </c>
      <c r="AL11" s="26" t="e">
        <f>IF($AI11=100,'ModelParams Lw'!R$35*'Sound Power'!$AH11^2+'ModelParams Lw'!R$36*'Sound Power'!$AH11+'ModelParams Lw'!R$37,IF($AI11=150,'ModelParams Lw'!R$38*'Sound Power'!$AH11^2+'ModelParams Lw'!R$39*'Sound Power'!$AH11+'ModelParams Lw'!R$40,'ModelParams Lw'!R$41*'Sound Power'!$AH11^2+'ModelParams Lw'!R$42*'Sound Power'!$AH11+'ModelParams Lw'!R$43))</f>
        <v>#N/A</v>
      </c>
      <c r="AM11" s="26" t="e">
        <f>IF($AI11=100,'ModelParams Lw'!S$35*'Sound Power'!$AH11^2+'ModelParams Lw'!S$36*'Sound Power'!$AH11+'ModelParams Lw'!S$37,IF($AI11=150,'ModelParams Lw'!S$38*'Sound Power'!$AH11^2+'ModelParams Lw'!S$39*'Sound Power'!$AH11+'ModelParams Lw'!S$40,'ModelParams Lw'!S$41*'Sound Power'!$AH11^2+'ModelParams Lw'!S$42*'Sound Power'!$AH11+'ModelParams Lw'!S$43))</f>
        <v>#N/A</v>
      </c>
      <c r="AN11" s="26" t="e">
        <f>IF($AI11=100,'ModelParams Lw'!T$35*'Sound Power'!$AH11^2+'ModelParams Lw'!T$36*'Sound Power'!$AH11+'ModelParams Lw'!T$37,IF($AI11=150,'ModelParams Lw'!T$38*'Sound Power'!$AH11^2+'ModelParams Lw'!T$39*'Sound Power'!$AH11+'ModelParams Lw'!T$40,'ModelParams Lw'!T$41*'Sound Power'!$AH11^2+'ModelParams Lw'!T$42*'Sound Power'!$AH11+'ModelParams Lw'!T$43))</f>
        <v>#N/A</v>
      </c>
      <c r="AO11" s="26" t="e">
        <f>IF($AI11=100,'ModelParams Lw'!U$35*'Sound Power'!$AH11^2+'ModelParams Lw'!U$36*'Sound Power'!$AH11+'ModelParams Lw'!U$37,IF($AI11=150,'ModelParams Lw'!U$38*'Sound Power'!$AH11^2+'ModelParams Lw'!U$39*'Sound Power'!$AH11+'ModelParams Lw'!U$40,'ModelParams Lw'!U$41*'Sound Power'!$AH11^2+'ModelParams Lw'!U$42*'Sound Power'!$AH11+'ModelParams Lw'!U$43))</f>
        <v>#N/A</v>
      </c>
      <c r="AP11" s="26" t="e">
        <f>IF($AI11=100,'ModelParams Lw'!V$35*'Sound Power'!$AH11^2+'ModelParams Lw'!V$36*'Sound Power'!$AH11+'ModelParams Lw'!V$37,IF($AI11=150,'ModelParams Lw'!V$38*'Sound Power'!$AH11^2+'ModelParams Lw'!V$39*'Sound Power'!$AH11+'ModelParams Lw'!V$40,'ModelParams Lw'!V$41*'Sound Power'!$AH11^2+'ModelParams Lw'!V$42*'Sound Power'!$AH11+'ModelParams Lw'!V$43))</f>
        <v>#N/A</v>
      </c>
      <c r="AQ11" s="26" t="e">
        <f>IF($AI11=100,'ModelParams Lw'!W$35*'Sound Power'!$AH11^2+'ModelParams Lw'!W$36*'Sound Power'!$AH11+'ModelParams Lw'!W$37,IF($AI11=150,'ModelParams Lw'!W$38*'Sound Power'!$AH11^2+'ModelParams Lw'!W$39*'Sound Power'!$AH11+'ModelParams Lw'!W$40,'ModelParams Lw'!W$41*'Sound Power'!$AH11^2+'ModelParams Lw'!W$42*'Sound Power'!$AH11+'ModelParams Lw'!W$43))</f>
        <v>#N/A</v>
      </c>
      <c r="AR11" s="26" t="e">
        <f t="shared" si="8"/>
        <v>#VALUE!</v>
      </c>
      <c r="AS11" s="26" t="e">
        <f>IF(26.83*LN($AJ11)-11.791-'ModelParams Lw'!B$35&lt;0,0,26.83*LN($AJ11)-11.791-'ModelParams Lw'!B$35)</f>
        <v>#DIV/0!</v>
      </c>
      <c r="AT11" s="26" t="e">
        <f>IF(26.83*LN($AJ11)-11.791-'ModelParams Lw'!C$35&lt;0,0,26.83*LN($AJ11)-11.791-'ModelParams Lw'!C$35)</f>
        <v>#DIV/0!</v>
      </c>
      <c r="AU11" s="26" t="e">
        <f>IF(26.83*LN($AJ11)-11.791-'ModelParams Lw'!D$35&lt;0,0,26.83*LN($AJ11)-11.791-'ModelParams Lw'!D$35)</f>
        <v>#DIV/0!</v>
      </c>
      <c r="AV11" s="26" t="e">
        <f>IF(26.83*LN($AJ11)-11.791-'ModelParams Lw'!E$35&lt;0,0,26.83*LN($AJ11)-11.791-'ModelParams Lw'!E$35)</f>
        <v>#DIV/0!</v>
      </c>
      <c r="AW11" s="26" t="e">
        <f>IF(26.83*LN($AJ11)-11.791-'ModelParams Lw'!F$35&lt;0,0,26.83*LN($AJ11)-11.791-'ModelParams Lw'!F$35)</f>
        <v>#DIV/0!</v>
      </c>
      <c r="AX11" s="26" t="e">
        <f>IF(26.83*LN($AJ11)-11.791-'ModelParams Lw'!G$35&lt;0,0,26.83*LN($AJ11)-11.791-'ModelParams Lw'!G$35)</f>
        <v>#DIV/0!</v>
      </c>
      <c r="AY11" s="26" t="e">
        <f>IF(26.83*LN($AJ11)-11.791-'ModelParams Lw'!H$35&lt;0,0,26.83*LN($AJ11)-11.791-'ModelParams Lw'!H$35)</f>
        <v>#DIV/0!</v>
      </c>
      <c r="AZ11" s="26" t="e">
        <f>IF(26.83*LN($AJ11)-11.791-'ModelParams Lw'!I$35&lt;0,0,26.83*LN($AJ11)-11.791-'ModelParams Lw'!I$35)</f>
        <v>#DIV/0!</v>
      </c>
      <c r="BA11" s="26" t="e">
        <f t="shared" si="9"/>
        <v>#DIV/0!</v>
      </c>
      <c r="BB11" s="26" t="e">
        <f t="shared" si="10"/>
        <v>#DIV/0!</v>
      </c>
      <c r="BC11" s="26" t="e">
        <f t="shared" si="11"/>
        <v>#DIV/0!</v>
      </c>
      <c r="BD11" s="26" t="e">
        <f t="shared" si="12"/>
        <v>#DIV/0!</v>
      </c>
      <c r="BE11" s="26" t="e">
        <f t="shared" si="13"/>
        <v>#DIV/0!</v>
      </c>
      <c r="BF11" s="26" t="e">
        <f t="shared" si="14"/>
        <v>#DIV/0!</v>
      </c>
      <c r="BG11" s="26" t="e">
        <f t="shared" si="15"/>
        <v>#DIV/0!</v>
      </c>
      <c r="BH11" s="26" t="e">
        <f t="shared" si="16"/>
        <v>#DIV/0!</v>
      </c>
      <c r="BI11" s="26" t="e">
        <f>10*LOG10(IF(BA11="",0,POWER(10,((BA11+'ModelParams Lw'!$O$4)/10))) +IF(BB11="",0,POWER(10,((BB11+'ModelParams Lw'!$P$4)/10))) +IF(BC11="",0,POWER(10,((BC11+'ModelParams Lw'!$Q$4)/10))) +IF(BD11="",0,POWER(10,((BD11+'ModelParams Lw'!$R$4)/10))) +IF(BE11="",0,POWER(10,((BE11+'ModelParams Lw'!$S$4)/10))) +IF(BF11="",0,POWER(10,((BF11+'ModelParams Lw'!$T$4)/10))) +IF(BG11="",0,POWER(10,((BG11+'ModelParams Lw'!$U$4)/10)))+IF(BH11="",0,POWER(10,((BH11+'ModelParams Lw'!$V$4)/10))))</f>
        <v>#DIV/0!</v>
      </c>
      <c r="BJ11" s="26" t="e">
        <f t="shared" si="17"/>
        <v>#DIV/0!</v>
      </c>
      <c r="BK11" s="26" t="e">
        <f>(BA11-'ModelParams Lw'!O$10)/'ModelParams Lw'!O$11</f>
        <v>#DIV/0!</v>
      </c>
      <c r="BL11" s="26" t="e">
        <f>(BB11-'ModelParams Lw'!P$10)/'ModelParams Lw'!P$11</f>
        <v>#DIV/0!</v>
      </c>
      <c r="BM11" s="26" t="e">
        <f>(BC11-'ModelParams Lw'!Q$10)/'ModelParams Lw'!Q$11</f>
        <v>#DIV/0!</v>
      </c>
      <c r="BN11" s="26" t="e">
        <f>(BD11-'ModelParams Lw'!R$10)/'ModelParams Lw'!R$11</f>
        <v>#DIV/0!</v>
      </c>
      <c r="BO11" s="26" t="e">
        <f>(BE11-'ModelParams Lw'!S$10)/'ModelParams Lw'!S$11</f>
        <v>#DIV/0!</v>
      </c>
      <c r="BP11" s="26" t="e">
        <f>(BF11-'ModelParams Lw'!T$10)/'ModelParams Lw'!T$11</f>
        <v>#DIV/0!</v>
      </c>
      <c r="BQ11" s="26" t="e">
        <f>(BG11-'ModelParams Lw'!U$10)/'ModelParams Lw'!U$11</f>
        <v>#DIV/0!</v>
      </c>
      <c r="BR11" s="26" t="e">
        <f>(BH11-'ModelParams Lw'!V$10)/'ModelParams Lw'!V$11</f>
        <v>#DIV/0!</v>
      </c>
      <c r="BS11" s="23" t="e">
        <f>IF(Calcul!$E16="SW",DEGREES(ACOS(1-(1/'ModelParams Lw'!C$25*SQRT(0.5*1.2/'Sound Power'!$C11)*('Sound Power'!$B11/3600)/('Sound Power'!$D11)/('Sound Power'!$F11)))),DEGREES(ACOS(1-(1/'ModelParams Lw'!C$29*SQRT(0.5*1.2/'Sound Power'!$C11)*('Sound Power'!$B11/3600)/('Sound Power'!$D11)/('Sound Power'!$F11)))))</f>
        <v>#DIV/0!</v>
      </c>
      <c r="BT11" s="23" t="e">
        <f>IF(Calcul!$E16="SW",DEGREES(ACOS(1-(1/'ModelParams Lw'!D$25*SQRT(0.5*1.2/'Sound Power'!$C11)*('Sound Power'!$B11/3600)/('Sound Power'!$D11)/('Sound Power'!$F11)))),DEGREES(ACOS(1-(1/'ModelParams Lw'!D$29*SQRT(0.5*1.2/'Sound Power'!$C11)*('Sound Power'!$B11/3600)/('Sound Power'!$D11)/('Sound Power'!$F11)))))</f>
        <v>#DIV/0!</v>
      </c>
      <c r="BU11" s="23" t="e">
        <f>IF(Calcul!$E16="SW",DEGREES(ACOS(1-(1/'ModelParams Lw'!E$25*SQRT(0.5*1.2/'Sound Power'!$C11)*('Sound Power'!$B11/3600)/('Sound Power'!$D11)/('Sound Power'!$F11)))),DEGREES(ACOS(1-(1/'ModelParams Lw'!E$29*SQRT(0.5*1.2/'Sound Power'!$C11)*('Sound Power'!$B11/3600)/('Sound Power'!$D11)/('Sound Power'!$F11)))))</f>
        <v>#DIV/0!</v>
      </c>
      <c r="BV11" s="23" t="e">
        <f>IF(Calcul!$E16="SW",DEGREES(ACOS(1-(1/'ModelParams Lw'!F$25*SQRT(0.5*1.2/'Sound Power'!$C11)*('Sound Power'!$B11/3600)/('Sound Power'!$D11)/('Sound Power'!$F11)))),DEGREES(ACOS(1-(1/'ModelParams Lw'!F$29*SQRT(0.5*1.2/'Sound Power'!$C11)*('Sound Power'!$B11/3600)/('Sound Power'!$D11)/('Sound Power'!$F11)))))</f>
        <v>#DIV/0!</v>
      </c>
      <c r="BW11" s="23" t="e">
        <f>IF(Calcul!$E16="SW",DEGREES(ACOS(1-(1/'ModelParams Lw'!G$25*SQRT(0.5*1.2/'Sound Power'!$C11)*('Sound Power'!$B11/3600)/('Sound Power'!$D11)/('Sound Power'!$F11)))),DEGREES(ACOS(1-(1/'ModelParams Lw'!G$29*SQRT(0.5*1.2/'Sound Power'!$C11)*('Sound Power'!$B11/3600)/('Sound Power'!$D11)/('Sound Power'!$F11)))))</f>
        <v>#DIV/0!</v>
      </c>
      <c r="BX11" s="23" t="e">
        <f>IF(Calcul!$E16="SW",DEGREES(ACOS(1-(1/'ModelParams Lw'!H$25*SQRT(0.5*1.2/'Sound Power'!$C11)*('Sound Power'!$B11/3600)/('Sound Power'!$D11)/('Sound Power'!$F11)))),DEGREES(ACOS(1-(1/'ModelParams Lw'!H$29*SQRT(0.5*1.2/'Sound Power'!$C11)*('Sound Power'!$B11/3600)/('Sound Power'!$D11)/('Sound Power'!$F11)))))</f>
        <v>#DIV/0!</v>
      </c>
      <c r="BY11" s="23" t="e">
        <f>IF(Calcul!$E16="SW",DEGREES(ACOS(1-(1/'ModelParams Lw'!I$25*SQRT(0.5*1.2/'Sound Power'!$C11)*('Sound Power'!$B11/3600)/('Sound Power'!$D11)/('Sound Power'!$F11)))),DEGREES(ACOS(1-(1/'ModelParams Lw'!I$29*SQRT(0.5*1.2/'Sound Power'!$C11)*('Sound Power'!$B11/3600)/('Sound Power'!$D11)/('Sound Power'!$F11)))))</f>
        <v>#DIV/0!</v>
      </c>
      <c r="BZ11" s="23" t="e">
        <f>IF(Calcul!$E16="SW",DEGREES(ACOS(1-(1/'ModelParams Lw'!J$25*SQRT(0.5*1.2/'Sound Power'!$C11)*('Sound Power'!$B11/3600)/('Sound Power'!$D11)/('Sound Power'!$F11)))),DEGREES(ACOS(1-(1/'ModelParams Lw'!J$29*SQRT(0.5*1.2/'Sound Power'!$C11)*('Sound Power'!$B11/3600)/('Sound Power'!$D11)/('Sound Power'!$F11)))))</f>
        <v>#DIV/0!</v>
      </c>
      <c r="CA11" s="26" t="e">
        <f>IF(Calcul!$E16="SW",'ModelParams Lw'!C$22+'ModelParams Lw'!C$23*LOG('Sound Power'!$D11/'Sound Power'!$E11)+'ModelParams Lw'!C$24*LN('Sound Power'!BS11),IF('ModelParams Lw'!C$26+'ModelParams Lw'!C$27*LOG('Sound Power'!$D11/'Sound Power'!$E11)+'ModelParams Lw'!C$28*LN('Sound Power'!BS11)&lt;'ModelParams Lw'!C$22+'ModelParams Lw'!C$23*LOG('Sound Power'!$D11/'Sound Power'!$E11)+'ModelParams Lw'!C$24*LN('Sound Power'!BS11),'ModelParams Lw'!C$22+'ModelParams Lw'!C$23*LOG('Sound Power'!$D11/'Sound Power'!$E11)+'ModelParams Lw'!C$24*LN('Sound Power'!BS11),'ModelParams Lw'!C$26+'ModelParams Lw'!C$27*LOG('Sound Power'!$D11/'Sound Power'!$E11)+'ModelParams Lw'!C$28*LN('Sound Power'!BS11)))</f>
        <v>#DIV/0!</v>
      </c>
      <c r="CB11" s="26" t="e">
        <f>IF(Calcul!$E16="SW",'ModelParams Lw'!D$22+'ModelParams Lw'!D$23*LOG('Sound Power'!$D11/'Sound Power'!$E11)+'ModelParams Lw'!D$24*LN('Sound Power'!BT11),IF('ModelParams Lw'!D$26+'ModelParams Lw'!D$27*LOG('Sound Power'!$D11/'Sound Power'!$E11)+'ModelParams Lw'!D$28*LN('Sound Power'!BT11)&lt;'ModelParams Lw'!D$22+'ModelParams Lw'!D$23*LOG('Sound Power'!$D11/'Sound Power'!$E11)+'ModelParams Lw'!D$24*LN('Sound Power'!BT11),'ModelParams Lw'!D$22+'ModelParams Lw'!D$23*LOG('Sound Power'!$D11/'Sound Power'!$E11)+'ModelParams Lw'!D$24*LN('Sound Power'!BT11),'ModelParams Lw'!D$26+'ModelParams Lw'!D$27*LOG('Sound Power'!$D11/'Sound Power'!$E11)+'ModelParams Lw'!D$28*LN('Sound Power'!BT11)))</f>
        <v>#DIV/0!</v>
      </c>
      <c r="CC11" s="26" t="e">
        <f>IF(Calcul!$E16="SW",'ModelParams Lw'!E$22+'ModelParams Lw'!E$23*LOG('Sound Power'!$D11/'Sound Power'!$E11)+'ModelParams Lw'!E$24*LN('Sound Power'!BU11),IF('ModelParams Lw'!E$26+'ModelParams Lw'!E$27*LOG('Sound Power'!$D11/'Sound Power'!$E11)+'ModelParams Lw'!E$28*LN('Sound Power'!BU11)&lt;'ModelParams Lw'!E$22+'ModelParams Lw'!E$23*LOG('Sound Power'!$D11/'Sound Power'!$E11)+'ModelParams Lw'!E$24*LN('Sound Power'!BU11),'ModelParams Lw'!E$22+'ModelParams Lw'!E$23*LOG('Sound Power'!$D11/'Sound Power'!$E11)+'ModelParams Lw'!E$24*LN('Sound Power'!BU11),'ModelParams Lw'!E$26+'ModelParams Lw'!E$27*LOG('Sound Power'!$D11/'Sound Power'!$E11)+'ModelParams Lw'!E$28*LN('Sound Power'!BU11)))</f>
        <v>#DIV/0!</v>
      </c>
      <c r="CD11" s="26" t="e">
        <f>IF(Calcul!$E16="SW",'ModelParams Lw'!F$22+'ModelParams Lw'!F$23*LOG('Sound Power'!$D11/'Sound Power'!$E11)+'ModelParams Lw'!F$24*LN('Sound Power'!BV11),IF('ModelParams Lw'!F$26+'ModelParams Lw'!F$27*LOG('Sound Power'!$D11/'Sound Power'!$E11)+'ModelParams Lw'!F$28*LN('Sound Power'!BV11)&lt;'ModelParams Lw'!F$22+'ModelParams Lw'!F$23*LOG('Sound Power'!$D11/'Sound Power'!$E11)+'ModelParams Lw'!F$24*LN('Sound Power'!BV11),'ModelParams Lw'!F$22+'ModelParams Lw'!F$23*LOG('Sound Power'!$D11/'Sound Power'!$E11)+'ModelParams Lw'!F$24*LN('Sound Power'!BV11),'ModelParams Lw'!F$26+'ModelParams Lw'!F$27*LOG('Sound Power'!$D11/'Sound Power'!$E11)+'ModelParams Lw'!F$28*LN('Sound Power'!BV11)))</f>
        <v>#DIV/0!</v>
      </c>
      <c r="CE11" s="26" t="e">
        <f>IF(Calcul!$E16="SW",'ModelParams Lw'!G$22+'ModelParams Lw'!G$23*LOG('Sound Power'!$D11/'Sound Power'!$E11)+'ModelParams Lw'!G$24*LN('Sound Power'!BW11),IF('ModelParams Lw'!G$26+'ModelParams Lw'!G$27*LOG('Sound Power'!$D11/'Sound Power'!$E11)+'ModelParams Lw'!G$28*LN('Sound Power'!BW11)&lt;'ModelParams Lw'!G$22+'ModelParams Lw'!G$23*LOG('Sound Power'!$D11/'Sound Power'!$E11)+'ModelParams Lw'!G$24*LN('Sound Power'!BW11),'ModelParams Lw'!G$22+'ModelParams Lw'!G$23*LOG('Sound Power'!$D11/'Sound Power'!$E11)+'ModelParams Lw'!G$24*LN('Sound Power'!BW11),'ModelParams Lw'!G$26+'ModelParams Lw'!G$27*LOG('Sound Power'!$D11/'Sound Power'!$E11)+'ModelParams Lw'!G$28*LN('Sound Power'!BW11)))</f>
        <v>#DIV/0!</v>
      </c>
      <c r="CF11" s="26" t="e">
        <f>IF(Calcul!$E16="SW",'ModelParams Lw'!H$22+'ModelParams Lw'!H$23*LOG('Sound Power'!$D11/'Sound Power'!$E11)+'ModelParams Lw'!H$24*LN('Sound Power'!BX11),IF('ModelParams Lw'!H$26+'ModelParams Lw'!H$27*LOG('Sound Power'!$D11/'Sound Power'!$E11)+'ModelParams Lw'!H$28*LN('Sound Power'!BX11)&lt;'ModelParams Lw'!H$22+'ModelParams Lw'!H$23*LOG('Sound Power'!$D11/'Sound Power'!$E11)+'ModelParams Lw'!H$24*LN('Sound Power'!BX11),'ModelParams Lw'!H$22+'ModelParams Lw'!H$23*LOG('Sound Power'!$D11/'Sound Power'!$E11)+'ModelParams Lw'!H$24*LN('Sound Power'!BX11),'ModelParams Lw'!H$26+'ModelParams Lw'!H$27*LOG('Sound Power'!$D11/'Sound Power'!$E11)+'ModelParams Lw'!H$28*LN('Sound Power'!BX11)))</f>
        <v>#DIV/0!</v>
      </c>
      <c r="CG11" s="26" t="e">
        <f>IF(Calcul!$E16="SW",'ModelParams Lw'!I$22+'ModelParams Lw'!I$23*LOG('Sound Power'!$D11/'Sound Power'!$E11)+'ModelParams Lw'!I$24*LN('Sound Power'!BY11),IF('ModelParams Lw'!I$26+'ModelParams Lw'!I$27*LOG('Sound Power'!$D11/'Sound Power'!$E11)+'ModelParams Lw'!I$28*LN('Sound Power'!BY11)&lt;'ModelParams Lw'!I$22+'ModelParams Lw'!I$23*LOG('Sound Power'!$D11/'Sound Power'!$E11)+'ModelParams Lw'!I$24*LN('Sound Power'!BY11),'ModelParams Lw'!I$22+'ModelParams Lw'!I$23*LOG('Sound Power'!$D11/'Sound Power'!$E11)+'ModelParams Lw'!I$24*LN('Sound Power'!BY11),'ModelParams Lw'!I$26+'ModelParams Lw'!I$27*LOG('Sound Power'!$D11/'Sound Power'!$E11)+'ModelParams Lw'!I$28*LN('Sound Power'!BY11)))</f>
        <v>#DIV/0!</v>
      </c>
      <c r="CH11" s="26" t="e">
        <f>IF(Calcul!$E16="SW",'ModelParams Lw'!J$22+'ModelParams Lw'!J$23*LOG('Sound Power'!$D11/'Sound Power'!$E11)+'ModelParams Lw'!J$24*LN('Sound Power'!BZ11),IF('ModelParams Lw'!J$26+'ModelParams Lw'!J$27*LOG('Sound Power'!$D11/'Sound Power'!$E11)+'ModelParams Lw'!J$28*LN('Sound Power'!BZ11)&lt;'ModelParams Lw'!J$22+'ModelParams Lw'!J$23*LOG('Sound Power'!$D11/'Sound Power'!$E11)+'ModelParams Lw'!J$24*LN('Sound Power'!BZ11),'ModelParams Lw'!J$22+'ModelParams Lw'!J$23*LOG('Sound Power'!$D11/'Sound Power'!$E11)+'ModelParams Lw'!J$24*LN('Sound Power'!BZ11),'ModelParams Lw'!J$26+'ModelParams Lw'!J$27*LOG('Sound Power'!$D11/'Sound Power'!$E11)+'ModelParams Lw'!J$28*LN('Sound Power'!BZ11)))</f>
        <v>#DIV/0!</v>
      </c>
      <c r="CI11" s="26" t="e">
        <f t="shared" si="25"/>
        <v>#DIV/0!</v>
      </c>
      <c r="CJ11" s="26" t="e">
        <f t="shared" si="18"/>
        <v>#DIV/0!</v>
      </c>
      <c r="CK11" s="26" t="e">
        <f t="shared" si="19"/>
        <v>#DIV/0!</v>
      </c>
      <c r="CL11" s="26" t="e">
        <f t="shared" si="26"/>
        <v>#DIV/0!</v>
      </c>
      <c r="CM11" s="26" t="e">
        <f t="shared" si="20"/>
        <v>#DIV/0!</v>
      </c>
      <c r="CN11" s="26" t="e">
        <f t="shared" si="21"/>
        <v>#DIV/0!</v>
      </c>
      <c r="CO11" s="26" t="e">
        <f t="shared" si="22"/>
        <v>#DIV/0!</v>
      </c>
      <c r="CP11" s="26" t="e">
        <f t="shared" si="23"/>
        <v>#DIV/0!</v>
      </c>
      <c r="CQ11" s="26" t="e">
        <f>10*LOG10(IF(CI11="",0,POWER(10,((CI11+'ModelParams Lw'!$O$4)/10))) +IF(CJ11="",0,POWER(10,((CJ11+'ModelParams Lw'!$P$4)/10))) +IF(CK11="",0,POWER(10,((CK11+'ModelParams Lw'!$Q$4)/10))) +IF(CL11="",0,POWER(10,((CL11+'ModelParams Lw'!$R$4)/10))) +IF(CM11="",0,POWER(10,((CM11+'ModelParams Lw'!$S$4)/10))) +IF(CN11="",0,POWER(10,((CN11+'ModelParams Lw'!$T$4)/10))) +IF(CO11="",0,POWER(10,((CO11+'ModelParams Lw'!$U$4)/10)))+IF(CP11="",0,POWER(10,((CP11+'ModelParams Lw'!$V$4)/10))))</f>
        <v>#DIV/0!</v>
      </c>
      <c r="CR11" s="26" t="e">
        <f t="shared" si="24"/>
        <v>#DIV/0!</v>
      </c>
      <c r="CS11" s="26" t="e">
        <f>(CI11-'ModelParams Lw'!$O$10)/'ModelParams Lw'!$O$11</f>
        <v>#DIV/0!</v>
      </c>
      <c r="CT11" s="26" t="e">
        <f>(CJ11-'ModelParams Lw'!$P$10)/'ModelParams Lw'!$P$11</f>
        <v>#DIV/0!</v>
      </c>
      <c r="CU11" s="26" t="e">
        <f>(CK11-'ModelParams Lw'!$Q$10)/'ModelParams Lw'!$Q$11</f>
        <v>#DIV/0!</v>
      </c>
      <c r="CV11" s="26" t="e">
        <f>(CL11-'ModelParams Lw'!$R$10)/'ModelParams Lw'!$R$11</f>
        <v>#DIV/0!</v>
      </c>
      <c r="CW11" s="26" t="e">
        <f>(CM11-'ModelParams Lw'!$S$10)/'ModelParams Lw'!$S$11</f>
        <v>#DIV/0!</v>
      </c>
      <c r="CX11" s="26" t="e">
        <f>(CN11-'ModelParams Lw'!$T$10)/'ModelParams Lw'!$T$11</f>
        <v>#DIV/0!</v>
      </c>
      <c r="CY11" s="26" t="e">
        <f>(CO11-'ModelParams Lw'!$U$10)/'ModelParams Lw'!$U$11</f>
        <v>#DIV/0!</v>
      </c>
      <c r="CZ11" s="26" t="e">
        <f>(CP11-'ModelParams Lw'!$V$10)/'ModelParams Lw'!$V$11</f>
        <v>#DIV/0!</v>
      </c>
    </row>
    <row r="12" spans="1:104" x14ac:dyDescent="0.2">
      <c r="A12" s="13">
        <f>Calcul!A17</f>
        <v>0</v>
      </c>
      <c r="B12" s="13">
        <f t="shared" si="2"/>
        <v>0</v>
      </c>
      <c r="C12" s="13">
        <f>Calcul!B17</f>
        <v>0</v>
      </c>
      <c r="D12" s="13">
        <f>Calcul!C17/1000</f>
        <v>0</v>
      </c>
      <c r="E12" s="13">
        <f>Calcul!D17/1000</f>
        <v>0</v>
      </c>
      <c r="F12" s="13">
        <f t="shared" si="3"/>
        <v>0</v>
      </c>
      <c r="G12" s="23" t="e">
        <f>DEGREES(ACOS(1-(1/'ModelParams Lw'!B$15*SQRT(0.5*1.2/'Sound Power'!$C12)*('Sound Power'!$B12/3600)/('Sound Power'!$D12)/('Sound Power'!$F12))))</f>
        <v>#DIV/0!</v>
      </c>
      <c r="H12" s="23" t="e">
        <f>DEGREES(ACOS(1-(1/'ModelParams Lw'!C$15*SQRT(0.5*1.2/'Sound Power'!$C12)*('Sound Power'!$B12/3600)/('Sound Power'!$D12)/('Sound Power'!$F12))))</f>
        <v>#DIV/0!</v>
      </c>
      <c r="I12" s="23" t="e">
        <f>DEGREES(ACOS(1-(1/'ModelParams Lw'!D$15*SQRT(0.5*1.2/'Sound Power'!$C12)*('Sound Power'!$B12/3600)/('Sound Power'!$D12)/('Sound Power'!$F12))))</f>
        <v>#DIV/0!</v>
      </c>
      <c r="J12" s="23" t="e">
        <f>DEGREES(ACOS(1-(1/'ModelParams Lw'!E$15*SQRT(0.5*1.2/'Sound Power'!$C12)*('Sound Power'!$B12/3600)/('Sound Power'!$D12)/('Sound Power'!$F12))))</f>
        <v>#DIV/0!</v>
      </c>
      <c r="K12" s="23" t="e">
        <f>DEGREES(ACOS(1-(1/'ModelParams Lw'!F$15*SQRT(0.5*1.2/'Sound Power'!$C12)*('Sound Power'!$B12/3600)/('Sound Power'!$D12)/('Sound Power'!$F12))))</f>
        <v>#DIV/0!</v>
      </c>
      <c r="L12" s="23" t="e">
        <f>DEGREES(ACOS(1-(1/'ModelParams Lw'!G$15*SQRT(0.5*1.2/'Sound Power'!$C12)*('Sound Power'!$B12/3600)/('Sound Power'!$D12)/('Sound Power'!$F12))))</f>
        <v>#DIV/0!</v>
      </c>
      <c r="M12" s="23" t="e">
        <f>DEGREES(ACOS(1-(1/'ModelParams Lw'!H$15*SQRT(0.5*1.2/'Sound Power'!$C12)*('Sound Power'!$B12/3600)/('Sound Power'!$D12)/('Sound Power'!$F12))))</f>
        <v>#DIV/0!</v>
      </c>
      <c r="N12" s="23" t="e">
        <f>DEGREES(ACOS(1-(1/'ModelParams Lw'!I$15*SQRT(0.5*1.2/'Sound Power'!$C12)*('Sound Power'!$B12/3600)/('Sound Power'!$D12)/('Sound Power'!$F12))))</f>
        <v>#DIV/0!</v>
      </c>
      <c r="O12" s="26" t="e">
        <f>('ModelParams Lw'!B$4*LN('Sound Power'!G12)/(1+EXP(-('Sound Power'!$D12*1000+'ModelParams Lw'!B$6)/'ModelParams Lw'!B$7))+'ModelParams Lw'!B$5)*LN('Sound Power'!$B12)-('ModelParams Lw'!B$8+'ModelParams Lw'!B$9*$D12+'ModelParams Lw'!B$10*'Sound Power'!$F12^'ModelParams Lw'!B$14+'ModelParams Lw'!B$11*LN('Sound Power'!G12)+'ModelParams Lw'!B$12*'Sound Power'!$D12*'Sound Power'!$F12+'ModelParams Lw'!B$13*'Sound Power'!$D12*LN('Sound Power'!G12))</f>
        <v>#DIV/0!</v>
      </c>
      <c r="P12" s="26" t="e">
        <f>('ModelParams Lw'!C$4*LN('Sound Power'!H12)/(1+EXP(-('Sound Power'!$D12*1000+'ModelParams Lw'!C$6)/'ModelParams Lw'!C$7))+'ModelParams Lw'!C$5)*LN('Sound Power'!$B12)-('ModelParams Lw'!C$8+'ModelParams Lw'!C$9*$D12+'ModelParams Lw'!C$10*'Sound Power'!$F12^'ModelParams Lw'!C$14+'ModelParams Lw'!C$11*LN('Sound Power'!H12)+'ModelParams Lw'!C$12*'Sound Power'!$D12*'Sound Power'!$F12+'ModelParams Lw'!C$13*'Sound Power'!$D12*LN('Sound Power'!H12))</f>
        <v>#DIV/0!</v>
      </c>
      <c r="Q12" s="26" t="e">
        <f>('ModelParams Lw'!D$4*LN('Sound Power'!I12)/(1+EXP(-('Sound Power'!$D12*1000+'ModelParams Lw'!D$6)/'ModelParams Lw'!D$7))+'ModelParams Lw'!D$5)*LN('Sound Power'!$B12)-('ModelParams Lw'!D$8+'ModelParams Lw'!D$9*$D12+'ModelParams Lw'!D$10*'Sound Power'!$F12^'ModelParams Lw'!D$14+'ModelParams Lw'!D$11*LN('Sound Power'!I12)+'ModelParams Lw'!D$12*'Sound Power'!$D12*'Sound Power'!$F12+'ModelParams Lw'!D$13*'Sound Power'!$D12*LN('Sound Power'!I12))</f>
        <v>#DIV/0!</v>
      </c>
      <c r="R12" s="26" t="e">
        <f>('ModelParams Lw'!E$4*LN('Sound Power'!J12)/(1+EXP(-('Sound Power'!$D12*1000+'ModelParams Lw'!E$6)/'ModelParams Lw'!E$7))+'ModelParams Lw'!E$5)*LN('Sound Power'!$B12)-('ModelParams Lw'!E$8+'ModelParams Lw'!E$9*$D12+'ModelParams Lw'!E$10*'Sound Power'!$F12^'ModelParams Lw'!E$14+'ModelParams Lw'!E$11*LN('Sound Power'!J12)+'ModelParams Lw'!E$12*'Sound Power'!$D12*'Sound Power'!$F12+'ModelParams Lw'!E$13*'Sound Power'!$D12*LN('Sound Power'!J12))</f>
        <v>#DIV/0!</v>
      </c>
      <c r="S12" s="26" t="e">
        <f>('ModelParams Lw'!F$4*LN('Sound Power'!K12)/(1+EXP(-('Sound Power'!$D12*1000+'ModelParams Lw'!F$6)/'ModelParams Lw'!F$7))+'ModelParams Lw'!F$5)*LN('Sound Power'!$B12)-('ModelParams Lw'!F$8+'ModelParams Lw'!F$9*$D12+'ModelParams Lw'!F$10*'Sound Power'!$F12^'ModelParams Lw'!F$14+'ModelParams Lw'!F$11*LN('Sound Power'!K12)+'ModelParams Lw'!F$12*'Sound Power'!$D12*'Sound Power'!$F12+'ModelParams Lw'!F$13*'Sound Power'!$D12*LN('Sound Power'!K12))</f>
        <v>#DIV/0!</v>
      </c>
      <c r="T12" s="26" t="e">
        <f>('ModelParams Lw'!G$4*LN('Sound Power'!L12)/(1+EXP(-('Sound Power'!$D12*1000+'ModelParams Lw'!G$6)/'ModelParams Lw'!G$7))+'ModelParams Lw'!G$5)*LN('Sound Power'!$B12)-('ModelParams Lw'!G$8+'ModelParams Lw'!G$9*$D12+'ModelParams Lw'!G$10*'Sound Power'!$F12^'ModelParams Lw'!G$14+'ModelParams Lw'!G$11*LN('Sound Power'!L12)+'ModelParams Lw'!G$12*'Sound Power'!$D12*'Sound Power'!$F12+'ModelParams Lw'!G$13*'Sound Power'!$D12*LN('Sound Power'!L12))</f>
        <v>#DIV/0!</v>
      </c>
      <c r="U12" s="26" t="e">
        <f>('ModelParams Lw'!H$4*LN('Sound Power'!M12)/(1+EXP(-('Sound Power'!$D12*1000+'ModelParams Lw'!H$6)/'ModelParams Lw'!H$7))+'ModelParams Lw'!H$5)*LN('Sound Power'!$B12)-('ModelParams Lw'!H$8+'ModelParams Lw'!H$9*$D12+'ModelParams Lw'!H$10*'Sound Power'!$F12^'ModelParams Lw'!H$14+'ModelParams Lw'!H$11*LN('Sound Power'!M12)+'ModelParams Lw'!H$12*'Sound Power'!$D12*'Sound Power'!$F12+'ModelParams Lw'!H$13*'Sound Power'!$D12*LN('Sound Power'!M12))</f>
        <v>#DIV/0!</v>
      </c>
      <c r="V12" s="26" t="e">
        <f>('ModelParams Lw'!I$4*LN('Sound Power'!N12)/(1+EXP(-('Sound Power'!$D12*1000+'ModelParams Lw'!I$6)/'ModelParams Lw'!I$7))+'ModelParams Lw'!I$5)*LN('Sound Power'!$B12)-('ModelParams Lw'!I$8+'ModelParams Lw'!I$9*$D12+'ModelParams Lw'!I$10*'Sound Power'!$F12^'ModelParams Lw'!I$14+'ModelParams Lw'!I$11*LN('Sound Power'!N12)+'ModelParams Lw'!I$12*'Sound Power'!$D12*'Sound Power'!$F12+'ModelParams Lw'!I$13*'Sound Power'!$D12*LN('Sound Power'!N12))</f>
        <v>#DIV/0!</v>
      </c>
      <c r="W12" s="26" t="e">
        <f>10*LOG10(IF(O12="",0,POWER(10,((O12+'ModelParams Lw'!$O$4)/10))) +IF(P12="",0,POWER(10,((P12+'ModelParams Lw'!$P$4)/10))) +IF(Q12="",0,POWER(10,((Q12+'ModelParams Lw'!$Q$4)/10))) +IF(R12="",0,POWER(10,((R12+'ModelParams Lw'!$R$4)/10))) +IF(S12="",0,POWER(10,((S12+'ModelParams Lw'!$S$4)/10))) +IF(T12="",0,POWER(10,((T12+'ModelParams Lw'!$T$4)/10))) +IF(U12="",0,POWER(10,((U12+'ModelParams Lw'!$U$4)/10)))+IF(V12="",0,POWER(10,((V12+'ModelParams Lw'!$V$4)/10))))</f>
        <v>#DIV/0!</v>
      </c>
      <c r="X12" s="26" t="e">
        <f t="shared" si="4"/>
        <v>#DIV/0!</v>
      </c>
      <c r="Y12" s="26" t="e">
        <f>(O12-'ModelParams Lw'!O$10)/'ModelParams Lw'!O$11</f>
        <v>#DIV/0!</v>
      </c>
      <c r="Z12" s="26" t="e">
        <f>(P12-'ModelParams Lw'!P$10)/'ModelParams Lw'!P$11</f>
        <v>#DIV/0!</v>
      </c>
      <c r="AA12" s="26" t="e">
        <f>(Q12-'ModelParams Lw'!Q$10)/'ModelParams Lw'!Q$11</f>
        <v>#DIV/0!</v>
      </c>
      <c r="AB12" s="26" t="e">
        <f>(R12-'ModelParams Lw'!R$10)/'ModelParams Lw'!R$11</f>
        <v>#DIV/0!</v>
      </c>
      <c r="AC12" s="26" t="e">
        <f>(S12-'ModelParams Lw'!S$10)/'ModelParams Lw'!S$11</f>
        <v>#DIV/0!</v>
      </c>
      <c r="AD12" s="26" t="e">
        <f>(T12-'ModelParams Lw'!T$10)/'ModelParams Lw'!T$11</f>
        <v>#DIV/0!</v>
      </c>
      <c r="AE12" s="26" t="e">
        <f>(U12-'ModelParams Lw'!U$10)/'ModelParams Lw'!U$11</f>
        <v>#DIV/0!</v>
      </c>
      <c r="AF12" s="26" t="e">
        <f>(V12-'ModelParams Lw'!V$10)/'ModelParams Lw'!V$11</f>
        <v>#DIV/0!</v>
      </c>
      <c r="AG12" s="26" t="e">
        <f t="shared" si="5"/>
        <v>#DIV/0!</v>
      </c>
      <c r="AH12" s="26" t="e">
        <f>VLOOKUP(D12*1000,'ModelParams Lw'!$A$38:$D$58,4)</f>
        <v>#N/A</v>
      </c>
      <c r="AI12" s="56" t="e">
        <f>VLOOKUP(D12*1000,'ModelParams Lw'!$A$38:$D$58,2)</f>
        <v>#N/A</v>
      </c>
      <c r="AJ12" s="46" t="e">
        <f t="shared" si="6"/>
        <v>#DIV/0!</v>
      </c>
      <c r="AK12" s="26" t="e">
        <f t="shared" si="7"/>
        <v>#VALUE!</v>
      </c>
      <c r="AL12" s="26" t="e">
        <f>IF($AI12=100,'ModelParams Lw'!R$35*'Sound Power'!$AH12^2+'ModelParams Lw'!R$36*'Sound Power'!$AH12+'ModelParams Lw'!R$37,IF($AI12=150,'ModelParams Lw'!R$38*'Sound Power'!$AH12^2+'ModelParams Lw'!R$39*'Sound Power'!$AH12+'ModelParams Lw'!R$40,'ModelParams Lw'!R$41*'Sound Power'!$AH12^2+'ModelParams Lw'!R$42*'Sound Power'!$AH12+'ModelParams Lw'!R$43))</f>
        <v>#N/A</v>
      </c>
      <c r="AM12" s="26" t="e">
        <f>IF($AI12=100,'ModelParams Lw'!S$35*'Sound Power'!$AH12^2+'ModelParams Lw'!S$36*'Sound Power'!$AH12+'ModelParams Lw'!S$37,IF($AI12=150,'ModelParams Lw'!S$38*'Sound Power'!$AH12^2+'ModelParams Lw'!S$39*'Sound Power'!$AH12+'ModelParams Lw'!S$40,'ModelParams Lw'!S$41*'Sound Power'!$AH12^2+'ModelParams Lw'!S$42*'Sound Power'!$AH12+'ModelParams Lw'!S$43))</f>
        <v>#N/A</v>
      </c>
      <c r="AN12" s="26" t="e">
        <f>IF($AI12=100,'ModelParams Lw'!T$35*'Sound Power'!$AH12^2+'ModelParams Lw'!T$36*'Sound Power'!$AH12+'ModelParams Lw'!T$37,IF($AI12=150,'ModelParams Lw'!T$38*'Sound Power'!$AH12^2+'ModelParams Lw'!T$39*'Sound Power'!$AH12+'ModelParams Lw'!T$40,'ModelParams Lw'!T$41*'Sound Power'!$AH12^2+'ModelParams Lw'!T$42*'Sound Power'!$AH12+'ModelParams Lw'!T$43))</f>
        <v>#N/A</v>
      </c>
      <c r="AO12" s="26" t="e">
        <f>IF($AI12=100,'ModelParams Lw'!U$35*'Sound Power'!$AH12^2+'ModelParams Lw'!U$36*'Sound Power'!$AH12+'ModelParams Lw'!U$37,IF($AI12=150,'ModelParams Lw'!U$38*'Sound Power'!$AH12^2+'ModelParams Lw'!U$39*'Sound Power'!$AH12+'ModelParams Lw'!U$40,'ModelParams Lw'!U$41*'Sound Power'!$AH12^2+'ModelParams Lw'!U$42*'Sound Power'!$AH12+'ModelParams Lw'!U$43))</f>
        <v>#N/A</v>
      </c>
      <c r="AP12" s="26" t="e">
        <f>IF($AI12=100,'ModelParams Lw'!V$35*'Sound Power'!$AH12^2+'ModelParams Lw'!V$36*'Sound Power'!$AH12+'ModelParams Lw'!V$37,IF($AI12=150,'ModelParams Lw'!V$38*'Sound Power'!$AH12^2+'ModelParams Lw'!V$39*'Sound Power'!$AH12+'ModelParams Lw'!V$40,'ModelParams Lw'!V$41*'Sound Power'!$AH12^2+'ModelParams Lw'!V$42*'Sound Power'!$AH12+'ModelParams Lw'!V$43))</f>
        <v>#N/A</v>
      </c>
      <c r="AQ12" s="26" t="e">
        <f>IF($AI12=100,'ModelParams Lw'!W$35*'Sound Power'!$AH12^2+'ModelParams Lw'!W$36*'Sound Power'!$AH12+'ModelParams Lw'!W$37,IF($AI12=150,'ModelParams Lw'!W$38*'Sound Power'!$AH12^2+'ModelParams Lw'!W$39*'Sound Power'!$AH12+'ModelParams Lw'!W$40,'ModelParams Lw'!W$41*'Sound Power'!$AH12^2+'ModelParams Lw'!W$42*'Sound Power'!$AH12+'ModelParams Lw'!W$43))</f>
        <v>#N/A</v>
      </c>
      <c r="AR12" s="26" t="e">
        <f t="shared" si="8"/>
        <v>#VALUE!</v>
      </c>
      <c r="AS12" s="26" t="e">
        <f>IF(26.83*LN($AJ12)-11.791-'ModelParams Lw'!B$35&lt;0,0,26.83*LN($AJ12)-11.791-'ModelParams Lw'!B$35)</f>
        <v>#DIV/0!</v>
      </c>
      <c r="AT12" s="26" t="e">
        <f>IF(26.83*LN($AJ12)-11.791-'ModelParams Lw'!C$35&lt;0,0,26.83*LN($AJ12)-11.791-'ModelParams Lw'!C$35)</f>
        <v>#DIV/0!</v>
      </c>
      <c r="AU12" s="26" t="e">
        <f>IF(26.83*LN($AJ12)-11.791-'ModelParams Lw'!D$35&lt;0,0,26.83*LN($AJ12)-11.791-'ModelParams Lw'!D$35)</f>
        <v>#DIV/0!</v>
      </c>
      <c r="AV12" s="26" t="e">
        <f>IF(26.83*LN($AJ12)-11.791-'ModelParams Lw'!E$35&lt;0,0,26.83*LN($AJ12)-11.791-'ModelParams Lw'!E$35)</f>
        <v>#DIV/0!</v>
      </c>
      <c r="AW12" s="26" t="e">
        <f>IF(26.83*LN($AJ12)-11.791-'ModelParams Lw'!F$35&lt;0,0,26.83*LN($AJ12)-11.791-'ModelParams Lw'!F$35)</f>
        <v>#DIV/0!</v>
      </c>
      <c r="AX12" s="26" t="e">
        <f>IF(26.83*LN($AJ12)-11.791-'ModelParams Lw'!G$35&lt;0,0,26.83*LN($AJ12)-11.791-'ModelParams Lw'!G$35)</f>
        <v>#DIV/0!</v>
      </c>
      <c r="AY12" s="26" t="e">
        <f>IF(26.83*LN($AJ12)-11.791-'ModelParams Lw'!H$35&lt;0,0,26.83*LN($AJ12)-11.791-'ModelParams Lw'!H$35)</f>
        <v>#DIV/0!</v>
      </c>
      <c r="AZ12" s="26" t="e">
        <f>IF(26.83*LN($AJ12)-11.791-'ModelParams Lw'!I$35&lt;0,0,26.83*LN($AJ12)-11.791-'ModelParams Lw'!I$35)</f>
        <v>#DIV/0!</v>
      </c>
      <c r="BA12" s="26" t="e">
        <f t="shared" si="9"/>
        <v>#DIV/0!</v>
      </c>
      <c r="BB12" s="26" t="e">
        <f t="shared" si="10"/>
        <v>#DIV/0!</v>
      </c>
      <c r="BC12" s="26" t="e">
        <f t="shared" si="11"/>
        <v>#DIV/0!</v>
      </c>
      <c r="BD12" s="26" t="e">
        <f t="shared" si="12"/>
        <v>#DIV/0!</v>
      </c>
      <c r="BE12" s="26" t="e">
        <f t="shared" si="13"/>
        <v>#DIV/0!</v>
      </c>
      <c r="BF12" s="26" t="e">
        <f t="shared" si="14"/>
        <v>#DIV/0!</v>
      </c>
      <c r="BG12" s="26" t="e">
        <f t="shared" si="15"/>
        <v>#DIV/0!</v>
      </c>
      <c r="BH12" s="26" t="e">
        <f t="shared" si="16"/>
        <v>#DIV/0!</v>
      </c>
      <c r="BI12" s="26" t="e">
        <f>10*LOG10(IF(BA12="",0,POWER(10,((BA12+'ModelParams Lw'!$O$4)/10))) +IF(BB12="",0,POWER(10,((BB12+'ModelParams Lw'!$P$4)/10))) +IF(BC12="",0,POWER(10,((BC12+'ModelParams Lw'!$Q$4)/10))) +IF(BD12="",0,POWER(10,((BD12+'ModelParams Lw'!$R$4)/10))) +IF(BE12="",0,POWER(10,((BE12+'ModelParams Lw'!$S$4)/10))) +IF(BF12="",0,POWER(10,((BF12+'ModelParams Lw'!$T$4)/10))) +IF(BG12="",0,POWER(10,((BG12+'ModelParams Lw'!$U$4)/10)))+IF(BH12="",0,POWER(10,((BH12+'ModelParams Lw'!$V$4)/10))))</f>
        <v>#DIV/0!</v>
      </c>
      <c r="BJ12" s="26" t="e">
        <f t="shared" si="17"/>
        <v>#DIV/0!</v>
      </c>
      <c r="BK12" s="26" t="e">
        <f>(BA12-'ModelParams Lw'!O$10)/'ModelParams Lw'!O$11</f>
        <v>#DIV/0!</v>
      </c>
      <c r="BL12" s="26" t="e">
        <f>(BB12-'ModelParams Lw'!P$10)/'ModelParams Lw'!P$11</f>
        <v>#DIV/0!</v>
      </c>
      <c r="BM12" s="26" t="e">
        <f>(BC12-'ModelParams Lw'!Q$10)/'ModelParams Lw'!Q$11</f>
        <v>#DIV/0!</v>
      </c>
      <c r="BN12" s="26" t="e">
        <f>(BD12-'ModelParams Lw'!R$10)/'ModelParams Lw'!R$11</f>
        <v>#DIV/0!</v>
      </c>
      <c r="BO12" s="26" t="e">
        <f>(BE12-'ModelParams Lw'!S$10)/'ModelParams Lw'!S$11</f>
        <v>#DIV/0!</v>
      </c>
      <c r="BP12" s="26" t="e">
        <f>(BF12-'ModelParams Lw'!T$10)/'ModelParams Lw'!T$11</f>
        <v>#DIV/0!</v>
      </c>
      <c r="BQ12" s="26" t="e">
        <f>(BG12-'ModelParams Lw'!U$10)/'ModelParams Lw'!U$11</f>
        <v>#DIV/0!</v>
      </c>
      <c r="BR12" s="26" t="e">
        <f>(BH12-'ModelParams Lw'!V$10)/'ModelParams Lw'!V$11</f>
        <v>#DIV/0!</v>
      </c>
      <c r="BS12" s="23" t="e">
        <f>IF(Calcul!$E17="SW",DEGREES(ACOS(1-(1/'ModelParams Lw'!C$25*SQRT(0.5*1.2/'Sound Power'!$C12)*('Sound Power'!$B12/3600)/('Sound Power'!$D12)/('Sound Power'!$F12)))),DEGREES(ACOS(1-(1/'ModelParams Lw'!C$29*SQRT(0.5*1.2/'Sound Power'!$C12)*('Sound Power'!$B12/3600)/('Sound Power'!$D12)/('Sound Power'!$F12)))))</f>
        <v>#DIV/0!</v>
      </c>
      <c r="BT12" s="23" t="e">
        <f>IF(Calcul!$E17="SW",DEGREES(ACOS(1-(1/'ModelParams Lw'!D$25*SQRT(0.5*1.2/'Sound Power'!$C12)*('Sound Power'!$B12/3600)/('Sound Power'!$D12)/('Sound Power'!$F12)))),DEGREES(ACOS(1-(1/'ModelParams Lw'!D$29*SQRT(0.5*1.2/'Sound Power'!$C12)*('Sound Power'!$B12/3600)/('Sound Power'!$D12)/('Sound Power'!$F12)))))</f>
        <v>#DIV/0!</v>
      </c>
      <c r="BU12" s="23" t="e">
        <f>IF(Calcul!$E17="SW",DEGREES(ACOS(1-(1/'ModelParams Lw'!E$25*SQRT(0.5*1.2/'Sound Power'!$C12)*('Sound Power'!$B12/3600)/('Sound Power'!$D12)/('Sound Power'!$F12)))),DEGREES(ACOS(1-(1/'ModelParams Lw'!E$29*SQRT(0.5*1.2/'Sound Power'!$C12)*('Sound Power'!$B12/3600)/('Sound Power'!$D12)/('Sound Power'!$F12)))))</f>
        <v>#DIV/0!</v>
      </c>
      <c r="BV12" s="23" t="e">
        <f>IF(Calcul!$E17="SW",DEGREES(ACOS(1-(1/'ModelParams Lw'!F$25*SQRT(0.5*1.2/'Sound Power'!$C12)*('Sound Power'!$B12/3600)/('Sound Power'!$D12)/('Sound Power'!$F12)))),DEGREES(ACOS(1-(1/'ModelParams Lw'!F$29*SQRT(0.5*1.2/'Sound Power'!$C12)*('Sound Power'!$B12/3600)/('Sound Power'!$D12)/('Sound Power'!$F12)))))</f>
        <v>#DIV/0!</v>
      </c>
      <c r="BW12" s="23" t="e">
        <f>IF(Calcul!$E17="SW",DEGREES(ACOS(1-(1/'ModelParams Lw'!G$25*SQRT(0.5*1.2/'Sound Power'!$C12)*('Sound Power'!$B12/3600)/('Sound Power'!$D12)/('Sound Power'!$F12)))),DEGREES(ACOS(1-(1/'ModelParams Lw'!G$29*SQRT(0.5*1.2/'Sound Power'!$C12)*('Sound Power'!$B12/3600)/('Sound Power'!$D12)/('Sound Power'!$F12)))))</f>
        <v>#DIV/0!</v>
      </c>
      <c r="BX12" s="23" t="e">
        <f>IF(Calcul!$E17="SW",DEGREES(ACOS(1-(1/'ModelParams Lw'!H$25*SQRT(0.5*1.2/'Sound Power'!$C12)*('Sound Power'!$B12/3600)/('Sound Power'!$D12)/('Sound Power'!$F12)))),DEGREES(ACOS(1-(1/'ModelParams Lw'!H$29*SQRT(0.5*1.2/'Sound Power'!$C12)*('Sound Power'!$B12/3600)/('Sound Power'!$D12)/('Sound Power'!$F12)))))</f>
        <v>#DIV/0!</v>
      </c>
      <c r="BY12" s="23" t="e">
        <f>IF(Calcul!$E17="SW",DEGREES(ACOS(1-(1/'ModelParams Lw'!I$25*SQRT(0.5*1.2/'Sound Power'!$C12)*('Sound Power'!$B12/3600)/('Sound Power'!$D12)/('Sound Power'!$F12)))),DEGREES(ACOS(1-(1/'ModelParams Lw'!I$29*SQRT(0.5*1.2/'Sound Power'!$C12)*('Sound Power'!$B12/3600)/('Sound Power'!$D12)/('Sound Power'!$F12)))))</f>
        <v>#DIV/0!</v>
      </c>
      <c r="BZ12" s="23" t="e">
        <f>IF(Calcul!$E17="SW",DEGREES(ACOS(1-(1/'ModelParams Lw'!J$25*SQRT(0.5*1.2/'Sound Power'!$C12)*('Sound Power'!$B12/3600)/('Sound Power'!$D12)/('Sound Power'!$F12)))),DEGREES(ACOS(1-(1/'ModelParams Lw'!J$29*SQRT(0.5*1.2/'Sound Power'!$C12)*('Sound Power'!$B12/3600)/('Sound Power'!$D12)/('Sound Power'!$F12)))))</f>
        <v>#DIV/0!</v>
      </c>
      <c r="CA12" s="26" t="e">
        <f>IF(Calcul!$E17="SW",'ModelParams Lw'!C$22+'ModelParams Lw'!C$23*LOG('Sound Power'!$D12/'Sound Power'!$E12)+'ModelParams Lw'!C$24*LN('Sound Power'!BS12),IF('ModelParams Lw'!C$26+'ModelParams Lw'!C$27*LOG('Sound Power'!$D12/'Sound Power'!$E12)+'ModelParams Lw'!C$28*LN('Sound Power'!BS12)&lt;'ModelParams Lw'!C$22+'ModelParams Lw'!C$23*LOG('Sound Power'!$D12/'Sound Power'!$E12)+'ModelParams Lw'!C$24*LN('Sound Power'!BS12),'ModelParams Lw'!C$22+'ModelParams Lw'!C$23*LOG('Sound Power'!$D12/'Sound Power'!$E12)+'ModelParams Lw'!C$24*LN('Sound Power'!BS12),'ModelParams Lw'!C$26+'ModelParams Lw'!C$27*LOG('Sound Power'!$D12/'Sound Power'!$E12)+'ModelParams Lw'!C$28*LN('Sound Power'!BS12)))</f>
        <v>#DIV/0!</v>
      </c>
      <c r="CB12" s="26" t="e">
        <f>IF(Calcul!$E17="SW",'ModelParams Lw'!D$22+'ModelParams Lw'!D$23*LOG('Sound Power'!$D12/'Sound Power'!$E12)+'ModelParams Lw'!D$24*LN('Sound Power'!BT12),IF('ModelParams Lw'!D$26+'ModelParams Lw'!D$27*LOG('Sound Power'!$D12/'Sound Power'!$E12)+'ModelParams Lw'!D$28*LN('Sound Power'!BT12)&lt;'ModelParams Lw'!D$22+'ModelParams Lw'!D$23*LOG('Sound Power'!$D12/'Sound Power'!$E12)+'ModelParams Lw'!D$24*LN('Sound Power'!BT12),'ModelParams Lw'!D$22+'ModelParams Lw'!D$23*LOG('Sound Power'!$D12/'Sound Power'!$E12)+'ModelParams Lw'!D$24*LN('Sound Power'!BT12),'ModelParams Lw'!D$26+'ModelParams Lw'!D$27*LOG('Sound Power'!$D12/'Sound Power'!$E12)+'ModelParams Lw'!D$28*LN('Sound Power'!BT12)))</f>
        <v>#DIV/0!</v>
      </c>
      <c r="CC12" s="26" t="e">
        <f>IF(Calcul!$E17="SW",'ModelParams Lw'!E$22+'ModelParams Lw'!E$23*LOG('Sound Power'!$D12/'Sound Power'!$E12)+'ModelParams Lw'!E$24*LN('Sound Power'!BU12),IF('ModelParams Lw'!E$26+'ModelParams Lw'!E$27*LOG('Sound Power'!$D12/'Sound Power'!$E12)+'ModelParams Lw'!E$28*LN('Sound Power'!BU12)&lt;'ModelParams Lw'!E$22+'ModelParams Lw'!E$23*LOG('Sound Power'!$D12/'Sound Power'!$E12)+'ModelParams Lw'!E$24*LN('Sound Power'!BU12),'ModelParams Lw'!E$22+'ModelParams Lw'!E$23*LOG('Sound Power'!$D12/'Sound Power'!$E12)+'ModelParams Lw'!E$24*LN('Sound Power'!BU12),'ModelParams Lw'!E$26+'ModelParams Lw'!E$27*LOG('Sound Power'!$D12/'Sound Power'!$E12)+'ModelParams Lw'!E$28*LN('Sound Power'!BU12)))</f>
        <v>#DIV/0!</v>
      </c>
      <c r="CD12" s="26" t="e">
        <f>IF(Calcul!$E17="SW",'ModelParams Lw'!F$22+'ModelParams Lw'!F$23*LOG('Sound Power'!$D12/'Sound Power'!$E12)+'ModelParams Lw'!F$24*LN('Sound Power'!BV12),IF('ModelParams Lw'!F$26+'ModelParams Lw'!F$27*LOG('Sound Power'!$D12/'Sound Power'!$E12)+'ModelParams Lw'!F$28*LN('Sound Power'!BV12)&lt;'ModelParams Lw'!F$22+'ModelParams Lw'!F$23*LOG('Sound Power'!$D12/'Sound Power'!$E12)+'ModelParams Lw'!F$24*LN('Sound Power'!BV12),'ModelParams Lw'!F$22+'ModelParams Lw'!F$23*LOG('Sound Power'!$D12/'Sound Power'!$E12)+'ModelParams Lw'!F$24*LN('Sound Power'!BV12),'ModelParams Lw'!F$26+'ModelParams Lw'!F$27*LOG('Sound Power'!$D12/'Sound Power'!$E12)+'ModelParams Lw'!F$28*LN('Sound Power'!BV12)))</f>
        <v>#DIV/0!</v>
      </c>
      <c r="CE12" s="26" t="e">
        <f>IF(Calcul!$E17="SW",'ModelParams Lw'!G$22+'ModelParams Lw'!G$23*LOG('Sound Power'!$D12/'Sound Power'!$E12)+'ModelParams Lw'!G$24*LN('Sound Power'!BW12),IF('ModelParams Lw'!G$26+'ModelParams Lw'!G$27*LOG('Sound Power'!$D12/'Sound Power'!$E12)+'ModelParams Lw'!G$28*LN('Sound Power'!BW12)&lt;'ModelParams Lw'!G$22+'ModelParams Lw'!G$23*LOG('Sound Power'!$D12/'Sound Power'!$E12)+'ModelParams Lw'!G$24*LN('Sound Power'!BW12),'ModelParams Lw'!G$22+'ModelParams Lw'!G$23*LOG('Sound Power'!$D12/'Sound Power'!$E12)+'ModelParams Lw'!G$24*LN('Sound Power'!BW12),'ModelParams Lw'!G$26+'ModelParams Lw'!G$27*LOG('Sound Power'!$D12/'Sound Power'!$E12)+'ModelParams Lw'!G$28*LN('Sound Power'!BW12)))</f>
        <v>#DIV/0!</v>
      </c>
      <c r="CF12" s="26" t="e">
        <f>IF(Calcul!$E17="SW",'ModelParams Lw'!H$22+'ModelParams Lw'!H$23*LOG('Sound Power'!$D12/'Sound Power'!$E12)+'ModelParams Lw'!H$24*LN('Sound Power'!BX12),IF('ModelParams Lw'!H$26+'ModelParams Lw'!H$27*LOG('Sound Power'!$D12/'Sound Power'!$E12)+'ModelParams Lw'!H$28*LN('Sound Power'!BX12)&lt;'ModelParams Lw'!H$22+'ModelParams Lw'!H$23*LOG('Sound Power'!$D12/'Sound Power'!$E12)+'ModelParams Lw'!H$24*LN('Sound Power'!BX12),'ModelParams Lw'!H$22+'ModelParams Lw'!H$23*LOG('Sound Power'!$D12/'Sound Power'!$E12)+'ModelParams Lw'!H$24*LN('Sound Power'!BX12),'ModelParams Lw'!H$26+'ModelParams Lw'!H$27*LOG('Sound Power'!$D12/'Sound Power'!$E12)+'ModelParams Lw'!H$28*LN('Sound Power'!BX12)))</f>
        <v>#DIV/0!</v>
      </c>
      <c r="CG12" s="26" t="e">
        <f>IF(Calcul!$E17="SW",'ModelParams Lw'!I$22+'ModelParams Lw'!I$23*LOG('Sound Power'!$D12/'Sound Power'!$E12)+'ModelParams Lw'!I$24*LN('Sound Power'!BY12),IF('ModelParams Lw'!I$26+'ModelParams Lw'!I$27*LOG('Sound Power'!$D12/'Sound Power'!$E12)+'ModelParams Lw'!I$28*LN('Sound Power'!BY12)&lt;'ModelParams Lw'!I$22+'ModelParams Lw'!I$23*LOG('Sound Power'!$D12/'Sound Power'!$E12)+'ModelParams Lw'!I$24*LN('Sound Power'!BY12),'ModelParams Lw'!I$22+'ModelParams Lw'!I$23*LOG('Sound Power'!$D12/'Sound Power'!$E12)+'ModelParams Lw'!I$24*LN('Sound Power'!BY12),'ModelParams Lw'!I$26+'ModelParams Lw'!I$27*LOG('Sound Power'!$D12/'Sound Power'!$E12)+'ModelParams Lw'!I$28*LN('Sound Power'!BY12)))</f>
        <v>#DIV/0!</v>
      </c>
      <c r="CH12" s="26" t="e">
        <f>IF(Calcul!$E17="SW",'ModelParams Lw'!J$22+'ModelParams Lw'!J$23*LOG('Sound Power'!$D12/'Sound Power'!$E12)+'ModelParams Lw'!J$24*LN('Sound Power'!BZ12),IF('ModelParams Lw'!J$26+'ModelParams Lw'!J$27*LOG('Sound Power'!$D12/'Sound Power'!$E12)+'ModelParams Lw'!J$28*LN('Sound Power'!BZ12)&lt;'ModelParams Lw'!J$22+'ModelParams Lw'!J$23*LOG('Sound Power'!$D12/'Sound Power'!$E12)+'ModelParams Lw'!J$24*LN('Sound Power'!BZ12),'ModelParams Lw'!J$22+'ModelParams Lw'!J$23*LOG('Sound Power'!$D12/'Sound Power'!$E12)+'ModelParams Lw'!J$24*LN('Sound Power'!BZ12),'ModelParams Lw'!J$26+'ModelParams Lw'!J$27*LOG('Sound Power'!$D12/'Sound Power'!$E12)+'ModelParams Lw'!J$28*LN('Sound Power'!BZ12)))</f>
        <v>#DIV/0!</v>
      </c>
      <c r="CI12" s="26" t="e">
        <f t="shared" si="25"/>
        <v>#DIV/0!</v>
      </c>
      <c r="CJ12" s="26" t="e">
        <f t="shared" si="18"/>
        <v>#DIV/0!</v>
      </c>
      <c r="CK12" s="26" t="e">
        <f t="shared" si="19"/>
        <v>#DIV/0!</v>
      </c>
      <c r="CL12" s="26" t="e">
        <f t="shared" si="26"/>
        <v>#DIV/0!</v>
      </c>
      <c r="CM12" s="26" t="e">
        <f t="shared" si="20"/>
        <v>#DIV/0!</v>
      </c>
      <c r="CN12" s="26" t="e">
        <f t="shared" si="21"/>
        <v>#DIV/0!</v>
      </c>
      <c r="CO12" s="26" t="e">
        <f t="shared" si="22"/>
        <v>#DIV/0!</v>
      </c>
      <c r="CP12" s="26" t="e">
        <f t="shared" si="23"/>
        <v>#DIV/0!</v>
      </c>
      <c r="CQ12" s="26" t="e">
        <f>10*LOG10(IF(CI12="",0,POWER(10,((CI12+'ModelParams Lw'!$O$4)/10))) +IF(CJ12="",0,POWER(10,((CJ12+'ModelParams Lw'!$P$4)/10))) +IF(CK12="",0,POWER(10,((CK12+'ModelParams Lw'!$Q$4)/10))) +IF(CL12="",0,POWER(10,((CL12+'ModelParams Lw'!$R$4)/10))) +IF(CM12="",0,POWER(10,((CM12+'ModelParams Lw'!$S$4)/10))) +IF(CN12="",0,POWER(10,((CN12+'ModelParams Lw'!$T$4)/10))) +IF(CO12="",0,POWER(10,((CO12+'ModelParams Lw'!$U$4)/10)))+IF(CP12="",0,POWER(10,((CP12+'ModelParams Lw'!$V$4)/10))))</f>
        <v>#DIV/0!</v>
      </c>
      <c r="CR12" s="26" t="e">
        <f t="shared" si="24"/>
        <v>#DIV/0!</v>
      </c>
      <c r="CS12" s="26" t="e">
        <f>(CI12-'ModelParams Lw'!$O$10)/'ModelParams Lw'!$O$11</f>
        <v>#DIV/0!</v>
      </c>
      <c r="CT12" s="26" t="e">
        <f>(CJ12-'ModelParams Lw'!$P$10)/'ModelParams Lw'!$P$11</f>
        <v>#DIV/0!</v>
      </c>
      <c r="CU12" s="26" t="e">
        <f>(CK12-'ModelParams Lw'!$Q$10)/'ModelParams Lw'!$Q$11</f>
        <v>#DIV/0!</v>
      </c>
      <c r="CV12" s="26" t="e">
        <f>(CL12-'ModelParams Lw'!$R$10)/'ModelParams Lw'!$R$11</f>
        <v>#DIV/0!</v>
      </c>
      <c r="CW12" s="26" t="e">
        <f>(CM12-'ModelParams Lw'!$S$10)/'ModelParams Lw'!$S$11</f>
        <v>#DIV/0!</v>
      </c>
      <c r="CX12" s="26" t="e">
        <f>(CN12-'ModelParams Lw'!$T$10)/'ModelParams Lw'!$T$11</f>
        <v>#DIV/0!</v>
      </c>
      <c r="CY12" s="26" t="e">
        <f>(CO12-'ModelParams Lw'!$U$10)/'ModelParams Lw'!$U$11</f>
        <v>#DIV/0!</v>
      </c>
      <c r="CZ12" s="26" t="e">
        <f>(CP12-'ModelParams Lw'!$V$10)/'ModelParams Lw'!$V$11</f>
        <v>#DIV/0!</v>
      </c>
    </row>
    <row r="13" spans="1:104" x14ac:dyDescent="0.2">
      <c r="A13" s="13">
        <f>Calcul!A18</f>
        <v>0</v>
      </c>
      <c r="B13" s="13">
        <f t="shared" si="2"/>
        <v>0</v>
      </c>
      <c r="C13" s="13">
        <f>Calcul!B18</f>
        <v>0</v>
      </c>
      <c r="D13" s="13">
        <f>Calcul!C18/1000</f>
        <v>0</v>
      </c>
      <c r="E13" s="13">
        <f>Calcul!D18/1000</f>
        <v>0</v>
      </c>
      <c r="F13" s="13">
        <f t="shared" si="3"/>
        <v>0</v>
      </c>
      <c r="G13" s="23" t="e">
        <f>DEGREES(ACOS(1-(1/'ModelParams Lw'!B$15*SQRT(0.5*1.2/'Sound Power'!$C13)*('Sound Power'!$B13/3600)/('Sound Power'!$D13)/('Sound Power'!$F13))))</f>
        <v>#DIV/0!</v>
      </c>
      <c r="H13" s="23" t="e">
        <f>DEGREES(ACOS(1-(1/'ModelParams Lw'!C$15*SQRT(0.5*1.2/'Sound Power'!$C13)*('Sound Power'!$B13/3600)/('Sound Power'!$D13)/('Sound Power'!$F13))))</f>
        <v>#DIV/0!</v>
      </c>
      <c r="I13" s="23" t="e">
        <f>DEGREES(ACOS(1-(1/'ModelParams Lw'!D$15*SQRT(0.5*1.2/'Sound Power'!$C13)*('Sound Power'!$B13/3600)/('Sound Power'!$D13)/('Sound Power'!$F13))))</f>
        <v>#DIV/0!</v>
      </c>
      <c r="J13" s="23" t="e">
        <f>DEGREES(ACOS(1-(1/'ModelParams Lw'!E$15*SQRT(0.5*1.2/'Sound Power'!$C13)*('Sound Power'!$B13/3600)/('Sound Power'!$D13)/('Sound Power'!$F13))))</f>
        <v>#DIV/0!</v>
      </c>
      <c r="K13" s="23" t="e">
        <f>DEGREES(ACOS(1-(1/'ModelParams Lw'!F$15*SQRT(0.5*1.2/'Sound Power'!$C13)*('Sound Power'!$B13/3600)/('Sound Power'!$D13)/('Sound Power'!$F13))))</f>
        <v>#DIV/0!</v>
      </c>
      <c r="L13" s="23" t="e">
        <f>DEGREES(ACOS(1-(1/'ModelParams Lw'!G$15*SQRT(0.5*1.2/'Sound Power'!$C13)*('Sound Power'!$B13/3600)/('Sound Power'!$D13)/('Sound Power'!$F13))))</f>
        <v>#DIV/0!</v>
      </c>
      <c r="M13" s="23" t="e">
        <f>DEGREES(ACOS(1-(1/'ModelParams Lw'!H$15*SQRT(0.5*1.2/'Sound Power'!$C13)*('Sound Power'!$B13/3600)/('Sound Power'!$D13)/('Sound Power'!$F13))))</f>
        <v>#DIV/0!</v>
      </c>
      <c r="N13" s="23" t="e">
        <f>DEGREES(ACOS(1-(1/'ModelParams Lw'!I$15*SQRT(0.5*1.2/'Sound Power'!$C13)*('Sound Power'!$B13/3600)/('Sound Power'!$D13)/('Sound Power'!$F13))))</f>
        <v>#DIV/0!</v>
      </c>
      <c r="O13" s="26" t="e">
        <f>('ModelParams Lw'!B$4*LN('Sound Power'!G13)/(1+EXP(-('Sound Power'!$D13*1000+'ModelParams Lw'!B$6)/'ModelParams Lw'!B$7))+'ModelParams Lw'!B$5)*LN('Sound Power'!$B13)-('ModelParams Lw'!B$8+'ModelParams Lw'!B$9*$D13+'ModelParams Lw'!B$10*'Sound Power'!$F13^'ModelParams Lw'!B$14+'ModelParams Lw'!B$11*LN('Sound Power'!G13)+'ModelParams Lw'!B$12*'Sound Power'!$D13*'Sound Power'!$F13+'ModelParams Lw'!B$13*'Sound Power'!$D13*LN('Sound Power'!G13))</f>
        <v>#DIV/0!</v>
      </c>
      <c r="P13" s="26" t="e">
        <f>('ModelParams Lw'!C$4*LN('Sound Power'!H13)/(1+EXP(-('Sound Power'!$D13*1000+'ModelParams Lw'!C$6)/'ModelParams Lw'!C$7))+'ModelParams Lw'!C$5)*LN('Sound Power'!$B13)-('ModelParams Lw'!C$8+'ModelParams Lw'!C$9*$D13+'ModelParams Lw'!C$10*'Sound Power'!$F13^'ModelParams Lw'!C$14+'ModelParams Lw'!C$11*LN('Sound Power'!H13)+'ModelParams Lw'!C$12*'Sound Power'!$D13*'Sound Power'!$F13+'ModelParams Lw'!C$13*'Sound Power'!$D13*LN('Sound Power'!H13))</f>
        <v>#DIV/0!</v>
      </c>
      <c r="Q13" s="26" t="e">
        <f>('ModelParams Lw'!D$4*LN('Sound Power'!I13)/(1+EXP(-('Sound Power'!$D13*1000+'ModelParams Lw'!D$6)/'ModelParams Lw'!D$7))+'ModelParams Lw'!D$5)*LN('Sound Power'!$B13)-('ModelParams Lw'!D$8+'ModelParams Lw'!D$9*$D13+'ModelParams Lw'!D$10*'Sound Power'!$F13^'ModelParams Lw'!D$14+'ModelParams Lw'!D$11*LN('Sound Power'!I13)+'ModelParams Lw'!D$12*'Sound Power'!$D13*'Sound Power'!$F13+'ModelParams Lw'!D$13*'Sound Power'!$D13*LN('Sound Power'!I13))</f>
        <v>#DIV/0!</v>
      </c>
      <c r="R13" s="26" t="e">
        <f>('ModelParams Lw'!E$4*LN('Sound Power'!J13)/(1+EXP(-('Sound Power'!$D13*1000+'ModelParams Lw'!E$6)/'ModelParams Lw'!E$7))+'ModelParams Lw'!E$5)*LN('Sound Power'!$B13)-('ModelParams Lw'!E$8+'ModelParams Lw'!E$9*$D13+'ModelParams Lw'!E$10*'Sound Power'!$F13^'ModelParams Lw'!E$14+'ModelParams Lw'!E$11*LN('Sound Power'!J13)+'ModelParams Lw'!E$12*'Sound Power'!$D13*'Sound Power'!$F13+'ModelParams Lw'!E$13*'Sound Power'!$D13*LN('Sound Power'!J13))</f>
        <v>#DIV/0!</v>
      </c>
      <c r="S13" s="26" t="e">
        <f>('ModelParams Lw'!F$4*LN('Sound Power'!K13)/(1+EXP(-('Sound Power'!$D13*1000+'ModelParams Lw'!F$6)/'ModelParams Lw'!F$7))+'ModelParams Lw'!F$5)*LN('Sound Power'!$B13)-('ModelParams Lw'!F$8+'ModelParams Lw'!F$9*$D13+'ModelParams Lw'!F$10*'Sound Power'!$F13^'ModelParams Lw'!F$14+'ModelParams Lw'!F$11*LN('Sound Power'!K13)+'ModelParams Lw'!F$12*'Sound Power'!$D13*'Sound Power'!$F13+'ModelParams Lw'!F$13*'Sound Power'!$D13*LN('Sound Power'!K13))</f>
        <v>#DIV/0!</v>
      </c>
      <c r="T13" s="26" t="e">
        <f>('ModelParams Lw'!G$4*LN('Sound Power'!L13)/(1+EXP(-('Sound Power'!$D13*1000+'ModelParams Lw'!G$6)/'ModelParams Lw'!G$7))+'ModelParams Lw'!G$5)*LN('Sound Power'!$B13)-('ModelParams Lw'!G$8+'ModelParams Lw'!G$9*$D13+'ModelParams Lw'!G$10*'Sound Power'!$F13^'ModelParams Lw'!G$14+'ModelParams Lw'!G$11*LN('Sound Power'!L13)+'ModelParams Lw'!G$12*'Sound Power'!$D13*'Sound Power'!$F13+'ModelParams Lw'!G$13*'Sound Power'!$D13*LN('Sound Power'!L13))</f>
        <v>#DIV/0!</v>
      </c>
      <c r="U13" s="26" t="e">
        <f>('ModelParams Lw'!H$4*LN('Sound Power'!M13)/(1+EXP(-('Sound Power'!$D13*1000+'ModelParams Lw'!H$6)/'ModelParams Lw'!H$7))+'ModelParams Lw'!H$5)*LN('Sound Power'!$B13)-('ModelParams Lw'!H$8+'ModelParams Lw'!H$9*$D13+'ModelParams Lw'!H$10*'Sound Power'!$F13^'ModelParams Lw'!H$14+'ModelParams Lw'!H$11*LN('Sound Power'!M13)+'ModelParams Lw'!H$12*'Sound Power'!$D13*'Sound Power'!$F13+'ModelParams Lw'!H$13*'Sound Power'!$D13*LN('Sound Power'!M13))</f>
        <v>#DIV/0!</v>
      </c>
      <c r="V13" s="26" t="e">
        <f>('ModelParams Lw'!I$4*LN('Sound Power'!N13)/(1+EXP(-('Sound Power'!$D13*1000+'ModelParams Lw'!I$6)/'ModelParams Lw'!I$7))+'ModelParams Lw'!I$5)*LN('Sound Power'!$B13)-('ModelParams Lw'!I$8+'ModelParams Lw'!I$9*$D13+'ModelParams Lw'!I$10*'Sound Power'!$F13^'ModelParams Lw'!I$14+'ModelParams Lw'!I$11*LN('Sound Power'!N13)+'ModelParams Lw'!I$12*'Sound Power'!$D13*'Sound Power'!$F13+'ModelParams Lw'!I$13*'Sound Power'!$D13*LN('Sound Power'!N13))</f>
        <v>#DIV/0!</v>
      </c>
      <c r="W13" s="26" t="e">
        <f>10*LOG10(IF(O13="",0,POWER(10,((O13+'ModelParams Lw'!$O$4)/10))) +IF(P13="",0,POWER(10,((P13+'ModelParams Lw'!$P$4)/10))) +IF(Q13="",0,POWER(10,((Q13+'ModelParams Lw'!$Q$4)/10))) +IF(R13="",0,POWER(10,((R13+'ModelParams Lw'!$R$4)/10))) +IF(S13="",0,POWER(10,((S13+'ModelParams Lw'!$S$4)/10))) +IF(T13="",0,POWER(10,((T13+'ModelParams Lw'!$T$4)/10))) +IF(U13="",0,POWER(10,((U13+'ModelParams Lw'!$U$4)/10)))+IF(V13="",0,POWER(10,((V13+'ModelParams Lw'!$V$4)/10))))</f>
        <v>#DIV/0!</v>
      </c>
      <c r="X13" s="26" t="e">
        <f t="shared" si="4"/>
        <v>#DIV/0!</v>
      </c>
      <c r="Y13" s="26" t="e">
        <f>(O13-'ModelParams Lw'!O$10)/'ModelParams Lw'!O$11</f>
        <v>#DIV/0!</v>
      </c>
      <c r="Z13" s="26" t="e">
        <f>(P13-'ModelParams Lw'!P$10)/'ModelParams Lw'!P$11</f>
        <v>#DIV/0!</v>
      </c>
      <c r="AA13" s="26" t="e">
        <f>(Q13-'ModelParams Lw'!Q$10)/'ModelParams Lw'!Q$11</f>
        <v>#DIV/0!</v>
      </c>
      <c r="AB13" s="26" t="e">
        <f>(R13-'ModelParams Lw'!R$10)/'ModelParams Lw'!R$11</f>
        <v>#DIV/0!</v>
      </c>
      <c r="AC13" s="26" t="e">
        <f>(S13-'ModelParams Lw'!S$10)/'ModelParams Lw'!S$11</f>
        <v>#DIV/0!</v>
      </c>
      <c r="AD13" s="26" t="e">
        <f>(T13-'ModelParams Lw'!T$10)/'ModelParams Lw'!T$11</f>
        <v>#DIV/0!</v>
      </c>
      <c r="AE13" s="26" t="e">
        <f>(U13-'ModelParams Lw'!U$10)/'ModelParams Lw'!U$11</f>
        <v>#DIV/0!</v>
      </c>
      <c r="AF13" s="26" t="e">
        <f>(V13-'ModelParams Lw'!V$10)/'ModelParams Lw'!V$11</f>
        <v>#DIV/0!</v>
      </c>
      <c r="AG13" s="26" t="e">
        <f t="shared" si="5"/>
        <v>#DIV/0!</v>
      </c>
      <c r="AH13" s="26" t="e">
        <f>VLOOKUP(D13*1000,'ModelParams Lw'!$A$38:$D$58,4)</f>
        <v>#N/A</v>
      </c>
      <c r="AI13" s="56" t="e">
        <f>VLOOKUP(D13*1000,'ModelParams Lw'!$A$38:$D$58,2)</f>
        <v>#N/A</v>
      </c>
      <c r="AJ13" s="46" t="e">
        <f t="shared" si="6"/>
        <v>#DIV/0!</v>
      </c>
      <c r="AK13" s="26" t="e">
        <f t="shared" si="7"/>
        <v>#VALUE!</v>
      </c>
      <c r="AL13" s="26" t="e">
        <f>IF($AI13=100,'ModelParams Lw'!R$35*'Sound Power'!$AH13^2+'ModelParams Lw'!R$36*'Sound Power'!$AH13+'ModelParams Lw'!R$37,IF($AI13=150,'ModelParams Lw'!R$38*'Sound Power'!$AH13^2+'ModelParams Lw'!R$39*'Sound Power'!$AH13+'ModelParams Lw'!R$40,'ModelParams Lw'!R$41*'Sound Power'!$AH13^2+'ModelParams Lw'!R$42*'Sound Power'!$AH13+'ModelParams Lw'!R$43))</f>
        <v>#N/A</v>
      </c>
      <c r="AM13" s="26" t="e">
        <f>IF($AI13=100,'ModelParams Lw'!S$35*'Sound Power'!$AH13^2+'ModelParams Lw'!S$36*'Sound Power'!$AH13+'ModelParams Lw'!S$37,IF($AI13=150,'ModelParams Lw'!S$38*'Sound Power'!$AH13^2+'ModelParams Lw'!S$39*'Sound Power'!$AH13+'ModelParams Lw'!S$40,'ModelParams Lw'!S$41*'Sound Power'!$AH13^2+'ModelParams Lw'!S$42*'Sound Power'!$AH13+'ModelParams Lw'!S$43))</f>
        <v>#N/A</v>
      </c>
      <c r="AN13" s="26" t="e">
        <f>IF($AI13=100,'ModelParams Lw'!T$35*'Sound Power'!$AH13^2+'ModelParams Lw'!T$36*'Sound Power'!$AH13+'ModelParams Lw'!T$37,IF($AI13=150,'ModelParams Lw'!T$38*'Sound Power'!$AH13^2+'ModelParams Lw'!T$39*'Sound Power'!$AH13+'ModelParams Lw'!T$40,'ModelParams Lw'!T$41*'Sound Power'!$AH13^2+'ModelParams Lw'!T$42*'Sound Power'!$AH13+'ModelParams Lw'!T$43))</f>
        <v>#N/A</v>
      </c>
      <c r="AO13" s="26" t="e">
        <f>IF($AI13=100,'ModelParams Lw'!U$35*'Sound Power'!$AH13^2+'ModelParams Lw'!U$36*'Sound Power'!$AH13+'ModelParams Lw'!U$37,IF($AI13=150,'ModelParams Lw'!U$38*'Sound Power'!$AH13^2+'ModelParams Lw'!U$39*'Sound Power'!$AH13+'ModelParams Lw'!U$40,'ModelParams Lw'!U$41*'Sound Power'!$AH13^2+'ModelParams Lw'!U$42*'Sound Power'!$AH13+'ModelParams Lw'!U$43))</f>
        <v>#N/A</v>
      </c>
      <c r="AP13" s="26" t="e">
        <f>IF($AI13=100,'ModelParams Lw'!V$35*'Sound Power'!$AH13^2+'ModelParams Lw'!V$36*'Sound Power'!$AH13+'ModelParams Lw'!V$37,IF($AI13=150,'ModelParams Lw'!V$38*'Sound Power'!$AH13^2+'ModelParams Lw'!V$39*'Sound Power'!$AH13+'ModelParams Lw'!V$40,'ModelParams Lw'!V$41*'Sound Power'!$AH13^2+'ModelParams Lw'!V$42*'Sound Power'!$AH13+'ModelParams Lw'!V$43))</f>
        <v>#N/A</v>
      </c>
      <c r="AQ13" s="26" t="e">
        <f>IF($AI13=100,'ModelParams Lw'!W$35*'Sound Power'!$AH13^2+'ModelParams Lw'!W$36*'Sound Power'!$AH13+'ModelParams Lw'!W$37,IF($AI13=150,'ModelParams Lw'!W$38*'Sound Power'!$AH13^2+'ModelParams Lw'!W$39*'Sound Power'!$AH13+'ModelParams Lw'!W$40,'ModelParams Lw'!W$41*'Sound Power'!$AH13^2+'ModelParams Lw'!W$42*'Sound Power'!$AH13+'ModelParams Lw'!W$43))</f>
        <v>#N/A</v>
      </c>
      <c r="AR13" s="26" t="e">
        <f t="shared" si="8"/>
        <v>#VALUE!</v>
      </c>
      <c r="AS13" s="26" t="e">
        <f>IF(26.83*LN($AJ13)-11.791-'ModelParams Lw'!B$35&lt;0,0,26.83*LN($AJ13)-11.791-'ModelParams Lw'!B$35)</f>
        <v>#DIV/0!</v>
      </c>
      <c r="AT13" s="26" t="e">
        <f>IF(26.83*LN($AJ13)-11.791-'ModelParams Lw'!C$35&lt;0,0,26.83*LN($AJ13)-11.791-'ModelParams Lw'!C$35)</f>
        <v>#DIV/0!</v>
      </c>
      <c r="AU13" s="26" t="e">
        <f>IF(26.83*LN($AJ13)-11.791-'ModelParams Lw'!D$35&lt;0,0,26.83*LN($AJ13)-11.791-'ModelParams Lw'!D$35)</f>
        <v>#DIV/0!</v>
      </c>
      <c r="AV13" s="26" t="e">
        <f>IF(26.83*LN($AJ13)-11.791-'ModelParams Lw'!E$35&lt;0,0,26.83*LN($AJ13)-11.791-'ModelParams Lw'!E$35)</f>
        <v>#DIV/0!</v>
      </c>
      <c r="AW13" s="26" t="e">
        <f>IF(26.83*LN($AJ13)-11.791-'ModelParams Lw'!F$35&lt;0,0,26.83*LN($AJ13)-11.791-'ModelParams Lw'!F$35)</f>
        <v>#DIV/0!</v>
      </c>
      <c r="AX13" s="26" t="e">
        <f>IF(26.83*LN($AJ13)-11.791-'ModelParams Lw'!G$35&lt;0,0,26.83*LN($AJ13)-11.791-'ModelParams Lw'!G$35)</f>
        <v>#DIV/0!</v>
      </c>
      <c r="AY13" s="26" t="e">
        <f>IF(26.83*LN($AJ13)-11.791-'ModelParams Lw'!H$35&lt;0,0,26.83*LN($AJ13)-11.791-'ModelParams Lw'!H$35)</f>
        <v>#DIV/0!</v>
      </c>
      <c r="AZ13" s="26" t="e">
        <f>IF(26.83*LN($AJ13)-11.791-'ModelParams Lw'!I$35&lt;0,0,26.83*LN($AJ13)-11.791-'ModelParams Lw'!I$35)</f>
        <v>#DIV/0!</v>
      </c>
      <c r="BA13" s="26" t="e">
        <f t="shared" si="9"/>
        <v>#DIV/0!</v>
      </c>
      <c r="BB13" s="26" t="e">
        <f t="shared" si="10"/>
        <v>#DIV/0!</v>
      </c>
      <c r="BC13" s="26" t="e">
        <f t="shared" si="11"/>
        <v>#DIV/0!</v>
      </c>
      <c r="BD13" s="26" t="e">
        <f t="shared" si="12"/>
        <v>#DIV/0!</v>
      </c>
      <c r="BE13" s="26" t="e">
        <f t="shared" si="13"/>
        <v>#DIV/0!</v>
      </c>
      <c r="BF13" s="26" t="e">
        <f t="shared" si="14"/>
        <v>#DIV/0!</v>
      </c>
      <c r="BG13" s="26" t="e">
        <f t="shared" si="15"/>
        <v>#DIV/0!</v>
      </c>
      <c r="BH13" s="26" t="e">
        <f t="shared" si="16"/>
        <v>#DIV/0!</v>
      </c>
      <c r="BI13" s="26" t="e">
        <f>10*LOG10(IF(BA13="",0,POWER(10,((BA13+'ModelParams Lw'!$O$4)/10))) +IF(BB13="",0,POWER(10,((BB13+'ModelParams Lw'!$P$4)/10))) +IF(BC13="",0,POWER(10,((BC13+'ModelParams Lw'!$Q$4)/10))) +IF(BD13="",0,POWER(10,((BD13+'ModelParams Lw'!$R$4)/10))) +IF(BE13="",0,POWER(10,((BE13+'ModelParams Lw'!$S$4)/10))) +IF(BF13="",0,POWER(10,((BF13+'ModelParams Lw'!$T$4)/10))) +IF(BG13="",0,POWER(10,((BG13+'ModelParams Lw'!$U$4)/10)))+IF(BH13="",0,POWER(10,((BH13+'ModelParams Lw'!$V$4)/10))))</f>
        <v>#DIV/0!</v>
      </c>
      <c r="BJ13" s="26" t="e">
        <f t="shared" si="17"/>
        <v>#DIV/0!</v>
      </c>
      <c r="BK13" s="26" t="e">
        <f>(BA13-'ModelParams Lw'!O$10)/'ModelParams Lw'!O$11</f>
        <v>#DIV/0!</v>
      </c>
      <c r="BL13" s="26" t="e">
        <f>(BB13-'ModelParams Lw'!P$10)/'ModelParams Lw'!P$11</f>
        <v>#DIV/0!</v>
      </c>
      <c r="BM13" s="26" t="e">
        <f>(BC13-'ModelParams Lw'!Q$10)/'ModelParams Lw'!Q$11</f>
        <v>#DIV/0!</v>
      </c>
      <c r="BN13" s="26" t="e">
        <f>(BD13-'ModelParams Lw'!R$10)/'ModelParams Lw'!R$11</f>
        <v>#DIV/0!</v>
      </c>
      <c r="BO13" s="26" t="e">
        <f>(BE13-'ModelParams Lw'!S$10)/'ModelParams Lw'!S$11</f>
        <v>#DIV/0!</v>
      </c>
      <c r="BP13" s="26" t="e">
        <f>(BF13-'ModelParams Lw'!T$10)/'ModelParams Lw'!T$11</f>
        <v>#DIV/0!</v>
      </c>
      <c r="BQ13" s="26" t="e">
        <f>(BG13-'ModelParams Lw'!U$10)/'ModelParams Lw'!U$11</f>
        <v>#DIV/0!</v>
      </c>
      <c r="BR13" s="26" t="e">
        <f>(BH13-'ModelParams Lw'!V$10)/'ModelParams Lw'!V$11</f>
        <v>#DIV/0!</v>
      </c>
      <c r="BS13" s="23" t="e">
        <f>IF(Calcul!$E18="SW",DEGREES(ACOS(1-(1/'ModelParams Lw'!C$25*SQRT(0.5*1.2/'Sound Power'!$C13)*('Sound Power'!$B13/3600)/('Sound Power'!$D13)/('Sound Power'!$F13)))),DEGREES(ACOS(1-(1/'ModelParams Lw'!C$29*SQRT(0.5*1.2/'Sound Power'!$C13)*('Sound Power'!$B13/3600)/('Sound Power'!$D13)/('Sound Power'!$F13)))))</f>
        <v>#DIV/0!</v>
      </c>
      <c r="BT13" s="23" t="e">
        <f>IF(Calcul!$E18="SW",DEGREES(ACOS(1-(1/'ModelParams Lw'!D$25*SQRT(0.5*1.2/'Sound Power'!$C13)*('Sound Power'!$B13/3600)/('Sound Power'!$D13)/('Sound Power'!$F13)))),DEGREES(ACOS(1-(1/'ModelParams Lw'!D$29*SQRT(0.5*1.2/'Sound Power'!$C13)*('Sound Power'!$B13/3600)/('Sound Power'!$D13)/('Sound Power'!$F13)))))</f>
        <v>#DIV/0!</v>
      </c>
      <c r="BU13" s="23" t="e">
        <f>IF(Calcul!$E18="SW",DEGREES(ACOS(1-(1/'ModelParams Lw'!E$25*SQRT(0.5*1.2/'Sound Power'!$C13)*('Sound Power'!$B13/3600)/('Sound Power'!$D13)/('Sound Power'!$F13)))),DEGREES(ACOS(1-(1/'ModelParams Lw'!E$29*SQRT(0.5*1.2/'Sound Power'!$C13)*('Sound Power'!$B13/3600)/('Sound Power'!$D13)/('Sound Power'!$F13)))))</f>
        <v>#DIV/0!</v>
      </c>
      <c r="BV13" s="23" t="e">
        <f>IF(Calcul!$E18="SW",DEGREES(ACOS(1-(1/'ModelParams Lw'!F$25*SQRT(0.5*1.2/'Sound Power'!$C13)*('Sound Power'!$B13/3600)/('Sound Power'!$D13)/('Sound Power'!$F13)))),DEGREES(ACOS(1-(1/'ModelParams Lw'!F$29*SQRT(0.5*1.2/'Sound Power'!$C13)*('Sound Power'!$B13/3600)/('Sound Power'!$D13)/('Sound Power'!$F13)))))</f>
        <v>#DIV/0!</v>
      </c>
      <c r="BW13" s="23" t="e">
        <f>IF(Calcul!$E18="SW",DEGREES(ACOS(1-(1/'ModelParams Lw'!G$25*SQRT(0.5*1.2/'Sound Power'!$C13)*('Sound Power'!$B13/3600)/('Sound Power'!$D13)/('Sound Power'!$F13)))),DEGREES(ACOS(1-(1/'ModelParams Lw'!G$29*SQRT(0.5*1.2/'Sound Power'!$C13)*('Sound Power'!$B13/3600)/('Sound Power'!$D13)/('Sound Power'!$F13)))))</f>
        <v>#DIV/0!</v>
      </c>
      <c r="BX13" s="23" t="e">
        <f>IF(Calcul!$E18="SW",DEGREES(ACOS(1-(1/'ModelParams Lw'!H$25*SQRT(0.5*1.2/'Sound Power'!$C13)*('Sound Power'!$B13/3600)/('Sound Power'!$D13)/('Sound Power'!$F13)))),DEGREES(ACOS(1-(1/'ModelParams Lw'!H$29*SQRT(0.5*1.2/'Sound Power'!$C13)*('Sound Power'!$B13/3600)/('Sound Power'!$D13)/('Sound Power'!$F13)))))</f>
        <v>#DIV/0!</v>
      </c>
      <c r="BY13" s="23" t="e">
        <f>IF(Calcul!$E18="SW",DEGREES(ACOS(1-(1/'ModelParams Lw'!I$25*SQRT(0.5*1.2/'Sound Power'!$C13)*('Sound Power'!$B13/3600)/('Sound Power'!$D13)/('Sound Power'!$F13)))),DEGREES(ACOS(1-(1/'ModelParams Lw'!I$29*SQRT(0.5*1.2/'Sound Power'!$C13)*('Sound Power'!$B13/3600)/('Sound Power'!$D13)/('Sound Power'!$F13)))))</f>
        <v>#DIV/0!</v>
      </c>
      <c r="BZ13" s="23" t="e">
        <f>IF(Calcul!$E18="SW",DEGREES(ACOS(1-(1/'ModelParams Lw'!J$25*SQRT(0.5*1.2/'Sound Power'!$C13)*('Sound Power'!$B13/3600)/('Sound Power'!$D13)/('Sound Power'!$F13)))),DEGREES(ACOS(1-(1/'ModelParams Lw'!J$29*SQRT(0.5*1.2/'Sound Power'!$C13)*('Sound Power'!$B13/3600)/('Sound Power'!$D13)/('Sound Power'!$F13)))))</f>
        <v>#DIV/0!</v>
      </c>
      <c r="CA13" s="26" t="e">
        <f>IF(Calcul!$E18="SW",'ModelParams Lw'!C$22+'ModelParams Lw'!C$23*LOG('Sound Power'!$D13/'Sound Power'!$E13)+'ModelParams Lw'!C$24*LN('Sound Power'!BS13),IF('ModelParams Lw'!C$26+'ModelParams Lw'!C$27*LOG('Sound Power'!$D13/'Sound Power'!$E13)+'ModelParams Lw'!C$28*LN('Sound Power'!BS13)&lt;'ModelParams Lw'!C$22+'ModelParams Lw'!C$23*LOG('Sound Power'!$D13/'Sound Power'!$E13)+'ModelParams Lw'!C$24*LN('Sound Power'!BS13),'ModelParams Lw'!C$22+'ModelParams Lw'!C$23*LOG('Sound Power'!$D13/'Sound Power'!$E13)+'ModelParams Lw'!C$24*LN('Sound Power'!BS13),'ModelParams Lw'!C$26+'ModelParams Lw'!C$27*LOG('Sound Power'!$D13/'Sound Power'!$E13)+'ModelParams Lw'!C$28*LN('Sound Power'!BS13)))</f>
        <v>#DIV/0!</v>
      </c>
      <c r="CB13" s="26" t="e">
        <f>IF(Calcul!$E18="SW",'ModelParams Lw'!D$22+'ModelParams Lw'!D$23*LOG('Sound Power'!$D13/'Sound Power'!$E13)+'ModelParams Lw'!D$24*LN('Sound Power'!BT13),IF('ModelParams Lw'!D$26+'ModelParams Lw'!D$27*LOG('Sound Power'!$D13/'Sound Power'!$E13)+'ModelParams Lw'!D$28*LN('Sound Power'!BT13)&lt;'ModelParams Lw'!D$22+'ModelParams Lw'!D$23*LOG('Sound Power'!$D13/'Sound Power'!$E13)+'ModelParams Lw'!D$24*LN('Sound Power'!BT13),'ModelParams Lw'!D$22+'ModelParams Lw'!D$23*LOG('Sound Power'!$D13/'Sound Power'!$E13)+'ModelParams Lw'!D$24*LN('Sound Power'!BT13),'ModelParams Lw'!D$26+'ModelParams Lw'!D$27*LOG('Sound Power'!$D13/'Sound Power'!$E13)+'ModelParams Lw'!D$28*LN('Sound Power'!BT13)))</f>
        <v>#DIV/0!</v>
      </c>
      <c r="CC13" s="26" t="e">
        <f>IF(Calcul!$E18="SW",'ModelParams Lw'!E$22+'ModelParams Lw'!E$23*LOG('Sound Power'!$D13/'Sound Power'!$E13)+'ModelParams Lw'!E$24*LN('Sound Power'!BU13),IF('ModelParams Lw'!E$26+'ModelParams Lw'!E$27*LOG('Sound Power'!$D13/'Sound Power'!$E13)+'ModelParams Lw'!E$28*LN('Sound Power'!BU13)&lt;'ModelParams Lw'!E$22+'ModelParams Lw'!E$23*LOG('Sound Power'!$D13/'Sound Power'!$E13)+'ModelParams Lw'!E$24*LN('Sound Power'!BU13),'ModelParams Lw'!E$22+'ModelParams Lw'!E$23*LOG('Sound Power'!$D13/'Sound Power'!$E13)+'ModelParams Lw'!E$24*LN('Sound Power'!BU13),'ModelParams Lw'!E$26+'ModelParams Lw'!E$27*LOG('Sound Power'!$D13/'Sound Power'!$E13)+'ModelParams Lw'!E$28*LN('Sound Power'!BU13)))</f>
        <v>#DIV/0!</v>
      </c>
      <c r="CD13" s="26" t="e">
        <f>IF(Calcul!$E18="SW",'ModelParams Lw'!F$22+'ModelParams Lw'!F$23*LOG('Sound Power'!$D13/'Sound Power'!$E13)+'ModelParams Lw'!F$24*LN('Sound Power'!BV13),IF('ModelParams Lw'!F$26+'ModelParams Lw'!F$27*LOG('Sound Power'!$D13/'Sound Power'!$E13)+'ModelParams Lw'!F$28*LN('Sound Power'!BV13)&lt;'ModelParams Lw'!F$22+'ModelParams Lw'!F$23*LOG('Sound Power'!$D13/'Sound Power'!$E13)+'ModelParams Lw'!F$24*LN('Sound Power'!BV13),'ModelParams Lw'!F$22+'ModelParams Lw'!F$23*LOG('Sound Power'!$D13/'Sound Power'!$E13)+'ModelParams Lw'!F$24*LN('Sound Power'!BV13),'ModelParams Lw'!F$26+'ModelParams Lw'!F$27*LOG('Sound Power'!$D13/'Sound Power'!$E13)+'ModelParams Lw'!F$28*LN('Sound Power'!BV13)))</f>
        <v>#DIV/0!</v>
      </c>
      <c r="CE13" s="26" t="e">
        <f>IF(Calcul!$E18="SW",'ModelParams Lw'!G$22+'ModelParams Lw'!G$23*LOG('Sound Power'!$D13/'Sound Power'!$E13)+'ModelParams Lw'!G$24*LN('Sound Power'!BW13),IF('ModelParams Lw'!G$26+'ModelParams Lw'!G$27*LOG('Sound Power'!$D13/'Sound Power'!$E13)+'ModelParams Lw'!G$28*LN('Sound Power'!BW13)&lt;'ModelParams Lw'!G$22+'ModelParams Lw'!G$23*LOG('Sound Power'!$D13/'Sound Power'!$E13)+'ModelParams Lw'!G$24*LN('Sound Power'!BW13),'ModelParams Lw'!G$22+'ModelParams Lw'!G$23*LOG('Sound Power'!$D13/'Sound Power'!$E13)+'ModelParams Lw'!G$24*LN('Sound Power'!BW13),'ModelParams Lw'!G$26+'ModelParams Lw'!G$27*LOG('Sound Power'!$D13/'Sound Power'!$E13)+'ModelParams Lw'!G$28*LN('Sound Power'!BW13)))</f>
        <v>#DIV/0!</v>
      </c>
      <c r="CF13" s="26" t="e">
        <f>IF(Calcul!$E18="SW",'ModelParams Lw'!H$22+'ModelParams Lw'!H$23*LOG('Sound Power'!$D13/'Sound Power'!$E13)+'ModelParams Lw'!H$24*LN('Sound Power'!BX13),IF('ModelParams Lw'!H$26+'ModelParams Lw'!H$27*LOG('Sound Power'!$D13/'Sound Power'!$E13)+'ModelParams Lw'!H$28*LN('Sound Power'!BX13)&lt;'ModelParams Lw'!H$22+'ModelParams Lw'!H$23*LOG('Sound Power'!$D13/'Sound Power'!$E13)+'ModelParams Lw'!H$24*LN('Sound Power'!BX13),'ModelParams Lw'!H$22+'ModelParams Lw'!H$23*LOG('Sound Power'!$D13/'Sound Power'!$E13)+'ModelParams Lw'!H$24*LN('Sound Power'!BX13),'ModelParams Lw'!H$26+'ModelParams Lw'!H$27*LOG('Sound Power'!$D13/'Sound Power'!$E13)+'ModelParams Lw'!H$28*LN('Sound Power'!BX13)))</f>
        <v>#DIV/0!</v>
      </c>
      <c r="CG13" s="26" t="e">
        <f>IF(Calcul!$E18="SW",'ModelParams Lw'!I$22+'ModelParams Lw'!I$23*LOG('Sound Power'!$D13/'Sound Power'!$E13)+'ModelParams Lw'!I$24*LN('Sound Power'!BY13),IF('ModelParams Lw'!I$26+'ModelParams Lw'!I$27*LOG('Sound Power'!$D13/'Sound Power'!$E13)+'ModelParams Lw'!I$28*LN('Sound Power'!BY13)&lt;'ModelParams Lw'!I$22+'ModelParams Lw'!I$23*LOG('Sound Power'!$D13/'Sound Power'!$E13)+'ModelParams Lw'!I$24*LN('Sound Power'!BY13),'ModelParams Lw'!I$22+'ModelParams Lw'!I$23*LOG('Sound Power'!$D13/'Sound Power'!$E13)+'ModelParams Lw'!I$24*LN('Sound Power'!BY13),'ModelParams Lw'!I$26+'ModelParams Lw'!I$27*LOG('Sound Power'!$D13/'Sound Power'!$E13)+'ModelParams Lw'!I$28*LN('Sound Power'!BY13)))</f>
        <v>#DIV/0!</v>
      </c>
      <c r="CH13" s="26" t="e">
        <f>IF(Calcul!$E18="SW",'ModelParams Lw'!J$22+'ModelParams Lw'!J$23*LOG('Sound Power'!$D13/'Sound Power'!$E13)+'ModelParams Lw'!J$24*LN('Sound Power'!BZ13),IF('ModelParams Lw'!J$26+'ModelParams Lw'!J$27*LOG('Sound Power'!$D13/'Sound Power'!$E13)+'ModelParams Lw'!J$28*LN('Sound Power'!BZ13)&lt;'ModelParams Lw'!J$22+'ModelParams Lw'!J$23*LOG('Sound Power'!$D13/'Sound Power'!$E13)+'ModelParams Lw'!J$24*LN('Sound Power'!BZ13),'ModelParams Lw'!J$22+'ModelParams Lw'!J$23*LOG('Sound Power'!$D13/'Sound Power'!$E13)+'ModelParams Lw'!J$24*LN('Sound Power'!BZ13),'ModelParams Lw'!J$26+'ModelParams Lw'!J$27*LOG('Sound Power'!$D13/'Sound Power'!$E13)+'ModelParams Lw'!J$28*LN('Sound Power'!BZ13)))</f>
        <v>#DIV/0!</v>
      </c>
      <c r="CI13" s="26" t="e">
        <f t="shared" si="25"/>
        <v>#DIV/0!</v>
      </c>
      <c r="CJ13" s="26" t="e">
        <f t="shared" si="18"/>
        <v>#DIV/0!</v>
      </c>
      <c r="CK13" s="26" t="e">
        <f t="shared" si="19"/>
        <v>#DIV/0!</v>
      </c>
      <c r="CL13" s="26" t="e">
        <f t="shared" si="26"/>
        <v>#DIV/0!</v>
      </c>
      <c r="CM13" s="26" t="e">
        <f t="shared" si="20"/>
        <v>#DIV/0!</v>
      </c>
      <c r="CN13" s="26" t="e">
        <f t="shared" si="21"/>
        <v>#DIV/0!</v>
      </c>
      <c r="CO13" s="26" t="e">
        <f t="shared" si="22"/>
        <v>#DIV/0!</v>
      </c>
      <c r="CP13" s="26" t="e">
        <f t="shared" si="23"/>
        <v>#DIV/0!</v>
      </c>
      <c r="CQ13" s="26" t="e">
        <f>10*LOG10(IF(CI13="",0,POWER(10,((CI13+'ModelParams Lw'!$O$4)/10))) +IF(CJ13="",0,POWER(10,((CJ13+'ModelParams Lw'!$P$4)/10))) +IF(CK13="",0,POWER(10,((CK13+'ModelParams Lw'!$Q$4)/10))) +IF(CL13="",0,POWER(10,((CL13+'ModelParams Lw'!$R$4)/10))) +IF(CM13="",0,POWER(10,((CM13+'ModelParams Lw'!$S$4)/10))) +IF(CN13="",0,POWER(10,((CN13+'ModelParams Lw'!$T$4)/10))) +IF(CO13="",0,POWER(10,((CO13+'ModelParams Lw'!$U$4)/10)))+IF(CP13="",0,POWER(10,((CP13+'ModelParams Lw'!$V$4)/10))))</f>
        <v>#DIV/0!</v>
      </c>
      <c r="CR13" s="26" t="e">
        <f t="shared" si="24"/>
        <v>#DIV/0!</v>
      </c>
      <c r="CS13" s="26" t="e">
        <f>(CI13-'ModelParams Lw'!$O$10)/'ModelParams Lw'!$O$11</f>
        <v>#DIV/0!</v>
      </c>
      <c r="CT13" s="26" t="e">
        <f>(CJ13-'ModelParams Lw'!$P$10)/'ModelParams Lw'!$P$11</f>
        <v>#DIV/0!</v>
      </c>
      <c r="CU13" s="26" t="e">
        <f>(CK13-'ModelParams Lw'!$Q$10)/'ModelParams Lw'!$Q$11</f>
        <v>#DIV/0!</v>
      </c>
      <c r="CV13" s="26" t="e">
        <f>(CL13-'ModelParams Lw'!$R$10)/'ModelParams Lw'!$R$11</f>
        <v>#DIV/0!</v>
      </c>
      <c r="CW13" s="26" t="e">
        <f>(CM13-'ModelParams Lw'!$S$10)/'ModelParams Lw'!$S$11</f>
        <v>#DIV/0!</v>
      </c>
      <c r="CX13" s="26" t="e">
        <f>(CN13-'ModelParams Lw'!$T$10)/'ModelParams Lw'!$T$11</f>
        <v>#DIV/0!</v>
      </c>
      <c r="CY13" s="26" t="e">
        <f>(CO13-'ModelParams Lw'!$U$10)/'ModelParams Lw'!$U$11</f>
        <v>#DIV/0!</v>
      </c>
      <c r="CZ13" s="26" t="e">
        <f>(CP13-'ModelParams Lw'!$V$10)/'ModelParams Lw'!$V$11</f>
        <v>#DIV/0!</v>
      </c>
    </row>
    <row r="14" spans="1:104" x14ac:dyDescent="0.2">
      <c r="A14" s="13">
        <f>Calcul!A19</f>
        <v>0</v>
      </c>
      <c r="B14" s="13">
        <f t="shared" si="2"/>
        <v>0</v>
      </c>
      <c r="C14" s="13">
        <f>Calcul!B19</f>
        <v>0</v>
      </c>
      <c r="D14" s="13">
        <f>Calcul!C19/1000</f>
        <v>0</v>
      </c>
      <c r="E14" s="13">
        <f>Calcul!D19/1000</f>
        <v>0</v>
      </c>
      <c r="F14" s="13">
        <f t="shared" si="3"/>
        <v>0</v>
      </c>
      <c r="G14" s="23" t="e">
        <f>DEGREES(ACOS(1-(1/'ModelParams Lw'!B$15*SQRT(0.5*1.2/'Sound Power'!$C14)*('Sound Power'!$B14/3600)/('Sound Power'!$D14)/('Sound Power'!$F14))))</f>
        <v>#DIV/0!</v>
      </c>
      <c r="H14" s="23" t="e">
        <f>DEGREES(ACOS(1-(1/'ModelParams Lw'!C$15*SQRT(0.5*1.2/'Sound Power'!$C14)*('Sound Power'!$B14/3600)/('Sound Power'!$D14)/('Sound Power'!$F14))))</f>
        <v>#DIV/0!</v>
      </c>
      <c r="I14" s="23" t="e">
        <f>DEGREES(ACOS(1-(1/'ModelParams Lw'!D$15*SQRT(0.5*1.2/'Sound Power'!$C14)*('Sound Power'!$B14/3600)/('Sound Power'!$D14)/('Sound Power'!$F14))))</f>
        <v>#DIV/0!</v>
      </c>
      <c r="J14" s="23" t="e">
        <f>DEGREES(ACOS(1-(1/'ModelParams Lw'!E$15*SQRT(0.5*1.2/'Sound Power'!$C14)*('Sound Power'!$B14/3600)/('Sound Power'!$D14)/('Sound Power'!$F14))))</f>
        <v>#DIV/0!</v>
      </c>
      <c r="K14" s="23" t="e">
        <f>DEGREES(ACOS(1-(1/'ModelParams Lw'!F$15*SQRT(0.5*1.2/'Sound Power'!$C14)*('Sound Power'!$B14/3600)/('Sound Power'!$D14)/('Sound Power'!$F14))))</f>
        <v>#DIV/0!</v>
      </c>
      <c r="L14" s="23" t="e">
        <f>DEGREES(ACOS(1-(1/'ModelParams Lw'!G$15*SQRT(0.5*1.2/'Sound Power'!$C14)*('Sound Power'!$B14/3600)/('Sound Power'!$D14)/('Sound Power'!$F14))))</f>
        <v>#DIV/0!</v>
      </c>
      <c r="M14" s="23" t="e">
        <f>DEGREES(ACOS(1-(1/'ModelParams Lw'!H$15*SQRT(0.5*1.2/'Sound Power'!$C14)*('Sound Power'!$B14/3600)/('Sound Power'!$D14)/('Sound Power'!$F14))))</f>
        <v>#DIV/0!</v>
      </c>
      <c r="N14" s="23" t="e">
        <f>DEGREES(ACOS(1-(1/'ModelParams Lw'!I$15*SQRT(0.5*1.2/'Sound Power'!$C14)*('Sound Power'!$B14/3600)/('Sound Power'!$D14)/('Sound Power'!$F14))))</f>
        <v>#DIV/0!</v>
      </c>
      <c r="O14" s="26" t="e">
        <f>('ModelParams Lw'!B$4*LN('Sound Power'!G14)/(1+EXP(-('Sound Power'!$D14*1000+'ModelParams Lw'!B$6)/'ModelParams Lw'!B$7))+'ModelParams Lw'!B$5)*LN('Sound Power'!$B14)-('ModelParams Lw'!B$8+'ModelParams Lw'!B$9*$D14+'ModelParams Lw'!B$10*'Sound Power'!$F14^'ModelParams Lw'!B$14+'ModelParams Lw'!B$11*LN('Sound Power'!G14)+'ModelParams Lw'!B$12*'Sound Power'!$D14*'Sound Power'!$F14+'ModelParams Lw'!B$13*'Sound Power'!$D14*LN('Sound Power'!G14))</f>
        <v>#DIV/0!</v>
      </c>
      <c r="P14" s="26" t="e">
        <f>('ModelParams Lw'!C$4*LN('Sound Power'!H14)/(1+EXP(-('Sound Power'!$D14*1000+'ModelParams Lw'!C$6)/'ModelParams Lw'!C$7))+'ModelParams Lw'!C$5)*LN('Sound Power'!$B14)-('ModelParams Lw'!C$8+'ModelParams Lw'!C$9*$D14+'ModelParams Lw'!C$10*'Sound Power'!$F14^'ModelParams Lw'!C$14+'ModelParams Lw'!C$11*LN('Sound Power'!H14)+'ModelParams Lw'!C$12*'Sound Power'!$D14*'Sound Power'!$F14+'ModelParams Lw'!C$13*'Sound Power'!$D14*LN('Sound Power'!H14))</f>
        <v>#DIV/0!</v>
      </c>
      <c r="Q14" s="26" t="e">
        <f>('ModelParams Lw'!D$4*LN('Sound Power'!I14)/(1+EXP(-('Sound Power'!$D14*1000+'ModelParams Lw'!D$6)/'ModelParams Lw'!D$7))+'ModelParams Lw'!D$5)*LN('Sound Power'!$B14)-('ModelParams Lw'!D$8+'ModelParams Lw'!D$9*$D14+'ModelParams Lw'!D$10*'Sound Power'!$F14^'ModelParams Lw'!D$14+'ModelParams Lw'!D$11*LN('Sound Power'!I14)+'ModelParams Lw'!D$12*'Sound Power'!$D14*'Sound Power'!$F14+'ModelParams Lw'!D$13*'Sound Power'!$D14*LN('Sound Power'!I14))</f>
        <v>#DIV/0!</v>
      </c>
      <c r="R14" s="26" t="e">
        <f>('ModelParams Lw'!E$4*LN('Sound Power'!J14)/(1+EXP(-('Sound Power'!$D14*1000+'ModelParams Lw'!E$6)/'ModelParams Lw'!E$7))+'ModelParams Lw'!E$5)*LN('Sound Power'!$B14)-('ModelParams Lw'!E$8+'ModelParams Lw'!E$9*$D14+'ModelParams Lw'!E$10*'Sound Power'!$F14^'ModelParams Lw'!E$14+'ModelParams Lw'!E$11*LN('Sound Power'!J14)+'ModelParams Lw'!E$12*'Sound Power'!$D14*'Sound Power'!$F14+'ModelParams Lw'!E$13*'Sound Power'!$D14*LN('Sound Power'!J14))</f>
        <v>#DIV/0!</v>
      </c>
      <c r="S14" s="26" t="e">
        <f>('ModelParams Lw'!F$4*LN('Sound Power'!K14)/(1+EXP(-('Sound Power'!$D14*1000+'ModelParams Lw'!F$6)/'ModelParams Lw'!F$7))+'ModelParams Lw'!F$5)*LN('Sound Power'!$B14)-('ModelParams Lw'!F$8+'ModelParams Lw'!F$9*$D14+'ModelParams Lw'!F$10*'Sound Power'!$F14^'ModelParams Lw'!F$14+'ModelParams Lw'!F$11*LN('Sound Power'!K14)+'ModelParams Lw'!F$12*'Sound Power'!$D14*'Sound Power'!$F14+'ModelParams Lw'!F$13*'Sound Power'!$D14*LN('Sound Power'!K14))</f>
        <v>#DIV/0!</v>
      </c>
      <c r="T14" s="26" t="e">
        <f>('ModelParams Lw'!G$4*LN('Sound Power'!L14)/(1+EXP(-('Sound Power'!$D14*1000+'ModelParams Lw'!G$6)/'ModelParams Lw'!G$7))+'ModelParams Lw'!G$5)*LN('Sound Power'!$B14)-('ModelParams Lw'!G$8+'ModelParams Lw'!G$9*$D14+'ModelParams Lw'!G$10*'Sound Power'!$F14^'ModelParams Lw'!G$14+'ModelParams Lw'!G$11*LN('Sound Power'!L14)+'ModelParams Lw'!G$12*'Sound Power'!$D14*'Sound Power'!$F14+'ModelParams Lw'!G$13*'Sound Power'!$D14*LN('Sound Power'!L14))</f>
        <v>#DIV/0!</v>
      </c>
      <c r="U14" s="26" t="e">
        <f>('ModelParams Lw'!H$4*LN('Sound Power'!M14)/(1+EXP(-('Sound Power'!$D14*1000+'ModelParams Lw'!H$6)/'ModelParams Lw'!H$7))+'ModelParams Lw'!H$5)*LN('Sound Power'!$B14)-('ModelParams Lw'!H$8+'ModelParams Lw'!H$9*$D14+'ModelParams Lw'!H$10*'Sound Power'!$F14^'ModelParams Lw'!H$14+'ModelParams Lw'!H$11*LN('Sound Power'!M14)+'ModelParams Lw'!H$12*'Sound Power'!$D14*'Sound Power'!$F14+'ModelParams Lw'!H$13*'Sound Power'!$D14*LN('Sound Power'!M14))</f>
        <v>#DIV/0!</v>
      </c>
      <c r="V14" s="26" t="e">
        <f>('ModelParams Lw'!I$4*LN('Sound Power'!N14)/(1+EXP(-('Sound Power'!$D14*1000+'ModelParams Lw'!I$6)/'ModelParams Lw'!I$7))+'ModelParams Lw'!I$5)*LN('Sound Power'!$B14)-('ModelParams Lw'!I$8+'ModelParams Lw'!I$9*$D14+'ModelParams Lw'!I$10*'Sound Power'!$F14^'ModelParams Lw'!I$14+'ModelParams Lw'!I$11*LN('Sound Power'!N14)+'ModelParams Lw'!I$12*'Sound Power'!$D14*'Sound Power'!$F14+'ModelParams Lw'!I$13*'Sound Power'!$D14*LN('Sound Power'!N14))</f>
        <v>#DIV/0!</v>
      </c>
      <c r="W14" s="26" t="e">
        <f>10*LOG10(IF(O14="",0,POWER(10,((O14+'ModelParams Lw'!$O$4)/10))) +IF(P14="",0,POWER(10,((P14+'ModelParams Lw'!$P$4)/10))) +IF(Q14="",0,POWER(10,((Q14+'ModelParams Lw'!$Q$4)/10))) +IF(R14="",0,POWER(10,((R14+'ModelParams Lw'!$R$4)/10))) +IF(S14="",0,POWER(10,((S14+'ModelParams Lw'!$S$4)/10))) +IF(T14="",0,POWER(10,((T14+'ModelParams Lw'!$T$4)/10))) +IF(U14="",0,POWER(10,((U14+'ModelParams Lw'!$U$4)/10)))+IF(V14="",0,POWER(10,((V14+'ModelParams Lw'!$V$4)/10))))</f>
        <v>#DIV/0!</v>
      </c>
      <c r="X14" s="26" t="e">
        <f t="shared" si="4"/>
        <v>#DIV/0!</v>
      </c>
      <c r="Y14" s="26" t="e">
        <f>(O14-'ModelParams Lw'!O$10)/'ModelParams Lw'!O$11</f>
        <v>#DIV/0!</v>
      </c>
      <c r="Z14" s="26" t="e">
        <f>(P14-'ModelParams Lw'!P$10)/'ModelParams Lw'!P$11</f>
        <v>#DIV/0!</v>
      </c>
      <c r="AA14" s="26" t="e">
        <f>(Q14-'ModelParams Lw'!Q$10)/'ModelParams Lw'!Q$11</f>
        <v>#DIV/0!</v>
      </c>
      <c r="AB14" s="26" t="e">
        <f>(R14-'ModelParams Lw'!R$10)/'ModelParams Lw'!R$11</f>
        <v>#DIV/0!</v>
      </c>
      <c r="AC14" s="26" t="e">
        <f>(S14-'ModelParams Lw'!S$10)/'ModelParams Lw'!S$11</f>
        <v>#DIV/0!</v>
      </c>
      <c r="AD14" s="26" t="e">
        <f>(T14-'ModelParams Lw'!T$10)/'ModelParams Lw'!T$11</f>
        <v>#DIV/0!</v>
      </c>
      <c r="AE14" s="26" t="e">
        <f>(U14-'ModelParams Lw'!U$10)/'ModelParams Lw'!U$11</f>
        <v>#DIV/0!</v>
      </c>
      <c r="AF14" s="26" t="e">
        <f>(V14-'ModelParams Lw'!V$10)/'ModelParams Lw'!V$11</f>
        <v>#DIV/0!</v>
      </c>
      <c r="AG14" s="26" t="e">
        <f t="shared" si="5"/>
        <v>#DIV/0!</v>
      </c>
      <c r="AH14" s="26" t="e">
        <f>VLOOKUP(D14*1000,'ModelParams Lw'!$A$38:$D$58,4)</f>
        <v>#N/A</v>
      </c>
      <c r="AI14" s="56" t="e">
        <f>VLOOKUP(D14*1000,'ModelParams Lw'!$A$38:$D$58,2)</f>
        <v>#N/A</v>
      </c>
      <c r="AJ14" s="46" t="e">
        <f t="shared" si="6"/>
        <v>#DIV/0!</v>
      </c>
      <c r="AK14" s="26" t="e">
        <f t="shared" si="7"/>
        <v>#VALUE!</v>
      </c>
      <c r="AL14" s="26" t="e">
        <f>IF($AI14=100,'ModelParams Lw'!R$35*'Sound Power'!$AH14^2+'ModelParams Lw'!R$36*'Sound Power'!$AH14+'ModelParams Lw'!R$37,IF($AI14=150,'ModelParams Lw'!R$38*'Sound Power'!$AH14^2+'ModelParams Lw'!R$39*'Sound Power'!$AH14+'ModelParams Lw'!R$40,'ModelParams Lw'!R$41*'Sound Power'!$AH14^2+'ModelParams Lw'!R$42*'Sound Power'!$AH14+'ModelParams Lw'!R$43))</f>
        <v>#N/A</v>
      </c>
      <c r="AM14" s="26" t="e">
        <f>IF($AI14=100,'ModelParams Lw'!S$35*'Sound Power'!$AH14^2+'ModelParams Lw'!S$36*'Sound Power'!$AH14+'ModelParams Lw'!S$37,IF($AI14=150,'ModelParams Lw'!S$38*'Sound Power'!$AH14^2+'ModelParams Lw'!S$39*'Sound Power'!$AH14+'ModelParams Lw'!S$40,'ModelParams Lw'!S$41*'Sound Power'!$AH14^2+'ModelParams Lw'!S$42*'Sound Power'!$AH14+'ModelParams Lw'!S$43))</f>
        <v>#N/A</v>
      </c>
      <c r="AN14" s="26" t="e">
        <f>IF($AI14=100,'ModelParams Lw'!T$35*'Sound Power'!$AH14^2+'ModelParams Lw'!T$36*'Sound Power'!$AH14+'ModelParams Lw'!T$37,IF($AI14=150,'ModelParams Lw'!T$38*'Sound Power'!$AH14^2+'ModelParams Lw'!T$39*'Sound Power'!$AH14+'ModelParams Lw'!T$40,'ModelParams Lw'!T$41*'Sound Power'!$AH14^2+'ModelParams Lw'!T$42*'Sound Power'!$AH14+'ModelParams Lw'!T$43))</f>
        <v>#N/A</v>
      </c>
      <c r="AO14" s="26" t="e">
        <f>IF($AI14=100,'ModelParams Lw'!U$35*'Sound Power'!$AH14^2+'ModelParams Lw'!U$36*'Sound Power'!$AH14+'ModelParams Lw'!U$37,IF($AI14=150,'ModelParams Lw'!U$38*'Sound Power'!$AH14^2+'ModelParams Lw'!U$39*'Sound Power'!$AH14+'ModelParams Lw'!U$40,'ModelParams Lw'!U$41*'Sound Power'!$AH14^2+'ModelParams Lw'!U$42*'Sound Power'!$AH14+'ModelParams Lw'!U$43))</f>
        <v>#N/A</v>
      </c>
      <c r="AP14" s="26" t="e">
        <f>IF($AI14=100,'ModelParams Lw'!V$35*'Sound Power'!$AH14^2+'ModelParams Lw'!V$36*'Sound Power'!$AH14+'ModelParams Lw'!V$37,IF($AI14=150,'ModelParams Lw'!V$38*'Sound Power'!$AH14^2+'ModelParams Lw'!V$39*'Sound Power'!$AH14+'ModelParams Lw'!V$40,'ModelParams Lw'!V$41*'Sound Power'!$AH14^2+'ModelParams Lw'!V$42*'Sound Power'!$AH14+'ModelParams Lw'!V$43))</f>
        <v>#N/A</v>
      </c>
      <c r="AQ14" s="26" t="e">
        <f>IF($AI14=100,'ModelParams Lw'!W$35*'Sound Power'!$AH14^2+'ModelParams Lw'!W$36*'Sound Power'!$AH14+'ModelParams Lw'!W$37,IF($AI14=150,'ModelParams Lw'!W$38*'Sound Power'!$AH14^2+'ModelParams Lw'!W$39*'Sound Power'!$AH14+'ModelParams Lw'!W$40,'ModelParams Lw'!W$41*'Sound Power'!$AH14^2+'ModelParams Lw'!W$42*'Sound Power'!$AH14+'ModelParams Lw'!W$43))</f>
        <v>#N/A</v>
      </c>
      <c r="AR14" s="26" t="e">
        <f t="shared" si="8"/>
        <v>#VALUE!</v>
      </c>
      <c r="AS14" s="26" t="e">
        <f>IF(26.83*LN($AJ14)-11.791-'ModelParams Lw'!B$35&lt;0,0,26.83*LN($AJ14)-11.791-'ModelParams Lw'!B$35)</f>
        <v>#DIV/0!</v>
      </c>
      <c r="AT14" s="26" t="e">
        <f>IF(26.83*LN($AJ14)-11.791-'ModelParams Lw'!C$35&lt;0,0,26.83*LN($AJ14)-11.791-'ModelParams Lw'!C$35)</f>
        <v>#DIV/0!</v>
      </c>
      <c r="AU14" s="26" t="e">
        <f>IF(26.83*LN($AJ14)-11.791-'ModelParams Lw'!D$35&lt;0,0,26.83*LN($AJ14)-11.791-'ModelParams Lw'!D$35)</f>
        <v>#DIV/0!</v>
      </c>
      <c r="AV14" s="26" t="e">
        <f>IF(26.83*LN($AJ14)-11.791-'ModelParams Lw'!E$35&lt;0,0,26.83*LN($AJ14)-11.791-'ModelParams Lw'!E$35)</f>
        <v>#DIV/0!</v>
      </c>
      <c r="AW14" s="26" t="e">
        <f>IF(26.83*LN($AJ14)-11.791-'ModelParams Lw'!F$35&lt;0,0,26.83*LN($AJ14)-11.791-'ModelParams Lw'!F$35)</f>
        <v>#DIV/0!</v>
      </c>
      <c r="AX14" s="26" t="e">
        <f>IF(26.83*LN($AJ14)-11.791-'ModelParams Lw'!G$35&lt;0,0,26.83*LN($AJ14)-11.791-'ModelParams Lw'!G$35)</f>
        <v>#DIV/0!</v>
      </c>
      <c r="AY14" s="26" t="e">
        <f>IF(26.83*LN($AJ14)-11.791-'ModelParams Lw'!H$35&lt;0,0,26.83*LN($AJ14)-11.791-'ModelParams Lw'!H$35)</f>
        <v>#DIV/0!</v>
      </c>
      <c r="AZ14" s="26" t="e">
        <f>IF(26.83*LN($AJ14)-11.791-'ModelParams Lw'!I$35&lt;0,0,26.83*LN($AJ14)-11.791-'ModelParams Lw'!I$35)</f>
        <v>#DIV/0!</v>
      </c>
      <c r="BA14" s="26" t="e">
        <f t="shared" si="9"/>
        <v>#DIV/0!</v>
      </c>
      <c r="BB14" s="26" t="e">
        <f t="shared" si="10"/>
        <v>#DIV/0!</v>
      </c>
      <c r="BC14" s="26" t="e">
        <f t="shared" si="11"/>
        <v>#DIV/0!</v>
      </c>
      <c r="BD14" s="26" t="e">
        <f t="shared" si="12"/>
        <v>#DIV/0!</v>
      </c>
      <c r="BE14" s="26" t="e">
        <f t="shared" si="13"/>
        <v>#DIV/0!</v>
      </c>
      <c r="BF14" s="26" t="e">
        <f t="shared" si="14"/>
        <v>#DIV/0!</v>
      </c>
      <c r="BG14" s="26" t="e">
        <f t="shared" si="15"/>
        <v>#DIV/0!</v>
      </c>
      <c r="BH14" s="26" t="e">
        <f t="shared" si="16"/>
        <v>#DIV/0!</v>
      </c>
      <c r="BI14" s="26" t="e">
        <f>10*LOG10(IF(BA14="",0,POWER(10,((BA14+'ModelParams Lw'!$O$4)/10))) +IF(BB14="",0,POWER(10,((BB14+'ModelParams Lw'!$P$4)/10))) +IF(BC14="",0,POWER(10,((BC14+'ModelParams Lw'!$Q$4)/10))) +IF(BD14="",0,POWER(10,((BD14+'ModelParams Lw'!$R$4)/10))) +IF(BE14="",0,POWER(10,((BE14+'ModelParams Lw'!$S$4)/10))) +IF(BF14="",0,POWER(10,((BF14+'ModelParams Lw'!$T$4)/10))) +IF(BG14="",0,POWER(10,((BG14+'ModelParams Lw'!$U$4)/10)))+IF(BH14="",0,POWER(10,((BH14+'ModelParams Lw'!$V$4)/10))))</f>
        <v>#DIV/0!</v>
      </c>
      <c r="BJ14" s="26" t="e">
        <f t="shared" si="17"/>
        <v>#DIV/0!</v>
      </c>
      <c r="BK14" s="26" t="e">
        <f>(BA14-'ModelParams Lw'!O$10)/'ModelParams Lw'!O$11</f>
        <v>#DIV/0!</v>
      </c>
      <c r="BL14" s="26" t="e">
        <f>(BB14-'ModelParams Lw'!P$10)/'ModelParams Lw'!P$11</f>
        <v>#DIV/0!</v>
      </c>
      <c r="BM14" s="26" t="e">
        <f>(BC14-'ModelParams Lw'!Q$10)/'ModelParams Lw'!Q$11</f>
        <v>#DIV/0!</v>
      </c>
      <c r="BN14" s="26" t="e">
        <f>(BD14-'ModelParams Lw'!R$10)/'ModelParams Lw'!R$11</f>
        <v>#DIV/0!</v>
      </c>
      <c r="BO14" s="26" t="e">
        <f>(BE14-'ModelParams Lw'!S$10)/'ModelParams Lw'!S$11</f>
        <v>#DIV/0!</v>
      </c>
      <c r="BP14" s="26" t="e">
        <f>(BF14-'ModelParams Lw'!T$10)/'ModelParams Lw'!T$11</f>
        <v>#DIV/0!</v>
      </c>
      <c r="BQ14" s="26" t="e">
        <f>(BG14-'ModelParams Lw'!U$10)/'ModelParams Lw'!U$11</f>
        <v>#DIV/0!</v>
      </c>
      <c r="BR14" s="26" t="e">
        <f>(BH14-'ModelParams Lw'!V$10)/'ModelParams Lw'!V$11</f>
        <v>#DIV/0!</v>
      </c>
      <c r="BS14" s="23" t="e">
        <f>IF(Calcul!$E19="SW",DEGREES(ACOS(1-(1/'ModelParams Lw'!C$25*SQRT(0.5*1.2/'Sound Power'!$C14)*('Sound Power'!$B14/3600)/('Sound Power'!$D14)/('Sound Power'!$F14)))),DEGREES(ACOS(1-(1/'ModelParams Lw'!C$29*SQRT(0.5*1.2/'Sound Power'!$C14)*('Sound Power'!$B14/3600)/('Sound Power'!$D14)/('Sound Power'!$F14)))))</f>
        <v>#DIV/0!</v>
      </c>
      <c r="BT14" s="23" t="e">
        <f>IF(Calcul!$E19="SW",DEGREES(ACOS(1-(1/'ModelParams Lw'!D$25*SQRT(0.5*1.2/'Sound Power'!$C14)*('Sound Power'!$B14/3600)/('Sound Power'!$D14)/('Sound Power'!$F14)))),DEGREES(ACOS(1-(1/'ModelParams Lw'!D$29*SQRT(0.5*1.2/'Sound Power'!$C14)*('Sound Power'!$B14/3600)/('Sound Power'!$D14)/('Sound Power'!$F14)))))</f>
        <v>#DIV/0!</v>
      </c>
      <c r="BU14" s="23" t="e">
        <f>IF(Calcul!$E19="SW",DEGREES(ACOS(1-(1/'ModelParams Lw'!E$25*SQRT(0.5*1.2/'Sound Power'!$C14)*('Sound Power'!$B14/3600)/('Sound Power'!$D14)/('Sound Power'!$F14)))),DEGREES(ACOS(1-(1/'ModelParams Lw'!E$29*SQRT(0.5*1.2/'Sound Power'!$C14)*('Sound Power'!$B14/3600)/('Sound Power'!$D14)/('Sound Power'!$F14)))))</f>
        <v>#DIV/0!</v>
      </c>
      <c r="BV14" s="23" t="e">
        <f>IF(Calcul!$E19="SW",DEGREES(ACOS(1-(1/'ModelParams Lw'!F$25*SQRT(0.5*1.2/'Sound Power'!$C14)*('Sound Power'!$B14/3600)/('Sound Power'!$D14)/('Sound Power'!$F14)))),DEGREES(ACOS(1-(1/'ModelParams Lw'!F$29*SQRT(0.5*1.2/'Sound Power'!$C14)*('Sound Power'!$B14/3600)/('Sound Power'!$D14)/('Sound Power'!$F14)))))</f>
        <v>#DIV/0!</v>
      </c>
      <c r="BW14" s="23" t="e">
        <f>IF(Calcul!$E19="SW",DEGREES(ACOS(1-(1/'ModelParams Lw'!G$25*SQRT(0.5*1.2/'Sound Power'!$C14)*('Sound Power'!$B14/3600)/('Sound Power'!$D14)/('Sound Power'!$F14)))),DEGREES(ACOS(1-(1/'ModelParams Lw'!G$29*SQRT(0.5*1.2/'Sound Power'!$C14)*('Sound Power'!$B14/3600)/('Sound Power'!$D14)/('Sound Power'!$F14)))))</f>
        <v>#DIV/0!</v>
      </c>
      <c r="BX14" s="23" t="e">
        <f>IF(Calcul!$E19="SW",DEGREES(ACOS(1-(1/'ModelParams Lw'!H$25*SQRT(0.5*1.2/'Sound Power'!$C14)*('Sound Power'!$B14/3600)/('Sound Power'!$D14)/('Sound Power'!$F14)))),DEGREES(ACOS(1-(1/'ModelParams Lw'!H$29*SQRT(0.5*1.2/'Sound Power'!$C14)*('Sound Power'!$B14/3600)/('Sound Power'!$D14)/('Sound Power'!$F14)))))</f>
        <v>#DIV/0!</v>
      </c>
      <c r="BY14" s="23" t="e">
        <f>IF(Calcul!$E19="SW",DEGREES(ACOS(1-(1/'ModelParams Lw'!I$25*SQRT(0.5*1.2/'Sound Power'!$C14)*('Sound Power'!$B14/3600)/('Sound Power'!$D14)/('Sound Power'!$F14)))),DEGREES(ACOS(1-(1/'ModelParams Lw'!I$29*SQRT(0.5*1.2/'Sound Power'!$C14)*('Sound Power'!$B14/3600)/('Sound Power'!$D14)/('Sound Power'!$F14)))))</f>
        <v>#DIV/0!</v>
      </c>
      <c r="BZ14" s="23" t="e">
        <f>IF(Calcul!$E19="SW",DEGREES(ACOS(1-(1/'ModelParams Lw'!J$25*SQRT(0.5*1.2/'Sound Power'!$C14)*('Sound Power'!$B14/3600)/('Sound Power'!$D14)/('Sound Power'!$F14)))),DEGREES(ACOS(1-(1/'ModelParams Lw'!J$29*SQRT(0.5*1.2/'Sound Power'!$C14)*('Sound Power'!$B14/3600)/('Sound Power'!$D14)/('Sound Power'!$F14)))))</f>
        <v>#DIV/0!</v>
      </c>
      <c r="CA14" s="26" t="e">
        <f>IF(Calcul!$E19="SW",'ModelParams Lw'!C$22+'ModelParams Lw'!C$23*LOG('Sound Power'!$D14/'Sound Power'!$E14)+'ModelParams Lw'!C$24*LN('Sound Power'!BS14),IF('ModelParams Lw'!C$26+'ModelParams Lw'!C$27*LOG('Sound Power'!$D14/'Sound Power'!$E14)+'ModelParams Lw'!C$28*LN('Sound Power'!BS14)&lt;'ModelParams Lw'!C$22+'ModelParams Lw'!C$23*LOG('Sound Power'!$D14/'Sound Power'!$E14)+'ModelParams Lw'!C$24*LN('Sound Power'!BS14),'ModelParams Lw'!C$22+'ModelParams Lw'!C$23*LOG('Sound Power'!$D14/'Sound Power'!$E14)+'ModelParams Lw'!C$24*LN('Sound Power'!BS14),'ModelParams Lw'!C$26+'ModelParams Lw'!C$27*LOG('Sound Power'!$D14/'Sound Power'!$E14)+'ModelParams Lw'!C$28*LN('Sound Power'!BS14)))</f>
        <v>#DIV/0!</v>
      </c>
      <c r="CB14" s="26" t="e">
        <f>IF(Calcul!$E19="SW",'ModelParams Lw'!D$22+'ModelParams Lw'!D$23*LOG('Sound Power'!$D14/'Sound Power'!$E14)+'ModelParams Lw'!D$24*LN('Sound Power'!BT14),IF('ModelParams Lw'!D$26+'ModelParams Lw'!D$27*LOG('Sound Power'!$D14/'Sound Power'!$E14)+'ModelParams Lw'!D$28*LN('Sound Power'!BT14)&lt;'ModelParams Lw'!D$22+'ModelParams Lw'!D$23*LOG('Sound Power'!$D14/'Sound Power'!$E14)+'ModelParams Lw'!D$24*LN('Sound Power'!BT14),'ModelParams Lw'!D$22+'ModelParams Lw'!D$23*LOG('Sound Power'!$D14/'Sound Power'!$E14)+'ModelParams Lw'!D$24*LN('Sound Power'!BT14),'ModelParams Lw'!D$26+'ModelParams Lw'!D$27*LOG('Sound Power'!$D14/'Sound Power'!$E14)+'ModelParams Lw'!D$28*LN('Sound Power'!BT14)))</f>
        <v>#DIV/0!</v>
      </c>
      <c r="CC14" s="26" t="e">
        <f>IF(Calcul!$E19="SW",'ModelParams Lw'!E$22+'ModelParams Lw'!E$23*LOG('Sound Power'!$D14/'Sound Power'!$E14)+'ModelParams Lw'!E$24*LN('Sound Power'!BU14),IF('ModelParams Lw'!E$26+'ModelParams Lw'!E$27*LOG('Sound Power'!$D14/'Sound Power'!$E14)+'ModelParams Lw'!E$28*LN('Sound Power'!BU14)&lt;'ModelParams Lw'!E$22+'ModelParams Lw'!E$23*LOG('Sound Power'!$D14/'Sound Power'!$E14)+'ModelParams Lw'!E$24*LN('Sound Power'!BU14),'ModelParams Lw'!E$22+'ModelParams Lw'!E$23*LOG('Sound Power'!$D14/'Sound Power'!$E14)+'ModelParams Lw'!E$24*LN('Sound Power'!BU14),'ModelParams Lw'!E$26+'ModelParams Lw'!E$27*LOG('Sound Power'!$D14/'Sound Power'!$E14)+'ModelParams Lw'!E$28*LN('Sound Power'!BU14)))</f>
        <v>#DIV/0!</v>
      </c>
      <c r="CD14" s="26" t="e">
        <f>IF(Calcul!$E19="SW",'ModelParams Lw'!F$22+'ModelParams Lw'!F$23*LOG('Sound Power'!$D14/'Sound Power'!$E14)+'ModelParams Lw'!F$24*LN('Sound Power'!BV14),IF('ModelParams Lw'!F$26+'ModelParams Lw'!F$27*LOG('Sound Power'!$D14/'Sound Power'!$E14)+'ModelParams Lw'!F$28*LN('Sound Power'!BV14)&lt;'ModelParams Lw'!F$22+'ModelParams Lw'!F$23*LOG('Sound Power'!$D14/'Sound Power'!$E14)+'ModelParams Lw'!F$24*LN('Sound Power'!BV14),'ModelParams Lw'!F$22+'ModelParams Lw'!F$23*LOG('Sound Power'!$D14/'Sound Power'!$E14)+'ModelParams Lw'!F$24*LN('Sound Power'!BV14),'ModelParams Lw'!F$26+'ModelParams Lw'!F$27*LOG('Sound Power'!$D14/'Sound Power'!$E14)+'ModelParams Lw'!F$28*LN('Sound Power'!BV14)))</f>
        <v>#DIV/0!</v>
      </c>
      <c r="CE14" s="26" t="e">
        <f>IF(Calcul!$E19="SW",'ModelParams Lw'!G$22+'ModelParams Lw'!G$23*LOG('Sound Power'!$D14/'Sound Power'!$E14)+'ModelParams Lw'!G$24*LN('Sound Power'!BW14),IF('ModelParams Lw'!G$26+'ModelParams Lw'!G$27*LOG('Sound Power'!$D14/'Sound Power'!$E14)+'ModelParams Lw'!G$28*LN('Sound Power'!BW14)&lt;'ModelParams Lw'!G$22+'ModelParams Lw'!G$23*LOG('Sound Power'!$D14/'Sound Power'!$E14)+'ModelParams Lw'!G$24*LN('Sound Power'!BW14),'ModelParams Lw'!G$22+'ModelParams Lw'!G$23*LOG('Sound Power'!$D14/'Sound Power'!$E14)+'ModelParams Lw'!G$24*LN('Sound Power'!BW14),'ModelParams Lw'!G$26+'ModelParams Lw'!G$27*LOG('Sound Power'!$D14/'Sound Power'!$E14)+'ModelParams Lw'!G$28*LN('Sound Power'!BW14)))</f>
        <v>#DIV/0!</v>
      </c>
      <c r="CF14" s="26" t="e">
        <f>IF(Calcul!$E19="SW",'ModelParams Lw'!H$22+'ModelParams Lw'!H$23*LOG('Sound Power'!$D14/'Sound Power'!$E14)+'ModelParams Lw'!H$24*LN('Sound Power'!BX14),IF('ModelParams Lw'!H$26+'ModelParams Lw'!H$27*LOG('Sound Power'!$D14/'Sound Power'!$E14)+'ModelParams Lw'!H$28*LN('Sound Power'!BX14)&lt;'ModelParams Lw'!H$22+'ModelParams Lw'!H$23*LOG('Sound Power'!$D14/'Sound Power'!$E14)+'ModelParams Lw'!H$24*LN('Sound Power'!BX14),'ModelParams Lw'!H$22+'ModelParams Lw'!H$23*LOG('Sound Power'!$D14/'Sound Power'!$E14)+'ModelParams Lw'!H$24*LN('Sound Power'!BX14),'ModelParams Lw'!H$26+'ModelParams Lw'!H$27*LOG('Sound Power'!$D14/'Sound Power'!$E14)+'ModelParams Lw'!H$28*LN('Sound Power'!BX14)))</f>
        <v>#DIV/0!</v>
      </c>
      <c r="CG14" s="26" t="e">
        <f>IF(Calcul!$E19="SW",'ModelParams Lw'!I$22+'ModelParams Lw'!I$23*LOG('Sound Power'!$D14/'Sound Power'!$E14)+'ModelParams Lw'!I$24*LN('Sound Power'!BY14),IF('ModelParams Lw'!I$26+'ModelParams Lw'!I$27*LOG('Sound Power'!$D14/'Sound Power'!$E14)+'ModelParams Lw'!I$28*LN('Sound Power'!BY14)&lt;'ModelParams Lw'!I$22+'ModelParams Lw'!I$23*LOG('Sound Power'!$D14/'Sound Power'!$E14)+'ModelParams Lw'!I$24*LN('Sound Power'!BY14),'ModelParams Lw'!I$22+'ModelParams Lw'!I$23*LOG('Sound Power'!$D14/'Sound Power'!$E14)+'ModelParams Lw'!I$24*LN('Sound Power'!BY14),'ModelParams Lw'!I$26+'ModelParams Lw'!I$27*LOG('Sound Power'!$D14/'Sound Power'!$E14)+'ModelParams Lw'!I$28*LN('Sound Power'!BY14)))</f>
        <v>#DIV/0!</v>
      </c>
      <c r="CH14" s="26" t="e">
        <f>IF(Calcul!$E19="SW",'ModelParams Lw'!J$22+'ModelParams Lw'!J$23*LOG('Sound Power'!$D14/'Sound Power'!$E14)+'ModelParams Lw'!J$24*LN('Sound Power'!BZ14),IF('ModelParams Lw'!J$26+'ModelParams Lw'!J$27*LOG('Sound Power'!$D14/'Sound Power'!$E14)+'ModelParams Lw'!J$28*LN('Sound Power'!BZ14)&lt;'ModelParams Lw'!J$22+'ModelParams Lw'!J$23*LOG('Sound Power'!$D14/'Sound Power'!$E14)+'ModelParams Lw'!J$24*LN('Sound Power'!BZ14),'ModelParams Lw'!J$22+'ModelParams Lw'!J$23*LOG('Sound Power'!$D14/'Sound Power'!$E14)+'ModelParams Lw'!J$24*LN('Sound Power'!BZ14),'ModelParams Lw'!J$26+'ModelParams Lw'!J$27*LOG('Sound Power'!$D14/'Sound Power'!$E14)+'ModelParams Lw'!J$28*LN('Sound Power'!BZ14)))</f>
        <v>#DIV/0!</v>
      </c>
      <c r="CI14" s="26" t="e">
        <f t="shared" si="25"/>
        <v>#DIV/0!</v>
      </c>
      <c r="CJ14" s="26" t="e">
        <f t="shared" si="18"/>
        <v>#DIV/0!</v>
      </c>
      <c r="CK14" s="26" t="e">
        <f t="shared" si="19"/>
        <v>#DIV/0!</v>
      </c>
      <c r="CL14" s="26" t="e">
        <f t="shared" si="26"/>
        <v>#DIV/0!</v>
      </c>
      <c r="CM14" s="26" t="e">
        <f t="shared" si="20"/>
        <v>#DIV/0!</v>
      </c>
      <c r="CN14" s="26" t="e">
        <f t="shared" si="21"/>
        <v>#DIV/0!</v>
      </c>
      <c r="CO14" s="26" t="e">
        <f t="shared" si="22"/>
        <v>#DIV/0!</v>
      </c>
      <c r="CP14" s="26" t="e">
        <f t="shared" si="23"/>
        <v>#DIV/0!</v>
      </c>
      <c r="CQ14" s="26" t="e">
        <f>10*LOG10(IF(CI14="",0,POWER(10,((CI14+'ModelParams Lw'!$O$4)/10))) +IF(CJ14="",0,POWER(10,((CJ14+'ModelParams Lw'!$P$4)/10))) +IF(CK14="",0,POWER(10,((CK14+'ModelParams Lw'!$Q$4)/10))) +IF(CL14="",0,POWER(10,((CL14+'ModelParams Lw'!$R$4)/10))) +IF(CM14="",0,POWER(10,((CM14+'ModelParams Lw'!$S$4)/10))) +IF(CN14="",0,POWER(10,((CN14+'ModelParams Lw'!$T$4)/10))) +IF(CO14="",0,POWER(10,((CO14+'ModelParams Lw'!$U$4)/10)))+IF(CP14="",0,POWER(10,((CP14+'ModelParams Lw'!$V$4)/10))))</f>
        <v>#DIV/0!</v>
      </c>
      <c r="CR14" s="26" t="e">
        <f t="shared" si="24"/>
        <v>#DIV/0!</v>
      </c>
      <c r="CS14" s="26" t="e">
        <f>(CI14-'ModelParams Lw'!$O$10)/'ModelParams Lw'!$O$11</f>
        <v>#DIV/0!</v>
      </c>
      <c r="CT14" s="26" t="e">
        <f>(CJ14-'ModelParams Lw'!$P$10)/'ModelParams Lw'!$P$11</f>
        <v>#DIV/0!</v>
      </c>
      <c r="CU14" s="26" t="e">
        <f>(CK14-'ModelParams Lw'!$Q$10)/'ModelParams Lw'!$Q$11</f>
        <v>#DIV/0!</v>
      </c>
      <c r="CV14" s="26" t="e">
        <f>(CL14-'ModelParams Lw'!$R$10)/'ModelParams Lw'!$R$11</f>
        <v>#DIV/0!</v>
      </c>
      <c r="CW14" s="26" t="e">
        <f>(CM14-'ModelParams Lw'!$S$10)/'ModelParams Lw'!$S$11</f>
        <v>#DIV/0!</v>
      </c>
      <c r="CX14" s="26" t="e">
        <f>(CN14-'ModelParams Lw'!$T$10)/'ModelParams Lw'!$T$11</f>
        <v>#DIV/0!</v>
      </c>
      <c r="CY14" s="26" t="e">
        <f>(CO14-'ModelParams Lw'!$U$10)/'ModelParams Lw'!$U$11</f>
        <v>#DIV/0!</v>
      </c>
      <c r="CZ14" s="26" t="e">
        <f>(CP14-'ModelParams Lw'!$V$10)/'ModelParams Lw'!$V$11</f>
        <v>#DIV/0!</v>
      </c>
    </row>
    <row r="15" spans="1:104" x14ac:dyDescent="0.2">
      <c r="A15" s="13">
        <f>Calcul!A20</f>
        <v>0</v>
      </c>
      <c r="B15" s="13">
        <f t="shared" si="2"/>
        <v>0</v>
      </c>
      <c r="C15" s="13">
        <f>Calcul!B20</f>
        <v>0</v>
      </c>
      <c r="D15" s="13">
        <f>Calcul!C20/1000</f>
        <v>0</v>
      </c>
      <c r="E15" s="13">
        <f>Calcul!D20/1000</f>
        <v>0</v>
      </c>
      <c r="F15" s="13">
        <f t="shared" si="3"/>
        <v>0</v>
      </c>
      <c r="G15" s="23" t="e">
        <f>DEGREES(ACOS(1-(1/'ModelParams Lw'!B$15*SQRT(0.5*1.2/'Sound Power'!$C15)*('Sound Power'!$B15/3600)/('Sound Power'!$D15)/('Sound Power'!$F15))))</f>
        <v>#DIV/0!</v>
      </c>
      <c r="H15" s="23" t="e">
        <f>DEGREES(ACOS(1-(1/'ModelParams Lw'!C$15*SQRT(0.5*1.2/'Sound Power'!$C15)*('Sound Power'!$B15/3600)/('Sound Power'!$D15)/('Sound Power'!$F15))))</f>
        <v>#DIV/0!</v>
      </c>
      <c r="I15" s="23" t="e">
        <f>DEGREES(ACOS(1-(1/'ModelParams Lw'!D$15*SQRT(0.5*1.2/'Sound Power'!$C15)*('Sound Power'!$B15/3600)/('Sound Power'!$D15)/('Sound Power'!$F15))))</f>
        <v>#DIV/0!</v>
      </c>
      <c r="J15" s="23" t="e">
        <f>DEGREES(ACOS(1-(1/'ModelParams Lw'!E$15*SQRT(0.5*1.2/'Sound Power'!$C15)*('Sound Power'!$B15/3600)/('Sound Power'!$D15)/('Sound Power'!$F15))))</f>
        <v>#DIV/0!</v>
      </c>
      <c r="K15" s="23" t="e">
        <f>DEGREES(ACOS(1-(1/'ModelParams Lw'!F$15*SQRT(0.5*1.2/'Sound Power'!$C15)*('Sound Power'!$B15/3600)/('Sound Power'!$D15)/('Sound Power'!$F15))))</f>
        <v>#DIV/0!</v>
      </c>
      <c r="L15" s="23" t="e">
        <f>DEGREES(ACOS(1-(1/'ModelParams Lw'!G$15*SQRT(0.5*1.2/'Sound Power'!$C15)*('Sound Power'!$B15/3600)/('Sound Power'!$D15)/('Sound Power'!$F15))))</f>
        <v>#DIV/0!</v>
      </c>
      <c r="M15" s="23" t="e">
        <f>DEGREES(ACOS(1-(1/'ModelParams Lw'!H$15*SQRT(0.5*1.2/'Sound Power'!$C15)*('Sound Power'!$B15/3600)/('Sound Power'!$D15)/('Sound Power'!$F15))))</f>
        <v>#DIV/0!</v>
      </c>
      <c r="N15" s="23" t="e">
        <f>DEGREES(ACOS(1-(1/'ModelParams Lw'!I$15*SQRT(0.5*1.2/'Sound Power'!$C15)*('Sound Power'!$B15/3600)/('Sound Power'!$D15)/('Sound Power'!$F15))))</f>
        <v>#DIV/0!</v>
      </c>
      <c r="O15" s="26" t="e">
        <f>('ModelParams Lw'!B$4*LN('Sound Power'!G15)/(1+EXP(-('Sound Power'!$D15*1000+'ModelParams Lw'!B$6)/'ModelParams Lw'!B$7))+'ModelParams Lw'!B$5)*LN('Sound Power'!$B15)-('ModelParams Lw'!B$8+'ModelParams Lw'!B$9*$D15+'ModelParams Lw'!B$10*'Sound Power'!$F15^'ModelParams Lw'!B$14+'ModelParams Lw'!B$11*LN('Sound Power'!G15)+'ModelParams Lw'!B$12*'Sound Power'!$D15*'Sound Power'!$F15+'ModelParams Lw'!B$13*'Sound Power'!$D15*LN('Sound Power'!G15))</f>
        <v>#DIV/0!</v>
      </c>
      <c r="P15" s="26" t="e">
        <f>('ModelParams Lw'!C$4*LN('Sound Power'!H15)/(1+EXP(-('Sound Power'!$D15*1000+'ModelParams Lw'!C$6)/'ModelParams Lw'!C$7))+'ModelParams Lw'!C$5)*LN('Sound Power'!$B15)-('ModelParams Lw'!C$8+'ModelParams Lw'!C$9*$D15+'ModelParams Lw'!C$10*'Sound Power'!$F15^'ModelParams Lw'!C$14+'ModelParams Lw'!C$11*LN('Sound Power'!H15)+'ModelParams Lw'!C$12*'Sound Power'!$D15*'Sound Power'!$F15+'ModelParams Lw'!C$13*'Sound Power'!$D15*LN('Sound Power'!H15))</f>
        <v>#DIV/0!</v>
      </c>
      <c r="Q15" s="26" t="e">
        <f>('ModelParams Lw'!D$4*LN('Sound Power'!I15)/(1+EXP(-('Sound Power'!$D15*1000+'ModelParams Lw'!D$6)/'ModelParams Lw'!D$7))+'ModelParams Lw'!D$5)*LN('Sound Power'!$B15)-('ModelParams Lw'!D$8+'ModelParams Lw'!D$9*$D15+'ModelParams Lw'!D$10*'Sound Power'!$F15^'ModelParams Lw'!D$14+'ModelParams Lw'!D$11*LN('Sound Power'!I15)+'ModelParams Lw'!D$12*'Sound Power'!$D15*'Sound Power'!$F15+'ModelParams Lw'!D$13*'Sound Power'!$D15*LN('Sound Power'!I15))</f>
        <v>#DIV/0!</v>
      </c>
      <c r="R15" s="26" t="e">
        <f>('ModelParams Lw'!E$4*LN('Sound Power'!J15)/(1+EXP(-('Sound Power'!$D15*1000+'ModelParams Lw'!E$6)/'ModelParams Lw'!E$7))+'ModelParams Lw'!E$5)*LN('Sound Power'!$B15)-('ModelParams Lw'!E$8+'ModelParams Lw'!E$9*$D15+'ModelParams Lw'!E$10*'Sound Power'!$F15^'ModelParams Lw'!E$14+'ModelParams Lw'!E$11*LN('Sound Power'!J15)+'ModelParams Lw'!E$12*'Sound Power'!$D15*'Sound Power'!$F15+'ModelParams Lw'!E$13*'Sound Power'!$D15*LN('Sound Power'!J15))</f>
        <v>#DIV/0!</v>
      </c>
      <c r="S15" s="26" t="e">
        <f>('ModelParams Lw'!F$4*LN('Sound Power'!K15)/(1+EXP(-('Sound Power'!$D15*1000+'ModelParams Lw'!F$6)/'ModelParams Lw'!F$7))+'ModelParams Lw'!F$5)*LN('Sound Power'!$B15)-('ModelParams Lw'!F$8+'ModelParams Lw'!F$9*$D15+'ModelParams Lw'!F$10*'Sound Power'!$F15^'ModelParams Lw'!F$14+'ModelParams Lw'!F$11*LN('Sound Power'!K15)+'ModelParams Lw'!F$12*'Sound Power'!$D15*'Sound Power'!$F15+'ModelParams Lw'!F$13*'Sound Power'!$D15*LN('Sound Power'!K15))</f>
        <v>#DIV/0!</v>
      </c>
      <c r="T15" s="26" t="e">
        <f>('ModelParams Lw'!G$4*LN('Sound Power'!L15)/(1+EXP(-('Sound Power'!$D15*1000+'ModelParams Lw'!G$6)/'ModelParams Lw'!G$7))+'ModelParams Lw'!G$5)*LN('Sound Power'!$B15)-('ModelParams Lw'!G$8+'ModelParams Lw'!G$9*$D15+'ModelParams Lw'!G$10*'Sound Power'!$F15^'ModelParams Lw'!G$14+'ModelParams Lw'!G$11*LN('Sound Power'!L15)+'ModelParams Lw'!G$12*'Sound Power'!$D15*'Sound Power'!$F15+'ModelParams Lw'!G$13*'Sound Power'!$D15*LN('Sound Power'!L15))</f>
        <v>#DIV/0!</v>
      </c>
      <c r="U15" s="26" t="e">
        <f>('ModelParams Lw'!H$4*LN('Sound Power'!M15)/(1+EXP(-('Sound Power'!$D15*1000+'ModelParams Lw'!H$6)/'ModelParams Lw'!H$7))+'ModelParams Lw'!H$5)*LN('Sound Power'!$B15)-('ModelParams Lw'!H$8+'ModelParams Lw'!H$9*$D15+'ModelParams Lw'!H$10*'Sound Power'!$F15^'ModelParams Lw'!H$14+'ModelParams Lw'!H$11*LN('Sound Power'!M15)+'ModelParams Lw'!H$12*'Sound Power'!$D15*'Sound Power'!$F15+'ModelParams Lw'!H$13*'Sound Power'!$D15*LN('Sound Power'!M15))</f>
        <v>#DIV/0!</v>
      </c>
      <c r="V15" s="26" t="e">
        <f>('ModelParams Lw'!I$4*LN('Sound Power'!N15)/(1+EXP(-('Sound Power'!$D15*1000+'ModelParams Lw'!I$6)/'ModelParams Lw'!I$7))+'ModelParams Lw'!I$5)*LN('Sound Power'!$B15)-('ModelParams Lw'!I$8+'ModelParams Lw'!I$9*$D15+'ModelParams Lw'!I$10*'Sound Power'!$F15^'ModelParams Lw'!I$14+'ModelParams Lw'!I$11*LN('Sound Power'!N15)+'ModelParams Lw'!I$12*'Sound Power'!$D15*'Sound Power'!$F15+'ModelParams Lw'!I$13*'Sound Power'!$D15*LN('Sound Power'!N15))</f>
        <v>#DIV/0!</v>
      </c>
      <c r="W15" s="26" t="e">
        <f>10*LOG10(IF(O15="",0,POWER(10,((O15+'ModelParams Lw'!$O$4)/10))) +IF(P15="",0,POWER(10,((P15+'ModelParams Lw'!$P$4)/10))) +IF(Q15="",0,POWER(10,((Q15+'ModelParams Lw'!$Q$4)/10))) +IF(R15="",0,POWER(10,((R15+'ModelParams Lw'!$R$4)/10))) +IF(S15="",0,POWER(10,((S15+'ModelParams Lw'!$S$4)/10))) +IF(T15="",0,POWER(10,((T15+'ModelParams Lw'!$T$4)/10))) +IF(U15="",0,POWER(10,((U15+'ModelParams Lw'!$U$4)/10)))+IF(V15="",0,POWER(10,((V15+'ModelParams Lw'!$V$4)/10))))</f>
        <v>#DIV/0!</v>
      </c>
      <c r="X15" s="26" t="e">
        <f t="shared" si="4"/>
        <v>#DIV/0!</v>
      </c>
      <c r="Y15" s="26" t="e">
        <f>(O15-'ModelParams Lw'!O$10)/'ModelParams Lw'!O$11</f>
        <v>#DIV/0!</v>
      </c>
      <c r="Z15" s="26" t="e">
        <f>(P15-'ModelParams Lw'!P$10)/'ModelParams Lw'!P$11</f>
        <v>#DIV/0!</v>
      </c>
      <c r="AA15" s="26" t="e">
        <f>(Q15-'ModelParams Lw'!Q$10)/'ModelParams Lw'!Q$11</f>
        <v>#DIV/0!</v>
      </c>
      <c r="AB15" s="26" t="e">
        <f>(R15-'ModelParams Lw'!R$10)/'ModelParams Lw'!R$11</f>
        <v>#DIV/0!</v>
      </c>
      <c r="AC15" s="26" t="e">
        <f>(S15-'ModelParams Lw'!S$10)/'ModelParams Lw'!S$11</f>
        <v>#DIV/0!</v>
      </c>
      <c r="AD15" s="26" t="e">
        <f>(T15-'ModelParams Lw'!T$10)/'ModelParams Lw'!T$11</f>
        <v>#DIV/0!</v>
      </c>
      <c r="AE15" s="26" t="e">
        <f>(U15-'ModelParams Lw'!U$10)/'ModelParams Lw'!U$11</f>
        <v>#DIV/0!</v>
      </c>
      <c r="AF15" s="26" t="e">
        <f>(V15-'ModelParams Lw'!V$10)/'ModelParams Lw'!V$11</f>
        <v>#DIV/0!</v>
      </c>
      <c r="AG15" s="26" t="e">
        <f t="shared" si="5"/>
        <v>#DIV/0!</v>
      </c>
      <c r="AH15" s="26" t="e">
        <f>VLOOKUP(D15*1000,'ModelParams Lw'!$A$38:$D$58,4)</f>
        <v>#N/A</v>
      </c>
      <c r="AI15" s="56" t="e">
        <f>VLOOKUP(D15*1000,'ModelParams Lw'!$A$38:$D$58,2)</f>
        <v>#N/A</v>
      </c>
      <c r="AJ15" s="46" t="e">
        <f t="shared" si="6"/>
        <v>#DIV/0!</v>
      </c>
      <c r="AK15" s="26" t="e">
        <f t="shared" si="7"/>
        <v>#VALUE!</v>
      </c>
      <c r="AL15" s="26" t="e">
        <f>IF($AI15=100,'ModelParams Lw'!R$35*'Sound Power'!$AH15^2+'ModelParams Lw'!R$36*'Sound Power'!$AH15+'ModelParams Lw'!R$37,IF($AI15=150,'ModelParams Lw'!R$38*'Sound Power'!$AH15^2+'ModelParams Lw'!R$39*'Sound Power'!$AH15+'ModelParams Lw'!R$40,'ModelParams Lw'!R$41*'Sound Power'!$AH15^2+'ModelParams Lw'!R$42*'Sound Power'!$AH15+'ModelParams Lw'!R$43))</f>
        <v>#N/A</v>
      </c>
      <c r="AM15" s="26" t="e">
        <f>IF($AI15=100,'ModelParams Lw'!S$35*'Sound Power'!$AH15^2+'ModelParams Lw'!S$36*'Sound Power'!$AH15+'ModelParams Lw'!S$37,IF($AI15=150,'ModelParams Lw'!S$38*'Sound Power'!$AH15^2+'ModelParams Lw'!S$39*'Sound Power'!$AH15+'ModelParams Lw'!S$40,'ModelParams Lw'!S$41*'Sound Power'!$AH15^2+'ModelParams Lw'!S$42*'Sound Power'!$AH15+'ModelParams Lw'!S$43))</f>
        <v>#N/A</v>
      </c>
      <c r="AN15" s="26" t="e">
        <f>IF($AI15=100,'ModelParams Lw'!T$35*'Sound Power'!$AH15^2+'ModelParams Lw'!T$36*'Sound Power'!$AH15+'ModelParams Lw'!T$37,IF($AI15=150,'ModelParams Lw'!T$38*'Sound Power'!$AH15^2+'ModelParams Lw'!T$39*'Sound Power'!$AH15+'ModelParams Lw'!T$40,'ModelParams Lw'!T$41*'Sound Power'!$AH15^2+'ModelParams Lw'!T$42*'Sound Power'!$AH15+'ModelParams Lw'!T$43))</f>
        <v>#N/A</v>
      </c>
      <c r="AO15" s="26" t="e">
        <f>IF($AI15=100,'ModelParams Lw'!U$35*'Sound Power'!$AH15^2+'ModelParams Lw'!U$36*'Sound Power'!$AH15+'ModelParams Lw'!U$37,IF($AI15=150,'ModelParams Lw'!U$38*'Sound Power'!$AH15^2+'ModelParams Lw'!U$39*'Sound Power'!$AH15+'ModelParams Lw'!U$40,'ModelParams Lw'!U$41*'Sound Power'!$AH15^2+'ModelParams Lw'!U$42*'Sound Power'!$AH15+'ModelParams Lw'!U$43))</f>
        <v>#N/A</v>
      </c>
      <c r="AP15" s="26" t="e">
        <f>IF($AI15=100,'ModelParams Lw'!V$35*'Sound Power'!$AH15^2+'ModelParams Lw'!V$36*'Sound Power'!$AH15+'ModelParams Lw'!V$37,IF($AI15=150,'ModelParams Lw'!V$38*'Sound Power'!$AH15^2+'ModelParams Lw'!V$39*'Sound Power'!$AH15+'ModelParams Lw'!V$40,'ModelParams Lw'!V$41*'Sound Power'!$AH15^2+'ModelParams Lw'!V$42*'Sound Power'!$AH15+'ModelParams Lw'!V$43))</f>
        <v>#N/A</v>
      </c>
      <c r="AQ15" s="26" t="e">
        <f>IF($AI15=100,'ModelParams Lw'!W$35*'Sound Power'!$AH15^2+'ModelParams Lw'!W$36*'Sound Power'!$AH15+'ModelParams Lw'!W$37,IF($AI15=150,'ModelParams Lw'!W$38*'Sound Power'!$AH15^2+'ModelParams Lw'!W$39*'Sound Power'!$AH15+'ModelParams Lw'!W$40,'ModelParams Lw'!W$41*'Sound Power'!$AH15^2+'ModelParams Lw'!W$42*'Sound Power'!$AH15+'ModelParams Lw'!W$43))</f>
        <v>#N/A</v>
      </c>
      <c r="AR15" s="26" t="e">
        <f t="shared" si="8"/>
        <v>#VALUE!</v>
      </c>
      <c r="AS15" s="26" t="e">
        <f>IF(26.83*LN($AJ15)-11.791-'ModelParams Lw'!B$35&lt;0,0,26.83*LN($AJ15)-11.791-'ModelParams Lw'!B$35)</f>
        <v>#DIV/0!</v>
      </c>
      <c r="AT15" s="26" t="e">
        <f>IF(26.83*LN($AJ15)-11.791-'ModelParams Lw'!C$35&lt;0,0,26.83*LN($AJ15)-11.791-'ModelParams Lw'!C$35)</f>
        <v>#DIV/0!</v>
      </c>
      <c r="AU15" s="26" t="e">
        <f>IF(26.83*LN($AJ15)-11.791-'ModelParams Lw'!D$35&lt;0,0,26.83*LN($AJ15)-11.791-'ModelParams Lw'!D$35)</f>
        <v>#DIV/0!</v>
      </c>
      <c r="AV15" s="26" t="e">
        <f>IF(26.83*LN($AJ15)-11.791-'ModelParams Lw'!E$35&lt;0,0,26.83*LN($AJ15)-11.791-'ModelParams Lw'!E$35)</f>
        <v>#DIV/0!</v>
      </c>
      <c r="AW15" s="26" t="e">
        <f>IF(26.83*LN($AJ15)-11.791-'ModelParams Lw'!F$35&lt;0,0,26.83*LN($AJ15)-11.791-'ModelParams Lw'!F$35)</f>
        <v>#DIV/0!</v>
      </c>
      <c r="AX15" s="26" t="e">
        <f>IF(26.83*LN($AJ15)-11.791-'ModelParams Lw'!G$35&lt;0,0,26.83*LN($AJ15)-11.791-'ModelParams Lw'!G$35)</f>
        <v>#DIV/0!</v>
      </c>
      <c r="AY15" s="26" t="e">
        <f>IF(26.83*LN($AJ15)-11.791-'ModelParams Lw'!H$35&lt;0,0,26.83*LN($AJ15)-11.791-'ModelParams Lw'!H$35)</f>
        <v>#DIV/0!</v>
      </c>
      <c r="AZ15" s="26" t="e">
        <f>IF(26.83*LN($AJ15)-11.791-'ModelParams Lw'!I$35&lt;0,0,26.83*LN($AJ15)-11.791-'ModelParams Lw'!I$35)</f>
        <v>#DIV/0!</v>
      </c>
      <c r="BA15" s="26" t="e">
        <f t="shared" si="9"/>
        <v>#DIV/0!</v>
      </c>
      <c r="BB15" s="26" t="e">
        <f t="shared" si="10"/>
        <v>#DIV/0!</v>
      </c>
      <c r="BC15" s="26" t="e">
        <f t="shared" si="11"/>
        <v>#DIV/0!</v>
      </c>
      <c r="BD15" s="26" t="e">
        <f t="shared" si="12"/>
        <v>#DIV/0!</v>
      </c>
      <c r="BE15" s="26" t="e">
        <f t="shared" si="13"/>
        <v>#DIV/0!</v>
      </c>
      <c r="BF15" s="26" t="e">
        <f t="shared" si="14"/>
        <v>#DIV/0!</v>
      </c>
      <c r="BG15" s="26" t="e">
        <f t="shared" si="15"/>
        <v>#DIV/0!</v>
      </c>
      <c r="BH15" s="26" t="e">
        <f t="shared" si="16"/>
        <v>#DIV/0!</v>
      </c>
      <c r="BI15" s="26" t="e">
        <f>10*LOG10(IF(BA15="",0,POWER(10,((BA15+'ModelParams Lw'!$O$4)/10))) +IF(BB15="",0,POWER(10,((BB15+'ModelParams Lw'!$P$4)/10))) +IF(BC15="",0,POWER(10,((BC15+'ModelParams Lw'!$Q$4)/10))) +IF(BD15="",0,POWER(10,((BD15+'ModelParams Lw'!$R$4)/10))) +IF(BE15="",0,POWER(10,((BE15+'ModelParams Lw'!$S$4)/10))) +IF(BF15="",0,POWER(10,((BF15+'ModelParams Lw'!$T$4)/10))) +IF(BG15="",0,POWER(10,((BG15+'ModelParams Lw'!$U$4)/10)))+IF(BH15="",0,POWER(10,((BH15+'ModelParams Lw'!$V$4)/10))))</f>
        <v>#DIV/0!</v>
      </c>
      <c r="BJ15" s="26" t="e">
        <f t="shared" si="17"/>
        <v>#DIV/0!</v>
      </c>
      <c r="BK15" s="26" t="e">
        <f>(BA15-'ModelParams Lw'!O$10)/'ModelParams Lw'!O$11</f>
        <v>#DIV/0!</v>
      </c>
      <c r="BL15" s="26" t="e">
        <f>(BB15-'ModelParams Lw'!P$10)/'ModelParams Lw'!P$11</f>
        <v>#DIV/0!</v>
      </c>
      <c r="BM15" s="26" t="e">
        <f>(BC15-'ModelParams Lw'!Q$10)/'ModelParams Lw'!Q$11</f>
        <v>#DIV/0!</v>
      </c>
      <c r="BN15" s="26" t="e">
        <f>(BD15-'ModelParams Lw'!R$10)/'ModelParams Lw'!R$11</f>
        <v>#DIV/0!</v>
      </c>
      <c r="BO15" s="26" t="e">
        <f>(BE15-'ModelParams Lw'!S$10)/'ModelParams Lw'!S$11</f>
        <v>#DIV/0!</v>
      </c>
      <c r="BP15" s="26" t="e">
        <f>(BF15-'ModelParams Lw'!T$10)/'ModelParams Lw'!T$11</f>
        <v>#DIV/0!</v>
      </c>
      <c r="BQ15" s="26" t="e">
        <f>(BG15-'ModelParams Lw'!U$10)/'ModelParams Lw'!U$11</f>
        <v>#DIV/0!</v>
      </c>
      <c r="BR15" s="26" t="e">
        <f>(BH15-'ModelParams Lw'!V$10)/'ModelParams Lw'!V$11</f>
        <v>#DIV/0!</v>
      </c>
      <c r="BS15" s="23" t="e">
        <f>IF(Calcul!$E20="SW",DEGREES(ACOS(1-(1/'ModelParams Lw'!C$25*SQRT(0.5*1.2/'Sound Power'!$C15)*('Sound Power'!$B15/3600)/('Sound Power'!$D15)/('Sound Power'!$F15)))),DEGREES(ACOS(1-(1/'ModelParams Lw'!C$29*SQRT(0.5*1.2/'Sound Power'!$C15)*('Sound Power'!$B15/3600)/('Sound Power'!$D15)/('Sound Power'!$F15)))))</f>
        <v>#DIV/0!</v>
      </c>
      <c r="BT15" s="23" t="e">
        <f>IF(Calcul!$E20="SW",DEGREES(ACOS(1-(1/'ModelParams Lw'!D$25*SQRT(0.5*1.2/'Sound Power'!$C15)*('Sound Power'!$B15/3600)/('Sound Power'!$D15)/('Sound Power'!$F15)))),DEGREES(ACOS(1-(1/'ModelParams Lw'!D$29*SQRT(0.5*1.2/'Sound Power'!$C15)*('Sound Power'!$B15/3600)/('Sound Power'!$D15)/('Sound Power'!$F15)))))</f>
        <v>#DIV/0!</v>
      </c>
      <c r="BU15" s="23" t="e">
        <f>IF(Calcul!$E20="SW",DEGREES(ACOS(1-(1/'ModelParams Lw'!E$25*SQRT(0.5*1.2/'Sound Power'!$C15)*('Sound Power'!$B15/3600)/('Sound Power'!$D15)/('Sound Power'!$F15)))),DEGREES(ACOS(1-(1/'ModelParams Lw'!E$29*SQRT(0.5*1.2/'Sound Power'!$C15)*('Sound Power'!$B15/3600)/('Sound Power'!$D15)/('Sound Power'!$F15)))))</f>
        <v>#DIV/0!</v>
      </c>
      <c r="BV15" s="23" t="e">
        <f>IF(Calcul!$E20="SW",DEGREES(ACOS(1-(1/'ModelParams Lw'!F$25*SQRT(0.5*1.2/'Sound Power'!$C15)*('Sound Power'!$B15/3600)/('Sound Power'!$D15)/('Sound Power'!$F15)))),DEGREES(ACOS(1-(1/'ModelParams Lw'!F$29*SQRT(0.5*1.2/'Sound Power'!$C15)*('Sound Power'!$B15/3600)/('Sound Power'!$D15)/('Sound Power'!$F15)))))</f>
        <v>#DIV/0!</v>
      </c>
      <c r="BW15" s="23" t="e">
        <f>IF(Calcul!$E20="SW",DEGREES(ACOS(1-(1/'ModelParams Lw'!G$25*SQRT(0.5*1.2/'Sound Power'!$C15)*('Sound Power'!$B15/3600)/('Sound Power'!$D15)/('Sound Power'!$F15)))),DEGREES(ACOS(1-(1/'ModelParams Lw'!G$29*SQRT(0.5*1.2/'Sound Power'!$C15)*('Sound Power'!$B15/3600)/('Sound Power'!$D15)/('Sound Power'!$F15)))))</f>
        <v>#DIV/0!</v>
      </c>
      <c r="BX15" s="23" t="e">
        <f>IF(Calcul!$E20="SW",DEGREES(ACOS(1-(1/'ModelParams Lw'!H$25*SQRT(0.5*1.2/'Sound Power'!$C15)*('Sound Power'!$B15/3600)/('Sound Power'!$D15)/('Sound Power'!$F15)))),DEGREES(ACOS(1-(1/'ModelParams Lw'!H$29*SQRT(0.5*1.2/'Sound Power'!$C15)*('Sound Power'!$B15/3600)/('Sound Power'!$D15)/('Sound Power'!$F15)))))</f>
        <v>#DIV/0!</v>
      </c>
      <c r="BY15" s="23" t="e">
        <f>IF(Calcul!$E20="SW",DEGREES(ACOS(1-(1/'ModelParams Lw'!I$25*SQRT(0.5*1.2/'Sound Power'!$C15)*('Sound Power'!$B15/3600)/('Sound Power'!$D15)/('Sound Power'!$F15)))),DEGREES(ACOS(1-(1/'ModelParams Lw'!I$29*SQRT(0.5*1.2/'Sound Power'!$C15)*('Sound Power'!$B15/3600)/('Sound Power'!$D15)/('Sound Power'!$F15)))))</f>
        <v>#DIV/0!</v>
      </c>
      <c r="BZ15" s="23" t="e">
        <f>IF(Calcul!$E20="SW",DEGREES(ACOS(1-(1/'ModelParams Lw'!J$25*SQRT(0.5*1.2/'Sound Power'!$C15)*('Sound Power'!$B15/3600)/('Sound Power'!$D15)/('Sound Power'!$F15)))),DEGREES(ACOS(1-(1/'ModelParams Lw'!J$29*SQRT(0.5*1.2/'Sound Power'!$C15)*('Sound Power'!$B15/3600)/('Sound Power'!$D15)/('Sound Power'!$F15)))))</f>
        <v>#DIV/0!</v>
      </c>
      <c r="CA15" s="26" t="e">
        <f>IF(Calcul!$E20="SW",'ModelParams Lw'!C$22+'ModelParams Lw'!C$23*LOG('Sound Power'!$D15/'Sound Power'!$E15)+'ModelParams Lw'!C$24*LN('Sound Power'!BS15),IF('ModelParams Lw'!C$26+'ModelParams Lw'!C$27*LOG('Sound Power'!$D15/'Sound Power'!$E15)+'ModelParams Lw'!C$28*LN('Sound Power'!BS15)&lt;'ModelParams Lw'!C$22+'ModelParams Lw'!C$23*LOG('Sound Power'!$D15/'Sound Power'!$E15)+'ModelParams Lw'!C$24*LN('Sound Power'!BS15),'ModelParams Lw'!C$22+'ModelParams Lw'!C$23*LOG('Sound Power'!$D15/'Sound Power'!$E15)+'ModelParams Lw'!C$24*LN('Sound Power'!BS15),'ModelParams Lw'!C$26+'ModelParams Lw'!C$27*LOG('Sound Power'!$D15/'Sound Power'!$E15)+'ModelParams Lw'!C$28*LN('Sound Power'!BS15)))</f>
        <v>#DIV/0!</v>
      </c>
      <c r="CB15" s="26" t="e">
        <f>IF(Calcul!$E20="SW",'ModelParams Lw'!D$22+'ModelParams Lw'!D$23*LOG('Sound Power'!$D15/'Sound Power'!$E15)+'ModelParams Lw'!D$24*LN('Sound Power'!BT15),IF('ModelParams Lw'!D$26+'ModelParams Lw'!D$27*LOG('Sound Power'!$D15/'Sound Power'!$E15)+'ModelParams Lw'!D$28*LN('Sound Power'!BT15)&lt;'ModelParams Lw'!D$22+'ModelParams Lw'!D$23*LOG('Sound Power'!$D15/'Sound Power'!$E15)+'ModelParams Lw'!D$24*LN('Sound Power'!BT15),'ModelParams Lw'!D$22+'ModelParams Lw'!D$23*LOG('Sound Power'!$D15/'Sound Power'!$E15)+'ModelParams Lw'!D$24*LN('Sound Power'!BT15),'ModelParams Lw'!D$26+'ModelParams Lw'!D$27*LOG('Sound Power'!$D15/'Sound Power'!$E15)+'ModelParams Lw'!D$28*LN('Sound Power'!BT15)))</f>
        <v>#DIV/0!</v>
      </c>
      <c r="CC15" s="26" t="e">
        <f>IF(Calcul!$E20="SW",'ModelParams Lw'!E$22+'ModelParams Lw'!E$23*LOG('Sound Power'!$D15/'Sound Power'!$E15)+'ModelParams Lw'!E$24*LN('Sound Power'!BU15),IF('ModelParams Lw'!E$26+'ModelParams Lw'!E$27*LOG('Sound Power'!$D15/'Sound Power'!$E15)+'ModelParams Lw'!E$28*LN('Sound Power'!BU15)&lt;'ModelParams Lw'!E$22+'ModelParams Lw'!E$23*LOG('Sound Power'!$D15/'Sound Power'!$E15)+'ModelParams Lw'!E$24*LN('Sound Power'!BU15),'ModelParams Lw'!E$22+'ModelParams Lw'!E$23*LOG('Sound Power'!$D15/'Sound Power'!$E15)+'ModelParams Lw'!E$24*LN('Sound Power'!BU15),'ModelParams Lw'!E$26+'ModelParams Lw'!E$27*LOG('Sound Power'!$D15/'Sound Power'!$E15)+'ModelParams Lw'!E$28*LN('Sound Power'!BU15)))</f>
        <v>#DIV/0!</v>
      </c>
      <c r="CD15" s="26" t="e">
        <f>IF(Calcul!$E20="SW",'ModelParams Lw'!F$22+'ModelParams Lw'!F$23*LOG('Sound Power'!$D15/'Sound Power'!$E15)+'ModelParams Lw'!F$24*LN('Sound Power'!BV15),IF('ModelParams Lw'!F$26+'ModelParams Lw'!F$27*LOG('Sound Power'!$D15/'Sound Power'!$E15)+'ModelParams Lw'!F$28*LN('Sound Power'!BV15)&lt;'ModelParams Lw'!F$22+'ModelParams Lw'!F$23*LOG('Sound Power'!$D15/'Sound Power'!$E15)+'ModelParams Lw'!F$24*LN('Sound Power'!BV15),'ModelParams Lw'!F$22+'ModelParams Lw'!F$23*LOG('Sound Power'!$D15/'Sound Power'!$E15)+'ModelParams Lw'!F$24*LN('Sound Power'!BV15),'ModelParams Lw'!F$26+'ModelParams Lw'!F$27*LOG('Sound Power'!$D15/'Sound Power'!$E15)+'ModelParams Lw'!F$28*LN('Sound Power'!BV15)))</f>
        <v>#DIV/0!</v>
      </c>
      <c r="CE15" s="26" t="e">
        <f>IF(Calcul!$E20="SW",'ModelParams Lw'!G$22+'ModelParams Lw'!G$23*LOG('Sound Power'!$D15/'Sound Power'!$E15)+'ModelParams Lw'!G$24*LN('Sound Power'!BW15),IF('ModelParams Lw'!G$26+'ModelParams Lw'!G$27*LOG('Sound Power'!$D15/'Sound Power'!$E15)+'ModelParams Lw'!G$28*LN('Sound Power'!BW15)&lt;'ModelParams Lw'!G$22+'ModelParams Lw'!G$23*LOG('Sound Power'!$D15/'Sound Power'!$E15)+'ModelParams Lw'!G$24*LN('Sound Power'!BW15),'ModelParams Lw'!G$22+'ModelParams Lw'!G$23*LOG('Sound Power'!$D15/'Sound Power'!$E15)+'ModelParams Lw'!G$24*LN('Sound Power'!BW15),'ModelParams Lw'!G$26+'ModelParams Lw'!G$27*LOG('Sound Power'!$D15/'Sound Power'!$E15)+'ModelParams Lw'!G$28*LN('Sound Power'!BW15)))</f>
        <v>#DIV/0!</v>
      </c>
      <c r="CF15" s="26" t="e">
        <f>IF(Calcul!$E20="SW",'ModelParams Lw'!H$22+'ModelParams Lw'!H$23*LOG('Sound Power'!$D15/'Sound Power'!$E15)+'ModelParams Lw'!H$24*LN('Sound Power'!BX15),IF('ModelParams Lw'!H$26+'ModelParams Lw'!H$27*LOG('Sound Power'!$D15/'Sound Power'!$E15)+'ModelParams Lw'!H$28*LN('Sound Power'!BX15)&lt;'ModelParams Lw'!H$22+'ModelParams Lw'!H$23*LOG('Sound Power'!$D15/'Sound Power'!$E15)+'ModelParams Lw'!H$24*LN('Sound Power'!BX15),'ModelParams Lw'!H$22+'ModelParams Lw'!H$23*LOG('Sound Power'!$D15/'Sound Power'!$E15)+'ModelParams Lw'!H$24*LN('Sound Power'!BX15),'ModelParams Lw'!H$26+'ModelParams Lw'!H$27*LOG('Sound Power'!$D15/'Sound Power'!$E15)+'ModelParams Lw'!H$28*LN('Sound Power'!BX15)))</f>
        <v>#DIV/0!</v>
      </c>
      <c r="CG15" s="26" t="e">
        <f>IF(Calcul!$E20="SW",'ModelParams Lw'!I$22+'ModelParams Lw'!I$23*LOG('Sound Power'!$D15/'Sound Power'!$E15)+'ModelParams Lw'!I$24*LN('Sound Power'!BY15),IF('ModelParams Lw'!I$26+'ModelParams Lw'!I$27*LOG('Sound Power'!$D15/'Sound Power'!$E15)+'ModelParams Lw'!I$28*LN('Sound Power'!BY15)&lt;'ModelParams Lw'!I$22+'ModelParams Lw'!I$23*LOG('Sound Power'!$D15/'Sound Power'!$E15)+'ModelParams Lw'!I$24*LN('Sound Power'!BY15),'ModelParams Lw'!I$22+'ModelParams Lw'!I$23*LOG('Sound Power'!$D15/'Sound Power'!$E15)+'ModelParams Lw'!I$24*LN('Sound Power'!BY15),'ModelParams Lw'!I$26+'ModelParams Lw'!I$27*LOG('Sound Power'!$D15/'Sound Power'!$E15)+'ModelParams Lw'!I$28*LN('Sound Power'!BY15)))</f>
        <v>#DIV/0!</v>
      </c>
      <c r="CH15" s="26" t="e">
        <f>IF(Calcul!$E20="SW",'ModelParams Lw'!J$22+'ModelParams Lw'!J$23*LOG('Sound Power'!$D15/'Sound Power'!$E15)+'ModelParams Lw'!J$24*LN('Sound Power'!BZ15),IF('ModelParams Lw'!J$26+'ModelParams Lw'!J$27*LOG('Sound Power'!$D15/'Sound Power'!$E15)+'ModelParams Lw'!J$28*LN('Sound Power'!BZ15)&lt;'ModelParams Lw'!J$22+'ModelParams Lw'!J$23*LOG('Sound Power'!$D15/'Sound Power'!$E15)+'ModelParams Lw'!J$24*LN('Sound Power'!BZ15),'ModelParams Lw'!J$22+'ModelParams Lw'!J$23*LOG('Sound Power'!$D15/'Sound Power'!$E15)+'ModelParams Lw'!J$24*LN('Sound Power'!BZ15),'ModelParams Lw'!J$26+'ModelParams Lw'!J$27*LOG('Sound Power'!$D15/'Sound Power'!$E15)+'ModelParams Lw'!J$28*LN('Sound Power'!BZ15)))</f>
        <v>#DIV/0!</v>
      </c>
      <c r="CI15" s="26" t="e">
        <f t="shared" si="25"/>
        <v>#DIV/0!</v>
      </c>
      <c r="CJ15" s="26" t="e">
        <f t="shared" si="18"/>
        <v>#DIV/0!</v>
      </c>
      <c r="CK15" s="26" t="e">
        <f t="shared" si="19"/>
        <v>#DIV/0!</v>
      </c>
      <c r="CL15" s="26" t="e">
        <f t="shared" si="26"/>
        <v>#DIV/0!</v>
      </c>
      <c r="CM15" s="26" t="e">
        <f t="shared" si="20"/>
        <v>#DIV/0!</v>
      </c>
      <c r="CN15" s="26" t="e">
        <f t="shared" si="21"/>
        <v>#DIV/0!</v>
      </c>
      <c r="CO15" s="26" t="e">
        <f t="shared" si="22"/>
        <v>#DIV/0!</v>
      </c>
      <c r="CP15" s="26" t="e">
        <f t="shared" si="23"/>
        <v>#DIV/0!</v>
      </c>
      <c r="CQ15" s="26" t="e">
        <f>10*LOG10(IF(CI15="",0,POWER(10,((CI15+'ModelParams Lw'!$O$4)/10))) +IF(CJ15="",0,POWER(10,((CJ15+'ModelParams Lw'!$P$4)/10))) +IF(CK15="",0,POWER(10,((CK15+'ModelParams Lw'!$Q$4)/10))) +IF(CL15="",0,POWER(10,((CL15+'ModelParams Lw'!$R$4)/10))) +IF(CM15="",0,POWER(10,((CM15+'ModelParams Lw'!$S$4)/10))) +IF(CN15="",0,POWER(10,((CN15+'ModelParams Lw'!$T$4)/10))) +IF(CO15="",0,POWER(10,((CO15+'ModelParams Lw'!$U$4)/10)))+IF(CP15="",0,POWER(10,((CP15+'ModelParams Lw'!$V$4)/10))))</f>
        <v>#DIV/0!</v>
      </c>
      <c r="CR15" s="26" t="e">
        <f t="shared" si="24"/>
        <v>#DIV/0!</v>
      </c>
      <c r="CS15" s="26" t="e">
        <f>(CI15-'ModelParams Lw'!$O$10)/'ModelParams Lw'!$O$11</f>
        <v>#DIV/0!</v>
      </c>
      <c r="CT15" s="26" t="e">
        <f>(CJ15-'ModelParams Lw'!$P$10)/'ModelParams Lw'!$P$11</f>
        <v>#DIV/0!</v>
      </c>
      <c r="CU15" s="26" t="e">
        <f>(CK15-'ModelParams Lw'!$Q$10)/'ModelParams Lw'!$Q$11</f>
        <v>#DIV/0!</v>
      </c>
      <c r="CV15" s="26" t="e">
        <f>(CL15-'ModelParams Lw'!$R$10)/'ModelParams Lw'!$R$11</f>
        <v>#DIV/0!</v>
      </c>
      <c r="CW15" s="26" t="e">
        <f>(CM15-'ModelParams Lw'!$S$10)/'ModelParams Lw'!$S$11</f>
        <v>#DIV/0!</v>
      </c>
      <c r="CX15" s="26" t="e">
        <f>(CN15-'ModelParams Lw'!$T$10)/'ModelParams Lw'!$T$11</f>
        <v>#DIV/0!</v>
      </c>
      <c r="CY15" s="26" t="e">
        <f>(CO15-'ModelParams Lw'!$U$10)/'ModelParams Lw'!$U$11</f>
        <v>#DIV/0!</v>
      </c>
      <c r="CZ15" s="26" t="e">
        <f>(CP15-'ModelParams Lw'!$V$10)/'ModelParams Lw'!$V$11</f>
        <v>#DIV/0!</v>
      </c>
    </row>
    <row r="16" spans="1:104" x14ac:dyDescent="0.2">
      <c r="A16" s="13">
        <f>Calcul!A21</f>
        <v>0</v>
      </c>
      <c r="B16" s="13">
        <f t="shared" si="2"/>
        <v>0</v>
      </c>
      <c r="C16" s="13">
        <f>Calcul!B21</f>
        <v>0</v>
      </c>
      <c r="D16" s="13">
        <f>Calcul!C21/1000</f>
        <v>0</v>
      </c>
      <c r="E16" s="13">
        <f>Calcul!D21/1000</f>
        <v>0</v>
      </c>
      <c r="F16" s="13">
        <f t="shared" si="3"/>
        <v>0</v>
      </c>
      <c r="G16" s="23" t="e">
        <f>DEGREES(ACOS(1-(1/'ModelParams Lw'!B$15*SQRT(0.5*1.2/'Sound Power'!$C16)*('Sound Power'!$B16/3600)/('Sound Power'!$D16)/('Sound Power'!$F16))))</f>
        <v>#DIV/0!</v>
      </c>
      <c r="H16" s="23" t="e">
        <f>DEGREES(ACOS(1-(1/'ModelParams Lw'!C$15*SQRT(0.5*1.2/'Sound Power'!$C16)*('Sound Power'!$B16/3600)/('Sound Power'!$D16)/('Sound Power'!$F16))))</f>
        <v>#DIV/0!</v>
      </c>
      <c r="I16" s="23" t="e">
        <f>DEGREES(ACOS(1-(1/'ModelParams Lw'!D$15*SQRT(0.5*1.2/'Sound Power'!$C16)*('Sound Power'!$B16/3600)/('Sound Power'!$D16)/('Sound Power'!$F16))))</f>
        <v>#DIV/0!</v>
      </c>
      <c r="J16" s="23" t="e">
        <f>DEGREES(ACOS(1-(1/'ModelParams Lw'!E$15*SQRT(0.5*1.2/'Sound Power'!$C16)*('Sound Power'!$B16/3600)/('Sound Power'!$D16)/('Sound Power'!$F16))))</f>
        <v>#DIV/0!</v>
      </c>
      <c r="K16" s="23" t="e">
        <f>DEGREES(ACOS(1-(1/'ModelParams Lw'!F$15*SQRT(0.5*1.2/'Sound Power'!$C16)*('Sound Power'!$B16/3600)/('Sound Power'!$D16)/('Sound Power'!$F16))))</f>
        <v>#DIV/0!</v>
      </c>
      <c r="L16" s="23" t="e">
        <f>DEGREES(ACOS(1-(1/'ModelParams Lw'!G$15*SQRT(0.5*1.2/'Sound Power'!$C16)*('Sound Power'!$B16/3600)/('Sound Power'!$D16)/('Sound Power'!$F16))))</f>
        <v>#DIV/0!</v>
      </c>
      <c r="M16" s="23" t="e">
        <f>DEGREES(ACOS(1-(1/'ModelParams Lw'!H$15*SQRT(0.5*1.2/'Sound Power'!$C16)*('Sound Power'!$B16/3600)/('Sound Power'!$D16)/('Sound Power'!$F16))))</f>
        <v>#DIV/0!</v>
      </c>
      <c r="N16" s="23" t="e">
        <f>DEGREES(ACOS(1-(1/'ModelParams Lw'!I$15*SQRT(0.5*1.2/'Sound Power'!$C16)*('Sound Power'!$B16/3600)/('Sound Power'!$D16)/('Sound Power'!$F16))))</f>
        <v>#DIV/0!</v>
      </c>
      <c r="O16" s="26" t="e">
        <f>('ModelParams Lw'!B$4*LN('Sound Power'!G16)/(1+EXP(-('Sound Power'!$D16*1000+'ModelParams Lw'!B$6)/'ModelParams Lw'!B$7))+'ModelParams Lw'!B$5)*LN('Sound Power'!$B16)-('ModelParams Lw'!B$8+'ModelParams Lw'!B$9*$D16+'ModelParams Lw'!B$10*'Sound Power'!$F16^'ModelParams Lw'!B$14+'ModelParams Lw'!B$11*LN('Sound Power'!G16)+'ModelParams Lw'!B$12*'Sound Power'!$D16*'Sound Power'!$F16+'ModelParams Lw'!B$13*'Sound Power'!$D16*LN('Sound Power'!G16))</f>
        <v>#DIV/0!</v>
      </c>
      <c r="P16" s="26" t="e">
        <f>('ModelParams Lw'!C$4*LN('Sound Power'!H16)/(1+EXP(-('Sound Power'!$D16*1000+'ModelParams Lw'!C$6)/'ModelParams Lw'!C$7))+'ModelParams Lw'!C$5)*LN('Sound Power'!$B16)-('ModelParams Lw'!C$8+'ModelParams Lw'!C$9*$D16+'ModelParams Lw'!C$10*'Sound Power'!$F16^'ModelParams Lw'!C$14+'ModelParams Lw'!C$11*LN('Sound Power'!H16)+'ModelParams Lw'!C$12*'Sound Power'!$D16*'Sound Power'!$F16+'ModelParams Lw'!C$13*'Sound Power'!$D16*LN('Sound Power'!H16))</f>
        <v>#DIV/0!</v>
      </c>
      <c r="Q16" s="26" t="e">
        <f>('ModelParams Lw'!D$4*LN('Sound Power'!I16)/(1+EXP(-('Sound Power'!$D16*1000+'ModelParams Lw'!D$6)/'ModelParams Lw'!D$7))+'ModelParams Lw'!D$5)*LN('Sound Power'!$B16)-('ModelParams Lw'!D$8+'ModelParams Lw'!D$9*$D16+'ModelParams Lw'!D$10*'Sound Power'!$F16^'ModelParams Lw'!D$14+'ModelParams Lw'!D$11*LN('Sound Power'!I16)+'ModelParams Lw'!D$12*'Sound Power'!$D16*'Sound Power'!$F16+'ModelParams Lw'!D$13*'Sound Power'!$D16*LN('Sound Power'!I16))</f>
        <v>#DIV/0!</v>
      </c>
      <c r="R16" s="26" t="e">
        <f>('ModelParams Lw'!E$4*LN('Sound Power'!J16)/(1+EXP(-('Sound Power'!$D16*1000+'ModelParams Lw'!E$6)/'ModelParams Lw'!E$7))+'ModelParams Lw'!E$5)*LN('Sound Power'!$B16)-('ModelParams Lw'!E$8+'ModelParams Lw'!E$9*$D16+'ModelParams Lw'!E$10*'Sound Power'!$F16^'ModelParams Lw'!E$14+'ModelParams Lw'!E$11*LN('Sound Power'!J16)+'ModelParams Lw'!E$12*'Sound Power'!$D16*'Sound Power'!$F16+'ModelParams Lw'!E$13*'Sound Power'!$D16*LN('Sound Power'!J16))</f>
        <v>#DIV/0!</v>
      </c>
      <c r="S16" s="26" t="e">
        <f>('ModelParams Lw'!F$4*LN('Sound Power'!K16)/(1+EXP(-('Sound Power'!$D16*1000+'ModelParams Lw'!F$6)/'ModelParams Lw'!F$7))+'ModelParams Lw'!F$5)*LN('Sound Power'!$B16)-('ModelParams Lw'!F$8+'ModelParams Lw'!F$9*$D16+'ModelParams Lw'!F$10*'Sound Power'!$F16^'ModelParams Lw'!F$14+'ModelParams Lw'!F$11*LN('Sound Power'!K16)+'ModelParams Lw'!F$12*'Sound Power'!$D16*'Sound Power'!$F16+'ModelParams Lw'!F$13*'Sound Power'!$D16*LN('Sound Power'!K16))</f>
        <v>#DIV/0!</v>
      </c>
      <c r="T16" s="26" t="e">
        <f>('ModelParams Lw'!G$4*LN('Sound Power'!L16)/(1+EXP(-('Sound Power'!$D16*1000+'ModelParams Lw'!G$6)/'ModelParams Lw'!G$7))+'ModelParams Lw'!G$5)*LN('Sound Power'!$B16)-('ModelParams Lw'!G$8+'ModelParams Lw'!G$9*$D16+'ModelParams Lw'!G$10*'Sound Power'!$F16^'ModelParams Lw'!G$14+'ModelParams Lw'!G$11*LN('Sound Power'!L16)+'ModelParams Lw'!G$12*'Sound Power'!$D16*'Sound Power'!$F16+'ModelParams Lw'!G$13*'Sound Power'!$D16*LN('Sound Power'!L16))</f>
        <v>#DIV/0!</v>
      </c>
      <c r="U16" s="26" t="e">
        <f>('ModelParams Lw'!H$4*LN('Sound Power'!M16)/(1+EXP(-('Sound Power'!$D16*1000+'ModelParams Lw'!H$6)/'ModelParams Lw'!H$7))+'ModelParams Lw'!H$5)*LN('Sound Power'!$B16)-('ModelParams Lw'!H$8+'ModelParams Lw'!H$9*$D16+'ModelParams Lw'!H$10*'Sound Power'!$F16^'ModelParams Lw'!H$14+'ModelParams Lw'!H$11*LN('Sound Power'!M16)+'ModelParams Lw'!H$12*'Sound Power'!$D16*'Sound Power'!$F16+'ModelParams Lw'!H$13*'Sound Power'!$D16*LN('Sound Power'!M16))</f>
        <v>#DIV/0!</v>
      </c>
      <c r="V16" s="26" t="e">
        <f>('ModelParams Lw'!I$4*LN('Sound Power'!N16)/(1+EXP(-('Sound Power'!$D16*1000+'ModelParams Lw'!I$6)/'ModelParams Lw'!I$7))+'ModelParams Lw'!I$5)*LN('Sound Power'!$B16)-('ModelParams Lw'!I$8+'ModelParams Lw'!I$9*$D16+'ModelParams Lw'!I$10*'Sound Power'!$F16^'ModelParams Lw'!I$14+'ModelParams Lw'!I$11*LN('Sound Power'!N16)+'ModelParams Lw'!I$12*'Sound Power'!$D16*'Sound Power'!$F16+'ModelParams Lw'!I$13*'Sound Power'!$D16*LN('Sound Power'!N16))</f>
        <v>#DIV/0!</v>
      </c>
      <c r="W16" s="26" t="e">
        <f>10*LOG10(IF(O16="",0,POWER(10,((O16+'ModelParams Lw'!$O$4)/10))) +IF(P16="",0,POWER(10,((P16+'ModelParams Lw'!$P$4)/10))) +IF(Q16="",0,POWER(10,((Q16+'ModelParams Lw'!$Q$4)/10))) +IF(R16="",0,POWER(10,((R16+'ModelParams Lw'!$R$4)/10))) +IF(S16="",0,POWER(10,((S16+'ModelParams Lw'!$S$4)/10))) +IF(T16="",0,POWER(10,((T16+'ModelParams Lw'!$T$4)/10))) +IF(U16="",0,POWER(10,((U16+'ModelParams Lw'!$U$4)/10)))+IF(V16="",0,POWER(10,((V16+'ModelParams Lw'!$V$4)/10))))</f>
        <v>#DIV/0!</v>
      </c>
      <c r="X16" s="26" t="e">
        <f t="shared" si="4"/>
        <v>#DIV/0!</v>
      </c>
      <c r="Y16" s="26" t="e">
        <f>(O16-'ModelParams Lw'!O$10)/'ModelParams Lw'!O$11</f>
        <v>#DIV/0!</v>
      </c>
      <c r="Z16" s="26" t="e">
        <f>(P16-'ModelParams Lw'!P$10)/'ModelParams Lw'!P$11</f>
        <v>#DIV/0!</v>
      </c>
      <c r="AA16" s="26" t="e">
        <f>(Q16-'ModelParams Lw'!Q$10)/'ModelParams Lw'!Q$11</f>
        <v>#DIV/0!</v>
      </c>
      <c r="AB16" s="26" t="e">
        <f>(R16-'ModelParams Lw'!R$10)/'ModelParams Lw'!R$11</f>
        <v>#DIV/0!</v>
      </c>
      <c r="AC16" s="26" t="e">
        <f>(S16-'ModelParams Lw'!S$10)/'ModelParams Lw'!S$11</f>
        <v>#DIV/0!</v>
      </c>
      <c r="AD16" s="26" t="e">
        <f>(T16-'ModelParams Lw'!T$10)/'ModelParams Lw'!T$11</f>
        <v>#DIV/0!</v>
      </c>
      <c r="AE16" s="26" t="e">
        <f>(U16-'ModelParams Lw'!U$10)/'ModelParams Lw'!U$11</f>
        <v>#DIV/0!</v>
      </c>
      <c r="AF16" s="26" t="e">
        <f>(V16-'ModelParams Lw'!V$10)/'ModelParams Lw'!V$11</f>
        <v>#DIV/0!</v>
      </c>
      <c r="AG16" s="26" t="e">
        <f t="shared" si="5"/>
        <v>#DIV/0!</v>
      </c>
      <c r="AH16" s="26" t="e">
        <f>VLOOKUP(D16*1000,'ModelParams Lw'!$A$38:$D$58,4)</f>
        <v>#N/A</v>
      </c>
      <c r="AI16" s="56" t="e">
        <f>VLOOKUP(D16*1000,'ModelParams Lw'!$A$38:$D$58,2)</f>
        <v>#N/A</v>
      </c>
      <c r="AJ16" s="46" t="e">
        <f t="shared" si="6"/>
        <v>#DIV/0!</v>
      </c>
      <c r="AK16" s="26" t="e">
        <f t="shared" si="7"/>
        <v>#VALUE!</v>
      </c>
      <c r="AL16" s="26" t="e">
        <f>IF($AI16=100,'ModelParams Lw'!R$35*'Sound Power'!$AH16^2+'ModelParams Lw'!R$36*'Sound Power'!$AH16+'ModelParams Lw'!R$37,IF($AI16=150,'ModelParams Lw'!R$38*'Sound Power'!$AH16^2+'ModelParams Lw'!R$39*'Sound Power'!$AH16+'ModelParams Lw'!R$40,'ModelParams Lw'!R$41*'Sound Power'!$AH16^2+'ModelParams Lw'!R$42*'Sound Power'!$AH16+'ModelParams Lw'!R$43))</f>
        <v>#N/A</v>
      </c>
      <c r="AM16" s="26" t="e">
        <f>IF($AI16=100,'ModelParams Lw'!S$35*'Sound Power'!$AH16^2+'ModelParams Lw'!S$36*'Sound Power'!$AH16+'ModelParams Lw'!S$37,IF($AI16=150,'ModelParams Lw'!S$38*'Sound Power'!$AH16^2+'ModelParams Lw'!S$39*'Sound Power'!$AH16+'ModelParams Lw'!S$40,'ModelParams Lw'!S$41*'Sound Power'!$AH16^2+'ModelParams Lw'!S$42*'Sound Power'!$AH16+'ModelParams Lw'!S$43))</f>
        <v>#N/A</v>
      </c>
      <c r="AN16" s="26" t="e">
        <f>IF($AI16=100,'ModelParams Lw'!T$35*'Sound Power'!$AH16^2+'ModelParams Lw'!T$36*'Sound Power'!$AH16+'ModelParams Lw'!T$37,IF($AI16=150,'ModelParams Lw'!T$38*'Sound Power'!$AH16^2+'ModelParams Lw'!T$39*'Sound Power'!$AH16+'ModelParams Lw'!T$40,'ModelParams Lw'!T$41*'Sound Power'!$AH16^2+'ModelParams Lw'!T$42*'Sound Power'!$AH16+'ModelParams Lw'!T$43))</f>
        <v>#N/A</v>
      </c>
      <c r="AO16" s="26" t="e">
        <f>IF($AI16=100,'ModelParams Lw'!U$35*'Sound Power'!$AH16^2+'ModelParams Lw'!U$36*'Sound Power'!$AH16+'ModelParams Lw'!U$37,IF($AI16=150,'ModelParams Lw'!U$38*'Sound Power'!$AH16^2+'ModelParams Lw'!U$39*'Sound Power'!$AH16+'ModelParams Lw'!U$40,'ModelParams Lw'!U$41*'Sound Power'!$AH16^2+'ModelParams Lw'!U$42*'Sound Power'!$AH16+'ModelParams Lw'!U$43))</f>
        <v>#N/A</v>
      </c>
      <c r="AP16" s="26" t="e">
        <f>IF($AI16=100,'ModelParams Lw'!V$35*'Sound Power'!$AH16^2+'ModelParams Lw'!V$36*'Sound Power'!$AH16+'ModelParams Lw'!V$37,IF($AI16=150,'ModelParams Lw'!V$38*'Sound Power'!$AH16^2+'ModelParams Lw'!V$39*'Sound Power'!$AH16+'ModelParams Lw'!V$40,'ModelParams Lw'!V$41*'Sound Power'!$AH16^2+'ModelParams Lw'!V$42*'Sound Power'!$AH16+'ModelParams Lw'!V$43))</f>
        <v>#N/A</v>
      </c>
      <c r="AQ16" s="26" t="e">
        <f>IF($AI16=100,'ModelParams Lw'!W$35*'Sound Power'!$AH16^2+'ModelParams Lw'!W$36*'Sound Power'!$AH16+'ModelParams Lw'!W$37,IF($AI16=150,'ModelParams Lw'!W$38*'Sound Power'!$AH16^2+'ModelParams Lw'!W$39*'Sound Power'!$AH16+'ModelParams Lw'!W$40,'ModelParams Lw'!W$41*'Sound Power'!$AH16^2+'ModelParams Lw'!W$42*'Sound Power'!$AH16+'ModelParams Lw'!W$43))</f>
        <v>#N/A</v>
      </c>
      <c r="AR16" s="26" t="e">
        <f t="shared" si="8"/>
        <v>#VALUE!</v>
      </c>
      <c r="AS16" s="26" t="e">
        <f>IF(26.83*LN($AJ16)-11.791-'ModelParams Lw'!B$35&lt;0,0,26.83*LN($AJ16)-11.791-'ModelParams Lw'!B$35)</f>
        <v>#DIV/0!</v>
      </c>
      <c r="AT16" s="26" t="e">
        <f>IF(26.83*LN($AJ16)-11.791-'ModelParams Lw'!C$35&lt;0,0,26.83*LN($AJ16)-11.791-'ModelParams Lw'!C$35)</f>
        <v>#DIV/0!</v>
      </c>
      <c r="AU16" s="26" t="e">
        <f>IF(26.83*LN($AJ16)-11.791-'ModelParams Lw'!D$35&lt;0,0,26.83*LN($AJ16)-11.791-'ModelParams Lw'!D$35)</f>
        <v>#DIV/0!</v>
      </c>
      <c r="AV16" s="26" t="e">
        <f>IF(26.83*LN($AJ16)-11.791-'ModelParams Lw'!E$35&lt;0,0,26.83*LN($AJ16)-11.791-'ModelParams Lw'!E$35)</f>
        <v>#DIV/0!</v>
      </c>
      <c r="AW16" s="26" t="e">
        <f>IF(26.83*LN($AJ16)-11.791-'ModelParams Lw'!F$35&lt;0,0,26.83*LN($AJ16)-11.791-'ModelParams Lw'!F$35)</f>
        <v>#DIV/0!</v>
      </c>
      <c r="AX16" s="26" t="e">
        <f>IF(26.83*LN($AJ16)-11.791-'ModelParams Lw'!G$35&lt;0,0,26.83*LN($AJ16)-11.791-'ModelParams Lw'!G$35)</f>
        <v>#DIV/0!</v>
      </c>
      <c r="AY16" s="26" t="e">
        <f>IF(26.83*LN($AJ16)-11.791-'ModelParams Lw'!H$35&lt;0,0,26.83*LN($AJ16)-11.791-'ModelParams Lw'!H$35)</f>
        <v>#DIV/0!</v>
      </c>
      <c r="AZ16" s="26" t="e">
        <f>IF(26.83*LN($AJ16)-11.791-'ModelParams Lw'!I$35&lt;0,0,26.83*LN($AJ16)-11.791-'ModelParams Lw'!I$35)</f>
        <v>#DIV/0!</v>
      </c>
      <c r="BA16" s="26" t="e">
        <f t="shared" si="9"/>
        <v>#DIV/0!</v>
      </c>
      <c r="BB16" s="26" t="e">
        <f t="shared" si="10"/>
        <v>#DIV/0!</v>
      </c>
      <c r="BC16" s="26" t="e">
        <f t="shared" si="11"/>
        <v>#DIV/0!</v>
      </c>
      <c r="BD16" s="26" t="e">
        <f t="shared" si="12"/>
        <v>#DIV/0!</v>
      </c>
      <c r="BE16" s="26" t="e">
        <f t="shared" si="13"/>
        <v>#DIV/0!</v>
      </c>
      <c r="BF16" s="26" t="e">
        <f t="shared" si="14"/>
        <v>#DIV/0!</v>
      </c>
      <c r="BG16" s="26" t="e">
        <f t="shared" si="15"/>
        <v>#DIV/0!</v>
      </c>
      <c r="BH16" s="26" t="e">
        <f t="shared" si="16"/>
        <v>#DIV/0!</v>
      </c>
      <c r="BI16" s="26" t="e">
        <f>10*LOG10(IF(BA16="",0,POWER(10,((BA16+'ModelParams Lw'!$O$4)/10))) +IF(BB16="",0,POWER(10,((BB16+'ModelParams Lw'!$P$4)/10))) +IF(BC16="",0,POWER(10,((BC16+'ModelParams Lw'!$Q$4)/10))) +IF(BD16="",0,POWER(10,((BD16+'ModelParams Lw'!$R$4)/10))) +IF(BE16="",0,POWER(10,((BE16+'ModelParams Lw'!$S$4)/10))) +IF(BF16="",0,POWER(10,((BF16+'ModelParams Lw'!$T$4)/10))) +IF(BG16="",0,POWER(10,((BG16+'ModelParams Lw'!$U$4)/10)))+IF(BH16="",0,POWER(10,((BH16+'ModelParams Lw'!$V$4)/10))))</f>
        <v>#DIV/0!</v>
      </c>
      <c r="BJ16" s="26" t="e">
        <f t="shared" si="17"/>
        <v>#DIV/0!</v>
      </c>
      <c r="BK16" s="26" t="e">
        <f>(BA16-'ModelParams Lw'!O$10)/'ModelParams Lw'!O$11</f>
        <v>#DIV/0!</v>
      </c>
      <c r="BL16" s="26" t="e">
        <f>(BB16-'ModelParams Lw'!P$10)/'ModelParams Lw'!P$11</f>
        <v>#DIV/0!</v>
      </c>
      <c r="BM16" s="26" t="e">
        <f>(BC16-'ModelParams Lw'!Q$10)/'ModelParams Lw'!Q$11</f>
        <v>#DIV/0!</v>
      </c>
      <c r="BN16" s="26" t="e">
        <f>(BD16-'ModelParams Lw'!R$10)/'ModelParams Lw'!R$11</f>
        <v>#DIV/0!</v>
      </c>
      <c r="BO16" s="26" t="e">
        <f>(BE16-'ModelParams Lw'!S$10)/'ModelParams Lw'!S$11</f>
        <v>#DIV/0!</v>
      </c>
      <c r="BP16" s="26" t="e">
        <f>(BF16-'ModelParams Lw'!T$10)/'ModelParams Lw'!T$11</f>
        <v>#DIV/0!</v>
      </c>
      <c r="BQ16" s="26" t="e">
        <f>(BG16-'ModelParams Lw'!U$10)/'ModelParams Lw'!U$11</f>
        <v>#DIV/0!</v>
      </c>
      <c r="BR16" s="26" t="e">
        <f>(BH16-'ModelParams Lw'!V$10)/'ModelParams Lw'!V$11</f>
        <v>#DIV/0!</v>
      </c>
      <c r="BS16" s="23" t="e">
        <f>IF(Calcul!$E21="SW",DEGREES(ACOS(1-(1/'ModelParams Lw'!C$25*SQRT(0.5*1.2/'Sound Power'!$C16)*('Sound Power'!$B16/3600)/('Sound Power'!$D16)/('Sound Power'!$F16)))),DEGREES(ACOS(1-(1/'ModelParams Lw'!C$29*SQRT(0.5*1.2/'Sound Power'!$C16)*('Sound Power'!$B16/3600)/('Sound Power'!$D16)/('Sound Power'!$F16)))))</f>
        <v>#DIV/0!</v>
      </c>
      <c r="BT16" s="23" t="e">
        <f>IF(Calcul!$E21="SW",DEGREES(ACOS(1-(1/'ModelParams Lw'!D$25*SQRT(0.5*1.2/'Sound Power'!$C16)*('Sound Power'!$B16/3600)/('Sound Power'!$D16)/('Sound Power'!$F16)))),DEGREES(ACOS(1-(1/'ModelParams Lw'!D$29*SQRT(0.5*1.2/'Sound Power'!$C16)*('Sound Power'!$B16/3600)/('Sound Power'!$D16)/('Sound Power'!$F16)))))</f>
        <v>#DIV/0!</v>
      </c>
      <c r="BU16" s="23" t="e">
        <f>IF(Calcul!$E21="SW",DEGREES(ACOS(1-(1/'ModelParams Lw'!E$25*SQRT(0.5*1.2/'Sound Power'!$C16)*('Sound Power'!$B16/3600)/('Sound Power'!$D16)/('Sound Power'!$F16)))),DEGREES(ACOS(1-(1/'ModelParams Lw'!E$29*SQRT(0.5*1.2/'Sound Power'!$C16)*('Sound Power'!$B16/3600)/('Sound Power'!$D16)/('Sound Power'!$F16)))))</f>
        <v>#DIV/0!</v>
      </c>
      <c r="BV16" s="23" t="e">
        <f>IF(Calcul!$E21="SW",DEGREES(ACOS(1-(1/'ModelParams Lw'!F$25*SQRT(0.5*1.2/'Sound Power'!$C16)*('Sound Power'!$B16/3600)/('Sound Power'!$D16)/('Sound Power'!$F16)))),DEGREES(ACOS(1-(1/'ModelParams Lw'!F$29*SQRT(0.5*1.2/'Sound Power'!$C16)*('Sound Power'!$B16/3600)/('Sound Power'!$D16)/('Sound Power'!$F16)))))</f>
        <v>#DIV/0!</v>
      </c>
      <c r="BW16" s="23" t="e">
        <f>IF(Calcul!$E21="SW",DEGREES(ACOS(1-(1/'ModelParams Lw'!G$25*SQRT(0.5*1.2/'Sound Power'!$C16)*('Sound Power'!$B16/3600)/('Sound Power'!$D16)/('Sound Power'!$F16)))),DEGREES(ACOS(1-(1/'ModelParams Lw'!G$29*SQRT(0.5*1.2/'Sound Power'!$C16)*('Sound Power'!$B16/3600)/('Sound Power'!$D16)/('Sound Power'!$F16)))))</f>
        <v>#DIV/0!</v>
      </c>
      <c r="BX16" s="23" t="e">
        <f>IF(Calcul!$E21="SW",DEGREES(ACOS(1-(1/'ModelParams Lw'!H$25*SQRT(0.5*1.2/'Sound Power'!$C16)*('Sound Power'!$B16/3600)/('Sound Power'!$D16)/('Sound Power'!$F16)))),DEGREES(ACOS(1-(1/'ModelParams Lw'!H$29*SQRT(0.5*1.2/'Sound Power'!$C16)*('Sound Power'!$B16/3600)/('Sound Power'!$D16)/('Sound Power'!$F16)))))</f>
        <v>#DIV/0!</v>
      </c>
      <c r="BY16" s="23" t="e">
        <f>IF(Calcul!$E21="SW",DEGREES(ACOS(1-(1/'ModelParams Lw'!I$25*SQRT(0.5*1.2/'Sound Power'!$C16)*('Sound Power'!$B16/3600)/('Sound Power'!$D16)/('Sound Power'!$F16)))),DEGREES(ACOS(1-(1/'ModelParams Lw'!I$29*SQRT(0.5*1.2/'Sound Power'!$C16)*('Sound Power'!$B16/3600)/('Sound Power'!$D16)/('Sound Power'!$F16)))))</f>
        <v>#DIV/0!</v>
      </c>
      <c r="BZ16" s="23" t="e">
        <f>IF(Calcul!$E21="SW",DEGREES(ACOS(1-(1/'ModelParams Lw'!J$25*SQRT(0.5*1.2/'Sound Power'!$C16)*('Sound Power'!$B16/3600)/('Sound Power'!$D16)/('Sound Power'!$F16)))),DEGREES(ACOS(1-(1/'ModelParams Lw'!J$29*SQRT(0.5*1.2/'Sound Power'!$C16)*('Sound Power'!$B16/3600)/('Sound Power'!$D16)/('Sound Power'!$F16)))))</f>
        <v>#DIV/0!</v>
      </c>
      <c r="CA16" s="26" t="e">
        <f>IF(Calcul!$E21="SW",'ModelParams Lw'!C$22+'ModelParams Lw'!C$23*LOG('Sound Power'!$D16/'Sound Power'!$E16)+'ModelParams Lw'!C$24*LN('Sound Power'!BS16),IF('ModelParams Lw'!C$26+'ModelParams Lw'!C$27*LOG('Sound Power'!$D16/'Sound Power'!$E16)+'ModelParams Lw'!C$28*LN('Sound Power'!BS16)&lt;'ModelParams Lw'!C$22+'ModelParams Lw'!C$23*LOG('Sound Power'!$D16/'Sound Power'!$E16)+'ModelParams Lw'!C$24*LN('Sound Power'!BS16),'ModelParams Lw'!C$22+'ModelParams Lw'!C$23*LOG('Sound Power'!$D16/'Sound Power'!$E16)+'ModelParams Lw'!C$24*LN('Sound Power'!BS16),'ModelParams Lw'!C$26+'ModelParams Lw'!C$27*LOG('Sound Power'!$D16/'Sound Power'!$E16)+'ModelParams Lw'!C$28*LN('Sound Power'!BS16)))</f>
        <v>#DIV/0!</v>
      </c>
      <c r="CB16" s="26" t="e">
        <f>IF(Calcul!$E21="SW",'ModelParams Lw'!D$22+'ModelParams Lw'!D$23*LOG('Sound Power'!$D16/'Sound Power'!$E16)+'ModelParams Lw'!D$24*LN('Sound Power'!BT16),IF('ModelParams Lw'!D$26+'ModelParams Lw'!D$27*LOG('Sound Power'!$D16/'Sound Power'!$E16)+'ModelParams Lw'!D$28*LN('Sound Power'!BT16)&lt;'ModelParams Lw'!D$22+'ModelParams Lw'!D$23*LOG('Sound Power'!$D16/'Sound Power'!$E16)+'ModelParams Lw'!D$24*LN('Sound Power'!BT16),'ModelParams Lw'!D$22+'ModelParams Lw'!D$23*LOG('Sound Power'!$D16/'Sound Power'!$E16)+'ModelParams Lw'!D$24*LN('Sound Power'!BT16),'ModelParams Lw'!D$26+'ModelParams Lw'!D$27*LOG('Sound Power'!$D16/'Sound Power'!$E16)+'ModelParams Lw'!D$28*LN('Sound Power'!BT16)))</f>
        <v>#DIV/0!</v>
      </c>
      <c r="CC16" s="26" t="e">
        <f>IF(Calcul!$E21="SW",'ModelParams Lw'!E$22+'ModelParams Lw'!E$23*LOG('Sound Power'!$D16/'Sound Power'!$E16)+'ModelParams Lw'!E$24*LN('Sound Power'!BU16),IF('ModelParams Lw'!E$26+'ModelParams Lw'!E$27*LOG('Sound Power'!$D16/'Sound Power'!$E16)+'ModelParams Lw'!E$28*LN('Sound Power'!BU16)&lt;'ModelParams Lw'!E$22+'ModelParams Lw'!E$23*LOG('Sound Power'!$D16/'Sound Power'!$E16)+'ModelParams Lw'!E$24*LN('Sound Power'!BU16),'ModelParams Lw'!E$22+'ModelParams Lw'!E$23*LOG('Sound Power'!$D16/'Sound Power'!$E16)+'ModelParams Lw'!E$24*LN('Sound Power'!BU16),'ModelParams Lw'!E$26+'ModelParams Lw'!E$27*LOG('Sound Power'!$D16/'Sound Power'!$E16)+'ModelParams Lw'!E$28*LN('Sound Power'!BU16)))</f>
        <v>#DIV/0!</v>
      </c>
      <c r="CD16" s="26" t="e">
        <f>IF(Calcul!$E21="SW",'ModelParams Lw'!F$22+'ModelParams Lw'!F$23*LOG('Sound Power'!$D16/'Sound Power'!$E16)+'ModelParams Lw'!F$24*LN('Sound Power'!BV16),IF('ModelParams Lw'!F$26+'ModelParams Lw'!F$27*LOG('Sound Power'!$D16/'Sound Power'!$E16)+'ModelParams Lw'!F$28*LN('Sound Power'!BV16)&lt;'ModelParams Lw'!F$22+'ModelParams Lw'!F$23*LOG('Sound Power'!$D16/'Sound Power'!$E16)+'ModelParams Lw'!F$24*LN('Sound Power'!BV16),'ModelParams Lw'!F$22+'ModelParams Lw'!F$23*LOG('Sound Power'!$D16/'Sound Power'!$E16)+'ModelParams Lw'!F$24*LN('Sound Power'!BV16),'ModelParams Lw'!F$26+'ModelParams Lw'!F$27*LOG('Sound Power'!$D16/'Sound Power'!$E16)+'ModelParams Lw'!F$28*LN('Sound Power'!BV16)))</f>
        <v>#DIV/0!</v>
      </c>
      <c r="CE16" s="26" t="e">
        <f>IF(Calcul!$E21="SW",'ModelParams Lw'!G$22+'ModelParams Lw'!G$23*LOG('Sound Power'!$D16/'Sound Power'!$E16)+'ModelParams Lw'!G$24*LN('Sound Power'!BW16),IF('ModelParams Lw'!G$26+'ModelParams Lw'!G$27*LOG('Sound Power'!$D16/'Sound Power'!$E16)+'ModelParams Lw'!G$28*LN('Sound Power'!BW16)&lt;'ModelParams Lw'!G$22+'ModelParams Lw'!G$23*LOG('Sound Power'!$D16/'Sound Power'!$E16)+'ModelParams Lw'!G$24*LN('Sound Power'!BW16),'ModelParams Lw'!G$22+'ModelParams Lw'!G$23*LOG('Sound Power'!$D16/'Sound Power'!$E16)+'ModelParams Lw'!G$24*LN('Sound Power'!BW16),'ModelParams Lw'!G$26+'ModelParams Lw'!G$27*LOG('Sound Power'!$D16/'Sound Power'!$E16)+'ModelParams Lw'!G$28*LN('Sound Power'!BW16)))</f>
        <v>#DIV/0!</v>
      </c>
      <c r="CF16" s="26" t="e">
        <f>IF(Calcul!$E21="SW",'ModelParams Lw'!H$22+'ModelParams Lw'!H$23*LOG('Sound Power'!$D16/'Sound Power'!$E16)+'ModelParams Lw'!H$24*LN('Sound Power'!BX16),IF('ModelParams Lw'!H$26+'ModelParams Lw'!H$27*LOG('Sound Power'!$D16/'Sound Power'!$E16)+'ModelParams Lw'!H$28*LN('Sound Power'!BX16)&lt;'ModelParams Lw'!H$22+'ModelParams Lw'!H$23*LOG('Sound Power'!$D16/'Sound Power'!$E16)+'ModelParams Lw'!H$24*LN('Sound Power'!BX16),'ModelParams Lw'!H$22+'ModelParams Lw'!H$23*LOG('Sound Power'!$D16/'Sound Power'!$E16)+'ModelParams Lw'!H$24*LN('Sound Power'!BX16),'ModelParams Lw'!H$26+'ModelParams Lw'!H$27*LOG('Sound Power'!$D16/'Sound Power'!$E16)+'ModelParams Lw'!H$28*LN('Sound Power'!BX16)))</f>
        <v>#DIV/0!</v>
      </c>
      <c r="CG16" s="26" t="e">
        <f>IF(Calcul!$E21="SW",'ModelParams Lw'!I$22+'ModelParams Lw'!I$23*LOG('Sound Power'!$D16/'Sound Power'!$E16)+'ModelParams Lw'!I$24*LN('Sound Power'!BY16),IF('ModelParams Lw'!I$26+'ModelParams Lw'!I$27*LOG('Sound Power'!$D16/'Sound Power'!$E16)+'ModelParams Lw'!I$28*LN('Sound Power'!BY16)&lt;'ModelParams Lw'!I$22+'ModelParams Lw'!I$23*LOG('Sound Power'!$D16/'Sound Power'!$E16)+'ModelParams Lw'!I$24*LN('Sound Power'!BY16),'ModelParams Lw'!I$22+'ModelParams Lw'!I$23*LOG('Sound Power'!$D16/'Sound Power'!$E16)+'ModelParams Lw'!I$24*LN('Sound Power'!BY16),'ModelParams Lw'!I$26+'ModelParams Lw'!I$27*LOG('Sound Power'!$D16/'Sound Power'!$E16)+'ModelParams Lw'!I$28*LN('Sound Power'!BY16)))</f>
        <v>#DIV/0!</v>
      </c>
      <c r="CH16" s="26" t="e">
        <f>IF(Calcul!$E21="SW",'ModelParams Lw'!J$22+'ModelParams Lw'!J$23*LOG('Sound Power'!$D16/'Sound Power'!$E16)+'ModelParams Lw'!J$24*LN('Sound Power'!BZ16),IF('ModelParams Lw'!J$26+'ModelParams Lw'!J$27*LOG('Sound Power'!$D16/'Sound Power'!$E16)+'ModelParams Lw'!J$28*LN('Sound Power'!BZ16)&lt;'ModelParams Lw'!J$22+'ModelParams Lw'!J$23*LOG('Sound Power'!$D16/'Sound Power'!$E16)+'ModelParams Lw'!J$24*LN('Sound Power'!BZ16),'ModelParams Lw'!J$22+'ModelParams Lw'!J$23*LOG('Sound Power'!$D16/'Sound Power'!$E16)+'ModelParams Lw'!J$24*LN('Sound Power'!BZ16),'ModelParams Lw'!J$26+'ModelParams Lw'!J$27*LOG('Sound Power'!$D16/'Sound Power'!$E16)+'ModelParams Lw'!J$28*LN('Sound Power'!BZ16)))</f>
        <v>#DIV/0!</v>
      </c>
      <c r="CI16" s="26" t="e">
        <f t="shared" si="25"/>
        <v>#DIV/0!</v>
      </c>
      <c r="CJ16" s="26" t="e">
        <f t="shared" si="18"/>
        <v>#DIV/0!</v>
      </c>
      <c r="CK16" s="26" t="e">
        <f t="shared" si="19"/>
        <v>#DIV/0!</v>
      </c>
      <c r="CL16" s="26" t="e">
        <f t="shared" si="26"/>
        <v>#DIV/0!</v>
      </c>
      <c r="CM16" s="26" t="e">
        <f t="shared" si="20"/>
        <v>#DIV/0!</v>
      </c>
      <c r="CN16" s="26" t="e">
        <f t="shared" si="21"/>
        <v>#DIV/0!</v>
      </c>
      <c r="CO16" s="26" t="e">
        <f t="shared" si="22"/>
        <v>#DIV/0!</v>
      </c>
      <c r="CP16" s="26" t="e">
        <f t="shared" si="23"/>
        <v>#DIV/0!</v>
      </c>
      <c r="CQ16" s="26" t="e">
        <f>10*LOG10(IF(CI16="",0,POWER(10,((CI16+'ModelParams Lw'!$O$4)/10))) +IF(CJ16="",0,POWER(10,((CJ16+'ModelParams Lw'!$P$4)/10))) +IF(CK16="",0,POWER(10,((CK16+'ModelParams Lw'!$Q$4)/10))) +IF(CL16="",0,POWER(10,((CL16+'ModelParams Lw'!$R$4)/10))) +IF(CM16="",0,POWER(10,((CM16+'ModelParams Lw'!$S$4)/10))) +IF(CN16="",0,POWER(10,((CN16+'ModelParams Lw'!$T$4)/10))) +IF(CO16="",0,POWER(10,((CO16+'ModelParams Lw'!$U$4)/10)))+IF(CP16="",0,POWER(10,((CP16+'ModelParams Lw'!$V$4)/10))))</f>
        <v>#DIV/0!</v>
      </c>
      <c r="CR16" s="26" t="e">
        <f t="shared" si="24"/>
        <v>#DIV/0!</v>
      </c>
      <c r="CS16" s="26" t="e">
        <f>(CI16-'ModelParams Lw'!$O$10)/'ModelParams Lw'!$O$11</f>
        <v>#DIV/0!</v>
      </c>
      <c r="CT16" s="26" t="e">
        <f>(CJ16-'ModelParams Lw'!$P$10)/'ModelParams Lw'!$P$11</f>
        <v>#DIV/0!</v>
      </c>
      <c r="CU16" s="26" t="e">
        <f>(CK16-'ModelParams Lw'!$Q$10)/'ModelParams Lw'!$Q$11</f>
        <v>#DIV/0!</v>
      </c>
      <c r="CV16" s="26" t="e">
        <f>(CL16-'ModelParams Lw'!$R$10)/'ModelParams Lw'!$R$11</f>
        <v>#DIV/0!</v>
      </c>
      <c r="CW16" s="26" t="e">
        <f>(CM16-'ModelParams Lw'!$S$10)/'ModelParams Lw'!$S$11</f>
        <v>#DIV/0!</v>
      </c>
      <c r="CX16" s="26" t="e">
        <f>(CN16-'ModelParams Lw'!$T$10)/'ModelParams Lw'!$T$11</f>
        <v>#DIV/0!</v>
      </c>
      <c r="CY16" s="26" t="e">
        <f>(CO16-'ModelParams Lw'!$U$10)/'ModelParams Lw'!$U$11</f>
        <v>#DIV/0!</v>
      </c>
      <c r="CZ16" s="26" t="e">
        <f>(CP16-'ModelParams Lw'!$V$10)/'ModelParams Lw'!$V$11</f>
        <v>#DIV/0!</v>
      </c>
    </row>
    <row r="17" spans="1:104" x14ac:dyDescent="0.2">
      <c r="A17" s="13">
        <f>Calcul!A22</f>
        <v>0</v>
      </c>
      <c r="B17" s="13">
        <f t="shared" si="2"/>
        <v>0</v>
      </c>
      <c r="C17" s="13">
        <f>Calcul!B22</f>
        <v>0</v>
      </c>
      <c r="D17" s="13">
        <f>Calcul!C22/1000</f>
        <v>0</v>
      </c>
      <c r="E17" s="13">
        <f>Calcul!D22/1000</f>
        <v>0</v>
      </c>
      <c r="F17" s="13">
        <f t="shared" si="3"/>
        <v>0</v>
      </c>
      <c r="G17" s="23" t="e">
        <f>DEGREES(ACOS(1-(1/'ModelParams Lw'!B$15*SQRT(0.5*1.2/'Sound Power'!$C17)*('Sound Power'!$B17/3600)/('Sound Power'!$D17)/('Sound Power'!$F17))))</f>
        <v>#DIV/0!</v>
      </c>
      <c r="H17" s="23" t="e">
        <f>DEGREES(ACOS(1-(1/'ModelParams Lw'!C$15*SQRT(0.5*1.2/'Sound Power'!$C17)*('Sound Power'!$B17/3600)/('Sound Power'!$D17)/('Sound Power'!$F17))))</f>
        <v>#DIV/0!</v>
      </c>
      <c r="I17" s="23" t="e">
        <f>DEGREES(ACOS(1-(1/'ModelParams Lw'!D$15*SQRT(0.5*1.2/'Sound Power'!$C17)*('Sound Power'!$B17/3600)/('Sound Power'!$D17)/('Sound Power'!$F17))))</f>
        <v>#DIV/0!</v>
      </c>
      <c r="J17" s="23" t="e">
        <f>DEGREES(ACOS(1-(1/'ModelParams Lw'!E$15*SQRT(0.5*1.2/'Sound Power'!$C17)*('Sound Power'!$B17/3600)/('Sound Power'!$D17)/('Sound Power'!$F17))))</f>
        <v>#DIV/0!</v>
      </c>
      <c r="K17" s="23" t="e">
        <f>DEGREES(ACOS(1-(1/'ModelParams Lw'!F$15*SQRT(0.5*1.2/'Sound Power'!$C17)*('Sound Power'!$B17/3600)/('Sound Power'!$D17)/('Sound Power'!$F17))))</f>
        <v>#DIV/0!</v>
      </c>
      <c r="L17" s="23" t="e">
        <f>DEGREES(ACOS(1-(1/'ModelParams Lw'!G$15*SQRT(0.5*1.2/'Sound Power'!$C17)*('Sound Power'!$B17/3600)/('Sound Power'!$D17)/('Sound Power'!$F17))))</f>
        <v>#DIV/0!</v>
      </c>
      <c r="M17" s="23" t="e">
        <f>DEGREES(ACOS(1-(1/'ModelParams Lw'!H$15*SQRT(0.5*1.2/'Sound Power'!$C17)*('Sound Power'!$B17/3600)/('Sound Power'!$D17)/('Sound Power'!$F17))))</f>
        <v>#DIV/0!</v>
      </c>
      <c r="N17" s="23" t="e">
        <f>DEGREES(ACOS(1-(1/'ModelParams Lw'!I$15*SQRT(0.5*1.2/'Sound Power'!$C17)*('Sound Power'!$B17/3600)/('Sound Power'!$D17)/('Sound Power'!$F17))))</f>
        <v>#DIV/0!</v>
      </c>
      <c r="O17" s="26" t="e">
        <f>('ModelParams Lw'!B$4*LN('Sound Power'!G17)/(1+EXP(-('Sound Power'!$D17*1000+'ModelParams Lw'!B$6)/'ModelParams Lw'!B$7))+'ModelParams Lw'!B$5)*LN('Sound Power'!$B17)-('ModelParams Lw'!B$8+'ModelParams Lw'!B$9*$D17+'ModelParams Lw'!B$10*'Sound Power'!$F17^'ModelParams Lw'!B$14+'ModelParams Lw'!B$11*LN('Sound Power'!G17)+'ModelParams Lw'!B$12*'Sound Power'!$D17*'Sound Power'!$F17+'ModelParams Lw'!B$13*'Sound Power'!$D17*LN('Sound Power'!G17))</f>
        <v>#DIV/0!</v>
      </c>
      <c r="P17" s="26" t="e">
        <f>('ModelParams Lw'!C$4*LN('Sound Power'!H17)/(1+EXP(-('Sound Power'!$D17*1000+'ModelParams Lw'!C$6)/'ModelParams Lw'!C$7))+'ModelParams Lw'!C$5)*LN('Sound Power'!$B17)-('ModelParams Lw'!C$8+'ModelParams Lw'!C$9*$D17+'ModelParams Lw'!C$10*'Sound Power'!$F17^'ModelParams Lw'!C$14+'ModelParams Lw'!C$11*LN('Sound Power'!H17)+'ModelParams Lw'!C$12*'Sound Power'!$D17*'Sound Power'!$F17+'ModelParams Lw'!C$13*'Sound Power'!$D17*LN('Sound Power'!H17))</f>
        <v>#DIV/0!</v>
      </c>
      <c r="Q17" s="26" t="e">
        <f>('ModelParams Lw'!D$4*LN('Sound Power'!I17)/(1+EXP(-('Sound Power'!$D17*1000+'ModelParams Lw'!D$6)/'ModelParams Lw'!D$7))+'ModelParams Lw'!D$5)*LN('Sound Power'!$B17)-('ModelParams Lw'!D$8+'ModelParams Lw'!D$9*$D17+'ModelParams Lw'!D$10*'Sound Power'!$F17^'ModelParams Lw'!D$14+'ModelParams Lw'!D$11*LN('Sound Power'!I17)+'ModelParams Lw'!D$12*'Sound Power'!$D17*'Sound Power'!$F17+'ModelParams Lw'!D$13*'Sound Power'!$D17*LN('Sound Power'!I17))</f>
        <v>#DIV/0!</v>
      </c>
      <c r="R17" s="26" t="e">
        <f>('ModelParams Lw'!E$4*LN('Sound Power'!J17)/(1+EXP(-('Sound Power'!$D17*1000+'ModelParams Lw'!E$6)/'ModelParams Lw'!E$7))+'ModelParams Lw'!E$5)*LN('Sound Power'!$B17)-('ModelParams Lw'!E$8+'ModelParams Lw'!E$9*$D17+'ModelParams Lw'!E$10*'Sound Power'!$F17^'ModelParams Lw'!E$14+'ModelParams Lw'!E$11*LN('Sound Power'!J17)+'ModelParams Lw'!E$12*'Sound Power'!$D17*'Sound Power'!$F17+'ModelParams Lw'!E$13*'Sound Power'!$D17*LN('Sound Power'!J17))</f>
        <v>#DIV/0!</v>
      </c>
      <c r="S17" s="26" t="e">
        <f>('ModelParams Lw'!F$4*LN('Sound Power'!K17)/(1+EXP(-('Sound Power'!$D17*1000+'ModelParams Lw'!F$6)/'ModelParams Lw'!F$7))+'ModelParams Lw'!F$5)*LN('Sound Power'!$B17)-('ModelParams Lw'!F$8+'ModelParams Lw'!F$9*$D17+'ModelParams Lw'!F$10*'Sound Power'!$F17^'ModelParams Lw'!F$14+'ModelParams Lw'!F$11*LN('Sound Power'!K17)+'ModelParams Lw'!F$12*'Sound Power'!$D17*'Sound Power'!$F17+'ModelParams Lw'!F$13*'Sound Power'!$D17*LN('Sound Power'!K17))</f>
        <v>#DIV/0!</v>
      </c>
      <c r="T17" s="26" t="e">
        <f>('ModelParams Lw'!G$4*LN('Sound Power'!L17)/(1+EXP(-('Sound Power'!$D17*1000+'ModelParams Lw'!G$6)/'ModelParams Lw'!G$7))+'ModelParams Lw'!G$5)*LN('Sound Power'!$B17)-('ModelParams Lw'!G$8+'ModelParams Lw'!G$9*$D17+'ModelParams Lw'!G$10*'Sound Power'!$F17^'ModelParams Lw'!G$14+'ModelParams Lw'!G$11*LN('Sound Power'!L17)+'ModelParams Lw'!G$12*'Sound Power'!$D17*'Sound Power'!$F17+'ModelParams Lw'!G$13*'Sound Power'!$D17*LN('Sound Power'!L17))</f>
        <v>#DIV/0!</v>
      </c>
      <c r="U17" s="26" t="e">
        <f>('ModelParams Lw'!H$4*LN('Sound Power'!M17)/(1+EXP(-('Sound Power'!$D17*1000+'ModelParams Lw'!H$6)/'ModelParams Lw'!H$7))+'ModelParams Lw'!H$5)*LN('Sound Power'!$B17)-('ModelParams Lw'!H$8+'ModelParams Lw'!H$9*$D17+'ModelParams Lw'!H$10*'Sound Power'!$F17^'ModelParams Lw'!H$14+'ModelParams Lw'!H$11*LN('Sound Power'!M17)+'ModelParams Lw'!H$12*'Sound Power'!$D17*'Sound Power'!$F17+'ModelParams Lw'!H$13*'Sound Power'!$D17*LN('Sound Power'!M17))</f>
        <v>#DIV/0!</v>
      </c>
      <c r="V17" s="26" t="e">
        <f>('ModelParams Lw'!I$4*LN('Sound Power'!N17)/(1+EXP(-('Sound Power'!$D17*1000+'ModelParams Lw'!I$6)/'ModelParams Lw'!I$7))+'ModelParams Lw'!I$5)*LN('Sound Power'!$B17)-('ModelParams Lw'!I$8+'ModelParams Lw'!I$9*$D17+'ModelParams Lw'!I$10*'Sound Power'!$F17^'ModelParams Lw'!I$14+'ModelParams Lw'!I$11*LN('Sound Power'!N17)+'ModelParams Lw'!I$12*'Sound Power'!$D17*'Sound Power'!$F17+'ModelParams Lw'!I$13*'Sound Power'!$D17*LN('Sound Power'!N17))</f>
        <v>#DIV/0!</v>
      </c>
      <c r="W17" s="26" t="e">
        <f>10*LOG10(IF(O17="",0,POWER(10,((O17+'ModelParams Lw'!$O$4)/10))) +IF(P17="",0,POWER(10,((P17+'ModelParams Lw'!$P$4)/10))) +IF(Q17="",0,POWER(10,((Q17+'ModelParams Lw'!$Q$4)/10))) +IF(R17="",0,POWER(10,((R17+'ModelParams Lw'!$R$4)/10))) +IF(S17="",0,POWER(10,((S17+'ModelParams Lw'!$S$4)/10))) +IF(T17="",0,POWER(10,((T17+'ModelParams Lw'!$T$4)/10))) +IF(U17="",0,POWER(10,((U17+'ModelParams Lw'!$U$4)/10)))+IF(V17="",0,POWER(10,((V17+'ModelParams Lw'!$V$4)/10))))</f>
        <v>#DIV/0!</v>
      </c>
      <c r="X17" s="26" t="e">
        <f t="shared" si="4"/>
        <v>#DIV/0!</v>
      </c>
      <c r="Y17" s="26" t="e">
        <f>(O17-'ModelParams Lw'!O$10)/'ModelParams Lw'!O$11</f>
        <v>#DIV/0!</v>
      </c>
      <c r="Z17" s="26" t="e">
        <f>(P17-'ModelParams Lw'!P$10)/'ModelParams Lw'!P$11</f>
        <v>#DIV/0!</v>
      </c>
      <c r="AA17" s="26" t="e">
        <f>(Q17-'ModelParams Lw'!Q$10)/'ModelParams Lw'!Q$11</f>
        <v>#DIV/0!</v>
      </c>
      <c r="AB17" s="26" t="e">
        <f>(R17-'ModelParams Lw'!R$10)/'ModelParams Lw'!R$11</f>
        <v>#DIV/0!</v>
      </c>
      <c r="AC17" s="26" t="e">
        <f>(S17-'ModelParams Lw'!S$10)/'ModelParams Lw'!S$11</f>
        <v>#DIV/0!</v>
      </c>
      <c r="AD17" s="26" t="e">
        <f>(T17-'ModelParams Lw'!T$10)/'ModelParams Lw'!T$11</f>
        <v>#DIV/0!</v>
      </c>
      <c r="AE17" s="26" t="e">
        <f>(U17-'ModelParams Lw'!U$10)/'ModelParams Lw'!U$11</f>
        <v>#DIV/0!</v>
      </c>
      <c r="AF17" s="26" t="e">
        <f>(V17-'ModelParams Lw'!V$10)/'ModelParams Lw'!V$11</f>
        <v>#DIV/0!</v>
      </c>
      <c r="AG17" s="26" t="e">
        <f t="shared" si="5"/>
        <v>#DIV/0!</v>
      </c>
      <c r="AH17" s="26" t="e">
        <f>VLOOKUP(D17*1000,'ModelParams Lw'!$A$38:$D$58,4)</f>
        <v>#N/A</v>
      </c>
      <c r="AI17" s="56" t="e">
        <f>VLOOKUP(D17*1000,'ModelParams Lw'!$A$38:$D$58,2)</f>
        <v>#N/A</v>
      </c>
      <c r="AJ17" s="46" t="e">
        <f t="shared" si="6"/>
        <v>#DIV/0!</v>
      </c>
      <c r="AK17" s="26" t="e">
        <f t="shared" si="7"/>
        <v>#VALUE!</v>
      </c>
      <c r="AL17" s="26" t="e">
        <f>IF($AI17=100,'ModelParams Lw'!R$35*'Sound Power'!$AH17^2+'ModelParams Lw'!R$36*'Sound Power'!$AH17+'ModelParams Lw'!R$37,IF($AI17=150,'ModelParams Lw'!R$38*'Sound Power'!$AH17^2+'ModelParams Lw'!R$39*'Sound Power'!$AH17+'ModelParams Lw'!R$40,'ModelParams Lw'!R$41*'Sound Power'!$AH17^2+'ModelParams Lw'!R$42*'Sound Power'!$AH17+'ModelParams Lw'!R$43))</f>
        <v>#N/A</v>
      </c>
      <c r="AM17" s="26" t="e">
        <f>IF($AI17=100,'ModelParams Lw'!S$35*'Sound Power'!$AH17^2+'ModelParams Lw'!S$36*'Sound Power'!$AH17+'ModelParams Lw'!S$37,IF($AI17=150,'ModelParams Lw'!S$38*'Sound Power'!$AH17^2+'ModelParams Lw'!S$39*'Sound Power'!$AH17+'ModelParams Lw'!S$40,'ModelParams Lw'!S$41*'Sound Power'!$AH17^2+'ModelParams Lw'!S$42*'Sound Power'!$AH17+'ModelParams Lw'!S$43))</f>
        <v>#N/A</v>
      </c>
      <c r="AN17" s="26" t="e">
        <f>IF($AI17=100,'ModelParams Lw'!T$35*'Sound Power'!$AH17^2+'ModelParams Lw'!T$36*'Sound Power'!$AH17+'ModelParams Lw'!T$37,IF($AI17=150,'ModelParams Lw'!T$38*'Sound Power'!$AH17^2+'ModelParams Lw'!T$39*'Sound Power'!$AH17+'ModelParams Lw'!T$40,'ModelParams Lw'!T$41*'Sound Power'!$AH17^2+'ModelParams Lw'!T$42*'Sound Power'!$AH17+'ModelParams Lw'!T$43))</f>
        <v>#N/A</v>
      </c>
      <c r="AO17" s="26" t="e">
        <f>IF($AI17=100,'ModelParams Lw'!U$35*'Sound Power'!$AH17^2+'ModelParams Lw'!U$36*'Sound Power'!$AH17+'ModelParams Lw'!U$37,IF($AI17=150,'ModelParams Lw'!U$38*'Sound Power'!$AH17^2+'ModelParams Lw'!U$39*'Sound Power'!$AH17+'ModelParams Lw'!U$40,'ModelParams Lw'!U$41*'Sound Power'!$AH17^2+'ModelParams Lw'!U$42*'Sound Power'!$AH17+'ModelParams Lw'!U$43))</f>
        <v>#N/A</v>
      </c>
      <c r="AP17" s="26" t="e">
        <f>IF($AI17=100,'ModelParams Lw'!V$35*'Sound Power'!$AH17^2+'ModelParams Lw'!V$36*'Sound Power'!$AH17+'ModelParams Lw'!V$37,IF($AI17=150,'ModelParams Lw'!V$38*'Sound Power'!$AH17^2+'ModelParams Lw'!V$39*'Sound Power'!$AH17+'ModelParams Lw'!V$40,'ModelParams Lw'!V$41*'Sound Power'!$AH17^2+'ModelParams Lw'!V$42*'Sound Power'!$AH17+'ModelParams Lw'!V$43))</f>
        <v>#N/A</v>
      </c>
      <c r="AQ17" s="26" t="e">
        <f>IF($AI17=100,'ModelParams Lw'!W$35*'Sound Power'!$AH17^2+'ModelParams Lw'!W$36*'Sound Power'!$AH17+'ModelParams Lw'!W$37,IF($AI17=150,'ModelParams Lw'!W$38*'Sound Power'!$AH17^2+'ModelParams Lw'!W$39*'Sound Power'!$AH17+'ModelParams Lw'!W$40,'ModelParams Lw'!W$41*'Sound Power'!$AH17^2+'ModelParams Lw'!W$42*'Sound Power'!$AH17+'ModelParams Lw'!W$43))</f>
        <v>#N/A</v>
      </c>
      <c r="AR17" s="26" t="e">
        <f t="shared" si="8"/>
        <v>#VALUE!</v>
      </c>
      <c r="AS17" s="26" t="e">
        <f>IF(26.83*LN($AJ17)-11.791-'ModelParams Lw'!B$35&lt;0,0,26.83*LN($AJ17)-11.791-'ModelParams Lw'!B$35)</f>
        <v>#DIV/0!</v>
      </c>
      <c r="AT17" s="26" t="e">
        <f>IF(26.83*LN($AJ17)-11.791-'ModelParams Lw'!C$35&lt;0,0,26.83*LN($AJ17)-11.791-'ModelParams Lw'!C$35)</f>
        <v>#DIV/0!</v>
      </c>
      <c r="AU17" s="26" t="e">
        <f>IF(26.83*LN($AJ17)-11.791-'ModelParams Lw'!D$35&lt;0,0,26.83*LN($AJ17)-11.791-'ModelParams Lw'!D$35)</f>
        <v>#DIV/0!</v>
      </c>
      <c r="AV17" s="26" t="e">
        <f>IF(26.83*LN($AJ17)-11.791-'ModelParams Lw'!E$35&lt;0,0,26.83*LN($AJ17)-11.791-'ModelParams Lw'!E$35)</f>
        <v>#DIV/0!</v>
      </c>
      <c r="AW17" s="26" t="e">
        <f>IF(26.83*LN($AJ17)-11.791-'ModelParams Lw'!F$35&lt;0,0,26.83*LN($AJ17)-11.791-'ModelParams Lw'!F$35)</f>
        <v>#DIV/0!</v>
      </c>
      <c r="AX17" s="26" t="e">
        <f>IF(26.83*LN($AJ17)-11.791-'ModelParams Lw'!G$35&lt;0,0,26.83*LN($AJ17)-11.791-'ModelParams Lw'!G$35)</f>
        <v>#DIV/0!</v>
      </c>
      <c r="AY17" s="26" t="e">
        <f>IF(26.83*LN($AJ17)-11.791-'ModelParams Lw'!H$35&lt;0,0,26.83*LN($AJ17)-11.791-'ModelParams Lw'!H$35)</f>
        <v>#DIV/0!</v>
      </c>
      <c r="AZ17" s="26" t="e">
        <f>IF(26.83*LN($AJ17)-11.791-'ModelParams Lw'!I$35&lt;0,0,26.83*LN($AJ17)-11.791-'ModelParams Lw'!I$35)</f>
        <v>#DIV/0!</v>
      </c>
      <c r="BA17" s="26" t="e">
        <f t="shared" si="9"/>
        <v>#DIV/0!</v>
      </c>
      <c r="BB17" s="26" t="e">
        <f t="shared" si="10"/>
        <v>#DIV/0!</v>
      </c>
      <c r="BC17" s="26" t="e">
        <f t="shared" si="11"/>
        <v>#DIV/0!</v>
      </c>
      <c r="BD17" s="26" t="e">
        <f t="shared" si="12"/>
        <v>#DIV/0!</v>
      </c>
      <c r="BE17" s="26" t="e">
        <f t="shared" si="13"/>
        <v>#DIV/0!</v>
      </c>
      <c r="BF17" s="26" t="e">
        <f t="shared" si="14"/>
        <v>#DIV/0!</v>
      </c>
      <c r="BG17" s="26" t="e">
        <f t="shared" si="15"/>
        <v>#DIV/0!</v>
      </c>
      <c r="BH17" s="26" t="e">
        <f t="shared" si="16"/>
        <v>#DIV/0!</v>
      </c>
      <c r="BI17" s="26" t="e">
        <f>10*LOG10(IF(BA17="",0,POWER(10,((BA17+'ModelParams Lw'!$O$4)/10))) +IF(BB17="",0,POWER(10,((BB17+'ModelParams Lw'!$P$4)/10))) +IF(BC17="",0,POWER(10,((BC17+'ModelParams Lw'!$Q$4)/10))) +IF(BD17="",0,POWER(10,((BD17+'ModelParams Lw'!$R$4)/10))) +IF(BE17="",0,POWER(10,((BE17+'ModelParams Lw'!$S$4)/10))) +IF(BF17="",0,POWER(10,((BF17+'ModelParams Lw'!$T$4)/10))) +IF(BG17="",0,POWER(10,((BG17+'ModelParams Lw'!$U$4)/10)))+IF(BH17="",0,POWER(10,((BH17+'ModelParams Lw'!$V$4)/10))))</f>
        <v>#DIV/0!</v>
      </c>
      <c r="BJ17" s="26" t="e">
        <f t="shared" si="17"/>
        <v>#DIV/0!</v>
      </c>
      <c r="BK17" s="26" t="e">
        <f>(BA17-'ModelParams Lw'!O$10)/'ModelParams Lw'!O$11</f>
        <v>#DIV/0!</v>
      </c>
      <c r="BL17" s="26" t="e">
        <f>(BB17-'ModelParams Lw'!P$10)/'ModelParams Lw'!P$11</f>
        <v>#DIV/0!</v>
      </c>
      <c r="BM17" s="26" t="e">
        <f>(BC17-'ModelParams Lw'!Q$10)/'ModelParams Lw'!Q$11</f>
        <v>#DIV/0!</v>
      </c>
      <c r="BN17" s="26" t="e">
        <f>(BD17-'ModelParams Lw'!R$10)/'ModelParams Lw'!R$11</f>
        <v>#DIV/0!</v>
      </c>
      <c r="BO17" s="26" t="e">
        <f>(BE17-'ModelParams Lw'!S$10)/'ModelParams Lw'!S$11</f>
        <v>#DIV/0!</v>
      </c>
      <c r="BP17" s="26" t="e">
        <f>(BF17-'ModelParams Lw'!T$10)/'ModelParams Lw'!T$11</f>
        <v>#DIV/0!</v>
      </c>
      <c r="BQ17" s="26" t="e">
        <f>(BG17-'ModelParams Lw'!U$10)/'ModelParams Lw'!U$11</f>
        <v>#DIV/0!</v>
      </c>
      <c r="BR17" s="26" t="e">
        <f>(BH17-'ModelParams Lw'!V$10)/'ModelParams Lw'!V$11</f>
        <v>#DIV/0!</v>
      </c>
      <c r="BS17" s="23" t="e">
        <f>IF(Calcul!$E22="SW",DEGREES(ACOS(1-(1/'ModelParams Lw'!C$25*SQRT(0.5*1.2/'Sound Power'!$C17)*('Sound Power'!$B17/3600)/('Sound Power'!$D17)/('Sound Power'!$F17)))),DEGREES(ACOS(1-(1/'ModelParams Lw'!C$29*SQRT(0.5*1.2/'Sound Power'!$C17)*('Sound Power'!$B17/3600)/('Sound Power'!$D17)/('Sound Power'!$F17)))))</f>
        <v>#DIV/0!</v>
      </c>
      <c r="BT17" s="23" t="e">
        <f>IF(Calcul!$E22="SW",DEGREES(ACOS(1-(1/'ModelParams Lw'!D$25*SQRT(0.5*1.2/'Sound Power'!$C17)*('Sound Power'!$B17/3600)/('Sound Power'!$D17)/('Sound Power'!$F17)))),DEGREES(ACOS(1-(1/'ModelParams Lw'!D$29*SQRT(0.5*1.2/'Sound Power'!$C17)*('Sound Power'!$B17/3600)/('Sound Power'!$D17)/('Sound Power'!$F17)))))</f>
        <v>#DIV/0!</v>
      </c>
      <c r="BU17" s="23" t="e">
        <f>IF(Calcul!$E22="SW",DEGREES(ACOS(1-(1/'ModelParams Lw'!E$25*SQRT(0.5*1.2/'Sound Power'!$C17)*('Sound Power'!$B17/3600)/('Sound Power'!$D17)/('Sound Power'!$F17)))),DEGREES(ACOS(1-(1/'ModelParams Lw'!E$29*SQRT(0.5*1.2/'Sound Power'!$C17)*('Sound Power'!$B17/3600)/('Sound Power'!$D17)/('Sound Power'!$F17)))))</f>
        <v>#DIV/0!</v>
      </c>
      <c r="BV17" s="23" t="e">
        <f>IF(Calcul!$E22="SW",DEGREES(ACOS(1-(1/'ModelParams Lw'!F$25*SQRT(0.5*1.2/'Sound Power'!$C17)*('Sound Power'!$B17/3600)/('Sound Power'!$D17)/('Sound Power'!$F17)))),DEGREES(ACOS(1-(1/'ModelParams Lw'!F$29*SQRT(0.5*1.2/'Sound Power'!$C17)*('Sound Power'!$B17/3600)/('Sound Power'!$D17)/('Sound Power'!$F17)))))</f>
        <v>#DIV/0!</v>
      </c>
      <c r="BW17" s="23" t="e">
        <f>IF(Calcul!$E22="SW",DEGREES(ACOS(1-(1/'ModelParams Lw'!G$25*SQRT(0.5*1.2/'Sound Power'!$C17)*('Sound Power'!$B17/3600)/('Sound Power'!$D17)/('Sound Power'!$F17)))),DEGREES(ACOS(1-(1/'ModelParams Lw'!G$29*SQRT(0.5*1.2/'Sound Power'!$C17)*('Sound Power'!$B17/3600)/('Sound Power'!$D17)/('Sound Power'!$F17)))))</f>
        <v>#DIV/0!</v>
      </c>
      <c r="BX17" s="23" t="e">
        <f>IF(Calcul!$E22="SW",DEGREES(ACOS(1-(1/'ModelParams Lw'!H$25*SQRT(0.5*1.2/'Sound Power'!$C17)*('Sound Power'!$B17/3600)/('Sound Power'!$D17)/('Sound Power'!$F17)))),DEGREES(ACOS(1-(1/'ModelParams Lw'!H$29*SQRT(0.5*1.2/'Sound Power'!$C17)*('Sound Power'!$B17/3600)/('Sound Power'!$D17)/('Sound Power'!$F17)))))</f>
        <v>#DIV/0!</v>
      </c>
      <c r="BY17" s="23" t="e">
        <f>IF(Calcul!$E22="SW",DEGREES(ACOS(1-(1/'ModelParams Lw'!I$25*SQRT(0.5*1.2/'Sound Power'!$C17)*('Sound Power'!$B17/3600)/('Sound Power'!$D17)/('Sound Power'!$F17)))),DEGREES(ACOS(1-(1/'ModelParams Lw'!I$29*SQRT(0.5*1.2/'Sound Power'!$C17)*('Sound Power'!$B17/3600)/('Sound Power'!$D17)/('Sound Power'!$F17)))))</f>
        <v>#DIV/0!</v>
      </c>
      <c r="BZ17" s="23" t="e">
        <f>IF(Calcul!$E22="SW",DEGREES(ACOS(1-(1/'ModelParams Lw'!J$25*SQRT(0.5*1.2/'Sound Power'!$C17)*('Sound Power'!$B17/3600)/('Sound Power'!$D17)/('Sound Power'!$F17)))),DEGREES(ACOS(1-(1/'ModelParams Lw'!J$29*SQRT(0.5*1.2/'Sound Power'!$C17)*('Sound Power'!$B17/3600)/('Sound Power'!$D17)/('Sound Power'!$F17)))))</f>
        <v>#DIV/0!</v>
      </c>
      <c r="CA17" s="26" t="e">
        <f>IF(Calcul!$E22="SW",'ModelParams Lw'!C$22+'ModelParams Lw'!C$23*LOG('Sound Power'!$D17/'Sound Power'!$E17)+'ModelParams Lw'!C$24*LN('Sound Power'!BS17),IF('ModelParams Lw'!C$26+'ModelParams Lw'!C$27*LOG('Sound Power'!$D17/'Sound Power'!$E17)+'ModelParams Lw'!C$28*LN('Sound Power'!BS17)&lt;'ModelParams Lw'!C$22+'ModelParams Lw'!C$23*LOG('Sound Power'!$D17/'Sound Power'!$E17)+'ModelParams Lw'!C$24*LN('Sound Power'!BS17),'ModelParams Lw'!C$22+'ModelParams Lw'!C$23*LOG('Sound Power'!$D17/'Sound Power'!$E17)+'ModelParams Lw'!C$24*LN('Sound Power'!BS17),'ModelParams Lw'!C$26+'ModelParams Lw'!C$27*LOG('Sound Power'!$D17/'Sound Power'!$E17)+'ModelParams Lw'!C$28*LN('Sound Power'!BS17)))</f>
        <v>#DIV/0!</v>
      </c>
      <c r="CB17" s="26" t="e">
        <f>IF(Calcul!$E22="SW",'ModelParams Lw'!D$22+'ModelParams Lw'!D$23*LOG('Sound Power'!$D17/'Sound Power'!$E17)+'ModelParams Lw'!D$24*LN('Sound Power'!BT17),IF('ModelParams Lw'!D$26+'ModelParams Lw'!D$27*LOG('Sound Power'!$D17/'Sound Power'!$E17)+'ModelParams Lw'!D$28*LN('Sound Power'!BT17)&lt;'ModelParams Lw'!D$22+'ModelParams Lw'!D$23*LOG('Sound Power'!$D17/'Sound Power'!$E17)+'ModelParams Lw'!D$24*LN('Sound Power'!BT17),'ModelParams Lw'!D$22+'ModelParams Lw'!D$23*LOG('Sound Power'!$D17/'Sound Power'!$E17)+'ModelParams Lw'!D$24*LN('Sound Power'!BT17),'ModelParams Lw'!D$26+'ModelParams Lw'!D$27*LOG('Sound Power'!$D17/'Sound Power'!$E17)+'ModelParams Lw'!D$28*LN('Sound Power'!BT17)))</f>
        <v>#DIV/0!</v>
      </c>
      <c r="CC17" s="26" t="e">
        <f>IF(Calcul!$E22="SW",'ModelParams Lw'!E$22+'ModelParams Lw'!E$23*LOG('Sound Power'!$D17/'Sound Power'!$E17)+'ModelParams Lw'!E$24*LN('Sound Power'!BU17),IF('ModelParams Lw'!E$26+'ModelParams Lw'!E$27*LOG('Sound Power'!$D17/'Sound Power'!$E17)+'ModelParams Lw'!E$28*LN('Sound Power'!BU17)&lt;'ModelParams Lw'!E$22+'ModelParams Lw'!E$23*LOG('Sound Power'!$D17/'Sound Power'!$E17)+'ModelParams Lw'!E$24*LN('Sound Power'!BU17),'ModelParams Lw'!E$22+'ModelParams Lw'!E$23*LOG('Sound Power'!$D17/'Sound Power'!$E17)+'ModelParams Lw'!E$24*LN('Sound Power'!BU17),'ModelParams Lw'!E$26+'ModelParams Lw'!E$27*LOG('Sound Power'!$D17/'Sound Power'!$E17)+'ModelParams Lw'!E$28*LN('Sound Power'!BU17)))</f>
        <v>#DIV/0!</v>
      </c>
      <c r="CD17" s="26" t="e">
        <f>IF(Calcul!$E22="SW",'ModelParams Lw'!F$22+'ModelParams Lw'!F$23*LOG('Sound Power'!$D17/'Sound Power'!$E17)+'ModelParams Lw'!F$24*LN('Sound Power'!BV17),IF('ModelParams Lw'!F$26+'ModelParams Lw'!F$27*LOG('Sound Power'!$D17/'Sound Power'!$E17)+'ModelParams Lw'!F$28*LN('Sound Power'!BV17)&lt;'ModelParams Lw'!F$22+'ModelParams Lw'!F$23*LOG('Sound Power'!$D17/'Sound Power'!$E17)+'ModelParams Lw'!F$24*LN('Sound Power'!BV17),'ModelParams Lw'!F$22+'ModelParams Lw'!F$23*LOG('Sound Power'!$D17/'Sound Power'!$E17)+'ModelParams Lw'!F$24*LN('Sound Power'!BV17),'ModelParams Lw'!F$26+'ModelParams Lw'!F$27*LOG('Sound Power'!$D17/'Sound Power'!$E17)+'ModelParams Lw'!F$28*LN('Sound Power'!BV17)))</f>
        <v>#DIV/0!</v>
      </c>
      <c r="CE17" s="26" t="e">
        <f>IF(Calcul!$E22="SW",'ModelParams Lw'!G$22+'ModelParams Lw'!G$23*LOG('Sound Power'!$D17/'Sound Power'!$E17)+'ModelParams Lw'!G$24*LN('Sound Power'!BW17),IF('ModelParams Lw'!G$26+'ModelParams Lw'!G$27*LOG('Sound Power'!$D17/'Sound Power'!$E17)+'ModelParams Lw'!G$28*LN('Sound Power'!BW17)&lt;'ModelParams Lw'!G$22+'ModelParams Lw'!G$23*LOG('Sound Power'!$D17/'Sound Power'!$E17)+'ModelParams Lw'!G$24*LN('Sound Power'!BW17),'ModelParams Lw'!G$22+'ModelParams Lw'!G$23*LOG('Sound Power'!$D17/'Sound Power'!$E17)+'ModelParams Lw'!G$24*LN('Sound Power'!BW17),'ModelParams Lw'!G$26+'ModelParams Lw'!G$27*LOG('Sound Power'!$D17/'Sound Power'!$E17)+'ModelParams Lw'!G$28*LN('Sound Power'!BW17)))</f>
        <v>#DIV/0!</v>
      </c>
      <c r="CF17" s="26" t="e">
        <f>IF(Calcul!$E22="SW",'ModelParams Lw'!H$22+'ModelParams Lw'!H$23*LOG('Sound Power'!$D17/'Sound Power'!$E17)+'ModelParams Lw'!H$24*LN('Sound Power'!BX17),IF('ModelParams Lw'!H$26+'ModelParams Lw'!H$27*LOG('Sound Power'!$D17/'Sound Power'!$E17)+'ModelParams Lw'!H$28*LN('Sound Power'!BX17)&lt;'ModelParams Lw'!H$22+'ModelParams Lw'!H$23*LOG('Sound Power'!$D17/'Sound Power'!$E17)+'ModelParams Lw'!H$24*LN('Sound Power'!BX17),'ModelParams Lw'!H$22+'ModelParams Lw'!H$23*LOG('Sound Power'!$D17/'Sound Power'!$E17)+'ModelParams Lw'!H$24*LN('Sound Power'!BX17),'ModelParams Lw'!H$26+'ModelParams Lw'!H$27*LOG('Sound Power'!$D17/'Sound Power'!$E17)+'ModelParams Lw'!H$28*LN('Sound Power'!BX17)))</f>
        <v>#DIV/0!</v>
      </c>
      <c r="CG17" s="26" t="e">
        <f>IF(Calcul!$E22="SW",'ModelParams Lw'!I$22+'ModelParams Lw'!I$23*LOG('Sound Power'!$D17/'Sound Power'!$E17)+'ModelParams Lw'!I$24*LN('Sound Power'!BY17),IF('ModelParams Lw'!I$26+'ModelParams Lw'!I$27*LOG('Sound Power'!$D17/'Sound Power'!$E17)+'ModelParams Lw'!I$28*LN('Sound Power'!BY17)&lt;'ModelParams Lw'!I$22+'ModelParams Lw'!I$23*LOG('Sound Power'!$D17/'Sound Power'!$E17)+'ModelParams Lw'!I$24*LN('Sound Power'!BY17),'ModelParams Lw'!I$22+'ModelParams Lw'!I$23*LOG('Sound Power'!$D17/'Sound Power'!$E17)+'ModelParams Lw'!I$24*LN('Sound Power'!BY17),'ModelParams Lw'!I$26+'ModelParams Lw'!I$27*LOG('Sound Power'!$D17/'Sound Power'!$E17)+'ModelParams Lw'!I$28*LN('Sound Power'!BY17)))</f>
        <v>#DIV/0!</v>
      </c>
      <c r="CH17" s="26" t="e">
        <f>IF(Calcul!$E22="SW",'ModelParams Lw'!J$22+'ModelParams Lw'!J$23*LOG('Sound Power'!$D17/'Sound Power'!$E17)+'ModelParams Lw'!J$24*LN('Sound Power'!BZ17),IF('ModelParams Lw'!J$26+'ModelParams Lw'!J$27*LOG('Sound Power'!$D17/'Sound Power'!$E17)+'ModelParams Lw'!J$28*LN('Sound Power'!BZ17)&lt;'ModelParams Lw'!J$22+'ModelParams Lw'!J$23*LOG('Sound Power'!$D17/'Sound Power'!$E17)+'ModelParams Lw'!J$24*LN('Sound Power'!BZ17),'ModelParams Lw'!J$22+'ModelParams Lw'!J$23*LOG('Sound Power'!$D17/'Sound Power'!$E17)+'ModelParams Lw'!J$24*LN('Sound Power'!BZ17),'ModelParams Lw'!J$26+'ModelParams Lw'!J$27*LOG('Sound Power'!$D17/'Sound Power'!$E17)+'ModelParams Lw'!J$28*LN('Sound Power'!BZ17)))</f>
        <v>#DIV/0!</v>
      </c>
      <c r="CI17" s="26" t="e">
        <f t="shared" si="25"/>
        <v>#DIV/0!</v>
      </c>
      <c r="CJ17" s="26" t="e">
        <f t="shared" si="18"/>
        <v>#DIV/0!</v>
      </c>
      <c r="CK17" s="26" t="e">
        <f t="shared" si="19"/>
        <v>#DIV/0!</v>
      </c>
      <c r="CL17" s="26" t="e">
        <f t="shared" si="26"/>
        <v>#DIV/0!</v>
      </c>
      <c r="CM17" s="26" t="e">
        <f t="shared" si="20"/>
        <v>#DIV/0!</v>
      </c>
      <c r="CN17" s="26" t="e">
        <f t="shared" si="21"/>
        <v>#DIV/0!</v>
      </c>
      <c r="CO17" s="26" t="e">
        <f t="shared" si="22"/>
        <v>#DIV/0!</v>
      </c>
      <c r="CP17" s="26" t="e">
        <f t="shared" si="23"/>
        <v>#DIV/0!</v>
      </c>
      <c r="CQ17" s="26" t="e">
        <f>10*LOG10(IF(CI17="",0,POWER(10,((CI17+'ModelParams Lw'!$O$4)/10))) +IF(CJ17="",0,POWER(10,((CJ17+'ModelParams Lw'!$P$4)/10))) +IF(CK17="",0,POWER(10,((CK17+'ModelParams Lw'!$Q$4)/10))) +IF(CL17="",0,POWER(10,((CL17+'ModelParams Lw'!$R$4)/10))) +IF(CM17="",0,POWER(10,((CM17+'ModelParams Lw'!$S$4)/10))) +IF(CN17="",0,POWER(10,((CN17+'ModelParams Lw'!$T$4)/10))) +IF(CO17="",0,POWER(10,((CO17+'ModelParams Lw'!$U$4)/10)))+IF(CP17="",0,POWER(10,((CP17+'ModelParams Lw'!$V$4)/10))))</f>
        <v>#DIV/0!</v>
      </c>
      <c r="CR17" s="26" t="e">
        <f t="shared" si="24"/>
        <v>#DIV/0!</v>
      </c>
      <c r="CS17" s="26" t="e">
        <f>(CI17-'ModelParams Lw'!$O$10)/'ModelParams Lw'!$O$11</f>
        <v>#DIV/0!</v>
      </c>
      <c r="CT17" s="26" t="e">
        <f>(CJ17-'ModelParams Lw'!$P$10)/'ModelParams Lw'!$P$11</f>
        <v>#DIV/0!</v>
      </c>
      <c r="CU17" s="26" t="e">
        <f>(CK17-'ModelParams Lw'!$Q$10)/'ModelParams Lw'!$Q$11</f>
        <v>#DIV/0!</v>
      </c>
      <c r="CV17" s="26" t="e">
        <f>(CL17-'ModelParams Lw'!$R$10)/'ModelParams Lw'!$R$11</f>
        <v>#DIV/0!</v>
      </c>
      <c r="CW17" s="26" t="e">
        <f>(CM17-'ModelParams Lw'!$S$10)/'ModelParams Lw'!$S$11</f>
        <v>#DIV/0!</v>
      </c>
      <c r="CX17" s="26" t="e">
        <f>(CN17-'ModelParams Lw'!$T$10)/'ModelParams Lw'!$T$11</f>
        <v>#DIV/0!</v>
      </c>
      <c r="CY17" s="26" t="e">
        <f>(CO17-'ModelParams Lw'!$U$10)/'ModelParams Lw'!$U$11</f>
        <v>#DIV/0!</v>
      </c>
      <c r="CZ17" s="26" t="e">
        <f>(CP17-'ModelParams Lw'!$V$10)/'ModelParams Lw'!$V$11</f>
        <v>#DIV/0!</v>
      </c>
    </row>
    <row r="18" spans="1:104" x14ac:dyDescent="0.2">
      <c r="A18" s="13">
        <f>Calcul!A23</f>
        <v>0</v>
      </c>
      <c r="B18" s="13">
        <f t="shared" si="2"/>
        <v>0</v>
      </c>
      <c r="C18" s="13">
        <f>Calcul!B23</f>
        <v>0</v>
      </c>
      <c r="D18" s="13">
        <f>Calcul!C23/1000</f>
        <v>0</v>
      </c>
      <c r="E18" s="13">
        <f>Calcul!D23/1000</f>
        <v>0</v>
      </c>
      <c r="F18" s="13">
        <f t="shared" si="3"/>
        <v>0</v>
      </c>
      <c r="G18" s="23" t="e">
        <f>DEGREES(ACOS(1-(1/'ModelParams Lw'!B$15*SQRT(0.5*1.2/'Sound Power'!$C18)*('Sound Power'!$B18/3600)/('Sound Power'!$D18)/('Sound Power'!$F18))))</f>
        <v>#DIV/0!</v>
      </c>
      <c r="H18" s="23" t="e">
        <f>DEGREES(ACOS(1-(1/'ModelParams Lw'!C$15*SQRT(0.5*1.2/'Sound Power'!$C18)*('Sound Power'!$B18/3600)/('Sound Power'!$D18)/('Sound Power'!$F18))))</f>
        <v>#DIV/0!</v>
      </c>
      <c r="I18" s="23" t="e">
        <f>DEGREES(ACOS(1-(1/'ModelParams Lw'!D$15*SQRT(0.5*1.2/'Sound Power'!$C18)*('Sound Power'!$B18/3600)/('Sound Power'!$D18)/('Sound Power'!$F18))))</f>
        <v>#DIV/0!</v>
      </c>
      <c r="J18" s="23" t="e">
        <f>DEGREES(ACOS(1-(1/'ModelParams Lw'!E$15*SQRT(0.5*1.2/'Sound Power'!$C18)*('Sound Power'!$B18/3600)/('Sound Power'!$D18)/('Sound Power'!$F18))))</f>
        <v>#DIV/0!</v>
      </c>
      <c r="K18" s="23" t="e">
        <f>DEGREES(ACOS(1-(1/'ModelParams Lw'!F$15*SQRT(0.5*1.2/'Sound Power'!$C18)*('Sound Power'!$B18/3600)/('Sound Power'!$D18)/('Sound Power'!$F18))))</f>
        <v>#DIV/0!</v>
      </c>
      <c r="L18" s="23" t="e">
        <f>DEGREES(ACOS(1-(1/'ModelParams Lw'!G$15*SQRT(0.5*1.2/'Sound Power'!$C18)*('Sound Power'!$B18/3600)/('Sound Power'!$D18)/('Sound Power'!$F18))))</f>
        <v>#DIV/0!</v>
      </c>
      <c r="M18" s="23" t="e">
        <f>DEGREES(ACOS(1-(1/'ModelParams Lw'!H$15*SQRT(0.5*1.2/'Sound Power'!$C18)*('Sound Power'!$B18/3600)/('Sound Power'!$D18)/('Sound Power'!$F18))))</f>
        <v>#DIV/0!</v>
      </c>
      <c r="N18" s="23" t="e">
        <f>DEGREES(ACOS(1-(1/'ModelParams Lw'!I$15*SQRT(0.5*1.2/'Sound Power'!$C18)*('Sound Power'!$B18/3600)/('Sound Power'!$D18)/('Sound Power'!$F18))))</f>
        <v>#DIV/0!</v>
      </c>
      <c r="O18" s="26" t="e">
        <f>('ModelParams Lw'!B$4*LN('Sound Power'!G18)/(1+EXP(-('Sound Power'!$D18*1000+'ModelParams Lw'!B$6)/'ModelParams Lw'!B$7))+'ModelParams Lw'!B$5)*LN('Sound Power'!$B18)-('ModelParams Lw'!B$8+'ModelParams Lw'!B$9*$D18+'ModelParams Lw'!B$10*'Sound Power'!$F18^'ModelParams Lw'!B$14+'ModelParams Lw'!B$11*LN('Sound Power'!G18)+'ModelParams Lw'!B$12*'Sound Power'!$D18*'Sound Power'!$F18+'ModelParams Lw'!B$13*'Sound Power'!$D18*LN('Sound Power'!G18))</f>
        <v>#DIV/0!</v>
      </c>
      <c r="P18" s="26" t="e">
        <f>('ModelParams Lw'!C$4*LN('Sound Power'!H18)/(1+EXP(-('Sound Power'!$D18*1000+'ModelParams Lw'!C$6)/'ModelParams Lw'!C$7))+'ModelParams Lw'!C$5)*LN('Sound Power'!$B18)-('ModelParams Lw'!C$8+'ModelParams Lw'!C$9*$D18+'ModelParams Lw'!C$10*'Sound Power'!$F18^'ModelParams Lw'!C$14+'ModelParams Lw'!C$11*LN('Sound Power'!H18)+'ModelParams Lw'!C$12*'Sound Power'!$D18*'Sound Power'!$F18+'ModelParams Lw'!C$13*'Sound Power'!$D18*LN('Sound Power'!H18))</f>
        <v>#DIV/0!</v>
      </c>
      <c r="Q18" s="26" t="e">
        <f>('ModelParams Lw'!D$4*LN('Sound Power'!I18)/(1+EXP(-('Sound Power'!$D18*1000+'ModelParams Lw'!D$6)/'ModelParams Lw'!D$7))+'ModelParams Lw'!D$5)*LN('Sound Power'!$B18)-('ModelParams Lw'!D$8+'ModelParams Lw'!D$9*$D18+'ModelParams Lw'!D$10*'Sound Power'!$F18^'ModelParams Lw'!D$14+'ModelParams Lw'!D$11*LN('Sound Power'!I18)+'ModelParams Lw'!D$12*'Sound Power'!$D18*'Sound Power'!$F18+'ModelParams Lw'!D$13*'Sound Power'!$D18*LN('Sound Power'!I18))</f>
        <v>#DIV/0!</v>
      </c>
      <c r="R18" s="26" t="e">
        <f>('ModelParams Lw'!E$4*LN('Sound Power'!J18)/(1+EXP(-('Sound Power'!$D18*1000+'ModelParams Lw'!E$6)/'ModelParams Lw'!E$7))+'ModelParams Lw'!E$5)*LN('Sound Power'!$B18)-('ModelParams Lw'!E$8+'ModelParams Lw'!E$9*$D18+'ModelParams Lw'!E$10*'Sound Power'!$F18^'ModelParams Lw'!E$14+'ModelParams Lw'!E$11*LN('Sound Power'!J18)+'ModelParams Lw'!E$12*'Sound Power'!$D18*'Sound Power'!$F18+'ModelParams Lw'!E$13*'Sound Power'!$D18*LN('Sound Power'!J18))</f>
        <v>#DIV/0!</v>
      </c>
      <c r="S18" s="26" t="e">
        <f>('ModelParams Lw'!F$4*LN('Sound Power'!K18)/(1+EXP(-('Sound Power'!$D18*1000+'ModelParams Lw'!F$6)/'ModelParams Lw'!F$7))+'ModelParams Lw'!F$5)*LN('Sound Power'!$B18)-('ModelParams Lw'!F$8+'ModelParams Lw'!F$9*$D18+'ModelParams Lw'!F$10*'Sound Power'!$F18^'ModelParams Lw'!F$14+'ModelParams Lw'!F$11*LN('Sound Power'!K18)+'ModelParams Lw'!F$12*'Sound Power'!$D18*'Sound Power'!$F18+'ModelParams Lw'!F$13*'Sound Power'!$D18*LN('Sound Power'!K18))</f>
        <v>#DIV/0!</v>
      </c>
      <c r="T18" s="26" t="e">
        <f>('ModelParams Lw'!G$4*LN('Sound Power'!L18)/(1+EXP(-('Sound Power'!$D18*1000+'ModelParams Lw'!G$6)/'ModelParams Lw'!G$7))+'ModelParams Lw'!G$5)*LN('Sound Power'!$B18)-('ModelParams Lw'!G$8+'ModelParams Lw'!G$9*$D18+'ModelParams Lw'!G$10*'Sound Power'!$F18^'ModelParams Lw'!G$14+'ModelParams Lw'!G$11*LN('Sound Power'!L18)+'ModelParams Lw'!G$12*'Sound Power'!$D18*'Sound Power'!$F18+'ModelParams Lw'!G$13*'Sound Power'!$D18*LN('Sound Power'!L18))</f>
        <v>#DIV/0!</v>
      </c>
      <c r="U18" s="26" t="e">
        <f>('ModelParams Lw'!H$4*LN('Sound Power'!M18)/(1+EXP(-('Sound Power'!$D18*1000+'ModelParams Lw'!H$6)/'ModelParams Lw'!H$7))+'ModelParams Lw'!H$5)*LN('Sound Power'!$B18)-('ModelParams Lw'!H$8+'ModelParams Lw'!H$9*$D18+'ModelParams Lw'!H$10*'Sound Power'!$F18^'ModelParams Lw'!H$14+'ModelParams Lw'!H$11*LN('Sound Power'!M18)+'ModelParams Lw'!H$12*'Sound Power'!$D18*'Sound Power'!$F18+'ModelParams Lw'!H$13*'Sound Power'!$D18*LN('Sound Power'!M18))</f>
        <v>#DIV/0!</v>
      </c>
      <c r="V18" s="26" t="e">
        <f>('ModelParams Lw'!I$4*LN('Sound Power'!N18)/(1+EXP(-('Sound Power'!$D18*1000+'ModelParams Lw'!I$6)/'ModelParams Lw'!I$7))+'ModelParams Lw'!I$5)*LN('Sound Power'!$B18)-('ModelParams Lw'!I$8+'ModelParams Lw'!I$9*$D18+'ModelParams Lw'!I$10*'Sound Power'!$F18^'ModelParams Lw'!I$14+'ModelParams Lw'!I$11*LN('Sound Power'!N18)+'ModelParams Lw'!I$12*'Sound Power'!$D18*'Sound Power'!$F18+'ModelParams Lw'!I$13*'Sound Power'!$D18*LN('Sound Power'!N18))</f>
        <v>#DIV/0!</v>
      </c>
      <c r="W18" s="26" t="e">
        <f>10*LOG10(IF(O18="",0,POWER(10,((O18+'ModelParams Lw'!$O$4)/10))) +IF(P18="",0,POWER(10,((P18+'ModelParams Lw'!$P$4)/10))) +IF(Q18="",0,POWER(10,((Q18+'ModelParams Lw'!$Q$4)/10))) +IF(R18="",0,POWER(10,((R18+'ModelParams Lw'!$R$4)/10))) +IF(S18="",0,POWER(10,((S18+'ModelParams Lw'!$S$4)/10))) +IF(T18="",0,POWER(10,((T18+'ModelParams Lw'!$T$4)/10))) +IF(U18="",0,POWER(10,((U18+'ModelParams Lw'!$U$4)/10)))+IF(V18="",0,POWER(10,((V18+'ModelParams Lw'!$V$4)/10))))</f>
        <v>#DIV/0!</v>
      </c>
      <c r="X18" s="26" t="e">
        <f t="shared" si="4"/>
        <v>#DIV/0!</v>
      </c>
      <c r="Y18" s="26" t="e">
        <f>(O18-'ModelParams Lw'!O$10)/'ModelParams Lw'!O$11</f>
        <v>#DIV/0!</v>
      </c>
      <c r="Z18" s="26" t="e">
        <f>(P18-'ModelParams Lw'!P$10)/'ModelParams Lw'!P$11</f>
        <v>#DIV/0!</v>
      </c>
      <c r="AA18" s="26" t="e">
        <f>(Q18-'ModelParams Lw'!Q$10)/'ModelParams Lw'!Q$11</f>
        <v>#DIV/0!</v>
      </c>
      <c r="AB18" s="26" t="e">
        <f>(R18-'ModelParams Lw'!R$10)/'ModelParams Lw'!R$11</f>
        <v>#DIV/0!</v>
      </c>
      <c r="AC18" s="26" t="e">
        <f>(S18-'ModelParams Lw'!S$10)/'ModelParams Lw'!S$11</f>
        <v>#DIV/0!</v>
      </c>
      <c r="AD18" s="26" t="e">
        <f>(T18-'ModelParams Lw'!T$10)/'ModelParams Lw'!T$11</f>
        <v>#DIV/0!</v>
      </c>
      <c r="AE18" s="26" t="e">
        <f>(U18-'ModelParams Lw'!U$10)/'ModelParams Lw'!U$11</f>
        <v>#DIV/0!</v>
      </c>
      <c r="AF18" s="26" t="e">
        <f>(V18-'ModelParams Lw'!V$10)/'ModelParams Lw'!V$11</f>
        <v>#DIV/0!</v>
      </c>
      <c r="AG18" s="26" t="e">
        <f t="shared" si="5"/>
        <v>#DIV/0!</v>
      </c>
      <c r="AH18" s="26" t="e">
        <f>VLOOKUP(D18*1000,'ModelParams Lw'!$A$38:$D$58,4)</f>
        <v>#N/A</v>
      </c>
      <c r="AI18" s="56" t="e">
        <f>VLOOKUP(D18*1000,'ModelParams Lw'!$A$38:$D$58,2)</f>
        <v>#N/A</v>
      </c>
      <c r="AJ18" s="46" t="e">
        <f t="shared" si="6"/>
        <v>#DIV/0!</v>
      </c>
      <c r="AK18" s="26" t="e">
        <f t="shared" si="7"/>
        <v>#VALUE!</v>
      </c>
      <c r="AL18" s="26" t="e">
        <f>IF($AI18=100,'ModelParams Lw'!R$35*'Sound Power'!$AH18^2+'ModelParams Lw'!R$36*'Sound Power'!$AH18+'ModelParams Lw'!R$37,IF($AI18=150,'ModelParams Lw'!R$38*'Sound Power'!$AH18^2+'ModelParams Lw'!R$39*'Sound Power'!$AH18+'ModelParams Lw'!R$40,'ModelParams Lw'!R$41*'Sound Power'!$AH18^2+'ModelParams Lw'!R$42*'Sound Power'!$AH18+'ModelParams Lw'!R$43))</f>
        <v>#N/A</v>
      </c>
      <c r="AM18" s="26" t="e">
        <f>IF($AI18=100,'ModelParams Lw'!S$35*'Sound Power'!$AH18^2+'ModelParams Lw'!S$36*'Sound Power'!$AH18+'ModelParams Lw'!S$37,IF($AI18=150,'ModelParams Lw'!S$38*'Sound Power'!$AH18^2+'ModelParams Lw'!S$39*'Sound Power'!$AH18+'ModelParams Lw'!S$40,'ModelParams Lw'!S$41*'Sound Power'!$AH18^2+'ModelParams Lw'!S$42*'Sound Power'!$AH18+'ModelParams Lw'!S$43))</f>
        <v>#N/A</v>
      </c>
      <c r="AN18" s="26" t="e">
        <f>IF($AI18=100,'ModelParams Lw'!T$35*'Sound Power'!$AH18^2+'ModelParams Lw'!T$36*'Sound Power'!$AH18+'ModelParams Lw'!T$37,IF($AI18=150,'ModelParams Lw'!T$38*'Sound Power'!$AH18^2+'ModelParams Lw'!T$39*'Sound Power'!$AH18+'ModelParams Lw'!T$40,'ModelParams Lw'!T$41*'Sound Power'!$AH18^2+'ModelParams Lw'!T$42*'Sound Power'!$AH18+'ModelParams Lw'!T$43))</f>
        <v>#N/A</v>
      </c>
      <c r="AO18" s="26" t="e">
        <f>IF($AI18=100,'ModelParams Lw'!U$35*'Sound Power'!$AH18^2+'ModelParams Lw'!U$36*'Sound Power'!$AH18+'ModelParams Lw'!U$37,IF($AI18=150,'ModelParams Lw'!U$38*'Sound Power'!$AH18^2+'ModelParams Lw'!U$39*'Sound Power'!$AH18+'ModelParams Lw'!U$40,'ModelParams Lw'!U$41*'Sound Power'!$AH18^2+'ModelParams Lw'!U$42*'Sound Power'!$AH18+'ModelParams Lw'!U$43))</f>
        <v>#N/A</v>
      </c>
      <c r="AP18" s="26" t="e">
        <f>IF($AI18=100,'ModelParams Lw'!V$35*'Sound Power'!$AH18^2+'ModelParams Lw'!V$36*'Sound Power'!$AH18+'ModelParams Lw'!V$37,IF($AI18=150,'ModelParams Lw'!V$38*'Sound Power'!$AH18^2+'ModelParams Lw'!V$39*'Sound Power'!$AH18+'ModelParams Lw'!V$40,'ModelParams Lw'!V$41*'Sound Power'!$AH18^2+'ModelParams Lw'!V$42*'Sound Power'!$AH18+'ModelParams Lw'!V$43))</f>
        <v>#N/A</v>
      </c>
      <c r="AQ18" s="26" t="e">
        <f>IF($AI18=100,'ModelParams Lw'!W$35*'Sound Power'!$AH18^2+'ModelParams Lw'!W$36*'Sound Power'!$AH18+'ModelParams Lw'!W$37,IF($AI18=150,'ModelParams Lw'!W$38*'Sound Power'!$AH18^2+'ModelParams Lw'!W$39*'Sound Power'!$AH18+'ModelParams Lw'!W$40,'ModelParams Lw'!W$41*'Sound Power'!$AH18^2+'ModelParams Lw'!W$42*'Sound Power'!$AH18+'ModelParams Lw'!W$43))</f>
        <v>#N/A</v>
      </c>
      <c r="AR18" s="26" t="e">
        <f t="shared" si="8"/>
        <v>#VALUE!</v>
      </c>
      <c r="AS18" s="26" t="e">
        <f>IF(26.83*LN($AJ18)-11.791-'ModelParams Lw'!B$35&lt;0,0,26.83*LN($AJ18)-11.791-'ModelParams Lw'!B$35)</f>
        <v>#DIV/0!</v>
      </c>
      <c r="AT18" s="26" t="e">
        <f>IF(26.83*LN($AJ18)-11.791-'ModelParams Lw'!C$35&lt;0,0,26.83*LN($AJ18)-11.791-'ModelParams Lw'!C$35)</f>
        <v>#DIV/0!</v>
      </c>
      <c r="AU18" s="26" t="e">
        <f>IF(26.83*LN($AJ18)-11.791-'ModelParams Lw'!D$35&lt;0,0,26.83*LN($AJ18)-11.791-'ModelParams Lw'!D$35)</f>
        <v>#DIV/0!</v>
      </c>
      <c r="AV18" s="26" t="e">
        <f>IF(26.83*LN($AJ18)-11.791-'ModelParams Lw'!E$35&lt;0,0,26.83*LN($AJ18)-11.791-'ModelParams Lw'!E$35)</f>
        <v>#DIV/0!</v>
      </c>
      <c r="AW18" s="26" t="e">
        <f>IF(26.83*LN($AJ18)-11.791-'ModelParams Lw'!F$35&lt;0,0,26.83*LN($AJ18)-11.791-'ModelParams Lw'!F$35)</f>
        <v>#DIV/0!</v>
      </c>
      <c r="AX18" s="26" t="e">
        <f>IF(26.83*LN($AJ18)-11.791-'ModelParams Lw'!G$35&lt;0,0,26.83*LN($AJ18)-11.791-'ModelParams Lw'!G$35)</f>
        <v>#DIV/0!</v>
      </c>
      <c r="AY18" s="26" t="e">
        <f>IF(26.83*LN($AJ18)-11.791-'ModelParams Lw'!H$35&lt;0,0,26.83*LN($AJ18)-11.791-'ModelParams Lw'!H$35)</f>
        <v>#DIV/0!</v>
      </c>
      <c r="AZ18" s="26" t="e">
        <f>IF(26.83*LN($AJ18)-11.791-'ModelParams Lw'!I$35&lt;0,0,26.83*LN($AJ18)-11.791-'ModelParams Lw'!I$35)</f>
        <v>#DIV/0!</v>
      </c>
      <c r="BA18" s="26" t="e">
        <f t="shared" si="9"/>
        <v>#DIV/0!</v>
      </c>
      <c r="BB18" s="26" t="e">
        <f t="shared" si="10"/>
        <v>#DIV/0!</v>
      </c>
      <c r="BC18" s="26" t="e">
        <f t="shared" si="11"/>
        <v>#DIV/0!</v>
      </c>
      <c r="BD18" s="26" t="e">
        <f t="shared" si="12"/>
        <v>#DIV/0!</v>
      </c>
      <c r="BE18" s="26" t="e">
        <f t="shared" si="13"/>
        <v>#DIV/0!</v>
      </c>
      <c r="BF18" s="26" t="e">
        <f t="shared" si="14"/>
        <v>#DIV/0!</v>
      </c>
      <c r="BG18" s="26" t="e">
        <f t="shared" si="15"/>
        <v>#DIV/0!</v>
      </c>
      <c r="BH18" s="26" t="e">
        <f t="shared" si="16"/>
        <v>#DIV/0!</v>
      </c>
      <c r="BI18" s="26" t="e">
        <f>10*LOG10(IF(BA18="",0,POWER(10,((BA18+'ModelParams Lw'!$O$4)/10))) +IF(BB18="",0,POWER(10,((BB18+'ModelParams Lw'!$P$4)/10))) +IF(BC18="",0,POWER(10,((BC18+'ModelParams Lw'!$Q$4)/10))) +IF(BD18="",0,POWER(10,((BD18+'ModelParams Lw'!$R$4)/10))) +IF(BE18="",0,POWER(10,((BE18+'ModelParams Lw'!$S$4)/10))) +IF(BF18="",0,POWER(10,((BF18+'ModelParams Lw'!$T$4)/10))) +IF(BG18="",0,POWER(10,((BG18+'ModelParams Lw'!$U$4)/10)))+IF(BH18="",0,POWER(10,((BH18+'ModelParams Lw'!$V$4)/10))))</f>
        <v>#DIV/0!</v>
      </c>
      <c r="BJ18" s="26" t="e">
        <f t="shared" si="17"/>
        <v>#DIV/0!</v>
      </c>
      <c r="BK18" s="26" t="e">
        <f>(BA18-'ModelParams Lw'!O$10)/'ModelParams Lw'!O$11</f>
        <v>#DIV/0!</v>
      </c>
      <c r="BL18" s="26" t="e">
        <f>(BB18-'ModelParams Lw'!P$10)/'ModelParams Lw'!P$11</f>
        <v>#DIV/0!</v>
      </c>
      <c r="BM18" s="26" t="e">
        <f>(BC18-'ModelParams Lw'!Q$10)/'ModelParams Lw'!Q$11</f>
        <v>#DIV/0!</v>
      </c>
      <c r="BN18" s="26" t="e">
        <f>(BD18-'ModelParams Lw'!R$10)/'ModelParams Lw'!R$11</f>
        <v>#DIV/0!</v>
      </c>
      <c r="BO18" s="26" t="e">
        <f>(BE18-'ModelParams Lw'!S$10)/'ModelParams Lw'!S$11</f>
        <v>#DIV/0!</v>
      </c>
      <c r="BP18" s="26" t="e">
        <f>(BF18-'ModelParams Lw'!T$10)/'ModelParams Lw'!T$11</f>
        <v>#DIV/0!</v>
      </c>
      <c r="BQ18" s="26" t="e">
        <f>(BG18-'ModelParams Lw'!U$10)/'ModelParams Lw'!U$11</f>
        <v>#DIV/0!</v>
      </c>
      <c r="BR18" s="26" t="e">
        <f>(BH18-'ModelParams Lw'!V$10)/'ModelParams Lw'!V$11</f>
        <v>#DIV/0!</v>
      </c>
      <c r="BS18" s="23" t="e">
        <f>IF(Calcul!$E23="SW",DEGREES(ACOS(1-(1/'ModelParams Lw'!C$25*SQRT(0.5*1.2/'Sound Power'!$C18)*('Sound Power'!$B18/3600)/('Sound Power'!$D18)/('Sound Power'!$F18)))),DEGREES(ACOS(1-(1/'ModelParams Lw'!C$29*SQRT(0.5*1.2/'Sound Power'!$C18)*('Sound Power'!$B18/3600)/('Sound Power'!$D18)/('Sound Power'!$F18)))))</f>
        <v>#DIV/0!</v>
      </c>
      <c r="BT18" s="23" t="e">
        <f>IF(Calcul!$E23="SW",DEGREES(ACOS(1-(1/'ModelParams Lw'!D$25*SQRT(0.5*1.2/'Sound Power'!$C18)*('Sound Power'!$B18/3600)/('Sound Power'!$D18)/('Sound Power'!$F18)))),DEGREES(ACOS(1-(1/'ModelParams Lw'!D$29*SQRT(0.5*1.2/'Sound Power'!$C18)*('Sound Power'!$B18/3600)/('Sound Power'!$D18)/('Sound Power'!$F18)))))</f>
        <v>#DIV/0!</v>
      </c>
      <c r="BU18" s="23" t="e">
        <f>IF(Calcul!$E23="SW",DEGREES(ACOS(1-(1/'ModelParams Lw'!E$25*SQRT(0.5*1.2/'Sound Power'!$C18)*('Sound Power'!$B18/3600)/('Sound Power'!$D18)/('Sound Power'!$F18)))),DEGREES(ACOS(1-(1/'ModelParams Lw'!E$29*SQRT(0.5*1.2/'Sound Power'!$C18)*('Sound Power'!$B18/3600)/('Sound Power'!$D18)/('Sound Power'!$F18)))))</f>
        <v>#DIV/0!</v>
      </c>
      <c r="BV18" s="23" t="e">
        <f>IF(Calcul!$E23="SW",DEGREES(ACOS(1-(1/'ModelParams Lw'!F$25*SQRT(0.5*1.2/'Sound Power'!$C18)*('Sound Power'!$B18/3600)/('Sound Power'!$D18)/('Sound Power'!$F18)))),DEGREES(ACOS(1-(1/'ModelParams Lw'!F$29*SQRT(0.5*1.2/'Sound Power'!$C18)*('Sound Power'!$B18/3600)/('Sound Power'!$D18)/('Sound Power'!$F18)))))</f>
        <v>#DIV/0!</v>
      </c>
      <c r="BW18" s="23" t="e">
        <f>IF(Calcul!$E23="SW",DEGREES(ACOS(1-(1/'ModelParams Lw'!G$25*SQRT(0.5*1.2/'Sound Power'!$C18)*('Sound Power'!$B18/3600)/('Sound Power'!$D18)/('Sound Power'!$F18)))),DEGREES(ACOS(1-(1/'ModelParams Lw'!G$29*SQRT(0.5*1.2/'Sound Power'!$C18)*('Sound Power'!$B18/3600)/('Sound Power'!$D18)/('Sound Power'!$F18)))))</f>
        <v>#DIV/0!</v>
      </c>
      <c r="BX18" s="23" t="e">
        <f>IF(Calcul!$E23="SW",DEGREES(ACOS(1-(1/'ModelParams Lw'!H$25*SQRT(0.5*1.2/'Sound Power'!$C18)*('Sound Power'!$B18/3600)/('Sound Power'!$D18)/('Sound Power'!$F18)))),DEGREES(ACOS(1-(1/'ModelParams Lw'!H$29*SQRT(0.5*1.2/'Sound Power'!$C18)*('Sound Power'!$B18/3600)/('Sound Power'!$D18)/('Sound Power'!$F18)))))</f>
        <v>#DIV/0!</v>
      </c>
      <c r="BY18" s="23" t="e">
        <f>IF(Calcul!$E23="SW",DEGREES(ACOS(1-(1/'ModelParams Lw'!I$25*SQRT(0.5*1.2/'Sound Power'!$C18)*('Sound Power'!$B18/3600)/('Sound Power'!$D18)/('Sound Power'!$F18)))),DEGREES(ACOS(1-(1/'ModelParams Lw'!I$29*SQRT(0.5*1.2/'Sound Power'!$C18)*('Sound Power'!$B18/3600)/('Sound Power'!$D18)/('Sound Power'!$F18)))))</f>
        <v>#DIV/0!</v>
      </c>
      <c r="BZ18" s="23" t="e">
        <f>IF(Calcul!$E23="SW",DEGREES(ACOS(1-(1/'ModelParams Lw'!J$25*SQRT(0.5*1.2/'Sound Power'!$C18)*('Sound Power'!$B18/3600)/('Sound Power'!$D18)/('Sound Power'!$F18)))),DEGREES(ACOS(1-(1/'ModelParams Lw'!J$29*SQRT(0.5*1.2/'Sound Power'!$C18)*('Sound Power'!$B18/3600)/('Sound Power'!$D18)/('Sound Power'!$F18)))))</f>
        <v>#DIV/0!</v>
      </c>
      <c r="CA18" s="26" t="e">
        <f>IF(Calcul!$E23="SW",'ModelParams Lw'!C$22+'ModelParams Lw'!C$23*LOG('Sound Power'!$D18/'Sound Power'!$E18)+'ModelParams Lw'!C$24*LN('Sound Power'!BS18),IF('ModelParams Lw'!C$26+'ModelParams Lw'!C$27*LOG('Sound Power'!$D18/'Sound Power'!$E18)+'ModelParams Lw'!C$28*LN('Sound Power'!BS18)&lt;'ModelParams Lw'!C$22+'ModelParams Lw'!C$23*LOG('Sound Power'!$D18/'Sound Power'!$E18)+'ModelParams Lw'!C$24*LN('Sound Power'!BS18),'ModelParams Lw'!C$22+'ModelParams Lw'!C$23*LOG('Sound Power'!$D18/'Sound Power'!$E18)+'ModelParams Lw'!C$24*LN('Sound Power'!BS18),'ModelParams Lw'!C$26+'ModelParams Lw'!C$27*LOG('Sound Power'!$D18/'Sound Power'!$E18)+'ModelParams Lw'!C$28*LN('Sound Power'!BS18)))</f>
        <v>#DIV/0!</v>
      </c>
      <c r="CB18" s="26" t="e">
        <f>IF(Calcul!$E23="SW",'ModelParams Lw'!D$22+'ModelParams Lw'!D$23*LOG('Sound Power'!$D18/'Sound Power'!$E18)+'ModelParams Lw'!D$24*LN('Sound Power'!BT18),IF('ModelParams Lw'!D$26+'ModelParams Lw'!D$27*LOG('Sound Power'!$D18/'Sound Power'!$E18)+'ModelParams Lw'!D$28*LN('Sound Power'!BT18)&lt;'ModelParams Lw'!D$22+'ModelParams Lw'!D$23*LOG('Sound Power'!$D18/'Sound Power'!$E18)+'ModelParams Lw'!D$24*LN('Sound Power'!BT18),'ModelParams Lw'!D$22+'ModelParams Lw'!D$23*LOG('Sound Power'!$D18/'Sound Power'!$E18)+'ModelParams Lw'!D$24*LN('Sound Power'!BT18),'ModelParams Lw'!D$26+'ModelParams Lw'!D$27*LOG('Sound Power'!$D18/'Sound Power'!$E18)+'ModelParams Lw'!D$28*LN('Sound Power'!BT18)))</f>
        <v>#DIV/0!</v>
      </c>
      <c r="CC18" s="26" t="e">
        <f>IF(Calcul!$E23="SW",'ModelParams Lw'!E$22+'ModelParams Lw'!E$23*LOG('Sound Power'!$D18/'Sound Power'!$E18)+'ModelParams Lw'!E$24*LN('Sound Power'!BU18),IF('ModelParams Lw'!E$26+'ModelParams Lw'!E$27*LOG('Sound Power'!$D18/'Sound Power'!$E18)+'ModelParams Lw'!E$28*LN('Sound Power'!BU18)&lt;'ModelParams Lw'!E$22+'ModelParams Lw'!E$23*LOG('Sound Power'!$D18/'Sound Power'!$E18)+'ModelParams Lw'!E$24*LN('Sound Power'!BU18),'ModelParams Lw'!E$22+'ModelParams Lw'!E$23*LOG('Sound Power'!$D18/'Sound Power'!$E18)+'ModelParams Lw'!E$24*LN('Sound Power'!BU18),'ModelParams Lw'!E$26+'ModelParams Lw'!E$27*LOG('Sound Power'!$D18/'Sound Power'!$E18)+'ModelParams Lw'!E$28*LN('Sound Power'!BU18)))</f>
        <v>#DIV/0!</v>
      </c>
      <c r="CD18" s="26" t="e">
        <f>IF(Calcul!$E23="SW",'ModelParams Lw'!F$22+'ModelParams Lw'!F$23*LOG('Sound Power'!$D18/'Sound Power'!$E18)+'ModelParams Lw'!F$24*LN('Sound Power'!BV18),IF('ModelParams Lw'!F$26+'ModelParams Lw'!F$27*LOG('Sound Power'!$D18/'Sound Power'!$E18)+'ModelParams Lw'!F$28*LN('Sound Power'!BV18)&lt;'ModelParams Lw'!F$22+'ModelParams Lw'!F$23*LOG('Sound Power'!$D18/'Sound Power'!$E18)+'ModelParams Lw'!F$24*LN('Sound Power'!BV18),'ModelParams Lw'!F$22+'ModelParams Lw'!F$23*LOG('Sound Power'!$D18/'Sound Power'!$E18)+'ModelParams Lw'!F$24*LN('Sound Power'!BV18),'ModelParams Lw'!F$26+'ModelParams Lw'!F$27*LOG('Sound Power'!$D18/'Sound Power'!$E18)+'ModelParams Lw'!F$28*LN('Sound Power'!BV18)))</f>
        <v>#DIV/0!</v>
      </c>
      <c r="CE18" s="26" t="e">
        <f>IF(Calcul!$E23="SW",'ModelParams Lw'!G$22+'ModelParams Lw'!G$23*LOG('Sound Power'!$D18/'Sound Power'!$E18)+'ModelParams Lw'!G$24*LN('Sound Power'!BW18),IF('ModelParams Lw'!G$26+'ModelParams Lw'!G$27*LOG('Sound Power'!$D18/'Sound Power'!$E18)+'ModelParams Lw'!G$28*LN('Sound Power'!BW18)&lt;'ModelParams Lw'!G$22+'ModelParams Lw'!G$23*LOG('Sound Power'!$D18/'Sound Power'!$E18)+'ModelParams Lw'!G$24*LN('Sound Power'!BW18),'ModelParams Lw'!G$22+'ModelParams Lw'!G$23*LOG('Sound Power'!$D18/'Sound Power'!$E18)+'ModelParams Lw'!G$24*LN('Sound Power'!BW18),'ModelParams Lw'!G$26+'ModelParams Lw'!G$27*LOG('Sound Power'!$D18/'Sound Power'!$E18)+'ModelParams Lw'!G$28*LN('Sound Power'!BW18)))</f>
        <v>#DIV/0!</v>
      </c>
      <c r="CF18" s="26" t="e">
        <f>IF(Calcul!$E23="SW",'ModelParams Lw'!H$22+'ModelParams Lw'!H$23*LOG('Sound Power'!$D18/'Sound Power'!$E18)+'ModelParams Lw'!H$24*LN('Sound Power'!BX18),IF('ModelParams Lw'!H$26+'ModelParams Lw'!H$27*LOG('Sound Power'!$D18/'Sound Power'!$E18)+'ModelParams Lw'!H$28*LN('Sound Power'!BX18)&lt;'ModelParams Lw'!H$22+'ModelParams Lw'!H$23*LOG('Sound Power'!$D18/'Sound Power'!$E18)+'ModelParams Lw'!H$24*LN('Sound Power'!BX18),'ModelParams Lw'!H$22+'ModelParams Lw'!H$23*LOG('Sound Power'!$D18/'Sound Power'!$E18)+'ModelParams Lw'!H$24*LN('Sound Power'!BX18),'ModelParams Lw'!H$26+'ModelParams Lw'!H$27*LOG('Sound Power'!$D18/'Sound Power'!$E18)+'ModelParams Lw'!H$28*LN('Sound Power'!BX18)))</f>
        <v>#DIV/0!</v>
      </c>
      <c r="CG18" s="26" t="e">
        <f>IF(Calcul!$E23="SW",'ModelParams Lw'!I$22+'ModelParams Lw'!I$23*LOG('Sound Power'!$D18/'Sound Power'!$E18)+'ModelParams Lw'!I$24*LN('Sound Power'!BY18),IF('ModelParams Lw'!I$26+'ModelParams Lw'!I$27*LOG('Sound Power'!$D18/'Sound Power'!$E18)+'ModelParams Lw'!I$28*LN('Sound Power'!BY18)&lt;'ModelParams Lw'!I$22+'ModelParams Lw'!I$23*LOG('Sound Power'!$D18/'Sound Power'!$E18)+'ModelParams Lw'!I$24*LN('Sound Power'!BY18),'ModelParams Lw'!I$22+'ModelParams Lw'!I$23*LOG('Sound Power'!$D18/'Sound Power'!$E18)+'ModelParams Lw'!I$24*LN('Sound Power'!BY18),'ModelParams Lw'!I$26+'ModelParams Lw'!I$27*LOG('Sound Power'!$D18/'Sound Power'!$E18)+'ModelParams Lw'!I$28*LN('Sound Power'!BY18)))</f>
        <v>#DIV/0!</v>
      </c>
      <c r="CH18" s="26" t="e">
        <f>IF(Calcul!$E23="SW",'ModelParams Lw'!J$22+'ModelParams Lw'!J$23*LOG('Sound Power'!$D18/'Sound Power'!$E18)+'ModelParams Lw'!J$24*LN('Sound Power'!BZ18),IF('ModelParams Lw'!J$26+'ModelParams Lw'!J$27*LOG('Sound Power'!$D18/'Sound Power'!$E18)+'ModelParams Lw'!J$28*LN('Sound Power'!BZ18)&lt;'ModelParams Lw'!J$22+'ModelParams Lw'!J$23*LOG('Sound Power'!$D18/'Sound Power'!$E18)+'ModelParams Lw'!J$24*LN('Sound Power'!BZ18),'ModelParams Lw'!J$22+'ModelParams Lw'!J$23*LOG('Sound Power'!$D18/'Sound Power'!$E18)+'ModelParams Lw'!J$24*LN('Sound Power'!BZ18),'ModelParams Lw'!J$26+'ModelParams Lw'!J$27*LOG('Sound Power'!$D18/'Sound Power'!$E18)+'ModelParams Lw'!J$28*LN('Sound Power'!BZ18)))</f>
        <v>#DIV/0!</v>
      </c>
      <c r="CI18" s="26" t="e">
        <f t="shared" si="25"/>
        <v>#DIV/0!</v>
      </c>
      <c r="CJ18" s="26" t="e">
        <f t="shared" si="18"/>
        <v>#DIV/0!</v>
      </c>
      <c r="CK18" s="26" t="e">
        <f t="shared" si="19"/>
        <v>#DIV/0!</v>
      </c>
      <c r="CL18" s="26" t="e">
        <f t="shared" si="26"/>
        <v>#DIV/0!</v>
      </c>
      <c r="CM18" s="26" t="e">
        <f t="shared" si="20"/>
        <v>#DIV/0!</v>
      </c>
      <c r="CN18" s="26" t="e">
        <f t="shared" si="21"/>
        <v>#DIV/0!</v>
      </c>
      <c r="CO18" s="26" t="e">
        <f t="shared" si="22"/>
        <v>#DIV/0!</v>
      </c>
      <c r="CP18" s="26" t="e">
        <f t="shared" si="23"/>
        <v>#DIV/0!</v>
      </c>
      <c r="CQ18" s="26" t="e">
        <f>10*LOG10(IF(CI18="",0,POWER(10,((CI18+'ModelParams Lw'!$O$4)/10))) +IF(CJ18="",0,POWER(10,((CJ18+'ModelParams Lw'!$P$4)/10))) +IF(CK18="",0,POWER(10,((CK18+'ModelParams Lw'!$Q$4)/10))) +IF(CL18="",0,POWER(10,((CL18+'ModelParams Lw'!$R$4)/10))) +IF(CM18="",0,POWER(10,((CM18+'ModelParams Lw'!$S$4)/10))) +IF(CN18="",0,POWER(10,((CN18+'ModelParams Lw'!$T$4)/10))) +IF(CO18="",0,POWER(10,((CO18+'ModelParams Lw'!$U$4)/10)))+IF(CP18="",0,POWER(10,((CP18+'ModelParams Lw'!$V$4)/10))))</f>
        <v>#DIV/0!</v>
      </c>
      <c r="CR18" s="26" t="e">
        <f t="shared" si="24"/>
        <v>#DIV/0!</v>
      </c>
      <c r="CS18" s="26" t="e">
        <f>(CI18-'ModelParams Lw'!$O$10)/'ModelParams Lw'!$O$11</f>
        <v>#DIV/0!</v>
      </c>
      <c r="CT18" s="26" t="e">
        <f>(CJ18-'ModelParams Lw'!$P$10)/'ModelParams Lw'!$P$11</f>
        <v>#DIV/0!</v>
      </c>
      <c r="CU18" s="26" t="e">
        <f>(CK18-'ModelParams Lw'!$Q$10)/'ModelParams Lw'!$Q$11</f>
        <v>#DIV/0!</v>
      </c>
      <c r="CV18" s="26" t="e">
        <f>(CL18-'ModelParams Lw'!$R$10)/'ModelParams Lw'!$R$11</f>
        <v>#DIV/0!</v>
      </c>
      <c r="CW18" s="26" t="e">
        <f>(CM18-'ModelParams Lw'!$S$10)/'ModelParams Lw'!$S$11</f>
        <v>#DIV/0!</v>
      </c>
      <c r="CX18" s="26" t="e">
        <f>(CN18-'ModelParams Lw'!$T$10)/'ModelParams Lw'!$T$11</f>
        <v>#DIV/0!</v>
      </c>
      <c r="CY18" s="26" t="e">
        <f>(CO18-'ModelParams Lw'!$U$10)/'ModelParams Lw'!$U$11</f>
        <v>#DIV/0!</v>
      </c>
      <c r="CZ18" s="26" t="e">
        <f>(CP18-'ModelParams Lw'!$V$10)/'ModelParams Lw'!$V$11</f>
        <v>#DIV/0!</v>
      </c>
    </row>
    <row r="19" spans="1:104" x14ac:dyDescent="0.2">
      <c r="A19" s="13">
        <f>Calcul!A24</f>
        <v>0</v>
      </c>
      <c r="B19" s="13">
        <f t="shared" si="2"/>
        <v>0</v>
      </c>
      <c r="C19" s="13">
        <f>Calcul!B24</f>
        <v>0</v>
      </c>
      <c r="D19" s="13">
        <f>Calcul!C24/1000</f>
        <v>0</v>
      </c>
      <c r="E19" s="13">
        <f>Calcul!D24/1000</f>
        <v>0</v>
      </c>
      <c r="F19" s="13">
        <f t="shared" si="3"/>
        <v>0</v>
      </c>
      <c r="G19" s="23" t="e">
        <f>DEGREES(ACOS(1-(1/'ModelParams Lw'!B$15*SQRT(0.5*1.2/'Sound Power'!$C19)*('Sound Power'!$B19/3600)/('Sound Power'!$D19)/('Sound Power'!$F19))))</f>
        <v>#DIV/0!</v>
      </c>
      <c r="H19" s="23" t="e">
        <f>DEGREES(ACOS(1-(1/'ModelParams Lw'!C$15*SQRT(0.5*1.2/'Sound Power'!$C19)*('Sound Power'!$B19/3600)/('Sound Power'!$D19)/('Sound Power'!$F19))))</f>
        <v>#DIV/0!</v>
      </c>
      <c r="I19" s="23" t="e">
        <f>DEGREES(ACOS(1-(1/'ModelParams Lw'!D$15*SQRT(0.5*1.2/'Sound Power'!$C19)*('Sound Power'!$B19/3600)/('Sound Power'!$D19)/('Sound Power'!$F19))))</f>
        <v>#DIV/0!</v>
      </c>
      <c r="J19" s="23" t="e">
        <f>DEGREES(ACOS(1-(1/'ModelParams Lw'!E$15*SQRT(0.5*1.2/'Sound Power'!$C19)*('Sound Power'!$B19/3600)/('Sound Power'!$D19)/('Sound Power'!$F19))))</f>
        <v>#DIV/0!</v>
      </c>
      <c r="K19" s="23" t="e">
        <f>DEGREES(ACOS(1-(1/'ModelParams Lw'!F$15*SQRT(0.5*1.2/'Sound Power'!$C19)*('Sound Power'!$B19/3600)/('Sound Power'!$D19)/('Sound Power'!$F19))))</f>
        <v>#DIV/0!</v>
      </c>
      <c r="L19" s="23" t="e">
        <f>DEGREES(ACOS(1-(1/'ModelParams Lw'!G$15*SQRT(0.5*1.2/'Sound Power'!$C19)*('Sound Power'!$B19/3600)/('Sound Power'!$D19)/('Sound Power'!$F19))))</f>
        <v>#DIV/0!</v>
      </c>
      <c r="M19" s="23" t="e">
        <f>DEGREES(ACOS(1-(1/'ModelParams Lw'!H$15*SQRT(0.5*1.2/'Sound Power'!$C19)*('Sound Power'!$B19/3600)/('Sound Power'!$D19)/('Sound Power'!$F19))))</f>
        <v>#DIV/0!</v>
      </c>
      <c r="N19" s="23" t="e">
        <f>DEGREES(ACOS(1-(1/'ModelParams Lw'!I$15*SQRT(0.5*1.2/'Sound Power'!$C19)*('Sound Power'!$B19/3600)/('Sound Power'!$D19)/('Sound Power'!$F19))))</f>
        <v>#DIV/0!</v>
      </c>
      <c r="O19" s="26" t="e">
        <f>('ModelParams Lw'!B$4*LN('Sound Power'!G19)/(1+EXP(-('Sound Power'!$D19*1000+'ModelParams Lw'!B$6)/'ModelParams Lw'!B$7))+'ModelParams Lw'!B$5)*LN('Sound Power'!$B19)-('ModelParams Lw'!B$8+'ModelParams Lw'!B$9*$D19+'ModelParams Lw'!B$10*'Sound Power'!$F19^'ModelParams Lw'!B$14+'ModelParams Lw'!B$11*LN('Sound Power'!G19)+'ModelParams Lw'!B$12*'Sound Power'!$D19*'Sound Power'!$F19+'ModelParams Lw'!B$13*'Sound Power'!$D19*LN('Sound Power'!G19))</f>
        <v>#DIV/0!</v>
      </c>
      <c r="P19" s="26" t="e">
        <f>('ModelParams Lw'!C$4*LN('Sound Power'!H19)/(1+EXP(-('Sound Power'!$D19*1000+'ModelParams Lw'!C$6)/'ModelParams Lw'!C$7))+'ModelParams Lw'!C$5)*LN('Sound Power'!$B19)-('ModelParams Lw'!C$8+'ModelParams Lw'!C$9*$D19+'ModelParams Lw'!C$10*'Sound Power'!$F19^'ModelParams Lw'!C$14+'ModelParams Lw'!C$11*LN('Sound Power'!H19)+'ModelParams Lw'!C$12*'Sound Power'!$D19*'Sound Power'!$F19+'ModelParams Lw'!C$13*'Sound Power'!$D19*LN('Sound Power'!H19))</f>
        <v>#DIV/0!</v>
      </c>
      <c r="Q19" s="26" t="e">
        <f>('ModelParams Lw'!D$4*LN('Sound Power'!I19)/(1+EXP(-('Sound Power'!$D19*1000+'ModelParams Lw'!D$6)/'ModelParams Lw'!D$7))+'ModelParams Lw'!D$5)*LN('Sound Power'!$B19)-('ModelParams Lw'!D$8+'ModelParams Lw'!D$9*$D19+'ModelParams Lw'!D$10*'Sound Power'!$F19^'ModelParams Lw'!D$14+'ModelParams Lw'!D$11*LN('Sound Power'!I19)+'ModelParams Lw'!D$12*'Sound Power'!$D19*'Sound Power'!$F19+'ModelParams Lw'!D$13*'Sound Power'!$D19*LN('Sound Power'!I19))</f>
        <v>#DIV/0!</v>
      </c>
      <c r="R19" s="26" t="e">
        <f>('ModelParams Lw'!E$4*LN('Sound Power'!J19)/(1+EXP(-('Sound Power'!$D19*1000+'ModelParams Lw'!E$6)/'ModelParams Lw'!E$7))+'ModelParams Lw'!E$5)*LN('Sound Power'!$B19)-('ModelParams Lw'!E$8+'ModelParams Lw'!E$9*$D19+'ModelParams Lw'!E$10*'Sound Power'!$F19^'ModelParams Lw'!E$14+'ModelParams Lw'!E$11*LN('Sound Power'!J19)+'ModelParams Lw'!E$12*'Sound Power'!$D19*'Sound Power'!$F19+'ModelParams Lw'!E$13*'Sound Power'!$D19*LN('Sound Power'!J19))</f>
        <v>#DIV/0!</v>
      </c>
      <c r="S19" s="26" t="e">
        <f>('ModelParams Lw'!F$4*LN('Sound Power'!K19)/(1+EXP(-('Sound Power'!$D19*1000+'ModelParams Lw'!F$6)/'ModelParams Lw'!F$7))+'ModelParams Lw'!F$5)*LN('Sound Power'!$B19)-('ModelParams Lw'!F$8+'ModelParams Lw'!F$9*$D19+'ModelParams Lw'!F$10*'Sound Power'!$F19^'ModelParams Lw'!F$14+'ModelParams Lw'!F$11*LN('Sound Power'!K19)+'ModelParams Lw'!F$12*'Sound Power'!$D19*'Sound Power'!$F19+'ModelParams Lw'!F$13*'Sound Power'!$D19*LN('Sound Power'!K19))</f>
        <v>#DIV/0!</v>
      </c>
      <c r="T19" s="26" t="e">
        <f>('ModelParams Lw'!G$4*LN('Sound Power'!L19)/(1+EXP(-('Sound Power'!$D19*1000+'ModelParams Lw'!G$6)/'ModelParams Lw'!G$7))+'ModelParams Lw'!G$5)*LN('Sound Power'!$B19)-('ModelParams Lw'!G$8+'ModelParams Lw'!G$9*$D19+'ModelParams Lw'!G$10*'Sound Power'!$F19^'ModelParams Lw'!G$14+'ModelParams Lw'!G$11*LN('Sound Power'!L19)+'ModelParams Lw'!G$12*'Sound Power'!$D19*'Sound Power'!$F19+'ModelParams Lw'!G$13*'Sound Power'!$D19*LN('Sound Power'!L19))</f>
        <v>#DIV/0!</v>
      </c>
      <c r="U19" s="26" t="e">
        <f>('ModelParams Lw'!H$4*LN('Sound Power'!M19)/(1+EXP(-('Sound Power'!$D19*1000+'ModelParams Lw'!H$6)/'ModelParams Lw'!H$7))+'ModelParams Lw'!H$5)*LN('Sound Power'!$B19)-('ModelParams Lw'!H$8+'ModelParams Lw'!H$9*$D19+'ModelParams Lw'!H$10*'Sound Power'!$F19^'ModelParams Lw'!H$14+'ModelParams Lw'!H$11*LN('Sound Power'!M19)+'ModelParams Lw'!H$12*'Sound Power'!$D19*'Sound Power'!$F19+'ModelParams Lw'!H$13*'Sound Power'!$D19*LN('Sound Power'!M19))</f>
        <v>#DIV/0!</v>
      </c>
      <c r="V19" s="26" t="e">
        <f>('ModelParams Lw'!I$4*LN('Sound Power'!N19)/(1+EXP(-('Sound Power'!$D19*1000+'ModelParams Lw'!I$6)/'ModelParams Lw'!I$7))+'ModelParams Lw'!I$5)*LN('Sound Power'!$B19)-('ModelParams Lw'!I$8+'ModelParams Lw'!I$9*$D19+'ModelParams Lw'!I$10*'Sound Power'!$F19^'ModelParams Lw'!I$14+'ModelParams Lw'!I$11*LN('Sound Power'!N19)+'ModelParams Lw'!I$12*'Sound Power'!$D19*'Sound Power'!$F19+'ModelParams Lw'!I$13*'Sound Power'!$D19*LN('Sound Power'!N19))</f>
        <v>#DIV/0!</v>
      </c>
      <c r="W19" s="26" t="e">
        <f>10*LOG10(IF(O19="",0,POWER(10,((O19+'ModelParams Lw'!$O$4)/10))) +IF(P19="",0,POWER(10,((P19+'ModelParams Lw'!$P$4)/10))) +IF(Q19="",0,POWER(10,((Q19+'ModelParams Lw'!$Q$4)/10))) +IF(R19="",0,POWER(10,((R19+'ModelParams Lw'!$R$4)/10))) +IF(S19="",0,POWER(10,((S19+'ModelParams Lw'!$S$4)/10))) +IF(T19="",0,POWER(10,((T19+'ModelParams Lw'!$T$4)/10))) +IF(U19="",0,POWER(10,((U19+'ModelParams Lw'!$U$4)/10)))+IF(V19="",0,POWER(10,((V19+'ModelParams Lw'!$V$4)/10))))</f>
        <v>#DIV/0!</v>
      </c>
      <c r="X19" s="26" t="e">
        <f t="shared" si="4"/>
        <v>#DIV/0!</v>
      </c>
      <c r="Y19" s="26" t="e">
        <f>(O19-'ModelParams Lw'!O$10)/'ModelParams Lw'!O$11</f>
        <v>#DIV/0!</v>
      </c>
      <c r="Z19" s="26" t="e">
        <f>(P19-'ModelParams Lw'!P$10)/'ModelParams Lw'!P$11</f>
        <v>#DIV/0!</v>
      </c>
      <c r="AA19" s="26" t="e">
        <f>(Q19-'ModelParams Lw'!Q$10)/'ModelParams Lw'!Q$11</f>
        <v>#DIV/0!</v>
      </c>
      <c r="AB19" s="26" t="e">
        <f>(R19-'ModelParams Lw'!R$10)/'ModelParams Lw'!R$11</f>
        <v>#DIV/0!</v>
      </c>
      <c r="AC19" s="26" t="e">
        <f>(S19-'ModelParams Lw'!S$10)/'ModelParams Lw'!S$11</f>
        <v>#DIV/0!</v>
      </c>
      <c r="AD19" s="26" t="e">
        <f>(T19-'ModelParams Lw'!T$10)/'ModelParams Lw'!T$11</f>
        <v>#DIV/0!</v>
      </c>
      <c r="AE19" s="26" t="e">
        <f>(U19-'ModelParams Lw'!U$10)/'ModelParams Lw'!U$11</f>
        <v>#DIV/0!</v>
      </c>
      <c r="AF19" s="26" t="e">
        <f>(V19-'ModelParams Lw'!V$10)/'ModelParams Lw'!V$11</f>
        <v>#DIV/0!</v>
      </c>
      <c r="AG19" s="26" t="e">
        <f t="shared" si="5"/>
        <v>#DIV/0!</v>
      </c>
      <c r="AH19" s="26" t="e">
        <f>VLOOKUP(D19*1000,'ModelParams Lw'!$A$38:$D$58,4)</f>
        <v>#N/A</v>
      </c>
      <c r="AI19" s="56" t="e">
        <f>VLOOKUP(D19*1000,'ModelParams Lw'!$A$38:$D$58,2)</f>
        <v>#N/A</v>
      </c>
      <c r="AJ19" s="46" t="e">
        <f t="shared" si="6"/>
        <v>#DIV/0!</v>
      </c>
      <c r="AK19" s="26" t="e">
        <f t="shared" si="7"/>
        <v>#VALUE!</v>
      </c>
      <c r="AL19" s="26" t="e">
        <f>IF($AI19=100,'ModelParams Lw'!R$35*'Sound Power'!$AH19^2+'ModelParams Lw'!R$36*'Sound Power'!$AH19+'ModelParams Lw'!R$37,IF($AI19=150,'ModelParams Lw'!R$38*'Sound Power'!$AH19^2+'ModelParams Lw'!R$39*'Sound Power'!$AH19+'ModelParams Lw'!R$40,'ModelParams Lw'!R$41*'Sound Power'!$AH19^2+'ModelParams Lw'!R$42*'Sound Power'!$AH19+'ModelParams Lw'!R$43))</f>
        <v>#N/A</v>
      </c>
      <c r="AM19" s="26" t="e">
        <f>IF($AI19=100,'ModelParams Lw'!S$35*'Sound Power'!$AH19^2+'ModelParams Lw'!S$36*'Sound Power'!$AH19+'ModelParams Lw'!S$37,IF($AI19=150,'ModelParams Lw'!S$38*'Sound Power'!$AH19^2+'ModelParams Lw'!S$39*'Sound Power'!$AH19+'ModelParams Lw'!S$40,'ModelParams Lw'!S$41*'Sound Power'!$AH19^2+'ModelParams Lw'!S$42*'Sound Power'!$AH19+'ModelParams Lw'!S$43))</f>
        <v>#N/A</v>
      </c>
      <c r="AN19" s="26" t="e">
        <f>IF($AI19=100,'ModelParams Lw'!T$35*'Sound Power'!$AH19^2+'ModelParams Lw'!T$36*'Sound Power'!$AH19+'ModelParams Lw'!T$37,IF($AI19=150,'ModelParams Lw'!T$38*'Sound Power'!$AH19^2+'ModelParams Lw'!T$39*'Sound Power'!$AH19+'ModelParams Lw'!T$40,'ModelParams Lw'!T$41*'Sound Power'!$AH19^2+'ModelParams Lw'!T$42*'Sound Power'!$AH19+'ModelParams Lw'!T$43))</f>
        <v>#N/A</v>
      </c>
      <c r="AO19" s="26" t="e">
        <f>IF($AI19=100,'ModelParams Lw'!U$35*'Sound Power'!$AH19^2+'ModelParams Lw'!U$36*'Sound Power'!$AH19+'ModelParams Lw'!U$37,IF($AI19=150,'ModelParams Lw'!U$38*'Sound Power'!$AH19^2+'ModelParams Lw'!U$39*'Sound Power'!$AH19+'ModelParams Lw'!U$40,'ModelParams Lw'!U$41*'Sound Power'!$AH19^2+'ModelParams Lw'!U$42*'Sound Power'!$AH19+'ModelParams Lw'!U$43))</f>
        <v>#N/A</v>
      </c>
      <c r="AP19" s="26" t="e">
        <f>IF($AI19=100,'ModelParams Lw'!V$35*'Sound Power'!$AH19^2+'ModelParams Lw'!V$36*'Sound Power'!$AH19+'ModelParams Lw'!V$37,IF($AI19=150,'ModelParams Lw'!V$38*'Sound Power'!$AH19^2+'ModelParams Lw'!V$39*'Sound Power'!$AH19+'ModelParams Lw'!V$40,'ModelParams Lw'!V$41*'Sound Power'!$AH19^2+'ModelParams Lw'!V$42*'Sound Power'!$AH19+'ModelParams Lw'!V$43))</f>
        <v>#N/A</v>
      </c>
      <c r="AQ19" s="26" t="e">
        <f>IF($AI19=100,'ModelParams Lw'!W$35*'Sound Power'!$AH19^2+'ModelParams Lw'!W$36*'Sound Power'!$AH19+'ModelParams Lw'!W$37,IF($AI19=150,'ModelParams Lw'!W$38*'Sound Power'!$AH19^2+'ModelParams Lw'!W$39*'Sound Power'!$AH19+'ModelParams Lw'!W$40,'ModelParams Lw'!W$41*'Sound Power'!$AH19^2+'ModelParams Lw'!W$42*'Sound Power'!$AH19+'ModelParams Lw'!W$43))</f>
        <v>#N/A</v>
      </c>
      <c r="AR19" s="26" t="e">
        <f t="shared" si="8"/>
        <v>#VALUE!</v>
      </c>
      <c r="AS19" s="26" t="e">
        <f>IF(26.83*LN($AJ19)-11.791-'ModelParams Lw'!B$35&lt;0,0,26.83*LN($AJ19)-11.791-'ModelParams Lw'!B$35)</f>
        <v>#DIV/0!</v>
      </c>
      <c r="AT19" s="26" t="e">
        <f>IF(26.83*LN($AJ19)-11.791-'ModelParams Lw'!C$35&lt;0,0,26.83*LN($AJ19)-11.791-'ModelParams Lw'!C$35)</f>
        <v>#DIV/0!</v>
      </c>
      <c r="AU19" s="26" t="e">
        <f>IF(26.83*LN($AJ19)-11.791-'ModelParams Lw'!D$35&lt;0,0,26.83*LN($AJ19)-11.791-'ModelParams Lw'!D$35)</f>
        <v>#DIV/0!</v>
      </c>
      <c r="AV19" s="26" t="e">
        <f>IF(26.83*LN($AJ19)-11.791-'ModelParams Lw'!E$35&lt;0,0,26.83*LN($AJ19)-11.791-'ModelParams Lw'!E$35)</f>
        <v>#DIV/0!</v>
      </c>
      <c r="AW19" s="26" t="e">
        <f>IF(26.83*LN($AJ19)-11.791-'ModelParams Lw'!F$35&lt;0,0,26.83*LN($AJ19)-11.791-'ModelParams Lw'!F$35)</f>
        <v>#DIV/0!</v>
      </c>
      <c r="AX19" s="26" t="e">
        <f>IF(26.83*LN($AJ19)-11.791-'ModelParams Lw'!G$35&lt;0,0,26.83*LN($AJ19)-11.791-'ModelParams Lw'!G$35)</f>
        <v>#DIV/0!</v>
      </c>
      <c r="AY19" s="26" t="e">
        <f>IF(26.83*LN($AJ19)-11.791-'ModelParams Lw'!H$35&lt;0,0,26.83*LN($AJ19)-11.791-'ModelParams Lw'!H$35)</f>
        <v>#DIV/0!</v>
      </c>
      <c r="AZ19" s="26" t="e">
        <f>IF(26.83*LN($AJ19)-11.791-'ModelParams Lw'!I$35&lt;0,0,26.83*LN($AJ19)-11.791-'ModelParams Lw'!I$35)</f>
        <v>#DIV/0!</v>
      </c>
      <c r="BA19" s="26" t="e">
        <f t="shared" si="9"/>
        <v>#DIV/0!</v>
      </c>
      <c r="BB19" s="26" t="e">
        <f t="shared" si="10"/>
        <v>#DIV/0!</v>
      </c>
      <c r="BC19" s="26" t="e">
        <f t="shared" si="11"/>
        <v>#DIV/0!</v>
      </c>
      <c r="BD19" s="26" t="e">
        <f t="shared" si="12"/>
        <v>#DIV/0!</v>
      </c>
      <c r="BE19" s="26" t="e">
        <f t="shared" si="13"/>
        <v>#DIV/0!</v>
      </c>
      <c r="BF19" s="26" t="e">
        <f t="shared" si="14"/>
        <v>#DIV/0!</v>
      </c>
      <c r="BG19" s="26" t="e">
        <f t="shared" si="15"/>
        <v>#DIV/0!</v>
      </c>
      <c r="BH19" s="26" t="e">
        <f t="shared" si="16"/>
        <v>#DIV/0!</v>
      </c>
      <c r="BI19" s="26" t="e">
        <f>10*LOG10(IF(BA19="",0,POWER(10,((BA19+'ModelParams Lw'!$O$4)/10))) +IF(BB19="",0,POWER(10,((BB19+'ModelParams Lw'!$P$4)/10))) +IF(BC19="",0,POWER(10,((BC19+'ModelParams Lw'!$Q$4)/10))) +IF(BD19="",0,POWER(10,((BD19+'ModelParams Lw'!$R$4)/10))) +IF(BE19="",0,POWER(10,((BE19+'ModelParams Lw'!$S$4)/10))) +IF(BF19="",0,POWER(10,((BF19+'ModelParams Lw'!$T$4)/10))) +IF(BG19="",0,POWER(10,((BG19+'ModelParams Lw'!$U$4)/10)))+IF(BH19="",0,POWER(10,((BH19+'ModelParams Lw'!$V$4)/10))))</f>
        <v>#DIV/0!</v>
      </c>
      <c r="BJ19" s="26" t="e">
        <f t="shared" si="17"/>
        <v>#DIV/0!</v>
      </c>
      <c r="BK19" s="26" t="e">
        <f>(BA19-'ModelParams Lw'!O$10)/'ModelParams Lw'!O$11</f>
        <v>#DIV/0!</v>
      </c>
      <c r="BL19" s="26" t="e">
        <f>(BB19-'ModelParams Lw'!P$10)/'ModelParams Lw'!P$11</f>
        <v>#DIV/0!</v>
      </c>
      <c r="BM19" s="26" t="e">
        <f>(BC19-'ModelParams Lw'!Q$10)/'ModelParams Lw'!Q$11</f>
        <v>#DIV/0!</v>
      </c>
      <c r="BN19" s="26" t="e">
        <f>(BD19-'ModelParams Lw'!R$10)/'ModelParams Lw'!R$11</f>
        <v>#DIV/0!</v>
      </c>
      <c r="BO19" s="26" t="e">
        <f>(BE19-'ModelParams Lw'!S$10)/'ModelParams Lw'!S$11</f>
        <v>#DIV/0!</v>
      </c>
      <c r="BP19" s="26" t="e">
        <f>(BF19-'ModelParams Lw'!T$10)/'ModelParams Lw'!T$11</f>
        <v>#DIV/0!</v>
      </c>
      <c r="BQ19" s="26" t="e">
        <f>(BG19-'ModelParams Lw'!U$10)/'ModelParams Lw'!U$11</f>
        <v>#DIV/0!</v>
      </c>
      <c r="BR19" s="26" t="e">
        <f>(BH19-'ModelParams Lw'!V$10)/'ModelParams Lw'!V$11</f>
        <v>#DIV/0!</v>
      </c>
      <c r="BS19" s="23" t="e">
        <f>IF(Calcul!$E24="SW",DEGREES(ACOS(1-(1/'ModelParams Lw'!C$25*SQRT(0.5*1.2/'Sound Power'!$C19)*('Sound Power'!$B19/3600)/('Sound Power'!$D19)/('Sound Power'!$F19)))),DEGREES(ACOS(1-(1/'ModelParams Lw'!C$29*SQRT(0.5*1.2/'Sound Power'!$C19)*('Sound Power'!$B19/3600)/('Sound Power'!$D19)/('Sound Power'!$F19)))))</f>
        <v>#DIV/0!</v>
      </c>
      <c r="BT19" s="23" t="e">
        <f>IF(Calcul!$E24="SW",DEGREES(ACOS(1-(1/'ModelParams Lw'!D$25*SQRT(0.5*1.2/'Sound Power'!$C19)*('Sound Power'!$B19/3600)/('Sound Power'!$D19)/('Sound Power'!$F19)))),DEGREES(ACOS(1-(1/'ModelParams Lw'!D$29*SQRT(0.5*1.2/'Sound Power'!$C19)*('Sound Power'!$B19/3600)/('Sound Power'!$D19)/('Sound Power'!$F19)))))</f>
        <v>#DIV/0!</v>
      </c>
      <c r="BU19" s="23" t="e">
        <f>IF(Calcul!$E24="SW",DEGREES(ACOS(1-(1/'ModelParams Lw'!E$25*SQRT(0.5*1.2/'Sound Power'!$C19)*('Sound Power'!$B19/3600)/('Sound Power'!$D19)/('Sound Power'!$F19)))),DEGREES(ACOS(1-(1/'ModelParams Lw'!E$29*SQRT(0.5*1.2/'Sound Power'!$C19)*('Sound Power'!$B19/3600)/('Sound Power'!$D19)/('Sound Power'!$F19)))))</f>
        <v>#DIV/0!</v>
      </c>
      <c r="BV19" s="23" t="e">
        <f>IF(Calcul!$E24="SW",DEGREES(ACOS(1-(1/'ModelParams Lw'!F$25*SQRT(0.5*1.2/'Sound Power'!$C19)*('Sound Power'!$B19/3600)/('Sound Power'!$D19)/('Sound Power'!$F19)))),DEGREES(ACOS(1-(1/'ModelParams Lw'!F$29*SQRT(0.5*1.2/'Sound Power'!$C19)*('Sound Power'!$B19/3600)/('Sound Power'!$D19)/('Sound Power'!$F19)))))</f>
        <v>#DIV/0!</v>
      </c>
      <c r="BW19" s="23" t="e">
        <f>IF(Calcul!$E24="SW",DEGREES(ACOS(1-(1/'ModelParams Lw'!G$25*SQRT(0.5*1.2/'Sound Power'!$C19)*('Sound Power'!$B19/3600)/('Sound Power'!$D19)/('Sound Power'!$F19)))),DEGREES(ACOS(1-(1/'ModelParams Lw'!G$29*SQRT(0.5*1.2/'Sound Power'!$C19)*('Sound Power'!$B19/3600)/('Sound Power'!$D19)/('Sound Power'!$F19)))))</f>
        <v>#DIV/0!</v>
      </c>
      <c r="BX19" s="23" t="e">
        <f>IF(Calcul!$E24="SW",DEGREES(ACOS(1-(1/'ModelParams Lw'!H$25*SQRT(0.5*1.2/'Sound Power'!$C19)*('Sound Power'!$B19/3600)/('Sound Power'!$D19)/('Sound Power'!$F19)))),DEGREES(ACOS(1-(1/'ModelParams Lw'!H$29*SQRT(0.5*1.2/'Sound Power'!$C19)*('Sound Power'!$B19/3600)/('Sound Power'!$D19)/('Sound Power'!$F19)))))</f>
        <v>#DIV/0!</v>
      </c>
      <c r="BY19" s="23" t="e">
        <f>IF(Calcul!$E24="SW",DEGREES(ACOS(1-(1/'ModelParams Lw'!I$25*SQRT(0.5*1.2/'Sound Power'!$C19)*('Sound Power'!$B19/3600)/('Sound Power'!$D19)/('Sound Power'!$F19)))),DEGREES(ACOS(1-(1/'ModelParams Lw'!I$29*SQRT(0.5*1.2/'Sound Power'!$C19)*('Sound Power'!$B19/3600)/('Sound Power'!$D19)/('Sound Power'!$F19)))))</f>
        <v>#DIV/0!</v>
      </c>
      <c r="BZ19" s="23" t="e">
        <f>IF(Calcul!$E24="SW",DEGREES(ACOS(1-(1/'ModelParams Lw'!J$25*SQRT(0.5*1.2/'Sound Power'!$C19)*('Sound Power'!$B19/3600)/('Sound Power'!$D19)/('Sound Power'!$F19)))),DEGREES(ACOS(1-(1/'ModelParams Lw'!J$29*SQRT(0.5*1.2/'Sound Power'!$C19)*('Sound Power'!$B19/3600)/('Sound Power'!$D19)/('Sound Power'!$F19)))))</f>
        <v>#DIV/0!</v>
      </c>
      <c r="CA19" s="26" t="e">
        <f>IF(Calcul!$E24="SW",'ModelParams Lw'!C$22+'ModelParams Lw'!C$23*LOG('Sound Power'!$D19/'Sound Power'!$E19)+'ModelParams Lw'!C$24*LN('Sound Power'!BS19),IF('ModelParams Lw'!C$26+'ModelParams Lw'!C$27*LOG('Sound Power'!$D19/'Sound Power'!$E19)+'ModelParams Lw'!C$28*LN('Sound Power'!BS19)&lt;'ModelParams Lw'!C$22+'ModelParams Lw'!C$23*LOG('Sound Power'!$D19/'Sound Power'!$E19)+'ModelParams Lw'!C$24*LN('Sound Power'!BS19),'ModelParams Lw'!C$22+'ModelParams Lw'!C$23*LOG('Sound Power'!$D19/'Sound Power'!$E19)+'ModelParams Lw'!C$24*LN('Sound Power'!BS19),'ModelParams Lw'!C$26+'ModelParams Lw'!C$27*LOG('Sound Power'!$D19/'Sound Power'!$E19)+'ModelParams Lw'!C$28*LN('Sound Power'!BS19)))</f>
        <v>#DIV/0!</v>
      </c>
      <c r="CB19" s="26" t="e">
        <f>IF(Calcul!$E24="SW",'ModelParams Lw'!D$22+'ModelParams Lw'!D$23*LOG('Sound Power'!$D19/'Sound Power'!$E19)+'ModelParams Lw'!D$24*LN('Sound Power'!BT19),IF('ModelParams Lw'!D$26+'ModelParams Lw'!D$27*LOG('Sound Power'!$D19/'Sound Power'!$E19)+'ModelParams Lw'!D$28*LN('Sound Power'!BT19)&lt;'ModelParams Lw'!D$22+'ModelParams Lw'!D$23*LOG('Sound Power'!$D19/'Sound Power'!$E19)+'ModelParams Lw'!D$24*LN('Sound Power'!BT19),'ModelParams Lw'!D$22+'ModelParams Lw'!D$23*LOG('Sound Power'!$D19/'Sound Power'!$E19)+'ModelParams Lw'!D$24*LN('Sound Power'!BT19),'ModelParams Lw'!D$26+'ModelParams Lw'!D$27*LOG('Sound Power'!$D19/'Sound Power'!$E19)+'ModelParams Lw'!D$28*LN('Sound Power'!BT19)))</f>
        <v>#DIV/0!</v>
      </c>
      <c r="CC19" s="26" t="e">
        <f>IF(Calcul!$E24="SW",'ModelParams Lw'!E$22+'ModelParams Lw'!E$23*LOG('Sound Power'!$D19/'Sound Power'!$E19)+'ModelParams Lw'!E$24*LN('Sound Power'!BU19),IF('ModelParams Lw'!E$26+'ModelParams Lw'!E$27*LOG('Sound Power'!$D19/'Sound Power'!$E19)+'ModelParams Lw'!E$28*LN('Sound Power'!BU19)&lt;'ModelParams Lw'!E$22+'ModelParams Lw'!E$23*LOG('Sound Power'!$D19/'Sound Power'!$E19)+'ModelParams Lw'!E$24*LN('Sound Power'!BU19),'ModelParams Lw'!E$22+'ModelParams Lw'!E$23*LOG('Sound Power'!$D19/'Sound Power'!$E19)+'ModelParams Lw'!E$24*LN('Sound Power'!BU19),'ModelParams Lw'!E$26+'ModelParams Lw'!E$27*LOG('Sound Power'!$D19/'Sound Power'!$E19)+'ModelParams Lw'!E$28*LN('Sound Power'!BU19)))</f>
        <v>#DIV/0!</v>
      </c>
      <c r="CD19" s="26" t="e">
        <f>IF(Calcul!$E24="SW",'ModelParams Lw'!F$22+'ModelParams Lw'!F$23*LOG('Sound Power'!$D19/'Sound Power'!$E19)+'ModelParams Lw'!F$24*LN('Sound Power'!BV19),IF('ModelParams Lw'!F$26+'ModelParams Lw'!F$27*LOG('Sound Power'!$D19/'Sound Power'!$E19)+'ModelParams Lw'!F$28*LN('Sound Power'!BV19)&lt;'ModelParams Lw'!F$22+'ModelParams Lw'!F$23*LOG('Sound Power'!$D19/'Sound Power'!$E19)+'ModelParams Lw'!F$24*LN('Sound Power'!BV19),'ModelParams Lw'!F$22+'ModelParams Lw'!F$23*LOG('Sound Power'!$D19/'Sound Power'!$E19)+'ModelParams Lw'!F$24*LN('Sound Power'!BV19),'ModelParams Lw'!F$26+'ModelParams Lw'!F$27*LOG('Sound Power'!$D19/'Sound Power'!$E19)+'ModelParams Lw'!F$28*LN('Sound Power'!BV19)))</f>
        <v>#DIV/0!</v>
      </c>
      <c r="CE19" s="26" t="e">
        <f>IF(Calcul!$E24="SW",'ModelParams Lw'!G$22+'ModelParams Lw'!G$23*LOG('Sound Power'!$D19/'Sound Power'!$E19)+'ModelParams Lw'!G$24*LN('Sound Power'!BW19),IF('ModelParams Lw'!G$26+'ModelParams Lw'!G$27*LOG('Sound Power'!$D19/'Sound Power'!$E19)+'ModelParams Lw'!G$28*LN('Sound Power'!BW19)&lt;'ModelParams Lw'!G$22+'ModelParams Lw'!G$23*LOG('Sound Power'!$D19/'Sound Power'!$E19)+'ModelParams Lw'!G$24*LN('Sound Power'!BW19),'ModelParams Lw'!G$22+'ModelParams Lw'!G$23*LOG('Sound Power'!$D19/'Sound Power'!$E19)+'ModelParams Lw'!G$24*LN('Sound Power'!BW19),'ModelParams Lw'!G$26+'ModelParams Lw'!G$27*LOG('Sound Power'!$D19/'Sound Power'!$E19)+'ModelParams Lw'!G$28*LN('Sound Power'!BW19)))</f>
        <v>#DIV/0!</v>
      </c>
      <c r="CF19" s="26" t="e">
        <f>IF(Calcul!$E24="SW",'ModelParams Lw'!H$22+'ModelParams Lw'!H$23*LOG('Sound Power'!$D19/'Sound Power'!$E19)+'ModelParams Lw'!H$24*LN('Sound Power'!BX19),IF('ModelParams Lw'!H$26+'ModelParams Lw'!H$27*LOG('Sound Power'!$D19/'Sound Power'!$E19)+'ModelParams Lw'!H$28*LN('Sound Power'!BX19)&lt;'ModelParams Lw'!H$22+'ModelParams Lw'!H$23*LOG('Sound Power'!$D19/'Sound Power'!$E19)+'ModelParams Lw'!H$24*LN('Sound Power'!BX19),'ModelParams Lw'!H$22+'ModelParams Lw'!H$23*LOG('Sound Power'!$D19/'Sound Power'!$E19)+'ModelParams Lw'!H$24*LN('Sound Power'!BX19),'ModelParams Lw'!H$26+'ModelParams Lw'!H$27*LOG('Sound Power'!$D19/'Sound Power'!$E19)+'ModelParams Lw'!H$28*LN('Sound Power'!BX19)))</f>
        <v>#DIV/0!</v>
      </c>
      <c r="CG19" s="26" t="e">
        <f>IF(Calcul!$E24="SW",'ModelParams Lw'!I$22+'ModelParams Lw'!I$23*LOG('Sound Power'!$D19/'Sound Power'!$E19)+'ModelParams Lw'!I$24*LN('Sound Power'!BY19),IF('ModelParams Lw'!I$26+'ModelParams Lw'!I$27*LOG('Sound Power'!$D19/'Sound Power'!$E19)+'ModelParams Lw'!I$28*LN('Sound Power'!BY19)&lt;'ModelParams Lw'!I$22+'ModelParams Lw'!I$23*LOG('Sound Power'!$D19/'Sound Power'!$E19)+'ModelParams Lw'!I$24*LN('Sound Power'!BY19),'ModelParams Lw'!I$22+'ModelParams Lw'!I$23*LOG('Sound Power'!$D19/'Sound Power'!$E19)+'ModelParams Lw'!I$24*LN('Sound Power'!BY19),'ModelParams Lw'!I$26+'ModelParams Lw'!I$27*LOG('Sound Power'!$D19/'Sound Power'!$E19)+'ModelParams Lw'!I$28*LN('Sound Power'!BY19)))</f>
        <v>#DIV/0!</v>
      </c>
      <c r="CH19" s="26" t="e">
        <f>IF(Calcul!$E24="SW",'ModelParams Lw'!J$22+'ModelParams Lw'!J$23*LOG('Sound Power'!$D19/'Sound Power'!$E19)+'ModelParams Lw'!J$24*LN('Sound Power'!BZ19),IF('ModelParams Lw'!J$26+'ModelParams Lw'!J$27*LOG('Sound Power'!$D19/'Sound Power'!$E19)+'ModelParams Lw'!J$28*LN('Sound Power'!BZ19)&lt;'ModelParams Lw'!J$22+'ModelParams Lw'!J$23*LOG('Sound Power'!$D19/'Sound Power'!$E19)+'ModelParams Lw'!J$24*LN('Sound Power'!BZ19),'ModelParams Lw'!J$22+'ModelParams Lw'!J$23*LOG('Sound Power'!$D19/'Sound Power'!$E19)+'ModelParams Lw'!J$24*LN('Sound Power'!BZ19),'ModelParams Lw'!J$26+'ModelParams Lw'!J$27*LOG('Sound Power'!$D19/'Sound Power'!$E19)+'ModelParams Lw'!J$28*LN('Sound Power'!BZ19)))</f>
        <v>#DIV/0!</v>
      </c>
      <c r="CI19" s="26" t="e">
        <f t="shared" si="25"/>
        <v>#DIV/0!</v>
      </c>
      <c r="CJ19" s="26" t="e">
        <f t="shared" si="18"/>
        <v>#DIV/0!</v>
      </c>
      <c r="CK19" s="26" t="e">
        <f t="shared" si="19"/>
        <v>#DIV/0!</v>
      </c>
      <c r="CL19" s="26" t="e">
        <f t="shared" si="26"/>
        <v>#DIV/0!</v>
      </c>
      <c r="CM19" s="26" t="e">
        <f t="shared" si="20"/>
        <v>#DIV/0!</v>
      </c>
      <c r="CN19" s="26" t="e">
        <f t="shared" si="21"/>
        <v>#DIV/0!</v>
      </c>
      <c r="CO19" s="26" t="e">
        <f t="shared" si="22"/>
        <v>#DIV/0!</v>
      </c>
      <c r="CP19" s="26" t="e">
        <f t="shared" si="23"/>
        <v>#DIV/0!</v>
      </c>
      <c r="CQ19" s="26" t="e">
        <f>10*LOG10(IF(CI19="",0,POWER(10,((CI19+'ModelParams Lw'!$O$4)/10))) +IF(CJ19="",0,POWER(10,((CJ19+'ModelParams Lw'!$P$4)/10))) +IF(CK19="",0,POWER(10,((CK19+'ModelParams Lw'!$Q$4)/10))) +IF(CL19="",0,POWER(10,((CL19+'ModelParams Lw'!$R$4)/10))) +IF(CM19="",0,POWER(10,((CM19+'ModelParams Lw'!$S$4)/10))) +IF(CN19="",0,POWER(10,((CN19+'ModelParams Lw'!$T$4)/10))) +IF(CO19="",0,POWER(10,((CO19+'ModelParams Lw'!$U$4)/10)))+IF(CP19="",0,POWER(10,((CP19+'ModelParams Lw'!$V$4)/10))))</f>
        <v>#DIV/0!</v>
      </c>
      <c r="CR19" s="26" t="e">
        <f t="shared" si="24"/>
        <v>#DIV/0!</v>
      </c>
      <c r="CS19" s="26" t="e">
        <f>(CI19-'ModelParams Lw'!$O$10)/'ModelParams Lw'!$O$11</f>
        <v>#DIV/0!</v>
      </c>
      <c r="CT19" s="26" t="e">
        <f>(CJ19-'ModelParams Lw'!$P$10)/'ModelParams Lw'!$P$11</f>
        <v>#DIV/0!</v>
      </c>
      <c r="CU19" s="26" t="e">
        <f>(CK19-'ModelParams Lw'!$Q$10)/'ModelParams Lw'!$Q$11</f>
        <v>#DIV/0!</v>
      </c>
      <c r="CV19" s="26" t="e">
        <f>(CL19-'ModelParams Lw'!$R$10)/'ModelParams Lw'!$R$11</f>
        <v>#DIV/0!</v>
      </c>
      <c r="CW19" s="26" t="e">
        <f>(CM19-'ModelParams Lw'!$S$10)/'ModelParams Lw'!$S$11</f>
        <v>#DIV/0!</v>
      </c>
      <c r="CX19" s="26" t="e">
        <f>(CN19-'ModelParams Lw'!$T$10)/'ModelParams Lw'!$T$11</f>
        <v>#DIV/0!</v>
      </c>
      <c r="CY19" s="26" t="e">
        <f>(CO19-'ModelParams Lw'!$U$10)/'ModelParams Lw'!$U$11</f>
        <v>#DIV/0!</v>
      </c>
      <c r="CZ19" s="26" t="e">
        <f>(CP19-'ModelParams Lw'!$V$10)/'ModelParams Lw'!$V$11</f>
        <v>#DIV/0!</v>
      </c>
    </row>
    <row r="20" spans="1:104" x14ac:dyDescent="0.2">
      <c r="A20" s="13">
        <f>Calcul!A25</f>
        <v>0</v>
      </c>
      <c r="B20" s="13">
        <f t="shared" si="2"/>
        <v>0</v>
      </c>
      <c r="C20" s="13">
        <f>Calcul!B25</f>
        <v>0</v>
      </c>
      <c r="D20" s="13">
        <f>Calcul!C25/1000</f>
        <v>0</v>
      </c>
      <c r="E20" s="13">
        <f>Calcul!D25/1000</f>
        <v>0</v>
      </c>
      <c r="F20" s="13">
        <f t="shared" si="3"/>
        <v>0</v>
      </c>
      <c r="G20" s="23" t="e">
        <f>DEGREES(ACOS(1-(1/'ModelParams Lw'!B$15*SQRT(0.5*1.2/'Sound Power'!$C20)*('Sound Power'!$B20/3600)/('Sound Power'!$D20)/('Sound Power'!$F20))))</f>
        <v>#DIV/0!</v>
      </c>
      <c r="H20" s="23" t="e">
        <f>DEGREES(ACOS(1-(1/'ModelParams Lw'!C$15*SQRT(0.5*1.2/'Sound Power'!$C20)*('Sound Power'!$B20/3600)/('Sound Power'!$D20)/('Sound Power'!$F20))))</f>
        <v>#DIV/0!</v>
      </c>
      <c r="I20" s="23" t="e">
        <f>DEGREES(ACOS(1-(1/'ModelParams Lw'!D$15*SQRT(0.5*1.2/'Sound Power'!$C20)*('Sound Power'!$B20/3600)/('Sound Power'!$D20)/('Sound Power'!$F20))))</f>
        <v>#DIV/0!</v>
      </c>
      <c r="J20" s="23" t="e">
        <f>DEGREES(ACOS(1-(1/'ModelParams Lw'!E$15*SQRT(0.5*1.2/'Sound Power'!$C20)*('Sound Power'!$B20/3600)/('Sound Power'!$D20)/('Sound Power'!$F20))))</f>
        <v>#DIV/0!</v>
      </c>
      <c r="K20" s="23" t="e">
        <f>DEGREES(ACOS(1-(1/'ModelParams Lw'!F$15*SQRT(0.5*1.2/'Sound Power'!$C20)*('Sound Power'!$B20/3600)/('Sound Power'!$D20)/('Sound Power'!$F20))))</f>
        <v>#DIV/0!</v>
      </c>
      <c r="L20" s="23" t="e">
        <f>DEGREES(ACOS(1-(1/'ModelParams Lw'!G$15*SQRT(0.5*1.2/'Sound Power'!$C20)*('Sound Power'!$B20/3600)/('Sound Power'!$D20)/('Sound Power'!$F20))))</f>
        <v>#DIV/0!</v>
      </c>
      <c r="M20" s="23" t="e">
        <f>DEGREES(ACOS(1-(1/'ModelParams Lw'!H$15*SQRT(0.5*1.2/'Sound Power'!$C20)*('Sound Power'!$B20/3600)/('Sound Power'!$D20)/('Sound Power'!$F20))))</f>
        <v>#DIV/0!</v>
      </c>
      <c r="N20" s="23" t="e">
        <f>DEGREES(ACOS(1-(1/'ModelParams Lw'!I$15*SQRT(0.5*1.2/'Sound Power'!$C20)*('Sound Power'!$B20/3600)/('Sound Power'!$D20)/('Sound Power'!$F20))))</f>
        <v>#DIV/0!</v>
      </c>
      <c r="O20" s="26" t="e">
        <f>('ModelParams Lw'!B$4*LN('Sound Power'!G20)/(1+EXP(-('Sound Power'!$D20*1000+'ModelParams Lw'!B$6)/'ModelParams Lw'!B$7))+'ModelParams Lw'!B$5)*LN('Sound Power'!$B20)-('ModelParams Lw'!B$8+'ModelParams Lw'!B$9*$D20+'ModelParams Lw'!B$10*'Sound Power'!$F20^'ModelParams Lw'!B$14+'ModelParams Lw'!B$11*LN('Sound Power'!G20)+'ModelParams Lw'!B$12*'Sound Power'!$D20*'Sound Power'!$F20+'ModelParams Lw'!B$13*'Sound Power'!$D20*LN('Sound Power'!G20))</f>
        <v>#DIV/0!</v>
      </c>
      <c r="P20" s="26" t="e">
        <f>('ModelParams Lw'!C$4*LN('Sound Power'!H20)/(1+EXP(-('Sound Power'!$D20*1000+'ModelParams Lw'!C$6)/'ModelParams Lw'!C$7))+'ModelParams Lw'!C$5)*LN('Sound Power'!$B20)-('ModelParams Lw'!C$8+'ModelParams Lw'!C$9*$D20+'ModelParams Lw'!C$10*'Sound Power'!$F20^'ModelParams Lw'!C$14+'ModelParams Lw'!C$11*LN('Sound Power'!H20)+'ModelParams Lw'!C$12*'Sound Power'!$D20*'Sound Power'!$F20+'ModelParams Lw'!C$13*'Sound Power'!$D20*LN('Sound Power'!H20))</f>
        <v>#DIV/0!</v>
      </c>
      <c r="Q20" s="26" t="e">
        <f>('ModelParams Lw'!D$4*LN('Sound Power'!I20)/(1+EXP(-('Sound Power'!$D20*1000+'ModelParams Lw'!D$6)/'ModelParams Lw'!D$7))+'ModelParams Lw'!D$5)*LN('Sound Power'!$B20)-('ModelParams Lw'!D$8+'ModelParams Lw'!D$9*$D20+'ModelParams Lw'!D$10*'Sound Power'!$F20^'ModelParams Lw'!D$14+'ModelParams Lw'!D$11*LN('Sound Power'!I20)+'ModelParams Lw'!D$12*'Sound Power'!$D20*'Sound Power'!$F20+'ModelParams Lw'!D$13*'Sound Power'!$D20*LN('Sound Power'!I20))</f>
        <v>#DIV/0!</v>
      </c>
      <c r="R20" s="26" t="e">
        <f>('ModelParams Lw'!E$4*LN('Sound Power'!J20)/(1+EXP(-('Sound Power'!$D20*1000+'ModelParams Lw'!E$6)/'ModelParams Lw'!E$7))+'ModelParams Lw'!E$5)*LN('Sound Power'!$B20)-('ModelParams Lw'!E$8+'ModelParams Lw'!E$9*$D20+'ModelParams Lw'!E$10*'Sound Power'!$F20^'ModelParams Lw'!E$14+'ModelParams Lw'!E$11*LN('Sound Power'!J20)+'ModelParams Lw'!E$12*'Sound Power'!$D20*'Sound Power'!$F20+'ModelParams Lw'!E$13*'Sound Power'!$D20*LN('Sound Power'!J20))</f>
        <v>#DIV/0!</v>
      </c>
      <c r="S20" s="26" t="e">
        <f>('ModelParams Lw'!F$4*LN('Sound Power'!K20)/(1+EXP(-('Sound Power'!$D20*1000+'ModelParams Lw'!F$6)/'ModelParams Lw'!F$7))+'ModelParams Lw'!F$5)*LN('Sound Power'!$B20)-('ModelParams Lw'!F$8+'ModelParams Lw'!F$9*$D20+'ModelParams Lw'!F$10*'Sound Power'!$F20^'ModelParams Lw'!F$14+'ModelParams Lw'!F$11*LN('Sound Power'!K20)+'ModelParams Lw'!F$12*'Sound Power'!$D20*'Sound Power'!$F20+'ModelParams Lw'!F$13*'Sound Power'!$D20*LN('Sound Power'!K20))</f>
        <v>#DIV/0!</v>
      </c>
      <c r="T20" s="26" t="e">
        <f>('ModelParams Lw'!G$4*LN('Sound Power'!L20)/(1+EXP(-('Sound Power'!$D20*1000+'ModelParams Lw'!G$6)/'ModelParams Lw'!G$7))+'ModelParams Lw'!G$5)*LN('Sound Power'!$B20)-('ModelParams Lw'!G$8+'ModelParams Lw'!G$9*$D20+'ModelParams Lw'!G$10*'Sound Power'!$F20^'ModelParams Lw'!G$14+'ModelParams Lw'!G$11*LN('Sound Power'!L20)+'ModelParams Lw'!G$12*'Sound Power'!$D20*'Sound Power'!$F20+'ModelParams Lw'!G$13*'Sound Power'!$D20*LN('Sound Power'!L20))</f>
        <v>#DIV/0!</v>
      </c>
      <c r="U20" s="26" t="e">
        <f>('ModelParams Lw'!H$4*LN('Sound Power'!M20)/(1+EXP(-('Sound Power'!$D20*1000+'ModelParams Lw'!H$6)/'ModelParams Lw'!H$7))+'ModelParams Lw'!H$5)*LN('Sound Power'!$B20)-('ModelParams Lw'!H$8+'ModelParams Lw'!H$9*$D20+'ModelParams Lw'!H$10*'Sound Power'!$F20^'ModelParams Lw'!H$14+'ModelParams Lw'!H$11*LN('Sound Power'!M20)+'ModelParams Lw'!H$12*'Sound Power'!$D20*'Sound Power'!$F20+'ModelParams Lw'!H$13*'Sound Power'!$D20*LN('Sound Power'!M20))</f>
        <v>#DIV/0!</v>
      </c>
      <c r="V20" s="26" t="e">
        <f>('ModelParams Lw'!I$4*LN('Sound Power'!N20)/(1+EXP(-('Sound Power'!$D20*1000+'ModelParams Lw'!I$6)/'ModelParams Lw'!I$7))+'ModelParams Lw'!I$5)*LN('Sound Power'!$B20)-('ModelParams Lw'!I$8+'ModelParams Lw'!I$9*$D20+'ModelParams Lw'!I$10*'Sound Power'!$F20^'ModelParams Lw'!I$14+'ModelParams Lw'!I$11*LN('Sound Power'!N20)+'ModelParams Lw'!I$12*'Sound Power'!$D20*'Sound Power'!$F20+'ModelParams Lw'!I$13*'Sound Power'!$D20*LN('Sound Power'!N20))</f>
        <v>#DIV/0!</v>
      </c>
      <c r="W20" s="26" t="e">
        <f>10*LOG10(IF(O20="",0,POWER(10,((O20+'ModelParams Lw'!$O$4)/10))) +IF(P20="",0,POWER(10,((P20+'ModelParams Lw'!$P$4)/10))) +IF(Q20="",0,POWER(10,((Q20+'ModelParams Lw'!$Q$4)/10))) +IF(R20="",0,POWER(10,((R20+'ModelParams Lw'!$R$4)/10))) +IF(S20="",0,POWER(10,((S20+'ModelParams Lw'!$S$4)/10))) +IF(T20="",0,POWER(10,((T20+'ModelParams Lw'!$T$4)/10))) +IF(U20="",0,POWER(10,((U20+'ModelParams Lw'!$U$4)/10)))+IF(V20="",0,POWER(10,((V20+'ModelParams Lw'!$V$4)/10))))</f>
        <v>#DIV/0!</v>
      </c>
      <c r="X20" s="26" t="e">
        <f t="shared" si="4"/>
        <v>#DIV/0!</v>
      </c>
      <c r="Y20" s="26" t="e">
        <f>(O20-'ModelParams Lw'!O$10)/'ModelParams Lw'!O$11</f>
        <v>#DIV/0!</v>
      </c>
      <c r="Z20" s="26" t="e">
        <f>(P20-'ModelParams Lw'!P$10)/'ModelParams Lw'!P$11</f>
        <v>#DIV/0!</v>
      </c>
      <c r="AA20" s="26" t="e">
        <f>(Q20-'ModelParams Lw'!Q$10)/'ModelParams Lw'!Q$11</f>
        <v>#DIV/0!</v>
      </c>
      <c r="AB20" s="26" t="e">
        <f>(R20-'ModelParams Lw'!R$10)/'ModelParams Lw'!R$11</f>
        <v>#DIV/0!</v>
      </c>
      <c r="AC20" s="26" t="e">
        <f>(S20-'ModelParams Lw'!S$10)/'ModelParams Lw'!S$11</f>
        <v>#DIV/0!</v>
      </c>
      <c r="AD20" s="26" t="e">
        <f>(T20-'ModelParams Lw'!T$10)/'ModelParams Lw'!T$11</f>
        <v>#DIV/0!</v>
      </c>
      <c r="AE20" s="26" t="e">
        <f>(U20-'ModelParams Lw'!U$10)/'ModelParams Lw'!U$11</f>
        <v>#DIV/0!</v>
      </c>
      <c r="AF20" s="26" t="e">
        <f>(V20-'ModelParams Lw'!V$10)/'ModelParams Lw'!V$11</f>
        <v>#DIV/0!</v>
      </c>
      <c r="AG20" s="26" t="e">
        <f t="shared" si="5"/>
        <v>#DIV/0!</v>
      </c>
      <c r="AH20" s="26" t="e">
        <f>VLOOKUP(D20*1000,'ModelParams Lw'!$A$38:$D$58,4)</f>
        <v>#N/A</v>
      </c>
      <c r="AI20" s="56" t="e">
        <f>VLOOKUP(D20*1000,'ModelParams Lw'!$A$38:$D$58,2)</f>
        <v>#N/A</v>
      </c>
      <c r="AJ20" s="46" t="e">
        <f t="shared" si="6"/>
        <v>#DIV/0!</v>
      </c>
      <c r="AK20" s="26" t="e">
        <f t="shared" si="7"/>
        <v>#VALUE!</v>
      </c>
      <c r="AL20" s="26" t="e">
        <f>IF($AI20=100,'ModelParams Lw'!R$35*'Sound Power'!$AH20^2+'ModelParams Lw'!R$36*'Sound Power'!$AH20+'ModelParams Lw'!R$37,IF($AI20=150,'ModelParams Lw'!R$38*'Sound Power'!$AH20^2+'ModelParams Lw'!R$39*'Sound Power'!$AH20+'ModelParams Lw'!R$40,'ModelParams Lw'!R$41*'Sound Power'!$AH20^2+'ModelParams Lw'!R$42*'Sound Power'!$AH20+'ModelParams Lw'!R$43))</f>
        <v>#N/A</v>
      </c>
      <c r="AM20" s="26" t="e">
        <f>IF($AI20=100,'ModelParams Lw'!S$35*'Sound Power'!$AH20^2+'ModelParams Lw'!S$36*'Sound Power'!$AH20+'ModelParams Lw'!S$37,IF($AI20=150,'ModelParams Lw'!S$38*'Sound Power'!$AH20^2+'ModelParams Lw'!S$39*'Sound Power'!$AH20+'ModelParams Lw'!S$40,'ModelParams Lw'!S$41*'Sound Power'!$AH20^2+'ModelParams Lw'!S$42*'Sound Power'!$AH20+'ModelParams Lw'!S$43))</f>
        <v>#N/A</v>
      </c>
      <c r="AN20" s="26" t="e">
        <f>IF($AI20=100,'ModelParams Lw'!T$35*'Sound Power'!$AH20^2+'ModelParams Lw'!T$36*'Sound Power'!$AH20+'ModelParams Lw'!T$37,IF($AI20=150,'ModelParams Lw'!T$38*'Sound Power'!$AH20^2+'ModelParams Lw'!T$39*'Sound Power'!$AH20+'ModelParams Lw'!T$40,'ModelParams Lw'!T$41*'Sound Power'!$AH20^2+'ModelParams Lw'!T$42*'Sound Power'!$AH20+'ModelParams Lw'!T$43))</f>
        <v>#N/A</v>
      </c>
      <c r="AO20" s="26" t="e">
        <f>IF($AI20=100,'ModelParams Lw'!U$35*'Sound Power'!$AH20^2+'ModelParams Lw'!U$36*'Sound Power'!$AH20+'ModelParams Lw'!U$37,IF($AI20=150,'ModelParams Lw'!U$38*'Sound Power'!$AH20^2+'ModelParams Lw'!U$39*'Sound Power'!$AH20+'ModelParams Lw'!U$40,'ModelParams Lw'!U$41*'Sound Power'!$AH20^2+'ModelParams Lw'!U$42*'Sound Power'!$AH20+'ModelParams Lw'!U$43))</f>
        <v>#N/A</v>
      </c>
      <c r="AP20" s="26" t="e">
        <f>IF($AI20=100,'ModelParams Lw'!V$35*'Sound Power'!$AH20^2+'ModelParams Lw'!V$36*'Sound Power'!$AH20+'ModelParams Lw'!V$37,IF($AI20=150,'ModelParams Lw'!V$38*'Sound Power'!$AH20^2+'ModelParams Lw'!V$39*'Sound Power'!$AH20+'ModelParams Lw'!V$40,'ModelParams Lw'!V$41*'Sound Power'!$AH20^2+'ModelParams Lw'!V$42*'Sound Power'!$AH20+'ModelParams Lw'!V$43))</f>
        <v>#N/A</v>
      </c>
      <c r="AQ20" s="26" t="e">
        <f>IF($AI20=100,'ModelParams Lw'!W$35*'Sound Power'!$AH20^2+'ModelParams Lw'!W$36*'Sound Power'!$AH20+'ModelParams Lw'!W$37,IF($AI20=150,'ModelParams Lw'!W$38*'Sound Power'!$AH20^2+'ModelParams Lw'!W$39*'Sound Power'!$AH20+'ModelParams Lw'!W$40,'ModelParams Lw'!W$41*'Sound Power'!$AH20^2+'ModelParams Lw'!W$42*'Sound Power'!$AH20+'ModelParams Lw'!W$43))</f>
        <v>#N/A</v>
      </c>
      <c r="AR20" s="26" t="e">
        <f t="shared" si="8"/>
        <v>#VALUE!</v>
      </c>
      <c r="AS20" s="26" t="e">
        <f>IF(26.83*LN($AJ20)-11.791-'ModelParams Lw'!B$35&lt;0,0,26.83*LN($AJ20)-11.791-'ModelParams Lw'!B$35)</f>
        <v>#DIV/0!</v>
      </c>
      <c r="AT20" s="26" t="e">
        <f>IF(26.83*LN($AJ20)-11.791-'ModelParams Lw'!C$35&lt;0,0,26.83*LN($AJ20)-11.791-'ModelParams Lw'!C$35)</f>
        <v>#DIV/0!</v>
      </c>
      <c r="AU20" s="26" t="e">
        <f>IF(26.83*LN($AJ20)-11.791-'ModelParams Lw'!D$35&lt;0,0,26.83*LN($AJ20)-11.791-'ModelParams Lw'!D$35)</f>
        <v>#DIV/0!</v>
      </c>
      <c r="AV20" s="26" t="e">
        <f>IF(26.83*LN($AJ20)-11.791-'ModelParams Lw'!E$35&lt;0,0,26.83*LN($AJ20)-11.791-'ModelParams Lw'!E$35)</f>
        <v>#DIV/0!</v>
      </c>
      <c r="AW20" s="26" t="e">
        <f>IF(26.83*LN($AJ20)-11.791-'ModelParams Lw'!F$35&lt;0,0,26.83*LN($AJ20)-11.791-'ModelParams Lw'!F$35)</f>
        <v>#DIV/0!</v>
      </c>
      <c r="AX20" s="26" t="e">
        <f>IF(26.83*LN($AJ20)-11.791-'ModelParams Lw'!G$35&lt;0,0,26.83*LN($AJ20)-11.791-'ModelParams Lw'!G$35)</f>
        <v>#DIV/0!</v>
      </c>
      <c r="AY20" s="26" t="e">
        <f>IF(26.83*LN($AJ20)-11.791-'ModelParams Lw'!H$35&lt;0,0,26.83*LN($AJ20)-11.791-'ModelParams Lw'!H$35)</f>
        <v>#DIV/0!</v>
      </c>
      <c r="AZ20" s="26" t="e">
        <f>IF(26.83*LN($AJ20)-11.791-'ModelParams Lw'!I$35&lt;0,0,26.83*LN($AJ20)-11.791-'ModelParams Lw'!I$35)</f>
        <v>#DIV/0!</v>
      </c>
      <c r="BA20" s="26" t="e">
        <f t="shared" si="9"/>
        <v>#DIV/0!</v>
      </c>
      <c r="BB20" s="26" t="e">
        <f t="shared" si="10"/>
        <v>#DIV/0!</v>
      </c>
      <c r="BC20" s="26" t="e">
        <f t="shared" si="11"/>
        <v>#DIV/0!</v>
      </c>
      <c r="BD20" s="26" t="e">
        <f t="shared" si="12"/>
        <v>#DIV/0!</v>
      </c>
      <c r="BE20" s="26" t="e">
        <f t="shared" si="13"/>
        <v>#DIV/0!</v>
      </c>
      <c r="BF20" s="26" t="e">
        <f t="shared" si="14"/>
        <v>#DIV/0!</v>
      </c>
      <c r="BG20" s="26" t="e">
        <f t="shared" si="15"/>
        <v>#DIV/0!</v>
      </c>
      <c r="BH20" s="26" t="e">
        <f t="shared" si="16"/>
        <v>#DIV/0!</v>
      </c>
      <c r="BI20" s="26" t="e">
        <f>10*LOG10(IF(BA20="",0,POWER(10,((BA20+'ModelParams Lw'!$O$4)/10))) +IF(BB20="",0,POWER(10,((BB20+'ModelParams Lw'!$P$4)/10))) +IF(BC20="",0,POWER(10,((BC20+'ModelParams Lw'!$Q$4)/10))) +IF(BD20="",0,POWER(10,((BD20+'ModelParams Lw'!$R$4)/10))) +IF(BE20="",0,POWER(10,((BE20+'ModelParams Lw'!$S$4)/10))) +IF(BF20="",0,POWER(10,((BF20+'ModelParams Lw'!$T$4)/10))) +IF(BG20="",0,POWER(10,((BG20+'ModelParams Lw'!$U$4)/10)))+IF(BH20="",0,POWER(10,((BH20+'ModelParams Lw'!$V$4)/10))))</f>
        <v>#DIV/0!</v>
      </c>
      <c r="BJ20" s="26" t="e">
        <f t="shared" si="17"/>
        <v>#DIV/0!</v>
      </c>
      <c r="BK20" s="26" t="e">
        <f>(BA20-'ModelParams Lw'!O$10)/'ModelParams Lw'!O$11</f>
        <v>#DIV/0!</v>
      </c>
      <c r="BL20" s="26" t="e">
        <f>(BB20-'ModelParams Lw'!P$10)/'ModelParams Lw'!P$11</f>
        <v>#DIV/0!</v>
      </c>
      <c r="BM20" s="26" t="e">
        <f>(BC20-'ModelParams Lw'!Q$10)/'ModelParams Lw'!Q$11</f>
        <v>#DIV/0!</v>
      </c>
      <c r="BN20" s="26" t="e">
        <f>(BD20-'ModelParams Lw'!R$10)/'ModelParams Lw'!R$11</f>
        <v>#DIV/0!</v>
      </c>
      <c r="BO20" s="26" t="e">
        <f>(BE20-'ModelParams Lw'!S$10)/'ModelParams Lw'!S$11</f>
        <v>#DIV/0!</v>
      </c>
      <c r="BP20" s="26" t="e">
        <f>(BF20-'ModelParams Lw'!T$10)/'ModelParams Lw'!T$11</f>
        <v>#DIV/0!</v>
      </c>
      <c r="BQ20" s="26" t="e">
        <f>(BG20-'ModelParams Lw'!U$10)/'ModelParams Lw'!U$11</f>
        <v>#DIV/0!</v>
      </c>
      <c r="BR20" s="26" t="e">
        <f>(BH20-'ModelParams Lw'!V$10)/'ModelParams Lw'!V$11</f>
        <v>#DIV/0!</v>
      </c>
      <c r="BS20" s="23" t="e">
        <f>IF(Calcul!$E25="SW",DEGREES(ACOS(1-(1/'ModelParams Lw'!C$25*SQRT(0.5*1.2/'Sound Power'!$C20)*('Sound Power'!$B20/3600)/('Sound Power'!$D20)/('Sound Power'!$F20)))),DEGREES(ACOS(1-(1/'ModelParams Lw'!C$29*SQRT(0.5*1.2/'Sound Power'!$C20)*('Sound Power'!$B20/3600)/('Sound Power'!$D20)/('Sound Power'!$F20)))))</f>
        <v>#DIV/0!</v>
      </c>
      <c r="BT20" s="23" t="e">
        <f>IF(Calcul!$E25="SW",DEGREES(ACOS(1-(1/'ModelParams Lw'!D$25*SQRT(0.5*1.2/'Sound Power'!$C20)*('Sound Power'!$B20/3600)/('Sound Power'!$D20)/('Sound Power'!$F20)))),DEGREES(ACOS(1-(1/'ModelParams Lw'!D$29*SQRT(0.5*1.2/'Sound Power'!$C20)*('Sound Power'!$B20/3600)/('Sound Power'!$D20)/('Sound Power'!$F20)))))</f>
        <v>#DIV/0!</v>
      </c>
      <c r="BU20" s="23" t="e">
        <f>IF(Calcul!$E25="SW",DEGREES(ACOS(1-(1/'ModelParams Lw'!E$25*SQRT(0.5*1.2/'Sound Power'!$C20)*('Sound Power'!$B20/3600)/('Sound Power'!$D20)/('Sound Power'!$F20)))),DEGREES(ACOS(1-(1/'ModelParams Lw'!E$29*SQRT(0.5*1.2/'Sound Power'!$C20)*('Sound Power'!$B20/3600)/('Sound Power'!$D20)/('Sound Power'!$F20)))))</f>
        <v>#DIV/0!</v>
      </c>
      <c r="BV20" s="23" t="e">
        <f>IF(Calcul!$E25="SW",DEGREES(ACOS(1-(1/'ModelParams Lw'!F$25*SQRT(0.5*1.2/'Sound Power'!$C20)*('Sound Power'!$B20/3600)/('Sound Power'!$D20)/('Sound Power'!$F20)))),DEGREES(ACOS(1-(1/'ModelParams Lw'!F$29*SQRT(0.5*1.2/'Sound Power'!$C20)*('Sound Power'!$B20/3600)/('Sound Power'!$D20)/('Sound Power'!$F20)))))</f>
        <v>#DIV/0!</v>
      </c>
      <c r="BW20" s="23" t="e">
        <f>IF(Calcul!$E25="SW",DEGREES(ACOS(1-(1/'ModelParams Lw'!G$25*SQRT(0.5*1.2/'Sound Power'!$C20)*('Sound Power'!$B20/3600)/('Sound Power'!$D20)/('Sound Power'!$F20)))),DEGREES(ACOS(1-(1/'ModelParams Lw'!G$29*SQRT(0.5*1.2/'Sound Power'!$C20)*('Sound Power'!$B20/3600)/('Sound Power'!$D20)/('Sound Power'!$F20)))))</f>
        <v>#DIV/0!</v>
      </c>
      <c r="BX20" s="23" t="e">
        <f>IF(Calcul!$E25="SW",DEGREES(ACOS(1-(1/'ModelParams Lw'!H$25*SQRT(0.5*1.2/'Sound Power'!$C20)*('Sound Power'!$B20/3600)/('Sound Power'!$D20)/('Sound Power'!$F20)))),DEGREES(ACOS(1-(1/'ModelParams Lw'!H$29*SQRT(0.5*1.2/'Sound Power'!$C20)*('Sound Power'!$B20/3600)/('Sound Power'!$D20)/('Sound Power'!$F20)))))</f>
        <v>#DIV/0!</v>
      </c>
      <c r="BY20" s="23" t="e">
        <f>IF(Calcul!$E25="SW",DEGREES(ACOS(1-(1/'ModelParams Lw'!I$25*SQRT(0.5*1.2/'Sound Power'!$C20)*('Sound Power'!$B20/3600)/('Sound Power'!$D20)/('Sound Power'!$F20)))),DEGREES(ACOS(1-(1/'ModelParams Lw'!I$29*SQRT(0.5*1.2/'Sound Power'!$C20)*('Sound Power'!$B20/3600)/('Sound Power'!$D20)/('Sound Power'!$F20)))))</f>
        <v>#DIV/0!</v>
      </c>
      <c r="BZ20" s="23" t="e">
        <f>IF(Calcul!$E25="SW",DEGREES(ACOS(1-(1/'ModelParams Lw'!J$25*SQRT(0.5*1.2/'Sound Power'!$C20)*('Sound Power'!$B20/3600)/('Sound Power'!$D20)/('Sound Power'!$F20)))),DEGREES(ACOS(1-(1/'ModelParams Lw'!J$29*SQRT(0.5*1.2/'Sound Power'!$C20)*('Sound Power'!$B20/3600)/('Sound Power'!$D20)/('Sound Power'!$F20)))))</f>
        <v>#DIV/0!</v>
      </c>
      <c r="CA20" s="26" t="e">
        <f>IF(Calcul!$E25="SW",'ModelParams Lw'!C$22+'ModelParams Lw'!C$23*LOG('Sound Power'!$D20/'Sound Power'!$E20)+'ModelParams Lw'!C$24*LN('Sound Power'!BS20),IF('ModelParams Lw'!C$26+'ModelParams Lw'!C$27*LOG('Sound Power'!$D20/'Sound Power'!$E20)+'ModelParams Lw'!C$28*LN('Sound Power'!BS20)&lt;'ModelParams Lw'!C$22+'ModelParams Lw'!C$23*LOG('Sound Power'!$D20/'Sound Power'!$E20)+'ModelParams Lw'!C$24*LN('Sound Power'!BS20),'ModelParams Lw'!C$22+'ModelParams Lw'!C$23*LOG('Sound Power'!$D20/'Sound Power'!$E20)+'ModelParams Lw'!C$24*LN('Sound Power'!BS20),'ModelParams Lw'!C$26+'ModelParams Lw'!C$27*LOG('Sound Power'!$D20/'Sound Power'!$E20)+'ModelParams Lw'!C$28*LN('Sound Power'!BS20)))</f>
        <v>#DIV/0!</v>
      </c>
      <c r="CB20" s="26" t="e">
        <f>IF(Calcul!$E25="SW",'ModelParams Lw'!D$22+'ModelParams Lw'!D$23*LOG('Sound Power'!$D20/'Sound Power'!$E20)+'ModelParams Lw'!D$24*LN('Sound Power'!BT20),IF('ModelParams Lw'!D$26+'ModelParams Lw'!D$27*LOG('Sound Power'!$D20/'Sound Power'!$E20)+'ModelParams Lw'!D$28*LN('Sound Power'!BT20)&lt;'ModelParams Lw'!D$22+'ModelParams Lw'!D$23*LOG('Sound Power'!$D20/'Sound Power'!$E20)+'ModelParams Lw'!D$24*LN('Sound Power'!BT20),'ModelParams Lw'!D$22+'ModelParams Lw'!D$23*LOG('Sound Power'!$D20/'Sound Power'!$E20)+'ModelParams Lw'!D$24*LN('Sound Power'!BT20),'ModelParams Lw'!D$26+'ModelParams Lw'!D$27*LOG('Sound Power'!$D20/'Sound Power'!$E20)+'ModelParams Lw'!D$28*LN('Sound Power'!BT20)))</f>
        <v>#DIV/0!</v>
      </c>
      <c r="CC20" s="26" t="e">
        <f>IF(Calcul!$E25="SW",'ModelParams Lw'!E$22+'ModelParams Lw'!E$23*LOG('Sound Power'!$D20/'Sound Power'!$E20)+'ModelParams Lw'!E$24*LN('Sound Power'!BU20),IF('ModelParams Lw'!E$26+'ModelParams Lw'!E$27*LOG('Sound Power'!$D20/'Sound Power'!$E20)+'ModelParams Lw'!E$28*LN('Sound Power'!BU20)&lt;'ModelParams Lw'!E$22+'ModelParams Lw'!E$23*LOG('Sound Power'!$D20/'Sound Power'!$E20)+'ModelParams Lw'!E$24*LN('Sound Power'!BU20),'ModelParams Lw'!E$22+'ModelParams Lw'!E$23*LOG('Sound Power'!$D20/'Sound Power'!$E20)+'ModelParams Lw'!E$24*LN('Sound Power'!BU20),'ModelParams Lw'!E$26+'ModelParams Lw'!E$27*LOG('Sound Power'!$D20/'Sound Power'!$E20)+'ModelParams Lw'!E$28*LN('Sound Power'!BU20)))</f>
        <v>#DIV/0!</v>
      </c>
      <c r="CD20" s="26" t="e">
        <f>IF(Calcul!$E25="SW",'ModelParams Lw'!F$22+'ModelParams Lw'!F$23*LOG('Sound Power'!$D20/'Sound Power'!$E20)+'ModelParams Lw'!F$24*LN('Sound Power'!BV20),IF('ModelParams Lw'!F$26+'ModelParams Lw'!F$27*LOG('Sound Power'!$D20/'Sound Power'!$E20)+'ModelParams Lw'!F$28*LN('Sound Power'!BV20)&lt;'ModelParams Lw'!F$22+'ModelParams Lw'!F$23*LOG('Sound Power'!$D20/'Sound Power'!$E20)+'ModelParams Lw'!F$24*LN('Sound Power'!BV20),'ModelParams Lw'!F$22+'ModelParams Lw'!F$23*LOG('Sound Power'!$D20/'Sound Power'!$E20)+'ModelParams Lw'!F$24*LN('Sound Power'!BV20),'ModelParams Lw'!F$26+'ModelParams Lw'!F$27*LOG('Sound Power'!$D20/'Sound Power'!$E20)+'ModelParams Lw'!F$28*LN('Sound Power'!BV20)))</f>
        <v>#DIV/0!</v>
      </c>
      <c r="CE20" s="26" t="e">
        <f>IF(Calcul!$E25="SW",'ModelParams Lw'!G$22+'ModelParams Lw'!G$23*LOG('Sound Power'!$D20/'Sound Power'!$E20)+'ModelParams Lw'!G$24*LN('Sound Power'!BW20),IF('ModelParams Lw'!G$26+'ModelParams Lw'!G$27*LOG('Sound Power'!$D20/'Sound Power'!$E20)+'ModelParams Lw'!G$28*LN('Sound Power'!BW20)&lt;'ModelParams Lw'!G$22+'ModelParams Lw'!G$23*LOG('Sound Power'!$D20/'Sound Power'!$E20)+'ModelParams Lw'!G$24*LN('Sound Power'!BW20),'ModelParams Lw'!G$22+'ModelParams Lw'!G$23*LOG('Sound Power'!$D20/'Sound Power'!$E20)+'ModelParams Lw'!G$24*LN('Sound Power'!BW20),'ModelParams Lw'!G$26+'ModelParams Lw'!G$27*LOG('Sound Power'!$D20/'Sound Power'!$E20)+'ModelParams Lw'!G$28*LN('Sound Power'!BW20)))</f>
        <v>#DIV/0!</v>
      </c>
      <c r="CF20" s="26" t="e">
        <f>IF(Calcul!$E25="SW",'ModelParams Lw'!H$22+'ModelParams Lw'!H$23*LOG('Sound Power'!$D20/'Sound Power'!$E20)+'ModelParams Lw'!H$24*LN('Sound Power'!BX20),IF('ModelParams Lw'!H$26+'ModelParams Lw'!H$27*LOG('Sound Power'!$D20/'Sound Power'!$E20)+'ModelParams Lw'!H$28*LN('Sound Power'!BX20)&lt;'ModelParams Lw'!H$22+'ModelParams Lw'!H$23*LOG('Sound Power'!$D20/'Sound Power'!$E20)+'ModelParams Lw'!H$24*LN('Sound Power'!BX20),'ModelParams Lw'!H$22+'ModelParams Lw'!H$23*LOG('Sound Power'!$D20/'Sound Power'!$E20)+'ModelParams Lw'!H$24*LN('Sound Power'!BX20),'ModelParams Lw'!H$26+'ModelParams Lw'!H$27*LOG('Sound Power'!$D20/'Sound Power'!$E20)+'ModelParams Lw'!H$28*LN('Sound Power'!BX20)))</f>
        <v>#DIV/0!</v>
      </c>
      <c r="CG20" s="26" t="e">
        <f>IF(Calcul!$E25="SW",'ModelParams Lw'!I$22+'ModelParams Lw'!I$23*LOG('Sound Power'!$D20/'Sound Power'!$E20)+'ModelParams Lw'!I$24*LN('Sound Power'!BY20),IF('ModelParams Lw'!I$26+'ModelParams Lw'!I$27*LOG('Sound Power'!$D20/'Sound Power'!$E20)+'ModelParams Lw'!I$28*LN('Sound Power'!BY20)&lt;'ModelParams Lw'!I$22+'ModelParams Lw'!I$23*LOG('Sound Power'!$D20/'Sound Power'!$E20)+'ModelParams Lw'!I$24*LN('Sound Power'!BY20),'ModelParams Lw'!I$22+'ModelParams Lw'!I$23*LOG('Sound Power'!$D20/'Sound Power'!$E20)+'ModelParams Lw'!I$24*LN('Sound Power'!BY20),'ModelParams Lw'!I$26+'ModelParams Lw'!I$27*LOG('Sound Power'!$D20/'Sound Power'!$E20)+'ModelParams Lw'!I$28*LN('Sound Power'!BY20)))</f>
        <v>#DIV/0!</v>
      </c>
      <c r="CH20" s="26" t="e">
        <f>IF(Calcul!$E25="SW",'ModelParams Lw'!J$22+'ModelParams Lw'!J$23*LOG('Sound Power'!$D20/'Sound Power'!$E20)+'ModelParams Lw'!J$24*LN('Sound Power'!BZ20),IF('ModelParams Lw'!J$26+'ModelParams Lw'!J$27*LOG('Sound Power'!$D20/'Sound Power'!$E20)+'ModelParams Lw'!J$28*LN('Sound Power'!BZ20)&lt;'ModelParams Lw'!J$22+'ModelParams Lw'!J$23*LOG('Sound Power'!$D20/'Sound Power'!$E20)+'ModelParams Lw'!J$24*LN('Sound Power'!BZ20),'ModelParams Lw'!J$22+'ModelParams Lw'!J$23*LOG('Sound Power'!$D20/'Sound Power'!$E20)+'ModelParams Lw'!J$24*LN('Sound Power'!BZ20),'ModelParams Lw'!J$26+'ModelParams Lw'!J$27*LOG('Sound Power'!$D20/'Sound Power'!$E20)+'ModelParams Lw'!J$28*LN('Sound Power'!BZ20)))</f>
        <v>#DIV/0!</v>
      </c>
      <c r="CI20" s="26" t="e">
        <f t="shared" si="25"/>
        <v>#DIV/0!</v>
      </c>
      <c r="CJ20" s="26" t="e">
        <f t="shared" si="18"/>
        <v>#DIV/0!</v>
      </c>
      <c r="CK20" s="26" t="e">
        <f t="shared" si="19"/>
        <v>#DIV/0!</v>
      </c>
      <c r="CL20" s="26" t="e">
        <f t="shared" si="26"/>
        <v>#DIV/0!</v>
      </c>
      <c r="CM20" s="26" t="e">
        <f t="shared" si="20"/>
        <v>#DIV/0!</v>
      </c>
      <c r="CN20" s="26" t="e">
        <f t="shared" si="21"/>
        <v>#DIV/0!</v>
      </c>
      <c r="CO20" s="26" t="e">
        <f t="shared" si="22"/>
        <v>#DIV/0!</v>
      </c>
      <c r="CP20" s="26" t="e">
        <f t="shared" si="23"/>
        <v>#DIV/0!</v>
      </c>
      <c r="CQ20" s="26" t="e">
        <f>10*LOG10(IF(CI20="",0,POWER(10,((CI20+'ModelParams Lw'!$O$4)/10))) +IF(CJ20="",0,POWER(10,((CJ20+'ModelParams Lw'!$P$4)/10))) +IF(CK20="",0,POWER(10,((CK20+'ModelParams Lw'!$Q$4)/10))) +IF(CL20="",0,POWER(10,((CL20+'ModelParams Lw'!$R$4)/10))) +IF(CM20="",0,POWER(10,((CM20+'ModelParams Lw'!$S$4)/10))) +IF(CN20="",0,POWER(10,((CN20+'ModelParams Lw'!$T$4)/10))) +IF(CO20="",0,POWER(10,((CO20+'ModelParams Lw'!$U$4)/10)))+IF(CP20="",0,POWER(10,((CP20+'ModelParams Lw'!$V$4)/10))))</f>
        <v>#DIV/0!</v>
      </c>
      <c r="CR20" s="26" t="e">
        <f t="shared" si="24"/>
        <v>#DIV/0!</v>
      </c>
      <c r="CS20" s="26" t="e">
        <f>(CI20-'ModelParams Lw'!$O$10)/'ModelParams Lw'!$O$11</f>
        <v>#DIV/0!</v>
      </c>
      <c r="CT20" s="26" t="e">
        <f>(CJ20-'ModelParams Lw'!$P$10)/'ModelParams Lw'!$P$11</f>
        <v>#DIV/0!</v>
      </c>
      <c r="CU20" s="26" t="e">
        <f>(CK20-'ModelParams Lw'!$Q$10)/'ModelParams Lw'!$Q$11</f>
        <v>#DIV/0!</v>
      </c>
      <c r="CV20" s="26" t="e">
        <f>(CL20-'ModelParams Lw'!$R$10)/'ModelParams Lw'!$R$11</f>
        <v>#DIV/0!</v>
      </c>
      <c r="CW20" s="26" t="e">
        <f>(CM20-'ModelParams Lw'!$S$10)/'ModelParams Lw'!$S$11</f>
        <v>#DIV/0!</v>
      </c>
      <c r="CX20" s="26" t="e">
        <f>(CN20-'ModelParams Lw'!$T$10)/'ModelParams Lw'!$T$11</f>
        <v>#DIV/0!</v>
      </c>
      <c r="CY20" s="26" t="e">
        <f>(CO20-'ModelParams Lw'!$U$10)/'ModelParams Lw'!$U$11</f>
        <v>#DIV/0!</v>
      </c>
      <c r="CZ20" s="26" t="e">
        <f>(CP20-'ModelParams Lw'!$V$10)/'ModelParams Lw'!$V$11</f>
        <v>#DIV/0!</v>
      </c>
    </row>
    <row r="21" spans="1:104" x14ac:dyDescent="0.2">
      <c r="A21" s="13">
        <f>Calcul!A26</f>
        <v>0</v>
      </c>
      <c r="B21" s="13">
        <f t="shared" si="2"/>
        <v>0</v>
      </c>
      <c r="C21" s="13">
        <f>Calcul!B26</f>
        <v>0</v>
      </c>
      <c r="D21" s="13">
        <f>Calcul!C26/1000</f>
        <v>0</v>
      </c>
      <c r="E21" s="13">
        <f>Calcul!D26/1000</f>
        <v>0</v>
      </c>
      <c r="F21" s="13">
        <f t="shared" si="3"/>
        <v>0</v>
      </c>
      <c r="G21" s="23" t="e">
        <f>DEGREES(ACOS(1-(1/'ModelParams Lw'!B$15*SQRT(0.5*1.2/'Sound Power'!$C21)*('Sound Power'!$B21/3600)/('Sound Power'!$D21)/('Sound Power'!$F21))))</f>
        <v>#DIV/0!</v>
      </c>
      <c r="H21" s="23" t="e">
        <f>DEGREES(ACOS(1-(1/'ModelParams Lw'!C$15*SQRT(0.5*1.2/'Sound Power'!$C21)*('Sound Power'!$B21/3600)/('Sound Power'!$D21)/('Sound Power'!$F21))))</f>
        <v>#DIV/0!</v>
      </c>
      <c r="I21" s="23" t="e">
        <f>DEGREES(ACOS(1-(1/'ModelParams Lw'!D$15*SQRT(0.5*1.2/'Sound Power'!$C21)*('Sound Power'!$B21/3600)/('Sound Power'!$D21)/('Sound Power'!$F21))))</f>
        <v>#DIV/0!</v>
      </c>
      <c r="J21" s="23" t="e">
        <f>DEGREES(ACOS(1-(1/'ModelParams Lw'!E$15*SQRT(0.5*1.2/'Sound Power'!$C21)*('Sound Power'!$B21/3600)/('Sound Power'!$D21)/('Sound Power'!$F21))))</f>
        <v>#DIV/0!</v>
      </c>
      <c r="K21" s="23" t="e">
        <f>DEGREES(ACOS(1-(1/'ModelParams Lw'!F$15*SQRT(0.5*1.2/'Sound Power'!$C21)*('Sound Power'!$B21/3600)/('Sound Power'!$D21)/('Sound Power'!$F21))))</f>
        <v>#DIV/0!</v>
      </c>
      <c r="L21" s="23" t="e">
        <f>DEGREES(ACOS(1-(1/'ModelParams Lw'!G$15*SQRT(0.5*1.2/'Sound Power'!$C21)*('Sound Power'!$B21/3600)/('Sound Power'!$D21)/('Sound Power'!$F21))))</f>
        <v>#DIV/0!</v>
      </c>
      <c r="M21" s="23" t="e">
        <f>DEGREES(ACOS(1-(1/'ModelParams Lw'!H$15*SQRT(0.5*1.2/'Sound Power'!$C21)*('Sound Power'!$B21/3600)/('Sound Power'!$D21)/('Sound Power'!$F21))))</f>
        <v>#DIV/0!</v>
      </c>
      <c r="N21" s="23" t="e">
        <f>DEGREES(ACOS(1-(1/'ModelParams Lw'!I$15*SQRT(0.5*1.2/'Sound Power'!$C21)*('Sound Power'!$B21/3600)/('Sound Power'!$D21)/('Sound Power'!$F21))))</f>
        <v>#DIV/0!</v>
      </c>
      <c r="O21" s="26" t="e">
        <f>('ModelParams Lw'!B$4*LN('Sound Power'!G21)/(1+EXP(-('Sound Power'!$D21*1000+'ModelParams Lw'!B$6)/'ModelParams Lw'!B$7))+'ModelParams Lw'!B$5)*LN('Sound Power'!$B21)-('ModelParams Lw'!B$8+'ModelParams Lw'!B$9*$D21+'ModelParams Lw'!B$10*'Sound Power'!$F21^'ModelParams Lw'!B$14+'ModelParams Lw'!B$11*LN('Sound Power'!G21)+'ModelParams Lw'!B$12*'Sound Power'!$D21*'Sound Power'!$F21+'ModelParams Lw'!B$13*'Sound Power'!$D21*LN('Sound Power'!G21))</f>
        <v>#DIV/0!</v>
      </c>
      <c r="P21" s="26" t="e">
        <f>('ModelParams Lw'!C$4*LN('Sound Power'!H21)/(1+EXP(-('Sound Power'!$D21*1000+'ModelParams Lw'!C$6)/'ModelParams Lw'!C$7))+'ModelParams Lw'!C$5)*LN('Sound Power'!$B21)-('ModelParams Lw'!C$8+'ModelParams Lw'!C$9*$D21+'ModelParams Lw'!C$10*'Sound Power'!$F21^'ModelParams Lw'!C$14+'ModelParams Lw'!C$11*LN('Sound Power'!H21)+'ModelParams Lw'!C$12*'Sound Power'!$D21*'Sound Power'!$F21+'ModelParams Lw'!C$13*'Sound Power'!$D21*LN('Sound Power'!H21))</f>
        <v>#DIV/0!</v>
      </c>
      <c r="Q21" s="26" t="e">
        <f>('ModelParams Lw'!D$4*LN('Sound Power'!I21)/(1+EXP(-('Sound Power'!$D21*1000+'ModelParams Lw'!D$6)/'ModelParams Lw'!D$7))+'ModelParams Lw'!D$5)*LN('Sound Power'!$B21)-('ModelParams Lw'!D$8+'ModelParams Lw'!D$9*$D21+'ModelParams Lw'!D$10*'Sound Power'!$F21^'ModelParams Lw'!D$14+'ModelParams Lw'!D$11*LN('Sound Power'!I21)+'ModelParams Lw'!D$12*'Sound Power'!$D21*'Sound Power'!$F21+'ModelParams Lw'!D$13*'Sound Power'!$D21*LN('Sound Power'!I21))</f>
        <v>#DIV/0!</v>
      </c>
      <c r="R21" s="26" t="e">
        <f>('ModelParams Lw'!E$4*LN('Sound Power'!J21)/(1+EXP(-('Sound Power'!$D21*1000+'ModelParams Lw'!E$6)/'ModelParams Lw'!E$7))+'ModelParams Lw'!E$5)*LN('Sound Power'!$B21)-('ModelParams Lw'!E$8+'ModelParams Lw'!E$9*$D21+'ModelParams Lw'!E$10*'Sound Power'!$F21^'ModelParams Lw'!E$14+'ModelParams Lw'!E$11*LN('Sound Power'!J21)+'ModelParams Lw'!E$12*'Sound Power'!$D21*'Sound Power'!$F21+'ModelParams Lw'!E$13*'Sound Power'!$D21*LN('Sound Power'!J21))</f>
        <v>#DIV/0!</v>
      </c>
      <c r="S21" s="26" t="e">
        <f>('ModelParams Lw'!F$4*LN('Sound Power'!K21)/(1+EXP(-('Sound Power'!$D21*1000+'ModelParams Lw'!F$6)/'ModelParams Lw'!F$7))+'ModelParams Lw'!F$5)*LN('Sound Power'!$B21)-('ModelParams Lw'!F$8+'ModelParams Lw'!F$9*$D21+'ModelParams Lw'!F$10*'Sound Power'!$F21^'ModelParams Lw'!F$14+'ModelParams Lw'!F$11*LN('Sound Power'!K21)+'ModelParams Lw'!F$12*'Sound Power'!$D21*'Sound Power'!$F21+'ModelParams Lw'!F$13*'Sound Power'!$D21*LN('Sound Power'!K21))</f>
        <v>#DIV/0!</v>
      </c>
      <c r="T21" s="26" t="e">
        <f>('ModelParams Lw'!G$4*LN('Sound Power'!L21)/(1+EXP(-('Sound Power'!$D21*1000+'ModelParams Lw'!G$6)/'ModelParams Lw'!G$7))+'ModelParams Lw'!G$5)*LN('Sound Power'!$B21)-('ModelParams Lw'!G$8+'ModelParams Lw'!G$9*$D21+'ModelParams Lw'!G$10*'Sound Power'!$F21^'ModelParams Lw'!G$14+'ModelParams Lw'!G$11*LN('Sound Power'!L21)+'ModelParams Lw'!G$12*'Sound Power'!$D21*'Sound Power'!$F21+'ModelParams Lw'!G$13*'Sound Power'!$D21*LN('Sound Power'!L21))</f>
        <v>#DIV/0!</v>
      </c>
      <c r="U21" s="26" t="e">
        <f>('ModelParams Lw'!H$4*LN('Sound Power'!M21)/(1+EXP(-('Sound Power'!$D21*1000+'ModelParams Lw'!H$6)/'ModelParams Lw'!H$7))+'ModelParams Lw'!H$5)*LN('Sound Power'!$B21)-('ModelParams Lw'!H$8+'ModelParams Lw'!H$9*$D21+'ModelParams Lw'!H$10*'Sound Power'!$F21^'ModelParams Lw'!H$14+'ModelParams Lw'!H$11*LN('Sound Power'!M21)+'ModelParams Lw'!H$12*'Sound Power'!$D21*'Sound Power'!$F21+'ModelParams Lw'!H$13*'Sound Power'!$D21*LN('Sound Power'!M21))</f>
        <v>#DIV/0!</v>
      </c>
      <c r="V21" s="26" t="e">
        <f>('ModelParams Lw'!I$4*LN('Sound Power'!N21)/(1+EXP(-('Sound Power'!$D21*1000+'ModelParams Lw'!I$6)/'ModelParams Lw'!I$7))+'ModelParams Lw'!I$5)*LN('Sound Power'!$B21)-('ModelParams Lw'!I$8+'ModelParams Lw'!I$9*$D21+'ModelParams Lw'!I$10*'Sound Power'!$F21^'ModelParams Lw'!I$14+'ModelParams Lw'!I$11*LN('Sound Power'!N21)+'ModelParams Lw'!I$12*'Sound Power'!$D21*'Sound Power'!$F21+'ModelParams Lw'!I$13*'Sound Power'!$D21*LN('Sound Power'!N21))</f>
        <v>#DIV/0!</v>
      </c>
      <c r="W21" s="26" t="e">
        <f>10*LOG10(IF(O21="",0,POWER(10,((O21+'ModelParams Lw'!$O$4)/10))) +IF(P21="",0,POWER(10,((P21+'ModelParams Lw'!$P$4)/10))) +IF(Q21="",0,POWER(10,((Q21+'ModelParams Lw'!$Q$4)/10))) +IF(R21="",0,POWER(10,((R21+'ModelParams Lw'!$R$4)/10))) +IF(S21="",0,POWER(10,((S21+'ModelParams Lw'!$S$4)/10))) +IF(T21="",0,POWER(10,((T21+'ModelParams Lw'!$T$4)/10))) +IF(U21="",0,POWER(10,((U21+'ModelParams Lw'!$U$4)/10)))+IF(V21="",0,POWER(10,((V21+'ModelParams Lw'!$V$4)/10))))</f>
        <v>#DIV/0!</v>
      </c>
      <c r="X21" s="26" t="e">
        <f t="shared" si="4"/>
        <v>#DIV/0!</v>
      </c>
      <c r="Y21" s="26" t="e">
        <f>(O21-'ModelParams Lw'!O$10)/'ModelParams Lw'!O$11</f>
        <v>#DIV/0!</v>
      </c>
      <c r="Z21" s="26" t="e">
        <f>(P21-'ModelParams Lw'!P$10)/'ModelParams Lw'!P$11</f>
        <v>#DIV/0!</v>
      </c>
      <c r="AA21" s="26" t="e">
        <f>(Q21-'ModelParams Lw'!Q$10)/'ModelParams Lw'!Q$11</f>
        <v>#DIV/0!</v>
      </c>
      <c r="AB21" s="26" t="e">
        <f>(R21-'ModelParams Lw'!R$10)/'ModelParams Lw'!R$11</f>
        <v>#DIV/0!</v>
      </c>
      <c r="AC21" s="26" t="e">
        <f>(S21-'ModelParams Lw'!S$10)/'ModelParams Lw'!S$11</f>
        <v>#DIV/0!</v>
      </c>
      <c r="AD21" s="26" t="e">
        <f>(T21-'ModelParams Lw'!T$10)/'ModelParams Lw'!T$11</f>
        <v>#DIV/0!</v>
      </c>
      <c r="AE21" s="26" t="e">
        <f>(U21-'ModelParams Lw'!U$10)/'ModelParams Lw'!U$11</f>
        <v>#DIV/0!</v>
      </c>
      <c r="AF21" s="26" t="e">
        <f>(V21-'ModelParams Lw'!V$10)/'ModelParams Lw'!V$11</f>
        <v>#DIV/0!</v>
      </c>
      <c r="AG21" s="26" t="e">
        <f t="shared" si="5"/>
        <v>#DIV/0!</v>
      </c>
      <c r="AH21" s="26" t="e">
        <f>VLOOKUP(D21*1000,'ModelParams Lw'!$A$38:$D$58,4)</f>
        <v>#N/A</v>
      </c>
      <c r="AI21" s="56" t="e">
        <f>VLOOKUP(D21*1000,'ModelParams Lw'!$A$38:$D$58,2)</f>
        <v>#N/A</v>
      </c>
      <c r="AJ21" s="46" t="e">
        <f t="shared" si="6"/>
        <v>#DIV/0!</v>
      </c>
      <c r="AK21" s="26" t="e">
        <f t="shared" si="7"/>
        <v>#VALUE!</v>
      </c>
      <c r="AL21" s="26" t="e">
        <f>IF($AI21=100,'ModelParams Lw'!R$35*'Sound Power'!$AH21^2+'ModelParams Lw'!R$36*'Sound Power'!$AH21+'ModelParams Lw'!R$37,IF($AI21=150,'ModelParams Lw'!R$38*'Sound Power'!$AH21^2+'ModelParams Lw'!R$39*'Sound Power'!$AH21+'ModelParams Lw'!R$40,'ModelParams Lw'!R$41*'Sound Power'!$AH21^2+'ModelParams Lw'!R$42*'Sound Power'!$AH21+'ModelParams Lw'!R$43))</f>
        <v>#N/A</v>
      </c>
      <c r="AM21" s="26" t="e">
        <f>IF($AI21=100,'ModelParams Lw'!S$35*'Sound Power'!$AH21^2+'ModelParams Lw'!S$36*'Sound Power'!$AH21+'ModelParams Lw'!S$37,IF($AI21=150,'ModelParams Lw'!S$38*'Sound Power'!$AH21^2+'ModelParams Lw'!S$39*'Sound Power'!$AH21+'ModelParams Lw'!S$40,'ModelParams Lw'!S$41*'Sound Power'!$AH21^2+'ModelParams Lw'!S$42*'Sound Power'!$AH21+'ModelParams Lw'!S$43))</f>
        <v>#N/A</v>
      </c>
      <c r="AN21" s="26" t="e">
        <f>IF($AI21=100,'ModelParams Lw'!T$35*'Sound Power'!$AH21^2+'ModelParams Lw'!T$36*'Sound Power'!$AH21+'ModelParams Lw'!T$37,IF($AI21=150,'ModelParams Lw'!T$38*'Sound Power'!$AH21^2+'ModelParams Lw'!T$39*'Sound Power'!$AH21+'ModelParams Lw'!T$40,'ModelParams Lw'!T$41*'Sound Power'!$AH21^2+'ModelParams Lw'!T$42*'Sound Power'!$AH21+'ModelParams Lw'!T$43))</f>
        <v>#N/A</v>
      </c>
      <c r="AO21" s="26" t="e">
        <f>IF($AI21=100,'ModelParams Lw'!U$35*'Sound Power'!$AH21^2+'ModelParams Lw'!U$36*'Sound Power'!$AH21+'ModelParams Lw'!U$37,IF($AI21=150,'ModelParams Lw'!U$38*'Sound Power'!$AH21^2+'ModelParams Lw'!U$39*'Sound Power'!$AH21+'ModelParams Lw'!U$40,'ModelParams Lw'!U$41*'Sound Power'!$AH21^2+'ModelParams Lw'!U$42*'Sound Power'!$AH21+'ModelParams Lw'!U$43))</f>
        <v>#N/A</v>
      </c>
      <c r="AP21" s="26" t="e">
        <f>IF($AI21=100,'ModelParams Lw'!V$35*'Sound Power'!$AH21^2+'ModelParams Lw'!V$36*'Sound Power'!$AH21+'ModelParams Lw'!V$37,IF($AI21=150,'ModelParams Lw'!V$38*'Sound Power'!$AH21^2+'ModelParams Lw'!V$39*'Sound Power'!$AH21+'ModelParams Lw'!V$40,'ModelParams Lw'!V$41*'Sound Power'!$AH21^2+'ModelParams Lw'!V$42*'Sound Power'!$AH21+'ModelParams Lw'!V$43))</f>
        <v>#N/A</v>
      </c>
      <c r="AQ21" s="26" t="e">
        <f>IF($AI21=100,'ModelParams Lw'!W$35*'Sound Power'!$AH21^2+'ModelParams Lw'!W$36*'Sound Power'!$AH21+'ModelParams Lw'!W$37,IF($AI21=150,'ModelParams Lw'!W$38*'Sound Power'!$AH21^2+'ModelParams Lw'!W$39*'Sound Power'!$AH21+'ModelParams Lw'!W$40,'ModelParams Lw'!W$41*'Sound Power'!$AH21^2+'ModelParams Lw'!W$42*'Sound Power'!$AH21+'ModelParams Lw'!W$43))</f>
        <v>#N/A</v>
      </c>
      <c r="AR21" s="26" t="e">
        <f t="shared" si="8"/>
        <v>#VALUE!</v>
      </c>
      <c r="AS21" s="26" t="e">
        <f>IF(26.83*LN($AJ21)-11.791-'ModelParams Lw'!B$35&lt;0,0,26.83*LN($AJ21)-11.791-'ModelParams Lw'!B$35)</f>
        <v>#DIV/0!</v>
      </c>
      <c r="AT21" s="26" t="e">
        <f>IF(26.83*LN($AJ21)-11.791-'ModelParams Lw'!C$35&lt;0,0,26.83*LN($AJ21)-11.791-'ModelParams Lw'!C$35)</f>
        <v>#DIV/0!</v>
      </c>
      <c r="AU21" s="26" t="e">
        <f>IF(26.83*LN($AJ21)-11.791-'ModelParams Lw'!D$35&lt;0,0,26.83*LN($AJ21)-11.791-'ModelParams Lw'!D$35)</f>
        <v>#DIV/0!</v>
      </c>
      <c r="AV21" s="26" t="e">
        <f>IF(26.83*LN($AJ21)-11.791-'ModelParams Lw'!E$35&lt;0,0,26.83*LN($AJ21)-11.791-'ModelParams Lw'!E$35)</f>
        <v>#DIV/0!</v>
      </c>
      <c r="AW21" s="26" t="e">
        <f>IF(26.83*LN($AJ21)-11.791-'ModelParams Lw'!F$35&lt;0,0,26.83*LN($AJ21)-11.791-'ModelParams Lw'!F$35)</f>
        <v>#DIV/0!</v>
      </c>
      <c r="AX21" s="26" t="e">
        <f>IF(26.83*LN($AJ21)-11.791-'ModelParams Lw'!G$35&lt;0,0,26.83*LN($AJ21)-11.791-'ModelParams Lw'!G$35)</f>
        <v>#DIV/0!</v>
      </c>
      <c r="AY21" s="26" t="e">
        <f>IF(26.83*LN($AJ21)-11.791-'ModelParams Lw'!H$35&lt;0,0,26.83*LN($AJ21)-11.791-'ModelParams Lw'!H$35)</f>
        <v>#DIV/0!</v>
      </c>
      <c r="AZ21" s="26" t="e">
        <f>IF(26.83*LN($AJ21)-11.791-'ModelParams Lw'!I$35&lt;0,0,26.83*LN($AJ21)-11.791-'ModelParams Lw'!I$35)</f>
        <v>#DIV/0!</v>
      </c>
      <c r="BA21" s="26" t="e">
        <f t="shared" si="9"/>
        <v>#DIV/0!</v>
      </c>
      <c r="BB21" s="26" t="e">
        <f t="shared" si="10"/>
        <v>#DIV/0!</v>
      </c>
      <c r="BC21" s="26" t="e">
        <f t="shared" si="11"/>
        <v>#DIV/0!</v>
      </c>
      <c r="BD21" s="26" t="e">
        <f t="shared" si="12"/>
        <v>#DIV/0!</v>
      </c>
      <c r="BE21" s="26" t="e">
        <f t="shared" si="13"/>
        <v>#DIV/0!</v>
      </c>
      <c r="BF21" s="26" t="e">
        <f t="shared" si="14"/>
        <v>#DIV/0!</v>
      </c>
      <c r="BG21" s="26" t="e">
        <f t="shared" si="15"/>
        <v>#DIV/0!</v>
      </c>
      <c r="BH21" s="26" t="e">
        <f t="shared" si="16"/>
        <v>#DIV/0!</v>
      </c>
      <c r="BI21" s="26" t="e">
        <f>10*LOG10(IF(BA21="",0,POWER(10,((BA21+'ModelParams Lw'!$O$4)/10))) +IF(BB21="",0,POWER(10,((BB21+'ModelParams Lw'!$P$4)/10))) +IF(BC21="",0,POWER(10,((BC21+'ModelParams Lw'!$Q$4)/10))) +IF(BD21="",0,POWER(10,((BD21+'ModelParams Lw'!$R$4)/10))) +IF(BE21="",0,POWER(10,((BE21+'ModelParams Lw'!$S$4)/10))) +IF(BF21="",0,POWER(10,((BF21+'ModelParams Lw'!$T$4)/10))) +IF(BG21="",0,POWER(10,((BG21+'ModelParams Lw'!$U$4)/10)))+IF(BH21="",0,POWER(10,((BH21+'ModelParams Lw'!$V$4)/10))))</f>
        <v>#DIV/0!</v>
      </c>
      <c r="BJ21" s="26" t="e">
        <f t="shared" si="17"/>
        <v>#DIV/0!</v>
      </c>
      <c r="BK21" s="26" t="e">
        <f>(BA21-'ModelParams Lw'!O$10)/'ModelParams Lw'!O$11</f>
        <v>#DIV/0!</v>
      </c>
      <c r="BL21" s="26" t="e">
        <f>(BB21-'ModelParams Lw'!P$10)/'ModelParams Lw'!P$11</f>
        <v>#DIV/0!</v>
      </c>
      <c r="BM21" s="26" t="e">
        <f>(BC21-'ModelParams Lw'!Q$10)/'ModelParams Lw'!Q$11</f>
        <v>#DIV/0!</v>
      </c>
      <c r="BN21" s="26" t="e">
        <f>(BD21-'ModelParams Lw'!R$10)/'ModelParams Lw'!R$11</f>
        <v>#DIV/0!</v>
      </c>
      <c r="BO21" s="26" t="e">
        <f>(BE21-'ModelParams Lw'!S$10)/'ModelParams Lw'!S$11</f>
        <v>#DIV/0!</v>
      </c>
      <c r="BP21" s="26" t="e">
        <f>(BF21-'ModelParams Lw'!T$10)/'ModelParams Lw'!T$11</f>
        <v>#DIV/0!</v>
      </c>
      <c r="BQ21" s="26" t="e">
        <f>(BG21-'ModelParams Lw'!U$10)/'ModelParams Lw'!U$11</f>
        <v>#DIV/0!</v>
      </c>
      <c r="BR21" s="26" t="e">
        <f>(BH21-'ModelParams Lw'!V$10)/'ModelParams Lw'!V$11</f>
        <v>#DIV/0!</v>
      </c>
      <c r="BS21" s="23" t="e">
        <f>IF(Calcul!$E26="SW",DEGREES(ACOS(1-(1/'ModelParams Lw'!C$25*SQRT(0.5*1.2/'Sound Power'!$C21)*('Sound Power'!$B21/3600)/('Sound Power'!$D21)/('Sound Power'!$F21)))),DEGREES(ACOS(1-(1/'ModelParams Lw'!C$29*SQRT(0.5*1.2/'Sound Power'!$C21)*('Sound Power'!$B21/3600)/('Sound Power'!$D21)/('Sound Power'!$F21)))))</f>
        <v>#DIV/0!</v>
      </c>
      <c r="BT21" s="23" t="e">
        <f>IF(Calcul!$E26="SW",DEGREES(ACOS(1-(1/'ModelParams Lw'!D$25*SQRT(0.5*1.2/'Sound Power'!$C21)*('Sound Power'!$B21/3600)/('Sound Power'!$D21)/('Sound Power'!$F21)))),DEGREES(ACOS(1-(1/'ModelParams Lw'!D$29*SQRT(0.5*1.2/'Sound Power'!$C21)*('Sound Power'!$B21/3600)/('Sound Power'!$D21)/('Sound Power'!$F21)))))</f>
        <v>#DIV/0!</v>
      </c>
      <c r="BU21" s="23" t="e">
        <f>IF(Calcul!$E26="SW",DEGREES(ACOS(1-(1/'ModelParams Lw'!E$25*SQRT(0.5*1.2/'Sound Power'!$C21)*('Sound Power'!$B21/3600)/('Sound Power'!$D21)/('Sound Power'!$F21)))),DEGREES(ACOS(1-(1/'ModelParams Lw'!E$29*SQRT(0.5*1.2/'Sound Power'!$C21)*('Sound Power'!$B21/3600)/('Sound Power'!$D21)/('Sound Power'!$F21)))))</f>
        <v>#DIV/0!</v>
      </c>
      <c r="BV21" s="23" t="e">
        <f>IF(Calcul!$E26="SW",DEGREES(ACOS(1-(1/'ModelParams Lw'!F$25*SQRT(0.5*1.2/'Sound Power'!$C21)*('Sound Power'!$B21/3600)/('Sound Power'!$D21)/('Sound Power'!$F21)))),DEGREES(ACOS(1-(1/'ModelParams Lw'!F$29*SQRT(0.5*1.2/'Sound Power'!$C21)*('Sound Power'!$B21/3600)/('Sound Power'!$D21)/('Sound Power'!$F21)))))</f>
        <v>#DIV/0!</v>
      </c>
      <c r="BW21" s="23" t="e">
        <f>IF(Calcul!$E26="SW",DEGREES(ACOS(1-(1/'ModelParams Lw'!G$25*SQRT(0.5*1.2/'Sound Power'!$C21)*('Sound Power'!$B21/3600)/('Sound Power'!$D21)/('Sound Power'!$F21)))),DEGREES(ACOS(1-(1/'ModelParams Lw'!G$29*SQRT(0.5*1.2/'Sound Power'!$C21)*('Sound Power'!$B21/3600)/('Sound Power'!$D21)/('Sound Power'!$F21)))))</f>
        <v>#DIV/0!</v>
      </c>
      <c r="BX21" s="23" t="e">
        <f>IF(Calcul!$E26="SW",DEGREES(ACOS(1-(1/'ModelParams Lw'!H$25*SQRT(0.5*1.2/'Sound Power'!$C21)*('Sound Power'!$B21/3600)/('Sound Power'!$D21)/('Sound Power'!$F21)))),DEGREES(ACOS(1-(1/'ModelParams Lw'!H$29*SQRT(0.5*1.2/'Sound Power'!$C21)*('Sound Power'!$B21/3600)/('Sound Power'!$D21)/('Sound Power'!$F21)))))</f>
        <v>#DIV/0!</v>
      </c>
      <c r="BY21" s="23" t="e">
        <f>IF(Calcul!$E26="SW",DEGREES(ACOS(1-(1/'ModelParams Lw'!I$25*SQRT(0.5*1.2/'Sound Power'!$C21)*('Sound Power'!$B21/3600)/('Sound Power'!$D21)/('Sound Power'!$F21)))),DEGREES(ACOS(1-(1/'ModelParams Lw'!I$29*SQRT(0.5*1.2/'Sound Power'!$C21)*('Sound Power'!$B21/3600)/('Sound Power'!$D21)/('Sound Power'!$F21)))))</f>
        <v>#DIV/0!</v>
      </c>
      <c r="BZ21" s="23" t="e">
        <f>IF(Calcul!$E26="SW",DEGREES(ACOS(1-(1/'ModelParams Lw'!J$25*SQRT(0.5*1.2/'Sound Power'!$C21)*('Sound Power'!$B21/3600)/('Sound Power'!$D21)/('Sound Power'!$F21)))),DEGREES(ACOS(1-(1/'ModelParams Lw'!J$29*SQRT(0.5*1.2/'Sound Power'!$C21)*('Sound Power'!$B21/3600)/('Sound Power'!$D21)/('Sound Power'!$F21)))))</f>
        <v>#DIV/0!</v>
      </c>
      <c r="CA21" s="26" t="e">
        <f>IF(Calcul!$E26="SW",'ModelParams Lw'!C$22+'ModelParams Lw'!C$23*LOG('Sound Power'!$D21/'Sound Power'!$E21)+'ModelParams Lw'!C$24*LN('Sound Power'!BS21),IF('ModelParams Lw'!C$26+'ModelParams Lw'!C$27*LOG('Sound Power'!$D21/'Sound Power'!$E21)+'ModelParams Lw'!C$28*LN('Sound Power'!BS21)&lt;'ModelParams Lw'!C$22+'ModelParams Lw'!C$23*LOG('Sound Power'!$D21/'Sound Power'!$E21)+'ModelParams Lw'!C$24*LN('Sound Power'!BS21),'ModelParams Lw'!C$22+'ModelParams Lw'!C$23*LOG('Sound Power'!$D21/'Sound Power'!$E21)+'ModelParams Lw'!C$24*LN('Sound Power'!BS21),'ModelParams Lw'!C$26+'ModelParams Lw'!C$27*LOG('Sound Power'!$D21/'Sound Power'!$E21)+'ModelParams Lw'!C$28*LN('Sound Power'!BS21)))</f>
        <v>#DIV/0!</v>
      </c>
      <c r="CB21" s="26" t="e">
        <f>IF(Calcul!$E26="SW",'ModelParams Lw'!D$22+'ModelParams Lw'!D$23*LOG('Sound Power'!$D21/'Sound Power'!$E21)+'ModelParams Lw'!D$24*LN('Sound Power'!BT21),IF('ModelParams Lw'!D$26+'ModelParams Lw'!D$27*LOG('Sound Power'!$D21/'Sound Power'!$E21)+'ModelParams Lw'!D$28*LN('Sound Power'!BT21)&lt;'ModelParams Lw'!D$22+'ModelParams Lw'!D$23*LOG('Sound Power'!$D21/'Sound Power'!$E21)+'ModelParams Lw'!D$24*LN('Sound Power'!BT21),'ModelParams Lw'!D$22+'ModelParams Lw'!D$23*LOG('Sound Power'!$D21/'Sound Power'!$E21)+'ModelParams Lw'!D$24*LN('Sound Power'!BT21),'ModelParams Lw'!D$26+'ModelParams Lw'!D$27*LOG('Sound Power'!$D21/'Sound Power'!$E21)+'ModelParams Lw'!D$28*LN('Sound Power'!BT21)))</f>
        <v>#DIV/0!</v>
      </c>
      <c r="CC21" s="26" t="e">
        <f>IF(Calcul!$E26="SW",'ModelParams Lw'!E$22+'ModelParams Lw'!E$23*LOG('Sound Power'!$D21/'Sound Power'!$E21)+'ModelParams Lw'!E$24*LN('Sound Power'!BU21),IF('ModelParams Lw'!E$26+'ModelParams Lw'!E$27*LOG('Sound Power'!$D21/'Sound Power'!$E21)+'ModelParams Lw'!E$28*LN('Sound Power'!BU21)&lt;'ModelParams Lw'!E$22+'ModelParams Lw'!E$23*LOG('Sound Power'!$D21/'Sound Power'!$E21)+'ModelParams Lw'!E$24*LN('Sound Power'!BU21),'ModelParams Lw'!E$22+'ModelParams Lw'!E$23*LOG('Sound Power'!$D21/'Sound Power'!$E21)+'ModelParams Lw'!E$24*LN('Sound Power'!BU21),'ModelParams Lw'!E$26+'ModelParams Lw'!E$27*LOG('Sound Power'!$D21/'Sound Power'!$E21)+'ModelParams Lw'!E$28*LN('Sound Power'!BU21)))</f>
        <v>#DIV/0!</v>
      </c>
      <c r="CD21" s="26" t="e">
        <f>IF(Calcul!$E26="SW",'ModelParams Lw'!F$22+'ModelParams Lw'!F$23*LOG('Sound Power'!$D21/'Sound Power'!$E21)+'ModelParams Lw'!F$24*LN('Sound Power'!BV21),IF('ModelParams Lw'!F$26+'ModelParams Lw'!F$27*LOG('Sound Power'!$D21/'Sound Power'!$E21)+'ModelParams Lw'!F$28*LN('Sound Power'!BV21)&lt;'ModelParams Lw'!F$22+'ModelParams Lw'!F$23*LOG('Sound Power'!$D21/'Sound Power'!$E21)+'ModelParams Lw'!F$24*LN('Sound Power'!BV21),'ModelParams Lw'!F$22+'ModelParams Lw'!F$23*LOG('Sound Power'!$D21/'Sound Power'!$E21)+'ModelParams Lw'!F$24*LN('Sound Power'!BV21),'ModelParams Lw'!F$26+'ModelParams Lw'!F$27*LOG('Sound Power'!$D21/'Sound Power'!$E21)+'ModelParams Lw'!F$28*LN('Sound Power'!BV21)))</f>
        <v>#DIV/0!</v>
      </c>
      <c r="CE21" s="26" t="e">
        <f>IF(Calcul!$E26="SW",'ModelParams Lw'!G$22+'ModelParams Lw'!G$23*LOG('Sound Power'!$D21/'Sound Power'!$E21)+'ModelParams Lw'!G$24*LN('Sound Power'!BW21),IF('ModelParams Lw'!G$26+'ModelParams Lw'!G$27*LOG('Sound Power'!$D21/'Sound Power'!$E21)+'ModelParams Lw'!G$28*LN('Sound Power'!BW21)&lt;'ModelParams Lw'!G$22+'ModelParams Lw'!G$23*LOG('Sound Power'!$D21/'Sound Power'!$E21)+'ModelParams Lw'!G$24*LN('Sound Power'!BW21),'ModelParams Lw'!G$22+'ModelParams Lw'!G$23*LOG('Sound Power'!$D21/'Sound Power'!$E21)+'ModelParams Lw'!G$24*LN('Sound Power'!BW21),'ModelParams Lw'!G$26+'ModelParams Lw'!G$27*LOG('Sound Power'!$D21/'Sound Power'!$E21)+'ModelParams Lw'!G$28*LN('Sound Power'!BW21)))</f>
        <v>#DIV/0!</v>
      </c>
      <c r="CF21" s="26" t="e">
        <f>IF(Calcul!$E26="SW",'ModelParams Lw'!H$22+'ModelParams Lw'!H$23*LOG('Sound Power'!$D21/'Sound Power'!$E21)+'ModelParams Lw'!H$24*LN('Sound Power'!BX21),IF('ModelParams Lw'!H$26+'ModelParams Lw'!H$27*LOG('Sound Power'!$D21/'Sound Power'!$E21)+'ModelParams Lw'!H$28*LN('Sound Power'!BX21)&lt;'ModelParams Lw'!H$22+'ModelParams Lw'!H$23*LOG('Sound Power'!$D21/'Sound Power'!$E21)+'ModelParams Lw'!H$24*LN('Sound Power'!BX21),'ModelParams Lw'!H$22+'ModelParams Lw'!H$23*LOG('Sound Power'!$D21/'Sound Power'!$E21)+'ModelParams Lw'!H$24*LN('Sound Power'!BX21),'ModelParams Lw'!H$26+'ModelParams Lw'!H$27*LOG('Sound Power'!$D21/'Sound Power'!$E21)+'ModelParams Lw'!H$28*LN('Sound Power'!BX21)))</f>
        <v>#DIV/0!</v>
      </c>
      <c r="CG21" s="26" t="e">
        <f>IF(Calcul!$E26="SW",'ModelParams Lw'!I$22+'ModelParams Lw'!I$23*LOG('Sound Power'!$D21/'Sound Power'!$E21)+'ModelParams Lw'!I$24*LN('Sound Power'!BY21),IF('ModelParams Lw'!I$26+'ModelParams Lw'!I$27*LOG('Sound Power'!$D21/'Sound Power'!$E21)+'ModelParams Lw'!I$28*LN('Sound Power'!BY21)&lt;'ModelParams Lw'!I$22+'ModelParams Lw'!I$23*LOG('Sound Power'!$D21/'Sound Power'!$E21)+'ModelParams Lw'!I$24*LN('Sound Power'!BY21),'ModelParams Lw'!I$22+'ModelParams Lw'!I$23*LOG('Sound Power'!$D21/'Sound Power'!$E21)+'ModelParams Lw'!I$24*LN('Sound Power'!BY21),'ModelParams Lw'!I$26+'ModelParams Lw'!I$27*LOG('Sound Power'!$D21/'Sound Power'!$E21)+'ModelParams Lw'!I$28*LN('Sound Power'!BY21)))</f>
        <v>#DIV/0!</v>
      </c>
      <c r="CH21" s="26" t="e">
        <f>IF(Calcul!$E26="SW",'ModelParams Lw'!J$22+'ModelParams Lw'!J$23*LOG('Sound Power'!$D21/'Sound Power'!$E21)+'ModelParams Lw'!J$24*LN('Sound Power'!BZ21),IF('ModelParams Lw'!J$26+'ModelParams Lw'!J$27*LOG('Sound Power'!$D21/'Sound Power'!$E21)+'ModelParams Lw'!J$28*LN('Sound Power'!BZ21)&lt;'ModelParams Lw'!J$22+'ModelParams Lw'!J$23*LOG('Sound Power'!$D21/'Sound Power'!$E21)+'ModelParams Lw'!J$24*LN('Sound Power'!BZ21),'ModelParams Lw'!J$22+'ModelParams Lw'!J$23*LOG('Sound Power'!$D21/'Sound Power'!$E21)+'ModelParams Lw'!J$24*LN('Sound Power'!BZ21),'ModelParams Lw'!J$26+'ModelParams Lw'!J$27*LOG('Sound Power'!$D21/'Sound Power'!$E21)+'ModelParams Lw'!J$28*LN('Sound Power'!BZ21)))</f>
        <v>#DIV/0!</v>
      </c>
      <c r="CI21" s="26" t="e">
        <f t="shared" si="25"/>
        <v>#DIV/0!</v>
      </c>
      <c r="CJ21" s="26" t="e">
        <f t="shared" si="18"/>
        <v>#DIV/0!</v>
      </c>
      <c r="CK21" s="26" t="e">
        <f t="shared" si="19"/>
        <v>#DIV/0!</v>
      </c>
      <c r="CL21" s="26" t="e">
        <f t="shared" si="26"/>
        <v>#DIV/0!</v>
      </c>
      <c r="CM21" s="26" t="e">
        <f t="shared" si="20"/>
        <v>#DIV/0!</v>
      </c>
      <c r="CN21" s="26" t="e">
        <f t="shared" si="21"/>
        <v>#DIV/0!</v>
      </c>
      <c r="CO21" s="26" t="e">
        <f t="shared" si="22"/>
        <v>#DIV/0!</v>
      </c>
      <c r="CP21" s="26" t="e">
        <f t="shared" si="23"/>
        <v>#DIV/0!</v>
      </c>
      <c r="CQ21" s="26" t="e">
        <f>10*LOG10(IF(CI21="",0,POWER(10,((CI21+'ModelParams Lw'!$O$4)/10))) +IF(CJ21="",0,POWER(10,((CJ21+'ModelParams Lw'!$P$4)/10))) +IF(CK21="",0,POWER(10,((CK21+'ModelParams Lw'!$Q$4)/10))) +IF(CL21="",0,POWER(10,((CL21+'ModelParams Lw'!$R$4)/10))) +IF(CM21="",0,POWER(10,((CM21+'ModelParams Lw'!$S$4)/10))) +IF(CN21="",0,POWER(10,((CN21+'ModelParams Lw'!$T$4)/10))) +IF(CO21="",0,POWER(10,((CO21+'ModelParams Lw'!$U$4)/10)))+IF(CP21="",0,POWER(10,((CP21+'ModelParams Lw'!$V$4)/10))))</f>
        <v>#DIV/0!</v>
      </c>
      <c r="CR21" s="26" t="e">
        <f t="shared" si="24"/>
        <v>#DIV/0!</v>
      </c>
      <c r="CS21" s="26" t="e">
        <f>(CI21-'ModelParams Lw'!$O$10)/'ModelParams Lw'!$O$11</f>
        <v>#DIV/0!</v>
      </c>
      <c r="CT21" s="26" t="e">
        <f>(CJ21-'ModelParams Lw'!$P$10)/'ModelParams Lw'!$P$11</f>
        <v>#DIV/0!</v>
      </c>
      <c r="CU21" s="26" t="e">
        <f>(CK21-'ModelParams Lw'!$Q$10)/'ModelParams Lw'!$Q$11</f>
        <v>#DIV/0!</v>
      </c>
      <c r="CV21" s="26" t="e">
        <f>(CL21-'ModelParams Lw'!$R$10)/'ModelParams Lw'!$R$11</f>
        <v>#DIV/0!</v>
      </c>
      <c r="CW21" s="26" t="e">
        <f>(CM21-'ModelParams Lw'!$S$10)/'ModelParams Lw'!$S$11</f>
        <v>#DIV/0!</v>
      </c>
      <c r="CX21" s="26" t="e">
        <f>(CN21-'ModelParams Lw'!$T$10)/'ModelParams Lw'!$T$11</f>
        <v>#DIV/0!</v>
      </c>
      <c r="CY21" s="26" t="e">
        <f>(CO21-'ModelParams Lw'!$U$10)/'ModelParams Lw'!$U$11</f>
        <v>#DIV/0!</v>
      </c>
      <c r="CZ21" s="26" t="e">
        <f>(CP21-'ModelParams Lw'!$V$10)/'ModelParams Lw'!$V$11</f>
        <v>#DIV/0!</v>
      </c>
    </row>
    <row r="22" spans="1:104" x14ac:dyDescent="0.2">
      <c r="A22" s="13">
        <f>Calcul!A27</f>
        <v>0</v>
      </c>
      <c r="B22" s="13">
        <f t="shared" si="2"/>
        <v>0</v>
      </c>
      <c r="C22" s="13">
        <f>Calcul!B27</f>
        <v>0</v>
      </c>
      <c r="D22" s="13">
        <f>Calcul!C27/1000</f>
        <v>0</v>
      </c>
      <c r="E22" s="13">
        <f>Calcul!D27/1000</f>
        <v>0</v>
      </c>
      <c r="F22" s="13">
        <f t="shared" si="3"/>
        <v>0</v>
      </c>
      <c r="G22" s="23" t="e">
        <f>DEGREES(ACOS(1-(1/'ModelParams Lw'!B$15*SQRT(0.5*1.2/'Sound Power'!$C22)*('Sound Power'!$B22/3600)/('Sound Power'!$D22)/('Sound Power'!$F22))))</f>
        <v>#DIV/0!</v>
      </c>
      <c r="H22" s="23" t="e">
        <f>DEGREES(ACOS(1-(1/'ModelParams Lw'!C$15*SQRT(0.5*1.2/'Sound Power'!$C22)*('Sound Power'!$B22/3600)/('Sound Power'!$D22)/('Sound Power'!$F22))))</f>
        <v>#DIV/0!</v>
      </c>
      <c r="I22" s="23" t="e">
        <f>DEGREES(ACOS(1-(1/'ModelParams Lw'!D$15*SQRT(0.5*1.2/'Sound Power'!$C22)*('Sound Power'!$B22/3600)/('Sound Power'!$D22)/('Sound Power'!$F22))))</f>
        <v>#DIV/0!</v>
      </c>
      <c r="J22" s="23" t="e">
        <f>DEGREES(ACOS(1-(1/'ModelParams Lw'!E$15*SQRT(0.5*1.2/'Sound Power'!$C22)*('Sound Power'!$B22/3600)/('Sound Power'!$D22)/('Sound Power'!$F22))))</f>
        <v>#DIV/0!</v>
      </c>
      <c r="K22" s="23" t="e">
        <f>DEGREES(ACOS(1-(1/'ModelParams Lw'!F$15*SQRT(0.5*1.2/'Sound Power'!$C22)*('Sound Power'!$B22/3600)/('Sound Power'!$D22)/('Sound Power'!$F22))))</f>
        <v>#DIV/0!</v>
      </c>
      <c r="L22" s="23" t="e">
        <f>DEGREES(ACOS(1-(1/'ModelParams Lw'!G$15*SQRT(0.5*1.2/'Sound Power'!$C22)*('Sound Power'!$B22/3600)/('Sound Power'!$D22)/('Sound Power'!$F22))))</f>
        <v>#DIV/0!</v>
      </c>
      <c r="M22" s="23" t="e">
        <f>DEGREES(ACOS(1-(1/'ModelParams Lw'!H$15*SQRT(0.5*1.2/'Sound Power'!$C22)*('Sound Power'!$B22/3600)/('Sound Power'!$D22)/('Sound Power'!$F22))))</f>
        <v>#DIV/0!</v>
      </c>
      <c r="N22" s="23" t="e">
        <f>DEGREES(ACOS(1-(1/'ModelParams Lw'!I$15*SQRT(0.5*1.2/'Sound Power'!$C22)*('Sound Power'!$B22/3600)/('Sound Power'!$D22)/('Sound Power'!$F22))))</f>
        <v>#DIV/0!</v>
      </c>
      <c r="O22" s="26" t="e">
        <f>('ModelParams Lw'!B$4*LN('Sound Power'!G22)/(1+EXP(-('Sound Power'!$D22*1000+'ModelParams Lw'!B$6)/'ModelParams Lw'!B$7))+'ModelParams Lw'!B$5)*LN('Sound Power'!$B22)-('ModelParams Lw'!B$8+'ModelParams Lw'!B$9*$D22+'ModelParams Lw'!B$10*'Sound Power'!$F22^'ModelParams Lw'!B$14+'ModelParams Lw'!B$11*LN('Sound Power'!G22)+'ModelParams Lw'!B$12*'Sound Power'!$D22*'Sound Power'!$F22+'ModelParams Lw'!B$13*'Sound Power'!$D22*LN('Sound Power'!G22))</f>
        <v>#DIV/0!</v>
      </c>
      <c r="P22" s="26" t="e">
        <f>('ModelParams Lw'!C$4*LN('Sound Power'!H22)/(1+EXP(-('Sound Power'!$D22*1000+'ModelParams Lw'!C$6)/'ModelParams Lw'!C$7))+'ModelParams Lw'!C$5)*LN('Sound Power'!$B22)-('ModelParams Lw'!C$8+'ModelParams Lw'!C$9*$D22+'ModelParams Lw'!C$10*'Sound Power'!$F22^'ModelParams Lw'!C$14+'ModelParams Lw'!C$11*LN('Sound Power'!H22)+'ModelParams Lw'!C$12*'Sound Power'!$D22*'Sound Power'!$F22+'ModelParams Lw'!C$13*'Sound Power'!$D22*LN('Sound Power'!H22))</f>
        <v>#DIV/0!</v>
      </c>
      <c r="Q22" s="26" t="e">
        <f>('ModelParams Lw'!D$4*LN('Sound Power'!I22)/(1+EXP(-('Sound Power'!$D22*1000+'ModelParams Lw'!D$6)/'ModelParams Lw'!D$7))+'ModelParams Lw'!D$5)*LN('Sound Power'!$B22)-('ModelParams Lw'!D$8+'ModelParams Lw'!D$9*$D22+'ModelParams Lw'!D$10*'Sound Power'!$F22^'ModelParams Lw'!D$14+'ModelParams Lw'!D$11*LN('Sound Power'!I22)+'ModelParams Lw'!D$12*'Sound Power'!$D22*'Sound Power'!$F22+'ModelParams Lw'!D$13*'Sound Power'!$D22*LN('Sound Power'!I22))</f>
        <v>#DIV/0!</v>
      </c>
      <c r="R22" s="26" t="e">
        <f>('ModelParams Lw'!E$4*LN('Sound Power'!J22)/(1+EXP(-('Sound Power'!$D22*1000+'ModelParams Lw'!E$6)/'ModelParams Lw'!E$7))+'ModelParams Lw'!E$5)*LN('Sound Power'!$B22)-('ModelParams Lw'!E$8+'ModelParams Lw'!E$9*$D22+'ModelParams Lw'!E$10*'Sound Power'!$F22^'ModelParams Lw'!E$14+'ModelParams Lw'!E$11*LN('Sound Power'!J22)+'ModelParams Lw'!E$12*'Sound Power'!$D22*'Sound Power'!$F22+'ModelParams Lw'!E$13*'Sound Power'!$D22*LN('Sound Power'!J22))</f>
        <v>#DIV/0!</v>
      </c>
      <c r="S22" s="26" t="e">
        <f>('ModelParams Lw'!F$4*LN('Sound Power'!K22)/(1+EXP(-('Sound Power'!$D22*1000+'ModelParams Lw'!F$6)/'ModelParams Lw'!F$7))+'ModelParams Lw'!F$5)*LN('Sound Power'!$B22)-('ModelParams Lw'!F$8+'ModelParams Lw'!F$9*$D22+'ModelParams Lw'!F$10*'Sound Power'!$F22^'ModelParams Lw'!F$14+'ModelParams Lw'!F$11*LN('Sound Power'!K22)+'ModelParams Lw'!F$12*'Sound Power'!$D22*'Sound Power'!$F22+'ModelParams Lw'!F$13*'Sound Power'!$D22*LN('Sound Power'!K22))</f>
        <v>#DIV/0!</v>
      </c>
      <c r="T22" s="26" t="e">
        <f>('ModelParams Lw'!G$4*LN('Sound Power'!L22)/(1+EXP(-('Sound Power'!$D22*1000+'ModelParams Lw'!G$6)/'ModelParams Lw'!G$7))+'ModelParams Lw'!G$5)*LN('Sound Power'!$B22)-('ModelParams Lw'!G$8+'ModelParams Lw'!G$9*$D22+'ModelParams Lw'!G$10*'Sound Power'!$F22^'ModelParams Lw'!G$14+'ModelParams Lw'!G$11*LN('Sound Power'!L22)+'ModelParams Lw'!G$12*'Sound Power'!$D22*'Sound Power'!$F22+'ModelParams Lw'!G$13*'Sound Power'!$D22*LN('Sound Power'!L22))</f>
        <v>#DIV/0!</v>
      </c>
      <c r="U22" s="26" t="e">
        <f>('ModelParams Lw'!H$4*LN('Sound Power'!M22)/(1+EXP(-('Sound Power'!$D22*1000+'ModelParams Lw'!H$6)/'ModelParams Lw'!H$7))+'ModelParams Lw'!H$5)*LN('Sound Power'!$B22)-('ModelParams Lw'!H$8+'ModelParams Lw'!H$9*$D22+'ModelParams Lw'!H$10*'Sound Power'!$F22^'ModelParams Lw'!H$14+'ModelParams Lw'!H$11*LN('Sound Power'!M22)+'ModelParams Lw'!H$12*'Sound Power'!$D22*'Sound Power'!$F22+'ModelParams Lw'!H$13*'Sound Power'!$D22*LN('Sound Power'!M22))</f>
        <v>#DIV/0!</v>
      </c>
      <c r="V22" s="26" t="e">
        <f>('ModelParams Lw'!I$4*LN('Sound Power'!N22)/(1+EXP(-('Sound Power'!$D22*1000+'ModelParams Lw'!I$6)/'ModelParams Lw'!I$7))+'ModelParams Lw'!I$5)*LN('Sound Power'!$B22)-('ModelParams Lw'!I$8+'ModelParams Lw'!I$9*$D22+'ModelParams Lw'!I$10*'Sound Power'!$F22^'ModelParams Lw'!I$14+'ModelParams Lw'!I$11*LN('Sound Power'!N22)+'ModelParams Lw'!I$12*'Sound Power'!$D22*'Sound Power'!$F22+'ModelParams Lw'!I$13*'Sound Power'!$D22*LN('Sound Power'!N22))</f>
        <v>#DIV/0!</v>
      </c>
      <c r="W22" s="26" t="e">
        <f>10*LOG10(IF(O22="",0,POWER(10,((O22+'ModelParams Lw'!$O$4)/10))) +IF(P22="",0,POWER(10,((P22+'ModelParams Lw'!$P$4)/10))) +IF(Q22="",0,POWER(10,((Q22+'ModelParams Lw'!$Q$4)/10))) +IF(R22="",0,POWER(10,((R22+'ModelParams Lw'!$R$4)/10))) +IF(S22="",0,POWER(10,((S22+'ModelParams Lw'!$S$4)/10))) +IF(T22="",0,POWER(10,((T22+'ModelParams Lw'!$T$4)/10))) +IF(U22="",0,POWER(10,((U22+'ModelParams Lw'!$U$4)/10)))+IF(V22="",0,POWER(10,((V22+'ModelParams Lw'!$V$4)/10))))</f>
        <v>#DIV/0!</v>
      </c>
      <c r="X22" s="26" t="e">
        <f t="shared" si="4"/>
        <v>#DIV/0!</v>
      </c>
      <c r="Y22" s="26" t="e">
        <f>(O22-'ModelParams Lw'!O$10)/'ModelParams Lw'!O$11</f>
        <v>#DIV/0!</v>
      </c>
      <c r="Z22" s="26" t="e">
        <f>(P22-'ModelParams Lw'!P$10)/'ModelParams Lw'!P$11</f>
        <v>#DIV/0!</v>
      </c>
      <c r="AA22" s="26" t="e">
        <f>(Q22-'ModelParams Lw'!Q$10)/'ModelParams Lw'!Q$11</f>
        <v>#DIV/0!</v>
      </c>
      <c r="AB22" s="26" t="e">
        <f>(R22-'ModelParams Lw'!R$10)/'ModelParams Lw'!R$11</f>
        <v>#DIV/0!</v>
      </c>
      <c r="AC22" s="26" t="e">
        <f>(S22-'ModelParams Lw'!S$10)/'ModelParams Lw'!S$11</f>
        <v>#DIV/0!</v>
      </c>
      <c r="AD22" s="26" t="e">
        <f>(T22-'ModelParams Lw'!T$10)/'ModelParams Lw'!T$11</f>
        <v>#DIV/0!</v>
      </c>
      <c r="AE22" s="26" t="e">
        <f>(U22-'ModelParams Lw'!U$10)/'ModelParams Lw'!U$11</f>
        <v>#DIV/0!</v>
      </c>
      <c r="AF22" s="26" t="e">
        <f>(V22-'ModelParams Lw'!V$10)/'ModelParams Lw'!V$11</f>
        <v>#DIV/0!</v>
      </c>
      <c r="AG22" s="26" t="e">
        <f t="shared" si="5"/>
        <v>#DIV/0!</v>
      </c>
      <c r="AH22" s="26" t="e">
        <f>VLOOKUP(D22*1000,'ModelParams Lw'!$A$38:$D$58,4)</f>
        <v>#N/A</v>
      </c>
      <c r="AI22" s="56" t="e">
        <f>VLOOKUP(D22*1000,'ModelParams Lw'!$A$38:$D$58,2)</f>
        <v>#N/A</v>
      </c>
      <c r="AJ22" s="46" t="e">
        <f t="shared" si="6"/>
        <v>#DIV/0!</v>
      </c>
      <c r="AK22" s="26" t="e">
        <f t="shared" si="7"/>
        <v>#VALUE!</v>
      </c>
      <c r="AL22" s="26" t="e">
        <f>IF($AI22=100,'ModelParams Lw'!R$35*'Sound Power'!$AH22^2+'ModelParams Lw'!R$36*'Sound Power'!$AH22+'ModelParams Lw'!R$37,IF($AI22=150,'ModelParams Lw'!R$38*'Sound Power'!$AH22^2+'ModelParams Lw'!R$39*'Sound Power'!$AH22+'ModelParams Lw'!R$40,'ModelParams Lw'!R$41*'Sound Power'!$AH22^2+'ModelParams Lw'!R$42*'Sound Power'!$AH22+'ModelParams Lw'!R$43))</f>
        <v>#N/A</v>
      </c>
      <c r="AM22" s="26" t="e">
        <f>IF($AI22=100,'ModelParams Lw'!S$35*'Sound Power'!$AH22^2+'ModelParams Lw'!S$36*'Sound Power'!$AH22+'ModelParams Lw'!S$37,IF($AI22=150,'ModelParams Lw'!S$38*'Sound Power'!$AH22^2+'ModelParams Lw'!S$39*'Sound Power'!$AH22+'ModelParams Lw'!S$40,'ModelParams Lw'!S$41*'Sound Power'!$AH22^2+'ModelParams Lw'!S$42*'Sound Power'!$AH22+'ModelParams Lw'!S$43))</f>
        <v>#N/A</v>
      </c>
      <c r="AN22" s="26" t="e">
        <f>IF($AI22=100,'ModelParams Lw'!T$35*'Sound Power'!$AH22^2+'ModelParams Lw'!T$36*'Sound Power'!$AH22+'ModelParams Lw'!T$37,IF($AI22=150,'ModelParams Lw'!T$38*'Sound Power'!$AH22^2+'ModelParams Lw'!T$39*'Sound Power'!$AH22+'ModelParams Lw'!T$40,'ModelParams Lw'!T$41*'Sound Power'!$AH22^2+'ModelParams Lw'!T$42*'Sound Power'!$AH22+'ModelParams Lw'!T$43))</f>
        <v>#N/A</v>
      </c>
      <c r="AO22" s="26" t="e">
        <f>IF($AI22=100,'ModelParams Lw'!U$35*'Sound Power'!$AH22^2+'ModelParams Lw'!U$36*'Sound Power'!$AH22+'ModelParams Lw'!U$37,IF($AI22=150,'ModelParams Lw'!U$38*'Sound Power'!$AH22^2+'ModelParams Lw'!U$39*'Sound Power'!$AH22+'ModelParams Lw'!U$40,'ModelParams Lw'!U$41*'Sound Power'!$AH22^2+'ModelParams Lw'!U$42*'Sound Power'!$AH22+'ModelParams Lw'!U$43))</f>
        <v>#N/A</v>
      </c>
      <c r="AP22" s="26" t="e">
        <f>IF($AI22=100,'ModelParams Lw'!V$35*'Sound Power'!$AH22^2+'ModelParams Lw'!V$36*'Sound Power'!$AH22+'ModelParams Lw'!V$37,IF($AI22=150,'ModelParams Lw'!V$38*'Sound Power'!$AH22^2+'ModelParams Lw'!V$39*'Sound Power'!$AH22+'ModelParams Lw'!V$40,'ModelParams Lw'!V$41*'Sound Power'!$AH22^2+'ModelParams Lw'!V$42*'Sound Power'!$AH22+'ModelParams Lw'!V$43))</f>
        <v>#N/A</v>
      </c>
      <c r="AQ22" s="26" t="e">
        <f>IF($AI22=100,'ModelParams Lw'!W$35*'Sound Power'!$AH22^2+'ModelParams Lw'!W$36*'Sound Power'!$AH22+'ModelParams Lw'!W$37,IF($AI22=150,'ModelParams Lw'!W$38*'Sound Power'!$AH22^2+'ModelParams Lw'!W$39*'Sound Power'!$AH22+'ModelParams Lw'!W$40,'ModelParams Lw'!W$41*'Sound Power'!$AH22^2+'ModelParams Lw'!W$42*'Sound Power'!$AH22+'ModelParams Lw'!W$43))</f>
        <v>#N/A</v>
      </c>
      <c r="AR22" s="26" t="e">
        <f t="shared" si="8"/>
        <v>#VALUE!</v>
      </c>
      <c r="AS22" s="26" t="e">
        <f>IF(26.83*LN($AJ22)-11.791-'ModelParams Lw'!B$35&lt;0,0,26.83*LN($AJ22)-11.791-'ModelParams Lw'!B$35)</f>
        <v>#DIV/0!</v>
      </c>
      <c r="AT22" s="26" t="e">
        <f>IF(26.83*LN($AJ22)-11.791-'ModelParams Lw'!C$35&lt;0,0,26.83*LN($AJ22)-11.791-'ModelParams Lw'!C$35)</f>
        <v>#DIV/0!</v>
      </c>
      <c r="AU22" s="26" t="e">
        <f>IF(26.83*LN($AJ22)-11.791-'ModelParams Lw'!D$35&lt;0,0,26.83*LN($AJ22)-11.791-'ModelParams Lw'!D$35)</f>
        <v>#DIV/0!</v>
      </c>
      <c r="AV22" s="26" t="e">
        <f>IF(26.83*LN($AJ22)-11.791-'ModelParams Lw'!E$35&lt;0,0,26.83*LN($AJ22)-11.791-'ModelParams Lw'!E$35)</f>
        <v>#DIV/0!</v>
      </c>
      <c r="AW22" s="26" t="e">
        <f>IF(26.83*LN($AJ22)-11.791-'ModelParams Lw'!F$35&lt;0,0,26.83*LN($AJ22)-11.791-'ModelParams Lw'!F$35)</f>
        <v>#DIV/0!</v>
      </c>
      <c r="AX22" s="26" t="e">
        <f>IF(26.83*LN($AJ22)-11.791-'ModelParams Lw'!G$35&lt;0,0,26.83*LN($AJ22)-11.791-'ModelParams Lw'!G$35)</f>
        <v>#DIV/0!</v>
      </c>
      <c r="AY22" s="26" t="e">
        <f>IF(26.83*LN($AJ22)-11.791-'ModelParams Lw'!H$35&lt;0,0,26.83*LN($AJ22)-11.791-'ModelParams Lw'!H$35)</f>
        <v>#DIV/0!</v>
      </c>
      <c r="AZ22" s="26" t="e">
        <f>IF(26.83*LN($AJ22)-11.791-'ModelParams Lw'!I$35&lt;0,0,26.83*LN($AJ22)-11.791-'ModelParams Lw'!I$35)</f>
        <v>#DIV/0!</v>
      </c>
      <c r="BA22" s="26" t="e">
        <f t="shared" si="9"/>
        <v>#DIV/0!</v>
      </c>
      <c r="BB22" s="26" t="e">
        <f t="shared" si="10"/>
        <v>#DIV/0!</v>
      </c>
      <c r="BC22" s="26" t="e">
        <f t="shared" si="11"/>
        <v>#DIV/0!</v>
      </c>
      <c r="BD22" s="26" t="e">
        <f t="shared" si="12"/>
        <v>#DIV/0!</v>
      </c>
      <c r="BE22" s="26" t="e">
        <f t="shared" si="13"/>
        <v>#DIV/0!</v>
      </c>
      <c r="BF22" s="26" t="e">
        <f t="shared" si="14"/>
        <v>#DIV/0!</v>
      </c>
      <c r="BG22" s="26" t="e">
        <f t="shared" si="15"/>
        <v>#DIV/0!</v>
      </c>
      <c r="BH22" s="26" t="e">
        <f t="shared" si="16"/>
        <v>#DIV/0!</v>
      </c>
      <c r="BI22" s="26" t="e">
        <f>10*LOG10(IF(BA22="",0,POWER(10,((BA22+'ModelParams Lw'!$O$4)/10))) +IF(BB22="",0,POWER(10,((BB22+'ModelParams Lw'!$P$4)/10))) +IF(BC22="",0,POWER(10,((BC22+'ModelParams Lw'!$Q$4)/10))) +IF(BD22="",0,POWER(10,((BD22+'ModelParams Lw'!$R$4)/10))) +IF(BE22="",0,POWER(10,((BE22+'ModelParams Lw'!$S$4)/10))) +IF(BF22="",0,POWER(10,((BF22+'ModelParams Lw'!$T$4)/10))) +IF(BG22="",0,POWER(10,((BG22+'ModelParams Lw'!$U$4)/10)))+IF(BH22="",0,POWER(10,((BH22+'ModelParams Lw'!$V$4)/10))))</f>
        <v>#DIV/0!</v>
      </c>
      <c r="BJ22" s="26" t="e">
        <f t="shared" si="17"/>
        <v>#DIV/0!</v>
      </c>
      <c r="BK22" s="26" t="e">
        <f>(BA22-'ModelParams Lw'!O$10)/'ModelParams Lw'!O$11</f>
        <v>#DIV/0!</v>
      </c>
      <c r="BL22" s="26" t="e">
        <f>(BB22-'ModelParams Lw'!P$10)/'ModelParams Lw'!P$11</f>
        <v>#DIV/0!</v>
      </c>
      <c r="BM22" s="26" t="e">
        <f>(BC22-'ModelParams Lw'!Q$10)/'ModelParams Lw'!Q$11</f>
        <v>#DIV/0!</v>
      </c>
      <c r="BN22" s="26" t="e">
        <f>(BD22-'ModelParams Lw'!R$10)/'ModelParams Lw'!R$11</f>
        <v>#DIV/0!</v>
      </c>
      <c r="BO22" s="26" t="e">
        <f>(BE22-'ModelParams Lw'!S$10)/'ModelParams Lw'!S$11</f>
        <v>#DIV/0!</v>
      </c>
      <c r="BP22" s="26" t="e">
        <f>(BF22-'ModelParams Lw'!T$10)/'ModelParams Lw'!T$11</f>
        <v>#DIV/0!</v>
      </c>
      <c r="BQ22" s="26" t="e">
        <f>(BG22-'ModelParams Lw'!U$10)/'ModelParams Lw'!U$11</f>
        <v>#DIV/0!</v>
      </c>
      <c r="BR22" s="26" t="e">
        <f>(BH22-'ModelParams Lw'!V$10)/'ModelParams Lw'!V$11</f>
        <v>#DIV/0!</v>
      </c>
      <c r="BS22" s="23" t="e">
        <f>IF(Calcul!$E27="SW",DEGREES(ACOS(1-(1/'ModelParams Lw'!C$25*SQRT(0.5*1.2/'Sound Power'!$C22)*('Sound Power'!$B22/3600)/('Sound Power'!$D22)/('Sound Power'!$F22)))),DEGREES(ACOS(1-(1/'ModelParams Lw'!C$29*SQRT(0.5*1.2/'Sound Power'!$C22)*('Sound Power'!$B22/3600)/('Sound Power'!$D22)/('Sound Power'!$F22)))))</f>
        <v>#DIV/0!</v>
      </c>
      <c r="BT22" s="23" t="e">
        <f>IF(Calcul!$E27="SW",DEGREES(ACOS(1-(1/'ModelParams Lw'!D$25*SQRT(0.5*1.2/'Sound Power'!$C22)*('Sound Power'!$B22/3600)/('Sound Power'!$D22)/('Sound Power'!$F22)))),DEGREES(ACOS(1-(1/'ModelParams Lw'!D$29*SQRT(0.5*1.2/'Sound Power'!$C22)*('Sound Power'!$B22/3600)/('Sound Power'!$D22)/('Sound Power'!$F22)))))</f>
        <v>#DIV/0!</v>
      </c>
      <c r="BU22" s="23" t="e">
        <f>IF(Calcul!$E27="SW",DEGREES(ACOS(1-(1/'ModelParams Lw'!E$25*SQRT(0.5*1.2/'Sound Power'!$C22)*('Sound Power'!$B22/3600)/('Sound Power'!$D22)/('Sound Power'!$F22)))),DEGREES(ACOS(1-(1/'ModelParams Lw'!E$29*SQRT(0.5*1.2/'Sound Power'!$C22)*('Sound Power'!$B22/3600)/('Sound Power'!$D22)/('Sound Power'!$F22)))))</f>
        <v>#DIV/0!</v>
      </c>
      <c r="BV22" s="23" t="e">
        <f>IF(Calcul!$E27="SW",DEGREES(ACOS(1-(1/'ModelParams Lw'!F$25*SQRT(0.5*1.2/'Sound Power'!$C22)*('Sound Power'!$B22/3600)/('Sound Power'!$D22)/('Sound Power'!$F22)))),DEGREES(ACOS(1-(1/'ModelParams Lw'!F$29*SQRT(0.5*1.2/'Sound Power'!$C22)*('Sound Power'!$B22/3600)/('Sound Power'!$D22)/('Sound Power'!$F22)))))</f>
        <v>#DIV/0!</v>
      </c>
      <c r="BW22" s="23" t="e">
        <f>IF(Calcul!$E27="SW",DEGREES(ACOS(1-(1/'ModelParams Lw'!G$25*SQRT(0.5*1.2/'Sound Power'!$C22)*('Sound Power'!$B22/3600)/('Sound Power'!$D22)/('Sound Power'!$F22)))),DEGREES(ACOS(1-(1/'ModelParams Lw'!G$29*SQRT(0.5*1.2/'Sound Power'!$C22)*('Sound Power'!$B22/3600)/('Sound Power'!$D22)/('Sound Power'!$F22)))))</f>
        <v>#DIV/0!</v>
      </c>
      <c r="BX22" s="23" t="e">
        <f>IF(Calcul!$E27="SW",DEGREES(ACOS(1-(1/'ModelParams Lw'!H$25*SQRT(0.5*1.2/'Sound Power'!$C22)*('Sound Power'!$B22/3600)/('Sound Power'!$D22)/('Sound Power'!$F22)))),DEGREES(ACOS(1-(1/'ModelParams Lw'!H$29*SQRT(0.5*1.2/'Sound Power'!$C22)*('Sound Power'!$B22/3600)/('Sound Power'!$D22)/('Sound Power'!$F22)))))</f>
        <v>#DIV/0!</v>
      </c>
      <c r="BY22" s="23" t="e">
        <f>IF(Calcul!$E27="SW",DEGREES(ACOS(1-(1/'ModelParams Lw'!I$25*SQRT(0.5*1.2/'Sound Power'!$C22)*('Sound Power'!$B22/3600)/('Sound Power'!$D22)/('Sound Power'!$F22)))),DEGREES(ACOS(1-(1/'ModelParams Lw'!I$29*SQRT(0.5*1.2/'Sound Power'!$C22)*('Sound Power'!$B22/3600)/('Sound Power'!$D22)/('Sound Power'!$F22)))))</f>
        <v>#DIV/0!</v>
      </c>
      <c r="BZ22" s="23" t="e">
        <f>IF(Calcul!$E27="SW",DEGREES(ACOS(1-(1/'ModelParams Lw'!J$25*SQRT(0.5*1.2/'Sound Power'!$C22)*('Sound Power'!$B22/3600)/('Sound Power'!$D22)/('Sound Power'!$F22)))),DEGREES(ACOS(1-(1/'ModelParams Lw'!J$29*SQRT(0.5*1.2/'Sound Power'!$C22)*('Sound Power'!$B22/3600)/('Sound Power'!$D22)/('Sound Power'!$F22)))))</f>
        <v>#DIV/0!</v>
      </c>
      <c r="CA22" s="26" t="e">
        <f>IF(Calcul!$E27="SW",'ModelParams Lw'!C$22+'ModelParams Lw'!C$23*LOG('Sound Power'!$D22/'Sound Power'!$E22)+'ModelParams Lw'!C$24*LN('Sound Power'!BS22),IF('ModelParams Lw'!C$26+'ModelParams Lw'!C$27*LOG('Sound Power'!$D22/'Sound Power'!$E22)+'ModelParams Lw'!C$28*LN('Sound Power'!BS22)&lt;'ModelParams Lw'!C$22+'ModelParams Lw'!C$23*LOG('Sound Power'!$D22/'Sound Power'!$E22)+'ModelParams Lw'!C$24*LN('Sound Power'!BS22),'ModelParams Lw'!C$22+'ModelParams Lw'!C$23*LOG('Sound Power'!$D22/'Sound Power'!$E22)+'ModelParams Lw'!C$24*LN('Sound Power'!BS22),'ModelParams Lw'!C$26+'ModelParams Lw'!C$27*LOG('Sound Power'!$D22/'Sound Power'!$E22)+'ModelParams Lw'!C$28*LN('Sound Power'!BS22)))</f>
        <v>#DIV/0!</v>
      </c>
      <c r="CB22" s="26" t="e">
        <f>IF(Calcul!$E27="SW",'ModelParams Lw'!D$22+'ModelParams Lw'!D$23*LOG('Sound Power'!$D22/'Sound Power'!$E22)+'ModelParams Lw'!D$24*LN('Sound Power'!BT22),IF('ModelParams Lw'!D$26+'ModelParams Lw'!D$27*LOG('Sound Power'!$D22/'Sound Power'!$E22)+'ModelParams Lw'!D$28*LN('Sound Power'!BT22)&lt;'ModelParams Lw'!D$22+'ModelParams Lw'!D$23*LOG('Sound Power'!$D22/'Sound Power'!$E22)+'ModelParams Lw'!D$24*LN('Sound Power'!BT22),'ModelParams Lw'!D$22+'ModelParams Lw'!D$23*LOG('Sound Power'!$D22/'Sound Power'!$E22)+'ModelParams Lw'!D$24*LN('Sound Power'!BT22),'ModelParams Lw'!D$26+'ModelParams Lw'!D$27*LOG('Sound Power'!$D22/'Sound Power'!$E22)+'ModelParams Lw'!D$28*LN('Sound Power'!BT22)))</f>
        <v>#DIV/0!</v>
      </c>
      <c r="CC22" s="26" t="e">
        <f>IF(Calcul!$E27="SW",'ModelParams Lw'!E$22+'ModelParams Lw'!E$23*LOG('Sound Power'!$D22/'Sound Power'!$E22)+'ModelParams Lw'!E$24*LN('Sound Power'!BU22),IF('ModelParams Lw'!E$26+'ModelParams Lw'!E$27*LOG('Sound Power'!$D22/'Sound Power'!$E22)+'ModelParams Lw'!E$28*LN('Sound Power'!BU22)&lt;'ModelParams Lw'!E$22+'ModelParams Lw'!E$23*LOG('Sound Power'!$D22/'Sound Power'!$E22)+'ModelParams Lw'!E$24*LN('Sound Power'!BU22),'ModelParams Lw'!E$22+'ModelParams Lw'!E$23*LOG('Sound Power'!$D22/'Sound Power'!$E22)+'ModelParams Lw'!E$24*LN('Sound Power'!BU22),'ModelParams Lw'!E$26+'ModelParams Lw'!E$27*LOG('Sound Power'!$D22/'Sound Power'!$E22)+'ModelParams Lw'!E$28*LN('Sound Power'!BU22)))</f>
        <v>#DIV/0!</v>
      </c>
      <c r="CD22" s="26" t="e">
        <f>IF(Calcul!$E27="SW",'ModelParams Lw'!F$22+'ModelParams Lw'!F$23*LOG('Sound Power'!$D22/'Sound Power'!$E22)+'ModelParams Lw'!F$24*LN('Sound Power'!BV22),IF('ModelParams Lw'!F$26+'ModelParams Lw'!F$27*LOG('Sound Power'!$D22/'Sound Power'!$E22)+'ModelParams Lw'!F$28*LN('Sound Power'!BV22)&lt;'ModelParams Lw'!F$22+'ModelParams Lw'!F$23*LOG('Sound Power'!$D22/'Sound Power'!$E22)+'ModelParams Lw'!F$24*LN('Sound Power'!BV22),'ModelParams Lw'!F$22+'ModelParams Lw'!F$23*LOG('Sound Power'!$D22/'Sound Power'!$E22)+'ModelParams Lw'!F$24*LN('Sound Power'!BV22),'ModelParams Lw'!F$26+'ModelParams Lw'!F$27*LOG('Sound Power'!$D22/'Sound Power'!$E22)+'ModelParams Lw'!F$28*LN('Sound Power'!BV22)))</f>
        <v>#DIV/0!</v>
      </c>
      <c r="CE22" s="26" t="e">
        <f>IF(Calcul!$E27="SW",'ModelParams Lw'!G$22+'ModelParams Lw'!G$23*LOG('Sound Power'!$D22/'Sound Power'!$E22)+'ModelParams Lw'!G$24*LN('Sound Power'!BW22),IF('ModelParams Lw'!G$26+'ModelParams Lw'!G$27*LOG('Sound Power'!$D22/'Sound Power'!$E22)+'ModelParams Lw'!G$28*LN('Sound Power'!BW22)&lt;'ModelParams Lw'!G$22+'ModelParams Lw'!G$23*LOG('Sound Power'!$D22/'Sound Power'!$E22)+'ModelParams Lw'!G$24*LN('Sound Power'!BW22),'ModelParams Lw'!G$22+'ModelParams Lw'!G$23*LOG('Sound Power'!$D22/'Sound Power'!$E22)+'ModelParams Lw'!G$24*LN('Sound Power'!BW22),'ModelParams Lw'!G$26+'ModelParams Lw'!G$27*LOG('Sound Power'!$D22/'Sound Power'!$E22)+'ModelParams Lw'!G$28*LN('Sound Power'!BW22)))</f>
        <v>#DIV/0!</v>
      </c>
      <c r="CF22" s="26" t="e">
        <f>IF(Calcul!$E27="SW",'ModelParams Lw'!H$22+'ModelParams Lw'!H$23*LOG('Sound Power'!$D22/'Sound Power'!$E22)+'ModelParams Lw'!H$24*LN('Sound Power'!BX22),IF('ModelParams Lw'!H$26+'ModelParams Lw'!H$27*LOG('Sound Power'!$D22/'Sound Power'!$E22)+'ModelParams Lw'!H$28*LN('Sound Power'!BX22)&lt;'ModelParams Lw'!H$22+'ModelParams Lw'!H$23*LOG('Sound Power'!$D22/'Sound Power'!$E22)+'ModelParams Lw'!H$24*LN('Sound Power'!BX22),'ModelParams Lw'!H$22+'ModelParams Lw'!H$23*LOG('Sound Power'!$D22/'Sound Power'!$E22)+'ModelParams Lw'!H$24*LN('Sound Power'!BX22),'ModelParams Lw'!H$26+'ModelParams Lw'!H$27*LOG('Sound Power'!$D22/'Sound Power'!$E22)+'ModelParams Lw'!H$28*LN('Sound Power'!BX22)))</f>
        <v>#DIV/0!</v>
      </c>
      <c r="CG22" s="26" t="e">
        <f>IF(Calcul!$E27="SW",'ModelParams Lw'!I$22+'ModelParams Lw'!I$23*LOG('Sound Power'!$D22/'Sound Power'!$E22)+'ModelParams Lw'!I$24*LN('Sound Power'!BY22),IF('ModelParams Lw'!I$26+'ModelParams Lw'!I$27*LOG('Sound Power'!$D22/'Sound Power'!$E22)+'ModelParams Lw'!I$28*LN('Sound Power'!BY22)&lt;'ModelParams Lw'!I$22+'ModelParams Lw'!I$23*LOG('Sound Power'!$D22/'Sound Power'!$E22)+'ModelParams Lw'!I$24*LN('Sound Power'!BY22),'ModelParams Lw'!I$22+'ModelParams Lw'!I$23*LOG('Sound Power'!$D22/'Sound Power'!$E22)+'ModelParams Lw'!I$24*LN('Sound Power'!BY22),'ModelParams Lw'!I$26+'ModelParams Lw'!I$27*LOG('Sound Power'!$D22/'Sound Power'!$E22)+'ModelParams Lw'!I$28*LN('Sound Power'!BY22)))</f>
        <v>#DIV/0!</v>
      </c>
      <c r="CH22" s="26" t="e">
        <f>IF(Calcul!$E27="SW",'ModelParams Lw'!J$22+'ModelParams Lw'!J$23*LOG('Sound Power'!$D22/'Sound Power'!$E22)+'ModelParams Lw'!J$24*LN('Sound Power'!BZ22),IF('ModelParams Lw'!J$26+'ModelParams Lw'!J$27*LOG('Sound Power'!$D22/'Sound Power'!$E22)+'ModelParams Lw'!J$28*LN('Sound Power'!BZ22)&lt;'ModelParams Lw'!J$22+'ModelParams Lw'!J$23*LOG('Sound Power'!$D22/'Sound Power'!$E22)+'ModelParams Lw'!J$24*LN('Sound Power'!BZ22),'ModelParams Lw'!J$22+'ModelParams Lw'!J$23*LOG('Sound Power'!$D22/'Sound Power'!$E22)+'ModelParams Lw'!J$24*LN('Sound Power'!BZ22),'ModelParams Lw'!J$26+'ModelParams Lw'!J$27*LOG('Sound Power'!$D22/'Sound Power'!$E22)+'ModelParams Lw'!J$28*LN('Sound Power'!BZ22)))</f>
        <v>#DIV/0!</v>
      </c>
      <c r="CI22" s="26" t="e">
        <f t="shared" si="25"/>
        <v>#DIV/0!</v>
      </c>
      <c r="CJ22" s="26" t="e">
        <f t="shared" si="18"/>
        <v>#DIV/0!</v>
      </c>
      <c r="CK22" s="26" t="e">
        <f t="shared" si="19"/>
        <v>#DIV/0!</v>
      </c>
      <c r="CL22" s="26" t="e">
        <f t="shared" si="26"/>
        <v>#DIV/0!</v>
      </c>
      <c r="CM22" s="26" t="e">
        <f t="shared" si="20"/>
        <v>#DIV/0!</v>
      </c>
      <c r="CN22" s="26" t="e">
        <f t="shared" si="21"/>
        <v>#DIV/0!</v>
      </c>
      <c r="CO22" s="26" t="e">
        <f t="shared" si="22"/>
        <v>#DIV/0!</v>
      </c>
      <c r="CP22" s="26" t="e">
        <f t="shared" si="23"/>
        <v>#DIV/0!</v>
      </c>
      <c r="CQ22" s="26" t="e">
        <f>10*LOG10(IF(CI22="",0,POWER(10,((CI22+'ModelParams Lw'!$O$4)/10))) +IF(CJ22="",0,POWER(10,((CJ22+'ModelParams Lw'!$P$4)/10))) +IF(CK22="",0,POWER(10,((CK22+'ModelParams Lw'!$Q$4)/10))) +IF(CL22="",0,POWER(10,((CL22+'ModelParams Lw'!$R$4)/10))) +IF(CM22="",0,POWER(10,((CM22+'ModelParams Lw'!$S$4)/10))) +IF(CN22="",0,POWER(10,((CN22+'ModelParams Lw'!$T$4)/10))) +IF(CO22="",0,POWER(10,((CO22+'ModelParams Lw'!$U$4)/10)))+IF(CP22="",0,POWER(10,((CP22+'ModelParams Lw'!$V$4)/10))))</f>
        <v>#DIV/0!</v>
      </c>
      <c r="CR22" s="26" t="e">
        <f t="shared" si="24"/>
        <v>#DIV/0!</v>
      </c>
      <c r="CS22" s="26" t="e">
        <f>(CI22-'ModelParams Lw'!$O$10)/'ModelParams Lw'!$O$11</f>
        <v>#DIV/0!</v>
      </c>
      <c r="CT22" s="26" t="e">
        <f>(CJ22-'ModelParams Lw'!$P$10)/'ModelParams Lw'!$P$11</f>
        <v>#DIV/0!</v>
      </c>
      <c r="CU22" s="26" t="e">
        <f>(CK22-'ModelParams Lw'!$Q$10)/'ModelParams Lw'!$Q$11</f>
        <v>#DIV/0!</v>
      </c>
      <c r="CV22" s="26" t="e">
        <f>(CL22-'ModelParams Lw'!$R$10)/'ModelParams Lw'!$R$11</f>
        <v>#DIV/0!</v>
      </c>
      <c r="CW22" s="26" t="e">
        <f>(CM22-'ModelParams Lw'!$S$10)/'ModelParams Lw'!$S$11</f>
        <v>#DIV/0!</v>
      </c>
      <c r="CX22" s="26" t="e">
        <f>(CN22-'ModelParams Lw'!$T$10)/'ModelParams Lw'!$T$11</f>
        <v>#DIV/0!</v>
      </c>
      <c r="CY22" s="26" t="e">
        <f>(CO22-'ModelParams Lw'!$U$10)/'ModelParams Lw'!$U$11</f>
        <v>#DIV/0!</v>
      </c>
      <c r="CZ22" s="26" t="e">
        <f>(CP22-'ModelParams Lw'!$V$10)/'ModelParams Lw'!$V$11</f>
        <v>#DIV/0!</v>
      </c>
    </row>
    <row r="23" spans="1:104" x14ac:dyDescent="0.2">
      <c r="A23" s="13">
        <f>Calcul!A28</f>
        <v>0</v>
      </c>
      <c r="B23" s="13">
        <f t="shared" si="2"/>
        <v>0</v>
      </c>
      <c r="C23" s="13">
        <f>Calcul!B28</f>
        <v>0</v>
      </c>
      <c r="D23" s="13">
        <f>Calcul!C28/1000</f>
        <v>0</v>
      </c>
      <c r="E23" s="13">
        <f>Calcul!D28/1000</f>
        <v>0</v>
      </c>
      <c r="F23" s="13">
        <f t="shared" si="3"/>
        <v>0</v>
      </c>
      <c r="G23" s="23" t="e">
        <f>DEGREES(ACOS(1-(1/'ModelParams Lw'!B$15*SQRT(0.5*1.2/'Sound Power'!$C23)*('Sound Power'!$B23/3600)/('Sound Power'!$D23)/('Sound Power'!$F23))))</f>
        <v>#DIV/0!</v>
      </c>
      <c r="H23" s="23" t="e">
        <f>DEGREES(ACOS(1-(1/'ModelParams Lw'!C$15*SQRT(0.5*1.2/'Sound Power'!$C23)*('Sound Power'!$B23/3600)/('Sound Power'!$D23)/('Sound Power'!$F23))))</f>
        <v>#DIV/0!</v>
      </c>
      <c r="I23" s="23" t="e">
        <f>DEGREES(ACOS(1-(1/'ModelParams Lw'!D$15*SQRT(0.5*1.2/'Sound Power'!$C23)*('Sound Power'!$B23/3600)/('Sound Power'!$D23)/('Sound Power'!$F23))))</f>
        <v>#DIV/0!</v>
      </c>
      <c r="J23" s="23" t="e">
        <f>DEGREES(ACOS(1-(1/'ModelParams Lw'!E$15*SQRT(0.5*1.2/'Sound Power'!$C23)*('Sound Power'!$B23/3600)/('Sound Power'!$D23)/('Sound Power'!$F23))))</f>
        <v>#DIV/0!</v>
      </c>
      <c r="K23" s="23" t="e">
        <f>DEGREES(ACOS(1-(1/'ModelParams Lw'!F$15*SQRT(0.5*1.2/'Sound Power'!$C23)*('Sound Power'!$B23/3600)/('Sound Power'!$D23)/('Sound Power'!$F23))))</f>
        <v>#DIV/0!</v>
      </c>
      <c r="L23" s="23" t="e">
        <f>DEGREES(ACOS(1-(1/'ModelParams Lw'!G$15*SQRT(0.5*1.2/'Sound Power'!$C23)*('Sound Power'!$B23/3600)/('Sound Power'!$D23)/('Sound Power'!$F23))))</f>
        <v>#DIV/0!</v>
      </c>
      <c r="M23" s="23" t="e">
        <f>DEGREES(ACOS(1-(1/'ModelParams Lw'!H$15*SQRT(0.5*1.2/'Sound Power'!$C23)*('Sound Power'!$B23/3600)/('Sound Power'!$D23)/('Sound Power'!$F23))))</f>
        <v>#DIV/0!</v>
      </c>
      <c r="N23" s="23" t="e">
        <f>DEGREES(ACOS(1-(1/'ModelParams Lw'!I$15*SQRT(0.5*1.2/'Sound Power'!$C23)*('Sound Power'!$B23/3600)/('Sound Power'!$D23)/('Sound Power'!$F23))))</f>
        <v>#DIV/0!</v>
      </c>
      <c r="O23" s="26" t="e">
        <f>('ModelParams Lw'!B$4*LN('Sound Power'!G23)/(1+EXP(-('Sound Power'!$D23*1000+'ModelParams Lw'!B$6)/'ModelParams Lw'!B$7))+'ModelParams Lw'!B$5)*LN('Sound Power'!$B23)-('ModelParams Lw'!B$8+'ModelParams Lw'!B$9*$D23+'ModelParams Lw'!B$10*'Sound Power'!$F23^'ModelParams Lw'!B$14+'ModelParams Lw'!B$11*LN('Sound Power'!G23)+'ModelParams Lw'!B$12*'Sound Power'!$D23*'Sound Power'!$F23+'ModelParams Lw'!B$13*'Sound Power'!$D23*LN('Sound Power'!G23))</f>
        <v>#DIV/0!</v>
      </c>
      <c r="P23" s="26" t="e">
        <f>('ModelParams Lw'!C$4*LN('Sound Power'!H23)/(1+EXP(-('Sound Power'!$D23*1000+'ModelParams Lw'!C$6)/'ModelParams Lw'!C$7))+'ModelParams Lw'!C$5)*LN('Sound Power'!$B23)-('ModelParams Lw'!C$8+'ModelParams Lw'!C$9*$D23+'ModelParams Lw'!C$10*'Sound Power'!$F23^'ModelParams Lw'!C$14+'ModelParams Lw'!C$11*LN('Sound Power'!H23)+'ModelParams Lw'!C$12*'Sound Power'!$D23*'Sound Power'!$F23+'ModelParams Lw'!C$13*'Sound Power'!$D23*LN('Sound Power'!H23))</f>
        <v>#DIV/0!</v>
      </c>
      <c r="Q23" s="26" t="e">
        <f>('ModelParams Lw'!D$4*LN('Sound Power'!I23)/(1+EXP(-('Sound Power'!$D23*1000+'ModelParams Lw'!D$6)/'ModelParams Lw'!D$7))+'ModelParams Lw'!D$5)*LN('Sound Power'!$B23)-('ModelParams Lw'!D$8+'ModelParams Lw'!D$9*$D23+'ModelParams Lw'!D$10*'Sound Power'!$F23^'ModelParams Lw'!D$14+'ModelParams Lw'!D$11*LN('Sound Power'!I23)+'ModelParams Lw'!D$12*'Sound Power'!$D23*'Sound Power'!$F23+'ModelParams Lw'!D$13*'Sound Power'!$D23*LN('Sound Power'!I23))</f>
        <v>#DIV/0!</v>
      </c>
      <c r="R23" s="26" t="e">
        <f>('ModelParams Lw'!E$4*LN('Sound Power'!J23)/(1+EXP(-('Sound Power'!$D23*1000+'ModelParams Lw'!E$6)/'ModelParams Lw'!E$7))+'ModelParams Lw'!E$5)*LN('Sound Power'!$B23)-('ModelParams Lw'!E$8+'ModelParams Lw'!E$9*$D23+'ModelParams Lw'!E$10*'Sound Power'!$F23^'ModelParams Lw'!E$14+'ModelParams Lw'!E$11*LN('Sound Power'!J23)+'ModelParams Lw'!E$12*'Sound Power'!$D23*'Sound Power'!$F23+'ModelParams Lw'!E$13*'Sound Power'!$D23*LN('Sound Power'!J23))</f>
        <v>#DIV/0!</v>
      </c>
      <c r="S23" s="26" t="e">
        <f>('ModelParams Lw'!F$4*LN('Sound Power'!K23)/(1+EXP(-('Sound Power'!$D23*1000+'ModelParams Lw'!F$6)/'ModelParams Lw'!F$7))+'ModelParams Lw'!F$5)*LN('Sound Power'!$B23)-('ModelParams Lw'!F$8+'ModelParams Lw'!F$9*$D23+'ModelParams Lw'!F$10*'Sound Power'!$F23^'ModelParams Lw'!F$14+'ModelParams Lw'!F$11*LN('Sound Power'!K23)+'ModelParams Lw'!F$12*'Sound Power'!$D23*'Sound Power'!$F23+'ModelParams Lw'!F$13*'Sound Power'!$D23*LN('Sound Power'!K23))</f>
        <v>#DIV/0!</v>
      </c>
      <c r="T23" s="26" t="e">
        <f>('ModelParams Lw'!G$4*LN('Sound Power'!L23)/(1+EXP(-('Sound Power'!$D23*1000+'ModelParams Lw'!G$6)/'ModelParams Lw'!G$7))+'ModelParams Lw'!G$5)*LN('Sound Power'!$B23)-('ModelParams Lw'!G$8+'ModelParams Lw'!G$9*$D23+'ModelParams Lw'!G$10*'Sound Power'!$F23^'ModelParams Lw'!G$14+'ModelParams Lw'!G$11*LN('Sound Power'!L23)+'ModelParams Lw'!G$12*'Sound Power'!$D23*'Sound Power'!$F23+'ModelParams Lw'!G$13*'Sound Power'!$D23*LN('Sound Power'!L23))</f>
        <v>#DIV/0!</v>
      </c>
      <c r="U23" s="26" t="e">
        <f>('ModelParams Lw'!H$4*LN('Sound Power'!M23)/(1+EXP(-('Sound Power'!$D23*1000+'ModelParams Lw'!H$6)/'ModelParams Lw'!H$7))+'ModelParams Lw'!H$5)*LN('Sound Power'!$B23)-('ModelParams Lw'!H$8+'ModelParams Lw'!H$9*$D23+'ModelParams Lw'!H$10*'Sound Power'!$F23^'ModelParams Lw'!H$14+'ModelParams Lw'!H$11*LN('Sound Power'!M23)+'ModelParams Lw'!H$12*'Sound Power'!$D23*'Sound Power'!$F23+'ModelParams Lw'!H$13*'Sound Power'!$D23*LN('Sound Power'!M23))</f>
        <v>#DIV/0!</v>
      </c>
      <c r="V23" s="26" t="e">
        <f>('ModelParams Lw'!I$4*LN('Sound Power'!N23)/(1+EXP(-('Sound Power'!$D23*1000+'ModelParams Lw'!I$6)/'ModelParams Lw'!I$7))+'ModelParams Lw'!I$5)*LN('Sound Power'!$B23)-('ModelParams Lw'!I$8+'ModelParams Lw'!I$9*$D23+'ModelParams Lw'!I$10*'Sound Power'!$F23^'ModelParams Lw'!I$14+'ModelParams Lw'!I$11*LN('Sound Power'!N23)+'ModelParams Lw'!I$12*'Sound Power'!$D23*'Sound Power'!$F23+'ModelParams Lw'!I$13*'Sound Power'!$D23*LN('Sound Power'!N23))</f>
        <v>#DIV/0!</v>
      </c>
      <c r="W23" s="26" t="e">
        <f>10*LOG10(IF(O23="",0,POWER(10,((O23+'ModelParams Lw'!$O$4)/10))) +IF(P23="",0,POWER(10,((P23+'ModelParams Lw'!$P$4)/10))) +IF(Q23="",0,POWER(10,((Q23+'ModelParams Lw'!$Q$4)/10))) +IF(R23="",0,POWER(10,((R23+'ModelParams Lw'!$R$4)/10))) +IF(S23="",0,POWER(10,((S23+'ModelParams Lw'!$S$4)/10))) +IF(T23="",0,POWER(10,((T23+'ModelParams Lw'!$T$4)/10))) +IF(U23="",0,POWER(10,((U23+'ModelParams Lw'!$U$4)/10)))+IF(V23="",0,POWER(10,((V23+'ModelParams Lw'!$V$4)/10))))</f>
        <v>#DIV/0!</v>
      </c>
      <c r="X23" s="26" t="e">
        <f t="shared" si="4"/>
        <v>#DIV/0!</v>
      </c>
      <c r="Y23" s="26" t="e">
        <f>(O23-'ModelParams Lw'!O$10)/'ModelParams Lw'!O$11</f>
        <v>#DIV/0!</v>
      </c>
      <c r="Z23" s="26" t="e">
        <f>(P23-'ModelParams Lw'!P$10)/'ModelParams Lw'!P$11</f>
        <v>#DIV/0!</v>
      </c>
      <c r="AA23" s="26" t="e">
        <f>(Q23-'ModelParams Lw'!Q$10)/'ModelParams Lw'!Q$11</f>
        <v>#DIV/0!</v>
      </c>
      <c r="AB23" s="26" t="e">
        <f>(R23-'ModelParams Lw'!R$10)/'ModelParams Lw'!R$11</f>
        <v>#DIV/0!</v>
      </c>
      <c r="AC23" s="26" t="e">
        <f>(S23-'ModelParams Lw'!S$10)/'ModelParams Lw'!S$11</f>
        <v>#DIV/0!</v>
      </c>
      <c r="AD23" s="26" t="e">
        <f>(T23-'ModelParams Lw'!T$10)/'ModelParams Lw'!T$11</f>
        <v>#DIV/0!</v>
      </c>
      <c r="AE23" s="26" t="e">
        <f>(U23-'ModelParams Lw'!U$10)/'ModelParams Lw'!U$11</f>
        <v>#DIV/0!</v>
      </c>
      <c r="AF23" s="26" t="e">
        <f>(V23-'ModelParams Lw'!V$10)/'ModelParams Lw'!V$11</f>
        <v>#DIV/0!</v>
      </c>
      <c r="AG23" s="26" t="e">
        <f t="shared" si="5"/>
        <v>#DIV/0!</v>
      </c>
      <c r="AH23" s="26" t="e">
        <f>VLOOKUP(D23*1000,'ModelParams Lw'!$A$38:$D$58,4)</f>
        <v>#N/A</v>
      </c>
      <c r="AI23" s="56" t="e">
        <f>VLOOKUP(D23*1000,'ModelParams Lw'!$A$38:$D$58,2)</f>
        <v>#N/A</v>
      </c>
      <c r="AJ23" s="46" t="e">
        <f t="shared" si="6"/>
        <v>#DIV/0!</v>
      </c>
      <c r="AK23" s="26" t="e">
        <f t="shared" si="7"/>
        <v>#VALUE!</v>
      </c>
      <c r="AL23" s="26" t="e">
        <f>IF($AI23=100,'ModelParams Lw'!R$35*'Sound Power'!$AH23^2+'ModelParams Lw'!R$36*'Sound Power'!$AH23+'ModelParams Lw'!R$37,IF($AI23=150,'ModelParams Lw'!R$38*'Sound Power'!$AH23^2+'ModelParams Lw'!R$39*'Sound Power'!$AH23+'ModelParams Lw'!R$40,'ModelParams Lw'!R$41*'Sound Power'!$AH23^2+'ModelParams Lw'!R$42*'Sound Power'!$AH23+'ModelParams Lw'!R$43))</f>
        <v>#N/A</v>
      </c>
      <c r="AM23" s="26" t="e">
        <f>IF($AI23=100,'ModelParams Lw'!S$35*'Sound Power'!$AH23^2+'ModelParams Lw'!S$36*'Sound Power'!$AH23+'ModelParams Lw'!S$37,IF($AI23=150,'ModelParams Lw'!S$38*'Sound Power'!$AH23^2+'ModelParams Lw'!S$39*'Sound Power'!$AH23+'ModelParams Lw'!S$40,'ModelParams Lw'!S$41*'Sound Power'!$AH23^2+'ModelParams Lw'!S$42*'Sound Power'!$AH23+'ModelParams Lw'!S$43))</f>
        <v>#N/A</v>
      </c>
      <c r="AN23" s="26" t="e">
        <f>IF($AI23=100,'ModelParams Lw'!T$35*'Sound Power'!$AH23^2+'ModelParams Lw'!T$36*'Sound Power'!$AH23+'ModelParams Lw'!T$37,IF($AI23=150,'ModelParams Lw'!T$38*'Sound Power'!$AH23^2+'ModelParams Lw'!T$39*'Sound Power'!$AH23+'ModelParams Lw'!T$40,'ModelParams Lw'!T$41*'Sound Power'!$AH23^2+'ModelParams Lw'!T$42*'Sound Power'!$AH23+'ModelParams Lw'!T$43))</f>
        <v>#N/A</v>
      </c>
      <c r="AO23" s="26" t="e">
        <f>IF($AI23=100,'ModelParams Lw'!U$35*'Sound Power'!$AH23^2+'ModelParams Lw'!U$36*'Sound Power'!$AH23+'ModelParams Lw'!U$37,IF($AI23=150,'ModelParams Lw'!U$38*'Sound Power'!$AH23^2+'ModelParams Lw'!U$39*'Sound Power'!$AH23+'ModelParams Lw'!U$40,'ModelParams Lw'!U$41*'Sound Power'!$AH23^2+'ModelParams Lw'!U$42*'Sound Power'!$AH23+'ModelParams Lw'!U$43))</f>
        <v>#N/A</v>
      </c>
      <c r="AP23" s="26" t="e">
        <f>IF($AI23=100,'ModelParams Lw'!V$35*'Sound Power'!$AH23^2+'ModelParams Lw'!V$36*'Sound Power'!$AH23+'ModelParams Lw'!V$37,IF($AI23=150,'ModelParams Lw'!V$38*'Sound Power'!$AH23^2+'ModelParams Lw'!V$39*'Sound Power'!$AH23+'ModelParams Lw'!V$40,'ModelParams Lw'!V$41*'Sound Power'!$AH23^2+'ModelParams Lw'!V$42*'Sound Power'!$AH23+'ModelParams Lw'!V$43))</f>
        <v>#N/A</v>
      </c>
      <c r="AQ23" s="26" t="e">
        <f>IF($AI23=100,'ModelParams Lw'!W$35*'Sound Power'!$AH23^2+'ModelParams Lw'!W$36*'Sound Power'!$AH23+'ModelParams Lw'!W$37,IF($AI23=150,'ModelParams Lw'!W$38*'Sound Power'!$AH23^2+'ModelParams Lw'!W$39*'Sound Power'!$AH23+'ModelParams Lw'!W$40,'ModelParams Lw'!W$41*'Sound Power'!$AH23^2+'ModelParams Lw'!W$42*'Sound Power'!$AH23+'ModelParams Lw'!W$43))</f>
        <v>#N/A</v>
      </c>
      <c r="AR23" s="26" t="e">
        <f t="shared" si="8"/>
        <v>#VALUE!</v>
      </c>
      <c r="AS23" s="26" t="e">
        <f>IF(26.83*LN($AJ23)-11.791-'ModelParams Lw'!B$35&lt;0,0,26.83*LN($AJ23)-11.791-'ModelParams Lw'!B$35)</f>
        <v>#DIV/0!</v>
      </c>
      <c r="AT23" s="26" t="e">
        <f>IF(26.83*LN($AJ23)-11.791-'ModelParams Lw'!C$35&lt;0,0,26.83*LN($AJ23)-11.791-'ModelParams Lw'!C$35)</f>
        <v>#DIV/0!</v>
      </c>
      <c r="AU23" s="26" t="e">
        <f>IF(26.83*LN($AJ23)-11.791-'ModelParams Lw'!D$35&lt;0,0,26.83*LN($AJ23)-11.791-'ModelParams Lw'!D$35)</f>
        <v>#DIV/0!</v>
      </c>
      <c r="AV23" s="26" t="e">
        <f>IF(26.83*LN($AJ23)-11.791-'ModelParams Lw'!E$35&lt;0,0,26.83*LN($AJ23)-11.791-'ModelParams Lw'!E$35)</f>
        <v>#DIV/0!</v>
      </c>
      <c r="AW23" s="26" t="e">
        <f>IF(26.83*LN($AJ23)-11.791-'ModelParams Lw'!F$35&lt;0,0,26.83*LN($AJ23)-11.791-'ModelParams Lw'!F$35)</f>
        <v>#DIV/0!</v>
      </c>
      <c r="AX23" s="26" t="e">
        <f>IF(26.83*LN($AJ23)-11.791-'ModelParams Lw'!G$35&lt;0,0,26.83*LN($AJ23)-11.791-'ModelParams Lw'!G$35)</f>
        <v>#DIV/0!</v>
      </c>
      <c r="AY23" s="26" t="e">
        <f>IF(26.83*LN($AJ23)-11.791-'ModelParams Lw'!H$35&lt;0,0,26.83*LN($AJ23)-11.791-'ModelParams Lw'!H$35)</f>
        <v>#DIV/0!</v>
      </c>
      <c r="AZ23" s="26" t="e">
        <f>IF(26.83*LN($AJ23)-11.791-'ModelParams Lw'!I$35&lt;0,0,26.83*LN($AJ23)-11.791-'ModelParams Lw'!I$35)</f>
        <v>#DIV/0!</v>
      </c>
      <c r="BA23" s="26" t="e">
        <f t="shared" si="9"/>
        <v>#DIV/0!</v>
      </c>
      <c r="BB23" s="26" t="e">
        <f t="shared" si="10"/>
        <v>#DIV/0!</v>
      </c>
      <c r="BC23" s="26" t="e">
        <f t="shared" si="11"/>
        <v>#DIV/0!</v>
      </c>
      <c r="BD23" s="26" t="e">
        <f t="shared" si="12"/>
        <v>#DIV/0!</v>
      </c>
      <c r="BE23" s="26" t="e">
        <f t="shared" si="13"/>
        <v>#DIV/0!</v>
      </c>
      <c r="BF23" s="26" t="e">
        <f t="shared" si="14"/>
        <v>#DIV/0!</v>
      </c>
      <c r="BG23" s="26" t="e">
        <f t="shared" si="15"/>
        <v>#DIV/0!</v>
      </c>
      <c r="BH23" s="26" t="e">
        <f t="shared" si="16"/>
        <v>#DIV/0!</v>
      </c>
      <c r="BI23" s="26" t="e">
        <f>10*LOG10(IF(BA23="",0,POWER(10,((BA23+'ModelParams Lw'!$O$4)/10))) +IF(BB23="",0,POWER(10,((BB23+'ModelParams Lw'!$P$4)/10))) +IF(BC23="",0,POWER(10,((BC23+'ModelParams Lw'!$Q$4)/10))) +IF(BD23="",0,POWER(10,((BD23+'ModelParams Lw'!$R$4)/10))) +IF(BE23="",0,POWER(10,((BE23+'ModelParams Lw'!$S$4)/10))) +IF(BF23="",0,POWER(10,((BF23+'ModelParams Lw'!$T$4)/10))) +IF(BG23="",0,POWER(10,((BG23+'ModelParams Lw'!$U$4)/10)))+IF(BH23="",0,POWER(10,((BH23+'ModelParams Lw'!$V$4)/10))))</f>
        <v>#DIV/0!</v>
      </c>
      <c r="BJ23" s="26" t="e">
        <f t="shared" si="17"/>
        <v>#DIV/0!</v>
      </c>
      <c r="BK23" s="26" t="e">
        <f>(BA23-'ModelParams Lw'!O$10)/'ModelParams Lw'!O$11</f>
        <v>#DIV/0!</v>
      </c>
      <c r="BL23" s="26" t="e">
        <f>(BB23-'ModelParams Lw'!P$10)/'ModelParams Lw'!P$11</f>
        <v>#DIV/0!</v>
      </c>
      <c r="BM23" s="26" t="e">
        <f>(BC23-'ModelParams Lw'!Q$10)/'ModelParams Lw'!Q$11</f>
        <v>#DIV/0!</v>
      </c>
      <c r="BN23" s="26" t="e">
        <f>(BD23-'ModelParams Lw'!R$10)/'ModelParams Lw'!R$11</f>
        <v>#DIV/0!</v>
      </c>
      <c r="BO23" s="26" t="e">
        <f>(BE23-'ModelParams Lw'!S$10)/'ModelParams Lw'!S$11</f>
        <v>#DIV/0!</v>
      </c>
      <c r="BP23" s="26" t="e">
        <f>(BF23-'ModelParams Lw'!T$10)/'ModelParams Lw'!T$11</f>
        <v>#DIV/0!</v>
      </c>
      <c r="BQ23" s="26" t="e">
        <f>(BG23-'ModelParams Lw'!U$10)/'ModelParams Lw'!U$11</f>
        <v>#DIV/0!</v>
      </c>
      <c r="BR23" s="26" t="e">
        <f>(BH23-'ModelParams Lw'!V$10)/'ModelParams Lw'!V$11</f>
        <v>#DIV/0!</v>
      </c>
      <c r="BS23" s="23" t="e">
        <f>IF(Calcul!$E28="SW",DEGREES(ACOS(1-(1/'ModelParams Lw'!C$25*SQRT(0.5*1.2/'Sound Power'!$C23)*('Sound Power'!$B23/3600)/('Sound Power'!$D23)/('Sound Power'!$F23)))),DEGREES(ACOS(1-(1/'ModelParams Lw'!C$29*SQRT(0.5*1.2/'Sound Power'!$C23)*('Sound Power'!$B23/3600)/('Sound Power'!$D23)/('Sound Power'!$F23)))))</f>
        <v>#DIV/0!</v>
      </c>
      <c r="BT23" s="23" t="e">
        <f>IF(Calcul!$E28="SW",DEGREES(ACOS(1-(1/'ModelParams Lw'!D$25*SQRT(0.5*1.2/'Sound Power'!$C23)*('Sound Power'!$B23/3600)/('Sound Power'!$D23)/('Sound Power'!$F23)))),DEGREES(ACOS(1-(1/'ModelParams Lw'!D$29*SQRT(0.5*1.2/'Sound Power'!$C23)*('Sound Power'!$B23/3600)/('Sound Power'!$D23)/('Sound Power'!$F23)))))</f>
        <v>#DIV/0!</v>
      </c>
      <c r="BU23" s="23" t="e">
        <f>IF(Calcul!$E28="SW",DEGREES(ACOS(1-(1/'ModelParams Lw'!E$25*SQRT(0.5*1.2/'Sound Power'!$C23)*('Sound Power'!$B23/3600)/('Sound Power'!$D23)/('Sound Power'!$F23)))),DEGREES(ACOS(1-(1/'ModelParams Lw'!E$29*SQRT(0.5*1.2/'Sound Power'!$C23)*('Sound Power'!$B23/3600)/('Sound Power'!$D23)/('Sound Power'!$F23)))))</f>
        <v>#DIV/0!</v>
      </c>
      <c r="BV23" s="23" t="e">
        <f>IF(Calcul!$E28="SW",DEGREES(ACOS(1-(1/'ModelParams Lw'!F$25*SQRT(0.5*1.2/'Sound Power'!$C23)*('Sound Power'!$B23/3600)/('Sound Power'!$D23)/('Sound Power'!$F23)))),DEGREES(ACOS(1-(1/'ModelParams Lw'!F$29*SQRT(0.5*1.2/'Sound Power'!$C23)*('Sound Power'!$B23/3600)/('Sound Power'!$D23)/('Sound Power'!$F23)))))</f>
        <v>#DIV/0!</v>
      </c>
      <c r="BW23" s="23" t="e">
        <f>IF(Calcul!$E28="SW",DEGREES(ACOS(1-(1/'ModelParams Lw'!G$25*SQRT(0.5*1.2/'Sound Power'!$C23)*('Sound Power'!$B23/3600)/('Sound Power'!$D23)/('Sound Power'!$F23)))),DEGREES(ACOS(1-(1/'ModelParams Lw'!G$29*SQRT(0.5*1.2/'Sound Power'!$C23)*('Sound Power'!$B23/3600)/('Sound Power'!$D23)/('Sound Power'!$F23)))))</f>
        <v>#DIV/0!</v>
      </c>
      <c r="BX23" s="23" t="e">
        <f>IF(Calcul!$E28="SW",DEGREES(ACOS(1-(1/'ModelParams Lw'!H$25*SQRT(0.5*1.2/'Sound Power'!$C23)*('Sound Power'!$B23/3600)/('Sound Power'!$D23)/('Sound Power'!$F23)))),DEGREES(ACOS(1-(1/'ModelParams Lw'!H$29*SQRT(0.5*1.2/'Sound Power'!$C23)*('Sound Power'!$B23/3600)/('Sound Power'!$D23)/('Sound Power'!$F23)))))</f>
        <v>#DIV/0!</v>
      </c>
      <c r="BY23" s="23" t="e">
        <f>IF(Calcul!$E28="SW",DEGREES(ACOS(1-(1/'ModelParams Lw'!I$25*SQRT(0.5*1.2/'Sound Power'!$C23)*('Sound Power'!$B23/3600)/('Sound Power'!$D23)/('Sound Power'!$F23)))),DEGREES(ACOS(1-(1/'ModelParams Lw'!I$29*SQRT(0.5*1.2/'Sound Power'!$C23)*('Sound Power'!$B23/3600)/('Sound Power'!$D23)/('Sound Power'!$F23)))))</f>
        <v>#DIV/0!</v>
      </c>
      <c r="BZ23" s="23" t="e">
        <f>IF(Calcul!$E28="SW",DEGREES(ACOS(1-(1/'ModelParams Lw'!J$25*SQRT(0.5*1.2/'Sound Power'!$C23)*('Sound Power'!$B23/3600)/('Sound Power'!$D23)/('Sound Power'!$F23)))),DEGREES(ACOS(1-(1/'ModelParams Lw'!J$29*SQRT(0.5*1.2/'Sound Power'!$C23)*('Sound Power'!$B23/3600)/('Sound Power'!$D23)/('Sound Power'!$F23)))))</f>
        <v>#DIV/0!</v>
      </c>
      <c r="CA23" s="26" t="e">
        <f>IF(Calcul!$E28="SW",'ModelParams Lw'!C$22+'ModelParams Lw'!C$23*LOG('Sound Power'!$D23/'Sound Power'!$E23)+'ModelParams Lw'!C$24*LN('Sound Power'!BS23),IF('ModelParams Lw'!C$26+'ModelParams Lw'!C$27*LOG('Sound Power'!$D23/'Sound Power'!$E23)+'ModelParams Lw'!C$28*LN('Sound Power'!BS23)&lt;'ModelParams Lw'!C$22+'ModelParams Lw'!C$23*LOG('Sound Power'!$D23/'Sound Power'!$E23)+'ModelParams Lw'!C$24*LN('Sound Power'!BS23),'ModelParams Lw'!C$22+'ModelParams Lw'!C$23*LOG('Sound Power'!$D23/'Sound Power'!$E23)+'ModelParams Lw'!C$24*LN('Sound Power'!BS23),'ModelParams Lw'!C$26+'ModelParams Lw'!C$27*LOG('Sound Power'!$D23/'Sound Power'!$E23)+'ModelParams Lw'!C$28*LN('Sound Power'!BS23)))</f>
        <v>#DIV/0!</v>
      </c>
      <c r="CB23" s="26" t="e">
        <f>IF(Calcul!$E28="SW",'ModelParams Lw'!D$22+'ModelParams Lw'!D$23*LOG('Sound Power'!$D23/'Sound Power'!$E23)+'ModelParams Lw'!D$24*LN('Sound Power'!BT23),IF('ModelParams Lw'!D$26+'ModelParams Lw'!D$27*LOG('Sound Power'!$D23/'Sound Power'!$E23)+'ModelParams Lw'!D$28*LN('Sound Power'!BT23)&lt;'ModelParams Lw'!D$22+'ModelParams Lw'!D$23*LOG('Sound Power'!$D23/'Sound Power'!$E23)+'ModelParams Lw'!D$24*LN('Sound Power'!BT23),'ModelParams Lw'!D$22+'ModelParams Lw'!D$23*LOG('Sound Power'!$D23/'Sound Power'!$E23)+'ModelParams Lw'!D$24*LN('Sound Power'!BT23),'ModelParams Lw'!D$26+'ModelParams Lw'!D$27*LOG('Sound Power'!$D23/'Sound Power'!$E23)+'ModelParams Lw'!D$28*LN('Sound Power'!BT23)))</f>
        <v>#DIV/0!</v>
      </c>
      <c r="CC23" s="26" t="e">
        <f>IF(Calcul!$E28="SW",'ModelParams Lw'!E$22+'ModelParams Lw'!E$23*LOG('Sound Power'!$D23/'Sound Power'!$E23)+'ModelParams Lw'!E$24*LN('Sound Power'!BU23),IF('ModelParams Lw'!E$26+'ModelParams Lw'!E$27*LOG('Sound Power'!$D23/'Sound Power'!$E23)+'ModelParams Lw'!E$28*LN('Sound Power'!BU23)&lt;'ModelParams Lw'!E$22+'ModelParams Lw'!E$23*LOG('Sound Power'!$D23/'Sound Power'!$E23)+'ModelParams Lw'!E$24*LN('Sound Power'!BU23),'ModelParams Lw'!E$22+'ModelParams Lw'!E$23*LOG('Sound Power'!$D23/'Sound Power'!$E23)+'ModelParams Lw'!E$24*LN('Sound Power'!BU23),'ModelParams Lw'!E$26+'ModelParams Lw'!E$27*LOG('Sound Power'!$D23/'Sound Power'!$E23)+'ModelParams Lw'!E$28*LN('Sound Power'!BU23)))</f>
        <v>#DIV/0!</v>
      </c>
      <c r="CD23" s="26" t="e">
        <f>IF(Calcul!$E28="SW",'ModelParams Lw'!F$22+'ModelParams Lw'!F$23*LOG('Sound Power'!$D23/'Sound Power'!$E23)+'ModelParams Lw'!F$24*LN('Sound Power'!BV23),IF('ModelParams Lw'!F$26+'ModelParams Lw'!F$27*LOG('Sound Power'!$D23/'Sound Power'!$E23)+'ModelParams Lw'!F$28*LN('Sound Power'!BV23)&lt;'ModelParams Lw'!F$22+'ModelParams Lw'!F$23*LOG('Sound Power'!$D23/'Sound Power'!$E23)+'ModelParams Lw'!F$24*LN('Sound Power'!BV23),'ModelParams Lw'!F$22+'ModelParams Lw'!F$23*LOG('Sound Power'!$D23/'Sound Power'!$E23)+'ModelParams Lw'!F$24*LN('Sound Power'!BV23),'ModelParams Lw'!F$26+'ModelParams Lw'!F$27*LOG('Sound Power'!$D23/'Sound Power'!$E23)+'ModelParams Lw'!F$28*LN('Sound Power'!BV23)))</f>
        <v>#DIV/0!</v>
      </c>
      <c r="CE23" s="26" t="e">
        <f>IF(Calcul!$E28="SW",'ModelParams Lw'!G$22+'ModelParams Lw'!G$23*LOG('Sound Power'!$D23/'Sound Power'!$E23)+'ModelParams Lw'!G$24*LN('Sound Power'!BW23),IF('ModelParams Lw'!G$26+'ModelParams Lw'!G$27*LOG('Sound Power'!$D23/'Sound Power'!$E23)+'ModelParams Lw'!G$28*LN('Sound Power'!BW23)&lt;'ModelParams Lw'!G$22+'ModelParams Lw'!G$23*LOG('Sound Power'!$D23/'Sound Power'!$E23)+'ModelParams Lw'!G$24*LN('Sound Power'!BW23),'ModelParams Lw'!G$22+'ModelParams Lw'!G$23*LOG('Sound Power'!$D23/'Sound Power'!$E23)+'ModelParams Lw'!G$24*LN('Sound Power'!BW23),'ModelParams Lw'!G$26+'ModelParams Lw'!G$27*LOG('Sound Power'!$D23/'Sound Power'!$E23)+'ModelParams Lw'!G$28*LN('Sound Power'!BW23)))</f>
        <v>#DIV/0!</v>
      </c>
      <c r="CF23" s="26" t="e">
        <f>IF(Calcul!$E28="SW",'ModelParams Lw'!H$22+'ModelParams Lw'!H$23*LOG('Sound Power'!$D23/'Sound Power'!$E23)+'ModelParams Lw'!H$24*LN('Sound Power'!BX23),IF('ModelParams Lw'!H$26+'ModelParams Lw'!H$27*LOG('Sound Power'!$D23/'Sound Power'!$E23)+'ModelParams Lw'!H$28*LN('Sound Power'!BX23)&lt;'ModelParams Lw'!H$22+'ModelParams Lw'!H$23*LOG('Sound Power'!$D23/'Sound Power'!$E23)+'ModelParams Lw'!H$24*LN('Sound Power'!BX23),'ModelParams Lw'!H$22+'ModelParams Lw'!H$23*LOG('Sound Power'!$D23/'Sound Power'!$E23)+'ModelParams Lw'!H$24*LN('Sound Power'!BX23),'ModelParams Lw'!H$26+'ModelParams Lw'!H$27*LOG('Sound Power'!$D23/'Sound Power'!$E23)+'ModelParams Lw'!H$28*LN('Sound Power'!BX23)))</f>
        <v>#DIV/0!</v>
      </c>
      <c r="CG23" s="26" t="e">
        <f>IF(Calcul!$E28="SW",'ModelParams Lw'!I$22+'ModelParams Lw'!I$23*LOG('Sound Power'!$D23/'Sound Power'!$E23)+'ModelParams Lw'!I$24*LN('Sound Power'!BY23),IF('ModelParams Lw'!I$26+'ModelParams Lw'!I$27*LOG('Sound Power'!$D23/'Sound Power'!$E23)+'ModelParams Lw'!I$28*LN('Sound Power'!BY23)&lt;'ModelParams Lw'!I$22+'ModelParams Lw'!I$23*LOG('Sound Power'!$D23/'Sound Power'!$E23)+'ModelParams Lw'!I$24*LN('Sound Power'!BY23),'ModelParams Lw'!I$22+'ModelParams Lw'!I$23*LOG('Sound Power'!$D23/'Sound Power'!$E23)+'ModelParams Lw'!I$24*LN('Sound Power'!BY23),'ModelParams Lw'!I$26+'ModelParams Lw'!I$27*LOG('Sound Power'!$D23/'Sound Power'!$E23)+'ModelParams Lw'!I$28*LN('Sound Power'!BY23)))</f>
        <v>#DIV/0!</v>
      </c>
      <c r="CH23" s="26" t="e">
        <f>IF(Calcul!$E28="SW",'ModelParams Lw'!J$22+'ModelParams Lw'!J$23*LOG('Sound Power'!$D23/'Sound Power'!$E23)+'ModelParams Lw'!J$24*LN('Sound Power'!BZ23),IF('ModelParams Lw'!J$26+'ModelParams Lw'!J$27*LOG('Sound Power'!$D23/'Sound Power'!$E23)+'ModelParams Lw'!J$28*LN('Sound Power'!BZ23)&lt;'ModelParams Lw'!J$22+'ModelParams Lw'!J$23*LOG('Sound Power'!$D23/'Sound Power'!$E23)+'ModelParams Lw'!J$24*LN('Sound Power'!BZ23),'ModelParams Lw'!J$22+'ModelParams Lw'!J$23*LOG('Sound Power'!$D23/'Sound Power'!$E23)+'ModelParams Lw'!J$24*LN('Sound Power'!BZ23),'ModelParams Lw'!J$26+'ModelParams Lw'!J$27*LOG('Sound Power'!$D23/'Sound Power'!$E23)+'ModelParams Lw'!J$28*LN('Sound Power'!BZ23)))</f>
        <v>#DIV/0!</v>
      </c>
      <c r="CI23" s="26" t="e">
        <f t="shared" si="25"/>
        <v>#DIV/0!</v>
      </c>
      <c r="CJ23" s="26" t="e">
        <f t="shared" si="18"/>
        <v>#DIV/0!</v>
      </c>
      <c r="CK23" s="26" t="e">
        <f t="shared" si="19"/>
        <v>#DIV/0!</v>
      </c>
      <c r="CL23" s="26" t="e">
        <f t="shared" si="26"/>
        <v>#DIV/0!</v>
      </c>
      <c r="CM23" s="26" t="e">
        <f t="shared" si="20"/>
        <v>#DIV/0!</v>
      </c>
      <c r="CN23" s="26" t="e">
        <f t="shared" si="21"/>
        <v>#DIV/0!</v>
      </c>
      <c r="CO23" s="26" t="e">
        <f t="shared" si="22"/>
        <v>#DIV/0!</v>
      </c>
      <c r="CP23" s="26" t="e">
        <f t="shared" si="23"/>
        <v>#DIV/0!</v>
      </c>
      <c r="CQ23" s="26" t="e">
        <f>10*LOG10(IF(CI23="",0,POWER(10,((CI23+'ModelParams Lw'!$O$4)/10))) +IF(CJ23="",0,POWER(10,((CJ23+'ModelParams Lw'!$P$4)/10))) +IF(CK23="",0,POWER(10,((CK23+'ModelParams Lw'!$Q$4)/10))) +IF(CL23="",0,POWER(10,((CL23+'ModelParams Lw'!$R$4)/10))) +IF(CM23="",0,POWER(10,((CM23+'ModelParams Lw'!$S$4)/10))) +IF(CN23="",0,POWER(10,((CN23+'ModelParams Lw'!$T$4)/10))) +IF(CO23="",0,POWER(10,((CO23+'ModelParams Lw'!$U$4)/10)))+IF(CP23="",0,POWER(10,((CP23+'ModelParams Lw'!$V$4)/10))))</f>
        <v>#DIV/0!</v>
      </c>
      <c r="CR23" s="26" t="e">
        <f t="shared" si="24"/>
        <v>#DIV/0!</v>
      </c>
      <c r="CS23" s="26" t="e">
        <f>(CI23-'ModelParams Lw'!$O$10)/'ModelParams Lw'!$O$11</f>
        <v>#DIV/0!</v>
      </c>
      <c r="CT23" s="26" t="e">
        <f>(CJ23-'ModelParams Lw'!$P$10)/'ModelParams Lw'!$P$11</f>
        <v>#DIV/0!</v>
      </c>
      <c r="CU23" s="26" t="e">
        <f>(CK23-'ModelParams Lw'!$Q$10)/'ModelParams Lw'!$Q$11</f>
        <v>#DIV/0!</v>
      </c>
      <c r="CV23" s="26" t="e">
        <f>(CL23-'ModelParams Lw'!$R$10)/'ModelParams Lw'!$R$11</f>
        <v>#DIV/0!</v>
      </c>
      <c r="CW23" s="26" t="e">
        <f>(CM23-'ModelParams Lw'!$S$10)/'ModelParams Lw'!$S$11</f>
        <v>#DIV/0!</v>
      </c>
      <c r="CX23" s="26" t="e">
        <f>(CN23-'ModelParams Lw'!$T$10)/'ModelParams Lw'!$T$11</f>
        <v>#DIV/0!</v>
      </c>
      <c r="CY23" s="26" t="e">
        <f>(CO23-'ModelParams Lw'!$U$10)/'ModelParams Lw'!$U$11</f>
        <v>#DIV/0!</v>
      </c>
      <c r="CZ23" s="26" t="e">
        <f>(CP23-'ModelParams Lw'!$V$10)/'ModelParams Lw'!$V$11</f>
        <v>#DIV/0!</v>
      </c>
    </row>
    <row r="24" spans="1:104" x14ac:dyDescent="0.2">
      <c r="A24" s="13">
        <f>Calcul!A29</f>
        <v>0</v>
      </c>
      <c r="B24" s="13">
        <f t="shared" si="2"/>
        <v>0</v>
      </c>
      <c r="C24" s="13">
        <f>Calcul!B29</f>
        <v>0</v>
      </c>
      <c r="D24" s="13">
        <f>Calcul!C29/1000</f>
        <v>0</v>
      </c>
      <c r="E24" s="13">
        <f>Calcul!D29/1000</f>
        <v>0</v>
      </c>
      <c r="F24" s="13">
        <f t="shared" si="3"/>
        <v>0</v>
      </c>
      <c r="G24" s="23" t="e">
        <f>DEGREES(ACOS(1-(1/'ModelParams Lw'!B$15*SQRT(0.5*1.2/'Sound Power'!$C24)*('Sound Power'!$B24/3600)/('Sound Power'!$D24)/('Sound Power'!$F24))))</f>
        <v>#DIV/0!</v>
      </c>
      <c r="H24" s="23" t="e">
        <f>DEGREES(ACOS(1-(1/'ModelParams Lw'!C$15*SQRT(0.5*1.2/'Sound Power'!$C24)*('Sound Power'!$B24/3600)/('Sound Power'!$D24)/('Sound Power'!$F24))))</f>
        <v>#DIV/0!</v>
      </c>
      <c r="I24" s="23" t="e">
        <f>DEGREES(ACOS(1-(1/'ModelParams Lw'!D$15*SQRT(0.5*1.2/'Sound Power'!$C24)*('Sound Power'!$B24/3600)/('Sound Power'!$D24)/('Sound Power'!$F24))))</f>
        <v>#DIV/0!</v>
      </c>
      <c r="J24" s="23" t="e">
        <f>DEGREES(ACOS(1-(1/'ModelParams Lw'!E$15*SQRT(0.5*1.2/'Sound Power'!$C24)*('Sound Power'!$B24/3600)/('Sound Power'!$D24)/('Sound Power'!$F24))))</f>
        <v>#DIV/0!</v>
      </c>
      <c r="K24" s="23" t="e">
        <f>DEGREES(ACOS(1-(1/'ModelParams Lw'!F$15*SQRT(0.5*1.2/'Sound Power'!$C24)*('Sound Power'!$B24/3600)/('Sound Power'!$D24)/('Sound Power'!$F24))))</f>
        <v>#DIV/0!</v>
      </c>
      <c r="L24" s="23" t="e">
        <f>DEGREES(ACOS(1-(1/'ModelParams Lw'!G$15*SQRT(0.5*1.2/'Sound Power'!$C24)*('Sound Power'!$B24/3600)/('Sound Power'!$D24)/('Sound Power'!$F24))))</f>
        <v>#DIV/0!</v>
      </c>
      <c r="M24" s="23" t="e">
        <f>DEGREES(ACOS(1-(1/'ModelParams Lw'!H$15*SQRT(0.5*1.2/'Sound Power'!$C24)*('Sound Power'!$B24/3600)/('Sound Power'!$D24)/('Sound Power'!$F24))))</f>
        <v>#DIV/0!</v>
      </c>
      <c r="N24" s="23" t="e">
        <f>DEGREES(ACOS(1-(1/'ModelParams Lw'!I$15*SQRT(0.5*1.2/'Sound Power'!$C24)*('Sound Power'!$B24/3600)/('Sound Power'!$D24)/('Sound Power'!$F24))))</f>
        <v>#DIV/0!</v>
      </c>
      <c r="O24" s="26" t="e">
        <f>('ModelParams Lw'!B$4*LN('Sound Power'!G24)/(1+EXP(-('Sound Power'!$D24*1000+'ModelParams Lw'!B$6)/'ModelParams Lw'!B$7))+'ModelParams Lw'!B$5)*LN('Sound Power'!$B24)-('ModelParams Lw'!B$8+'ModelParams Lw'!B$9*$D24+'ModelParams Lw'!B$10*'Sound Power'!$F24^'ModelParams Lw'!B$14+'ModelParams Lw'!B$11*LN('Sound Power'!G24)+'ModelParams Lw'!B$12*'Sound Power'!$D24*'Sound Power'!$F24+'ModelParams Lw'!B$13*'Sound Power'!$D24*LN('Sound Power'!G24))</f>
        <v>#DIV/0!</v>
      </c>
      <c r="P24" s="26" t="e">
        <f>('ModelParams Lw'!C$4*LN('Sound Power'!H24)/(1+EXP(-('Sound Power'!$D24*1000+'ModelParams Lw'!C$6)/'ModelParams Lw'!C$7))+'ModelParams Lw'!C$5)*LN('Sound Power'!$B24)-('ModelParams Lw'!C$8+'ModelParams Lw'!C$9*$D24+'ModelParams Lw'!C$10*'Sound Power'!$F24^'ModelParams Lw'!C$14+'ModelParams Lw'!C$11*LN('Sound Power'!H24)+'ModelParams Lw'!C$12*'Sound Power'!$D24*'Sound Power'!$F24+'ModelParams Lw'!C$13*'Sound Power'!$D24*LN('Sound Power'!H24))</f>
        <v>#DIV/0!</v>
      </c>
      <c r="Q24" s="26" t="e">
        <f>('ModelParams Lw'!D$4*LN('Sound Power'!I24)/(1+EXP(-('Sound Power'!$D24*1000+'ModelParams Lw'!D$6)/'ModelParams Lw'!D$7))+'ModelParams Lw'!D$5)*LN('Sound Power'!$B24)-('ModelParams Lw'!D$8+'ModelParams Lw'!D$9*$D24+'ModelParams Lw'!D$10*'Sound Power'!$F24^'ModelParams Lw'!D$14+'ModelParams Lw'!D$11*LN('Sound Power'!I24)+'ModelParams Lw'!D$12*'Sound Power'!$D24*'Sound Power'!$F24+'ModelParams Lw'!D$13*'Sound Power'!$D24*LN('Sound Power'!I24))</f>
        <v>#DIV/0!</v>
      </c>
      <c r="R24" s="26" t="e">
        <f>('ModelParams Lw'!E$4*LN('Sound Power'!J24)/(1+EXP(-('Sound Power'!$D24*1000+'ModelParams Lw'!E$6)/'ModelParams Lw'!E$7))+'ModelParams Lw'!E$5)*LN('Sound Power'!$B24)-('ModelParams Lw'!E$8+'ModelParams Lw'!E$9*$D24+'ModelParams Lw'!E$10*'Sound Power'!$F24^'ModelParams Lw'!E$14+'ModelParams Lw'!E$11*LN('Sound Power'!J24)+'ModelParams Lw'!E$12*'Sound Power'!$D24*'Sound Power'!$F24+'ModelParams Lw'!E$13*'Sound Power'!$D24*LN('Sound Power'!J24))</f>
        <v>#DIV/0!</v>
      </c>
      <c r="S24" s="26" t="e">
        <f>('ModelParams Lw'!F$4*LN('Sound Power'!K24)/(1+EXP(-('Sound Power'!$D24*1000+'ModelParams Lw'!F$6)/'ModelParams Lw'!F$7))+'ModelParams Lw'!F$5)*LN('Sound Power'!$B24)-('ModelParams Lw'!F$8+'ModelParams Lw'!F$9*$D24+'ModelParams Lw'!F$10*'Sound Power'!$F24^'ModelParams Lw'!F$14+'ModelParams Lw'!F$11*LN('Sound Power'!K24)+'ModelParams Lw'!F$12*'Sound Power'!$D24*'Sound Power'!$F24+'ModelParams Lw'!F$13*'Sound Power'!$D24*LN('Sound Power'!K24))</f>
        <v>#DIV/0!</v>
      </c>
      <c r="T24" s="26" t="e">
        <f>('ModelParams Lw'!G$4*LN('Sound Power'!L24)/(1+EXP(-('Sound Power'!$D24*1000+'ModelParams Lw'!G$6)/'ModelParams Lw'!G$7))+'ModelParams Lw'!G$5)*LN('Sound Power'!$B24)-('ModelParams Lw'!G$8+'ModelParams Lw'!G$9*$D24+'ModelParams Lw'!G$10*'Sound Power'!$F24^'ModelParams Lw'!G$14+'ModelParams Lw'!G$11*LN('Sound Power'!L24)+'ModelParams Lw'!G$12*'Sound Power'!$D24*'Sound Power'!$F24+'ModelParams Lw'!G$13*'Sound Power'!$D24*LN('Sound Power'!L24))</f>
        <v>#DIV/0!</v>
      </c>
      <c r="U24" s="26" t="e">
        <f>('ModelParams Lw'!H$4*LN('Sound Power'!M24)/(1+EXP(-('Sound Power'!$D24*1000+'ModelParams Lw'!H$6)/'ModelParams Lw'!H$7))+'ModelParams Lw'!H$5)*LN('Sound Power'!$B24)-('ModelParams Lw'!H$8+'ModelParams Lw'!H$9*$D24+'ModelParams Lw'!H$10*'Sound Power'!$F24^'ModelParams Lw'!H$14+'ModelParams Lw'!H$11*LN('Sound Power'!M24)+'ModelParams Lw'!H$12*'Sound Power'!$D24*'Sound Power'!$F24+'ModelParams Lw'!H$13*'Sound Power'!$D24*LN('Sound Power'!M24))</f>
        <v>#DIV/0!</v>
      </c>
      <c r="V24" s="26" t="e">
        <f>('ModelParams Lw'!I$4*LN('Sound Power'!N24)/(1+EXP(-('Sound Power'!$D24*1000+'ModelParams Lw'!I$6)/'ModelParams Lw'!I$7))+'ModelParams Lw'!I$5)*LN('Sound Power'!$B24)-('ModelParams Lw'!I$8+'ModelParams Lw'!I$9*$D24+'ModelParams Lw'!I$10*'Sound Power'!$F24^'ModelParams Lw'!I$14+'ModelParams Lw'!I$11*LN('Sound Power'!N24)+'ModelParams Lw'!I$12*'Sound Power'!$D24*'Sound Power'!$F24+'ModelParams Lw'!I$13*'Sound Power'!$D24*LN('Sound Power'!N24))</f>
        <v>#DIV/0!</v>
      </c>
      <c r="W24" s="26" t="e">
        <f>10*LOG10(IF(O24="",0,POWER(10,((O24+'ModelParams Lw'!$O$4)/10))) +IF(P24="",0,POWER(10,((P24+'ModelParams Lw'!$P$4)/10))) +IF(Q24="",0,POWER(10,((Q24+'ModelParams Lw'!$Q$4)/10))) +IF(R24="",0,POWER(10,((R24+'ModelParams Lw'!$R$4)/10))) +IF(S24="",0,POWER(10,((S24+'ModelParams Lw'!$S$4)/10))) +IF(T24="",0,POWER(10,((T24+'ModelParams Lw'!$T$4)/10))) +IF(U24="",0,POWER(10,((U24+'ModelParams Lw'!$U$4)/10)))+IF(V24="",0,POWER(10,((V24+'ModelParams Lw'!$V$4)/10))))</f>
        <v>#DIV/0!</v>
      </c>
      <c r="X24" s="26" t="e">
        <f t="shared" si="4"/>
        <v>#DIV/0!</v>
      </c>
      <c r="Y24" s="26" t="e">
        <f>(O24-'ModelParams Lw'!O$10)/'ModelParams Lw'!O$11</f>
        <v>#DIV/0!</v>
      </c>
      <c r="Z24" s="26" t="e">
        <f>(P24-'ModelParams Lw'!P$10)/'ModelParams Lw'!P$11</f>
        <v>#DIV/0!</v>
      </c>
      <c r="AA24" s="26" t="e">
        <f>(Q24-'ModelParams Lw'!Q$10)/'ModelParams Lw'!Q$11</f>
        <v>#DIV/0!</v>
      </c>
      <c r="AB24" s="26" t="e">
        <f>(R24-'ModelParams Lw'!R$10)/'ModelParams Lw'!R$11</f>
        <v>#DIV/0!</v>
      </c>
      <c r="AC24" s="26" t="e">
        <f>(S24-'ModelParams Lw'!S$10)/'ModelParams Lw'!S$11</f>
        <v>#DIV/0!</v>
      </c>
      <c r="AD24" s="26" t="e">
        <f>(T24-'ModelParams Lw'!T$10)/'ModelParams Lw'!T$11</f>
        <v>#DIV/0!</v>
      </c>
      <c r="AE24" s="26" t="e">
        <f>(U24-'ModelParams Lw'!U$10)/'ModelParams Lw'!U$11</f>
        <v>#DIV/0!</v>
      </c>
      <c r="AF24" s="26" t="e">
        <f>(V24-'ModelParams Lw'!V$10)/'ModelParams Lw'!V$11</f>
        <v>#DIV/0!</v>
      </c>
      <c r="AG24" s="26" t="e">
        <f t="shared" si="5"/>
        <v>#DIV/0!</v>
      </c>
      <c r="AH24" s="26" t="e">
        <f>VLOOKUP(D24*1000,'ModelParams Lw'!$A$38:$D$58,4)</f>
        <v>#N/A</v>
      </c>
      <c r="AI24" s="56" t="e">
        <f>VLOOKUP(D24*1000,'ModelParams Lw'!$A$38:$D$58,2)</f>
        <v>#N/A</v>
      </c>
      <c r="AJ24" s="46" t="e">
        <f t="shared" si="6"/>
        <v>#DIV/0!</v>
      </c>
      <c r="AK24" s="26" t="e">
        <f t="shared" si="7"/>
        <v>#VALUE!</v>
      </c>
      <c r="AL24" s="26" t="e">
        <f>IF($AI24=100,'ModelParams Lw'!R$35*'Sound Power'!$AH24^2+'ModelParams Lw'!R$36*'Sound Power'!$AH24+'ModelParams Lw'!R$37,IF($AI24=150,'ModelParams Lw'!R$38*'Sound Power'!$AH24^2+'ModelParams Lw'!R$39*'Sound Power'!$AH24+'ModelParams Lw'!R$40,'ModelParams Lw'!R$41*'Sound Power'!$AH24^2+'ModelParams Lw'!R$42*'Sound Power'!$AH24+'ModelParams Lw'!R$43))</f>
        <v>#N/A</v>
      </c>
      <c r="AM24" s="26" t="e">
        <f>IF($AI24=100,'ModelParams Lw'!S$35*'Sound Power'!$AH24^2+'ModelParams Lw'!S$36*'Sound Power'!$AH24+'ModelParams Lw'!S$37,IF($AI24=150,'ModelParams Lw'!S$38*'Sound Power'!$AH24^2+'ModelParams Lw'!S$39*'Sound Power'!$AH24+'ModelParams Lw'!S$40,'ModelParams Lw'!S$41*'Sound Power'!$AH24^2+'ModelParams Lw'!S$42*'Sound Power'!$AH24+'ModelParams Lw'!S$43))</f>
        <v>#N/A</v>
      </c>
      <c r="AN24" s="26" t="e">
        <f>IF($AI24=100,'ModelParams Lw'!T$35*'Sound Power'!$AH24^2+'ModelParams Lw'!T$36*'Sound Power'!$AH24+'ModelParams Lw'!T$37,IF($AI24=150,'ModelParams Lw'!T$38*'Sound Power'!$AH24^2+'ModelParams Lw'!T$39*'Sound Power'!$AH24+'ModelParams Lw'!T$40,'ModelParams Lw'!T$41*'Sound Power'!$AH24^2+'ModelParams Lw'!T$42*'Sound Power'!$AH24+'ModelParams Lw'!T$43))</f>
        <v>#N/A</v>
      </c>
      <c r="AO24" s="26" t="e">
        <f>IF($AI24=100,'ModelParams Lw'!U$35*'Sound Power'!$AH24^2+'ModelParams Lw'!U$36*'Sound Power'!$AH24+'ModelParams Lw'!U$37,IF($AI24=150,'ModelParams Lw'!U$38*'Sound Power'!$AH24^2+'ModelParams Lw'!U$39*'Sound Power'!$AH24+'ModelParams Lw'!U$40,'ModelParams Lw'!U$41*'Sound Power'!$AH24^2+'ModelParams Lw'!U$42*'Sound Power'!$AH24+'ModelParams Lw'!U$43))</f>
        <v>#N/A</v>
      </c>
      <c r="AP24" s="26" t="e">
        <f>IF($AI24=100,'ModelParams Lw'!V$35*'Sound Power'!$AH24^2+'ModelParams Lw'!V$36*'Sound Power'!$AH24+'ModelParams Lw'!V$37,IF($AI24=150,'ModelParams Lw'!V$38*'Sound Power'!$AH24^2+'ModelParams Lw'!V$39*'Sound Power'!$AH24+'ModelParams Lw'!V$40,'ModelParams Lw'!V$41*'Sound Power'!$AH24^2+'ModelParams Lw'!V$42*'Sound Power'!$AH24+'ModelParams Lw'!V$43))</f>
        <v>#N/A</v>
      </c>
      <c r="AQ24" s="26" t="e">
        <f>IF($AI24=100,'ModelParams Lw'!W$35*'Sound Power'!$AH24^2+'ModelParams Lw'!W$36*'Sound Power'!$AH24+'ModelParams Lw'!W$37,IF($AI24=150,'ModelParams Lw'!W$38*'Sound Power'!$AH24^2+'ModelParams Lw'!W$39*'Sound Power'!$AH24+'ModelParams Lw'!W$40,'ModelParams Lw'!W$41*'Sound Power'!$AH24^2+'ModelParams Lw'!W$42*'Sound Power'!$AH24+'ModelParams Lw'!W$43))</f>
        <v>#N/A</v>
      </c>
      <c r="AR24" s="26" t="e">
        <f t="shared" si="8"/>
        <v>#VALUE!</v>
      </c>
      <c r="AS24" s="26" t="e">
        <f>IF(26.83*LN($AJ24)-11.791-'ModelParams Lw'!B$35&lt;0,0,26.83*LN($AJ24)-11.791-'ModelParams Lw'!B$35)</f>
        <v>#DIV/0!</v>
      </c>
      <c r="AT24" s="26" t="e">
        <f>IF(26.83*LN($AJ24)-11.791-'ModelParams Lw'!C$35&lt;0,0,26.83*LN($AJ24)-11.791-'ModelParams Lw'!C$35)</f>
        <v>#DIV/0!</v>
      </c>
      <c r="AU24" s="26" t="e">
        <f>IF(26.83*LN($AJ24)-11.791-'ModelParams Lw'!D$35&lt;0,0,26.83*LN($AJ24)-11.791-'ModelParams Lw'!D$35)</f>
        <v>#DIV/0!</v>
      </c>
      <c r="AV24" s="26" t="e">
        <f>IF(26.83*LN($AJ24)-11.791-'ModelParams Lw'!E$35&lt;0,0,26.83*LN($AJ24)-11.791-'ModelParams Lw'!E$35)</f>
        <v>#DIV/0!</v>
      </c>
      <c r="AW24" s="26" t="e">
        <f>IF(26.83*LN($AJ24)-11.791-'ModelParams Lw'!F$35&lt;0,0,26.83*LN($AJ24)-11.791-'ModelParams Lw'!F$35)</f>
        <v>#DIV/0!</v>
      </c>
      <c r="AX24" s="26" t="e">
        <f>IF(26.83*LN($AJ24)-11.791-'ModelParams Lw'!G$35&lt;0,0,26.83*LN($AJ24)-11.791-'ModelParams Lw'!G$35)</f>
        <v>#DIV/0!</v>
      </c>
      <c r="AY24" s="26" t="e">
        <f>IF(26.83*LN($AJ24)-11.791-'ModelParams Lw'!H$35&lt;0,0,26.83*LN($AJ24)-11.791-'ModelParams Lw'!H$35)</f>
        <v>#DIV/0!</v>
      </c>
      <c r="AZ24" s="26" t="e">
        <f>IF(26.83*LN($AJ24)-11.791-'ModelParams Lw'!I$35&lt;0,0,26.83*LN($AJ24)-11.791-'ModelParams Lw'!I$35)</f>
        <v>#DIV/0!</v>
      </c>
      <c r="BA24" s="26" t="e">
        <f t="shared" si="9"/>
        <v>#DIV/0!</v>
      </c>
      <c r="BB24" s="26" t="e">
        <f t="shared" si="10"/>
        <v>#DIV/0!</v>
      </c>
      <c r="BC24" s="26" t="e">
        <f t="shared" si="11"/>
        <v>#DIV/0!</v>
      </c>
      <c r="BD24" s="26" t="e">
        <f t="shared" si="12"/>
        <v>#DIV/0!</v>
      </c>
      <c r="BE24" s="26" t="e">
        <f t="shared" si="13"/>
        <v>#DIV/0!</v>
      </c>
      <c r="BF24" s="26" t="e">
        <f t="shared" si="14"/>
        <v>#DIV/0!</v>
      </c>
      <c r="BG24" s="26" t="e">
        <f t="shared" si="15"/>
        <v>#DIV/0!</v>
      </c>
      <c r="BH24" s="26" t="e">
        <f t="shared" si="16"/>
        <v>#DIV/0!</v>
      </c>
      <c r="BI24" s="26" t="e">
        <f>10*LOG10(IF(BA24="",0,POWER(10,((BA24+'ModelParams Lw'!$O$4)/10))) +IF(BB24="",0,POWER(10,((BB24+'ModelParams Lw'!$P$4)/10))) +IF(BC24="",0,POWER(10,((BC24+'ModelParams Lw'!$Q$4)/10))) +IF(BD24="",0,POWER(10,((BD24+'ModelParams Lw'!$R$4)/10))) +IF(BE24="",0,POWER(10,((BE24+'ModelParams Lw'!$S$4)/10))) +IF(BF24="",0,POWER(10,((BF24+'ModelParams Lw'!$T$4)/10))) +IF(BG24="",0,POWER(10,((BG24+'ModelParams Lw'!$U$4)/10)))+IF(BH24="",0,POWER(10,((BH24+'ModelParams Lw'!$V$4)/10))))</f>
        <v>#DIV/0!</v>
      </c>
      <c r="BJ24" s="26" t="e">
        <f t="shared" si="17"/>
        <v>#DIV/0!</v>
      </c>
      <c r="BK24" s="26" t="e">
        <f>(BA24-'ModelParams Lw'!O$10)/'ModelParams Lw'!O$11</f>
        <v>#DIV/0!</v>
      </c>
      <c r="BL24" s="26" t="e">
        <f>(BB24-'ModelParams Lw'!P$10)/'ModelParams Lw'!P$11</f>
        <v>#DIV/0!</v>
      </c>
      <c r="BM24" s="26" t="e">
        <f>(BC24-'ModelParams Lw'!Q$10)/'ModelParams Lw'!Q$11</f>
        <v>#DIV/0!</v>
      </c>
      <c r="BN24" s="26" t="e">
        <f>(BD24-'ModelParams Lw'!R$10)/'ModelParams Lw'!R$11</f>
        <v>#DIV/0!</v>
      </c>
      <c r="BO24" s="26" t="e">
        <f>(BE24-'ModelParams Lw'!S$10)/'ModelParams Lw'!S$11</f>
        <v>#DIV/0!</v>
      </c>
      <c r="BP24" s="26" t="e">
        <f>(BF24-'ModelParams Lw'!T$10)/'ModelParams Lw'!T$11</f>
        <v>#DIV/0!</v>
      </c>
      <c r="BQ24" s="26" t="e">
        <f>(BG24-'ModelParams Lw'!U$10)/'ModelParams Lw'!U$11</f>
        <v>#DIV/0!</v>
      </c>
      <c r="BR24" s="26" t="e">
        <f>(BH24-'ModelParams Lw'!V$10)/'ModelParams Lw'!V$11</f>
        <v>#DIV/0!</v>
      </c>
      <c r="BS24" s="23" t="e">
        <f>IF(Calcul!$E29="SW",DEGREES(ACOS(1-(1/'ModelParams Lw'!C$25*SQRT(0.5*1.2/'Sound Power'!$C24)*('Sound Power'!$B24/3600)/('Sound Power'!$D24)/('Sound Power'!$F24)))),DEGREES(ACOS(1-(1/'ModelParams Lw'!C$29*SQRT(0.5*1.2/'Sound Power'!$C24)*('Sound Power'!$B24/3600)/('Sound Power'!$D24)/('Sound Power'!$F24)))))</f>
        <v>#DIV/0!</v>
      </c>
      <c r="BT24" s="23" t="e">
        <f>IF(Calcul!$E29="SW",DEGREES(ACOS(1-(1/'ModelParams Lw'!D$25*SQRT(0.5*1.2/'Sound Power'!$C24)*('Sound Power'!$B24/3600)/('Sound Power'!$D24)/('Sound Power'!$F24)))),DEGREES(ACOS(1-(1/'ModelParams Lw'!D$29*SQRT(0.5*1.2/'Sound Power'!$C24)*('Sound Power'!$B24/3600)/('Sound Power'!$D24)/('Sound Power'!$F24)))))</f>
        <v>#DIV/0!</v>
      </c>
      <c r="BU24" s="23" t="e">
        <f>IF(Calcul!$E29="SW",DEGREES(ACOS(1-(1/'ModelParams Lw'!E$25*SQRT(0.5*1.2/'Sound Power'!$C24)*('Sound Power'!$B24/3600)/('Sound Power'!$D24)/('Sound Power'!$F24)))),DEGREES(ACOS(1-(1/'ModelParams Lw'!E$29*SQRT(0.5*1.2/'Sound Power'!$C24)*('Sound Power'!$B24/3600)/('Sound Power'!$D24)/('Sound Power'!$F24)))))</f>
        <v>#DIV/0!</v>
      </c>
      <c r="BV24" s="23" t="e">
        <f>IF(Calcul!$E29="SW",DEGREES(ACOS(1-(1/'ModelParams Lw'!F$25*SQRT(0.5*1.2/'Sound Power'!$C24)*('Sound Power'!$B24/3600)/('Sound Power'!$D24)/('Sound Power'!$F24)))),DEGREES(ACOS(1-(1/'ModelParams Lw'!F$29*SQRT(0.5*1.2/'Sound Power'!$C24)*('Sound Power'!$B24/3600)/('Sound Power'!$D24)/('Sound Power'!$F24)))))</f>
        <v>#DIV/0!</v>
      </c>
      <c r="BW24" s="23" t="e">
        <f>IF(Calcul!$E29="SW",DEGREES(ACOS(1-(1/'ModelParams Lw'!G$25*SQRT(0.5*1.2/'Sound Power'!$C24)*('Sound Power'!$B24/3600)/('Sound Power'!$D24)/('Sound Power'!$F24)))),DEGREES(ACOS(1-(1/'ModelParams Lw'!G$29*SQRT(0.5*1.2/'Sound Power'!$C24)*('Sound Power'!$B24/3600)/('Sound Power'!$D24)/('Sound Power'!$F24)))))</f>
        <v>#DIV/0!</v>
      </c>
      <c r="BX24" s="23" t="e">
        <f>IF(Calcul!$E29="SW",DEGREES(ACOS(1-(1/'ModelParams Lw'!H$25*SQRT(0.5*1.2/'Sound Power'!$C24)*('Sound Power'!$B24/3600)/('Sound Power'!$D24)/('Sound Power'!$F24)))),DEGREES(ACOS(1-(1/'ModelParams Lw'!H$29*SQRT(0.5*1.2/'Sound Power'!$C24)*('Sound Power'!$B24/3600)/('Sound Power'!$D24)/('Sound Power'!$F24)))))</f>
        <v>#DIV/0!</v>
      </c>
      <c r="BY24" s="23" t="e">
        <f>IF(Calcul!$E29="SW",DEGREES(ACOS(1-(1/'ModelParams Lw'!I$25*SQRT(0.5*1.2/'Sound Power'!$C24)*('Sound Power'!$B24/3600)/('Sound Power'!$D24)/('Sound Power'!$F24)))),DEGREES(ACOS(1-(1/'ModelParams Lw'!I$29*SQRT(0.5*1.2/'Sound Power'!$C24)*('Sound Power'!$B24/3600)/('Sound Power'!$D24)/('Sound Power'!$F24)))))</f>
        <v>#DIV/0!</v>
      </c>
      <c r="BZ24" s="23" t="e">
        <f>IF(Calcul!$E29="SW",DEGREES(ACOS(1-(1/'ModelParams Lw'!J$25*SQRT(0.5*1.2/'Sound Power'!$C24)*('Sound Power'!$B24/3600)/('Sound Power'!$D24)/('Sound Power'!$F24)))),DEGREES(ACOS(1-(1/'ModelParams Lw'!J$29*SQRT(0.5*1.2/'Sound Power'!$C24)*('Sound Power'!$B24/3600)/('Sound Power'!$D24)/('Sound Power'!$F24)))))</f>
        <v>#DIV/0!</v>
      </c>
      <c r="CA24" s="26" t="e">
        <f>IF(Calcul!$E29="SW",'ModelParams Lw'!C$22+'ModelParams Lw'!C$23*LOG('Sound Power'!$D24/'Sound Power'!$E24)+'ModelParams Lw'!C$24*LN('Sound Power'!BS24),IF('ModelParams Lw'!C$26+'ModelParams Lw'!C$27*LOG('Sound Power'!$D24/'Sound Power'!$E24)+'ModelParams Lw'!C$28*LN('Sound Power'!BS24)&lt;'ModelParams Lw'!C$22+'ModelParams Lw'!C$23*LOG('Sound Power'!$D24/'Sound Power'!$E24)+'ModelParams Lw'!C$24*LN('Sound Power'!BS24),'ModelParams Lw'!C$22+'ModelParams Lw'!C$23*LOG('Sound Power'!$D24/'Sound Power'!$E24)+'ModelParams Lw'!C$24*LN('Sound Power'!BS24),'ModelParams Lw'!C$26+'ModelParams Lw'!C$27*LOG('Sound Power'!$D24/'Sound Power'!$E24)+'ModelParams Lw'!C$28*LN('Sound Power'!BS24)))</f>
        <v>#DIV/0!</v>
      </c>
      <c r="CB24" s="26" t="e">
        <f>IF(Calcul!$E29="SW",'ModelParams Lw'!D$22+'ModelParams Lw'!D$23*LOG('Sound Power'!$D24/'Sound Power'!$E24)+'ModelParams Lw'!D$24*LN('Sound Power'!BT24),IF('ModelParams Lw'!D$26+'ModelParams Lw'!D$27*LOG('Sound Power'!$D24/'Sound Power'!$E24)+'ModelParams Lw'!D$28*LN('Sound Power'!BT24)&lt;'ModelParams Lw'!D$22+'ModelParams Lw'!D$23*LOG('Sound Power'!$D24/'Sound Power'!$E24)+'ModelParams Lw'!D$24*LN('Sound Power'!BT24),'ModelParams Lw'!D$22+'ModelParams Lw'!D$23*LOG('Sound Power'!$D24/'Sound Power'!$E24)+'ModelParams Lw'!D$24*LN('Sound Power'!BT24),'ModelParams Lw'!D$26+'ModelParams Lw'!D$27*LOG('Sound Power'!$D24/'Sound Power'!$E24)+'ModelParams Lw'!D$28*LN('Sound Power'!BT24)))</f>
        <v>#DIV/0!</v>
      </c>
      <c r="CC24" s="26" t="e">
        <f>IF(Calcul!$E29="SW",'ModelParams Lw'!E$22+'ModelParams Lw'!E$23*LOG('Sound Power'!$D24/'Sound Power'!$E24)+'ModelParams Lw'!E$24*LN('Sound Power'!BU24),IF('ModelParams Lw'!E$26+'ModelParams Lw'!E$27*LOG('Sound Power'!$D24/'Sound Power'!$E24)+'ModelParams Lw'!E$28*LN('Sound Power'!BU24)&lt;'ModelParams Lw'!E$22+'ModelParams Lw'!E$23*LOG('Sound Power'!$D24/'Sound Power'!$E24)+'ModelParams Lw'!E$24*LN('Sound Power'!BU24),'ModelParams Lw'!E$22+'ModelParams Lw'!E$23*LOG('Sound Power'!$D24/'Sound Power'!$E24)+'ModelParams Lw'!E$24*LN('Sound Power'!BU24),'ModelParams Lw'!E$26+'ModelParams Lw'!E$27*LOG('Sound Power'!$D24/'Sound Power'!$E24)+'ModelParams Lw'!E$28*LN('Sound Power'!BU24)))</f>
        <v>#DIV/0!</v>
      </c>
      <c r="CD24" s="26" t="e">
        <f>IF(Calcul!$E29="SW",'ModelParams Lw'!F$22+'ModelParams Lw'!F$23*LOG('Sound Power'!$D24/'Sound Power'!$E24)+'ModelParams Lw'!F$24*LN('Sound Power'!BV24),IF('ModelParams Lw'!F$26+'ModelParams Lw'!F$27*LOG('Sound Power'!$D24/'Sound Power'!$E24)+'ModelParams Lw'!F$28*LN('Sound Power'!BV24)&lt;'ModelParams Lw'!F$22+'ModelParams Lw'!F$23*LOG('Sound Power'!$D24/'Sound Power'!$E24)+'ModelParams Lw'!F$24*LN('Sound Power'!BV24),'ModelParams Lw'!F$22+'ModelParams Lw'!F$23*LOG('Sound Power'!$D24/'Sound Power'!$E24)+'ModelParams Lw'!F$24*LN('Sound Power'!BV24),'ModelParams Lw'!F$26+'ModelParams Lw'!F$27*LOG('Sound Power'!$D24/'Sound Power'!$E24)+'ModelParams Lw'!F$28*LN('Sound Power'!BV24)))</f>
        <v>#DIV/0!</v>
      </c>
      <c r="CE24" s="26" t="e">
        <f>IF(Calcul!$E29="SW",'ModelParams Lw'!G$22+'ModelParams Lw'!G$23*LOG('Sound Power'!$D24/'Sound Power'!$E24)+'ModelParams Lw'!G$24*LN('Sound Power'!BW24),IF('ModelParams Lw'!G$26+'ModelParams Lw'!G$27*LOG('Sound Power'!$D24/'Sound Power'!$E24)+'ModelParams Lw'!G$28*LN('Sound Power'!BW24)&lt;'ModelParams Lw'!G$22+'ModelParams Lw'!G$23*LOG('Sound Power'!$D24/'Sound Power'!$E24)+'ModelParams Lw'!G$24*LN('Sound Power'!BW24),'ModelParams Lw'!G$22+'ModelParams Lw'!G$23*LOG('Sound Power'!$D24/'Sound Power'!$E24)+'ModelParams Lw'!G$24*LN('Sound Power'!BW24),'ModelParams Lw'!G$26+'ModelParams Lw'!G$27*LOG('Sound Power'!$D24/'Sound Power'!$E24)+'ModelParams Lw'!G$28*LN('Sound Power'!BW24)))</f>
        <v>#DIV/0!</v>
      </c>
      <c r="CF24" s="26" t="e">
        <f>IF(Calcul!$E29="SW",'ModelParams Lw'!H$22+'ModelParams Lw'!H$23*LOG('Sound Power'!$D24/'Sound Power'!$E24)+'ModelParams Lw'!H$24*LN('Sound Power'!BX24),IF('ModelParams Lw'!H$26+'ModelParams Lw'!H$27*LOG('Sound Power'!$D24/'Sound Power'!$E24)+'ModelParams Lw'!H$28*LN('Sound Power'!BX24)&lt;'ModelParams Lw'!H$22+'ModelParams Lw'!H$23*LOG('Sound Power'!$D24/'Sound Power'!$E24)+'ModelParams Lw'!H$24*LN('Sound Power'!BX24),'ModelParams Lw'!H$22+'ModelParams Lw'!H$23*LOG('Sound Power'!$D24/'Sound Power'!$E24)+'ModelParams Lw'!H$24*LN('Sound Power'!BX24),'ModelParams Lw'!H$26+'ModelParams Lw'!H$27*LOG('Sound Power'!$D24/'Sound Power'!$E24)+'ModelParams Lw'!H$28*LN('Sound Power'!BX24)))</f>
        <v>#DIV/0!</v>
      </c>
      <c r="CG24" s="26" t="e">
        <f>IF(Calcul!$E29="SW",'ModelParams Lw'!I$22+'ModelParams Lw'!I$23*LOG('Sound Power'!$D24/'Sound Power'!$E24)+'ModelParams Lw'!I$24*LN('Sound Power'!BY24),IF('ModelParams Lw'!I$26+'ModelParams Lw'!I$27*LOG('Sound Power'!$D24/'Sound Power'!$E24)+'ModelParams Lw'!I$28*LN('Sound Power'!BY24)&lt;'ModelParams Lw'!I$22+'ModelParams Lw'!I$23*LOG('Sound Power'!$D24/'Sound Power'!$E24)+'ModelParams Lw'!I$24*LN('Sound Power'!BY24),'ModelParams Lw'!I$22+'ModelParams Lw'!I$23*LOG('Sound Power'!$D24/'Sound Power'!$E24)+'ModelParams Lw'!I$24*LN('Sound Power'!BY24),'ModelParams Lw'!I$26+'ModelParams Lw'!I$27*LOG('Sound Power'!$D24/'Sound Power'!$E24)+'ModelParams Lw'!I$28*LN('Sound Power'!BY24)))</f>
        <v>#DIV/0!</v>
      </c>
      <c r="CH24" s="26" t="e">
        <f>IF(Calcul!$E29="SW",'ModelParams Lw'!J$22+'ModelParams Lw'!J$23*LOG('Sound Power'!$D24/'Sound Power'!$E24)+'ModelParams Lw'!J$24*LN('Sound Power'!BZ24),IF('ModelParams Lw'!J$26+'ModelParams Lw'!J$27*LOG('Sound Power'!$D24/'Sound Power'!$E24)+'ModelParams Lw'!J$28*LN('Sound Power'!BZ24)&lt;'ModelParams Lw'!J$22+'ModelParams Lw'!J$23*LOG('Sound Power'!$D24/'Sound Power'!$E24)+'ModelParams Lw'!J$24*LN('Sound Power'!BZ24),'ModelParams Lw'!J$22+'ModelParams Lw'!J$23*LOG('Sound Power'!$D24/'Sound Power'!$E24)+'ModelParams Lw'!J$24*LN('Sound Power'!BZ24),'ModelParams Lw'!J$26+'ModelParams Lw'!J$27*LOG('Sound Power'!$D24/'Sound Power'!$E24)+'ModelParams Lw'!J$28*LN('Sound Power'!BZ24)))</f>
        <v>#DIV/0!</v>
      </c>
      <c r="CI24" s="26" t="e">
        <f t="shared" si="25"/>
        <v>#DIV/0!</v>
      </c>
      <c r="CJ24" s="26" t="e">
        <f t="shared" si="18"/>
        <v>#DIV/0!</v>
      </c>
      <c r="CK24" s="26" t="e">
        <f t="shared" si="19"/>
        <v>#DIV/0!</v>
      </c>
      <c r="CL24" s="26" t="e">
        <f t="shared" si="26"/>
        <v>#DIV/0!</v>
      </c>
      <c r="CM24" s="26" t="e">
        <f t="shared" si="20"/>
        <v>#DIV/0!</v>
      </c>
      <c r="CN24" s="26" t="e">
        <f t="shared" si="21"/>
        <v>#DIV/0!</v>
      </c>
      <c r="CO24" s="26" t="e">
        <f t="shared" si="22"/>
        <v>#DIV/0!</v>
      </c>
      <c r="CP24" s="26" t="e">
        <f t="shared" si="23"/>
        <v>#DIV/0!</v>
      </c>
      <c r="CQ24" s="26" t="e">
        <f>10*LOG10(IF(CI24="",0,POWER(10,((CI24+'ModelParams Lw'!$O$4)/10))) +IF(CJ24="",0,POWER(10,((CJ24+'ModelParams Lw'!$P$4)/10))) +IF(CK24="",0,POWER(10,((CK24+'ModelParams Lw'!$Q$4)/10))) +IF(CL24="",0,POWER(10,((CL24+'ModelParams Lw'!$R$4)/10))) +IF(CM24="",0,POWER(10,((CM24+'ModelParams Lw'!$S$4)/10))) +IF(CN24="",0,POWER(10,((CN24+'ModelParams Lw'!$T$4)/10))) +IF(CO24="",0,POWER(10,((CO24+'ModelParams Lw'!$U$4)/10)))+IF(CP24="",0,POWER(10,((CP24+'ModelParams Lw'!$V$4)/10))))</f>
        <v>#DIV/0!</v>
      </c>
      <c r="CR24" s="26" t="e">
        <f t="shared" si="24"/>
        <v>#DIV/0!</v>
      </c>
      <c r="CS24" s="26" t="e">
        <f>(CI24-'ModelParams Lw'!$O$10)/'ModelParams Lw'!$O$11</f>
        <v>#DIV/0!</v>
      </c>
      <c r="CT24" s="26" t="e">
        <f>(CJ24-'ModelParams Lw'!$P$10)/'ModelParams Lw'!$P$11</f>
        <v>#DIV/0!</v>
      </c>
      <c r="CU24" s="26" t="e">
        <f>(CK24-'ModelParams Lw'!$Q$10)/'ModelParams Lw'!$Q$11</f>
        <v>#DIV/0!</v>
      </c>
      <c r="CV24" s="26" t="e">
        <f>(CL24-'ModelParams Lw'!$R$10)/'ModelParams Lw'!$R$11</f>
        <v>#DIV/0!</v>
      </c>
      <c r="CW24" s="26" t="e">
        <f>(CM24-'ModelParams Lw'!$S$10)/'ModelParams Lw'!$S$11</f>
        <v>#DIV/0!</v>
      </c>
      <c r="CX24" s="26" t="e">
        <f>(CN24-'ModelParams Lw'!$T$10)/'ModelParams Lw'!$T$11</f>
        <v>#DIV/0!</v>
      </c>
      <c r="CY24" s="26" t="e">
        <f>(CO24-'ModelParams Lw'!$U$10)/'ModelParams Lw'!$U$11</f>
        <v>#DIV/0!</v>
      </c>
      <c r="CZ24" s="26" t="e">
        <f>(CP24-'ModelParams Lw'!$V$10)/'ModelParams Lw'!$V$11</f>
        <v>#DIV/0!</v>
      </c>
    </row>
    <row r="25" spans="1:104" x14ac:dyDescent="0.2">
      <c r="A25" s="13">
        <f>Calcul!A30</f>
        <v>0</v>
      </c>
      <c r="B25" s="13">
        <f t="shared" si="2"/>
        <v>0</v>
      </c>
      <c r="C25" s="13">
        <f>Calcul!B30</f>
        <v>0</v>
      </c>
      <c r="D25" s="13">
        <f>Calcul!C30/1000</f>
        <v>0</v>
      </c>
      <c r="E25" s="13">
        <f>Calcul!D30/1000</f>
        <v>0</v>
      </c>
      <c r="F25" s="13">
        <f t="shared" si="3"/>
        <v>0</v>
      </c>
      <c r="G25" s="23" t="e">
        <f>DEGREES(ACOS(1-(1/'ModelParams Lw'!B$15*SQRT(0.5*1.2/'Sound Power'!$C25)*('Sound Power'!$B25/3600)/('Sound Power'!$D25)/('Sound Power'!$F25))))</f>
        <v>#DIV/0!</v>
      </c>
      <c r="H25" s="23" t="e">
        <f>DEGREES(ACOS(1-(1/'ModelParams Lw'!C$15*SQRT(0.5*1.2/'Sound Power'!$C25)*('Sound Power'!$B25/3600)/('Sound Power'!$D25)/('Sound Power'!$F25))))</f>
        <v>#DIV/0!</v>
      </c>
      <c r="I25" s="23" t="e">
        <f>DEGREES(ACOS(1-(1/'ModelParams Lw'!D$15*SQRT(0.5*1.2/'Sound Power'!$C25)*('Sound Power'!$B25/3600)/('Sound Power'!$D25)/('Sound Power'!$F25))))</f>
        <v>#DIV/0!</v>
      </c>
      <c r="J25" s="23" t="e">
        <f>DEGREES(ACOS(1-(1/'ModelParams Lw'!E$15*SQRT(0.5*1.2/'Sound Power'!$C25)*('Sound Power'!$B25/3600)/('Sound Power'!$D25)/('Sound Power'!$F25))))</f>
        <v>#DIV/0!</v>
      </c>
      <c r="K25" s="23" t="e">
        <f>DEGREES(ACOS(1-(1/'ModelParams Lw'!F$15*SQRT(0.5*1.2/'Sound Power'!$C25)*('Sound Power'!$B25/3600)/('Sound Power'!$D25)/('Sound Power'!$F25))))</f>
        <v>#DIV/0!</v>
      </c>
      <c r="L25" s="23" t="e">
        <f>DEGREES(ACOS(1-(1/'ModelParams Lw'!G$15*SQRT(0.5*1.2/'Sound Power'!$C25)*('Sound Power'!$B25/3600)/('Sound Power'!$D25)/('Sound Power'!$F25))))</f>
        <v>#DIV/0!</v>
      </c>
      <c r="M25" s="23" t="e">
        <f>DEGREES(ACOS(1-(1/'ModelParams Lw'!H$15*SQRT(0.5*1.2/'Sound Power'!$C25)*('Sound Power'!$B25/3600)/('Sound Power'!$D25)/('Sound Power'!$F25))))</f>
        <v>#DIV/0!</v>
      </c>
      <c r="N25" s="23" t="e">
        <f>DEGREES(ACOS(1-(1/'ModelParams Lw'!I$15*SQRT(0.5*1.2/'Sound Power'!$C25)*('Sound Power'!$B25/3600)/('Sound Power'!$D25)/('Sound Power'!$F25))))</f>
        <v>#DIV/0!</v>
      </c>
      <c r="O25" s="26" t="e">
        <f>('ModelParams Lw'!B$4*LN('Sound Power'!G25)/(1+EXP(-('Sound Power'!$D25*1000+'ModelParams Lw'!B$6)/'ModelParams Lw'!B$7))+'ModelParams Lw'!B$5)*LN('Sound Power'!$B25)-('ModelParams Lw'!B$8+'ModelParams Lw'!B$9*$D25+'ModelParams Lw'!B$10*'Sound Power'!$F25^'ModelParams Lw'!B$14+'ModelParams Lw'!B$11*LN('Sound Power'!G25)+'ModelParams Lw'!B$12*'Sound Power'!$D25*'Sound Power'!$F25+'ModelParams Lw'!B$13*'Sound Power'!$D25*LN('Sound Power'!G25))</f>
        <v>#DIV/0!</v>
      </c>
      <c r="P25" s="26" t="e">
        <f>('ModelParams Lw'!C$4*LN('Sound Power'!H25)/(1+EXP(-('Sound Power'!$D25*1000+'ModelParams Lw'!C$6)/'ModelParams Lw'!C$7))+'ModelParams Lw'!C$5)*LN('Sound Power'!$B25)-('ModelParams Lw'!C$8+'ModelParams Lw'!C$9*$D25+'ModelParams Lw'!C$10*'Sound Power'!$F25^'ModelParams Lw'!C$14+'ModelParams Lw'!C$11*LN('Sound Power'!H25)+'ModelParams Lw'!C$12*'Sound Power'!$D25*'Sound Power'!$F25+'ModelParams Lw'!C$13*'Sound Power'!$D25*LN('Sound Power'!H25))</f>
        <v>#DIV/0!</v>
      </c>
      <c r="Q25" s="26" t="e">
        <f>('ModelParams Lw'!D$4*LN('Sound Power'!I25)/(1+EXP(-('Sound Power'!$D25*1000+'ModelParams Lw'!D$6)/'ModelParams Lw'!D$7))+'ModelParams Lw'!D$5)*LN('Sound Power'!$B25)-('ModelParams Lw'!D$8+'ModelParams Lw'!D$9*$D25+'ModelParams Lw'!D$10*'Sound Power'!$F25^'ModelParams Lw'!D$14+'ModelParams Lw'!D$11*LN('Sound Power'!I25)+'ModelParams Lw'!D$12*'Sound Power'!$D25*'Sound Power'!$F25+'ModelParams Lw'!D$13*'Sound Power'!$D25*LN('Sound Power'!I25))</f>
        <v>#DIV/0!</v>
      </c>
      <c r="R25" s="26" t="e">
        <f>('ModelParams Lw'!E$4*LN('Sound Power'!J25)/(1+EXP(-('Sound Power'!$D25*1000+'ModelParams Lw'!E$6)/'ModelParams Lw'!E$7))+'ModelParams Lw'!E$5)*LN('Sound Power'!$B25)-('ModelParams Lw'!E$8+'ModelParams Lw'!E$9*$D25+'ModelParams Lw'!E$10*'Sound Power'!$F25^'ModelParams Lw'!E$14+'ModelParams Lw'!E$11*LN('Sound Power'!J25)+'ModelParams Lw'!E$12*'Sound Power'!$D25*'Sound Power'!$F25+'ModelParams Lw'!E$13*'Sound Power'!$D25*LN('Sound Power'!J25))</f>
        <v>#DIV/0!</v>
      </c>
      <c r="S25" s="26" t="e">
        <f>('ModelParams Lw'!F$4*LN('Sound Power'!K25)/(1+EXP(-('Sound Power'!$D25*1000+'ModelParams Lw'!F$6)/'ModelParams Lw'!F$7))+'ModelParams Lw'!F$5)*LN('Sound Power'!$B25)-('ModelParams Lw'!F$8+'ModelParams Lw'!F$9*$D25+'ModelParams Lw'!F$10*'Sound Power'!$F25^'ModelParams Lw'!F$14+'ModelParams Lw'!F$11*LN('Sound Power'!K25)+'ModelParams Lw'!F$12*'Sound Power'!$D25*'Sound Power'!$F25+'ModelParams Lw'!F$13*'Sound Power'!$D25*LN('Sound Power'!K25))</f>
        <v>#DIV/0!</v>
      </c>
      <c r="T25" s="26" t="e">
        <f>('ModelParams Lw'!G$4*LN('Sound Power'!L25)/(1+EXP(-('Sound Power'!$D25*1000+'ModelParams Lw'!G$6)/'ModelParams Lw'!G$7))+'ModelParams Lw'!G$5)*LN('Sound Power'!$B25)-('ModelParams Lw'!G$8+'ModelParams Lw'!G$9*$D25+'ModelParams Lw'!G$10*'Sound Power'!$F25^'ModelParams Lw'!G$14+'ModelParams Lw'!G$11*LN('Sound Power'!L25)+'ModelParams Lw'!G$12*'Sound Power'!$D25*'Sound Power'!$F25+'ModelParams Lw'!G$13*'Sound Power'!$D25*LN('Sound Power'!L25))</f>
        <v>#DIV/0!</v>
      </c>
      <c r="U25" s="26" t="e">
        <f>('ModelParams Lw'!H$4*LN('Sound Power'!M25)/(1+EXP(-('Sound Power'!$D25*1000+'ModelParams Lw'!H$6)/'ModelParams Lw'!H$7))+'ModelParams Lw'!H$5)*LN('Sound Power'!$B25)-('ModelParams Lw'!H$8+'ModelParams Lw'!H$9*$D25+'ModelParams Lw'!H$10*'Sound Power'!$F25^'ModelParams Lw'!H$14+'ModelParams Lw'!H$11*LN('Sound Power'!M25)+'ModelParams Lw'!H$12*'Sound Power'!$D25*'Sound Power'!$F25+'ModelParams Lw'!H$13*'Sound Power'!$D25*LN('Sound Power'!M25))</f>
        <v>#DIV/0!</v>
      </c>
      <c r="V25" s="26" t="e">
        <f>('ModelParams Lw'!I$4*LN('Sound Power'!N25)/(1+EXP(-('Sound Power'!$D25*1000+'ModelParams Lw'!I$6)/'ModelParams Lw'!I$7))+'ModelParams Lw'!I$5)*LN('Sound Power'!$B25)-('ModelParams Lw'!I$8+'ModelParams Lw'!I$9*$D25+'ModelParams Lw'!I$10*'Sound Power'!$F25^'ModelParams Lw'!I$14+'ModelParams Lw'!I$11*LN('Sound Power'!N25)+'ModelParams Lw'!I$12*'Sound Power'!$D25*'Sound Power'!$F25+'ModelParams Lw'!I$13*'Sound Power'!$D25*LN('Sound Power'!N25))</f>
        <v>#DIV/0!</v>
      </c>
      <c r="W25" s="26" t="e">
        <f>10*LOG10(IF(O25="",0,POWER(10,((O25+'ModelParams Lw'!$O$4)/10))) +IF(P25="",0,POWER(10,((P25+'ModelParams Lw'!$P$4)/10))) +IF(Q25="",0,POWER(10,((Q25+'ModelParams Lw'!$Q$4)/10))) +IF(R25="",0,POWER(10,((R25+'ModelParams Lw'!$R$4)/10))) +IF(S25="",0,POWER(10,((S25+'ModelParams Lw'!$S$4)/10))) +IF(T25="",0,POWER(10,((T25+'ModelParams Lw'!$T$4)/10))) +IF(U25="",0,POWER(10,((U25+'ModelParams Lw'!$U$4)/10)))+IF(V25="",0,POWER(10,((V25+'ModelParams Lw'!$V$4)/10))))</f>
        <v>#DIV/0!</v>
      </c>
      <c r="X25" s="26" t="e">
        <f t="shared" si="4"/>
        <v>#DIV/0!</v>
      </c>
      <c r="Y25" s="26" t="e">
        <f>(O25-'ModelParams Lw'!O$10)/'ModelParams Lw'!O$11</f>
        <v>#DIV/0!</v>
      </c>
      <c r="Z25" s="26" t="e">
        <f>(P25-'ModelParams Lw'!P$10)/'ModelParams Lw'!P$11</f>
        <v>#DIV/0!</v>
      </c>
      <c r="AA25" s="26" t="e">
        <f>(Q25-'ModelParams Lw'!Q$10)/'ModelParams Lw'!Q$11</f>
        <v>#DIV/0!</v>
      </c>
      <c r="AB25" s="26" t="e">
        <f>(R25-'ModelParams Lw'!R$10)/'ModelParams Lw'!R$11</f>
        <v>#DIV/0!</v>
      </c>
      <c r="AC25" s="26" t="e">
        <f>(S25-'ModelParams Lw'!S$10)/'ModelParams Lw'!S$11</f>
        <v>#DIV/0!</v>
      </c>
      <c r="AD25" s="26" t="e">
        <f>(T25-'ModelParams Lw'!T$10)/'ModelParams Lw'!T$11</f>
        <v>#DIV/0!</v>
      </c>
      <c r="AE25" s="26" t="e">
        <f>(U25-'ModelParams Lw'!U$10)/'ModelParams Lw'!U$11</f>
        <v>#DIV/0!</v>
      </c>
      <c r="AF25" s="26" t="e">
        <f>(V25-'ModelParams Lw'!V$10)/'ModelParams Lw'!V$11</f>
        <v>#DIV/0!</v>
      </c>
      <c r="AG25" s="26" t="e">
        <f t="shared" si="5"/>
        <v>#DIV/0!</v>
      </c>
      <c r="AH25" s="26" t="e">
        <f>VLOOKUP(D25*1000,'ModelParams Lw'!$A$38:$D$58,4)</f>
        <v>#N/A</v>
      </c>
      <c r="AI25" s="56" t="e">
        <f>VLOOKUP(D25*1000,'ModelParams Lw'!$A$38:$D$58,2)</f>
        <v>#N/A</v>
      </c>
      <c r="AJ25" s="46" t="e">
        <f t="shared" si="6"/>
        <v>#DIV/0!</v>
      </c>
      <c r="AK25" s="26" t="e">
        <f t="shared" si="7"/>
        <v>#VALUE!</v>
      </c>
      <c r="AL25" s="26" t="e">
        <f>IF($AI25=100,'ModelParams Lw'!R$35*'Sound Power'!$AH25^2+'ModelParams Lw'!R$36*'Sound Power'!$AH25+'ModelParams Lw'!R$37,IF($AI25=150,'ModelParams Lw'!R$38*'Sound Power'!$AH25^2+'ModelParams Lw'!R$39*'Sound Power'!$AH25+'ModelParams Lw'!R$40,'ModelParams Lw'!R$41*'Sound Power'!$AH25^2+'ModelParams Lw'!R$42*'Sound Power'!$AH25+'ModelParams Lw'!R$43))</f>
        <v>#N/A</v>
      </c>
      <c r="AM25" s="26" t="e">
        <f>IF($AI25=100,'ModelParams Lw'!S$35*'Sound Power'!$AH25^2+'ModelParams Lw'!S$36*'Sound Power'!$AH25+'ModelParams Lw'!S$37,IF($AI25=150,'ModelParams Lw'!S$38*'Sound Power'!$AH25^2+'ModelParams Lw'!S$39*'Sound Power'!$AH25+'ModelParams Lw'!S$40,'ModelParams Lw'!S$41*'Sound Power'!$AH25^2+'ModelParams Lw'!S$42*'Sound Power'!$AH25+'ModelParams Lw'!S$43))</f>
        <v>#N/A</v>
      </c>
      <c r="AN25" s="26" t="e">
        <f>IF($AI25=100,'ModelParams Lw'!T$35*'Sound Power'!$AH25^2+'ModelParams Lw'!T$36*'Sound Power'!$AH25+'ModelParams Lw'!T$37,IF($AI25=150,'ModelParams Lw'!T$38*'Sound Power'!$AH25^2+'ModelParams Lw'!T$39*'Sound Power'!$AH25+'ModelParams Lw'!T$40,'ModelParams Lw'!T$41*'Sound Power'!$AH25^2+'ModelParams Lw'!T$42*'Sound Power'!$AH25+'ModelParams Lw'!T$43))</f>
        <v>#N/A</v>
      </c>
      <c r="AO25" s="26" t="e">
        <f>IF($AI25=100,'ModelParams Lw'!U$35*'Sound Power'!$AH25^2+'ModelParams Lw'!U$36*'Sound Power'!$AH25+'ModelParams Lw'!U$37,IF($AI25=150,'ModelParams Lw'!U$38*'Sound Power'!$AH25^2+'ModelParams Lw'!U$39*'Sound Power'!$AH25+'ModelParams Lw'!U$40,'ModelParams Lw'!U$41*'Sound Power'!$AH25^2+'ModelParams Lw'!U$42*'Sound Power'!$AH25+'ModelParams Lw'!U$43))</f>
        <v>#N/A</v>
      </c>
      <c r="AP25" s="26" t="e">
        <f>IF($AI25=100,'ModelParams Lw'!V$35*'Sound Power'!$AH25^2+'ModelParams Lw'!V$36*'Sound Power'!$AH25+'ModelParams Lw'!V$37,IF($AI25=150,'ModelParams Lw'!V$38*'Sound Power'!$AH25^2+'ModelParams Lw'!V$39*'Sound Power'!$AH25+'ModelParams Lw'!V$40,'ModelParams Lw'!V$41*'Sound Power'!$AH25^2+'ModelParams Lw'!V$42*'Sound Power'!$AH25+'ModelParams Lw'!V$43))</f>
        <v>#N/A</v>
      </c>
      <c r="AQ25" s="26" t="e">
        <f>IF($AI25=100,'ModelParams Lw'!W$35*'Sound Power'!$AH25^2+'ModelParams Lw'!W$36*'Sound Power'!$AH25+'ModelParams Lw'!W$37,IF($AI25=150,'ModelParams Lw'!W$38*'Sound Power'!$AH25^2+'ModelParams Lw'!W$39*'Sound Power'!$AH25+'ModelParams Lw'!W$40,'ModelParams Lw'!W$41*'Sound Power'!$AH25^2+'ModelParams Lw'!W$42*'Sound Power'!$AH25+'ModelParams Lw'!W$43))</f>
        <v>#N/A</v>
      </c>
      <c r="AR25" s="26" t="e">
        <f t="shared" si="8"/>
        <v>#VALUE!</v>
      </c>
      <c r="AS25" s="26" t="e">
        <f>IF(26.83*LN($AJ25)-11.791-'ModelParams Lw'!B$35&lt;0,0,26.83*LN($AJ25)-11.791-'ModelParams Lw'!B$35)</f>
        <v>#DIV/0!</v>
      </c>
      <c r="AT25" s="26" t="e">
        <f>IF(26.83*LN($AJ25)-11.791-'ModelParams Lw'!C$35&lt;0,0,26.83*LN($AJ25)-11.791-'ModelParams Lw'!C$35)</f>
        <v>#DIV/0!</v>
      </c>
      <c r="AU25" s="26" t="e">
        <f>IF(26.83*LN($AJ25)-11.791-'ModelParams Lw'!D$35&lt;0,0,26.83*LN($AJ25)-11.791-'ModelParams Lw'!D$35)</f>
        <v>#DIV/0!</v>
      </c>
      <c r="AV25" s="26" t="e">
        <f>IF(26.83*LN($AJ25)-11.791-'ModelParams Lw'!E$35&lt;0,0,26.83*LN($AJ25)-11.791-'ModelParams Lw'!E$35)</f>
        <v>#DIV/0!</v>
      </c>
      <c r="AW25" s="26" t="e">
        <f>IF(26.83*LN($AJ25)-11.791-'ModelParams Lw'!F$35&lt;0,0,26.83*LN($AJ25)-11.791-'ModelParams Lw'!F$35)</f>
        <v>#DIV/0!</v>
      </c>
      <c r="AX25" s="26" t="e">
        <f>IF(26.83*LN($AJ25)-11.791-'ModelParams Lw'!G$35&lt;0,0,26.83*LN($AJ25)-11.791-'ModelParams Lw'!G$35)</f>
        <v>#DIV/0!</v>
      </c>
      <c r="AY25" s="26" t="e">
        <f>IF(26.83*LN($AJ25)-11.791-'ModelParams Lw'!H$35&lt;0,0,26.83*LN($AJ25)-11.791-'ModelParams Lw'!H$35)</f>
        <v>#DIV/0!</v>
      </c>
      <c r="AZ25" s="26" t="e">
        <f>IF(26.83*LN($AJ25)-11.791-'ModelParams Lw'!I$35&lt;0,0,26.83*LN($AJ25)-11.791-'ModelParams Lw'!I$35)</f>
        <v>#DIV/0!</v>
      </c>
      <c r="BA25" s="26" t="e">
        <f t="shared" si="9"/>
        <v>#DIV/0!</v>
      </c>
      <c r="BB25" s="26" t="e">
        <f t="shared" si="10"/>
        <v>#DIV/0!</v>
      </c>
      <c r="BC25" s="26" t="e">
        <f t="shared" si="11"/>
        <v>#DIV/0!</v>
      </c>
      <c r="BD25" s="26" t="e">
        <f t="shared" si="12"/>
        <v>#DIV/0!</v>
      </c>
      <c r="BE25" s="26" t="e">
        <f t="shared" si="13"/>
        <v>#DIV/0!</v>
      </c>
      <c r="BF25" s="26" t="e">
        <f t="shared" si="14"/>
        <v>#DIV/0!</v>
      </c>
      <c r="BG25" s="26" t="e">
        <f t="shared" si="15"/>
        <v>#DIV/0!</v>
      </c>
      <c r="BH25" s="26" t="e">
        <f t="shared" si="16"/>
        <v>#DIV/0!</v>
      </c>
      <c r="BI25" s="26" t="e">
        <f>10*LOG10(IF(BA25="",0,POWER(10,((BA25+'ModelParams Lw'!$O$4)/10))) +IF(BB25="",0,POWER(10,((BB25+'ModelParams Lw'!$P$4)/10))) +IF(BC25="",0,POWER(10,((BC25+'ModelParams Lw'!$Q$4)/10))) +IF(BD25="",0,POWER(10,((BD25+'ModelParams Lw'!$R$4)/10))) +IF(BE25="",0,POWER(10,((BE25+'ModelParams Lw'!$S$4)/10))) +IF(BF25="",0,POWER(10,((BF25+'ModelParams Lw'!$T$4)/10))) +IF(BG25="",0,POWER(10,((BG25+'ModelParams Lw'!$U$4)/10)))+IF(BH25="",0,POWER(10,((BH25+'ModelParams Lw'!$V$4)/10))))</f>
        <v>#DIV/0!</v>
      </c>
      <c r="BJ25" s="26" t="e">
        <f t="shared" si="17"/>
        <v>#DIV/0!</v>
      </c>
      <c r="BK25" s="26" t="e">
        <f>(BA25-'ModelParams Lw'!O$10)/'ModelParams Lw'!O$11</f>
        <v>#DIV/0!</v>
      </c>
      <c r="BL25" s="26" t="e">
        <f>(BB25-'ModelParams Lw'!P$10)/'ModelParams Lw'!P$11</f>
        <v>#DIV/0!</v>
      </c>
      <c r="BM25" s="26" t="e">
        <f>(BC25-'ModelParams Lw'!Q$10)/'ModelParams Lw'!Q$11</f>
        <v>#DIV/0!</v>
      </c>
      <c r="BN25" s="26" t="e">
        <f>(BD25-'ModelParams Lw'!R$10)/'ModelParams Lw'!R$11</f>
        <v>#DIV/0!</v>
      </c>
      <c r="BO25" s="26" t="e">
        <f>(BE25-'ModelParams Lw'!S$10)/'ModelParams Lw'!S$11</f>
        <v>#DIV/0!</v>
      </c>
      <c r="BP25" s="26" t="e">
        <f>(BF25-'ModelParams Lw'!T$10)/'ModelParams Lw'!T$11</f>
        <v>#DIV/0!</v>
      </c>
      <c r="BQ25" s="26" t="e">
        <f>(BG25-'ModelParams Lw'!U$10)/'ModelParams Lw'!U$11</f>
        <v>#DIV/0!</v>
      </c>
      <c r="BR25" s="26" t="e">
        <f>(BH25-'ModelParams Lw'!V$10)/'ModelParams Lw'!V$11</f>
        <v>#DIV/0!</v>
      </c>
      <c r="BS25" s="23" t="e">
        <f>IF(Calcul!$E30="SW",DEGREES(ACOS(1-(1/'ModelParams Lw'!C$25*SQRT(0.5*1.2/'Sound Power'!$C25)*('Sound Power'!$B25/3600)/('Sound Power'!$D25)/('Sound Power'!$F25)))),DEGREES(ACOS(1-(1/'ModelParams Lw'!C$29*SQRT(0.5*1.2/'Sound Power'!$C25)*('Sound Power'!$B25/3600)/('Sound Power'!$D25)/('Sound Power'!$F25)))))</f>
        <v>#DIV/0!</v>
      </c>
      <c r="BT25" s="23" t="e">
        <f>IF(Calcul!$E30="SW",DEGREES(ACOS(1-(1/'ModelParams Lw'!D$25*SQRT(0.5*1.2/'Sound Power'!$C25)*('Sound Power'!$B25/3600)/('Sound Power'!$D25)/('Sound Power'!$F25)))),DEGREES(ACOS(1-(1/'ModelParams Lw'!D$29*SQRT(0.5*1.2/'Sound Power'!$C25)*('Sound Power'!$B25/3600)/('Sound Power'!$D25)/('Sound Power'!$F25)))))</f>
        <v>#DIV/0!</v>
      </c>
      <c r="BU25" s="23" t="e">
        <f>IF(Calcul!$E30="SW",DEGREES(ACOS(1-(1/'ModelParams Lw'!E$25*SQRT(0.5*1.2/'Sound Power'!$C25)*('Sound Power'!$B25/3600)/('Sound Power'!$D25)/('Sound Power'!$F25)))),DEGREES(ACOS(1-(1/'ModelParams Lw'!E$29*SQRT(0.5*1.2/'Sound Power'!$C25)*('Sound Power'!$B25/3600)/('Sound Power'!$D25)/('Sound Power'!$F25)))))</f>
        <v>#DIV/0!</v>
      </c>
      <c r="BV25" s="23" t="e">
        <f>IF(Calcul!$E30="SW",DEGREES(ACOS(1-(1/'ModelParams Lw'!F$25*SQRT(0.5*1.2/'Sound Power'!$C25)*('Sound Power'!$B25/3600)/('Sound Power'!$D25)/('Sound Power'!$F25)))),DEGREES(ACOS(1-(1/'ModelParams Lw'!F$29*SQRT(0.5*1.2/'Sound Power'!$C25)*('Sound Power'!$B25/3600)/('Sound Power'!$D25)/('Sound Power'!$F25)))))</f>
        <v>#DIV/0!</v>
      </c>
      <c r="BW25" s="23" t="e">
        <f>IF(Calcul!$E30="SW",DEGREES(ACOS(1-(1/'ModelParams Lw'!G$25*SQRT(0.5*1.2/'Sound Power'!$C25)*('Sound Power'!$B25/3600)/('Sound Power'!$D25)/('Sound Power'!$F25)))),DEGREES(ACOS(1-(1/'ModelParams Lw'!G$29*SQRT(0.5*1.2/'Sound Power'!$C25)*('Sound Power'!$B25/3600)/('Sound Power'!$D25)/('Sound Power'!$F25)))))</f>
        <v>#DIV/0!</v>
      </c>
      <c r="BX25" s="23" t="e">
        <f>IF(Calcul!$E30="SW",DEGREES(ACOS(1-(1/'ModelParams Lw'!H$25*SQRT(0.5*1.2/'Sound Power'!$C25)*('Sound Power'!$B25/3600)/('Sound Power'!$D25)/('Sound Power'!$F25)))),DEGREES(ACOS(1-(1/'ModelParams Lw'!H$29*SQRT(0.5*1.2/'Sound Power'!$C25)*('Sound Power'!$B25/3600)/('Sound Power'!$D25)/('Sound Power'!$F25)))))</f>
        <v>#DIV/0!</v>
      </c>
      <c r="BY25" s="23" t="e">
        <f>IF(Calcul!$E30="SW",DEGREES(ACOS(1-(1/'ModelParams Lw'!I$25*SQRT(0.5*1.2/'Sound Power'!$C25)*('Sound Power'!$B25/3600)/('Sound Power'!$D25)/('Sound Power'!$F25)))),DEGREES(ACOS(1-(1/'ModelParams Lw'!I$29*SQRT(0.5*1.2/'Sound Power'!$C25)*('Sound Power'!$B25/3600)/('Sound Power'!$D25)/('Sound Power'!$F25)))))</f>
        <v>#DIV/0!</v>
      </c>
      <c r="BZ25" s="23" t="e">
        <f>IF(Calcul!$E30="SW",DEGREES(ACOS(1-(1/'ModelParams Lw'!J$25*SQRT(0.5*1.2/'Sound Power'!$C25)*('Sound Power'!$B25/3600)/('Sound Power'!$D25)/('Sound Power'!$F25)))),DEGREES(ACOS(1-(1/'ModelParams Lw'!J$29*SQRT(0.5*1.2/'Sound Power'!$C25)*('Sound Power'!$B25/3600)/('Sound Power'!$D25)/('Sound Power'!$F25)))))</f>
        <v>#DIV/0!</v>
      </c>
      <c r="CA25" s="26" t="e">
        <f>IF(Calcul!$E30="SW",'ModelParams Lw'!C$22+'ModelParams Lw'!C$23*LOG('Sound Power'!$D25/'Sound Power'!$E25)+'ModelParams Lw'!C$24*LN('Sound Power'!BS25),IF('ModelParams Lw'!C$26+'ModelParams Lw'!C$27*LOG('Sound Power'!$D25/'Sound Power'!$E25)+'ModelParams Lw'!C$28*LN('Sound Power'!BS25)&lt;'ModelParams Lw'!C$22+'ModelParams Lw'!C$23*LOG('Sound Power'!$D25/'Sound Power'!$E25)+'ModelParams Lw'!C$24*LN('Sound Power'!BS25),'ModelParams Lw'!C$22+'ModelParams Lw'!C$23*LOG('Sound Power'!$D25/'Sound Power'!$E25)+'ModelParams Lw'!C$24*LN('Sound Power'!BS25),'ModelParams Lw'!C$26+'ModelParams Lw'!C$27*LOG('Sound Power'!$D25/'Sound Power'!$E25)+'ModelParams Lw'!C$28*LN('Sound Power'!BS25)))</f>
        <v>#DIV/0!</v>
      </c>
      <c r="CB25" s="26" t="e">
        <f>IF(Calcul!$E30="SW",'ModelParams Lw'!D$22+'ModelParams Lw'!D$23*LOG('Sound Power'!$D25/'Sound Power'!$E25)+'ModelParams Lw'!D$24*LN('Sound Power'!BT25),IF('ModelParams Lw'!D$26+'ModelParams Lw'!D$27*LOG('Sound Power'!$D25/'Sound Power'!$E25)+'ModelParams Lw'!D$28*LN('Sound Power'!BT25)&lt;'ModelParams Lw'!D$22+'ModelParams Lw'!D$23*LOG('Sound Power'!$D25/'Sound Power'!$E25)+'ModelParams Lw'!D$24*LN('Sound Power'!BT25),'ModelParams Lw'!D$22+'ModelParams Lw'!D$23*LOG('Sound Power'!$D25/'Sound Power'!$E25)+'ModelParams Lw'!D$24*LN('Sound Power'!BT25),'ModelParams Lw'!D$26+'ModelParams Lw'!D$27*LOG('Sound Power'!$D25/'Sound Power'!$E25)+'ModelParams Lw'!D$28*LN('Sound Power'!BT25)))</f>
        <v>#DIV/0!</v>
      </c>
      <c r="CC25" s="26" t="e">
        <f>IF(Calcul!$E30="SW",'ModelParams Lw'!E$22+'ModelParams Lw'!E$23*LOG('Sound Power'!$D25/'Sound Power'!$E25)+'ModelParams Lw'!E$24*LN('Sound Power'!BU25),IF('ModelParams Lw'!E$26+'ModelParams Lw'!E$27*LOG('Sound Power'!$D25/'Sound Power'!$E25)+'ModelParams Lw'!E$28*LN('Sound Power'!BU25)&lt;'ModelParams Lw'!E$22+'ModelParams Lw'!E$23*LOG('Sound Power'!$D25/'Sound Power'!$E25)+'ModelParams Lw'!E$24*LN('Sound Power'!BU25),'ModelParams Lw'!E$22+'ModelParams Lw'!E$23*LOG('Sound Power'!$D25/'Sound Power'!$E25)+'ModelParams Lw'!E$24*LN('Sound Power'!BU25),'ModelParams Lw'!E$26+'ModelParams Lw'!E$27*LOG('Sound Power'!$D25/'Sound Power'!$E25)+'ModelParams Lw'!E$28*LN('Sound Power'!BU25)))</f>
        <v>#DIV/0!</v>
      </c>
      <c r="CD25" s="26" t="e">
        <f>IF(Calcul!$E30="SW",'ModelParams Lw'!F$22+'ModelParams Lw'!F$23*LOG('Sound Power'!$D25/'Sound Power'!$E25)+'ModelParams Lw'!F$24*LN('Sound Power'!BV25),IF('ModelParams Lw'!F$26+'ModelParams Lw'!F$27*LOG('Sound Power'!$D25/'Sound Power'!$E25)+'ModelParams Lw'!F$28*LN('Sound Power'!BV25)&lt;'ModelParams Lw'!F$22+'ModelParams Lw'!F$23*LOG('Sound Power'!$D25/'Sound Power'!$E25)+'ModelParams Lw'!F$24*LN('Sound Power'!BV25),'ModelParams Lw'!F$22+'ModelParams Lw'!F$23*LOG('Sound Power'!$D25/'Sound Power'!$E25)+'ModelParams Lw'!F$24*LN('Sound Power'!BV25),'ModelParams Lw'!F$26+'ModelParams Lw'!F$27*LOG('Sound Power'!$D25/'Sound Power'!$E25)+'ModelParams Lw'!F$28*LN('Sound Power'!BV25)))</f>
        <v>#DIV/0!</v>
      </c>
      <c r="CE25" s="26" t="e">
        <f>IF(Calcul!$E30="SW",'ModelParams Lw'!G$22+'ModelParams Lw'!G$23*LOG('Sound Power'!$D25/'Sound Power'!$E25)+'ModelParams Lw'!G$24*LN('Sound Power'!BW25),IF('ModelParams Lw'!G$26+'ModelParams Lw'!G$27*LOG('Sound Power'!$D25/'Sound Power'!$E25)+'ModelParams Lw'!G$28*LN('Sound Power'!BW25)&lt;'ModelParams Lw'!G$22+'ModelParams Lw'!G$23*LOG('Sound Power'!$D25/'Sound Power'!$E25)+'ModelParams Lw'!G$24*LN('Sound Power'!BW25),'ModelParams Lw'!G$22+'ModelParams Lw'!G$23*LOG('Sound Power'!$D25/'Sound Power'!$E25)+'ModelParams Lw'!G$24*LN('Sound Power'!BW25),'ModelParams Lw'!G$26+'ModelParams Lw'!G$27*LOG('Sound Power'!$D25/'Sound Power'!$E25)+'ModelParams Lw'!G$28*LN('Sound Power'!BW25)))</f>
        <v>#DIV/0!</v>
      </c>
      <c r="CF25" s="26" t="e">
        <f>IF(Calcul!$E30="SW",'ModelParams Lw'!H$22+'ModelParams Lw'!H$23*LOG('Sound Power'!$D25/'Sound Power'!$E25)+'ModelParams Lw'!H$24*LN('Sound Power'!BX25),IF('ModelParams Lw'!H$26+'ModelParams Lw'!H$27*LOG('Sound Power'!$D25/'Sound Power'!$E25)+'ModelParams Lw'!H$28*LN('Sound Power'!BX25)&lt;'ModelParams Lw'!H$22+'ModelParams Lw'!H$23*LOG('Sound Power'!$D25/'Sound Power'!$E25)+'ModelParams Lw'!H$24*LN('Sound Power'!BX25),'ModelParams Lw'!H$22+'ModelParams Lw'!H$23*LOG('Sound Power'!$D25/'Sound Power'!$E25)+'ModelParams Lw'!H$24*LN('Sound Power'!BX25),'ModelParams Lw'!H$26+'ModelParams Lw'!H$27*LOG('Sound Power'!$D25/'Sound Power'!$E25)+'ModelParams Lw'!H$28*LN('Sound Power'!BX25)))</f>
        <v>#DIV/0!</v>
      </c>
      <c r="CG25" s="26" t="e">
        <f>IF(Calcul!$E30="SW",'ModelParams Lw'!I$22+'ModelParams Lw'!I$23*LOG('Sound Power'!$D25/'Sound Power'!$E25)+'ModelParams Lw'!I$24*LN('Sound Power'!BY25),IF('ModelParams Lw'!I$26+'ModelParams Lw'!I$27*LOG('Sound Power'!$D25/'Sound Power'!$E25)+'ModelParams Lw'!I$28*LN('Sound Power'!BY25)&lt;'ModelParams Lw'!I$22+'ModelParams Lw'!I$23*LOG('Sound Power'!$D25/'Sound Power'!$E25)+'ModelParams Lw'!I$24*LN('Sound Power'!BY25),'ModelParams Lw'!I$22+'ModelParams Lw'!I$23*LOG('Sound Power'!$D25/'Sound Power'!$E25)+'ModelParams Lw'!I$24*LN('Sound Power'!BY25),'ModelParams Lw'!I$26+'ModelParams Lw'!I$27*LOG('Sound Power'!$D25/'Sound Power'!$E25)+'ModelParams Lw'!I$28*LN('Sound Power'!BY25)))</f>
        <v>#DIV/0!</v>
      </c>
      <c r="CH25" s="26" t="e">
        <f>IF(Calcul!$E30="SW",'ModelParams Lw'!J$22+'ModelParams Lw'!J$23*LOG('Sound Power'!$D25/'Sound Power'!$E25)+'ModelParams Lw'!J$24*LN('Sound Power'!BZ25),IF('ModelParams Lw'!J$26+'ModelParams Lw'!J$27*LOG('Sound Power'!$D25/'Sound Power'!$E25)+'ModelParams Lw'!J$28*LN('Sound Power'!BZ25)&lt;'ModelParams Lw'!J$22+'ModelParams Lw'!J$23*LOG('Sound Power'!$D25/'Sound Power'!$E25)+'ModelParams Lw'!J$24*LN('Sound Power'!BZ25),'ModelParams Lw'!J$22+'ModelParams Lw'!J$23*LOG('Sound Power'!$D25/'Sound Power'!$E25)+'ModelParams Lw'!J$24*LN('Sound Power'!BZ25),'ModelParams Lw'!J$26+'ModelParams Lw'!J$27*LOG('Sound Power'!$D25/'Sound Power'!$E25)+'ModelParams Lw'!J$28*LN('Sound Power'!BZ25)))</f>
        <v>#DIV/0!</v>
      </c>
      <c r="CI25" s="26" t="e">
        <f t="shared" si="25"/>
        <v>#DIV/0!</v>
      </c>
      <c r="CJ25" s="26" t="e">
        <f t="shared" si="18"/>
        <v>#DIV/0!</v>
      </c>
      <c r="CK25" s="26" t="e">
        <f t="shared" si="19"/>
        <v>#DIV/0!</v>
      </c>
      <c r="CL25" s="26" t="e">
        <f t="shared" si="26"/>
        <v>#DIV/0!</v>
      </c>
      <c r="CM25" s="26" t="e">
        <f t="shared" si="20"/>
        <v>#DIV/0!</v>
      </c>
      <c r="CN25" s="26" t="e">
        <f t="shared" si="21"/>
        <v>#DIV/0!</v>
      </c>
      <c r="CO25" s="26" t="e">
        <f t="shared" si="22"/>
        <v>#DIV/0!</v>
      </c>
      <c r="CP25" s="26" t="e">
        <f t="shared" si="23"/>
        <v>#DIV/0!</v>
      </c>
      <c r="CQ25" s="26" t="e">
        <f>10*LOG10(IF(CI25="",0,POWER(10,((CI25+'ModelParams Lw'!$O$4)/10))) +IF(CJ25="",0,POWER(10,((CJ25+'ModelParams Lw'!$P$4)/10))) +IF(CK25="",0,POWER(10,((CK25+'ModelParams Lw'!$Q$4)/10))) +IF(CL25="",0,POWER(10,((CL25+'ModelParams Lw'!$R$4)/10))) +IF(CM25="",0,POWER(10,((CM25+'ModelParams Lw'!$S$4)/10))) +IF(CN25="",0,POWER(10,((CN25+'ModelParams Lw'!$T$4)/10))) +IF(CO25="",0,POWER(10,((CO25+'ModelParams Lw'!$U$4)/10)))+IF(CP25="",0,POWER(10,((CP25+'ModelParams Lw'!$V$4)/10))))</f>
        <v>#DIV/0!</v>
      </c>
      <c r="CR25" s="26" t="e">
        <f t="shared" si="24"/>
        <v>#DIV/0!</v>
      </c>
      <c r="CS25" s="26" t="e">
        <f>(CI25-'ModelParams Lw'!$O$10)/'ModelParams Lw'!$O$11</f>
        <v>#DIV/0!</v>
      </c>
      <c r="CT25" s="26" t="e">
        <f>(CJ25-'ModelParams Lw'!$P$10)/'ModelParams Lw'!$P$11</f>
        <v>#DIV/0!</v>
      </c>
      <c r="CU25" s="26" t="e">
        <f>(CK25-'ModelParams Lw'!$Q$10)/'ModelParams Lw'!$Q$11</f>
        <v>#DIV/0!</v>
      </c>
      <c r="CV25" s="26" t="e">
        <f>(CL25-'ModelParams Lw'!$R$10)/'ModelParams Lw'!$R$11</f>
        <v>#DIV/0!</v>
      </c>
      <c r="CW25" s="26" t="e">
        <f>(CM25-'ModelParams Lw'!$S$10)/'ModelParams Lw'!$S$11</f>
        <v>#DIV/0!</v>
      </c>
      <c r="CX25" s="26" t="e">
        <f>(CN25-'ModelParams Lw'!$T$10)/'ModelParams Lw'!$T$11</f>
        <v>#DIV/0!</v>
      </c>
      <c r="CY25" s="26" t="e">
        <f>(CO25-'ModelParams Lw'!$U$10)/'ModelParams Lw'!$U$11</f>
        <v>#DIV/0!</v>
      </c>
      <c r="CZ25" s="26" t="e">
        <f>(CP25-'ModelParams Lw'!$V$10)/'ModelParams Lw'!$V$11</f>
        <v>#DIV/0!</v>
      </c>
    </row>
    <row r="26" spans="1:104" x14ac:dyDescent="0.2">
      <c r="A26" s="13">
        <f>Calcul!A31</f>
        <v>0</v>
      </c>
      <c r="B26" s="13">
        <f t="shared" si="2"/>
        <v>0</v>
      </c>
      <c r="C26" s="13">
        <f>Calcul!B31</f>
        <v>0</v>
      </c>
      <c r="D26" s="13">
        <f>Calcul!C31/1000</f>
        <v>0</v>
      </c>
      <c r="E26" s="13">
        <f>Calcul!D31/1000</f>
        <v>0</v>
      </c>
      <c r="F26" s="13">
        <f t="shared" si="3"/>
        <v>0</v>
      </c>
      <c r="G26" s="23" t="e">
        <f>DEGREES(ACOS(1-(1/'ModelParams Lw'!B$15*SQRT(0.5*1.2/'Sound Power'!$C26)*('Sound Power'!$B26/3600)/('Sound Power'!$D26)/('Sound Power'!$F26))))</f>
        <v>#DIV/0!</v>
      </c>
      <c r="H26" s="23" t="e">
        <f>DEGREES(ACOS(1-(1/'ModelParams Lw'!C$15*SQRT(0.5*1.2/'Sound Power'!$C26)*('Sound Power'!$B26/3600)/('Sound Power'!$D26)/('Sound Power'!$F26))))</f>
        <v>#DIV/0!</v>
      </c>
      <c r="I26" s="23" t="e">
        <f>DEGREES(ACOS(1-(1/'ModelParams Lw'!D$15*SQRT(0.5*1.2/'Sound Power'!$C26)*('Sound Power'!$B26/3600)/('Sound Power'!$D26)/('Sound Power'!$F26))))</f>
        <v>#DIV/0!</v>
      </c>
      <c r="J26" s="23" t="e">
        <f>DEGREES(ACOS(1-(1/'ModelParams Lw'!E$15*SQRT(0.5*1.2/'Sound Power'!$C26)*('Sound Power'!$B26/3600)/('Sound Power'!$D26)/('Sound Power'!$F26))))</f>
        <v>#DIV/0!</v>
      </c>
      <c r="K26" s="23" t="e">
        <f>DEGREES(ACOS(1-(1/'ModelParams Lw'!F$15*SQRT(0.5*1.2/'Sound Power'!$C26)*('Sound Power'!$B26/3600)/('Sound Power'!$D26)/('Sound Power'!$F26))))</f>
        <v>#DIV/0!</v>
      </c>
      <c r="L26" s="23" t="e">
        <f>DEGREES(ACOS(1-(1/'ModelParams Lw'!G$15*SQRT(0.5*1.2/'Sound Power'!$C26)*('Sound Power'!$B26/3600)/('Sound Power'!$D26)/('Sound Power'!$F26))))</f>
        <v>#DIV/0!</v>
      </c>
      <c r="M26" s="23" t="e">
        <f>DEGREES(ACOS(1-(1/'ModelParams Lw'!H$15*SQRT(0.5*1.2/'Sound Power'!$C26)*('Sound Power'!$B26/3600)/('Sound Power'!$D26)/('Sound Power'!$F26))))</f>
        <v>#DIV/0!</v>
      </c>
      <c r="N26" s="23" t="e">
        <f>DEGREES(ACOS(1-(1/'ModelParams Lw'!I$15*SQRT(0.5*1.2/'Sound Power'!$C26)*('Sound Power'!$B26/3600)/('Sound Power'!$D26)/('Sound Power'!$F26))))</f>
        <v>#DIV/0!</v>
      </c>
      <c r="O26" s="26" t="e">
        <f>('ModelParams Lw'!B$4*LN('Sound Power'!G26)/(1+EXP(-('Sound Power'!$D26*1000+'ModelParams Lw'!B$6)/'ModelParams Lw'!B$7))+'ModelParams Lw'!B$5)*LN('Sound Power'!$B26)-('ModelParams Lw'!B$8+'ModelParams Lw'!B$9*$D26+'ModelParams Lw'!B$10*'Sound Power'!$F26^'ModelParams Lw'!B$14+'ModelParams Lw'!B$11*LN('Sound Power'!G26)+'ModelParams Lw'!B$12*'Sound Power'!$D26*'Sound Power'!$F26+'ModelParams Lw'!B$13*'Sound Power'!$D26*LN('Sound Power'!G26))</f>
        <v>#DIV/0!</v>
      </c>
      <c r="P26" s="26" t="e">
        <f>('ModelParams Lw'!C$4*LN('Sound Power'!H26)/(1+EXP(-('Sound Power'!$D26*1000+'ModelParams Lw'!C$6)/'ModelParams Lw'!C$7))+'ModelParams Lw'!C$5)*LN('Sound Power'!$B26)-('ModelParams Lw'!C$8+'ModelParams Lw'!C$9*$D26+'ModelParams Lw'!C$10*'Sound Power'!$F26^'ModelParams Lw'!C$14+'ModelParams Lw'!C$11*LN('Sound Power'!H26)+'ModelParams Lw'!C$12*'Sound Power'!$D26*'Sound Power'!$F26+'ModelParams Lw'!C$13*'Sound Power'!$D26*LN('Sound Power'!H26))</f>
        <v>#DIV/0!</v>
      </c>
      <c r="Q26" s="26" t="e">
        <f>('ModelParams Lw'!D$4*LN('Sound Power'!I26)/(1+EXP(-('Sound Power'!$D26*1000+'ModelParams Lw'!D$6)/'ModelParams Lw'!D$7))+'ModelParams Lw'!D$5)*LN('Sound Power'!$B26)-('ModelParams Lw'!D$8+'ModelParams Lw'!D$9*$D26+'ModelParams Lw'!D$10*'Sound Power'!$F26^'ModelParams Lw'!D$14+'ModelParams Lw'!D$11*LN('Sound Power'!I26)+'ModelParams Lw'!D$12*'Sound Power'!$D26*'Sound Power'!$F26+'ModelParams Lw'!D$13*'Sound Power'!$D26*LN('Sound Power'!I26))</f>
        <v>#DIV/0!</v>
      </c>
      <c r="R26" s="26" t="e">
        <f>('ModelParams Lw'!E$4*LN('Sound Power'!J26)/(1+EXP(-('Sound Power'!$D26*1000+'ModelParams Lw'!E$6)/'ModelParams Lw'!E$7))+'ModelParams Lw'!E$5)*LN('Sound Power'!$B26)-('ModelParams Lw'!E$8+'ModelParams Lw'!E$9*$D26+'ModelParams Lw'!E$10*'Sound Power'!$F26^'ModelParams Lw'!E$14+'ModelParams Lw'!E$11*LN('Sound Power'!J26)+'ModelParams Lw'!E$12*'Sound Power'!$D26*'Sound Power'!$F26+'ModelParams Lw'!E$13*'Sound Power'!$D26*LN('Sound Power'!J26))</f>
        <v>#DIV/0!</v>
      </c>
      <c r="S26" s="26" t="e">
        <f>('ModelParams Lw'!F$4*LN('Sound Power'!K26)/(1+EXP(-('Sound Power'!$D26*1000+'ModelParams Lw'!F$6)/'ModelParams Lw'!F$7))+'ModelParams Lw'!F$5)*LN('Sound Power'!$B26)-('ModelParams Lw'!F$8+'ModelParams Lw'!F$9*$D26+'ModelParams Lw'!F$10*'Sound Power'!$F26^'ModelParams Lw'!F$14+'ModelParams Lw'!F$11*LN('Sound Power'!K26)+'ModelParams Lw'!F$12*'Sound Power'!$D26*'Sound Power'!$F26+'ModelParams Lw'!F$13*'Sound Power'!$D26*LN('Sound Power'!K26))</f>
        <v>#DIV/0!</v>
      </c>
      <c r="T26" s="26" t="e">
        <f>('ModelParams Lw'!G$4*LN('Sound Power'!L26)/(1+EXP(-('Sound Power'!$D26*1000+'ModelParams Lw'!G$6)/'ModelParams Lw'!G$7))+'ModelParams Lw'!G$5)*LN('Sound Power'!$B26)-('ModelParams Lw'!G$8+'ModelParams Lw'!G$9*$D26+'ModelParams Lw'!G$10*'Sound Power'!$F26^'ModelParams Lw'!G$14+'ModelParams Lw'!G$11*LN('Sound Power'!L26)+'ModelParams Lw'!G$12*'Sound Power'!$D26*'Sound Power'!$F26+'ModelParams Lw'!G$13*'Sound Power'!$D26*LN('Sound Power'!L26))</f>
        <v>#DIV/0!</v>
      </c>
      <c r="U26" s="26" t="e">
        <f>('ModelParams Lw'!H$4*LN('Sound Power'!M26)/(1+EXP(-('Sound Power'!$D26*1000+'ModelParams Lw'!H$6)/'ModelParams Lw'!H$7))+'ModelParams Lw'!H$5)*LN('Sound Power'!$B26)-('ModelParams Lw'!H$8+'ModelParams Lw'!H$9*$D26+'ModelParams Lw'!H$10*'Sound Power'!$F26^'ModelParams Lw'!H$14+'ModelParams Lw'!H$11*LN('Sound Power'!M26)+'ModelParams Lw'!H$12*'Sound Power'!$D26*'Sound Power'!$F26+'ModelParams Lw'!H$13*'Sound Power'!$D26*LN('Sound Power'!M26))</f>
        <v>#DIV/0!</v>
      </c>
      <c r="V26" s="26" t="e">
        <f>('ModelParams Lw'!I$4*LN('Sound Power'!N26)/(1+EXP(-('Sound Power'!$D26*1000+'ModelParams Lw'!I$6)/'ModelParams Lw'!I$7))+'ModelParams Lw'!I$5)*LN('Sound Power'!$B26)-('ModelParams Lw'!I$8+'ModelParams Lw'!I$9*$D26+'ModelParams Lw'!I$10*'Sound Power'!$F26^'ModelParams Lw'!I$14+'ModelParams Lw'!I$11*LN('Sound Power'!N26)+'ModelParams Lw'!I$12*'Sound Power'!$D26*'Sound Power'!$F26+'ModelParams Lw'!I$13*'Sound Power'!$D26*LN('Sound Power'!N26))</f>
        <v>#DIV/0!</v>
      </c>
      <c r="W26" s="26" t="e">
        <f>10*LOG10(IF(O26="",0,POWER(10,((O26+'ModelParams Lw'!$O$4)/10))) +IF(P26="",0,POWER(10,((P26+'ModelParams Lw'!$P$4)/10))) +IF(Q26="",0,POWER(10,((Q26+'ModelParams Lw'!$Q$4)/10))) +IF(R26="",0,POWER(10,((R26+'ModelParams Lw'!$R$4)/10))) +IF(S26="",0,POWER(10,((S26+'ModelParams Lw'!$S$4)/10))) +IF(T26="",0,POWER(10,((T26+'ModelParams Lw'!$T$4)/10))) +IF(U26="",0,POWER(10,((U26+'ModelParams Lw'!$U$4)/10)))+IF(V26="",0,POWER(10,((V26+'ModelParams Lw'!$V$4)/10))))</f>
        <v>#DIV/0!</v>
      </c>
      <c r="X26" s="26" t="e">
        <f t="shared" si="4"/>
        <v>#DIV/0!</v>
      </c>
      <c r="Y26" s="26" t="e">
        <f>(O26-'ModelParams Lw'!O$10)/'ModelParams Lw'!O$11</f>
        <v>#DIV/0!</v>
      </c>
      <c r="Z26" s="26" t="e">
        <f>(P26-'ModelParams Lw'!P$10)/'ModelParams Lw'!P$11</f>
        <v>#DIV/0!</v>
      </c>
      <c r="AA26" s="26" t="e">
        <f>(Q26-'ModelParams Lw'!Q$10)/'ModelParams Lw'!Q$11</f>
        <v>#DIV/0!</v>
      </c>
      <c r="AB26" s="26" t="e">
        <f>(R26-'ModelParams Lw'!R$10)/'ModelParams Lw'!R$11</f>
        <v>#DIV/0!</v>
      </c>
      <c r="AC26" s="26" t="e">
        <f>(S26-'ModelParams Lw'!S$10)/'ModelParams Lw'!S$11</f>
        <v>#DIV/0!</v>
      </c>
      <c r="AD26" s="26" t="e">
        <f>(T26-'ModelParams Lw'!T$10)/'ModelParams Lw'!T$11</f>
        <v>#DIV/0!</v>
      </c>
      <c r="AE26" s="26" t="e">
        <f>(U26-'ModelParams Lw'!U$10)/'ModelParams Lw'!U$11</f>
        <v>#DIV/0!</v>
      </c>
      <c r="AF26" s="26" t="e">
        <f>(V26-'ModelParams Lw'!V$10)/'ModelParams Lw'!V$11</f>
        <v>#DIV/0!</v>
      </c>
      <c r="AG26" s="26" t="e">
        <f t="shared" si="5"/>
        <v>#DIV/0!</v>
      </c>
      <c r="AH26" s="26" t="e">
        <f>VLOOKUP(D26*1000,'ModelParams Lw'!$A$38:$D$58,4)</f>
        <v>#N/A</v>
      </c>
      <c r="AI26" s="56" t="e">
        <f>VLOOKUP(D26*1000,'ModelParams Lw'!$A$38:$D$58,2)</f>
        <v>#N/A</v>
      </c>
      <c r="AJ26" s="46" t="e">
        <f t="shared" si="6"/>
        <v>#DIV/0!</v>
      </c>
      <c r="AK26" s="26" t="e">
        <f t="shared" si="7"/>
        <v>#VALUE!</v>
      </c>
      <c r="AL26" s="26" t="e">
        <f>IF($AI26=100,'ModelParams Lw'!R$35*'Sound Power'!$AH26^2+'ModelParams Lw'!R$36*'Sound Power'!$AH26+'ModelParams Lw'!R$37,IF($AI26=150,'ModelParams Lw'!R$38*'Sound Power'!$AH26^2+'ModelParams Lw'!R$39*'Sound Power'!$AH26+'ModelParams Lw'!R$40,'ModelParams Lw'!R$41*'Sound Power'!$AH26^2+'ModelParams Lw'!R$42*'Sound Power'!$AH26+'ModelParams Lw'!R$43))</f>
        <v>#N/A</v>
      </c>
      <c r="AM26" s="26" t="e">
        <f>IF($AI26=100,'ModelParams Lw'!S$35*'Sound Power'!$AH26^2+'ModelParams Lw'!S$36*'Sound Power'!$AH26+'ModelParams Lw'!S$37,IF($AI26=150,'ModelParams Lw'!S$38*'Sound Power'!$AH26^2+'ModelParams Lw'!S$39*'Sound Power'!$AH26+'ModelParams Lw'!S$40,'ModelParams Lw'!S$41*'Sound Power'!$AH26^2+'ModelParams Lw'!S$42*'Sound Power'!$AH26+'ModelParams Lw'!S$43))</f>
        <v>#N/A</v>
      </c>
      <c r="AN26" s="26" t="e">
        <f>IF($AI26=100,'ModelParams Lw'!T$35*'Sound Power'!$AH26^2+'ModelParams Lw'!T$36*'Sound Power'!$AH26+'ModelParams Lw'!T$37,IF($AI26=150,'ModelParams Lw'!T$38*'Sound Power'!$AH26^2+'ModelParams Lw'!T$39*'Sound Power'!$AH26+'ModelParams Lw'!T$40,'ModelParams Lw'!T$41*'Sound Power'!$AH26^2+'ModelParams Lw'!T$42*'Sound Power'!$AH26+'ModelParams Lw'!T$43))</f>
        <v>#N/A</v>
      </c>
      <c r="AO26" s="26" t="e">
        <f>IF($AI26=100,'ModelParams Lw'!U$35*'Sound Power'!$AH26^2+'ModelParams Lw'!U$36*'Sound Power'!$AH26+'ModelParams Lw'!U$37,IF($AI26=150,'ModelParams Lw'!U$38*'Sound Power'!$AH26^2+'ModelParams Lw'!U$39*'Sound Power'!$AH26+'ModelParams Lw'!U$40,'ModelParams Lw'!U$41*'Sound Power'!$AH26^2+'ModelParams Lw'!U$42*'Sound Power'!$AH26+'ModelParams Lw'!U$43))</f>
        <v>#N/A</v>
      </c>
      <c r="AP26" s="26" t="e">
        <f>IF($AI26=100,'ModelParams Lw'!V$35*'Sound Power'!$AH26^2+'ModelParams Lw'!V$36*'Sound Power'!$AH26+'ModelParams Lw'!V$37,IF($AI26=150,'ModelParams Lw'!V$38*'Sound Power'!$AH26^2+'ModelParams Lw'!V$39*'Sound Power'!$AH26+'ModelParams Lw'!V$40,'ModelParams Lw'!V$41*'Sound Power'!$AH26^2+'ModelParams Lw'!V$42*'Sound Power'!$AH26+'ModelParams Lw'!V$43))</f>
        <v>#N/A</v>
      </c>
      <c r="AQ26" s="26" t="e">
        <f>IF($AI26=100,'ModelParams Lw'!W$35*'Sound Power'!$AH26^2+'ModelParams Lw'!W$36*'Sound Power'!$AH26+'ModelParams Lw'!W$37,IF($AI26=150,'ModelParams Lw'!W$38*'Sound Power'!$AH26^2+'ModelParams Lw'!W$39*'Sound Power'!$AH26+'ModelParams Lw'!W$40,'ModelParams Lw'!W$41*'Sound Power'!$AH26^2+'ModelParams Lw'!W$42*'Sound Power'!$AH26+'ModelParams Lw'!W$43))</f>
        <v>#N/A</v>
      </c>
      <c r="AR26" s="26" t="e">
        <f t="shared" si="8"/>
        <v>#VALUE!</v>
      </c>
      <c r="AS26" s="26" t="e">
        <f>IF(26.83*LN($AJ26)-11.791-'ModelParams Lw'!B$35&lt;0,0,26.83*LN($AJ26)-11.791-'ModelParams Lw'!B$35)</f>
        <v>#DIV/0!</v>
      </c>
      <c r="AT26" s="26" t="e">
        <f>IF(26.83*LN($AJ26)-11.791-'ModelParams Lw'!C$35&lt;0,0,26.83*LN($AJ26)-11.791-'ModelParams Lw'!C$35)</f>
        <v>#DIV/0!</v>
      </c>
      <c r="AU26" s="26" t="e">
        <f>IF(26.83*LN($AJ26)-11.791-'ModelParams Lw'!D$35&lt;0,0,26.83*LN($AJ26)-11.791-'ModelParams Lw'!D$35)</f>
        <v>#DIV/0!</v>
      </c>
      <c r="AV26" s="26" t="e">
        <f>IF(26.83*LN($AJ26)-11.791-'ModelParams Lw'!E$35&lt;0,0,26.83*LN($AJ26)-11.791-'ModelParams Lw'!E$35)</f>
        <v>#DIV/0!</v>
      </c>
      <c r="AW26" s="26" t="e">
        <f>IF(26.83*LN($AJ26)-11.791-'ModelParams Lw'!F$35&lt;0,0,26.83*LN($AJ26)-11.791-'ModelParams Lw'!F$35)</f>
        <v>#DIV/0!</v>
      </c>
      <c r="AX26" s="26" t="e">
        <f>IF(26.83*LN($AJ26)-11.791-'ModelParams Lw'!G$35&lt;0,0,26.83*LN($AJ26)-11.791-'ModelParams Lw'!G$35)</f>
        <v>#DIV/0!</v>
      </c>
      <c r="AY26" s="26" t="e">
        <f>IF(26.83*LN($AJ26)-11.791-'ModelParams Lw'!H$35&lt;0,0,26.83*LN($AJ26)-11.791-'ModelParams Lw'!H$35)</f>
        <v>#DIV/0!</v>
      </c>
      <c r="AZ26" s="26" t="e">
        <f>IF(26.83*LN($AJ26)-11.791-'ModelParams Lw'!I$35&lt;0,0,26.83*LN($AJ26)-11.791-'ModelParams Lw'!I$35)</f>
        <v>#DIV/0!</v>
      </c>
      <c r="BA26" s="26" t="e">
        <f t="shared" si="9"/>
        <v>#DIV/0!</v>
      </c>
      <c r="BB26" s="26" t="e">
        <f t="shared" si="10"/>
        <v>#DIV/0!</v>
      </c>
      <c r="BC26" s="26" t="e">
        <f t="shared" si="11"/>
        <v>#DIV/0!</v>
      </c>
      <c r="BD26" s="26" t="e">
        <f t="shared" si="12"/>
        <v>#DIV/0!</v>
      </c>
      <c r="BE26" s="26" t="e">
        <f t="shared" si="13"/>
        <v>#DIV/0!</v>
      </c>
      <c r="BF26" s="26" t="e">
        <f t="shared" si="14"/>
        <v>#DIV/0!</v>
      </c>
      <c r="BG26" s="26" t="e">
        <f t="shared" si="15"/>
        <v>#DIV/0!</v>
      </c>
      <c r="BH26" s="26" t="e">
        <f t="shared" si="16"/>
        <v>#DIV/0!</v>
      </c>
      <c r="BI26" s="26" t="e">
        <f>10*LOG10(IF(BA26="",0,POWER(10,((BA26+'ModelParams Lw'!$O$4)/10))) +IF(BB26="",0,POWER(10,((BB26+'ModelParams Lw'!$P$4)/10))) +IF(BC26="",0,POWER(10,((BC26+'ModelParams Lw'!$Q$4)/10))) +IF(BD26="",0,POWER(10,((BD26+'ModelParams Lw'!$R$4)/10))) +IF(BE26="",0,POWER(10,((BE26+'ModelParams Lw'!$S$4)/10))) +IF(BF26="",0,POWER(10,((BF26+'ModelParams Lw'!$T$4)/10))) +IF(BG26="",0,POWER(10,((BG26+'ModelParams Lw'!$U$4)/10)))+IF(BH26="",0,POWER(10,((BH26+'ModelParams Lw'!$V$4)/10))))</f>
        <v>#DIV/0!</v>
      </c>
      <c r="BJ26" s="26" t="e">
        <f t="shared" si="17"/>
        <v>#DIV/0!</v>
      </c>
      <c r="BK26" s="26" t="e">
        <f>(BA26-'ModelParams Lw'!O$10)/'ModelParams Lw'!O$11</f>
        <v>#DIV/0!</v>
      </c>
      <c r="BL26" s="26" t="e">
        <f>(BB26-'ModelParams Lw'!P$10)/'ModelParams Lw'!P$11</f>
        <v>#DIV/0!</v>
      </c>
      <c r="BM26" s="26" t="e">
        <f>(BC26-'ModelParams Lw'!Q$10)/'ModelParams Lw'!Q$11</f>
        <v>#DIV/0!</v>
      </c>
      <c r="BN26" s="26" t="e">
        <f>(BD26-'ModelParams Lw'!R$10)/'ModelParams Lw'!R$11</f>
        <v>#DIV/0!</v>
      </c>
      <c r="BO26" s="26" t="e">
        <f>(BE26-'ModelParams Lw'!S$10)/'ModelParams Lw'!S$11</f>
        <v>#DIV/0!</v>
      </c>
      <c r="BP26" s="26" t="e">
        <f>(BF26-'ModelParams Lw'!T$10)/'ModelParams Lw'!T$11</f>
        <v>#DIV/0!</v>
      </c>
      <c r="BQ26" s="26" t="e">
        <f>(BG26-'ModelParams Lw'!U$10)/'ModelParams Lw'!U$11</f>
        <v>#DIV/0!</v>
      </c>
      <c r="BR26" s="26" t="e">
        <f>(BH26-'ModelParams Lw'!V$10)/'ModelParams Lw'!V$11</f>
        <v>#DIV/0!</v>
      </c>
      <c r="BS26" s="23" t="e">
        <f>IF(Calcul!$E31="SW",DEGREES(ACOS(1-(1/'ModelParams Lw'!C$25*SQRT(0.5*1.2/'Sound Power'!$C26)*('Sound Power'!$B26/3600)/('Sound Power'!$D26)/('Sound Power'!$F26)))),DEGREES(ACOS(1-(1/'ModelParams Lw'!C$29*SQRT(0.5*1.2/'Sound Power'!$C26)*('Sound Power'!$B26/3600)/('Sound Power'!$D26)/('Sound Power'!$F26)))))</f>
        <v>#DIV/0!</v>
      </c>
      <c r="BT26" s="23" t="e">
        <f>IF(Calcul!$E31="SW",DEGREES(ACOS(1-(1/'ModelParams Lw'!D$25*SQRT(0.5*1.2/'Sound Power'!$C26)*('Sound Power'!$B26/3600)/('Sound Power'!$D26)/('Sound Power'!$F26)))),DEGREES(ACOS(1-(1/'ModelParams Lw'!D$29*SQRT(0.5*1.2/'Sound Power'!$C26)*('Sound Power'!$B26/3600)/('Sound Power'!$D26)/('Sound Power'!$F26)))))</f>
        <v>#DIV/0!</v>
      </c>
      <c r="BU26" s="23" t="e">
        <f>IF(Calcul!$E31="SW",DEGREES(ACOS(1-(1/'ModelParams Lw'!E$25*SQRT(0.5*1.2/'Sound Power'!$C26)*('Sound Power'!$B26/3600)/('Sound Power'!$D26)/('Sound Power'!$F26)))),DEGREES(ACOS(1-(1/'ModelParams Lw'!E$29*SQRT(0.5*1.2/'Sound Power'!$C26)*('Sound Power'!$B26/3600)/('Sound Power'!$D26)/('Sound Power'!$F26)))))</f>
        <v>#DIV/0!</v>
      </c>
      <c r="BV26" s="23" t="e">
        <f>IF(Calcul!$E31="SW",DEGREES(ACOS(1-(1/'ModelParams Lw'!F$25*SQRT(0.5*1.2/'Sound Power'!$C26)*('Sound Power'!$B26/3600)/('Sound Power'!$D26)/('Sound Power'!$F26)))),DEGREES(ACOS(1-(1/'ModelParams Lw'!F$29*SQRT(0.5*1.2/'Sound Power'!$C26)*('Sound Power'!$B26/3600)/('Sound Power'!$D26)/('Sound Power'!$F26)))))</f>
        <v>#DIV/0!</v>
      </c>
      <c r="BW26" s="23" t="e">
        <f>IF(Calcul!$E31="SW",DEGREES(ACOS(1-(1/'ModelParams Lw'!G$25*SQRT(0.5*1.2/'Sound Power'!$C26)*('Sound Power'!$B26/3600)/('Sound Power'!$D26)/('Sound Power'!$F26)))),DEGREES(ACOS(1-(1/'ModelParams Lw'!G$29*SQRT(0.5*1.2/'Sound Power'!$C26)*('Sound Power'!$B26/3600)/('Sound Power'!$D26)/('Sound Power'!$F26)))))</f>
        <v>#DIV/0!</v>
      </c>
      <c r="BX26" s="23" t="e">
        <f>IF(Calcul!$E31="SW",DEGREES(ACOS(1-(1/'ModelParams Lw'!H$25*SQRT(0.5*1.2/'Sound Power'!$C26)*('Sound Power'!$B26/3600)/('Sound Power'!$D26)/('Sound Power'!$F26)))),DEGREES(ACOS(1-(1/'ModelParams Lw'!H$29*SQRT(0.5*1.2/'Sound Power'!$C26)*('Sound Power'!$B26/3600)/('Sound Power'!$D26)/('Sound Power'!$F26)))))</f>
        <v>#DIV/0!</v>
      </c>
      <c r="BY26" s="23" t="e">
        <f>IF(Calcul!$E31="SW",DEGREES(ACOS(1-(1/'ModelParams Lw'!I$25*SQRT(0.5*1.2/'Sound Power'!$C26)*('Sound Power'!$B26/3600)/('Sound Power'!$D26)/('Sound Power'!$F26)))),DEGREES(ACOS(1-(1/'ModelParams Lw'!I$29*SQRT(0.5*1.2/'Sound Power'!$C26)*('Sound Power'!$B26/3600)/('Sound Power'!$D26)/('Sound Power'!$F26)))))</f>
        <v>#DIV/0!</v>
      </c>
      <c r="BZ26" s="23" t="e">
        <f>IF(Calcul!$E31="SW",DEGREES(ACOS(1-(1/'ModelParams Lw'!J$25*SQRT(0.5*1.2/'Sound Power'!$C26)*('Sound Power'!$B26/3600)/('Sound Power'!$D26)/('Sound Power'!$F26)))),DEGREES(ACOS(1-(1/'ModelParams Lw'!J$29*SQRT(0.5*1.2/'Sound Power'!$C26)*('Sound Power'!$B26/3600)/('Sound Power'!$D26)/('Sound Power'!$F26)))))</f>
        <v>#DIV/0!</v>
      </c>
      <c r="CA26" s="26" t="e">
        <f>IF(Calcul!$E31="SW",'ModelParams Lw'!C$22+'ModelParams Lw'!C$23*LOG('Sound Power'!$D26/'Sound Power'!$E26)+'ModelParams Lw'!C$24*LN('Sound Power'!BS26),IF('ModelParams Lw'!C$26+'ModelParams Lw'!C$27*LOG('Sound Power'!$D26/'Sound Power'!$E26)+'ModelParams Lw'!C$28*LN('Sound Power'!BS26)&lt;'ModelParams Lw'!C$22+'ModelParams Lw'!C$23*LOG('Sound Power'!$D26/'Sound Power'!$E26)+'ModelParams Lw'!C$24*LN('Sound Power'!BS26),'ModelParams Lw'!C$22+'ModelParams Lw'!C$23*LOG('Sound Power'!$D26/'Sound Power'!$E26)+'ModelParams Lw'!C$24*LN('Sound Power'!BS26),'ModelParams Lw'!C$26+'ModelParams Lw'!C$27*LOG('Sound Power'!$D26/'Sound Power'!$E26)+'ModelParams Lw'!C$28*LN('Sound Power'!BS26)))</f>
        <v>#DIV/0!</v>
      </c>
      <c r="CB26" s="26" t="e">
        <f>IF(Calcul!$E31="SW",'ModelParams Lw'!D$22+'ModelParams Lw'!D$23*LOG('Sound Power'!$D26/'Sound Power'!$E26)+'ModelParams Lw'!D$24*LN('Sound Power'!BT26),IF('ModelParams Lw'!D$26+'ModelParams Lw'!D$27*LOG('Sound Power'!$D26/'Sound Power'!$E26)+'ModelParams Lw'!D$28*LN('Sound Power'!BT26)&lt;'ModelParams Lw'!D$22+'ModelParams Lw'!D$23*LOG('Sound Power'!$D26/'Sound Power'!$E26)+'ModelParams Lw'!D$24*LN('Sound Power'!BT26),'ModelParams Lw'!D$22+'ModelParams Lw'!D$23*LOG('Sound Power'!$D26/'Sound Power'!$E26)+'ModelParams Lw'!D$24*LN('Sound Power'!BT26),'ModelParams Lw'!D$26+'ModelParams Lw'!D$27*LOG('Sound Power'!$D26/'Sound Power'!$E26)+'ModelParams Lw'!D$28*LN('Sound Power'!BT26)))</f>
        <v>#DIV/0!</v>
      </c>
      <c r="CC26" s="26" t="e">
        <f>IF(Calcul!$E31="SW",'ModelParams Lw'!E$22+'ModelParams Lw'!E$23*LOG('Sound Power'!$D26/'Sound Power'!$E26)+'ModelParams Lw'!E$24*LN('Sound Power'!BU26),IF('ModelParams Lw'!E$26+'ModelParams Lw'!E$27*LOG('Sound Power'!$D26/'Sound Power'!$E26)+'ModelParams Lw'!E$28*LN('Sound Power'!BU26)&lt;'ModelParams Lw'!E$22+'ModelParams Lw'!E$23*LOG('Sound Power'!$D26/'Sound Power'!$E26)+'ModelParams Lw'!E$24*LN('Sound Power'!BU26),'ModelParams Lw'!E$22+'ModelParams Lw'!E$23*LOG('Sound Power'!$D26/'Sound Power'!$E26)+'ModelParams Lw'!E$24*LN('Sound Power'!BU26),'ModelParams Lw'!E$26+'ModelParams Lw'!E$27*LOG('Sound Power'!$D26/'Sound Power'!$E26)+'ModelParams Lw'!E$28*LN('Sound Power'!BU26)))</f>
        <v>#DIV/0!</v>
      </c>
      <c r="CD26" s="26" t="e">
        <f>IF(Calcul!$E31="SW",'ModelParams Lw'!F$22+'ModelParams Lw'!F$23*LOG('Sound Power'!$D26/'Sound Power'!$E26)+'ModelParams Lw'!F$24*LN('Sound Power'!BV26),IF('ModelParams Lw'!F$26+'ModelParams Lw'!F$27*LOG('Sound Power'!$D26/'Sound Power'!$E26)+'ModelParams Lw'!F$28*LN('Sound Power'!BV26)&lt;'ModelParams Lw'!F$22+'ModelParams Lw'!F$23*LOG('Sound Power'!$D26/'Sound Power'!$E26)+'ModelParams Lw'!F$24*LN('Sound Power'!BV26),'ModelParams Lw'!F$22+'ModelParams Lw'!F$23*LOG('Sound Power'!$D26/'Sound Power'!$E26)+'ModelParams Lw'!F$24*LN('Sound Power'!BV26),'ModelParams Lw'!F$26+'ModelParams Lw'!F$27*LOG('Sound Power'!$D26/'Sound Power'!$E26)+'ModelParams Lw'!F$28*LN('Sound Power'!BV26)))</f>
        <v>#DIV/0!</v>
      </c>
      <c r="CE26" s="26" t="e">
        <f>IF(Calcul!$E31="SW",'ModelParams Lw'!G$22+'ModelParams Lw'!G$23*LOG('Sound Power'!$D26/'Sound Power'!$E26)+'ModelParams Lw'!G$24*LN('Sound Power'!BW26),IF('ModelParams Lw'!G$26+'ModelParams Lw'!G$27*LOG('Sound Power'!$D26/'Sound Power'!$E26)+'ModelParams Lw'!G$28*LN('Sound Power'!BW26)&lt;'ModelParams Lw'!G$22+'ModelParams Lw'!G$23*LOG('Sound Power'!$D26/'Sound Power'!$E26)+'ModelParams Lw'!G$24*LN('Sound Power'!BW26),'ModelParams Lw'!G$22+'ModelParams Lw'!G$23*LOG('Sound Power'!$D26/'Sound Power'!$E26)+'ModelParams Lw'!G$24*LN('Sound Power'!BW26),'ModelParams Lw'!G$26+'ModelParams Lw'!G$27*LOG('Sound Power'!$D26/'Sound Power'!$E26)+'ModelParams Lw'!G$28*LN('Sound Power'!BW26)))</f>
        <v>#DIV/0!</v>
      </c>
      <c r="CF26" s="26" t="e">
        <f>IF(Calcul!$E31="SW",'ModelParams Lw'!H$22+'ModelParams Lw'!H$23*LOG('Sound Power'!$D26/'Sound Power'!$E26)+'ModelParams Lw'!H$24*LN('Sound Power'!BX26),IF('ModelParams Lw'!H$26+'ModelParams Lw'!H$27*LOG('Sound Power'!$D26/'Sound Power'!$E26)+'ModelParams Lw'!H$28*LN('Sound Power'!BX26)&lt;'ModelParams Lw'!H$22+'ModelParams Lw'!H$23*LOG('Sound Power'!$D26/'Sound Power'!$E26)+'ModelParams Lw'!H$24*LN('Sound Power'!BX26),'ModelParams Lw'!H$22+'ModelParams Lw'!H$23*LOG('Sound Power'!$D26/'Sound Power'!$E26)+'ModelParams Lw'!H$24*LN('Sound Power'!BX26),'ModelParams Lw'!H$26+'ModelParams Lw'!H$27*LOG('Sound Power'!$D26/'Sound Power'!$E26)+'ModelParams Lw'!H$28*LN('Sound Power'!BX26)))</f>
        <v>#DIV/0!</v>
      </c>
      <c r="CG26" s="26" t="e">
        <f>IF(Calcul!$E31="SW",'ModelParams Lw'!I$22+'ModelParams Lw'!I$23*LOG('Sound Power'!$D26/'Sound Power'!$E26)+'ModelParams Lw'!I$24*LN('Sound Power'!BY26),IF('ModelParams Lw'!I$26+'ModelParams Lw'!I$27*LOG('Sound Power'!$D26/'Sound Power'!$E26)+'ModelParams Lw'!I$28*LN('Sound Power'!BY26)&lt;'ModelParams Lw'!I$22+'ModelParams Lw'!I$23*LOG('Sound Power'!$D26/'Sound Power'!$E26)+'ModelParams Lw'!I$24*LN('Sound Power'!BY26),'ModelParams Lw'!I$22+'ModelParams Lw'!I$23*LOG('Sound Power'!$D26/'Sound Power'!$E26)+'ModelParams Lw'!I$24*LN('Sound Power'!BY26),'ModelParams Lw'!I$26+'ModelParams Lw'!I$27*LOG('Sound Power'!$D26/'Sound Power'!$E26)+'ModelParams Lw'!I$28*LN('Sound Power'!BY26)))</f>
        <v>#DIV/0!</v>
      </c>
      <c r="CH26" s="26" t="e">
        <f>IF(Calcul!$E31="SW",'ModelParams Lw'!J$22+'ModelParams Lw'!J$23*LOG('Sound Power'!$D26/'Sound Power'!$E26)+'ModelParams Lw'!J$24*LN('Sound Power'!BZ26),IF('ModelParams Lw'!J$26+'ModelParams Lw'!J$27*LOG('Sound Power'!$D26/'Sound Power'!$E26)+'ModelParams Lw'!J$28*LN('Sound Power'!BZ26)&lt;'ModelParams Lw'!J$22+'ModelParams Lw'!J$23*LOG('Sound Power'!$D26/'Sound Power'!$E26)+'ModelParams Lw'!J$24*LN('Sound Power'!BZ26),'ModelParams Lw'!J$22+'ModelParams Lw'!J$23*LOG('Sound Power'!$D26/'Sound Power'!$E26)+'ModelParams Lw'!J$24*LN('Sound Power'!BZ26),'ModelParams Lw'!J$26+'ModelParams Lw'!J$27*LOG('Sound Power'!$D26/'Sound Power'!$E26)+'ModelParams Lw'!J$28*LN('Sound Power'!BZ26)))</f>
        <v>#DIV/0!</v>
      </c>
      <c r="CI26" s="26" t="e">
        <f t="shared" si="25"/>
        <v>#DIV/0!</v>
      </c>
      <c r="CJ26" s="26" t="e">
        <f t="shared" si="18"/>
        <v>#DIV/0!</v>
      </c>
      <c r="CK26" s="26" t="e">
        <f t="shared" si="19"/>
        <v>#DIV/0!</v>
      </c>
      <c r="CL26" s="26" t="e">
        <f t="shared" si="26"/>
        <v>#DIV/0!</v>
      </c>
      <c r="CM26" s="26" t="e">
        <f t="shared" si="20"/>
        <v>#DIV/0!</v>
      </c>
      <c r="CN26" s="26" t="e">
        <f t="shared" si="21"/>
        <v>#DIV/0!</v>
      </c>
      <c r="CO26" s="26" t="e">
        <f t="shared" si="22"/>
        <v>#DIV/0!</v>
      </c>
      <c r="CP26" s="26" t="e">
        <f t="shared" si="23"/>
        <v>#DIV/0!</v>
      </c>
      <c r="CQ26" s="26" t="e">
        <f>10*LOG10(IF(CI26="",0,POWER(10,((CI26+'ModelParams Lw'!$O$4)/10))) +IF(CJ26="",0,POWER(10,((CJ26+'ModelParams Lw'!$P$4)/10))) +IF(CK26="",0,POWER(10,((CK26+'ModelParams Lw'!$Q$4)/10))) +IF(CL26="",0,POWER(10,((CL26+'ModelParams Lw'!$R$4)/10))) +IF(CM26="",0,POWER(10,((CM26+'ModelParams Lw'!$S$4)/10))) +IF(CN26="",0,POWER(10,((CN26+'ModelParams Lw'!$T$4)/10))) +IF(CO26="",0,POWER(10,((CO26+'ModelParams Lw'!$U$4)/10)))+IF(CP26="",0,POWER(10,((CP26+'ModelParams Lw'!$V$4)/10))))</f>
        <v>#DIV/0!</v>
      </c>
      <c r="CR26" s="26" t="e">
        <f t="shared" si="24"/>
        <v>#DIV/0!</v>
      </c>
      <c r="CS26" s="26" t="e">
        <f>(CI26-'ModelParams Lw'!$O$10)/'ModelParams Lw'!$O$11</f>
        <v>#DIV/0!</v>
      </c>
      <c r="CT26" s="26" t="e">
        <f>(CJ26-'ModelParams Lw'!$P$10)/'ModelParams Lw'!$P$11</f>
        <v>#DIV/0!</v>
      </c>
      <c r="CU26" s="26" t="e">
        <f>(CK26-'ModelParams Lw'!$Q$10)/'ModelParams Lw'!$Q$11</f>
        <v>#DIV/0!</v>
      </c>
      <c r="CV26" s="26" t="e">
        <f>(CL26-'ModelParams Lw'!$R$10)/'ModelParams Lw'!$R$11</f>
        <v>#DIV/0!</v>
      </c>
      <c r="CW26" s="26" t="e">
        <f>(CM26-'ModelParams Lw'!$S$10)/'ModelParams Lw'!$S$11</f>
        <v>#DIV/0!</v>
      </c>
      <c r="CX26" s="26" t="e">
        <f>(CN26-'ModelParams Lw'!$T$10)/'ModelParams Lw'!$T$11</f>
        <v>#DIV/0!</v>
      </c>
      <c r="CY26" s="26" t="e">
        <f>(CO26-'ModelParams Lw'!$U$10)/'ModelParams Lw'!$U$11</f>
        <v>#DIV/0!</v>
      </c>
      <c r="CZ26" s="26" t="e">
        <f>(CP26-'ModelParams Lw'!$V$10)/'ModelParams Lw'!$V$11</f>
        <v>#DIV/0!</v>
      </c>
    </row>
    <row r="27" spans="1:104" x14ac:dyDescent="0.2">
      <c r="A27" s="13">
        <f>Calcul!A32</f>
        <v>0</v>
      </c>
      <c r="B27" s="13">
        <f t="shared" si="2"/>
        <v>0</v>
      </c>
      <c r="C27" s="13">
        <f>Calcul!B32</f>
        <v>0</v>
      </c>
      <c r="D27" s="13">
        <f>Calcul!C32/1000</f>
        <v>0</v>
      </c>
      <c r="E27" s="13">
        <f>Calcul!D32/1000</f>
        <v>0</v>
      </c>
      <c r="F27" s="13">
        <f t="shared" si="3"/>
        <v>0</v>
      </c>
      <c r="G27" s="23" t="e">
        <f>DEGREES(ACOS(1-(1/'ModelParams Lw'!B$15*SQRT(0.5*1.2/'Sound Power'!$C27)*('Sound Power'!$B27/3600)/('Sound Power'!$D27)/('Sound Power'!$F27))))</f>
        <v>#DIV/0!</v>
      </c>
      <c r="H27" s="23" t="e">
        <f>DEGREES(ACOS(1-(1/'ModelParams Lw'!C$15*SQRT(0.5*1.2/'Sound Power'!$C27)*('Sound Power'!$B27/3600)/('Sound Power'!$D27)/('Sound Power'!$F27))))</f>
        <v>#DIV/0!</v>
      </c>
      <c r="I27" s="23" t="e">
        <f>DEGREES(ACOS(1-(1/'ModelParams Lw'!D$15*SQRT(0.5*1.2/'Sound Power'!$C27)*('Sound Power'!$B27/3600)/('Sound Power'!$D27)/('Sound Power'!$F27))))</f>
        <v>#DIV/0!</v>
      </c>
      <c r="J27" s="23" t="e">
        <f>DEGREES(ACOS(1-(1/'ModelParams Lw'!E$15*SQRT(0.5*1.2/'Sound Power'!$C27)*('Sound Power'!$B27/3600)/('Sound Power'!$D27)/('Sound Power'!$F27))))</f>
        <v>#DIV/0!</v>
      </c>
      <c r="K27" s="23" t="e">
        <f>DEGREES(ACOS(1-(1/'ModelParams Lw'!F$15*SQRT(0.5*1.2/'Sound Power'!$C27)*('Sound Power'!$B27/3600)/('Sound Power'!$D27)/('Sound Power'!$F27))))</f>
        <v>#DIV/0!</v>
      </c>
      <c r="L27" s="23" t="e">
        <f>DEGREES(ACOS(1-(1/'ModelParams Lw'!G$15*SQRT(0.5*1.2/'Sound Power'!$C27)*('Sound Power'!$B27/3600)/('Sound Power'!$D27)/('Sound Power'!$F27))))</f>
        <v>#DIV/0!</v>
      </c>
      <c r="M27" s="23" t="e">
        <f>DEGREES(ACOS(1-(1/'ModelParams Lw'!H$15*SQRT(0.5*1.2/'Sound Power'!$C27)*('Sound Power'!$B27/3600)/('Sound Power'!$D27)/('Sound Power'!$F27))))</f>
        <v>#DIV/0!</v>
      </c>
      <c r="N27" s="23" t="e">
        <f>DEGREES(ACOS(1-(1/'ModelParams Lw'!I$15*SQRT(0.5*1.2/'Sound Power'!$C27)*('Sound Power'!$B27/3600)/('Sound Power'!$D27)/('Sound Power'!$F27))))</f>
        <v>#DIV/0!</v>
      </c>
      <c r="O27" s="26" t="e">
        <f>('ModelParams Lw'!B$4*LN('Sound Power'!G27)/(1+EXP(-('Sound Power'!$D27*1000+'ModelParams Lw'!B$6)/'ModelParams Lw'!B$7))+'ModelParams Lw'!B$5)*LN('Sound Power'!$B27)-('ModelParams Lw'!B$8+'ModelParams Lw'!B$9*$D27+'ModelParams Lw'!B$10*'Sound Power'!$F27^'ModelParams Lw'!B$14+'ModelParams Lw'!B$11*LN('Sound Power'!G27)+'ModelParams Lw'!B$12*'Sound Power'!$D27*'Sound Power'!$F27+'ModelParams Lw'!B$13*'Sound Power'!$D27*LN('Sound Power'!G27))</f>
        <v>#DIV/0!</v>
      </c>
      <c r="P27" s="26" t="e">
        <f>('ModelParams Lw'!C$4*LN('Sound Power'!H27)/(1+EXP(-('Sound Power'!$D27*1000+'ModelParams Lw'!C$6)/'ModelParams Lw'!C$7))+'ModelParams Lw'!C$5)*LN('Sound Power'!$B27)-('ModelParams Lw'!C$8+'ModelParams Lw'!C$9*$D27+'ModelParams Lw'!C$10*'Sound Power'!$F27^'ModelParams Lw'!C$14+'ModelParams Lw'!C$11*LN('Sound Power'!H27)+'ModelParams Lw'!C$12*'Sound Power'!$D27*'Sound Power'!$F27+'ModelParams Lw'!C$13*'Sound Power'!$D27*LN('Sound Power'!H27))</f>
        <v>#DIV/0!</v>
      </c>
      <c r="Q27" s="26" t="e">
        <f>('ModelParams Lw'!D$4*LN('Sound Power'!I27)/(1+EXP(-('Sound Power'!$D27*1000+'ModelParams Lw'!D$6)/'ModelParams Lw'!D$7))+'ModelParams Lw'!D$5)*LN('Sound Power'!$B27)-('ModelParams Lw'!D$8+'ModelParams Lw'!D$9*$D27+'ModelParams Lw'!D$10*'Sound Power'!$F27^'ModelParams Lw'!D$14+'ModelParams Lw'!D$11*LN('Sound Power'!I27)+'ModelParams Lw'!D$12*'Sound Power'!$D27*'Sound Power'!$F27+'ModelParams Lw'!D$13*'Sound Power'!$D27*LN('Sound Power'!I27))</f>
        <v>#DIV/0!</v>
      </c>
      <c r="R27" s="26" t="e">
        <f>('ModelParams Lw'!E$4*LN('Sound Power'!J27)/(1+EXP(-('Sound Power'!$D27*1000+'ModelParams Lw'!E$6)/'ModelParams Lw'!E$7))+'ModelParams Lw'!E$5)*LN('Sound Power'!$B27)-('ModelParams Lw'!E$8+'ModelParams Lw'!E$9*$D27+'ModelParams Lw'!E$10*'Sound Power'!$F27^'ModelParams Lw'!E$14+'ModelParams Lw'!E$11*LN('Sound Power'!J27)+'ModelParams Lw'!E$12*'Sound Power'!$D27*'Sound Power'!$F27+'ModelParams Lw'!E$13*'Sound Power'!$D27*LN('Sound Power'!J27))</f>
        <v>#DIV/0!</v>
      </c>
      <c r="S27" s="26" t="e">
        <f>('ModelParams Lw'!F$4*LN('Sound Power'!K27)/(1+EXP(-('Sound Power'!$D27*1000+'ModelParams Lw'!F$6)/'ModelParams Lw'!F$7))+'ModelParams Lw'!F$5)*LN('Sound Power'!$B27)-('ModelParams Lw'!F$8+'ModelParams Lw'!F$9*$D27+'ModelParams Lw'!F$10*'Sound Power'!$F27^'ModelParams Lw'!F$14+'ModelParams Lw'!F$11*LN('Sound Power'!K27)+'ModelParams Lw'!F$12*'Sound Power'!$D27*'Sound Power'!$F27+'ModelParams Lw'!F$13*'Sound Power'!$D27*LN('Sound Power'!K27))</f>
        <v>#DIV/0!</v>
      </c>
      <c r="T27" s="26" t="e">
        <f>('ModelParams Lw'!G$4*LN('Sound Power'!L27)/(1+EXP(-('Sound Power'!$D27*1000+'ModelParams Lw'!G$6)/'ModelParams Lw'!G$7))+'ModelParams Lw'!G$5)*LN('Sound Power'!$B27)-('ModelParams Lw'!G$8+'ModelParams Lw'!G$9*$D27+'ModelParams Lw'!G$10*'Sound Power'!$F27^'ModelParams Lw'!G$14+'ModelParams Lw'!G$11*LN('Sound Power'!L27)+'ModelParams Lw'!G$12*'Sound Power'!$D27*'Sound Power'!$F27+'ModelParams Lw'!G$13*'Sound Power'!$D27*LN('Sound Power'!L27))</f>
        <v>#DIV/0!</v>
      </c>
      <c r="U27" s="26" t="e">
        <f>('ModelParams Lw'!H$4*LN('Sound Power'!M27)/(1+EXP(-('Sound Power'!$D27*1000+'ModelParams Lw'!H$6)/'ModelParams Lw'!H$7))+'ModelParams Lw'!H$5)*LN('Sound Power'!$B27)-('ModelParams Lw'!H$8+'ModelParams Lw'!H$9*$D27+'ModelParams Lw'!H$10*'Sound Power'!$F27^'ModelParams Lw'!H$14+'ModelParams Lw'!H$11*LN('Sound Power'!M27)+'ModelParams Lw'!H$12*'Sound Power'!$D27*'Sound Power'!$F27+'ModelParams Lw'!H$13*'Sound Power'!$D27*LN('Sound Power'!M27))</f>
        <v>#DIV/0!</v>
      </c>
      <c r="V27" s="26" t="e">
        <f>('ModelParams Lw'!I$4*LN('Sound Power'!N27)/(1+EXP(-('Sound Power'!$D27*1000+'ModelParams Lw'!I$6)/'ModelParams Lw'!I$7))+'ModelParams Lw'!I$5)*LN('Sound Power'!$B27)-('ModelParams Lw'!I$8+'ModelParams Lw'!I$9*$D27+'ModelParams Lw'!I$10*'Sound Power'!$F27^'ModelParams Lw'!I$14+'ModelParams Lw'!I$11*LN('Sound Power'!N27)+'ModelParams Lw'!I$12*'Sound Power'!$D27*'Sound Power'!$F27+'ModelParams Lw'!I$13*'Sound Power'!$D27*LN('Sound Power'!N27))</f>
        <v>#DIV/0!</v>
      </c>
      <c r="W27" s="26" t="e">
        <f>10*LOG10(IF(O27="",0,POWER(10,((O27+'ModelParams Lw'!$O$4)/10))) +IF(P27="",0,POWER(10,((P27+'ModelParams Lw'!$P$4)/10))) +IF(Q27="",0,POWER(10,((Q27+'ModelParams Lw'!$Q$4)/10))) +IF(R27="",0,POWER(10,((R27+'ModelParams Lw'!$R$4)/10))) +IF(S27="",0,POWER(10,((S27+'ModelParams Lw'!$S$4)/10))) +IF(T27="",0,POWER(10,((T27+'ModelParams Lw'!$T$4)/10))) +IF(U27="",0,POWER(10,((U27+'ModelParams Lw'!$U$4)/10)))+IF(V27="",0,POWER(10,((V27+'ModelParams Lw'!$V$4)/10))))</f>
        <v>#DIV/0!</v>
      </c>
      <c r="X27" s="26" t="e">
        <f t="shared" si="4"/>
        <v>#DIV/0!</v>
      </c>
      <c r="Y27" s="26" t="e">
        <f>(O27-'ModelParams Lw'!O$10)/'ModelParams Lw'!O$11</f>
        <v>#DIV/0!</v>
      </c>
      <c r="Z27" s="26" t="e">
        <f>(P27-'ModelParams Lw'!P$10)/'ModelParams Lw'!P$11</f>
        <v>#DIV/0!</v>
      </c>
      <c r="AA27" s="26" t="e">
        <f>(Q27-'ModelParams Lw'!Q$10)/'ModelParams Lw'!Q$11</f>
        <v>#DIV/0!</v>
      </c>
      <c r="AB27" s="26" t="e">
        <f>(R27-'ModelParams Lw'!R$10)/'ModelParams Lw'!R$11</f>
        <v>#DIV/0!</v>
      </c>
      <c r="AC27" s="26" t="e">
        <f>(S27-'ModelParams Lw'!S$10)/'ModelParams Lw'!S$11</f>
        <v>#DIV/0!</v>
      </c>
      <c r="AD27" s="26" t="e">
        <f>(T27-'ModelParams Lw'!T$10)/'ModelParams Lw'!T$11</f>
        <v>#DIV/0!</v>
      </c>
      <c r="AE27" s="26" t="e">
        <f>(U27-'ModelParams Lw'!U$10)/'ModelParams Lw'!U$11</f>
        <v>#DIV/0!</v>
      </c>
      <c r="AF27" s="26" t="e">
        <f>(V27-'ModelParams Lw'!V$10)/'ModelParams Lw'!V$11</f>
        <v>#DIV/0!</v>
      </c>
      <c r="AG27" s="26" t="e">
        <f t="shared" si="5"/>
        <v>#DIV/0!</v>
      </c>
      <c r="AH27" s="26" t="e">
        <f>VLOOKUP(D27*1000,'ModelParams Lw'!$A$38:$D$58,4)</f>
        <v>#N/A</v>
      </c>
      <c r="AI27" s="56" t="e">
        <f>VLOOKUP(D27*1000,'ModelParams Lw'!$A$38:$D$58,2)</f>
        <v>#N/A</v>
      </c>
      <c r="AJ27" s="46" t="e">
        <f t="shared" si="6"/>
        <v>#DIV/0!</v>
      </c>
      <c r="AK27" s="26" t="e">
        <f t="shared" si="7"/>
        <v>#VALUE!</v>
      </c>
      <c r="AL27" s="26" t="e">
        <f>IF($AI27=100,'ModelParams Lw'!R$35*'Sound Power'!$AH27^2+'ModelParams Lw'!R$36*'Sound Power'!$AH27+'ModelParams Lw'!R$37,IF($AI27=150,'ModelParams Lw'!R$38*'Sound Power'!$AH27^2+'ModelParams Lw'!R$39*'Sound Power'!$AH27+'ModelParams Lw'!R$40,'ModelParams Lw'!R$41*'Sound Power'!$AH27^2+'ModelParams Lw'!R$42*'Sound Power'!$AH27+'ModelParams Lw'!R$43))</f>
        <v>#N/A</v>
      </c>
      <c r="AM27" s="26" t="e">
        <f>IF($AI27=100,'ModelParams Lw'!S$35*'Sound Power'!$AH27^2+'ModelParams Lw'!S$36*'Sound Power'!$AH27+'ModelParams Lw'!S$37,IF($AI27=150,'ModelParams Lw'!S$38*'Sound Power'!$AH27^2+'ModelParams Lw'!S$39*'Sound Power'!$AH27+'ModelParams Lw'!S$40,'ModelParams Lw'!S$41*'Sound Power'!$AH27^2+'ModelParams Lw'!S$42*'Sound Power'!$AH27+'ModelParams Lw'!S$43))</f>
        <v>#N/A</v>
      </c>
      <c r="AN27" s="26" t="e">
        <f>IF($AI27=100,'ModelParams Lw'!T$35*'Sound Power'!$AH27^2+'ModelParams Lw'!T$36*'Sound Power'!$AH27+'ModelParams Lw'!T$37,IF($AI27=150,'ModelParams Lw'!T$38*'Sound Power'!$AH27^2+'ModelParams Lw'!T$39*'Sound Power'!$AH27+'ModelParams Lw'!T$40,'ModelParams Lw'!T$41*'Sound Power'!$AH27^2+'ModelParams Lw'!T$42*'Sound Power'!$AH27+'ModelParams Lw'!T$43))</f>
        <v>#N/A</v>
      </c>
      <c r="AO27" s="26" t="e">
        <f>IF($AI27=100,'ModelParams Lw'!U$35*'Sound Power'!$AH27^2+'ModelParams Lw'!U$36*'Sound Power'!$AH27+'ModelParams Lw'!U$37,IF($AI27=150,'ModelParams Lw'!U$38*'Sound Power'!$AH27^2+'ModelParams Lw'!U$39*'Sound Power'!$AH27+'ModelParams Lw'!U$40,'ModelParams Lw'!U$41*'Sound Power'!$AH27^2+'ModelParams Lw'!U$42*'Sound Power'!$AH27+'ModelParams Lw'!U$43))</f>
        <v>#N/A</v>
      </c>
      <c r="AP27" s="26" t="e">
        <f>IF($AI27=100,'ModelParams Lw'!V$35*'Sound Power'!$AH27^2+'ModelParams Lw'!V$36*'Sound Power'!$AH27+'ModelParams Lw'!V$37,IF($AI27=150,'ModelParams Lw'!V$38*'Sound Power'!$AH27^2+'ModelParams Lw'!V$39*'Sound Power'!$AH27+'ModelParams Lw'!V$40,'ModelParams Lw'!V$41*'Sound Power'!$AH27^2+'ModelParams Lw'!V$42*'Sound Power'!$AH27+'ModelParams Lw'!V$43))</f>
        <v>#N/A</v>
      </c>
      <c r="AQ27" s="26" t="e">
        <f>IF($AI27=100,'ModelParams Lw'!W$35*'Sound Power'!$AH27^2+'ModelParams Lw'!W$36*'Sound Power'!$AH27+'ModelParams Lw'!W$37,IF($AI27=150,'ModelParams Lw'!W$38*'Sound Power'!$AH27^2+'ModelParams Lw'!W$39*'Sound Power'!$AH27+'ModelParams Lw'!W$40,'ModelParams Lw'!W$41*'Sound Power'!$AH27^2+'ModelParams Lw'!W$42*'Sound Power'!$AH27+'ModelParams Lw'!W$43))</f>
        <v>#N/A</v>
      </c>
      <c r="AR27" s="26" t="e">
        <f t="shared" si="8"/>
        <v>#VALUE!</v>
      </c>
      <c r="AS27" s="26" t="e">
        <f>IF(26.83*LN($AJ27)-11.791-'ModelParams Lw'!B$35&lt;0,0,26.83*LN($AJ27)-11.791-'ModelParams Lw'!B$35)</f>
        <v>#DIV/0!</v>
      </c>
      <c r="AT27" s="26" t="e">
        <f>IF(26.83*LN($AJ27)-11.791-'ModelParams Lw'!C$35&lt;0,0,26.83*LN($AJ27)-11.791-'ModelParams Lw'!C$35)</f>
        <v>#DIV/0!</v>
      </c>
      <c r="AU27" s="26" t="e">
        <f>IF(26.83*LN($AJ27)-11.791-'ModelParams Lw'!D$35&lt;0,0,26.83*LN($AJ27)-11.791-'ModelParams Lw'!D$35)</f>
        <v>#DIV/0!</v>
      </c>
      <c r="AV27" s="26" t="e">
        <f>IF(26.83*LN($AJ27)-11.791-'ModelParams Lw'!E$35&lt;0,0,26.83*LN($AJ27)-11.791-'ModelParams Lw'!E$35)</f>
        <v>#DIV/0!</v>
      </c>
      <c r="AW27" s="26" t="e">
        <f>IF(26.83*LN($AJ27)-11.791-'ModelParams Lw'!F$35&lt;0,0,26.83*LN($AJ27)-11.791-'ModelParams Lw'!F$35)</f>
        <v>#DIV/0!</v>
      </c>
      <c r="AX27" s="26" t="e">
        <f>IF(26.83*LN($AJ27)-11.791-'ModelParams Lw'!G$35&lt;0,0,26.83*LN($AJ27)-11.791-'ModelParams Lw'!G$35)</f>
        <v>#DIV/0!</v>
      </c>
      <c r="AY27" s="26" t="e">
        <f>IF(26.83*LN($AJ27)-11.791-'ModelParams Lw'!H$35&lt;0,0,26.83*LN($AJ27)-11.791-'ModelParams Lw'!H$35)</f>
        <v>#DIV/0!</v>
      </c>
      <c r="AZ27" s="26" t="e">
        <f>IF(26.83*LN($AJ27)-11.791-'ModelParams Lw'!I$35&lt;0,0,26.83*LN($AJ27)-11.791-'ModelParams Lw'!I$35)</f>
        <v>#DIV/0!</v>
      </c>
      <c r="BA27" s="26" t="e">
        <f t="shared" si="9"/>
        <v>#DIV/0!</v>
      </c>
      <c r="BB27" s="26" t="e">
        <f t="shared" si="10"/>
        <v>#DIV/0!</v>
      </c>
      <c r="BC27" s="26" t="e">
        <f t="shared" si="11"/>
        <v>#DIV/0!</v>
      </c>
      <c r="BD27" s="26" t="e">
        <f t="shared" si="12"/>
        <v>#DIV/0!</v>
      </c>
      <c r="BE27" s="26" t="e">
        <f t="shared" si="13"/>
        <v>#DIV/0!</v>
      </c>
      <c r="BF27" s="26" t="e">
        <f t="shared" si="14"/>
        <v>#DIV/0!</v>
      </c>
      <c r="BG27" s="26" t="e">
        <f t="shared" si="15"/>
        <v>#DIV/0!</v>
      </c>
      <c r="BH27" s="26" t="e">
        <f t="shared" si="16"/>
        <v>#DIV/0!</v>
      </c>
      <c r="BI27" s="26" t="e">
        <f>10*LOG10(IF(BA27="",0,POWER(10,((BA27+'ModelParams Lw'!$O$4)/10))) +IF(BB27="",0,POWER(10,((BB27+'ModelParams Lw'!$P$4)/10))) +IF(BC27="",0,POWER(10,((BC27+'ModelParams Lw'!$Q$4)/10))) +IF(BD27="",0,POWER(10,((BD27+'ModelParams Lw'!$R$4)/10))) +IF(BE27="",0,POWER(10,((BE27+'ModelParams Lw'!$S$4)/10))) +IF(BF27="",0,POWER(10,((BF27+'ModelParams Lw'!$T$4)/10))) +IF(BG27="",0,POWER(10,((BG27+'ModelParams Lw'!$U$4)/10)))+IF(BH27="",0,POWER(10,((BH27+'ModelParams Lw'!$V$4)/10))))</f>
        <v>#DIV/0!</v>
      </c>
      <c r="BJ27" s="26" t="e">
        <f t="shared" si="17"/>
        <v>#DIV/0!</v>
      </c>
      <c r="BK27" s="26" t="e">
        <f>(BA27-'ModelParams Lw'!O$10)/'ModelParams Lw'!O$11</f>
        <v>#DIV/0!</v>
      </c>
      <c r="BL27" s="26" t="e">
        <f>(BB27-'ModelParams Lw'!P$10)/'ModelParams Lw'!P$11</f>
        <v>#DIV/0!</v>
      </c>
      <c r="BM27" s="26" t="e">
        <f>(BC27-'ModelParams Lw'!Q$10)/'ModelParams Lw'!Q$11</f>
        <v>#DIV/0!</v>
      </c>
      <c r="BN27" s="26" t="e">
        <f>(BD27-'ModelParams Lw'!R$10)/'ModelParams Lw'!R$11</f>
        <v>#DIV/0!</v>
      </c>
      <c r="BO27" s="26" t="e">
        <f>(BE27-'ModelParams Lw'!S$10)/'ModelParams Lw'!S$11</f>
        <v>#DIV/0!</v>
      </c>
      <c r="BP27" s="26" t="e">
        <f>(BF27-'ModelParams Lw'!T$10)/'ModelParams Lw'!T$11</f>
        <v>#DIV/0!</v>
      </c>
      <c r="BQ27" s="26" t="e">
        <f>(BG27-'ModelParams Lw'!U$10)/'ModelParams Lw'!U$11</f>
        <v>#DIV/0!</v>
      </c>
      <c r="BR27" s="26" t="e">
        <f>(BH27-'ModelParams Lw'!V$10)/'ModelParams Lw'!V$11</f>
        <v>#DIV/0!</v>
      </c>
      <c r="BS27" s="23" t="e">
        <f>IF(Calcul!$E32="SW",DEGREES(ACOS(1-(1/'ModelParams Lw'!C$25*SQRT(0.5*1.2/'Sound Power'!$C27)*('Sound Power'!$B27/3600)/('Sound Power'!$D27)/('Sound Power'!$F27)))),DEGREES(ACOS(1-(1/'ModelParams Lw'!C$29*SQRT(0.5*1.2/'Sound Power'!$C27)*('Sound Power'!$B27/3600)/('Sound Power'!$D27)/('Sound Power'!$F27)))))</f>
        <v>#DIV/0!</v>
      </c>
      <c r="BT27" s="23" t="e">
        <f>IF(Calcul!$E32="SW",DEGREES(ACOS(1-(1/'ModelParams Lw'!D$25*SQRT(0.5*1.2/'Sound Power'!$C27)*('Sound Power'!$B27/3600)/('Sound Power'!$D27)/('Sound Power'!$F27)))),DEGREES(ACOS(1-(1/'ModelParams Lw'!D$29*SQRT(0.5*1.2/'Sound Power'!$C27)*('Sound Power'!$B27/3600)/('Sound Power'!$D27)/('Sound Power'!$F27)))))</f>
        <v>#DIV/0!</v>
      </c>
      <c r="BU27" s="23" t="e">
        <f>IF(Calcul!$E32="SW",DEGREES(ACOS(1-(1/'ModelParams Lw'!E$25*SQRT(0.5*1.2/'Sound Power'!$C27)*('Sound Power'!$B27/3600)/('Sound Power'!$D27)/('Sound Power'!$F27)))),DEGREES(ACOS(1-(1/'ModelParams Lw'!E$29*SQRT(0.5*1.2/'Sound Power'!$C27)*('Sound Power'!$B27/3600)/('Sound Power'!$D27)/('Sound Power'!$F27)))))</f>
        <v>#DIV/0!</v>
      </c>
      <c r="BV27" s="23" t="e">
        <f>IF(Calcul!$E32="SW",DEGREES(ACOS(1-(1/'ModelParams Lw'!F$25*SQRT(0.5*1.2/'Sound Power'!$C27)*('Sound Power'!$B27/3600)/('Sound Power'!$D27)/('Sound Power'!$F27)))),DEGREES(ACOS(1-(1/'ModelParams Lw'!F$29*SQRT(0.5*1.2/'Sound Power'!$C27)*('Sound Power'!$B27/3600)/('Sound Power'!$D27)/('Sound Power'!$F27)))))</f>
        <v>#DIV/0!</v>
      </c>
      <c r="BW27" s="23" t="e">
        <f>IF(Calcul!$E32="SW",DEGREES(ACOS(1-(1/'ModelParams Lw'!G$25*SQRT(0.5*1.2/'Sound Power'!$C27)*('Sound Power'!$B27/3600)/('Sound Power'!$D27)/('Sound Power'!$F27)))),DEGREES(ACOS(1-(1/'ModelParams Lw'!G$29*SQRT(0.5*1.2/'Sound Power'!$C27)*('Sound Power'!$B27/3600)/('Sound Power'!$D27)/('Sound Power'!$F27)))))</f>
        <v>#DIV/0!</v>
      </c>
      <c r="BX27" s="23" t="e">
        <f>IF(Calcul!$E32="SW",DEGREES(ACOS(1-(1/'ModelParams Lw'!H$25*SQRT(0.5*1.2/'Sound Power'!$C27)*('Sound Power'!$B27/3600)/('Sound Power'!$D27)/('Sound Power'!$F27)))),DEGREES(ACOS(1-(1/'ModelParams Lw'!H$29*SQRT(0.5*1.2/'Sound Power'!$C27)*('Sound Power'!$B27/3600)/('Sound Power'!$D27)/('Sound Power'!$F27)))))</f>
        <v>#DIV/0!</v>
      </c>
      <c r="BY27" s="23" t="e">
        <f>IF(Calcul!$E32="SW",DEGREES(ACOS(1-(1/'ModelParams Lw'!I$25*SQRT(0.5*1.2/'Sound Power'!$C27)*('Sound Power'!$B27/3600)/('Sound Power'!$D27)/('Sound Power'!$F27)))),DEGREES(ACOS(1-(1/'ModelParams Lw'!I$29*SQRT(0.5*1.2/'Sound Power'!$C27)*('Sound Power'!$B27/3600)/('Sound Power'!$D27)/('Sound Power'!$F27)))))</f>
        <v>#DIV/0!</v>
      </c>
      <c r="BZ27" s="23" t="e">
        <f>IF(Calcul!$E32="SW",DEGREES(ACOS(1-(1/'ModelParams Lw'!J$25*SQRT(0.5*1.2/'Sound Power'!$C27)*('Sound Power'!$B27/3600)/('Sound Power'!$D27)/('Sound Power'!$F27)))),DEGREES(ACOS(1-(1/'ModelParams Lw'!J$29*SQRT(0.5*1.2/'Sound Power'!$C27)*('Sound Power'!$B27/3600)/('Sound Power'!$D27)/('Sound Power'!$F27)))))</f>
        <v>#DIV/0!</v>
      </c>
      <c r="CA27" s="26" t="e">
        <f>IF(Calcul!$E32="SW",'ModelParams Lw'!C$22+'ModelParams Lw'!C$23*LOG('Sound Power'!$D27/'Sound Power'!$E27)+'ModelParams Lw'!C$24*LN('Sound Power'!BS27),IF('ModelParams Lw'!C$26+'ModelParams Lw'!C$27*LOG('Sound Power'!$D27/'Sound Power'!$E27)+'ModelParams Lw'!C$28*LN('Sound Power'!BS27)&lt;'ModelParams Lw'!C$22+'ModelParams Lw'!C$23*LOG('Sound Power'!$D27/'Sound Power'!$E27)+'ModelParams Lw'!C$24*LN('Sound Power'!BS27),'ModelParams Lw'!C$22+'ModelParams Lw'!C$23*LOG('Sound Power'!$D27/'Sound Power'!$E27)+'ModelParams Lw'!C$24*LN('Sound Power'!BS27),'ModelParams Lw'!C$26+'ModelParams Lw'!C$27*LOG('Sound Power'!$D27/'Sound Power'!$E27)+'ModelParams Lw'!C$28*LN('Sound Power'!BS27)))</f>
        <v>#DIV/0!</v>
      </c>
      <c r="CB27" s="26" t="e">
        <f>IF(Calcul!$E32="SW",'ModelParams Lw'!D$22+'ModelParams Lw'!D$23*LOG('Sound Power'!$D27/'Sound Power'!$E27)+'ModelParams Lw'!D$24*LN('Sound Power'!BT27),IF('ModelParams Lw'!D$26+'ModelParams Lw'!D$27*LOG('Sound Power'!$D27/'Sound Power'!$E27)+'ModelParams Lw'!D$28*LN('Sound Power'!BT27)&lt;'ModelParams Lw'!D$22+'ModelParams Lw'!D$23*LOG('Sound Power'!$D27/'Sound Power'!$E27)+'ModelParams Lw'!D$24*LN('Sound Power'!BT27),'ModelParams Lw'!D$22+'ModelParams Lw'!D$23*LOG('Sound Power'!$D27/'Sound Power'!$E27)+'ModelParams Lw'!D$24*LN('Sound Power'!BT27),'ModelParams Lw'!D$26+'ModelParams Lw'!D$27*LOG('Sound Power'!$D27/'Sound Power'!$E27)+'ModelParams Lw'!D$28*LN('Sound Power'!BT27)))</f>
        <v>#DIV/0!</v>
      </c>
      <c r="CC27" s="26" t="e">
        <f>IF(Calcul!$E32="SW",'ModelParams Lw'!E$22+'ModelParams Lw'!E$23*LOG('Sound Power'!$D27/'Sound Power'!$E27)+'ModelParams Lw'!E$24*LN('Sound Power'!BU27),IF('ModelParams Lw'!E$26+'ModelParams Lw'!E$27*LOG('Sound Power'!$D27/'Sound Power'!$E27)+'ModelParams Lw'!E$28*LN('Sound Power'!BU27)&lt;'ModelParams Lw'!E$22+'ModelParams Lw'!E$23*LOG('Sound Power'!$D27/'Sound Power'!$E27)+'ModelParams Lw'!E$24*LN('Sound Power'!BU27),'ModelParams Lw'!E$22+'ModelParams Lw'!E$23*LOG('Sound Power'!$D27/'Sound Power'!$E27)+'ModelParams Lw'!E$24*LN('Sound Power'!BU27),'ModelParams Lw'!E$26+'ModelParams Lw'!E$27*LOG('Sound Power'!$D27/'Sound Power'!$E27)+'ModelParams Lw'!E$28*LN('Sound Power'!BU27)))</f>
        <v>#DIV/0!</v>
      </c>
      <c r="CD27" s="26" t="e">
        <f>IF(Calcul!$E32="SW",'ModelParams Lw'!F$22+'ModelParams Lw'!F$23*LOG('Sound Power'!$D27/'Sound Power'!$E27)+'ModelParams Lw'!F$24*LN('Sound Power'!BV27),IF('ModelParams Lw'!F$26+'ModelParams Lw'!F$27*LOG('Sound Power'!$D27/'Sound Power'!$E27)+'ModelParams Lw'!F$28*LN('Sound Power'!BV27)&lt;'ModelParams Lw'!F$22+'ModelParams Lw'!F$23*LOG('Sound Power'!$D27/'Sound Power'!$E27)+'ModelParams Lw'!F$24*LN('Sound Power'!BV27),'ModelParams Lw'!F$22+'ModelParams Lw'!F$23*LOG('Sound Power'!$D27/'Sound Power'!$E27)+'ModelParams Lw'!F$24*LN('Sound Power'!BV27),'ModelParams Lw'!F$26+'ModelParams Lw'!F$27*LOG('Sound Power'!$D27/'Sound Power'!$E27)+'ModelParams Lw'!F$28*LN('Sound Power'!BV27)))</f>
        <v>#DIV/0!</v>
      </c>
      <c r="CE27" s="26" t="e">
        <f>IF(Calcul!$E32="SW",'ModelParams Lw'!G$22+'ModelParams Lw'!G$23*LOG('Sound Power'!$D27/'Sound Power'!$E27)+'ModelParams Lw'!G$24*LN('Sound Power'!BW27),IF('ModelParams Lw'!G$26+'ModelParams Lw'!G$27*LOG('Sound Power'!$D27/'Sound Power'!$E27)+'ModelParams Lw'!G$28*LN('Sound Power'!BW27)&lt;'ModelParams Lw'!G$22+'ModelParams Lw'!G$23*LOG('Sound Power'!$D27/'Sound Power'!$E27)+'ModelParams Lw'!G$24*LN('Sound Power'!BW27),'ModelParams Lw'!G$22+'ModelParams Lw'!G$23*LOG('Sound Power'!$D27/'Sound Power'!$E27)+'ModelParams Lw'!G$24*LN('Sound Power'!BW27),'ModelParams Lw'!G$26+'ModelParams Lw'!G$27*LOG('Sound Power'!$D27/'Sound Power'!$E27)+'ModelParams Lw'!G$28*LN('Sound Power'!BW27)))</f>
        <v>#DIV/0!</v>
      </c>
      <c r="CF27" s="26" t="e">
        <f>IF(Calcul!$E32="SW",'ModelParams Lw'!H$22+'ModelParams Lw'!H$23*LOG('Sound Power'!$D27/'Sound Power'!$E27)+'ModelParams Lw'!H$24*LN('Sound Power'!BX27),IF('ModelParams Lw'!H$26+'ModelParams Lw'!H$27*LOG('Sound Power'!$D27/'Sound Power'!$E27)+'ModelParams Lw'!H$28*LN('Sound Power'!BX27)&lt;'ModelParams Lw'!H$22+'ModelParams Lw'!H$23*LOG('Sound Power'!$D27/'Sound Power'!$E27)+'ModelParams Lw'!H$24*LN('Sound Power'!BX27),'ModelParams Lw'!H$22+'ModelParams Lw'!H$23*LOG('Sound Power'!$D27/'Sound Power'!$E27)+'ModelParams Lw'!H$24*LN('Sound Power'!BX27),'ModelParams Lw'!H$26+'ModelParams Lw'!H$27*LOG('Sound Power'!$D27/'Sound Power'!$E27)+'ModelParams Lw'!H$28*LN('Sound Power'!BX27)))</f>
        <v>#DIV/0!</v>
      </c>
      <c r="CG27" s="26" t="e">
        <f>IF(Calcul!$E32="SW",'ModelParams Lw'!I$22+'ModelParams Lw'!I$23*LOG('Sound Power'!$D27/'Sound Power'!$E27)+'ModelParams Lw'!I$24*LN('Sound Power'!BY27),IF('ModelParams Lw'!I$26+'ModelParams Lw'!I$27*LOG('Sound Power'!$D27/'Sound Power'!$E27)+'ModelParams Lw'!I$28*LN('Sound Power'!BY27)&lt;'ModelParams Lw'!I$22+'ModelParams Lw'!I$23*LOG('Sound Power'!$D27/'Sound Power'!$E27)+'ModelParams Lw'!I$24*LN('Sound Power'!BY27),'ModelParams Lw'!I$22+'ModelParams Lw'!I$23*LOG('Sound Power'!$D27/'Sound Power'!$E27)+'ModelParams Lw'!I$24*LN('Sound Power'!BY27),'ModelParams Lw'!I$26+'ModelParams Lw'!I$27*LOG('Sound Power'!$D27/'Sound Power'!$E27)+'ModelParams Lw'!I$28*LN('Sound Power'!BY27)))</f>
        <v>#DIV/0!</v>
      </c>
      <c r="CH27" s="26" t="e">
        <f>IF(Calcul!$E32="SW",'ModelParams Lw'!J$22+'ModelParams Lw'!J$23*LOG('Sound Power'!$D27/'Sound Power'!$E27)+'ModelParams Lw'!J$24*LN('Sound Power'!BZ27),IF('ModelParams Lw'!J$26+'ModelParams Lw'!J$27*LOG('Sound Power'!$D27/'Sound Power'!$E27)+'ModelParams Lw'!J$28*LN('Sound Power'!BZ27)&lt;'ModelParams Lw'!J$22+'ModelParams Lw'!J$23*LOG('Sound Power'!$D27/'Sound Power'!$E27)+'ModelParams Lw'!J$24*LN('Sound Power'!BZ27),'ModelParams Lw'!J$22+'ModelParams Lw'!J$23*LOG('Sound Power'!$D27/'Sound Power'!$E27)+'ModelParams Lw'!J$24*LN('Sound Power'!BZ27),'ModelParams Lw'!J$26+'ModelParams Lw'!J$27*LOG('Sound Power'!$D27/'Sound Power'!$E27)+'ModelParams Lw'!J$28*LN('Sound Power'!BZ27)))</f>
        <v>#DIV/0!</v>
      </c>
      <c r="CI27" s="26" t="e">
        <f t="shared" si="25"/>
        <v>#DIV/0!</v>
      </c>
      <c r="CJ27" s="26" t="e">
        <f t="shared" si="18"/>
        <v>#DIV/0!</v>
      </c>
      <c r="CK27" s="26" t="e">
        <f t="shared" si="19"/>
        <v>#DIV/0!</v>
      </c>
      <c r="CL27" s="26" t="e">
        <f t="shared" si="26"/>
        <v>#DIV/0!</v>
      </c>
      <c r="CM27" s="26" t="e">
        <f t="shared" si="20"/>
        <v>#DIV/0!</v>
      </c>
      <c r="CN27" s="26" t="e">
        <f t="shared" si="21"/>
        <v>#DIV/0!</v>
      </c>
      <c r="CO27" s="26" t="e">
        <f t="shared" si="22"/>
        <v>#DIV/0!</v>
      </c>
      <c r="CP27" s="26" t="e">
        <f t="shared" si="23"/>
        <v>#DIV/0!</v>
      </c>
      <c r="CQ27" s="26" t="e">
        <f>10*LOG10(IF(CI27="",0,POWER(10,((CI27+'ModelParams Lw'!$O$4)/10))) +IF(CJ27="",0,POWER(10,((CJ27+'ModelParams Lw'!$P$4)/10))) +IF(CK27="",0,POWER(10,((CK27+'ModelParams Lw'!$Q$4)/10))) +IF(CL27="",0,POWER(10,((CL27+'ModelParams Lw'!$R$4)/10))) +IF(CM27="",0,POWER(10,((CM27+'ModelParams Lw'!$S$4)/10))) +IF(CN27="",0,POWER(10,((CN27+'ModelParams Lw'!$T$4)/10))) +IF(CO27="",0,POWER(10,((CO27+'ModelParams Lw'!$U$4)/10)))+IF(CP27="",0,POWER(10,((CP27+'ModelParams Lw'!$V$4)/10))))</f>
        <v>#DIV/0!</v>
      </c>
      <c r="CR27" s="26" t="e">
        <f t="shared" si="24"/>
        <v>#DIV/0!</v>
      </c>
      <c r="CS27" s="26" t="e">
        <f>(CI27-'ModelParams Lw'!$O$10)/'ModelParams Lw'!$O$11</f>
        <v>#DIV/0!</v>
      </c>
      <c r="CT27" s="26" t="e">
        <f>(CJ27-'ModelParams Lw'!$P$10)/'ModelParams Lw'!$P$11</f>
        <v>#DIV/0!</v>
      </c>
      <c r="CU27" s="26" t="e">
        <f>(CK27-'ModelParams Lw'!$Q$10)/'ModelParams Lw'!$Q$11</f>
        <v>#DIV/0!</v>
      </c>
      <c r="CV27" s="26" t="e">
        <f>(CL27-'ModelParams Lw'!$R$10)/'ModelParams Lw'!$R$11</f>
        <v>#DIV/0!</v>
      </c>
      <c r="CW27" s="26" t="e">
        <f>(CM27-'ModelParams Lw'!$S$10)/'ModelParams Lw'!$S$11</f>
        <v>#DIV/0!</v>
      </c>
      <c r="CX27" s="26" t="e">
        <f>(CN27-'ModelParams Lw'!$T$10)/'ModelParams Lw'!$T$11</f>
        <v>#DIV/0!</v>
      </c>
      <c r="CY27" s="26" t="e">
        <f>(CO27-'ModelParams Lw'!$U$10)/'ModelParams Lw'!$U$11</f>
        <v>#DIV/0!</v>
      </c>
      <c r="CZ27" s="26" t="e">
        <f>(CP27-'ModelParams Lw'!$V$10)/'ModelParams Lw'!$V$11</f>
        <v>#DIV/0!</v>
      </c>
    </row>
    <row r="28" spans="1:104" x14ac:dyDescent="0.2">
      <c r="A28" s="13">
        <f>Calcul!A33</f>
        <v>0</v>
      </c>
      <c r="B28" s="13">
        <f t="shared" si="2"/>
        <v>0</v>
      </c>
      <c r="C28" s="13">
        <f>Calcul!B33</f>
        <v>0</v>
      </c>
      <c r="D28" s="13">
        <f>Calcul!C33/1000</f>
        <v>0</v>
      </c>
      <c r="E28" s="13">
        <f>Calcul!D33/1000</f>
        <v>0</v>
      </c>
      <c r="F28" s="13">
        <f t="shared" si="3"/>
        <v>0</v>
      </c>
      <c r="G28" s="23" t="e">
        <f>DEGREES(ACOS(1-(1/'ModelParams Lw'!B$15*SQRT(0.5*1.2/'Sound Power'!$C28)*('Sound Power'!$B28/3600)/('Sound Power'!$D28)/('Sound Power'!$F28))))</f>
        <v>#DIV/0!</v>
      </c>
      <c r="H28" s="23" t="e">
        <f>DEGREES(ACOS(1-(1/'ModelParams Lw'!C$15*SQRT(0.5*1.2/'Sound Power'!$C28)*('Sound Power'!$B28/3600)/('Sound Power'!$D28)/('Sound Power'!$F28))))</f>
        <v>#DIV/0!</v>
      </c>
      <c r="I28" s="23" t="e">
        <f>DEGREES(ACOS(1-(1/'ModelParams Lw'!D$15*SQRT(0.5*1.2/'Sound Power'!$C28)*('Sound Power'!$B28/3600)/('Sound Power'!$D28)/('Sound Power'!$F28))))</f>
        <v>#DIV/0!</v>
      </c>
      <c r="J28" s="23" t="e">
        <f>DEGREES(ACOS(1-(1/'ModelParams Lw'!E$15*SQRT(0.5*1.2/'Sound Power'!$C28)*('Sound Power'!$B28/3600)/('Sound Power'!$D28)/('Sound Power'!$F28))))</f>
        <v>#DIV/0!</v>
      </c>
      <c r="K28" s="23" t="e">
        <f>DEGREES(ACOS(1-(1/'ModelParams Lw'!F$15*SQRT(0.5*1.2/'Sound Power'!$C28)*('Sound Power'!$B28/3600)/('Sound Power'!$D28)/('Sound Power'!$F28))))</f>
        <v>#DIV/0!</v>
      </c>
      <c r="L28" s="23" t="e">
        <f>DEGREES(ACOS(1-(1/'ModelParams Lw'!G$15*SQRT(0.5*1.2/'Sound Power'!$C28)*('Sound Power'!$B28/3600)/('Sound Power'!$D28)/('Sound Power'!$F28))))</f>
        <v>#DIV/0!</v>
      </c>
      <c r="M28" s="23" t="e">
        <f>DEGREES(ACOS(1-(1/'ModelParams Lw'!H$15*SQRT(0.5*1.2/'Sound Power'!$C28)*('Sound Power'!$B28/3600)/('Sound Power'!$D28)/('Sound Power'!$F28))))</f>
        <v>#DIV/0!</v>
      </c>
      <c r="N28" s="23" t="e">
        <f>DEGREES(ACOS(1-(1/'ModelParams Lw'!I$15*SQRT(0.5*1.2/'Sound Power'!$C28)*('Sound Power'!$B28/3600)/('Sound Power'!$D28)/('Sound Power'!$F28))))</f>
        <v>#DIV/0!</v>
      </c>
      <c r="O28" s="26" t="e">
        <f>('ModelParams Lw'!B$4*LN('Sound Power'!G28)/(1+EXP(-('Sound Power'!$D28*1000+'ModelParams Lw'!B$6)/'ModelParams Lw'!B$7))+'ModelParams Lw'!B$5)*LN('Sound Power'!$B28)-('ModelParams Lw'!B$8+'ModelParams Lw'!B$9*$D28+'ModelParams Lw'!B$10*'Sound Power'!$F28^'ModelParams Lw'!B$14+'ModelParams Lw'!B$11*LN('Sound Power'!G28)+'ModelParams Lw'!B$12*'Sound Power'!$D28*'Sound Power'!$F28+'ModelParams Lw'!B$13*'Sound Power'!$D28*LN('Sound Power'!G28))</f>
        <v>#DIV/0!</v>
      </c>
      <c r="P28" s="26" t="e">
        <f>('ModelParams Lw'!C$4*LN('Sound Power'!H28)/(1+EXP(-('Sound Power'!$D28*1000+'ModelParams Lw'!C$6)/'ModelParams Lw'!C$7))+'ModelParams Lw'!C$5)*LN('Sound Power'!$B28)-('ModelParams Lw'!C$8+'ModelParams Lw'!C$9*$D28+'ModelParams Lw'!C$10*'Sound Power'!$F28^'ModelParams Lw'!C$14+'ModelParams Lw'!C$11*LN('Sound Power'!H28)+'ModelParams Lw'!C$12*'Sound Power'!$D28*'Sound Power'!$F28+'ModelParams Lw'!C$13*'Sound Power'!$D28*LN('Sound Power'!H28))</f>
        <v>#DIV/0!</v>
      </c>
      <c r="Q28" s="26" t="e">
        <f>('ModelParams Lw'!D$4*LN('Sound Power'!I28)/(1+EXP(-('Sound Power'!$D28*1000+'ModelParams Lw'!D$6)/'ModelParams Lw'!D$7))+'ModelParams Lw'!D$5)*LN('Sound Power'!$B28)-('ModelParams Lw'!D$8+'ModelParams Lw'!D$9*$D28+'ModelParams Lw'!D$10*'Sound Power'!$F28^'ModelParams Lw'!D$14+'ModelParams Lw'!D$11*LN('Sound Power'!I28)+'ModelParams Lw'!D$12*'Sound Power'!$D28*'Sound Power'!$F28+'ModelParams Lw'!D$13*'Sound Power'!$D28*LN('Sound Power'!I28))</f>
        <v>#DIV/0!</v>
      </c>
      <c r="R28" s="26" t="e">
        <f>('ModelParams Lw'!E$4*LN('Sound Power'!J28)/(1+EXP(-('Sound Power'!$D28*1000+'ModelParams Lw'!E$6)/'ModelParams Lw'!E$7))+'ModelParams Lw'!E$5)*LN('Sound Power'!$B28)-('ModelParams Lw'!E$8+'ModelParams Lw'!E$9*$D28+'ModelParams Lw'!E$10*'Sound Power'!$F28^'ModelParams Lw'!E$14+'ModelParams Lw'!E$11*LN('Sound Power'!J28)+'ModelParams Lw'!E$12*'Sound Power'!$D28*'Sound Power'!$F28+'ModelParams Lw'!E$13*'Sound Power'!$D28*LN('Sound Power'!J28))</f>
        <v>#DIV/0!</v>
      </c>
      <c r="S28" s="26" t="e">
        <f>('ModelParams Lw'!F$4*LN('Sound Power'!K28)/(1+EXP(-('Sound Power'!$D28*1000+'ModelParams Lw'!F$6)/'ModelParams Lw'!F$7))+'ModelParams Lw'!F$5)*LN('Sound Power'!$B28)-('ModelParams Lw'!F$8+'ModelParams Lw'!F$9*$D28+'ModelParams Lw'!F$10*'Sound Power'!$F28^'ModelParams Lw'!F$14+'ModelParams Lw'!F$11*LN('Sound Power'!K28)+'ModelParams Lw'!F$12*'Sound Power'!$D28*'Sound Power'!$F28+'ModelParams Lw'!F$13*'Sound Power'!$D28*LN('Sound Power'!K28))</f>
        <v>#DIV/0!</v>
      </c>
      <c r="T28" s="26" t="e">
        <f>('ModelParams Lw'!G$4*LN('Sound Power'!L28)/(1+EXP(-('Sound Power'!$D28*1000+'ModelParams Lw'!G$6)/'ModelParams Lw'!G$7))+'ModelParams Lw'!G$5)*LN('Sound Power'!$B28)-('ModelParams Lw'!G$8+'ModelParams Lw'!G$9*$D28+'ModelParams Lw'!G$10*'Sound Power'!$F28^'ModelParams Lw'!G$14+'ModelParams Lw'!G$11*LN('Sound Power'!L28)+'ModelParams Lw'!G$12*'Sound Power'!$D28*'Sound Power'!$F28+'ModelParams Lw'!G$13*'Sound Power'!$D28*LN('Sound Power'!L28))</f>
        <v>#DIV/0!</v>
      </c>
      <c r="U28" s="26" t="e">
        <f>('ModelParams Lw'!H$4*LN('Sound Power'!M28)/(1+EXP(-('Sound Power'!$D28*1000+'ModelParams Lw'!H$6)/'ModelParams Lw'!H$7))+'ModelParams Lw'!H$5)*LN('Sound Power'!$B28)-('ModelParams Lw'!H$8+'ModelParams Lw'!H$9*$D28+'ModelParams Lw'!H$10*'Sound Power'!$F28^'ModelParams Lw'!H$14+'ModelParams Lw'!H$11*LN('Sound Power'!M28)+'ModelParams Lw'!H$12*'Sound Power'!$D28*'Sound Power'!$F28+'ModelParams Lw'!H$13*'Sound Power'!$D28*LN('Sound Power'!M28))</f>
        <v>#DIV/0!</v>
      </c>
      <c r="V28" s="26" t="e">
        <f>('ModelParams Lw'!I$4*LN('Sound Power'!N28)/(1+EXP(-('Sound Power'!$D28*1000+'ModelParams Lw'!I$6)/'ModelParams Lw'!I$7))+'ModelParams Lw'!I$5)*LN('Sound Power'!$B28)-('ModelParams Lw'!I$8+'ModelParams Lw'!I$9*$D28+'ModelParams Lw'!I$10*'Sound Power'!$F28^'ModelParams Lw'!I$14+'ModelParams Lw'!I$11*LN('Sound Power'!N28)+'ModelParams Lw'!I$12*'Sound Power'!$D28*'Sound Power'!$F28+'ModelParams Lw'!I$13*'Sound Power'!$D28*LN('Sound Power'!N28))</f>
        <v>#DIV/0!</v>
      </c>
      <c r="W28" s="26" t="e">
        <f>10*LOG10(IF(O28="",0,POWER(10,((O28+'ModelParams Lw'!$O$4)/10))) +IF(P28="",0,POWER(10,((P28+'ModelParams Lw'!$P$4)/10))) +IF(Q28="",0,POWER(10,((Q28+'ModelParams Lw'!$Q$4)/10))) +IF(R28="",0,POWER(10,((R28+'ModelParams Lw'!$R$4)/10))) +IF(S28="",0,POWER(10,((S28+'ModelParams Lw'!$S$4)/10))) +IF(T28="",0,POWER(10,((T28+'ModelParams Lw'!$T$4)/10))) +IF(U28="",0,POWER(10,((U28+'ModelParams Lw'!$U$4)/10)))+IF(V28="",0,POWER(10,((V28+'ModelParams Lw'!$V$4)/10))))</f>
        <v>#DIV/0!</v>
      </c>
      <c r="X28" s="26" t="e">
        <f t="shared" si="4"/>
        <v>#DIV/0!</v>
      </c>
      <c r="Y28" s="26" t="e">
        <f>(O28-'ModelParams Lw'!O$10)/'ModelParams Lw'!O$11</f>
        <v>#DIV/0!</v>
      </c>
      <c r="Z28" s="26" t="e">
        <f>(P28-'ModelParams Lw'!P$10)/'ModelParams Lw'!P$11</f>
        <v>#DIV/0!</v>
      </c>
      <c r="AA28" s="26" t="e">
        <f>(Q28-'ModelParams Lw'!Q$10)/'ModelParams Lw'!Q$11</f>
        <v>#DIV/0!</v>
      </c>
      <c r="AB28" s="26" t="e">
        <f>(R28-'ModelParams Lw'!R$10)/'ModelParams Lw'!R$11</f>
        <v>#DIV/0!</v>
      </c>
      <c r="AC28" s="26" t="e">
        <f>(S28-'ModelParams Lw'!S$10)/'ModelParams Lw'!S$11</f>
        <v>#DIV/0!</v>
      </c>
      <c r="AD28" s="26" t="e">
        <f>(T28-'ModelParams Lw'!T$10)/'ModelParams Lw'!T$11</f>
        <v>#DIV/0!</v>
      </c>
      <c r="AE28" s="26" t="e">
        <f>(U28-'ModelParams Lw'!U$10)/'ModelParams Lw'!U$11</f>
        <v>#DIV/0!</v>
      </c>
      <c r="AF28" s="26" t="e">
        <f>(V28-'ModelParams Lw'!V$10)/'ModelParams Lw'!V$11</f>
        <v>#DIV/0!</v>
      </c>
      <c r="AG28" s="26" t="e">
        <f t="shared" si="5"/>
        <v>#DIV/0!</v>
      </c>
      <c r="AH28" s="26" t="e">
        <f>VLOOKUP(D28*1000,'ModelParams Lw'!$A$38:$D$58,4)</f>
        <v>#N/A</v>
      </c>
      <c r="AI28" s="56" t="e">
        <f>VLOOKUP(D28*1000,'ModelParams Lw'!$A$38:$D$58,2)</f>
        <v>#N/A</v>
      </c>
      <c r="AJ28" s="46" t="e">
        <f t="shared" si="6"/>
        <v>#DIV/0!</v>
      </c>
      <c r="AK28" s="26" t="e">
        <f t="shared" si="7"/>
        <v>#VALUE!</v>
      </c>
      <c r="AL28" s="26" t="e">
        <f>IF($AI28=100,'ModelParams Lw'!R$35*'Sound Power'!$AH28^2+'ModelParams Lw'!R$36*'Sound Power'!$AH28+'ModelParams Lw'!R$37,IF($AI28=150,'ModelParams Lw'!R$38*'Sound Power'!$AH28^2+'ModelParams Lw'!R$39*'Sound Power'!$AH28+'ModelParams Lw'!R$40,'ModelParams Lw'!R$41*'Sound Power'!$AH28^2+'ModelParams Lw'!R$42*'Sound Power'!$AH28+'ModelParams Lw'!R$43))</f>
        <v>#N/A</v>
      </c>
      <c r="AM28" s="26" t="e">
        <f>IF($AI28=100,'ModelParams Lw'!S$35*'Sound Power'!$AH28^2+'ModelParams Lw'!S$36*'Sound Power'!$AH28+'ModelParams Lw'!S$37,IF($AI28=150,'ModelParams Lw'!S$38*'Sound Power'!$AH28^2+'ModelParams Lw'!S$39*'Sound Power'!$AH28+'ModelParams Lw'!S$40,'ModelParams Lw'!S$41*'Sound Power'!$AH28^2+'ModelParams Lw'!S$42*'Sound Power'!$AH28+'ModelParams Lw'!S$43))</f>
        <v>#N/A</v>
      </c>
      <c r="AN28" s="26" t="e">
        <f>IF($AI28=100,'ModelParams Lw'!T$35*'Sound Power'!$AH28^2+'ModelParams Lw'!T$36*'Sound Power'!$AH28+'ModelParams Lw'!T$37,IF($AI28=150,'ModelParams Lw'!T$38*'Sound Power'!$AH28^2+'ModelParams Lw'!T$39*'Sound Power'!$AH28+'ModelParams Lw'!T$40,'ModelParams Lw'!T$41*'Sound Power'!$AH28^2+'ModelParams Lw'!T$42*'Sound Power'!$AH28+'ModelParams Lw'!T$43))</f>
        <v>#N/A</v>
      </c>
      <c r="AO28" s="26" t="e">
        <f>IF($AI28=100,'ModelParams Lw'!U$35*'Sound Power'!$AH28^2+'ModelParams Lw'!U$36*'Sound Power'!$AH28+'ModelParams Lw'!U$37,IF($AI28=150,'ModelParams Lw'!U$38*'Sound Power'!$AH28^2+'ModelParams Lw'!U$39*'Sound Power'!$AH28+'ModelParams Lw'!U$40,'ModelParams Lw'!U$41*'Sound Power'!$AH28^2+'ModelParams Lw'!U$42*'Sound Power'!$AH28+'ModelParams Lw'!U$43))</f>
        <v>#N/A</v>
      </c>
      <c r="AP28" s="26" t="e">
        <f>IF($AI28=100,'ModelParams Lw'!V$35*'Sound Power'!$AH28^2+'ModelParams Lw'!V$36*'Sound Power'!$AH28+'ModelParams Lw'!V$37,IF($AI28=150,'ModelParams Lw'!V$38*'Sound Power'!$AH28^2+'ModelParams Lw'!V$39*'Sound Power'!$AH28+'ModelParams Lw'!V$40,'ModelParams Lw'!V$41*'Sound Power'!$AH28^2+'ModelParams Lw'!V$42*'Sound Power'!$AH28+'ModelParams Lw'!V$43))</f>
        <v>#N/A</v>
      </c>
      <c r="AQ28" s="26" t="e">
        <f>IF($AI28=100,'ModelParams Lw'!W$35*'Sound Power'!$AH28^2+'ModelParams Lw'!W$36*'Sound Power'!$AH28+'ModelParams Lw'!W$37,IF($AI28=150,'ModelParams Lw'!W$38*'Sound Power'!$AH28^2+'ModelParams Lw'!W$39*'Sound Power'!$AH28+'ModelParams Lw'!W$40,'ModelParams Lw'!W$41*'Sound Power'!$AH28^2+'ModelParams Lw'!W$42*'Sound Power'!$AH28+'ModelParams Lw'!W$43))</f>
        <v>#N/A</v>
      </c>
      <c r="AR28" s="26" t="e">
        <f t="shared" si="8"/>
        <v>#VALUE!</v>
      </c>
      <c r="AS28" s="26" t="e">
        <f>IF(26.83*LN($AJ28)-11.791-'ModelParams Lw'!B$35&lt;0,0,26.83*LN($AJ28)-11.791-'ModelParams Lw'!B$35)</f>
        <v>#DIV/0!</v>
      </c>
      <c r="AT28" s="26" t="e">
        <f>IF(26.83*LN($AJ28)-11.791-'ModelParams Lw'!C$35&lt;0,0,26.83*LN($AJ28)-11.791-'ModelParams Lw'!C$35)</f>
        <v>#DIV/0!</v>
      </c>
      <c r="AU28" s="26" t="e">
        <f>IF(26.83*LN($AJ28)-11.791-'ModelParams Lw'!D$35&lt;0,0,26.83*LN($AJ28)-11.791-'ModelParams Lw'!D$35)</f>
        <v>#DIV/0!</v>
      </c>
      <c r="AV28" s="26" t="e">
        <f>IF(26.83*LN($AJ28)-11.791-'ModelParams Lw'!E$35&lt;0,0,26.83*LN($AJ28)-11.791-'ModelParams Lw'!E$35)</f>
        <v>#DIV/0!</v>
      </c>
      <c r="AW28" s="26" t="e">
        <f>IF(26.83*LN($AJ28)-11.791-'ModelParams Lw'!F$35&lt;0,0,26.83*LN($AJ28)-11.791-'ModelParams Lw'!F$35)</f>
        <v>#DIV/0!</v>
      </c>
      <c r="AX28" s="26" t="e">
        <f>IF(26.83*LN($AJ28)-11.791-'ModelParams Lw'!G$35&lt;0,0,26.83*LN($AJ28)-11.791-'ModelParams Lw'!G$35)</f>
        <v>#DIV/0!</v>
      </c>
      <c r="AY28" s="26" t="e">
        <f>IF(26.83*LN($AJ28)-11.791-'ModelParams Lw'!H$35&lt;0,0,26.83*LN($AJ28)-11.791-'ModelParams Lw'!H$35)</f>
        <v>#DIV/0!</v>
      </c>
      <c r="AZ28" s="26" t="e">
        <f>IF(26.83*LN($AJ28)-11.791-'ModelParams Lw'!I$35&lt;0,0,26.83*LN($AJ28)-11.791-'ModelParams Lw'!I$35)</f>
        <v>#DIV/0!</v>
      </c>
      <c r="BA28" s="26" t="e">
        <f t="shared" si="9"/>
        <v>#DIV/0!</v>
      </c>
      <c r="BB28" s="26" t="e">
        <f t="shared" si="10"/>
        <v>#DIV/0!</v>
      </c>
      <c r="BC28" s="26" t="e">
        <f t="shared" si="11"/>
        <v>#DIV/0!</v>
      </c>
      <c r="BD28" s="26" t="e">
        <f t="shared" si="12"/>
        <v>#DIV/0!</v>
      </c>
      <c r="BE28" s="26" t="e">
        <f t="shared" si="13"/>
        <v>#DIV/0!</v>
      </c>
      <c r="BF28" s="26" t="e">
        <f t="shared" si="14"/>
        <v>#DIV/0!</v>
      </c>
      <c r="BG28" s="26" t="e">
        <f t="shared" si="15"/>
        <v>#DIV/0!</v>
      </c>
      <c r="BH28" s="26" t="e">
        <f t="shared" si="16"/>
        <v>#DIV/0!</v>
      </c>
      <c r="BI28" s="26" t="e">
        <f>10*LOG10(IF(BA28="",0,POWER(10,((BA28+'ModelParams Lw'!$O$4)/10))) +IF(BB28="",0,POWER(10,((BB28+'ModelParams Lw'!$P$4)/10))) +IF(BC28="",0,POWER(10,((BC28+'ModelParams Lw'!$Q$4)/10))) +IF(BD28="",0,POWER(10,((BD28+'ModelParams Lw'!$R$4)/10))) +IF(BE28="",0,POWER(10,((BE28+'ModelParams Lw'!$S$4)/10))) +IF(BF28="",0,POWER(10,((BF28+'ModelParams Lw'!$T$4)/10))) +IF(BG28="",0,POWER(10,((BG28+'ModelParams Lw'!$U$4)/10)))+IF(BH28="",0,POWER(10,((BH28+'ModelParams Lw'!$V$4)/10))))</f>
        <v>#DIV/0!</v>
      </c>
      <c r="BJ28" s="26" t="e">
        <f t="shared" si="17"/>
        <v>#DIV/0!</v>
      </c>
      <c r="BK28" s="26" t="e">
        <f>(BA28-'ModelParams Lw'!O$10)/'ModelParams Lw'!O$11</f>
        <v>#DIV/0!</v>
      </c>
      <c r="BL28" s="26" t="e">
        <f>(BB28-'ModelParams Lw'!P$10)/'ModelParams Lw'!P$11</f>
        <v>#DIV/0!</v>
      </c>
      <c r="BM28" s="26" t="e">
        <f>(BC28-'ModelParams Lw'!Q$10)/'ModelParams Lw'!Q$11</f>
        <v>#DIV/0!</v>
      </c>
      <c r="BN28" s="26" t="e">
        <f>(BD28-'ModelParams Lw'!R$10)/'ModelParams Lw'!R$11</f>
        <v>#DIV/0!</v>
      </c>
      <c r="BO28" s="26" t="e">
        <f>(BE28-'ModelParams Lw'!S$10)/'ModelParams Lw'!S$11</f>
        <v>#DIV/0!</v>
      </c>
      <c r="BP28" s="26" t="e">
        <f>(BF28-'ModelParams Lw'!T$10)/'ModelParams Lw'!T$11</f>
        <v>#DIV/0!</v>
      </c>
      <c r="BQ28" s="26" t="e">
        <f>(BG28-'ModelParams Lw'!U$10)/'ModelParams Lw'!U$11</f>
        <v>#DIV/0!</v>
      </c>
      <c r="BR28" s="26" t="e">
        <f>(BH28-'ModelParams Lw'!V$10)/'ModelParams Lw'!V$11</f>
        <v>#DIV/0!</v>
      </c>
      <c r="BS28" s="23" t="e">
        <f>IF(Calcul!$E33="SW",DEGREES(ACOS(1-(1/'ModelParams Lw'!C$25*SQRT(0.5*1.2/'Sound Power'!$C28)*('Sound Power'!$B28/3600)/('Sound Power'!$D28)/('Sound Power'!$F28)))),DEGREES(ACOS(1-(1/'ModelParams Lw'!C$29*SQRT(0.5*1.2/'Sound Power'!$C28)*('Sound Power'!$B28/3600)/('Sound Power'!$D28)/('Sound Power'!$F28)))))</f>
        <v>#DIV/0!</v>
      </c>
      <c r="BT28" s="23" t="e">
        <f>IF(Calcul!$E33="SW",DEGREES(ACOS(1-(1/'ModelParams Lw'!D$25*SQRT(0.5*1.2/'Sound Power'!$C28)*('Sound Power'!$B28/3600)/('Sound Power'!$D28)/('Sound Power'!$F28)))),DEGREES(ACOS(1-(1/'ModelParams Lw'!D$29*SQRT(0.5*1.2/'Sound Power'!$C28)*('Sound Power'!$B28/3600)/('Sound Power'!$D28)/('Sound Power'!$F28)))))</f>
        <v>#DIV/0!</v>
      </c>
      <c r="BU28" s="23" t="e">
        <f>IF(Calcul!$E33="SW",DEGREES(ACOS(1-(1/'ModelParams Lw'!E$25*SQRT(0.5*1.2/'Sound Power'!$C28)*('Sound Power'!$B28/3600)/('Sound Power'!$D28)/('Sound Power'!$F28)))),DEGREES(ACOS(1-(1/'ModelParams Lw'!E$29*SQRT(0.5*1.2/'Sound Power'!$C28)*('Sound Power'!$B28/3600)/('Sound Power'!$D28)/('Sound Power'!$F28)))))</f>
        <v>#DIV/0!</v>
      </c>
      <c r="BV28" s="23" t="e">
        <f>IF(Calcul!$E33="SW",DEGREES(ACOS(1-(1/'ModelParams Lw'!F$25*SQRT(0.5*1.2/'Sound Power'!$C28)*('Sound Power'!$B28/3600)/('Sound Power'!$D28)/('Sound Power'!$F28)))),DEGREES(ACOS(1-(1/'ModelParams Lw'!F$29*SQRT(0.5*1.2/'Sound Power'!$C28)*('Sound Power'!$B28/3600)/('Sound Power'!$D28)/('Sound Power'!$F28)))))</f>
        <v>#DIV/0!</v>
      </c>
      <c r="BW28" s="23" t="e">
        <f>IF(Calcul!$E33="SW",DEGREES(ACOS(1-(1/'ModelParams Lw'!G$25*SQRT(0.5*1.2/'Sound Power'!$C28)*('Sound Power'!$B28/3600)/('Sound Power'!$D28)/('Sound Power'!$F28)))),DEGREES(ACOS(1-(1/'ModelParams Lw'!G$29*SQRT(0.5*1.2/'Sound Power'!$C28)*('Sound Power'!$B28/3600)/('Sound Power'!$D28)/('Sound Power'!$F28)))))</f>
        <v>#DIV/0!</v>
      </c>
      <c r="BX28" s="23" t="e">
        <f>IF(Calcul!$E33="SW",DEGREES(ACOS(1-(1/'ModelParams Lw'!H$25*SQRT(0.5*1.2/'Sound Power'!$C28)*('Sound Power'!$B28/3600)/('Sound Power'!$D28)/('Sound Power'!$F28)))),DEGREES(ACOS(1-(1/'ModelParams Lw'!H$29*SQRT(0.5*1.2/'Sound Power'!$C28)*('Sound Power'!$B28/3600)/('Sound Power'!$D28)/('Sound Power'!$F28)))))</f>
        <v>#DIV/0!</v>
      </c>
      <c r="BY28" s="23" t="e">
        <f>IF(Calcul!$E33="SW",DEGREES(ACOS(1-(1/'ModelParams Lw'!I$25*SQRT(0.5*1.2/'Sound Power'!$C28)*('Sound Power'!$B28/3600)/('Sound Power'!$D28)/('Sound Power'!$F28)))),DEGREES(ACOS(1-(1/'ModelParams Lw'!I$29*SQRT(0.5*1.2/'Sound Power'!$C28)*('Sound Power'!$B28/3600)/('Sound Power'!$D28)/('Sound Power'!$F28)))))</f>
        <v>#DIV/0!</v>
      </c>
      <c r="BZ28" s="23" t="e">
        <f>IF(Calcul!$E33="SW",DEGREES(ACOS(1-(1/'ModelParams Lw'!J$25*SQRT(0.5*1.2/'Sound Power'!$C28)*('Sound Power'!$B28/3600)/('Sound Power'!$D28)/('Sound Power'!$F28)))),DEGREES(ACOS(1-(1/'ModelParams Lw'!J$29*SQRT(0.5*1.2/'Sound Power'!$C28)*('Sound Power'!$B28/3600)/('Sound Power'!$D28)/('Sound Power'!$F28)))))</f>
        <v>#DIV/0!</v>
      </c>
      <c r="CA28" s="26" t="e">
        <f>IF(Calcul!$E33="SW",'ModelParams Lw'!C$22+'ModelParams Lw'!C$23*LOG('Sound Power'!$D28/'Sound Power'!$E28)+'ModelParams Lw'!C$24*LN('Sound Power'!BS28),IF('ModelParams Lw'!C$26+'ModelParams Lw'!C$27*LOG('Sound Power'!$D28/'Sound Power'!$E28)+'ModelParams Lw'!C$28*LN('Sound Power'!BS28)&lt;'ModelParams Lw'!C$22+'ModelParams Lw'!C$23*LOG('Sound Power'!$D28/'Sound Power'!$E28)+'ModelParams Lw'!C$24*LN('Sound Power'!BS28),'ModelParams Lw'!C$22+'ModelParams Lw'!C$23*LOG('Sound Power'!$D28/'Sound Power'!$E28)+'ModelParams Lw'!C$24*LN('Sound Power'!BS28),'ModelParams Lw'!C$26+'ModelParams Lw'!C$27*LOG('Sound Power'!$D28/'Sound Power'!$E28)+'ModelParams Lw'!C$28*LN('Sound Power'!BS28)))</f>
        <v>#DIV/0!</v>
      </c>
      <c r="CB28" s="26" t="e">
        <f>IF(Calcul!$E33="SW",'ModelParams Lw'!D$22+'ModelParams Lw'!D$23*LOG('Sound Power'!$D28/'Sound Power'!$E28)+'ModelParams Lw'!D$24*LN('Sound Power'!BT28),IF('ModelParams Lw'!D$26+'ModelParams Lw'!D$27*LOG('Sound Power'!$D28/'Sound Power'!$E28)+'ModelParams Lw'!D$28*LN('Sound Power'!BT28)&lt;'ModelParams Lw'!D$22+'ModelParams Lw'!D$23*LOG('Sound Power'!$D28/'Sound Power'!$E28)+'ModelParams Lw'!D$24*LN('Sound Power'!BT28),'ModelParams Lw'!D$22+'ModelParams Lw'!D$23*LOG('Sound Power'!$D28/'Sound Power'!$E28)+'ModelParams Lw'!D$24*LN('Sound Power'!BT28),'ModelParams Lw'!D$26+'ModelParams Lw'!D$27*LOG('Sound Power'!$D28/'Sound Power'!$E28)+'ModelParams Lw'!D$28*LN('Sound Power'!BT28)))</f>
        <v>#DIV/0!</v>
      </c>
      <c r="CC28" s="26" t="e">
        <f>IF(Calcul!$E33="SW",'ModelParams Lw'!E$22+'ModelParams Lw'!E$23*LOG('Sound Power'!$D28/'Sound Power'!$E28)+'ModelParams Lw'!E$24*LN('Sound Power'!BU28),IF('ModelParams Lw'!E$26+'ModelParams Lw'!E$27*LOG('Sound Power'!$D28/'Sound Power'!$E28)+'ModelParams Lw'!E$28*LN('Sound Power'!BU28)&lt;'ModelParams Lw'!E$22+'ModelParams Lw'!E$23*LOG('Sound Power'!$D28/'Sound Power'!$E28)+'ModelParams Lw'!E$24*LN('Sound Power'!BU28),'ModelParams Lw'!E$22+'ModelParams Lw'!E$23*LOG('Sound Power'!$D28/'Sound Power'!$E28)+'ModelParams Lw'!E$24*LN('Sound Power'!BU28),'ModelParams Lw'!E$26+'ModelParams Lw'!E$27*LOG('Sound Power'!$D28/'Sound Power'!$E28)+'ModelParams Lw'!E$28*LN('Sound Power'!BU28)))</f>
        <v>#DIV/0!</v>
      </c>
      <c r="CD28" s="26" t="e">
        <f>IF(Calcul!$E33="SW",'ModelParams Lw'!F$22+'ModelParams Lw'!F$23*LOG('Sound Power'!$D28/'Sound Power'!$E28)+'ModelParams Lw'!F$24*LN('Sound Power'!BV28),IF('ModelParams Lw'!F$26+'ModelParams Lw'!F$27*LOG('Sound Power'!$D28/'Sound Power'!$E28)+'ModelParams Lw'!F$28*LN('Sound Power'!BV28)&lt;'ModelParams Lw'!F$22+'ModelParams Lw'!F$23*LOG('Sound Power'!$D28/'Sound Power'!$E28)+'ModelParams Lw'!F$24*LN('Sound Power'!BV28),'ModelParams Lw'!F$22+'ModelParams Lw'!F$23*LOG('Sound Power'!$D28/'Sound Power'!$E28)+'ModelParams Lw'!F$24*LN('Sound Power'!BV28),'ModelParams Lw'!F$26+'ModelParams Lw'!F$27*LOG('Sound Power'!$D28/'Sound Power'!$E28)+'ModelParams Lw'!F$28*LN('Sound Power'!BV28)))</f>
        <v>#DIV/0!</v>
      </c>
      <c r="CE28" s="26" t="e">
        <f>IF(Calcul!$E33="SW",'ModelParams Lw'!G$22+'ModelParams Lw'!G$23*LOG('Sound Power'!$D28/'Sound Power'!$E28)+'ModelParams Lw'!G$24*LN('Sound Power'!BW28),IF('ModelParams Lw'!G$26+'ModelParams Lw'!G$27*LOG('Sound Power'!$D28/'Sound Power'!$E28)+'ModelParams Lw'!G$28*LN('Sound Power'!BW28)&lt;'ModelParams Lw'!G$22+'ModelParams Lw'!G$23*LOG('Sound Power'!$D28/'Sound Power'!$E28)+'ModelParams Lw'!G$24*LN('Sound Power'!BW28),'ModelParams Lw'!G$22+'ModelParams Lw'!G$23*LOG('Sound Power'!$D28/'Sound Power'!$E28)+'ModelParams Lw'!G$24*LN('Sound Power'!BW28),'ModelParams Lw'!G$26+'ModelParams Lw'!G$27*LOG('Sound Power'!$D28/'Sound Power'!$E28)+'ModelParams Lw'!G$28*LN('Sound Power'!BW28)))</f>
        <v>#DIV/0!</v>
      </c>
      <c r="CF28" s="26" t="e">
        <f>IF(Calcul!$E33="SW",'ModelParams Lw'!H$22+'ModelParams Lw'!H$23*LOG('Sound Power'!$D28/'Sound Power'!$E28)+'ModelParams Lw'!H$24*LN('Sound Power'!BX28),IF('ModelParams Lw'!H$26+'ModelParams Lw'!H$27*LOG('Sound Power'!$D28/'Sound Power'!$E28)+'ModelParams Lw'!H$28*LN('Sound Power'!BX28)&lt;'ModelParams Lw'!H$22+'ModelParams Lw'!H$23*LOG('Sound Power'!$D28/'Sound Power'!$E28)+'ModelParams Lw'!H$24*LN('Sound Power'!BX28),'ModelParams Lw'!H$22+'ModelParams Lw'!H$23*LOG('Sound Power'!$D28/'Sound Power'!$E28)+'ModelParams Lw'!H$24*LN('Sound Power'!BX28),'ModelParams Lw'!H$26+'ModelParams Lw'!H$27*LOG('Sound Power'!$D28/'Sound Power'!$E28)+'ModelParams Lw'!H$28*LN('Sound Power'!BX28)))</f>
        <v>#DIV/0!</v>
      </c>
      <c r="CG28" s="26" t="e">
        <f>IF(Calcul!$E33="SW",'ModelParams Lw'!I$22+'ModelParams Lw'!I$23*LOG('Sound Power'!$D28/'Sound Power'!$E28)+'ModelParams Lw'!I$24*LN('Sound Power'!BY28),IF('ModelParams Lw'!I$26+'ModelParams Lw'!I$27*LOG('Sound Power'!$D28/'Sound Power'!$E28)+'ModelParams Lw'!I$28*LN('Sound Power'!BY28)&lt;'ModelParams Lw'!I$22+'ModelParams Lw'!I$23*LOG('Sound Power'!$D28/'Sound Power'!$E28)+'ModelParams Lw'!I$24*LN('Sound Power'!BY28),'ModelParams Lw'!I$22+'ModelParams Lw'!I$23*LOG('Sound Power'!$D28/'Sound Power'!$E28)+'ModelParams Lw'!I$24*LN('Sound Power'!BY28),'ModelParams Lw'!I$26+'ModelParams Lw'!I$27*LOG('Sound Power'!$D28/'Sound Power'!$E28)+'ModelParams Lw'!I$28*LN('Sound Power'!BY28)))</f>
        <v>#DIV/0!</v>
      </c>
      <c r="CH28" s="26" t="e">
        <f>IF(Calcul!$E33="SW",'ModelParams Lw'!J$22+'ModelParams Lw'!J$23*LOG('Sound Power'!$D28/'Sound Power'!$E28)+'ModelParams Lw'!J$24*LN('Sound Power'!BZ28),IF('ModelParams Lw'!J$26+'ModelParams Lw'!J$27*LOG('Sound Power'!$D28/'Sound Power'!$E28)+'ModelParams Lw'!J$28*LN('Sound Power'!BZ28)&lt;'ModelParams Lw'!J$22+'ModelParams Lw'!J$23*LOG('Sound Power'!$D28/'Sound Power'!$E28)+'ModelParams Lw'!J$24*LN('Sound Power'!BZ28),'ModelParams Lw'!J$22+'ModelParams Lw'!J$23*LOG('Sound Power'!$D28/'Sound Power'!$E28)+'ModelParams Lw'!J$24*LN('Sound Power'!BZ28),'ModelParams Lw'!J$26+'ModelParams Lw'!J$27*LOG('Sound Power'!$D28/'Sound Power'!$E28)+'ModelParams Lw'!J$28*LN('Sound Power'!BZ28)))</f>
        <v>#DIV/0!</v>
      </c>
      <c r="CI28" s="26" t="e">
        <f t="shared" si="25"/>
        <v>#DIV/0!</v>
      </c>
      <c r="CJ28" s="26" t="e">
        <f t="shared" si="18"/>
        <v>#DIV/0!</v>
      </c>
      <c r="CK28" s="26" t="e">
        <f t="shared" si="19"/>
        <v>#DIV/0!</v>
      </c>
      <c r="CL28" s="26" t="e">
        <f t="shared" si="26"/>
        <v>#DIV/0!</v>
      </c>
      <c r="CM28" s="26" t="e">
        <f t="shared" si="20"/>
        <v>#DIV/0!</v>
      </c>
      <c r="CN28" s="26" t="e">
        <f t="shared" si="21"/>
        <v>#DIV/0!</v>
      </c>
      <c r="CO28" s="26" t="e">
        <f t="shared" si="22"/>
        <v>#DIV/0!</v>
      </c>
      <c r="CP28" s="26" t="e">
        <f t="shared" si="23"/>
        <v>#DIV/0!</v>
      </c>
      <c r="CQ28" s="26" t="e">
        <f>10*LOG10(IF(CI28="",0,POWER(10,((CI28+'ModelParams Lw'!$O$4)/10))) +IF(CJ28="",0,POWER(10,((CJ28+'ModelParams Lw'!$P$4)/10))) +IF(CK28="",0,POWER(10,((CK28+'ModelParams Lw'!$Q$4)/10))) +IF(CL28="",0,POWER(10,((CL28+'ModelParams Lw'!$R$4)/10))) +IF(CM28="",0,POWER(10,((CM28+'ModelParams Lw'!$S$4)/10))) +IF(CN28="",0,POWER(10,((CN28+'ModelParams Lw'!$T$4)/10))) +IF(CO28="",0,POWER(10,((CO28+'ModelParams Lw'!$U$4)/10)))+IF(CP28="",0,POWER(10,((CP28+'ModelParams Lw'!$V$4)/10))))</f>
        <v>#DIV/0!</v>
      </c>
      <c r="CR28" s="26" t="e">
        <f t="shared" si="24"/>
        <v>#DIV/0!</v>
      </c>
      <c r="CS28" s="26" t="e">
        <f>(CI28-'ModelParams Lw'!$O$10)/'ModelParams Lw'!$O$11</f>
        <v>#DIV/0!</v>
      </c>
      <c r="CT28" s="26" t="e">
        <f>(CJ28-'ModelParams Lw'!$P$10)/'ModelParams Lw'!$P$11</f>
        <v>#DIV/0!</v>
      </c>
      <c r="CU28" s="26" t="e">
        <f>(CK28-'ModelParams Lw'!$Q$10)/'ModelParams Lw'!$Q$11</f>
        <v>#DIV/0!</v>
      </c>
      <c r="CV28" s="26" t="e">
        <f>(CL28-'ModelParams Lw'!$R$10)/'ModelParams Lw'!$R$11</f>
        <v>#DIV/0!</v>
      </c>
      <c r="CW28" s="26" t="e">
        <f>(CM28-'ModelParams Lw'!$S$10)/'ModelParams Lw'!$S$11</f>
        <v>#DIV/0!</v>
      </c>
      <c r="CX28" s="26" t="e">
        <f>(CN28-'ModelParams Lw'!$T$10)/'ModelParams Lw'!$T$11</f>
        <v>#DIV/0!</v>
      </c>
      <c r="CY28" s="26" t="e">
        <f>(CO28-'ModelParams Lw'!$U$10)/'ModelParams Lw'!$U$11</f>
        <v>#DIV/0!</v>
      </c>
      <c r="CZ28" s="26" t="e">
        <f>(CP28-'ModelParams Lw'!$V$10)/'ModelParams Lw'!$V$11</f>
        <v>#DIV/0!</v>
      </c>
    </row>
    <row r="29" spans="1:104" x14ac:dyDescent="0.2">
      <c r="A29" s="13">
        <f>Calcul!A34</f>
        <v>0</v>
      </c>
      <c r="B29" s="13">
        <f t="shared" si="2"/>
        <v>0</v>
      </c>
      <c r="C29" s="13">
        <f>Calcul!B34</f>
        <v>0</v>
      </c>
      <c r="D29" s="13">
        <f>Calcul!C34/1000</f>
        <v>0</v>
      </c>
      <c r="E29" s="13">
        <f>Calcul!D34/1000</f>
        <v>0</v>
      </c>
      <c r="F29" s="13">
        <f t="shared" si="3"/>
        <v>0</v>
      </c>
      <c r="G29" s="23" t="e">
        <f>DEGREES(ACOS(1-(1/'ModelParams Lw'!B$15*SQRT(0.5*1.2/'Sound Power'!$C29)*('Sound Power'!$B29/3600)/('Sound Power'!$D29)/('Sound Power'!$F29))))</f>
        <v>#DIV/0!</v>
      </c>
      <c r="H29" s="23" t="e">
        <f>DEGREES(ACOS(1-(1/'ModelParams Lw'!C$15*SQRT(0.5*1.2/'Sound Power'!$C29)*('Sound Power'!$B29/3600)/('Sound Power'!$D29)/('Sound Power'!$F29))))</f>
        <v>#DIV/0!</v>
      </c>
      <c r="I29" s="23" t="e">
        <f>DEGREES(ACOS(1-(1/'ModelParams Lw'!D$15*SQRT(0.5*1.2/'Sound Power'!$C29)*('Sound Power'!$B29/3600)/('Sound Power'!$D29)/('Sound Power'!$F29))))</f>
        <v>#DIV/0!</v>
      </c>
      <c r="J29" s="23" t="e">
        <f>DEGREES(ACOS(1-(1/'ModelParams Lw'!E$15*SQRT(0.5*1.2/'Sound Power'!$C29)*('Sound Power'!$B29/3600)/('Sound Power'!$D29)/('Sound Power'!$F29))))</f>
        <v>#DIV/0!</v>
      </c>
      <c r="K29" s="23" t="e">
        <f>DEGREES(ACOS(1-(1/'ModelParams Lw'!F$15*SQRT(0.5*1.2/'Sound Power'!$C29)*('Sound Power'!$B29/3600)/('Sound Power'!$D29)/('Sound Power'!$F29))))</f>
        <v>#DIV/0!</v>
      </c>
      <c r="L29" s="23" t="e">
        <f>DEGREES(ACOS(1-(1/'ModelParams Lw'!G$15*SQRT(0.5*1.2/'Sound Power'!$C29)*('Sound Power'!$B29/3600)/('Sound Power'!$D29)/('Sound Power'!$F29))))</f>
        <v>#DIV/0!</v>
      </c>
      <c r="M29" s="23" t="e">
        <f>DEGREES(ACOS(1-(1/'ModelParams Lw'!H$15*SQRT(0.5*1.2/'Sound Power'!$C29)*('Sound Power'!$B29/3600)/('Sound Power'!$D29)/('Sound Power'!$F29))))</f>
        <v>#DIV/0!</v>
      </c>
      <c r="N29" s="23" t="e">
        <f>DEGREES(ACOS(1-(1/'ModelParams Lw'!I$15*SQRT(0.5*1.2/'Sound Power'!$C29)*('Sound Power'!$B29/3600)/('Sound Power'!$D29)/('Sound Power'!$F29))))</f>
        <v>#DIV/0!</v>
      </c>
      <c r="O29" s="26" t="e">
        <f>('ModelParams Lw'!B$4*LN('Sound Power'!G29)/(1+EXP(-('Sound Power'!$D29*1000+'ModelParams Lw'!B$6)/'ModelParams Lw'!B$7))+'ModelParams Lw'!B$5)*LN('Sound Power'!$B29)-('ModelParams Lw'!B$8+'ModelParams Lw'!B$9*$D29+'ModelParams Lw'!B$10*'Sound Power'!$F29^'ModelParams Lw'!B$14+'ModelParams Lw'!B$11*LN('Sound Power'!G29)+'ModelParams Lw'!B$12*'Sound Power'!$D29*'Sound Power'!$F29+'ModelParams Lw'!B$13*'Sound Power'!$D29*LN('Sound Power'!G29))</f>
        <v>#DIV/0!</v>
      </c>
      <c r="P29" s="26" t="e">
        <f>('ModelParams Lw'!C$4*LN('Sound Power'!H29)/(1+EXP(-('Sound Power'!$D29*1000+'ModelParams Lw'!C$6)/'ModelParams Lw'!C$7))+'ModelParams Lw'!C$5)*LN('Sound Power'!$B29)-('ModelParams Lw'!C$8+'ModelParams Lw'!C$9*$D29+'ModelParams Lw'!C$10*'Sound Power'!$F29^'ModelParams Lw'!C$14+'ModelParams Lw'!C$11*LN('Sound Power'!H29)+'ModelParams Lw'!C$12*'Sound Power'!$D29*'Sound Power'!$F29+'ModelParams Lw'!C$13*'Sound Power'!$D29*LN('Sound Power'!H29))</f>
        <v>#DIV/0!</v>
      </c>
      <c r="Q29" s="26" t="e">
        <f>('ModelParams Lw'!D$4*LN('Sound Power'!I29)/(1+EXP(-('Sound Power'!$D29*1000+'ModelParams Lw'!D$6)/'ModelParams Lw'!D$7))+'ModelParams Lw'!D$5)*LN('Sound Power'!$B29)-('ModelParams Lw'!D$8+'ModelParams Lw'!D$9*$D29+'ModelParams Lw'!D$10*'Sound Power'!$F29^'ModelParams Lw'!D$14+'ModelParams Lw'!D$11*LN('Sound Power'!I29)+'ModelParams Lw'!D$12*'Sound Power'!$D29*'Sound Power'!$F29+'ModelParams Lw'!D$13*'Sound Power'!$D29*LN('Sound Power'!I29))</f>
        <v>#DIV/0!</v>
      </c>
      <c r="R29" s="26" t="e">
        <f>('ModelParams Lw'!E$4*LN('Sound Power'!J29)/(1+EXP(-('Sound Power'!$D29*1000+'ModelParams Lw'!E$6)/'ModelParams Lw'!E$7))+'ModelParams Lw'!E$5)*LN('Sound Power'!$B29)-('ModelParams Lw'!E$8+'ModelParams Lw'!E$9*$D29+'ModelParams Lw'!E$10*'Sound Power'!$F29^'ModelParams Lw'!E$14+'ModelParams Lw'!E$11*LN('Sound Power'!J29)+'ModelParams Lw'!E$12*'Sound Power'!$D29*'Sound Power'!$F29+'ModelParams Lw'!E$13*'Sound Power'!$D29*LN('Sound Power'!J29))</f>
        <v>#DIV/0!</v>
      </c>
      <c r="S29" s="26" t="e">
        <f>('ModelParams Lw'!F$4*LN('Sound Power'!K29)/(1+EXP(-('Sound Power'!$D29*1000+'ModelParams Lw'!F$6)/'ModelParams Lw'!F$7))+'ModelParams Lw'!F$5)*LN('Sound Power'!$B29)-('ModelParams Lw'!F$8+'ModelParams Lw'!F$9*$D29+'ModelParams Lw'!F$10*'Sound Power'!$F29^'ModelParams Lw'!F$14+'ModelParams Lw'!F$11*LN('Sound Power'!K29)+'ModelParams Lw'!F$12*'Sound Power'!$D29*'Sound Power'!$F29+'ModelParams Lw'!F$13*'Sound Power'!$D29*LN('Sound Power'!K29))</f>
        <v>#DIV/0!</v>
      </c>
      <c r="T29" s="26" t="e">
        <f>('ModelParams Lw'!G$4*LN('Sound Power'!L29)/(1+EXP(-('Sound Power'!$D29*1000+'ModelParams Lw'!G$6)/'ModelParams Lw'!G$7))+'ModelParams Lw'!G$5)*LN('Sound Power'!$B29)-('ModelParams Lw'!G$8+'ModelParams Lw'!G$9*$D29+'ModelParams Lw'!G$10*'Sound Power'!$F29^'ModelParams Lw'!G$14+'ModelParams Lw'!G$11*LN('Sound Power'!L29)+'ModelParams Lw'!G$12*'Sound Power'!$D29*'Sound Power'!$F29+'ModelParams Lw'!G$13*'Sound Power'!$D29*LN('Sound Power'!L29))</f>
        <v>#DIV/0!</v>
      </c>
      <c r="U29" s="26" t="e">
        <f>('ModelParams Lw'!H$4*LN('Sound Power'!M29)/(1+EXP(-('Sound Power'!$D29*1000+'ModelParams Lw'!H$6)/'ModelParams Lw'!H$7))+'ModelParams Lw'!H$5)*LN('Sound Power'!$B29)-('ModelParams Lw'!H$8+'ModelParams Lw'!H$9*$D29+'ModelParams Lw'!H$10*'Sound Power'!$F29^'ModelParams Lw'!H$14+'ModelParams Lw'!H$11*LN('Sound Power'!M29)+'ModelParams Lw'!H$12*'Sound Power'!$D29*'Sound Power'!$F29+'ModelParams Lw'!H$13*'Sound Power'!$D29*LN('Sound Power'!M29))</f>
        <v>#DIV/0!</v>
      </c>
      <c r="V29" s="26" t="e">
        <f>('ModelParams Lw'!I$4*LN('Sound Power'!N29)/(1+EXP(-('Sound Power'!$D29*1000+'ModelParams Lw'!I$6)/'ModelParams Lw'!I$7))+'ModelParams Lw'!I$5)*LN('Sound Power'!$B29)-('ModelParams Lw'!I$8+'ModelParams Lw'!I$9*$D29+'ModelParams Lw'!I$10*'Sound Power'!$F29^'ModelParams Lw'!I$14+'ModelParams Lw'!I$11*LN('Sound Power'!N29)+'ModelParams Lw'!I$12*'Sound Power'!$D29*'Sound Power'!$F29+'ModelParams Lw'!I$13*'Sound Power'!$D29*LN('Sound Power'!N29))</f>
        <v>#DIV/0!</v>
      </c>
      <c r="W29" s="26" t="e">
        <f>10*LOG10(IF(O29="",0,POWER(10,((O29+'ModelParams Lw'!$O$4)/10))) +IF(P29="",0,POWER(10,((P29+'ModelParams Lw'!$P$4)/10))) +IF(Q29="",0,POWER(10,((Q29+'ModelParams Lw'!$Q$4)/10))) +IF(R29="",0,POWER(10,((R29+'ModelParams Lw'!$R$4)/10))) +IF(S29="",0,POWER(10,((S29+'ModelParams Lw'!$S$4)/10))) +IF(T29="",0,POWER(10,((T29+'ModelParams Lw'!$T$4)/10))) +IF(U29="",0,POWER(10,((U29+'ModelParams Lw'!$U$4)/10)))+IF(V29="",0,POWER(10,((V29+'ModelParams Lw'!$V$4)/10))))</f>
        <v>#DIV/0!</v>
      </c>
      <c r="X29" s="26" t="e">
        <f t="shared" si="4"/>
        <v>#DIV/0!</v>
      </c>
      <c r="Y29" s="26" t="e">
        <f>(O29-'ModelParams Lw'!O$10)/'ModelParams Lw'!O$11</f>
        <v>#DIV/0!</v>
      </c>
      <c r="Z29" s="26" t="e">
        <f>(P29-'ModelParams Lw'!P$10)/'ModelParams Lw'!P$11</f>
        <v>#DIV/0!</v>
      </c>
      <c r="AA29" s="26" t="e">
        <f>(Q29-'ModelParams Lw'!Q$10)/'ModelParams Lw'!Q$11</f>
        <v>#DIV/0!</v>
      </c>
      <c r="AB29" s="26" t="e">
        <f>(R29-'ModelParams Lw'!R$10)/'ModelParams Lw'!R$11</f>
        <v>#DIV/0!</v>
      </c>
      <c r="AC29" s="26" t="e">
        <f>(S29-'ModelParams Lw'!S$10)/'ModelParams Lw'!S$11</f>
        <v>#DIV/0!</v>
      </c>
      <c r="AD29" s="26" t="e">
        <f>(T29-'ModelParams Lw'!T$10)/'ModelParams Lw'!T$11</f>
        <v>#DIV/0!</v>
      </c>
      <c r="AE29" s="26" t="e">
        <f>(U29-'ModelParams Lw'!U$10)/'ModelParams Lw'!U$11</f>
        <v>#DIV/0!</v>
      </c>
      <c r="AF29" s="26" t="e">
        <f>(V29-'ModelParams Lw'!V$10)/'ModelParams Lw'!V$11</f>
        <v>#DIV/0!</v>
      </c>
      <c r="AG29" s="26" t="e">
        <f t="shared" si="5"/>
        <v>#DIV/0!</v>
      </c>
      <c r="AH29" s="26" t="e">
        <f>VLOOKUP(D29*1000,'ModelParams Lw'!$A$38:$D$58,4)</f>
        <v>#N/A</v>
      </c>
      <c r="AI29" s="56" t="e">
        <f>VLOOKUP(D29*1000,'ModelParams Lw'!$A$38:$D$58,2)</f>
        <v>#N/A</v>
      </c>
      <c r="AJ29" s="46" t="e">
        <f t="shared" si="6"/>
        <v>#DIV/0!</v>
      </c>
      <c r="AK29" s="26" t="e">
        <f t="shared" si="7"/>
        <v>#VALUE!</v>
      </c>
      <c r="AL29" s="26" t="e">
        <f>IF($AI29=100,'ModelParams Lw'!R$35*'Sound Power'!$AH29^2+'ModelParams Lw'!R$36*'Sound Power'!$AH29+'ModelParams Lw'!R$37,IF($AI29=150,'ModelParams Lw'!R$38*'Sound Power'!$AH29^2+'ModelParams Lw'!R$39*'Sound Power'!$AH29+'ModelParams Lw'!R$40,'ModelParams Lw'!R$41*'Sound Power'!$AH29^2+'ModelParams Lw'!R$42*'Sound Power'!$AH29+'ModelParams Lw'!R$43))</f>
        <v>#N/A</v>
      </c>
      <c r="AM29" s="26" t="e">
        <f>IF($AI29=100,'ModelParams Lw'!S$35*'Sound Power'!$AH29^2+'ModelParams Lw'!S$36*'Sound Power'!$AH29+'ModelParams Lw'!S$37,IF($AI29=150,'ModelParams Lw'!S$38*'Sound Power'!$AH29^2+'ModelParams Lw'!S$39*'Sound Power'!$AH29+'ModelParams Lw'!S$40,'ModelParams Lw'!S$41*'Sound Power'!$AH29^2+'ModelParams Lw'!S$42*'Sound Power'!$AH29+'ModelParams Lw'!S$43))</f>
        <v>#N/A</v>
      </c>
      <c r="AN29" s="26" t="e">
        <f>IF($AI29=100,'ModelParams Lw'!T$35*'Sound Power'!$AH29^2+'ModelParams Lw'!T$36*'Sound Power'!$AH29+'ModelParams Lw'!T$37,IF($AI29=150,'ModelParams Lw'!T$38*'Sound Power'!$AH29^2+'ModelParams Lw'!T$39*'Sound Power'!$AH29+'ModelParams Lw'!T$40,'ModelParams Lw'!T$41*'Sound Power'!$AH29^2+'ModelParams Lw'!T$42*'Sound Power'!$AH29+'ModelParams Lw'!T$43))</f>
        <v>#N/A</v>
      </c>
      <c r="AO29" s="26" t="e">
        <f>IF($AI29=100,'ModelParams Lw'!U$35*'Sound Power'!$AH29^2+'ModelParams Lw'!U$36*'Sound Power'!$AH29+'ModelParams Lw'!U$37,IF($AI29=150,'ModelParams Lw'!U$38*'Sound Power'!$AH29^2+'ModelParams Lw'!U$39*'Sound Power'!$AH29+'ModelParams Lw'!U$40,'ModelParams Lw'!U$41*'Sound Power'!$AH29^2+'ModelParams Lw'!U$42*'Sound Power'!$AH29+'ModelParams Lw'!U$43))</f>
        <v>#N/A</v>
      </c>
      <c r="AP29" s="26" t="e">
        <f>IF($AI29=100,'ModelParams Lw'!V$35*'Sound Power'!$AH29^2+'ModelParams Lw'!V$36*'Sound Power'!$AH29+'ModelParams Lw'!V$37,IF($AI29=150,'ModelParams Lw'!V$38*'Sound Power'!$AH29^2+'ModelParams Lw'!V$39*'Sound Power'!$AH29+'ModelParams Lw'!V$40,'ModelParams Lw'!V$41*'Sound Power'!$AH29^2+'ModelParams Lw'!V$42*'Sound Power'!$AH29+'ModelParams Lw'!V$43))</f>
        <v>#N/A</v>
      </c>
      <c r="AQ29" s="26" t="e">
        <f>IF($AI29=100,'ModelParams Lw'!W$35*'Sound Power'!$AH29^2+'ModelParams Lw'!W$36*'Sound Power'!$AH29+'ModelParams Lw'!W$37,IF($AI29=150,'ModelParams Lw'!W$38*'Sound Power'!$AH29^2+'ModelParams Lw'!W$39*'Sound Power'!$AH29+'ModelParams Lw'!W$40,'ModelParams Lw'!W$41*'Sound Power'!$AH29^2+'ModelParams Lw'!W$42*'Sound Power'!$AH29+'ModelParams Lw'!W$43))</f>
        <v>#N/A</v>
      </c>
      <c r="AR29" s="26" t="e">
        <f t="shared" si="8"/>
        <v>#VALUE!</v>
      </c>
      <c r="AS29" s="26" t="e">
        <f>IF(26.83*LN($AJ29)-11.791-'ModelParams Lw'!B$35&lt;0,0,26.83*LN($AJ29)-11.791-'ModelParams Lw'!B$35)</f>
        <v>#DIV/0!</v>
      </c>
      <c r="AT29" s="26" t="e">
        <f>IF(26.83*LN($AJ29)-11.791-'ModelParams Lw'!C$35&lt;0,0,26.83*LN($AJ29)-11.791-'ModelParams Lw'!C$35)</f>
        <v>#DIV/0!</v>
      </c>
      <c r="AU29" s="26" t="e">
        <f>IF(26.83*LN($AJ29)-11.791-'ModelParams Lw'!D$35&lt;0,0,26.83*LN($AJ29)-11.791-'ModelParams Lw'!D$35)</f>
        <v>#DIV/0!</v>
      </c>
      <c r="AV29" s="26" t="e">
        <f>IF(26.83*LN($AJ29)-11.791-'ModelParams Lw'!E$35&lt;0,0,26.83*LN($AJ29)-11.791-'ModelParams Lw'!E$35)</f>
        <v>#DIV/0!</v>
      </c>
      <c r="AW29" s="26" t="e">
        <f>IF(26.83*LN($AJ29)-11.791-'ModelParams Lw'!F$35&lt;0,0,26.83*LN($AJ29)-11.791-'ModelParams Lw'!F$35)</f>
        <v>#DIV/0!</v>
      </c>
      <c r="AX29" s="26" t="e">
        <f>IF(26.83*LN($AJ29)-11.791-'ModelParams Lw'!G$35&lt;0,0,26.83*LN($AJ29)-11.791-'ModelParams Lw'!G$35)</f>
        <v>#DIV/0!</v>
      </c>
      <c r="AY29" s="26" t="e">
        <f>IF(26.83*LN($AJ29)-11.791-'ModelParams Lw'!H$35&lt;0,0,26.83*LN($AJ29)-11.791-'ModelParams Lw'!H$35)</f>
        <v>#DIV/0!</v>
      </c>
      <c r="AZ29" s="26" t="e">
        <f>IF(26.83*LN($AJ29)-11.791-'ModelParams Lw'!I$35&lt;0,0,26.83*LN($AJ29)-11.791-'ModelParams Lw'!I$35)</f>
        <v>#DIV/0!</v>
      </c>
      <c r="BA29" s="26" t="e">
        <f t="shared" si="9"/>
        <v>#DIV/0!</v>
      </c>
      <c r="BB29" s="26" t="e">
        <f t="shared" si="10"/>
        <v>#DIV/0!</v>
      </c>
      <c r="BC29" s="26" t="e">
        <f t="shared" si="11"/>
        <v>#DIV/0!</v>
      </c>
      <c r="BD29" s="26" t="e">
        <f t="shared" si="12"/>
        <v>#DIV/0!</v>
      </c>
      <c r="BE29" s="26" t="e">
        <f t="shared" si="13"/>
        <v>#DIV/0!</v>
      </c>
      <c r="BF29" s="26" t="e">
        <f t="shared" si="14"/>
        <v>#DIV/0!</v>
      </c>
      <c r="BG29" s="26" t="e">
        <f t="shared" si="15"/>
        <v>#DIV/0!</v>
      </c>
      <c r="BH29" s="26" t="e">
        <f t="shared" si="16"/>
        <v>#DIV/0!</v>
      </c>
      <c r="BI29" s="26" t="e">
        <f>10*LOG10(IF(BA29="",0,POWER(10,((BA29+'ModelParams Lw'!$O$4)/10))) +IF(BB29="",0,POWER(10,((BB29+'ModelParams Lw'!$P$4)/10))) +IF(BC29="",0,POWER(10,((BC29+'ModelParams Lw'!$Q$4)/10))) +IF(BD29="",0,POWER(10,((BD29+'ModelParams Lw'!$R$4)/10))) +IF(BE29="",0,POWER(10,((BE29+'ModelParams Lw'!$S$4)/10))) +IF(BF29="",0,POWER(10,((BF29+'ModelParams Lw'!$T$4)/10))) +IF(BG29="",0,POWER(10,((BG29+'ModelParams Lw'!$U$4)/10)))+IF(BH29="",0,POWER(10,((BH29+'ModelParams Lw'!$V$4)/10))))</f>
        <v>#DIV/0!</v>
      </c>
      <c r="BJ29" s="26" t="e">
        <f t="shared" si="17"/>
        <v>#DIV/0!</v>
      </c>
      <c r="BK29" s="26" t="e">
        <f>(BA29-'ModelParams Lw'!O$10)/'ModelParams Lw'!O$11</f>
        <v>#DIV/0!</v>
      </c>
      <c r="BL29" s="26" t="e">
        <f>(BB29-'ModelParams Lw'!P$10)/'ModelParams Lw'!P$11</f>
        <v>#DIV/0!</v>
      </c>
      <c r="BM29" s="26" t="e">
        <f>(BC29-'ModelParams Lw'!Q$10)/'ModelParams Lw'!Q$11</f>
        <v>#DIV/0!</v>
      </c>
      <c r="BN29" s="26" t="e">
        <f>(BD29-'ModelParams Lw'!R$10)/'ModelParams Lw'!R$11</f>
        <v>#DIV/0!</v>
      </c>
      <c r="BO29" s="26" t="e">
        <f>(BE29-'ModelParams Lw'!S$10)/'ModelParams Lw'!S$11</f>
        <v>#DIV/0!</v>
      </c>
      <c r="BP29" s="26" t="e">
        <f>(BF29-'ModelParams Lw'!T$10)/'ModelParams Lw'!T$11</f>
        <v>#DIV/0!</v>
      </c>
      <c r="BQ29" s="26" t="e">
        <f>(BG29-'ModelParams Lw'!U$10)/'ModelParams Lw'!U$11</f>
        <v>#DIV/0!</v>
      </c>
      <c r="BR29" s="26" t="e">
        <f>(BH29-'ModelParams Lw'!V$10)/'ModelParams Lw'!V$11</f>
        <v>#DIV/0!</v>
      </c>
      <c r="BS29" s="23" t="e">
        <f>IF(Calcul!$E34="SW",DEGREES(ACOS(1-(1/'ModelParams Lw'!C$25*SQRT(0.5*1.2/'Sound Power'!$C29)*('Sound Power'!$B29/3600)/('Sound Power'!$D29)/('Sound Power'!$F29)))),DEGREES(ACOS(1-(1/'ModelParams Lw'!C$29*SQRT(0.5*1.2/'Sound Power'!$C29)*('Sound Power'!$B29/3600)/('Sound Power'!$D29)/('Sound Power'!$F29)))))</f>
        <v>#DIV/0!</v>
      </c>
      <c r="BT29" s="23" t="e">
        <f>IF(Calcul!$E34="SW",DEGREES(ACOS(1-(1/'ModelParams Lw'!D$25*SQRT(0.5*1.2/'Sound Power'!$C29)*('Sound Power'!$B29/3600)/('Sound Power'!$D29)/('Sound Power'!$F29)))),DEGREES(ACOS(1-(1/'ModelParams Lw'!D$29*SQRT(0.5*1.2/'Sound Power'!$C29)*('Sound Power'!$B29/3600)/('Sound Power'!$D29)/('Sound Power'!$F29)))))</f>
        <v>#DIV/0!</v>
      </c>
      <c r="BU29" s="23" t="e">
        <f>IF(Calcul!$E34="SW",DEGREES(ACOS(1-(1/'ModelParams Lw'!E$25*SQRT(0.5*1.2/'Sound Power'!$C29)*('Sound Power'!$B29/3600)/('Sound Power'!$D29)/('Sound Power'!$F29)))),DEGREES(ACOS(1-(1/'ModelParams Lw'!E$29*SQRT(0.5*1.2/'Sound Power'!$C29)*('Sound Power'!$B29/3600)/('Sound Power'!$D29)/('Sound Power'!$F29)))))</f>
        <v>#DIV/0!</v>
      </c>
      <c r="BV29" s="23" t="e">
        <f>IF(Calcul!$E34="SW",DEGREES(ACOS(1-(1/'ModelParams Lw'!F$25*SQRT(0.5*1.2/'Sound Power'!$C29)*('Sound Power'!$B29/3600)/('Sound Power'!$D29)/('Sound Power'!$F29)))),DEGREES(ACOS(1-(1/'ModelParams Lw'!F$29*SQRT(0.5*1.2/'Sound Power'!$C29)*('Sound Power'!$B29/3600)/('Sound Power'!$D29)/('Sound Power'!$F29)))))</f>
        <v>#DIV/0!</v>
      </c>
      <c r="BW29" s="23" t="e">
        <f>IF(Calcul!$E34="SW",DEGREES(ACOS(1-(1/'ModelParams Lw'!G$25*SQRT(0.5*1.2/'Sound Power'!$C29)*('Sound Power'!$B29/3600)/('Sound Power'!$D29)/('Sound Power'!$F29)))),DEGREES(ACOS(1-(1/'ModelParams Lw'!G$29*SQRT(0.5*1.2/'Sound Power'!$C29)*('Sound Power'!$B29/3600)/('Sound Power'!$D29)/('Sound Power'!$F29)))))</f>
        <v>#DIV/0!</v>
      </c>
      <c r="BX29" s="23" t="e">
        <f>IF(Calcul!$E34="SW",DEGREES(ACOS(1-(1/'ModelParams Lw'!H$25*SQRT(0.5*1.2/'Sound Power'!$C29)*('Sound Power'!$B29/3600)/('Sound Power'!$D29)/('Sound Power'!$F29)))),DEGREES(ACOS(1-(1/'ModelParams Lw'!H$29*SQRT(0.5*1.2/'Sound Power'!$C29)*('Sound Power'!$B29/3600)/('Sound Power'!$D29)/('Sound Power'!$F29)))))</f>
        <v>#DIV/0!</v>
      </c>
      <c r="BY29" s="23" t="e">
        <f>IF(Calcul!$E34="SW",DEGREES(ACOS(1-(1/'ModelParams Lw'!I$25*SQRT(0.5*1.2/'Sound Power'!$C29)*('Sound Power'!$B29/3600)/('Sound Power'!$D29)/('Sound Power'!$F29)))),DEGREES(ACOS(1-(1/'ModelParams Lw'!I$29*SQRT(0.5*1.2/'Sound Power'!$C29)*('Sound Power'!$B29/3600)/('Sound Power'!$D29)/('Sound Power'!$F29)))))</f>
        <v>#DIV/0!</v>
      </c>
      <c r="BZ29" s="23" t="e">
        <f>IF(Calcul!$E34="SW",DEGREES(ACOS(1-(1/'ModelParams Lw'!J$25*SQRT(0.5*1.2/'Sound Power'!$C29)*('Sound Power'!$B29/3600)/('Sound Power'!$D29)/('Sound Power'!$F29)))),DEGREES(ACOS(1-(1/'ModelParams Lw'!J$29*SQRT(0.5*1.2/'Sound Power'!$C29)*('Sound Power'!$B29/3600)/('Sound Power'!$D29)/('Sound Power'!$F29)))))</f>
        <v>#DIV/0!</v>
      </c>
      <c r="CA29" s="26" t="e">
        <f>IF(Calcul!$E34="SW",'ModelParams Lw'!C$22+'ModelParams Lw'!C$23*LOG('Sound Power'!$D29/'Sound Power'!$E29)+'ModelParams Lw'!C$24*LN('Sound Power'!BS29),IF('ModelParams Lw'!C$26+'ModelParams Lw'!C$27*LOG('Sound Power'!$D29/'Sound Power'!$E29)+'ModelParams Lw'!C$28*LN('Sound Power'!BS29)&lt;'ModelParams Lw'!C$22+'ModelParams Lw'!C$23*LOG('Sound Power'!$D29/'Sound Power'!$E29)+'ModelParams Lw'!C$24*LN('Sound Power'!BS29),'ModelParams Lw'!C$22+'ModelParams Lw'!C$23*LOG('Sound Power'!$D29/'Sound Power'!$E29)+'ModelParams Lw'!C$24*LN('Sound Power'!BS29),'ModelParams Lw'!C$26+'ModelParams Lw'!C$27*LOG('Sound Power'!$D29/'Sound Power'!$E29)+'ModelParams Lw'!C$28*LN('Sound Power'!BS29)))</f>
        <v>#DIV/0!</v>
      </c>
      <c r="CB29" s="26" t="e">
        <f>IF(Calcul!$E34="SW",'ModelParams Lw'!D$22+'ModelParams Lw'!D$23*LOG('Sound Power'!$D29/'Sound Power'!$E29)+'ModelParams Lw'!D$24*LN('Sound Power'!BT29),IF('ModelParams Lw'!D$26+'ModelParams Lw'!D$27*LOG('Sound Power'!$D29/'Sound Power'!$E29)+'ModelParams Lw'!D$28*LN('Sound Power'!BT29)&lt;'ModelParams Lw'!D$22+'ModelParams Lw'!D$23*LOG('Sound Power'!$D29/'Sound Power'!$E29)+'ModelParams Lw'!D$24*LN('Sound Power'!BT29),'ModelParams Lw'!D$22+'ModelParams Lw'!D$23*LOG('Sound Power'!$D29/'Sound Power'!$E29)+'ModelParams Lw'!D$24*LN('Sound Power'!BT29),'ModelParams Lw'!D$26+'ModelParams Lw'!D$27*LOG('Sound Power'!$D29/'Sound Power'!$E29)+'ModelParams Lw'!D$28*LN('Sound Power'!BT29)))</f>
        <v>#DIV/0!</v>
      </c>
      <c r="CC29" s="26" t="e">
        <f>IF(Calcul!$E34="SW",'ModelParams Lw'!E$22+'ModelParams Lw'!E$23*LOG('Sound Power'!$D29/'Sound Power'!$E29)+'ModelParams Lw'!E$24*LN('Sound Power'!BU29),IF('ModelParams Lw'!E$26+'ModelParams Lw'!E$27*LOG('Sound Power'!$D29/'Sound Power'!$E29)+'ModelParams Lw'!E$28*LN('Sound Power'!BU29)&lt;'ModelParams Lw'!E$22+'ModelParams Lw'!E$23*LOG('Sound Power'!$D29/'Sound Power'!$E29)+'ModelParams Lw'!E$24*LN('Sound Power'!BU29),'ModelParams Lw'!E$22+'ModelParams Lw'!E$23*LOG('Sound Power'!$D29/'Sound Power'!$E29)+'ModelParams Lw'!E$24*LN('Sound Power'!BU29),'ModelParams Lw'!E$26+'ModelParams Lw'!E$27*LOG('Sound Power'!$D29/'Sound Power'!$E29)+'ModelParams Lw'!E$28*LN('Sound Power'!BU29)))</f>
        <v>#DIV/0!</v>
      </c>
      <c r="CD29" s="26" t="e">
        <f>IF(Calcul!$E34="SW",'ModelParams Lw'!F$22+'ModelParams Lw'!F$23*LOG('Sound Power'!$D29/'Sound Power'!$E29)+'ModelParams Lw'!F$24*LN('Sound Power'!BV29),IF('ModelParams Lw'!F$26+'ModelParams Lw'!F$27*LOG('Sound Power'!$D29/'Sound Power'!$E29)+'ModelParams Lw'!F$28*LN('Sound Power'!BV29)&lt;'ModelParams Lw'!F$22+'ModelParams Lw'!F$23*LOG('Sound Power'!$D29/'Sound Power'!$E29)+'ModelParams Lw'!F$24*LN('Sound Power'!BV29),'ModelParams Lw'!F$22+'ModelParams Lw'!F$23*LOG('Sound Power'!$D29/'Sound Power'!$E29)+'ModelParams Lw'!F$24*LN('Sound Power'!BV29),'ModelParams Lw'!F$26+'ModelParams Lw'!F$27*LOG('Sound Power'!$D29/'Sound Power'!$E29)+'ModelParams Lw'!F$28*LN('Sound Power'!BV29)))</f>
        <v>#DIV/0!</v>
      </c>
      <c r="CE29" s="26" t="e">
        <f>IF(Calcul!$E34="SW",'ModelParams Lw'!G$22+'ModelParams Lw'!G$23*LOG('Sound Power'!$D29/'Sound Power'!$E29)+'ModelParams Lw'!G$24*LN('Sound Power'!BW29),IF('ModelParams Lw'!G$26+'ModelParams Lw'!G$27*LOG('Sound Power'!$D29/'Sound Power'!$E29)+'ModelParams Lw'!G$28*LN('Sound Power'!BW29)&lt;'ModelParams Lw'!G$22+'ModelParams Lw'!G$23*LOG('Sound Power'!$D29/'Sound Power'!$E29)+'ModelParams Lw'!G$24*LN('Sound Power'!BW29),'ModelParams Lw'!G$22+'ModelParams Lw'!G$23*LOG('Sound Power'!$D29/'Sound Power'!$E29)+'ModelParams Lw'!G$24*LN('Sound Power'!BW29),'ModelParams Lw'!G$26+'ModelParams Lw'!G$27*LOG('Sound Power'!$D29/'Sound Power'!$E29)+'ModelParams Lw'!G$28*LN('Sound Power'!BW29)))</f>
        <v>#DIV/0!</v>
      </c>
      <c r="CF29" s="26" t="e">
        <f>IF(Calcul!$E34="SW",'ModelParams Lw'!H$22+'ModelParams Lw'!H$23*LOG('Sound Power'!$D29/'Sound Power'!$E29)+'ModelParams Lw'!H$24*LN('Sound Power'!BX29),IF('ModelParams Lw'!H$26+'ModelParams Lw'!H$27*LOG('Sound Power'!$D29/'Sound Power'!$E29)+'ModelParams Lw'!H$28*LN('Sound Power'!BX29)&lt;'ModelParams Lw'!H$22+'ModelParams Lw'!H$23*LOG('Sound Power'!$D29/'Sound Power'!$E29)+'ModelParams Lw'!H$24*LN('Sound Power'!BX29),'ModelParams Lw'!H$22+'ModelParams Lw'!H$23*LOG('Sound Power'!$D29/'Sound Power'!$E29)+'ModelParams Lw'!H$24*LN('Sound Power'!BX29),'ModelParams Lw'!H$26+'ModelParams Lw'!H$27*LOG('Sound Power'!$D29/'Sound Power'!$E29)+'ModelParams Lw'!H$28*LN('Sound Power'!BX29)))</f>
        <v>#DIV/0!</v>
      </c>
      <c r="CG29" s="26" t="e">
        <f>IF(Calcul!$E34="SW",'ModelParams Lw'!I$22+'ModelParams Lw'!I$23*LOG('Sound Power'!$D29/'Sound Power'!$E29)+'ModelParams Lw'!I$24*LN('Sound Power'!BY29),IF('ModelParams Lw'!I$26+'ModelParams Lw'!I$27*LOG('Sound Power'!$D29/'Sound Power'!$E29)+'ModelParams Lw'!I$28*LN('Sound Power'!BY29)&lt;'ModelParams Lw'!I$22+'ModelParams Lw'!I$23*LOG('Sound Power'!$D29/'Sound Power'!$E29)+'ModelParams Lw'!I$24*LN('Sound Power'!BY29),'ModelParams Lw'!I$22+'ModelParams Lw'!I$23*LOG('Sound Power'!$D29/'Sound Power'!$E29)+'ModelParams Lw'!I$24*LN('Sound Power'!BY29),'ModelParams Lw'!I$26+'ModelParams Lw'!I$27*LOG('Sound Power'!$D29/'Sound Power'!$E29)+'ModelParams Lw'!I$28*LN('Sound Power'!BY29)))</f>
        <v>#DIV/0!</v>
      </c>
      <c r="CH29" s="26" t="e">
        <f>IF(Calcul!$E34="SW",'ModelParams Lw'!J$22+'ModelParams Lw'!J$23*LOG('Sound Power'!$D29/'Sound Power'!$E29)+'ModelParams Lw'!J$24*LN('Sound Power'!BZ29),IF('ModelParams Lw'!J$26+'ModelParams Lw'!J$27*LOG('Sound Power'!$D29/'Sound Power'!$E29)+'ModelParams Lw'!J$28*LN('Sound Power'!BZ29)&lt;'ModelParams Lw'!J$22+'ModelParams Lw'!J$23*LOG('Sound Power'!$D29/'Sound Power'!$E29)+'ModelParams Lw'!J$24*LN('Sound Power'!BZ29),'ModelParams Lw'!J$22+'ModelParams Lw'!J$23*LOG('Sound Power'!$D29/'Sound Power'!$E29)+'ModelParams Lw'!J$24*LN('Sound Power'!BZ29),'ModelParams Lw'!J$26+'ModelParams Lw'!J$27*LOG('Sound Power'!$D29/'Sound Power'!$E29)+'ModelParams Lw'!J$28*LN('Sound Power'!BZ29)))</f>
        <v>#DIV/0!</v>
      </c>
      <c r="CI29" s="26" t="e">
        <f t="shared" si="25"/>
        <v>#DIV/0!</v>
      </c>
      <c r="CJ29" s="26" t="e">
        <f t="shared" si="18"/>
        <v>#DIV/0!</v>
      </c>
      <c r="CK29" s="26" t="e">
        <f t="shared" si="19"/>
        <v>#DIV/0!</v>
      </c>
      <c r="CL29" s="26" t="e">
        <f t="shared" si="26"/>
        <v>#DIV/0!</v>
      </c>
      <c r="CM29" s="26" t="e">
        <f t="shared" si="20"/>
        <v>#DIV/0!</v>
      </c>
      <c r="CN29" s="26" t="e">
        <f t="shared" si="21"/>
        <v>#DIV/0!</v>
      </c>
      <c r="CO29" s="26" t="e">
        <f t="shared" si="22"/>
        <v>#DIV/0!</v>
      </c>
      <c r="CP29" s="26" t="e">
        <f t="shared" si="23"/>
        <v>#DIV/0!</v>
      </c>
      <c r="CQ29" s="26" t="e">
        <f>10*LOG10(IF(CI29="",0,POWER(10,((CI29+'ModelParams Lw'!$O$4)/10))) +IF(CJ29="",0,POWER(10,((CJ29+'ModelParams Lw'!$P$4)/10))) +IF(CK29="",0,POWER(10,((CK29+'ModelParams Lw'!$Q$4)/10))) +IF(CL29="",0,POWER(10,((CL29+'ModelParams Lw'!$R$4)/10))) +IF(CM29="",0,POWER(10,((CM29+'ModelParams Lw'!$S$4)/10))) +IF(CN29="",0,POWER(10,((CN29+'ModelParams Lw'!$T$4)/10))) +IF(CO29="",0,POWER(10,((CO29+'ModelParams Lw'!$U$4)/10)))+IF(CP29="",0,POWER(10,((CP29+'ModelParams Lw'!$V$4)/10))))</f>
        <v>#DIV/0!</v>
      </c>
      <c r="CR29" s="26" t="e">
        <f t="shared" si="24"/>
        <v>#DIV/0!</v>
      </c>
      <c r="CS29" s="26" t="e">
        <f>(CI29-'ModelParams Lw'!$O$10)/'ModelParams Lw'!$O$11</f>
        <v>#DIV/0!</v>
      </c>
      <c r="CT29" s="26" t="e">
        <f>(CJ29-'ModelParams Lw'!$P$10)/'ModelParams Lw'!$P$11</f>
        <v>#DIV/0!</v>
      </c>
      <c r="CU29" s="26" t="e">
        <f>(CK29-'ModelParams Lw'!$Q$10)/'ModelParams Lw'!$Q$11</f>
        <v>#DIV/0!</v>
      </c>
      <c r="CV29" s="26" t="e">
        <f>(CL29-'ModelParams Lw'!$R$10)/'ModelParams Lw'!$R$11</f>
        <v>#DIV/0!</v>
      </c>
      <c r="CW29" s="26" t="e">
        <f>(CM29-'ModelParams Lw'!$S$10)/'ModelParams Lw'!$S$11</f>
        <v>#DIV/0!</v>
      </c>
      <c r="CX29" s="26" t="e">
        <f>(CN29-'ModelParams Lw'!$T$10)/'ModelParams Lw'!$T$11</f>
        <v>#DIV/0!</v>
      </c>
      <c r="CY29" s="26" t="e">
        <f>(CO29-'ModelParams Lw'!$U$10)/'ModelParams Lw'!$U$11</f>
        <v>#DIV/0!</v>
      </c>
      <c r="CZ29" s="26" t="e">
        <f>(CP29-'ModelParams Lw'!$V$10)/'ModelParams Lw'!$V$11</f>
        <v>#DIV/0!</v>
      </c>
    </row>
    <row r="30" spans="1:104" x14ac:dyDescent="0.2">
      <c r="A30" s="13">
        <f>Calcul!A35</f>
        <v>0</v>
      </c>
      <c r="B30" s="13">
        <f t="shared" si="2"/>
        <v>0</v>
      </c>
      <c r="C30" s="13">
        <f>Calcul!B35</f>
        <v>0</v>
      </c>
      <c r="D30" s="13">
        <f>Calcul!C35/1000</f>
        <v>0</v>
      </c>
      <c r="E30" s="13">
        <f>Calcul!D35/1000</f>
        <v>0</v>
      </c>
      <c r="F30" s="13">
        <f t="shared" si="3"/>
        <v>0</v>
      </c>
      <c r="G30" s="23" t="e">
        <f>DEGREES(ACOS(1-(1/'ModelParams Lw'!B$15*SQRT(0.5*1.2/'Sound Power'!$C30)*('Sound Power'!$B30/3600)/('Sound Power'!$D30)/('Sound Power'!$F30))))</f>
        <v>#DIV/0!</v>
      </c>
      <c r="H30" s="23" t="e">
        <f>DEGREES(ACOS(1-(1/'ModelParams Lw'!C$15*SQRT(0.5*1.2/'Sound Power'!$C30)*('Sound Power'!$B30/3600)/('Sound Power'!$D30)/('Sound Power'!$F30))))</f>
        <v>#DIV/0!</v>
      </c>
      <c r="I30" s="23" t="e">
        <f>DEGREES(ACOS(1-(1/'ModelParams Lw'!D$15*SQRT(0.5*1.2/'Sound Power'!$C30)*('Sound Power'!$B30/3600)/('Sound Power'!$D30)/('Sound Power'!$F30))))</f>
        <v>#DIV/0!</v>
      </c>
      <c r="J30" s="23" t="e">
        <f>DEGREES(ACOS(1-(1/'ModelParams Lw'!E$15*SQRT(0.5*1.2/'Sound Power'!$C30)*('Sound Power'!$B30/3600)/('Sound Power'!$D30)/('Sound Power'!$F30))))</f>
        <v>#DIV/0!</v>
      </c>
      <c r="K30" s="23" t="e">
        <f>DEGREES(ACOS(1-(1/'ModelParams Lw'!F$15*SQRT(0.5*1.2/'Sound Power'!$C30)*('Sound Power'!$B30/3600)/('Sound Power'!$D30)/('Sound Power'!$F30))))</f>
        <v>#DIV/0!</v>
      </c>
      <c r="L30" s="23" t="e">
        <f>DEGREES(ACOS(1-(1/'ModelParams Lw'!G$15*SQRT(0.5*1.2/'Sound Power'!$C30)*('Sound Power'!$B30/3600)/('Sound Power'!$D30)/('Sound Power'!$F30))))</f>
        <v>#DIV/0!</v>
      </c>
      <c r="M30" s="23" t="e">
        <f>DEGREES(ACOS(1-(1/'ModelParams Lw'!H$15*SQRT(0.5*1.2/'Sound Power'!$C30)*('Sound Power'!$B30/3600)/('Sound Power'!$D30)/('Sound Power'!$F30))))</f>
        <v>#DIV/0!</v>
      </c>
      <c r="N30" s="23" t="e">
        <f>DEGREES(ACOS(1-(1/'ModelParams Lw'!I$15*SQRT(0.5*1.2/'Sound Power'!$C30)*('Sound Power'!$B30/3600)/('Sound Power'!$D30)/('Sound Power'!$F30))))</f>
        <v>#DIV/0!</v>
      </c>
      <c r="O30" s="26" t="e">
        <f>('ModelParams Lw'!B$4*LN('Sound Power'!G30)/(1+EXP(-('Sound Power'!$D30*1000+'ModelParams Lw'!B$6)/'ModelParams Lw'!B$7))+'ModelParams Lw'!B$5)*LN('Sound Power'!$B30)-('ModelParams Lw'!B$8+'ModelParams Lw'!B$9*$D30+'ModelParams Lw'!B$10*'Sound Power'!$F30^'ModelParams Lw'!B$14+'ModelParams Lw'!B$11*LN('Sound Power'!G30)+'ModelParams Lw'!B$12*'Sound Power'!$D30*'Sound Power'!$F30+'ModelParams Lw'!B$13*'Sound Power'!$D30*LN('Sound Power'!G30))</f>
        <v>#DIV/0!</v>
      </c>
      <c r="P30" s="26" t="e">
        <f>('ModelParams Lw'!C$4*LN('Sound Power'!H30)/(1+EXP(-('Sound Power'!$D30*1000+'ModelParams Lw'!C$6)/'ModelParams Lw'!C$7))+'ModelParams Lw'!C$5)*LN('Sound Power'!$B30)-('ModelParams Lw'!C$8+'ModelParams Lw'!C$9*$D30+'ModelParams Lw'!C$10*'Sound Power'!$F30^'ModelParams Lw'!C$14+'ModelParams Lw'!C$11*LN('Sound Power'!H30)+'ModelParams Lw'!C$12*'Sound Power'!$D30*'Sound Power'!$F30+'ModelParams Lw'!C$13*'Sound Power'!$D30*LN('Sound Power'!H30))</f>
        <v>#DIV/0!</v>
      </c>
      <c r="Q30" s="26" t="e">
        <f>('ModelParams Lw'!D$4*LN('Sound Power'!I30)/(1+EXP(-('Sound Power'!$D30*1000+'ModelParams Lw'!D$6)/'ModelParams Lw'!D$7))+'ModelParams Lw'!D$5)*LN('Sound Power'!$B30)-('ModelParams Lw'!D$8+'ModelParams Lw'!D$9*$D30+'ModelParams Lw'!D$10*'Sound Power'!$F30^'ModelParams Lw'!D$14+'ModelParams Lw'!D$11*LN('Sound Power'!I30)+'ModelParams Lw'!D$12*'Sound Power'!$D30*'Sound Power'!$F30+'ModelParams Lw'!D$13*'Sound Power'!$D30*LN('Sound Power'!I30))</f>
        <v>#DIV/0!</v>
      </c>
      <c r="R30" s="26" t="e">
        <f>('ModelParams Lw'!E$4*LN('Sound Power'!J30)/(1+EXP(-('Sound Power'!$D30*1000+'ModelParams Lw'!E$6)/'ModelParams Lw'!E$7))+'ModelParams Lw'!E$5)*LN('Sound Power'!$B30)-('ModelParams Lw'!E$8+'ModelParams Lw'!E$9*$D30+'ModelParams Lw'!E$10*'Sound Power'!$F30^'ModelParams Lw'!E$14+'ModelParams Lw'!E$11*LN('Sound Power'!J30)+'ModelParams Lw'!E$12*'Sound Power'!$D30*'Sound Power'!$F30+'ModelParams Lw'!E$13*'Sound Power'!$D30*LN('Sound Power'!J30))</f>
        <v>#DIV/0!</v>
      </c>
      <c r="S30" s="26" t="e">
        <f>('ModelParams Lw'!F$4*LN('Sound Power'!K30)/(1+EXP(-('Sound Power'!$D30*1000+'ModelParams Lw'!F$6)/'ModelParams Lw'!F$7))+'ModelParams Lw'!F$5)*LN('Sound Power'!$B30)-('ModelParams Lw'!F$8+'ModelParams Lw'!F$9*$D30+'ModelParams Lw'!F$10*'Sound Power'!$F30^'ModelParams Lw'!F$14+'ModelParams Lw'!F$11*LN('Sound Power'!K30)+'ModelParams Lw'!F$12*'Sound Power'!$D30*'Sound Power'!$F30+'ModelParams Lw'!F$13*'Sound Power'!$D30*LN('Sound Power'!K30))</f>
        <v>#DIV/0!</v>
      </c>
      <c r="T30" s="26" t="e">
        <f>('ModelParams Lw'!G$4*LN('Sound Power'!L30)/(1+EXP(-('Sound Power'!$D30*1000+'ModelParams Lw'!G$6)/'ModelParams Lw'!G$7))+'ModelParams Lw'!G$5)*LN('Sound Power'!$B30)-('ModelParams Lw'!G$8+'ModelParams Lw'!G$9*$D30+'ModelParams Lw'!G$10*'Sound Power'!$F30^'ModelParams Lw'!G$14+'ModelParams Lw'!G$11*LN('Sound Power'!L30)+'ModelParams Lw'!G$12*'Sound Power'!$D30*'Sound Power'!$F30+'ModelParams Lw'!G$13*'Sound Power'!$D30*LN('Sound Power'!L30))</f>
        <v>#DIV/0!</v>
      </c>
      <c r="U30" s="26" t="e">
        <f>('ModelParams Lw'!H$4*LN('Sound Power'!M30)/(1+EXP(-('Sound Power'!$D30*1000+'ModelParams Lw'!H$6)/'ModelParams Lw'!H$7))+'ModelParams Lw'!H$5)*LN('Sound Power'!$B30)-('ModelParams Lw'!H$8+'ModelParams Lw'!H$9*$D30+'ModelParams Lw'!H$10*'Sound Power'!$F30^'ModelParams Lw'!H$14+'ModelParams Lw'!H$11*LN('Sound Power'!M30)+'ModelParams Lw'!H$12*'Sound Power'!$D30*'Sound Power'!$F30+'ModelParams Lw'!H$13*'Sound Power'!$D30*LN('Sound Power'!M30))</f>
        <v>#DIV/0!</v>
      </c>
      <c r="V30" s="26" t="e">
        <f>('ModelParams Lw'!I$4*LN('Sound Power'!N30)/(1+EXP(-('Sound Power'!$D30*1000+'ModelParams Lw'!I$6)/'ModelParams Lw'!I$7))+'ModelParams Lw'!I$5)*LN('Sound Power'!$B30)-('ModelParams Lw'!I$8+'ModelParams Lw'!I$9*$D30+'ModelParams Lw'!I$10*'Sound Power'!$F30^'ModelParams Lw'!I$14+'ModelParams Lw'!I$11*LN('Sound Power'!N30)+'ModelParams Lw'!I$12*'Sound Power'!$D30*'Sound Power'!$F30+'ModelParams Lw'!I$13*'Sound Power'!$D30*LN('Sound Power'!N30))</f>
        <v>#DIV/0!</v>
      </c>
      <c r="W30" s="26" t="e">
        <f>10*LOG10(IF(O30="",0,POWER(10,((O30+'ModelParams Lw'!$O$4)/10))) +IF(P30="",0,POWER(10,((P30+'ModelParams Lw'!$P$4)/10))) +IF(Q30="",0,POWER(10,((Q30+'ModelParams Lw'!$Q$4)/10))) +IF(R30="",0,POWER(10,((R30+'ModelParams Lw'!$R$4)/10))) +IF(S30="",0,POWER(10,((S30+'ModelParams Lw'!$S$4)/10))) +IF(T30="",0,POWER(10,((T30+'ModelParams Lw'!$T$4)/10))) +IF(U30="",0,POWER(10,((U30+'ModelParams Lw'!$U$4)/10)))+IF(V30="",0,POWER(10,((V30+'ModelParams Lw'!$V$4)/10))))</f>
        <v>#DIV/0!</v>
      </c>
      <c r="X30" s="26" t="e">
        <f t="shared" si="4"/>
        <v>#DIV/0!</v>
      </c>
      <c r="Y30" s="26" t="e">
        <f>(O30-'ModelParams Lw'!O$10)/'ModelParams Lw'!O$11</f>
        <v>#DIV/0!</v>
      </c>
      <c r="Z30" s="26" t="e">
        <f>(P30-'ModelParams Lw'!P$10)/'ModelParams Lw'!P$11</f>
        <v>#DIV/0!</v>
      </c>
      <c r="AA30" s="26" t="e">
        <f>(Q30-'ModelParams Lw'!Q$10)/'ModelParams Lw'!Q$11</f>
        <v>#DIV/0!</v>
      </c>
      <c r="AB30" s="26" t="e">
        <f>(R30-'ModelParams Lw'!R$10)/'ModelParams Lw'!R$11</f>
        <v>#DIV/0!</v>
      </c>
      <c r="AC30" s="26" t="e">
        <f>(S30-'ModelParams Lw'!S$10)/'ModelParams Lw'!S$11</f>
        <v>#DIV/0!</v>
      </c>
      <c r="AD30" s="26" t="e">
        <f>(T30-'ModelParams Lw'!T$10)/'ModelParams Lw'!T$11</f>
        <v>#DIV/0!</v>
      </c>
      <c r="AE30" s="26" t="e">
        <f>(U30-'ModelParams Lw'!U$10)/'ModelParams Lw'!U$11</f>
        <v>#DIV/0!</v>
      </c>
      <c r="AF30" s="26" t="e">
        <f>(V30-'ModelParams Lw'!V$10)/'ModelParams Lw'!V$11</f>
        <v>#DIV/0!</v>
      </c>
      <c r="AG30" s="26" t="e">
        <f t="shared" si="5"/>
        <v>#DIV/0!</v>
      </c>
      <c r="AH30" s="26" t="e">
        <f>VLOOKUP(D30*1000,'ModelParams Lw'!$A$38:$D$58,4)</f>
        <v>#N/A</v>
      </c>
      <c r="AI30" s="56" t="e">
        <f>VLOOKUP(D30*1000,'ModelParams Lw'!$A$38:$D$58,2)</f>
        <v>#N/A</v>
      </c>
      <c r="AJ30" s="46" t="e">
        <f t="shared" si="6"/>
        <v>#DIV/0!</v>
      </c>
      <c r="AK30" s="26" t="e">
        <f t="shared" si="7"/>
        <v>#VALUE!</v>
      </c>
      <c r="AL30" s="26" t="e">
        <f>IF($AI30=100,'ModelParams Lw'!R$35*'Sound Power'!$AH30^2+'ModelParams Lw'!R$36*'Sound Power'!$AH30+'ModelParams Lw'!R$37,IF($AI30=150,'ModelParams Lw'!R$38*'Sound Power'!$AH30^2+'ModelParams Lw'!R$39*'Sound Power'!$AH30+'ModelParams Lw'!R$40,'ModelParams Lw'!R$41*'Sound Power'!$AH30^2+'ModelParams Lw'!R$42*'Sound Power'!$AH30+'ModelParams Lw'!R$43))</f>
        <v>#N/A</v>
      </c>
      <c r="AM30" s="26" t="e">
        <f>IF($AI30=100,'ModelParams Lw'!S$35*'Sound Power'!$AH30^2+'ModelParams Lw'!S$36*'Sound Power'!$AH30+'ModelParams Lw'!S$37,IF($AI30=150,'ModelParams Lw'!S$38*'Sound Power'!$AH30^2+'ModelParams Lw'!S$39*'Sound Power'!$AH30+'ModelParams Lw'!S$40,'ModelParams Lw'!S$41*'Sound Power'!$AH30^2+'ModelParams Lw'!S$42*'Sound Power'!$AH30+'ModelParams Lw'!S$43))</f>
        <v>#N/A</v>
      </c>
      <c r="AN30" s="26" t="e">
        <f>IF($AI30=100,'ModelParams Lw'!T$35*'Sound Power'!$AH30^2+'ModelParams Lw'!T$36*'Sound Power'!$AH30+'ModelParams Lw'!T$37,IF($AI30=150,'ModelParams Lw'!T$38*'Sound Power'!$AH30^2+'ModelParams Lw'!T$39*'Sound Power'!$AH30+'ModelParams Lw'!T$40,'ModelParams Lw'!T$41*'Sound Power'!$AH30^2+'ModelParams Lw'!T$42*'Sound Power'!$AH30+'ModelParams Lw'!T$43))</f>
        <v>#N/A</v>
      </c>
      <c r="AO30" s="26" t="e">
        <f>IF($AI30=100,'ModelParams Lw'!U$35*'Sound Power'!$AH30^2+'ModelParams Lw'!U$36*'Sound Power'!$AH30+'ModelParams Lw'!U$37,IF($AI30=150,'ModelParams Lw'!U$38*'Sound Power'!$AH30^2+'ModelParams Lw'!U$39*'Sound Power'!$AH30+'ModelParams Lw'!U$40,'ModelParams Lw'!U$41*'Sound Power'!$AH30^2+'ModelParams Lw'!U$42*'Sound Power'!$AH30+'ModelParams Lw'!U$43))</f>
        <v>#N/A</v>
      </c>
      <c r="AP30" s="26" t="e">
        <f>IF($AI30=100,'ModelParams Lw'!V$35*'Sound Power'!$AH30^2+'ModelParams Lw'!V$36*'Sound Power'!$AH30+'ModelParams Lw'!V$37,IF($AI30=150,'ModelParams Lw'!V$38*'Sound Power'!$AH30^2+'ModelParams Lw'!V$39*'Sound Power'!$AH30+'ModelParams Lw'!V$40,'ModelParams Lw'!V$41*'Sound Power'!$AH30^2+'ModelParams Lw'!V$42*'Sound Power'!$AH30+'ModelParams Lw'!V$43))</f>
        <v>#N/A</v>
      </c>
      <c r="AQ30" s="26" t="e">
        <f>IF($AI30=100,'ModelParams Lw'!W$35*'Sound Power'!$AH30^2+'ModelParams Lw'!W$36*'Sound Power'!$AH30+'ModelParams Lw'!W$37,IF($AI30=150,'ModelParams Lw'!W$38*'Sound Power'!$AH30^2+'ModelParams Lw'!W$39*'Sound Power'!$AH30+'ModelParams Lw'!W$40,'ModelParams Lw'!W$41*'Sound Power'!$AH30^2+'ModelParams Lw'!W$42*'Sound Power'!$AH30+'ModelParams Lw'!W$43))</f>
        <v>#N/A</v>
      </c>
      <c r="AR30" s="26" t="e">
        <f t="shared" si="8"/>
        <v>#VALUE!</v>
      </c>
      <c r="AS30" s="26" t="e">
        <f>IF(26.83*LN($AJ30)-11.791-'ModelParams Lw'!B$35&lt;0,0,26.83*LN($AJ30)-11.791-'ModelParams Lw'!B$35)</f>
        <v>#DIV/0!</v>
      </c>
      <c r="AT30" s="26" t="e">
        <f>IF(26.83*LN($AJ30)-11.791-'ModelParams Lw'!C$35&lt;0,0,26.83*LN($AJ30)-11.791-'ModelParams Lw'!C$35)</f>
        <v>#DIV/0!</v>
      </c>
      <c r="AU30" s="26" t="e">
        <f>IF(26.83*LN($AJ30)-11.791-'ModelParams Lw'!D$35&lt;0,0,26.83*LN($AJ30)-11.791-'ModelParams Lw'!D$35)</f>
        <v>#DIV/0!</v>
      </c>
      <c r="AV30" s="26" t="e">
        <f>IF(26.83*LN($AJ30)-11.791-'ModelParams Lw'!E$35&lt;0,0,26.83*LN($AJ30)-11.791-'ModelParams Lw'!E$35)</f>
        <v>#DIV/0!</v>
      </c>
      <c r="AW30" s="26" t="e">
        <f>IF(26.83*LN($AJ30)-11.791-'ModelParams Lw'!F$35&lt;0,0,26.83*LN($AJ30)-11.791-'ModelParams Lw'!F$35)</f>
        <v>#DIV/0!</v>
      </c>
      <c r="AX30" s="26" t="e">
        <f>IF(26.83*LN($AJ30)-11.791-'ModelParams Lw'!G$35&lt;0,0,26.83*LN($AJ30)-11.791-'ModelParams Lw'!G$35)</f>
        <v>#DIV/0!</v>
      </c>
      <c r="AY30" s="26" t="e">
        <f>IF(26.83*LN($AJ30)-11.791-'ModelParams Lw'!H$35&lt;0,0,26.83*LN($AJ30)-11.791-'ModelParams Lw'!H$35)</f>
        <v>#DIV/0!</v>
      </c>
      <c r="AZ30" s="26" t="e">
        <f>IF(26.83*LN($AJ30)-11.791-'ModelParams Lw'!I$35&lt;0,0,26.83*LN($AJ30)-11.791-'ModelParams Lw'!I$35)</f>
        <v>#DIV/0!</v>
      </c>
      <c r="BA30" s="26" t="e">
        <f t="shared" si="9"/>
        <v>#DIV/0!</v>
      </c>
      <c r="BB30" s="26" t="e">
        <f t="shared" si="10"/>
        <v>#DIV/0!</v>
      </c>
      <c r="BC30" s="26" t="e">
        <f t="shared" si="11"/>
        <v>#DIV/0!</v>
      </c>
      <c r="BD30" s="26" t="e">
        <f t="shared" si="12"/>
        <v>#DIV/0!</v>
      </c>
      <c r="BE30" s="26" t="e">
        <f t="shared" si="13"/>
        <v>#DIV/0!</v>
      </c>
      <c r="BF30" s="26" t="e">
        <f t="shared" si="14"/>
        <v>#DIV/0!</v>
      </c>
      <c r="BG30" s="26" t="e">
        <f t="shared" si="15"/>
        <v>#DIV/0!</v>
      </c>
      <c r="BH30" s="26" t="e">
        <f t="shared" si="16"/>
        <v>#DIV/0!</v>
      </c>
      <c r="BI30" s="26" t="e">
        <f>10*LOG10(IF(BA30="",0,POWER(10,((BA30+'ModelParams Lw'!$O$4)/10))) +IF(BB30="",0,POWER(10,((BB30+'ModelParams Lw'!$P$4)/10))) +IF(BC30="",0,POWER(10,((BC30+'ModelParams Lw'!$Q$4)/10))) +IF(BD30="",0,POWER(10,((BD30+'ModelParams Lw'!$R$4)/10))) +IF(BE30="",0,POWER(10,((BE30+'ModelParams Lw'!$S$4)/10))) +IF(BF30="",0,POWER(10,((BF30+'ModelParams Lw'!$T$4)/10))) +IF(BG30="",0,POWER(10,((BG30+'ModelParams Lw'!$U$4)/10)))+IF(BH30="",0,POWER(10,((BH30+'ModelParams Lw'!$V$4)/10))))</f>
        <v>#DIV/0!</v>
      </c>
      <c r="BJ30" s="26" t="e">
        <f t="shared" si="17"/>
        <v>#DIV/0!</v>
      </c>
      <c r="BK30" s="26" t="e">
        <f>(BA30-'ModelParams Lw'!O$10)/'ModelParams Lw'!O$11</f>
        <v>#DIV/0!</v>
      </c>
      <c r="BL30" s="26" t="e">
        <f>(BB30-'ModelParams Lw'!P$10)/'ModelParams Lw'!P$11</f>
        <v>#DIV/0!</v>
      </c>
      <c r="BM30" s="26" t="e">
        <f>(BC30-'ModelParams Lw'!Q$10)/'ModelParams Lw'!Q$11</f>
        <v>#DIV/0!</v>
      </c>
      <c r="BN30" s="26" t="e">
        <f>(BD30-'ModelParams Lw'!R$10)/'ModelParams Lw'!R$11</f>
        <v>#DIV/0!</v>
      </c>
      <c r="BO30" s="26" t="e">
        <f>(BE30-'ModelParams Lw'!S$10)/'ModelParams Lw'!S$11</f>
        <v>#DIV/0!</v>
      </c>
      <c r="BP30" s="26" t="e">
        <f>(BF30-'ModelParams Lw'!T$10)/'ModelParams Lw'!T$11</f>
        <v>#DIV/0!</v>
      </c>
      <c r="BQ30" s="26" t="e">
        <f>(BG30-'ModelParams Lw'!U$10)/'ModelParams Lw'!U$11</f>
        <v>#DIV/0!</v>
      </c>
      <c r="BR30" s="26" t="e">
        <f>(BH30-'ModelParams Lw'!V$10)/'ModelParams Lw'!V$11</f>
        <v>#DIV/0!</v>
      </c>
      <c r="BS30" s="23" t="e">
        <f>IF(Calcul!$E35="SW",DEGREES(ACOS(1-(1/'ModelParams Lw'!C$25*SQRT(0.5*1.2/'Sound Power'!$C30)*('Sound Power'!$B30/3600)/('Sound Power'!$D30)/('Sound Power'!$F30)))),DEGREES(ACOS(1-(1/'ModelParams Lw'!C$29*SQRT(0.5*1.2/'Sound Power'!$C30)*('Sound Power'!$B30/3600)/('Sound Power'!$D30)/('Sound Power'!$F30)))))</f>
        <v>#DIV/0!</v>
      </c>
      <c r="BT30" s="23" t="e">
        <f>IF(Calcul!$E35="SW",DEGREES(ACOS(1-(1/'ModelParams Lw'!D$25*SQRT(0.5*1.2/'Sound Power'!$C30)*('Sound Power'!$B30/3600)/('Sound Power'!$D30)/('Sound Power'!$F30)))),DEGREES(ACOS(1-(1/'ModelParams Lw'!D$29*SQRT(0.5*1.2/'Sound Power'!$C30)*('Sound Power'!$B30/3600)/('Sound Power'!$D30)/('Sound Power'!$F30)))))</f>
        <v>#DIV/0!</v>
      </c>
      <c r="BU30" s="23" t="e">
        <f>IF(Calcul!$E35="SW",DEGREES(ACOS(1-(1/'ModelParams Lw'!E$25*SQRT(0.5*1.2/'Sound Power'!$C30)*('Sound Power'!$B30/3600)/('Sound Power'!$D30)/('Sound Power'!$F30)))),DEGREES(ACOS(1-(1/'ModelParams Lw'!E$29*SQRT(0.5*1.2/'Sound Power'!$C30)*('Sound Power'!$B30/3600)/('Sound Power'!$D30)/('Sound Power'!$F30)))))</f>
        <v>#DIV/0!</v>
      </c>
      <c r="BV30" s="23" t="e">
        <f>IF(Calcul!$E35="SW",DEGREES(ACOS(1-(1/'ModelParams Lw'!F$25*SQRT(0.5*1.2/'Sound Power'!$C30)*('Sound Power'!$B30/3600)/('Sound Power'!$D30)/('Sound Power'!$F30)))),DEGREES(ACOS(1-(1/'ModelParams Lw'!F$29*SQRT(0.5*1.2/'Sound Power'!$C30)*('Sound Power'!$B30/3600)/('Sound Power'!$D30)/('Sound Power'!$F30)))))</f>
        <v>#DIV/0!</v>
      </c>
      <c r="BW30" s="23" t="e">
        <f>IF(Calcul!$E35="SW",DEGREES(ACOS(1-(1/'ModelParams Lw'!G$25*SQRT(0.5*1.2/'Sound Power'!$C30)*('Sound Power'!$B30/3600)/('Sound Power'!$D30)/('Sound Power'!$F30)))),DEGREES(ACOS(1-(1/'ModelParams Lw'!G$29*SQRT(0.5*1.2/'Sound Power'!$C30)*('Sound Power'!$B30/3600)/('Sound Power'!$D30)/('Sound Power'!$F30)))))</f>
        <v>#DIV/0!</v>
      </c>
      <c r="BX30" s="23" t="e">
        <f>IF(Calcul!$E35="SW",DEGREES(ACOS(1-(1/'ModelParams Lw'!H$25*SQRT(0.5*1.2/'Sound Power'!$C30)*('Sound Power'!$B30/3600)/('Sound Power'!$D30)/('Sound Power'!$F30)))),DEGREES(ACOS(1-(1/'ModelParams Lw'!H$29*SQRT(0.5*1.2/'Sound Power'!$C30)*('Sound Power'!$B30/3600)/('Sound Power'!$D30)/('Sound Power'!$F30)))))</f>
        <v>#DIV/0!</v>
      </c>
      <c r="BY30" s="23" t="e">
        <f>IF(Calcul!$E35="SW",DEGREES(ACOS(1-(1/'ModelParams Lw'!I$25*SQRT(0.5*1.2/'Sound Power'!$C30)*('Sound Power'!$B30/3600)/('Sound Power'!$D30)/('Sound Power'!$F30)))),DEGREES(ACOS(1-(1/'ModelParams Lw'!I$29*SQRT(0.5*1.2/'Sound Power'!$C30)*('Sound Power'!$B30/3600)/('Sound Power'!$D30)/('Sound Power'!$F30)))))</f>
        <v>#DIV/0!</v>
      </c>
      <c r="BZ30" s="23" t="e">
        <f>IF(Calcul!$E35="SW",DEGREES(ACOS(1-(1/'ModelParams Lw'!J$25*SQRT(0.5*1.2/'Sound Power'!$C30)*('Sound Power'!$B30/3600)/('Sound Power'!$D30)/('Sound Power'!$F30)))),DEGREES(ACOS(1-(1/'ModelParams Lw'!J$29*SQRT(0.5*1.2/'Sound Power'!$C30)*('Sound Power'!$B30/3600)/('Sound Power'!$D30)/('Sound Power'!$F30)))))</f>
        <v>#DIV/0!</v>
      </c>
      <c r="CA30" s="26" t="e">
        <f>IF(Calcul!$E35="SW",'ModelParams Lw'!C$22+'ModelParams Lw'!C$23*LOG('Sound Power'!$D30/'Sound Power'!$E30)+'ModelParams Lw'!C$24*LN('Sound Power'!BS30),IF('ModelParams Lw'!C$26+'ModelParams Lw'!C$27*LOG('Sound Power'!$D30/'Sound Power'!$E30)+'ModelParams Lw'!C$28*LN('Sound Power'!BS30)&lt;'ModelParams Lw'!C$22+'ModelParams Lw'!C$23*LOG('Sound Power'!$D30/'Sound Power'!$E30)+'ModelParams Lw'!C$24*LN('Sound Power'!BS30),'ModelParams Lw'!C$22+'ModelParams Lw'!C$23*LOG('Sound Power'!$D30/'Sound Power'!$E30)+'ModelParams Lw'!C$24*LN('Sound Power'!BS30),'ModelParams Lw'!C$26+'ModelParams Lw'!C$27*LOG('Sound Power'!$D30/'Sound Power'!$E30)+'ModelParams Lw'!C$28*LN('Sound Power'!BS30)))</f>
        <v>#DIV/0!</v>
      </c>
      <c r="CB30" s="26" t="e">
        <f>IF(Calcul!$E35="SW",'ModelParams Lw'!D$22+'ModelParams Lw'!D$23*LOG('Sound Power'!$D30/'Sound Power'!$E30)+'ModelParams Lw'!D$24*LN('Sound Power'!BT30),IF('ModelParams Lw'!D$26+'ModelParams Lw'!D$27*LOG('Sound Power'!$D30/'Sound Power'!$E30)+'ModelParams Lw'!D$28*LN('Sound Power'!BT30)&lt;'ModelParams Lw'!D$22+'ModelParams Lw'!D$23*LOG('Sound Power'!$D30/'Sound Power'!$E30)+'ModelParams Lw'!D$24*LN('Sound Power'!BT30),'ModelParams Lw'!D$22+'ModelParams Lw'!D$23*LOG('Sound Power'!$D30/'Sound Power'!$E30)+'ModelParams Lw'!D$24*LN('Sound Power'!BT30),'ModelParams Lw'!D$26+'ModelParams Lw'!D$27*LOG('Sound Power'!$D30/'Sound Power'!$E30)+'ModelParams Lw'!D$28*LN('Sound Power'!BT30)))</f>
        <v>#DIV/0!</v>
      </c>
      <c r="CC30" s="26" t="e">
        <f>IF(Calcul!$E35="SW",'ModelParams Lw'!E$22+'ModelParams Lw'!E$23*LOG('Sound Power'!$D30/'Sound Power'!$E30)+'ModelParams Lw'!E$24*LN('Sound Power'!BU30),IF('ModelParams Lw'!E$26+'ModelParams Lw'!E$27*LOG('Sound Power'!$D30/'Sound Power'!$E30)+'ModelParams Lw'!E$28*LN('Sound Power'!BU30)&lt;'ModelParams Lw'!E$22+'ModelParams Lw'!E$23*LOG('Sound Power'!$D30/'Sound Power'!$E30)+'ModelParams Lw'!E$24*LN('Sound Power'!BU30),'ModelParams Lw'!E$22+'ModelParams Lw'!E$23*LOG('Sound Power'!$D30/'Sound Power'!$E30)+'ModelParams Lw'!E$24*LN('Sound Power'!BU30),'ModelParams Lw'!E$26+'ModelParams Lw'!E$27*LOG('Sound Power'!$D30/'Sound Power'!$E30)+'ModelParams Lw'!E$28*LN('Sound Power'!BU30)))</f>
        <v>#DIV/0!</v>
      </c>
      <c r="CD30" s="26" t="e">
        <f>IF(Calcul!$E35="SW",'ModelParams Lw'!F$22+'ModelParams Lw'!F$23*LOG('Sound Power'!$D30/'Sound Power'!$E30)+'ModelParams Lw'!F$24*LN('Sound Power'!BV30),IF('ModelParams Lw'!F$26+'ModelParams Lw'!F$27*LOG('Sound Power'!$D30/'Sound Power'!$E30)+'ModelParams Lw'!F$28*LN('Sound Power'!BV30)&lt;'ModelParams Lw'!F$22+'ModelParams Lw'!F$23*LOG('Sound Power'!$D30/'Sound Power'!$E30)+'ModelParams Lw'!F$24*LN('Sound Power'!BV30),'ModelParams Lw'!F$22+'ModelParams Lw'!F$23*LOG('Sound Power'!$D30/'Sound Power'!$E30)+'ModelParams Lw'!F$24*LN('Sound Power'!BV30),'ModelParams Lw'!F$26+'ModelParams Lw'!F$27*LOG('Sound Power'!$D30/'Sound Power'!$E30)+'ModelParams Lw'!F$28*LN('Sound Power'!BV30)))</f>
        <v>#DIV/0!</v>
      </c>
      <c r="CE30" s="26" t="e">
        <f>IF(Calcul!$E35="SW",'ModelParams Lw'!G$22+'ModelParams Lw'!G$23*LOG('Sound Power'!$D30/'Sound Power'!$E30)+'ModelParams Lw'!G$24*LN('Sound Power'!BW30),IF('ModelParams Lw'!G$26+'ModelParams Lw'!G$27*LOG('Sound Power'!$D30/'Sound Power'!$E30)+'ModelParams Lw'!G$28*LN('Sound Power'!BW30)&lt;'ModelParams Lw'!G$22+'ModelParams Lw'!G$23*LOG('Sound Power'!$D30/'Sound Power'!$E30)+'ModelParams Lw'!G$24*LN('Sound Power'!BW30),'ModelParams Lw'!G$22+'ModelParams Lw'!G$23*LOG('Sound Power'!$D30/'Sound Power'!$E30)+'ModelParams Lw'!G$24*LN('Sound Power'!BW30),'ModelParams Lw'!G$26+'ModelParams Lw'!G$27*LOG('Sound Power'!$D30/'Sound Power'!$E30)+'ModelParams Lw'!G$28*LN('Sound Power'!BW30)))</f>
        <v>#DIV/0!</v>
      </c>
      <c r="CF30" s="26" t="e">
        <f>IF(Calcul!$E35="SW",'ModelParams Lw'!H$22+'ModelParams Lw'!H$23*LOG('Sound Power'!$D30/'Sound Power'!$E30)+'ModelParams Lw'!H$24*LN('Sound Power'!BX30),IF('ModelParams Lw'!H$26+'ModelParams Lw'!H$27*LOG('Sound Power'!$D30/'Sound Power'!$E30)+'ModelParams Lw'!H$28*LN('Sound Power'!BX30)&lt;'ModelParams Lw'!H$22+'ModelParams Lw'!H$23*LOG('Sound Power'!$D30/'Sound Power'!$E30)+'ModelParams Lw'!H$24*LN('Sound Power'!BX30),'ModelParams Lw'!H$22+'ModelParams Lw'!H$23*LOG('Sound Power'!$D30/'Sound Power'!$E30)+'ModelParams Lw'!H$24*LN('Sound Power'!BX30),'ModelParams Lw'!H$26+'ModelParams Lw'!H$27*LOG('Sound Power'!$D30/'Sound Power'!$E30)+'ModelParams Lw'!H$28*LN('Sound Power'!BX30)))</f>
        <v>#DIV/0!</v>
      </c>
      <c r="CG30" s="26" t="e">
        <f>IF(Calcul!$E35="SW",'ModelParams Lw'!I$22+'ModelParams Lw'!I$23*LOG('Sound Power'!$D30/'Sound Power'!$E30)+'ModelParams Lw'!I$24*LN('Sound Power'!BY30),IF('ModelParams Lw'!I$26+'ModelParams Lw'!I$27*LOG('Sound Power'!$D30/'Sound Power'!$E30)+'ModelParams Lw'!I$28*LN('Sound Power'!BY30)&lt;'ModelParams Lw'!I$22+'ModelParams Lw'!I$23*LOG('Sound Power'!$D30/'Sound Power'!$E30)+'ModelParams Lw'!I$24*LN('Sound Power'!BY30),'ModelParams Lw'!I$22+'ModelParams Lw'!I$23*LOG('Sound Power'!$D30/'Sound Power'!$E30)+'ModelParams Lw'!I$24*LN('Sound Power'!BY30),'ModelParams Lw'!I$26+'ModelParams Lw'!I$27*LOG('Sound Power'!$D30/'Sound Power'!$E30)+'ModelParams Lw'!I$28*LN('Sound Power'!BY30)))</f>
        <v>#DIV/0!</v>
      </c>
      <c r="CH30" s="26" t="e">
        <f>IF(Calcul!$E35="SW",'ModelParams Lw'!J$22+'ModelParams Lw'!J$23*LOG('Sound Power'!$D30/'Sound Power'!$E30)+'ModelParams Lw'!J$24*LN('Sound Power'!BZ30),IF('ModelParams Lw'!J$26+'ModelParams Lw'!J$27*LOG('Sound Power'!$D30/'Sound Power'!$E30)+'ModelParams Lw'!J$28*LN('Sound Power'!BZ30)&lt;'ModelParams Lw'!J$22+'ModelParams Lw'!J$23*LOG('Sound Power'!$D30/'Sound Power'!$E30)+'ModelParams Lw'!J$24*LN('Sound Power'!BZ30),'ModelParams Lw'!J$22+'ModelParams Lw'!J$23*LOG('Sound Power'!$D30/'Sound Power'!$E30)+'ModelParams Lw'!J$24*LN('Sound Power'!BZ30),'ModelParams Lw'!J$26+'ModelParams Lw'!J$27*LOG('Sound Power'!$D30/'Sound Power'!$E30)+'ModelParams Lw'!J$28*LN('Sound Power'!BZ30)))</f>
        <v>#DIV/0!</v>
      </c>
      <c r="CI30" s="26" t="e">
        <f t="shared" si="25"/>
        <v>#DIV/0!</v>
      </c>
      <c r="CJ30" s="26" t="e">
        <f t="shared" si="18"/>
        <v>#DIV/0!</v>
      </c>
      <c r="CK30" s="26" t="e">
        <f t="shared" si="19"/>
        <v>#DIV/0!</v>
      </c>
      <c r="CL30" s="26" t="e">
        <f t="shared" si="26"/>
        <v>#DIV/0!</v>
      </c>
      <c r="CM30" s="26" t="e">
        <f t="shared" si="20"/>
        <v>#DIV/0!</v>
      </c>
      <c r="CN30" s="26" t="e">
        <f t="shared" si="21"/>
        <v>#DIV/0!</v>
      </c>
      <c r="CO30" s="26" t="e">
        <f t="shared" si="22"/>
        <v>#DIV/0!</v>
      </c>
      <c r="CP30" s="26" t="e">
        <f t="shared" si="23"/>
        <v>#DIV/0!</v>
      </c>
      <c r="CQ30" s="26" t="e">
        <f>10*LOG10(IF(CI30="",0,POWER(10,((CI30+'ModelParams Lw'!$O$4)/10))) +IF(CJ30="",0,POWER(10,((CJ30+'ModelParams Lw'!$P$4)/10))) +IF(CK30="",0,POWER(10,((CK30+'ModelParams Lw'!$Q$4)/10))) +IF(CL30="",0,POWER(10,((CL30+'ModelParams Lw'!$R$4)/10))) +IF(CM30="",0,POWER(10,((CM30+'ModelParams Lw'!$S$4)/10))) +IF(CN30="",0,POWER(10,((CN30+'ModelParams Lw'!$T$4)/10))) +IF(CO30="",0,POWER(10,((CO30+'ModelParams Lw'!$U$4)/10)))+IF(CP30="",0,POWER(10,((CP30+'ModelParams Lw'!$V$4)/10))))</f>
        <v>#DIV/0!</v>
      </c>
      <c r="CR30" s="26" t="e">
        <f t="shared" si="24"/>
        <v>#DIV/0!</v>
      </c>
      <c r="CS30" s="26" t="e">
        <f>(CI30-'ModelParams Lw'!$O$10)/'ModelParams Lw'!$O$11</f>
        <v>#DIV/0!</v>
      </c>
      <c r="CT30" s="26" t="e">
        <f>(CJ30-'ModelParams Lw'!$P$10)/'ModelParams Lw'!$P$11</f>
        <v>#DIV/0!</v>
      </c>
      <c r="CU30" s="26" t="e">
        <f>(CK30-'ModelParams Lw'!$Q$10)/'ModelParams Lw'!$Q$11</f>
        <v>#DIV/0!</v>
      </c>
      <c r="CV30" s="26" t="e">
        <f>(CL30-'ModelParams Lw'!$R$10)/'ModelParams Lw'!$R$11</f>
        <v>#DIV/0!</v>
      </c>
      <c r="CW30" s="26" t="e">
        <f>(CM30-'ModelParams Lw'!$S$10)/'ModelParams Lw'!$S$11</f>
        <v>#DIV/0!</v>
      </c>
      <c r="CX30" s="26" t="e">
        <f>(CN30-'ModelParams Lw'!$T$10)/'ModelParams Lw'!$T$11</f>
        <v>#DIV/0!</v>
      </c>
      <c r="CY30" s="26" t="e">
        <f>(CO30-'ModelParams Lw'!$U$10)/'ModelParams Lw'!$U$11</f>
        <v>#DIV/0!</v>
      </c>
      <c r="CZ30" s="26" t="e">
        <f>(CP30-'ModelParams Lw'!$V$10)/'ModelParams Lw'!$V$11</f>
        <v>#DIV/0!</v>
      </c>
    </row>
    <row r="31" spans="1:104" x14ac:dyDescent="0.2">
      <c r="A31" s="13">
        <f>Calcul!A36</f>
        <v>0</v>
      </c>
      <c r="B31" s="13">
        <f t="shared" si="2"/>
        <v>0</v>
      </c>
      <c r="C31" s="13">
        <f>Calcul!B36</f>
        <v>0</v>
      </c>
      <c r="D31" s="13">
        <f>Calcul!C36/1000</f>
        <v>0</v>
      </c>
      <c r="E31" s="13">
        <f>Calcul!D36/1000</f>
        <v>0</v>
      </c>
      <c r="F31" s="13">
        <f t="shared" si="3"/>
        <v>0</v>
      </c>
      <c r="G31" s="23" t="e">
        <f>DEGREES(ACOS(1-(1/'ModelParams Lw'!B$15*SQRT(0.5*1.2/'Sound Power'!$C31)*('Sound Power'!$B31/3600)/('Sound Power'!$D31)/('Sound Power'!$F31))))</f>
        <v>#DIV/0!</v>
      </c>
      <c r="H31" s="23" t="e">
        <f>DEGREES(ACOS(1-(1/'ModelParams Lw'!C$15*SQRT(0.5*1.2/'Sound Power'!$C31)*('Sound Power'!$B31/3600)/('Sound Power'!$D31)/('Sound Power'!$F31))))</f>
        <v>#DIV/0!</v>
      </c>
      <c r="I31" s="23" t="e">
        <f>DEGREES(ACOS(1-(1/'ModelParams Lw'!D$15*SQRT(0.5*1.2/'Sound Power'!$C31)*('Sound Power'!$B31/3600)/('Sound Power'!$D31)/('Sound Power'!$F31))))</f>
        <v>#DIV/0!</v>
      </c>
      <c r="J31" s="23" t="e">
        <f>DEGREES(ACOS(1-(1/'ModelParams Lw'!E$15*SQRT(0.5*1.2/'Sound Power'!$C31)*('Sound Power'!$B31/3600)/('Sound Power'!$D31)/('Sound Power'!$F31))))</f>
        <v>#DIV/0!</v>
      </c>
      <c r="K31" s="23" t="e">
        <f>DEGREES(ACOS(1-(1/'ModelParams Lw'!F$15*SQRT(0.5*1.2/'Sound Power'!$C31)*('Sound Power'!$B31/3600)/('Sound Power'!$D31)/('Sound Power'!$F31))))</f>
        <v>#DIV/0!</v>
      </c>
      <c r="L31" s="23" t="e">
        <f>DEGREES(ACOS(1-(1/'ModelParams Lw'!G$15*SQRT(0.5*1.2/'Sound Power'!$C31)*('Sound Power'!$B31/3600)/('Sound Power'!$D31)/('Sound Power'!$F31))))</f>
        <v>#DIV/0!</v>
      </c>
      <c r="M31" s="23" t="e">
        <f>DEGREES(ACOS(1-(1/'ModelParams Lw'!H$15*SQRT(0.5*1.2/'Sound Power'!$C31)*('Sound Power'!$B31/3600)/('Sound Power'!$D31)/('Sound Power'!$F31))))</f>
        <v>#DIV/0!</v>
      </c>
      <c r="N31" s="23" t="e">
        <f>DEGREES(ACOS(1-(1/'ModelParams Lw'!I$15*SQRT(0.5*1.2/'Sound Power'!$C31)*('Sound Power'!$B31/3600)/('Sound Power'!$D31)/('Sound Power'!$F31))))</f>
        <v>#DIV/0!</v>
      </c>
      <c r="O31" s="26" t="e">
        <f>('ModelParams Lw'!B$4*LN('Sound Power'!G31)/(1+EXP(-('Sound Power'!$D31*1000+'ModelParams Lw'!B$6)/'ModelParams Lw'!B$7))+'ModelParams Lw'!B$5)*LN('Sound Power'!$B31)-('ModelParams Lw'!B$8+'ModelParams Lw'!B$9*$D31+'ModelParams Lw'!B$10*'Sound Power'!$F31^'ModelParams Lw'!B$14+'ModelParams Lw'!B$11*LN('Sound Power'!G31)+'ModelParams Lw'!B$12*'Sound Power'!$D31*'Sound Power'!$F31+'ModelParams Lw'!B$13*'Sound Power'!$D31*LN('Sound Power'!G31))</f>
        <v>#DIV/0!</v>
      </c>
      <c r="P31" s="26" t="e">
        <f>('ModelParams Lw'!C$4*LN('Sound Power'!H31)/(1+EXP(-('Sound Power'!$D31*1000+'ModelParams Lw'!C$6)/'ModelParams Lw'!C$7))+'ModelParams Lw'!C$5)*LN('Sound Power'!$B31)-('ModelParams Lw'!C$8+'ModelParams Lw'!C$9*$D31+'ModelParams Lw'!C$10*'Sound Power'!$F31^'ModelParams Lw'!C$14+'ModelParams Lw'!C$11*LN('Sound Power'!H31)+'ModelParams Lw'!C$12*'Sound Power'!$D31*'Sound Power'!$F31+'ModelParams Lw'!C$13*'Sound Power'!$D31*LN('Sound Power'!H31))</f>
        <v>#DIV/0!</v>
      </c>
      <c r="Q31" s="26" t="e">
        <f>('ModelParams Lw'!D$4*LN('Sound Power'!I31)/(1+EXP(-('Sound Power'!$D31*1000+'ModelParams Lw'!D$6)/'ModelParams Lw'!D$7))+'ModelParams Lw'!D$5)*LN('Sound Power'!$B31)-('ModelParams Lw'!D$8+'ModelParams Lw'!D$9*$D31+'ModelParams Lw'!D$10*'Sound Power'!$F31^'ModelParams Lw'!D$14+'ModelParams Lw'!D$11*LN('Sound Power'!I31)+'ModelParams Lw'!D$12*'Sound Power'!$D31*'Sound Power'!$F31+'ModelParams Lw'!D$13*'Sound Power'!$D31*LN('Sound Power'!I31))</f>
        <v>#DIV/0!</v>
      </c>
      <c r="R31" s="26" t="e">
        <f>('ModelParams Lw'!E$4*LN('Sound Power'!J31)/(1+EXP(-('Sound Power'!$D31*1000+'ModelParams Lw'!E$6)/'ModelParams Lw'!E$7))+'ModelParams Lw'!E$5)*LN('Sound Power'!$B31)-('ModelParams Lw'!E$8+'ModelParams Lw'!E$9*$D31+'ModelParams Lw'!E$10*'Sound Power'!$F31^'ModelParams Lw'!E$14+'ModelParams Lw'!E$11*LN('Sound Power'!J31)+'ModelParams Lw'!E$12*'Sound Power'!$D31*'Sound Power'!$F31+'ModelParams Lw'!E$13*'Sound Power'!$D31*LN('Sound Power'!J31))</f>
        <v>#DIV/0!</v>
      </c>
      <c r="S31" s="26" t="e">
        <f>('ModelParams Lw'!F$4*LN('Sound Power'!K31)/(1+EXP(-('Sound Power'!$D31*1000+'ModelParams Lw'!F$6)/'ModelParams Lw'!F$7))+'ModelParams Lw'!F$5)*LN('Sound Power'!$B31)-('ModelParams Lw'!F$8+'ModelParams Lw'!F$9*$D31+'ModelParams Lw'!F$10*'Sound Power'!$F31^'ModelParams Lw'!F$14+'ModelParams Lw'!F$11*LN('Sound Power'!K31)+'ModelParams Lw'!F$12*'Sound Power'!$D31*'Sound Power'!$F31+'ModelParams Lw'!F$13*'Sound Power'!$D31*LN('Sound Power'!K31))</f>
        <v>#DIV/0!</v>
      </c>
      <c r="T31" s="26" t="e">
        <f>('ModelParams Lw'!G$4*LN('Sound Power'!L31)/(1+EXP(-('Sound Power'!$D31*1000+'ModelParams Lw'!G$6)/'ModelParams Lw'!G$7))+'ModelParams Lw'!G$5)*LN('Sound Power'!$B31)-('ModelParams Lw'!G$8+'ModelParams Lw'!G$9*$D31+'ModelParams Lw'!G$10*'Sound Power'!$F31^'ModelParams Lw'!G$14+'ModelParams Lw'!G$11*LN('Sound Power'!L31)+'ModelParams Lw'!G$12*'Sound Power'!$D31*'Sound Power'!$F31+'ModelParams Lw'!G$13*'Sound Power'!$D31*LN('Sound Power'!L31))</f>
        <v>#DIV/0!</v>
      </c>
      <c r="U31" s="26" t="e">
        <f>('ModelParams Lw'!H$4*LN('Sound Power'!M31)/(1+EXP(-('Sound Power'!$D31*1000+'ModelParams Lw'!H$6)/'ModelParams Lw'!H$7))+'ModelParams Lw'!H$5)*LN('Sound Power'!$B31)-('ModelParams Lw'!H$8+'ModelParams Lw'!H$9*$D31+'ModelParams Lw'!H$10*'Sound Power'!$F31^'ModelParams Lw'!H$14+'ModelParams Lw'!H$11*LN('Sound Power'!M31)+'ModelParams Lw'!H$12*'Sound Power'!$D31*'Sound Power'!$F31+'ModelParams Lw'!H$13*'Sound Power'!$D31*LN('Sound Power'!M31))</f>
        <v>#DIV/0!</v>
      </c>
      <c r="V31" s="26" t="e">
        <f>('ModelParams Lw'!I$4*LN('Sound Power'!N31)/(1+EXP(-('Sound Power'!$D31*1000+'ModelParams Lw'!I$6)/'ModelParams Lw'!I$7))+'ModelParams Lw'!I$5)*LN('Sound Power'!$B31)-('ModelParams Lw'!I$8+'ModelParams Lw'!I$9*$D31+'ModelParams Lw'!I$10*'Sound Power'!$F31^'ModelParams Lw'!I$14+'ModelParams Lw'!I$11*LN('Sound Power'!N31)+'ModelParams Lw'!I$12*'Sound Power'!$D31*'Sound Power'!$F31+'ModelParams Lw'!I$13*'Sound Power'!$D31*LN('Sound Power'!N31))</f>
        <v>#DIV/0!</v>
      </c>
      <c r="W31" s="26" t="e">
        <f>10*LOG10(IF(O31="",0,POWER(10,((O31+'ModelParams Lw'!$O$4)/10))) +IF(P31="",0,POWER(10,((P31+'ModelParams Lw'!$P$4)/10))) +IF(Q31="",0,POWER(10,((Q31+'ModelParams Lw'!$Q$4)/10))) +IF(R31="",0,POWER(10,((R31+'ModelParams Lw'!$R$4)/10))) +IF(S31="",0,POWER(10,((S31+'ModelParams Lw'!$S$4)/10))) +IF(T31="",0,POWER(10,((T31+'ModelParams Lw'!$T$4)/10))) +IF(U31="",0,POWER(10,((U31+'ModelParams Lw'!$U$4)/10)))+IF(V31="",0,POWER(10,((V31+'ModelParams Lw'!$V$4)/10))))</f>
        <v>#DIV/0!</v>
      </c>
      <c r="X31" s="26" t="e">
        <f t="shared" si="4"/>
        <v>#DIV/0!</v>
      </c>
      <c r="Y31" s="26" t="e">
        <f>(O31-'ModelParams Lw'!O$10)/'ModelParams Lw'!O$11</f>
        <v>#DIV/0!</v>
      </c>
      <c r="Z31" s="26" t="e">
        <f>(P31-'ModelParams Lw'!P$10)/'ModelParams Lw'!P$11</f>
        <v>#DIV/0!</v>
      </c>
      <c r="AA31" s="26" t="e">
        <f>(Q31-'ModelParams Lw'!Q$10)/'ModelParams Lw'!Q$11</f>
        <v>#DIV/0!</v>
      </c>
      <c r="AB31" s="26" t="e">
        <f>(R31-'ModelParams Lw'!R$10)/'ModelParams Lw'!R$11</f>
        <v>#DIV/0!</v>
      </c>
      <c r="AC31" s="26" t="e">
        <f>(S31-'ModelParams Lw'!S$10)/'ModelParams Lw'!S$11</f>
        <v>#DIV/0!</v>
      </c>
      <c r="AD31" s="26" t="e">
        <f>(T31-'ModelParams Lw'!T$10)/'ModelParams Lw'!T$11</f>
        <v>#DIV/0!</v>
      </c>
      <c r="AE31" s="26" t="e">
        <f>(U31-'ModelParams Lw'!U$10)/'ModelParams Lw'!U$11</f>
        <v>#DIV/0!</v>
      </c>
      <c r="AF31" s="26" t="e">
        <f>(V31-'ModelParams Lw'!V$10)/'ModelParams Lw'!V$11</f>
        <v>#DIV/0!</v>
      </c>
      <c r="AG31" s="26" t="e">
        <f t="shared" si="5"/>
        <v>#DIV/0!</v>
      </c>
      <c r="AH31" s="26" t="e">
        <f>VLOOKUP(D31*1000,'ModelParams Lw'!$A$38:$D$58,4)</f>
        <v>#N/A</v>
      </c>
      <c r="AI31" s="56" t="e">
        <f>VLOOKUP(D31*1000,'ModelParams Lw'!$A$38:$D$58,2)</f>
        <v>#N/A</v>
      </c>
      <c r="AJ31" s="46" t="e">
        <f t="shared" si="6"/>
        <v>#DIV/0!</v>
      </c>
      <c r="AK31" s="26" t="e">
        <f t="shared" si="7"/>
        <v>#VALUE!</v>
      </c>
      <c r="AL31" s="26" t="e">
        <f>IF($AI31=100,'ModelParams Lw'!R$35*'Sound Power'!$AH31^2+'ModelParams Lw'!R$36*'Sound Power'!$AH31+'ModelParams Lw'!R$37,IF($AI31=150,'ModelParams Lw'!R$38*'Sound Power'!$AH31^2+'ModelParams Lw'!R$39*'Sound Power'!$AH31+'ModelParams Lw'!R$40,'ModelParams Lw'!R$41*'Sound Power'!$AH31^2+'ModelParams Lw'!R$42*'Sound Power'!$AH31+'ModelParams Lw'!R$43))</f>
        <v>#N/A</v>
      </c>
      <c r="AM31" s="26" t="e">
        <f>IF($AI31=100,'ModelParams Lw'!S$35*'Sound Power'!$AH31^2+'ModelParams Lw'!S$36*'Sound Power'!$AH31+'ModelParams Lw'!S$37,IF($AI31=150,'ModelParams Lw'!S$38*'Sound Power'!$AH31^2+'ModelParams Lw'!S$39*'Sound Power'!$AH31+'ModelParams Lw'!S$40,'ModelParams Lw'!S$41*'Sound Power'!$AH31^2+'ModelParams Lw'!S$42*'Sound Power'!$AH31+'ModelParams Lw'!S$43))</f>
        <v>#N/A</v>
      </c>
      <c r="AN31" s="26" t="e">
        <f>IF($AI31=100,'ModelParams Lw'!T$35*'Sound Power'!$AH31^2+'ModelParams Lw'!T$36*'Sound Power'!$AH31+'ModelParams Lw'!T$37,IF($AI31=150,'ModelParams Lw'!T$38*'Sound Power'!$AH31^2+'ModelParams Lw'!T$39*'Sound Power'!$AH31+'ModelParams Lw'!T$40,'ModelParams Lw'!T$41*'Sound Power'!$AH31^2+'ModelParams Lw'!T$42*'Sound Power'!$AH31+'ModelParams Lw'!T$43))</f>
        <v>#N/A</v>
      </c>
      <c r="AO31" s="26" t="e">
        <f>IF($AI31=100,'ModelParams Lw'!U$35*'Sound Power'!$AH31^2+'ModelParams Lw'!U$36*'Sound Power'!$AH31+'ModelParams Lw'!U$37,IF($AI31=150,'ModelParams Lw'!U$38*'Sound Power'!$AH31^2+'ModelParams Lw'!U$39*'Sound Power'!$AH31+'ModelParams Lw'!U$40,'ModelParams Lw'!U$41*'Sound Power'!$AH31^2+'ModelParams Lw'!U$42*'Sound Power'!$AH31+'ModelParams Lw'!U$43))</f>
        <v>#N/A</v>
      </c>
      <c r="AP31" s="26" t="e">
        <f>IF($AI31=100,'ModelParams Lw'!V$35*'Sound Power'!$AH31^2+'ModelParams Lw'!V$36*'Sound Power'!$AH31+'ModelParams Lw'!V$37,IF($AI31=150,'ModelParams Lw'!V$38*'Sound Power'!$AH31^2+'ModelParams Lw'!V$39*'Sound Power'!$AH31+'ModelParams Lw'!V$40,'ModelParams Lw'!V$41*'Sound Power'!$AH31^2+'ModelParams Lw'!V$42*'Sound Power'!$AH31+'ModelParams Lw'!V$43))</f>
        <v>#N/A</v>
      </c>
      <c r="AQ31" s="26" t="e">
        <f>IF($AI31=100,'ModelParams Lw'!W$35*'Sound Power'!$AH31^2+'ModelParams Lw'!W$36*'Sound Power'!$AH31+'ModelParams Lw'!W$37,IF($AI31=150,'ModelParams Lw'!W$38*'Sound Power'!$AH31^2+'ModelParams Lw'!W$39*'Sound Power'!$AH31+'ModelParams Lw'!W$40,'ModelParams Lw'!W$41*'Sound Power'!$AH31^2+'ModelParams Lw'!W$42*'Sound Power'!$AH31+'ModelParams Lw'!W$43))</f>
        <v>#N/A</v>
      </c>
      <c r="AR31" s="26" t="e">
        <f t="shared" si="8"/>
        <v>#VALUE!</v>
      </c>
      <c r="AS31" s="26" t="e">
        <f>IF(26.83*LN($AJ31)-11.791-'ModelParams Lw'!B$35&lt;0,0,26.83*LN($AJ31)-11.791-'ModelParams Lw'!B$35)</f>
        <v>#DIV/0!</v>
      </c>
      <c r="AT31" s="26" t="e">
        <f>IF(26.83*LN($AJ31)-11.791-'ModelParams Lw'!C$35&lt;0,0,26.83*LN($AJ31)-11.791-'ModelParams Lw'!C$35)</f>
        <v>#DIV/0!</v>
      </c>
      <c r="AU31" s="26" t="e">
        <f>IF(26.83*LN($AJ31)-11.791-'ModelParams Lw'!D$35&lt;0,0,26.83*LN($AJ31)-11.791-'ModelParams Lw'!D$35)</f>
        <v>#DIV/0!</v>
      </c>
      <c r="AV31" s="26" t="e">
        <f>IF(26.83*LN($AJ31)-11.791-'ModelParams Lw'!E$35&lt;0,0,26.83*LN($AJ31)-11.791-'ModelParams Lw'!E$35)</f>
        <v>#DIV/0!</v>
      </c>
      <c r="AW31" s="26" t="e">
        <f>IF(26.83*LN($AJ31)-11.791-'ModelParams Lw'!F$35&lt;0,0,26.83*LN($AJ31)-11.791-'ModelParams Lw'!F$35)</f>
        <v>#DIV/0!</v>
      </c>
      <c r="AX31" s="26" t="e">
        <f>IF(26.83*LN($AJ31)-11.791-'ModelParams Lw'!G$35&lt;0,0,26.83*LN($AJ31)-11.791-'ModelParams Lw'!G$35)</f>
        <v>#DIV/0!</v>
      </c>
      <c r="AY31" s="26" t="e">
        <f>IF(26.83*LN($AJ31)-11.791-'ModelParams Lw'!H$35&lt;0,0,26.83*LN($AJ31)-11.791-'ModelParams Lw'!H$35)</f>
        <v>#DIV/0!</v>
      </c>
      <c r="AZ31" s="26" t="e">
        <f>IF(26.83*LN($AJ31)-11.791-'ModelParams Lw'!I$35&lt;0,0,26.83*LN($AJ31)-11.791-'ModelParams Lw'!I$35)</f>
        <v>#DIV/0!</v>
      </c>
      <c r="BA31" s="26" t="e">
        <f t="shared" si="9"/>
        <v>#DIV/0!</v>
      </c>
      <c r="BB31" s="26" t="e">
        <f t="shared" si="10"/>
        <v>#DIV/0!</v>
      </c>
      <c r="BC31" s="26" t="e">
        <f t="shared" si="11"/>
        <v>#DIV/0!</v>
      </c>
      <c r="BD31" s="26" t="e">
        <f t="shared" si="12"/>
        <v>#DIV/0!</v>
      </c>
      <c r="BE31" s="26" t="e">
        <f t="shared" si="13"/>
        <v>#DIV/0!</v>
      </c>
      <c r="BF31" s="26" t="e">
        <f t="shared" si="14"/>
        <v>#DIV/0!</v>
      </c>
      <c r="BG31" s="26" t="e">
        <f t="shared" si="15"/>
        <v>#DIV/0!</v>
      </c>
      <c r="BH31" s="26" t="e">
        <f t="shared" si="16"/>
        <v>#DIV/0!</v>
      </c>
      <c r="BI31" s="26" t="e">
        <f>10*LOG10(IF(BA31="",0,POWER(10,((BA31+'ModelParams Lw'!$O$4)/10))) +IF(BB31="",0,POWER(10,((BB31+'ModelParams Lw'!$P$4)/10))) +IF(BC31="",0,POWER(10,((BC31+'ModelParams Lw'!$Q$4)/10))) +IF(BD31="",0,POWER(10,((BD31+'ModelParams Lw'!$R$4)/10))) +IF(BE31="",0,POWER(10,((BE31+'ModelParams Lw'!$S$4)/10))) +IF(BF31="",0,POWER(10,((BF31+'ModelParams Lw'!$T$4)/10))) +IF(BG31="",0,POWER(10,((BG31+'ModelParams Lw'!$U$4)/10)))+IF(BH31="",0,POWER(10,((BH31+'ModelParams Lw'!$V$4)/10))))</f>
        <v>#DIV/0!</v>
      </c>
      <c r="BJ31" s="26" t="e">
        <f t="shared" si="17"/>
        <v>#DIV/0!</v>
      </c>
      <c r="BK31" s="26" t="e">
        <f>(BA31-'ModelParams Lw'!O$10)/'ModelParams Lw'!O$11</f>
        <v>#DIV/0!</v>
      </c>
      <c r="BL31" s="26" t="e">
        <f>(BB31-'ModelParams Lw'!P$10)/'ModelParams Lw'!P$11</f>
        <v>#DIV/0!</v>
      </c>
      <c r="BM31" s="26" t="e">
        <f>(BC31-'ModelParams Lw'!Q$10)/'ModelParams Lw'!Q$11</f>
        <v>#DIV/0!</v>
      </c>
      <c r="BN31" s="26" t="e">
        <f>(BD31-'ModelParams Lw'!R$10)/'ModelParams Lw'!R$11</f>
        <v>#DIV/0!</v>
      </c>
      <c r="BO31" s="26" t="e">
        <f>(BE31-'ModelParams Lw'!S$10)/'ModelParams Lw'!S$11</f>
        <v>#DIV/0!</v>
      </c>
      <c r="BP31" s="26" t="e">
        <f>(BF31-'ModelParams Lw'!T$10)/'ModelParams Lw'!T$11</f>
        <v>#DIV/0!</v>
      </c>
      <c r="BQ31" s="26" t="e">
        <f>(BG31-'ModelParams Lw'!U$10)/'ModelParams Lw'!U$11</f>
        <v>#DIV/0!</v>
      </c>
      <c r="BR31" s="26" t="e">
        <f>(BH31-'ModelParams Lw'!V$10)/'ModelParams Lw'!V$11</f>
        <v>#DIV/0!</v>
      </c>
      <c r="BS31" s="23" t="e">
        <f>IF(Calcul!$E36="SW",DEGREES(ACOS(1-(1/'ModelParams Lw'!C$25*SQRT(0.5*1.2/'Sound Power'!$C31)*('Sound Power'!$B31/3600)/('Sound Power'!$D31)/('Sound Power'!$F31)))),DEGREES(ACOS(1-(1/'ModelParams Lw'!C$29*SQRT(0.5*1.2/'Sound Power'!$C31)*('Sound Power'!$B31/3600)/('Sound Power'!$D31)/('Sound Power'!$F31)))))</f>
        <v>#DIV/0!</v>
      </c>
      <c r="BT31" s="23" t="e">
        <f>IF(Calcul!$E36="SW",DEGREES(ACOS(1-(1/'ModelParams Lw'!D$25*SQRT(0.5*1.2/'Sound Power'!$C31)*('Sound Power'!$B31/3600)/('Sound Power'!$D31)/('Sound Power'!$F31)))),DEGREES(ACOS(1-(1/'ModelParams Lw'!D$29*SQRT(0.5*1.2/'Sound Power'!$C31)*('Sound Power'!$B31/3600)/('Sound Power'!$D31)/('Sound Power'!$F31)))))</f>
        <v>#DIV/0!</v>
      </c>
      <c r="BU31" s="23" t="e">
        <f>IF(Calcul!$E36="SW",DEGREES(ACOS(1-(1/'ModelParams Lw'!E$25*SQRT(0.5*1.2/'Sound Power'!$C31)*('Sound Power'!$B31/3600)/('Sound Power'!$D31)/('Sound Power'!$F31)))),DEGREES(ACOS(1-(1/'ModelParams Lw'!E$29*SQRT(0.5*1.2/'Sound Power'!$C31)*('Sound Power'!$B31/3600)/('Sound Power'!$D31)/('Sound Power'!$F31)))))</f>
        <v>#DIV/0!</v>
      </c>
      <c r="BV31" s="23" t="e">
        <f>IF(Calcul!$E36="SW",DEGREES(ACOS(1-(1/'ModelParams Lw'!F$25*SQRT(0.5*1.2/'Sound Power'!$C31)*('Sound Power'!$B31/3600)/('Sound Power'!$D31)/('Sound Power'!$F31)))),DEGREES(ACOS(1-(1/'ModelParams Lw'!F$29*SQRT(0.5*1.2/'Sound Power'!$C31)*('Sound Power'!$B31/3600)/('Sound Power'!$D31)/('Sound Power'!$F31)))))</f>
        <v>#DIV/0!</v>
      </c>
      <c r="BW31" s="23" t="e">
        <f>IF(Calcul!$E36="SW",DEGREES(ACOS(1-(1/'ModelParams Lw'!G$25*SQRT(0.5*1.2/'Sound Power'!$C31)*('Sound Power'!$B31/3600)/('Sound Power'!$D31)/('Sound Power'!$F31)))),DEGREES(ACOS(1-(1/'ModelParams Lw'!G$29*SQRT(0.5*1.2/'Sound Power'!$C31)*('Sound Power'!$B31/3600)/('Sound Power'!$D31)/('Sound Power'!$F31)))))</f>
        <v>#DIV/0!</v>
      </c>
      <c r="BX31" s="23" t="e">
        <f>IF(Calcul!$E36="SW",DEGREES(ACOS(1-(1/'ModelParams Lw'!H$25*SQRT(0.5*1.2/'Sound Power'!$C31)*('Sound Power'!$B31/3600)/('Sound Power'!$D31)/('Sound Power'!$F31)))),DEGREES(ACOS(1-(1/'ModelParams Lw'!H$29*SQRT(0.5*1.2/'Sound Power'!$C31)*('Sound Power'!$B31/3600)/('Sound Power'!$D31)/('Sound Power'!$F31)))))</f>
        <v>#DIV/0!</v>
      </c>
      <c r="BY31" s="23" t="e">
        <f>IF(Calcul!$E36="SW",DEGREES(ACOS(1-(1/'ModelParams Lw'!I$25*SQRT(0.5*1.2/'Sound Power'!$C31)*('Sound Power'!$B31/3600)/('Sound Power'!$D31)/('Sound Power'!$F31)))),DEGREES(ACOS(1-(1/'ModelParams Lw'!I$29*SQRT(0.5*1.2/'Sound Power'!$C31)*('Sound Power'!$B31/3600)/('Sound Power'!$D31)/('Sound Power'!$F31)))))</f>
        <v>#DIV/0!</v>
      </c>
      <c r="BZ31" s="23" t="e">
        <f>IF(Calcul!$E36="SW",DEGREES(ACOS(1-(1/'ModelParams Lw'!J$25*SQRT(0.5*1.2/'Sound Power'!$C31)*('Sound Power'!$B31/3600)/('Sound Power'!$D31)/('Sound Power'!$F31)))),DEGREES(ACOS(1-(1/'ModelParams Lw'!J$29*SQRT(0.5*1.2/'Sound Power'!$C31)*('Sound Power'!$B31/3600)/('Sound Power'!$D31)/('Sound Power'!$F31)))))</f>
        <v>#DIV/0!</v>
      </c>
      <c r="CA31" s="26" t="e">
        <f>IF(Calcul!$E36="SW",'ModelParams Lw'!C$22+'ModelParams Lw'!C$23*LOG('Sound Power'!$D31/'Sound Power'!$E31)+'ModelParams Lw'!C$24*LN('Sound Power'!BS31),IF('ModelParams Lw'!C$26+'ModelParams Lw'!C$27*LOG('Sound Power'!$D31/'Sound Power'!$E31)+'ModelParams Lw'!C$28*LN('Sound Power'!BS31)&lt;'ModelParams Lw'!C$22+'ModelParams Lw'!C$23*LOG('Sound Power'!$D31/'Sound Power'!$E31)+'ModelParams Lw'!C$24*LN('Sound Power'!BS31),'ModelParams Lw'!C$22+'ModelParams Lw'!C$23*LOG('Sound Power'!$D31/'Sound Power'!$E31)+'ModelParams Lw'!C$24*LN('Sound Power'!BS31),'ModelParams Lw'!C$26+'ModelParams Lw'!C$27*LOG('Sound Power'!$D31/'Sound Power'!$E31)+'ModelParams Lw'!C$28*LN('Sound Power'!BS31)))</f>
        <v>#DIV/0!</v>
      </c>
      <c r="CB31" s="26" t="e">
        <f>IF(Calcul!$E36="SW",'ModelParams Lw'!D$22+'ModelParams Lw'!D$23*LOG('Sound Power'!$D31/'Sound Power'!$E31)+'ModelParams Lw'!D$24*LN('Sound Power'!BT31),IF('ModelParams Lw'!D$26+'ModelParams Lw'!D$27*LOG('Sound Power'!$D31/'Sound Power'!$E31)+'ModelParams Lw'!D$28*LN('Sound Power'!BT31)&lt;'ModelParams Lw'!D$22+'ModelParams Lw'!D$23*LOG('Sound Power'!$D31/'Sound Power'!$E31)+'ModelParams Lw'!D$24*LN('Sound Power'!BT31),'ModelParams Lw'!D$22+'ModelParams Lw'!D$23*LOG('Sound Power'!$D31/'Sound Power'!$E31)+'ModelParams Lw'!D$24*LN('Sound Power'!BT31),'ModelParams Lw'!D$26+'ModelParams Lw'!D$27*LOG('Sound Power'!$D31/'Sound Power'!$E31)+'ModelParams Lw'!D$28*LN('Sound Power'!BT31)))</f>
        <v>#DIV/0!</v>
      </c>
      <c r="CC31" s="26" t="e">
        <f>IF(Calcul!$E36="SW",'ModelParams Lw'!E$22+'ModelParams Lw'!E$23*LOG('Sound Power'!$D31/'Sound Power'!$E31)+'ModelParams Lw'!E$24*LN('Sound Power'!BU31),IF('ModelParams Lw'!E$26+'ModelParams Lw'!E$27*LOG('Sound Power'!$D31/'Sound Power'!$E31)+'ModelParams Lw'!E$28*LN('Sound Power'!BU31)&lt;'ModelParams Lw'!E$22+'ModelParams Lw'!E$23*LOG('Sound Power'!$D31/'Sound Power'!$E31)+'ModelParams Lw'!E$24*LN('Sound Power'!BU31),'ModelParams Lw'!E$22+'ModelParams Lw'!E$23*LOG('Sound Power'!$D31/'Sound Power'!$E31)+'ModelParams Lw'!E$24*LN('Sound Power'!BU31),'ModelParams Lw'!E$26+'ModelParams Lw'!E$27*LOG('Sound Power'!$D31/'Sound Power'!$E31)+'ModelParams Lw'!E$28*LN('Sound Power'!BU31)))</f>
        <v>#DIV/0!</v>
      </c>
      <c r="CD31" s="26" t="e">
        <f>IF(Calcul!$E36="SW",'ModelParams Lw'!F$22+'ModelParams Lw'!F$23*LOG('Sound Power'!$D31/'Sound Power'!$E31)+'ModelParams Lw'!F$24*LN('Sound Power'!BV31),IF('ModelParams Lw'!F$26+'ModelParams Lw'!F$27*LOG('Sound Power'!$D31/'Sound Power'!$E31)+'ModelParams Lw'!F$28*LN('Sound Power'!BV31)&lt;'ModelParams Lw'!F$22+'ModelParams Lw'!F$23*LOG('Sound Power'!$D31/'Sound Power'!$E31)+'ModelParams Lw'!F$24*LN('Sound Power'!BV31),'ModelParams Lw'!F$22+'ModelParams Lw'!F$23*LOG('Sound Power'!$D31/'Sound Power'!$E31)+'ModelParams Lw'!F$24*LN('Sound Power'!BV31),'ModelParams Lw'!F$26+'ModelParams Lw'!F$27*LOG('Sound Power'!$D31/'Sound Power'!$E31)+'ModelParams Lw'!F$28*LN('Sound Power'!BV31)))</f>
        <v>#DIV/0!</v>
      </c>
      <c r="CE31" s="26" t="e">
        <f>IF(Calcul!$E36="SW",'ModelParams Lw'!G$22+'ModelParams Lw'!G$23*LOG('Sound Power'!$D31/'Sound Power'!$E31)+'ModelParams Lw'!G$24*LN('Sound Power'!BW31),IF('ModelParams Lw'!G$26+'ModelParams Lw'!G$27*LOG('Sound Power'!$D31/'Sound Power'!$E31)+'ModelParams Lw'!G$28*LN('Sound Power'!BW31)&lt;'ModelParams Lw'!G$22+'ModelParams Lw'!G$23*LOG('Sound Power'!$D31/'Sound Power'!$E31)+'ModelParams Lw'!G$24*LN('Sound Power'!BW31),'ModelParams Lw'!G$22+'ModelParams Lw'!G$23*LOG('Sound Power'!$D31/'Sound Power'!$E31)+'ModelParams Lw'!G$24*LN('Sound Power'!BW31),'ModelParams Lw'!G$26+'ModelParams Lw'!G$27*LOG('Sound Power'!$D31/'Sound Power'!$E31)+'ModelParams Lw'!G$28*LN('Sound Power'!BW31)))</f>
        <v>#DIV/0!</v>
      </c>
      <c r="CF31" s="26" t="e">
        <f>IF(Calcul!$E36="SW",'ModelParams Lw'!H$22+'ModelParams Lw'!H$23*LOG('Sound Power'!$D31/'Sound Power'!$E31)+'ModelParams Lw'!H$24*LN('Sound Power'!BX31),IF('ModelParams Lw'!H$26+'ModelParams Lw'!H$27*LOG('Sound Power'!$D31/'Sound Power'!$E31)+'ModelParams Lw'!H$28*LN('Sound Power'!BX31)&lt;'ModelParams Lw'!H$22+'ModelParams Lw'!H$23*LOG('Sound Power'!$D31/'Sound Power'!$E31)+'ModelParams Lw'!H$24*LN('Sound Power'!BX31),'ModelParams Lw'!H$22+'ModelParams Lw'!H$23*LOG('Sound Power'!$D31/'Sound Power'!$E31)+'ModelParams Lw'!H$24*LN('Sound Power'!BX31),'ModelParams Lw'!H$26+'ModelParams Lw'!H$27*LOG('Sound Power'!$D31/'Sound Power'!$E31)+'ModelParams Lw'!H$28*LN('Sound Power'!BX31)))</f>
        <v>#DIV/0!</v>
      </c>
      <c r="CG31" s="26" t="e">
        <f>IF(Calcul!$E36="SW",'ModelParams Lw'!I$22+'ModelParams Lw'!I$23*LOG('Sound Power'!$D31/'Sound Power'!$E31)+'ModelParams Lw'!I$24*LN('Sound Power'!BY31),IF('ModelParams Lw'!I$26+'ModelParams Lw'!I$27*LOG('Sound Power'!$D31/'Sound Power'!$E31)+'ModelParams Lw'!I$28*LN('Sound Power'!BY31)&lt;'ModelParams Lw'!I$22+'ModelParams Lw'!I$23*LOG('Sound Power'!$D31/'Sound Power'!$E31)+'ModelParams Lw'!I$24*LN('Sound Power'!BY31),'ModelParams Lw'!I$22+'ModelParams Lw'!I$23*LOG('Sound Power'!$D31/'Sound Power'!$E31)+'ModelParams Lw'!I$24*LN('Sound Power'!BY31),'ModelParams Lw'!I$26+'ModelParams Lw'!I$27*LOG('Sound Power'!$D31/'Sound Power'!$E31)+'ModelParams Lw'!I$28*LN('Sound Power'!BY31)))</f>
        <v>#DIV/0!</v>
      </c>
      <c r="CH31" s="26" t="e">
        <f>IF(Calcul!$E36="SW",'ModelParams Lw'!J$22+'ModelParams Lw'!J$23*LOG('Sound Power'!$D31/'Sound Power'!$E31)+'ModelParams Lw'!J$24*LN('Sound Power'!BZ31),IF('ModelParams Lw'!J$26+'ModelParams Lw'!J$27*LOG('Sound Power'!$D31/'Sound Power'!$E31)+'ModelParams Lw'!J$28*LN('Sound Power'!BZ31)&lt;'ModelParams Lw'!J$22+'ModelParams Lw'!J$23*LOG('Sound Power'!$D31/'Sound Power'!$E31)+'ModelParams Lw'!J$24*LN('Sound Power'!BZ31),'ModelParams Lw'!J$22+'ModelParams Lw'!J$23*LOG('Sound Power'!$D31/'Sound Power'!$E31)+'ModelParams Lw'!J$24*LN('Sound Power'!BZ31),'ModelParams Lw'!J$26+'ModelParams Lw'!J$27*LOG('Sound Power'!$D31/'Sound Power'!$E31)+'ModelParams Lw'!J$28*LN('Sound Power'!BZ31)))</f>
        <v>#DIV/0!</v>
      </c>
      <c r="CI31" s="26" t="e">
        <f t="shared" si="25"/>
        <v>#DIV/0!</v>
      </c>
      <c r="CJ31" s="26" t="e">
        <f t="shared" si="18"/>
        <v>#DIV/0!</v>
      </c>
      <c r="CK31" s="26" t="e">
        <f t="shared" si="19"/>
        <v>#DIV/0!</v>
      </c>
      <c r="CL31" s="26" t="e">
        <f t="shared" si="26"/>
        <v>#DIV/0!</v>
      </c>
      <c r="CM31" s="26" t="e">
        <f t="shared" si="20"/>
        <v>#DIV/0!</v>
      </c>
      <c r="CN31" s="26" t="e">
        <f t="shared" si="21"/>
        <v>#DIV/0!</v>
      </c>
      <c r="CO31" s="26" t="e">
        <f t="shared" si="22"/>
        <v>#DIV/0!</v>
      </c>
      <c r="CP31" s="26" t="e">
        <f t="shared" si="23"/>
        <v>#DIV/0!</v>
      </c>
      <c r="CQ31" s="26" t="e">
        <f>10*LOG10(IF(CI31="",0,POWER(10,((CI31+'ModelParams Lw'!$O$4)/10))) +IF(CJ31="",0,POWER(10,((CJ31+'ModelParams Lw'!$P$4)/10))) +IF(CK31="",0,POWER(10,((CK31+'ModelParams Lw'!$Q$4)/10))) +IF(CL31="",0,POWER(10,((CL31+'ModelParams Lw'!$R$4)/10))) +IF(CM31="",0,POWER(10,((CM31+'ModelParams Lw'!$S$4)/10))) +IF(CN31="",0,POWER(10,((CN31+'ModelParams Lw'!$T$4)/10))) +IF(CO31="",0,POWER(10,((CO31+'ModelParams Lw'!$U$4)/10)))+IF(CP31="",0,POWER(10,((CP31+'ModelParams Lw'!$V$4)/10))))</f>
        <v>#DIV/0!</v>
      </c>
      <c r="CR31" s="26" t="e">
        <f t="shared" si="24"/>
        <v>#DIV/0!</v>
      </c>
      <c r="CS31" s="26" t="e">
        <f>(CI31-'ModelParams Lw'!$O$10)/'ModelParams Lw'!$O$11</f>
        <v>#DIV/0!</v>
      </c>
      <c r="CT31" s="26" t="e">
        <f>(CJ31-'ModelParams Lw'!$P$10)/'ModelParams Lw'!$P$11</f>
        <v>#DIV/0!</v>
      </c>
      <c r="CU31" s="26" t="e">
        <f>(CK31-'ModelParams Lw'!$Q$10)/'ModelParams Lw'!$Q$11</f>
        <v>#DIV/0!</v>
      </c>
      <c r="CV31" s="26" t="e">
        <f>(CL31-'ModelParams Lw'!$R$10)/'ModelParams Lw'!$R$11</f>
        <v>#DIV/0!</v>
      </c>
      <c r="CW31" s="26" t="e">
        <f>(CM31-'ModelParams Lw'!$S$10)/'ModelParams Lw'!$S$11</f>
        <v>#DIV/0!</v>
      </c>
      <c r="CX31" s="26" t="e">
        <f>(CN31-'ModelParams Lw'!$T$10)/'ModelParams Lw'!$T$11</f>
        <v>#DIV/0!</v>
      </c>
      <c r="CY31" s="26" t="e">
        <f>(CO31-'ModelParams Lw'!$U$10)/'ModelParams Lw'!$U$11</f>
        <v>#DIV/0!</v>
      </c>
      <c r="CZ31" s="26" t="e">
        <f>(CP31-'ModelParams Lw'!$V$10)/'ModelParams Lw'!$V$11</f>
        <v>#DIV/0!</v>
      </c>
    </row>
    <row r="32" spans="1:104" x14ac:dyDescent="0.2">
      <c r="A32" s="13">
        <f>Calcul!A37</f>
        <v>0</v>
      </c>
      <c r="B32" s="13">
        <f t="shared" si="2"/>
        <v>0</v>
      </c>
      <c r="C32" s="13">
        <f>Calcul!B37</f>
        <v>0</v>
      </c>
      <c r="D32" s="13">
        <f>Calcul!C37/1000</f>
        <v>0</v>
      </c>
      <c r="E32" s="13">
        <f>Calcul!D37/1000</f>
        <v>0</v>
      </c>
      <c r="F32" s="13">
        <f t="shared" si="3"/>
        <v>0</v>
      </c>
      <c r="G32" s="23" t="e">
        <f>DEGREES(ACOS(1-(1/'ModelParams Lw'!B$15*SQRT(0.5*1.2/'Sound Power'!$C32)*('Sound Power'!$B32/3600)/('Sound Power'!$D32)/('Sound Power'!$F32))))</f>
        <v>#DIV/0!</v>
      </c>
      <c r="H32" s="23" t="e">
        <f>DEGREES(ACOS(1-(1/'ModelParams Lw'!C$15*SQRT(0.5*1.2/'Sound Power'!$C32)*('Sound Power'!$B32/3600)/('Sound Power'!$D32)/('Sound Power'!$F32))))</f>
        <v>#DIV/0!</v>
      </c>
      <c r="I32" s="23" t="e">
        <f>DEGREES(ACOS(1-(1/'ModelParams Lw'!D$15*SQRT(0.5*1.2/'Sound Power'!$C32)*('Sound Power'!$B32/3600)/('Sound Power'!$D32)/('Sound Power'!$F32))))</f>
        <v>#DIV/0!</v>
      </c>
      <c r="J32" s="23" t="e">
        <f>DEGREES(ACOS(1-(1/'ModelParams Lw'!E$15*SQRT(0.5*1.2/'Sound Power'!$C32)*('Sound Power'!$B32/3600)/('Sound Power'!$D32)/('Sound Power'!$F32))))</f>
        <v>#DIV/0!</v>
      </c>
      <c r="K32" s="23" t="e">
        <f>DEGREES(ACOS(1-(1/'ModelParams Lw'!F$15*SQRT(0.5*1.2/'Sound Power'!$C32)*('Sound Power'!$B32/3600)/('Sound Power'!$D32)/('Sound Power'!$F32))))</f>
        <v>#DIV/0!</v>
      </c>
      <c r="L32" s="23" t="e">
        <f>DEGREES(ACOS(1-(1/'ModelParams Lw'!G$15*SQRT(0.5*1.2/'Sound Power'!$C32)*('Sound Power'!$B32/3600)/('Sound Power'!$D32)/('Sound Power'!$F32))))</f>
        <v>#DIV/0!</v>
      </c>
      <c r="M32" s="23" t="e">
        <f>DEGREES(ACOS(1-(1/'ModelParams Lw'!H$15*SQRT(0.5*1.2/'Sound Power'!$C32)*('Sound Power'!$B32/3600)/('Sound Power'!$D32)/('Sound Power'!$F32))))</f>
        <v>#DIV/0!</v>
      </c>
      <c r="N32" s="23" t="e">
        <f>DEGREES(ACOS(1-(1/'ModelParams Lw'!I$15*SQRT(0.5*1.2/'Sound Power'!$C32)*('Sound Power'!$B32/3600)/('Sound Power'!$D32)/('Sound Power'!$F32))))</f>
        <v>#DIV/0!</v>
      </c>
      <c r="O32" s="26" t="e">
        <f>('ModelParams Lw'!B$4*LN('Sound Power'!G32)/(1+EXP(-('Sound Power'!$D32*1000+'ModelParams Lw'!B$6)/'ModelParams Lw'!B$7))+'ModelParams Lw'!B$5)*LN('Sound Power'!$B32)-('ModelParams Lw'!B$8+'ModelParams Lw'!B$9*$D32+'ModelParams Lw'!B$10*'Sound Power'!$F32^'ModelParams Lw'!B$14+'ModelParams Lw'!B$11*LN('Sound Power'!G32)+'ModelParams Lw'!B$12*'Sound Power'!$D32*'Sound Power'!$F32+'ModelParams Lw'!B$13*'Sound Power'!$D32*LN('Sound Power'!G32))</f>
        <v>#DIV/0!</v>
      </c>
      <c r="P32" s="26" t="e">
        <f>('ModelParams Lw'!C$4*LN('Sound Power'!H32)/(1+EXP(-('Sound Power'!$D32*1000+'ModelParams Lw'!C$6)/'ModelParams Lw'!C$7))+'ModelParams Lw'!C$5)*LN('Sound Power'!$B32)-('ModelParams Lw'!C$8+'ModelParams Lw'!C$9*$D32+'ModelParams Lw'!C$10*'Sound Power'!$F32^'ModelParams Lw'!C$14+'ModelParams Lw'!C$11*LN('Sound Power'!H32)+'ModelParams Lw'!C$12*'Sound Power'!$D32*'Sound Power'!$F32+'ModelParams Lw'!C$13*'Sound Power'!$D32*LN('Sound Power'!H32))</f>
        <v>#DIV/0!</v>
      </c>
      <c r="Q32" s="26" t="e">
        <f>('ModelParams Lw'!D$4*LN('Sound Power'!I32)/(1+EXP(-('Sound Power'!$D32*1000+'ModelParams Lw'!D$6)/'ModelParams Lw'!D$7))+'ModelParams Lw'!D$5)*LN('Sound Power'!$B32)-('ModelParams Lw'!D$8+'ModelParams Lw'!D$9*$D32+'ModelParams Lw'!D$10*'Sound Power'!$F32^'ModelParams Lw'!D$14+'ModelParams Lw'!D$11*LN('Sound Power'!I32)+'ModelParams Lw'!D$12*'Sound Power'!$D32*'Sound Power'!$F32+'ModelParams Lw'!D$13*'Sound Power'!$D32*LN('Sound Power'!I32))</f>
        <v>#DIV/0!</v>
      </c>
      <c r="R32" s="26" t="e">
        <f>('ModelParams Lw'!E$4*LN('Sound Power'!J32)/(1+EXP(-('Sound Power'!$D32*1000+'ModelParams Lw'!E$6)/'ModelParams Lw'!E$7))+'ModelParams Lw'!E$5)*LN('Sound Power'!$B32)-('ModelParams Lw'!E$8+'ModelParams Lw'!E$9*$D32+'ModelParams Lw'!E$10*'Sound Power'!$F32^'ModelParams Lw'!E$14+'ModelParams Lw'!E$11*LN('Sound Power'!J32)+'ModelParams Lw'!E$12*'Sound Power'!$D32*'Sound Power'!$F32+'ModelParams Lw'!E$13*'Sound Power'!$D32*LN('Sound Power'!J32))</f>
        <v>#DIV/0!</v>
      </c>
      <c r="S32" s="26" t="e">
        <f>('ModelParams Lw'!F$4*LN('Sound Power'!K32)/(1+EXP(-('Sound Power'!$D32*1000+'ModelParams Lw'!F$6)/'ModelParams Lw'!F$7))+'ModelParams Lw'!F$5)*LN('Sound Power'!$B32)-('ModelParams Lw'!F$8+'ModelParams Lw'!F$9*$D32+'ModelParams Lw'!F$10*'Sound Power'!$F32^'ModelParams Lw'!F$14+'ModelParams Lw'!F$11*LN('Sound Power'!K32)+'ModelParams Lw'!F$12*'Sound Power'!$D32*'Sound Power'!$F32+'ModelParams Lw'!F$13*'Sound Power'!$D32*LN('Sound Power'!K32))</f>
        <v>#DIV/0!</v>
      </c>
      <c r="T32" s="26" t="e">
        <f>('ModelParams Lw'!G$4*LN('Sound Power'!L32)/(1+EXP(-('Sound Power'!$D32*1000+'ModelParams Lw'!G$6)/'ModelParams Lw'!G$7))+'ModelParams Lw'!G$5)*LN('Sound Power'!$B32)-('ModelParams Lw'!G$8+'ModelParams Lw'!G$9*$D32+'ModelParams Lw'!G$10*'Sound Power'!$F32^'ModelParams Lw'!G$14+'ModelParams Lw'!G$11*LN('Sound Power'!L32)+'ModelParams Lw'!G$12*'Sound Power'!$D32*'Sound Power'!$F32+'ModelParams Lw'!G$13*'Sound Power'!$D32*LN('Sound Power'!L32))</f>
        <v>#DIV/0!</v>
      </c>
      <c r="U32" s="26" t="e">
        <f>('ModelParams Lw'!H$4*LN('Sound Power'!M32)/(1+EXP(-('Sound Power'!$D32*1000+'ModelParams Lw'!H$6)/'ModelParams Lw'!H$7))+'ModelParams Lw'!H$5)*LN('Sound Power'!$B32)-('ModelParams Lw'!H$8+'ModelParams Lw'!H$9*$D32+'ModelParams Lw'!H$10*'Sound Power'!$F32^'ModelParams Lw'!H$14+'ModelParams Lw'!H$11*LN('Sound Power'!M32)+'ModelParams Lw'!H$12*'Sound Power'!$D32*'Sound Power'!$F32+'ModelParams Lw'!H$13*'Sound Power'!$D32*LN('Sound Power'!M32))</f>
        <v>#DIV/0!</v>
      </c>
      <c r="V32" s="26" t="e">
        <f>('ModelParams Lw'!I$4*LN('Sound Power'!N32)/(1+EXP(-('Sound Power'!$D32*1000+'ModelParams Lw'!I$6)/'ModelParams Lw'!I$7))+'ModelParams Lw'!I$5)*LN('Sound Power'!$B32)-('ModelParams Lw'!I$8+'ModelParams Lw'!I$9*$D32+'ModelParams Lw'!I$10*'Sound Power'!$F32^'ModelParams Lw'!I$14+'ModelParams Lw'!I$11*LN('Sound Power'!N32)+'ModelParams Lw'!I$12*'Sound Power'!$D32*'Sound Power'!$F32+'ModelParams Lw'!I$13*'Sound Power'!$D32*LN('Sound Power'!N32))</f>
        <v>#DIV/0!</v>
      </c>
      <c r="W32" s="26" t="e">
        <f>10*LOG10(IF(O32="",0,POWER(10,((O32+'ModelParams Lw'!$O$4)/10))) +IF(P32="",0,POWER(10,((P32+'ModelParams Lw'!$P$4)/10))) +IF(Q32="",0,POWER(10,((Q32+'ModelParams Lw'!$Q$4)/10))) +IF(R32="",0,POWER(10,((R32+'ModelParams Lw'!$R$4)/10))) +IF(S32="",0,POWER(10,((S32+'ModelParams Lw'!$S$4)/10))) +IF(T32="",0,POWER(10,((T32+'ModelParams Lw'!$T$4)/10))) +IF(U32="",0,POWER(10,((U32+'ModelParams Lw'!$U$4)/10)))+IF(V32="",0,POWER(10,((V32+'ModelParams Lw'!$V$4)/10))))</f>
        <v>#DIV/0!</v>
      </c>
      <c r="X32" s="26" t="e">
        <f t="shared" si="4"/>
        <v>#DIV/0!</v>
      </c>
      <c r="Y32" s="26" t="e">
        <f>(O32-'ModelParams Lw'!O$10)/'ModelParams Lw'!O$11</f>
        <v>#DIV/0!</v>
      </c>
      <c r="Z32" s="26" t="e">
        <f>(P32-'ModelParams Lw'!P$10)/'ModelParams Lw'!P$11</f>
        <v>#DIV/0!</v>
      </c>
      <c r="AA32" s="26" t="e">
        <f>(Q32-'ModelParams Lw'!Q$10)/'ModelParams Lw'!Q$11</f>
        <v>#DIV/0!</v>
      </c>
      <c r="AB32" s="26" t="e">
        <f>(R32-'ModelParams Lw'!R$10)/'ModelParams Lw'!R$11</f>
        <v>#DIV/0!</v>
      </c>
      <c r="AC32" s="26" t="e">
        <f>(S32-'ModelParams Lw'!S$10)/'ModelParams Lw'!S$11</f>
        <v>#DIV/0!</v>
      </c>
      <c r="AD32" s="26" t="e">
        <f>(T32-'ModelParams Lw'!T$10)/'ModelParams Lw'!T$11</f>
        <v>#DIV/0!</v>
      </c>
      <c r="AE32" s="26" t="e">
        <f>(U32-'ModelParams Lw'!U$10)/'ModelParams Lw'!U$11</f>
        <v>#DIV/0!</v>
      </c>
      <c r="AF32" s="26" t="e">
        <f>(V32-'ModelParams Lw'!V$10)/'ModelParams Lw'!V$11</f>
        <v>#DIV/0!</v>
      </c>
      <c r="AG32" s="26" t="e">
        <f t="shared" si="5"/>
        <v>#DIV/0!</v>
      </c>
      <c r="AH32" s="26" t="e">
        <f>VLOOKUP(D32*1000,'ModelParams Lw'!$A$38:$D$58,4)</f>
        <v>#N/A</v>
      </c>
      <c r="AI32" s="56" t="e">
        <f>VLOOKUP(D32*1000,'ModelParams Lw'!$A$38:$D$58,2)</f>
        <v>#N/A</v>
      </c>
      <c r="AJ32" s="46" t="e">
        <f t="shared" si="6"/>
        <v>#DIV/0!</v>
      </c>
      <c r="AK32" s="26" t="e">
        <f t="shared" si="7"/>
        <v>#VALUE!</v>
      </c>
      <c r="AL32" s="26" t="e">
        <f>IF($AI32=100,'ModelParams Lw'!R$35*'Sound Power'!$AH32^2+'ModelParams Lw'!R$36*'Sound Power'!$AH32+'ModelParams Lw'!R$37,IF($AI32=150,'ModelParams Lw'!R$38*'Sound Power'!$AH32^2+'ModelParams Lw'!R$39*'Sound Power'!$AH32+'ModelParams Lw'!R$40,'ModelParams Lw'!R$41*'Sound Power'!$AH32^2+'ModelParams Lw'!R$42*'Sound Power'!$AH32+'ModelParams Lw'!R$43))</f>
        <v>#N/A</v>
      </c>
      <c r="AM32" s="26" t="e">
        <f>IF($AI32=100,'ModelParams Lw'!S$35*'Sound Power'!$AH32^2+'ModelParams Lw'!S$36*'Sound Power'!$AH32+'ModelParams Lw'!S$37,IF($AI32=150,'ModelParams Lw'!S$38*'Sound Power'!$AH32^2+'ModelParams Lw'!S$39*'Sound Power'!$AH32+'ModelParams Lw'!S$40,'ModelParams Lw'!S$41*'Sound Power'!$AH32^2+'ModelParams Lw'!S$42*'Sound Power'!$AH32+'ModelParams Lw'!S$43))</f>
        <v>#N/A</v>
      </c>
      <c r="AN32" s="26" t="e">
        <f>IF($AI32=100,'ModelParams Lw'!T$35*'Sound Power'!$AH32^2+'ModelParams Lw'!T$36*'Sound Power'!$AH32+'ModelParams Lw'!T$37,IF($AI32=150,'ModelParams Lw'!T$38*'Sound Power'!$AH32^2+'ModelParams Lw'!T$39*'Sound Power'!$AH32+'ModelParams Lw'!T$40,'ModelParams Lw'!T$41*'Sound Power'!$AH32^2+'ModelParams Lw'!T$42*'Sound Power'!$AH32+'ModelParams Lw'!T$43))</f>
        <v>#N/A</v>
      </c>
      <c r="AO32" s="26" t="e">
        <f>IF($AI32=100,'ModelParams Lw'!U$35*'Sound Power'!$AH32^2+'ModelParams Lw'!U$36*'Sound Power'!$AH32+'ModelParams Lw'!U$37,IF($AI32=150,'ModelParams Lw'!U$38*'Sound Power'!$AH32^2+'ModelParams Lw'!U$39*'Sound Power'!$AH32+'ModelParams Lw'!U$40,'ModelParams Lw'!U$41*'Sound Power'!$AH32^2+'ModelParams Lw'!U$42*'Sound Power'!$AH32+'ModelParams Lw'!U$43))</f>
        <v>#N/A</v>
      </c>
      <c r="AP32" s="26" t="e">
        <f>IF($AI32=100,'ModelParams Lw'!V$35*'Sound Power'!$AH32^2+'ModelParams Lw'!V$36*'Sound Power'!$AH32+'ModelParams Lw'!V$37,IF($AI32=150,'ModelParams Lw'!V$38*'Sound Power'!$AH32^2+'ModelParams Lw'!V$39*'Sound Power'!$AH32+'ModelParams Lw'!V$40,'ModelParams Lw'!V$41*'Sound Power'!$AH32^2+'ModelParams Lw'!V$42*'Sound Power'!$AH32+'ModelParams Lw'!V$43))</f>
        <v>#N/A</v>
      </c>
      <c r="AQ32" s="26" t="e">
        <f>IF($AI32=100,'ModelParams Lw'!W$35*'Sound Power'!$AH32^2+'ModelParams Lw'!W$36*'Sound Power'!$AH32+'ModelParams Lw'!W$37,IF($AI32=150,'ModelParams Lw'!W$38*'Sound Power'!$AH32^2+'ModelParams Lw'!W$39*'Sound Power'!$AH32+'ModelParams Lw'!W$40,'ModelParams Lw'!W$41*'Sound Power'!$AH32^2+'ModelParams Lw'!W$42*'Sound Power'!$AH32+'ModelParams Lw'!W$43))</f>
        <v>#N/A</v>
      </c>
      <c r="AR32" s="26" t="e">
        <f t="shared" si="8"/>
        <v>#VALUE!</v>
      </c>
      <c r="AS32" s="26" t="e">
        <f>IF(26.83*LN($AJ32)-11.791-'ModelParams Lw'!B$35&lt;0,0,26.83*LN($AJ32)-11.791-'ModelParams Lw'!B$35)</f>
        <v>#DIV/0!</v>
      </c>
      <c r="AT32" s="26" t="e">
        <f>IF(26.83*LN($AJ32)-11.791-'ModelParams Lw'!C$35&lt;0,0,26.83*LN($AJ32)-11.791-'ModelParams Lw'!C$35)</f>
        <v>#DIV/0!</v>
      </c>
      <c r="AU32" s="26" t="e">
        <f>IF(26.83*LN($AJ32)-11.791-'ModelParams Lw'!D$35&lt;0,0,26.83*LN($AJ32)-11.791-'ModelParams Lw'!D$35)</f>
        <v>#DIV/0!</v>
      </c>
      <c r="AV32" s="26" t="e">
        <f>IF(26.83*LN($AJ32)-11.791-'ModelParams Lw'!E$35&lt;0,0,26.83*LN($AJ32)-11.791-'ModelParams Lw'!E$35)</f>
        <v>#DIV/0!</v>
      </c>
      <c r="AW32" s="26" t="e">
        <f>IF(26.83*LN($AJ32)-11.791-'ModelParams Lw'!F$35&lt;0,0,26.83*LN($AJ32)-11.791-'ModelParams Lw'!F$35)</f>
        <v>#DIV/0!</v>
      </c>
      <c r="AX32" s="26" t="e">
        <f>IF(26.83*LN($AJ32)-11.791-'ModelParams Lw'!G$35&lt;0,0,26.83*LN($AJ32)-11.791-'ModelParams Lw'!G$35)</f>
        <v>#DIV/0!</v>
      </c>
      <c r="AY32" s="26" t="e">
        <f>IF(26.83*LN($AJ32)-11.791-'ModelParams Lw'!H$35&lt;0,0,26.83*LN($AJ32)-11.791-'ModelParams Lw'!H$35)</f>
        <v>#DIV/0!</v>
      </c>
      <c r="AZ32" s="26" t="e">
        <f>IF(26.83*LN($AJ32)-11.791-'ModelParams Lw'!I$35&lt;0,0,26.83*LN($AJ32)-11.791-'ModelParams Lw'!I$35)</f>
        <v>#DIV/0!</v>
      </c>
      <c r="BA32" s="26" t="e">
        <f t="shared" si="9"/>
        <v>#DIV/0!</v>
      </c>
      <c r="BB32" s="26" t="e">
        <f t="shared" si="10"/>
        <v>#DIV/0!</v>
      </c>
      <c r="BC32" s="26" t="e">
        <f t="shared" si="11"/>
        <v>#DIV/0!</v>
      </c>
      <c r="BD32" s="26" t="e">
        <f t="shared" si="12"/>
        <v>#DIV/0!</v>
      </c>
      <c r="BE32" s="26" t="e">
        <f t="shared" si="13"/>
        <v>#DIV/0!</v>
      </c>
      <c r="BF32" s="26" t="e">
        <f t="shared" si="14"/>
        <v>#DIV/0!</v>
      </c>
      <c r="BG32" s="26" t="e">
        <f t="shared" si="15"/>
        <v>#DIV/0!</v>
      </c>
      <c r="BH32" s="26" t="e">
        <f t="shared" si="16"/>
        <v>#DIV/0!</v>
      </c>
      <c r="BI32" s="26" t="e">
        <f>10*LOG10(IF(BA32="",0,POWER(10,((BA32+'ModelParams Lw'!$O$4)/10))) +IF(BB32="",0,POWER(10,((BB32+'ModelParams Lw'!$P$4)/10))) +IF(BC32="",0,POWER(10,((BC32+'ModelParams Lw'!$Q$4)/10))) +IF(BD32="",0,POWER(10,((BD32+'ModelParams Lw'!$R$4)/10))) +IF(BE32="",0,POWER(10,((BE32+'ModelParams Lw'!$S$4)/10))) +IF(BF32="",0,POWER(10,((BF32+'ModelParams Lw'!$T$4)/10))) +IF(BG32="",0,POWER(10,((BG32+'ModelParams Lw'!$U$4)/10)))+IF(BH32="",0,POWER(10,((BH32+'ModelParams Lw'!$V$4)/10))))</f>
        <v>#DIV/0!</v>
      </c>
      <c r="BJ32" s="26" t="e">
        <f t="shared" si="17"/>
        <v>#DIV/0!</v>
      </c>
      <c r="BK32" s="26" t="e">
        <f>(BA32-'ModelParams Lw'!O$10)/'ModelParams Lw'!O$11</f>
        <v>#DIV/0!</v>
      </c>
      <c r="BL32" s="26" t="e">
        <f>(BB32-'ModelParams Lw'!P$10)/'ModelParams Lw'!P$11</f>
        <v>#DIV/0!</v>
      </c>
      <c r="BM32" s="26" t="e">
        <f>(BC32-'ModelParams Lw'!Q$10)/'ModelParams Lw'!Q$11</f>
        <v>#DIV/0!</v>
      </c>
      <c r="BN32" s="26" t="e">
        <f>(BD32-'ModelParams Lw'!R$10)/'ModelParams Lw'!R$11</f>
        <v>#DIV/0!</v>
      </c>
      <c r="BO32" s="26" t="e">
        <f>(BE32-'ModelParams Lw'!S$10)/'ModelParams Lw'!S$11</f>
        <v>#DIV/0!</v>
      </c>
      <c r="BP32" s="26" t="e">
        <f>(BF32-'ModelParams Lw'!T$10)/'ModelParams Lw'!T$11</f>
        <v>#DIV/0!</v>
      </c>
      <c r="BQ32" s="26" t="e">
        <f>(BG32-'ModelParams Lw'!U$10)/'ModelParams Lw'!U$11</f>
        <v>#DIV/0!</v>
      </c>
      <c r="BR32" s="26" t="e">
        <f>(BH32-'ModelParams Lw'!V$10)/'ModelParams Lw'!V$11</f>
        <v>#DIV/0!</v>
      </c>
      <c r="BS32" s="23" t="e">
        <f>IF(Calcul!$E37="SW",DEGREES(ACOS(1-(1/'ModelParams Lw'!C$25*SQRT(0.5*1.2/'Sound Power'!$C32)*('Sound Power'!$B32/3600)/('Sound Power'!$D32)/('Sound Power'!$F32)))),DEGREES(ACOS(1-(1/'ModelParams Lw'!C$29*SQRT(0.5*1.2/'Sound Power'!$C32)*('Sound Power'!$B32/3600)/('Sound Power'!$D32)/('Sound Power'!$F32)))))</f>
        <v>#DIV/0!</v>
      </c>
      <c r="BT32" s="23" t="e">
        <f>IF(Calcul!$E37="SW",DEGREES(ACOS(1-(1/'ModelParams Lw'!D$25*SQRT(0.5*1.2/'Sound Power'!$C32)*('Sound Power'!$B32/3600)/('Sound Power'!$D32)/('Sound Power'!$F32)))),DEGREES(ACOS(1-(1/'ModelParams Lw'!D$29*SQRT(0.5*1.2/'Sound Power'!$C32)*('Sound Power'!$B32/3600)/('Sound Power'!$D32)/('Sound Power'!$F32)))))</f>
        <v>#DIV/0!</v>
      </c>
      <c r="BU32" s="23" t="e">
        <f>IF(Calcul!$E37="SW",DEGREES(ACOS(1-(1/'ModelParams Lw'!E$25*SQRT(0.5*1.2/'Sound Power'!$C32)*('Sound Power'!$B32/3600)/('Sound Power'!$D32)/('Sound Power'!$F32)))),DEGREES(ACOS(1-(1/'ModelParams Lw'!E$29*SQRT(0.5*1.2/'Sound Power'!$C32)*('Sound Power'!$B32/3600)/('Sound Power'!$D32)/('Sound Power'!$F32)))))</f>
        <v>#DIV/0!</v>
      </c>
      <c r="BV32" s="23" t="e">
        <f>IF(Calcul!$E37="SW",DEGREES(ACOS(1-(1/'ModelParams Lw'!F$25*SQRT(0.5*1.2/'Sound Power'!$C32)*('Sound Power'!$B32/3600)/('Sound Power'!$D32)/('Sound Power'!$F32)))),DEGREES(ACOS(1-(1/'ModelParams Lw'!F$29*SQRT(0.5*1.2/'Sound Power'!$C32)*('Sound Power'!$B32/3600)/('Sound Power'!$D32)/('Sound Power'!$F32)))))</f>
        <v>#DIV/0!</v>
      </c>
      <c r="BW32" s="23" t="e">
        <f>IF(Calcul!$E37="SW",DEGREES(ACOS(1-(1/'ModelParams Lw'!G$25*SQRT(0.5*1.2/'Sound Power'!$C32)*('Sound Power'!$B32/3600)/('Sound Power'!$D32)/('Sound Power'!$F32)))),DEGREES(ACOS(1-(1/'ModelParams Lw'!G$29*SQRT(0.5*1.2/'Sound Power'!$C32)*('Sound Power'!$B32/3600)/('Sound Power'!$D32)/('Sound Power'!$F32)))))</f>
        <v>#DIV/0!</v>
      </c>
      <c r="BX32" s="23" t="e">
        <f>IF(Calcul!$E37="SW",DEGREES(ACOS(1-(1/'ModelParams Lw'!H$25*SQRT(0.5*1.2/'Sound Power'!$C32)*('Sound Power'!$B32/3600)/('Sound Power'!$D32)/('Sound Power'!$F32)))),DEGREES(ACOS(1-(1/'ModelParams Lw'!H$29*SQRT(0.5*1.2/'Sound Power'!$C32)*('Sound Power'!$B32/3600)/('Sound Power'!$D32)/('Sound Power'!$F32)))))</f>
        <v>#DIV/0!</v>
      </c>
      <c r="BY32" s="23" t="e">
        <f>IF(Calcul!$E37="SW",DEGREES(ACOS(1-(1/'ModelParams Lw'!I$25*SQRT(0.5*1.2/'Sound Power'!$C32)*('Sound Power'!$B32/3600)/('Sound Power'!$D32)/('Sound Power'!$F32)))),DEGREES(ACOS(1-(1/'ModelParams Lw'!I$29*SQRT(0.5*1.2/'Sound Power'!$C32)*('Sound Power'!$B32/3600)/('Sound Power'!$D32)/('Sound Power'!$F32)))))</f>
        <v>#DIV/0!</v>
      </c>
      <c r="BZ32" s="23" t="e">
        <f>IF(Calcul!$E37="SW",DEGREES(ACOS(1-(1/'ModelParams Lw'!J$25*SQRT(0.5*1.2/'Sound Power'!$C32)*('Sound Power'!$B32/3600)/('Sound Power'!$D32)/('Sound Power'!$F32)))),DEGREES(ACOS(1-(1/'ModelParams Lw'!J$29*SQRT(0.5*1.2/'Sound Power'!$C32)*('Sound Power'!$B32/3600)/('Sound Power'!$D32)/('Sound Power'!$F32)))))</f>
        <v>#DIV/0!</v>
      </c>
      <c r="CA32" s="26" t="e">
        <f>IF(Calcul!$E37="SW",'ModelParams Lw'!C$22+'ModelParams Lw'!C$23*LOG('Sound Power'!$D32/'Sound Power'!$E32)+'ModelParams Lw'!C$24*LN('Sound Power'!BS32),IF('ModelParams Lw'!C$26+'ModelParams Lw'!C$27*LOG('Sound Power'!$D32/'Sound Power'!$E32)+'ModelParams Lw'!C$28*LN('Sound Power'!BS32)&lt;'ModelParams Lw'!C$22+'ModelParams Lw'!C$23*LOG('Sound Power'!$D32/'Sound Power'!$E32)+'ModelParams Lw'!C$24*LN('Sound Power'!BS32),'ModelParams Lw'!C$22+'ModelParams Lw'!C$23*LOG('Sound Power'!$D32/'Sound Power'!$E32)+'ModelParams Lw'!C$24*LN('Sound Power'!BS32),'ModelParams Lw'!C$26+'ModelParams Lw'!C$27*LOG('Sound Power'!$D32/'Sound Power'!$E32)+'ModelParams Lw'!C$28*LN('Sound Power'!BS32)))</f>
        <v>#DIV/0!</v>
      </c>
      <c r="CB32" s="26" t="e">
        <f>IF(Calcul!$E37="SW",'ModelParams Lw'!D$22+'ModelParams Lw'!D$23*LOG('Sound Power'!$D32/'Sound Power'!$E32)+'ModelParams Lw'!D$24*LN('Sound Power'!BT32),IF('ModelParams Lw'!D$26+'ModelParams Lw'!D$27*LOG('Sound Power'!$D32/'Sound Power'!$E32)+'ModelParams Lw'!D$28*LN('Sound Power'!BT32)&lt;'ModelParams Lw'!D$22+'ModelParams Lw'!D$23*LOG('Sound Power'!$D32/'Sound Power'!$E32)+'ModelParams Lw'!D$24*LN('Sound Power'!BT32),'ModelParams Lw'!D$22+'ModelParams Lw'!D$23*LOG('Sound Power'!$D32/'Sound Power'!$E32)+'ModelParams Lw'!D$24*LN('Sound Power'!BT32),'ModelParams Lw'!D$26+'ModelParams Lw'!D$27*LOG('Sound Power'!$D32/'Sound Power'!$E32)+'ModelParams Lw'!D$28*LN('Sound Power'!BT32)))</f>
        <v>#DIV/0!</v>
      </c>
      <c r="CC32" s="26" t="e">
        <f>IF(Calcul!$E37="SW",'ModelParams Lw'!E$22+'ModelParams Lw'!E$23*LOG('Sound Power'!$D32/'Sound Power'!$E32)+'ModelParams Lw'!E$24*LN('Sound Power'!BU32),IF('ModelParams Lw'!E$26+'ModelParams Lw'!E$27*LOG('Sound Power'!$D32/'Sound Power'!$E32)+'ModelParams Lw'!E$28*LN('Sound Power'!BU32)&lt;'ModelParams Lw'!E$22+'ModelParams Lw'!E$23*LOG('Sound Power'!$D32/'Sound Power'!$E32)+'ModelParams Lw'!E$24*LN('Sound Power'!BU32),'ModelParams Lw'!E$22+'ModelParams Lw'!E$23*LOG('Sound Power'!$D32/'Sound Power'!$E32)+'ModelParams Lw'!E$24*LN('Sound Power'!BU32),'ModelParams Lw'!E$26+'ModelParams Lw'!E$27*LOG('Sound Power'!$D32/'Sound Power'!$E32)+'ModelParams Lw'!E$28*LN('Sound Power'!BU32)))</f>
        <v>#DIV/0!</v>
      </c>
      <c r="CD32" s="26" t="e">
        <f>IF(Calcul!$E37="SW",'ModelParams Lw'!F$22+'ModelParams Lw'!F$23*LOG('Sound Power'!$D32/'Sound Power'!$E32)+'ModelParams Lw'!F$24*LN('Sound Power'!BV32),IF('ModelParams Lw'!F$26+'ModelParams Lw'!F$27*LOG('Sound Power'!$D32/'Sound Power'!$E32)+'ModelParams Lw'!F$28*LN('Sound Power'!BV32)&lt;'ModelParams Lw'!F$22+'ModelParams Lw'!F$23*LOG('Sound Power'!$D32/'Sound Power'!$E32)+'ModelParams Lw'!F$24*LN('Sound Power'!BV32),'ModelParams Lw'!F$22+'ModelParams Lw'!F$23*LOG('Sound Power'!$D32/'Sound Power'!$E32)+'ModelParams Lw'!F$24*LN('Sound Power'!BV32),'ModelParams Lw'!F$26+'ModelParams Lw'!F$27*LOG('Sound Power'!$D32/'Sound Power'!$E32)+'ModelParams Lw'!F$28*LN('Sound Power'!BV32)))</f>
        <v>#DIV/0!</v>
      </c>
      <c r="CE32" s="26" t="e">
        <f>IF(Calcul!$E37="SW",'ModelParams Lw'!G$22+'ModelParams Lw'!G$23*LOG('Sound Power'!$D32/'Sound Power'!$E32)+'ModelParams Lw'!G$24*LN('Sound Power'!BW32),IF('ModelParams Lw'!G$26+'ModelParams Lw'!G$27*LOG('Sound Power'!$D32/'Sound Power'!$E32)+'ModelParams Lw'!G$28*LN('Sound Power'!BW32)&lt;'ModelParams Lw'!G$22+'ModelParams Lw'!G$23*LOG('Sound Power'!$D32/'Sound Power'!$E32)+'ModelParams Lw'!G$24*LN('Sound Power'!BW32),'ModelParams Lw'!G$22+'ModelParams Lw'!G$23*LOG('Sound Power'!$D32/'Sound Power'!$E32)+'ModelParams Lw'!G$24*LN('Sound Power'!BW32),'ModelParams Lw'!G$26+'ModelParams Lw'!G$27*LOG('Sound Power'!$D32/'Sound Power'!$E32)+'ModelParams Lw'!G$28*LN('Sound Power'!BW32)))</f>
        <v>#DIV/0!</v>
      </c>
      <c r="CF32" s="26" t="e">
        <f>IF(Calcul!$E37="SW",'ModelParams Lw'!H$22+'ModelParams Lw'!H$23*LOG('Sound Power'!$D32/'Sound Power'!$E32)+'ModelParams Lw'!H$24*LN('Sound Power'!BX32),IF('ModelParams Lw'!H$26+'ModelParams Lw'!H$27*LOG('Sound Power'!$D32/'Sound Power'!$E32)+'ModelParams Lw'!H$28*LN('Sound Power'!BX32)&lt;'ModelParams Lw'!H$22+'ModelParams Lw'!H$23*LOG('Sound Power'!$D32/'Sound Power'!$E32)+'ModelParams Lw'!H$24*LN('Sound Power'!BX32),'ModelParams Lw'!H$22+'ModelParams Lw'!H$23*LOG('Sound Power'!$D32/'Sound Power'!$E32)+'ModelParams Lw'!H$24*LN('Sound Power'!BX32),'ModelParams Lw'!H$26+'ModelParams Lw'!H$27*LOG('Sound Power'!$D32/'Sound Power'!$E32)+'ModelParams Lw'!H$28*LN('Sound Power'!BX32)))</f>
        <v>#DIV/0!</v>
      </c>
      <c r="CG32" s="26" t="e">
        <f>IF(Calcul!$E37="SW",'ModelParams Lw'!I$22+'ModelParams Lw'!I$23*LOG('Sound Power'!$D32/'Sound Power'!$E32)+'ModelParams Lw'!I$24*LN('Sound Power'!BY32),IF('ModelParams Lw'!I$26+'ModelParams Lw'!I$27*LOG('Sound Power'!$D32/'Sound Power'!$E32)+'ModelParams Lw'!I$28*LN('Sound Power'!BY32)&lt;'ModelParams Lw'!I$22+'ModelParams Lw'!I$23*LOG('Sound Power'!$D32/'Sound Power'!$E32)+'ModelParams Lw'!I$24*LN('Sound Power'!BY32),'ModelParams Lw'!I$22+'ModelParams Lw'!I$23*LOG('Sound Power'!$D32/'Sound Power'!$E32)+'ModelParams Lw'!I$24*LN('Sound Power'!BY32),'ModelParams Lw'!I$26+'ModelParams Lw'!I$27*LOG('Sound Power'!$D32/'Sound Power'!$E32)+'ModelParams Lw'!I$28*LN('Sound Power'!BY32)))</f>
        <v>#DIV/0!</v>
      </c>
      <c r="CH32" s="26" t="e">
        <f>IF(Calcul!$E37="SW",'ModelParams Lw'!J$22+'ModelParams Lw'!J$23*LOG('Sound Power'!$D32/'Sound Power'!$E32)+'ModelParams Lw'!J$24*LN('Sound Power'!BZ32),IF('ModelParams Lw'!J$26+'ModelParams Lw'!J$27*LOG('Sound Power'!$D32/'Sound Power'!$E32)+'ModelParams Lw'!J$28*LN('Sound Power'!BZ32)&lt;'ModelParams Lw'!J$22+'ModelParams Lw'!J$23*LOG('Sound Power'!$D32/'Sound Power'!$E32)+'ModelParams Lw'!J$24*LN('Sound Power'!BZ32),'ModelParams Lw'!J$22+'ModelParams Lw'!J$23*LOG('Sound Power'!$D32/'Sound Power'!$E32)+'ModelParams Lw'!J$24*LN('Sound Power'!BZ32),'ModelParams Lw'!J$26+'ModelParams Lw'!J$27*LOG('Sound Power'!$D32/'Sound Power'!$E32)+'ModelParams Lw'!J$28*LN('Sound Power'!BZ32)))</f>
        <v>#DIV/0!</v>
      </c>
      <c r="CI32" s="26" t="e">
        <f t="shared" si="25"/>
        <v>#DIV/0!</v>
      </c>
      <c r="CJ32" s="26" t="e">
        <f t="shared" si="18"/>
        <v>#DIV/0!</v>
      </c>
      <c r="CK32" s="26" t="e">
        <f t="shared" si="19"/>
        <v>#DIV/0!</v>
      </c>
      <c r="CL32" s="26" t="e">
        <f t="shared" si="26"/>
        <v>#DIV/0!</v>
      </c>
      <c r="CM32" s="26" t="e">
        <f t="shared" si="20"/>
        <v>#DIV/0!</v>
      </c>
      <c r="CN32" s="26" t="e">
        <f t="shared" si="21"/>
        <v>#DIV/0!</v>
      </c>
      <c r="CO32" s="26" t="e">
        <f t="shared" si="22"/>
        <v>#DIV/0!</v>
      </c>
      <c r="CP32" s="26" t="e">
        <f t="shared" si="23"/>
        <v>#DIV/0!</v>
      </c>
      <c r="CQ32" s="26" t="e">
        <f>10*LOG10(IF(CI32="",0,POWER(10,((CI32+'ModelParams Lw'!$O$4)/10))) +IF(CJ32="",0,POWER(10,((CJ32+'ModelParams Lw'!$P$4)/10))) +IF(CK32="",0,POWER(10,((CK32+'ModelParams Lw'!$Q$4)/10))) +IF(CL32="",0,POWER(10,((CL32+'ModelParams Lw'!$R$4)/10))) +IF(CM32="",0,POWER(10,((CM32+'ModelParams Lw'!$S$4)/10))) +IF(CN32="",0,POWER(10,((CN32+'ModelParams Lw'!$T$4)/10))) +IF(CO32="",0,POWER(10,((CO32+'ModelParams Lw'!$U$4)/10)))+IF(CP32="",0,POWER(10,((CP32+'ModelParams Lw'!$V$4)/10))))</f>
        <v>#DIV/0!</v>
      </c>
      <c r="CR32" s="26" t="e">
        <f t="shared" si="24"/>
        <v>#DIV/0!</v>
      </c>
      <c r="CS32" s="26" t="e">
        <f>(CI32-'ModelParams Lw'!$O$10)/'ModelParams Lw'!$O$11</f>
        <v>#DIV/0!</v>
      </c>
      <c r="CT32" s="26" t="e">
        <f>(CJ32-'ModelParams Lw'!$P$10)/'ModelParams Lw'!$P$11</f>
        <v>#DIV/0!</v>
      </c>
      <c r="CU32" s="26" t="e">
        <f>(CK32-'ModelParams Lw'!$Q$10)/'ModelParams Lw'!$Q$11</f>
        <v>#DIV/0!</v>
      </c>
      <c r="CV32" s="26" t="e">
        <f>(CL32-'ModelParams Lw'!$R$10)/'ModelParams Lw'!$R$11</f>
        <v>#DIV/0!</v>
      </c>
      <c r="CW32" s="26" t="e">
        <f>(CM32-'ModelParams Lw'!$S$10)/'ModelParams Lw'!$S$11</f>
        <v>#DIV/0!</v>
      </c>
      <c r="CX32" s="26" t="e">
        <f>(CN32-'ModelParams Lw'!$T$10)/'ModelParams Lw'!$T$11</f>
        <v>#DIV/0!</v>
      </c>
      <c r="CY32" s="26" t="e">
        <f>(CO32-'ModelParams Lw'!$U$10)/'ModelParams Lw'!$U$11</f>
        <v>#DIV/0!</v>
      </c>
      <c r="CZ32" s="26" t="e">
        <f>(CP32-'ModelParams Lw'!$V$10)/'ModelParams Lw'!$V$11</f>
        <v>#DIV/0!</v>
      </c>
    </row>
    <row r="33" spans="1:104" x14ac:dyDescent="0.2">
      <c r="A33" s="13">
        <f>Calcul!A38</f>
        <v>0</v>
      </c>
      <c r="B33" s="13">
        <f t="shared" si="2"/>
        <v>0</v>
      </c>
      <c r="C33" s="13">
        <f>Calcul!B38</f>
        <v>0</v>
      </c>
      <c r="D33" s="13">
        <f>Calcul!C38/1000</f>
        <v>0</v>
      </c>
      <c r="E33" s="13">
        <f>Calcul!D38/1000</f>
        <v>0</v>
      </c>
      <c r="F33" s="13">
        <f t="shared" si="3"/>
        <v>0</v>
      </c>
      <c r="G33" s="23" t="e">
        <f>DEGREES(ACOS(1-(1/'ModelParams Lw'!B$15*SQRT(0.5*1.2/'Sound Power'!$C33)*('Sound Power'!$B33/3600)/('Sound Power'!$D33)/('Sound Power'!$F33))))</f>
        <v>#DIV/0!</v>
      </c>
      <c r="H33" s="23" t="e">
        <f>DEGREES(ACOS(1-(1/'ModelParams Lw'!C$15*SQRT(0.5*1.2/'Sound Power'!$C33)*('Sound Power'!$B33/3600)/('Sound Power'!$D33)/('Sound Power'!$F33))))</f>
        <v>#DIV/0!</v>
      </c>
      <c r="I33" s="23" t="e">
        <f>DEGREES(ACOS(1-(1/'ModelParams Lw'!D$15*SQRT(0.5*1.2/'Sound Power'!$C33)*('Sound Power'!$B33/3600)/('Sound Power'!$D33)/('Sound Power'!$F33))))</f>
        <v>#DIV/0!</v>
      </c>
      <c r="J33" s="23" t="e">
        <f>DEGREES(ACOS(1-(1/'ModelParams Lw'!E$15*SQRT(0.5*1.2/'Sound Power'!$C33)*('Sound Power'!$B33/3600)/('Sound Power'!$D33)/('Sound Power'!$F33))))</f>
        <v>#DIV/0!</v>
      </c>
      <c r="K33" s="23" t="e">
        <f>DEGREES(ACOS(1-(1/'ModelParams Lw'!F$15*SQRT(0.5*1.2/'Sound Power'!$C33)*('Sound Power'!$B33/3600)/('Sound Power'!$D33)/('Sound Power'!$F33))))</f>
        <v>#DIV/0!</v>
      </c>
      <c r="L33" s="23" t="e">
        <f>DEGREES(ACOS(1-(1/'ModelParams Lw'!G$15*SQRT(0.5*1.2/'Sound Power'!$C33)*('Sound Power'!$B33/3600)/('Sound Power'!$D33)/('Sound Power'!$F33))))</f>
        <v>#DIV/0!</v>
      </c>
      <c r="M33" s="23" t="e">
        <f>DEGREES(ACOS(1-(1/'ModelParams Lw'!H$15*SQRT(0.5*1.2/'Sound Power'!$C33)*('Sound Power'!$B33/3600)/('Sound Power'!$D33)/('Sound Power'!$F33))))</f>
        <v>#DIV/0!</v>
      </c>
      <c r="N33" s="23" t="e">
        <f>DEGREES(ACOS(1-(1/'ModelParams Lw'!I$15*SQRT(0.5*1.2/'Sound Power'!$C33)*('Sound Power'!$B33/3600)/('Sound Power'!$D33)/('Sound Power'!$F33))))</f>
        <v>#DIV/0!</v>
      </c>
      <c r="O33" s="26" t="e">
        <f>('ModelParams Lw'!B$4*LN('Sound Power'!G33)/(1+EXP(-('Sound Power'!$D33*1000+'ModelParams Lw'!B$6)/'ModelParams Lw'!B$7))+'ModelParams Lw'!B$5)*LN('Sound Power'!$B33)-('ModelParams Lw'!B$8+'ModelParams Lw'!B$9*$D33+'ModelParams Lw'!B$10*'Sound Power'!$F33^'ModelParams Lw'!B$14+'ModelParams Lw'!B$11*LN('Sound Power'!G33)+'ModelParams Lw'!B$12*'Sound Power'!$D33*'Sound Power'!$F33+'ModelParams Lw'!B$13*'Sound Power'!$D33*LN('Sound Power'!G33))</f>
        <v>#DIV/0!</v>
      </c>
      <c r="P33" s="26" t="e">
        <f>('ModelParams Lw'!C$4*LN('Sound Power'!H33)/(1+EXP(-('Sound Power'!$D33*1000+'ModelParams Lw'!C$6)/'ModelParams Lw'!C$7))+'ModelParams Lw'!C$5)*LN('Sound Power'!$B33)-('ModelParams Lw'!C$8+'ModelParams Lw'!C$9*$D33+'ModelParams Lw'!C$10*'Sound Power'!$F33^'ModelParams Lw'!C$14+'ModelParams Lw'!C$11*LN('Sound Power'!H33)+'ModelParams Lw'!C$12*'Sound Power'!$D33*'Sound Power'!$F33+'ModelParams Lw'!C$13*'Sound Power'!$D33*LN('Sound Power'!H33))</f>
        <v>#DIV/0!</v>
      </c>
      <c r="Q33" s="26" t="e">
        <f>('ModelParams Lw'!D$4*LN('Sound Power'!I33)/(1+EXP(-('Sound Power'!$D33*1000+'ModelParams Lw'!D$6)/'ModelParams Lw'!D$7))+'ModelParams Lw'!D$5)*LN('Sound Power'!$B33)-('ModelParams Lw'!D$8+'ModelParams Lw'!D$9*$D33+'ModelParams Lw'!D$10*'Sound Power'!$F33^'ModelParams Lw'!D$14+'ModelParams Lw'!D$11*LN('Sound Power'!I33)+'ModelParams Lw'!D$12*'Sound Power'!$D33*'Sound Power'!$F33+'ModelParams Lw'!D$13*'Sound Power'!$D33*LN('Sound Power'!I33))</f>
        <v>#DIV/0!</v>
      </c>
      <c r="R33" s="26" t="e">
        <f>('ModelParams Lw'!E$4*LN('Sound Power'!J33)/(1+EXP(-('Sound Power'!$D33*1000+'ModelParams Lw'!E$6)/'ModelParams Lw'!E$7))+'ModelParams Lw'!E$5)*LN('Sound Power'!$B33)-('ModelParams Lw'!E$8+'ModelParams Lw'!E$9*$D33+'ModelParams Lw'!E$10*'Sound Power'!$F33^'ModelParams Lw'!E$14+'ModelParams Lw'!E$11*LN('Sound Power'!J33)+'ModelParams Lw'!E$12*'Sound Power'!$D33*'Sound Power'!$F33+'ModelParams Lw'!E$13*'Sound Power'!$D33*LN('Sound Power'!J33))</f>
        <v>#DIV/0!</v>
      </c>
      <c r="S33" s="26" t="e">
        <f>('ModelParams Lw'!F$4*LN('Sound Power'!K33)/(1+EXP(-('Sound Power'!$D33*1000+'ModelParams Lw'!F$6)/'ModelParams Lw'!F$7))+'ModelParams Lw'!F$5)*LN('Sound Power'!$B33)-('ModelParams Lw'!F$8+'ModelParams Lw'!F$9*$D33+'ModelParams Lw'!F$10*'Sound Power'!$F33^'ModelParams Lw'!F$14+'ModelParams Lw'!F$11*LN('Sound Power'!K33)+'ModelParams Lw'!F$12*'Sound Power'!$D33*'Sound Power'!$F33+'ModelParams Lw'!F$13*'Sound Power'!$D33*LN('Sound Power'!K33))</f>
        <v>#DIV/0!</v>
      </c>
      <c r="T33" s="26" t="e">
        <f>('ModelParams Lw'!G$4*LN('Sound Power'!L33)/(1+EXP(-('Sound Power'!$D33*1000+'ModelParams Lw'!G$6)/'ModelParams Lw'!G$7))+'ModelParams Lw'!G$5)*LN('Sound Power'!$B33)-('ModelParams Lw'!G$8+'ModelParams Lw'!G$9*$D33+'ModelParams Lw'!G$10*'Sound Power'!$F33^'ModelParams Lw'!G$14+'ModelParams Lw'!G$11*LN('Sound Power'!L33)+'ModelParams Lw'!G$12*'Sound Power'!$D33*'Sound Power'!$F33+'ModelParams Lw'!G$13*'Sound Power'!$D33*LN('Sound Power'!L33))</f>
        <v>#DIV/0!</v>
      </c>
      <c r="U33" s="26" t="e">
        <f>('ModelParams Lw'!H$4*LN('Sound Power'!M33)/(1+EXP(-('Sound Power'!$D33*1000+'ModelParams Lw'!H$6)/'ModelParams Lw'!H$7))+'ModelParams Lw'!H$5)*LN('Sound Power'!$B33)-('ModelParams Lw'!H$8+'ModelParams Lw'!H$9*$D33+'ModelParams Lw'!H$10*'Sound Power'!$F33^'ModelParams Lw'!H$14+'ModelParams Lw'!H$11*LN('Sound Power'!M33)+'ModelParams Lw'!H$12*'Sound Power'!$D33*'Sound Power'!$F33+'ModelParams Lw'!H$13*'Sound Power'!$D33*LN('Sound Power'!M33))</f>
        <v>#DIV/0!</v>
      </c>
      <c r="V33" s="26" t="e">
        <f>('ModelParams Lw'!I$4*LN('Sound Power'!N33)/(1+EXP(-('Sound Power'!$D33*1000+'ModelParams Lw'!I$6)/'ModelParams Lw'!I$7))+'ModelParams Lw'!I$5)*LN('Sound Power'!$B33)-('ModelParams Lw'!I$8+'ModelParams Lw'!I$9*$D33+'ModelParams Lw'!I$10*'Sound Power'!$F33^'ModelParams Lw'!I$14+'ModelParams Lw'!I$11*LN('Sound Power'!N33)+'ModelParams Lw'!I$12*'Sound Power'!$D33*'Sound Power'!$F33+'ModelParams Lw'!I$13*'Sound Power'!$D33*LN('Sound Power'!N33))</f>
        <v>#DIV/0!</v>
      </c>
      <c r="W33" s="26" t="e">
        <f>10*LOG10(IF(O33="",0,POWER(10,((O33+'ModelParams Lw'!$O$4)/10))) +IF(P33="",0,POWER(10,((P33+'ModelParams Lw'!$P$4)/10))) +IF(Q33="",0,POWER(10,((Q33+'ModelParams Lw'!$Q$4)/10))) +IF(R33="",0,POWER(10,((R33+'ModelParams Lw'!$R$4)/10))) +IF(S33="",0,POWER(10,((S33+'ModelParams Lw'!$S$4)/10))) +IF(T33="",0,POWER(10,((T33+'ModelParams Lw'!$T$4)/10))) +IF(U33="",0,POWER(10,((U33+'ModelParams Lw'!$U$4)/10)))+IF(V33="",0,POWER(10,((V33+'ModelParams Lw'!$V$4)/10))))</f>
        <v>#DIV/0!</v>
      </c>
      <c r="X33" s="26" t="e">
        <f t="shared" si="4"/>
        <v>#DIV/0!</v>
      </c>
      <c r="Y33" s="26" t="e">
        <f>(O33-'ModelParams Lw'!O$10)/'ModelParams Lw'!O$11</f>
        <v>#DIV/0!</v>
      </c>
      <c r="Z33" s="26" t="e">
        <f>(P33-'ModelParams Lw'!P$10)/'ModelParams Lw'!P$11</f>
        <v>#DIV/0!</v>
      </c>
      <c r="AA33" s="26" t="e">
        <f>(Q33-'ModelParams Lw'!Q$10)/'ModelParams Lw'!Q$11</f>
        <v>#DIV/0!</v>
      </c>
      <c r="AB33" s="26" t="e">
        <f>(R33-'ModelParams Lw'!R$10)/'ModelParams Lw'!R$11</f>
        <v>#DIV/0!</v>
      </c>
      <c r="AC33" s="26" t="e">
        <f>(S33-'ModelParams Lw'!S$10)/'ModelParams Lw'!S$11</f>
        <v>#DIV/0!</v>
      </c>
      <c r="AD33" s="26" t="e">
        <f>(T33-'ModelParams Lw'!T$10)/'ModelParams Lw'!T$11</f>
        <v>#DIV/0!</v>
      </c>
      <c r="AE33" s="26" t="e">
        <f>(U33-'ModelParams Lw'!U$10)/'ModelParams Lw'!U$11</f>
        <v>#DIV/0!</v>
      </c>
      <c r="AF33" s="26" t="e">
        <f>(V33-'ModelParams Lw'!V$10)/'ModelParams Lw'!V$11</f>
        <v>#DIV/0!</v>
      </c>
      <c r="AG33" s="26" t="e">
        <f t="shared" si="5"/>
        <v>#DIV/0!</v>
      </c>
      <c r="AH33" s="26" t="e">
        <f>VLOOKUP(D33*1000,'ModelParams Lw'!$A$38:$D$58,4)</f>
        <v>#N/A</v>
      </c>
      <c r="AI33" s="56" t="e">
        <f>VLOOKUP(D33*1000,'ModelParams Lw'!$A$38:$D$58,2)</f>
        <v>#N/A</v>
      </c>
      <c r="AJ33" s="46" t="e">
        <f t="shared" si="6"/>
        <v>#DIV/0!</v>
      </c>
      <c r="AK33" s="26" t="e">
        <f t="shared" si="7"/>
        <v>#VALUE!</v>
      </c>
      <c r="AL33" s="26" t="e">
        <f>IF($AI33=100,'ModelParams Lw'!R$35*'Sound Power'!$AH33^2+'ModelParams Lw'!R$36*'Sound Power'!$AH33+'ModelParams Lw'!R$37,IF($AI33=150,'ModelParams Lw'!R$38*'Sound Power'!$AH33^2+'ModelParams Lw'!R$39*'Sound Power'!$AH33+'ModelParams Lw'!R$40,'ModelParams Lw'!R$41*'Sound Power'!$AH33^2+'ModelParams Lw'!R$42*'Sound Power'!$AH33+'ModelParams Lw'!R$43))</f>
        <v>#N/A</v>
      </c>
      <c r="AM33" s="26" t="e">
        <f>IF($AI33=100,'ModelParams Lw'!S$35*'Sound Power'!$AH33^2+'ModelParams Lw'!S$36*'Sound Power'!$AH33+'ModelParams Lw'!S$37,IF($AI33=150,'ModelParams Lw'!S$38*'Sound Power'!$AH33^2+'ModelParams Lw'!S$39*'Sound Power'!$AH33+'ModelParams Lw'!S$40,'ModelParams Lw'!S$41*'Sound Power'!$AH33^2+'ModelParams Lw'!S$42*'Sound Power'!$AH33+'ModelParams Lw'!S$43))</f>
        <v>#N/A</v>
      </c>
      <c r="AN33" s="26" t="e">
        <f>IF($AI33=100,'ModelParams Lw'!T$35*'Sound Power'!$AH33^2+'ModelParams Lw'!T$36*'Sound Power'!$AH33+'ModelParams Lw'!T$37,IF($AI33=150,'ModelParams Lw'!T$38*'Sound Power'!$AH33^2+'ModelParams Lw'!T$39*'Sound Power'!$AH33+'ModelParams Lw'!T$40,'ModelParams Lw'!T$41*'Sound Power'!$AH33^2+'ModelParams Lw'!T$42*'Sound Power'!$AH33+'ModelParams Lw'!T$43))</f>
        <v>#N/A</v>
      </c>
      <c r="AO33" s="26" t="e">
        <f>IF($AI33=100,'ModelParams Lw'!U$35*'Sound Power'!$AH33^2+'ModelParams Lw'!U$36*'Sound Power'!$AH33+'ModelParams Lw'!U$37,IF($AI33=150,'ModelParams Lw'!U$38*'Sound Power'!$AH33^2+'ModelParams Lw'!U$39*'Sound Power'!$AH33+'ModelParams Lw'!U$40,'ModelParams Lw'!U$41*'Sound Power'!$AH33^2+'ModelParams Lw'!U$42*'Sound Power'!$AH33+'ModelParams Lw'!U$43))</f>
        <v>#N/A</v>
      </c>
      <c r="AP33" s="26" t="e">
        <f>IF($AI33=100,'ModelParams Lw'!V$35*'Sound Power'!$AH33^2+'ModelParams Lw'!V$36*'Sound Power'!$AH33+'ModelParams Lw'!V$37,IF($AI33=150,'ModelParams Lw'!V$38*'Sound Power'!$AH33^2+'ModelParams Lw'!V$39*'Sound Power'!$AH33+'ModelParams Lw'!V$40,'ModelParams Lw'!V$41*'Sound Power'!$AH33^2+'ModelParams Lw'!V$42*'Sound Power'!$AH33+'ModelParams Lw'!V$43))</f>
        <v>#N/A</v>
      </c>
      <c r="AQ33" s="26" t="e">
        <f>IF($AI33=100,'ModelParams Lw'!W$35*'Sound Power'!$AH33^2+'ModelParams Lw'!W$36*'Sound Power'!$AH33+'ModelParams Lw'!W$37,IF($AI33=150,'ModelParams Lw'!W$38*'Sound Power'!$AH33^2+'ModelParams Lw'!W$39*'Sound Power'!$AH33+'ModelParams Lw'!W$40,'ModelParams Lw'!W$41*'Sound Power'!$AH33^2+'ModelParams Lw'!W$42*'Sound Power'!$AH33+'ModelParams Lw'!W$43))</f>
        <v>#N/A</v>
      </c>
      <c r="AR33" s="26" t="e">
        <f t="shared" si="8"/>
        <v>#VALUE!</v>
      </c>
      <c r="AS33" s="26" t="e">
        <f>IF(26.83*LN($AJ33)-11.791-'ModelParams Lw'!B$35&lt;0,0,26.83*LN($AJ33)-11.791-'ModelParams Lw'!B$35)</f>
        <v>#DIV/0!</v>
      </c>
      <c r="AT33" s="26" t="e">
        <f>IF(26.83*LN($AJ33)-11.791-'ModelParams Lw'!C$35&lt;0,0,26.83*LN($AJ33)-11.791-'ModelParams Lw'!C$35)</f>
        <v>#DIV/0!</v>
      </c>
      <c r="AU33" s="26" t="e">
        <f>IF(26.83*LN($AJ33)-11.791-'ModelParams Lw'!D$35&lt;0,0,26.83*LN($AJ33)-11.791-'ModelParams Lw'!D$35)</f>
        <v>#DIV/0!</v>
      </c>
      <c r="AV33" s="26" t="e">
        <f>IF(26.83*LN($AJ33)-11.791-'ModelParams Lw'!E$35&lt;0,0,26.83*LN($AJ33)-11.791-'ModelParams Lw'!E$35)</f>
        <v>#DIV/0!</v>
      </c>
      <c r="AW33" s="26" t="e">
        <f>IF(26.83*LN($AJ33)-11.791-'ModelParams Lw'!F$35&lt;0,0,26.83*LN($AJ33)-11.791-'ModelParams Lw'!F$35)</f>
        <v>#DIV/0!</v>
      </c>
      <c r="AX33" s="26" t="e">
        <f>IF(26.83*LN($AJ33)-11.791-'ModelParams Lw'!G$35&lt;0,0,26.83*LN($AJ33)-11.791-'ModelParams Lw'!G$35)</f>
        <v>#DIV/0!</v>
      </c>
      <c r="AY33" s="26" t="e">
        <f>IF(26.83*LN($AJ33)-11.791-'ModelParams Lw'!H$35&lt;0,0,26.83*LN($AJ33)-11.791-'ModelParams Lw'!H$35)</f>
        <v>#DIV/0!</v>
      </c>
      <c r="AZ33" s="26" t="e">
        <f>IF(26.83*LN($AJ33)-11.791-'ModelParams Lw'!I$35&lt;0,0,26.83*LN($AJ33)-11.791-'ModelParams Lw'!I$35)</f>
        <v>#DIV/0!</v>
      </c>
      <c r="BA33" s="26" t="e">
        <f t="shared" si="9"/>
        <v>#DIV/0!</v>
      </c>
      <c r="BB33" s="26" t="e">
        <f t="shared" si="10"/>
        <v>#DIV/0!</v>
      </c>
      <c r="BC33" s="26" t="e">
        <f t="shared" si="11"/>
        <v>#DIV/0!</v>
      </c>
      <c r="BD33" s="26" t="e">
        <f t="shared" si="12"/>
        <v>#DIV/0!</v>
      </c>
      <c r="BE33" s="26" t="e">
        <f t="shared" si="13"/>
        <v>#DIV/0!</v>
      </c>
      <c r="BF33" s="26" t="e">
        <f t="shared" si="14"/>
        <v>#DIV/0!</v>
      </c>
      <c r="BG33" s="26" t="e">
        <f t="shared" si="15"/>
        <v>#DIV/0!</v>
      </c>
      <c r="BH33" s="26" t="e">
        <f t="shared" si="16"/>
        <v>#DIV/0!</v>
      </c>
      <c r="BI33" s="26" t="e">
        <f>10*LOG10(IF(BA33="",0,POWER(10,((BA33+'ModelParams Lw'!$O$4)/10))) +IF(BB33="",0,POWER(10,((BB33+'ModelParams Lw'!$P$4)/10))) +IF(BC33="",0,POWER(10,((BC33+'ModelParams Lw'!$Q$4)/10))) +IF(BD33="",0,POWER(10,((BD33+'ModelParams Lw'!$R$4)/10))) +IF(BE33="",0,POWER(10,((BE33+'ModelParams Lw'!$S$4)/10))) +IF(BF33="",0,POWER(10,((BF33+'ModelParams Lw'!$T$4)/10))) +IF(BG33="",0,POWER(10,((BG33+'ModelParams Lw'!$U$4)/10)))+IF(BH33="",0,POWER(10,((BH33+'ModelParams Lw'!$V$4)/10))))</f>
        <v>#DIV/0!</v>
      </c>
      <c r="BJ33" s="26" t="e">
        <f t="shared" si="17"/>
        <v>#DIV/0!</v>
      </c>
      <c r="BK33" s="26" t="e">
        <f>(BA33-'ModelParams Lw'!O$10)/'ModelParams Lw'!O$11</f>
        <v>#DIV/0!</v>
      </c>
      <c r="BL33" s="26" t="e">
        <f>(BB33-'ModelParams Lw'!P$10)/'ModelParams Lw'!P$11</f>
        <v>#DIV/0!</v>
      </c>
      <c r="BM33" s="26" t="e">
        <f>(BC33-'ModelParams Lw'!Q$10)/'ModelParams Lw'!Q$11</f>
        <v>#DIV/0!</v>
      </c>
      <c r="BN33" s="26" t="e">
        <f>(BD33-'ModelParams Lw'!R$10)/'ModelParams Lw'!R$11</f>
        <v>#DIV/0!</v>
      </c>
      <c r="BO33" s="26" t="e">
        <f>(BE33-'ModelParams Lw'!S$10)/'ModelParams Lw'!S$11</f>
        <v>#DIV/0!</v>
      </c>
      <c r="BP33" s="26" t="e">
        <f>(BF33-'ModelParams Lw'!T$10)/'ModelParams Lw'!T$11</f>
        <v>#DIV/0!</v>
      </c>
      <c r="BQ33" s="26" t="e">
        <f>(BG33-'ModelParams Lw'!U$10)/'ModelParams Lw'!U$11</f>
        <v>#DIV/0!</v>
      </c>
      <c r="BR33" s="26" t="e">
        <f>(BH33-'ModelParams Lw'!V$10)/'ModelParams Lw'!V$11</f>
        <v>#DIV/0!</v>
      </c>
      <c r="BS33" s="23" t="e">
        <f>IF(Calcul!$E38="SW",DEGREES(ACOS(1-(1/'ModelParams Lw'!C$25*SQRT(0.5*1.2/'Sound Power'!$C33)*('Sound Power'!$B33/3600)/('Sound Power'!$D33)/('Sound Power'!$F33)))),DEGREES(ACOS(1-(1/'ModelParams Lw'!C$29*SQRT(0.5*1.2/'Sound Power'!$C33)*('Sound Power'!$B33/3600)/('Sound Power'!$D33)/('Sound Power'!$F33)))))</f>
        <v>#DIV/0!</v>
      </c>
      <c r="BT33" s="23" t="e">
        <f>IF(Calcul!$E38="SW",DEGREES(ACOS(1-(1/'ModelParams Lw'!D$25*SQRT(0.5*1.2/'Sound Power'!$C33)*('Sound Power'!$B33/3600)/('Sound Power'!$D33)/('Sound Power'!$F33)))),DEGREES(ACOS(1-(1/'ModelParams Lw'!D$29*SQRT(0.5*1.2/'Sound Power'!$C33)*('Sound Power'!$B33/3600)/('Sound Power'!$D33)/('Sound Power'!$F33)))))</f>
        <v>#DIV/0!</v>
      </c>
      <c r="BU33" s="23" t="e">
        <f>IF(Calcul!$E38="SW",DEGREES(ACOS(1-(1/'ModelParams Lw'!E$25*SQRT(0.5*1.2/'Sound Power'!$C33)*('Sound Power'!$B33/3600)/('Sound Power'!$D33)/('Sound Power'!$F33)))),DEGREES(ACOS(1-(1/'ModelParams Lw'!E$29*SQRT(0.5*1.2/'Sound Power'!$C33)*('Sound Power'!$B33/3600)/('Sound Power'!$D33)/('Sound Power'!$F33)))))</f>
        <v>#DIV/0!</v>
      </c>
      <c r="BV33" s="23" t="e">
        <f>IF(Calcul!$E38="SW",DEGREES(ACOS(1-(1/'ModelParams Lw'!F$25*SQRT(0.5*1.2/'Sound Power'!$C33)*('Sound Power'!$B33/3600)/('Sound Power'!$D33)/('Sound Power'!$F33)))),DEGREES(ACOS(1-(1/'ModelParams Lw'!F$29*SQRT(0.5*1.2/'Sound Power'!$C33)*('Sound Power'!$B33/3600)/('Sound Power'!$D33)/('Sound Power'!$F33)))))</f>
        <v>#DIV/0!</v>
      </c>
      <c r="BW33" s="23" t="e">
        <f>IF(Calcul!$E38="SW",DEGREES(ACOS(1-(1/'ModelParams Lw'!G$25*SQRT(0.5*1.2/'Sound Power'!$C33)*('Sound Power'!$B33/3600)/('Sound Power'!$D33)/('Sound Power'!$F33)))),DEGREES(ACOS(1-(1/'ModelParams Lw'!G$29*SQRT(0.5*1.2/'Sound Power'!$C33)*('Sound Power'!$B33/3600)/('Sound Power'!$D33)/('Sound Power'!$F33)))))</f>
        <v>#DIV/0!</v>
      </c>
      <c r="BX33" s="23" t="e">
        <f>IF(Calcul!$E38="SW",DEGREES(ACOS(1-(1/'ModelParams Lw'!H$25*SQRT(0.5*1.2/'Sound Power'!$C33)*('Sound Power'!$B33/3600)/('Sound Power'!$D33)/('Sound Power'!$F33)))),DEGREES(ACOS(1-(1/'ModelParams Lw'!H$29*SQRT(0.5*1.2/'Sound Power'!$C33)*('Sound Power'!$B33/3600)/('Sound Power'!$D33)/('Sound Power'!$F33)))))</f>
        <v>#DIV/0!</v>
      </c>
      <c r="BY33" s="23" t="e">
        <f>IF(Calcul!$E38="SW",DEGREES(ACOS(1-(1/'ModelParams Lw'!I$25*SQRT(0.5*1.2/'Sound Power'!$C33)*('Sound Power'!$B33/3600)/('Sound Power'!$D33)/('Sound Power'!$F33)))),DEGREES(ACOS(1-(1/'ModelParams Lw'!I$29*SQRT(0.5*1.2/'Sound Power'!$C33)*('Sound Power'!$B33/3600)/('Sound Power'!$D33)/('Sound Power'!$F33)))))</f>
        <v>#DIV/0!</v>
      </c>
      <c r="BZ33" s="23" t="e">
        <f>IF(Calcul!$E38="SW",DEGREES(ACOS(1-(1/'ModelParams Lw'!J$25*SQRT(0.5*1.2/'Sound Power'!$C33)*('Sound Power'!$B33/3600)/('Sound Power'!$D33)/('Sound Power'!$F33)))),DEGREES(ACOS(1-(1/'ModelParams Lw'!J$29*SQRT(0.5*1.2/'Sound Power'!$C33)*('Sound Power'!$B33/3600)/('Sound Power'!$D33)/('Sound Power'!$F33)))))</f>
        <v>#DIV/0!</v>
      </c>
      <c r="CA33" s="26" t="e">
        <f>IF(Calcul!$E38="SW",'ModelParams Lw'!C$22+'ModelParams Lw'!C$23*LOG('Sound Power'!$D33/'Sound Power'!$E33)+'ModelParams Lw'!C$24*LN('Sound Power'!BS33),IF('ModelParams Lw'!C$26+'ModelParams Lw'!C$27*LOG('Sound Power'!$D33/'Sound Power'!$E33)+'ModelParams Lw'!C$28*LN('Sound Power'!BS33)&lt;'ModelParams Lw'!C$22+'ModelParams Lw'!C$23*LOG('Sound Power'!$D33/'Sound Power'!$E33)+'ModelParams Lw'!C$24*LN('Sound Power'!BS33),'ModelParams Lw'!C$22+'ModelParams Lw'!C$23*LOG('Sound Power'!$D33/'Sound Power'!$E33)+'ModelParams Lw'!C$24*LN('Sound Power'!BS33),'ModelParams Lw'!C$26+'ModelParams Lw'!C$27*LOG('Sound Power'!$D33/'Sound Power'!$E33)+'ModelParams Lw'!C$28*LN('Sound Power'!BS33)))</f>
        <v>#DIV/0!</v>
      </c>
      <c r="CB33" s="26" t="e">
        <f>IF(Calcul!$E38="SW",'ModelParams Lw'!D$22+'ModelParams Lw'!D$23*LOG('Sound Power'!$D33/'Sound Power'!$E33)+'ModelParams Lw'!D$24*LN('Sound Power'!BT33),IF('ModelParams Lw'!D$26+'ModelParams Lw'!D$27*LOG('Sound Power'!$D33/'Sound Power'!$E33)+'ModelParams Lw'!D$28*LN('Sound Power'!BT33)&lt;'ModelParams Lw'!D$22+'ModelParams Lw'!D$23*LOG('Sound Power'!$D33/'Sound Power'!$E33)+'ModelParams Lw'!D$24*LN('Sound Power'!BT33),'ModelParams Lw'!D$22+'ModelParams Lw'!D$23*LOG('Sound Power'!$D33/'Sound Power'!$E33)+'ModelParams Lw'!D$24*LN('Sound Power'!BT33),'ModelParams Lw'!D$26+'ModelParams Lw'!D$27*LOG('Sound Power'!$D33/'Sound Power'!$E33)+'ModelParams Lw'!D$28*LN('Sound Power'!BT33)))</f>
        <v>#DIV/0!</v>
      </c>
      <c r="CC33" s="26" t="e">
        <f>IF(Calcul!$E38="SW",'ModelParams Lw'!E$22+'ModelParams Lw'!E$23*LOG('Sound Power'!$D33/'Sound Power'!$E33)+'ModelParams Lw'!E$24*LN('Sound Power'!BU33),IF('ModelParams Lw'!E$26+'ModelParams Lw'!E$27*LOG('Sound Power'!$D33/'Sound Power'!$E33)+'ModelParams Lw'!E$28*LN('Sound Power'!BU33)&lt;'ModelParams Lw'!E$22+'ModelParams Lw'!E$23*LOG('Sound Power'!$D33/'Sound Power'!$E33)+'ModelParams Lw'!E$24*LN('Sound Power'!BU33),'ModelParams Lw'!E$22+'ModelParams Lw'!E$23*LOG('Sound Power'!$D33/'Sound Power'!$E33)+'ModelParams Lw'!E$24*LN('Sound Power'!BU33),'ModelParams Lw'!E$26+'ModelParams Lw'!E$27*LOG('Sound Power'!$D33/'Sound Power'!$E33)+'ModelParams Lw'!E$28*LN('Sound Power'!BU33)))</f>
        <v>#DIV/0!</v>
      </c>
      <c r="CD33" s="26" t="e">
        <f>IF(Calcul!$E38="SW",'ModelParams Lw'!F$22+'ModelParams Lw'!F$23*LOG('Sound Power'!$D33/'Sound Power'!$E33)+'ModelParams Lw'!F$24*LN('Sound Power'!BV33),IF('ModelParams Lw'!F$26+'ModelParams Lw'!F$27*LOG('Sound Power'!$D33/'Sound Power'!$E33)+'ModelParams Lw'!F$28*LN('Sound Power'!BV33)&lt;'ModelParams Lw'!F$22+'ModelParams Lw'!F$23*LOG('Sound Power'!$D33/'Sound Power'!$E33)+'ModelParams Lw'!F$24*LN('Sound Power'!BV33),'ModelParams Lw'!F$22+'ModelParams Lw'!F$23*LOG('Sound Power'!$D33/'Sound Power'!$E33)+'ModelParams Lw'!F$24*LN('Sound Power'!BV33),'ModelParams Lw'!F$26+'ModelParams Lw'!F$27*LOG('Sound Power'!$D33/'Sound Power'!$E33)+'ModelParams Lw'!F$28*LN('Sound Power'!BV33)))</f>
        <v>#DIV/0!</v>
      </c>
      <c r="CE33" s="26" t="e">
        <f>IF(Calcul!$E38="SW",'ModelParams Lw'!G$22+'ModelParams Lw'!G$23*LOG('Sound Power'!$D33/'Sound Power'!$E33)+'ModelParams Lw'!G$24*LN('Sound Power'!BW33),IF('ModelParams Lw'!G$26+'ModelParams Lw'!G$27*LOG('Sound Power'!$D33/'Sound Power'!$E33)+'ModelParams Lw'!G$28*LN('Sound Power'!BW33)&lt;'ModelParams Lw'!G$22+'ModelParams Lw'!G$23*LOG('Sound Power'!$D33/'Sound Power'!$E33)+'ModelParams Lw'!G$24*LN('Sound Power'!BW33),'ModelParams Lw'!G$22+'ModelParams Lw'!G$23*LOG('Sound Power'!$D33/'Sound Power'!$E33)+'ModelParams Lw'!G$24*LN('Sound Power'!BW33),'ModelParams Lw'!G$26+'ModelParams Lw'!G$27*LOG('Sound Power'!$D33/'Sound Power'!$E33)+'ModelParams Lw'!G$28*LN('Sound Power'!BW33)))</f>
        <v>#DIV/0!</v>
      </c>
      <c r="CF33" s="26" t="e">
        <f>IF(Calcul!$E38="SW",'ModelParams Lw'!H$22+'ModelParams Lw'!H$23*LOG('Sound Power'!$D33/'Sound Power'!$E33)+'ModelParams Lw'!H$24*LN('Sound Power'!BX33),IF('ModelParams Lw'!H$26+'ModelParams Lw'!H$27*LOG('Sound Power'!$D33/'Sound Power'!$E33)+'ModelParams Lw'!H$28*LN('Sound Power'!BX33)&lt;'ModelParams Lw'!H$22+'ModelParams Lw'!H$23*LOG('Sound Power'!$D33/'Sound Power'!$E33)+'ModelParams Lw'!H$24*LN('Sound Power'!BX33),'ModelParams Lw'!H$22+'ModelParams Lw'!H$23*LOG('Sound Power'!$D33/'Sound Power'!$E33)+'ModelParams Lw'!H$24*LN('Sound Power'!BX33),'ModelParams Lw'!H$26+'ModelParams Lw'!H$27*LOG('Sound Power'!$D33/'Sound Power'!$E33)+'ModelParams Lw'!H$28*LN('Sound Power'!BX33)))</f>
        <v>#DIV/0!</v>
      </c>
      <c r="CG33" s="26" t="e">
        <f>IF(Calcul!$E38="SW",'ModelParams Lw'!I$22+'ModelParams Lw'!I$23*LOG('Sound Power'!$D33/'Sound Power'!$E33)+'ModelParams Lw'!I$24*LN('Sound Power'!BY33),IF('ModelParams Lw'!I$26+'ModelParams Lw'!I$27*LOG('Sound Power'!$D33/'Sound Power'!$E33)+'ModelParams Lw'!I$28*LN('Sound Power'!BY33)&lt;'ModelParams Lw'!I$22+'ModelParams Lw'!I$23*LOG('Sound Power'!$D33/'Sound Power'!$E33)+'ModelParams Lw'!I$24*LN('Sound Power'!BY33),'ModelParams Lw'!I$22+'ModelParams Lw'!I$23*LOG('Sound Power'!$D33/'Sound Power'!$E33)+'ModelParams Lw'!I$24*LN('Sound Power'!BY33),'ModelParams Lw'!I$26+'ModelParams Lw'!I$27*LOG('Sound Power'!$D33/'Sound Power'!$E33)+'ModelParams Lw'!I$28*LN('Sound Power'!BY33)))</f>
        <v>#DIV/0!</v>
      </c>
      <c r="CH33" s="26" t="e">
        <f>IF(Calcul!$E38="SW",'ModelParams Lw'!J$22+'ModelParams Lw'!J$23*LOG('Sound Power'!$D33/'Sound Power'!$E33)+'ModelParams Lw'!J$24*LN('Sound Power'!BZ33),IF('ModelParams Lw'!J$26+'ModelParams Lw'!J$27*LOG('Sound Power'!$D33/'Sound Power'!$E33)+'ModelParams Lw'!J$28*LN('Sound Power'!BZ33)&lt;'ModelParams Lw'!J$22+'ModelParams Lw'!J$23*LOG('Sound Power'!$D33/'Sound Power'!$E33)+'ModelParams Lw'!J$24*LN('Sound Power'!BZ33),'ModelParams Lw'!J$22+'ModelParams Lw'!J$23*LOG('Sound Power'!$D33/'Sound Power'!$E33)+'ModelParams Lw'!J$24*LN('Sound Power'!BZ33),'ModelParams Lw'!J$26+'ModelParams Lw'!J$27*LOG('Sound Power'!$D33/'Sound Power'!$E33)+'ModelParams Lw'!J$28*LN('Sound Power'!BZ33)))</f>
        <v>#DIV/0!</v>
      </c>
      <c r="CI33" s="26" t="e">
        <f t="shared" si="25"/>
        <v>#DIV/0!</v>
      </c>
      <c r="CJ33" s="26" t="e">
        <f t="shared" si="18"/>
        <v>#DIV/0!</v>
      </c>
      <c r="CK33" s="26" t="e">
        <f t="shared" si="19"/>
        <v>#DIV/0!</v>
      </c>
      <c r="CL33" s="26" t="e">
        <f t="shared" si="26"/>
        <v>#DIV/0!</v>
      </c>
      <c r="CM33" s="26" t="e">
        <f t="shared" si="20"/>
        <v>#DIV/0!</v>
      </c>
      <c r="CN33" s="26" t="e">
        <f t="shared" si="21"/>
        <v>#DIV/0!</v>
      </c>
      <c r="CO33" s="26" t="e">
        <f t="shared" si="22"/>
        <v>#DIV/0!</v>
      </c>
      <c r="CP33" s="26" t="e">
        <f t="shared" si="23"/>
        <v>#DIV/0!</v>
      </c>
      <c r="CQ33" s="26" t="e">
        <f>10*LOG10(IF(CI33="",0,POWER(10,((CI33+'ModelParams Lw'!$O$4)/10))) +IF(CJ33="",0,POWER(10,((CJ33+'ModelParams Lw'!$P$4)/10))) +IF(CK33="",0,POWER(10,((CK33+'ModelParams Lw'!$Q$4)/10))) +IF(CL33="",0,POWER(10,((CL33+'ModelParams Lw'!$R$4)/10))) +IF(CM33="",0,POWER(10,((CM33+'ModelParams Lw'!$S$4)/10))) +IF(CN33="",0,POWER(10,((CN33+'ModelParams Lw'!$T$4)/10))) +IF(CO33="",0,POWER(10,((CO33+'ModelParams Lw'!$U$4)/10)))+IF(CP33="",0,POWER(10,((CP33+'ModelParams Lw'!$V$4)/10))))</f>
        <v>#DIV/0!</v>
      </c>
      <c r="CR33" s="26" t="e">
        <f t="shared" si="24"/>
        <v>#DIV/0!</v>
      </c>
      <c r="CS33" s="26" t="e">
        <f>(CI33-'ModelParams Lw'!$O$10)/'ModelParams Lw'!$O$11</f>
        <v>#DIV/0!</v>
      </c>
      <c r="CT33" s="26" t="e">
        <f>(CJ33-'ModelParams Lw'!$P$10)/'ModelParams Lw'!$P$11</f>
        <v>#DIV/0!</v>
      </c>
      <c r="CU33" s="26" t="e">
        <f>(CK33-'ModelParams Lw'!$Q$10)/'ModelParams Lw'!$Q$11</f>
        <v>#DIV/0!</v>
      </c>
      <c r="CV33" s="26" t="e">
        <f>(CL33-'ModelParams Lw'!$R$10)/'ModelParams Lw'!$R$11</f>
        <v>#DIV/0!</v>
      </c>
      <c r="CW33" s="26" t="e">
        <f>(CM33-'ModelParams Lw'!$S$10)/'ModelParams Lw'!$S$11</f>
        <v>#DIV/0!</v>
      </c>
      <c r="CX33" s="26" t="e">
        <f>(CN33-'ModelParams Lw'!$T$10)/'ModelParams Lw'!$T$11</f>
        <v>#DIV/0!</v>
      </c>
      <c r="CY33" s="26" t="e">
        <f>(CO33-'ModelParams Lw'!$U$10)/'ModelParams Lw'!$U$11</f>
        <v>#DIV/0!</v>
      </c>
      <c r="CZ33" s="26" t="e">
        <f>(CP33-'ModelParams Lw'!$V$10)/'ModelParams Lw'!$V$11</f>
        <v>#DIV/0!</v>
      </c>
    </row>
    <row r="34" spans="1:104" x14ac:dyDescent="0.2">
      <c r="A34" s="13">
        <f>Calcul!A39</f>
        <v>0</v>
      </c>
      <c r="B34" s="13">
        <f t="shared" si="2"/>
        <v>0</v>
      </c>
      <c r="C34" s="13">
        <f>Calcul!B39</f>
        <v>0</v>
      </c>
      <c r="D34" s="13">
        <f>Calcul!C39/1000</f>
        <v>0</v>
      </c>
      <c r="E34" s="13">
        <f>Calcul!D39/1000</f>
        <v>0</v>
      </c>
      <c r="F34" s="13">
        <f t="shared" si="3"/>
        <v>0</v>
      </c>
      <c r="G34" s="23" t="e">
        <f>DEGREES(ACOS(1-(1/'ModelParams Lw'!B$15*SQRT(0.5*1.2/'Sound Power'!$C34)*('Sound Power'!$B34/3600)/('Sound Power'!$D34)/('Sound Power'!$F34))))</f>
        <v>#DIV/0!</v>
      </c>
      <c r="H34" s="23" t="e">
        <f>DEGREES(ACOS(1-(1/'ModelParams Lw'!C$15*SQRT(0.5*1.2/'Sound Power'!$C34)*('Sound Power'!$B34/3600)/('Sound Power'!$D34)/('Sound Power'!$F34))))</f>
        <v>#DIV/0!</v>
      </c>
      <c r="I34" s="23" t="e">
        <f>DEGREES(ACOS(1-(1/'ModelParams Lw'!D$15*SQRT(0.5*1.2/'Sound Power'!$C34)*('Sound Power'!$B34/3600)/('Sound Power'!$D34)/('Sound Power'!$F34))))</f>
        <v>#DIV/0!</v>
      </c>
      <c r="J34" s="23" t="e">
        <f>DEGREES(ACOS(1-(1/'ModelParams Lw'!E$15*SQRT(0.5*1.2/'Sound Power'!$C34)*('Sound Power'!$B34/3600)/('Sound Power'!$D34)/('Sound Power'!$F34))))</f>
        <v>#DIV/0!</v>
      </c>
      <c r="K34" s="23" t="e">
        <f>DEGREES(ACOS(1-(1/'ModelParams Lw'!F$15*SQRT(0.5*1.2/'Sound Power'!$C34)*('Sound Power'!$B34/3600)/('Sound Power'!$D34)/('Sound Power'!$F34))))</f>
        <v>#DIV/0!</v>
      </c>
      <c r="L34" s="23" t="e">
        <f>DEGREES(ACOS(1-(1/'ModelParams Lw'!G$15*SQRT(0.5*1.2/'Sound Power'!$C34)*('Sound Power'!$B34/3600)/('Sound Power'!$D34)/('Sound Power'!$F34))))</f>
        <v>#DIV/0!</v>
      </c>
      <c r="M34" s="23" t="e">
        <f>DEGREES(ACOS(1-(1/'ModelParams Lw'!H$15*SQRT(0.5*1.2/'Sound Power'!$C34)*('Sound Power'!$B34/3600)/('Sound Power'!$D34)/('Sound Power'!$F34))))</f>
        <v>#DIV/0!</v>
      </c>
      <c r="N34" s="23" t="e">
        <f>DEGREES(ACOS(1-(1/'ModelParams Lw'!I$15*SQRT(0.5*1.2/'Sound Power'!$C34)*('Sound Power'!$B34/3600)/('Sound Power'!$D34)/('Sound Power'!$F34))))</f>
        <v>#DIV/0!</v>
      </c>
      <c r="O34" s="26" t="e">
        <f>('ModelParams Lw'!B$4*LN('Sound Power'!G34)/(1+EXP(-('Sound Power'!$D34*1000+'ModelParams Lw'!B$6)/'ModelParams Lw'!B$7))+'ModelParams Lw'!B$5)*LN('Sound Power'!$B34)-('ModelParams Lw'!B$8+'ModelParams Lw'!B$9*$D34+'ModelParams Lw'!B$10*'Sound Power'!$F34^'ModelParams Lw'!B$14+'ModelParams Lw'!B$11*LN('Sound Power'!G34)+'ModelParams Lw'!B$12*'Sound Power'!$D34*'Sound Power'!$F34+'ModelParams Lw'!B$13*'Sound Power'!$D34*LN('Sound Power'!G34))</f>
        <v>#DIV/0!</v>
      </c>
      <c r="P34" s="26" t="e">
        <f>('ModelParams Lw'!C$4*LN('Sound Power'!H34)/(1+EXP(-('Sound Power'!$D34*1000+'ModelParams Lw'!C$6)/'ModelParams Lw'!C$7))+'ModelParams Lw'!C$5)*LN('Sound Power'!$B34)-('ModelParams Lw'!C$8+'ModelParams Lw'!C$9*$D34+'ModelParams Lw'!C$10*'Sound Power'!$F34^'ModelParams Lw'!C$14+'ModelParams Lw'!C$11*LN('Sound Power'!H34)+'ModelParams Lw'!C$12*'Sound Power'!$D34*'Sound Power'!$F34+'ModelParams Lw'!C$13*'Sound Power'!$D34*LN('Sound Power'!H34))</f>
        <v>#DIV/0!</v>
      </c>
      <c r="Q34" s="26" t="e">
        <f>('ModelParams Lw'!D$4*LN('Sound Power'!I34)/(1+EXP(-('Sound Power'!$D34*1000+'ModelParams Lw'!D$6)/'ModelParams Lw'!D$7))+'ModelParams Lw'!D$5)*LN('Sound Power'!$B34)-('ModelParams Lw'!D$8+'ModelParams Lw'!D$9*$D34+'ModelParams Lw'!D$10*'Sound Power'!$F34^'ModelParams Lw'!D$14+'ModelParams Lw'!D$11*LN('Sound Power'!I34)+'ModelParams Lw'!D$12*'Sound Power'!$D34*'Sound Power'!$F34+'ModelParams Lw'!D$13*'Sound Power'!$D34*LN('Sound Power'!I34))</f>
        <v>#DIV/0!</v>
      </c>
      <c r="R34" s="26" t="e">
        <f>('ModelParams Lw'!E$4*LN('Sound Power'!J34)/(1+EXP(-('Sound Power'!$D34*1000+'ModelParams Lw'!E$6)/'ModelParams Lw'!E$7))+'ModelParams Lw'!E$5)*LN('Sound Power'!$B34)-('ModelParams Lw'!E$8+'ModelParams Lw'!E$9*$D34+'ModelParams Lw'!E$10*'Sound Power'!$F34^'ModelParams Lw'!E$14+'ModelParams Lw'!E$11*LN('Sound Power'!J34)+'ModelParams Lw'!E$12*'Sound Power'!$D34*'Sound Power'!$F34+'ModelParams Lw'!E$13*'Sound Power'!$D34*LN('Sound Power'!J34))</f>
        <v>#DIV/0!</v>
      </c>
      <c r="S34" s="26" t="e">
        <f>('ModelParams Lw'!F$4*LN('Sound Power'!K34)/(1+EXP(-('Sound Power'!$D34*1000+'ModelParams Lw'!F$6)/'ModelParams Lw'!F$7))+'ModelParams Lw'!F$5)*LN('Sound Power'!$B34)-('ModelParams Lw'!F$8+'ModelParams Lw'!F$9*$D34+'ModelParams Lw'!F$10*'Sound Power'!$F34^'ModelParams Lw'!F$14+'ModelParams Lw'!F$11*LN('Sound Power'!K34)+'ModelParams Lw'!F$12*'Sound Power'!$D34*'Sound Power'!$F34+'ModelParams Lw'!F$13*'Sound Power'!$D34*LN('Sound Power'!K34))</f>
        <v>#DIV/0!</v>
      </c>
      <c r="T34" s="26" t="e">
        <f>('ModelParams Lw'!G$4*LN('Sound Power'!L34)/(1+EXP(-('Sound Power'!$D34*1000+'ModelParams Lw'!G$6)/'ModelParams Lw'!G$7))+'ModelParams Lw'!G$5)*LN('Sound Power'!$B34)-('ModelParams Lw'!G$8+'ModelParams Lw'!G$9*$D34+'ModelParams Lw'!G$10*'Sound Power'!$F34^'ModelParams Lw'!G$14+'ModelParams Lw'!G$11*LN('Sound Power'!L34)+'ModelParams Lw'!G$12*'Sound Power'!$D34*'Sound Power'!$F34+'ModelParams Lw'!G$13*'Sound Power'!$D34*LN('Sound Power'!L34))</f>
        <v>#DIV/0!</v>
      </c>
      <c r="U34" s="26" t="e">
        <f>('ModelParams Lw'!H$4*LN('Sound Power'!M34)/(1+EXP(-('Sound Power'!$D34*1000+'ModelParams Lw'!H$6)/'ModelParams Lw'!H$7))+'ModelParams Lw'!H$5)*LN('Sound Power'!$B34)-('ModelParams Lw'!H$8+'ModelParams Lw'!H$9*$D34+'ModelParams Lw'!H$10*'Sound Power'!$F34^'ModelParams Lw'!H$14+'ModelParams Lw'!H$11*LN('Sound Power'!M34)+'ModelParams Lw'!H$12*'Sound Power'!$D34*'Sound Power'!$F34+'ModelParams Lw'!H$13*'Sound Power'!$D34*LN('Sound Power'!M34))</f>
        <v>#DIV/0!</v>
      </c>
      <c r="V34" s="26" t="e">
        <f>('ModelParams Lw'!I$4*LN('Sound Power'!N34)/(1+EXP(-('Sound Power'!$D34*1000+'ModelParams Lw'!I$6)/'ModelParams Lw'!I$7))+'ModelParams Lw'!I$5)*LN('Sound Power'!$B34)-('ModelParams Lw'!I$8+'ModelParams Lw'!I$9*$D34+'ModelParams Lw'!I$10*'Sound Power'!$F34^'ModelParams Lw'!I$14+'ModelParams Lw'!I$11*LN('Sound Power'!N34)+'ModelParams Lw'!I$12*'Sound Power'!$D34*'Sound Power'!$F34+'ModelParams Lw'!I$13*'Sound Power'!$D34*LN('Sound Power'!N34))</f>
        <v>#DIV/0!</v>
      </c>
      <c r="W34" s="26" t="e">
        <f>10*LOG10(IF(O34="",0,POWER(10,((O34+'ModelParams Lw'!$O$4)/10))) +IF(P34="",0,POWER(10,((P34+'ModelParams Lw'!$P$4)/10))) +IF(Q34="",0,POWER(10,((Q34+'ModelParams Lw'!$Q$4)/10))) +IF(R34="",0,POWER(10,((R34+'ModelParams Lw'!$R$4)/10))) +IF(S34="",0,POWER(10,((S34+'ModelParams Lw'!$S$4)/10))) +IF(T34="",0,POWER(10,((T34+'ModelParams Lw'!$T$4)/10))) +IF(U34="",0,POWER(10,((U34+'ModelParams Lw'!$U$4)/10)))+IF(V34="",0,POWER(10,((V34+'ModelParams Lw'!$V$4)/10))))</f>
        <v>#DIV/0!</v>
      </c>
      <c r="X34" s="26" t="e">
        <f t="shared" si="4"/>
        <v>#DIV/0!</v>
      </c>
      <c r="Y34" s="26" t="e">
        <f>(O34-'ModelParams Lw'!O$10)/'ModelParams Lw'!O$11</f>
        <v>#DIV/0!</v>
      </c>
      <c r="Z34" s="26" t="e">
        <f>(P34-'ModelParams Lw'!P$10)/'ModelParams Lw'!P$11</f>
        <v>#DIV/0!</v>
      </c>
      <c r="AA34" s="26" t="e">
        <f>(Q34-'ModelParams Lw'!Q$10)/'ModelParams Lw'!Q$11</f>
        <v>#DIV/0!</v>
      </c>
      <c r="AB34" s="26" t="e">
        <f>(R34-'ModelParams Lw'!R$10)/'ModelParams Lw'!R$11</f>
        <v>#DIV/0!</v>
      </c>
      <c r="AC34" s="26" t="e">
        <f>(S34-'ModelParams Lw'!S$10)/'ModelParams Lw'!S$11</f>
        <v>#DIV/0!</v>
      </c>
      <c r="AD34" s="26" t="e">
        <f>(T34-'ModelParams Lw'!T$10)/'ModelParams Lw'!T$11</f>
        <v>#DIV/0!</v>
      </c>
      <c r="AE34" s="26" t="e">
        <f>(U34-'ModelParams Lw'!U$10)/'ModelParams Lw'!U$11</f>
        <v>#DIV/0!</v>
      </c>
      <c r="AF34" s="26" t="e">
        <f>(V34-'ModelParams Lw'!V$10)/'ModelParams Lw'!V$11</f>
        <v>#DIV/0!</v>
      </c>
      <c r="AG34" s="26" t="e">
        <f t="shared" si="5"/>
        <v>#DIV/0!</v>
      </c>
      <c r="AH34" s="26" t="e">
        <f>VLOOKUP(D34*1000,'ModelParams Lw'!$A$38:$D$58,4)</f>
        <v>#N/A</v>
      </c>
      <c r="AI34" s="56" t="e">
        <f>VLOOKUP(D34*1000,'ModelParams Lw'!$A$38:$D$58,2)</f>
        <v>#N/A</v>
      </c>
      <c r="AJ34" s="46" t="e">
        <f t="shared" si="6"/>
        <v>#DIV/0!</v>
      </c>
      <c r="AK34" s="26" t="e">
        <f t="shared" si="7"/>
        <v>#VALUE!</v>
      </c>
      <c r="AL34" s="26" t="e">
        <f>IF($AI34=100,'ModelParams Lw'!R$35*'Sound Power'!$AH34^2+'ModelParams Lw'!R$36*'Sound Power'!$AH34+'ModelParams Lw'!R$37,IF($AI34=150,'ModelParams Lw'!R$38*'Sound Power'!$AH34^2+'ModelParams Lw'!R$39*'Sound Power'!$AH34+'ModelParams Lw'!R$40,'ModelParams Lw'!R$41*'Sound Power'!$AH34^2+'ModelParams Lw'!R$42*'Sound Power'!$AH34+'ModelParams Lw'!R$43))</f>
        <v>#N/A</v>
      </c>
      <c r="AM34" s="26" t="e">
        <f>IF($AI34=100,'ModelParams Lw'!S$35*'Sound Power'!$AH34^2+'ModelParams Lw'!S$36*'Sound Power'!$AH34+'ModelParams Lw'!S$37,IF($AI34=150,'ModelParams Lw'!S$38*'Sound Power'!$AH34^2+'ModelParams Lw'!S$39*'Sound Power'!$AH34+'ModelParams Lw'!S$40,'ModelParams Lw'!S$41*'Sound Power'!$AH34^2+'ModelParams Lw'!S$42*'Sound Power'!$AH34+'ModelParams Lw'!S$43))</f>
        <v>#N/A</v>
      </c>
      <c r="AN34" s="26" t="e">
        <f>IF($AI34=100,'ModelParams Lw'!T$35*'Sound Power'!$AH34^2+'ModelParams Lw'!T$36*'Sound Power'!$AH34+'ModelParams Lw'!T$37,IF($AI34=150,'ModelParams Lw'!T$38*'Sound Power'!$AH34^2+'ModelParams Lw'!T$39*'Sound Power'!$AH34+'ModelParams Lw'!T$40,'ModelParams Lw'!T$41*'Sound Power'!$AH34^2+'ModelParams Lw'!T$42*'Sound Power'!$AH34+'ModelParams Lw'!T$43))</f>
        <v>#N/A</v>
      </c>
      <c r="AO34" s="26" t="e">
        <f>IF($AI34=100,'ModelParams Lw'!U$35*'Sound Power'!$AH34^2+'ModelParams Lw'!U$36*'Sound Power'!$AH34+'ModelParams Lw'!U$37,IF($AI34=150,'ModelParams Lw'!U$38*'Sound Power'!$AH34^2+'ModelParams Lw'!U$39*'Sound Power'!$AH34+'ModelParams Lw'!U$40,'ModelParams Lw'!U$41*'Sound Power'!$AH34^2+'ModelParams Lw'!U$42*'Sound Power'!$AH34+'ModelParams Lw'!U$43))</f>
        <v>#N/A</v>
      </c>
      <c r="AP34" s="26" t="e">
        <f>IF($AI34=100,'ModelParams Lw'!V$35*'Sound Power'!$AH34^2+'ModelParams Lw'!V$36*'Sound Power'!$AH34+'ModelParams Lw'!V$37,IF($AI34=150,'ModelParams Lw'!V$38*'Sound Power'!$AH34^2+'ModelParams Lw'!V$39*'Sound Power'!$AH34+'ModelParams Lw'!V$40,'ModelParams Lw'!V$41*'Sound Power'!$AH34^2+'ModelParams Lw'!V$42*'Sound Power'!$AH34+'ModelParams Lw'!V$43))</f>
        <v>#N/A</v>
      </c>
      <c r="AQ34" s="26" t="e">
        <f>IF($AI34=100,'ModelParams Lw'!W$35*'Sound Power'!$AH34^2+'ModelParams Lw'!W$36*'Sound Power'!$AH34+'ModelParams Lw'!W$37,IF($AI34=150,'ModelParams Lw'!W$38*'Sound Power'!$AH34^2+'ModelParams Lw'!W$39*'Sound Power'!$AH34+'ModelParams Lw'!W$40,'ModelParams Lw'!W$41*'Sound Power'!$AH34^2+'ModelParams Lw'!W$42*'Sound Power'!$AH34+'ModelParams Lw'!W$43))</f>
        <v>#N/A</v>
      </c>
      <c r="AR34" s="26" t="e">
        <f t="shared" si="8"/>
        <v>#VALUE!</v>
      </c>
      <c r="AS34" s="26" t="e">
        <f>IF(26.83*LN($AJ34)-11.791-'ModelParams Lw'!B$35&lt;0,0,26.83*LN($AJ34)-11.791-'ModelParams Lw'!B$35)</f>
        <v>#DIV/0!</v>
      </c>
      <c r="AT34" s="26" t="e">
        <f>IF(26.83*LN($AJ34)-11.791-'ModelParams Lw'!C$35&lt;0,0,26.83*LN($AJ34)-11.791-'ModelParams Lw'!C$35)</f>
        <v>#DIV/0!</v>
      </c>
      <c r="AU34" s="26" t="e">
        <f>IF(26.83*LN($AJ34)-11.791-'ModelParams Lw'!D$35&lt;0,0,26.83*LN($AJ34)-11.791-'ModelParams Lw'!D$35)</f>
        <v>#DIV/0!</v>
      </c>
      <c r="AV34" s="26" t="e">
        <f>IF(26.83*LN($AJ34)-11.791-'ModelParams Lw'!E$35&lt;0,0,26.83*LN($AJ34)-11.791-'ModelParams Lw'!E$35)</f>
        <v>#DIV/0!</v>
      </c>
      <c r="AW34" s="26" t="e">
        <f>IF(26.83*LN($AJ34)-11.791-'ModelParams Lw'!F$35&lt;0,0,26.83*LN($AJ34)-11.791-'ModelParams Lw'!F$35)</f>
        <v>#DIV/0!</v>
      </c>
      <c r="AX34" s="26" t="e">
        <f>IF(26.83*LN($AJ34)-11.791-'ModelParams Lw'!G$35&lt;0,0,26.83*LN($AJ34)-11.791-'ModelParams Lw'!G$35)</f>
        <v>#DIV/0!</v>
      </c>
      <c r="AY34" s="26" t="e">
        <f>IF(26.83*LN($AJ34)-11.791-'ModelParams Lw'!H$35&lt;0,0,26.83*LN($AJ34)-11.791-'ModelParams Lw'!H$35)</f>
        <v>#DIV/0!</v>
      </c>
      <c r="AZ34" s="26" t="e">
        <f>IF(26.83*LN($AJ34)-11.791-'ModelParams Lw'!I$35&lt;0,0,26.83*LN($AJ34)-11.791-'ModelParams Lw'!I$35)</f>
        <v>#DIV/0!</v>
      </c>
      <c r="BA34" s="26" t="e">
        <f t="shared" si="9"/>
        <v>#DIV/0!</v>
      </c>
      <c r="BB34" s="26" t="e">
        <f t="shared" si="10"/>
        <v>#DIV/0!</v>
      </c>
      <c r="BC34" s="26" t="e">
        <f t="shared" si="11"/>
        <v>#DIV/0!</v>
      </c>
      <c r="BD34" s="26" t="e">
        <f t="shared" si="12"/>
        <v>#DIV/0!</v>
      </c>
      <c r="BE34" s="26" t="e">
        <f t="shared" si="13"/>
        <v>#DIV/0!</v>
      </c>
      <c r="BF34" s="26" t="e">
        <f t="shared" si="14"/>
        <v>#DIV/0!</v>
      </c>
      <c r="BG34" s="26" t="e">
        <f t="shared" si="15"/>
        <v>#DIV/0!</v>
      </c>
      <c r="BH34" s="26" t="e">
        <f t="shared" si="16"/>
        <v>#DIV/0!</v>
      </c>
      <c r="BI34" s="26" t="e">
        <f>10*LOG10(IF(BA34="",0,POWER(10,((BA34+'ModelParams Lw'!$O$4)/10))) +IF(BB34="",0,POWER(10,((BB34+'ModelParams Lw'!$P$4)/10))) +IF(BC34="",0,POWER(10,((BC34+'ModelParams Lw'!$Q$4)/10))) +IF(BD34="",0,POWER(10,((BD34+'ModelParams Lw'!$R$4)/10))) +IF(BE34="",0,POWER(10,((BE34+'ModelParams Lw'!$S$4)/10))) +IF(BF34="",0,POWER(10,((BF34+'ModelParams Lw'!$T$4)/10))) +IF(BG34="",0,POWER(10,((BG34+'ModelParams Lw'!$U$4)/10)))+IF(BH34="",0,POWER(10,((BH34+'ModelParams Lw'!$V$4)/10))))</f>
        <v>#DIV/0!</v>
      </c>
      <c r="BJ34" s="26" t="e">
        <f t="shared" si="17"/>
        <v>#DIV/0!</v>
      </c>
      <c r="BK34" s="26" t="e">
        <f>(BA34-'ModelParams Lw'!O$10)/'ModelParams Lw'!O$11</f>
        <v>#DIV/0!</v>
      </c>
      <c r="BL34" s="26" t="e">
        <f>(BB34-'ModelParams Lw'!P$10)/'ModelParams Lw'!P$11</f>
        <v>#DIV/0!</v>
      </c>
      <c r="BM34" s="26" t="e">
        <f>(BC34-'ModelParams Lw'!Q$10)/'ModelParams Lw'!Q$11</f>
        <v>#DIV/0!</v>
      </c>
      <c r="BN34" s="26" t="e">
        <f>(BD34-'ModelParams Lw'!R$10)/'ModelParams Lw'!R$11</f>
        <v>#DIV/0!</v>
      </c>
      <c r="BO34" s="26" t="e">
        <f>(BE34-'ModelParams Lw'!S$10)/'ModelParams Lw'!S$11</f>
        <v>#DIV/0!</v>
      </c>
      <c r="BP34" s="26" t="e">
        <f>(BF34-'ModelParams Lw'!T$10)/'ModelParams Lw'!T$11</f>
        <v>#DIV/0!</v>
      </c>
      <c r="BQ34" s="26" t="e">
        <f>(BG34-'ModelParams Lw'!U$10)/'ModelParams Lw'!U$11</f>
        <v>#DIV/0!</v>
      </c>
      <c r="BR34" s="26" t="e">
        <f>(BH34-'ModelParams Lw'!V$10)/'ModelParams Lw'!V$11</f>
        <v>#DIV/0!</v>
      </c>
      <c r="BS34" s="23" t="e">
        <f>IF(Calcul!$E39="SW",DEGREES(ACOS(1-(1/'ModelParams Lw'!C$25*SQRT(0.5*1.2/'Sound Power'!$C34)*('Sound Power'!$B34/3600)/('Sound Power'!$D34)/('Sound Power'!$F34)))),DEGREES(ACOS(1-(1/'ModelParams Lw'!C$29*SQRT(0.5*1.2/'Sound Power'!$C34)*('Sound Power'!$B34/3600)/('Sound Power'!$D34)/('Sound Power'!$F34)))))</f>
        <v>#DIV/0!</v>
      </c>
      <c r="BT34" s="23" t="e">
        <f>IF(Calcul!$E39="SW",DEGREES(ACOS(1-(1/'ModelParams Lw'!D$25*SQRT(0.5*1.2/'Sound Power'!$C34)*('Sound Power'!$B34/3600)/('Sound Power'!$D34)/('Sound Power'!$F34)))),DEGREES(ACOS(1-(1/'ModelParams Lw'!D$29*SQRT(0.5*1.2/'Sound Power'!$C34)*('Sound Power'!$B34/3600)/('Sound Power'!$D34)/('Sound Power'!$F34)))))</f>
        <v>#DIV/0!</v>
      </c>
      <c r="BU34" s="23" t="e">
        <f>IF(Calcul!$E39="SW",DEGREES(ACOS(1-(1/'ModelParams Lw'!E$25*SQRT(0.5*1.2/'Sound Power'!$C34)*('Sound Power'!$B34/3600)/('Sound Power'!$D34)/('Sound Power'!$F34)))),DEGREES(ACOS(1-(1/'ModelParams Lw'!E$29*SQRT(0.5*1.2/'Sound Power'!$C34)*('Sound Power'!$B34/3600)/('Sound Power'!$D34)/('Sound Power'!$F34)))))</f>
        <v>#DIV/0!</v>
      </c>
      <c r="BV34" s="23" t="e">
        <f>IF(Calcul!$E39="SW",DEGREES(ACOS(1-(1/'ModelParams Lw'!F$25*SQRT(0.5*1.2/'Sound Power'!$C34)*('Sound Power'!$B34/3600)/('Sound Power'!$D34)/('Sound Power'!$F34)))),DEGREES(ACOS(1-(1/'ModelParams Lw'!F$29*SQRT(0.5*1.2/'Sound Power'!$C34)*('Sound Power'!$B34/3600)/('Sound Power'!$D34)/('Sound Power'!$F34)))))</f>
        <v>#DIV/0!</v>
      </c>
      <c r="BW34" s="23" t="e">
        <f>IF(Calcul!$E39="SW",DEGREES(ACOS(1-(1/'ModelParams Lw'!G$25*SQRT(0.5*1.2/'Sound Power'!$C34)*('Sound Power'!$B34/3600)/('Sound Power'!$D34)/('Sound Power'!$F34)))),DEGREES(ACOS(1-(1/'ModelParams Lw'!G$29*SQRT(0.5*1.2/'Sound Power'!$C34)*('Sound Power'!$B34/3600)/('Sound Power'!$D34)/('Sound Power'!$F34)))))</f>
        <v>#DIV/0!</v>
      </c>
      <c r="BX34" s="23" t="e">
        <f>IF(Calcul!$E39="SW",DEGREES(ACOS(1-(1/'ModelParams Lw'!H$25*SQRT(0.5*1.2/'Sound Power'!$C34)*('Sound Power'!$B34/3600)/('Sound Power'!$D34)/('Sound Power'!$F34)))),DEGREES(ACOS(1-(1/'ModelParams Lw'!H$29*SQRT(0.5*1.2/'Sound Power'!$C34)*('Sound Power'!$B34/3600)/('Sound Power'!$D34)/('Sound Power'!$F34)))))</f>
        <v>#DIV/0!</v>
      </c>
      <c r="BY34" s="23" t="e">
        <f>IF(Calcul!$E39="SW",DEGREES(ACOS(1-(1/'ModelParams Lw'!I$25*SQRT(0.5*1.2/'Sound Power'!$C34)*('Sound Power'!$B34/3600)/('Sound Power'!$D34)/('Sound Power'!$F34)))),DEGREES(ACOS(1-(1/'ModelParams Lw'!I$29*SQRT(0.5*1.2/'Sound Power'!$C34)*('Sound Power'!$B34/3600)/('Sound Power'!$D34)/('Sound Power'!$F34)))))</f>
        <v>#DIV/0!</v>
      </c>
      <c r="BZ34" s="23" t="e">
        <f>IF(Calcul!$E39="SW",DEGREES(ACOS(1-(1/'ModelParams Lw'!J$25*SQRT(0.5*1.2/'Sound Power'!$C34)*('Sound Power'!$B34/3600)/('Sound Power'!$D34)/('Sound Power'!$F34)))),DEGREES(ACOS(1-(1/'ModelParams Lw'!J$29*SQRT(0.5*1.2/'Sound Power'!$C34)*('Sound Power'!$B34/3600)/('Sound Power'!$D34)/('Sound Power'!$F34)))))</f>
        <v>#DIV/0!</v>
      </c>
      <c r="CA34" s="26" t="e">
        <f>IF(Calcul!$E39="SW",'ModelParams Lw'!C$22+'ModelParams Lw'!C$23*LOG('Sound Power'!$D34/'Sound Power'!$E34)+'ModelParams Lw'!C$24*LN('Sound Power'!BS34),IF('ModelParams Lw'!C$26+'ModelParams Lw'!C$27*LOG('Sound Power'!$D34/'Sound Power'!$E34)+'ModelParams Lw'!C$28*LN('Sound Power'!BS34)&lt;'ModelParams Lw'!C$22+'ModelParams Lw'!C$23*LOG('Sound Power'!$D34/'Sound Power'!$E34)+'ModelParams Lw'!C$24*LN('Sound Power'!BS34),'ModelParams Lw'!C$22+'ModelParams Lw'!C$23*LOG('Sound Power'!$D34/'Sound Power'!$E34)+'ModelParams Lw'!C$24*LN('Sound Power'!BS34),'ModelParams Lw'!C$26+'ModelParams Lw'!C$27*LOG('Sound Power'!$D34/'Sound Power'!$E34)+'ModelParams Lw'!C$28*LN('Sound Power'!BS34)))</f>
        <v>#DIV/0!</v>
      </c>
      <c r="CB34" s="26" t="e">
        <f>IF(Calcul!$E39="SW",'ModelParams Lw'!D$22+'ModelParams Lw'!D$23*LOG('Sound Power'!$D34/'Sound Power'!$E34)+'ModelParams Lw'!D$24*LN('Sound Power'!BT34),IF('ModelParams Lw'!D$26+'ModelParams Lw'!D$27*LOG('Sound Power'!$D34/'Sound Power'!$E34)+'ModelParams Lw'!D$28*LN('Sound Power'!BT34)&lt;'ModelParams Lw'!D$22+'ModelParams Lw'!D$23*LOG('Sound Power'!$D34/'Sound Power'!$E34)+'ModelParams Lw'!D$24*LN('Sound Power'!BT34),'ModelParams Lw'!D$22+'ModelParams Lw'!D$23*LOG('Sound Power'!$D34/'Sound Power'!$E34)+'ModelParams Lw'!D$24*LN('Sound Power'!BT34),'ModelParams Lw'!D$26+'ModelParams Lw'!D$27*LOG('Sound Power'!$D34/'Sound Power'!$E34)+'ModelParams Lw'!D$28*LN('Sound Power'!BT34)))</f>
        <v>#DIV/0!</v>
      </c>
      <c r="CC34" s="26" t="e">
        <f>IF(Calcul!$E39="SW",'ModelParams Lw'!E$22+'ModelParams Lw'!E$23*LOG('Sound Power'!$D34/'Sound Power'!$E34)+'ModelParams Lw'!E$24*LN('Sound Power'!BU34),IF('ModelParams Lw'!E$26+'ModelParams Lw'!E$27*LOG('Sound Power'!$D34/'Sound Power'!$E34)+'ModelParams Lw'!E$28*LN('Sound Power'!BU34)&lt;'ModelParams Lw'!E$22+'ModelParams Lw'!E$23*LOG('Sound Power'!$D34/'Sound Power'!$E34)+'ModelParams Lw'!E$24*LN('Sound Power'!BU34),'ModelParams Lw'!E$22+'ModelParams Lw'!E$23*LOG('Sound Power'!$D34/'Sound Power'!$E34)+'ModelParams Lw'!E$24*LN('Sound Power'!BU34),'ModelParams Lw'!E$26+'ModelParams Lw'!E$27*LOG('Sound Power'!$D34/'Sound Power'!$E34)+'ModelParams Lw'!E$28*LN('Sound Power'!BU34)))</f>
        <v>#DIV/0!</v>
      </c>
      <c r="CD34" s="26" t="e">
        <f>IF(Calcul!$E39="SW",'ModelParams Lw'!F$22+'ModelParams Lw'!F$23*LOG('Sound Power'!$D34/'Sound Power'!$E34)+'ModelParams Lw'!F$24*LN('Sound Power'!BV34),IF('ModelParams Lw'!F$26+'ModelParams Lw'!F$27*LOG('Sound Power'!$D34/'Sound Power'!$E34)+'ModelParams Lw'!F$28*LN('Sound Power'!BV34)&lt;'ModelParams Lw'!F$22+'ModelParams Lw'!F$23*LOG('Sound Power'!$D34/'Sound Power'!$E34)+'ModelParams Lw'!F$24*LN('Sound Power'!BV34),'ModelParams Lw'!F$22+'ModelParams Lw'!F$23*LOG('Sound Power'!$D34/'Sound Power'!$E34)+'ModelParams Lw'!F$24*LN('Sound Power'!BV34),'ModelParams Lw'!F$26+'ModelParams Lw'!F$27*LOG('Sound Power'!$D34/'Sound Power'!$E34)+'ModelParams Lw'!F$28*LN('Sound Power'!BV34)))</f>
        <v>#DIV/0!</v>
      </c>
      <c r="CE34" s="26" t="e">
        <f>IF(Calcul!$E39="SW",'ModelParams Lw'!G$22+'ModelParams Lw'!G$23*LOG('Sound Power'!$D34/'Sound Power'!$E34)+'ModelParams Lw'!G$24*LN('Sound Power'!BW34),IF('ModelParams Lw'!G$26+'ModelParams Lw'!G$27*LOG('Sound Power'!$D34/'Sound Power'!$E34)+'ModelParams Lw'!G$28*LN('Sound Power'!BW34)&lt;'ModelParams Lw'!G$22+'ModelParams Lw'!G$23*LOG('Sound Power'!$D34/'Sound Power'!$E34)+'ModelParams Lw'!G$24*LN('Sound Power'!BW34),'ModelParams Lw'!G$22+'ModelParams Lw'!G$23*LOG('Sound Power'!$D34/'Sound Power'!$E34)+'ModelParams Lw'!G$24*LN('Sound Power'!BW34),'ModelParams Lw'!G$26+'ModelParams Lw'!G$27*LOG('Sound Power'!$D34/'Sound Power'!$E34)+'ModelParams Lw'!G$28*LN('Sound Power'!BW34)))</f>
        <v>#DIV/0!</v>
      </c>
      <c r="CF34" s="26" t="e">
        <f>IF(Calcul!$E39="SW",'ModelParams Lw'!H$22+'ModelParams Lw'!H$23*LOG('Sound Power'!$D34/'Sound Power'!$E34)+'ModelParams Lw'!H$24*LN('Sound Power'!BX34),IF('ModelParams Lw'!H$26+'ModelParams Lw'!H$27*LOG('Sound Power'!$D34/'Sound Power'!$E34)+'ModelParams Lw'!H$28*LN('Sound Power'!BX34)&lt;'ModelParams Lw'!H$22+'ModelParams Lw'!H$23*LOG('Sound Power'!$D34/'Sound Power'!$E34)+'ModelParams Lw'!H$24*LN('Sound Power'!BX34),'ModelParams Lw'!H$22+'ModelParams Lw'!H$23*LOG('Sound Power'!$D34/'Sound Power'!$E34)+'ModelParams Lw'!H$24*LN('Sound Power'!BX34),'ModelParams Lw'!H$26+'ModelParams Lw'!H$27*LOG('Sound Power'!$D34/'Sound Power'!$E34)+'ModelParams Lw'!H$28*LN('Sound Power'!BX34)))</f>
        <v>#DIV/0!</v>
      </c>
      <c r="CG34" s="26" t="e">
        <f>IF(Calcul!$E39="SW",'ModelParams Lw'!I$22+'ModelParams Lw'!I$23*LOG('Sound Power'!$D34/'Sound Power'!$E34)+'ModelParams Lw'!I$24*LN('Sound Power'!BY34),IF('ModelParams Lw'!I$26+'ModelParams Lw'!I$27*LOG('Sound Power'!$D34/'Sound Power'!$E34)+'ModelParams Lw'!I$28*LN('Sound Power'!BY34)&lt;'ModelParams Lw'!I$22+'ModelParams Lw'!I$23*LOG('Sound Power'!$D34/'Sound Power'!$E34)+'ModelParams Lw'!I$24*LN('Sound Power'!BY34),'ModelParams Lw'!I$22+'ModelParams Lw'!I$23*LOG('Sound Power'!$D34/'Sound Power'!$E34)+'ModelParams Lw'!I$24*LN('Sound Power'!BY34),'ModelParams Lw'!I$26+'ModelParams Lw'!I$27*LOG('Sound Power'!$D34/'Sound Power'!$E34)+'ModelParams Lw'!I$28*LN('Sound Power'!BY34)))</f>
        <v>#DIV/0!</v>
      </c>
      <c r="CH34" s="26" t="e">
        <f>IF(Calcul!$E39="SW",'ModelParams Lw'!J$22+'ModelParams Lw'!J$23*LOG('Sound Power'!$D34/'Sound Power'!$E34)+'ModelParams Lw'!J$24*LN('Sound Power'!BZ34),IF('ModelParams Lw'!J$26+'ModelParams Lw'!J$27*LOG('Sound Power'!$D34/'Sound Power'!$E34)+'ModelParams Lw'!J$28*LN('Sound Power'!BZ34)&lt;'ModelParams Lw'!J$22+'ModelParams Lw'!J$23*LOG('Sound Power'!$D34/'Sound Power'!$E34)+'ModelParams Lw'!J$24*LN('Sound Power'!BZ34),'ModelParams Lw'!J$22+'ModelParams Lw'!J$23*LOG('Sound Power'!$D34/'Sound Power'!$E34)+'ModelParams Lw'!J$24*LN('Sound Power'!BZ34),'ModelParams Lw'!J$26+'ModelParams Lw'!J$27*LOG('Sound Power'!$D34/'Sound Power'!$E34)+'ModelParams Lw'!J$28*LN('Sound Power'!BZ34)))</f>
        <v>#DIV/0!</v>
      </c>
      <c r="CI34" s="26" t="e">
        <f t="shared" si="25"/>
        <v>#DIV/0!</v>
      </c>
      <c r="CJ34" s="26" t="e">
        <f t="shared" si="18"/>
        <v>#DIV/0!</v>
      </c>
      <c r="CK34" s="26" t="e">
        <f t="shared" si="19"/>
        <v>#DIV/0!</v>
      </c>
      <c r="CL34" s="26" t="e">
        <f t="shared" si="26"/>
        <v>#DIV/0!</v>
      </c>
      <c r="CM34" s="26" t="e">
        <f t="shared" si="20"/>
        <v>#DIV/0!</v>
      </c>
      <c r="CN34" s="26" t="e">
        <f t="shared" si="21"/>
        <v>#DIV/0!</v>
      </c>
      <c r="CO34" s="26" t="e">
        <f t="shared" si="22"/>
        <v>#DIV/0!</v>
      </c>
      <c r="CP34" s="26" t="e">
        <f t="shared" si="23"/>
        <v>#DIV/0!</v>
      </c>
      <c r="CQ34" s="26" t="e">
        <f>10*LOG10(IF(CI34="",0,POWER(10,((CI34+'ModelParams Lw'!$O$4)/10))) +IF(CJ34="",0,POWER(10,((CJ34+'ModelParams Lw'!$P$4)/10))) +IF(CK34="",0,POWER(10,((CK34+'ModelParams Lw'!$Q$4)/10))) +IF(CL34="",0,POWER(10,((CL34+'ModelParams Lw'!$R$4)/10))) +IF(CM34="",0,POWER(10,((CM34+'ModelParams Lw'!$S$4)/10))) +IF(CN34="",0,POWER(10,((CN34+'ModelParams Lw'!$T$4)/10))) +IF(CO34="",0,POWER(10,((CO34+'ModelParams Lw'!$U$4)/10)))+IF(CP34="",0,POWER(10,((CP34+'ModelParams Lw'!$V$4)/10))))</f>
        <v>#DIV/0!</v>
      </c>
      <c r="CR34" s="26" t="e">
        <f t="shared" si="24"/>
        <v>#DIV/0!</v>
      </c>
      <c r="CS34" s="26" t="e">
        <f>(CI34-'ModelParams Lw'!$O$10)/'ModelParams Lw'!$O$11</f>
        <v>#DIV/0!</v>
      </c>
      <c r="CT34" s="26" t="e">
        <f>(CJ34-'ModelParams Lw'!$P$10)/'ModelParams Lw'!$P$11</f>
        <v>#DIV/0!</v>
      </c>
      <c r="CU34" s="26" t="e">
        <f>(CK34-'ModelParams Lw'!$Q$10)/'ModelParams Lw'!$Q$11</f>
        <v>#DIV/0!</v>
      </c>
      <c r="CV34" s="26" t="e">
        <f>(CL34-'ModelParams Lw'!$R$10)/'ModelParams Lw'!$R$11</f>
        <v>#DIV/0!</v>
      </c>
      <c r="CW34" s="26" t="e">
        <f>(CM34-'ModelParams Lw'!$S$10)/'ModelParams Lw'!$S$11</f>
        <v>#DIV/0!</v>
      </c>
      <c r="CX34" s="26" t="e">
        <f>(CN34-'ModelParams Lw'!$T$10)/'ModelParams Lw'!$T$11</f>
        <v>#DIV/0!</v>
      </c>
      <c r="CY34" s="26" t="e">
        <f>(CO34-'ModelParams Lw'!$U$10)/'ModelParams Lw'!$U$11</f>
        <v>#DIV/0!</v>
      </c>
      <c r="CZ34" s="26" t="e">
        <f>(CP34-'ModelParams Lw'!$V$10)/'ModelParams Lw'!$V$11</f>
        <v>#DIV/0!</v>
      </c>
    </row>
    <row r="35" spans="1:104" x14ac:dyDescent="0.2">
      <c r="A35" s="13" t="str">
        <f>Calcul!A40</f>
        <v>(1) sound attenuator of length 1250 mm</v>
      </c>
      <c r="B35" s="13" t="e">
        <f t="shared" si="2"/>
        <v>#VALUE!</v>
      </c>
      <c r="C35" s="13">
        <f>Calcul!B40</f>
        <v>0</v>
      </c>
      <c r="D35" s="13">
        <f>Calcul!C40/1000</f>
        <v>0</v>
      </c>
      <c r="E35" s="13">
        <f>Calcul!D40/1000</f>
        <v>0</v>
      </c>
      <c r="F35" s="13">
        <f t="shared" si="3"/>
        <v>0</v>
      </c>
      <c r="G35" s="23" t="e">
        <f>DEGREES(ACOS(1-(1/'ModelParams Lw'!B$15*SQRT(0.5*1.2/'Sound Power'!$C35)*('Sound Power'!$B35/3600)/('Sound Power'!$D35)/('Sound Power'!$F35))))</f>
        <v>#DIV/0!</v>
      </c>
      <c r="H35" s="23" t="e">
        <f>DEGREES(ACOS(1-(1/'ModelParams Lw'!C$15*SQRT(0.5*1.2/'Sound Power'!$C35)*('Sound Power'!$B35/3600)/('Sound Power'!$D35)/('Sound Power'!$F35))))</f>
        <v>#DIV/0!</v>
      </c>
      <c r="I35" s="23" t="e">
        <f>DEGREES(ACOS(1-(1/'ModelParams Lw'!D$15*SQRT(0.5*1.2/'Sound Power'!$C35)*('Sound Power'!$B35/3600)/('Sound Power'!$D35)/('Sound Power'!$F35))))</f>
        <v>#DIV/0!</v>
      </c>
      <c r="J35" s="23" t="e">
        <f>DEGREES(ACOS(1-(1/'ModelParams Lw'!E$15*SQRT(0.5*1.2/'Sound Power'!$C35)*('Sound Power'!$B35/3600)/('Sound Power'!$D35)/('Sound Power'!$F35))))</f>
        <v>#DIV/0!</v>
      </c>
      <c r="K35" s="23" t="e">
        <f>DEGREES(ACOS(1-(1/'ModelParams Lw'!F$15*SQRT(0.5*1.2/'Sound Power'!$C35)*('Sound Power'!$B35/3600)/('Sound Power'!$D35)/('Sound Power'!$F35))))</f>
        <v>#DIV/0!</v>
      </c>
      <c r="L35" s="23" t="e">
        <f>DEGREES(ACOS(1-(1/'ModelParams Lw'!G$15*SQRT(0.5*1.2/'Sound Power'!$C35)*('Sound Power'!$B35/3600)/('Sound Power'!$D35)/('Sound Power'!$F35))))</f>
        <v>#DIV/0!</v>
      </c>
      <c r="M35" s="23" t="e">
        <f>DEGREES(ACOS(1-(1/'ModelParams Lw'!H$15*SQRT(0.5*1.2/'Sound Power'!$C35)*('Sound Power'!$B35/3600)/('Sound Power'!$D35)/('Sound Power'!$F35))))</f>
        <v>#DIV/0!</v>
      </c>
      <c r="N35" s="23" t="e">
        <f>DEGREES(ACOS(1-(1/'ModelParams Lw'!I$15*SQRT(0.5*1.2/'Sound Power'!$C35)*('Sound Power'!$B35/3600)/('Sound Power'!$D35)/('Sound Power'!$F35))))</f>
        <v>#DIV/0!</v>
      </c>
      <c r="O35" s="26" t="e">
        <f>('ModelParams Lw'!B$4*LN('Sound Power'!G35)/(1+EXP(-('Sound Power'!$D35*1000+'ModelParams Lw'!B$6)/'ModelParams Lw'!B$7))+'ModelParams Lw'!B$5)*LN('Sound Power'!$B35)-('ModelParams Lw'!B$8+'ModelParams Lw'!B$9*$D35+'ModelParams Lw'!B$10*'Sound Power'!$F35^'ModelParams Lw'!B$14+'ModelParams Lw'!B$11*LN('Sound Power'!G35)+'ModelParams Lw'!B$12*'Sound Power'!$D35*'Sound Power'!$F35+'ModelParams Lw'!B$13*'Sound Power'!$D35*LN('Sound Power'!G35))</f>
        <v>#DIV/0!</v>
      </c>
      <c r="P35" s="26" t="e">
        <f>('ModelParams Lw'!C$4*LN('Sound Power'!H35)/(1+EXP(-('Sound Power'!$D35*1000+'ModelParams Lw'!C$6)/'ModelParams Lw'!C$7))+'ModelParams Lw'!C$5)*LN('Sound Power'!$B35)-('ModelParams Lw'!C$8+'ModelParams Lw'!C$9*$D35+'ModelParams Lw'!C$10*'Sound Power'!$F35^'ModelParams Lw'!C$14+'ModelParams Lw'!C$11*LN('Sound Power'!H35)+'ModelParams Lw'!C$12*'Sound Power'!$D35*'Sound Power'!$F35+'ModelParams Lw'!C$13*'Sound Power'!$D35*LN('Sound Power'!H35))</f>
        <v>#DIV/0!</v>
      </c>
      <c r="Q35" s="26" t="e">
        <f>('ModelParams Lw'!D$4*LN('Sound Power'!I35)/(1+EXP(-('Sound Power'!$D35*1000+'ModelParams Lw'!D$6)/'ModelParams Lw'!D$7))+'ModelParams Lw'!D$5)*LN('Sound Power'!$B35)-('ModelParams Lw'!D$8+'ModelParams Lw'!D$9*$D35+'ModelParams Lw'!D$10*'Sound Power'!$F35^'ModelParams Lw'!D$14+'ModelParams Lw'!D$11*LN('Sound Power'!I35)+'ModelParams Lw'!D$12*'Sound Power'!$D35*'Sound Power'!$F35+'ModelParams Lw'!D$13*'Sound Power'!$D35*LN('Sound Power'!I35))</f>
        <v>#DIV/0!</v>
      </c>
      <c r="R35" s="26" t="e">
        <f>('ModelParams Lw'!E$4*LN('Sound Power'!J35)/(1+EXP(-('Sound Power'!$D35*1000+'ModelParams Lw'!E$6)/'ModelParams Lw'!E$7))+'ModelParams Lw'!E$5)*LN('Sound Power'!$B35)-('ModelParams Lw'!E$8+'ModelParams Lw'!E$9*$D35+'ModelParams Lw'!E$10*'Sound Power'!$F35^'ModelParams Lw'!E$14+'ModelParams Lw'!E$11*LN('Sound Power'!J35)+'ModelParams Lw'!E$12*'Sound Power'!$D35*'Sound Power'!$F35+'ModelParams Lw'!E$13*'Sound Power'!$D35*LN('Sound Power'!J35))</f>
        <v>#DIV/0!</v>
      </c>
      <c r="S35" s="26" t="e">
        <f>('ModelParams Lw'!F$4*LN('Sound Power'!K35)/(1+EXP(-('Sound Power'!$D35*1000+'ModelParams Lw'!F$6)/'ModelParams Lw'!F$7))+'ModelParams Lw'!F$5)*LN('Sound Power'!$B35)-('ModelParams Lw'!F$8+'ModelParams Lw'!F$9*$D35+'ModelParams Lw'!F$10*'Sound Power'!$F35^'ModelParams Lw'!F$14+'ModelParams Lw'!F$11*LN('Sound Power'!K35)+'ModelParams Lw'!F$12*'Sound Power'!$D35*'Sound Power'!$F35+'ModelParams Lw'!F$13*'Sound Power'!$D35*LN('Sound Power'!K35))</f>
        <v>#DIV/0!</v>
      </c>
      <c r="T35" s="26" t="e">
        <f>('ModelParams Lw'!G$4*LN('Sound Power'!L35)/(1+EXP(-('Sound Power'!$D35*1000+'ModelParams Lw'!G$6)/'ModelParams Lw'!G$7))+'ModelParams Lw'!G$5)*LN('Sound Power'!$B35)-('ModelParams Lw'!G$8+'ModelParams Lw'!G$9*$D35+'ModelParams Lw'!G$10*'Sound Power'!$F35^'ModelParams Lw'!G$14+'ModelParams Lw'!G$11*LN('Sound Power'!L35)+'ModelParams Lw'!G$12*'Sound Power'!$D35*'Sound Power'!$F35+'ModelParams Lw'!G$13*'Sound Power'!$D35*LN('Sound Power'!L35))</f>
        <v>#DIV/0!</v>
      </c>
      <c r="U35" s="26" t="e">
        <f>('ModelParams Lw'!H$4*LN('Sound Power'!M35)/(1+EXP(-('Sound Power'!$D35*1000+'ModelParams Lw'!H$6)/'ModelParams Lw'!H$7))+'ModelParams Lw'!H$5)*LN('Sound Power'!$B35)-('ModelParams Lw'!H$8+'ModelParams Lw'!H$9*$D35+'ModelParams Lw'!H$10*'Sound Power'!$F35^'ModelParams Lw'!H$14+'ModelParams Lw'!H$11*LN('Sound Power'!M35)+'ModelParams Lw'!H$12*'Sound Power'!$D35*'Sound Power'!$F35+'ModelParams Lw'!H$13*'Sound Power'!$D35*LN('Sound Power'!M35))</f>
        <v>#DIV/0!</v>
      </c>
      <c r="V35" s="26" t="e">
        <f>('ModelParams Lw'!I$4*LN('Sound Power'!N35)/(1+EXP(-('Sound Power'!$D35*1000+'ModelParams Lw'!I$6)/'ModelParams Lw'!I$7))+'ModelParams Lw'!I$5)*LN('Sound Power'!$B35)-('ModelParams Lw'!I$8+'ModelParams Lw'!I$9*$D35+'ModelParams Lw'!I$10*'Sound Power'!$F35^'ModelParams Lw'!I$14+'ModelParams Lw'!I$11*LN('Sound Power'!N35)+'ModelParams Lw'!I$12*'Sound Power'!$D35*'Sound Power'!$F35+'ModelParams Lw'!I$13*'Sound Power'!$D35*LN('Sound Power'!N35))</f>
        <v>#DIV/0!</v>
      </c>
      <c r="W35" s="26" t="e">
        <f>10*LOG10(IF(O35="",0,POWER(10,((O35+'ModelParams Lw'!$O$4)/10))) +IF(P35="",0,POWER(10,((P35+'ModelParams Lw'!$P$4)/10))) +IF(Q35="",0,POWER(10,((Q35+'ModelParams Lw'!$Q$4)/10))) +IF(R35="",0,POWER(10,((R35+'ModelParams Lw'!$R$4)/10))) +IF(S35="",0,POWER(10,((S35+'ModelParams Lw'!$S$4)/10))) +IF(T35="",0,POWER(10,((T35+'ModelParams Lw'!$T$4)/10))) +IF(U35="",0,POWER(10,((U35+'ModelParams Lw'!$U$4)/10)))+IF(V35="",0,POWER(10,((V35+'ModelParams Lw'!$V$4)/10))))</f>
        <v>#DIV/0!</v>
      </c>
      <c r="X35" s="26" t="e">
        <f t="shared" si="4"/>
        <v>#DIV/0!</v>
      </c>
      <c r="Y35" s="26" t="e">
        <f>(O35-'ModelParams Lw'!O$10)/'ModelParams Lw'!O$11</f>
        <v>#DIV/0!</v>
      </c>
      <c r="Z35" s="26" t="e">
        <f>(P35-'ModelParams Lw'!P$10)/'ModelParams Lw'!P$11</f>
        <v>#DIV/0!</v>
      </c>
      <c r="AA35" s="26" t="e">
        <f>(Q35-'ModelParams Lw'!Q$10)/'ModelParams Lw'!Q$11</f>
        <v>#DIV/0!</v>
      </c>
      <c r="AB35" s="26" t="e">
        <f>(R35-'ModelParams Lw'!R$10)/'ModelParams Lw'!R$11</f>
        <v>#DIV/0!</v>
      </c>
      <c r="AC35" s="26" t="e">
        <f>(S35-'ModelParams Lw'!S$10)/'ModelParams Lw'!S$11</f>
        <v>#DIV/0!</v>
      </c>
      <c r="AD35" s="26" t="e">
        <f>(T35-'ModelParams Lw'!T$10)/'ModelParams Lw'!T$11</f>
        <v>#DIV/0!</v>
      </c>
      <c r="AE35" s="26" t="e">
        <f>(U35-'ModelParams Lw'!U$10)/'ModelParams Lw'!U$11</f>
        <v>#DIV/0!</v>
      </c>
      <c r="AF35" s="26" t="e">
        <f>(V35-'ModelParams Lw'!V$10)/'ModelParams Lw'!V$11</f>
        <v>#DIV/0!</v>
      </c>
      <c r="AG35" s="26" t="e">
        <f t="shared" si="5"/>
        <v>#VALUE!</v>
      </c>
      <c r="AH35" s="26" t="e">
        <f>VLOOKUP(D35*1000,'ModelParams Lw'!$A$38:$D$58,4)</f>
        <v>#N/A</v>
      </c>
      <c r="AI35" s="56" t="e">
        <f>VLOOKUP(D35*1000,'ModelParams Lw'!$A$38:$D$58,2)</f>
        <v>#N/A</v>
      </c>
      <c r="AJ35" s="46" t="e">
        <f t="shared" si="6"/>
        <v>#VALUE!</v>
      </c>
      <c r="AK35" s="26" t="e">
        <f t="shared" si="7"/>
        <v>#VALUE!</v>
      </c>
      <c r="AL35" s="26" t="e">
        <f>IF($AI35=100,'ModelParams Lw'!R$35*'Sound Power'!$AH35^2+'ModelParams Lw'!R$36*'Sound Power'!$AH35+'ModelParams Lw'!R$37,IF($AI35=150,'ModelParams Lw'!R$38*'Sound Power'!$AH35^2+'ModelParams Lw'!R$39*'Sound Power'!$AH35+'ModelParams Lw'!R$40,'ModelParams Lw'!R$41*'Sound Power'!$AH35^2+'ModelParams Lw'!R$42*'Sound Power'!$AH35+'ModelParams Lw'!R$43))</f>
        <v>#N/A</v>
      </c>
      <c r="AM35" s="26" t="e">
        <f>IF($AI35=100,'ModelParams Lw'!S$35*'Sound Power'!$AH35^2+'ModelParams Lw'!S$36*'Sound Power'!$AH35+'ModelParams Lw'!S$37,IF($AI35=150,'ModelParams Lw'!S$38*'Sound Power'!$AH35^2+'ModelParams Lw'!S$39*'Sound Power'!$AH35+'ModelParams Lw'!S$40,'ModelParams Lw'!S$41*'Sound Power'!$AH35^2+'ModelParams Lw'!S$42*'Sound Power'!$AH35+'ModelParams Lw'!S$43))</f>
        <v>#N/A</v>
      </c>
      <c r="AN35" s="26" t="e">
        <f>IF($AI35=100,'ModelParams Lw'!T$35*'Sound Power'!$AH35^2+'ModelParams Lw'!T$36*'Sound Power'!$AH35+'ModelParams Lw'!T$37,IF($AI35=150,'ModelParams Lw'!T$38*'Sound Power'!$AH35^2+'ModelParams Lw'!T$39*'Sound Power'!$AH35+'ModelParams Lw'!T$40,'ModelParams Lw'!T$41*'Sound Power'!$AH35^2+'ModelParams Lw'!T$42*'Sound Power'!$AH35+'ModelParams Lw'!T$43))</f>
        <v>#N/A</v>
      </c>
      <c r="AO35" s="26" t="e">
        <f>IF($AI35=100,'ModelParams Lw'!U$35*'Sound Power'!$AH35^2+'ModelParams Lw'!U$36*'Sound Power'!$AH35+'ModelParams Lw'!U$37,IF($AI35=150,'ModelParams Lw'!U$38*'Sound Power'!$AH35^2+'ModelParams Lw'!U$39*'Sound Power'!$AH35+'ModelParams Lw'!U$40,'ModelParams Lw'!U$41*'Sound Power'!$AH35^2+'ModelParams Lw'!U$42*'Sound Power'!$AH35+'ModelParams Lw'!U$43))</f>
        <v>#N/A</v>
      </c>
      <c r="AP35" s="26" t="e">
        <f>IF($AI35=100,'ModelParams Lw'!V$35*'Sound Power'!$AH35^2+'ModelParams Lw'!V$36*'Sound Power'!$AH35+'ModelParams Lw'!V$37,IF($AI35=150,'ModelParams Lw'!V$38*'Sound Power'!$AH35^2+'ModelParams Lw'!V$39*'Sound Power'!$AH35+'ModelParams Lw'!V$40,'ModelParams Lw'!V$41*'Sound Power'!$AH35^2+'ModelParams Lw'!V$42*'Sound Power'!$AH35+'ModelParams Lw'!V$43))</f>
        <v>#N/A</v>
      </c>
      <c r="AQ35" s="26" t="e">
        <f>IF($AI35=100,'ModelParams Lw'!W$35*'Sound Power'!$AH35^2+'ModelParams Lw'!W$36*'Sound Power'!$AH35+'ModelParams Lw'!W$37,IF($AI35=150,'ModelParams Lw'!W$38*'Sound Power'!$AH35^2+'ModelParams Lw'!W$39*'Sound Power'!$AH35+'ModelParams Lw'!W$40,'ModelParams Lw'!W$41*'Sound Power'!$AH35^2+'ModelParams Lw'!W$42*'Sound Power'!$AH35+'ModelParams Lw'!W$43))</f>
        <v>#N/A</v>
      </c>
      <c r="AR35" s="26" t="e">
        <f t="shared" si="8"/>
        <v>#VALUE!</v>
      </c>
      <c r="AS35" s="26" t="e">
        <f>IF(26.83*LN($AJ35)-11.791-'ModelParams Lw'!B$35&lt;0,0,26.83*LN($AJ35)-11.791-'ModelParams Lw'!B$35)</f>
        <v>#VALUE!</v>
      </c>
      <c r="AT35" s="26" t="e">
        <f>IF(26.83*LN($AJ35)-11.791-'ModelParams Lw'!C$35&lt;0,0,26.83*LN($AJ35)-11.791-'ModelParams Lw'!C$35)</f>
        <v>#VALUE!</v>
      </c>
      <c r="AU35" s="26" t="e">
        <f>IF(26.83*LN($AJ35)-11.791-'ModelParams Lw'!D$35&lt;0,0,26.83*LN($AJ35)-11.791-'ModelParams Lw'!D$35)</f>
        <v>#VALUE!</v>
      </c>
      <c r="AV35" s="26" t="e">
        <f>IF(26.83*LN($AJ35)-11.791-'ModelParams Lw'!E$35&lt;0,0,26.83*LN($AJ35)-11.791-'ModelParams Lw'!E$35)</f>
        <v>#VALUE!</v>
      </c>
      <c r="AW35" s="26" t="e">
        <f>IF(26.83*LN($AJ35)-11.791-'ModelParams Lw'!F$35&lt;0,0,26.83*LN($AJ35)-11.791-'ModelParams Lw'!F$35)</f>
        <v>#VALUE!</v>
      </c>
      <c r="AX35" s="26" t="e">
        <f>IF(26.83*LN($AJ35)-11.791-'ModelParams Lw'!G$35&lt;0,0,26.83*LN($AJ35)-11.791-'ModelParams Lw'!G$35)</f>
        <v>#VALUE!</v>
      </c>
      <c r="AY35" s="26" t="e">
        <f>IF(26.83*LN($AJ35)-11.791-'ModelParams Lw'!H$35&lt;0,0,26.83*LN($AJ35)-11.791-'ModelParams Lw'!H$35)</f>
        <v>#VALUE!</v>
      </c>
      <c r="AZ35" s="26" t="e">
        <f>IF(26.83*LN($AJ35)-11.791-'ModelParams Lw'!I$35&lt;0,0,26.83*LN($AJ35)-11.791-'ModelParams Lw'!I$35)</f>
        <v>#VALUE!</v>
      </c>
      <c r="BA35" s="26" t="e">
        <f t="shared" si="9"/>
        <v>#DIV/0!</v>
      </c>
      <c r="BB35" s="26" t="e">
        <f t="shared" si="10"/>
        <v>#DIV/0!</v>
      </c>
      <c r="BC35" s="26" t="e">
        <f t="shared" si="11"/>
        <v>#DIV/0!</v>
      </c>
      <c r="BD35" s="26" t="e">
        <f t="shared" si="12"/>
        <v>#DIV/0!</v>
      </c>
      <c r="BE35" s="26" t="e">
        <f t="shared" si="13"/>
        <v>#DIV/0!</v>
      </c>
      <c r="BF35" s="26" t="e">
        <f t="shared" si="14"/>
        <v>#DIV/0!</v>
      </c>
      <c r="BG35" s="26" t="e">
        <f t="shared" si="15"/>
        <v>#DIV/0!</v>
      </c>
      <c r="BH35" s="26" t="e">
        <f t="shared" si="16"/>
        <v>#DIV/0!</v>
      </c>
      <c r="BI35" s="26" t="e">
        <f>10*LOG10(IF(BA35="",0,POWER(10,((BA35+'ModelParams Lw'!$O$4)/10))) +IF(BB35="",0,POWER(10,((BB35+'ModelParams Lw'!$P$4)/10))) +IF(BC35="",0,POWER(10,((BC35+'ModelParams Lw'!$Q$4)/10))) +IF(BD35="",0,POWER(10,((BD35+'ModelParams Lw'!$R$4)/10))) +IF(BE35="",0,POWER(10,((BE35+'ModelParams Lw'!$S$4)/10))) +IF(BF35="",0,POWER(10,((BF35+'ModelParams Lw'!$T$4)/10))) +IF(BG35="",0,POWER(10,((BG35+'ModelParams Lw'!$U$4)/10)))+IF(BH35="",0,POWER(10,((BH35+'ModelParams Lw'!$V$4)/10))))</f>
        <v>#DIV/0!</v>
      </c>
      <c r="BJ35" s="26" t="e">
        <f t="shared" si="17"/>
        <v>#DIV/0!</v>
      </c>
      <c r="BK35" s="26" t="e">
        <f>(BA35-'ModelParams Lw'!O$10)/'ModelParams Lw'!O$11</f>
        <v>#DIV/0!</v>
      </c>
      <c r="BL35" s="26" t="e">
        <f>(BB35-'ModelParams Lw'!P$10)/'ModelParams Lw'!P$11</f>
        <v>#DIV/0!</v>
      </c>
      <c r="BM35" s="26" t="e">
        <f>(BC35-'ModelParams Lw'!Q$10)/'ModelParams Lw'!Q$11</f>
        <v>#DIV/0!</v>
      </c>
      <c r="BN35" s="26" t="e">
        <f>(BD35-'ModelParams Lw'!R$10)/'ModelParams Lw'!R$11</f>
        <v>#DIV/0!</v>
      </c>
      <c r="BO35" s="26" t="e">
        <f>(BE35-'ModelParams Lw'!S$10)/'ModelParams Lw'!S$11</f>
        <v>#DIV/0!</v>
      </c>
      <c r="BP35" s="26" t="e">
        <f>(BF35-'ModelParams Lw'!T$10)/'ModelParams Lw'!T$11</f>
        <v>#DIV/0!</v>
      </c>
      <c r="BQ35" s="26" t="e">
        <f>(BG35-'ModelParams Lw'!U$10)/'ModelParams Lw'!U$11</f>
        <v>#DIV/0!</v>
      </c>
      <c r="BR35" s="26" t="e">
        <f>(BH35-'ModelParams Lw'!V$10)/'ModelParams Lw'!V$11</f>
        <v>#DIV/0!</v>
      </c>
      <c r="BS35" s="23" t="e">
        <f>IF(Calcul!$E40="SW",DEGREES(ACOS(1-(1/'ModelParams Lw'!C$25*SQRT(0.5*1.2/'Sound Power'!$C35)*('Sound Power'!$B35/3600)/('Sound Power'!$D35)/('Sound Power'!$F35)))),DEGREES(ACOS(1-(1/'ModelParams Lw'!C$29*SQRT(0.5*1.2/'Sound Power'!$C35)*('Sound Power'!$B35/3600)/('Sound Power'!$D35)/('Sound Power'!$F35)))))</f>
        <v>#DIV/0!</v>
      </c>
      <c r="BT35" s="23" t="e">
        <f>IF(Calcul!$E40="SW",DEGREES(ACOS(1-(1/'ModelParams Lw'!D$25*SQRT(0.5*1.2/'Sound Power'!$C35)*('Sound Power'!$B35/3600)/('Sound Power'!$D35)/('Sound Power'!$F35)))),DEGREES(ACOS(1-(1/'ModelParams Lw'!D$29*SQRT(0.5*1.2/'Sound Power'!$C35)*('Sound Power'!$B35/3600)/('Sound Power'!$D35)/('Sound Power'!$F35)))))</f>
        <v>#DIV/0!</v>
      </c>
      <c r="BU35" s="23" t="e">
        <f>IF(Calcul!$E40="SW",DEGREES(ACOS(1-(1/'ModelParams Lw'!E$25*SQRT(0.5*1.2/'Sound Power'!$C35)*('Sound Power'!$B35/3600)/('Sound Power'!$D35)/('Sound Power'!$F35)))),DEGREES(ACOS(1-(1/'ModelParams Lw'!E$29*SQRT(0.5*1.2/'Sound Power'!$C35)*('Sound Power'!$B35/3600)/('Sound Power'!$D35)/('Sound Power'!$F35)))))</f>
        <v>#DIV/0!</v>
      </c>
      <c r="BV35" s="23" t="e">
        <f>IF(Calcul!$E40="SW",DEGREES(ACOS(1-(1/'ModelParams Lw'!F$25*SQRT(0.5*1.2/'Sound Power'!$C35)*('Sound Power'!$B35/3600)/('Sound Power'!$D35)/('Sound Power'!$F35)))),DEGREES(ACOS(1-(1/'ModelParams Lw'!F$29*SQRT(0.5*1.2/'Sound Power'!$C35)*('Sound Power'!$B35/3600)/('Sound Power'!$D35)/('Sound Power'!$F35)))))</f>
        <v>#DIV/0!</v>
      </c>
      <c r="BW35" s="23" t="e">
        <f>IF(Calcul!$E40="SW",DEGREES(ACOS(1-(1/'ModelParams Lw'!G$25*SQRT(0.5*1.2/'Sound Power'!$C35)*('Sound Power'!$B35/3600)/('Sound Power'!$D35)/('Sound Power'!$F35)))),DEGREES(ACOS(1-(1/'ModelParams Lw'!G$29*SQRT(0.5*1.2/'Sound Power'!$C35)*('Sound Power'!$B35/3600)/('Sound Power'!$D35)/('Sound Power'!$F35)))))</f>
        <v>#DIV/0!</v>
      </c>
      <c r="BX35" s="23" t="e">
        <f>IF(Calcul!$E40="SW",DEGREES(ACOS(1-(1/'ModelParams Lw'!H$25*SQRT(0.5*1.2/'Sound Power'!$C35)*('Sound Power'!$B35/3600)/('Sound Power'!$D35)/('Sound Power'!$F35)))),DEGREES(ACOS(1-(1/'ModelParams Lw'!H$29*SQRT(0.5*1.2/'Sound Power'!$C35)*('Sound Power'!$B35/3600)/('Sound Power'!$D35)/('Sound Power'!$F35)))))</f>
        <v>#DIV/0!</v>
      </c>
      <c r="BY35" s="23" t="e">
        <f>IF(Calcul!$E40="SW",DEGREES(ACOS(1-(1/'ModelParams Lw'!I$25*SQRT(0.5*1.2/'Sound Power'!$C35)*('Sound Power'!$B35/3600)/('Sound Power'!$D35)/('Sound Power'!$F35)))),DEGREES(ACOS(1-(1/'ModelParams Lw'!I$29*SQRT(0.5*1.2/'Sound Power'!$C35)*('Sound Power'!$B35/3600)/('Sound Power'!$D35)/('Sound Power'!$F35)))))</f>
        <v>#DIV/0!</v>
      </c>
      <c r="BZ35" s="23" t="e">
        <f>IF(Calcul!$E40="SW",DEGREES(ACOS(1-(1/'ModelParams Lw'!J$25*SQRT(0.5*1.2/'Sound Power'!$C35)*('Sound Power'!$B35/3600)/('Sound Power'!$D35)/('Sound Power'!$F35)))),DEGREES(ACOS(1-(1/'ModelParams Lw'!J$29*SQRT(0.5*1.2/'Sound Power'!$C35)*('Sound Power'!$B35/3600)/('Sound Power'!$D35)/('Sound Power'!$F35)))))</f>
        <v>#DIV/0!</v>
      </c>
      <c r="CA35" s="26" t="e">
        <f>IF(Calcul!$E40="SW",'ModelParams Lw'!C$22+'ModelParams Lw'!C$23*LOG('Sound Power'!$D35/'Sound Power'!$E35)+'ModelParams Lw'!C$24*LN('Sound Power'!BS35),IF('ModelParams Lw'!C$26+'ModelParams Lw'!C$27*LOG('Sound Power'!$D35/'Sound Power'!$E35)+'ModelParams Lw'!C$28*LN('Sound Power'!BS35)&lt;'ModelParams Lw'!C$22+'ModelParams Lw'!C$23*LOG('Sound Power'!$D35/'Sound Power'!$E35)+'ModelParams Lw'!C$24*LN('Sound Power'!BS35),'ModelParams Lw'!C$22+'ModelParams Lw'!C$23*LOG('Sound Power'!$D35/'Sound Power'!$E35)+'ModelParams Lw'!C$24*LN('Sound Power'!BS35),'ModelParams Lw'!C$26+'ModelParams Lw'!C$27*LOG('Sound Power'!$D35/'Sound Power'!$E35)+'ModelParams Lw'!C$28*LN('Sound Power'!BS35)))</f>
        <v>#DIV/0!</v>
      </c>
      <c r="CB35" s="26" t="e">
        <f>IF(Calcul!$E40="SW",'ModelParams Lw'!D$22+'ModelParams Lw'!D$23*LOG('Sound Power'!$D35/'Sound Power'!$E35)+'ModelParams Lw'!D$24*LN('Sound Power'!BT35),IF('ModelParams Lw'!D$26+'ModelParams Lw'!D$27*LOG('Sound Power'!$D35/'Sound Power'!$E35)+'ModelParams Lw'!D$28*LN('Sound Power'!BT35)&lt;'ModelParams Lw'!D$22+'ModelParams Lw'!D$23*LOG('Sound Power'!$D35/'Sound Power'!$E35)+'ModelParams Lw'!D$24*LN('Sound Power'!BT35),'ModelParams Lw'!D$22+'ModelParams Lw'!D$23*LOG('Sound Power'!$D35/'Sound Power'!$E35)+'ModelParams Lw'!D$24*LN('Sound Power'!BT35),'ModelParams Lw'!D$26+'ModelParams Lw'!D$27*LOG('Sound Power'!$D35/'Sound Power'!$E35)+'ModelParams Lw'!D$28*LN('Sound Power'!BT35)))</f>
        <v>#DIV/0!</v>
      </c>
      <c r="CC35" s="26" t="e">
        <f>IF(Calcul!$E40="SW",'ModelParams Lw'!E$22+'ModelParams Lw'!E$23*LOG('Sound Power'!$D35/'Sound Power'!$E35)+'ModelParams Lw'!E$24*LN('Sound Power'!BU35),IF('ModelParams Lw'!E$26+'ModelParams Lw'!E$27*LOG('Sound Power'!$D35/'Sound Power'!$E35)+'ModelParams Lw'!E$28*LN('Sound Power'!BU35)&lt;'ModelParams Lw'!E$22+'ModelParams Lw'!E$23*LOG('Sound Power'!$D35/'Sound Power'!$E35)+'ModelParams Lw'!E$24*LN('Sound Power'!BU35),'ModelParams Lw'!E$22+'ModelParams Lw'!E$23*LOG('Sound Power'!$D35/'Sound Power'!$E35)+'ModelParams Lw'!E$24*LN('Sound Power'!BU35),'ModelParams Lw'!E$26+'ModelParams Lw'!E$27*LOG('Sound Power'!$D35/'Sound Power'!$E35)+'ModelParams Lw'!E$28*LN('Sound Power'!BU35)))</f>
        <v>#DIV/0!</v>
      </c>
      <c r="CD35" s="26" t="e">
        <f>IF(Calcul!$E40="SW",'ModelParams Lw'!F$22+'ModelParams Lw'!F$23*LOG('Sound Power'!$D35/'Sound Power'!$E35)+'ModelParams Lw'!F$24*LN('Sound Power'!BV35),IF('ModelParams Lw'!F$26+'ModelParams Lw'!F$27*LOG('Sound Power'!$D35/'Sound Power'!$E35)+'ModelParams Lw'!F$28*LN('Sound Power'!BV35)&lt;'ModelParams Lw'!F$22+'ModelParams Lw'!F$23*LOG('Sound Power'!$D35/'Sound Power'!$E35)+'ModelParams Lw'!F$24*LN('Sound Power'!BV35),'ModelParams Lw'!F$22+'ModelParams Lw'!F$23*LOG('Sound Power'!$D35/'Sound Power'!$E35)+'ModelParams Lw'!F$24*LN('Sound Power'!BV35),'ModelParams Lw'!F$26+'ModelParams Lw'!F$27*LOG('Sound Power'!$D35/'Sound Power'!$E35)+'ModelParams Lw'!F$28*LN('Sound Power'!BV35)))</f>
        <v>#DIV/0!</v>
      </c>
      <c r="CE35" s="26" t="e">
        <f>IF(Calcul!$E40="SW",'ModelParams Lw'!G$22+'ModelParams Lw'!G$23*LOG('Sound Power'!$D35/'Sound Power'!$E35)+'ModelParams Lw'!G$24*LN('Sound Power'!BW35),IF('ModelParams Lw'!G$26+'ModelParams Lw'!G$27*LOG('Sound Power'!$D35/'Sound Power'!$E35)+'ModelParams Lw'!G$28*LN('Sound Power'!BW35)&lt;'ModelParams Lw'!G$22+'ModelParams Lw'!G$23*LOG('Sound Power'!$D35/'Sound Power'!$E35)+'ModelParams Lw'!G$24*LN('Sound Power'!BW35),'ModelParams Lw'!G$22+'ModelParams Lw'!G$23*LOG('Sound Power'!$D35/'Sound Power'!$E35)+'ModelParams Lw'!G$24*LN('Sound Power'!BW35),'ModelParams Lw'!G$26+'ModelParams Lw'!G$27*LOG('Sound Power'!$D35/'Sound Power'!$E35)+'ModelParams Lw'!G$28*LN('Sound Power'!BW35)))</f>
        <v>#DIV/0!</v>
      </c>
      <c r="CF35" s="26" t="e">
        <f>IF(Calcul!$E40="SW",'ModelParams Lw'!H$22+'ModelParams Lw'!H$23*LOG('Sound Power'!$D35/'Sound Power'!$E35)+'ModelParams Lw'!H$24*LN('Sound Power'!BX35),IF('ModelParams Lw'!H$26+'ModelParams Lw'!H$27*LOG('Sound Power'!$D35/'Sound Power'!$E35)+'ModelParams Lw'!H$28*LN('Sound Power'!BX35)&lt;'ModelParams Lw'!H$22+'ModelParams Lw'!H$23*LOG('Sound Power'!$D35/'Sound Power'!$E35)+'ModelParams Lw'!H$24*LN('Sound Power'!BX35),'ModelParams Lw'!H$22+'ModelParams Lw'!H$23*LOG('Sound Power'!$D35/'Sound Power'!$E35)+'ModelParams Lw'!H$24*LN('Sound Power'!BX35),'ModelParams Lw'!H$26+'ModelParams Lw'!H$27*LOG('Sound Power'!$D35/'Sound Power'!$E35)+'ModelParams Lw'!H$28*LN('Sound Power'!BX35)))</f>
        <v>#DIV/0!</v>
      </c>
      <c r="CG35" s="26" t="e">
        <f>IF(Calcul!$E40="SW",'ModelParams Lw'!I$22+'ModelParams Lw'!I$23*LOG('Sound Power'!$D35/'Sound Power'!$E35)+'ModelParams Lw'!I$24*LN('Sound Power'!BY35),IF('ModelParams Lw'!I$26+'ModelParams Lw'!I$27*LOG('Sound Power'!$D35/'Sound Power'!$E35)+'ModelParams Lw'!I$28*LN('Sound Power'!BY35)&lt;'ModelParams Lw'!I$22+'ModelParams Lw'!I$23*LOG('Sound Power'!$D35/'Sound Power'!$E35)+'ModelParams Lw'!I$24*LN('Sound Power'!BY35),'ModelParams Lw'!I$22+'ModelParams Lw'!I$23*LOG('Sound Power'!$D35/'Sound Power'!$E35)+'ModelParams Lw'!I$24*LN('Sound Power'!BY35),'ModelParams Lw'!I$26+'ModelParams Lw'!I$27*LOG('Sound Power'!$D35/'Sound Power'!$E35)+'ModelParams Lw'!I$28*LN('Sound Power'!BY35)))</f>
        <v>#DIV/0!</v>
      </c>
      <c r="CH35" s="26" t="e">
        <f>IF(Calcul!$E40="SW",'ModelParams Lw'!J$22+'ModelParams Lw'!J$23*LOG('Sound Power'!$D35/'Sound Power'!$E35)+'ModelParams Lw'!J$24*LN('Sound Power'!BZ35),IF('ModelParams Lw'!J$26+'ModelParams Lw'!J$27*LOG('Sound Power'!$D35/'Sound Power'!$E35)+'ModelParams Lw'!J$28*LN('Sound Power'!BZ35)&lt;'ModelParams Lw'!J$22+'ModelParams Lw'!J$23*LOG('Sound Power'!$D35/'Sound Power'!$E35)+'ModelParams Lw'!J$24*LN('Sound Power'!BZ35),'ModelParams Lw'!J$22+'ModelParams Lw'!J$23*LOG('Sound Power'!$D35/'Sound Power'!$E35)+'ModelParams Lw'!J$24*LN('Sound Power'!BZ35),'ModelParams Lw'!J$26+'ModelParams Lw'!J$27*LOG('Sound Power'!$D35/'Sound Power'!$E35)+'ModelParams Lw'!J$28*LN('Sound Power'!BZ35)))</f>
        <v>#DIV/0!</v>
      </c>
      <c r="CI35" s="26" t="e">
        <f t="shared" si="25"/>
        <v>#DIV/0!</v>
      </c>
      <c r="CJ35" s="26" t="e">
        <f t="shared" si="18"/>
        <v>#DIV/0!</v>
      </c>
      <c r="CK35" s="26" t="e">
        <f t="shared" si="19"/>
        <v>#DIV/0!</v>
      </c>
      <c r="CL35" s="26" t="e">
        <f t="shared" si="26"/>
        <v>#DIV/0!</v>
      </c>
      <c r="CM35" s="26" t="e">
        <f t="shared" si="20"/>
        <v>#DIV/0!</v>
      </c>
      <c r="CN35" s="26" t="e">
        <f t="shared" si="21"/>
        <v>#DIV/0!</v>
      </c>
      <c r="CO35" s="26" t="e">
        <f t="shared" si="22"/>
        <v>#DIV/0!</v>
      </c>
      <c r="CP35" s="26" t="e">
        <f t="shared" si="23"/>
        <v>#DIV/0!</v>
      </c>
      <c r="CQ35" s="26" t="e">
        <f>10*LOG10(IF(CI35="",0,POWER(10,((CI35+'ModelParams Lw'!$O$4)/10))) +IF(CJ35="",0,POWER(10,((CJ35+'ModelParams Lw'!$P$4)/10))) +IF(CK35="",0,POWER(10,((CK35+'ModelParams Lw'!$Q$4)/10))) +IF(CL35="",0,POWER(10,((CL35+'ModelParams Lw'!$R$4)/10))) +IF(CM35="",0,POWER(10,((CM35+'ModelParams Lw'!$S$4)/10))) +IF(CN35="",0,POWER(10,((CN35+'ModelParams Lw'!$T$4)/10))) +IF(CO35="",0,POWER(10,((CO35+'ModelParams Lw'!$U$4)/10)))+IF(CP35="",0,POWER(10,((CP35+'ModelParams Lw'!$V$4)/10))))</f>
        <v>#DIV/0!</v>
      </c>
      <c r="CR35" s="26" t="e">
        <f t="shared" si="24"/>
        <v>#DIV/0!</v>
      </c>
      <c r="CS35" s="26" t="e">
        <f>(CI35-'ModelParams Lw'!$O$10)/'ModelParams Lw'!$O$11</f>
        <v>#DIV/0!</v>
      </c>
      <c r="CT35" s="26" t="e">
        <f>(CJ35-'ModelParams Lw'!$P$10)/'ModelParams Lw'!$P$11</f>
        <v>#DIV/0!</v>
      </c>
      <c r="CU35" s="26" t="e">
        <f>(CK35-'ModelParams Lw'!$Q$10)/'ModelParams Lw'!$Q$11</f>
        <v>#DIV/0!</v>
      </c>
      <c r="CV35" s="26" t="e">
        <f>(CL35-'ModelParams Lw'!$R$10)/'ModelParams Lw'!$R$11</f>
        <v>#DIV/0!</v>
      </c>
      <c r="CW35" s="26" t="e">
        <f>(CM35-'ModelParams Lw'!$S$10)/'ModelParams Lw'!$S$11</f>
        <v>#DIV/0!</v>
      </c>
      <c r="CX35" s="26" t="e">
        <f>(CN35-'ModelParams Lw'!$T$10)/'ModelParams Lw'!$T$11</f>
        <v>#DIV/0!</v>
      </c>
      <c r="CY35" s="26" t="e">
        <f>(CO35-'ModelParams Lw'!$U$10)/'ModelParams Lw'!$U$11</f>
        <v>#DIV/0!</v>
      </c>
      <c r="CZ35" s="26" t="e">
        <f>(CP35-'ModelParams Lw'!$V$10)/'ModelParams Lw'!$V$11</f>
        <v>#DIV/0!</v>
      </c>
    </row>
    <row r="36" spans="1:104" x14ac:dyDescent="0.2">
      <c r="A36" s="13" t="str">
        <f>Calcul!A41</f>
        <v>(2) pressure loss with open blades</v>
      </c>
      <c r="B36" s="13" t="e">
        <f t="shared" si="2"/>
        <v>#VALUE!</v>
      </c>
      <c r="C36" s="13">
        <f>Calcul!B41</f>
        <v>0</v>
      </c>
      <c r="D36" s="13">
        <f>Calcul!C41/1000</f>
        <v>0</v>
      </c>
      <c r="E36" s="13">
        <f>Calcul!A43/1000</f>
        <v>0</v>
      </c>
      <c r="F36" s="13">
        <f t="shared" si="3"/>
        <v>0</v>
      </c>
      <c r="G36" s="23" t="e">
        <f>DEGREES(ACOS(1-(1/'ModelParams Lw'!B$15*SQRT(0.5*1.2/'Sound Power'!$C36)*('Sound Power'!$B36/3600)/('Sound Power'!$D36)/('Sound Power'!$F36))))</f>
        <v>#DIV/0!</v>
      </c>
      <c r="H36" s="23" t="e">
        <f>DEGREES(ACOS(1-(1/'ModelParams Lw'!C$15*SQRT(0.5*1.2/'Sound Power'!$C36)*('Sound Power'!$B36/3600)/('Sound Power'!$D36)/('Sound Power'!$F36))))</f>
        <v>#DIV/0!</v>
      </c>
      <c r="I36" s="23" t="e">
        <f>DEGREES(ACOS(1-(1/'ModelParams Lw'!D$15*SQRT(0.5*1.2/'Sound Power'!$C36)*('Sound Power'!$B36/3600)/('Sound Power'!$D36)/('Sound Power'!$F36))))</f>
        <v>#DIV/0!</v>
      </c>
      <c r="J36" s="23" t="e">
        <f>DEGREES(ACOS(1-(1/'ModelParams Lw'!E$15*SQRT(0.5*1.2/'Sound Power'!$C36)*('Sound Power'!$B36/3600)/('Sound Power'!$D36)/('Sound Power'!$F36))))</f>
        <v>#DIV/0!</v>
      </c>
      <c r="K36" s="23" t="e">
        <f>DEGREES(ACOS(1-(1/'ModelParams Lw'!F$15*SQRT(0.5*1.2/'Sound Power'!$C36)*('Sound Power'!$B36/3600)/('Sound Power'!$D36)/('Sound Power'!$F36))))</f>
        <v>#DIV/0!</v>
      </c>
      <c r="L36" s="23" t="e">
        <f>DEGREES(ACOS(1-(1/'ModelParams Lw'!G$15*SQRT(0.5*1.2/'Sound Power'!$C36)*('Sound Power'!$B36/3600)/('Sound Power'!$D36)/('Sound Power'!$F36))))</f>
        <v>#DIV/0!</v>
      </c>
      <c r="M36" s="23" t="e">
        <f>DEGREES(ACOS(1-(1/'ModelParams Lw'!H$15*SQRT(0.5*1.2/'Sound Power'!$C36)*('Sound Power'!$B36/3600)/('Sound Power'!$D36)/('Sound Power'!$F36))))</f>
        <v>#DIV/0!</v>
      </c>
      <c r="N36" s="23" t="e">
        <f>DEGREES(ACOS(1-(1/'ModelParams Lw'!I$15*SQRT(0.5*1.2/'Sound Power'!$C36)*('Sound Power'!$B36/3600)/('Sound Power'!$D36)/('Sound Power'!$F36))))</f>
        <v>#DIV/0!</v>
      </c>
      <c r="O36" s="26" t="e">
        <f>('ModelParams Lw'!B$4*LN('Sound Power'!G36)/(1+EXP(-('Sound Power'!$D36*1000+'ModelParams Lw'!B$6)/'ModelParams Lw'!B$7))+'ModelParams Lw'!B$5)*LN('Sound Power'!$B36)-('ModelParams Lw'!B$8+'ModelParams Lw'!B$9*$D36+'ModelParams Lw'!B$10*'Sound Power'!$F36^'ModelParams Lw'!B$14+'ModelParams Lw'!B$11*LN('Sound Power'!G36)+'ModelParams Lw'!B$12*'Sound Power'!$D36*'Sound Power'!$F36+'ModelParams Lw'!B$13*'Sound Power'!$D36*LN('Sound Power'!G36))</f>
        <v>#DIV/0!</v>
      </c>
      <c r="P36" s="26" t="e">
        <f>('ModelParams Lw'!C$4*LN('Sound Power'!H36)/(1+EXP(-('Sound Power'!$D36*1000+'ModelParams Lw'!C$6)/'ModelParams Lw'!C$7))+'ModelParams Lw'!C$5)*LN('Sound Power'!$B36)-('ModelParams Lw'!C$8+'ModelParams Lw'!C$9*$D36+'ModelParams Lw'!C$10*'Sound Power'!$F36^'ModelParams Lw'!C$14+'ModelParams Lw'!C$11*LN('Sound Power'!H36)+'ModelParams Lw'!C$12*'Sound Power'!$D36*'Sound Power'!$F36+'ModelParams Lw'!C$13*'Sound Power'!$D36*LN('Sound Power'!H36))</f>
        <v>#DIV/0!</v>
      </c>
      <c r="Q36" s="26" t="e">
        <f>('ModelParams Lw'!D$4*LN('Sound Power'!I36)/(1+EXP(-('Sound Power'!$D36*1000+'ModelParams Lw'!D$6)/'ModelParams Lw'!D$7))+'ModelParams Lw'!D$5)*LN('Sound Power'!$B36)-('ModelParams Lw'!D$8+'ModelParams Lw'!D$9*$D36+'ModelParams Lw'!D$10*'Sound Power'!$F36^'ModelParams Lw'!D$14+'ModelParams Lw'!D$11*LN('Sound Power'!I36)+'ModelParams Lw'!D$12*'Sound Power'!$D36*'Sound Power'!$F36+'ModelParams Lw'!D$13*'Sound Power'!$D36*LN('Sound Power'!I36))</f>
        <v>#DIV/0!</v>
      </c>
      <c r="R36" s="26" t="e">
        <f>('ModelParams Lw'!E$4*LN('Sound Power'!J36)/(1+EXP(-('Sound Power'!$D36*1000+'ModelParams Lw'!E$6)/'ModelParams Lw'!E$7))+'ModelParams Lw'!E$5)*LN('Sound Power'!$B36)-('ModelParams Lw'!E$8+'ModelParams Lw'!E$9*$D36+'ModelParams Lw'!E$10*'Sound Power'!$F36^'ModelParams Lw'!E$14+'ModelParams Lw'!E$11*LN('Sound Power'!J36)+'ModelParams Lw'!E$12*'Sound Power'!$D36*'Sound Power'!$F36+'ModelParams Lw'!E$13*'Sound Power'!$D36*LN('Sound Power'!J36))</f>
        <v>#DIV/0!</v>
      </c>
      <c r="S36" s="26" t="e">
        <f>('ModelParams Lw'!F$4*LN('Sound Power'!K36)/(1+EXP(-('Sound Power'!$D36*1000+'ModelParams Lw'!F$6)/'ModelParams Lw'!F$7))+'ModelParams Lw'!F$5)*LN('Sound Power'!$B36)-('ModelParams Lw'!F$8+'ModelParams Lw'!F$9*$D36+'ModelParams Lw'!F$10*'Sound Power'!$F36^'ModelParams Lw'!F$14+'ModelParams Lw'!F$11*LN('Sound Power'!K36)+'ModelParams Lw'!F$12*'Sound Power'!$D36*'Sound Power'!$F36+'ModelParams Lw'!F$13*'Sound Power'!$D36*LN('Sound Power'!K36))</f>
        <v>#DIV/0!</v>
      </c>
      <c r="T36" s="26" t="e">
        <f>('ModelParams Lw'!G$4*LN('Sound Power'!L36)/(1+EXP(-('Sound Power'!$D36*1000+'ModelParams Lw'!G$6)/'ModelParams Lw'!G$7))+'ModelParams Lw'!G$5)*LN('Sound Power'!$B36)-('ModelParams Lw'!G$8+'ModelParams Lw'!G$9*$D36+'ModelParams Lw'!G$10*'Sound Power'!$F36^'ModelParams Lw'!G$14+'ModelParams Lw'!G$11*LN('Sound Power'!L36)+'ModelParams Lw'!G$12*'Sound Power'!$D36*'Sound Power'!$F36+'ModelParams Lw'!G$13*'Sound Power'!$D36*LN('Sound Power'!L36))</f>
        <v>#DIV/0!</v>
      </c>
      <c r="U36" s="26" t="e">
        <f>('ModelParams Lw'!H$4*LN('Sound Power'!M36)/(1+EXP(-('Sound Power'!$D36*1000+'ModelParams Lw'!H$6)/'ModelParams Lw'!H$7))+'ModelParams Lw'!H$5)*LN('Sound Power'!$B36)-('ModelParams Lw'!H$8+'ModelParams Lw'!H$9*$D36+'ModelParams Lw'!H$10*'Sound Power'!$F36^'ModelParams Lw'!H$14+'ModelParams Lw'!H$11*LN('Sound Power'!M36)+'ModelParams Lw'!H$12*'Sound Power'!$D36*'Sound Power'!$F36+'ModelParams Lw'!H$13*'Sound Power'!$D36*LN('Sound Power'!M36))</f>
        <v>#DIV/0!</v>
      </c>
      <c r="V36" s="26" t="e">
        <f>('ModelParams Lw'!I$4*LN('Sound Power'!N36)/(1+EXP(-('Sound Power'!$D36*1000+'ModelParams Lw'!I$6)/'ModelParams Lw'!I$7))+'ModelParams Lw'!I$5)*LN('Sound Power'!$B36)-('ModelParams Lw'!I$8+'ModelParams Lw'!I$9*$D36+'ModelParams Lw'!I$10*'Sound Power'!$F36^'ModelParams Lw'!I$14+'ModelParams Lw'!I$11*LN('Sound Power'!N36)+'ModelParams Lw'!I$12*'Sound Power'!$D36*'Sound Power'!$F36+'ModelParams Lw'!I$13*'Sound Power'!$D36*LN('Sound Power'!N36))</f>
        <v>#DIV/0!</v>
      </c>
      <c r="W36" s="26" t="e">
        <f>10*LOG10(IF(O36="",0,POWER(10,((O36+'ModelParams Lw'!$O$4)/10))) +IF(P36="",0,POWER(10,((P36+'ModelParams Lw'!$P$4)/10))) +IF(Q36="",0,POWER(10,((Q36+'ModelParams Lw'!$Q$4)/10))) +IF(R36="",0,POWER(10,((R36+'ModelParams Lw'!$R$4)/10))) +IF(S36="",0,POWER(10,((S36+'ModelParams Lw'!$S$4)/10))) +IF(T36="",0,POWER(10,((T36+'ModelParams Lw'!$T$4)/10))) +IF(U36="",0,POWER(10,((U36+'ModelParams Lw'!$U$4)/10)))+IF(V36="",0,POWER(10,((V36+'ModelParams Lw'!$V$4)/10))))</f>
        <v>#DIV/0!</v>
      </c>
      <c r="X36" s="26" t="e">
        <f t="shared" ref="X36:X99" si="27">MAX(Y36:AF36)</f>
        <v>#DIV/0!</v>
      </c>
      <c r="Y36" s="26" t="e">
        <f>(O36-'ModelParams Lw'!O$10)/'ModelParams Lw'!O$11</f>
        <v>#DIV/0!</v>
      </c>
      <c r="Z36" s="26" t="e">
        <f>(P36-'ModelParams Lw'!P$10)/'ModelParams Lw'!P$11</f>
        <v>#DIV/0!</v>
      </c>
      <c r="AA36" s="26" t="e">
        <f>(Q36-'ModelParams Lw'!Q$10)/'ModelParams Lw'!Q$11</f>
        <v>#DIV/0!</v>
      </c>
      <c r="AB36" s="26" t="e">
        <f>(R36-'ModelParams Lw'!R$10)/'ModelParams Lw'!R$11</f>
        <v>#DIV/0!</v>
      </c>
      <c r="AC36" s="26" t="e">
        <f>(S36-'ModelParams Lw'!S$10)/'ModelParams Lw'!S$11</f>
        <v>#DIV/0!</v>
      </c>
      <c r="AD36" s="26" t="e">
        <f>(T36-'ModelParams Lw'!T$10)/'ModelParams Lw'!T$11</f>
        <v>#DIV/0!</v>
      </c>
      <c r="AE36" s="26" t="e">
        <f>(U36-'ModelParams Lw'!U$10)/'ModelParams Lw'!U$11</f>
        <v>#DIV/0!</v>
      </c>
      <c r="AF36" s="26" t="e">
        <f>(V36-'ModelParams Lw'!V$10)/'ModelParams Lw'!V$11</f>
        <v>#DIV/0!</v>
      </c>
      <c r="AG36" s="26" t="e">
        <f t="shared" ref="AG36:AG99" si="28">(B36/3600)/(D36*E36)</f>
        <v>#VALUE!</v>
      </c>
      <c r="AH36" s="26" t="e">
        <f>VLOOKUP(D36*1000,'ModelParams Lw'!$A$38:$D$58,4)</f>
        <v>#N/A</v>
      </c>
      <c r="AI36" s="56" t="e">
        <f>VLOOKUP(D36*1000,'ModelParams Lw'!$A$38:$D$58,2)</f>
        <v>#N/A</v>
      </c>
      <c r="AJ36" s="46" t="e">
        <f t="shared" ref="AJ36:AJ99" si="29">AG36/AH36</f>
        <v>#VALUE!</v>
      </c>
      <c r="AK36" s="26" t="e">
        <f t="shared" ref="AK36:AK99" si="30">INDEX(LINEST(AL36:AN36,$AL$3:$AN$3,1),1)/2*($AK$3-$AL$3)+AL36</f>
        <v>#VALUE!</v>
      </c>
      <c r="AL36" s="26" t="e">
        <f>IF($AI36=100,'ModelParams Lw'!R$35*'Sound Power'!$AH36^2+'ModelParams Lw'!R$36*'Sound Power'!$AH36+'ModelParams Lw'!R$37,IF($AI36=150,'ModelParams Lw'!R$38*'Sound Power'!$AH36^2+'ModelParams Lw'!R$39*'Sound Power'!$AH36+'ModelParams Lw'!R$40,'ModelParams Lw'!R$41*'Sound Power'!$AH36^2+'ModelParams Lw'!R$42*'Sound Power'!$AH36+'ModelParams Lw'!R$43))</f>
        <v>#N/A</v>
      </c>
      <c r="AM36" s="26" t="e">
        <f>IF($AI36=100,'ModelParams Lw'!S$35*'Sound Power'!$AH36^2+'ModelParams Lw'!S$36*'Sound Power'!$AH36+'ModelParams Lw'!S$37,IF($AI36=150,'ModelParams Lw'!S$38*'Sound Power'!$AH36^2+'ModelParams Lw'!S$39*'Sound Power'!$AH36+'ModelParams Lw'!S$40,'ModelParams Lw'!S$41*'Sound Power'!$AH36^2+'ModelParams Lw'!S$42*'Sound Power'!$AH36+'ModelParams Lw'!S$43))</f>
        <v>#N/A</v>
      </c>
      <c r="AN36" s="26" t="e">
        <f>IF($AI36=100,'ModelParams Lw'!T$35*'Sound Power'!$AH36^2+'ModelParams Lw'!T$36*'Sound Power'!$AH36+'ModelParams Lw'!T$37,IF($AI36=150,'ModelParams Lw'!T$38*'Sound Power'!$AH36^2+'ModelParams Lw'!T$39*'Sound Power'!$AH36+'ModelParams Lw'!T$40,'ModelParams Lw'!T$41*'Sound Power'!$AH36^2+'ModelParams Lw'!T$42*'Sound Power'!$AH36+'ModelParams Lw'!T$43))</f>
        <v>#N/A</v>
      </c>
      <c r="AO36" s="26" t="e">
        <f>IF($AI36=100,'ModelParams Lw'!U$35*'Sound Power'!$AH36^2+'ModelParams Lw'!U$36*'Sound Power'!$AH36+'ModelParams Lw'!U$37,IF($AI36=150,'ModelParams Lw'!U$38*'Sound Power'!$AH36^2+'ModelParams Lw'!U$39*'Sound Power'!$AH36+'ModelParams Lw'!U$40,'ModelParams Lw'!U$41*'Sound Power'!$AH36^2+'ModelParams Lw'!U$42*'Sound Power'!$AH36+'ModelParams Lw'!U$43))</f>
        <v>#N/A</v>
      </c>
      <c r="AP36" s="26" t="e">
        <f>IF($AI36=100,'ModelParams Lw'!V$35*'Sound Power'!$AH36^2+'ModelParams Lw'!V$36*'Sound Power'!$AH36+'ModelParams Lw'!V$37,IF($AI36=150,'ModelParams Lw'!V$38*'Sound Power'!$AH36^2+'ModelParams Lw'!V$39*'Sound Power'!$AH36+'ModelParams Lw'!V$40,'ModelParams Lw'!V$41*'Sound Power'!$AH36^2+'ModelParams Lw'!V$42*'Sound Power'!$AH36+'ModelParams Lw'!V$43))</f>
        <v>#N/A</v>
      </c>
      <c r="AQ36" s="26" t="e">
        <f>IF($AI36=100,'ModelParams Lw'!W$35*'Sound Power'!$AH36^2+'ModelParams Lw'!W$36*'Sound Power'!$AH36+'ModelParams Lw'!W$37,IF($AI36=150,'ModelParams Lw'!W$38*'Sound Power'!$AH36^2+'ModelParams Lw'!W$39*'Sound Power'!$AH36+'ModelParams Lw'!W$40,'ModelParams Lw'!W$41*'Sound Power'!$AH36^2+'ModelParams Lw'!W$42*'Sound Power'!$AH36+'ModelParams Lw'!W$43))</f>
        <v>#N/A</v>
      </c>
      <c r="AR36" s="26" t="e">
        <f t="shared" ref="AR36:AR99" si="31">INDEX(LINEST(AO36:AQ36,$AO$3:$AQ$3,1),1)/2*($AR$3-$AQ$3)+AQ36</f>
        <v>#VALUE!</v>
      </c>
      <c r="AS36" s="26" t="e">
        <f>IF(26.83*LN($AJ36)-11.791-'ModelParams Lw'!B$35&lt;0,0,26.83*LN($AJ36)-11.791-'ModelParams Lw'!B$35)</f>
        <v>#VALUE!</v>
      </c>
      <c r="AT36" s="26" t="e">
        <f>IF(26.83*LN($AJ36)-11.791-'ModelParams Lw'!C$35&lt;0,0,26.83*LN($AJ36)-11.791-'ModelParams Lw'!C$35)</f>
        <v>#VALUE!</v>
      </c>
      <c r="AU36" s="26" t="e">
        <f>IF(26.83*LN($AJ36)-11.791-'ModelParams Lw'!D$35&lt;0,0,26.83*LN($AJ36)-11.791-'ModelParams Lw'!D$35)</f>
        <v>#VALUE!</v>
      </c>
      <c r="AV36" s="26" t="e">
        <f>IF(26.83*LN($AJ36)-11.791-'ModelParams Lw'!E$35&lt;0,0,26.83*LN($AJ36)-11.791-'ModelParams Lw'!E$35)</f>
        <v>#VALUE!</v>
      </c>
      <c r="AW36" s="26" t="e">
        <f>IF(26.83*LN($AJ36)-11.791-'ModelParams Lw'!F$35&lt;0,0,26.83*LN($AJ36)-11.791-'ModelParams Lw'!F$35)</f>
        <v>#VALUE!</v>
      </c>
      <c r="AX36" s="26" t="e">
        <f>IF(26.83*LN($AJ36)-11.791-'ModelParams Lw'!G$35&lt;0,0,26.83*LN($AJ36)-11.791-'ModelParams Lw'!G$35)</f>
        <v>#VALUE!</v>
      </c>
      <c r="AY36" s="26" t="e">
        <f>IF(26.83*LN($AJ36)-11.791-'ModelParams Lw'!H$35&lt;0,0,26.83*LN($AJ36)-11.791-'ModelParams Lw'!H$35)</f>
        <v>#VALUE!</v>
      </c>
      <c r="AZ36" s="26" t="e">
        <f>IF(26.83*LN($AJ36)-11.791-'ModelParams Lw'!I$35&lt;0,0,26.83*LN($AJ36)-11.791-'ModelParams Lw'!I$35)</f>
        <v>#VALUE!</v>
      </c>
      <c r="BA36" s="26" t="e">
        <f t="shared" si="9"/>
        <v>#DIV/0!</v>
      </c>
      <c r="BB36" s="26" t="e">
        <f t="shared" si="10"/>
        <v>#DIV/0!</v>
      </c>
      <c r="BC36" s="26" t="e">
        <f t="shared" si="11"/>
        <v>#DIV/0!</v>
      </c>
      <c r="BD36" s="26" t="e">
        <f t="shared" si="12"/>
        <v>#DIV/0!</v>
      </c>
      <c r="BE36" s="26" t="e">
        <f t="shared" si="13"/>
        <v>#DIV/0!</v>
      </c>
      <c r="BF36" s="26" t="e">
        <f t="shared" si="14"/>
        <v>#DIV/0!</v>
      </c>
      <c r="BG36" s="26" t="e">
        <f t="shared" si="15"/>
        <v>#DIV/0!</v>
      </c>
      <c r="BH36" s="26" t="e">
        <f t="shared" si="16"/>
        <v>#DIV/0!</v>
      </c>
      <c r="BI36" s="26" t="e">
        <f>10*LOG10(IF(BA36="",0,POWER(10,((BA36+'ModelParams Lw'!$O$4)/10))) +IF(BB36="",0,POWER(10,((BB36+'ModelParams Lw'!$P$4)/10))) +IF(BC36="",0,POWER(10,((BC36+'ModelParams Lw'!$Q$4)/10))) +IF(BD36="",0,POWER(10,((BD36+'ModelParams Lw'!$R$4)/10))) +IF(BE36="",0,POWER(10,((BE36+'ModelParams Lw'!$S$4)/10))) +IF(BF36="",0,POWER(10,((BF36+'ModelParams Lw'!$T$4)/10))) +IF(BG36="",0,POWER(10,((BG36+'ModelParams Lw'!$U$4)/10)))+IF(BH36="",0,POWER(10,((BH36+'ModelParams Lw'!$V$4)/10))))</f>
        <v>#DIV/0!</v>
      </c>
      <c r="BJ36" s="26" t="e">
        <f t="shared" ref="BJ36:BJ99" si="32">MAX(BK36:BR36)</f>
        <v>#DIV/0!</v>
      </c>
      <c r="BK36" s="26" t="e">
        <f>(BA36-'ModelParams Lw'!O$10)/'ModelParams Lw'!O$11</f>
        <v>#DIV/0!</v>
      </c>
      <c r="BL36" s="26" t="e">
        <f>(BB36-'ModelParams Lw'!P$10)/'ModelParams Lw'!P$11</f>
        <v>#DIV/0!</v>
      </c>
      <c r="BM36" s="26" t="e">
        <f>(BC36-'ModelParams Lw'!Q$10)/'ModelParams Lw'!Q$11</f>
        <v>#DIV/0!</v>
      </c>
      <c r="BN36" s="26" t="e">
        <f>(BD36-'ModelParams Lw'!R$10)/'ModelParams Lw'!R$11</f>
        <v>#DIV/0!</v>
      </c>
      <c r="BO36" s="26" t="e">
        <f>(BE36-'ModelParams Lw'!S$10)/'ModelParams Lw'!S$11</f>
        <v>#DIV/0!</v>
      </c>
      <c r="BP36" s="26" t="e">
        <f>(BF36-'ModelParams Lw'!T$10)/'ModelParams Lw'!T$11</f>
        <v>#DIV/0!</v>
      </c>
      <c r="BQ36" s="26" t="e">
        <f>(BG36-'ModelParams Lw'!U$10)/'ModelParams Lw'!U$11</f>
        <v>#DIV/0!</v>
      </c>
      <c r="BR36" s="26" t="e">
        <f>(BH36-'ModelParams Lw'!V$10)/'ModelParams Lw'!V$11</f>
        <v>#DIV/0!</v>
      </c>
      <c r="BS36" s="23" t="e">
        <f>IF(Calcul!$E41="SW",DEGREES(ACOS(1-(1/'ModelParams Lw'!C$25*SQRT(0.5*1.2/'Sound Power'!$C36)*('Sound Power'!$B36/3600)/('Sound Power'!$D36)/('Sound Power'!$F36)))),DEGREES(ACOS(1-(1/'ModelParams Lw'!C$29*SQRT(0.5*1.2/'Sound Power'!$C36)*('Sound Power'!$B36/3600)/('Sound Power'!$D36)/('Sound Power'!$F36)))))</f>
        <v>#DIV/0!</v>
      </c>
      <c r="BT36" s="23" t="e">
        <f>IF(Calcul!$E41="SW",DEGREES(ACOS(1-(1/'ModelParams Lw'!D$25*SQRT(0.5*1.2/'Sound Power'!$C36)*('Sound Power'!$B36/3600)/('Sound Power'!$D36)/('Sound Power'!$F36)))),DEGREES(ACOS(1-(1/'ModelParams Lw'!D$29*SQRT(0.5*1.2/'Sound Power'!$C36)*('Sound Power'!$B36/3600)/('Sound Power'!$D36)/('Sound Power'!$F36)))))</f>
        <v>#DIV/0!</v>
      </c>
      <c r="BU36" s="23" t="e">
        <f>IF(Calcul!$E41="SW",DEGREES(ACOS(1-(1/'ModelParams Lw'!E$25*SQRT(0.5*1.2/'Sound Power'!$C36)*('Sound Power'!$B36/3600)/('Sound Power'!$D36)/('Sound Power'!$F36)))),DEGREES(ACOS(1-(1/'ModelParams Lw'!E$29*SQRT(0.5*1.2/'Sound Power'!$C36)*('Sound Power'!$B36/3600)/('Sound Power'!$D36)/('Sound Power'!$F36)))))</f>
        <v>#DIV/0!</v>
      </c>
      <c r="BV36" s="23" t="e">
        <f>IF(Calcul!$E41="SW",DEGREES(ACOS(1-(1/'ModelParams Lw'!F$25*SQRT(0.5*1.2/'Sound Power'!$C36)*('Sound Power'!$B36/3600)/('Sound Power'!$D36)/('Sound Power'!$F36)))),DEGREES(ACOS(1-(1/'ModelParams Lw'!F$29*SQRT(0.5*1.2/'Sound Power'!$C36)*('Sound Power'!$B36/3600)/('Sound Power'!$D36)/('Sound Power'!$F36)))))</f>
        <v>#DIV/0!</v>
      </c>
      <c r="BW36" s="23" t="e">
        <f>IF(Calcul!$E41="SW",DEGREES(ACOS(1-(1/'ModelParams Lw'!G$25*SQRT(0.5*1.2/'Sound Power'!$C36)*('Sound Power'!$B36/3600)/('Sound Power'!$D36)/('Sound Power'!$F36)))),DEGREES(ACOS(1-(1/'ModelParams Lw'!G$29*SQRT(0.5*1.2/'Sound Power'!$C36)*('Sound Power'!$B36/3600)/('Sound Power'!$D36)/('Sound Power'!$F36)))))</f>
        <v>#DIV/0!</v>
      </c>
      <c r="BX36" s="23" t="e">
        <f>IF(Calcul!$E41="SW",DEGREES(ACOS(1-(1/'ModelParams Lw'!H$25*SQRT(0.5*1.2/'Sound Power'!$C36)*('Sound Power'!$B36/3600)/('Sound Power'!$D36)/('Sound Power'!$F36)))),DEGREES(ACOS(1-(1/'ModelParams Lw'!H$29*SQRT(0.5*1.2/'Sound Power'!$C36)*('Sound Power'!$B36/3600)/('Sound Power'!$D36)/('Sound Power'!$F36)))))</f>
        <v>#DIV/0!</v>
      </c>
      <c r="BY36" s="23" t="e">
        <f>IF(Calcul!$E41="SW",DEGREES(ACOS(1-(1/'ModelParams Lw'!I$25*SQRT(0.5*1.2/'Sound Power'!$C36)*('Sound Power'!$B36/3600)/('Sound Power'!$D36)/('Sound Power'!$F36)))),DEGREES(ACOS(1-(1/'ModelParams Lw'!I$29*SQRT(0.5*1.2/'Sound Power'!$C36)*('Sound Power'!$B36/3600)/('Sound Power'!$D36)/('Sound Power'!$F36)))))</f>
        <v>#DIV/0!</v>
      </c>
      <c r="BZ36" s="23" t="e">
        <f>IF(Calcul!$E41="SW",DEGREES(ACOS(1-(1/'ModelParams Lw'!J$25*SQRT(0.5*1.2/'Sound Power'!$C36)*('Sound Power'!$B36/3600)/('Sound Power'!$D36)/('Sound Power'!$F36)))),DEGREES(ACOS(1-(1/'ModelParams Lw'!J$29*SQRT(0.5*1.2/'Sound Power'!$C36)*('Sound Power'!$B36/3600)/('Sound Power'!$D36)/('Sound Power'!$F36)))))</f>
        <v>#DIV/0!</v>
      </c>
      <c r="CA36" s="26" t="e">
        <f>IF(Calcul!$E41="SW",'ModelParams Lw'!C$22+'ModelParams Lw'!C$23*LOG('Sound Power'!$D36/'Sound Power'!$E36)+'ModelParams Lw'!C$24*LN('Sound Power'!BS36),IF('ModelParams Lw'!C$26+'ModelParams Lw'!C$27*LOG('Sound Power'!$D36/'Sound Power'!$E36)+'ModelParams Lw'!C$28*LN('Sound Power'!BS36)&lt;'ModelParams Lw'!C$22+'ModelParams Lw'!C$23*LOG('Sound Power'!$D36/'Sound Power'!$E36)+'ModelParams Lw'!C$24*LN('Sound Power'!BS36),'ModelParams Lw'!C$22+'ModelParams Lw'!C$23*LOG('Sound Power'!$D36/'Sound Power'!$E36)+'ModelParams Lw'!C$24*LN('Sound Power'!BS36),'ModelParams Lw'!C$26+'ModelParams Lw'!C$27*LOG('Sound Power'!$D36/'Sound Power'!$E36)+'ModelParams Lw'!C$28*LN('Sound Power'!BS36)))</f>
        <v>#DIV/0!</v>
      </c>
      <c r="CB36" s="26" t="e">
        <f>IF(Calcul!$E41="SW",'ModelParams Lw'!D$22+'ModelParams Lw'!D$23*LOG('Sound Power'!$D36/'Sound Power'!$E36)+'ModelParams Lw'!D$24*LN('Sound Power'!BT36),IF('ModelParams Lw'!D$26+'ModelParams Lw'!D$27*LOG('Sound Power'!$D36/'Sound Power'!$E36)+'ModelParams Lw'!D$28*LN('Sound Power'!BT36)&lt;'ModelParams Lw'!D$22+'ModelParams Lw'!D$23*LOG('Sound Power'!$D36/'Sound Power'!$E36)+'ModelParams Lw'!D$24*LN('Sound Power'!BT36),'ModelParams Lw'!D$22+'ModelParams Lw'!D$23*LOG('Sound Power'!$D36/'Sound Power'!$E36)+'ModelParams Lw'!D$24*LN('Sound Power'!BT36),'ModelParams Lw'!D$26+'ModelParams Lw'!D$27*LOG('Sound Power'!$D36/'Sound Power'!$E36)+'ModelParams Lw'!D$28*LN('Sound Power'!BT36)))</f>
        <v>#DIV/0!</v>
      </c>
      <c r="CC36" s="26" t="e">
        <f>IF(Calcul!$E41="SW",'ModelParams Lw'!E$22+'ModelParams Lw'!E$23*LOG('Sound Power'!$D36/'Sound Power'!$E36)+'ModelParams Lw'!E$24*LN('Sound Power'!BU36),IF('ModelParams Lw'!E$26+'ModelParams Lw'!E$27*LOG('Sound Power'!$D36/'Sound Power'!$E36)+'ModelParams Lw'!E$28*LN('Sound Power'!BU36)&lt;'ModelParams Lw'!E$22+'ModelParams Lw'!E$23*LOG('Sound Power'!$D36/'Sound Power'!$E36)+'ModelParams Lw'!E$24*LN('Sound Power'!BU36),'ModelParams Lw'!E$22+'ModelParams Lw'!E$23*LOG('Sound Power'!$D36/'Sound Power'!$E36)+'ModelParams Lw'!E$24*LN('Sound Power'!BU36),'ModelParams Lw'!E$26+'ModelParams Lw'!E$27*LOG('Sound Power'!$D36/'Sound Power'!$E36)+'ModelParams Lw'!E$28*LN('Sound Power'!BU36)))</f>
        <v>#DIV/0!</v>
      </c>
      <c r="CD36" s="26" t="e">
        <f>IF(Calcul!$E41="SW",'ModelParams Lw'!F$22+'ModelParams Lw'!F$23*LOG('Sound Power'!$D36/'Sound Power'!$E36)+'ModelParams Lw'!F$24*LN('Sound Power'!BV36),IF('ModelParams Lw'!F$26+'ModelParams Lw'!F$27*LOG('Sound Power'!$D36/'Sound Power'!$E36)+'ModelParams Lw'!F$28*LN('Sound Power'!BV36)&lt;'ModelParams Lw'!F$22+'ModelParams Lw'!F$23*LOG('Sound Power'!$D36/'Sound Power'!$E36)+'ModelParams Lw'!F$24*LN('Sound Power'!BV36),'ModelParams Lw'!F$22+'ModelParams Lw'!F$23*LOG('Sound Power'!$D36/'Sound Power'!$E36)+'ModelParams Lw'!F$24*LN('Sound Power'!BV36),'ModelParams Lw'!F$26+'ModelParams Lw'!F$27*LOG('Sound Power'!$D36/'Sound Power'!$E36)+'ModelParams Lw'!F$28*LN('Sound Power'!BV36)))</f>
        <v>#DIV/0!</v>
      </c>
      <c r="CE36" s="26" t="e">
        <f>IF(Calcul!$E41="SW",'ModelParams Lw'!G$22+'ModelParams Lw'!G$23*LOG('Sound Power'!$D36/'Sound Power'!$E36)+'ModelParams Lw'!G$24*LN('Sound Power'!BW36),IF('ModelParams Lw'!G$26+'ModelParams Lw'!G$27*LOG('Sound Power'!$D36/'Sound Power'!$E36)+'ModelParams Lw'!G$28*LN('Sound Power'!BW36)&lt;'ModelParams Lw'!G$22+'ModelParams Lw'!G$23*LOG('Sound Power'!$D36/'Sound Power'!$E36)+'ModelParams Lw'!G$24*LN('Sound Power'!BW36),'ModelParams Lw'!G$22+'ModelParams Lw'!G$23*LOG('Sound Power'!$D36/'Sound Power'!$E36)+'ModelParams Lw'!G$24*LN('Sound Power'!BW36),'ModelParams Lw'!G$26+'ModelParams Lw'!G$27*LOG('Sound Power'!$D36/'Sound Power'!$E36)+'ModelParams Lw'!G$28*LN('Sound Power'!BW36)))</f>
        <v>#DIV/0!</v>
      </c>
      <c r="CF36" s="26" t="e">
        <f>IF(Calcul!$E41="SW",'ModelParams Lw'!H$22+'ModelParams Lw'!H$23*LOG('Sound Power'!$D36/'Sound Power'!$E36)+'ModelParams Lw'!H$24*LN('Sound Power'!BX36),IF('ModelParams Lw'!H$26+'ModelParams Lw'!H$27*LOG('Sound Power'!$D36/'Sound Power'!$E36)+'ModelParams Lw'!H$28*LN('Sound Power'!BX36)&lt;'ModelParams Lw'!H$22+'ModelParams Lw'!H$23*LOG('Sound Power'!$D36/'Sound Power'!$E36)+'ModelParams Lw'!H$24*LN('Sound Power'!BX36),'ModelParams Lw'!H$22+'ModelParams Lw'!H$23*LOG('Sound Power'!$D36/'Sound Power'!$E36)+'ModelParams Lw'!H$24*LN('Sound Power'!BX36),'ModelParams Lw'!H$26+'ModelParams Lw'!H$27*LOG('Sound Power'!$D36/'Sound Power'!$E36)+'ModelParams Lw'!H$28*LN('Sound Power'!BX36)))</f>
        <v>#DIV/0!</v>
      </c>
      <c r="CG36" s="26" t="e">
        <f>IF(Calcul!$E41="SW",'ModelParams Lw'!I$22+'ModelParams Lw'!I$23*LOG('Sound Power'!$D36/'Sound Power'!$E36)+'ModelParams Lw'!I$24*LN('Sound Power'!BY36),IF('ModelParams Lw'!I$26+'ModelParams Lw'!I$27*LOG('Sound Power'!$D36/'Sound Power'!$E36)+'ModelParams Lw'!I$28*LN('Sound Power'!BY36)&lt;'ModelParams Lw'!I$22+'ModelParams Lw'!I$23*LOG('Sound Power'!$D36/'Sound Power'!$E36)+'ModelParams Lw'!I$24*LN('Sound Power'!BY36),'ModelParams Lw'!I$22+'ModelParams Lw'!I$23*LOG('Sound Power'!$D36/'Sound Power'!$E36)+'ModelParams Lw'!I$24*LN('Sound Power'!BY36),'ModelParams Lw'!I$26+'ModelParams Lw'!I$27*LOG('Sound Power'!$D36/'Sound Power'!$E36)+'ModelParams Lw'!I$28*LN('Sound Power'!BY36)))</f>
        <v>#DIV/0!</v>
      </c>
      <c r="CH36" s="26" t="e">
        <f>IF(Calcul!$E41="SW",'ModelParams Lw'!J$22+'ModelParams Lw'!J$23*LOG('Sound Power'!$D36/'Sound Power'!$E36)+'ModelParams Lw'!J$24*LN('Sound Power'!BZ36),IF('ModelParams Lw'!J$26+'ModelParams Lw'!J$27*LOG('Sound Power'!$D36/'Sound Power'!$E36)+'ModelParams Lw'!J$28*LN('Sound Power'!BZ36)&lt;'ModelParams Lw'!J$22+'ModelParams Lw'!J$23*LOG('Sound Power'!$D36/'Sound Power'!$E36)+'ModelParams Lw'!J$24*LN('Sound Power'!BZ36),'ModelParams Lw'!J$22+'ModelParams Lw'!J$23*LOG('Sound Power'!$D36/'Sound Power'!$E36)+'ModelParams Lw'!J$24*LN('Sound Power'!BZ36),'ModelParams Lw'!J$26+'ModelParams Lw'!J$27*LOG('Sound Power'!$D36/'Sound Power'!$E36)+'ModelParams Lw'!J$28*LN('Sound Power'!BZ36)))</f>
        <v>#DIV/0!</v>
      </c>
      <c r="CI36" s="26" t="e">
        <f t="shared" ref="CI36:CI99" si="33">O36+10*LOG((2*0.4*$D36+2*0.4*$E36)/($D36*$E36))-CA36</f>
        <v>#DIV/0!</v>
      </c>
      <c r="CJ36" s="26" t="e">
        <f t="shared" ref="CJ36:CJ99" si="34">P36+10*LOG((2*0.4*$D36+2*0.4*$E36)/($D36*$E36))-CB36</f>
        <v>#DIV/0!</v>
      </c>
      <c r="CK36" s="26" t="e">
        <f t="shared" ref="CK36:CK99" si="35">Q36+10*LOG((2*0.4*$D36+2*0.4*$E36)/($D36*$E36))-CC36</f>
        <v>#DIV/0!</v>
      </c>
      <c r="CL36" s="26" t="e">
        <f t="shared" ref="CL36:CL99" si="36">R36+10*LOG((2*0.4*$D36+2*0.4*$E36)/($D36*$E36))-CD36</f>
        <v>#DIV/0!</v>
      </c>
      <c r="CM36" s="26" t="e">
        <f t="shared" ref="CM36:CM99" si="37">S36+10*LOG((2*0.4*$D36+2*0.4*$E36)/($D36*$E36))-CE36</f>
        <v>#DIV/0!</v>
      </c>
      <c r="CN36" s="26" t="e">
        <f t="shared" ref="CN36:CN99" si="38">T36+10*LOG((2*0.4*$D36+2*0.4*$E36)/($D36*$E36))-CF36</f>
        <v>#DIV/0!</v>
      </c>
      <c r="CO36" s="26" t="e">
        <f t="shared" ref="CO36:CO99" si="39">U36+10*LOG((2*0.4*$D36+2*0.4*$E36)/($D36*$E36))-CG36</f>
        <v>#DIV/0!</v>
      </c>
      <c r="CP36" s="26" t="e">
        <f t="shared" ref="CP36:CP99" si="40">V36+10*LOG((2*0.4*$D36+2*0.4*$E36)/($D36*$E36))-CH36</f>
        <v>#DIV/0!</v>
      </c>
      <c r="CQ36" s="26" t="e">
        <f>10*LOG10(IF(CI36="",0,POWER(10,((CI36+'ModelParams Lw'!$O$4)/10))) +IF(CJ36="",0,POWER(10,((CJ36+'ModelParams Lw'!$P$4)/10))) +IF(CK36="",0,POWER(10,((CK36+'ModelParams Lw'!$Q$4)/10))) +IF(CL36="",0,POWER(10,((CL36+'ModelParams Lw'!$R$4)/10))) +IF(CM36="",0,POWER(10,((CM36+'ModelParams Lw'!$S$4)/10))) +IF(CN36="",0,POWER(10,((CN36+'ModelParams Lw'!$T$4)/10))) +IF(CO36="",0,POWER(10,((CO36+'ModelParams Lw'!$U$4)/10)))+IF(CP36="",0,POWER(10,((CP36+'ModelParams Lw'!$V$4)/10))))</f>
        <v>#DIV/0!</v>
      </c>
      <c r="CR36" s="26" t="e">
        <f t="shared" ref="CR36:CR99" si="41">MAX(CS36:CZ36)</f>
        <v>#DIV/0!</v>
      </c>
      <c r="CS36" s="26" t="e">
        <f>(CI36-'ModelParams Lw'!$O$10)/'ModelParams Lw'!$O$11</f>
        <v>#DIV/0!</v>
      </c>
      <c r="CT36" s="26" t="e">
        <f>(CJ36-'ModelParams Lw'!$P$10)/'ModelParams Lw'!$P$11</f>
        <v>#DIV/0!</v>
      </c>
      <c r="CU36" s="26" t="e">
        <f>(CK36-'ModelParams Lw'!$Q$10)/'ModelParams Lw'!$Q$11</f>
        <v>#DIV/0!</v>
      </c>
      <c r="CV36" s="26" t="e">
        <f>(CL36-'ModelParams Lw'!$R$10)/'ModelParams Lw'!$R$11</f>
        <v>#DIV/0!</v>
      </c>
      <c r="CW36" s="26" t="e">
        <f>(CM36-'ModelParams Lw'!$S$10)/'ModelParams Lw'!$S$11</f>
        <v>#DIV/0!</v>
      </c>
      <c r="CX36" s="26" t="e">
        <f>(CN36-'ModelParams Lw'!$T$10)/'ModelParams Lw'!$T$11</f>
        <v>#DIV/0!</v>
      </c>
      <c r="CY36" s="26" t="e">
        <f>(CO36-'ModelParams Lw'!$U$10)/'ModelParams Lw'!$U$11</f>
        <v>#DIV/0!</v>
      </c>
      <c r="CZ36" s="26" t="e">
        <f>(CP36-'ModelParams Lw'!$V$10)/'ModelParams Lw'!$V$11</f>
        <v>#DIV/0!</v>
      </c>
    </row>
    <row r="37" spans="1:104" x14ac:dyDescent="0.2">
      <c r="A37" s="13" t="str">
        <f>Calcul!A42</f>
        <v>(3) VAV with downstream 3 m unlined duct + 90° bend</v>
      </c>
      <c r="B37" s="13" t="e">
        <f t="shared" si="2"/>
        <v>#VALUE!</v>
      </c>
      <c r="C37" s="13">
        <f>Calcul!B42</f>
        <v>0</v>
      </c>
      <c r="D37" s="13">
        <f>Calcul!C42/1000</f>
        <v>0</v>
      </c>
      <c r="E37" s="13">
        <f>Calcul!D42/1000</f>
        <v>0</v>
      </c>
      <c r="F37" s="13">
        <f t="shared" si="3"/>
        <v>0</v>
      </c>
      <c r="G37" s="23" t="e">
        <f>DEGREES(ACOS(1-(1/'ModelParams Lw'!B$15*SQRT(0.5*1.2/'Sound Power'!$C37)*('Sound Power'!$B37/3600)/('Sound Power'!$D37)/('Sound Power'!$F37))))</f>
        <v>#DIV/0!</v>
      </c>
      <c r="H37" s="23" t="e">
        <f>DEGREES(ACOS(1-(1/'ModelParams Lw'!C$15*SQRT(0.5*1.2/'Sound Power'!$C37)*('Sound Power'!$B37/3600)/('Sound Power'!$D37)/('Sound Power'!$F37))))</f>
        <v>#DIV/0!</v>
      </c>
      <c r="I37" s="23" t="e">
        <f>DEGREES(ACOS(1-(1/'ModelParams Lw'!D$15*SQRT(0.5*1.2/'Sound Power'!$C37)*('Sound Power'!$B37/3600)/('Sound Power'!$D37)/('Sound Power'!$F37))))</f>
        <v>#DIV/0!</v>
      </c>
      <c r="J37" s="23" t="e">
        <f>DEGREES(ACOS(1-(1/'ModelParams Lw'!E$15*SQRT(0.5*1.2/'Sound Power'!$C37)*('Sound Power'!$B37/3600)/('Sound Power'!$D37)/('Sound Power'!$F37))))</f>
        <v>#DIV/0!</v>
      </c>
      <c r="K37" s="23" t="e">
        <f>DEGREES(ACOS(1-(1/'ModelParams Lw'!F$15*SQRT(0.5*1.2/'Sound Power'!$C37)*('Sound Power'!$B37/3600)/('Sound Power'!$D37)/('Sound Power'!$F37))))</f>
        <v>#DIV/0!</v>
      </c>
      <c r="L37" s="23" t="e">
        <f>DEGREES(ACOS(1-(1/'ModelParams Lw'!G$15*SQRT(0.5*1.2/'Sound Power'!$C37)*('Sound Power'!$B37/3600)/('Sound Power'!$D37)/('Sound Power'!$F37))))</f>
        <v>#DIV/0!</v>
      </c>
      <c r="M37" s="23" t="e">
        <f>DEGREES(ACOS(1-(1/'ModelParams Lw'!H$15*SQRT(0.5*1.2/'Sound Power'!$C37)*('Sound Power'!$B37/3600)/('Sound Power'!$D37)/('Sound Power'!$F37))))</f>
        <v>#DIV/0!</v>
      </c>
      <c r="N37" s="23" t="e">
        <f>DEGREES(ACOS(1-(1/'ModelParams Lw'!I$15*SQRT(0.5*1.2/'Sound Power'!$C37)*('Sound Power'!$B37/3600)/('Sound Power'!$D37)/('Sound Power'!$F37))))</f>
        <v>#DIV/0!</v>
      </c>
      <c r="O37" s="26" t="e">
        <f>('ModelParams Lw'!B$4*LN('Sound Power'!G37)/(1+EXP(-('Sound Power'!$D37*1000+'ModelParams Lw'!B$6)/'ModelParams Lw'!B$7))+'ModelParams Lw'!B$5)*LN('Sound Power'!$B37)-('ModelParams Lw'!B$8+'ModelParams Lw'!B$9*$D37+'ModelParams Lw'!B$10*'Sound Power'!$F37^'ModelParams Lw'!B$14+'ModelParams Lw'!B$11*LN('Sound Power'!G37)+'ModelParams Lw'!B$12*'Sound Power'!$D37*'Sound Power'!$F37+'ModelParams Lw'!B$13*'Sound Power'!$D37*LN('Sound Power'!G37))</f>
        <v>#DIV/0!</v>
      </c>
      <c r="P37" s="26" t="e">
        <f>('ModelParams Lw'!C$4*LN('Sound Power'!H37)/(1+EXP(-('Sound Power'!$D37*1000+'ModelParams Lw'!C$6)/'ModelParams Lw'!C$7))+'ModelParams Lw'!C$5)*LN('Sound Power'!$B37)-('ModelParams Lw'!C$8+'ModelParams Lw'!C$9*$D37+'ModelParams Lw'!C$10*'Sound Power'!$F37^'ModelParams Lw'!C$14+'ModelParams Lw'!C$11*LN('Sound Power'!H37)+'ModelParams Lw'!C$12*'Sound Power'!$D37*'Sound Power'!$F37+'ModelParams Lw'!C$13*'Sound Power'!$D37*LN('Sound Power'!H37))</f>
        <v>#DIV/0!</v>
      </c>
      <c r="Q37" s="26" t="e">
        <f>('ModelParams Lw'!D$4*LN('Sound Power'!I37)/(1+EXP(-('Sound Power'!$D37*1000+'ModelParams Lw'!D$6)/'ModelParams Lw'!D$7))+'ModelParams Lw'!D$5)*LN('Sound Power'!$B37)-('ModelParams Lw'!D$8+'ModelParams Lw'!D$9*$D37+'ModelParams Lw'!D$10*'Sound Power'!$F37^'ModelParams Lw'!D$14+'ModelParams Lw'!D$11*LN('Sound Power'!I37)+'ModelParams Lw'!D$12*'Sound Power'!$D37*'Sound Power'!$F37+'ModelParams Lw'!D$13*'Sound Power'!$D37*LN('Sound Power'!I37))</f>
        <v>#DIV/0!</v>
      </c>
      <c r="R37" s="26" t="e">
        <f>('ModelParams Lw'!E$4*LN('Sound Power'!J37)/(1+EXP(-('Sound Power'!$D37*1000+'ModelParams Lw'!E$6)/'ModelParams Lw'!E$7))+'ModelParams Lw'!E$5)*LN('Sound Power'!$B37)-('ModelParams Lw'!E$8+'ModelParams Lw'!E$9*$D37+'ModelParams Lw'!E$10*'Sound Power'!$F37^'ModelParams Lw'!E$14+'ModelParams Lw'!E$11*LN('Sound Power'!J37)+'ModelParams Lw'!E$12*'Sound Power'!$D37*'Sound Power'!$F37+'ModelParams Lw'!E$13*'Sound Power'!$D37*LN('Sound Power'!J37))</f>
        <v>#DIV/0!</v>
      </c>
      <c r="S37" s="26" t="e">
        <f>('ModelParams Lw'!F$4*LN('Sound Power'!K37)/(1+EXP(-('Sound Power'!$D37*1000+'ModelParams Lw'!F$6)/'ModelParams Lw'!F$7))+'ModelParams Lw'!F$5)*LN('Sound Power'!$B37)-('ModelParams Lw'!F$8+'ModelParams Lw'!F$9*$D37+'ModelParams Lw'!F$10*'Sound Power'!$F37^'ModelParams Lw'!F$14+'ModelParams Lw'!F$11*LN('Sound Power'!K37)+'ModelParams Lw'!F$12*'Sound Power'!$D37*'Sound Power'!$F37+'ModelParams Lw'!F$13*'Sound Power'!$D37*LN('Sound Power'!K37))</f>
        <v>#DIV/0!</v>
      </c>
      <c r="T37" s="26" t="e">
        <f>('ModelParams Lw'!G$4*LN('Sound Power'!L37)/(1+EXP(-('Sound Power'!$D37*1000+'ModelParams Lw'!G$6)/'ModelParams Lw'!G$7))+'ModelParams Lw'!G$5)*LN('Sound Power'!$B37)-('ModelParams Lw'!G$8+'ModelParams Lw'!G$9*$D37+'ModelParams Lw'!G$10*'Sound Power'!$F37^'ModelParams Lw'!G$14+'ModelParams Lw'!G$11*LN('Sound Power'!L37)+'ModelParams Lw'!G$12*'Sound Power'!$D37*'Sound Power'!$F37+'ModelParams Lw'!G$13*'Sound Power'!$D37*LN('Sound Power'!L37))</f>
        <v>#DIV/0!</v>
      </c>
      <c r="U37" s="26" t="e">
        <f>('ModelParams Lw'!H$4*LN('Sound Power'!M37)/(1+EXP(-('Sound Power'!$D37*1000+'ModelParams Lw'!H$6)/'ModelParams Lw'!H$7))+'ModelParams Lw'!H$5)*LN('Sound Power'!$B37)-('ModelParams Lw'!H$8+'ModelParams Lw'!H$9*$D37+'ModelParams Lw'!H$10*'Sound Power'!$F37^'ModelParams Lw'!H$14+'ModelParams Lw'!H$11*LN('Sound Power'!M37)+'ModelParams Lw'!H$12*'Sound Power'!$D37*'Sound Power'!$F37+'ModelParams Lw'!H$13*'Sound Power'!$D37*LN('Sound Power'!M37))</f>
        <v>#DIV/0!</v>
      </c>
      <c r="V37" s="26" t="e">
        <f>('ModelParams Lw'!I$4*LN('Sound Power'!N37)/(1+EXP(-('Sound Power'!$D37*1000+'ModelParams Lw'!I$6)/'ModelParams Lw'!I$7))+'ModelParams Lw'!I$5)*LN('Sound Power'!$B37)-('ModelParams Lw'!I$8+'ModelParams Lw'!I$9*$D37+'ModelParams Lw'!I$10*'Sound Power'!$F37^'ModelParams Lw'!I$14+'ModelParams Lw'!I$11*LN('Sound Power'!N37)+'ModelParams Lw'!I$12*'Sound Power'!$D37*'Sound Power'!$F37+'ModelParams Lw'!I$13*'Sound Power'!$D37*LN('Sound Power'!N37))</f>
        <v>#DIV/0!</v>
      </c>
      <c r="W37" s="26" t="e">
        <f>10*LOG10(IF(O37="",0,POWER(10,((O37+'ModelParams Lw'!$O$4)/10))) +IF(P37="",0,POWER(10,((P37+'ModelParams Lw'!$P$4)/10))) +IF(Q37="",0,POWER(10,((Q37+'ModelParams Lw'!$Q$4)/10))) +IF(R37="",0,POWER(10,((R37+'ModelParams Lw'!$R$4)/10))) +IF(S37="",0,POWER(10,((S37+'ModelParams Lw'!$S$4)/10))) +IF(T37="",0,POWER(10,((T37+'ModelParams Lw'!$T$4)/10))) +IF(U37="",0,POWER(10,((U37+'ModelParams Lw'!$U$4)/10)))+IF(V37="",0,POWER(10,((V37+'ModelParams Lw'!$V$4)/10))))</f>
        <v>#DIV/0!</v>
      </c>
      <c r="X37" s="26" t="e">
        <f t="shared" si="27"/>
        <v>#DIV/0!</v>
      </c>
      <c r="Y37" s="26" t="e">
        <f>(O37-'ModelParams Lw'!O$10)/'ModelParams Lw'!O$11</f>
        <v>#DIV/0!</v>
      </c>
      <c r="Z37" s="26" t="e">
        <f>(P37-'ModelParams Lw'!P$10)/'ModelParams Lw'!P$11</f>
        <v>#DIV/0!</v>
      </c>
      <c r="AA37" s="26" t="e">
        <f>(Q37-'ModelParams Lw'!Q$10)/'ModelParams Lw'!Q$11</f>
        <v>#DIV/0!</v>
      </c>
      <c r="AB37" s="26" t="e">
        <f>(R37-'ModelParams Lw'!R$10)/'ModelParams Lw'!R$11</f>
        <v>#DIV/0!</v>
      </c>
      <c r="AC37" s="26" t="e">
        <f>(S37-'ModelParams Lw'!S$10)/'ModelParams Lw'!S$11</f>
        <v>#DIV/0!</v>
      </c>
      <c r="AD37" s="26" t="e">
        <f>(T37-'ModelParams Lw'!T$10)/'ModelParams Lw'!T$11</f>
        <v>#DIV/0!</v>
      </c>
      <c r="AE37" s="26" t="e">
        <f>(U37-'ModelParams Lw'!U$10)/'ModelParams Lw'!U$11</f>
        <v>#DIV/0!</v>
      </c>
      <c r="AF37" s="26" t="e">
        <f>(V37-'ModelParams Lw'!V$10)/'ModelParams Lw'!V$11</f>
        <v>#DIV/0!</v>
      </c>
      <c r="AG37" s="26" t="e">
        <f t="shared" si="28"/>
        <v>#VALUE!</v>
      </c>
      <c r="AH37" s="26" t="e">
        <f>VLOOKUP(D37*1000,'ModelParams Lw'!$A$38:$D$58,4)</f>
        <v>#N/A</v>
      </c>
      <c r="AI37" s="56" t="e">
        <f>VLOOKUP(D37*1000,'ModelParams Lw'!$A$38:$D$58,2)</f>
        <v>#N/A</v>
      </c>
      <c r="AJ37" s="46" t="e">
        <f t="shared" si="29"/>
        <v>#VALUE!</v>
      </c>
      <c r="AK37" s="26" t="e">
        <f t="shared" si="30"/>
        <v>#VALUE!</v>
      </c>
      <c r="AL37" s="26" t="e">
        <f>IF($AI37=100,'ModelParams Lw'!R$35*'Sound Power'!$AH37^2+'ModelParams Lw'!R$36*'Sound Power'!$AH37+'ModelParams Lw'!R$37,IF($AI37=150,'ModelParams Lw'!R$38*'Sound Power'!$AH37^2+'ModelParams Lw'!R$39*'Sound Power'!$AH37+'ModelParams Lw'!R$40,'ModelParams Lw'!R$41*'Sound Power'!$AH37^2+'ModelParams Lw'!R$42*'Sound Power'!$AH37+'ModelParams Lw'!R$43))</f>
        <v>#N/A</v>
      </c>
      <c r="AM37" s="26" t="e">
        <f>IF($AI37=100,'ModelParams Lw'!S$35*'Sound Power'!$AH37^2+'ModelParams Lw'!S$36*'Sound Power'!$AH37+'ModelParams Lw'!S$37,IF($AI37=150,'ModelParams Lw'!S$38*'Sound Power'!$AH37^2+'ModelParams Lw'!S$39*'Sound Power'!$AH37+'ModelParams Lw'!S$40,'ModelParams Lw'!S$41*'Sound Power'!$AH37^2+'ModelParams Lw'!S$42*'Sound Power'!$AH37+'ModelParams Lw'!S$43))</f>
        <v>#N/A</v>
      </c>
      <c r="AN37" s="26" t="e">
        <f>IF($AI37=100,'ModelParams Lw'!T$35*'Sound Power'!$AH37^2+'ModelParams Lw'!T$36*'Sound Power'!$AH37+'ModelParams Lw'!T$37,IF($AI37=150,'ModelParams Lw'!T$38*'Sound Power'!$AH37^2+'ModelParams Lw'!T$39*'Sound Power'!$AH37+'ModelParams Lw'!T$40,'ModelParams Lw'!T$41*'Sound Power'!$AH37^2+'ModelParams Lw'!T$42*'Sound Power'!$AH37+'ModelParams Lw'!T$43))</f>
        <v>#N/A</v>
      </c>
      <c r="AO37" s="26" t="e">
        <f>IF($AI37=100,'ModelParams Lw'!U$35*'Sound Power'!$AH37^2+'ModelParams Lw'!U$36*'Sound Power'!$AH37+'ModelParams Lw'!U$37,IF($AI37=150,'ModelParams Lw'!U$38*'Sound Power'!$AH37^2+'ModelParams Lw'!U$39*'Sound Power'!$AH37+'ModelParams Lw'!U$40,'ModelParams Lw'!U$41*'Sound Power'!$AH37^2+'ModelParams Lw'!U$42*'Sound Power'!$AH37+'ModelParams Lw'!U$43))</f>
        <v>#N/A</v>
      </c>
      <c r="AP37" s="26" t="e">
        <f>IF($AI37=100,'ModelParams Lw'!V$35*'Sound Power'!$AH37^2+'ModelParams Lw'!V$36*'Sound Power'!$AH37+'ModelParams Lw'!V$37,IF($AI37=150,'ModelParams Lw'!V$38*'Sound Power'!$AH37^2+'ModelParams Lw'!V$39*'Sound Power'!$AH37+'ModelParams Lw'!V$40,'ModelParams Lw'!V$41*'Sound Power'!$AH37^2+'ModelParams Lw'!V$42*'Sound Power'!$AH37+'ModelParams Lw'!V$43))</f>
        <v>#N/A</v>
      </c>
      <c r="AQ37" s="26" t="e">
        <f>IF($AI37=100,'ModelParams Lw'!W$35*'Sound Power'!$AH37^2+'ModelParams Lw'!W$36*'Sound Power'!$AH37+'ModelParams Lw'!W$37,IF($AI37=150,'ModelParams Lw'!W$38*'Sound Power'!$AH37^2+'ModelParams Lw'!W$39*'Sound Power'!$AH37+'ModelParams Lw'!W$40,'ModelParams Lw'!W$41*'Sound Power'!$AH37^2+'ModelParams Lw'!W$42*'Sound Power'!$AH37+'ModelParams Lw'!W$43))</f>
        <v>#N/A</v>
      </c>
      <c r="AR37" s="26" t="e">
        <f t="shared" si="31"/>
        <v>#VALUE!</v>
      </c>
      <c r="AS37" s="26" t="e">
        <f>IF(26.83*LN($AJ37)-11.791-'ModelParams Lw'!B$35&lt;0,0,26.83*LN($AJ37)-11.791-'ModelParams Lw'!B$35)</f>
        <v>#VALUE!</v>
      </c>
      <c r="AT37" s="26" t="e">
        <f>IF(26.83*LN($AJ37)-11.791-'ModelParams Lw'!C$35&lt;0,0,26.83*LN($AJ37)-11.791-'ModelParams Lw'!C$35)</f>
        <v>#VALUE!</v>
      </c>
      <c r="AU37" s="26" t="e">
        <f>IF(26.83*LN($AJ37)-11.791-'ModelParams Lw'!D$35&lt;0,0,26.83*LN($AJ37)-11.791-'ModelParams Lw'!D$35)</f>
        <v>#VALUE!</v>
      </c>
      <c r="AV37" s="26" t="e">
        <f>IF(26.83*LN($AJ37)-11.791-'ModelParams Lw'!E$35&lt;0,0,26.83*LN($AJ37)-11.791-'ModelParams Lw'!E$35)</f>
        <v>#VALUE!</v>
      </c>
      <c r="AW37" s="26" t="e">
        <f>IF(26.83*LN($AJ37)-11.791-'ModelParams Lw'!F$35&lt;0,0,26.83*LN($AJ37)-11.791-'ModelParams Lw'!F$35)</f>
        <v>#VALUE!</v>
      </c>
      <c r="AX37" s="26" t="e">
        <f>IF(26.83*LN($AJ37)-11.791-'ModelParams Lw'!G$35&lt;0,0,26.83*LN($AJ37)-11.791-'ModelParams Lw'!G$35)</f>
        <v>#VALUE!</v>
      </c>
      <c r="AY37" s="26" t="e">
        <f>IF(26.83*LN($AJ37)-11.791-'ModelParams Lw'!H$35&lt;0,0,26.83*LN($AJ37)-11.791-'ModelParams Lw'!H$35)</f>
        <v>#VALUE!</v>
      </c>
      <c r="AZ37" s="26" t="e">
        <f>IF(26.83*LN($AJ37)-11.791-'ModelParams Lw'!I$35&lt;0,0,26.83*LN($AJ37)-11.791-'ModelParams Lw'!I$35)</f>
        <v>#VALUE!</v>
      </c>
      <c r="BA37" s="26" t="e">
        <f t="shared" si="9"/>
        <v>#DIV/0!</v>
      </c>
      <c r="BB37" s="26" t="e">
        <f t="shared" si="10"/>
        <v>#DIV/0!</v>
      </c>
      <c r="BC37" s="26" t="e">
        <f t="shared" si="11"/>
        <v>#DIV/0!</v>
      </c>
      <c r="BD37" s="26" t="e">
        <f t="shared" si="12"/>
        <v>#DIV/0!</v>
      </c>
      <c r="BE37" s="26" t="e">
        <f t="shared" si="13"/>
        <v>#DIV/0!</v>
      </c>
      <c r="BF37" s="26" t="e">
        <f t="shared" si="14"/>
        <v>#DIV/0!</v>
      </c>
      <c r="BG37" s="26" t="e">
        <f t="shared" si="15"/>
        <v>#DIV/0!</v>
      </c>
      <c r="BH37" s="26" t="e">
        <f t="shared" si="16"/>
        <v>#DIV/0!</v>
      </c>
      <c r="BI37" s="26" t="e">
        <f>10*LOG10(IF(BA37="",0,POWER(10,((BA37+'ModelParams Lw'!$O$4)/10))) +IF(BB37="",0,POWER(10,((BB37+'ModelParams Lw'!$P$4)/10))) +IF(BC37="",0,POWER(10,((BC37+'ModelParams Lw'!$Q$4)/10))) +IF(BD37="",0,POWER(10,((BD37+'ModelParams Lw'!$R$4)/10))) +IF(BE37="",0,POWER(10,((BE37+'ModelParams Lw'!$S$4)/10))) +IF(BF37="",0,POWER(10,((BF37+'ModelParams Lw'!$T$4)/10))) +IF(BG37="",0,POWER(10,((BG37+'ModelParams Lw'!$U$4)/10)))+IF(BH37="",0,POWER(10,((BH37+'ModelParams Lw'!$V$4)/10))))</f>
        <v>#DIV/0!</v>
      </c>
      <c r="BJ37" s="26" t="e">
        <f t="shared" si="32"/>
        <v>#DIV/0!</v>
      </c>
      <c r="BK37" s="26" t="e">
        <f>(BA37-'ModelParams Lw'!O$10)/'ModelParams Lw'!O$11</f>
        <v>#DIV/0!</v>
      </c>
      <c r="BL37" s="26" t="e">
        <f>(BB37-'ModelParams Lw'!P$10)/'ModelParams Lw'!P$11</f>
        <v>#DIV/0!</v>
      </c>
      <c r="BM37" s="26" t="e">
        <f>(BC37-'ModelParams Lw'!Q$10)/'ModelParams Lw'!Q$11</f>
        <v>#DIV/0!</v>
      </c>
      <c r="BN37" s="26" t="e">
        <f>(BD37-'ModelParams Lw'!R$10)/'ModelParams Lw'!R$11</f>
        <v>#DIV/0!</v>
      </c>
      <c r="BO37" s="26" t="e">
        <f>(BE37-'ModelParams Lw'!S$10)/'ModelParams Lw'!S$11</f>
        <v>#DIV/0!</v>
      </c>
      <c r="BP37" s="26" t="e">
        <f>(BF37-'ModelParams Lw'!T$10)/'ModelParams Lw'!T$11</f>
        <v>#DIV/0!</v>
      </c>
      <c r="BQ37" s="26" t="e">
        <f>(BG37-'ModelParams Lw'!U$10)/'ModelParams Lw'!U$11</f>
        <v>#DIV/0!</v>
      </c>
      <c r="BR37" s="26" t="e">
        <f>(BH37-'ModelParams Lw'!V$10)/'ModelParams Lw'!V$11</f>
        <v>#DIV/0!</v>
      </c>
      <c r="BS37" s="23" t="e">
        <f>IF(Calcul!$E42="SW",DEGREES(ACOS(1-(1/'ModelParams Lw'!C$25*SQRT(0.5*1.2/'Sound Power'!$C37)*('Sound Power'!$B37/3600)/('Sound Power'!$D37)/('Sound Power'!$F37)))),DEGREES(ACOS(1-(1/'ModelParams Lw'!C$29*SQRT(0.5*1.2/'Sound Power'!$C37)*('Sound Power'!$B37/3600)/('Sound Power'!$D37)/('Sound Power'!$F37)))))</f>
        <v>#DIV/0!</v>
      </c>
      <c r="BT37" s="23" t="e">
        <f>IF(Calcul!$E42="SW",DEGREES(ACOS(1-(1/'ModelParams Lw'!D$25*SQRT(0.5*1.2/'Sound Power'!$C37)*('Sound Power'!$B37/3600)/('Sound Power'!$D37)/('Sound Power'!$F37)))),DEGREES(ACOS(1-(1/'ModelParams Lw'!D$29*SQRT(0.5*1.2/'Sound Power'!$C37)*('Sound Power'!$B37/3600)/('Sound Power'!$D37)/('Sound Power'!$F37)))))</f>
        <v>#DIV/0!</v>
      </c>
      <c r="BU37" s="23" t="e">
        <f>IF(Calcul!$E42="SW",DEGREES(ACOS(1-(1/'ModelParams Lw'!E$25*SQRT(0.5*1.2/'Sound Power'!$C37)*('Sound Power'!$B37/3600)/('Sound Power'!$D37)/('Sound Power'!$F37)))),DEGREES(ACOS(1-(1/'ModelParams Lw'!E$29*SQRT(0.5*1.2/'Sound Power'!$C37)*('Sound Power'!$B37/3600)/('Sound Power'!$D37)/('Sound Power'!$F37)))))</f>
        <v>#DIV/0!</v>
      </c>
      <c r="BV37" s="23" t="e">
        <f>IF(Calcul!$E42="SW",DEGREES(ACOS(1-(1/'ModelParams Lw'!F$25*SQRT(0.5*1.2/'Sound Power'!$C37)*('Sound Power'!$B37/3600)/('Sound Power'!$D37)/('Sound Power'!$F37)))),DEGREES(ACOS(1-(1/'ModelParams Lw'!F$29*SQRT(0.5*1.2/'Sound Power'!$C37)*('Sound Power'!$B37/3600)/('Sound Power'!$D37)/('Sound Power'!$F37)))))</f>
        <v>#DIV/0!</v>
      </c>
      <c r="BW37" s="23" t="e">
        <f>IF(Calcul!$E42="SW",DEGREES(ACOS(1-(1/'ModelParams Lw'!G$25*SQRT(0.5*1.2/'Sound Power'!$C37)*('Sound Power'!$B37/3600)/('Sound Power'!$D37)/('Sound Power'!$F37)))),DEGREES(ACOS(1-(1/'ModelParams Lw'!G$29*SQRT(0.5*1.2/'Sound Power'!$C37)*('Sound Power'!$B37/3600)/('Sound Power'!$D37)/('Sound Power'!$F37)))))</f>
        <v>#DIV/0!</v>
      </c>
      <c r="BX37" s="23" t="e">
        <f>IF(Calcul!$E42="SW",DEGREES(ACOS(1-(1/'ModelParams Lw'!H$25*SQRT(0.5*1.2/'Sound Power'!$C37)*('Sound Power'!$B37/3600)/('Sound Power'!$D37)/('Sound Power'!$F37)))),DEGREES(ACOS(1-(1/'ModelParams Lw'!H$29*SQRT(0.5*1.2/'Sound Power'!$C37)*('Sound Power'!$B37/3600)/('Sound Power'!$D37)/('Sound Power'!$F37)))))</f>
        <v>#DIV/0!</v>
      </c>
      <c r="BY37" s="23" t="e">
        <f>IF(Calcul!$E42="SW",DEGREES(ACOS(1-(1/'ModelParams Lw'!I$25*SQRT(0.5*1.2/'Sound Power'!$C37)*('Sound Power'!$B37/3600)/('Sound Power'!$D37)/('Sound Power'!$F37)))),DEGREES(ACOS(1-(1/'ModelParams Lw'!I$29*SQRT(0.5*1.2/'Sound Power'!$C37)*('Sound Power'!$B37/3600)/('Sound Power'!$D37)/('Sound Power'!$F37)))))</f>
        <v>#DIV/0!</v>
      </c>
      <c r="BZ37" s="23" t="e">
        <f>IF(Calcul!$E42="SW",DEGREES(ACOS(1-(1/'ModelParams Lw'!J$25*SQRT(0.5*1.2/'Sound Power'!$C37)*('Sound Power'!$B37/3600)/('Sound Power'!$D37)/('Sound Power'!$F37)))),DEGREES(ACOS(1-(1/'ModelParams Lw'!J$29*SQRT(0.5*1.2/'Sound Power'!$C37)*('Sound Power'!$B37/3600)/('Sound Power'!$D37)/('Sound Power'!$F37)))))</f>
        <v>#DIV/0!</v>
      </c>
      <c r="CA37" s="26" t="e">
        <f>IF(Calcul!$E42="SW",'ModelParams Lw'!C$22+'ModelParams Lw'!C$23*LOG('Sound Power'!$D37/'Sound Power'!$E37)+'ModelParams Lw'!C$24*LN('Sound Power'!BS37),IF('ModelParams Lw'!C$26+'ModelParams Lw'!C$27*LOG('Sound Power'!$D37/'Sound Power'!$E37)+'ModelParams Lw'!C$28*LN('Sound Power'!BS37)&lt;'ModelParams Lw'!C$22+'ModelParams Lw'!C$23*LOG('Sound Power'!$D37/'Sound Power'!$E37)+'ModelParams Lw'!C$24*LN('Sound Power'!BS37),'ModelParams Lw'!C$22+'ModelParams Lw'!C$23*LOG('Sound Power'!$D37/'Sound Power'!$E37)+'ModelParams Lw'!C$24*LN('Sound Power'!BS37),'ModelParams Lw'!C$26+'ModelParams Lw'!C$27*LOG('Sound Power'!$D37/'Sound Power'!$E37)+'ModelParams Lw'!C$28*LN('Sound Power'!BS37)))</f>
        <v>#DIV/0!</v>
      </c>
      <c r="CB37" s="26" t="e">
        <f>IF(Calcul!$E42="SW",'ModelParams Lw'!D$22+'ModelParams Lw'!D$23*LOG('Sound Power'!$D37/'Sound Power'!$E37)+'ModelParams Lw'!D$24*LN('Sound Power'!BT37),IF('ModelParams Lw'!D$26+'ModelParams Lw'!D$27*LOG('Sound Power'!$D37/'Sound Power'!$E37)+'ModelParams Lw'!D$28*LN('Sound Power'!BT37)&lt;'ModelParams Lw'!D$22+'ModelParams Lw'!D$23*LOG('Sound Power'!$D37/'Sound Power'!$E37)+'ModelParams Lw'!D$24*LN('Sound Power'!BT37),'ModelParams Lw'!D$22+'ModelParams Lw'!D$23*LOG('Sound Power'!$D37/'Sound Power'!$E37)+'ModelParams Lw'!D$24*LN('Sound Power'!BT37),'ModelParams Lw'!D$26+'ModelParams Lw'!D$27*LOG('Sound Power'!$D37/'Sound Power'!$E37)+'ModelParams Lw'!D$28*LN('Sound Power'!BT37)))</f>
        <v>#DIV/0!</v>
      </c>
      <c r="CC37" s="26" t="e">
        <f>IF(Calcul!$E42="SW",'ModelParams Lw'!E$22+'ModelParams Lw'!E$23*LOG('Sound Power'!$D37/'Sound Power'!$E37)+'ModelParams Lw'!E$24*LN('Sound Power'!BU37),IF('ModelParams Lw'!E$26+'ModelParams Lw'!E$27*LOG('Sound Power'!$D37/'Sound Power'!$E37)+'ModelParams Lw'!E$28*LN('Sound Power'!BU37)&lt;'ModelParams Lw'!E$22+'ModelParams Lw'!E$23*LOG('Sound Power'!$D37/'Sound Power'!$E37)+'ModelParams Lw'!E$24*LN('Sound Power'!BU37),'ModelParams Lw'!E$22+'ModelParams Lw'!E$23*LOG('Sound Power'!$D37/'Sound Power'!$E37)+'ModelParams Lw'!E$24*LN('Sound Power'!BU37),'ModelParams Lw'!E$26+'ModelParams Lw'!E$27*LOG('Sound Power'!$D37/'Sound Power'!$E37)+'ModelParams Lw'!E$28*LN('Sound Power'!BU37)))</f>
        <v>#DIV/0!</v>
      </c>
      <c r="CD37" s="26" t="e">
        <f>IF(Calcul!$E42="SW",'ModelParams Lw'!F$22+'ModelParams Lw'!F$23*LOG('Sound Power'!$D37/'Sound Power'!$E37)+'ModelParams Lw'!F$24*LN('Sound Power'!BV37),IF('ModelParams Lw'!F$26+'ModelParams Lw'!F$27*LOG('Sound Power'!$D37/'Sound Power'!$E37)+'ModelParams Lw'!F$28*LN('Sound Power'!BV37)&lt;'ModelParams Lw'!F$22+'ModelParams Lw'!F$23*LOG('Sound Power'!$D37/'Sound Power'!$E37)+'ModelParams Lw'!F$24*LN('Sound Power'!BV37),'ModelParams Lw'!F$22+'ModelParams Lw'!F$23*LOG('Sound Power'!$D37/'Sound Power'!$E37)+'ModelParams Lw'!F$24*LN('Sound Power'!BV37),'ModelParams Lw'!F$26+'ModelParams Lw'!F$27*LOG('Sound Power'!$D37/'Sound Power'!$E37)+'ModelParams Lw'!F$28*LN('Sound Power'!BV37)))</f>
        <v>#DIV/0!</v>
      </c>
      <c r="CE37" s="26" t="e">
        <f>IF(Calcul!$E42="SW",'ModelParams Lw'!G$22+'ModelParams Lw'!G$23*LOG('Sound Power'!$D37/'Sound Power'!$E37)+'ModelParams Lw'!G$24*LN('Sound Power'!BW37),IF('ModelParams Lw'!G$26+'ModelParams Lw'!G$27*LOG('Sound Power'!$D37/'Sound Power'!$E37)+'ModelParams Lw'!G$28*LN('Sound Power'!BW37)&lt;'ModelParams Lw'!G$22+'ModelParams Lw'!G$23*LOG('Sound Power'!$D37/'Sound Power'!$E37)+'ModelParams Lw'!G$24*LN('Sound Power'!BW37),'ModelParams Lw'!G$22+'ModelParams Lw'!G$23*LOG('Sound Power'!$D37/'Sound Power'!$E37)+'ModelParams Lw'!G$24*LN('Sound Power'!BW37),'ModelParams Lw'!G$26+'ModelParams Lw'!G$27*LOG('Sound Power'!$D37/'Sound Power'!$E37)+'ModelParams Lw'!G$28*LN('Sound Power'!BW37)))</f>
        <v>#DIV/0!</v>
      </c>
      <c r="CF37" s="26" t="e">
        <f>IF(Calcul!$E42="SW",'ModelParams Lw'!H$22+'ModelParams Lw'!H$23*LOG('Sound Power'!$D37/'Sound Power'!$E37)+'ModelParams Lw'!H$24*LN('Sound Power'!BX37),IF('ModelParams Lw'!H$26+'ModelParams Lw'!H$27*LOG('Sound Power'!$D37/'Sound Power'!$E37)+'ModelParams Lw'!H$28*LN('Sound Power'!BX37)&lt;'ModelParams Lw'!H$22+'ModelParams Lw'!H$23*LOG('Sound Power'!$D37/'Sound Power'!$E37)+'ModelParams Lw'!H$24*LN('Sound Power'!BX37),'ModelParams Lw'!H$22+'ModelParams Lw'!H$23*LOG('Sound Power'!$D37/'Sound Power'!$E37)+'ModelParams Lw'!H$24*LN('Sound Power'!BX37),'ModelParams Lw'!H$26+'ModelParams Lw'!H$27*LOG('Sound Power'!$D37/'Sound Power'!$E37)+'ModelParams Lw'!H$28*LN('Sound Power'!BX37)))</f>
        <v>#DIV/0!</v>
      </c>
      <c r="CG37" s="26" t="e">
        <f>IF(Calcul!$E42="SW",'ModelParams Lw'!I$22+'ModelParams Lw'!I$23*LOG('Sound Power'!$D37/'Sound Power'!$E37)+'ModelParams Lw'!I$24*LN('Sound Power'!BY37),IF('ModelParams Lw'!I$26+'ModelParams Lw'!I$27*LOG('Sound Power'!$D37/'Sound Power'!$E37)+'ModelParams Lw'!I$28*LN('Sound Power'!BY37)&lt;'ModelParams Lw'!I$22+'ModelParams Lw'!I$23*LOG('Sound Power'!$D37/'Sound Power'!$E37)+'ModelParams Lw'!I$24*LN('Sound Power'!BY37),'ModelParams Lw'!I$22+'ModelParams Lw'!I$23*LOG('Sound Power'!$D37/'Sound Power'!$E37)+'ModelParams Lw'!I$24*LN('Sound Power'!BY37),'ModelParams Lw'!I$26+'ModelParams Lw'!I$27*LOG('Sound Power'!$D37/'Sound Power'!$E37)+'ModelParams Lw'!I$28*LN('Sound Power'!BY37)))</f>
        <v>#DIV/0!</v>
      </c>
      <c r="CH37" s="26" t="e">
        <f>IF(Calcul!$E42="SW",'ModelParams Lw'!J$22+'ModelParams Lw'!J$23*LOG('Sound Power'!$D37/'Sound Power'!$E37)+'ModelParams Lw'!J$24*LN('Sound Power'!BZ37),IF('ModelParams Lw'!J$26+'ModelParams Lw'!J$27*LOG('Sound Power'!$D37/'Sound Power'!$E37)+'ModelParams Lw'!J$28*LN('Sound Power'!BZ37)&lt;'ModelParams Lw'!J$22+'ModelParams Lw'!J$23*LOG('Sound Power'!$D37/'Sound Power'!$E37)+'ModelParams Lw'!J$24*LN('Sound Power'!BZ37),'ModelParams Lw'!J$22+'ModelParams Lw'!J$23*LOG('Sound Power'!$D37/'Sound Power'!$E37)+'ModelParams Lw'!J$24*LN('Sound Power'!BZ37),'ModelParams Lw'!J$26+'ModelParams Lw'!J$27*LOG('Sound Power'!$D37/'Sound Power'!$E37)+'ModelParams Lw'!J$28*LN('Sound Power'!BZ37)))</f>
        <v>#DIV/0!</v>
      </c>
      <c r="CI37" s="26" t="e">
        <f t="shared" si="33"/>
        <v>#DIV/0!</v>
      </c>
      <c r="CJ37" s="26" t="e">
        <f t="shared" si="34"/>
        <v>#DIV/0!</v>
      </c>
      <c r="CK37" s="26" t="e">
        <f t="shared" si="35"/>
        <v>#DIV/0!</v>
      </c>
      <c r="CL37" s="26" t="e">
        <f t="shared" si="36"/>
        <v>#DIV/0!</v>
      </c>
      <c r="CM37" s="26" t="e">
        <f t="shared" si="37"/>
        <v>#DIV/0!</v>
      </c>
      <c r="CN37" s="26" t="e">
        <f t="shared" si="38"/>
        <v>#DIV/0!</v>
      </c>
      <c r="CO37" s="26" t="e">
        <f t="shared" si="39"/>
        <v>#DIV/0!</v>
      </c>
      <c r="CP37" s="26" t="e">
        <f t="shared" si="40"/>
        <v>#DIV/0!</v>
      </c>
      <c r="CQ37" s="26" t="e">
        <f>10*LOG10(IF(CI37="",0,POWER(10,((CI37+'ModelParams Lw'!$O$4)/10))) +IF(CJ37="",0,POWER(10,((CJ37+'ModelParams Lw'!$P$4)/10))) +IF(CK37="",0,POWER(10,((CK37+'ModelParams Lw'!$Q$4)/10))) +IF(CL37="",0,POWER(10,((CL37+'ModelParams Lw'!$R$4)/10))) +IF(CM37="",0,POWER(10,((CM37+'ModelParams Lw'!$S$4)/10))) +IF(CN37="",0,POWER(10,((CN37+'ModelParams Lw'!$T$4)/10))) +IF(CO37="",0,POWER(10,((CO37+'ModelParams Lw'!$U$4)/10)))+IF(CP37="",0,POWER(10,((CP37+'ModelParams Lw'!$V$4)/10))))</f>
        <v>#DIV/0!</v>
      </c>
      <c r="CR37" s="26" t="e">
        <f t="shared" si="41"/>
        <v>#DIV/0!</v>
      </c>
      <c r="CS37" s="26" t="e">
        <f>(CI37-'ModelParams Lw'!$O$10)/'ModelParams Lw'!$O$11</f>
        <v>#DIV/0!</v>
      </c>
      <c r="CT37" s="26" t="e">
        <f>(CJ37-'ModelParams Lw'!$P$10)/'ModelParams Lw'!$P$11</f>
        <v>#DIV/0!</v>
      </c>
      <c r="CU37" s="26" t="e">
        <f>(CK37-'ModelParams Lw'!$Q$10)/'ModelParams Lw'!$Q$11</f>
        <v>#DIV/0!</v>
      </c>
      <c r="CV37" s="26" t="e">
        <f>(CL37-'ModelParams Lw'!$R$10)/'ModelParams Lw'!$R$11</f>
        <v>#DIV/0!</v>
      </c>
      <c r="CW37" s="26" t="e">
        <f>(CM37-'ModelParams Lw'!$S$10)/'ModelParams Lw'!$S$11</f>
        <v>#DIV/0!</v>
      </c>
      <c r="CX37" s="26" t="e">
        <f>(CN37-'ModelParams Lw'!$T$10)/'ModelParams Lw'!$T$11</f>
        <v>#DIV/0!</v>
      </c>
      <c r="CY37" s="26" t="e">
        <f>(CO37-'ModelParams Lw'!$U$10)/'ModelParams Lw'!$U$11</f>
        <v>#DIV/0!</v>
      </c>
      <c r="CZ37" s="26" t="e">
        <f>(CP37-'ModelParams Lw'!$V$10)/'ModelParams Lw'!$V$11</f>
        <v>#DIV/0!</v>
      </c>
    </row>
    <row r="38" spans="1:104" x14ac:dyDescent="0.2">
      <c r="A38" s="13" t="e">
        <f>Calcul!#REF!</f>
        <v>#REF!</v>
      </c>
      <c r="B38" s="13" t="e">
        <f t="shared" si="2"/>
        <v>#REF!</v>
      </c>
      <c r="C38" s="13">
        <f>Calcul!B43</f>
        <v>0</v>
      </c>
      <c r="D38" s="13">
        <f>Calcul!C43/1000</f>
        <v>0</v>
      </c>
      <c r="E38" s="13">
        <f>Calcul!D43/1000</f>
        <v>0</v>
      </c>
      <c r="F38" s="13">
        <f t="shared" si="3"/>
        <v>0</v>
      </c>
      <c r="G38" s="23" t="e">
        <f>DEGREES(ACOS(1-(1/'ModelParams Lw'!B$15*SQRT(0.5*1.2/'Sound Power'!$C38)*('Sound Power'!$B38/3600)/('Sound Power'!$D38)/('Sound Power'!$F38))))</f>
        <v>#DIV/0!</v>
      </c>
      <c r="H38" s="23" t="e">
        <f>DEGREES(ACOS(1-(1/'ModelParams Lw'!C$15*SQRT(0.5*1.2/'Sound Power'!$C38)*('Sound Power'!$B38/3600)/('Sound Power'!$D38)/('Sound Power'!$F38))))</f>
        <v>#DIV/0!</v>
      </c>
      <c r="I38" s="23" t="e">
        <f>DEGREES(ACOS(1-(1/'ModelParams Lw'!D$15*SQRT(0.5*1.2/'Sound Power'!$C38)*('Sound Power'!$B38/3600)/('Sound Power'!$D38)/('Sound Power'!$F38))))</f>
        <v>#DIV/0!</v>
      </c>
      <c r="J38" s="23" t="e">
        <f>DEGREES(ACOS(1-(1/'ModelParams Lw'!E$15*SQRT(0.5*1.2/'Sound Power'!$C38)*('Sound Power'!$B38/3600)/('Sound Power'!$D38)/('Sound Power'!$F38))))</f>
        <v>#DIV/0!</v>
      </c>
      <c r="K38" s="23" t="e">
        <f>DEGREES(ACOS(1-(1/'ModelParams Lw'!F$15*SQRT(0.5*1.2/'Sound Power'!$C38)*('Sound Power'!$B38/3600)/('Sound Power'!$D38)/('Sound Power'!$F38))))</f>
        <v>#DIV/0!</v>
      </c>
      <c r="L38" s="23" t="e">
        <f>DEGREES(ACOS(1-(1/'ModelParams Lw'!G$15*SQRT(0.5*1.2/'Sound Power'!$C38)*('Sound Power'!$B38/3600)/('Sound Power'!$D38)/('Sound Power'!$F38))))</f>
        <v>#DIV/0!</v>
      </c>
      <c r="M38" s="23" t="e">
        <f>DEGREES(ACOS(1-(1/'ModelParams Lw'!H$15*SQRT(0.5*1.2/'Sound Power'!$C38)*('Sound Power'!$B38/3600)/('Sound Power'!$D38)/('Sound Power'!$F38))))</f>
        <v>#DIV/0!</v>
      </c>
      <c r="N38" s="23" t="e">
        <f>DEGREES(ACOS(1-(1/'ModelParams Lw'!I$15*SQRT(0.5*1.2/'Sound Power'!$C38)*('Sound Power'!$B38/3600)/('Sound Power'!$D38)/('Sound Power'!$F38))))</f>
        <v>#DIV/0!</v>
      </c>
      <c r="O38" s="26" t="e">
        <f>('ModelParams Lw'!B$4*LN('Sound Power'!G38)/(1+EXP(-('Sound Power'!$D38*1000+'ModelParams Lw'!B$6)/'ModelParams Lw'!B$7))+'ModelParams Lw'!B$5)*LN('Sound Power'!$B38)-('ModelParams Lw'!B$8+'ModelParams Lw'!B$9*$D38+'ModelParams Lw'!B$10*'Sound Power'!$F38^'ModelParams Lw'!B$14+'ModelParams Lw'!B$11*LN('Sound Power'!G38)+'ModelParams Lw'!B$12*'Sound Power'!$D38*'Sound Power'!$F38+'ModelParams Lw'!B$13*'Sound Power'!$D38*LN('Sound Power'!G38))</f>
        <v>#DIV/0!</v>
      </c>
      <c r="P38" s="26" t="e">
        <f>('ModelParams Lw'!C$4*LN('Sound Power'!H38)/(1+EXP(-('Sound Power'!$D38*1000+'ModelParams Lw'!C$6)/'ModelParams Lw'!C$7))+'ModelParams Lw'!C$5)*LN('Sound Power'!$B38)-('ModelParams Lw'!C$8+'ModelParams Lw'!C$9*$D38+'ModelParams Lw'!C$10*'Sound Power'!$F38^'ModelParams Lw'!C$14+'ModelParams Lw'!C$11*LN('Sound Power'!H38)+'ModelParams Lw'!C$12*'Sound Power'!$D38*'Sound Power'!$F38+'ModelParams Lw'!C$13*'Sound Power'!$D38*LN('Sound Power'!H38))</f>
        <v>#DIV/0!</v>
      </c>
      <c r="Q38" s="26" t="e">
        <f>('ModelParams Lw'!D$4*LN('Sound Power'!I38)/(1+EXP(-('Sound Power'!$D38*1000+'ModelParams Lw'!D$6)/'ModelParams Lw'!D$7))+'ModelParams Lw'!D$5)*LN('Sound Power'!$B38)-('ModelParams Lw'!D$8+'ModelParams Lw'!D$9*$D38+'ModelParams Lw'!D$10*'Sound Power'!$F38^'ModelParams Lw'!D$14+'ModelParams Lw'!D$11*LN('Sound Power'!I38)+'ModelParams Lw'!D$12*'Sound Power'!$D38*'Sound Power'!$F38+'ModelParams Lw'!D$13*'Sound Power'!$D38*LN('Sound Power'!I38))</f>
        <v>#DIV/0!</v>
      </c>
      <c r="R38" s="26" t="e">
        <f>('ModelParams Lw'!E$4*LN('Sound Power'!J38)/(1+EXP(-('Sound Power'!$D38*1000+'ModelParams Lw'!E$6)/'ModelParams Lw'!E$7))+'ModelParams Lw'!E$5)*LN('Sound Power'!$B38)-('ModelParams Lw'!E$8+'ModelParams Lw'!E$9*$D38+'ModelParams Lw'!E$10*'Sound Power'!$F38^'ModelParams Lw'!E$14+'ModelParams Lw'!E$11*LN('Sound Power'!J38)+'ModelParams Lw'!E$12*'Sound Power'!$D38*'Sound Power'!$F38+'ModelParams Lw'!E$13*'Sound Power'!$D38*LN('Sound Power'!J38))</f>
        <v>#DIV/0!</v>
      </c>
      <c r="S38" s="26" t="e">
        <f>('ModelParams Lw'!F$4*LN('Sound Power'!K38)/(1+EXP(-('Sound Power'!$D38*1000+'ModelParams Lw'!F$6)/'ModelParams Lw'!F$7))+'ModelParams Lw'!F$5)*LN('Sound Power'!$B38)-('ModelParams Lw'!F$8+'ModelParams Lw'!F$9*$D38+'ModelParams Lw'!F$10*'Sound Power'!$F38^'ModelParams Lw'!F$14+'ModelParams Lw'!F$11*LN('Sound Power'!K38)+'ModelParams Lw'!F$12*'Sound Power'!$D38*'Sound Power'!$F38+'ModelParams Lw'!F$13*'Sound Power'!$D38*LN('Sound Power'!K38))</f>
        <v>#DIV/0!</v>
      </c>
      <c r="T38" s="26" t="e">
        <f>('ModelParams Lw'!G$4*LN('Sound Power'!L38)/(1+EXP(-('Sound Power'!$D38*1000+'ModelParams Lw'!G$6)/'ModelParams Lw'!G$7))+'ModelParams Lw'!G$5)*LN('Sound Power'!$B38)-('ModelParams Lw'!G$8+'ModelParams Lw'!G$9*$D38+'ModelParams Lw'!G$10*'Sound Power'!$F38^'ModelParams Lw'!G$14+'ModelParams Lw'!G$11*LN('Sound Power'!L38)+'ModelParams Lw'!G$12*'Sound Power'!$D38*'Sound Power'!$F38+'ModelParams Lw'!G$13*'Sound Power'!$D38*LN('Sound Power'!L38))</f>
        <v>#DIV/0!</v>
      </c>
      <c r="U38" s="26" t="e">
        <f>('ModelParams Lw'!H$4*LN('Sound Power'!M38)/(1+EXP(-('Sound Power'!$D38*1000+'ModelParams Lw'!H$6)/'ModelParams Lw'!H$7))+'ModelParams Lw'!H$5)*LN('Sound Power'!$B38)-('ModelParams Lw'!H$8+'ModelParams Lw'!H$9*$D38+'ModelParams Lw'!H$10*'Sound Power'!$F38^'ModelParams Lw'!H$14+'ModelParams Lw'!H$11*LN('Sound Power'!M38)+'ModelParams Lw'!H$12*'Sound Power'!$D38*'Sound Power'!$F38+'ModelParams Lw'!H$13*'Sound Power'!$D38*LN('Sound Power'!M38))</f>
        <v>#DIV/0!</v>
      </c>
      <c r="V38" s="26" t="e">
        <f>('ModelParams Lw'!I$4*LN('Sound Power'!N38)/(1+EXP(-('Sound Power'!$D38*1000+'ModelParams Lw'!I$6)/'ModelParams Lw'!I$7))+'ModelParams Lw'!I$5)*LN('Sound Power'!$B38)-('ModelParams Lw'!I$8+'ModelParams Lw'!I$9*$D38+'ModelParams Lw'!I$10*'Sound Power'!$F38^'ModelParams Lw'!I$14+'ModelParams Lw'!I$11*LN('Sound Power'!N38)+'ModelParams Lw'!I$12*'Sound Power'!$D38*'Sound Power'!$F38+'ModelParams Lw'!I$13*'Sound Power'!$D38*LN('Sound Power'!N38))</f>
        <v>#DIV/0!</v>
      </c>
      <c r="W38" s="26" t="e">
        <f>10*LOG10(IF(O38="",0,POWER(10,((O38+'ModelParams Lw'!$O$4)/10))) +IF(P38="",0,POWER(10,((P38+'ModelParams Lw'!$P$4)/10))) +IF(Q38="",0,POWER(10,((Q38+'ModelParams Lw'!$Q$4)/10))) +IF(R38="",0,POWER(10,((R38+'ModelParams Lw'!$R$4)/10))) +IF(S38="",0,POWER(10,((S38+'ModelParams Lw'!$S$4)/10))) +IF(T38="",0,POWER(10,((T38+'ModelParams Lw'!$T$4)/10))) +IF(U38="",0,POWER(10,((U38+'ModelParams Lw'!$U$4)/10)))+IF(V38="",0,POWER(10,((V38+'ModelParams Lw'!$V$4)/10))))</f>
        <v>#DIV/0!</v>
      </c>
      <c r="X38" s="26" t="e">
        <f t="shared" si="27"/>
        <v>#DIV/0!</v>
      </c>
      <c r="Y38" s="26" t="e">
        <f>(O38-'ModelParams Lw'!O$10)/'ModelParams Lw'!O$11</f>
        <v>#DIV/0!</v>
      </c>
      <c r="Z38" s="26" t="e">
        <f>(P38-'ModelParams Lw'!P$10)/'ModelParams Lw'!P$11</f>
        <v>#DIV/0!</v>
      </c>
      <c r="AA38" s="26" t="e">
        <f>(Q38-'ModelParams Lw'!Q$10)/'ModelParams Lw'!Q$11</f>
        <v>#DIV/0!</v>
      </c>
      <c r="AB38" s="26" t="e">
        <f>(R38-'ModelParams Lw'!R$10)/'ModelParams Lw'!R$11</f>
        <v>#DIV/0!</v>
      </c>
      <c r="AC38" s="26" t="e">
        <f>(S38-'ModelParams Lw'!S$10)/'ModelParams Lw'!S$11</f>
        <v>#DIV/0!</v>
      </c>
      <c r="AD38" s="26" t="e">
        <f>(T38-'ModelParams Lw'!T$10)/'ModelParams Lw'!T$11</f>
        <v>#DIV/0!</v>
      </c>
      <c r="AE38" s="26" t="e">
        <f>(U38-'ModelParams Lw'!U$10)/'ModelParams Lw'!U$11</f>
        <v>#DIV/0!</v>
      </c>
      <c r="AF38" s="26" t="e">
        <f>(V38-'ModelParams Lw'!V$10)/'ModelParams Lw'!V$11</f>
        <v>#DIV/0!</v>
      </c>
      <c r="AG38" s="26" t="e">
        <f t="shared" si="28"/>
        <v>#REF!</v>
      </c>
      <c r="AH38" s="26" t="e">
        <f>VLOOKUP(D38*1000,'ModelParams Lw'!$A$38:$D$58,4)</f>
        <v>#N/A</v>
      </c>
      <c r="AI38" s="56" t="e">
        <f>VLOOKUP(D38*1000,'ModelParams Lw'!$A$38:$D$58,2)</f>
        <v>#N/A</v>
      </c>
      <c r="AJ38" s="46" t="e">
        <f t="shared" si="29"/>
        <v>#REF!</v>
      </c>
      <c r="AK38" s="26" t="e">
        <f t="shared" si="30"/>
        <v>#VALUE!</v>
      </c>
      <c r="AL38" s="26" t="e">
        <f>IF($AI38=100,'ModelParams Lw'!R$35*'Sound Power'!$AH38^2+'ModelParams Lw'!R$36*'Sound Power'!$AH38+'ModelParams Lw'!R$37,IF($AI38=150,'ModelParams Lw'!R$38*'Sound Power'!$AH38^2+'ModelParams Lw'!R$39*'Sound Power'!$AH38+'ModelParams Lw'!R$40,'ModelParams Lw'!R$41*'Sound Power'!$AH38^2+'ModelParams Lw'!R$42*'Sound Power'!$AH38+'ModelParams Lw'!R$43))</f>
        <v>#N/A</v>
      </c>
      <c r="AM38" s="26" t="e">
        <f>IF($AI38=100,'ModelParams Lw'!S$35*'Sound Power'!$AH38^2+'ModelParams Lw'!S$36*'Sound Power'!$AH38+'ModelParams Lw'!S$37,IF($AI38=150,'ModelParams Lw'!S$38*'Sound Power'!$AH38^2+'ModelParams Lw'!S$39*'Sound Power'!$AH38+'ModelParams Lw'!S$40,'ModelParams Lw'!S$41*'Sound Power'!$AH38^2+'ModelParams Lw'!S$42*'Sound Power'!$AH38+'ModelParams Lw'!S$43))</f>
        <v>#N/A</v>
      </c>
      <c r="AN38" s="26" t="e">
        <f>IF($AI38=100,'ModelParams Lw'!T$35*'Sound Power'!$AH38^2+'ModelParams Lw'!T$36*'Sound Power'!$AH38+'ModelParams Lw'!T$37,IF($AI38=150,'ModelParams Lw'!T$38*'Sound Power'!$AH38^2+'ModelParams Lw'!T$39*'Sound Power'!$AH38+'ModelParams Lw'!T$40,'ModelParams Lw'!T$41*'Sound Power'!$AH38^2+'ModelParams Lw'!T$42*'Sound Power'!$AH38+'ModelParams Lw'!T$43))</f>
        <v>#N/A</v>
      </c>
      <c r="AO38" s="26" t="e">
        <f>IF($AI38=100,'ModelParams Lw'!U$35*'Sound Power'!$AH38^2+'ModelParams Lw'!U$36*'Sound Power'!$AH38+'ModelParams Lw'!U$37,IF($AI38=150,'ModelParams Lw'!U$38*'Sound Power'!$AH38^2+'ModelParams Lw'!U$39*'Sound Power'!$AH38+'ModelParams Lw'!U$40,'ModelParams Lw'!U$41*'Sound Power'!$AH38^2+'ModelParams Lw'!U$42*'Sound Power'!$AH38+'ModelParams Lw'!U$43))</f>
        <v>#N/A</v>
      </c>
      <c r="AP38" s="26" t="e">
        <f>IF($AI38=100,'ModelParams Lw'!V$35*'Sound Power'!$AH38^2+'ModelParams Lw'!V$36*'Sound Power'!$AH38+'ModelParams Lw'!V$37,IF($AI38=150,'ModelParams Lw'!V$38*'Sound Power'!$AH38^2+'ModelParams Lw'!V$39*'Sound Power'!$AH38+'ModelParams Lw'!V$40,'ModelParams Lw'!V$41*'Sound Power'!$AH38^2+'ModelParams Lw'!V$42*'Sound Power'!$AH38+'ModelParams Lw'!V$43))</f>
        <v>#N/A</v>
      </c>
      <c r="AQ38" s="26" t="e">
        <f>IF($AI38=100,'ModelParams Lw'!W$35*'Sound Power'!$AH38^2+'ModelParams Lw'!W$36*'Sound Power'!$AH38+'ModelParams Lw'!W$37,IF($AI38=150,'ModelParams Lw'!W$38*'Sound Power'!$AH38^2+'ModelParams Lw'!W$39*'Sound Power'!$AH38+'ModelParams Lw'!W$40,'ModelParams Lw'!W$41*'Sound Power'!$AH38^2+'ModelParams Lw'!W$42*'Sound Power'!$AH38+'ModelParams Lw'!W$43))</f>
        <v>#N/A</v>
      </c>
      <c r="AR38" s="26" t="e">
        <f t="shared" si="31"/>
        <v>#VALUE!</v>
      </c>
      <c r="AS38" s="26" t="e">
        <f>IF(26.83*LN($AJ38)-11.791-'ModelParams Lw'!B$35&lt;0,0,26.83*LN($AJ38)-11.791-'ModelParams Lw'!B$35)</f>
        <v>#REF!</v>
      </c>
      <c r="AT38" s="26" t="e">
        <f>IF(26.83*LN($AJ38)-11.791-'ModelParams Lw'!C$35&lt;0,0,26.83*LN($AJ38)-11.791-'ModelParams Lw'!C$35)</f>
        <v>#REF!</v>
      </c>
      <c r="AU38" s="26" t="e">
        <f>IF(26.83*LN($AJ38)-11.791-'ModelParams Lw'!D$35&lt;0,0,26.83*LN($AJ38)-11.791-'ModelParams Lw'!D$35)</f>
        <v>#REF!</v>
      </c>
      <c r="AV38" s="26" t="e">
        <f>IF(26.83*LN($AJ38)-11.791-'ModelParams Lw'!E$35&lt;0,0,26.83*LN($AJ38)-11.791-'ModelParams Lw'!E$35)</f>
        <v>#REF!</v>
      </c>
      <c r="AW38" s="26" t="e">
        <f>IF(26.83*LN($AJ38)-11.791-'ModelParams Lw'!F$35&lt;0,0,26.83*LN($AJ38)-11.791-'ModelParams Lw'!F$35)</f>
        <v>#REF!</v>
      </c>
      <c r="AX38" s="26" t="e">
        <f>IF(26.83*LN($AJ38)-11.791-'ModelParams Lw'!G$35&lt;0,0,26.83*LN($AJ38)-11.791-'ModelParams Lw'!G$35)</f>
        <v>#REF!</v>
      </c>
      <c r="AY38" s="26" t="e">
        <f>IF(26.83*LN($AJ38)-11.791-'ModelParams Lw'!H$35&lt;0,0,26.83*LN($AJ38)-11.791-'ModelParams Lw'!H$35)</f>
        <v>#REF!</v>
      </c>
      <c r="AZ38" s="26" t="e">
        <f>IF(26.83*LN($AJ38)-11.791-'ModelParams Lw'!I$35&lt;0,0,26.83*LN($AJ38)-11.791-'ModelParams Lw'!I$35)</f>
        <v>#REF!</v>
      </c>
      <c r="BA38" s="26" t="e">
        <f t="shared" si="9"/>
        <v>#DIV/0!</v>
      </c>
      <c r="BB38" s="26" t="e">
        <f t="shared" si="10"/>
        <v>#DIV/0!</v>
      </c>
      <c r="BC38" s="26" t="e">
        <f t="shared" si="11"/>
        <v>#DIV/0!</v>
      </c>
      <c r="BD38" s="26" t="e">
        <f t="shared" si="12"/>
        <v>#DIV/0!</v>
      </c>
      <c r="BE38" s="26" t="e">
        <f t="shared" si="13"/>
        <v>#DIV/0!</v>
      </c>
      <c r="BF38" s="26" t="e">
        <f t="shared" si="14"/>
        <v>#DIV/0!</v>
      </c>
      <c r="BG38" s="26" t="e">
        <f t="shared" si="15"/>
        <v>#DIV/0!</v>
      </c>
      <c r="BH38" s="26" t="e">
        <f t="shared" si="16"/>
        <v>#DIV/0!</v>
      </c>
      <c r="BI38" s="26" t="e">
        <f>10*LOG10(IF(BA38="",0,POWER(10,((BA38+'ModelParams Lw'!$O$4)/10))) +IF(BB38="",0,POWER(10,((BB38+'ModelParams Lw'!$P$4)/10))) +IF(BC38="",0,POWER(10,((BC38+'ModelParams Lw'!$Q$4)/10))) +IF(BD38="",0,POWER(10,((BD38+'ModelParams Lw'!$R$4)/10))) +IF(BE38="",0,POWER(10,((BE38+'ModelParams Lw'!$S$4)/10))) +IF(BF38="",0,POWER(10,((BF38+'ModelParams Lw'!$T$4)/10))) +IF(BG38="",0,POWER(10,((BG38+'ModelParams Lw'!$U$4)/10)))+IF(BH38="",0,POWER(10,((BH38+'ModelParams Lw'!$V$4)/10))))</f>
        <v>#DIV/0!</v>
      </c>
      <c r="BJ38" s="26" t="e">
        <f t="shared" si="32"/>
        <v>#DIV/0!</v>
      </c>
      <c r="BK38" s="26" t="e">
        <f>(BA38-'ModelParams Lw'!O$10)/'ModelParams Lw'!O$11</f>
        <v>#DIV/0!</v>
      </c>
      <c r="BL38" s="26" t="e">
        <f>(BB38-'ModelParams Lw'!P$10)/'ModelParams Lw'!P$11</f>
        <v>#DIV/0!</v>
      </c>
      <c r="BM38" s="26" t="e">
        <f>(BC38-'ModelParams Lw'!Q$10)/'ModelParams Lw'!Q$11</f>
        <v>#DIV/0!</v>
      </c>
      <c r="BN38" s="26" t="e">
        <f>(BD38-'ModelParams Lw'!R$10)/'ModelParams Lw'!R$11</f>
        <v>#DIV/0!</v>
      </c>
      <c r="BO38" s="26" t="e">
        <f>(BE38-'ModelParams Lw'!S$10)/'ModelParams Lw'!S$11</f>
        <v>#DIV/0!</v>
      </c>
      <c r="BP38" s="26" t="e">
        <f>(BF38-'ModelParams Lw'!T$10)/'ModelParams Lw'!T$11</f>
        <v>#DIV/0!</v>
      </c>
      <c r="BQ38" s="26" t="e">
        <f>(BG38-'ModelParams Lw'!U$10)/'ModelParams Lw'!U$11</f>
        <v>#DIV/0!</v>
      </c>
      <c r="BR38" s="26" t="e">
        <f>(BH38-'ModelParams Lw'!V$10)/'ModelParams Lw'!V$11</f>
        <v>#DIV/0!</v>
      </c>
      <c r="BS38" s="23" t="e">
        <f>IF(Calcul!$E43="SW",DEGREES(ACOS(1-(1/'ModelParams Lw'!C$25*SQRT(0.5*1.2/'Sound Power'!$C38)*('Sound Power'!$B38/3600)/('Sound Power'!$D38)/('Sound Power'!$F38)))),DEGREES(ACOS(1-(1/'ModelParams Lw'!C$29*SQRT(0.5*1.2/'Sound Power'!$C38)*('Sound Power'!$B38/3600)/('Sound Power'!$D38)/('Sound Power'!$F38)))))</f>
        <v>#DIV/0!</v>
      </c>
      <c r="BT38" s="23" t="e">
        <f>IF(Calcul!$E43="SW",DEGREES(ACOS(1-(1/'ModelParams Lw'!D$25*SQRT(0.5*1.2/'Sound Power'!$C38)*('Sound Power'!$B38/3600)/('Sound Power'!$D38)/('Sound Power'!$F38)))),DEGREES(ACOS(1-(1/'ModelParams Lw'!D$29*SQRT(0.5*1.2/'Sound Power'!$C38)*('Sound Power'!$B38/3600)/('Sound Power'!$D38)/('Sound Power'!$F38)))))</f>
        <v>#DIV/0!</v>
      </c>
      <c r="BU38" s="23" t="e">
        <f>IF(Calcul!$E43="SW",DEGREES(ACOS(1-(1/'ModelParams Lw'!E$25*SQRT(0.5*1.2/'Sound Power'!$C38)*('Sound Power'!$B38/3600)/('Sound Power'!$D38)/('Sound Power'!$F38)))),DEGREES(ACOS(1-(1/'ModelParams Lw'!E$29*SQRT(0.5*1.2/'Sound Power'!$C38)*('Sound Power'!$B38/3600)/('Sound Power'!$D38)/('Sound Power'!$F38)))))</f>
        <v>#DIV/0!</v>
      </c>
      <c r="BV38" s="23" t="e">
        <f>IF(Calcul!$E43="SW",DEGREES(ACOS(1-(1/'ModelParams Lw'!F$25*SQRT(0.5*1.2/'Sound Power'!$C38)*('Sound Power'!$B38/3600)/('Sound Power'!$D38)/('Sound Power'!$F38)))),DEGREES(ACOS(1-(1/'ModelParams Lw'!F$29*SQRT(0.5*1.2/'Sound Power'!$C38)*('Sound Power'!$B38/3600)/('Sound Power'!$D38)/('Sound Power'!$F38)))))</f>
        <v>#DIV/0!</v>
      </c>
      <c r="BW38" s="23" t="e">
        <f>IF(Calcul!$E43="SW",DEGREES(ACOS(1-(1/'ModelParams Lw'!G$25*SQRT(0.5*1.2/'Sound Power'!$C38)*('Sound Power'!$B38/3600)/('Sound Power'!$D38)/('Sound Power'!$F38)))),DEGREES(ACOS(1-(1/'ModelParams Lw'!G$29*SQRT(0.5*1.2/'Sound Power'!$C38)*('Sound Power'!$B38/3600)/('Sound Power'!$D38)/('Sound Power'!$F38)))))</f>
        <v>#DIV/0!</v>
      </c>
      <c r="BX38" s="23" t="e">
        <f>IF(Calcul!$E43="SW",DEGREES(ACOS(1-(1/'ModelParams Lw'!H$25*SQRT(0.5*1.2/'Sound Power'!$C38)*('Sound Power'!$B38/3600)/('Sound Power'!$D38)/('Sound Power'!$F38)))),DEGREES(ACOS(1-(1/'ModelParams Lw'!H$29*SQRT(0.5*1.2/'Sound Power'!$C38)*('Sound Power'!$B38/3600)/('Sound Power'!$D38)/('Sound Power'!$F38)))))</f>
        <v>#DIV/0!</v>
      </c>
      <c r="BY38" s="23" t="e">
        <f>IF(Calcul!$E43="SW",DEGREES(ACOS(1-(1/'ModelParams Lw'!I$25*SQRT(0.5*1.2/'Sound Power'!$C38)*('Sound Power'!$B38/3600)/('Sound Power'!$D38)/('Sound Power'!$F38)))),DEGREES(ACOS(1-(1/'ModelParams Lw'!I$29*SQRT(0.5*1.2/'Sound Power'!$C38)*('Sound Power'!$B38/3600)/('Sound Power'!$D38)/('Sound Power'!$F38)))))</f>
        <v>#DIV/0!</v>
      </c>
      <c r="BZ38" s="23" t="e">
        <f>IF(Calcul!$E43="SW",DEGREES(ACOS(1-(1/'ModelParams Lw'!J$25*SQRT(0.5*1.2/'Sound Power'!$C38)*('Sound Power'!$B38/3600)/('Sound Power'!$D38)/('Sound Power'!$F38)))),DEGREES(ACOS(1-(1/'ModelParams Lw'!J$29*SQRT(0.5*1.2/'Sound Power'!$C38)*('Sound Power'!$B38/3600)/('Sound Power'!$D38)/('Sound Power'!$F38)))))</f>
        <v>#DIV/0!</v>
      </c>
      <c r="CA38" s="26" t="e">
        <f>IF(Calcul!$E43="SW",'ModelParams Lw'!C$22+'ModelParams Lw'!C$23*LOG('Sound Power'!$D38/'Sound Power'!$E38)+'ModelParams Lw'!C$24*LN('Sound Power'!BS38),IF('ModelParams Lw'!C$26+'ModelParams Lw'!C$27*LOG('Sound Power'!$D38/'Sound Power'!$E38)+'ModelParams Lw'!C$28*LN('Sound Power'!BS38)&lt;'ModelParams Lw'!C$22+'ModelParams Lw'!C$23*LOG('Sound Power'!$D38/'Sound Power'!$E38)+'ModelParams Lw'!C$24*LN('Sound Power'!BS38),'ModelParams Lw'!C$22+'ModelParams Lw'!C$23*LOG('Sound Power'!$D38/'Sound Power'!$E38)+'ModelParams Lw'!C$24*LN('Sound Power'!BS38),'ModelParams Lw'!C$26+'ModelParams Lw'!C$27*LOG('Sound Power'!$D38/'Sound Power'!$E38)+'ModelParams Lw'!C$28*LN('Sound Power'!BS38)))</f>
        <v>#DIV/0!</v>
      </c>
      <c r="CB38" s="26" t="e">
        <f>IF(Calcul!$E43="SW",'ModelParams Lw'!D$22+'ModelParams Lw'!D$23*LOG('Sound Power'!$D38/'Sound Power'!$E38)+'ModelParams Lw'!D$24*LN('Sound Power'!BT38),IF('ModelParams Lw'!D$26+'ModelParams Lw'!D$27*LOG('Sound Power'!$D38/'Sound Power'!$E38)+'ModelParams Lw'!D$28*LN('Sound Power'!BT38)&lt;'ModelParams Lw'!D$22+'ModelParams Lw'!D$23*LOG('Sound Power'!$D38/'Sound Power'!$E38)+'ModelParams Lw'!D$24*LN('Sound Power'!BT38),'ModelParams Lw'!D$22+'ModelParams Lw'!D$23*LOG('Sound Power'!$D38/'Sound Power'!$E38)+'ModelParams Lw'!D$24*LN('Sound Power'!BT38),'ModelParams Lw'!D$26+'ModelParams Lw'!D$27*LOG('Sound Power'!$D38/'Sound Power'!$E38)+'ModelParams Lw'!D$28*LN('Sound Power'!BT38)))</f>
        <v>#DIV/0!</v>
      </c>
      <c r="CC38" s="26" t="e">
        <f>IF(Calcul!$E43="SW",'ModelParams Lw'!E$22+'ModelParams Lw'!E$23*LOG('Sound Power'!$D38/'Sound Power'!$E38)+'ModelParams Lw'!E$24*LN('Sound Power'!BU38),IF('ModelParams Lw'!E$26+'ModelParams Lw'!E$27*LOG('Sound Power'!$D38/'Sound Power'!$E38)+'ModelParams Lw'!E$28*LN('Sound Power'!BU38)&lt;'ModelParams Lw'!E$22+'ModelParams Lw'!E$23*LOG('Sound Power'!$D38/'Sound Power'!$E38)+'ModelParams Lw'!E$24*LN('Sound Power'!BU38),'ModelParams Lw'!E$22+'ModelParams Lw'!E$23*LOG('Sound Power'!$D38/'Sound Power'!$E38)+'ModelParams Lw'!E$24*LN('Sound Power'!BU38),'ModelParams Lw'!E$26+'ModelParams Lw'!E$27*LOG('Sound Power'!$D38/'Sound Power'!$E38)+'ModelParams Lw'!E$28*LN('Sound Power'!BU38)))</f>
        <v>#DIV/0!</v>
      </c>
      <c r="CD38" s="26" t="e">
        <f>IF(Calcul!$E43="SW",'ModelParams Lw'!F$22+'ModelParams Lw'!F$23*LOG('Sound Power'!$D38/'Sound Power'!$E38)+'ModelParams Lw'!F$24*LN('Sound Power'!BV38),IF('ModelParams Lw'!F$26+'ModelParams Lw'!F$27*LOG('Sound Power'!$D38/'Sound Power'!$E38)+'ModelParams Lw'!F$28*LN('Sound Power'!BV38)&lt;'ModelParams Lw'!F$22+'ModelParams Lw'!F$23*LOG('Sound Power'!$D38/'Sound Power'!$E38)+'ModelParams Lw'!F$24*LN('Sound Power'!BV38),'ModelParams Lw'!F$22+'ModelParams Lw'!F$23*LOG('Sound Power'!$D38/'Sound Power'!$E38)+'ModelParams Lw'!F$24*LN('Sound Power'!BV38),'ModelParams Lw'!F$26+'ModelParams Lw'!F$27*LOG('Sound Power'!$D38/'Sound Power'!$E38)+'ModelParams Lw'!F$28*LN('Sound Power'!BV38)))</f>
        <v>#DIV/0!</v>
      </c>
      <c r="CE38" s="26" t="e">
        <f>IF(Calcul!$E43="SW",'ModelParams Lw'!G$22+'ModelParams Lw'!G$23*LOG('Sound Power'!$D38/'Sound Power'!$E38)+'ModelParams Lw'!G$24*LN('Sound Power'!BW38),IF('ModelParams Lw'!G$26+'ModelParams Lw'!G$27*LOG('Sound Power'!$D38/'Sound Power'!$E38)+'ModelParams Lw'!G$28*LN('Sound Power'!BW38)&lt;'ModelParams Lw'!G$22+'ModelParams Lw'!G$23*LOG('Sound Power'!$D38/'Sound Power'!$E38)+'ModelParams Lw'!G$24*LN('Sound Power'!BW38),'ModelParams Lw'!G$22+'ModelParams Lw'!G$23*LOG('Sound Power'!$D38/'Sound Power'!$E38)+'ModelParams Lw'!G$24*LN('Sound Power'!BW38),'ModelParams Lw'!G$26+'ModelParams Lw'!G$27*LOG('Sound Power'!$D38/'Sound Power'!$E38)+'ModelParams Lw'!G$28*LN('Sound Power'!BW38)))</f>
        <v>#DIV/0!</v>
      </c>
      <c r="CF38" s="26" t="e">
        <f>IF(Calcul!$E43="SW",'ModelParams Lw'!H$22+'ModelParams Lw'!H$23*LOG('Sound Power'!$D38/'Sound Power'!$E38)+'ModelParams Lw'!H$24*LN('Sound Power'!BX38),IF('ModelParams Lw'!H$26+'ModelParams Lw'!H$27*LOG('Sound Power'!$D38/'Sound Power'!$E38)+'ModelParams Lw'!H$28*LN('Sound Power'!BX38)&lt;'ModelParams Lw'!H$22+'ModelParams Lw'!H$23*LOG('Sound Power'!$D38/'Sound Power'!$E38)+'ModelParams Lw'!H$24*LN('Sound Power'!BX38),'ModelParams Lw'!H$22+'ModelParams Lw'!H$23*LOG('Sound Power'!$D38/'Sound Power'!$E38)+'ModelParams Lw'!H$24*LN('Sound Power'!BX38),'ModelParams Lw'!H$26+'ModelParams Lw'!H$27*LOG('Sound Power'!$D38/'Sound Power'!$E38)+'ModelParams Lw'!H$28*LN('Sound Power'!BX38)))</f>
        <v>#DIV/0!</v>
      </c>
      <c r="CG38" s="26" t="e">
        <f>IF(Calcul!$E43="SW",'ModelParams Lw'!I$22+'ModelParams Lw'!I$23*LOG('Sound Power'!$D38/'Sound Power'!$E38)+'ModelParams Lw'!I$24*LN('Sound Power'!BY38),IF('ModelParams Lw'!I$26+'ModelParams Lw'!I$27*LOG('Sound Power'!$D38/'Sound Power'!$E38)+'ModelParams Lw'!I$28*LN('Sound Power'!BY38)&lt;'ModelParams Lw'!I$22+'ModelParams Lw'!I$23*LOG('Sound Power'!$D38/'Sound Power'!$E38)+'ModelParams Lw'!I$24*LN('Sound Power'!BY38),'ModelParams Lw'!I$22+'ModelParams Lw'!I$23*LOG('Sound Power'!$D38/'Sound Power'!$E38)+'ModelParams Lw'!I$24*LN('Sound Power'!BY38),'ModelParams Lw'!I$26+'ModelParams Lw'!I$27*LOG('Sound Power'!$D38/'Sound Power'!$E38)+'ModelParams Lw'!I$28*LN('Sound Power'!BY38)))</f>
        <v>#DIV/0!</v>
      </c>
      <c r="CH38" s="26" t="e">
        <f>IF(Calcul!$E43="SW",'ModelParams Lw'!J$22+'ModelParams Lw'!J$23*LOG('Sound Power'!$D38/'Sound Power'!$E38)+'ModelParams Lw'!J$24*LN('Sound Power'!BZ38),IF('ModelParams Lw'!J$26+'ModelParams Lw'!J$27*LOG('Sound Power'!$D38/'Sound Power'!$E38)+'ModelParams Lw'!J$28*LN('Sound Power'!BZ38)&lt;'ModelParams Lw'!J$22+'ModelParams Lw'!J$23*LOG('Sound Power'!$D38/'Sound Power'!$E38)+'ModelParams Lw'!J$24*LN('Sound Power'!BZ38),'ModelParams Lw'!J$22+'ModelParams Lw'!J$23*LOG('Sound Power'!$D38/'Sound Power'!$E38)+'ModelParams Lw'!J$24*LN('Sound Power'!BZ38),'ModelParams Lw'!J$26+'ModelParams Lw'!J$27*LOG('Sound Power'!$D38/'Sound Power'!$E38)+'ModelParams Lw'!J$28*LN('Sound Power'!BZ38)))</f>
        <v>#DIV/0!</v>
      </c>
      <c r="CI38" s="26" t="e">
        <f t="shared" si="33"/>
        <v>#DIV/0!</v>
      </c>
      <c r="CJ38" s="26" t="e">
        <f t="shared" si="34"/>
        <v>#DIV/0!</v>
      </c>
      <c r="CK38" s="26" t="e">
        <f t="shared" si="35"/>
        <v>#DIV/0!</v>
      </c>
      <c r="CL38" s="26" t="e">
        <f t="shared" si="36"/>
        <v>#DIV/0!</v>
      </c>
      <c r="CM38" s="26" t="e">
        <f t="shared" si="37"/>
        <v>#DIV/0!</v>
      </c>
      <c r="CN38" s="26" t="e">
        <f t="shared" si="38"/>
        <v>#DIV/0!</v>
      </c>
      <c r="CO38" s="26" t="e">
        <f t="shared" si="39"/>
        <v>#DIV/0!</v>
      </c>
      <c r="CP38" s="26" t="e">
        <f t="shared" si="40"/>
        <v>#DIV/0!</v>
      </c>
      <c r="CQ38" s="26" t="e">
        <f>10*LOG10(IF(CI38="",0,POWER(10,((CI38+'ModelParams Lw'!$O$4)/10))) +IF(CJ38="",0,POWER(10,((CJ38+'ModelParams Lw'!$P$4)/10))) +IF(CK38="",0,POWER(10,((CK38+'ModelParams Lw'!$Q$4)/10))) +IF(CL38="",0,POWER(10,((CL38+'ModelParams Lw'!$R$4)/10))) +IF(CM38="",0,POWER(10,((CM38+'ModelParams Lw'!$S$4)/10))) +IF(CN38="",0,POWER(10,((CN38+'ModelParams Lw'!$T$4)/10))) +IF(CO38="",0,POWER(10,((CO38+'ModelParams Lw'!$U$4)/10)))+IF(CP38="",0,POWER(10,((CP38+'ModelParams Lw'!$V$4)/10))))</f>
        <v>#DIV/0!</v>
      </c>
      <c r="CR38" s="26" t="e">
        <f t="shared" si="41"/>
        <v>#DIV/0!</v>
      </c>
      <c r="CS38" s="26" t="e">
        <f>(CI38-'ModelParams Lw'!$O$10)/'ModelParams Lw'!$O$11</f>
        <v>#DIV/0!</v>
      </c>
      <c r="CT38" s="26" t="e">
        <f>(CJ38-'ModelParams Lw'!$P$10)/'ModelParams Lw'!$P$11</f>
        <v>#DIV/0!</v>
      </c>
      <c r="CU38" s="26" t="e">
        <f>(CK38-'ModelParams Lw'!$Q$10)/'ModelParams Lw'!$Q$11</f>
        <v>#DIV/0!</v>
      </c>
      <c r="CV38" s="26" t="e">
        <f>(CL38-'ModelParams Lw'!$R$10)/'ModelParams Lw'!$R$11</f>
        <v>#DIV/0!</v>
      </c>
      <c r="CW38" s="26" t="e">
        <f>(CM38-'ModelParams Lw'!$S$10)/'ModelParams Lw'!$S$11</f>
        <v>#DIV/0!</v>
      </c>
      <c r="CX38" s="26" t="e">
        <f>(CN38-'ModelParams Lw'!$T$10)/'ModelParams Lw'!$T$11</f>
        <v>#DIV/0!</v>
      </c>
      <c r="CY38" s="26" t="e">
        <f>(CO38-'ModelParams Lw'!$U$10)/'ModelParams Lw'!$U$11</f>
        <v>#DIV/0!</v>
      </c>
      <c r="CZ38" s="26" t="e">
        <f>(CP38-'ModelParams Lw'!$V$10)/'ModelParams Lw'!$V$11</f>
        <v>#DIV/0!</v>
      </c>
    </row>
    <row r="39" spans="1:104" x14ac:dyDescent="0.2">
      <c r="A39" s="13">
        <f>Calcul!A44</f>
        <v>0</v>
      </c>
      <c r="B39" s="13" t="e">
        <f t="shared" si="2"/>
        <v>#REF!</v>
      </c>
      <c r="C39" s="13">
        <f>Calcul!B44</f>
        <v>0</v>
      </c>
      <c r="D39" s="13">
        <f>Calcul!C44/1000</f>
        <v>0</v>
      </c>
      <c r="E39" s="13">
        <f>Calcul!D44/1000</f>
        <v>0</v>
      </c>
      <c r="F39" s="13">
        <f t="shared" si="3"/>
        <v>0</v>
      </c>
      <c r="G39" s="23" t="e">
        <f>DEGREES(ACOS(1-(1/'ModelParams Lw'!B$15*SQRT(0.5*1.2/'Sound Power'!$C39)*('Sound Power'!$B39/3600)/('Sound Power'!$D39)/('Sound Power'!$F39))))</f>
        <v>#DIV/0!</v>
      </c>
      <c r="H39" s="23" t="e">
        <f>DEGREES(ACOS(1-(1/'ModelParams Lw'!C$15*SQRT(0.5*1.2/'Sound Power'!$C39)*('Sound Power'!$B39/3600)/('Sound Power'!$D39)/('Sound Power'!$F39))))</f>
        <v>#DIV/0!</v>
      </c>
      <c r="I39" s="23" t="e">
        <f>DEGREES(ACOS(1-(1/'ModelParams Lw'!D$15*SQRT(0.5*1.2/'Sound Power'!$C39)*('Sound Power'!$B39/3600)/('Sound Power'!$D39)/('Sound Power'!$F39))))</f>
        <v>#DIV/0!</v>
      </c>
      <c r="J39" s="23" t="e">
        <f>DEGREES(ACOS(1-(1/'ModelParams Lw'!E$15*SQRT(0.5*1.2/'Sound Power'!$C39)*('Sound Power'!$B39/3600)/('Sound Power'!$D39)/('Sound Power'!$F39))))</f>
        <v>#DIV/0!</v>
      </c>
      <c r="K39" s="23" t="e">
        <f>DEGREES(ACOS(1-(1/'ModelParams Lw'!F$15*SQRT(0.5*1.2/'Sound Power'!$C39)*('Sound Power'!$B39/3600)/('Sound Power'!$D39)/('Sound Power'!$F39))))</f>
        <v>#DIV/0!</v>
      </c>
      <c r="L39" s="23" t="e">
        <f>DEGREES(ACOS(1-(1/'ModelParams Lw'!G$15*SQRT(0.5*1.2/'Sound Power'!$C39)*('Sound Power'!$B39/3600)/('Sound Power'!$D39)/('Sound Power'!$F39))))</f>
        <v>#DIV/0!</v>
      </c>
      <c r="M39" s="23" t="e">
        <f>DEGREES(ACOS(1-(1/'ModelParams Lw'!H$15*SQRT(0.5*1.2/'Sound Power'!$C39)*('Sound Power'!$B39/3600)/('Sound Power'!$D39)/('Sound Power'!$F39))))</f>
        <v>#DIV/0!</v>
      </c>
      <c r="N39" s="23" t="e">
        <f>DEGREES(ACOS(1-(1/'ModelParams Lw'!I$15*SQRT(0.5*1.2/'Sound Power'!$C39)*('Sound Power'!$B39/3600)/('Sound Power'!$D39)/('Sound Power'!$F39))))</f>
        <v>#DIV/0!</v>
      </c>
      <c r="O39" s="26" t="e">
        <f>('ModelParams Lw'!B$4*LN('Sound Power'!G39)/(1+EXP(-('Sound Power'!$D39*1000+'ModelParams Lw'!B$6)/'ModelParams Lw'!B$7))+'ModelParams Lw'!B$5)*LN('Sound Power'!$B39)-('ModelParams Lw'!B$8+'ModelParams Lw'!B$9*$D39+'ModelParams Lw'!B$10*'Sound Power'!$F39^'ModelParams Lw'!B$14+'ModelParams Lw'!B$11*LN('Sound Power'!G39)+'ModelParams Lw'!B$12*'Sound Power'!$D39*'Sound Power'!$F39+'ModelParams Lw'!B$13*'Sound Power'!$D39*LN('Sound Power'!G39))</f>
        <v>#DIV/0!</v>
      </c>
      <c r="P39" s="26" t="e">
        <f>('ModelParams Lw'!C$4*LN('Sound Power'!H39)/(1+EXP(-('Sound Power'!$D39*1000+'ModelParams Lw'!C$6)/'ModelParams Lw'!C$7))+'ModelParams Lw'!C$5)*LN('Sound Power'!$B39)-('ModelParams Lw'!C$8+'ModelParams Lw'!C$9*$D39+'ModelParams Lw'!C$10*'Sound Power'!$F39^'ModelParams Lw'!C$14+'ModelParams Lw'!C$11*LN('Sound Power'!H39)+'ModelParams Lw'!C$12*'Sound Power'!$D39*'Sound Power'!$F39+'ModelParams Lw'!C$13*'Sound Power'!$D39*LN('Sound Power'!H39))</f>
        <v>#DIV/0!</v>
      </c>
      <c r="Q39" s="26" t="e">
        <f>('ModelParams Lw'!D$4*LN('Sound Power'!I39)/(1+EXP(-('Sound Power'!$D39*1000+'ModelParams Lw'!D$6)/'ModelParams Lw'!D$7))+'ModelParams Lw'!D$5)*LN('Sound Power'!$B39)-('ModelParams Lw'!D$8+'ModelParams Lw'!D$9*$D39+'ModelParams Lw'!D$10*'Sound Power'!$F39^'ModelParams Lw'!D$14+'ModelParams Lw'!D$11*LN('Sound Power'!I39)+'ModelParams Lw'!D$12*'Sound Power'!$D39*'Sound Power'!$F39+'ModelParams Lw'!D$13*'Sound Power'!$D39*LN('Sound Power'!I39))</f>
        <v>#DIV/0!</v>
      </c>
      <c r="R39" s="26" t="e">
        <f>('ModelParams Lw'!E$4*LN('Sound Power'!J39)/(1+EXP(-('Sound Power'!$D39*1000+'ModelParams Lw'!E$6)/'ModelParams Lw'!E$7))+'ModelParams Lw'!E$5)*LN('Sound Power'!$B39)-('ModelParams Lw'!E$8+'ModelParams Lw'!E$9*$D39+'ModelParams Lw'!E$10*'Sound Power'!$F39^'ModelParams Lw'!E$14+'ModelParams Lw'!E$11*LN('Sound Power'!J39)+'ModelParams Lw'!E$12*'Sound Power'!$D39*'Sound Power'!$F39+'ModelParams Lw'!E$13*'Sound Power'!$D39*LN('Sound Power'!J39))</f>
        <v>#DIV/0!</v>
      </c>
      <c r="S39" s="26" t="e">
        <f>('ModelParams Lw'!F$4*LN('Sound Power'!K39)/(1+EXP(-('Sound Power'!$D39*1000+'ModelParams Lw'!F$6)/'ModelParams Lw'!F$7))+'ModelParams Lw'!F$5)*LN('Sound Power'!$B39)-('ModelParams Lw'!F$8+'ModelParams Lw'!F$9*$D39+'ModelParams Lw'!F$10*'Sound Power'!$F39^'ModelParams Lw'!F$14+'ModelParams Lw'!F$11*LN('Sound Power'!K39)+'ModelParams Lw'!F$12*'Sound Power'!$D39*'Sound Power'!$F39+'ModelParams Lw'!F$13*'Sound Power'!$D39*LN('Sound Power'!K39))</f>
        <v>#DIV/0!</v>
      </c>
      <c r="T39" s="26" t="e">
        <f>('ModelParams Lw'!G$4*LN('Sound Power'!L39)/(1+EXP(-('Sound Power'!$D39*1000+'ModelParams Lw'!G$6)/'ModelParams Lw'!G$7))+'ModelParams Lw'!G$5)*LN('Sound Power'!$B39)-('ModelParams Lw'!G$8+'ModelParams Lw'!G$9*$D39+'ModelParams Lw'!G$10*'Sound Power'!$F39^'ModelParams Lw'!G$14+'ModelParams Lw'!G$11*LN('Sound Power'!L39)+'ModelParams Lw'!G$12*'Sound Power'!$D39*'Sound Power'!$F39+'ModelParams Lw'!G$13*'Sound Power'!$D39*LN('Sound Power'!L39))</f>
        <v>#DIV/0!</v>
      </c>
      <c r="U39" s="26" t="e">
        <f>('ModelParams Lw'!H$4*LN('Sound Power'!M39)/(1+EXP(-('Sound Power'!$D39*1000+'ModelParams Lw'!H$6)/'ModelParams Lw'!H$7))+'ModelParams Lw'!H$5)*LN('Sound Power'!$B39)-('ModelParams Lw'!H$8+'ModelParams Lw'!H$9*$D39+'ModelParams Lw'!H$10*'Sound Power'!$F39^'ModelParams Lw'!H$14+'ModelParams Lw'!H$11*LN('Sound Power'!M39)+'ModelParams Lw'!H$12*'Sound Power'!$D39*'Sound Power'!$F39+'ModelParams Lw'!H$13*'Sound Power'!$D39*LN('Sound Power'!M39))</f>
        <v>#DIV/0!</v>
      </c>
      <c r="V39" s="26" t="e">
        <f>('ModelParams Lw'!I$4*LN('Sound Power'!N39)/(1+EXP(-('Sound Power'!$D39*1000+'ModelParams Lw'!I$6)/'ModelParams Lw'!I$7))+'ModelParams Lw'!I$5)*LN('Sound Power'!$B39)-('ModelParams Lw'!I$8+'ModelParams Lw'!I$9*$D39+'ModelParams Lw'!I$10*'Sound Power'!$F39^'ModelParams Lw'!I$14+'ModelParams Lw'!I$11*LN('Sound Power'!N39)+'ModelParams Lw'!I$12*'Sound Power'!$D39*'Sound Power'!$F39+'ModelParams Lw'!I$13*'Sound Power'!$D39*LN('Sound Power'!N39))</f>
        <v>#DIV/0!</v>
      </c>
      <c r="W39" s="26" t="e">
        <f>10*LOG10(IF(O39="",0,POWER(10,((O39+'ModelParams Lw'!$O$4)/10))) +IF(P39="",0,POWER(10,((P39+'ModelParams Lw'!$P$4)/10))) +IF(Q39="",0,POWER(10,((Q39+'ModelParams Lw'!$Q$4)/10))) +IF(R39="",0,POWER(10,((R39+'ModelParams Lw'!$R$4)/10))) +IF(S39="",0,POWER(10,((S39+'ModelParams Lw'!$S$4)/10))) +IF(T39="",0,POWER(10,((T39+'ModelParams Lw'!$T$4)/10))) +IF(U39="",0,POWER(10,((U39+'ModelParams Lw'!$U$4)/10)))+IF(V39="",0,POWER(10,((V39+'ModelParams Lw'!$V$4)/10))))</f>
        <v>#DIV/0!</v>
      </c>
      <c r="X39" s="26" t="e">
        <f t="shared" si="27"/>
        <v>#DIV/0!</v>
      </c>
      <c r="Y39" s="26" t="e">
        <f>(O39-'ModelParams Lw'!O$10)/'ModelParams Lw'!O$11</f>
        <v>#DIV/0!</v>
      </c>
      <c r="Z39" s="26" t="e">
        <f>(P39-'ModelParams Lw'!P$10)/'ModelParams Lw'!P$11</f>
        <v>#DIV/0!</v>
      </c>
      <c r="AA39" s="26" t="e">
        <f>(Q39-'ModelParams Lw'!Q$10)/'ModelParams Lw'!Q$11</f>
        <v>#DIV/0!</v>
      </c>
      <c r="AB39" s="26" t="e">
        <f>(R39-'ModelParams Lw'!R$10)/'ModelParams Lw'!R$11</f>
        <v>#DIV/0!</v>
      </c>
      <c r="AC39" s="26" t="e">
        <f>(S39-'ModelParams Lw'!S$10)/'ModelParams Lw'!S$11</f>
        <v>#DIV/0!</v>
      </c>
      <c r="AD39" s="26" t="e">
        <f>(T39-'ModelParams Lw'!T$10)/'ModelParams Lw'!T$11</f>
        <v>#DIV/0!</v>
      </c>
      <c r="AE39" s="26" t="e">
        <f>(U39-'ModelParams Lw'!U$10)/'ModelParams Lw'!U$11</f>
        <v>#DIV/0!</v>
      </c>
      <c r="AF39" s="26" t="e">
        <f>(V39-'ModelParams Lw'!V$10)/'ModelParams Lw'!V$11</f>
        <v>#DIV/0!</v>
      </c>
      <c r="AG39" s="26" t="e">
        <f t="shared" si="28"/>
        <v>#REF!</v>
      </c>
      <c r="AH39" s="26" t="e">
        <f>VLOOKUP(D39*1000,'ModelParams Lw'!$A$38:$D$58,4)</f>
        <v>#N/A</v>
      </c>
      <c r="AI39" s="56" t="e">
        <f>VLOOKUP(D39*1000,'ModelParams Lw'!$A$38:$D$58,2)</f>
        <v>#N/A</v>
      </c>
      <c r="AJ39" s="46" t="e">
        <f t="shared" si="29"/>
        <v>#REF!</v>
      </c>
      <c r="AK39" s="26" t="e">
        <f t="shared" si="30"/>
        <v>#VALUE!</v>
      </c>
      <c r="AL39" s="26" t="e">
        <f>IF($AI39=100,'ModelParams Lw'!R$35*'Sound Power'!$AH39^2+'ModelParams Lw'!R$36*'Sound Power'!$AH39+'ModelParams Lw'!R$37,IF($AI39=150,'ModelParams Lw'!R$38*'Sound Power'!$AH39^2+'ModelParams Lw'!R$39*'Sound Power'!$AH39+'ModelParams Lw'!R$40,'ModelParams Lw'!R$41*'Sound Power'!$AH39^2+'ModelParams Lw'!R$42*'Sound Power'!$AH39+'ModelParams Lw'!R$43))</f>
        <v>#N/A</v>
      </c>
      <c r="AM39" s="26" t="e">
        <f>IF($AI39=100,'ModelParams Lw'!S$35*'Sound Power'!$AH39^2+'ModelParams Lw'!S$36*'Sound Power'!$AH39+'ModelParams Lw'!S$37,IF($AI39=150,'ModelParams Lw'!S$38*'Sound Power'!$AH39^2+'ModelParams Lw'!S$39*'Sound Power'!$AH39+'ModelParams Lw'!S$40,'ModelParams Lw'!S$41*'Sound Power'!$AH39^2+'ModelParams Lw'!S$42*'Sound Power'!$AH39+'ModelParams Lw'!S$43))</f>
        <v>#N/A</v>
      </c>
      <c r="AN39" s="26" t="e">
        <f>IF($AI39=100,'ModelParams Lw'!T$35*'Sound Power'!$AH39^2+'ModelParams Lw'!T$36*'Sound Power'!$AH39+'ModelParams Lw'!T$37,IF($AI39=150,'ModelParams Lw'!T$38*'Sound Power'!$AH39^2+'ModelParams Lw'!T$39*'Sound Power'!$AH39+'ModelParams Lw'!T$40,'ModelParams Lw'!T$41*'Sound Power'!$AH39^2+'ModelParams Lw'!T$42*'Sound Power'!$AH39+'ModelParams Lw'!T$43))</f>
        <v>#N/A</v>
      </c>
      <c r="AO39" s="26" t="e">
        <f>IF($AI39=100,'ModelParams Lw'!U$35*'Sound Power'!$AH39^2+'ModelParams Lw'!U$36*'Sound Power'!$AH39+'ModelParams Lw'!U$37,IF($AI39=150,'ModelParams Lw'!U$38*'Sound Power'!$AH39^2+'ModelParams Lw'!U$39*'Sound Power'!$AH39+'ModelParams Lw'!U$40,'ModelParams Lw'!U$41*'Sound Power'!$AH39^2+'ModelParams Lw'!U$42*'Sound Power'!$AH39+'ModelParams Lw'!U$43))</f>
        <v>#N/A</v>
      </c>
      <c r="AP39" s="26" t="e">
        <f>IF($AI39=100,'ModelParams Lw'!V$35*'Sound Power'!$AH39^2+'ModelParams Lw'!V$36*'Sound Power'!$AH39+'ModelParams Lw'!V$37,IF($AI39=150,'ModelParams Lw'!V$38*'Sound Power'!$AH39^2+'ModelParams Lw'!V$39*'Sound Power'!$AH39+'ModelParams Lw'!V$40,'ModelParams Lw'!V$41*'Sound Power'!$AH39^2+'ModelParams Lw'!V$42*'Sound Power'!$AH39+'ModelParams Lw'!V$43))</f>
        <v>#N/A</v>
      </c>
      <c r="AQ39" s="26" t="e">
        <f>IF($AI39=100,'ModelParams Lw'!W$35*'Sound Power'!$AH39^2+'ModelParams Lw'!W$36*'Sound Power'!$AH39+'ModelParams Lw'!W$37,IF($AI39=150,'ModelParams Lw'!W$38*'Sound Power'!$AH39^2+'ModelParams Lw'!W$39*'Sound Power'!$AH39+'ModelParams Lw'!W$40,'ModelParams Lw'!W$41*'Sound Power'!$AH39^2+'ModelParams Lw'!W$42*'Sound Power'!$AH39+'ModelParams Lw'!W$43))</f>
        <v>#N/A</v>
      </c>
      <c r="AR39" s="26" t="e">
        <f t="shared" si="31"/>
        <v>#VALUE!</v>
      </c>
      <c r="AS39" s="26" t="e">
        <f>IF(26.83*LN($AJ39)-11.791-'ModelParams Lw'!B$35&lt;0,0,26.83*LN($AJ39)-11.791-'ModelParams Lw'!B$35)</f>
        <v>#REF!</v>
      </c>
      <c r="AT39" s="26" t="e">
        <f>IF(26.83*LN($AJ39)-11.791-'ModelParams Lw'!C$35&lt;0,0,26.83*LN($AJ39)-11.791-'ModelParams Lw'!C$35)</f>
        <v>#REF!</v>
      </c>
      <c r="AU39" s="26" t="e">
        <f>IF(26.83*LN($AJ39)-11.791-'ModelParams Lw'!D$35&lt;0,0,26.83*LN($AJ39)-11.791-'ModelParams Lw'!D$35)</f>
        <v>#REF!</v>
      </c>
      <c r="AV39" s="26" t="e">
        <f>IF(26.83*LN($AJ39)-11.791-'ModelParams Lw'!E$35&lt;0,0,26.83*LN($AJ39)-11.791-'ModelParams Lw'!E$35)</f>
        <v>#REF!</v>
      </c>
      <c r="AW39" s="26" t="e">
        <f>IF(26.83*LN($AJ39)-11.791-'ModelParams Lw'!F$35&lt;0,0,26.83*LN($AJ39)-11.791-'ModelParams Lw'!F$35)</f>
        <v>#REF!</v>
      </c>
      <c r="AX39" s="26" t="e">
        <f>IF(26.83*LN($AJ39)-11.791-'ModelParams Lw'!G$35&lt;0,0,26.83*LN($AJ39)-11.791-'ModelParams Lw'!G$35)</f>
        <v>#REF!</v>
      </c>
      <c r="AY39" s="26" t="e">
        <f>IF(26.83*LN($AJ39)-11.791-'ModelParams Lw'!H$35&lt;0,0,26.83*LN($AJ39)-11.791-'ModelParams Lw'!H$35)</f>
        <v>#REF!</v>
      </c>
      <c r="AZ39" s="26" t="e">
        <f>IF(26.83*LN($AJ39)-11.791-'ModelParams Lw'!I$35&lt;0,0,26.83*LN($AJ39)-11.791-'ModelParams Lw'!I$35)</f>
        <v>#REF!</v>
      </c>
      <c r="BA39" s="26" t="e">
        <f t="shared" si="9"/>
        <v>#DIV/0!</v>
      </c>
      <c r="BB39" s="26" t="e">
        <f t="shared" si="10"/>
        <v>#DIV/0!</v>
      </c>
      <c r="BC39" s="26" t="e">
        <f t="shared" si="11"/>
        <v>#DIV/0!</v>
      </c>
      <c r="BD39" s="26" t="e">
        <f t="shared" si="12"/>
        <v>#DIV/0!</v>
      </c>
      <c r="BE39" s="26" t="e">
        <f t="shared" si="13"/>
        <v>#DIV/0!</v>
      </c>
      <c r="BF39" s="26" t="e">
        <f t="shared" si="14"/>
        <v>#DIV/0!</v>
      </c>
      <c r="BG39" s="26" t="e">
        <f t="shared" si="15"/>
        <v>#DIV/0!</v>
      </c>
      <c r="BH39" s="26" t="e">
        <f t="shared" si="16"/>
        <v>#DIV/0!</v>
      </c>
      <c r="BI39" s="26" t="e">
        <f>10*LOG10(IF(BA39="",0,POWER(10,((BA39+'ModelParams Lw'!$O$4)/10))) +IF(BB39="",0,POWER(10,((BB39+'ModelParams Lw'!$P$4)/10))) +IF(BC39="",0,POWER(10,((BC39+'ModelParams Lw'!$Q$4)/10))) +IF(BD39="",0,POWER(10,((BD39+'ModelParams Lw'!$R$4)/10))) +IF(BE39="",0,POWER(10,((BE39+'ModelParams Lw'!$S$4)/10))) +IF(BF39="",0,POWER(10,((BF39+'ModelParams Lw'!$T$4)/10))) +IF(BG39="",0,POWER(10,((BG39+'ModelParams Lw'!$U$4)/10)))+IF(BH39="",0,POWER(10,((BH39+'ModelParams Lw'!$V$4)/10))))</f>
        <v>#DIV/0!</v>
      </c>
      <c r="BJ39" s="26" t="e">
        <f t="shared" si="32"/>
        <v>#DIV/0!</v>
      </c>
      <c r="BK39" s="26" t="e">
        <f>(BA39-'ModelParams Lw'!O$10)/'ModelParams Lw'!O$11</f>
        <v>#DIV/0!</v>
      </c>
      <c r="BL39" s="26" t="e">
        <f>(BB39-'ModelParams Lw'!P$10)/'ModelParams Lw'!P$11</f>
        <v>#DIV/0!</v>
      </c>
      <c r="BM39" s="26" t="e">
        <f>(BC39-'ModelParams Lw'!Q$10)/'ModelParams Lw'!Q$11</f>
        <v>#DIV/0!</v>
      </c>
      <c r="BN39" s="26" t="e">
        <f>(BD39-'ModelParams Lw'!R$10)/'ModelParams Lw'!R$11</f>
        <v>#DIV/0!</v>
      </c>
      <c r="BO39" s="26" t="e">
        <f>(BE39-'ModelParams Lw'!S$10)/'ModelParams Lw'!S$11</f>
        <v>#DIV/0!</v>
      </c>
      <c r="BP39" s="26" t="e">
        <f>(BF39-'ModelParams Lw'!T$10)/'ModelParams Lw'!T$11</f>
        <v>#DIV/0!</v>
      </c>
      <c r="BQ39" s="26" t="e">
        <f>(BG39-'ModelParams Lw'!U$10)/'ModelParams Lw'!U$11</f>
        <v>#DIV/0!</v>
      </c>
      <c r="BR39" s="26" t="e">
        <f>(BH39-'ModelParams Lw'!V$10)/'ModelParams Lw'!V$11</f>
        <v>#DIV/0!</v>
      </c>
      <c r="BS39" s="23" t="e">
        <f>IF(Calcul!$E44="SW",DEGREES(ACOS(1-(1/'ModelParams Lw'!C$25*SQRT(0.5*1.2/'Sound Power'!$C39)*('Sound Power'!$B39/3600)/('Sound Power'!$D39)/('Sound Power'!$F39)))),DEGREES(ACOS(1-(1/'ModelParams Lw'!C$29*SQRT(0.5*1.2/'Sound Power'!$C39)*('Sound Power'!$B39/3600)/('Sound Power'!$D39)/('Sound Power'!$F39)))))</f>
        <v>#DIV/0!</v>
      </c>
      <c r="BT39" s="23" t="e">
        <f>IF(Calcul!$E44="SW",DEGREES(ACOS(1-(1/'ModelParams Lw'!D$25*SQRT(0.5*1.2/'Sound Power'!$C39)*('Sound Power'!$B39/3600)/('Sound Power'!$D39)/('Sound Power'!$F39)))),DEGREES(ACOS(1-(1/'ModelParams Lw'!D$29*SQRT(0.5*1.2/'Sound Power'!$C39)*('Sound Power'!$B39/3600)/('Sound Power'!$D39)/('Sound Power'!$F39)))))</f>
        <v>#DIV/0!</v>
      </c>
      <c r="BU39" s="23" t="e">
        <f>IF(Calcul!$E44="SW",DEGREES(ACOS(1-(1/'ModelParams Lw'!E$25*SQRT(0.5*1.2/'Sound Power'!$C39)*('Sound Power'!$B39/3600)/('Sound Power'!$D39)/('Sound Power'!$F39)))),DEGREES(ACOS(1-(1/'ModelParams Lw'!E$29*SQRT(0.5*1.2/'Sound Power'!$C39)*('Sound Power'!$B39/3600)/('Sound Power'!$D39)/('Sound Power'!$F39)))))</f>
        <v>#DIV/0!</v>
      </c>
      <c r="BV39" s="23" t="e">
        <f>IF(Calcul!$E44="SW",DEGREES(ACOS(1-(1/'ModelParams Lw'!F$25*SQRT(0.5*1.2/'Sound Power'!$C39)*('Sound Power'!$B39/3600)/('Sound Power'!$D39)/('Sound Power'!$F39)))),DEGREES(ACOS(1-(1/'ModelParams Lw'!F$29*SQRT(0.5*1.2/'Sound Power'!$C39)*('Sound Power'!$B39/3600)/('Sound Power'!$D39)/('Sound Power'!$F39)))))</f>
        <v>#DIV/0!</v>
      </c>
      <c r="BW39" s="23" t="e">
        <f>IF(Calcul!$E44="SW",DEGREES(ACOS(1-(1/'ModelParams Lw'!G$25*SQRT(0.5*1.2/'Sound Power'!$C39)*('Sound Power'!$B39/3600)/('Sound Power'!$D39)/('Sound Power'!$F39)))),DEGREES(ACOS(1-(1/'ModelParams Lw'!G$29*SQRT(0.5*1.2/'Sound Power'!$C39)*('Sound Power'!$B39/3600)/('Sound Power'!$D39)/('Sound Power'!$F39)))))</f>
        <v>#DIV/0!</v>
      </c>
      <c r="BX39" s="23" t="e">
        <f>IF(Calcul!$E44="SW",DEGREES(ACOS(1-(1/'ModelParams Lw'!H$25*SQRT(0.5*1.2/'Sound Power'!$C39)*('Sound Power'!$B39/3600)/('Sound Power'!$D39)/('Sound Power'!$F39)))),DEGREES(ACOS(1-(1/'ModelParams Lw'!H$29*SQRT(0.5*1.2/'Sound Power'!$C39)*('Sound Power'!$B39/3600)/('Sound Power'!$D39)/('Sound Power'!$F39)))))</f>
        <v>#DIV/0!</v>
      </c>
      <c r="BY39" s="23" t="e">
        <f>IF(Calcul!$E44="SW",DEGREES(ACOS(1-(1/'ModelParams Lw'!I$25*SQRT(0.5*1.2/'Sound Power'!$C39)*('Sound Power'!$B39/3600)/('Sound Power'!$D39)/('Sound Power'!$F39)))),DEGREES(ACOS(1-(1/'ModelParams Lw'!I$29*SQRT(0.5*1.2/'Sound Power'!$C39)*('Sound Power'!$B39/3600)/('Sound Power'!$D39)/('Sound Power'!$F39)))))</f>
        <v>#DIV/0!</v>
      </c>
      <c r="BZ39" s="23" t="e">
        <f>IF(Calcul!$E44="SW",DEGREES(ACOS(1-(1/'ModelParams Lw'!J$25*SQRT(0.5*1.2/'Sound Power'!$C39)*('Sound Power'!$B39/3600)/('Sound Power'!$D39)/('Sound Power'!$F39)))),DEGREES(ACOS(1-(1/'ModelParams Lw'!J$29*SQRT(0.5*1.2/'Sound Power'!$C39)*('Sound Power'!$B39/3600)/('Sound Power'!$D39)/('Sound Power'!$F39)))))</f>
        <v>#DIV/0!</v>
      </c>
      <c r="CA39" s="26" t="e">
        <f>IF(Calcul!$E44="SW",'ModelParams Lw'!C$22+'ModelParams Lw'!C$23*LOG('Sound Power'!$D39/'Sound Power'!$E39)+'ModelParams Lw'!C$24*LN('Sound Power'!BS39),IF('ModelParams Lw'!C$26+'ModelParams Lw'!C$27*LOG('Sound Power'!$D39/'Sound Power'!$E39)+'ModelParams Lw'!C$28*LN('Sound Power'!BS39)&lt;'ModelParams Lw'!C$22+'ModelParams Lw'!C$23*LOG('Sound Power'!$D39/'Sound Power'!$E39)+'ModelParams Lw'!C$24*LN('Sound Power'!BS39),'ModelParams Lw'!C$22+'ModelParams Lw'!C$23*LOG('Sound Power'!$D39/'Sound Power'!$E39)+'ModelParams Lw'!C$24*LN('Sound Power'!BS39),'ModelParams Lw'!C$26+'ModelParams Lw'!C$27*LOG('Sound Power'!$D39/'Sound Power'!$E39)+'ModelParams Lw'!C$28*LN('Sound Power'!BS39)))</f>
        <v>#DIV/0!</v>
      </c>
      <c r="CB39" s="26" t="e">
        <f>IF(Calcul!$E44="SW",'ModelParams Lw'!D$22+'ModelParams Lw'!D$23*LOG('Sound Power'!$D39/'Sound Power'!$E39)+'ModelParams Lw'!D$24*LN('Sound Power'!BT39),IF('ModelParams Lw'!D$26+'ModelParams Lw'!D$27*LOG('Sound Power'!$D39/'Sound Power'!$E39)+'ModelParams Lw'!D$28*LN('Sound Power'!BT39)&lt;'ModelParams Lw'!D$22+'ModelParams Lw'!D$23*LOG('Sound Power'!$D39/'Sound Power'!$E39)+'ModelParams Lw'!D$24*LN('Sound Power'!BT39),'ModelParams Lw'!D$22+'ModelParams Lw'!D$23*LOG('Sound Power'!$D39/'Sound Power'!$E39)+'ModelParams Lw'!D$24*LN('Sound Power'!BT39),'ModelParams Lw'!D$26+'ModelParams Lw'!D$27*LOG('Sound Power'!$D39/'Sound Power'!$E39)+'ModelParams Lw'!D$28*LN('Sound Power'!BT39)))</f>
        <v>#DIV/0!</v>
      </c>
      <c r="CC39" s="26" t="e">
        <f>IF(Calcul!$E44="SW",'ModelParams Lw'!E$22+'ModelParams Lw'!E$23*LOG('Sound Power'!$D39/'Sound Power'!$E39)+'ModelParams Lw'!E$24*LN('Sound Power'!BU39),IF('ModelParams Lw'!E$26+'ModelParams Lw'!E$27*LOG('Sound Power'!$D39/'Sound Power'!$E39)+'ModelParams Lw'!E$28*LN('Sound Power'!BU39)&lt;'ModelParams Lw'!E$22+'ModelParams Lw'!E$23*LOG('Sound Power'!$D39/'Sound Power'!$E39)+'ModelParams Lw'!E$24*LN('Sound Power'!BU39),'ModelParams Lw'!E$22+'ModelParams Lw'!E$23*LOG('Sound Power'!$D39/'Sound Power'!$E39)+'ModelParams Lw'!E$24*LN('Sound Power'!BU39),'ModelParams Lw'!E$26+'ModelParams Lw'!E$27*LOG('Sound Power'!$D39/'Sound Power'!$E39)+'ModelParams Lw'!E$28*LN('Sound Power'!BU39)))</f>
        <v>#DIV/0!</v>
      </c>
      <c r="CD39" s="26" t="e">
        <f>IF(Calcul!$E44="SW",'ModelParams Lw'!F$22+'ModelParams Lw'!F$23*LOG('Sound Power'!$D39/'Sound Power'!$E39)+'ModelParams Lw'!F$24*LN('Sound Power'!BV39),IF('ModelParams Lw'!F$26+'ModelParams Lw'!F$27*LOG('Sound Power'!$D39/'Sound Power'!$E39)+'ModelParams Lw'!F$28*LN('Sound Power'!BV39)&lt;'ModelParams Lw'!F$22+'ModelParams Lw'!F$23*LOG('Sound Power'!$D39/'Sound Power'!$E39)+'ModelParams Lw'!F$24*LN('Sound Power'!BV39),'ModelParams Lw'!F$22+'ModelParams Lw'!F$23*LOG('Sound Power'!$D39/'Sound Power'!$E39)+'ModelParams Lw'!F$24*LN('Sound Power'!BV39),'ModelParams Lw'!F$26+'ModelParams Lw'!F$27*LOG('Sound Power'!$D39/'Sound Power'!$E39)+'ModelParams Lw'!F$28*LN('Sound Power'!BV39)))</f>
        <v>#DIV/0!</v>
      </c>
      <c r="CE39" s="26" t="e">
        <f>IF(Calcul!$E44="SW",'ModelParams Lw'!G$22+'ModelParams Lw'!G$23*LOG('Sound Power'!$D39/'Sound Power'!$E39)+'ModelParams Lw'!G$24*LN('Sound Power'!BW39),IF('ModelParams Lw'!G$26+'ModelParams Lw'!G$27*LOG('Sound Power'!$D39/'Sound Power'!$E39)+'ModelParams Lw'!G$28*LN('Sound Power'!BW39)&lt;'ModelParams Lw'!G$22+'ModelParams Lw'!G$23*LOG('Sound Power'!$D39/'Sound Power'!$E39)+'ModelParams Lw'!G$24*LN('Sound Power'!BW39),'ModelParams Lw'!G$22+'ModelParams Lw'!G$23*LOG('Sound Power'!$D39/'Sound Power'!$E39)+'ModelParams Lw'!G$24*LN('Sound Power'!BW39),'ModelParams Lw'!G$26+'ModelParams Lw'!G$27*LOG('Sound Power'!$D39/'Sound Power'!$E39)+'ModelParams Lw'!G$28*LN('Sound Power'!BW39)))</f>
        <v>#DIV/0!</v>
      </c>
      <c r="CF39" s="26" t="e">
        <f>IF(Calcul!$E44="SW",'ModelParams Lw'!H$22+'ModelParams Lw'!H$23*LOG('Sound Power'!$D39/'Sound Power'!$E39)+'ModelParams Lw'!H$24*LN('Sound Power'!BX39),IF('ModelParams Lw'!H$26+'ModelParams Lw'!H$27*LOG('Sound Power'!$D39/'Sound Power'!$E39)+'ModelParams Lw'!H$28*LN('Sound Power'!BX39)&lt;'ModelParams Lw'!H$22+'ModelParams Lw'!H$23*LOG('Sound Power'!$D39/'Sound Power'!$E39)+'ModelParams Lw'!H$24*LN('Sound Power'!BX39),'ModelParams Lw'!H$22+'ModelParams Lw'!H$23*LOG('Sound Power'!$D39/'Sound Power'!$E39)+'ModelParams Lw'!H$24*LN('Sound Power'!BX39),'ModelParams Lw'!H$26+'ModelParams Lw'!H$27*LOG('Sound Power'!$D39/'Sound Power'!$E39)+'ModelParams Lw'!H$28*LN('Sound Power'!BX39)))</f>
        <v>#DIV/0!</v>
      </c>
      <c r="CG39" s="26" t="e">
        <f>IF(Calcul!$E44="SW",'ModelParams Lw'!I$22+'ModelParams Lw'!I$23*LOG('Sound Power'!$D39/'Sound Power'!$E39)+'ModelParams Lw'!I$24*LN('Sound Power'!BY39),IF('ModelParams Lw'!I$26+'ModelParams Lw'!I$27*LOG('Sound Power'!$D39/'Sound Power'!$E39)+'ModelParams Lw'!I$28*LN('Sound Power'!BY39)&lt;'ModelParams Lw'!I$22+'ModelParams Lw'!I$23*LOG('Sound Power'!$D39/'Sound Power'!$E39)+'ModelParams Lw'!I$24*LN('Sound Power'!BY39),'ModelParams Lw'!I$22+'ModelParams Lw'!I$23*LOG('Sound Power'!$D39/'Sound Power'!$E39)+'ModelParams Lw'!I$24*LN('Sound Power'!BY39),'ModelParams Lw'!I$26+'ModelParams Lw'!I$27*LOG('Sound Power'!$D39/'Sound Power'!$E39)+'ModelParams Lw'!I$28*LN('Sound Power'!BY39)))</f>
        <v>#DIV/0!</v>
      </c>
      <c r="CH39" s="26" t="e">
        <f>IF(Calcul!$E44="SW",'ModelParams Lw'!J$22+'ModelParams Lw'!J$23*LOG('Sound Power'!$D39/'Sound Power'!$E39)+'ModelParams Lw'!J$24*LN('Sound Power'!BZ39),IF('ModelParams Lw'!J$26+'ModelParams Lw'!J$27*LOG('Sound Power'!$D39/'Sound Power'!$E39)+'ModelParams Lw'!J$28*LN('Sound Power'!BZ39)&lt;'ModelParams Lw'!J$22+'ModelParams Lw'!J$23*LOG('Sound Power'!$D39/'Sound Power'!$E39)+'ModelParams Lw'!J$24*LN('Sound Power'!BZ39),'ModelParams Lw'!J$22+'ModelParams Lw'!J$23*LOG('Sound Power'!$D39/'Sound Power'!$E39)+'ModelParams Lw'!J$24*LN('Sound Power'!BZ39),'ModelParams Lw'!J$26+'ModelParams Lw'!J$27*LOG('Sound Power'!$D39/'Sound Power'!$E39)+'ModelParams Lw'!J$28*LN('Sound Power'!BZ39)))</f>
        <v>#DIV/0!</v>
      </c>
      <c r="CI39" s="26" t="e">
        <f t="shared" si="33"/>
        <v>#DIV/0!</v>
      </c>
      <c r="CJ39" s="26" t="e">
        <f t="shared" si="34"/>
        <v>#DIV/0!</v>
      </c>
      <c r="CK39" s="26" t="e">
        <f t="shared" si="35"/>
        <v>#DIV/0!</v>
      </c>
      <c r="CL39" s="26" t="e">
        <f t="shared" si="36"/>
        <v>#DIV/0!</v>
      </c>
      <c r="CM39" s="26" t="e">
        <f t="shared" si="37"/>
        <v>#DIV/0!</v>
      </c>
      <c r="CN39" s="26" t="e">
        <f t="shared" si="38"/>
        <v>#DIV/0!</v>
      </c>
      <c r="CO39" s="26" t="e">
        <f t="shared" si="39"/>
        <v>#DIV/0!</v>
      </c>
      <c r="CP39" s="26" t="e">
        <f t="shared" si="40"/>
        <v>#DIV/0!</v>
      </c>
      <c r="CQ39" s="26" t="e">
        <f>10*LOG10(IF(CI39="",0,POWER(10,((CI39+'ModelParams Lw'!$O$4)/10))) +IF(CJ39="",0,POWER(10,((CJ39+'ModelParams Lw'!$P$4)/10))) +IF(CK39="",0,POWER(10,((CK39+'ModelParams Lw'!$Q$4)/10))) +IF(CL39="",0,POWER(10,((CL39+'ModelParams Lw'!$R$4)/10))) +IF(CM39="",0,POWER(10,((CM39+'ModelParams Lw'!$S$4)/10))) +IF(CN39="",0,POWER(10,((CN39+'ModelParams Lw'!$T$4)/10))) +IF(CO39="",0,POWER(10,((CO39+'ModelParams Lw'!$U$4)/10)))+IF(CP39="",0,POWER(10,((CP39+'ModelParams Lw'!$V$4)/10))))</f>
        <v>#DIV/0!</v>
      </c>
      <c r="CR39" s="26" t="e">
        <f t="shared" si="41"/>
        <v>#DIV/0!</v>
      </c>
      <c r="CS39" s="26" t="e">
        <f>(CI39-'ModelParams Lw'!$O$10)/'ModelParams Lw'!$O$11</f>
        <v>#DIV/0!</v>
      </c>
      <c r="CT39" s="26" t="e">
        <f>(CJ39-'ModelParams Lw'!$P$10)/'ModelParams Lw'!$P$11</f>
        <v>#DIV/0!</v>
      </c>
      <c r="CU39" s="26" t="e">
        <f>(CK39-'ModelParams Lw'!$Q$10)/'ModelParams Lw'!$Q$11</f>
        <v>#DIV/0!</v>
      </c>
      <c r="CV39" s="26" t="e">
        <f>(CL39-'ModelParams Lw'!$R$10)/'ModelParams Lw'!$R$11</f>
        <v>#DIV/0!</v>
      </c>
      <c r="CW39" s="26" t="e">
        <f>(CM39-'ModelParams Lw'!$S$10)/'ModelParams Lw'!$S$11</f>
        <v>#DIV/0!</v>
      </c>
      <c r="CX39" s="26" t="e">
        <f>(CN39-'ModelParams Lw'!$T$10)/'ModelParams Lw'!$T$11</f>
        <v>#DIV/0!</v>
      </c>
      <c r="CY39" s="26" t="e">
        <f>(CO39-'ModelParams Lw'!$U$10)/'ModelParams Lw'!$U$11</f>
        <v>#DIV/0!</v>
      </c>
      <c r="CZ39" s="26" t="e">
        <f>(CP39-'ModelParams Lw'!$V$10)/'ModelParams Lw'!$V$11</f>
        <v>#DIV/0!</v>
      </c>
    </row>
    <row r="40" spans="1:104" x14ac:dyDescent="0.2">
      <c r="A40" s="13">
        <f>Calcul!A45</f>
        <v>0</v>
      </c>
      <c r="B40" s="13">
        <f t="shared" si="2"/>
        <v>0</v>
      </c>
      <c r="C40" s="13">
        <f>Calcul!B45</f>
        <v>0</v>
      </c>
      <c r="D40" s="13">
        <f>Calcul!C45/1000</f>
        <v>0</v>
      </c>
      <c r="E40" s="13">
        <f>Calcul!D45/1000</f>
        <v>0</v>
      </c>
      <c r="F40" s="13">
        <f t="shared" si="3"/>
        <v>0</v>
      </c>
      <c r="G40" s="23" t="e">
        <f>DEGREES(ACOS(1-(1/'ModelParams Lw'!B$15*SQRT(0.5*1.2/'Sound Power'!$C40)*('Sound Power'!$B40/3600)/('Sound Power'!$D40)/('Sound Power'!$F40))))</f>
        <v>#DIV/0!</v>
      </c>
      <c r="H40" s="23" t="e">
        <f>DEGREES(ACOS(1-(1/'ModelParams Lw'!C$15*SQRT(0.5*1.2/'Sound Power'!$C40)*('Sound Power'!$B40/3600)/('Sound Power'!$D40)/('Sound Power'!$F40))))</f>
        <v>#DIV/0!</v>
      </c>
      <c r="I40" s="23" t="e">
        <f>DEGREES(ACOS(1-(1/'ModelParams Lw'!D$15*SQRT(0.5*1.2/'Sound Power'!$C40)*('Sound Power'!$B40/3600)/('Sound Power'!$D40)/('Sound Power'!$F40))))</f>
        <v>#DIV/0!</v>
      </c>
      <c r="J40" s="23" t="e">
        <f>DEGREES(ACOS(1-(1/'ModelParams Lw'!E$15*SQRT(0.5*1.2/'Sound Power'!$C40)*('Sound Power'!$B40/3600)/('Sound Power'!$D40)/('Sound Power'!$F40))))</f>
        <v>#DIV/0!</v>
      </c>
      <c r="K40" s="23" t="e">
        <f>DEGREES(ACOS(1-(1/'ModelParams Lw'!F$15*SQRT(0.5*1.2/'Sound Power'!$C40)*('Sound Power'!$B40/3600)/('Sound Power'!$D40)/('Sound Power'!$F40))))</f>
        <v>#DIV/0!</v>
      </c>
      <c r="L40" s="23" t="e">
        <f>DEGREES(ACOS(1-(1/'ModelParams Lw'!G$15*SQRT(0.5*1.2/'Sound Power'!$C40)*('Sound Power'!$B40/3600)/('Sound Power'!$D40)/('Sound Power'!$F40))))</f>
        <v>#DIV/0!</v>
      </c>
      <c r="M40" s="23" t="e">
        <f>DEGREES(ACOS(1-(1/'ModelParams Lw'!H$15*SQRT(0.5*1.2/'Sound Power'!$C40)*('Sound Power'!$B40/3600)/('Sound Power'!$D40)/('Sound Power'!$F40))))</f>
        <v>#DIV/0!</v>
      </c>
      <c r="N40" s="23" t="e">
        <f>DEGREES(ACOS(1-(1/'ModelParams Lw'!I$15*SQRT(0.5*1.2/'Sound Power'!$C40)*('Sound Power'!$B40/3600)/('Sound Power'!$D40)/('Sound Power'!$F40))))</f>
        <v>#DIV/0!</v>
      </c>
      <c r="O40" s="26" t="e">
        <f>('ModelParams Lw'!B$4*LN('Sound Power'!G40)/(1+EXP(-('Sound Power'!$D40*1000+'ModelParams Lw'!B$6)/'ModelParams Lw'!B$7))+'ModelParams Lw'!B$5)*LN('Sound Power'!$B40)-('ModelParams Lw'!B$8+'ModelParams Lw'!B$9*$D40+'ModelParams Lw'!B$10*'Sound Power'!$F40^'ModelParams Lw'!B$14+'ModelParams Lw'!B$11*LN('Sound Power'!G40)+'ModelParams Lw'!B$12*'Sound Power'!$D40*'Sound Power'!$F40+'ModelParams Lw'!B$13*'Sound Power'!$D40*LN('Sound Power'!G40))</f>
        <v>#DIV/0!</v>
      </c>
      <c r="P40" s="26" t="e">
        <f>('ModelParams Lw'!C$4*LN('Sound Power'!H40)/(1+EXP(-('Sound Power'!$D40*1000+'ModelParams Lw'!C$6)/'ModelParams Lw'!C$7))+'ModelParams Lw'!C$5)*LN('Sound Power'!$B40)-('ModelParams Lw'!C$8+'ModelParams Lw'!C$9*$D40+'ModelParams Lw'!C$10*'Sound Power'!$F40^'ModelParams Lw'!C$14+'ModelParams Lw'!C$11*LN('Sound Power'!H40)+'ModelParams Lw'!C$12*'Sound Power'!$D40*'Sound Power'!$F40+'ModelParams Lw'!C$13*'Sound Power'!$D40*LN('Sound Power'!H40))</f>
        <v>#DIV/0!</v>
      </c>
      <c r="Q40" s="26" t="e">
        <f>('ModelParams Lw'!D$4*LN('Sound Power'!I40)/(1+EXP(-('Sound Power'!$D40*1000+'ModelParams Lw'!D$6)/'ModelParams Lw'!D$7))+'ModelParams Lw'!D$5)*LN('Sound Power'!$B40)-('ModelParams Lw'!D$8+'ModelParams Lw'!D$9*$D40+'ModelParams Lw'!D$10*'Sound Power'!$F40^'ModelParams Lw'!D$14+'ModelParams Lw'!D$11*LN('Sound Power'!I40)+'ModelParams Lw'!D$12*'Sound Power'!$D40*'Sound Power'!$F40+'ModelParams Lw'!D$13*'Sound Power'!$D40*LN('Sound Power'!I40))</f>
        <v>#DIV/0!</v>
      </c>
      <c r="R40" s="26" t="e">
        <f>('ModelParams Lw'!E$4*LN('Sound Power'!J40)/(1+EXP(-('Sound Power'!$D40*1000+'ModelParams Lw'!E$6)/'ModelParams Lw'!E$7))+'ModelParams Lw'!E$5)*LN('Sound Power'!$B40)-('ModelParams Lw'!E$8+'ModelParams Lw'!E$9*$D40+'ModelParams Lw'!E$10*'Sound Power'!$F40^'ModelParams Lw'!E$14+'ModelParams Lw'!E$11*LN('Sound Power'!J40)+'ModelParams Lw'!E$12*'Sound Power'!$D40*'Sound Power'!$F40+'ModelParams Lw'!E$13*'Sound Power'!$D40*LN('Sound Power'!J40))</f>
        <v>#DIV/0!</v>
      </c>
      <c r="S40" s="26" t="e">
        <f>('ModelParams Lw'!F$4*LN('Sound Power'!K40)/(1+EXP(-('Sound Power'!$D40*1000+'ModelParams Lw'!F$6)/'ModelParams Lw'!F$7))+'ModelParams Lw'!F$5)*LN('Sound Power'!$B40)-('ModelParams Lw'!F$8+'ModelParams Lw'!F$9*$D40+'ModelParams Lw'!F$10*'Sound Power'!$F40^'ModelParams Lw'!F$14+'ModelParams Lw'!F$11*LN('Sound Power'!K40)+'ModelParams Lw'!F$12*'Sound Power'!$D40*'Sound Power'!$F40+'ModelParams Lw'!F$13*'Sound Power'!$D40*LN('Sound Power'!K40))</f>
        <v>#DIV/0!</v>
      </c>
      <c r="T40" s="26" t="e">
        <f>('ModelParams Lw'!G$4*LN('Sound Power'!L40)/(1+EXP(-('Sound Power'!$D40*1000+'ModelParams Lw'!G$6)/'ModelParams Lw'!G$7))+'ModelParams Lw'!G$5)*LN('Sound Power'!$B40)-('ModelParams Lw'!G$8+'ModelParams Lw'!G$9*$D40+'ModelParams Lw'!G$10*'Sound Power'!$F40^'ModelParams Lw'!G$14+'ModelParams Lw'!G$11*LN('Sound Power'!L40)+'ModelParams Lw'!G$12*'Sound Power'!$D40*'Sound Power'!$F40+'ModelParams Lw'!G$13*'Sound Power'!$D40*LN('Sound Power'!L40))</f>
        <v>#DIV/0!</v>
      </c>
      <c r="U40" s="26" t="e">
        <f>('ModelParams Lw'!H$4*LN('Sound Power'!M40)/(1+EXP(-('Sound Power'!$D40*1000+'ModelParams Lw'!H$6)/'ModelParams Lw'!H$7))+'ModelParams Lw'!H$5)*LN('Sound Power'!$B40)-('ModelParams Lw'!H$8+'ModelParams Lw'!H$9*$D40+'ModelParams Lw'!H$10*'Sound Power'!$F40^'ModelParams Lw'!H$14+'ModelParams Lw'!H$11*LN('Sound Power'!M40)+'ModelParams Lw'!H$12*'Sound Power'!$D40*'Sound Power'!$F40+'ModelParams Lw'!H$13*'Sound Power'!$D40*LN('Sound Power'!M40))</f>
        <v>#DIV/0!</v>
      </c>
      <c r="V40" s="26" t="e">
        <f>('ModelParams Lw'!I$4*LN('Sound Power'!N40)/(1+EXP(-('Sound Power'!$D40*1000+'ModelParams Lw'!I$6)/'ModelParams Lw'!I$7))+'ModelParams Lw'!I$5)*LN('Sound Power'!$B40)-('ModelParams Lw'!I$8+'ModelParams Lw'!I$9*$D40+'ModelParams Lw'!I$10*'Sound Power'!$F40^'ModelParams Lw'!I$14+'ModelParams Lw'!I$11*LN('Sound Power'!N40)+'ModelParams Lw'!I$12*'Sound Power'!$D40*'Sound Power'!$F40+'ModelParams Lw'!I$13*'Sound Power'!$D40*LN('Sound Power'!N40))</f>
        <v>#DIV/0!</v>
      </c>
      <c r="W40" s="26" t="e">
        <f>10*LOG10(IF(O40="",0,POWER(10,((O40+'ModelParams Lw'!$O$4)/10))) +IF(P40="",0,POWER(10,((P40+'ModelParams Lw'!$P$4)/10))) +IF(Q40="",0,POWER(10,((Q40+'ModelParams Lw'!$Q$4)/10))) +IF(R40="",0,POWER(10,((R40+'ModelParams Lw'!$R$4)/10))) +IF(S40="",0,POWER(10,((S40+'ModelParams Lw'!$S$4)/10))) +IF(T40="",0,POWER(10,((T40+'ModelParams Lw'!$T$4)/10))) +IF(U40="",0,POWER(10,((U40+'ModelParams Lw'!$U$4)/10)))+IF(V40="",0,POWER(10,((V40+'ModelParams Lw'!$V$4)/10))))</f>
        <v>#DIV/0!</v>
      </c>
      <c r="X40" s="26" t="e">
        <f t="shared" si="27"/>
        <v>#DIV/0!</v>
      </c>
      <c r="Y40" s="26" t="e">
        <f>(O40-'ModelParams Lw'!O$10)/'ModelParams Lw'!O$11</f>
        <v>#DIV/0!</v>
      </c>
      <c r="Z40" s="26" t="e">
        <f>(P40-'ModelParams Lw'!P$10)/'ModelParams Lw'!P$11</f>
        <v>#DIV/0!</v>
      </c>
      <c r="AA40" s="26" t="e">
        <f>(Q40-'ModelParams Lw'!Q$10)/'ModelParams Lw'!Q$11</f>
        <v>#DIV/0!</v>
      </c>
      <c r="AB40" s="26" t="e">
        <f>(R40-'ModelParams Lw'!R$10)/'ModelParams Lw'!R$11</f>
        <v>#DIV/0!</v>
      </c>
      <c r="AC40" s="26" t="e">
        <f>(S40-'ModelParams Lw'!S$10)/'ModelParams Lw'!S$11</f>
        <v>#DIV/0!</v>
      </c>
      <c r="AD40" s="26" t="e">
        <f>(T40-'ModelParams Lw'!T$10)/'ModelParams Lw'!T$11</f>
        <v>#DIV/0!</v>
      </c>
      <c r="AE40" s="26" t="e">
        <f>(U40-'ModelParams Lw'!U$10)/'ModelParams Lw'!U$11</f>
        <v>#DIV/0!</v>
      </c>
      <c r="AF40" s="26" t="e">
        <f>(V40-'ModelParams Lw'!V$10)/'ModelParams Lw'!V$11</f>
        <v>#DIV/0!</v>
      </c>
      <c r="AG40" s="26" t="e">
        <f t="shared" si="28"/>
        <v>#DIV/0!</v>
      </c>
      <c r="AH40" s="26" t="e">
        <f>VLOOKUP(D40*1000,'ModelParams Lw'!$A$38:$D$58,4)</f>
        <v>#N/A</v>
      </c>
      <c r="AI40" s="56" t="e">
        <f>VLOOKUP(D40*1000,'ModelParams Lw'!$A$38:$D$58,2)</f>
        <v>#N/A</v>
      </c>
      <c r="AJ40" s="46" t="e">
        <f t="shared" si="29"/>
        <v>#DIV/0!</v>
      </c>
      <c r="AK40" s="26" t="e">
        <f t="shared" si="30"/>
        <v>#VALUE!</v>
      </c>
      <c r="AL40" s="26" t="e">
        <f>IF($AI40=100,'ModelParams Lw'!R$35*'Sound Power'!$AH40^2+'ModelParams Lw'!R$36*'Sound Power'!$AH40+'ModelParams Lw'!R$37,IF($AI40=150,'ModelParams Lw'!R$38*'Sound Power'!$AH40^2+'ModelParams Lw'!R$39*'Sound Power'!$AH40+'ModelParams Lw'!R$40,'ModelParams Lw'!R$41*'Sound Power'!$AH40^2+'ModelParams Lw'!R$42*'Sound Power'!$AH40+'ModelParams Lw'!R$43))</f>
        <v>#N/A</v>
      </c>
      <c r="AM40" s="26" t="e">
        <f>IF($AI40=100,'ModelParams Lw'!S$35*'Sound Power'!$AH40^2+'ModelParams Lw'!S$36*'Sound Power'!$AH40+'ModelParams Lw'!S$37,IF($AI40=150,'ModelParams Lw'!S$38*'Sound Power'!$AH40^2+'ModelParams Lw'!S$39*'Sound Power'!$AH40+'ModelParams Lw'!S$40,'ModelParams Lw'!S$41*'Sound Power'!$AH40^2+'ModelParams Lw'!S$42*'Sound Power'!$AH40+'ModelParams Lw'!S$43))</f>
        <v>#N/A</v>
      </c>
      <c r="AN40" s="26" t="e">
        <f>IF($AI40=100,'ModelParams Lw'!T$35*'Sound Power'!$AH40^2+'ModelParams Lw'!T$36*'Sound Power'!$AH40+'ModelParams Lw'!T$37,IF($AI40=150,'ModelParams Lw'!T$38*'Sound Power'!$AH40^2+'ModelParams Lw'!T$39*'Sound Power'!$AH40+'ModelParams Lw'!T$40,'ModelParams Lw'!T$41*'Sound Power'!$AH40^2+'ModelParams Lw'!T$42*'Sound Power'!$AH40+'ModelParams Lw'!T$43))</f>
        <v>#N/A</v>
      </c>
      <c r="AO40" s="26" t="e">
        <f>IF($AI40=100,'ModelParams Lw'!U$35*'Sound Power'!$AH40^2+'ModelParams Lw'!U$36*'Sound Power'!$AH40+'ModelParams Lw'!U$37,IF($AI40=150,'ModelParams Lw'!U$38*'Sound Power'!$AH40^2+'ModelParams Lw'!U$39*'Sound Power'!$AH40+'ModelParams Lw'!U$40,'ModelParams Lw'!U$41*'Sound Power'!$AH40^2+'ModelParams Lw'!U$42*'Sound Power'!$AH40+'ModelParams Lw'!U$43))</f>
        <v>#N/A</v>
      </c>
      <c r="AP40" s="26" t="e">
        <f>IF($AI40=100,'ModelParams Lw'!V$35*'Sound Power'!$AH40^2+'ModelParams Lw'!V$36*'Sound Power'!$AH40+'ModelParams Lw'!V$37,IF($AI40=150,'ModelParams Lw'!V$38*'Sound Power'!$AH40^2+'ModelParams Lw'!V$39*'Sound Power'!$AH40+'ModelParams Lw'!V$40,'ModelParams Lw'!V$41*'Sound Power'!$AH40^2+'ModelParams Lw'!V$42*'Sound Power'!$AH40+'ModelParams Lw'!V$43))</f>
        <v>#N/A</v>
      </c>
      <c r="AQ40" s="26" t="e">
        <f>IF($AI40=100,'ModelParams Lw'!W$35*'Sound Power'!$AH40^2+'ModelParams Lw'!W$36*'Sound Power'!$AH40+'ModelParams Lw'!W$37,IF($AI40=150,'ModelParams Lw'!W$38*'Sound Power'!$AH40^2+'ModelParams Lw'!W$39*'Sound Power'!$AH40+'ModelParams Lw'!W$40,'ModelParams Lw'!W$41*'Sound Power'!$AH40^2+'ModelParams Lw'!W$42*'Sound Power'!$AH40+'ModelParams Lw'!W$43))</f>
        <v>#N/A</v>
      </c>
      <c r="AR40" s="26" t="e">
        <f t="shared" si="31"/>
        <v>#VALUE!</v>
      </c>
      <c r="AS40" s="26" t="e">
        <f>IF(26.83*LN($AJ40)-11.791-'ModelParams Lw'!B$35&lt;0,0,26.83*LN($AJ40)-11.791-'ModelParams Lw'!B$35)</f>
        <v>#DIV/0!</v>
      </c>
      <c r="AT40" s="26" t="e">
        <f>IF(26.83*LN($AJ40)-11.791-'ModelParams Lw'!C$35&lt;0,0,26.83*LN($AJ40)-11.791-'ModelParams Lw'!C$35)</f>
        <v>#DIV/0!</v>
      </c>
      <c r="AU40" s="26" t="e">
        <f>IF(26.83*LN($AJ40)-11.791-'ModelParams Lw'!D$35&lt;0,0,26.83*LN($AJ40)-11.791-'ModelParams Lw'!D$35)</f>
        <v>#DIV/0!</v>
      </c>
      <c r="AV40" s="26" t="e">
        <f>IF(26.83*LN($AJ40)-11.791-'ModelParams Lw'!E$35&lt;0,0,26.83*LN($AJ40)-11.791-'ModelParams Lw'!E$35)</f>
        <v>#DIV/0!</v>
      </c>
      <c r="AW40" s="26" t="e">
        <f>IF(26.83*LN($AJ40)-11.791-'ModelParams Lw'!F$35&lt;0,0,26.83*LN($AJ40)-11.791-'ModelParams Lw'!F$35)</f>
        <v>#DIV/0!</v>
      </c>
      <c r="AX40" s="26" t="e">
        <f>IF(26.83*LN($AJ40)-11.791-'ModelParams Lw'!G$35&lt;0,0,26.83*LN($AJ40)-11.791-'ModelParams Lw'!G$35)</f>
        <v>#DIV/0!</v>
      </c>
      <c r="AY40" s="26" t="e">
        <f>IF(26.83*LN($AJ40)-11.791-'ModelParams Lw'!H$35&lt;0,0,26.83*LN($AJ40)-11.791-'ModelParams Lw'!H$35)</f>
        <v>#DIV/0!</v>
      </c>
      <c r="AZ40" s="26" t="e">
        <f>IF(26.83*LN($AJ40)-11.791-'ModelParams Lw'!I$35&lt;0,0,26.83*LN($AJ40)-11.791-'ModelParams Lw'!I$35)</f>
        <v>#DIV/0!</v>
      </c>
      <c r="BA40" s="26" t="e">
        <f t="shared" si="9"/>
        <v>#DIV/0!</v>
      </c>
      <c r="BB40" s="26" t="e">
        <f t="shared" si="10"/>
        <v>#DIV/0!</v>
      </c>
      <c r="BC40" s="26" t="e">
        <f t="shared" si="11"/>
        <v>#DIV/0!</v>
      </c>
      <c r="BD40" s="26" t="e">
        <f t="shared" si="12"/>
        <v>#DIV/0!</v>
      </c>
      <c r="BE40" s="26" t="e">
        <f t="shared" si="13"/>
        <v>#DIV/0!</v>
      </c>
      <c r="BF40" s="26" t="e">
        <f t="shared" si="14"/>
        <v>#DIV/0!</v>
      </c>
      <c r="BG40" s="26" t="e">
        <f t="shared" si="15"/>
        <v>#DIV/0!</v>
      </c>
      <c r="BH40" s="26" t="e">
        <f t="shared" si="16"/>
        <v>#DIV/0!</v>
      </c>
      <c r="BI40" s="26" t="e">
        <f>10*LOG10(IF(BA40="",0,POWER(10,((BA40+'ModelParams Lw'!$O$4)/10))) +IF(BB40="",0,POWER(10,((BB40+'ModelParams Lw'!$P$4)/10))) +IF(BC40="",0,POWER(10,((BC40+'ModelParams Lw'!$Q$4)/10))) +IF(BD40="",0,POWER(10,((BD40+'ModelParams Lw'!$R$4)/10))) +IF(BE40="",0,POWER(10,((BE40+'ModelParams Lw'!$S$4)/10))) +IF(BF40="",0,POWER(10,((BF40+'ModelParams Lw'!$T$4)/10))) +IF(BG40="",0,POWER(10,((BG40+'ModelParams Lw'!$U$4)/10)))+IF(BH40="",0,POWER(10,((BH40+'ModelParams Lw'!$V$4)/10))))</f>
        <v>#DIV/0!</v>
      </c>
      <c r="BJ40" s="26" t="e">
        <f t="shared" si="32"/>
        <v>#DIV/0!</v>
      </c>
      <c r="BK40" s="26" t="e">
        <f>(BA40-'ModelParams Lw'!O$10)/'ModelParams Lw'!O$11</f>
        <v>#DIV/0!</v>
      </c>
      <c r="BL40" s="26" t="e">
        <f>(BB40-'ModelParams Lw'!P$10)/'ModelParams Lw'!P$11</f>
        <v>#DIV/0!</v>
      </c>
      <c r="BM40" s="26" t="e">
        <f>(BC40-'ModelParams Lw'!Q$10)/'ModelParams Lw'!Q$11</f>
        <v>#DIV/0!</v>
      </c>
      <c r="BN40" s="26" t="e">
        <f>(BD40-'ModelParams Lw'!R$10)/'ModelParams Lw'!R$11</f>
        <v>#DIV/0!</v>
      </c>
      <c r="BO40" s="26" t="e">
        <f>(BE40-'ModelParams Lw'!S$10)/'ModelParams Lw'!S$11</f>
        <v>#DIV/0!</v>
      </c>
      <c r="BP40" s="26" t="e">
        <f>(BF40-'ModelParams Lw'!T$10)/'ModelParams Lw'!T$11</f>
        <v>#DIV/0!</v>
      </c>
      <c r="BQ40" s="26" t="e">
        <f>(BG40-'ModelParams Lw'!U$10)/'ModelParams Lw'!U$11</f>
        <v>#DIV/0!</v>
      </c>
      <c r="BR40" s="26" t="e">
        <f>(BH40-'ModelParams Lw'!V$10)/'ModelParams Lw'!V$11</f>
        <v>#DIV/0!</v>
      </c>
      <c r="BS40" s="23" t="e">
        <f>IF(Calcul!$E45="SW",DEGREES(ACOS(1-(1/'ModelParams Lw'!C$25*SQRT(0.5*1.2/'Sound Power'!$C40)*('Sound Power'!$B40/3600)/('Sound Power'!$D40)/('Sound Power'!$F40)))),DEGREES(ACOS(1-(1/'ModelParams Lw'!C$29*SQRT(0.5*1.2/'Sound Power'!$C40)*('Sound Power'!$B40/3600)/('Sound Power'!$D40)/('Sound Power'!$F40)))))</f>
        <v>#DIV/0!</v>
      </c>
      <c r="BT40" s="23" t="e">
        <f>IF(Calcul!$E45="SW",DEGREES(ACOS(1-(1/'ModelParams Lw'!D$25*SQRT(0.5*1.2/'Sound Power'!$C40)*('Sound Power'!$B40/3600)/('Sound Power'!$D40)/('Sound Power'!$F40)))),DEGREES(ACOS(1-(1/'ModelParams Lw'!D$29*SQRT(0.5*1.2/'Sound Power'!$C40)*('Sound Power'!$B40/3600)/('Sound Power'!$D40)/('Sound Power'!$F40)))))</f>
        <v>#DIV/0!</v>
      </c>
      <c r="BU40" s="23" t="e">
        <f>IF(Calcul!$E45="SW",DEGREES(ACOS(1-(1/'ModelParams Lw'!E$25*SQRT(0.5*1.2/'Sound Power'!$C40)*('Sound Power'!$B40/3600)/('Sound Power'!$D40)/('Sound Power'!$F40)))),DEGREES(ACOS(1-(1/'ModelParams Lw'!E$29*SQRT(0.5*1.2/'Sound Power'!$C40)*('Sound Power'!$B40/3600)/('Sound Power'!$D40)/('Sound Power'!$F40)))))</f>
        <v>#DIV/0!</v>
      </c>
      <c r="BV40" s="23" t="e">
        <f>IF(Calcul!$E45="SW",DEGREES(ACOS(1-(1/'ModelParams Lw'!F$25*SQRT(0.5*1.2/'Sound Power'!$C40)*('Sound Power'!$B40/3600)/('Sound Power'!$D40)/('Sound Power'!$F40)))),DEGREES(ACOS(1-(1/'ModelParams Lw'!F$29*SQRT(0.5*1.2/'Sound Power'!$C40)*('Sound Power'!$B40/3600)/('Sound Power'!$D40)/('Sound Power'!$F40)))))</f>
        <v>#DIV/0!</v>
      </c>
      <c r="BW40" s="23" t="e">
        <f>IF(Calcul!$E45="SW",DEGREES(ACOS(1-(1/'ModelParams Lw'!G$25*SQRT(0.5*1.2/'Sound Power'!$C40)*('Sound Power'!$B40/3600)/('Sound Power'!$D40)/('Sound Power'!$F40)))),DEGREES(ACOS(1-(1/'ModelParams Lw'!G$29*SQRT(0.5*1.2/'Sound Power'!$C40)*('Sound Power'!$B40/3600)/('Sound Power'!$D40)/('Sound Power'!$F40)))))</f>
        <v>#DIV/0!</v>
      </c>
      <c r="BX40" s="23" t="e">
        <f>IF(Calcul!$E45="SW",DEGREES(ACOS(1-(1/'ModelParams Lw'!H$25*SQRT(0.5*1.2/'Sound Power'!$C40)*('Sound Power'!$B40/3600)/('Sound Power'!$D40)/('Sound Power'!$F40)))),DEGREES(ACOS(1-(1/'ModelParams Lw'!H$29*SQRT(0.5*1.2/'Sound Power'!$C40)*('Sound Power'!$B40/3600)/('Sound Power'!$D40)/('Sound Power'!$F40)))))</f>
        <v>#DIV/0!</v>
      </c>
      <c r="BY40" s="23" t="e">
        <f>IF(Calcul!$E45="SW",DEGREES(ACOS(1-(1/'ModelParams Lw'!I$25*SQRT(0.5*1.2/'Sound Power'!$C40)*('Sound Power'!$B40/3600)/('Sound Power'!$D40)/('Sound Power'!$F40)))),DEGREES(ACOS(1-(1/'ModelParams Lw'!I$29*SQRT(0.5*1.2/'Sound Power'!$C40)*('Sound Power'!$B40/3600)/('Sound Power'!$D40)/('Sound Power'!$F40)))))</f>
        <v>#DIV/0!</v>
      </c>
      <c r="BZ40" s="23" t="e">
        <f>IF(Calcul!$E45="SW",DEGREES(ACOS(1-(1/'ModelParams Lw'!J$25*SQRT(0.5*1.2/'Sound Power'!$C40)*('Sound Power'!$B40/3600)/('Sound Power'!$D40)/('Sound Power'!$F40)))),DEGREES(ACOS(1-(1/'ModelParams Lw'!J$29*SQRT(0.5*1.2/'Sound Power'!$C40)*('Sound Power'!$B40/3600)/('Sound Power'!$D40)/('Sound Power'!$F40)))))</f>
        <v>#DIV/0!</v>
      </c>
      <c r="CA40" s="26" t="e">
        <f>IF(Calcul!$E45="SW",'ModelParams Lw'!C$22+'ModelParams Lw'!C$23*LOG('Sound Power'!$D40/'Sound Power'!$E40)+'ModelParams Lw'!C$24*LN('Sound Power'!BS40),IF('ModelParams Lw'!C$26+'ModelParams Lw'!C$27*LOG('Sound Power'!$D40/'Sound Power'!$E40)+'ModelParams Lw'!C$28*LN('Sound Power'!BS40)&lt;'ModelParams Lw'!C$22+'ModelParams Lw'!C$23*LOG('Sound Power'!$D40/'Sound Power'!$E40)+'ModelParams Lw'!C$24*LN('Sound Power'!BS40),'ModelParams Lw'!C$22+'ModelParams Lw'!C$23*LOG('Sound Power'!$D40/'Sound Power'!$E40)+'ModelParams Lw'!C$24*LN('Sound Power'!BS40),'ModelParams Lw'!C$26+'ModelParams Lw'!C$27*LOG('Sound Power'!$D40/'Sound Power'!$E40)+'ModelParams Lw'!C$28*LN('Sound Power'!BS40)))</f>
        <v>#DIV/0!</v>
      </c>
      <c r="CB40" s="26" t="e">
        <f>IF(Calcul!$E45="SW",'ModelParams Lw'!D$22+'ModelParams Lw'!D$23*LOG('Sound Power'!$D40/'Sound Power'!$E40)+'ModelParams Lw'!D$24*LN('Sound Power'!BT40),IF('ModelParams Lw'!D$26+'ModelParams Lw'!D$27*LOG('Sound Power'!$D40/'Sound Power'!$E40)+'ModelParams Lw'!D$28*LN('Sound Power'!BT40)&lt;'ModelParams Lw'!D$22+'ModelParams Lw'!D$23*LOG('Sound Power'!$D40/'Sound Power'!$E40)+'ModelParams Lw'!D$24*LN('Sound Power'!BT40),'ModelParams Lw'!D$22+'ModelParams Lw'!D$23*LOG('Sound Power'!$D40/'Sound Power'!$E40)+'ModelParams Lw'!D$24*LN('Sound Power'!BT40),'ModelParams Lw'!D$26+'ModelParams Lw'!D$27*LOG('Sound Power'!$D40/'Sound Power'!$E40)+'ModelParams Lw'!D$28*LN('Sound Power'!BT40)))</f>
        <v>#DIV/0!</v>
      </c>
      <c r="CC40" s="26" t="e">
        <f>IF(Calcul!$E45="SW",'ModelParams Lw'!E$22+'ModelParams Lw'!E$23*LOG('Sound Power'!$D40/'Sound Power'!$E40)+'ModelParams Lw'!E$24*LN('Sound Power'!BU40),IF('ModelParams Lw'!E$26+'ModelParams Lw'!E$27*LOG('Sound Power'!$D40/'Sound Power'!$E40)+'ModelParams Lw'!E$28*LN('Sound Power'!BU40)&lt;'ModelParams Lw'!E$22+'ModelParams Lw'!E$23*LOG('Sound Power'!$D40/'Sound Power'!$E40)+'ModelParams Lw'!E$24*LN('Sound Power'!BU40),'ModelParams Lw'!E$22+'ModelParams Lw'!E$23*LOG('Sound Power'!$D40/'Sound Power'!$E40)+'ModelParams Lw'!E$24*LN('Sound Power'!BU40),'ModelParams Lw'!E$26+'ModelParams Lw'!E$27*LOG('Sound Power'!$D40/'Sound Power'!$E40)+'ModelParams Lw'!E$28*LN('Sound Power'!BU40)))</f>
        <v>#DIV/0!</v>
      </c>
      <c r="CD40" s="26" t="e">
        <f>IF(Calcul!$E45="SW",'ModelParams Lw'!F$22+'ModelParams Lw'!F$23*LOG('Sound Power'!$D40/'Sound Power'!$E40)+'ModelParams Lw'!F$24*LN('Sound Power'!BV40),IF('ModelParams Lw'!F$26+'ModelParams Lw'!F$27*LOG('Sound Power'!$D40/'Sound Power'!$E40)+'ModelParams Lw'!F$28*LN('Sound Power'!BV40)&lt;'ModelParams Lw'!F$22+'ModelParams Lw'!F$23*LOG('Sound Power'!$D40/'Sound Power'!$E40)+'ModelParams Lw'!F$24*LN('Sound Power'!BV40),'ModelParams Lw'!F$22+'ModelParams Lw'!F$23*LOG('Sound Power'!$D40/'Sound Power'!$E40)+'ModelParams Lw'!F$24*LN('Sound Power'!BV40),'ModelParams Lw'!F$26+'ModelParams Lw'!F$27*LOG('Sound Power'!$D40/'Sound Power'!$E40)+'ModelParams Lw'!F$28*LN('Sound Power'!BV40)))</f>
        <v>#DIV/0!</v>
      </c>
      <c r="CE40" s="26" t="e">
        <f>IF(Calcul!$E45="SW",'ModelParams Lw'!G$22+'ModelParams Lw'!G$23*LOG('Sound Power'!$D40/'Sound Power'!$E40)+'ModelParams Lw'!G$24*LN('Sound Power'!BW40),IF('ModelParams Lw'!G$26+'ModelParams Lw'!G$27*LOG('Sound Power'!$D40/'Sound Power'!$E40)+'ModelParams Lw'!G$28*LN('Sound Power'!BW40)&lt;'ModelParams Lw'!G$22+'ModelParams Lw'!G$23*LOG('Sound Power'!$D40/'Sound Power'!$E40)+'ModelParams Lw'!G$24*LN('Sound Power'!BW40),'ModelParams Lw'!G$22+'ModelParams Lw'!G$23*LOG('Sound Power'!$D40/'Sound Power'!$E40)+'ModelParams Lw'!G$24*LN('Sound Power'!BW40),'ModelParams Lw'!G$26+'ModelParams Lw'!G$27*LOG('Sound Power'!$D40/'Sound Power'!$E40)+'ModelParams Lw'!G$28*LN('Sound Power'!BW40)))</f>
        <v>#DIV/0!</v>
      </c>
      <c r="CF40" s="26" t="e">
        <f>IF(Calcul!$E45="SW",'ModelParams Lw'!H$22+'ModelParams Lw'!H$23*LOG('Sound Power'!$D40/'Sound Power'!$E40)+'ModelParams Lw'!H$24*LN('Sound Power'!BX40),IF('ModelParams Lw'!H$26+'ModelParams Lw'!H$27*LOG('Sound Power'!$D40/'Sound Power'!$E40)+'ModelParams Lw'!H$28*LN('Sound Power'!BX40)&lt;'ModelParams Lw'!H$22+'ModelParams Lw'!H$23*LOG('Sound Power'!$D40/'Sound Power'!$E40)+'ModelParams Lw'!H$24*LN('Sound Power'!BX40),'ModelParams Lw'!H$22+'ModelParams Lw'!H$23*LOG('Sound Power'!$D40/'Sound Power'!$E40)+'ModelParams Lw'!H$24*LN('Sound Power'!BX40),'ModelParams Lw'!H$26+'ModelParams Lw'!H$27*LOG('Sound Power'!$D40/'Sound Power'!$E40)+'ModelParams Lw'!H$28*LN('Sound Power'!BX40)))</f>
        <v>#DIV/0!</v>
      </c>
      <c r="CG40" s="26" t="e">
        <f>IF(Calcul!$E45="SW",'ModelParams Lw'!I$22+'ModelParams Lw'!I$23*LOG('Sound Power'!$D40/'Sound Power'!$E40)+'ModelParams Lw'!I$24*LN('Sound Power'!BY40),IF('ModelParams Lw'!I$26+'ModelParams Lw'!I$27*LOG('Sound Power'!$D40/'Sound Power'!$E40)+'ModelParams Lw'!I$28*LN('Sound Power'!BY40)&lt;'ModelParams Lw'!I$22+'ModelParams Lw'!I$23*LOG('Sound Power'!$D40/'Sound Power'!$E40)+'ModelParams Lw'!I$24*LN('Sound Power'!BY40),'ModelParams Lw'!I$22+'ModelParams Lw'!I$23*LOG('Sound Power'!$D40/'Sound Power'!$E40)+'ModelParams Lw'!I$24*LN('Sound Power'!BY40),'ModelParams Lw'!I$26+'ModelParams Lw'!I$27*LOG('Sound Power'!$D40/'Sound Power'!$E40)+'ModelParams Lw'!I$28*LN('Sound Power'!BY40)))</f>
        <v>#DIV/0!</v>
      </c>
      <c r="CH40" s="26" t="e">
        <f>IF(Calcul!$E45="SW",'ModelParams Lw'!J$22+'ModelParams Lw'!J$23*LOG('Sound Power'!$D40/'Sound Power'!$E40)+'ModelParams Lw'!J$24*LN('Sound Power'!BZ40),IF('ModelParams Lw'!J$26+'ModelParams Lw'!J$27*LOG('Sound Power'!$D40/'Sound Power'!$E40)+'ModelParams Lw'!J$28*LN('Sound Power'!BZ40)&lt;'ModelParams Lw'!J$22+'ModelParams Lw'!J$23*LOG('Sound Power'!$D40/'Sound Power'!$E40)+'ModelParams Lw'!J$24*LN('Sound Power'!BZ40),'ModelParams Lw'!J$22+'ModelParams Lw'!J$23*LOG('Sound Power'!$D40/'Sound Power'!$E40)+'ModelParams Lw'!J$24*LN('Sound Power'!BZ40),'ModelParams Lw'!J$26+'ModelParams Lw'!J$27*LOG('Sound Power'!$D40/'Sound Power'!$E40)+'ModelParams Lw'!J$28*LN('Sound Power'!BZ40)))</f>
        <v>#DIV/0!</v>
      </c>
      <c r="CI40" s="26" t="e">
        <f t="shared" si="33"/>
        <v>#DIV/0!</v>
      </c>
      <c r="CJ40" s="26" t="e">
        <f t="shared" si="34"/>
        <v>#DIV/0!</v>
      </c>
      <c r="CK40" s="26" t="e">
        <f t="shared" si="35"/>
        <v>#DIV/0!</v>
      </c>
      <c r="CL40" s="26" t="e">
        <f t="shared" si="36"/>
        <v>#DIV/0!</v>
      </c>
      <c r="CM40" s="26" t="e">
        <f t="shared" si="37"/>
        <v>#DIV/0!</v>
      </c>
      <c r="CN40" s="26" t="e">
        <f t="shared" si="38"/>
        <v>#DIV/0!</v>
      </c>
      <c r="CO40" s="26" t="e">
        <f t="shared" si="39"/>
        <v>#DIV/0!</v>
      </c>
      <c r="CP40" s="26" t="e">
        <f t="shared" si="40"/>
        <v>#DIV/0!</v>
      </c>
      <c r="CQ40" s="26" t="e">
        <f>10*LOG10(IF(CI40="",0,POWER(10,((CI40+'ModelParams Lw'!$O$4)/10))) +IF(CJ40="",0,POWER(10,((CJ40+'ModelParams Lw'!$P$4)/10))) +IF(CK40="",0,POWER(10,((CK40+'ModelParams Lw'!$Q$4)/10))) +IF(CL40="",0,POWER(10,((CL40+'ModelParams Lw'!$R$4)/10))) +IF(CM40="",0,POWER(10,((CM40+'ModelParams Lw'!$S$4)/10))) +IF(CN40="",0,POWER(10,((CN40+'ModelParams Lw'!$T$4)/10))) +IF(CO40="",0,POWER(10,((CO40+'ModelParams Lw'!$U$4)/10)))+IF(CP40="",0,POWER(10,((CP40+'ModelParams Lw'!$V$4)/10))))</f>
        <v>#DIV/0!</v>
      </c>
      <c r="CR40" s="26" t="e">
        <f t="shared" si="41"/>
        <v>#DIV/0!</v>
      </c>
      <c r="CS40" s="26" t="e">
        <f>(CI40-'ModelParams Lw'!$O$10)/'ModelParams Lw'!$O$11</f>
        <v>#DIV/0!</v>
      </c>
      <c r="CT40" s="26" t="e">
        <f>(CJ40-'ModelParams Lw'!$P$10)/'ModelParams Lw'!$P$11</f>
        <v>#DIV/0!</v>
      </c>
      <c r="CU40" s="26" t="e">
        <f>(CK40-'ModelParams Lw'!$Q$10)/'ModelParams Lw'!$Q$11</f>
        <v>#DIV/0!</v>
      </c>
      <c r="CV40" s="26" t="e">
        <f>(CL40-'ModelParams Lw'!$R$10)/'ModelParams Lw'!$R$11</f>
        <v>#DIV/0!</v>
      </c>
      <c r="CW40" s="26" t="e">
        <f>(CM40-'ModelParams Lw'!$S$10)/'ModelParams Lw'!$S$11</f>
        <v>#DIV/0!</v>
      </c>
      <c r="CX40" s="26" t="e">
        <f>(CN40-'ModelParams Lw'!$T$10)/'ModelParams Lw'!$T$11</f>
        <v>#DIV/0!</v>
      </c>
      <c r="CY40" s="26" t="e">
        <f>(CO40-'ModelParams Lw'!$U$10)/'ModelParams Lw'!$U$11</f>
        <v>#DIV/0!</v>
      </c>
      <c r="CZ40" s="26" t="e">
        <f>(CP40-'ModelParams Lw'!$V$10)/'ModelParams Lw'!$V$11</f>
        <v>#DIV/0!</v>
      </c>
    </row>
    <row r="41" spans="1:104" x14ac:dyDescent="0.2">
      <c r="A41" s="13" t="e">
        <f>Calcul!#REF!</f>
        <v>#REF!</v>
      </c>
      <c r="B41" s="13" t="e">
        <f t="shared" si="2"/>
        <v>#REF!</v>
      </c>
      <c r="C41" s="13" t="e">
        <f>Calcul!#REF!</f>
        <v>#REF!</v>
      </c>
      <c r="D41" s="13" t="e">
        <f>Calcul!#REF!/1000</f>
        <v>#REF!</v>
      </c>
      <c r="E41" s="13" t="e">
        <f>Calcul!#REF!/1000</f>
        <v>#REF!</v>
      </c>
      <c r="F41" s="13" t="e">
        <f t="shared" si="3"/>
        <v>#REF!</v>
      </c>
      <c r="G41" s="23" t="e">
        <f>DEGREES(ACOS(1-(1/'ModelParams Lw'!B$15*SQRT(0.5*1.2/'Sound Power'!$C41)*('Sound Power'!$B41/3600)/('Sound Power'!$D41)/('Sound Power'!$F41))))</f>
        <v>#REF!</v>
      </c>
      <c r="H41" s="23" t="e">
        <f>DEGREES(ACOS(1-(1/'ModelParams Lw'!C$15*SQRT(0.5*1.2/'Sound Power'!$C41)*('Sound Power'!$B41/3600)/('Sound Power'!$D41)/('Sound Power'!$F41))))</f>
        <v>#REF!</v>
      </c>
      <c r="I41" s="23" t="e">
        <f>DEGREES(ACOS(1-(1/'ModelParams Lw'!D$15*SQRT(0.5*1.2/'Sound Power'!$C41)*('Sound Power'!$B41/3600)/('Sound Power'!$D41)/('Sound Power'!$F41))))</f>
        <v>#REF!</v>
      </c>
      <c r="J41" s="23" t="e">
        <f>DEGREES(ACOS(1-(1/'ModelParams Lw'!E$15*SQRT(0.5*1.2/'Sound Power'!$C41)*('Sound Power'!$B41/3600)/('Sound Power'!$D41)/('Sound Power'!$F41))))</f>
        <v>#REF!</v>
      </c>
      <c r="K41" s="23" t="e">
        <f>DEGREES(ACOS(1-(1/'ModelParams Lw'!F$15*SQRT(0.5*1.2/'Sound Power'!$C41)*('Sound Power'!$B41/3600)/('Sound Power'!$D41)/('Sound Power'!$F41))))</f>
        <v>#REF!</v>
      </c>
      <c r="L41" s="23" t="e">
        <f>DEGREES(ACOS(1-(1/'ModelParams Lw'!G$15*SQRT(0.5*1.2/'Sound Power'!$C41)*('Sound Power'!$B41/3600)/('Sound Power'!$D41)/('Sound Power'!$F41))))</f>
        <v>#REF!</v>
      </c>
      <c r="M41" s="23" t="e">
        <f>DEGREES(ACOS(1-(1/'ModelParams Lw'!H$15*SQRT(0.5*1.2/'Sound Power'!$C41)*('Sound Power'!$B41/3600)/('Sound Power'!$D41)/('Sound Power'!$F41))))</f>
        <v>#REF!</v>
      </c>
      <c r="N41" s="23" t="e">
        <f>DEGREES(ACOS(1-(1/'ModelParams Lw'!I$15*SQRT(0.5*1.2/'Sound Power'!$C41)*('Sound Power'!$B41/3600)/('Sound Power'!$D41)/('Sound Power'!$F41))))</f>
        <v>#REF!</v>
      </c>
      <c r="O41" s="26" t="e">
        <f>('ModelParams Lw'!B$4*LN('Sound Power'!G41)/(1+EXP(-('Sound Power'!$D41*1000+'ModelParams Lw'!B$6)/'ModelParams Lw'!B$7))+'ModelParams Lw'!B$5)*LN('Sound Power'!$B41)-('ModelParams Lw'!B$8+'ModelParams Lw'!B$9*$D41+'ModelParams Lw'!B$10*'Sound Power'!$F41^'ModelParams Lw'!B$14+'ModelParams Lw'!B$11*LN('Sound Power'!G41)+'ModelParams Lw'!B$12*'Sound Power'!$D41*'Sound Power'!$F41+'ModelParams Lw'!B$13*'Sound Power'!$D41*LN('Sound Power'!G41))</f>
        <v>#REF!</v>
      </c>
      <c r="P41" s="26" t="e">
        <f>('ModelParams Lw'!C$4*LN('Sound Power'!H41)/(1+EXP(-('Sound Power'!$D41*1000+'ModelParams Lw'!C$6)/'ModelParams Lw'!C$7))+'ModelParams Lw'!C$5)*LN('Sound Power'!$B41)-('ModelParams Lw'!C$8+'ModelParams Lw'!C$9*$D41+'ModelParams Lw'!C$10*'Sound Power'!$F41^'ModelParams Lw'!C$14+'ModelParams Lw'!C$11*LN('Sound Power'!H41)+'ModelParams Lw'!C$12*'Sound Power'!$D41*'Sound Power'!$F41+'ModelParams Lw'!C$13*'Sound Power'!$D41*LN('Sound Power'!H41))</f>
        <v>#REF!</v>
      </c>
      <c r="Q41" s="26" t="e">
        <f>('ModelParams Lw'!D$4*LN('Sound Power'!I41)/(1+EXP(-('Sound Power'!$D41*1000+'ModelParams Lw'!D$6)/'ModelParams Lw'!D$7))+'ModelParams Lw'!D$5)*LN('Sound Power'!$B41)-('ModelParams Lw'!D$8+'ModelParams Lw'!D$9*$D41+'ModelParams Lw'!D$10*'Sound Power'!$F41^'ModelParams Lw'!D$14+'ModelParams Lw'!D$11*LN('Sound Power'!I41)+'ModelParams Lw'!D$12*'Sound Power'!$D41*'Sound Power'!$F41+'ModelParams Lw'!D$13*'Sound Power'!$D41*LN('Sound Power'!I41))</f>
        <v>#REF!</v>
      </c>
      <c r="R41" s="26" t="e">
        <f>('ModelParams Lw'!E$4*LN('Sound Power'!J41)/(1+EXP(-('Sound Power'!$D41*1000+'ModelParams Lw'!E$6)/'ModelParams Lw'!E$7))+'ModelParams Lw'!E$5)*LN('Sound Power'!$B41)-('ModelParams Lw'!E$8+'ModelParams Lw'!E$9*$D41+'ModelParams Lw'!E$10*'Sound Power'!$F41^'ModelParams Lw'!E$14+'ModelParams Lw'!E$11*LN('Sound Power'!J41)+'ModelParams Lw'!E$12*'Sound Power'!$D41*'Sound Power'!$F41+'ModelParams Lw'!E$13*'Sound Power'!$D41*LN('Sound Power'!J41))</f>
        <v>#REF!</v>
      </c>
      <c r="S41" s="26" t="e">
        <f>('ModelParams Lw'!F$4*LN('Sound Power'!K41)/(1+EXP(-('Sound Power'!$D41*1000+'ModelParams Lw'!F$6)/'ModelParams Lw'!F$7))+'ModelParams Lw'!F$5)*LN('Sound Power'!$B41)-('ModelParams Lw'!F$8+'ModelParams Lw'!F$9*$D41+'ModelParams Lw'!F$10*'Sound Power'!$F41^'ModelParams Lw'!F$14+'ModelParams Lw'!F$11*LN('Sound Power'!K41)+'ModelParams Lw'!F$12*'Sound Power'!$D41*'Sound Power'!$F41+'ModelParams Lw'!F$13*'Sound Power'!$D41*LN('Sound Power'!K41))</f>
        <v>#REF!</v>
      </c>
      <c r="T41" s="26" t="e">
        <f>('ModelParams Lw'!G$4*LN('Sound Power'!L41)/(1+EXP(-('Sound Power'!$D41*1000+'ModelParams Lw'!G$6)/'ModelParams Lw'!G$7))+'ModelParams Lw'!G$5)*LN('Sound Power'!$B41)-('ModelParams Lw'!G$8+'ModelParams Lw'!G$9*$D41+'ModelParams Lw'!G$10*'Sound Power'!$F41^'ModelParams Lw'!G$14+'ModelParams Lw'!G$11*LN('Sound Power'!L41)+'ModelParams Lw'!G$12*'Sound Power'!$D41*'Sound Power'!$F41+'ModelParams Lw'!G$13*'Sound Power'!$D41*LN('Sound Power'!L41))</f>
        <v>#REF!</v>
      </c>
      <c r="U41" s="26" t="e">
        <f>('ModelParams Lw'!H$4*LN('Sound Power'!M41)/(1+EXP(-('Sound Power'!$D41*1000+'ModelParams Lw'!H$6)/'ModelParams Lw'!H$7))+'ModelParams Lw'!H$5)*LN('Sound Power'!$B41)-('ModelParams Lw'!H$8+'ModelParams Lw'!H$9*$D41+'ModelParams Lw'!H$10*'Sound Power'!$F41^'ModelParams Lw'!H$14+'ModelParams Lw'!H$11*LN('Sound Power'!M41)+'ModelParams Lw'!H$12*'Sound Power'!$D41*'Sound Power'!$F41+'ModelParams Lw'!H$13*'Sound Power'!$D41*LN('Sound Power'!M41))</f>
        <v>#REF!</v>
      </c>
      <c r="V41" s="26" t="e">
        <f>('ModelParams Lw'!I$4*LN('Sound Power'!N41)/(1+EXP(-('Sound Power'!$D41*1000+'ModelParams Lw'!I$6)/'ModelParams Lw'!I$7))+'ModelParams Lw'!I$5)*LN('Sound Power'!$B41)-('ModelParams Lw'!I$8+'ModelParams Lw'!I$9*$D41+'ModelParams Lw'!I$10*'Sound Power'!$F41^'ModelParams Lw'!I$14+'ModelParams Lw'!I$11*LN('Sound Power'!N41)+'ModelParams Lw'!I$12*'Sound Power'!$D41*'Sound Power'!$F41+'ModelParams Lw'!I$13*'Sound Power'!$D41*LN('Sound Power'!N41))</f>
        <v>#REF!</v>
      </c>
      <c r="W41" s="26" t="e">
        <f>10*LOG10(IF(O41="",0,POWER(10,((O41+'ModelParams Lw'!$O$4)/10))) +IF(P41="",0,POWER(10,((P41+'ModelParams Lw'!$P$4)/10))) +IF(Q41="",0,POWER(10,((Q41+'ModelParams Lw'!$Q$4)/10))) +IF(R41="",0,POWER(10,((R41+'ModelParams Lw'!$R$4)/10))) +IF(S41="",0,POWER(10,((S41+'ModelParams Lw'!$S$4)/10))) +IF(T41="",0,POWER(10,((T41+'ModelParams Lw'!$T$4)/10))) +IF(U41="",0,POWER(10,((U41+'ModelParams Lw'!$U$4)/10)))+IF(V41="",0,POWER(10,((V41+'ModelParams Lw'!$V$4)/10))))</f>
        <v>#REF!</v>
      </c>
      <c r="X41" s="26" t="e">
        <f t="shared" si="27"/>
        <v>#REF!</v>
      </c>
      <c r="Y41" s="26" t="e">
        <f>(O41-'ModelParams Lw'!O$10)/'ModelParams Lw'!O$11</f>
        <v>#REF!</v>
      </c>
      <c r="Z41" s="26" t="e">
        <f>(P41-'ModelParams Lw'!P$10)/'ModelParams Lw'!P$11</f>
        <v>#REF!</v>
      </c>
      <c r="AA41" s="26" t="e">
        <f>(Q41-'ModelParams Lw'!Q$10)/'ModelParams Lw'!Q$11</f>
        <v>#REF!</v>
      </c>
      <c r="AB41" s="26" t="e">
        <f>(R41-'ModelParams Lw'!R$10)/'ModelParams Lw'!R$11</f>
        <v>#REF!</v>
      </c>
      <c r="AC41" s="26" t="e">
        <f>(S41-'ModelParams Lw'!S$10)/'ModelParams Lw'!S$11</f>
        <v>#REF!</v>
      </c>
      <c r="AD41" s="26" t="e">
        <f>(T41-'ModelParams Lw'!T$10)/'ModelParams Lw'!T$11</f>
        <v>#REF!</v>
      </c>
      <c r="AE41" s="26" t="e">
        <f>(U41-'ModelParams Lw'!U$10)/'ModelParams Lw'!U$11</f>
        <v>#REF!</v>
      </c>
      <c r="AF41" s="26" t="e">
        <f>(V41-'ModelParams Lw'!V$10)/'ModelParams Lw'!V$11</f>
        <v>#REF!</v>
      </c>
      <c r="AG41" s="26" t="e">
        <f t="shared" si="28"/>
        <v>#REF!</v>
      </c>
      <c r="AH41" s="26" t="e">
        <f>VLOOKUP(D41*1000,'ModelParams Lw'!$A$38:$D$58,4)</f>
        <v>#REF!</v>
      </c>
      <c r="AI41" s="56" t="e">
        <f>VLOOKUP(D41*1000,'ModelParams Lw'!$A$38:$D$58,2)</f>
        <v>#REF!</v>
      </c>
      <c r="AJ41" s="46" t="e">
        <f t="shared" si="29"/>
        <v>#REF!</v>
      </c>
      <c r="AK41" s="26" t="e">
        <f t="shared" si="30"/>
        <v>#VALUE!</v>
      </c>
      <c r="AL41" s="26" t="e">
        <f>IF($AI41=100,'ModelParams Lw'!R$35*'Sound Power'!$AH41^2+'ModelParams Lw'!R$36*'Sound Power'!$AH41+'ModelParams Lw'!R$37,IF($AI41=150,'ModelParams Lw'!R$38*'Sound Power'!$AH41^2+'ModelParams Lw'!R$39*'Sound Power'!$AH41+'ModelParams Lw'!R$40,'ModelParams Lw'!R$41*'Sound Power'!$AH41^2+'ModelParams Lw'!R$42*'Sound Power'!$AH41+'ModelParams Lw'!R$43))</f>
        <v>#REF!</v>
      </c>
      <c r="AM41" s="26" t="e">
        <f>IF($AI41=100,'ModelParams Lw'!S$35*'Sound Power'!$AH41^2+'ModelParams Lw'!S$36*'Sound Power'!$AH41+'ModelParams Lw'!S$37,IF($AI41=150,'ModelParams Lw'!S$38*'Sound Power'!$AH41^2+'ModelParams Lw'!S$39*'Sound Power'!$AH41+'ModelParams Lw'!S$40,'ModelParams Lw'!S$41*'Sound Power'!$AH41^2+'ModelParams Lw'!S$42*'Sound Power'!$AH41+'ModelParams Lw'!S$43))</f>
        <v>#REF!</v>
      </c>
      <c r="AN41" s="26" t="e">
        <f>IF($AI41=100,'ModelParams Lw'!T$35*'Sound Power'!$AH41^2+'ModelParams Lw'!T$36*'Sound Power'!$AH41+'ModelParams Lw'!T$37,IF($AI41=150,'ModelParams Lw'!T$38*'Sound Power'!$AH41^2+'ModelParams Lw'!T$39*'Sound Power'!$AH41+'ModelParams Lw'!T$40,'ModelParams Lw'!T$41*'Sound Power'!$AH41^2+'ModelParams Lw'!T$42*'Sound Power'!$AH41+'ModelParams Lw'!T$43))</f>
        <v>#REF!</v>
      </c>
      <c r="AO41" s="26" t="e">
        <f>IF($AI41=100,'ModelParams Lw'!U$35*'Sound Power'!$AH41^2+'ModelParams Lw'!U$36*'Sound Power'!$AH41+'ModelParams Lw'!U$37,IF($AI41=150,'ModelParams Lw'!U$38*'Sound Power'!$AH41^2+'ModelParams Lw'!U$39*'Sound Power'!$AH41+'ModelParams Lw'!U$40,'ModelParams Lw'!U$41*'Sound Power'!$AH41^2+'ModelParams Lw'!U$42*'Sound Power'!$AH41+'ModelParams Lw'!U$43))</f>
        <v>#REF!</v>
      </c>
      <c r="AP41" s="26" t="e">
        <f>IF($AI41=100,'ModelParams Lw'!V$35*'Sound Power'!$AH41^2+'ModelParams Lw'!V$36*'Sound Power'!$AH41+'ModelParams Lw'!V$37,IF($AI41=150,'ModelParams Lw'!V$38*'Sound Power'!$AH41^2+'ModelParams Lw'!V$39*'Sound Power'!$AH41+'ModelParams Lw'!V$40,'ModelParams Lw'!V$41*'Sound Power'!$AH41^2+'ModelParams Lw'!V$42*'Sound Power'!$AH41+'ModelParams Lw'!V$43))</f>
        <v>#REF!</v>
      </c>
      <c r="AQ41" s="26" t="e">
        <f>IF($AI41=100,'ModelParams Lw'!W$35*'Sound Power'!$AH41^2+'ModelParams Lw'!W$36*'Sound Power'!$AH41+'ModelParams Lw'!W$37,IF($AI41=150,'ModelParams Lw'!W$38*'Sound Power'!$AH41^2+'ModelParams Lw'!W$39*'Sound Power'!$AH41+'ModelParams Lw'!W$40,'ModelParams Lw'!W$41*'Sound Power'!$AH41^2+'ModelParams Lw'!W$42*'Sound Power'!$AH41+'ModelParams Lw'!W$43))</f>
        <v>#REF!</v>
      </c>
      <c r="AR41" s="26" t="e">
        <f t="shared" si="31"/>
        <v>#VALUE!</v>
      </c>
      <c r="AS41" s="26" t="e">
        <f>IF(26.83*LN($AJ41)-11.791-'ModelParams Lw'!B$35&lt;0,0,26.83*LN($AJ41)-11.791-'ModelParams Lw'!B$35)</f>
        <v>#REF!</v>
      </c>
      <c r="AT41" s="26" t="e">
        <f>IF(26.83*LN($AJ41)-11.791-'ModelParams Lw'!C$35&lt;0,0,26.83*LN($AJ41)-11.791-'ModelParams Lw'!C$35)</f>
        <v>#REF!</v>
      </c>
      <c r="AU41" s="26" t="e">
        <f>IF(26.83*LN($AJ41)-11.791-'ModelParams Lw'!D$35&lt;0,0,26.83*LN($AJ41)-11.791-'ModelParams Lw'!D$35)</f>
        <v>#REF!</v>
      </c>
      <c r="AV41" s="26" t="e">
        <f>IF(26.83*LN($AJ41)-11.791-'ModelParams Lw'!E$35&lt;0,0,26.83*LN($AJ41)-11.791-'ModelParams Lw'!E$35)</f>
        <v>#REF!</v>
      </c>
      <c r="AW41" s="26" t="e">
        <f>IF(26.83*LN($AJ41)-11.791-'ModelParams Lw'!F$35&lt;0,0,26.83*LN($AJ41)-11.791-'ModelParams Lw'!F$35)</f>
        <v>#REF!</v>
      </c>
      <c r="AX41" s="26" t="e">
        <f>IF(26.83*LN($AJ41)-11.791-'ModelParams Lw'!G$35&lt;0,0,26.83*LN($AJ41)-11.791-'ModelParams Lw'!G$35)</f>
        <v>#REF!</v>
      </c>
      <c r="AY41" s="26" t="e">
        <f>IF(26.83*LN($AJ41)-11.791-'ModelParams Lw'!H$35&lt;0,0,26.83*LN($AJ41)-11.791-'ModelParams Lw'!H$35)</f>
        <v>#REF!</v>
      </c>
      <c r="AZ41" s="26" t="e">
        <f>IF(26.83*LN($AJ41)-11.791-'ModelParams Lw'!I$35&lt;0,0,26.83*LN($AJ41)-11.791-'ModelParams Lw'!I$35)</f>
        <v>#REF!</v>
      </c>
      <c r="BA41" s="26" t="e">
        <f t="shared" si="9"/>
        <v>#REF!</v>
      </c>
      <c r="BB41" s="26" t="e">
        <f t="shared" si="10"/>
        <v>#REF!</v>
      </c>
      <c r="BC41" s="26" t="e">
        <f t="shared" si="11"/>
        <v>#REF!</v>
      </c>
      <c r="BD41" s="26" t="e">
        <f t="shared" si="12"/>
        <v>#REF!</v>
      </c>
      <c r="BE41" s="26" t="e">
        <f t="shared" si="13"/>
        <v>#REF!</v>
      </c>
      <c r="BF41" s="26" t="e">
        <f t="shared" si="14"/>
        <v>#REF!</v>
      </c>
      <c r="BG41" s="26" t="e">
        <f t="shared" si="15"/>
        <v>#REF!</v>
      </c>
      <c r="BH41" s="26" t="e">
        <f t="shared" si="16"/>
        <v>#REF!</v>
      </c>
      <c r="BI41" s="26" t="e">
        <f>10*LOG10(IF(BA41="",0,POWER(10,((BA41+'ModelParams Lw'!$O$4)/10))) +IF(BB41="",0,POWER(10,((BB41+'ModelParams Lw'!$P$4)/10))) +IF(BC41="",0,POWER(10,((BC41+'ModelParams Lw'!$Q$4)/10))) +IF(BD41="",0,POWER(10,((BD41+'ModelParams Lw'!$R$4)/10))) +IF(BE41="",0,POWER(10,((BE41+'ModelParams Lw'!$S$4)/10))) +IF(BF41="",0,POWER(10,((BF41+'ModelParams Lw'!$T$4)/10))) +IF(BG41="",0,POWER(10,((BG41+'ModelParams Lw'!$U$4)/10)))+IF(BH41="",0,POWER(10,((BH41+'ModelParams Lw'!$V$4)/10))))</f>
        <v>#REF!</v>
      </c>
      <c r="BJ41" s="26" t="e">
        <f t="shared" si="32"/>
        <v>#REF!</v>
      </c>
      <c r="BK41" s="26" t="e">
        <f>(BA41-'ModelParams Lw'!O$10)/'ModelParams Lw'!O$11</f>
        <v>#REF!</v>
      </c>
      <c r="BL41" s="26" t="e">
        <f>(BB41-'ModelParams Lw'!P$10)/'ModelParams Lw'!P$11</f>
        <v>#REF!</v>
      </c>
      <c r="BM41" s="26" t="e">
        <f>(BC41-'ModelParams Lw'!Q$10)/'ModelParams Lw'!Q$11</f>
        <v>#REF!</v>
      </c>
      <c r="BN41" s="26" t="e">
        <f>(BD41-'ModelParams Lw'!R$10)/'ModelParams Lw'!R$11</f>
        <v>#REF!</v>
      </c>
      <c r="BO41" s="26" t="e">
        <f>(BE41-'ModelParams Lw'!S$10)/'ModelParams Lw'!S$11</f>
        <v>#REF!</v>
      </c>
      <c r="BP41" s="26" t="e">
        <f>(BF41-'ModelParams Lw'!T$10)/'ModelParams Lw'!T$11</f>
        <v>#REF!</v>
      </c>
      <c r="BQ41" s="26" t="e">
        <f>(BG41-'ModelParams Lw'!U$10)/'ModelParams Lw'!U$11</f>
        <v>#REF!</v>
      </c>
      <c r="BR41" s="26" t="e">
        <f>(BH41-'ModelParams Lw'!V$10)/'ModelParams Lw'!V$11</f>
        <v>#REF!</v>
      </c>
      <c r="BS41" s="23" t="e">
        <f>IF(Calcul!#REF!="SW",DEGREES(ACOS(1-(1/'ModelParams Lw'!C$25*SQRT(0.5*1.2/'Sound Power'!$C41)*('Sound Power'!$B41/3600)/('Sound Power'!$D41)/('Sound Power'!$F41)))),DEGREES(ACOS(1-(1/'ModelParams Lw'!C$29*SQRT(0.5*1.2/'Sound Power'!$C41)*('Sound Power'!$B41/3600)/('Sound Power'!$D41)/('Sound Power'!$F41)))))</f>
        <v>#REF!</v>
      </c>
      <c r="BT41" s="23" t="e">
        <f>IF(Calcul!#REF!="SW",DEGREES(ACOS(1-(1/'ModelParams Lw'!D$25*SQRT(0.5*1.2/'Sound Power'!$C41)*('Sound Power'!$B41/3600)/('Sound Power'!$D41)/('Sound Power'!$F41)))),DEGREES(ACOS(1-(1/'ModelParams Lw'!D$29*SQRT(0.5*1.2/'Sound Power'!$C41)*('Sound Power'!$B41/3600)/('Sound Power'!$D41)/('Sound Power'!$F41)))))</f>
        <v>#REF!</v>
      </c>
      <c r="BU41" s="23" t="e">
        <f>IF(Calcul!#REF!="SW",DEGREES(ACOS(1-(1/'ModelParams Lw'!E$25*SQRT(0.5*1.2/'Sound Power'!$C41)*('Sound Power'!$B41/3600)/('Sound Power'!$D41)/('Sound Power'!$F41)))),DEGREES(ACOS(1-(1/'ModelParams Lw'!E$29*SQRT(0.5*1.2/'Sound Power'!$C41)*('Sound Power'!$B41/3600)/('Sound Power'!$D41)/('Sound Power'!$F41)))))</f>
        <v>#REF!</v>
      </c>
      <c r="BV41" s="23" t="e">
        <f>IF(Calcul!#REF!="SW",DEGREES(ACOS(1-(1/'ModelParams Lw'!F$25*SQRT(0.5*1.2/'Sound Power'!$C41)*('Sound Power'!$B41/3600)/('Sound Power'!$D41)/('Sound Power'!$F41)))),DEGREES(ACOS(1-(1/'ModelParams Lw'!F$29*SQRT(0.5*1.2/'Sound Power'!$C41)*('Sound Power'!$B41/3600)/('Sound Power'!$D41)/('Sound Power'!$F41)))))</f>
        <v>#REF!</v>
      </c>
      <c r="BW41" s="23" t="e">
        <f>IF(Calcul!#REF!="SW",DEGREES(ACOS(1-(1/'ModelParams Lw'!G$25*SQRT(0.5*1.2/'Sound Power'!$C41)*('Sound Power'!$B41/3600)/('Sound Power'!$D41)/('Sound Power'!$F41)))),DEGREES(ACOS(1-(1/'ModelParams Lw'!G$29*SQRT(0.5*1.2/'Sound Power'!$C41)*('Sound Power'!$B41/3600)/('Sound Power'!$D41)/('Sound Power'!$F41)))))</f>
        <v>#REF!</v>
      </c>
      <c r="BX41" s="23" t="e">
        <f>IF(Calcul!#REF!="SW",DEGREES(ACOS(1-(1/'ModelParams Lw'!H$25*SQRT(0.5*1.2/'Sound Power'!$C41)*('Sound Power'!$B41/3600)/('Sound Power'!$D41)/('Sound Power'!$F41)))),DEGREES(ACOS(1-(1/'ModelParams Lw'!H$29*SQRT(0.5*1.2/'Sound Power'!$C41)*('Sound Power'!$B41/3600)/('Sound Power'!$D41)/('Sound Power'!$F41)))))</f>
        <v>#REF!</v>
      </c>
      <c r="BY41" s="23" t="e">
        <f>IF(Calcul!#REF!="SW",DEGREES(ACOS(1-(1/'ModelParams Lw'!I$25*SQRT(0.5*1.2/'Sound Power'!$C41)*('Sound Power'!$B41/3600)/('Sound Power'!$D41)/('Sound Power'!$F41)))),DEGREES(ACOS(1-(1/'ModelParams Lw'!I$29*SQRT(0.5*1.2/'Sound Power'!$C41)*('Sound Power'!$B41/3600)/('Sound Power'!$D41)/('Sound Power'!$F41)))))</f>
        <v>#REF!</v>
      </c>
      <c r="BZ41" s="23" t="e">
        <f>IF(Calcul!#REF!="SW",DEGREES(ACOS(1-(1/'ModelParams Lw'!J$25*SQRT(0.5*1.2/'Sound Power'!$C41)*('Sound Power'!$B41/3600)/('Sound Power'!$D41)/('Sound Power'!$F41)))),DEGREES(ACOS(1-(1/'ModelParams Lw'!J$29*SQRT(0.5*1.2/'Sound Power'!$C41)*('Sound Power'!$B41/3600)/('Sound Power'!$D41)/('Sound Power'!$F41)))))</f>
        <v>#REF!</v>
      </c>
      <c r="CA41" s="26" t="e">
        <f>IF(Calcul!#REF!="SW",'ModelParams Lw'!C$22+'ModelParams Lw'!C$23*LOG('Sound Power'!$D41/'Sound Power'!$E41)+'ModelParams Lw'!C$24*LN('Sound Power'!BS41),IF('ModelParams Lw'!C$26+'ModelParams Lw'!C$27*LOG('Sound Power'!$D41/'Sound Power'!$E41)+'ModelParams Lw'!C$28*LN('Sound Power'!BS41)&lt;'ModelParams Lw'!C$22+'ModelParams Lw'!C$23*LOG('Sound Power'!$D41/'Sound Power'!$E41)+'ModelParams Lw'!C$24*LN('Sound Power'!BS41),'ModelParams Lw'!C$22+'ModelParams Lw'!C$23*LOG('Sound Power'!$D41/'Sound Power'!$E41)+'ModelParams Lw'!C$24*LN('Sound Power'!BS41),'ModelParams Lw'!C$26+'ModelParams Lw'!C$27*LOG('Sound Power'!$D41/'Sound Power'!$E41)+'ModelParams Lw'!C$28*LN('Sound Power'!BS41)))</f>
        <v>#REF!</v>
      </c>
      <c r="CB41" s="26" t="e">
        <f>IF(Calcul!#REF!="SW",'ModelParams Lw'!D$22+'ModelParams Lw'!D$23*LOG('Sound Power'!$D41/'Sound Power'!$E41)+'ModelParams Lw'!D$24*LN('Sound Power'!BT41),IF('ModelParams Lw'!D$26+'ModelParams Lw'!D$27*LOG('Sound Power'!$D41/'Sound Power'!$E41)+'ModelParams Lw'!D$28*LN('Sound Power'!BT41)&lt;'ModelParams Lw'!D$22+'ModelParams Lw'!D$23*LOG('Sound Power'!$D41/'Sound Power'!$E41)+'ModelParams Lw'!D$24*LN('Sound Power'!BT41),'ModelParams Lw'!D$22+'ModelParams Lw'!D$23*LOG('Sound Power'!$D41/'Sound Power'!$E41)+'ModelParams Lw'!D$24*LN('Sound Power'!BT41),'ModelParams Lw'!D$26+'ModelParams Lw'!D$27*LOG('Sound Power'!$D41/'Sound Power'!$E41)+'ModelParams Lw'!D$28*LN('Sound Power'!BT41)))</f>
        <v>#REF!</v>
      </c>
      <c r="CC41" s="26" t="e">
        <f>IF(Calcul!#REF!="SW",'ModelParams Lw'!E$22+'ModelParams Lw'!E$23*LOG('Sound Power'!$D41/'Sound Power'!$E41)+'ModelParams Lw'!E$24*LN('Sound Power'!BU41),IF('ModelParams Lw'!E$26+'ModelParams Lw'!E$27*LOG('Sound Power'!$D41/'Sound Power'!$E41)+'ModelParams Lw'!E$28*LN('Sound Power'!BU41)&lt;'ModelParams Lw'!E$22+'ModelParams Lw'!E$23*LOG('Sound Power'!$D41/'Sound Power'!$E41)+'ModelParams Lw'!E$24*LN('Sound Power'!BU41),'ModelParams Lw'!E$22+'ModelParams Lw'!E$23*LOG('Sound Power'!$D41/'Sound Power'!$E41)+'ModelParams Lw'!E$24*LN('Sound Power'!BU41),'ModelParams Lw'!E$26+'ModelParams Lw'!E$27*LOG('Sound Power'!$D41/'Sound Power'!$E41)+'ModelParams Lw'!E$28*LN('Sound Power'!BU41)))</f>
        <v>#REF!</v>
      </c>
      <c r="CD41" s="26" t="e">
        <f>IF(Calcul!#REF!="SW",'ModelParams Lw'!F$22+'ModelParams Lw'!F$23*LOG('Sound Power'!$D41/'Sound Power'!$E41)+'ModelParams Lw'!F$24*LN('Sound Power'!BV41),IF('ModelParams Lw'!F$26+'ModelParams Lw'!F$27*LOG('Sound Power'!$D41/'Sound Power'!$E41)+'ModelParams Lw'!F$28*LN('Sound Power'!BV41)&lt;'ModelParams Lw'!F$22+'ModelParams Lw'!F$23*LOG('Sound Power'!$D41/'Sound Power'!$E41)+'ModelParams Lw'!F$24*LN('Sound Power'!BV41),'ModelParams Lw'!F$22+'ModelParams Lw'!F$23*LOG('Sound Power'!$D41/'Sound Power'!$E41)+'ModelParams Lw'!F$24*LN('Sound Power'!BV41),'ModelParams Lw'!F$26+'ModelParams Lw'!F$27*LOG('Sound Power'!$D41/'Sound Power'!$E41)+'ModelParams Lw'!F$28*LN('Sound Power'!BV41)))</f>
        <v>#REF!</v>
      </c>
      <c r="CE41" s="26" t="e">
        <f>IF(Calcul!#REF!="SW",'ModelParams Lw'!G$22+'ModelParams Lw'!G$23*LOG('Sound Power'!$D41/'Sound Power'!$E41)+'ModelParams Lw'!G$24*LN('Sound Power'!BW41),IF('ModelParams Lw'!G$26+'ModelParams Lw'!G$27*LOG('Sound Power'!$D41/'Sound Power'!$E41)+'ModelParams Lw'!G$28*LN('Sound Power'!BW41)&lt;'ModelParams Lw'!G$22+'ModelParams Lw'!G$23*LOG('Sound Power'!$D41/'Sound Power'!$E41)+'ModelParams Lw'!G$24*LN('Sound Power'!BW41),'ModelParams Lw'!G$22+'ModelParams Lw'!G$23*LOG('Sound Power'!$D41/'Sound Power'!$E41)+'ModelParams Lw'!G$24*LN('Sound Power'!BW41),'ModelParams Lw'!G$26+'ModelParams Lw'!G$27*LOG('Sound Power'!$D41/'Sound Power'!$E41)+'ModelParams Lw'!G$28*LN('Sound Power'!BW41)))</f>
        <v>#REF!</v>
      </c>
      <c r="CF41" s="26" t="e">
        <f>IF(Calcul!#REF!="SW",'ModelParams Lw'!H$22+'ModelParams Lw'!H$23*LOG('Sound Power'!$D41/'Sound Power'!$E41)+'ModelParams Lw'!H$24*LN('Sound Power'!BX41),IF('ModelParams Lw'!H$26+'ModelParams Lw'!H$27*LOG('Sound Power'!$D41/'Sound Power'!$E41)+'ModelParams Lw'!H$28*LN('Sound Power'!BX41)&lt;'ModelParams Lw'!H$22+'ModelParams Lw'!H$23*LOG('Sound Power'!$D41/'Sound Power'!$E41)+'ModelParams Lw'!H$24*LN('Sound Power'!BX41),'ModelParams Lw'!H$22+'ModelParams Lw'!H$23*LOG('Sound Power'!$D41/'Sound Power'!$E41)+'ModelParams Lw'!H$24*LN('Sound Power'!BX41),'ModelParams Lw'!H$26+'ModelParams Lw'!H$27*LOG('Sound Power'!$D41/'Sound Power'!$E41)+'ModelParams Lw'!H$28*LN('Sound Power'!BX41)))</f>
        <v>#REF!</v>
      </c>
      <c r="CG41" s="26" t="e">
        <f>IF(Calcul!#REF!="SW",'ModelParams Lw'!I$22+'ModelParams Lw'!I$23*LOG('Sound Power'!$D41/'Sound Power'!$E41)+'ModelParams Lw'!I$24*LN('Sound Power'!BY41),IF('ModelParams Lw'!I$26+'ModelParams Lw'!I$27*LOG('Sound Power'!$D41/'Sound Power'!$E41)+'ModelParams Lw'!I$28*LN('Sound Power'!BY41)&lt;'ModelParams Lw'!I$22+'ModelParams Lw'!I$23*LOG('Sound Power'!$D41/'Sound Power'!$E41)+'ModelParams Lw'!I$24*LN('Sound Power'!BY41),'ModelParams Lw'!I$22+'ModelParams Lw'!I$23*LOG('Sound Power'!$D41/'Sound Power'!$E41)+'ModelParams Lw'!I$24*LN('Sound Power'!BY41),'ModelParams Lw'!I$26+'ModelParams Lw'!I$27*LOG('Sound Power'!$D41/'Sound Power'!$E41)+'ModelParams Lw'!I$28*LN('Sound Power'!BY41)))</f>
        <v>#REF!</v>
      </c>
      <c r="CH41" s="26" t="e">
        <f>IF(Calcul!#REF!="SW",'ModelParams Lw'!J$22+'ModelParams Lw'!J$23*LOG('Sound Power'!$D41/'Sound Power'!$E41)+'ModelParams Lw'!J$24*LN('Sound Power'!BZ41),IF('ModelParams Lw'!J$26+'ModelParams Lw'!J$27*LOG('Sound Power'!$D41/'Sound Power'!$E41)+'ModelParams Lw'!J$28*LN('Sound Power'!BZ41)&lt;'ModelParams Lw'!J$22+'ModelParams Lw'!J$23*LOG('Sound Power'!$D41/'Sound Power'!$E41)+'ModelParams Lw'!J$24*LN('Sound Power'!BZ41),'ModelParams Lw'!J$22+'ModelParams Lw'!J$23*LOG('Sound Power'!$D41/'Sound Power'!$E41)+'ModelParams Lw'!J$24*LN('Sound Power'!BZ41),'ModelParams Lw'!J$26+'ModelParams Lw'!J$27*LOG('Sound Power'!$D41/'Sound Power'!$E41)+'ModelParams Lw'!J$28*LN('Sound Power'!BZ41)))</f>
        <v>#REF!</v>
      </c>
      <c r="CI41" s="26" t="e">
        <f t="shared" si="33"/>
        <v>#REF!</v>
      </c>
      <c r="CJ41" s="26" t="e">
        <f t="shared" si="34"/>
        <v>#REF!</v>
      </c>
      <c r="CK41" s="26" t="e">
        <f t="shared" si="35"/>
        <v>#REF!</v>
      </c>
      <c r="CL41" s="26" t="e">
        <f t="shared" si="36"/>
        <v>#REF!</v>
      </c>
      <c r="CM41" s="26" t="e">
        <f t="shared" si="37"/>
        <v>#REF!</v>
      </c>
      <c r="CN41" s="26" t="e">
        <f t="shared" si="38"/>
        <v>#REF!</v>
      </c>
      <c r="CO41" s="26" t="e">
        <f t="shared" si="39"/>
        <v>#REF!</v>
      </c>
      <c r="CP41" s="26" t="e">
        <f t="shared" si="40"/>
        <v>#REF!</v>
      </c>
      <c r="CQ41" s="26" t="e">
        <f>10*LOG10(IF(CI41="",0,POWER(10,((CI41+'ModelParams Lw'!$O$4)/10))) +IF(CJ41="",0,POWER(10,((CJ41+'ModelParams Lw'!$P$4)/10))) +IF(CK41="",0,POWER(10,((CK41+'ModelParams Lw'!$Q$4)/10))) +IF(CL41="",0,POWER(10,((CL41+'ModelParams Lw'!$R$4)/10))) +IF(CM41="",0,POWER(10,((CM41+'ModelParams Lw'!$S$4)/10))) +IF(CN41="",0,POWER(10,((CN41+'ModelParams Lw'!$T$4)/10))) +IF(CO41="",0,POWER(10,((CO41+'ModelParams Lw'!$U$4)/10)))+IF(CP41="",0,POWER(10,((CP41+'ModelParams Lw'!$V$4)/10))))</f>
        <v>#REF!</v>
      </c>
      <c r="CR41" s="26" t="e">
        <f t="shared" si="41"/>
        <v>#REF!</v>
      </c>
      <c r="CS41" s="26" t="e">
        <f>(CI41-'ModelParams Lw'!$O$10)/'ModelParams Lw'!$O$11</f>
        <v>#REF!</v>
      </c>
      <c r="CT41" s="26" t="e">
        <f>(CJ41-'ModelParams Lw'!$P$10)/'ModelParams Lw'!$P$11</f>
        <v>#REF!</v>
      </c>
      <c r="CU41" s="26" t="e">
        <f>(CK41-'ModelParams Lw'!$Q$10)/'ModelParams Lw'!$Q$11</f>
        <v>#REF!</v>
      </c>
      <c r="CV41" s="26" t="e">
        <f>(CL41-'ModelParams Lw'!$R$10)/'ModelParams Lw'!$R$11</f>
        <v>#REF!</v>
      </c>
      <c r="CW41" s="26" t="e">
        <f>(CM41-'ModelParams Lw'!$S$10)/'ModelParams Lw'!$S$11</f>
        <v>#REF!</v>
      </c>
      <c r="CX41" s="26" t="e">
        <f>(CN41-'ModelParams Lw'!$T$10)/'ModelParams Lw'!$T$11</f>
        <v>#REF!</v>
      </c>
      <c r="CY41" s="26" t="e">
        <f>(CO41-'ModelParams Lw'!$U$10)/'ModelParams Lw'!$U$11</f>
        <v>#REF!</v>
      </c>
      <c r="CZ41" s="26" t="e">
        <f>(CP41-'ModelParams Lw'!$V$10)/'ModelParams Lw'!$V$11</f>
        <v>#REF!</v>
      </c>
    </row>
    <row r="42" spans="1:104" x14ac:dyDescent="0.2">
      <c r="A42" s="13">
        <f>Calcul!A46</f>
        <v>0</v>
      </c>
      <c r="B42" s="13" t="e">
        <f t="shared" si="2"/>
        <v>#REF!</v>
      </c>
      <c r="C42" s="13">
        <f>Calcul!B46</f>
        <v>0</v>
      </c>
      <c r="D42" s="13">
        <f>Calcul!C46/1000</f>
        <v>0</v>
      </c>
      <c r="E42" s="13">
        <f>Calcul!D46/1000</f>
        <v>0</v>
      </c>
      <c r="F42" s="13">
        <f t="shared" si="3"/>
        <v>0</v>
      </c>
      <c r="G42" s="23" t="e">
        <f>DEGREES(ACOS(1-(1/'ModelParams Lw'!B$15*SQRT(0.5*1.2/'Sound Power'!$C42)*('Sound Power'!$B42/3600)/('Sound Power'!$D42)/('Sound Power'!$F42))))</f>
        <v>#DIV/0!</v>
      </c>
      <c r="H42" s="23" t="e">
        <f>DEGREES(ACOS(1-(1/'ModelParams Lw'!C$15*SQRT(0.5*1.2/'Sound Power'!$C42)*('Sound Power'!$B42/3600)/('Sound Power'!$D42)/('Sound Power'!$F42))))</f>
        <v>#DIV/0!</v>
      </c>
      <c r="I42" s="23" t="e">
        <f>DEGREES(ACOS(1-(1/'ModelParams Lw'!D$15*SQRT(0.5*1.2/'Sound Power'!$C42)*('Sound Power'!$B42/3600)/('Sound Power'!$D42)/('Sound Power'!$F42))))</f>
        <v>#DIV/0!</v>
      </c>
      <c r="J42" s="23" t="e">
        <f>DEGREES(ACOS(1-(1/'ModelParams Lw'!E$15*SQRT(0.5*1.2/'Sound Power'!$C42)*('Sound Power'!$B42/3600)/('Sound Power'!$D42)/('Sound Power'!$F42))))</f>
        <v>#DIV/0!</v>
      </c>
      <c r="K42" s="23" t="e">
        <f>DEGREES(ACOS(1-(1/'ModelParams Lw'!F$15*SQRT(0.5*1.2/'Sound Power'!$C42)*('Sound Power'!$B42/3600)/('Sound Power'!$D42)/('Sound Power'!$F42))))</f>
        <v>#DIV/0!</v>
      </c>
      <c r="L42" s="23" t="e">
        <f>DEGREES(ACOS(1-(1/'ModelParams Lw'!G$15*SQRT(0.5*1.2/'Sound Power'!$C42)*('Sound Power'!$B42/3600)/('Sound Power'!$D42)/('Sound Power'!$F42))))</f>
        <v>#DIV/0!</v>
      </c>
      <c r="M42" s="23" t="e">
        <f>DEGREES(ACOS(1-(1/'ModelParams Lw'!H$15*SQRT(0.5*1.2/'Sound Power'!$C42)*('Sound Power'!$B42/3600)/('Sound Power'!$D42)/('Sound Power'!$F42))))</f>
        <v>#DIV/0!</v>
      </c>
      <c r="N42" s="23" t="e">
        <f>DEGREES(ACOS(1-(1/'ModelParams Lw'!I$15*SQRT(0.5*1.2/'Sound Power'!$C42)*('Sound Power'!$B42/3600)/('Sound Power'!$D42)/('Sound Power'!$F42))))</f>
        <v>#DIV/0!</v>
      </c>
      <c r="O42" s="26" t="e">
        <f>('ModelParams Lw'!B$4*LN('Sound Power'!G42)/(1+EXP(-('Sound Power'!$D42*1000+'ModelParams Lw'!B$6)/'ModelParams Lw'!B$7))+'ModelParams Lw'!B$5)*LN('Sound Power'!$B42)-('ModelParams Lw'!B$8+'ModelParams Lw'!B$9*$D42+'ModelParams Lw'!B$10*'Sound Power'!$F42^'ModelParams Lw'!B$14+'ModelParams Lw'!B$11*LN('Sound Power'!G42)+'ModelParams Lw'!B$12*'Sound Power'!$D42*'Sound Power'!$F42+'ModelParams Lw'!B$13*'Sound Power'!$D42*LN('Sound Power'!G42))</f>
        <v>#DIV/0!</v>
      </c>
      <c r="P42" s="26" t="e">
        <f>('ModelParams Lw'!C$4*LN('Sound Power'!H42)/(1+EXP(-('Sound Power'!$D42*1000+'ModelParams Lw'!C$6)/'ModelParams Lw'!C$7))+'ModelParams Lw'!C$5)*LN('Sound Power'!$B42)-('ModelParams Lw'!C$8+'ModelParams Lw'!C$9*$D42+'ModelParams Lw'!C$10*'Sound Power'!$F42^'ModelParams Lw'!C$14+'ModelParams Lw'!C$11*LN('Sound Power'!H42)+'ModelParams Lw'!C$12*'Sound Power'!$D42*'Sound Power'!$F42+'ModelParams Lw'!C$13*'Sound Power'!$D42*LN('Sound Power'!H42))</f>
        <v>#DIV/0!</v>
      </c>
      <c r="Q42" s="26" t="e">
        <f>('ModelParams Lw'!D$4*LN('Sound Power'!I42)/(1+EXP(-('Sound Power'!$D42*1000+'ModelParams Lw'!D$6)/'ModelParams Lw'!D$7))+'ModelParams Lw'!D$5)*LN('Sound Power'!$B42)-('ModelParams Lw'!D$8+'ModelParams Lw'!D$9*$D42+'ModelParams Lw'!D$10*'Sound Power'!$F42^'ModelParams Lw'!D$14+'ModelParams Lw'!D$11*LN('Sound Power'!I42)+'ModelParams Lw'!D$12*'Sound Power'!$D42*'Sound Power'!$F42+'ModelParams Lw'!D$13*'Sound Power'!$D42*LN('Sound Power'!I42))</f>
        <v>#DIV/0!</v>
      </c>
      <c r="R42" s="26" t="e">
        <f>('ModelParams Lw'!E$4*LN('Sound Power'!J42)/(1+EXP(-('Sound Power'!$D42*1000+'ModelParams Lw'!E$6)/'ModelParams Lw'!E$7))+'ModelParams Lw'!E$5)*LN('Sound Power'!$B42)-('ModelParams Lw'!E$8+'ModelParams Lw'!E$9*$D42+'ModelParams Lw'!E$10*'Sound Power'!$F42^'ModelParams Lw'!E$14+'ModelParams Lw'!E$11*LN('Sound Power'!J42)+'ModelParams Lw'!E$12*'Sound Power'!$D42*'Sound Power'!$F42+'ModelParams Lw'!E$13*'Sound Power'!$D42*LN('Sound Power'!J42))</f>
        <v>#DIV/0!</v>
      </c>
      <c r="S42" s="26" t="e">
        <f>('ModelParams Lw'!F$4*LN('Sound Power'!K42)/(1+EXP(-('Sound Power'!$D42*1000+'ModelParams Lw'!F$6)/'ModelParams Lw'!F$7))+'ModelParams Lw'!F$5)*LN('Sound Power'!$B42)-('ModelParams Lw'!F$8+'ModelParams Lw'!F$9*$D42+'ModelParams Lw'!F$10*'Sound Power'!$F42^'ModelParams Lw'!F$14+'ModelParams Lw'!F$11*LN('Sound Power'!K42)+'ModelParams Lw'!F$12*'Sound Power'!$D42*'Sound Power'!$F42+'ModelParams Lw'!F$13*'Sound Power'!$D42*LN('Sound Power'!K42))</f>
        <v>#DIV/0!</v>
      </c>
      <c r="T42" s="26" t="e">
        <f>('ModelParams Lw'!G$4*LN('Sound Power'!L42)/(1+EXP(-('Sound Power'!$D42*1000+'ModelParams Lw'!G$6)/'ModelParams Lw'!G$7))+'ModelParams Lw'!G$5)*LN('Sound Power'!$B42)-('ModelParams Lw'!G$8+'ModelParams Lw'!G$9*$D42+'ModelParams Lw'!G$10*'Sound Power'!$F42^'ModelParams Lw'!G$14+'ModelParams Lw'!G$11*LN('Sound Power'!L42)+'ModelParams Lw'!G$12*'Sound Power'!$D42*'Sound Power'!$F42+'ModelParams Lw'!G$13*'Sound Power'!$D42*LN('Sound Power'!L42))</f>
        <v>#DIV/0!</v>
      </c>
      <c r="U42" s="26" t="e">
        <f>('ModelParams Lw'!H$4*LN('Sound Power'!M42)/(1+EXP(-('Sound Power'!$D42*1000+'ModelParams Lw'!H$6)/'ModelParams Lw'!H$7))+'ModelParams Lw'!H$5)*LN('Sound Power'!$B42)-('ModelParams Lw'!H$8+'ModelParams Lw'!H$9*$D42+'ModelParams Lw'!H$10*'Sound Power'!$F42^'ModelParams Lw'!H$14+'ModelParams Lw'!H$11*LN('Sound Power'!M42)+'ModelParams Lw'!H$12*'Sound Power'!$D42*'Sound Power'!$F42+'ModelParams Lw'!H$13*'Sound Power'!$D42*LN('Sound Power'!M42))</f>
        <v>#DIV/0!</v>
      </c>
      <c r="V42" s="26" t="e">
        <f>('ModelParams Lw'!I$4*LN('Sound Power'!N42)/(1+EXP(-('Sound Power'!$D42*1000+'ModelParams Lw'!I$6)/'ModelParams Lw'!I$7))+'ModelParams Lw'!I$5)*LN('Sound Power'!$B42)-('ModelParams Lw'!I$8+'ModelParams Lw'!I$9*$D42+'ModelParams Lw'!I$10*'Sound Power'!$F42^'ModelParams Lw'!I$14+'ModelParams Lw'!I$11*LN('Sound Power'!N42)+'ModelParams Lw'!I$12*'Sound Power'!$D42*'Sound Power'!$F42+'ModelParams Lw'!I$13*'Sound Power'!$D42*LN('Sound Power'!N42))</f>
        <v>#DIV/0!</v>
      </c>
      <c r="W42" s="26" t="e">
        <f>10*LOG10(IF(O42="",0,POWER(10,((O42+'ModelParams Lw'!$O$4)/10))) +IF(P42="",0,POWER(10,((P42+'ModelParams Lw'!$P$4)/10))) +IF(Q42="",0,POWER(10,((Q42+'ModelParams Lw'!$Q$4)/10))) +IF(R42="",0,POWER(10,((R42+'ModelParams Lw'!$R$4)/10))) +IF(S42="",0,POWER(10,((S42+'ModelParams Lw'!$S$4)/10))) +IF(T42="",0,POWER(10,((T42+'ModelParams Lw'!$T$4)/10))) +IF(U42="",0,POWER(10,((U42+'ModelParams Lw'!$U$4)/10)))+IF(V42="",0,POWER(10,((V42+'ModelParams Lw'!$V$4)/10))))</f>
        <v>#DIV/0!</v>
      </c>
      <c r="X42" s="26" t="e">
        <f t="shared" si="27"/>
        <v>#DIV/0!</v>
      </c>
      <c r="Y42" s="26" t="e">
        <f>(O42-'ModelParams Lw'!O$10)/'ModelParams Lw'!O$11</f>
        <v>#DIV/0!</v>
      </c>
      <c r="Z42" s="26" t="e">
        <f>(P42-'ModelParams Lw'!P$10)/'ModelParams Lw'!P$11</f>
        <v>#DIV/0!</v>
      </c>
      <c r="AA42" s="26" t="e">
        <f>(Q42-'ModelParams Lw'!Q$10)/'ModelParams Lw'!Q$11</f>
        <v>#DIV/0!</v>
      </c>
      <c r="AB42" s="26" t="e">
        <f>(R42-'ModelParams Lw'!R$10)/'ModelParams Lw'!R$11</f>
        <v>#DIV/0!</v>
      </c>
      <c r="AC42" s="26" t="e">
        <f>(S42-'ModelParams Lw'!S$10)/'ModelParams Lw'!S$11</f>
        <v>#DIV/0!</v>
      </c>
      <c r="AD42" s="26" t="e">
        <f>(T42-'ModelParams Lw'!T$10)/'ModelParams Lw'!T$11</f>
        <v>#DIV/0!</v>
      </c>
      <c r="AE42" s="26" t="e">
        <f>(U42-'ModelParams Lw'!U$10)/'ModelParams Lw'!U$11</f>
        <v>#DIV/0!</v>
      </c>
      <c r="AF42" s="26" t="e">
        <f>(V42-'ModelParams Lw'!V$10)/'ModelParams Lw'!V$11</f>
        <v>#DIV/0!</v>
      </c>
      <c r="AG42" s="26" t="e">
        <f t="shared" si="28"/>
        <v>#REF!</v>
      </c>
      <c r="AH42" s="26" t="e">
        <f>VLOOKUP(D42*1000,'ModelParams Lw'!$A$38:$D$58,4)</f>
        <v>#N/A</v>
      </c>
      <c r="AI42" s="56" t="e">
        <f>VLOOKUP(D42*1000,'ModelParams Lw'!$A$38:$D$58,2)</f>
        <v>#N/A</v>
      </c>
      <c r="AJ42" s="46" t="e">
        <f t="shared" si="29"/>
        <v>#REF!</v>
      </c>
      <c r="AK42" s="26" t="e">
        <f t="shared" si="30"/>
        <v>#VALUE!</v>
      </c>
      <c r="AL42" s="26" t="e">
        <f>IF($AI42=100,'ModelParams Lw'!R$35*'Sound Power'!$AH42^2+'ModelParams Lw'!R$36*'Sound Power'!$AH42+'ModelParams Lw'!R$37,IF($AI42=150,'ModelParams Lw'!R$38*'Sound Power'!$AH42^2+'ModelParams Lw'!R$39*'Sound Power'!$AH42+'ModelParams Lw'!R$40,'ModelParams Lw'!R$41*'Sound Power'!$AH42^2+'ModelParams Lw'!R$42*'Sound Power'!$AH42+'ModelParams Lw'!R$43))</f>
        <v>#N/A</v>
      </c>
      <c r="AM42" s="26" t="e">
        <f>IF($AI42=100,'ModelParams Lw'!S$35*'Sound Power'!$AH42^2+'ModelParams Lw'!S$36*'Sound Power'!$AH42+'ModelParams Lw'!S$37,IF($AI42=150,'ModelParams Lw'!S$38*'Sound Power'!$AH42^2+'ModelParams Lw'!S$39*'Sound Power'!$AH42+'ModelParams Lw'!S$40,'ModelParams Lw'!S$41*'Sound Power'!$AH42^2+'ModelParams Lw'!S$42*'Sound Power'!$AH42+'ModelParams Lw'!S$43))</f>
        <v>#N/A</v>
      </c>
      <c r="AN42" s="26" t="e">
        <f>IF($AI42=100,'ModelParams Lw'!T$35*'Sound Power'!$AH42^2+'ModelParams Lw'!T$36*'Sound Power'!$AH42+'ModelParams Lw'!T$37,IF($AI42=150,'ModelParams Lw'!T$38*'Sound Power'!$AH42^2+'ModelParams Lw'!T$39*'Sound Power'!$AH42+'ModelParams Lw'!T$40,'ModelParams Lw'!T$41*'Sound Power'!$AH42^2+'ModelParams Lw'!T$42*'Sound Power'!$AH42+'ModelParams Lw'!T$43))</f>
        <v>#N/A</v>
      </c>
      <c r="AO42" s="26" t="e">
        <f>IF($AI42=100,'ModelParams Lw'!U$35*'Sound Power'!$AH42^2+'ModelParams Lw'!U$36*'Sound Power'!$AH42+'ModelParams Lw'!U$37,IF($AI42=150,'ModelParams Lw'!U$38*'Sound Power'!$AH42^2+'ModelParams Lw'!U$39*'Sound Power'!$AH42+'ModelParams Lw'!U$40,'ModelParams Lw'!U$41*'Sound Power'!$AH42^2+'ModelParams Lw'!U$42*'Sound Power'!$AH42+'ModelParams Lw'!U$43))</f>
        <v>#N/A</v>
      </c>
      <c r="AP42" s="26" t="e">
        <f>IF($AI42=100,'ModelParams Lw'!V$35*'Sound Power'!$AH42^2+'ModelParams Lw'!V$36*'Sound Power'!$AH42+'ModelParams Lw'!V$37,IF($AI42=150,'ModelParams Lw'!V$38*'Sound Power'!$AH42^2+'ModelParams Lw'!V$39*'Sound Power'!$AH42+'ModelParams Lw'!V$40,'ModelParams Lw'!V$41*'Sound Power'!$AH42^2+'ModelParams Lw'!V$42*'Sound Power'!$AH42+'ModelParams Lw'!V$43))</f>
        <v>#N/A</v>
      </c>
      <c r="AQ42" s="26" t="e">
        <f>IF($AI42=100,'ModelParams Lw'!W$35*'Sound Power'!$AH42^2+'ModelParams Lw'!W$36*'Sound Power'!$AH42+'ModelParams Lw'!W$37,IF($AI42=150,'ModelParams Lw'!W$38*'Sound Power'!$AH42^2+'ModelParams Lw'!W$39*'Sound Power'!$AH42+'ModelParams Lw'!W$40,'ModelParams Lw'!W$41*'Sound Power'!$AH42^2+'ModelParams Lw'!W$42*'Sound Power'!$AH42+'ModelParams Lw'!W$43))</f>
        <v>#N/A</v>
      </c>
      <c r="AR42" s="26" t="e">
        <f t="shared" si="31"/>
        <v>#VALUE!</v>
      </c>
      <c r="AS42" s="26" t="e">
        <f>IF(26.83*LN($AJ42)-11.791-'ModelParams Lw'!B$35&lt;0,0,26.83*LN($AJ42)-11.791-'ModelParams Lw'!B$35)</f>
        <v>#REF!</v>
      </c>
      <c r="AT42" s="26" t="e">
        <f>IF(26.83*LN($AJ42)-11.791-'ModelParams Lw'!C$35&lt;0,0,26.83*LN($AJ42)-11.791-'ModelParams Lw'!C$35)</f>
        <v>#REF!</v>
      </c>
      <c r="AU42" s="26" t="e">
        <f>IF(26.83*LN($AJ42)-11.791-'ModelParams Lw'!D$35&lt;0,0,26.83*LN($AJ42)-11.791-'ModelParams Lw'!D$35)</f>
        <v>#REF!</v>
      </c>
      <c r="AV42" s="26" t="e">
        <f>IF(26.83*LN($AJ42)-11.791-'ModelParams Lw'!E$35&lt;0,0,26.83*LN($AJ42)-11.791-'ModelParams Lw'!E$35)</f>
        <v>#REF!</v>
      </c>
      <c r="AW42" s="26" t="e">
        <f>IF(26.83*LN($AJ42)-11.791-'ModelParams Lw'!F$35&lt;0,0,26.83*LN($AJ42)-11.791-'ModelParams Lw'!F$35)</f>
        <v>#REF!</v>
      </c>
      <c r="AX42" s="26" t="e">
        <f>IF(26.83*LN($AJ42)-11.791-'ModelParams Lw'!G$35&lt;0,0,26.83*LN($AJ42)-11.791-'ModelParams Lw'!G$35)</f>
        <v>#REF!</v>
      </c>
      <c r="AY42" s="26" t="e">
        <f>IF(26.83*LN($AJ42)-11.791-'ModelParams Lw'!H$35&lt;0,0,26.83*LN($AJ42)-11.791-'ModelParams Lw'!H$35)</f>
        <v>#REF!</v>
      </c>
      <c r="AZ42" s="26" t="e">
        <f>IF(26.83*LN($AJ42)-11.791-'ModelParams Lw'!I$35&lt;0,0,26.83*LN($AJ42)-11.791-'ModelParams Lw'!I$35)</f>
        <v>#REF!</v>
      </c>
      <c r="BA42" s="26" t="e">
        <f t="shared" si="9"/>
        <v>#DIV/0!</v>
      </c>
      <c r="BB42" s="26" t="e">
        <f t="shared" si="10"/>
        <v>#DIV/0!</v>
      </c>
      <c r="BC42" s="26" t="e">
        <f t="shared" si="11"/>
        <v>#DIV/0!</v>
      </c>
      <c r="BD42" s="26" t="e">
        <f t="shared" si="12"/>
        <v>#DIV/0!</v>
      </c>
      <c r="BE42" s="26" t="e">
        <f t="shared" si="13"/>
        <v>#DIV/0!</v>
      </c>
      <c r="BF42" s="26" t="e">
        <f t="shared" si="14"/>
        <v>#DIV/0!</v>
      </c>
      <c r="BG42" s="26" t="e">
        <f t="shared" si="15"/>
        <v>#DIV/0!</v>
      </c>
      <c r="BH42" s="26" t="e">
        <f t="shared" si="16"/>
        <v>#DIV/0!</v>
      </c>
      <c r="BI42" s="26" t="e">
        <f>10*LOG10(IF(BA42="",0,POWER(10,((BA42+'ModelParams Lw'!$O$4)/10))) +IF(BB42="",0,POWER(10,((BB42+'ModelParams Lw'!$P$4)/10))) +IF(BC42="",0,POWER(10,((BC42+'ModelParams Lw'!$Q$4)/10))) +IF(BD42="",0,POWER(10,((BD42+'ModelParams Lw'!$R$4)/10))) +IF(BE42="",0,POWER(10,((BE42+'ModelParams Lw'!$S$4)/10))) +IF(BF42="",0,POWER(10,((BF42+'ModelParams Lw'!$T$4)/10))) +IF(BG42="",0,POWER(10,((BG42+'ModelParams Lw'!$U$4)/10)))+IF(BH42="",0,POWER(10,((BH42+'ModelParams Lw'!$V$4)/10))))</f>
        <v>#DIV/0!</v>
      </c>
      <c r="BJ42" s="26" t="e">
        <f t="shared" si="32"/>
        <v>#DIV/0!</v>
      </c>
      <c r="BK42" s="26" t="e">
        <f>(BA42-'ModelParams Lw'!O$10)/'ModelParams Lw'!O$11</f>
        <v>#DIV/0!</v>
      </c>
      <c r="BL42" s="26" t="e">
        <f>(BB42-'ModelParams Lw'!P$10)/'ModelParams Lw'!P$11</f>
        <v>#DIV/0!</v>
      </c>
      <c r="BM42" s="26" t="e">
        <f>(BC42-'ModelParams Lw'!Q$10)/'ModelParams Lw'!Q$11</f>
        <v>#DIV/0!</v>
      </c>
      <c r="BN42" s="26" t="e">
        <f>(BD42-'ModelParams Lw'!R$10)/'ModelParams Lw'!R$11</f>
        <v>#DIV/0!</v>
      </c>
      <c r="BO42" s="26" t="e">
        <f>(BE42-'ModelParams Lw'!S$10)/'ModelParams Lw'!S$11</f>
        <v>#DIV/0!</v>
      </c>
      <c r="BP42" s="26" t="e">
        <f>(BF42-'ModelParams Lw'!T$10)/'ModelParams Lw'!T$11</f>
        <v>#DIV/0!</v>
      </c>
      <c r="BQ42" s="26" t="e">
        <f>(BG42-'ModelParams Lw'!U$10)/'ModelParams Lw'!U$11</f>
        <v>#DIV/0!</v>
      </c>
      <c r="BR42" s="26" t="e">
        <f>(BH42-'ModelParams Lw'!V$10)/'ModelParams Lw'!V$11</f>
        <v>#DIV/0!</v>
      </c>
      <c r="BS42" s="23" t="e">
        <f>IF(Calcul!$E46="SW",DEGREES(ACOS(1-(1/'ModelParams Lw'!C$25*SQRT(0.5*1.2/'Sound Power'!$C42)*('Sound Power'!$B42/3600)/('Sound Power'!$D42)/('Sound Power'!$F42)))),DEGREES(ACOS(1-(1/'ModelParams Lw'!C$29*SQRT(0.5*1.2/'Sound Power'!$C42)*('Sound Power'!$B42/3600)/('Sound Power'!$D42)/('Sound Power'!$F42)))))</f>
        <v>#DIV/0!</v>
      </c>
      <c r="BT42" s="23" t="e">
        <f>IF(Calcul!$E46="SW",DEGREES(ACOS(1-(1/'ModelParams Lw'!D$25*SQRT(0.5*1.2/'Sound Power'!$C42)*('Sound Power'!$B42/3600)/('Sound Power'!$D42)/('Sound Power'!$F42)))),DEGREES(ACOS(1-(1/'ModelParams Lw'!D$29*SQRT(0.5*1.2/'Sound Power'!$C42)*('Sound Power'!$B42/3600)/('Sound Power'!$D42)/('Sound Power'!$F42)))))</f>
        <v>#DIV/0!</v>
      </c>
      <c r="BU42" s="23" t="e">
        <f>IF(Calcul!$E46="SW",DEGREES(ACOS(1-(1/'ModelParams Lw'!E$25*SQRT(0.5*1.2/'Sound Power'!$C42)*('Sound Power'!$B42/3600)/('Sound Power'!$D42)/('Sound Power'!$F42)))),DEGREES(ACOS(1-(1/'ModelParams Lw'!E$29*SQRT(0.5*1.2/'Sound Power'!$C42)*('Sound Power'!$B42/3600)/('Sound Power'!$D42)/('Sound Power'!$F42)))))</f>
        <v>#DIV/0!</v>
      </c>
      <c r="BV42" s="23" t="e">
        <f>IF(Calcul!$E46="SW",DEGREES(ACOS(1-(1/'ModelParams Lw'!F$25*SQRT(0.5*1.2/'Sound Power'!$C42)*('Sound Power'!$B42/3600)/('Sound Power'!$D42)/('Sound Power'!$F42)))),DEGREES(ACOS(1-(1/'ModelParams Lw'!F$29*SQRT(0.5*1.2/'Sound Power'!$C42)*('Sound Power'!$B42/3600)/('Sound Power'!$D42)/('Sound Power'!$F42)))))</f>
        <v>#DIV/0!</v>
      </c>
      <c r="BW42" s="23" t="e">
        <f>IF(Calcul!$E46="SW",DEGREES(ACOS(1-(1/'ModelParams Lw'!G$25*SQRT(0.5*1.2/'Sound Power'!$C42)*('Sound Power'!$B42/3600)/('Sound Power'!$D42)/('Sound Power'!$F42)))),DEGREES(ACOS(1-(1/'ModelParams Lw'!G$29*SQRT(0.5*1.2/'Sound Power'!$C42)*('Sound Power'!$B42/3600)/('Sound Power'!$D42)/('Sound Power'!$F42)))))</f>
        <v>#DIV/0!</v>
      </c>
      <c r="BX42" s="23" t="e">
        <f>IF(Calcul!$E46="SW",DEGREES(ACOS(1-(1/'ModelParams Lw'!H$25*SQRT(0.5*1.2/'Sound Power'!$C42)*('Sound Power'!$B42/3600)/('Sound Power'!$D42)/('Sound Power'!$F42)))),DEGREES(ACOS(1-(1/'ModelParams Lw'!H$29*SQRT(0.5*1.2/'Sound Power'!$C42)*('Sound Power'!$B42/3600)/('Sound Power'!$D42)/('Sound Power'!$F42)))))</f>
        <v>#DIV/0!</v>
      </c>
      <c r="BY42" s="23" t="e">
        <f>IF(Calcul!$E46="SW",DEGREES(ACOS(1-(1/'ModelParams Lw'!I$25*SQRT(0.5*1.2/'Sound Power'!$C42)*('Sound Power'!$B42/3600)/('Sound Power'!$D42)/('Sound Power'!$F42)))),DEGREES(ACOS(1-(1/'ModelParams Lw'!I$29*SQRT(0.5*1.2/'Sound Power'!$C42)*('Sound Power'!$B42/3600)/('Sound Power'!$D42)/('Sound Power'!$F42)))))</f>
        <v>#DIV/0!</v>
      </c>
      <c r="BZ42" s="23" t="e">
        <f>IF(Calcul!$E46="SW",DEGREES(ACOS(1-(1/'ModelParams Lw'!J$25*SQRT(0.5*1.2/'Sound Power'!$C42)*('Sound Power'!$B42/3600)/('Sound Power'!$D42)/('Sound Power'!$F42)))),DEGREES(ACOS(1-(1/'ModelParams Lw'!J$29*SQRT(0.5*1.2/'Sound Power'!$C42)*('Sound Power'!$B42/3600)/('Sound Power'!$D42)/('Sound Power'!$F42)))))</f>
        <v>#DIV/0!</v>
      </c>
      <c r="CA42" s="26" t="e">
        <f>IF(Calcul!$E46="SW",'ModelParams Lw'!C$22+'ModelParams Lw'!C$23*LOG('Sound Power'!$D42/'Sound Power'!$E42)+'ModelParams Lw'!C$24*LN('Sound Power'!BS42),IF('ModelParams Lw'!C$26+'ModelParams Lw'!C$27*LOG('Sound Power'!$D42/'Sound Power'!$E42)+'ModelParams Lw'!C$28*LN('Sound Power'!BS42)&lt;'ModelParams Lw'!C$22+'ModelParams Lw'!C$23*LOG('Sound Power'!$D42/'Sound Power'!$E42)+'ModelParams Lw'!C$24*LN('Sound Power'!BS42),'ModelParams Lw'!C$22+'ModelParams Lw'!C$23*LOG('Sound Power'!$D42/'Sound Power'!$E42)+'ModelParams Lw'!C$24*LN('Sound Power'!BS42),'ModelParams Lw'!C$26+'ModelParams Lw'!C$27*LOG('Sound Power'!$D42/'Sound Power'!$E42)+'ModelParams Lw'!C$28*LN('Sound Power'!BS42)))</f>
        <v>#DIV/0!</v>
      </c>
      <c r="CB42" s="26" t="e">
        <f>IF(Calcul!$E46="SW",'ModelParams Lw'!D$22+'ModelParams Lw'!D$23*LOG('Sound Power'!$D42/'Sound Power'!$E42)+'ModelParams Lw'!D$24*LN('Sound Power'!BT42),IF('ModelParams Lw'!D$26+'ModelParams Lw'!D$27*LOG('Sound Power'!$D42/'Sound Power'!$E42)+'ModelParams Lw'!D$28*LN('Sound Power'!BT42)&lt;'ModelParams Lw'!D$22+'ModelParams Lw'!D$23*LOG('Sound Power'!$D42/'Sound Power'!$E42)+'ModelParams Lw'!D$24*LN('Sound Power'!BT42),'ModelParams Lw'!D$22+'ModelParams Lw'!D$23*LOG('Sound Power'!$D42/'Sound Power'!$E42)+'ModelParams Lw'!D$24*LN('Sound Power'!BT42),'ModelParams Lw'!D$26+'ModelParams Lw'!D$27*LOG('Sound Power'!$D42/'Sound Power'!$E42)+'ModelParams Lw'!D$28*LN('Sound Power'!BT42)))</f>
        <v>#DIV/0!</v>
      </c>
      <c r="CC42" s="26" t="e">
        <f>IF(Calcul!$E46="SW",'ModelParams Lw'!E$22+'ModelParams Lw'!E$23*LOG('Sound Power'!$D42/'Sound Power'!$E42)+'ModelParams Lw'!E$24*LN('Sound Power'!BU42),IF('ModelParams Lw'!E$26+'ModelParams Lw'!E$27*LOG('Sound Power'!$D42/'Sound Power'!$E42)+'ModelParams Lw'!E$28*LN('Sound Power'!BU42)&lt;'ModelParams Lw'!E$22+'ModelParams Lw'!E$23*LOG('Sound Power'!$D42/'Sound Power'!$E42)+'ModelParams Lw'!E$24*LN('Sound Power'!BU42),'ModelParams Lw'!E$22+'ModelParams Lw'!E$23*LOG('Sound Power'!$D42/'Sound Power'!$E42)+'ModelParams Lw'!E$24*LN('Sound Power'!BU42),'ModelParams Lw'!E$26+'ModelParams Lw'!E$27*LOG('Sound Power'!$D42/'Sound Power'!$E42)+'ModelParams Lw'!E$28*LN('Sound Power'!BU42)))</f>
        <v>#DIV/0!</v>
      </c>
      <c r="CD42" s="26" t="e">
        <f>IF(Calcul!$E46="SW",'ModelParams Lw'!F$22+'ModelParams Lw'!F$23*LOG('Sound Power'!$D42/'Sound Power'!$E42)+'ModelParams Lw'!F$24*LN('Sound Power'!BV42),IF('ModelParams Lw'!F$26+'ModelParams Lw'!F$27*LOG('Sound Power'!$D42/'Sound Power'!$E42)+'ModelParams Lw'!F$28*LN('Sound Power'!BV42)&lt;'ModelParams Lw'!F$22+'ModelParams Lw'!F$23*LOG('Sound Power'!$D42/'Sound Power'!$E42)+'ModelParams Lw'!F$24*LN('Sound Power'!BV42),'ModelParams Lw'!F$22+'ModelParams Lw'!F$23*LOG('Sound Power'!$D42/'Sound Power'!$E42)+'ModelParams Lw'!F$24*LN('Sound Power'!BV42),'ModelParams Lw'!F$26+'ModelParams Lw'!F$27*LOG('Sound Power'!$D42/'Sound Power'!$E42)+'ModelParams Lw'!F$28*LN('Sound Power'!BV42)))</f>
        <v>#DIV/0!</v>
      </c>
      <c r="CE42" s="26" t="e">
        <f>IF(Calcul!$E46="SW",'ModelParams Lw'!G$22+'ModelParams Lw'!G$23*LOG('Sound Power'!$D42/'Sound Power'!$E42)+'ModelParams Lw'!G$24*LN('Sound Power'!BW42),IF('ModelParams Lw'!G$26+'ModelParams Lw'!G$27*LOG('Sound Power'!$D42/'Sound Power'!$E42)+'ModelParams Lw'!G$28*LN('Sound Power'!BW42)&lt;'ModelParams Lw'!G$22+'ModelParams Lw'!G$23*LOG('Sound Power'!$D42/'Sound Power'!$E42)+'ModelParams Lw'!G$24*LN('Sound Power'!BW42),'ModelParams Lw'!G$22+'ModelParams Lw'!G$23*LOG('Sound Power'!$D42/'Sound Power'!$E42)+'ModelParams Lw'!G$24*LN('Sound Power'!BW42),'ModelParams Lw'!G$26+'ModelParams Lw'!G$27*LOG('Sound Power'!$D42/'Sound Power'!$E42)+'ModelParams Lw'!G$28*LN('Sound Power'!BW42)))</f>
        <v>#DIV/0!</v>
      </c>
      <c r="CF42" s="26" t="e">
        <f>IF(Calcul!$E46="SW",'ModelParams Lw'!H$22+'ModelParams Lw'!H$23*LOG('Sound Power'!$D42/'Sound Power'!$E42)+'ModelParams Lw'!H$24*LN('Sound Power'!BX42),IF('ModelParams Lw'!H$26+'ModelParams Lw'!H$27*LOG('Sound Power'!$D42/'Sound Power'!$E42)+'ModelParams Lw'!H$28*LN('Sound Power'!BX42)&lt;'ModelParams Lw'!H$22+'ModelParams Lw'!H$23*LOG('Sound Power'!$D42/'Sound Power'!$E42)+'ModelParams Lw'!H$24*LN('Sound Power'!BX42),'ModelParams Lw'!H$22+'ModelParams Lw'!H$23*LOG('Sound Power'!$D42/'Sound Power'!$E42)+'ModelParams Lw'!H$24*LN('Sound Power'!BX42),'ModelParams Lw'!H$26+'ModelParams Lw'!H$27*LOG('Sound Power'!$D42/'Sound Power'!$E42)+'ModelParams Lw'!H$28*LN('Sound Power'!BX42)))</f>
        <v>#DIV/0!</v>
      </c>
      <c r="CG42" s="26" t="e">
        <f>IF(Calcul!$E46="SW",'ModelParams Lw'!I$22+'ModelParams Lw'!I$23*LOG('Sound Power'!$D42/'Sound Power'!$E42)+'ModelParams Lw'!I$24*LN('Sound Power'!BY42),IF('ModelParams Lw'!I$26+'ModelParams Lw'!I$27*LOG('Sound Power'!$D42/'Sound Power'!$E42)+'ModelParams Lw'!I$28*LN('Sound Power'!BY42)&lt;'ModelParams Lw'!I$22+'ModelParams Lw'!I$23*LOG('Sound Power'!$D42/'Sound Power'!$E42)+'ModelParams Lw'!I$24*LN('Sound Power'!BY42),'ModelParams Lw'!I$22+'ModelParams Lw'!I$23*LOG('Sound Power'!$D42/'Sound Power'!$E42)+'ModelParams Lw'!I$24*LN('Sound Power'!BY42),'ModelParams Lw'!I$26+'ModelParams Lw'!I$27*LOG('Sound Power'!$D42/'Sound Power'!$E42)+'ModelParams Lw'!I$28*LN('Sound Power'!BY42)))</f>
        <v>#DIV/0!</v>
      </c>
      <c r="CH42" s="26" t="e">
        <f>IF(Calcul!$E46="SW",'ModelParams Lw'!J$22+'ModelParams Lw'!J$23*LOG('Sound Power'!$D42/'Sound Power'!$E42)+'ModelParams Lw'!J$24*LN('Sound Power'!BZ42),IF('ModelParams Lw'!J$26+'ModelParams Lw'!J$27*LOG('Sound Power'!$D42/'Sound Power'!$E42)+'ModelParams Lw'!J$28*LN('Sound Power'!BZ42)&lt;'ModelParams Lw'!J$22+'ModelParams Lw'!J$23*LOG('Sound Power'!$D42/'Sound Power'!$E42)+'ModelParams Lw'!J$24*LN('Sound Power'!BZ42),'ModelParams Lw'!J$22+'ModelParams Lw'!J$23*LOG('Sound Power'!$D42/'Sound Power'!$E42)+'ModelParams Lw'!J$24*LN('Sound Power'!BZ42),'ModelParams Lw'!J$26+'ModelParams Lw'!J$27*LOG('Sound Power'!$D42/'Sound Power'!$E42)+'ModelParams Lw'!J$28*LN('Sound Power'!BZ42)))</f>
        <v>#DIV/0!</v>
      </c>
      <c r="CI42" s="26" t="e">
        <f t="shared" si="33"/>
        <v>#DIV/0!</v>
      </c>
      <c r="CJ42" s="26" t="e">
        <f t="shared" si="34"/>
        <v>#DIV/0!</v>
      </c>
      <c r="CK42" s="26" t="e">
        <f t="shared" si="35"/>
        <v>#DIV/0!</v>
      </c>
      <c r="CL42" s="26" t="e">
        <f t="shared" si="36"/>
        <v>#DIV/0!</v>
      </c>
      <c r="CM42" s="26" t="e">
        <f t="shared" si="37"/>
        <v>#DIV/0!</v>
      </c>
      <c r="CN42" s="26" t="e">
        <f t="shared" si="38"/>
        <v>#DIV/0!</v>
      </c>
      <c r="CO42" s="26" t="e">
        <f t="shared" si="39"/>
        <v>#DIV/0!</v>
      </c>
      <c r="CP42" s="26" t="e">
        <f t="shared" si="40"/>
        <v>#DIV/0!</v>
      </c>
      <c r="CQ42" s="26" t="e">
        <f>10*LOG10(IF(CI42="",0,POWER(10,((CI42+'ModelParams Lw'!$O$4)/10))) +IF(CJ42="",0,POWER(10,((CJ42+'ModelParams Lw'!$P$4)/10))) +IF(CK42="",0,POWER(10,((CK42+'ModelParams Lw'!$Q$4)/10))) +IF(CL42="",0,POWER(10,((CL42+'ModelParams Lw'!$R$4)/10))) +IF(CM42="",0,POWER(10,((CM42+'ModelParams Lw'!$S$4)/10))) +IF(CN42="",0,POWER(10,((CN42+'ModelParams Lw'!$T$4)/10))) +IF(CO42="",0,POWER(10,((CO42+'ModelParams Lw'!$U$4)/10)))+IF(CP42="",0,POWER(10,((CP42+'ModelParams Lw'!$V$4)/10))))</f>
        <v>#DIV/0!</v>
      </c>
      <c r="CR42" s="26" t="e">
        <f t="shared" si="41"/>
        <v>#DIV/0!</v>
      </c>
      <c r="CS42" s="26" t="e">
        <f>(CI42-'ModelParams Lw'!$O$10)/'ModelParams Lw'!$O$11</f>
        <v>#DIV/0!</v>
      </c>
      <c r="CT42" s="26" t="e">
        <f>(CJ42-'ModelParams Lw'!$P$10)/'ModelParams Lw'!$P$11</f>
        <v>#DIV/0!</v>
      </c>
      <c r="CU42" s="26" t="e">
        <f>(CK42-'ModelParams Lw'!$Q$10)/'ModelParams Lw'!$Q$11</f>
        <v>#DIV/0!</v>
      </c>
      <c r="CV42" s="26" t="e">
        <f>(CL42-'ModelParams Lw'!$R$10)/'ModelParams Lw'!$R$11</f>
        <v>#DIV/0!</v>
      </c>
      <c r="CW42" s="26" t="e">
        <f>(CM42-'ModelParams Lw'!$S$10)/'ModelParams Lw'!$S$11</f>
        <v>#DIV/0!</v>
      </c>
      <c r="CX42" s="26" t="e">
        <f>(CN42-'ModelParams Lw'!$T$10)/'ModelParams Lw'!$T$11</f>
        <v>#DIV/0!</v>
      </c>
      <c r="CY42" s="26" t="e">
        <f>(CO42-'ModelParams Lw'!$U$10)/'ModelParams Lw'!$U$11</f>
        <v>#DIV/0!</v>
      </c>
      <c r="CZ42" s="26" t="e">
        <f>(CP42-'ModelParams Lw'!$V$10)/'ModelParams Lw'!$V$11</f>
        <v>#DIV/0!</v>
      </c>
    </row>
    <row r="43" spans="1:104" x14ac:dyDescent="0.2">
      <c r="A43" s="13" t="e">
        <f>Calcul!#REF!</f>
        <v>#REF!</v>
      </c>
      <c r="B43" s="13" t="e">
        <f t="shared" si="2"/>
        <v>#REF!</v>
      </c>
      <c r="C43" s="13" t="e">
        <f>Calcul!#REF!</f>
        <v>#REF!</v>
      </c>
      <c r="D43" s="13" t="e">
        <f>Calcul!#REF!/1000</f>
        <v>#REF!</v>
      </c>
      <c r="E43" s="13" t="e">
        <f>Calcul!#REF!/1000</f>
        <v>#REF!</v>
      </c>
      <c r="F43" s="13" t="e">
        <f t="shared" si="3"/>
        <v>#REF!</v>
      </c>
      <c r="G43" s="23" t="e">
        <f>DEGREES(ACOS(1-(1/'ModelParams Lw'!B$15*SQRT(0.5*1.2/'Sound Power'!$C43)*('Sound Power'!$B43/3600)/('Sound Power'!$D43)/('Sound Power'!$F43))))</f>
        <v>#REF!</v>
      </c>
      <c r="H43" s="23" t="e">
        <f>DEGREES(ACOS(1-(1/'ModelParams Lw'!C$15*SQRT(0.5*1.2/'Sound Power'!$C43)*('Sound Power'!$B43/3600)/('Sound Power'!$D43)/('Sound Power'!$F43))))</f>
        <v>#REF!</v>
      </c>
      <c r="I43" s="23" t="e">
        <f>DEGREES(ACOS(1-(1/'ModelParams Lw'!D$15*SQRT(0.5*1.2/'Sound Power'!$C43)*('Sound Power'!$B43/3600)/('Sound Power'!$D43)/('Sound Power'!$F43))))</f>
        <v>#REF!</v>
      </c>
      <c r="J43" s="23" t="e">
        <f>DEGREES(ACOS(1-(1/'ModelParams Lw'!E$15*SQRT(0.5*1.2/'Sound Power'!$C43)*('Sound Power'!$B43/3600)/('Sound Power'!$D43)/('Sound Power'!$F43))))</f>
        <v>#REF!</v>
      </c>
      <c r="K43" s="23" t="e">
        <f>DEGREES(ACOS(1-(1/'ModelParams Lw'!F$15*SQRT(0.5*1.2/'Sound Power'!$C43)*('Sound Power'!$B43/3600)/('Sound Power'!$D43)/('Sound Power'!$F43))))</f>
        <v>#REF!</v>
      </c>
      <c r="L43" s="23" t="e">
        <f>DEGREES(ACOS(1-(1/'ModelParams Lw'!G$15*SQRT(0.5*1.2/'Sound Power'!$C43)*('Sound Power'!$B43/3600)/('Sound Power'!$D43)/('Sound Power'!$F43))))</f>
        <v>#REF!</v>
      </c>
      <c r="M43" s="23" t="e">
        <f>DEGREES(ACOS(1-(1/'ModelParams Lw'!H$15*SQRT(0.5*1.2/'Sound Power'!$C43)*('Sound Power'!$B43/3600)/('Sound Power'!$D43)/('Sound Power'!$F43))))</f>
        <v>#REF!</v>
      </c>
      <c r="N43" s="23" t="e">
        <f>DEGREES(ACOS(1-(1/'ModelParams Lw'!I$15*SQRT(0.5*1.2/'Sound Power'!$C43)*('Sound Power'!$B43/3600)/('Sound Power'!$D43)/('Sound Power'!$F43))))</f>
        <v>#REF!</v>
      </c>
      <c r="O43" s="26" t="e">
        <f>('ModelParams Lw'!B$4*LN('Sound Power'!G43)/(1+EXP(-('Sound Power'!$D43*1000+'ModelParams Lw'!B$6)/'ModelParams Lw'!B$7))+'ModelParams Lw'!B$5)*LN('Sound Power'!$B43)-('ModelParams Lw'!B$8+'ModelParams Lw'!B$9*$D43+'ModelParams Lw'!B$10*'Sound Power'!$F43^'ModelParams Lw'!B$14+'ModelParams Lw'!B$11*LN('Sound Power'!G43)+'ModelParams Lw'!B$12*'Sound Power'!$D43*'Sound Power'!$F43+'ModelParams Lw'!B$13*'Sound Power'!$D43*LN('Sound Power'!G43))</f>
        <v>#REF!</v>
      </c>
      <c r="P43" s="26" t="e">
        <f>('ModelParams Lw'!C$4*LN('Sound Power'!H43)/(1+EXP(-('Sound Power'!$D43*1000+'ModelParams Lw'!C$6)/'ModelParams Lw'!C$7))+'ModelParams Lw'!C$5)*LN('Sound Power'!$B43)-('ModelParams Lw'!C$8+'ModelParams Lw'!C$9*$D43+'ModelParams Lw'!C$10*'Sound Power'!$F43^'ModelParams Lw'!C$14+'ModelParams Lw'!C$11*LN('Sound Power'!H43)+'ModelParams Lw'!C$12*'Sound Power'!$D43*'Sound Power'!$F43+'ModelParams Lw'!C$13*'Sound Power'!$D43*LN('Sound Power'!H43))</f>
        <v>#REF!</v>
      </c>
      <c r="Q43" s="26" t="e">
        <f>('ModelParams Lw'!D$4*LN('Sound Power'!I43)/(1+EXP(-('Sound Power'!$D43*1000+'ModelParams Lw'!D$6)/'ModelParams Lw'!D$7))+'ModelParams Lw'!D$5)*LN('Sound Power'!$B43)-('ModelParams Lw'!D$8+'ModelParams Lw'!D$9*$D43+'ModelParams Lw'!D$10*'Sound Power'!$F43^'ModelParams Lw'!D$14+'ModelParams Lw'!D$11*LN('Sound Power'!I43)+'ModelParams Lw'!D$12*'Sound Power'!$D43*'Sound Power'!$F43+'ModelParams Lw'!D$13*'Sound Power'!$D43*LN('Sound Power'!I43))</f>
        <v>#REF!</v>
      </c>
      <c r="R43" s="26" t="e">
        <f>('ModelParams Lw'!E$4*LN('Sound Power'!J43)/(1+EXP(-('Sound Power'!$D43*1000+'ModelParams Lw'!E$6)/'ModelParams Lw'!E$7))+'ModelParams Lw'!E$5)*LN('Sound Power'!$B43)-('ModelParams Lw'!E$8+'ModelParams Lw'!E$9*$D43+'ModelParams Lw'!E$10*'Sound Power'!$F43^'ModelParams Lw'!E$14+'ModelParams Lw'!E$11*LN('Sound Power'!J43)+'ModelParams Lw'!E$12*'Sound Power'!$D43*'Sound Power'!$F43+'ModelParams Lw'!E$13*'Sound Power'!$D43*LN('Sound Power'!J43))</f>
        <v>#REF!</v>
      </c>
      <c r="S43" s="26" t="e">
        <f>('ModelParams Lw'!F$4*LN('Sound Power'!K43)/(1+EXP(-('Sound Power'!$D43*1000+'ModelParams Lw'!F$6)/'ModelParams Lw'!F$7))+'ModelParams Lw'!F$5)*LN('Sound Power'!$B43)-('ModelParams Lw'!F$8+'ModelParams Lw'!F$9*$D43+'ModelParams Lw'!F$10*'Sound Power'!$F43^'ModelParams Lw'!F$14+'ModelParams Lw'!F$11*LN('Sound Power'!K43)+'ModelParams Lw'!F$12*'Sound Power'!$D43*'Sound Power'!$F43+'ModelParams Lw'!F$13*'Sound Power'!$D43*LN('Sound Power'!K43))</f>
        <v>#REF!</v>
      </c>
      <c r="T43" s="26" t="e">
        <f>('ModelParams Lw'!G$4*LN('Sound Power'!L43)/(1+EXP(-('Sound Power'!$D43*1000+'ModelParams Lw'!G$6)/'ModelParams Lw'!G$7))+'ModelParams Lw'!G$5)*LN('Sound Power'!$B43)-('ModelParams Lw'!G$8+'ModelParams Lw'!G$9*$D43+'ModelParams Lw'!G$10*'Sound Power'!$F43^'ModelParams Lw'!G$14+'ModelParams Lw'!G$11*LN('Sound Power'!L43)+'ModelParams Lw'!G$12*'Sound Power'!$D43*'Sound Power'!$F43+'ModelParams Lw'!G$13*'Sound Power'!$D43*LN('Sound Power'!L43))</f>
        <v>#REF!</v>
      </c>
      <c r="U43" s="26" t="e">
        <f>('ModelParams Lw'!H$4*LN('Sound Power'!M43)/(1+EXP(-('Sound Power'!$D43*1000+'ModelParams Lw'!H$6)/'ModelParams Lw'!H$7))+'ModelParams Lw'!H$5)*LN('Sound Power'!$B43)-('ModelParams Lw'!H$8+'ModelParams Lw'!H$9*$D43+'ModelParams Lw'!H$10*'Sound Power'!$F43^'ModelParams Lw'!H$14+'ModelParams Lw'!H$11*LN('Sound Power'!M43)+'ModelParams Lw'!H$12*'Sound Power'!$D43*'Sound Power'!$F43+'ModelParams Lw'!H$13*'Sound Power'!$D43*LN('Sound Power'!M43))</f>
        <v>#REF!</v>
      </c>
      <c r="V43" s="26" t="e">
        <f>('ModelParams Lw'!I$4*LN('Sound Power'!N43)/(1+EXP(-('Sound Power'!$D43*1000+'ModelParams Lw'!I$6)/'ModelParams Lw'!I$7))+'ModelParams Lw'!I$5)*LN('Sound Power'!$B43)-('ModelParams Lw'!I$8+'ModelParams Lw'!I$9*$D43+'ModelParams Lw'!I$10*'Sound Power'!$F43^'ModelParams Lw'!I$14+'ModelParams Lw'!I$11*LN('Sound Power'!N43)+'ModelParams Lw'!I$12*'Sound Power'!$D43*'Sound Power'!$F43+'ModelParams Lw'!I$13*'Sound Power'!$D43*LN('Sound Power'!N43))</f>
        <v>#REF!</v>
      </c>
      <c r="W43" s="26" t="e">
        <f>10*LOG10(IF(O43="",0,POWER(10,((O43+'ModelParams Lw'!$O$4)/10))) +IF(P43="",0,POWER(10,((P43+'ModelParams Lw'!$P$4)/10))) +IF(Q43="",0,POWER(10,((Q43+'ModelParams Lw'!$Q$4)/10))) +IF(R43="",0,POWER(10,((R43+'ModelParams Lw'!$R$4)/10))) +IF(S43="",0,POWER(10,((S43+'ModelParams Lw'!$S$4)/10))) +IF(T43="",0,POWER(10,((T43+'ModelParams Lw'!$T$4)/10))) +IF(U43="",0,POWER(10,((U43+'ModelParams Lw'!$U$4)/10)))+IF(V43="",0,POWER(10,((V43+'ModelParams Lw'!$V$4)/10))))</f>
        <v>#REF!</v>
      </c>
      <c r="X43" s="26" t="e">
        <f t="shared" si="27"/>
        <v>#REF!</v>
      </c>
      <c r="Y43" s="26" t="e">
        <f>(O43-'ModelParams Lw'!O$10)/'ModelParams Lw'!O$11</f>
        <v>#REF!</v>
      </c>
      <c r="Z43" s="26" t="e">
        <f>(P43-'ModelParams Lw'!P$10)/'ModelParams Lw'!P$11</f>
        <v>#REF!</v>
      </c>
      <c r="AA43" s="26" t="e">
        <f>(Q43-'ModelParams Lw'!Q$10)/'ModelParams Lw'!Q$11</f>
        <v>#REF!</v>
      </c>
      <c r="AB43" s="26" t="e">
        <f>(R43-'ModelParams Lw'!R$10)/'ModelParams Lw'!R$11</f>
        <v>#REF!</v>
      </c>
      <c r="AC43" s="26" t="e">
        <f>(S43-'ModelParams Lw'!S$10)/'ModelParams Lw'!S$11</f>
        <v>#REF!</v>
      </c>
      <c r="AD43" s="26" t="e">
        <f>(T43-'ModelParams Lw'!T$10)/'ModelParams Lw'!T$11</f>
        <v>#REF!</v>
      </c>
      <c r="AE43" s="26" t="e">
        <f>(U43-'ModelParams Lw'!U$10)/'ModelParams Lw'!U$11</f>
        <v>#REF!</v>
      </c>
      <c r="AF43" s="26" t="e">
        <f>(V43-'ModelParams Lw'!V$10)/'ModelParams Lw'!V$11</f>
        <v>#REF!</v>
      </c>
      <c r="AG43" s="26" t="e">
        <f t="shared" si="28"/>
        <v>#REF!</v>
      </c>
      <c r="AH43" s="26" t="e">
        <f>VLOOKUP(D43*1000,'ModelParams Lw'!$A$38:$D$58,4)</f>
        <v>#REF!</v>
      </c>
      <c r="AI43" s="56" t="e">
        <f>VLOOKUP(D43*1000,'ModelParams Lw'!$A$38:$D$58,2)</f>
        <v>#REF!</v>
      </c>
      <c r="AJ43" s="46" t="e">
        <f t="shared" si="29"/>
        <v>#REF!</v>
      </c>
      <c r="AK43" s="26" t="e">
        <f t="shared" si="30"/>
        <v>#VALUE!</v>
      </c>
      <c r="AL43" s="26" t="e">
        <f>IF($AI43=100,'ModelParams Lw'!R$35*'Sound Power'!$AH43^2+'ModelParams Lw'!R$36*'Sound Power'!$AH43+'ModelParams Lw'!R$37,IF($AI43=150,'ModelParams Lw'!R$38*'Sound Power'!$AH43^2+'ModelParams Lw'!R$39*'Sound Power'!$AH43+'ModelParams Lw'!R$40,'ModelParams Lw'!R$41*'Sound Power'!$AH43^2+'ModelParams Lw'!R$42*'Sound Power'!$AH43+'ModelParams Lw'!R$43))</f>
        <v>#REF!</v>
      </c>
      <c r="AM43" s="26" t="e">
        <f>IF($AI43=100,'ModelParams Lw'!S$35*'Sound Power'!$AH43^2+'ModelParams Lw'!S$36*'Sound Power'!$AH43+'ModelParams Lw'!S$37,IF($AI43=150,'ModelParams Lw'!S$38*'Sound Power'!$AH43^2+'ModelParams Lw'!S$39*'Sound Power'!$AH43+'ModelParams Lw'!S$40,'ModelParams Lw'!S$41*'Sound Power'!$AH43^2+'ModelParams Lw'!S$42*'Sound Power'!$AH43+'ModelParams Lw'!S$43))</f>
        <v>#REF!</v>
      </c>
      <c r="AN43" s="26" t="e">
        <f>IF($AI43=100,'ModelParams Lw'!T$35*'Sound Power'!$AH43^2+'ModelParams Lw'!T$36*'Sound Power'!$AH43+'ModelParams Lw'!T$37,IF($AI43=150,'ModelParams Lw'!T$38*'Sound Power'!$AH43^2+'ModelParams Lw'!T$39*'Sound Power'!$AH43+'ModelParams Lw'!T$40,'ModelParams Lw'!T$41*'Sound Power'!$AH43^2+'ModelParams Lw'!T$42*'Sound Power'!$AH43+'ModelParams Lw'!T$43))</f>
        <v>#REF!</v>
      </c>
      <c r="AO43" s="26" t="e">
        <f>IF($AI43=100,'ModelParams Lw'!U$35*'Sound Power'!$AH43^2+'ModelParams Lw'!U$36*'Sound Power'!$AH43+'ModelParams Lw'!U$37,IF($AI43=150,'ModelParams Lw'!U$38*'Sound Power'!$AH43^2+'ModelParams Lw'!U$39*'Sound Power'!$AH43+'ModelParams Lw'!U$40,'ModelParams Lw'!U$41*'Sound Power'!$AH43^2+'ModelParams Lw'!U$42*'Sound Power'!$AH43+'ModelParams Lw'!U$43))</f>
        <v>#REF!</v>
      </c>
      <c r="AP43" s="26" t="e">
        <f>IF($AI43=100,'ModelParams Lw'!V$35*'Sound Power'!$AH43^2+'ModelParams Lw'!V$36*'Sound Power'!$AH43+'ModelParams Lw'!V$37,IF($AI43=150,'ModelParams Lw'!V$38*'Sound Power'!$AH43^2+'ModelParams Lw'!V$39*'Sound Power'!$AH43+'ModelParams Lw'!V$40,'ModelParams Lw'!V$41*'Sound Power'!$AH43^2+'ModelParams Lw'!V$42*'Sound Power'!$AH43+'ModelParams Lw'!V$43))</f>
        <v>#REF!</v>
      </c>
      <c r="AQ43" s="26" t="e">
        <f>IF($AI43=100,'ModelParams Lw'!W$35*'Sound Power'!$AH43^2+'ModelParams Lw'!W$36*'Sound Power'!$AH43+'ModelParams Lw'!W$37,IF($AI43=150,'ModelParams Lw'!W$38*'Sound Power'!$AH43^2+'ModelParams Lw'!W$39*'Sound Power'!$AH43+'ModelParams Lw'!W$40,'ModelParams Lw'!W$41*'Sound Power'!$AH43^2+'ModelParams Lw'!W$42*'Sound Power'!$AH43+'ModelParams Lw'!W$43))</f>
        <v>#REF!</v>
      </c>
      <c r="AR43" s="26" t="e">
        <f t="shared" si="31"/>
        <v>#VALUE!</v>
      </c>
      <c r="AS43" s="26" t="e">
        <f>IF(26.83*LN($AJ43)-11.791-'ModelParams Lw'!B$35&lt;0,0,26.83*LN($AJ43)-11.791-'ModelParams Lw'!B$35)</f>
        <v>#REF!</v>
      </c>
      <c r="AT43" s="26" t="e">
        <f>IF(26.83*LN($AJ43)-11.791-'ModelParams Lw'!C$35&lt;0,0,26.83*LN($AJ43)-11.791-'ModelParams Lw'!C$35)</f>
        <v>#REF!</v>
      </c>
      <c r="AU43" s="26" t="e">
        <f>IF(26.83*LN($AJ43)-11.791-'ModelParams Lw'!D$35&lt;0,0,26.83*LN($AJ43)-11.791-'ModelParams Lw'!D$35)</f>
        <v>#REF!</v>
      </c>
      <c r="AV43" s="26" t="e">
        <f>IF(26.83*LN($AJ43)-11.791-'ModelParams Lw'!E$35&lt;0,0,26.83*LN($AJ43)-11.791-'ModelParams Lw'!E$35)</f>
        <v>#REF!</v>
      </c>
      <c r="AW43" s="26" t="e">
        <f>IF(26.83*LN($AJ43)-11.791-'ModelParams Lw'!F$35&lt;0,0,26.83*LN($AJ43)-11.791-'ModelParams Lw'!F$35)</f>
        <v>#REF!</v>
      </c>
      <c r="AX43" s="26" t="e">
        <f>IF(26.83*LN($AJ43)-11.791-'ModelParams Lw'!G$35&lt;0,0,26.83*LN($AJ43)-11.791-'ModelParams Lw'!G$35)</f>
        <v>#REF!</v>
      </c>
      <c r="AY43" s="26" t="e">
        <f>IF(26.83*LN($AJ43)-11.791-'ModelParams Lw'!H$35&lt;0,0,26.83*LN($AJ43)-11.791-'ModelParams Lw'!H$35)</f>
        <v>#REF!</v>
      </c>
      <c r="AZ43" s="26" t="e">
        <f>IF(26.83*LN($AJ43)-11.791-'ModelParams Lw'!I$35&lt;0,0,26.83*LN($AJ43)-11.791-'ModelParams Lw'!I$35)</f>
        <v>#REF!</v>
      </c>
      <c r="BA43" s="26" t="e">
        <f t="shared" si="9"/>
        <v>#REF!</v>
      </c>
      <c r="BB43" s="26" t="e">
        <f t="shared" si="10"/>
        <v>#REF!</v>
      </c>
      <c r="BC43" s="26" t="e">
        <f t="shared" si="11"/>
        <v>#REF!</v>
      </c>
      <c r="BD43" s="26" t="e">
        <f t="shared" si="12"/>
        <v>#REF!</v>
      </c>
      <c r="BE43" s="26" t="e">
        <f t="shared" si="13"/>
        <v>#REF!</v>
      </c>
      <c r="BF43" s="26" t="e">
        <f t="shared" si="14"/>
        <v>#REF!</v>
      </c>
      <c r="BG43" s="26" t="e">
        <f t="shared" si="15"/>
        <v>#REF!</v>
      </c>
      <c r="BH43" s="26" t="e">
        <f t="shared" si="16"/>
        <v>#REF!</v>
      </c>
      <c r="BI43" s="26" t="e">
        <f>10*LOG10(IF(BA43="",0,POWER(10,((BA43+'ModelParams Lw'!$O$4)/10))) +IF(BB43="",0,POWER(10,((BB43+'ModelParams Lw'!$P$4)/10))) +IF(BC43="",0,POWER(10,((BC43+'ModelParams Lw'!$Q$4)/10))) +IF(BD43="",0,POWER(10,((BD43+'ModelParams Lw'!$R$4)/10))) +IF(BE43="",0,POWER(10,((BE43+'ModelParams Lw'!$S$4)/10))) +IF(BF43="",0,POWER(10,((BF43+'ModelParams Lw'!$T$4)/10))) +IF(BG43="",0,POWER(10,((BG43+'ModelParams Lw'!$U$4)/10)))+IF(BH43="",0,POWER(10,((BH43+'ModelParams Lw'!$V$4)/10))))</f>
        <v>#REF!</v>
      </c>
      <c r="BJ43" s="26" t="e">
        <f t="shared" si="32"/>
        <v>#REF!</v>
      </c>
      <c r="BK43" s="26" t="e">
        <f>(BA43-'ModelParams Lw'!O$10)/'ModelParams Lw'!O$11</f>
        <v>#REF!</v>
      </c>
      <c r="BL43" s="26" t="e">
        <f>(BB43-'ModelParams Lw'!P$10)/'ModelParams Lw'!P$11</f>
        <v>#REF!</v>
      </c>
      <c r="BM43" s="26" t="e">
        <f>(BC43-'ModelParams Lw'!Q$10)/'ModelParams Lw'!Q$11</f>
        <v>#REF!</v>
      </c>
      <c r="BN43" s="26" t="e">
        <f>(BD43-'ModelParams Lw'!R$10)/'ModelParams Lw'!R$11</f>
        <v>#REF!</v>
      </c>
      <c r="BO43" s="26" t="e">
        <f>(BE43-'ModelParams Lw'!S$10)/'ModelParams Lw'!S$11</f>
        <v>#REF!</v>
      </c>
      <c r="BP43" s="26" t="e">
        <f>(BF43-'ModelParams Lw'!T$10)/'ModelParams Lw'!T$11</f>
        <v>#REF!</v>
      </c>
      <c r="BQ43" s="26" t="e">
        <f>(BG43-'ModelParams Lw'!U$10)/'ModelParams Lw'!U$11</f>
        <v>#REF!</v>
      </c>
      <c r="BR43" s="26" t="e">
        <f>(BH43-'ModelParams Lw'!V$10)/'ModelParams Lw'!V$11</f>
        <v>#REF!</v>
      </c>
      <c r="BS43" s="23" t="e">
        <f>IF(Calcul!#REF!="SW",DEGREES(ACOS(1-(1/'ModelParams Lw'!C$25*SQRT(0.5*1.2/'Sound Power'!$C43)*('Sound Power'!$B43/3600)/('Sound Power'!$D43)/('Sound Power'!$F43)))),DEGREES(ACOS(1-(1/'ModelParams Lw'!C$29*SQRT(0.5*1.2/'Sound Power'!$C43)*('Sound Power'!$B43/3600)/('Sound Power'!$D43)/('Sound Power'!$F43)))))</f>
        <v>#REF!</v>
      </c>
      <c r="BT43" s="23" t="e">
        <f>IF(Calcul!#REF!="SW",DEGREES(ACOS(1-(1/'ModelParams Lw'!D$25*SQRT(0.5*1.2/'Sound Power'!$C43)*('Sound Power'!$B43/3600)/('Sound Power'!$D43)/('Sound Power'!$F43)))),DEGREES(ACOS(1-(1/'ModelParams Lw'!D$29*SQRT(0.5*1.2/'Sound Power'!$C43)*('Sound Power'!$B43/3600)/('Sound Power'!$D43)/('Sound Power'!$F43)))))</f>
        <v>#REF!</v>
      </c>
      <c r="BU43" s="23" t="e">
        <f>IF(Calcul!#REF!="SW",DEGREES(ACOS(1-(1/'ModelParams Lw'!E$25*SQRT(0.5*1.2/'Sound Power'!$C43)*('Sound Power'!$B43/3600)/('Sound Power'!$D43)/('Sound Power'!$F43)))),DEGREES(ACOS(1-(1/'ModelParams Lw'!E$29*SQRT(0.5*1.2/'Sound Power'!$C43)*('Sound Power'!$B43/3600)/('Sound Power'!$D43)/('Sound Power'!$F43)))))</f>
        <v>#REF!</v>
      </c>
      <c r="BV43" s="23" t="e">
        <f>IF(Calcul!#REF!="SW",DEGREES(ACOS(1-(1/'ModelParams Lw'!F$25*SQRT(0.5*1.2/'Sound Power'!$C43)*('Sound Power'!$B43/3600)/('Sound Power'!$D43)/('Sound Power'!$F43)))),DEGREES(ACOS(1-(1/'ModelParams Lw'!F$29*SQRT(0.5*1.2/'Sound Power'!$C43)*('Sound Power'!$B43/3600)/('Sound Power'!$D43)/('Sound Power'!$F43)))))</f>
        <v>#REF!</v>
      </c>
      <c r="BW43" s="23" t="e">
        <f>IF(Calcul!#REF!="SW",DEGREES(ACOS(1-(1/'ModelParams Lw'!G$25*SQRT(0.5*1.2/'Sound Power'!$C43)*('Sound Power'!$B43/3600)/('Sound Power'!$D43)/('Sound Power'!$F43)))),DEGREES(ACOS(1-(1/'ModelParams Lw'!G$29*SQRT(0.5*1.2/'Sound Power'!$C43)*('Sound Power'!$B43/3600)/('Sound Power'!$D43)/('Sound Power'!$F43)))))</f>
        <v>#REF!</v>
      </c>
      <c r="BX43" s="23" t="e">
        <f>IF(Calcul!#REF!="SW",DEGREES(ACOS(1-(1/'ModelParams Lw'!H$25*SQRT(0.5*1.2/'Sound Power'!$C43)*('Sound Power'!$B43/3600)/('Sound Power'!$D43)/('Sound Power'!$F43)))),DEGREES(ACOS(1-(1/'ModelParams Lw'!H$29*SQRT(0.5*1.2/'Sound Power'!$C43)*('Sound Power'!$B43/3600)/('Sound Power'!$D43)/('Sound Power'!$F43)))))</f>
        <v>#REF!</v>
      </c>
      <c r="BY43" s="23" t="e">
        <f>IF(Calcul!#REF!="SW",DEGREES(ACOS(1-(1/'ModelParams Lw'!I$25*SQRT(0.5*1.2/'Sound Power'!$C43)*('Sound Power'!$B43/3600)/('Sound Power'!$D43)/('Sound Power'!$F43)))),DEGREES(ACOS(1-(1/'ModelParams Lw'!I$29*SQRT(0.5*1.2/'Sound Power'!$C43)*('Sound Power'!$B43/3600)/('Sound Power'!$D43)/('Sound Power'!$F43)))))</f>
        <v>#REF!</v>
      </c>
      <c r="BZ43" s="23" t="e">
        <f>IF(Calcul!#REF!="SW",DEGREES(ACOS(1-(1/'ModelParams Lw'!J$25*SQRT(0.5*1.2/'Sound Power'!$C43)*('Sound Power'!$B43/3600)/('Sound Power'!$D43)/('Sound Power'!$F43)))),DEGREES(ACOS(1-(1/'ModelParams Lw'!J$29*SQRT(0.5*1.2/'Sound Power'!$C43)*('Sound Power'!$B43/3600)/('Sound Power'!$D43)/('Sound Power'!$F43)))))</f>
        <v>#REF!</v>
      </c>
      <c r="CA43" s="26" t="e">
        <f>IF(Calcul!#REF!="SW",'ModelParams Lw'!C$22+'ModelParams Lw'!C$23*LOG('Sound Power'!$D43/'Sound Power'!$E43)+'ModelParams Lw'!C$24*LN('Sound Power'!BS43),IF('ModelParams Lw'!C$26+'ModelParams Lw'!C$27*LOG('Sound Power'!$D43/'Sound Power'!$E43)+'ModelParams Lw'!C$28*LN('Sound Power'!BS43)&lt;'ModelParams Lw'!C$22+'ModelParams Lw'!C$23*LOG('Sound Power'!$D43/'Sound Power'!$E43)+'ModelParams Lw'!C$24*LN('Sound Power'!BS43),'ModelParams Lw'!C$22+'ModelParams Lw'!C$23*LOG('Sound Power'!$D43/'Sound Power'!$E43)+'ModelParams Lw'!C$24*LN('Sound Power'!BS43),'ModelParams Lw'!C$26+'ModelParams Lw'!C$27*LOG('Sound Power'!$D43/'Sound Power'!$E43)+'ModelParams Lw'!C$28*LN('Sound Power'!BS43)))</f>
        <v>#REF!</v>
      </c>
      <c r="CB43" s="26" t="e">
        <f>IF(Calcul!#REF!="SW",'ModelParams Lw'!D$22+'ModelParams Lw'!D$23*LOG('Sound Power'!$D43/'Sound Power'!$E43)+'ModelParams Lw'!D$24*LN('Sound Power'!BT43),IF('ModelParams Lw'!D$26+'ModelParams Lw'!D$27*LOG('Sound Power'!$D43/'Sound Power'!$E43)+'ModelParams Lw'!D$28*LN('Sound Power'!BT43)&lt;'ModelParams Lw'!D$22+'ModelParams Lw'!D$23*LOG('Sound Power'!$D43/'Sound Power'!$E43)+'ModelParams Lw'!D$24*LN('Sound Power'!BT43),'ModelParams Lw'!D$22+'ModelParams Lw'!D$23*LOG('Sound Power'!$D43/'Sound Power'!$E43)+'ModelParams Lw'!D$24*LN('Sound Power'!BT43),'ModelParams Lw'!D$26+'ModelParams Lw'!D$27*LOG('Sound Power'!$D43/'Sound Power'!$E43)+'ModelParams Lw'!D$28*LN('Sound Power'!BT43)))</f>
        <v>#REF!</v>
      </c>
      <c r="CC43" s="26" t="e">
        <f>IF(Calcul!#REF!="SW",'ModelParams Lw'!E$22+'ModelParams Lw'!E$23*LOG('Sound Power'!$D43/'Sound Power'!$E43)+'ModelParams Lw'!E$24*LN('Sound Power'!BU43),IF('ModelParams Lw'!E$26+'ModelParams Lw'!E$27*LOG('Sound Power'!$D43/'Sound Power'!$E43)+'ModelParams Lw'!E$28*LN('Sound Power'!BU43)&lt;'ModelParams Lw'!E$22+'ModelParams Lw'!E$23*LOG('Sound Power'!$D43/'Sound Power'!$E43)+'ModelParams Lw'!E$24*LN('Sound Power'!BU43),'ModelParams Lw'!E$22+'ModelParams Lw'!E$23*LOG('Sound Power'!$D43/'Sound Power'!$E43)+'ModelParams Lw'!E$24*LN('Sound Power'!BU43),'ModelParams Lw'!E$26+'ModelParams Lw'!E$27*LOG('Sound Power'!$D43/'Sound Power'!$E43)+'ModelParams Lw'!E$28*LN('Sound Power'!BU43)))</f>
        <v>#REF!</v>
      </c>
      <c r="CD43" s="26" t="e">
        <f>IF(Calcul!#REF!="SW",'ModelParams Lw'!F$22+'ModelParams Lw'!F$23*LOG('Sound Power'!$D43/'Sound Power'!$E43)+'ModelParams Lw'!F$24*LN('Sound Power'!BV43),IF('ModelParams Lw'!F$26+'ModelParams Lw'!F$27*LOG('Sound Power'!$D43/'Sound Power'!$E43)+'ModelParams Lw'!F$28*LN('Sound Power'!BV43)&lt;'ModelParams Lw'!F$22+'ModelParams Lw'!F$23*LOG('Sound Power'!$D43/'Sound Power'!$E43)+'ModelParams Lw'!F$24*LN('Sound Power'!BV43),'ModelParams Lw'!F$22+'ModelParams Lw'!F$23*LOG('Sound Power'!$D43/'Sound Power'!$E43)+'ModelParams Lw'!F$24*LN('Sound Power'!BV43),'ModelParams Lw'!F$26+'ModelParams Lw'!F$27*LOG('Sound Power'!$D43/'Sound Power'!$E43)+'ModelParams Lw'!F$28*LN('Sound Power'!BV43)))</f>
        <v>#REF!</v>
      </c>
      <c r="CE43" s="26" t="e">
        <f>IF(Calcul!#REF!="SW",'ModelParams Lw'!G$22+'ModelParams Lw'!G$23*LOG('Sound Power'!$D43/'Sound Power'!$E43)+'ModelParams Lw'!G$24*LN('Sound Power'!BW43),IF('ModelParams Lw'!G$26+'ModelParams Lw'!G$27*LOG('Sound Power'!$D43/'Sound Power'!$E43)+'ModelParams Lw'!G$28*LN('Sound Power'!BW43)&lt;'ModelParams Lw'!G$22+'ModelParams Lw'!G$23*LOG('Sound Power'!$D43/'Sound Power'!$E43)+'ModelParams Lw'!G$24*LN('Sound Power'!BW43),'ModelParams Lw'!G$22+'ModelParams Lw'!G$23*LOG('Sound Power'!$D43/'Sound Power'!$E43)+'ModelParams Lw'!G$24*LN('Sound Power'!BW43),'ModelParams Lw'!G$26+'ModelParams Lw'!G$27*LOG('Sound Power'!$D43/'Sound Power'!$E43)+'ModelParams Lw'!G$28*LN('Sound Power'!BW43)))</f>
        <v>#REF!</v>
      </c>
      <c r="CF43" s="26" t="e">
        <f>IF(Calcul!#REF!="SW",'ModelParams Lw'!H$22+'ModelParams Lw'!H$23*LOG('Sound Power'!$D43/'Sound Power'!$E43)+'ModelParams Lw'!H$24*LN('Sound Power'!BX43),IF('ModelParams Lw'!H$26+'ModelParams Lw'!H$27*LOG('Sound Power'!$D43/'Sound Power'!$E43)+'ModelParams Lw'!H$28*LN('Sound Power'!BX43)&lt;'ModelParams Lw'!H$22+'ModelParams Lw'!H$23*LOG('Sound Power'!$D43/'Sound Power'!$E43)+'ModelParams Lw'!H$24*LN('Sound Power'!BX43),'ModelParams Lw'!H$22+'ModelParams Lw'!H$23*LOG('Sound Power'!$D43/'Sound Power'!$E43)+'ModelParams Lw'!H$24*LN('Sound Power'!BX43),'ModelParams Lw'!H$26+'ModelParams Lw'!H$27*LOG('Sound Power'!$D43/'Sound Power'!$E43)+'ModelParams Lw'!H$28*LN('Sound Power'!BX43)))</f>
        <v>#REF!</v>
      </c>
      <c r="CG43" s="26" t="e">
        <f>IF(Calcul!#REF!="SW",'ModelParams Lw'!I$22+'ModelParams Lw'!I$23*LOG('Sound Power'!$D43/'Sound Power'!$E43)+'ModelParams Lw'!I$24*LN('Sound Power'!BY43),IF('ModelParams Lw'!I$26+'ModelParams Lw'!I$27*LOG('Sound Power'!$D43/'Sound Power'!$E43)+'ModelParams Lw'!I$28*LN('Sound Power'!BY43)&lt;'ModelParams Lw'!I$22+'ModelParams Lw'!I$23*LOG('Sound Power'!$D43/'Sound Power'!$E43)+'ModelParams Lw'!I$24*LN('Sound Power'!BY43),'ModelParams Lw'!I$22+'ModelParams Lw'!I$23*LOG('Sound Power'!$D43/'Sound Power'!$E43)+'ModelParams Lw'!I$24*LN('Sound Power'!BY43),'ModelParams Lw'!I$26+'ModelParams Lw'!I$27*LOG('Sound Power'!$D43/'Sound Power'!$E43)+'ModelParams Lw'!I$28*LN('Sound Power'!BY43)))</f>
        <v>#REF!</v>
      </c>
      <c r="CH43" s="26" t="e">
        <f>IF(Calcul!#REF!="SW",'ModelParams Lw'!J$22+'ModelParams Lw'!J$23*LOG('Sound Power'!$D43/'Sound Power'!$E43)+'ModelParams Lw'!J$24*LN('Sound Power'!BZ43),IF('ModelParams Lw'!J$26+'ModelParams Lw'!J$27*LOG('Sound Power'!$D43/'Sound Power'!$E43)+'ModelParams Lw'!J$28*LN('Sound Power'!BZ43)&lt;'ModelParams Lw'!J$22+'ModelParams Lw'!J$23*LOG('Sound Power'!$D43/'Sound Power'!$E43)+'ModelParams Lw'!J$24*LN('Sound Power'!BZ43),'ModelParams Lw'!J$22+'ModelParams Lw'!J$23*LOG('Sound Power'!$D43/'Sound Power'!$E43)+'ModelParams Lw'!J$24*LN('Sound Power'!BZ43),'ModelParams Lw'!J$26+'ModelParams Lw'!J$27*LOG('Sound Power'!$D43/'Sound Power'!$E43)+'ModelParams Lw'!J$28*LN('Sound Power'!BZ43)))</f>
        <v>#REF!</v>
      </c>
      <c r="CI43" s="26" t="e">
        <f t="shared" si="33"/>
        <v>#REF!</v>
      </c>
      <c r="CJ43" s="26" t="e">
        <f t="shared" si="34"/>
        <v>#REF!</v>
      </c>
      <c r="CK43" s="26" t="e">
        <f t="shared" si="35"/>
        <v>#REF!</v>
      </c>
      <c r="CL43" s="26" t="e">
        <f t="shared" si="36"/>
        <v>#REF!</v>
      </c>
      <c r="CM43" s="26" t="e">
        <f t="shared" si="37"/>
        <v>#REF!</v>
      </c>
      <c r="CN43" s="26" t="e">
        <f t="shared" si="38"/>
        <v>#REF!</v>
      </c>
      <c r="CO43" s="26" t="e">
        <f t="shared" si="39"/>
        <v>#REF!</v>
      </c>
      <c r="CP43" s="26" t="e">
        <f t="shared" si="40"/>
        <v>#REF!</v>
      </c>
      <c r="CQ43" s="26" t="e">
        <f>10*LOG10(IF(CI43="",0,POWER(10,((CI43+'ModelParams Lw'!$O$4)/10))) +IF(CJ43="",0,POWER(10,((CJ43+'ModelParams Lw'!$P$4)/10))) +IF(CK43="",0,POWER(10,((CK43+'ModelParams Lw'!$Q$4)/10))) +IF(CL43="",0,POWER(10,((CL43+'ModelParams Lw'!$R$4)/10))) +IF(CM43="",0,POWER(10,((CM43+'ModelParams Lw'!$S$4)/10))) +IF(CN43="",0,POWER(10,((CN43+'ModelParams Lw'!$T$4)/10))) +IF(CO43="",0,POWER(10,((CO43+'ModelParams Lw'!$U$4)/10)))+IF(CP43="",0,POWER(10,((CP43+'ModelParams Lw'!$V$4)/10))))</f>
        <v>#REF!</v>
      </c>
      <c r="CR43" s="26" t="e">
        <f t="shared" si="41"/>
        <v>#REF!</v>
      </c>
      <c r="CS43" s="26" t="e">
        <f>(CI43-'ModelParams Lw'!$O$10)/'ModelParams Lw'!$O$11</f>
        <v>#REF!</v>
      </c>
      <c r="CT43" s="26" t="e">
        <f>(CJ43-'ModelParams Lw'!$P$10)/'ModelParams Lw'!$P$11</f>
        <v>#REF!</v>
      </c>
      <c r="CU43" s="26" t="e">
        <f>(CK43-'ModelParams Lw'!$Q$10)/'ModelParams Lw'!$Q$11</f>
        <v>#REF!</v>
      </c>
      <c r="CV43" s="26" t="e">
        <f>(CL43-'ModelParams Lw'!$R$10)/'ModelParams Lw'!$R$11</f>
        <v>#REF!</v>
      </c>
      <c r="CW43" s="26" t="e">
        <f>(CM43-'ModelParams Lw'!$S$10)/'ModelParams Lw'!$S$11</f>
        <v>#REF!</v>
      </c>
      <c r="CX43" s="26" t="e">
        <f>(CN43-'ModelParams Lw'!$T$10)/'ModelParams Lw'!$T$11</f>
        <v>#REF!</v>
      </c>
      <c r="CY43" s="26" t="e">
        <f>(CO43-'ModelParams Lw'!$U$10)/'ModelParams Lw'!$U$11</f>
        <v>#REF!</v>
      </c>
      <c r="CZ43" s="26" t="e">
        <f>(CP43-'ModelParams Lw'!$V$10)/'ModelParams Lw'!$V$11</f>
        <v>#REF!</v>
      </c>
    </row>
    <row r="44" spans="1:104" x14ac:dyDescent="0.2">
      <c r="A44" s="13" t="e">
        <f>Calcul!#REF!</f>
        <v>#REF!</v>
      </c>
      <c r="B44" s="13" t="e">
        <f t="shared" si="2"/>
        <v>#REF!</v>
      </c>
      <c r="C44" s="13" t="e">
        <f>Calcul!#REF!</f>
        <v>#REF!</v>
      </c>
      <c r="D44" s="13" t="e">
        <f>Calcul!#REF!/1000</f>
        <v>#REF!</v>
      </c>
      <c r="E44" s="13" t="e">
        <f>Calcul!#REF!/1000</f>
        <v>#REF!</v>
      </c>
      <c r="F44" s="13" t="e">
        <f t="shared" si="3"/>
        <v>#REF!</v>
      </c>
      <c r="G44" s="23" t="e">
        <f>DEGREES(ACOS(1-(1/'ModelParams Lw'!B$15*SQRT(0.5*1.2/'Sound Power'!$C44)*('Sound Power'!$B44/3600)/('Sound Power'!$D44)/('Sound Power'!$F44))))</f>
        <v>#REF!</v>
      </c>
      <c r="H44" s="23" t="e">
        <f>DEGREES(ACOS(1-(1/'ModelParams Lw'!C$15*SQRT(0.5*1.2/'Sound Power'!$C44)*('Sound Power'!$B44/3600)/('Sound Power'!$D44)/('Sound Power'!$F44))))</f>
        <v>#REF!</v>
      </c>
      <c r="I44" s="23" t="e">
        <f>DEGREES(ACOS(1-(1/'ModelParams Lw'!D$15*SQRT(0.5*1.2/'Sound Power'!$C44)*('Sound Power'!$B44/3600)/('Sound Power'!$D44)/('Sound Power'!$F44))))</f>
        <v>#REF!</v>
      </c>
      <c r="J44" s="23" t="e">
        <f>DEGREES(ACOS(1-(1/'ModelParams Lw'!E$15*SQRT(0.5*1.2/'Sound Power'!$C44)*('Sound Power'!$B44/3600)/('Sound Power'!$D44)/('Sound Power'!$F44))))</f>
        <v>#REF!</v>
      </c>
      <c r="K44" s="23" t="e">
        <f>DEGREES(ACOS(1-(1/'ModelParams Lw'!F$15*SQRT(0.5*1.2/'Sound Power'!$C44)*('Sound Power'!$B44/3600)/('Sound Power'!$D44)/('Sound Power'!$F44))))</f>
        <v>#REF!</v>
      </c>
      <c r="L44" s="23" t="e">
        <f>DEGREES(ACOS(1-(1/'ModelParams Lw'!G$15*SQRT(0.5*1.2/'Sound Power'!$C44)*('Sound Power'!$B44/3600)/('Sound Power'!$D44)/('Sound Power'!$F44))))</f>
        <v>#REF!</v>
      </c>
      <c r="M44" s="23" t="e">
        <f>DEGREES(ACOS(1-(1/'ModelParams Lw'!H$15*SQRT(0.5*1.2/'Sound Power'!$C44)*('Sound Power'!$B44/3600)/('Sound Power'!$D44)/('Sound Power'!$F44))))</f>
        <v>#REF!</v>
      </c>
      <c r="N44" s="23" t="e">
        <f>DEGREES(ACOS(1-(1/'ModelParams Lw'!I$15*SQRT(0.5*1.2/'Sound Power'!$C44)*('Sound Power'!$B44/3600)/('Sound Power'!$D44)/('Sound Power'!$F44))))</f>
        <v>#REF!</v>
      </c>
      <c r="O44" s="26" t="e">
        <f>('ModelParams Lw'!B$4*LN('Sound Power'!G44)/(1+EXP(-('Sound Power'!$D44*1000+'ModelParams Lw'!B$6)/'ModelParams Lw'!B$7))+'ModelParams Lw'!B$5)*LN('Sound Power'!$B44)-('ModelParams Lw'!B$8+'ModelParams Lw'!B$9*$D44+'ModelParams Lw'!B$10*'Sound Power'!$F44^'ModelParams Lw'!B$14+'ModelParams Lw'!B$11*LN('Sound Power'!G44)+'ModelParams Lw'!B$12*'Sound Power'!$D44*'Sound Power'!$F44+'ModelParams Lw'!B$13*'Sound Power'!$D44*LN('Sound Power'!G44))</f>
        <v>#REF!</v>
      </c>
      <c r="P44" s="26" t="e">
        <f>('ModelParams Lw'!C$4*LN('Sound Power'!H44)/(1+EXP(-('Sound Power'!$D44*1000+'ModelParams Lw'!C$6)/'ModelParams Lw'!C$7))+'ModelParams Lw'!C$5)*LN('Sound Power'!$B44)-('ModelParams Lw'!C$8+'ModelParams Lw'!C$9*$D44+'ModelParams Lw'!C$10*'Sound Power'!$F44^'ModelParams Lw'!C$14+'ModelParams Lw'!C$11*LN('Sound Power'!H44)+'ModelParams Lw'!C$12*'Sound Power'!$D44*'Sound Power'!$F44+'ModelParams Lw'!C$13*'Sound Power'!$D44*LN('Sound Power'!H44))</f>
        <v>#REF!</v>
      </c>
      <c r="Q44" s="26" t="e">
        <f>('ModelParams Lw'!D$4*LN('Sound Power'!I44)/(1+EXP(-('Sound Power'!$D44*1000+'ModelParams Lw'!D$6)/'ModelParams Lw'!D$7))+'ModelParams Lw'!D$5)*LN('Sound Power'!$B44)-('ModelParams Lw'!D$8+'ModelParams Lw'!D$9*$D44+'ModelParams Lw'!D$10*'Sound Power'!$F44^'ModelParams Lw'!D$14+'ModelParams Lw'!D$11*LN('Sound Power'!I44)+'ModelParams Lw'!D$12*'Sound Power'!$D44*'Sound Power'!$F44+'ModelParams Lw'!D$13*'Sound Power'!$D44*LN('Sound Power'!I44))</f>
        <v>#REF!</v>
      </c>
      <c r="R44" s="26" t="e">
        <f>('ModelParams Lw'!E$4*LN('Sound Power'!J44)/(1+EXP(-('Sound Power'!$D44*1000+'ModelParams Lw'!E$6)/'ModelParams Lw'!E$7))+'ModelParams Lw'!E$5)*LN('Sound Power'!$B44)-('ModelParams Lw'!E$8+'ModelParams Lw'!E$9*$D44+'ModelParams Lw'!E$10*'Sound Power'!$F44^'ModelParams Lw'!E$14+'ModelParams Lw'!E$11*LN('Sound Power'!J44)+'ModelParams Lw'!E$12*'Sound Power'!$D44*'Sound Power'!$F44+'ModelParams Lw'!E$13*'Sound Power'!$D44*LN('Sound Power'!J44))</f>
        <v>#REF!</v>
      </c>
      <c r="S44" s="26" t="e">
        <f>('ModelParams Lw'!F$4*LN('Sound Power'!K44)/(1+EXP(-('Sound Power'!$D44*1000+'ModelParams Lw'!F$6)/'ModelParams Lw'!F$7))+'ModelParams Lw'!F$5)*LN('Sound Power'!$B44)-('ModelParams Lw'!F$8+'ModelParams Lw'!F$9*$D44+'ModelParams Lw'!F$10*'Sound Power'!$F44^'ModelParams Lw'!F$14+'ModelParams Lw'!F$11*LN('Sound Power'!K44)+'ModelParams Lw'!F$12*'Sound Power'!$D44*'Sound Power'!$F44+'ModelParams Lw'!F$13*'Sound Power'!$D44*LN('Sound Power'!K44))</f>
        <v>#REF!</v>
      </c>
      <c r="T44" s="26" t="e">
        <f>('ModelParams Lw'!G$4*LN('Sound Power'!L44)/(1+EXP(-('Sound Power'!$D44*1000+'ModelParams Lw'!G$6)/'ModelParams Lw'!G$7))+'ModelParams Lw'!G$5)*LN('Sound Power'!$B44)-('ModelParams Lw'!G$8+'ModelParams Lw'!G$9*$D44+'ModelParams Lw'!G$10*'Sound Power'!$F44^'ModelParams Lw'!G$14+'ModelParams Lw'!G$11*LN('Sound Power'!L44)+'ModelParams Lw'!G$12*'Sound Power'!$D44*'Sound Power'!$F44+'ModelParams Lw'!G$13*'Sound Power'!$D44*LN('Sound Power'!L44))</f>
        <v>#REF!</v>
      </c>
      <c r="U44" s="26" t="e">
        <f>('ModelParams Lw'!H$4*LN('Sound Power'!M44)/(1+EXP(-('Sound Power'!$D44*1000+'ModelParams Lw'!H$6)/'ModelParams Lw'!H$7))+'ModelParams Lw'!H$5)*LN('Sound Power'!$B44)-('ModelParams Lw'!H$8+'ModelParams Lw'!H$9*$D44+'ModelParams Lw'!H$10*'Sound Power'!$F44^'ModelParams Lw'!H$14+'ModelParams Lw'!H$11*LN('Sound Power'!M44)+'ModelParams Lw'!H$12*'Sound Power'!$D44*'Sound Power'!$F44+'ModelParams Lw'!H$13*'Sound Power'!$D44*LN('Sound Power'!M44))</f>
        <v>#REF!</v>
      </c>
      <c r="V44" s="26" t="e">
        <f>('ModelParams Lw'!I$4*LN('Sound Power'!N44)/(1+EXP(-('Sound Power'!$D44*1000+'ModelParams Lw'!I$6)/'ModelParams Lw'!I$7))+'ModelParams Lw'!I$5)*LN('Sound Power'!$B44)-('ModelParams Lw'!I$8+'ModelParams Lw'!I$9*$D44+'ModelParams Lw'!I$10*'Sound Power'!$F44^'ModelParams Lw'!I$14+'ModelParams Lw'!I$11*LN('Sound Power'!N44)+'ModelParams Lw'!I$12*'Sound Power'!$D44*'Sound Power'!$F44+'ModelParams Lw'!I$13*'Sound Power'!$D44*LN('Sound Power'!N44))</f>
        <v>#REF!</v>
      </c>
      <c r="W44" s="26" t="e">
        <f>10*LOG10(IF(O44="",0,POWER(10,((O44+'ModelParams Lw'!$O$4)/10))) +IF(P44="",0,POWER(10,((P44+'ModelParams Lw'!$P$4)/10))) +IF(Q44="",0,POWER(10,((Q44+'ModelParams Lw'!$Q$4)/10))) +IF(R44="",0,POWER(10,((R44+'ModelParams Lw'!$R$4)/10))) +IF(S44="",0,POWER(10,((S44+'ModelParams Lw'!$S$4)/10))) +IF(T44="",0,POWER(10,((T44+'ModelParams Lw'!$T$4)/10))) +IF(U44="",0,POWER(10,((U44+'ModelParams Lw'!$U$4)/10)))+IF(V44="",0,POWER(10,((V44+'ModelParams Lw'!$V$4)/10))))</f>
        <v>#REF!</v>
      </c>
      <c r="X44" s="26" t="e">
        <f t="shared" si="27"/>
        <v>#REF!</v>
      </c>
      <c r="Y44" s="26" t="e">
        <f>(O44-'ModelParams Lw'!O$10)/'ModelParams Lw'!O$11</f>
        <v>#REF!</v>
      </c>
      <c r="Z44" s="26" t="e">
        <f>(P44-'ModelParams Lw'!P$10)/'ModelParams Lw'!P$11</f>
        <v>#REF!</v>
      </c>
      <c r="AA44" s="26" t="e">
        <f>(Q44-'ModelParams Lw'!Q$10)/'ModelParams Lw'!Q$11</f>
        <v>#REF!</v>
      </c>
      <c r="AB44" s="26" t="e">
        <f>(R44-'ModelParams Lw'!R$10)/'ModelParams Lw'!R$11</f>
        <v>#REF!</v>
      </c>
      <c r="AC44" s="26" t="e">
        <f>(S44-'ModelParams Lw'!S$10)/'ModelParams Lw'!S$11</f>
        <v>#REF!</v>
      </c>
      <c r="AD44" s="26" t="e">
        <f>(T44-'ModelParams Lw'!T$10)/'ModelParams Lw'!T$11</f>
        <v>#REF!</v>
      </c>
      <c r="AE44" s="26" t="e">
        <f>(U44-'ModelParams Lw'!U$10)/'ModelParams Lw'!U$11</f>
        <v>#REF!</v>
      </c>
      <c r="AF44" s="26" t="e">
        <f>(V44-'ModelParams Lw'!V$10)/'ModelParams Lw'!V$11</f>
        <v>#REF!</v>
      </c>
      <c r="AG44" s="26" t="e">
        <f t="shared" si="28"/>
        <v>#REF!</v>
      </c>
      <c r="AH44" s="26" t="e">
        <f>VLOOKUP(D44*1000,'ModelParams Lw'!$A$38:$D$58,4)</f>
        <v>#REF!</v>
      </c>
      <c r="AI44" s="56" t="e">
        <f>VLOOKUP(D44*1000,'ModelParams Lw'!$A$38:$D$58,2)</f>
        <v>#REF!</v>
      </c>
      <c r="AJ44" s="46" t="e">
        <f t="shared" si="29"/>
        <v>#REF!</v>
      </c>
      <c r="AK44" s="26" t="e">
        <f t="shared" si="30"/>
        <v>#VALUE!</v>
      </c>
      <c r="AL44" s="26" t="e">
        <f>IF($AI44=100,'ModelParams Lw'!R$35*'Sound Power'!$AH44^2+'ModelParams Lw'!R$36*'Sound Power'!$AH44+'ModelParams Lw'!R$37,IF($AI44=150,'ModelParams Lw'!R$38*'Sound Power'!$AH44^2+'ModelParams Lw'!R$39*'Sound Power'!$AH44+'ModelParams Lw'!R$40,'ModelParams Lw'!R$41*'Sound Power'!$AH44^2+'ModelParams Lw'!R$42*'Sound Power'!$AH44+'ModelParams Lw'!R$43))</f>
        <v>#REF!</v>
      </c>
      <c r="AM44" s="26" t="e">
        <f>IF($AI44=100,'ModelParams Lw'!S$35*'Sound Power'!$AH44^2+'ModelParams Lw'!S$36*'Sound Power'!$AH44+'ModelParams Lw'!S$37,IF($AI44=150,'ModelParams Lw'!S$38*'Sound Power'!$AH44^2+'ModelParams Lw'!S$39*'Sound Power'!$AH44+'ModelParams Lw'!S$40,'ModelParams Lw'!S$41*'Sound Power'!$AH44^2+'ModelParams Lw'!S$42*'Sound Power'!$AH44+'ModelParams Lw'!S$43))</f>
        <v>#REF!</v>
      </c>
      <c r="AN44" s="26" t="e">
        <f>IF($AI44=100,'ModelParams Lw'!T$35*'Sound Power'!$AH44^2+'ModelParams Lw'!T$36*'Sound Power'!$AH44+'ModelParams Lw'!T$37,IF($AI44=150,'ModelParams Lw'!T$38*'Sound Power'!$AH44^2+'ModelParams Lw'!T$39*'Sound Power'!$AH44+'ModelParams Lw'!T$40,'ModelParams Lw'!T$41*'Sound Power'!$AH44^2+'ModelParams Lw'!T$42*'Sound Power'!$AH44+'ModelParams Lw'!T$43))</f>
        <v>#REF!</v>
      </c>
      <c r="AO44" s="26" t="e">
        <f>IF($AI44=100,'ModelParams Lw'!U$35*'Sound Power'!$AH44^2+'ModelParams Lw'!U$36*'Sound Power'!$AH44+'ModelParams Lw'!U$37,IF($AI44=150,'ModelParams Lw'!U$38*'Sound Power'!$AH44^2+'ModelParams Lw'!U$39*'Sound Power'!$AH44+'ModelParams Lw'!U$40,'ModelParams Lw'!U$41*'Sound Power'!$AH44^2+'ModelParams Lw'!U$42*'Sound Power'!$AH44+'ModelParams Lw'!U$43))</f>
        <v>#REF!</v>
      </c>
      <c r="AP44" s="26" t="e">
        <f>IF($AI44=100,'ModelParams Lw'!V$35*'Sound Power'!$AH44^2+'ModelParams Lw'!V$36*'Sound Power'!$AH44+'ModelParams Lw'!V$37,IF($AI44=150,'ModelParams Lw'!V$38*'Sound Power'!$AH44^2+'ModelParams Lw'!V$39*'Sound Power'!$AH44+'ModelParams Lw'!V$40,'ModelParams Lw'!V$41*'Sound Power'!$AH44^2+'ModelParams Lw'!V$42*'Sound Power'!$AH44+'ModelParams Lw'!V$43))</f>
        <v>#REF!</v>
      </c>
      <c r="AQ44" s="26" t="e">
        <f>IF($AI44=100,'ModelParams Lw'!W$35*'Sound Power'!$AH44^2+'ModelParams Lw'!W$36*'Sound Power'!$AH44+'ModelParams Lw'!W$37,IF($AI44=150,'ModelParams Lw'!W$38*'Sound Power'!$AH44^2+'ModelParams Lw'!W$39*'Sound Power'!$AH44+'ModelParams Lw'!W$40,'ModelParams Lw'!W$41*'Sound Power'!$AH44^2+'ModelParams Lw'!W$42*'Sound Power'!$AH44+'ModelParams Lw'!W$43))</f>
        <v>#REF!</v>
      </c>
      <c r="AR44" s="26" t="e">
        <f t="shared" si="31"/>
        <v>#VALUE!</v>
      </c>
      <c r="AS44" s="26" t="e">
        <f>IF(26.83*LN($AJ44)-11.791-'ModelParams Lw'!B$35&lt;0,0,26.83*LN($AJ44)-11.791-'ModelParams Lw'!B$35)</f>
        <v>#REF!</v>
      </c>
      <c r="AT44" s="26" t="e">
        <f>IF(26.83*LN($AJ44)-11.791-'ModelParams Lw'!C$35&lt;0,0,26.83*LN($AJ44)-11.791-'ModelParams Lw'!C$35)</f>
        <v>#REF!</v>
      </c>
      <c r="AU44" s="26" t="e">
        <f>IF(26.83*LN($AJ44)-11.791-'ModelParams Lw'!D$35&lt;0,0,26.83*LN($AJ44)-11.791-'ModelParams Lw'!D$35)</f>
        <v>#REF!</v>
      </c>
      <c r="AV44" s="26" t="e">
        <f>IF(26.83*LN($AJ44)-11.791-'ModelParams Lw'!E$35&lt;0,0,26.83*LN($AJ44)-11.791-'ModelParams Lw'!E$35)</f>
        <v>#REF!</v>
      </c>
      <c r="AW44" s="26" t="e">
        <f>IF(26.83*LN($AJ44)-11.791-'ModelParams Lw'!F$35&lt;0,0,26.83*LN($AJ44)-11.791-'ModelParams Lw'!F$35)</f>
        <v>#REF!</v>
      </c>
      <c r="AX44" s="26" t="e">
        <f>IF(26.83*LN($AJ44)-11.791-'ModelParams Lw'!G$35&lt;0,0,26.83*LN($AJ44)-11.791-'ModelParams Lw'!G$35)</f>
        <v>#REF!</v>
      </c>
      <c r="AY44" s="26" t="e">
        <f>IF(26.83*LN($AJ44)-11.791-'ModelParams Lw'!H$35&lt;0,0,26.83*LN($AJ44)-11.791-'ModelParams Lw'!H$35)</f>
        <v>#REF!</v>
      </c>
      <c r="AZ44" s="26" t="e">
        <f>IF(26.83*LN($AJ44)-11.791-'ModelParams Lw'!I$35&lt;0,0,26.83*LN($AJ44)-11.791-'ModelParams Lw'!I$35)</f>
        <v>#REF!</v>
      </c>
      <c r="BA44" s="26" t="e">
        <f t="shared" si="9"/>
        <v>#REF!</v>
      </c>
      <c r="BB44" s="26" t="e">
        <f t="shared" si="10"/>
        <v>#REF!</v>
      </c>
      <c r="BC44" s="26" t="e">
        <f t="shared" si="11"/>
        <v>#REF!</v>
      </c>
      <c r="BD44" s="26" t="e">
        <f t="shared" si="12"/>
        <v>#REF!</v>
      </c>
      <c r="BE44" s="26" t="e">
        <f t="shared" si="13"/>
        <v>#REF!</v>
      </c>
      <c r="BF44" s="26" t="e">
        <f t="shared" si="14"/>
        <v>#REF!</v>
      </c>
      <c r="BG44" s="26" t="e">
        <f t="shared" si="15"/>
        <v>#REF!</v>
      </c>
      <c r="BH44" s="26" t="e">
        <f t="shared" si="16"/>
        <v>#REF!</v>
      </c>
      <c r="BI44" s="26" t="e">
        <f>10*LOG10(IF(BA44="",0,POWER(10,((BA44+'ModelParams Lw'!$O$4)/10))) +IF(BB44="",0,POWER(10,((BB44+'ModelParams Lw'!$P$4)/10))) +IF(BC44="",0,POWER(10,((BC44+'ModelParams Lw'!$Q$4)/10))) +IF(BD44="",0,POWER(10,((BD44+'ModelParams Lw'!$R$4)/10))) +IF(BE44="",0,POWER(10,((BE44+'ModelParams Lw'!$S$4)/10))) +IF(BF44="",0,POWER(10,((BF44+'ModelParams Lw'!$T$4)/10))) +IF(BG44="",0,POWER(10,((BG44+'ModelParams Lw'!$U$4)/10)))+IF(BH44="",0,POWER(10,((BH44+'ModelParams Lw'!$V$4)/10))))</f>
        <v>#REF!</v>
      </c>
      <c r="BJ44" s="26" t="e">
        <f t="shared" si="32"/>
        <v>#REF!</v>
      </c>
      <c r="BK44" s="26" t="e">
        <f>(BA44-'ModelParams Lw'!O$10)/'ModelParams Lw'!O$11</f>
        <v>#REF!</v>
      </c>
      <c r="BL44" s="26" t="e">
        <f>(BB44-'ModelParams Lw'!P$10)/'ModelParams Lw'!P$11</f>
        <v>#REF!</v>
      </c>
      <c r="BM44" s="26" t="e">
        <f>(BC44-'ModelParams Lw'!Q$10)/'ModelParams Lw'!Q$11</f>
        <v>#REF!</v>
      </c>
      <c r="BN44" s="26" t="e">
        <f>(BD44-'ModelParams Lw'!R$10)/'ModelParams Lw'!R$11</f>
        <v>#REF!</v>
      </c>
      <c r="BO44" s="26" t="e">
        <f>(BE44-'ModelParams Lw'!S$10)/'ModelParams Lw'!S$11</f>
        <v>#REF!</v>
      </c>
      <c r="BP44" s="26" t="e">
        <f>(BF44-'ModelParams Lw'!T$10)/'ModelParams Lw'!T$11</f>
        <v>#REF!</v>
      </c>
      <c r="BQ44" s="26" t="e">
        <f>(BG44-'ModelParams Lw'!U$10)/'ModelParams Lw'!U$11</f>
        <v>#REF!</v>
      </c>
      <c r="BR44" s="26" t="e">
        <f>(BH44-'ModelParams Lw'!V$10)/'ModelParams Lw'!V$11</f>
        <v>#REF!</v>
      </c>
      <c r="BS44" s="23" t="e">
        <f>IF(Calcul!#REF!="SW",DEGREES(ACOS(1-(1/'ModelParams Lw'!C$25*SQRT(0.5*1.2/'Sound Power'!$C44)*('Sound Power'!$B44/3600)/('Sound Power'!$D44)/('Sound Power'!$F44)))),DEGREES(ACOS(1-(1/'ModelParams Lw'!C$29*SQRT(0.5*1.2/'Sound Power'!$C44)*('Sound Power'!$B44/3600)/('Sound Power'!$D44)/('Sound Power'!$F44)))))</f>
        <v>#REF!</v>
      </c>
      <c r="BT44" s="23" t="e">
        <f>IF(Calcul!#REF!="SW",DEGREES(ACOS(1-(1/'ModelParams Lw'!D$25*SQRT(0.5*1.2/'Sound Power'!$C44)*('Sound Power'!$B44/3600)/('Sound Power'!$D44)/('Sound Power'!$F44)))),DEGREES(ACOS(1-(1/'ModelParams Lw'!D$29*SQRT(0.5*1.2/'Sound Power'!$C44)*('Sound Power'!$B44/3600)/('Sound Power'!$D44)/('Sound Power'!$F44)))))</f>
        <v>#REF!</v>
      </c>
      <c r="BU44" s="23" t="e">
        <f>IF(Calcul!#REF!="SW",DEGREES(ACOS(1-(1/'ModelParams Lw'!E$25*SQRT(0.5*1.2/'Sound Power'!$C44)*('Sound Power'!$B44/3600)/('Sound Power'!$D44)/('Sound Power'!$F44)))),DEGREES(ACOS(1-(1/'ModelParams Lw'!E$29*SQRT(0.5*1.2/'Sound Power'!$C44)*('Sound Power'!$B44/3600)/('Sound Power'!$D44)/('Sound Power'!$F44)))))</f>
        <v>#REF!</v>
      </c>
      <c r="BV44" s="23" t="e">
        <f>IF(Calcul!#REF!="SW",DEGREES(ACOS(1-(1/'ModelParams Lw'!F$25*SQRT(0.5*1.2/'Sound Power'!$C44)*('Sound Power'!$B44/3600)/('Sound Power'!$D44)/('Sound Power'!$F44)))),DEGREES(ACOS(1-(1/'ModelParams Lw'!F$29*SQRT(0.5*1.2/'Sound Power'!$C44)*('Sound Power'!$B44/3600)/('Sound Power'!$D44)/('Sound Power'!$F44)))))</f>
        <v>#REF!</v>
      </c>
      <c r="BW44" s="23" t="e">
        <f>IF(Calcul!#REF!="SW",DEGREES(ACOS(1-(1/'ModelParams Lw'!G$25*SQRT(0.5*1.2/'Sound Power'!$C44)*('Sound Power'!$B44/3600)/('Sound Power'!$D44)/('Sound Power'!$F44)))),DEGREES(ACOS(1-(1/'ModelParams Lw'!G$29*SQRT(0.5*1.2/'Sound Power'!$C44)*('Sound Power'!$B44/3600)/('Sound Power'!$D44)/('Sound Power'!$F44)))))</f>
        <v>#REF!</v>
      </c>
      <c r="BX44" s="23" t="e">
        <f>IF(Calcul!#REF!="SW",DEGREES(ACOS(1-(1/'ModelParams Lw'!H$25*SQRT(0.5*1.2/'Sound Power'!$C44)*('Sound Power'!$B44/3600)/('Sound Power'!$D44)/('Sound Power'!$F44)))),DEGREES(ACOS(1-(1/'ModelParams Lw'!H$29*SQRT(0.5*1.2/'Sound Power'!$C44)*('Sound Power'!$B44/3600)/('Sound Power'!$D44)/('Sound Power'!$F44)))))</f>
        <v>#REF!</v>
      </c>
      <c r="BY44" s="23" t="e">
        <f>IF(Calcul!#REF!="SW",DEGREES(ACOS(1-(1/'ModelParams Lw'!I$25*SQRT(0.5*1.2/'Sound Power'!$C44)*('Sound Power'!$B44/3600)/('Sound Power'!$D44)/('Sound Power'!$F44)))),DEGREES(ACOS(1-(1/'ModelParams Lw'!I$29*SQRT(0.5*1.2/'Sound Power'!$C44)*('Sound Power'!$B44/3600)/('Sound Power'!$D44)/('Sound Power'!$F44)))))</f>
        <v>#REF!</v>
      </c>
      <c r="BZ44" s="23" t="e">
        <f>IF(Calcul!#REF!="SW",DEGREES(ACOS(1-(1/'ModelParams Lw'!J$25*SQRT(0.5*1.2/'Sound Power'!$C44)*('Sound Power'!$B44/3600)/('Sound Power'!$D44)/('Sound Power'!$F44)))),DEGREES(ACOS(1-(1/'ModelParams Lw'!J$29*SQRT(0.5*1.2/'Sound Power'!$C44)*('Sound Power'!$B44/3600)/('Sound Power'!$D44)/('Sound Power'!$F44)))))</f>
        <v>#REF!</v>
      </c>
      <c r="CA44" s="26" t="e">
        <f>IF(Calcul!#REF!="SW",'ModelParams Lw'!C$22+'ModelParams Lw'!C$23*LOG('Sound Power'!$D44/'Sound Power'!$E44)+'ModelParams Lw'!C$24*LN('Sound Power'!BS44),IF('ModelParams Lw'!C$26+'ModelParams Lw'!C$27*LOG('Sound Power'!$D44/'Sound Power'!$E44)+'ModelParams Lw'!C$28*LN('Sound Power'!BS44)&lt;'ModelParams Lw'!C$22+'ModelParams Lw'!C$23*LOG('Sound Power'!$D44/'Sound Power'!$E44)+'ModelParams Lw'!C$24*LN('Sound Power'!BS44),'ModelParams Lw'!C$22+'ModelParams Lw'!C$23*LOG('Sound Power'!$D44/'Sound Power'!$E44)+'ModelParams Lw'!C$24*LN('Sound Power'!BS44),'ModelParams Lw'!C$26+'ModelParams Lw'!C$27*LOG('Sound Power'!$D44/'Sound Power'!$E44)+'ModelParams Lw'!C$28*LN('Sound Power'!BS44)))</f>
        <v>#REF!</v>
      </c>
      <c r="CB44" s="26" t="e">
        <f>IF(Calcul!#REF!="SW",'ModelParams Lw'!D$22+'ModelParams Lw'!D$23*LOG('Sound Power'!$D44/'Sound Power'!$E44)+'ModelParams Lw'!D$24*LN('Sound Power'!BT44),IF('ModelParams Lw'!D$26+'ModelParams Lw'!D$27*LOG('Sound Power'!$D44/'Sound Power'!$E44)+'ModelParams Lw'!D$28*LN('Sound Power'!BT44)&lt;'ModelParams Lw'!D$22+'ModelParams Lw'!D$23*LOG('Sound Power'!$D44/'Sound Power'!$E44)+'ModelParams Lw'!D$24*LN('Sound Power'!BT44),'ModelParams Lw'!D$22+'ModelParams Lw'!D$23*LOG('Sound Power'!$D44/'Sound Power'!$E44)+'ModelParams Lw'!D$24*LN('Sound Power'!BT44),'ModelParams Lw'!D$26+'ModelParams Lw'!D$27*LOG('Sound Power'!$D44/'Sound Power'!$E44)+'ModelParams Lw'!D$28*LN('Sound Power'!BT44)))</f>
        <v>#REF!</v>
      </c>
      <c r="CC44" s="26" t="e">
        <f>IF(Calcul!#REF!="SW",'ModelParams Lw'!E$22+'ModelParams Lw'!E$23*LOG('Sound Power'!$D44/'Sound Power'!$E44)+'ModelParams Lw'!E$24*LN('Sound Power'!BU44),IF('ModelParams Lw'!E$26+'ModelParams Lw'!E$27*LOG('Sound Power'!$D44/'Sound Power'!$E44)+'ModelParams Lw'!E$28*LN('Sound Power'!BU44)&lt;'ModelParams Lw'!E$22+'ModelParams Lw'!E$23*LOG('Sound Power'!$D44/'Sound Power'!$E44)+'ModelParams Lw'!E$24*LN('Sound Power'!BU44),'ModelParams Lw'!E$22+'ModelParams Lw'!E$23*LOG('Sound Power'!$D44/'Sound Power'!$E44)+'ModelParams Lw'!E$24*LN('Sound Power'!BU44),'ModelParams Lw'!E$26+'ModelParams Lw'!E$27*LOG('Sound Power'!$D44/'Sound Power'!$E44)+'ModelParams Lw'!E$28*LN('Sound Power'!BU44)))</f>
        <v>#REF!</v>
      </c>
      <c r="CD44" s="26" t="e">
        <f>IF(Calcul!#REF!="SW",'ModelParams Lw'!F$22+'ModelParams Lw'!F$23*LOG('Sound Power'!$D44/'Sound Power'!$E44)+'ModelParams Lw'!F$24*LN('Sound Power'!BV44),IF('ModelParams Lw'!F$26+'ModelParams Lw'!F$27*LOG('Sound Power'!$D44/'Sound Power'!$E44)+'ModelParams Lw'!F$28*LN('Sound Power'!BV44)&lt;'ModelParams Lw'!F$22+'ModelParams Lw'!F$23*LOG('Sound Power'!$D44/'Sound Power'!$E44)+'ModelParams Lw'!F$24*LN('Sound Power'!BV44),'ModelParams Lw'!F$22+'ModelParams Lw'!F$23*LOG('Sound Power'!$D44/'Sound Power'!$E44)+'ModelParams Lw'!F$24*LN('Sound Power'!BV44),'ModelParams Lw'!F$26+'ModelParams Lw'!F$27*LOG('Sound Power'!$D44/'Sound Power'!$E44)+'ModelParams Lw'!F$28*LN('Sound Power'!BV44)))</f>
        <v>#REF!</v>
      </c>
      <c r="CE44" s="26" t="e">
        <f>IF(Calcul!#REF!="SW",'ModelParams Lw'!G$22+'ModelParams Lw'!G$23*LOG('Sound Power'!$D44/'Sound Power'!$E44)+'ModelParams Lw'!G$24*LN('Sound Power'!BW44),IF('ModelParams Lw'!G$26+'ModelParams Lw'!G$27*LOG('Sound Power'!$D44/'Sound Power'!$E44)+'ModelParams Lw'!G$28*LN('Sound Power'!BW44)&lt;'ModelParams Lw'!G$22+'ModelParams Lw'!G$23*LOG('Sound Power'!$D44/'Sound Power'!$E44)+'ModelParams Lw'!G$24*LN('Sound Power'!BW44),'ModelParams Lw'!G$22+'ModelParams Lw'!G$23*LOG('Sound Power'!$D44/'Sound Power'!$E44)+'ModelParams Lw'!G$24*LN('Sound Power'!BW44),'ModelParams Lw'!G$26+'ModelParams Lw'!G$27*LOG('Sound Power'!$D44/'Sound Power'!$E44)+'ModelParams Lw'!G$28*LN('Sound Power'!BW44)))</f>
        <v>#REF!</v>
      </c>
      <c r="CF44" s="26" t="e">
        <f>IF(Calcul!#REF!="SW",'ModelParams Lw'!H$22+'ModelParams Lw'!H$23*LOG('Sound Power'!$D44/'Sound Power'!$E44)+'ModelParams Lw'!H$24*LN('Sound Power'!BX44),IF('ModelParams Lw'!H$26+'ModelParams Lw'!H$27*LOG('Sound Power'!$D44/'Sound Power'!$E44)+'ModelParams Lw'!H$28*LN('Sound Power'!BX44)&lt;'ModelParams Lw'!H$22+'ModelParams Lw'!H$23*LOG('Sound Power'!$D44/'Sound Power'!$E44)+'ModelParams Lw'!H$24*LN('Sound Power'!BX44),'ModelParams Lw'!H$22+'ModelParams Lw'!H$23*LOG('Sound Power'!$D44/'Sound Power'!$E44)+'ModelParams Lw'!H$24*LN('Sound Power'!BX44),'ModelParams Lw'!H$26+'ModelParams Lw'!H$27*LOG('Sound Power'!$D44/'Sound Power'!$E44)+'ModelParams Lw'!H$28*LN('Sound Power'!BX44)))</f>
        <v>#REF!</v>
      </c>
      <c r="CG44" s="26" t="e">
        <f>IF(Calcul!#REF!="SW",'ModelParams Lw'!I$22+'ModelParams Lw'!I$23*LOG('Sound Power'!$D44/'Sound Power'!$E44)+'ModelParams Lw'!I$24*LN('Sound Power'!BY44),IF('ModelParams Lw'!I$26+'ModelParams Lw'!I$27*LOG('Sound Power'!$D44/'Sound Power'!$E44)+'ModelParams Lw'!I$28*LN('Sound Power'!BY44)&lt;'ModelParams Lw'!I$22+'ModelParams Lw'!I$23*LOG('Sound Power'!$D44/'Sound Power'!$E44)+'ModelParams Lw'!I$24*LN('Sound Power'!BY44),'ModelParams Lw'!I$22+'ModelParams Lw'!I$23*LOG('Sound Power'!$D44/'Sound Power'!$E44)+'ModelParams Lw'!I$24*LN('Sound Power'!BY44),'ModelParams Lw'!I$26+'ModelParams Lw'!I$27*LOG('Sound Power'!$D44/'Sound Power'!$E44)+'ModelParams Lw'!I$28*LN('Sound Power'!BY44)))</f>
        <v>#REF!</v>
      </c>
      <c r="CH44" s="26" t="e">
        <f>IF(Calcul!#REF!="SW",'ModelParams Lw'!J$22+'ModelParams Lw'!J$23*LOG('Sound Power'!$D44/'Sound Power'!$E44)+'ModelParams Lw'!J$24*LN('Sound Power'!BZ44),IF('ModelParams Lw'!J$26+'ModelParams Lw'!J$27*LOG('Sound Power'!$D44/'Sound Power'!$E44)+'ModelParams Lw'!J$28*LN('Sound Power'!BZ44)&lt;'ModelParams Lw'!J$22+'ModelParams Lw'!J$23*LOG('Sound Power'!$D44/'Sound Power'!$E44)+'ModelParams Lw'!J$24*LN('Sound Power'!BZ44),'ModelParams Lw'!J$22+'ModelParams Lw'!J$23*LOG('Sound Power'!$D44/'Sound Power'!$E44)+'ModelParams Lw'!J$24*LN('Sound Power'!BZ44),'ModelParams Lw'!J$26+'ModelParams Lw'!J$27*LOG('Sound Power'!$D44/'Sound Power'!$E44)+'ModelParams Lw'!J$28*LN('Sound Power'!BZ44)))</f>
        <v>#REF!</v>
      </c>
      <c r="CI44" s="26" t="e">
        <f t="shared" si="33"/>
        <v>#REF!</v>
      </c>
      <c r="CJ44" s="26" t="e">
        <f t="shared" si="34"/>
        <v>#REF!</v>
      </c>
      <c r="CK44" s="26" t="e">
        <f t="shared" si="35"/>
        <v>#REF!</v>
      </c>
      <c r="CL44" s="26" t="e">
        <f t="shared" si="36"/>
        <v>#REF!</v>
      </c>
      <c r="CM44" s="26" t="e">
        <f t="shared" si="37"/>
        <v>#REF!</v>
      </c>
      <c r="CN44" s="26" t="e">
        <f t="shared" si="38"/>
        <v>#REF!</v>
      </c>
      <c r="CO44" s="26" t="e">
        <f t="shared" si="39"/>
        <v>#REF!</v>
      </c>
      <c r="CP44" s="26" t="e">
        <f t="shared" si="40"/>
        <v>#REF!</v>
      </c>
      <c r="CQ44" s="26" t="e">
        <f>10*LOG10(IF(CI44="",0,POWER(10,((CI44+'ModelParams Lw'!$O$4)/10))) +IF(CJ44="",0,POWER(10,((CJ44+'ModelParams Lw'!$P$4)/10))) +IF(CK44="",0,POWER(10,((CK44+'ModelParams Lw'!$Q$4)/10))) +IF(CL44="",0,POWER(10,((CL44+'ModelParams Lw'!$R$4)/10))) +IF(CM44="",0,POWER(10,((CM44+'ModelParams Lw'!$S$4)/10))) +IF(CN44="",0,POWER(10,((CN44+'ModelParams Lw'!$T$4)/10))) +IF(CO44="",0,POWER(10,((CO44+'ModelParams Lw'!$U$4)/10)))+IF(CP44="",0,POWER(10,((CP44+'ModelParams Lw'!$V$4)/10))))</f>
        <v>#REF!</v>
      </c>
      <c r="CR44" s="26" t="e">
        <f t="shared" si="41"/>
        <v>#REF!</v>
      </c>
      <c r="CS44" s="26" t="e">
        <f>(CI44-'ModelParams Lw'!$O$10)/'ModelParams Lw'!$O$11</f>
        <v>#REF!</v>
      </c>
      <c r="CT44" s="26" t="e">
        <f>(CJ44-'ModelParams Lw'!$P$10)/'ModelParams Lw'!$P$11</f>
        <v>#REF!</v>
      </c>
      <c r="CU44" s="26" t="e">
        <f>(CK44-'ModelParams Lw'!$Q$10)/'ModelParams Lw'!$Q$11</f>
        <v>#REF!</v>
      </c>
      <c r="CV44" s="26" t="e">
        <f>(CL44-'ModelParams Lw'!$R$10)/'ModelParams Lw'!$R$11</f>
        <v>#REF!</v>
      </c>
      <c r="CW44" s="26" t="e">
        <f>(CM44-'ModelParams Lw'!$S$10)/'ModelParams Lw'!$S$11</f>
        <v>#REF!</v>
      </c>
      <c r="CX44" s="26" t="e">
        <f>(CN44-'ModelParams Lw'!$T$10)/'ModelParams Lw'!$T$11</f>
        <v>#REF!</v>
      </c>
      <c r="CY44" s="26" t="e">
        <f>(CO44-'ModelParams Lw'!$U$10)/'ModelParams Lw'!$U$11</f>
        <v>#REF!</v>
      </c>
      <c r="CZ44" s="26" t="e">
        <f>(CP44-'ModelParams Lw'!$V$10)/'ModelParams Lw'!$V$11</f>
        <v>#REF!</v>
      </c>
    </row>
    <row r="45" spans="1:104" x14ac:dyDescent="0.2">
      <c r="A45" s="13">
        <f>Calcul!A47</f>
        <v>0</v>
      </c>
      <c r="B45" s="13" t="e">
        <f t="shared" si="2"/>
        <v>#REF!</v>
      </c>
      <c r="C45" s="13">
        <f>Calcul!B47</f>
        <v>0</v>
      </c>
      <c r="D45" s="13">
        <f>Calcul!C47/1000</f>
        <v>0</v>
      </c>
      <c r="E45" s="13">
        <f>Calcul!D47/1000</f>
        <v>0</v>
      </c>
      <c r="F45" s="13">
        <f t="shared" si="3"/>
        <v>0</v>
      </c>
      <c r="G45" s="23" t="e">
        <f>DEGREES(ACOS(1-(1/'ModelParams Lw'!B$15*SQRT(0.5*1.2/'Sound Power'!$C45)*('Sound Power'!$B45/3600)/('Sound Power'!$D45)/('Sound Power'!$F45))))</f>
        <v>#DIV/0!</v>
      </c>
      <c r="H45" s="23" t="e">
        <f>DEGREES(ACOS(1-(1/'ModelParams Lw'!C$15*SQRT(0.5*1.2/'Sound Power'!$C45)*('Sound Power'!$B45/3600)/('Sound Power'!$D45)/('Sound Power'!$F45))))</f>
        <v>#DIV/0!</v>
      </c>
      <c r="I45" s="23" t="e">
        <f>DEGREES(ACOS(1-(1/'ModelParams Lw'!D$15*SQRT(0.5*1.2/'Sound Power'!$C45)*('Sound Power'!$B45/3600)/('Sound Power'!$D45)/('Sound Power'!$F45))))</f>
        <v>#DIV/0!</v>
      </c>
      <c r="J45" s="23" t="e">
        <f>DEGREES(ACOS(1-(1/'ModelParams Lw'!E$15*SQRT(0.5*1.2/'Sound Power'!$C45)*('Sound Power'!$B45/3600)/('Sound Power'!$D45)/('Sound Power'!$F45))))</f>
        <v>#DIV/0!</v>
      </c>
      <c r="K45" s="23" t="e">
        <f>DEGREES(ACOS(1-(1/'ModelParams Lw'!F$15*SQRT(0.5*1.2/'Sound Power'!$C45)*('Sound Power'!$B45/3600)/('Sound Power'!$D45)/('Sound Power'!$F45))))</f>
        <v>#DIV/0!</v>
      </c>
      <c r="L45" s="23" t="e">
        <f>DEGREES(ACOS(1-(1/'ModelParams Lw'!G$15*SQRT(0.5*1.2/'Sound Power'!$C45)*('Sound Power'!$B45/3600)/('Sound Power'!$D45)/('Sound Power'!$F45))))</f>
        <v>#DIV/0!</v>
      </c>
      <c r="M45" s="23" t="e">
        <f>DEGREES(ACOS(1-(1/'ModelParams Lw'!H$15*SQRT(0.5*1.2/'Sound Power'!$C45)*('Sound Power'!$B45/3600)/('Sound Power'!$D45)/('Sound Power'!$F45))))</f>
        <v>#DIV/0!</v>
      </c>
      <c r="N45" s="23" t="e">
        <f>DEGREES(ACOS(1-(1/'ModelParams Lw'!I$15*SQRT(0.5*1.2/'Sound Power'!$C45)*('Sound Power'!$B45/3600)/('Sound Power'!$D45)/('Sound Power'!$F45))))</f>
        <v>#DIV/0!</v>
      </c>
      <c r="O45" s="26" t="e">
        <f>('ModelParams Lw'!B$4*LN('Sound Power'!G45)/(1+EXP(-('Sound Power'!$D45*1000+'ModelParams Lw'!B$6)/'ModelParams Lw'!B$7))+'ModelParams Lw'!B$5)*LN('Sound Power'!$B45)-('ModelParams Lw'!B$8+'ModelParams Lw'!B$9*$D45+'ModelParams Lw'!B$10*'Sound Power'!$F45^'ModelParams Lw'!B$14+'ModelParams Lw'!B$11*LN('Sound Power'!G45)+'ModelParams Lw'!B$12*'Sound Power'!$D45*'Sound Power'!$F45+'ModelParams Lw'!B$13*'Sound Power'!$D45*LN('Sound Power'!G45))</f>
        <v>#DIV/0!</v>
      </c>
      <c r="P45" s="26" t="e">
        <f>('ModelParams Lw'!C$4*LN('Sound Power'!H45)/(1+EXP(-('Sound Power'!$D45*1000+'ModelParams Lw'!C$6)/'ModelParams Lw'!C$7))+'ModelParams Lw'!C$5)*LN('Sound Power'!$B45)-('ModelParams Lw'!C$8+'ModelParams Lw'!C$9*$D45+'ModelParams Lw'!C$10*'Sound Power'!$F45^'ModelParams Lw'!C$14+'ModelParams Lw'!C$11*LN('Sound Power'!H45)+'ModelParams Lw'!C$12*'Sound Power'!$D45*'Sound Power'!$F45+'ModelParams Lw'!C$13*'Sound Power'!$D45*LN('Sound Power'!H45))</f>
        <v>#DIV/0!</v>
      </c>
      <c r="Q45" s="26" t="e">
        <f>('ModelParams Lw'!D$4*LN('Sound Power'!I45)/(1+EXP(-('Sound Power'!$D45*1000+'ModelParams Lw'!D$6)/'ModelParams Lw'!D$7))+'ModelParams Lw'!D$5)*LN('Sound Power'!$B45)-('ModelParams Lw'!D$8+'ModelParams Lw'!D$9*$D45+'ModelParams Lw'!D$10*'Sound Power'!$F45^'ModelParams Lw'!D$14+'ModelParams Lw'!D$11*LN('Sound Power'!I45)+'ModelParams Lw'!D$12*'Sound Power'!$D45*'Sound Power'!$F45+'ModelParams Lw'!D$13*'Sound Power'!$D45*LN('Sound Power'!I45))</f>
        <v>#DIV/0!</v>
      </c>
      <c r="R45" s="26" t="e">
        <f>('ModelParams Lw'!E$4*LN('Sound Power'!J45)/(1+EXP(-('Sound Power'!$D45*1000+'ModelParams Lw'!E$6)/'ModelParams Lw'!E$7))+'ModelParams Lw'!E$5)*LN('Sound Power'!$B45)-('ModelParams Lw'!E$8+'ModelParams Lw'!E$9*$D45+'ModelParams Lw'!E$10*'Sound Power'!$F45^'ModelParams Lw'!E$14+'ModelParams Lw'!E$11*LN('Sound Power'!J45)+'ModelParams Lw'!E$12*'Sound Power'!$D45*'Sound Power'!$F45+'ModelParams Lw'!E$13*'Sound Power'!$D45*LN('Sound Power'!J45))</f>
        <v>#DIV/0!</v>
      </c>
      <c r="S45" s="26" t="e">
        <f>('ModelParams Lw'!F$4*LN('Sound Power'!K45)/(1+EXP(-('Sound Power'!$D45*1000+'ModelParams Lw'!F$6)/'ModelParams Lw'!F$7))+'ModelParams Lw'!F$5)*LN('Sound Power'!$B45)-('ModelParams Lw'!F$8+'ModelParams Lw'!F$9*$D45+'ModelParams Lw'!F$10*'Sound Power'!$F45^'ModelParams Lw'!F$14+'ModelParams Lw'!F$11*LN('Sound Power'!K45)+'ModelParams Lw'!F$12*'Sound Power'!$D45*'Sound Power'!$F45+'ModelParams Lw'!F$13*'Sound Power'!$D45*LN('Sound Power'!K45))</f>
        <v>#DIV/0!</v>
      </c>
      <c r="T45" s="26" t="e">
        <f>('ModelParams Lw'!G$4*LN('Sound Power'!L45)/(1+EXP(-('Sound Power'!$D45*1000+'ModelParams Lw'!G$6)/'ModelParams Lw'!G$7))+'ModelParams Lw'!G$5)*LN('Sound Power'!$B45)-('ModelParams Lw'!G$8+'ModelParams Lw'!G$9*$D45+'ModelParams Lw'!G$10*'Sound Power'!$F45^'ModelParams Lw'!G$14+'ModelParams Lw'!G$11*LN('Sound Power'!L45)+'ModelParams Lw'!G$12*'Sound Power'!$D45*'Sound Power'!$F45+'ModelParams Lw'!G$13*'Sound Power'!$D45*LN('Sound Power'!L45))</f>
        <v>#DIV/0!</v>
      </c>
      <c r="U45" s="26" t="e">
        <f>('ModelParams Lw'!H$4*LN('Sound Power'!M45)/(1+EXP(-('Sound Power'!$D45*1000+'ModelParams Lw'!H$6)/'ModelParams Lw'!H$7))+'ModelParams Lw'!H$5)*LN('Sound Power'!$B45)-('ModelParams Lw'!H$8+'ModelParams Lw'!H$9*$D45+'ModelParams Lw'!H$10*'Sound Power'!$F45^'ModelParams Lw'!H$14+'ModelParams Lw'!H$11*LN('Sound Power'!M45)+'ModelParams Lw'!H$12*'Sound Power'!$D45*'Sound Power'!$F45+'ModelParams Lw'!H$13*'Sound Power'!$D45*LN('Sound Power'!M45))</f>
        <v>#DIV/0!</v>
      </c>
      <c r="V45" s="26" t="e">
        <f>('ModelParams Lw'!I$4*LN('Sound Power'!N45)/(1+EXP(-('Sound Power'!$D45*1000+'ModelParams Lw'!I$6)/'ModelParams Lw'!I$7))+'ModelParams Lw'!I$5)*LN('Sound Power'!$B45)-('ModelParams Lw'!I$8+'ModelParams Lw'!I$9*$D45+'ModelParams Lw'!I$10*'Sound Power'!$F45^'ModelParams Lw'!I$14+'ModelParams Lw'!I$11*LN('Sound Power'!N45)+'ModelParams Lw'!I$12*'Sound Power'!$D45*'Sound Power'!$F45+'ModelParams Lw'!I$13*'Sound Power'!$D45*LN('Sound Power'!N45))</f>
        <v>#DIV/0!</v>
      </c>
      <c r="W45" s="26" t="e">
        <f>10*LOG10(IF(O45="",0,POWER(10,((O45+'ModelParams Lw'!$O$4)/10))) +IF(P45="",0,POWER(10,((P45+'ModelParams Lw'!$P$4)/10))) +IF(Q45="",0,POWER(10,((Q45+'ModelParams Lw'!$Q$4)/10))) +IF(R45="",0,POWER(10,((R45+'ModelParams Lw'!$R$4)/10))) +IF(S45="",0,POWER(10,((S45+'ModelParams Lw'!$S$4)/10))) +IF(T45="",0,POWER(10,((T45+'ModelParams Lw'!$T$4)/10))) +IF(U45="",0,POWER(10,((U45+'ModelParams Lw'!$U$4)/10)))+IF(V45="",0,POWER(10,((V45+'ModelParams Lw'!$V$4)/10))))</f>
        <v>#DIV/0!</v>
      </c>
      <c r="X45" s="26" t="e">
        <f t="shared" si="27"/>
        <v>#DIV/0!</v>
      </c>
      <c r="Y45" s="26" t="e">
        <f>(O45-'ModelParams Lw'!O$10)/'ModelParams Lw'!O$11</f>
        <v>#DIV/0!</v>
      </c>
      <c r="Z45" s="26" t="e">
        <f>(P45-'ModelParams Lw'!P$10)/'ModelParams Lw'!P$11</f>
        <v>#DIV/0!</v>
      </c>
      <c r="AA45" s="26" t="e">
        <f>(Q45-'ModelParams Lw'!Q$10)/'ModelParams Lw'!Q$11</f>
        <v>#DIV/0!</v>
      </c>
      <c r="AB45" s="26" t="e">
        <f>(R45-'ModelParams Lw'!R$10)/'ModelParams Lw'!R$11</f>
        <v>#DIV/0!</v>
      </c>
      <c r="AC45" s="26" t="e">
        <f>(S45-'ModelParams Lw'!S$10)/'ModelParams Lw'!S$11</f>
        <v>#DIV/0!</v>
      </c>
      <c r="AD45" s="26" t="e">
        <f>(T45-'ModelParams Lw'!T$10)/'ModelParams Lw'!T$11</f>
        <v>#DIV/0!</v>
      </c>
      <c r="AE45" s="26" t="e">
        <f>(U45-'ModelParams Lw'!U$10)/'ModelParams Lw'!U$11</f>
        <v>#DIV/0!</v>
      </c>
      <c r="AF45" s="26" t="e">
        <f>(V45-'ModelParams Lw'!V$10)/'ModelParams Lw'!V$11</f>
        <v>#DIV/0!</v>
      </c>
      <c r="AG45" s="26" t="e">
        <f t="shared" si="28"/>
        <v>#REF!</v>
      </c>
      <c r="AH45" s="26" t="e">
        <f>VLOOKUP(D45*1000,'ModelParams Lw'!$A$38:$D$58,4)</f>
        <v>#N/A</v>
      </c>
      <c r="AI45" s="56" t="e">
        <f>VLOOKUP(D45*1000,'ModelParams Lw'!$A$38:$D$58,2)</f>
        <v>#N/A</v>
      </c>
      <c r="AJ45" s="46" t="e">
        <f t="shared" si="29"/>
        <v>#REF!</v>
      </c>
      <c r="AK45" s="26" t="e">
        <f t="shared" si="30"/>
        <v>#VALUE!</v>
      </c>
      <c r="AL45" s="26" t="e">
        <f>IF($AI45=100,'ModelParams Lw'!R$35*'Sound Power'!$AH45^2+'ModelParams Lw'!R$36*'Sound Power'!$AH45+'ModelParams Lw'!R$37,IF($AI45=150,'ModelParams Lw'!R$38*'Sound Power'!$AH45^2+'ModelParams Lw'!R$39*'Sound Power'!$AH45+'ModelParams Lw'!R$40,'ModelParams Lw'!R$41*'Sound Power'!$AH45^2+'ModelParams Lw'!R$42*'Sound Power'!$AH45+'ModelParams Lw'!R$43))</f>
        <v>#N/A</v>
      </c>
      <c r="AM45" s="26" t="e">
        <f>IF($AI45=100,'ModelParams Lw'!S$35*'Sound Power'!$AH45^2+'ModelParams Lw'!S$36*'Sound Power'!$AH45+'ModelParams Lw'!S$37,IF($AI45=150,'ModelParams Lw'!S$38*'Sound Power'!$AH45^2+'ModelParams Lw'!S$39*'Sound Power'!$AH45+'ModelParams Lw'!S$40,'ModelParams Lw'!S$41*'Sound Power'!$AH45^2+'ModelParams Lw'!S$42*'Sound Power'!$AH45+'ModelParams Lw'!S$43))</f>
        <v>#N/A</v>
      </c>
      <c r="AN45" s="26" t="e">
        <f>IF($AI45=100,'ModelParams Lw'!T$35*'Sound Power'!$AH45^2+'ModelParams Lw'!T$36*'Sound Power'!$AH45+'ModelParams Lw'!T$37,IF($AI45=150,'ModelParams Lw'!T$38*'Sound Power'!$AH45^2+'ModelParams Lw'!T$39*'Sound Power'!$AH45+'ModelParams Lw'!T$40,'ModelParams Lw'!T$41*'Sound Power'!$AH45^2+'ModelParams Lw'!T$42*'Sound Power'!$AH45+'ModelParams Lw'!T$43))</f>
        <v>#N/A</v>
      </c>
      <c r="AO45" s="26" t="e">
        <f>IF($AI45=100,'ModelParams Lw'!U$35*'Sound Power'!$AH45^2+'ModelParams Lw'!U$36*'Sound Power'!$AH45+'ModelParams Lw'!U$37,IF($AI45=150,'ModelParams Lw'!U$38*'Sound Power'!$AH45^2+'ModelParams Lw'!U$39*'Sound Power'!$AH45+'ModelParams Lw'!U$40,'ModelParams Lw'!U$41*'Sound Power'!$AH45^2+'ModelParams Lw'!U$42*'Sound Power'!$AH45+'ModelParams Lw'!U$43))</f>
        <v>#N/A</v>
      </c>
      <c r="AP45" s="26" t="e">
        <f>IF($AI45=100,'ModelParams Lw'!V$35*'Sound Power'!$AH45^2+'ModelParams Lw'!V$36*'Sound Power'!$AH45+'ModelParams Lw'!V$37,IF($AI45=150,'ModelParams Lw'!V$38*'Sound Power'!$AH45^2+'ModelParams Lw'!V$39*'Sound Power'!$AH45+'ModelParams Lw'!V$40,'ModelParams Lw'!V$41*'Sound Power'!$AH45^2+'ModelParams Lw'!V$42*'Sound Power'!$AH45+'ModelParams Lw'!V$43))</f>
        <v>#N/A</v>
      </c>
      <c r="AQ45" s="26" t="e">
        <f>IF($AI45=100,'ModelParams Lw'!W$35*'Sound Power'!$AH45^2+'ModelParams Lw'!W$36*'Sound Power'!$AH45+'ModelParams Lw'!W$37,IF($AI45=150,'ModelParams Lw'!W$38*'Sound Power'!$AH45^2+'ModelParams Lw'!W$39*'Sound Power'!$AH45+'ModelParams Lw'!W$40,'ModelParams Lw'!W$41*'Sound Power'!$AH45^2+'ModelParams Lw'!W$42*'Sound Power'!$AH45+'ModelParams Lw'!W$43))</f>
        <v>#N/A</v>
      </c>
      <c r="AR45" s="26" t="e">
        <f t="shared" si="31"/>
        <v>#VALUE!</v>
      </c>
      <c r="AS45" s="26" t="e">
        <f>IF(26.83*LN($AJ45)-11.791-'ModelParams Lw'!B$35&lt;0,0,26.83*LN($AJ45)-11.791-'ModelParams Lw'!B$35)</f>
        <v>#REF!</v>
      </c>
      <c r="AT45" s="26" t="e">
        <f>IF(26.83*LN($AJ45)-11.791-'ModelParams Lw'!C$35&lt;0,0,26.83*LN($AJ45)-11.791-'ModelParams Lw'!C$35)</f>
        <v>#REF!</v>
      </c>
      <c r="AU45" s="26" t="e">
        <f>IF(26.83*LN($AJ45)-11.791-'ModelParams Lw'!D$35&lt;0,0,26.83*LN($AJ45)-11.791-'ModelParams Lw'!D$35)</f>
        <v>#REF!</v>
      </c>
      <c r="AV45" s="26" t="e">
        <f>IF(26.83*LN($AJ45)-11.791-'ModelParams Lw'!E$35&lt;0,0,26.83*LN($AJ45)-11.791-'ModelParams Lw'!E$35)</f>
        <v>#REF!</v>
      </c>
      <c r="AW45" s="26" t="e">
        <f>IF(26.83*LN($AJ45)-11.791-'ModelParams Lw'!F$35&lt;0,0,26.83*LN($AJ45)-11.791-'ModelParams Lw'!F$35)</f>
        <v>#REF!</v>
      </c>
      <c r="AX45" s="26" t="e">
        <f>IF(26.83*LN($AJ45)-11.791-'ModelParams Lw'!G$35&lt;0,0,26.83*LN($AJ45)-11.791-'ModelParams Lw'!G$35)</f>
        <v>#REF!</v>
      </c>
      <c r="AY45" s="26" t="e">
        <f>IF(26.83*LN($AJ45)-11.791-'ModelParams Lw'!H$35&lt;0,0,26.83*LN($AJ45)-11.791-'ModelParams Lw'!H$35)</f>
        <v>#REF!</v>
      </c>
      <c r="AZ45" s="26" t="e">
        <f>IF(26.83*LN($AJ45)-11.791-'ModelParams Lw'!I$35&lt;0,0,26.83*LN($AJ45)-11.791-'ModelParams Lw'!I$35)</f>
        <v>#REF!</v>
      </c>
      <c r="BA45" s="26" t="e">
        <f t="shared" si="9"/>
        <v>#DIV/0!</v>
      </c>
      <c r="BB45" s="26" t="e">
        <f t="shared" si="10"/>
        <v>#DIV/0!</v>
      </c>
      <c r="BC45" s="26" t="e">
        <f t="shared" si="11"/>
        <v>#DIV/0!</v>
      </c>
      <c r="BD45" s="26" t="e">
        <f t="shared" si="12"/>
        <v>#DIV/0!</v>
      </c>
      <c r="BE45" s="26" t="e">
        <f t="shared" si="13"/>
        <v>#DIV/0!</v>
      </c>
      <c r="BF45" s="26" t="e">
        <f t="shared" si="14"/>
        <v>#DIV/0!</v>
      </c>
      <c r="BG45" s="26" t="e">
        <f t="shared" si="15"/>
        <v>#DIV/0!</v>
      </c>
      <c r="BH45" s="26" t="e">
        <f t="shared" si="16"/>
        <v>#DIV/0!</v>
      </c>
      <c r="BI45" s="26" t="e">
        <f>10*LOG10(IF(BA45="",0,POWER(10,((BA45+'ModelParams Lw'!$O$4)/10))) +IF(BB45="",0,POWER(10,((BB45+'ModelParams Lw'!$P$4)/10))) +IF(BC45="",0,POWER(10,((BC45+'ModelParams Lw'!$Q$4)/10))) +IF(BD45="",0,POWER(10,((BD45+'ModelParams Lw'!$R$4)/10))) +IF(BE45="",0,POWER(10,((BE45+'ModelParams Lw'!$S$4)/10))) +IF(BF45="",0,POWER(10,((BF45+'ModelParams Lw'!$T$4)/10))) +IF(BG45="",0,POWER(10,((BG45+'ModelParams Lw'!$U$4)/10)))+IF(BH45="",0,POWER(10,((BH45+'ModelParams Lw'!$V$4)/10))))</f>
        <v>#DIV/0!</v>
      </c>
      <c r="BJ45" s="26" t="e">
        <f t="shared" si="32"/>
        <v>#DIV/0!</v>
      </c>
      <c r="BK45" s="26" t="e">
        <f>(BA45-'ModelParams Lw'!O$10)/'ModelParams Lw'!O$11</f>
        <v>#DIV/0!</v>
      </c>
      <c r="BL45" s="26" t="e">
        <f>(BB45-'ModelParams Lw'!P$10)/'ModelParams Lw'!P$11</f>
        <v>#DIV/0!</v>
      </c>
      <c r="BM45" s="26" t="e">
        <f>(BC45-'ModelParams Lw'!Q$10)/'ModelParams Lw'!Q$11</f>
        <v>#DIV/0!</v>
      </c>
      <c r="BN45" s="26" t="e">
        <f>(BD45-'ModelParams Lw'!R$10)/'ModelParams Lw'!R$11</f>
        <v>#DIV/0!</v>
      </c>
      <c r="BO45" s="26" t="e">
        <f>(BE45-'ModelParams Lw'!S$10)/'ModelParams Lw'!S$11</f>
        <v>#DIV/0!</v>
      </c>
      <c r="BP45" s="26" t="e">
        <f>(BF45-'ModelParams Lw'!T$10)/'ModelParams Lw'!T$11</f>
        <v>#DIV/0!</v>
      </c>
      <c r="BQ45" s="26" t="e">
        <f>(BG45-'ModelParams Lw'!U$10)/'ModelParams Lw'!U$11</f>
        <v>#DIV/0!</v>
      </c>
      <c r="BR45" s="26" t="e">
        <f>(BH45-'ModelParams Lw'!V$10)/'ModelParams Lw'!V$11</f>
        <v>#DIV/0!</v>
      </c>
      <c r="BS45" s="23" t="e">
        <f>IF(Calcul!$E47="SW",DEGREES(ACOS(1-(1/'ModelParams Lw'!C$25*SQRT(0.5*1.2/'Sound Power'!$C45)*('Sound Power'!$B45/3600)/('Sound Power'!$D45)/('Sound Power'!$F45)))),DEGREES(ACOS(1-(1/'ModelParams Lw'!C$29*SQRT(0.5*1.2/'Sound Power'!$C45)*('Sound Power'!$B45/3600)/('Sound Power'!$D45)/('Sound Power'!$F45)))))</f>
        <v>#DIV/0!</v>
      </c>
      <c r="BT45" s="23" t="e">
        <f>IF(Calcul!$E47="SW",DEGREES(ACOS(1-(1/'ModelParams Lw'!D$25*SQRT(0.5*1.2/'Sound Power'!$C45)*('Sound Power'!$B45/3600)/('Sound Power'!$D45)/('Sound Power'!$F45)))),DEGREES(ACOS(1-(1/'ModelParams Lw'!D$29*SQRT(0.5*1.2/'Sound Power'!$C45)*('Sound Power'!$B45/3600)/('Sound Power'!$D45)/('Sound Power'!$F45)))))</f>
        <v>#DIV/0!</v>
      </c>
      <c r="BU45" s="23" t="e">
        <f>IF(Calcul!$E47="SW",DEGREES(ACOS(1-(1/'ModelParams Lw'!E$25*SQRT(0.5*1.2/'Sound Power'!$C45)*('Sound Power'!$B45/3600)/('Sound Power'!$D45)/('Sound Power'!$F45)))),DEGREES(ACOS(1-(1/'ModelParams Lw'!E$29*SQRT(0.5*1.2/'Sound Power'!$C45)*('Sound Power'!$B45/3600)/('Sound Power'!$D45)/('Sound Power'!$F45)))))</f>
        <v>#DIV/0!</v>
      </c>
      <c r="BV45" s="23" t="e">
        <f>IF(Calcul!$E47="SW",DEGREES(ACOS(1-(1/'ModelParams Lw'!F$25*SQRT(0.5*1.2/'Sound Power'!$C45)*('Sound Power'!$B45/3600)/('Sound Power'!$D45)/('Sound Power'!$F45)))),DEGREES(ACOS(1-(1/'ModelParams Lw'!F$29*SQRT(0.5*1.2/'Sound Power'!$C45)*('Sound Power'!$B45/3600)/('Sound Power'!$D45)/('Sound Power'!$F45)))))</f>
        <v>#DIV/0!</v>
      </c>
      <c r="BW45" s="23" t="e">
        <f>IF(Calcul!$E47="SW",DEGREES(ACOS(1-(1/'ModelParams Lw'!G$25*SQRT(0.5*1.2/'Sound Power'!$C45)*('Sound Power'!$B45/3600)/('Sound Power'!$D45)/('Sound Power'!$F45)))),DEGREES(ACOS(1-(1/'ModelParams Lw'!G$29*SQRT(0.5*1.2/'Sound Power'!$C45)*('Sound Power'!$B45/3600)/('Sound Power'!$D45)/('Sound Power'!$F45)))))</f>
        <v>#DIV/0!</v>
      </c>
      <c r="BX45" s="23" t="e">
        <f>IF(Calcul!$E47="SW",DEGREES(ACOS(1-(1/'ModelParams Lw'!H$25*SQRT(0.5*1.2/'Sound Power'!$C45)*('Sound Power'!$B45/3600)/('Sound Power'!$D45)/('Sound Power'!$F45)))),DEGREES(ACOS(1-(1/'ModelParams Lw'!H$29*SQRT(0.5*1.2/'Sound Power'!$C45)*('Sound Power'!$B45/3600)/('Sound Power'!$D45)/('Sound Power'!$F45)))))</f>
        <v>#DIV/0!</v>
      </c>
      <c r="BY45" s="23" t="e">
        <f>IF(Calcul!$E47="SW",DEGREES(ACOS(1-(1/'ModelParams Lw'!I$25*SQRT(0.5*1.2/'Sound Power'!$C45)*('Sound Power'!$B45/3600)/('Sound Power'!$D45)/('Sound Power'!$F45)))),DEGREES(ACOS(1-(1/'ModelParams Lw'!I$29*SQRT(0.5*1.2/'Sound Power'!$C45)*('Sound Power'!$B45/3600)/('Sound Power'!$D45)/('Sound Power'!$F45)))))</f>
        <v>#DIV/0!</v>
      </c>
      <c r="BZ45" s="23" t="e">
        <f>IF(Calcul!$E47="SW",DEGREES(ACOS(1-(1/'ModelParams Lw'!J$25*SQRT(0.5*1.2/'Sound Power'!$C45)*('Sound Power'!$B45/3600)/('Sound Power'!$D45)/('Sound Power'!$F45)))),DEGREES(ACOS(1-(1/'ModelParams Lw'!J$29*SQRT(0.5*1.2/'Sound Power'!$C45)*('Sound Power'!$B45/3600)/('Sound Power'!$D45)/('Sound Power'!$F45)))))</f>
        <v>#DIV/0!</v>
      </c>
      <c r="CA45" s="26" t="e">
        <f>IF(Calcul!$E47="SW",'ModelParams Lw'!C$22+'ModelParams Lw'!C$23*LOG('Sound Power'!$D45/'Sound Power'!$E45)+'ModelParams Lw'!C$24*LN('Sound Power'!BS45),IF('ModelParams Lw'!C$26+'ModelParams Lw'!C$27*LOG('Sound Power'!$D45/'Sound Power'!$E45)+'ModelParams Lw'!C$28*LN('Sound Power'!BS45)&lt;'ModelParams Lw'!C$22+'ModelParams Lw'!C$23*LOG('Sound Power'!$D45/'Sound Power'!$E45)+'ModelParams Lw'!C$24*LN('Sound Power'!BS45),'ModelParams Lw'!C$22+'ModelParams Lw'!C$23*LOG('Sound Power'!$D45/'Sound Power'!$E45)+'ModelParams Lw'!C$24*LN('Sound Power'!BS45),'ModelParams Lw'!C$26+'ModelParams Lw'!C$27*LOG('Sound Power'!$D45/'Sound Power'!$E45)+'ModelParams Lw'!C$28*LN('Sound Power'!BS45)))</f>
        <v>#DIV/0!</v>
      </c>
      <c r="CB45" s="26" t="e">
        <f>IF(Calcul!$E47="SW",'ModelParams Lw'!D$22+'ModelParams Lw'!D$23*LOG('Sound Power'!$D45/'Sound Power'!$E45)+'ModelParams Lw'!D$24*LN('Sound Power'!BT45),IF('ModelParams Lw'!D$26+'ModelParams Lw'!D$27*LOG('Sound Power'!$D45/'Sound Power'!$E45)+'ModelParams Lw'!D$28*LN('Sound Power'!BT45)&lt;'ModelParams Lw'!D$22+'ModelParams Lw'!D$23*LOG('Sound Power'!$D45/'Sound Power'!$E45)+'ModelParams Lw'!D$24*LN('Sound Power'!BT45),'ModelParams Lw'!D$22+'ModelParams Lw'!D$23*LOG('Sound Power'!$D45/'Sound Power'!$E45)+'ModelParams Lw'!D$24*LN('Sound Power'!BT45),'ModelParams Lw'!D$26+'ModelParams Lw'!D$27*LOG('Sound Power'!$D45/'Sound Power'!$E45)+'ModelParams Lw'!D$28*LN('Sound Power'!BT45)))</f>
        <v>#DIV/0!</v>
      </c>
      <c r="CC45" s="26" t="e">
        <f>IF(Calcul!$E47="SW",'ModelParams Lw'!E$22+'ModelParams Lw'!E$23*LOG('Sound Power'!$D45/'Sound Power'!$E45)+'ModelParams Lw'!E$24*LN('Sound Power'!BU45),IF('ModelParams Lw'!E$26+'ModelParams Lw'!E$27*LOG('Sound Power'!$D45/'Sound Power'!$E45)+'ModelParams Lw'!E$28*LN('Sound Power'!BU45)&lt;'ModelParams Lw'!E$22+'ModelParams Lw'!E$23*LOG('Sound Power'!$D45/'Sound Power'!$E45)+'ModelParams Lw'!E$24*LN('Sound Power'!BU45),'ModelParams Lw'!E$22+'ModelParams Lw'!E$23*LOG('Sound Power'!$D45/'Sound Power'!$E45)+'ModelParams Lw'!E$24*LN('Sound Power'!BU45),'ModelParams Lw'!E$26+'ModelParams Lw'!E$27*LOG('Sound Power'!$D45/'Sound Power'!$E45)+'ModelParams Lw'!E$28*LN('Sound Power'!BU45)))</f>
        <v>#DIV/0!</v>
      </c>
      <c r="CD45" s="26" t="e">
        <f>IF(Calcul!$E47="SW",'ModelParams Lw'!F$22+'ModelParams Lw'!F$23*LOG('Sound Power'!$D45/'Sound Power'!$E45)+'ModelParams Lw'!F$24*LN('Sound Power'!BV45),IF('ModelParams Lw'!F$26+'ModelParams Lw'!F$27*LOG('Sound Power'!$D45/'Sound Power'!$E45)+'ModelParams Lw'!F$28*LN('Sound Power'!BV45)&lt;'ModelParams Lw'!F$22+'ModelParams Lw'!F$23*LOG('Sound Power'!$D45/'Sound Power'!$E45)+'ModelParams Lw'!F$24*LN('Sound Power'!BV45),'ModelParams Lw'!F$22+'ModelParams Lw'!F$23*LOG('Sound Power'!$D45/'Sound Power'!$E45)+'ModelParams Lw'!F$24*LN('Sound Power'!BV45),'ModelParams Lw'!F$26+'ModelParams Lw'!F$27*LOG('Sound Power'!$D45/'Sound Power'!$E45)+'ModelParams Lw'!F$28*LN('Sound Power'!BV45)))</f>
        <v>#DIV/0!</v>
      </c>
      <c r="CE45" s="26" t="e">
        <f>IF(Calcul!$E47="SW",'ModelParams Lw'!G$22+'ModelParams Lw'!G$23*LOG('Sound Power'!$D45/'Sound Power'!$E45)+'ModelParams Lw'!G$24*LN('Sound Power'!BW45),IF('ModelParams Lw'!G$26+'ModelParams Lw'!G$27*LOG('Sound Power'!$D45/'Sound Power'!$E45)+'ModelParams Lw'!G$28*LN('Sound Power'!BW45)&lt;'ModelParams Lw'!G$22+'ModelParams Lw'!G$23*LOG('Sound Power'!$D45/'Sound Power'!$E45)+'ModelParams Lw'!G$24*LN('Sound Power'!BW45),'ModelParams Lw'!G$22+'ModelParams Lw'!G$23*LOG('Sound Power'!$D45/'Sound Power'!$E45)+'ModelParams Lw'!G$24*LN('Sound Power'!BW45),'ModelParams Lw'!G$26+'ModelParams Lw'!G$27*LOG('Sound Power'!$D45/'Sound Power'!$E45)+'ModelParams Lw'!G$28*LN('Sound Power'!BW45)))</f>
        <v>#DIV/0!</v>
      </c>
      <c r="CF45" s="26" t="e">
        <f>IF(Calcul!$E47="SW",'ModelParams Lw'!H$22+'ModelParams Lw'!H$23*LOG('Sound Power'!$D45/'Sound Power'!$E45)+'ModelParams Lw'!H$24*LN('Sound Power'!BX45),IF('ModelParams Lw'!H$26+'ModelParams Lw'!H$27*LOG('Sound Power'!$D45/'Sound Power'!$E45)+'ModelParams Lw'!H$28*LN('Sound Power'!BX45)&lt;'ModelParams Lw'!H$22+'ModelParams Lw'!H$23*LOG('Sound Power'!$D45/'Sound Power'!$E45)+'ModelParams Lw'!H$24*LN('Sound Power'!BX45),'ModelParams Lw'!H$22+'ModelParams Lw'!H$23*LOG('Sound Power'!$D45/'Sound Power'!$E45)+'ModelParams Lw'!H$24*LN('Sound Power'!BX45),'ModelParams Lw'!H$26+'ModelParams Lw'!H$27*LOG('Sound Power'!$D45/'Sound Power'!$E45)+'ModelParams Lw'!H$28*LN('Sound Power'!BX45)))</f>
        <v>#DIV/0!</v>
      </c>
      <c r="CG45" s="26" t="e">
        <f>IF(Calcul!$E47="SW",'ModelParams Lw'!I$22+'ModelParams Lw'!I$23*LOG('Sound Power'!$D45/'Sound Power'!$E45)+'ModelParams Lw'!I$24*LN('Sound Power'!BY45),IF('ModelParams Lw'!I$26+'ModelParams Lw'!I$27*LOG('Sound Power'!$D45/'Sound Power'!$E45)+'ModelParams Lw'!I$28*LN('Sound Power'!BY45)&lt;'ModelParams Lw'!I$22+'ModelParams Lw'!I$23*LOG('Sound Power'!$D45/'Sound Power'!$E45)+'ModelParams Lw'!I$24*LN('Sound Power'!BY45),'ModelParams Lw'!I$22+'ModelParams Lw'!I$23*LOG('Sound Power'!$D45/'Sound Power'!$E45)+'ModelParams Lw'!I$24*LN('Sound Power'!BY45),'ModelParams Lw'!I$26+'ModelParams Lw'!I$27*LOG('Sound Power'!$D45/'Sound Power'!$E45)+'ModelParams Lw'!I$28*LN('Sound Power'!BY45)))</f>
        <v>#DIV/0!</v>
      </c>
      <c r="CH45" s="26" t="e">
        <f>IF(Calcul!$E47="SW",'ModelParams Lw'!J$22+'ModelParams Lw'!J$23*LOG('Sound Power'!$D45/'Sound Power'!$E45)+'ModelParams Lw'!J$24*LN('Sound Power'!BZ45),IF('ModelParams Lw'!J$26+'ModelParams Lw'!J$27*LOG('Sound Power'!$D45/'Sound Power'!$E45)+'ModelParams Lw'!J$28*LN('Sound Power'!BZ45)&lt;'ModelParams Lw'!J$22+'ModelParams Lw'!J$23*LOG('Sound Power'!$D45/'Sound Power'!$E45)+'ModelParams Lw'!J$24*LN('Sound Power'!BZ45),'ModelParams Lw'!J$22+'ModelParams Lw'!J$23*LOG('Sound Power'!$D45/'Sound Power'!$E45)+'ModelParams Lw'!J$24*LN('Sound Power'!BZ45),'ModelParams Lw'!J$26+'ModelParams Lw'!J$27*LOG('Sound Power'!$D45/'Sound Power'!$E45)+'ModelParams Lw'!J$28*LN('Sound Power'!BZ45)))</f>
        <v>#DIV/0!</v>
      </c>
      <c r="CI45" s="26" t="e">
        <f t="shared" si="33"/>
        <v>#DIV/0!</v>
      </c>
      <c r="CJ45" s="26" t="e">
        <f t="shared" si="34"/>
        <v>#DIV/0!</v>
      </c>
      <c r="CK45" s="26" t="e">
        <f t="shared" si="35"/>
        <v>#DIV/0!</v>
      </c>
      <c r="CL45" s="26" t="e">
        <f t="shared" si="36"/>
        <v>#DIV/0!</v>
      </c>
      <c r="CM45" s="26" t="e">
        <f t="shared" si="37"/>
        <v>#DIV/0!</v>
      </c>
      <c r="CN45" s="26" t="e">
        <f t="shared" si="38"/>
        <v>#DIV/0!</v>
      </c>
      <c r="CO45" s="26" t="e">
        <f t="shared" si="39"/>
        <v>#DIV/0!</v>
      </c>
      <c r="CP45" s="26" t="e">
        <f t="shared" si="40"/>
        <v>#DIV/0!</v>
      </c>
      <c r="CQ45" s="26" t="e">
        <f>10*LOG10(IF(CI45="",0,POWER(10,((CI45+'ModelParams Lw'!$O$4)/10))) +IF(CJ45="",0,POWER(10,((CJ45+'ModelParams Lw'!$P$4)/10))) +IF(CK45="",0,POWER(10,((CK45+'ModelParams Lw'!$Q$4)/10))) +IF(CL45="",0,POWER(10,((CL45+'ModelParams Lw'!$R$4)/10))) +IF(CM45="",0,POWER(10,((CM45+'ModelParams Lw'!$S$4)/10))) +IF(CN45="",0,POWER(10,((CN45+'ModelParams Lw'!$T$4)/10))) +IF(CO45="",0,POWER(10,((CO45+'ModelParams Lw'!$U$4)/10)))+IF(CP45="",0,POWER(10,((CP45+'ModelParams Lw'!$V$4)/10))))</f>
        <v>#DIV/0!</v>
      </c>
      <c r="CR45" s="26" t="e">
        <f t="shared" si="41"/>
        <v>#DIV/0!</v>
      </c>
      <c r="CS45" s="26" t="e">
        <f>(CI45-'ModelParams Lw'!$O$10)/'ModelParams Lw'!$O$11</f>
        <v>#DIV/0!</v>
      </c>
      <c r="CT45" s="26" t="e">
        <f>(CJ45-'ModelParams Lw'!$P$10)/'ModelParams Lw'!$P$11</f>
        <v>#DIV/0!</v>
      </c>
      <c r="CU45" s="26" t="e">
        <f>(CK45-'ModelParams Lw'!$Q$10)/'ModelParams Lw'!$Q$11</f>
        <v>#DIV/0!</v>
      </c>
      <c r="CV45" s="26" t="e">
        <f>(CL45-'ModelParams Lw'!$R$10)/'ModelParams Lw'!$R$11</f>
        <v>#DIV/0!</v>
      </c>
      <c r="CW45" s="26" t="e">
        <f>(CM45-'ModelParams Lw'!$S$10)/'ModelParams Lw'!$S$11</f>
        <v>#DIV/0!</v>
      </c>
      <c r="CX45" s="26" t="e">
        <f>(CN45-'ModelParams Lw'!$T$10)/'ModelParams Lw'!$T$11</f>
        <v>#DIV/0!</v>
      </c>
      <c r="CY45" s="26" t="e">
        <f>(CO45-'ModelParams Lw'!$U$10)/'ModelParams Lw'!$U$11</f>
        <v>#DIV/0!</v>
      </c>
      <c r="CZ45" s="26" t="e">
        <f>(CP45-'ModelParams Lw'!$V$10)/'ModelParams Lw'!$V$11</f>
        <v>#DIV/0!</v>
      </c>
    </row>
    <row r="46" spans="1:104" x14ac:dyDescent="0.2">
      <c r="A46" s="13">
        <f>Calcul!A48</f>
        <v>0</v>
      </c>
      <c r="B46" s="13">
        <f t="shared" si="2"/>
        <v>0</v>
      </c>
      <c r="C46" s="13">
        <f>Calcul!B48</f>
        <v>0</v>
      </c>
      <c r="D46" s="13">
        <f>Calcul!C48/1000</f>
        <v>0</v>
      </c>
      <c r="E46" s="13">
        <f>Calcul!D48/1000</f>
        <v>0</v>
      </c>
      <c r="F46" s="13">
        <f t="shared" si="3"/>
        <v>0</v>
      </c>
      <c r="G46" s="23" t="e">
        <f>DEGREES(ACOS(1-(1/'ModelParams Lw'!B$15*SQRT(0.5*1.2/'Sound Power'!$C46)*('Sound Power'!$B46/3600)/('Sound Power'!$D46)/('Sound Power'!$F46))))</f>
        <v>#DIV/0!</v>
      </c>
      <c r="H46" s="23" t="e">
        <f>DEGREES(ACOS(1-(1/'ModelParams Lw'!C$15*SQRT(0.5*1.2/'Sound Power'!$C46)*('Sound Power'!$B46/3600)/('Sound Power'!$D46)/('Sound Power'!$F46))))</f>
        <v>#DIV/0!</v>
      </c>
      <c r="I46" s="23" t="e">
        <f>DEGREES(ACOS(1-(1/'ModelParams Lw'!D$15*SQRT(0.5*1.2/'Sound Power'!$C46)*('Sound Power'!$B46/3600)/('Sound Power'!$D46)/('Sound Power'!$F46))))</f>
        <v>#DIV/0!</v>
      </c>
      <c r="J46" s="23" t="e">
        <f>DEGREES(ACOS(1-(1/'ModelParams Lw'!E$15*SQRT(0.5*1.2/'Sound Power'!$C46)*('Sound Power'!$B46/3600)/('Sound Power'!$D46)/('Sound Power'!$F46))))</f>
        <v>#DIV/0!</v>
      </c>
      <c r="K46" s="23" t="e">
        <f>DEGREES(ACOS(1-(1/'ModelParams Lw'!F$15*SQRT(0.5*1.2/'Sound Power'!$C46)*('Sound Power'!$B46/3600)/('Sound Power'!$D46)/('Sound Power'!$F46))))</f>
        <v>#DIV/0!</v>
      </c>
      <c r="L46" s="23" t="e">
        <f>DEGREES(ACOS(1-(1/'ModelParams Lw'!G$15*SQRT(0.5*1.2/'Sound Power'!$C46)*('Sound Power'!$B46/3600)/('Sound Power'!$D46)/('Sound Power'!$F46))))</f>
        <v>#DIV/0!</v>
      </c>
      <c r="M46" s="23" t="e">
        <f>DEGREES(ACOS(1-(1/'ModelParams Lw'!H$15*SQRT(0.5*1.2/'Sound Power'!$C46)*('Sound Power'!$B46/3600)/('Sound Power'!$D46)/('Sound Power'!$F46))))</f>
        <v>#DIV/0!</v>
      </c>
      <c r="N46" s="23" t="e">
        <f>DEGREES(ACOS(1-(1/'ModelParams Lw'!I$15*SQRT(0.5*1.2/'Sound Power'!$C46)*('Sound Power'!$B46/3600)/('Sound Power'!$D46)/('Sound Power'!$F46))))</f>
        <v>#DIV/0!</v>
      </c>
      <c r="O46" s="26" t="e">
        <f>('ModelParams Lw'!B$4*LN('Sound Power'!G46)/(1+EXP(-('Sound Power'!$D46*1000+'ModelParams Lw'!B$6)/'ModelParams Lw'!B$7))+'ModelParams Lw'!B$5)*LN('Sound Power'!$B46)-('ModelParams Lw'!B$8+'ModelParams Lw'!B$9*$D46+'ModelParams Lw'!B$10*'Sound Power'!$F46^'ModelParams Lw'!B$14+'ModelParams Lw'!B$11*LN('Sound Power'!G46)+'ModelParams Lw'!B$12*'Sound Power'!$D46*'Sound Power'!$F46+'ModelParams Lw'!B$13*'Sound Power'!$D46*LN('Sound Power'!G46))</f>
        <v>#DIV/0!</v>
      </c>
      <c r="P46" s="26" t="e">
        <f>('ModelParams Lw'!C$4*LN('Sound Power'!H46)/(1+EXP(-('Sound Power'!$D46*1000+'ModelParams Lw'!C$6)/'ModelParams Lw'!C$7))+'ModelParams Lw'!C$5)*LN('Sound Power'!$B46)-('ModelParams Lw'!C$8+'ModelParams Lw'!C$9*$D46+'ModelParams Lw'!C$10*'Sound Power'!$F46^'ModelParams Lw'!C$14+'ModelParams Lw'!C$11*LN('Sound Power'!H46)+'ModelParams Lw'!C$12*'Sound Power'!$D46*'Sound Power'!$F46+'ModelParams Lw'!C$13*'Sound Power'!$D46*LN('Sound Power'!H46))</f>
        <v>#DIV/0!</v>
      </c>
      <c r="Q46" s="26" t="e">
        <f>('ModelParams Lw'!D$4*LN('Sound Power'!I46)/(1+EXP(-('Sound Power'!$D46*1000+'ModelParams Lw'!D$6)/'ModelParams Lw'!D$7))+'ModelParams Lw'!D$5)*LN('Sound Power'!$B46)-('ModelParams Lw'!D$8+'ModelParams Lw'!D$9*$D46+'ModelParams Lw'!D$10*'Sound Power'!$F46^'ModelParams Lw'!D$14+'ModelParams Lw'!D$11*LN('Sound Power'!I46)+'ModelParams Lw'!D$12*'Sound Power'!$D46*'Sound Power'!$F46+'ModelParams Lw'!D$13*'Sound Power'!$D46*LN('Sound Power'!I46))</f>
        <v>#DIV/0!</v>
      </c>
      <c r="R46" s="26" t="e">
        <f>('ModelParams Lw'!E$4*LN('Sound Power'!J46)/(1+EXP(-('Sound Power'!$D46*1000+'ModelParams Lw'!E$6)/'ModelParams Lw'!E$7))+'ModelParams Lw'!E$5)*LN('Sound Power'!$B46)-('ModelParams Lw'!E$8+'ModelParams Lw'!E$9*$D46+'ModelParams Lw'!E$10*'Sound Power'!$F46^'ModelParams Lw'!E$14+'ModelParams Lw'!E$11*LN('Sound Power'!J46)+'ModelParams Lw'!E$12*'Sound Power'!$D46*'Sound Power'!$F46+'ModelParams Lw'!E$13*'Sound Power'!$D46*LN('Sound Power'!J46))</f>
        <v>#DIV/0!</v>
      </c>
      <c r="S46" s="26" t="e">
        <f>('ModelParams Lw'!F$4*LN('Sound Power'!K46)/(1+EXP(-('Sound Power'!$D46*1000+'ModelParams Lw'!F$6)/'ModelParams Lw'!F$7))+'ModelParams Lw'!F$5)*LN('Sound Power'!$B46)-('ModelParams Lw'!F$8+'ModelParams Lw'!F$9*$D46+'ModelParams Lw'!F$10*'Sound Power'!$F46^'ModelParams Lw'!F$14+'ModelParams Lw'!F$11*LN('Sound Power'!K46)+'ModelParams Lw'!F$12*'Sound Power'!$D46*'Sound Power'!$F46+'ModelParams Lw'!F$13*'Sound Power'!$D46*LN('Sound Power'!K46))</f>
        <v>#DIV/0!</v>
      </c>
      <c r="T46" s="26" t="e">
        <f>('ModelParams Lw'!G$4*LN('Sound Power'!L46)/(1+EXP(-('Sound Power'!$D46*1000+'ModelParams Lw'!G$6)/'ModelParams Lw'!G$7))+'ModelParams Lw'!G$5)*LN('Sound Power'!$B46)-('ModelParams Lw'!G$8+'ModelParams Lw'!G$9*$D46+'ModelParams Lw'!G$10*'Sound Power'!$F46^'ModelParams Lw'!G$14+'ModelParams Lw'!G$11*LN('Sound Power'!L46)+'ModelParams Lw'!G$12*'Sound Power'!$D46*'Sound Power'!$F46+'ModelParams Lw'!G$13*'Sound Power'!$D46*LN('Sound Power'!L46))</f>
        <v>#DIV/0!</v>
      </c>
      <c r="U46" s="26" t="e">
        <f>('ModelParams Lw'!H$4*LN('Sound Power'!M46)/(1+EXP(-('Sound Power'!$D46*1000+'ModelParams Lw'!H$6)/'ModelParams Lw'!H$7))+'ModelParams Lw'!H$5)*LN('Sound Power'!$B46)-('ModelParams Lw'!H$8+'ModelParams Lw'!H$9*$D46+'ModelParams Lw'!H$10*'Sound Power'!$F46^'ModelParams Lw'!H$14+'ModelParams Lw'!H$11*LN('Sound Power'!M46)+'ModelParams Lw'!H$12*'Sound Power'!$D46*'Sound Power'!$F46+'ModelParams Lw'!H$13*'Sound Power'!$D46*LN('Sound Power'!M46))</f>
        <v>#DIV/0!</v>
      </c>
      <c r="V46" s="26" t="e">
        <f>('ModelParams Lw'!I$4*LN('Sound Power'!N46)/(1+EXP(-('Sound Power'!$D46*1000+'ModelParams Lw'!I$6)/'ModelParams Lw'!I$7))+'ModelParams Lw'!I$5)*LN('Sound Power'!$B46)-('ModelParams Lw'!I$8+'ModelParams Lw'!I$9*$D46+'ModelParams Lw'!I$10*'Sound Power'!$F46^'ModelParams Lw'!I$14+'ModelParams Lw'!I$11*LN('Sound Power'!N46)+'ModelParams Lw'!I$12*'Sound Power'!$D46*'Sound Power'!$F46+'ModelParams Lw'!I$13*'Sound Power'!$D46*LN('Sound Power'!N46))</f>
        <v>#DIV/0!</v>
      </c>
      <c r="W46" s="26" t="e">
        <f>10*LOG10(IF(O46="",0,POWER(10,((O46+'ModelParams Lw'!$O$4)/10))) +IF(P46="",0,POWER(10,((P46+'ModelParams Lw'!$P$4)/10))) +IF(Q46="",0,POWER(10,((Q46+'ModelParams Lw'!$Q$4)/10))) +IF(R46="",0,POWER(10,((R46+'ModelParams Lw'!$R$4)/10))) +IF(S46="",0,POWER(10,((S46+'ModelParams Lw'!$S$4)/10))) +IF(T46="",0,POWER(10,((T46+'ModelParams Lw'!$T$4)/10))) +IF(U46="",0,POWER(10,((U46+'ModelParams Lw'!$U$4)/10)))+IF(V46="",0,POWER(10,((V46+'ModelParams Lw'!$V$4)/10))))</f>
        <v>#DIV/0!</v>
      </c>
      <c r="X46" s="26" t="e">
        <f t="shared" si="27"/>
        <v>#DIV/0!</v>
      </c>
      <c r="Y46" s="26" t="e">
        <f>(O46-'ModelParams Lw'!O$10)/'ModelParams Lw'!O$11</f>
        <v>#DIV/0!</v>
      </c>
      <c r="Z46" s="26" t="e">
        <f>(P46-'ModelParams Lw'!P$10)/'ModelParams Lw'!P$11</f>
        <v>#DIV/0!</v>
      </c>
      <c r="AA46" s="26" t="e">
        <f>(Q46-'ModelParams Lw'!Q$10)/'ModelParams Lw'!Q$11</f>
        <v>#DIV/0!</v>
      </c>
      <c r="AB46" s="26" t="e">
        <f>(R46-'ModelParams Lw'!R$10)/'ModelParams Lw'!R$11</f>
        <v>#DIV/0!</v>
      </c>
      <c r="AC46" s="26" t="e">
        <f>(S46-'ModelParams Lw'!S$10)/'ModelParams Lw'!S$11</f>
        <v>#DIV/0!</v>
      </c>
      <c r="AD46" s="26" t="e">
        <f>(T46-'ModelParams Lw'!T$10)/'ModelParams Lw'!T$11</f>
        <v>#DIV/0!</v>
      </c>
      <c r="AE46" s="26" t="e">
        <f>(U46-'ModelParams Lw'!U$10)/'ModelParams Lw'!U$11</f>
        <v>#DIV/0!</v>
      </c>
      <c r="AF46" s="26" t="e">
        <f>(V46-'ModelParams Lw'!V$10)/'ModelParams Lw'!V$11</f>
        <v>#DIV/0!</v>
      </c>
      <c r="AG46" s="26" t="e">
        <f t="shared" si="28"/>
        <v>#DIV/0!</v>
      </c>
      <c r="AH46" s="26" t="e">
        <f>VLOOKUP(D46*1000,'ModelParams Lw'!$A$38:$D$58,4)</f>
        <v>#N/A</v>
      </c>
      <c r="AI46" s="56" t="e">
        <f>VLOOKUP(D46*1000,'ModelParams Lw'!$A$38:$D$58,2)</f>
        <v>#N/A</v>
      </c>
      <c r="AJ46" s="46" t="e">
        <f t="shared" si="29"/>
        <v>#DIV/0!</v>
      </c>
      <c r="AK46" s="26" t="e">
        <f t="shared" si="30"/>
        <v>#VALUE!</v>
      </c>
      <c r="AL46" s="26" t="e">
        <f>IF($AI46=100,'ModelParams Lw'!R$35*'Sound Power'!$AH46^2+'ModelParams Lw'!R$36*'Sound Power'!$AH46+'ModelParams Lw'!R$37,IF($AI46=150,'ModelParams Lw'!R$38*'Sound Power'!$AH46^2+'ModelParams Lw'!R$39*'Sound Power'!$AH46+'ModelParams Lw'!R$40,'ModelParams Lw'!R$41*'Sound Power'!$AH46^2+'ModelParams Lw'!R$42*'Sound Power'!$AH46+'ModelParams Lw'!R$43))</f>
        <v>#N/A</v>
      </c>
      <c r="AM46" s="26" t="e">
        <f>IF($AI46=100,'ModelParams Lw'!S$35*'Sound Power'!$AH46^2+'ModelParams Lw'!S$36*'Sound Power'!$AH46+'ModelParams Lw'!S$37,IF($AI46=150,'ModelParams Lw'!S$38*'Sound Power'!$AH46^2+'ModelParams Lw'!S$39*'Sound Power'!$AH46+'ModelParams Lw'!S$40,'ModelParams Lw'!S$41*'Sound Power'!$AH46^2+'ModelParams Lw'!S$42*'Sound Power'!$AH46+'ModelParams Lw'!S$43))</f>
        <v>#N/A</v>
      </c>
      <c r="AN46" s="26" t="e">
        <f>IF($AI46=100,'ModelParams Lw'!T$35*'Sound Power'!$AH46^2+'ModelParams Lw'!T$36*'Sound Power'!$AH46+'ModelParams Lw'!T$37,IF($AI46=150,'ModelParams Lw'!T$38*'Sound Power'!$AH46^2+'ModelParams Lw'!T$39*'Sound Power'!$AH46+'ModelParams Lw'!T$40,'ModelParams Lw'!T$41*'Sound Power'!$AH46^2+'ModelParams Lw'!T$42*'Sound Power'!$AH46+'ModelParams Lw'!T$43))</f>
        <v>#N/A</v>
      </c>
      <c r="AO46" s="26" t="e">
        <f>IF($AI46=100,'ModelParams Lw'!U$35*'Sound Power'!$AH46^2+'ModelParams Lw'!U$36*'Sound Power'!$AH46+'ModelParams Lw'!U$37,IF($AI46=150,'ModelParams Lw'!U$38*'Sound Power'!$AH46^2+'ModelParams Lw'!U$39*'Sound Power'!$AH46+'ModelParams Lw'!U$40,'ModelParams Lw'!U$41*'Sound Power'!$AH46^2+'ModelParams Lw'!U$42*'Sound Power'!$AH46+'ModelParams Lw'!U$43))</f>
        <v>#N/A</v>
      </c>
      <c r="AP46" s="26" t="e">
        <f>IF($AI46=100,'ModelParams Lw'!V$35*'Sound Power'!$AH46^2+'ModelParams Lw'!V$36*'Sound Power'!$AH46+'ModelParams Lw'!V$37,IF($AI46=150,'ModelParams Lw'!V$38*'Sound Power'!$AH46^2+'ModelParams Lw'!V$39*'Sound Power'!$AH46+'ModelParams Lw'!V$40,'ModelParams Lw'!V$41*'Sound Power'!$AH46^2+'ModelParams Lw'!V$42*'Sound Power'!$AH46+'ModelParams Lw'!V$43))</f>
        <v>#N/A</v>
      </c>
      <c r="AQ46" s="26" t="e">
        <f>IF($AI46=100,'ModelParams Lw'!W$35*'Sound Power'!$AH46^2+'ModelParams Lw'!W$36*'Sound Power'!$AH46+'ModelParams Lw'!W$37,IF($AI46=150,'ModelParams Lw'!W$38*'Sound Power'!$AH46^2+'ModelParams Lw'!W$39*'Sound Power'!$AH46+'ModelParams Lw'!W$40,'ModelParams Lw'!W$41*'Sound Power'!$AH46^2+'ModelParams Lw'!W$42*'Sound Power'!$AH46+'ModelParams Lw'!W$43))</f>
        <v>#N/A</v>
      </c>
      <c r="AR46" s="26" t="e">
        <f t="shared" si="31"/>
        <v>#VALUE!</v>
      </c>
      <c r="AS46" s="26" t="e">
        <f>IF(26.83*LN($AJ46)-11.791-'ModelParams Lw'!B$35&lt;0,0,26.83*LN($AJ46)-11.791-'ModelParams Lw'!B$35)</f>
        <v>#DIV/0!</v>
      </c>
      <c r="AT46" s="26" t="e">
        <f>IF(26.83*LN($AJ46)-11.791-'ModelParams Lw'!C$35&lt;0,0,26.83*LN($AJ46)-11.791-'ModelParams Lw'!C$35)</f>
        <v>#DIV/0!</v>
      </c>
      <c r="AU46" s="26" t="e">
        <f>IF(26.83*LN($AJ46)-11.791-'ModelParams Lw'!D$35&lt;0,0,26.83*LN($AJ46)-11.791-'ModelParams Lw'!D$35)</f>
        <v>#DIV/0!</v>
      </c>
      <c r="AV46" s="26" t="e">
        <f>IF(26.83*LN($AJ46)-11.791-'ModelParams Lw'!E$35&lt;0,0,26.83*LN($AJ46)-11.791-'ModelParams Lw'!E$35)</f>
        <v>#DIV/0!</v>
      </c>
      <c r="AW46" s="26" t="e">
        <f>IF(26.83*LN($AJ46)-11.791-'ModelParams Lw'!F$35&lt;0,0,26.83*LN($AJ46)-11.791-'ModelParams Lw'!F$35)</f>
        <v>#DIV/0!</v>
      </c>
      <c r="AX46" s="26" t="e">
        <f>IF(26.83*LN($AJ46)-11.791-'ModelParams Lw'!G$35&lt;0,0,26.83*LN($AJ46)-11.791-'ModelParams Lw'!G$35)</f>
        <v>#DIV/0!</v>
      </c>
      <c r="AY46" s="26" t="e">
        <f>IF(26.83*LN($AJ46)-11.791-'ModelParams Lw'!H$35&lt;0,0,26.83*LN($AJ46)-11.791-'ModelParams Lw'!H$35)</f>
        <v>#DIV/0!</v>
      </c>
      <c r="AZ46" s="26" t="e">
        <f>IF(26.83*LN($AJ46)-11.791-'ModelParams Lw'!I$35&lt;0,0,26.83*LN($AJ46)-11.791-'ModelParams Lw'!I$35)</f>
        <v>#DIV/0!</v>
      </c>
      <c r="BA46" s="26" t="e">
        <f t="shared" si="9"/>
        <v>#DIV/0!</v>
      </c>
      <c r="BB46" s="26" t="e">
        <f t="shared" si="10"/>
        <v>#DIV/0!</v>
      </c>
      <c r="BC46" s="26" t="e">
        <f t="shared" si="11"/>
        <v>#DIV/0!</v>
      </c>
      <c r="BD46" s="26" t="e">
        <f t="shared" si="12"/>
        <v>#DIV/0!</v>
      </c>
      <c r="BE46" s="26" t="e">
        <f t="shared" si="13"/>
        <v>#DIV/0!</v>
      </c>
      <c r="BF46" s="26" t="e">
        <f t="shared" si="14"/>
        <v>#DIV/0!</v>
      </c>
      <c r="BG46" s="26" t="e">
        <f t="shared" si="15"/>
        <v>#DIV/0!</v>
      </c>
      <c r="BH46" s="26" t="e">
        <f t="shared" si="16"/>
        <v>#DIV/0!</v>
      </c>
      <c r="BI46" s="26" t="e">
        <f>10*LOG10(IF(BA46="",0,POWER(10,((BA46+'ModelParams Lw'!$O$4)/10))) +IF(BB46="",0,POWER(10,((BB46+'ModelParams Lw'!$P$4)/10))) +IF(BC46="",0,POWER(10,((BC46+'ModelParams Lw'!$Q$4)/10))) +IF(BD46="",0,POWER(10,((BD46+'ModelParams Lw'!$R$4)/10))) +IF(BE46="",0,POWER(10,((BE46+'ModelParams Lw'!$S$4)/10))) +IF(BF46="",0,POWER(10,((BF46+'ModelParams Lw'!$T$4)/10))) +IF(BG46="",0,POWER(10,((BG46+'ModelParams Lw'!$U$4)/10)))+IF(BH46="",0,POWER(10,((BH46+'ModelParams Lw'!$V$4)/10))))</f>
        <v>#DIV/0!</v>
      </c>
      <c r="BJ46" s="26" t="e">
        <f t="shared" si="32"/>
        <v>#DIV/0!</v>
      </c>
      <c r="BK46" s="26" t="e">
        <f>(BA46-'ModelParams Lw'!O$10)/'ModelParams Lw'!O$11</f>
        <v>#DIV/0!</v>
      </c>
      <c r="BL46" s="26" t="e">
        <f>(BB46-'ModelParams Lw'!P$10)/'ModelParams Lw'!P$11</f>
        <v>#DIV/0!</v>
      </c>
      <c r="BM46" s="26" t="e">
        <f>(BC46-'ModelParams Lw'!Q$10)/'ModelParams Lw'!Q$11</f>
        <v>#DIV/0!</v>
      </c>
      <c r="BN46" s="26" t="e">
        <f>(BD46-'ModelParams Lw'!R$10)/'ModelParams Lw'!R$11</f>
        <v>#DIV/0!</v>
      </c>
      <c r="BO46" s="26" t="e">
        <f>(BE46-'ModelParams Lw'!S$10)/'ModelParams Lw'!S$11</f>
        <v>#DIV/0!</v>
      </c>
      <c r="BP46" s="26" t="e">
        <f>(BF46-'ModelParams Lw'!T$10)/'ModelParams Lw'!T$11</f>
        <v>#DIV/0!</v>
      </c>
      <c r="BQ46" s="26" t="e">
        <f>(BG46-'ModelParams Lw'!U$10)/'ModelParams Lw'!U$11</f>
        <v>#DIV/0!</v>
      </c>
      <c r="BR46" s="26" t="e">
        <f>(BH46-'ModelParams Lw'!V$10)/'ModelParams Lw'!V$11</f>
        <v>#DIV/0!</v>
      </c>
      <c r="BS46" s="23" t="e">
        <f>IF(Calcul!$E48="SW",DEGREES(ACOS(1-(1/'ModelParams Lw'!C$25*SQRT(0.5*1.2/'Sound Power'!$C46)*('Sound Power'!$B46/3600)/('Sound Power'!$D46)/('Sound Power'!$F46)))),DEGREES(ACOS(1-(1/'ModelParams Lw'!C$29*SQRT(0.5*1.2/'Sound Power'!$C46)*('Sound Power'!$B46/3600)/('Sound Power'!$D46)/('Sound Power'!$F46)))))</f>
        <v>#DIV/0!</v>
      </c>
      <c r="BT46" s="23" t="e">
        <f>IF(Calcul!$E48="SW",DEGREES(ACOS(1-(1/'ModelParams Lw'!D$25*SQRT(0.5*1.2/'Sound Power'!$C46)*('Sound Power'!$B46/3600)/('Sound Power'!$D46)/('Sound Power'!$F46)))),DEGREES(ACOS(1-(1/'ModelParams Lw'!D$29*SQRT(0.5*1.2/'Sound Power'!$C46)*('Sound Power'!$B46/3600)/('Sound Power'!$D46)/('Sound Power'!$F46)))))</f>
        <v>#DIV/0!</v>
      </c>
      <c r="BU46" s="23" t="e">
        <f>IF(Calcul!$E48="SW",DEGREES(ACOS(1-(1/'ModelParams Lw'!E$25*SQRT(0.5*1.2/'Sound Power'!$C46)*('Sound Power'!$B46/3600)/('Sound Power'!$D46)/('Sound Power'!$F46)))),DEGREES(ACOS(1-(1/'ModelParams Lw'!E$29*SQRT(0.5*1.2/'Sound Power'!$C46)*('Sound Power'!$B46/3600)/('Sound Power'!$D46)/('Sound Power'!$F46)))))</f>
        <v>#DIV/0!</v>
      </c>
      <c r="BV46" s="23" t="e">
        <f>IF(Calcul!$E48="SW",DEGREES(ACOS(1-(1/'ModelParams Lw'!F$25*SQRT(0.5*1.2/'Sound Power'!$C46)*('Sound Power'!$B46/3600)/('Sound Power'!$D46)/('Sound Power'!$F46)))),DEGREES(ACOS(1-(1/'ModelParams Lw'!F$29*SQRT(0.5*1.2/'Sound Power'!$C46)*('Sound Power'!$B46/3600)/('Sound Power'!$D46)/('Sound Power'!$F46)))))</f>
        <v>#DIV/0!</v>
      </c>
      <c r="BW46" s="23" t="e">
        <f>IF(Calcul!$E48="SW",DEGREES(ACOS(1-(1/'ModelParams Lw'!G$25*SQRT(0.5*1.2/'Sound Power'!$C46)*('Sound Power'!$B46/3600)/('Sound Power'!$D46)/('Sound Power'!$F46)))),DEGREES(ACOS(1-(1/'ModelParams Lw'!G$29*SQRT(0.5*1.2/'Sound Power'!$C46)*('Sound Power'!$B46/3600)/('Sound Power'!$D46)/('Sound Power'!$F46)))))</f>
        <v>#DIV/0!</v>
      </c>
      <c r="BX46" s="23" t="e">
        <f>IF(Calcul!$E48="SW",DEGREES(ACOS(1-(1/'ModelParams Lw'!H$25*SQRT(0.5*1.2/'Sound Power'!$C46)*('Sound Power'!$B46/3600)/('Sound Power'!$D46)/('Sound Power'!$F46)))),DEGREES(ACOS(1-(1/'ModelParams Lw'!H$29*SQRT(0.5*1.2/'Sound Power'!$C46)*('Sound Power'!$B46/3600)/('Sound Power'!$D46)/('Sound Power'!$F46)))))</f>
        <v>#DIV/0!</v>
      </c>
      <c r="BY46" s="23" t="e">
        <f>IF(Calcul!$E48="SW",DEGREES(ACOS(1-(1/'ModelParams Lw'!I$25*SQRT(0.5*1.2/'Sound Power'!$C46)*('Sound Power'!$B46/3600)/('Sound Power'!$D46)/('Sound Power'!$F46)))),DEGREES(ACOS(1-(1/'ModelParams Lw'!I$29*SQRT(0.5*1.2/'Sound Power'!$C46)*('Sound Power'!$B46/3600)/('Sound Power'!$D46)/('Sound Power'!$F46)))))</f>
        <v>#DIV/0!</v>
      </c>
      <c r="BZ46" s="23" t="e">
        <f>IF(Calcul!$E48="SW",DEGREES(ACOS(1-(1/'ModelParams Lw'!J$25*SQRT(0.5*1.2/'Sound Power'!$C46)*('Sound Power'!$B46/3600)/('Sound Power'!$D46)/('Sound Power'!$F46)))),DEGREES(ACOS(1-(1/'ModelParams Lw'!J$29*SQRT(0.5*1.2/'Sound Power'!$C46)*('Sound Power'!$B46/3600)/('Sound Power'!$D46)/('Sound Power'!$F46)))))</f>
        <v>#DIV/0!</v>
      </c>
      <c r="CA46" s="26" t="e">
        <f>IF(Calcul!$E48="SW",'ModelParams Lw'!C$22+'ModelParams Lw'!C$23*LOG('Sound Power'!$D46/'Sound Power'!$E46)+'ModelParams Lw'!C$24*LN('Sound Power'!BS46),IF('ModelParams Lw'!C$26+'ModelParams Lw'!C$27*LOG('Sound Power'!$D46/'Sound Power'!$E46)+'ModelParams Lw'!C$28*LN('Sound Power'!BS46)&lt;'ModelParams Lw'!C$22+'ModelParams Lw'!C$23*LOG('Sound Power'!$D46/'Sound Power'!$E46)+'ModelParams Lw'!C$24*LN('Sound Power'!BS46),'ModelParams Lw'!C$22+'ModelParams Lw'!C$23*LOG('Sound Power'!$D46/'Sound Power'!$E46)+'ModelParams Lw'!C$24*LN('Sound Power'!BS46),'ModelParams Lw'!C$26+'ModelParams Lw'!C$27*LOG('Sound Power'!$D46/'Sound Power'!$E46)+'ModelParams Lw'!C$28*LN('Sound Power'!BS46)))</f>
        <v>#DIV/0!</v>
      </c>
      <c r="CB46" s="26" t="e">
        <f>IF(Calcul!$E48="SW",'ModelParams Lw'!D$22+'ModelParams Lw'!D$23*LOG('Sound Power'!$D46/'Sound Power'!$E46)+'ModelParams Lw'!D$24*LN('Sound Power'!BT46),IF('ModelParams Lw'!D$26+'ModelParams Lw'!D$27*LOG('Sound Power'!$D46/'Sound Power'!$E46)+'ModelParams Lw'!D$28*LN('Sound Power'!BT46)&lt;'ModelParams Lw'!D$22+'ModelParams Lw'!D$23*LOG('Sound Power'!$D46/'Sound Power'!$E46)+'ModelParams Lw'!D$24*LN('Sound Power'!BT46),'ModelParams Lw'!D$22+'ModelParams Lw'!D$23*LOG('Sound Power'!$D46/'Sound Power'!$E46)+'ModelParams Lw'!D$24*LN('Sound Power'!BT46),'ModelParams Lw'!D$26+'ModelParams Lw'!D$27*LOG('Sound Power'!$D46/'Sound Power'!$E46)+'ModelParams Lw'!D$28*LN('Sound Power'!BT46)))</f>
        <v>#DIV/0!</v>
      </c>
      <c r="CC46" s="26" t="e">
        <f>IF(Calcul!$E48="SW",'ModelParams Lw'!E$22+'ModelParams Lw'!E$23*LOG('Sound Power'!$D46/'Sound Power'!$E46)+'ModelParams Lw'!E$24*LN('Sound Power'!BU46),IF('ModelParams Lw'!E$26+'ModelParams Lw'!E$27*LOG('Sound Power'!$D46/'Sound Power'!$E46)+'ModelParams Lw'!E$28*LN('Sound Power'!BU46)&lt;'ModelParams Lw'!E$22+'ModelParams Lw'!E$23*LOG('Sound Power'!$D46/'Sound Power'!$E46)+'ModelParams Lw'!E$24*LN('Sound Power'!BU46),'ModelParams Lw'!E$22+'ModelParams Lw'!E$23*LOG('Sound Power'!$D46/'Sound Power'!$E46)+'ModelParams Lw'!E$24*LN('Sound Power'!BU46),'ModelParams Lw'!E$26+'ModelParams Lw'!E$27*LOG('Sound Power'!$D46/'Sound Power'!$E46)+'ModelParams Lw'!E$28*LN('Sound Power'!BU46)))</f>
        <v>#DIV/0!</v>
      </c>
      <c r="CD46" s="26" t="e">
        <f>IF(Calcul!$E48="SW",'ModelParams Lw'!F$22+'ModelParams Lw'!F$23*LOG('Sound Power'!$D46/'Sound Power'!$E46)+'ModelParams Lw'!F$24*LN('Sound Power'!BV46),IF('ModelParams Lw'!F$26+'ModelParams Lw'!F$27*LOG('Sound Power'!$D46/'Sound Power'!$E46)+'ModelParams Lw'!F$28*LN('Sound Power'!BV46)&lt;'ModelParams Lw'!F$22+'ModelParams Lw'!F$23*LOG('Sound Power'!$D46/'Sound Power'!$E46)+'ModelParams Lw'!F$24*LN('Sound Power'!BV46),'ModelParams Lw'!F$22+'ModelParams Lw'!F$23*LOG('Sound Power'!$D46/'Sound Power'!$E46)+'ModelParams Lw'!F$24*LN('Sound Power'!BV46),'ModelParams Lw'!F$26+'ModelParams Lw'!F$27*LOG('Sound Power'!$D46/'Sound Power'!$E46)+'ModelParams Lw'!F$28*LN('Sound Power'!BV46)))</f>
        <v>#DIV/0!</v>
      </c>
      <c r="CE46" s="26" t="e">
        <f>IF(Calcul!$E48="SW",'ModelParams Lw'!G$22+'ModelParams Lw'!G$23*LOG('Sound Power'!$D46/'Sound Power'!$E46)+'ModelParams Lw'!G$24*LN('Sound Power'!BW46),IF('ModelParams Lw'!G$26+'ModelParams Lw'!G$27*LOG('Sound Power'!$D46/'Sound Power'!$E46)+'ModelParams Lw'!G$28*LN('Sound Power'!BW46)&lt;'ModelParams Lw'!G$22+'ModelParams Lw'!G$23*LOG('Sound Power'!$D46/'Sound Power'!$E46)+'ModelParams Lw'!G$24*LN('Sound Power'!BW46),'ModelParams Lw'!G$22+'ModelParams Lw'!G$23*LOG('Sound Power'!$D46/'Sound Power'!$E46)+'ModelParams Lw'!G$24*LN('Sound Power'!BW46),'ModelParams Lw'!G$26+'ModelParams Lw'!G$27*LOG('Sound Power'!$D46/'Sound Power'!$E46)+'ModelParams Lw'!G$28*LN('Sound Power'!BW46)))</f>
        <v>#DIV/0!</v>
      </c>
      <c r="CF46" s="26" t="e">
        <f>IF(Calcul!$E48="SW",'ModelParams Lw'!H$22+'ModelParams Lw'!H$23*LOG('Sound Power'!$D46/'Sound Power'!$E46)+'ModelParams Lw'!H$24*LN('Sound Power'!BX46),IF('ModelParams Lw'!H$26+'ModelParams Lw'!H$27*LOG('Sound Power'!$D46/'Sound Power'!$E46)+'ModelParams Lw'!H$28*LN('Sound Power'!BX46)&lt;'ModelParams Lw'!H$22+'ModelParams Lw'!H$23*LOG('Sound Power'!$D46/'Sound Power'!$E46)+'ModelParams Lw'!H$24*LN('Sound Power'!BX46),'ModelParams Lw'!H$22+'ModelParams Lw'!H$23*LOG('Sound Power'!$D46/'Sound Power'!$E46)+'ModelParams Lw'!H$24*LN('Sound Power'!BX46),'ModelParams Lw'!H$26+'ModelParams Lw'!H$27*LOG('Sound Power'!$D46/'Sound Power'!$E46)+'ModelParams Lw'!H$28*LN('Sound Power'!BX46)))</f>
        <v>#DIV/0!</v>
      </c>
      <c r="CG46" s="26" t="e">
        <f>IF(Calcul!$E48="SW",'ModelParams Lw'!I$22+'ModelParams Lw'!I$23*LOG('Sound Power'!$D46/'Sound Power'!$E46)+'ModelParams Lw'!I$24*LN('Sound Power'!BY46),IF('ModelParams Lw'!I$26+'ModelParams Lw'!I$27*LOG('Sound Power'!$D46/'Sound Power'!$E46)+'ModelParams Lw'!I$28*LN('Sound Power'!BY46)&lt;'ModelParams Lw'!I$22+'ModelParams Lw'!I$23*LOG('Sound Power'!$D46/'Sound Power'!$E46)+'ModelParams Lw'!I$24*LN('Sound Power'!BY46),'ModelParams Lw'!I$22+'ModelParams Lw'!I$23*LOG('Sound Power'!$D46/'Sound Power'!$E46)+'ModelParams Lw'!I$24*LN('Sound Power'!BY46),'ModelParams Lw'!I$26+'ModelParams Lw'!I$27*LOG('Sound Power'!$D46/'Sound Power'!$E46)+'ModelParams Lw'!I$28*LN('Sound Power'!BY46)))</f>
        <v>#DIV/0!</v>
      </c>
      <c r="CH46" s="26" t="e">
        <f>IF(Calcul!$E48="SW",'ModelParams Lw'!J$22+'ModelParams Lw'!J$23*LOG('Sound Power'!$D46/'Sound Power'!$E46)+'ModelParams Lw'!J$24*LN('Sound Power'!BZ46),IF('ModelParams Lw'!J$26+'ModelParams Lw'!J$27*LOG('Sound Power'!$D46/'Sound Power'!$E46)+'ModelParams Lw'!J$28*LN('Sound Power'!BZ46)&lt;'ModelParams Lw'!J$22+'ModelParams Lw'!J$23*LOG('Sound Power'!$D46/'Sound Power'!$E46)+'ModelParams Lw'!J$24*LN('Sound Power'!BZ46),'ModelParams Lw'!J$22+'ModelParams Lw'!J$23*LOG('Sound Power'!$D46/'Sound Power'!$E46)+'ModelParams Lw'!J$24*LN('Sound Power'!BZ46),'ModelParams Lw'!J$26+'ModelParams Lw'!J$27*LOG('Sound Power'!$D46/'Sound Power'!$E46)+'ModelParams Lw'!J$28*LN('Sound Power'!BZ46)))</f>
        <v>#DIV/0!</v>
      </c>
      <c r="CI46" s="26" t="e">
        <f t="shared" si="33"/>
        <v>#DIV/0!</v>
      </c>
      <c r="CJ46" s="26" t="e">
        <f t="shared" si="34"/>
        <v>#DIV/0!</v>
      </c>
      <c r="CK46" s="26" t="e">
        <f t="shared" si="35"/>
        <v>#DIV/0!</v>
      </c>
      <c r="CL46" s="26" t="e">
        <f t="shared" si="36"/>
        <v>#DIV/0!</v>
      </c>
      <c r="CM46" s="26" t="e">
        <f t="shared" si="37"/>
        <v>#DIV/0!</v>
      </c>
      <c r="CN46" s="26" t="e">
        <f t="shared" si="38"/>
        <v>#DIV/0!</v>
      </c>
      <c r="CO46" s="26" t="e">
        <f t="shared" si="39"/>
        <v>#DIV/0!</v>
      </c>
      <c r="CP46" s="26" t="e">
        <f t="shared" si="40"/>
        <v>#DIV/0!</v>
      </c>
      <c r="CQ46" s="26" t="e">
        <f>10*LOG10(IF(CI46="",0,POWER(10,((CI46+'ModelParams Lw'!$O$4)/10))) +IF(CJ46="",0,POWER(10,((CJ46+'ModelParams Lw'!$P$4)/10))) +IF(CK46="",0,POWER(10,((CK46+'ModelParams Lw'!$Q$4)/10))) +IF(CL46="",0,POWER(10,((CL46+'ModelParams Lw'!$R$4)/10))) +IF(CM46="",0,POWER(10,((CM46+'ModelParams Lw'!$S$4)/10))) +IF(CN46="",0,POWER(10,((CN46+'ModelParams Lw'!$T$4)/10))) +IF(CO46="",0,POWER(10,((CO46+'ModelParams Lw'!$U$4)/10)))+IF(CP46="",0,POWER(10,((CP46+'ModelParams Lw'!$V$4)/10))))</f>
        <v>#DIV/0!</v>
      </c>
      <c r="CR46" s="26" t="e">
        <f t="shared" si="41"/>
        <v>#DIV/0!</v>
      </c>
      <c r="CS46" s="26" t="e">
        <f>(CI46-'ModelParams Lw'!$O$10)/'ModelParams Lw'!$O$11</f>
        <v>#DIV/0!</v>
      </c>
      <c r="CT46" s="26" t="e">
        <f>(CJ46-'ModelParams Lw'!$P$10)/'ModelParams Lw'!$P$11</f>
        <v>#DIV/0!</v>
      </c>
      <c r="CU46" s="26" t="e">
        <f>(CK46-'ModelParams Lw'!$Q$10)/'ModelParams Lw'!$Q$11</f>
        <v>#DIV/0!</v>
      </c>
      <c r="CV46" s="26" t="e">
        <f>(CL46-'ModelParams Lw'!$R$10)/'ModelParams Lw'!$R$11</f>
        <v>#DIV/0!</v>
      </c>
      <c r="CW46" s="26" t="e">
        <f>(CM46-'ModelParams Lw'!$S$10)/'ModelParams Lw'!$S$11</f>
        <v>#DIV/0!</v>
      </c>
      <c r="CX46" s="26" t="e">
        <f>(CN46-'ModelParams Lw'!$T$10)/'ModelParams Lw'!$T$11</f>
        <v>#DIV/0!</v>
      </c>
      <c r="CY46" s="26" t="e">
        <f>(CO46-'ModelParams Lw'!$U$10)/'ModelParams Lw'!$U$11</f>
        <v>#DIV/0!</v>
      </c>
      <c r="CZ46" s="26" t="e">
        <f>(CP46-'ModelParams Lw'!$V$10)/'ModelParams Lw'!$V$11</f>
        <v>#DIV/0!</v>
      </c>
    </row>
    <row r="47" spans="1:104" x14ac:dyDescent="0.2">
      <c r="A47" s="13">
        <f>Calcul!A49</f>
        <v>0</v>
      </c>
      <c r="B47" s="13">
        <f t="shared" si="2"/>
        <v>0</v>
      </c>
      <c r="C47" s="13">
        <f>Calcul!B49</f>
        <v>0</v>
      </c>
      <c r="D47" s="13">
        <f>Calcul!C49/1000</f>
        <v>0</v>
      </c>
      <c r="E47" s="13">
        <f>Calcul!D49/1000</f>
        <v>0</v>
      </c>
      <c r="F47" s="13">
        <f t="shared" si="3"/>
        <v>0</v>
      </c>
      <c r="G47" s="23" t="e">
        <f>DEGREES(ACOS(1-(1/'ModelParams Lw'!B$15*SQRT(0.5*1.2/'Sound Power'!$C47)*('Sound Power'!$B47/3600)/('Sound Power'!$D47)/('Sound Power'!$F47))))</f>
        <v>#DIV/0!</v>
      </c>
      <c r="H47" s="23" t="e">
        <f>DEGREES(ACOS(1-(1/'ModelParams Lw'!C$15*SQRT(0.5*1.2/'Sound Power'!$C47)*('Sound Power'!$B47/3600)/('Sound Power'!$D47)/('Sound Power'!$F47))))</f>
        <v>#DIV/0!</v>
      </c>
      <c r="I47" s="23" t="e">
        <f>DEGREES(ACOS(1-(1/'ModelParams Lw'!D$15*SQRT(0.5*1.2/'Sound Power'!$C47)*('Sound Power'!$B47/3600)/('Sound Power'!$D47)/('Sound Power'!$F47))))</f>
        <v>#DIV/0!</v>
      </c>
      <c r="J47" s="23" t="e">
        <f>DEGREES(ACOS(1-(1/'ModelParams Lw'!E$15*SQRT(0.5*1.2/'Sound Power'!$C47)*('Sound Power'!$B47/3600)/('Sound Power'!$D47)/('Sound Power'!$F47))))</f>
        <v>#DIV/0!</v>
      </c>
      <c r="K47" s="23" t="e">
        <f>DEGREES(ACOS(1-(1/'ModelParams Lw'!F$15*SQRT(0.5*1.2/'Sound Power'!$C47)*('Sound Power'!$B47/3600)/('Sound Power'!$D47)/('Sound Power'!$F47))))</f>
        <v>#DIV/0!</v>
      </c>
      <c r="L47" s="23" t="e">
        <f>DEGREES(ACOS(1-(1/'ModelParams Lw'!G$15*SQRT(0.5*1.2/'Sound Power'!$C47)*('Sound Power'!$B47/3600)/('Sound Power'!$D47)/('Sound Power'!$F47))))</f>
        <v>#DIV/0!</v>
      </c>
      <c r="M47" s="23" t="e">
        <f>DEGREES(ACOS(1-(1/'ModelParams Lw'!H$15*SQRT(0.5*1.2/'Sound Power'!$C47)*('Sound Power'!$B47/3600)/('Sound Power'!$D47)/('Sound Power'!$F47))))</f>
        <v>#DIV/0!</v>
      </c>
      <c r="N47" s="23" t="e">
        <f>DEGREES(ACOS(1-(1/'ModelParams Lw'!I$15*SQRT(0.5*1.2/'Sound Power'!$C47)*('Sound Power'!$B47/3600)/('Sound Power'!$D47)/('Sound Power'!$F47))))</f>
        <v>#DIV/0!</v>
      </c>
      <c r="O47" s="26" t="e">
        <f>('ModelParams Lw'!B$4*LN('Sound Power'!G47)/(1+EXP(-('Sound Power'!$D47*1000+'ModelParams Lw'!B$6)/'ModelParams Lw'!B$7))+'ModelParams Lw'!B$5)*LN('Sound Power'!$B47)-('ModelParams Lw'!B$8+'ModelParams Lw'!B$9*$D47+'ModelParams Lw'!B$10*'Sound Power'!$F47^'ModelParams Lw'!B$14+'ModelParams Lw'!B$11*LN('Sound Power'!G47)+'ModelParams Lw'!B$12*'Sound Power'!$D47*'Sound Power'!$F47+'ModelParams Lw'!B$13*'Sound Power'!$D47*LN('Sound Power'!G47))</f>
        <v>#DIV/0!</v>
      </c>
      <c r="P47" s="26" t="e">
        <f>('ModelParams Lw'!C$4*LN('Sound Power'!H47)/(1+EXP(-('Sound Power'!$D47*1000+'ModelParams Lw'!C$6)/'ModelParams Lw'!C$7))+'ModelParams Lw'!C$5)*LN('Sound Power'!$B47)-('ModelParams Lw'!C$8+'ModelParams Lw'!C$9*$D47+'ModelParams Lw'!C$10*'Sound Power'!$F47^'ModelParams Lw'!C$14+'ModelParams Lw'!C$11*LN('Sound Power'!H47)+'ModelParams Lw'!C$12*'Sound Power'!$D47*'Sound Power'!$F47+'ModelParams Lw'!C$13*'Sound Power'!$D47*LN('Sound Power'!H47))</f>
        <v>#DIV/0!</v>
      </c>
      <c r="Q47" s="26" t="e">
        <f>('ModelParams Lw'!D$4*LN('Sound Power'!I47)/(1+EXP(-('Sound Power'!$D47*1000+'ModelParams Lw'!D$6)/'ModelParams Lw'!D$7))+'ModelParams Lw'!D$5)*LN('Sound Power'!$B47)-('ModelParams Lw'!D$8+'ModelParams Lw'!D$9*$D47+'ModelParams Lw'!D$10*'Sound Power'!$F47^'ModelParams Lw'!D$14+'ModelParams Lw'!D$11*LN('Sound Power'!I47)+'ModelParams Lw'!D$12*'Sound Power'!$D47*'Sound Power'!$F47+'ModelParams Lw'!D$13*'Sound Power'!$D47*LN('Sound Power'!I47))</f>
        <v>#DIV/0!</v>
      </c>
      <c r="R47" s="26" t="e">
        <f>('ModelParams Lw'!E$4*LN('Sound Power'!J47)/(1+EXP(-('Sound Power'!$D47*1000+'ModelParams Lw'!E$6)/'ModelParams Lw'!E$7))+'ModelParams Lw'!E$5)*LN('Sound Power'!$B47)-('ModelParams Lw'!E$8+'ModelParams Lw'!E$9*$D47+'ModelParams Lw'!E$10*'Sound Power'!$F47^'ModelParams Lw'!E$14+'ModelParams Lw'!E$11*LN('Sound Power'!J47)+'ModelParams Lw'!E$12*'Sound Power'!$D47*'Sound Power'!$F47+'ModelParams Lw'!E$13*'Sound Power'!$D47*LN('Sound Power'!J47))</f>
        <v>#DIV/0!</v>
      </c>
      <c r="S47" s="26" t="e">
        <f>('ModelParams Lw'!F$4*LN('Sound Power'!K47)/(1+EXP(-('Sound Power'!$D47*1000+'ModelParams Lw'!F$6)/'ModelParams Lw'!F$7))+'ModelParams Lw'!F$5)*LN('Sound Power'!$B47)-('ModelParams Lw'!F$8+'ModelParams Lw'!F$9*$D47+'ModelParams Lw'!F$10*'Sound Power'!$F47^'ModelParams Lw'!F$14+'ModelParams Lw'!F$11*LN('Sound Power'!K47)+'ModelParams Lw'!F$12*'Sound Power'!$D47*'Sound Power'!$F47+'ModelParams Lw'!F$13*'Sound Power'!$D47*LN('Sound Power'!K47))</f>
        <v>#DIV/0!</v>
      </c>
      <c r="T47" s="26" t="e">
        <f>('ModelParams Lw'!G$4*LN('Sound Power'!L47)/(1+EXP(-('Sound Power'!$D47*1000+'ModelParams Lw'!G$6)/'ModelParams Lw'!G$7))+'ModelParams Lw'!G$5)*LN('Sound Power'!$B47)-('ModelParams Lw'!G$8+'ModelParams Lw'!G$9*$D47+'ModelParams Lw'!G$10*'Sound Power'!$F47^'ModelParams Lw'!G$14+'ModelParams Lw'!G$11*LN('Sound Power'!L47)+'ModelParams Lw'!G$12*'Sound Power'!$D47*'Sound Power'!$F47+'ModelParams Lw'!G$13*'Sound Power'!$D47*LN('Sound Power'!L47))</f>
        <v>#DIV/0!</v>
      </c>
      <c r="U47" s="26" t="e">
        <f>('ModelParams Lw'!H$4*LN('Sound Power'!M47)/(1+EXP(-('Sound Power'!$D47*1000+'ModelParams Lw'!H$6)/'ModelParams Lw'!H$7))+'ModelParams Lw'!H$5)*LN('Sound Power'!$B47)-('ModelParams Lw'!H$8+'ModelParams Lw'!H$9*$D47+'ModelParams Lw'!H$10*'Sound Power'!$F47^'ModelParams Lw'!H$14+'ModelParams Lw'!H$11*LN('Sound Power'!M47)+'ModelParams Lw'!H$12*'Sound Power'!$D47*'Sound Power'!$F47+'ModelParams Lw'!H$13*'Sound Power'!$D47*LN('Sound Power'!M47))</f>
        <v>#DIV/0!</v>
      </c>
      <c r="V47" s="26" t="e">
        <f>('ModelParams Lw'!I$4*LN('Sound Power'!N47)/(1+EXP(-('Sound Power'!$D47*1000+'ModelParams Lw'!I$6)/'ModelParams Lw'!I$7))+'ModelParams Lw'!I$5)*LN('Sound Power'!$B47)-('ModelParams Lw'!I$8+'ModelParams Lw'!I$9*$D47+'ModelParams Lw'!I$10*'Sound Power'!$F47^'ModelParams Lw'!I$14+'ModelParams Lw'!I$11*LN('Sound Power'!N47)+'ModelParams Lw'!I$12*'Sound Power'!$D47*'Sound Power'!$F47+'ModelParams Lw'!I$13*'Sound Power'!$D47*LN('Sound Power'!N47))</f>
        <v>#DIV/0!</v>
      </c>
      <c r="W47" s="26" t="e">
        <f>10*LOG10(IF(O47="",0,POWER(10,((O47+'ModelParams Lw'!$O$4)/10))) +IF(P47="",0,POWER(10,((P47+'ModelParams Lw'!$P$4)/10))) +IF(Q47="",0,POWER(10,((Q47+'ModelParams Lw'!$Q$4)/10))) +IF(R47="",0,POWER(10,((R47+'ModelParams Lw'!$R$4)/10))) +IF(S47="",0,POWER(10,((S47+'ModelParams Lw'!$S$4)/10))) +IF(T47="",0,POWER(10,((T47+'ModelParams Lw'!$T$4)/10))) +IF(U47="",0,POWER(10,((U47+'ModelParams Lw'!$U$4)/10)))+IF(V47="",0,POWER(10,((V47+'ModelParams Lw'!$V$4)/10))))</f>
        <v>#DIV/0!</v>
      </c>
      <c r="X47" s="26" t="e">
        <f t="shared" si="27"/>
        <v>#DIV/0!</v>
      </c>
      <c r="Y47" s="26" t="e">
        <f>(O47-'ModelParams Lw'!O$10)/'ModelParams Lw'!O$11</f>
        <v>#DIV/0!</v>
      </c>
      <c r="Z47" s="26" t="e">
        <f>(P47-'ModelParams Lw'!P$10)/'ModelParams Lw'!P$11</f>
        <v>#DIV/0!</v>
      </c>
      <c r="AA47" s="26" t="e">
        <f>(Q47-'ModelParams Lw'!Q$10)/'ModelParams Lw'!Q$11</f>
        <v>#DIV/0!</v>
      </c>
      <c r="AB47" s="26" t="e">
        <f>(R47-'ModelParams Lw'!R$10)/'ModelParams Lw'!R$11</f>
        <v>#DIV/0!</v>
      </c>
      <c r="AC47" s="26" t="e">
        <f>(S47-'ModelParams Lw'!S$10)/'ModelParams Lw'!S$11</f>
        <v>#DIV/0!</v>
      </c>
      <c r="AD47" s="26" t="e">
        <f>(T47-'ModelParams Lw'!T$10)/'ModelParams Lw'!T$11</f>
        <v>#DIV/0!</v>
      </c>
      <c r="AE47" s="26" t="e">
        <f>(U47-'ModelParams Lw'!U$10)/'ModelParams Lw'!U$11</f>
        <v>#DIV/0!</v>
      </c>
      <c r="AF47" s="26" t="e">
        <f>(V47-'ModelParams Lw'!V$10)/'ModelParams Lw'!V$11</f>
        <v>#DIV/0!</v>
      </c>
      <c r="AG47" s="26" t="e">
        <f t="shared" si="28"/>
        <v>#DIV/0!</v>
      </c>
      <c r="AH47" s="26" t="e">
        <f>VLOOKUP(D47*1000,'ModelParams Lw'!$A$38:$D$58,4)</f>
        <v>#N/A</v>
      </c>
      <c r="AI47" s="56" t="e">
        <f>VLOOKUP(D47*1000,'ModelParams Lw'!$A$38:$D$58,2)</f>
        <v>#N/A</v>
      </c>
      <c r="AJ47" s="46" t="e">
        <f t="shared" si="29"/>
        <v>#DIV/0!</v>
      </c>
      <c r="AK47" s="26" t="e">
        <f t="shared" si="30"/>
        <v>#VALUE!</v>
      </c>
      <c r="AL47" s="26" t="e">
        <f>IF($AI47=100,'ModelParams Lw'!R$35*'Sound Power'!$AH47^2+'ModelParams Lw'!R$36*'Sound Power'!$AH47+'ModelParams Lw'!R$37,IF($AI47=150,'ModelParams Lw'!R$38*'Sound Power'!$AH47^2+'ModelParams Lw'!R$39*'Sound Power'!$AH47+'ModelParams Lw'!R$40,'ModelParams Lw'!R$41*'Sound Power'!$AH47^2+'ModelParams Lw'!R$42*'Sound Power'!$AH47+'ModelParams Lw'!R$43))</f>
        <v>#N/A</v>
      </c>
      <c r="AM47" s="26" t="e">
        <f>IF($AI47=100,'ModelParams Lw'!S$35*'Sound Power'!$AH47^2+'ModelParams Lw'!S$36*'Sound Power'!$AH47+'ModelParams Lw'!S$37,IF($AI47=150,'ModelParams Lw'!S$38*'Sound Power'!$AH47^2+'ModelParams Lw'!S$39*'Sound Power'!$AH47+'ModelParams Lw'!S$40,'ModelParams Lw'!S$41*'Sound Power'!$AH47^2+'ModelParams Lw'!S$42*'Sound Power'!$AH47+'ModelParams Lw'!S$43))</f>
        <v>#N/A</v>
      </c>
      <c r="AN47" s="26" t="e">
        <f>IF($AI47=100,'ModelParams Lw'!T$35*'Sound Power'!$AH47^2+'ModelParams Lw'!T$36*'Sound Power'!$AH47+'ModelParams Lw'!T$37,IF($AI47=150,'ModelParams Lw'!T$38*'Sound Power'!$AH47^2+'ModelParams Lw'!T$39*'Sound Power'!$AH47+'ModelParams Lw'!T$40,'ModelParams Lw'!T$41*'Sound Power'!$AH47^2+'ModelParams Lw'!T$42*'Sound Power'!$AH47+'ModelParams Lw'!T$43))</f>
        <v>#N/A</v>
      </c>
      <c r="AO47" s="26" t="e">
        <f>IF($AI47=100,'ModelParams Lw'!U$35*'Sound Power'!$AH47^2+'ModelParams Lw'!U$36*'Sound Power'!$AH47+'ModelParams Lw'!U$37,IF($AI47=150,'ModelParams Lw'!U$38*'Sound Power'!$AH47^2+'ModelParams Lw'!U$39*'Sound Power'!$AH47+'ModelParams Lw'!U$40,'ModelParams Lw'!U$41*'Sound Power'!$AH47^2+'ModelParams Lw'!U$42*'Sound Power'!$AH47+'ModelParams Lw'!U$43))</f>
        <v>#N/A</v>
      </c>
      <c r="AP47" s="26" t="e">
        <f>IF($AI47=100,'ModelParams Lw'!V$35*'Sound Power'!$AH47^2+'ModelParams Lw'!V$36*'Sound Power'!$AH47+'ModelParams Lw'!V$37,IF($AI47=150,'ModelParams Lw'!V$38*'Sound Power'!$AH47^2+'ModelParams Lw'!V$39*'Sound Power'!$AH47+'ModelParams Lw'!V$40,'ModelParams Lw'!V$41*'Sound Power'!$AH47^2+'ModelParams Lw'!V$42*'Sound Power'!$AH47+'ModelParams Lw'!V$43))</f>
        <v>#N/A</v>
      </c>
      <c r="AQ47" s="26" t="e">
        <f>IF($AI47=100,'ModelParams Lw'!W$35*'Sound Power'!$AH47^2+'ModelParams Lw'!W$36*'Sound Power'!$AH47+'ModelParams Lw'!W$37,IF($AI47=150,'ModelParams Lw'!W$38*'Sound Power'!$AH47^2+'ModelParams Lw'!W$39*'Sound Power'!$AH47+'ModelParams Lw'!W$40,'ModelParams Lw'!W$41*'Sound Power'!$AH47^2+'ModelParams Lw'!W$42*'Sound Power'!$AH47+'ModelParams Lw'!W$43))</f>
        <v>#N/A</v>
      </c>
      <c r="AR47" s="26" t="e">
        <f t="shared" si="31"/>
        <v>#VALUE!</v>
      </c>
      <c r="AS47" s="26" t="e">
        <f>IF(26.83*LN($AJ47)-11.791-'ModelParams Lw'!B$35&lt;0,0,26.83*LN($AJ47)-11.791-'ModelParams Lw'!B$35)</f>
        <v>#DIV/0!</v>
      </c>
      <c r="AT47" s="26" t="e">
        <f>IF(26.83*LN($AJ47)-11.791-'ModelParams Lw'!C$35&lt;0,0,26.83*LN($AJ47)-11.791-'ModelParams Lw'!C$35)</f>
        <v>#DIV/0!</v>
      </c>
      <c r="AU47" s="26" t="e">
        <f>IF(26.83*LN($AJ47)-11.791-'ModelParams Lw'!D$35&lt;0,0,26.83*LN($AJ47)-11.791-'ModelParams Lw'!D$35)</f>
        <v>#DIV/0!</v>
      </c>
      <c r="AV47" s="26" t="e">
        <f>IF(26.83*LN($AJ47)-11.791-'ModelParams Lw'!E$35&lt;0,0,26.83*LN($AJ47)-11.791-'ModelParams Lw'!E$35)</f>
        <v>#DIV/0!</v>
      </c>
      <c r="AW47" s="26" t="e">
        <f>IF(26.83*LN($AJ47)-11.791-'ModelParams Lw'!F$35&lt;0,0,26.83*LN($AJ47)-11.791-'ModelParams Lw'!F$35)</f>
        <v>#DIV/0!</v>
      </c>
      <c r="AX47" s="26" t="e">
        <f>IF(26.83*LN($AJ47)-11.791-'ModelParams Lw'!G$35&lt;0,0,26.83*LN($AJ47)-11.791-'ModelParams Lw'!G$35)</f>
        <v>#DIV/0!</v>
      </c>
      <c r="AY47" s="26" t="e">
        <f>IF(26.83*LN($AJ47)-11.791-'ModelParams Lw'!H$35&lt;0,0,26.83*LN($AJ47)-11.791-'ModelParams Lw'!H$35)</f>
        <v>#DIV/0!</v>
      </c>
      <c r="AZ47" s="26" t="e">
        <f>IF(26.83*LN($AJ47)-11.791-'ModelParams Lw'!I$35&lt;0,0,26.83*LN($AJ47)-11.791-'ModelParams Lw'!I$35)</f>
        <v>#DIV/0!</v>
      </c>
      <c r="BA47" s="26" t="e">
        <f t="shared" si="9"/>
        <v>#DIV/0!</v>
      </c>
      <c r="BB47" s="26" t="e">
        <f t="shared" si="10"/>
        <v>#DIV/0!</v>
      </c>
      <c r="BC47" s="26" t="e">
        <f t="shared" si="11"/>
        <v>#DIV/0!</v>
      </c>
      <c r="BD47" s="26" t="e">
        <f t="shared" si="12"/>
        <v>#DIV/0!</v>
      </c>
      <c r="BE47" s="26" t="e">
        <f t="shared" si="13"/>
        <v>#DIV/0!</v>
      </c>
      <c r="BF47" s="26" t="e">
        <f t="shared" si="14"/>
        <v>#DIV/0!</v>
      </c>
      <c r="BG47" s="26" t="e">
        <f t="shared" si="15"/>
        <v>#DIV/0!</v>
      </c>
      <c r="BH47" s="26" t="e">
        <f t="shared" si="16"/>
        <v>#DIV/0!</v>
      </c>
      <c r="BI47" s="26" t="e">
        <f>10*LOG10(IF(BA47="",0,POWER(10,((BA47+'ModelParams Lw'!$O$4)/10))) +IF(BB47="",0,POWER(10,((BB47+'ModelParams Lw'!$P$4)/10))) +IF(BC47="",0,POWER(10,((BC47+'ModelParams Lw'!$Q$4)/10))) +IF(BD47="",0,POWER(10,((BD47+'ModelParams Lw'!$R$4)/10))) +IF(BE47="",0,POWER(10,((BE47+'ModelParams Lw'!$S$4)/10))) +IF(BF47="",0,POWER(10,((BF47+'ModelParams Lw'!$T$4)/10))) +IF(BG47="",0,POWER(10,((BG47+'ModelParams Lw'!$U$4)/10)))+IF(BH47="",0,POWER(10,((BH47+'ModelParams Lw'!$V$4)/10))))</f>
        <v>#DIV/0!</v>
      </c>
      <c r="BJ47" s="26" t="e">
        <f t="shared" si="32"/>
        <v>#DIV/0!</v>
      </c>
      <c r="BK47" s="26" t="e">
        <f>(BA47-'ModelParams Lw'!O$10)/'ModelParams Lw'!O$11</f>
        <v>#DIV/0!</v>
      </c>
      <c r="BL47" s="26" t="e">
        <f>(BB47-'ModelParams Lw'!P$10)/'ModelParams Lw'!P$11</f>
        <v>#DIV/0!</v>
      </c>
      <c r="BM47" s="26" t="e">
        <f>(BC47-'ModelParams Lw'!Q$10)/'ModelParams Lw'!Q$11</f>
        <v>#DIV/0!</v>
      </c>
      <c r="BN47" s="26" t="e">
        <f>(BD47-'ModelParams Lw'!R$10)/'ModelParams Lw'!R$11</f>
        <v>#DIV/0!</v>
      </c>
      <c r="BO47" s="26" t="e">
        <f>(BE47-'ModelParams Lw'!S$10)/'ModelParams Lw'!S$11</f>
        <v>#DIV/0!</v>
      </c>
      <c r="BP47" s="26" t="e">
        <f>(BF47-'ModelParams Lw'!T$10)/'ModelParams Lw'!T$11</f>
        <v>#DIV/0!</v>
      </c>
      <c r="BQ47" s="26" t="e">
        <f>(BG47-'ModelParams Lw'!U$10)/'ModelParams Lw'!U$11</f>
        <v>#DIV/0!</v>
      </c>
      <c r="BR47" s="26" t="e">
        <f>(BH47-'ModelParams Lw'!V$10)/'ModelParams Lw'!V$11</f>
        <v>#DIV/0!</v>
      </c>
      <c r="BS47" s="23" t="e">
        <f>IF(Calcul!$E49="SW",DEGREES(ACOS(1-(1/'ModelParams Lw'!C$25*SQRT(0.5*1.2/'Sound Power'!$C47)*('Sound Power'!$B47/3600)/('Sound Power'!$D47)/('Sound Power'!$F47)))),DEGREES(ACOS(1-(1/'ModelParams Lw'!C$29*SQRT(0.5*1.2/'Sound Power'!$C47)*('Sound Power'!$B47/3600)/('Sound Power'!$D47)/('Sound Power'!$F47)))))</f>
        <v>#DIV/0!</v>
      </c>
      <c r="BT47" s="23" t="e">
        <f>IF(Calcul!$E49="SW",DEGREES(ACOS(1-(1/'ModelParams Lw'!D$25*SQRT(0.5*1.2/'Sound Power'!$C47)*('Sound Power'!$B47/3600)/('Sound Power'!$D47)/('Sound Power'!$F47)))),DEGREES(ACOS(1-(1/'ModelParams Lw'!D$29*SQRT(0.5*1.2/'Sound Power'!$C47)*('Sound Power'!$B47/3600)/('Sound Power'!$D47)/('Sound Power'!$F47)))))</f>
        <v>#DIV/0!</v>
      </c>
      <c r="BU47" s="23" t="e">
        <f>IF(Calcul!$E49="SW",DEGREES(ACOS(1-(1/'ModelParams Lw'!E$25*SQRT(0.5*1.2/'Sound Power'!$C47)*('Sound Power'!$B47/3600)/('Sound Power'!$D47)/('Sound Power'!$F47)))),DEGREES(ACOS(1-(1/'ModelParams Lw'!E$29*SQRT(0.5*1.2/'Sound Power'!$C47)*('Sound Power'!$B47/3600)/('Sound Power'!$D47)/('Sound Power'!$F47)))))</f>
        <v>#DIV/0!</v>
      </c>
      <c r="BV47" s="23" t="e">
        <f>IF(Calcul!$E49="SW",DEGREES(ACOS(1-(1/'ModelParams Lw'!F$25*SQRT(0.5*1.2/'Sound Power'!$C47)*('Sound Power'!$B47/3600)/('Sound Power'!$D47)/('Sound Power'!$F47)))),DEGREES(ACOS(1-(1/'ModelParams Lw'!F$29*SQRT(0.5*1.2/'Sound Power'!$C47)*('Sound Power'!$B47/3600)/('Sound Power'!$D47)/('Sound Power'!$F47)))))</f>
        <v>#DIV/0!</v>
      </c>
      <c r="BW47" s="23" t="e">
        <f>IF(Calcul!$E49="SW",DEGREES(ACOS(1-(1/'ModelParams Lw'!G$25*SQRT(0.5*1.2/'Sound Power'!$C47)*('Sound Power'!$B47/3600)/('Sound Power'!$D47)/('Sound Power'!$F47)))),DEGREES(ACOS(1-(1/'ModelParams Lw'!G$29*SQRT(0.5*1.2/'Sound Power'!$C47)*('Sound Power'!$B47/3600)/('Sound Power'!$D47)/('Sound Power'!$F47)))))</f>
        <v>#DIV/0!</v>
      </c>
      <c r="BX47" s="23" t="e">
        <f>IF(Calcul!$E49="SW",DEGREES(ACOS(1-(1/'ModelParams Lw'!H$25*SQRT(0.5*1.2/'Sound Power'!$C47)*('Sound Power'!$B47/3600)/('Sound Power'!$D47)/('Sound Power'!$F47)))),DEGREES(ACOS(1-(1/'ModelParams Lw'!H$29*SQRT(0.5*1.2/'Sound Power'!$C47)*('Sound Power'!$B47/3600)/('Sound Power'!$D47)/('Sound Power'!$F47)))))</f>
        <v>#DIV/0!</v>
      </c>
      <c r="BY47" s="23" t="e">
        <f>IF(Calcul!$E49="SW",DEGREES(ACOS(1-(1/'ModelParams Lw'!I$25*SQRT(0.5*1.2/'Sound Power'!$C47)*('Sound Power'!$B47/3600)/('Sound Power'!$D47)/('Sound Power'!$F47)))),DEGREES(ACOS(1-(1/'ModelParams Lw'!I$29*SQRT(0.5*1.2/'Sound Power'!$C47)*('Sound Power'!$B47/3600)/('Sound Power'!$D47)/('Sound Power'!$F47)))))</f>
        <v>#DIV/0!</v>
      </c>
      <c r="BZ47" s="23" t="e">
        <f>IF(Calcul!$E49="SW",DEGREES(ACOS(1-(1/'ModelParams Lw'!J$25*SQRT(0.5*1.2/'Sound Power'!$C47)*('Sound Power'!$B47/3600)/('Sound Power'!$D47)/('Sound Power'!$F47)))),DEGREES(ACOS(1-(1/'ModelParams Lw'!J$29*SQRT(0.5*1.2/'Sound Power'!$C47)*('Sound Power'!$B47/3600)/('Sound Power'!$D47)/('Sound Power'!$F47)))))</f>
        <v>#DIV/0!</v>
      </c>
      <c r="CA47" s="26" t="e">
        <f>IF(Calcul!$E49="SW",'ModelParams Lw'!C$22+'ModelParams Lw'!C$23*LOG('Sound Power'!$D47/'Sound Power'!$E47)+'ModelParams Lw'!C$24*LN('Sound Power'!BS47),IF('ModelParams Lw'!C$26+'ModelParams Lw'!C$27*LOG('Sound Power'!$D47/'Sound Power'!$E47)+'ModelParams Lw'!C$28*LN('Sound Power'!BS47)&lt;'ModelParams Lw'!C$22+'ModelParams Lw'!C$23*LOG('Sound Power'!$D47/'Sound Power'!$E47)+'ModelParams Lw'!C$24*LN('Sound Power'!BS47),'ModelParams Lw'!C$22+'ModelParams Lw'!C$23*LOG('Sound Power'!$D47/'Sound Power'!$E47)+'ModelParams Lw'!C$24*LN('Sound Power'!BS47),'ModelParams Lw'!C$26+'ModelParams Lw'!C$27*LOG('Sound Power'!$D47/'Sound Power'!$E47)+'ModelParams Lw'!C$28*LN('Sound Power'!BS47)))</f>
        <v>#DIV/0!</v>
      </c>
      <c r="CB47" s="26" t="e">
        <f>IF(Calcul!$E49="SW",'ModelParams Lw'!D$22+'ModelParams Lw'!D$23*LOG('Sound Power'!$D47/'Sound Power'!$E47)+'ModelParams Lw'!D$24*LN('Sound Power'!BT47),IF('ModelParams Lw'!D$26+'ModelParams Lw'!D$27*LOG('Sound Power'!$D47/'Sound Power'!$E47)+'ModelParams Lw'!D$28*LN('Sound Power'!BT47)&lt;'ModelParams Lw'!D$22+'ModelParams Lw'!D$23*LOG('Sound Power'!$D47/'Sound Power'!$E47)+'ModelParams Lw'!D$24*LN('Sound Power'!BT47),'ModelParams Lw'!D$22+'ModelParams Lw'!D$23*LOG('Sound Power'!$D47/'Sound Power'!$E47)+'ModelParams Lw'!D$24*LN('Sound Power'!BT47),'ModelParams Lw'!D$26+'ModelParams Lw'!D$27*LOG('Sound Power'!$D47/'Sound Power'!$E47)+'ModelParams Lw'!D$28*LN('Sound Power'!BT47)))</f>
        <v>#DIV/0!</v>
      </c>
      <c r="CC47" s="26" t="e">
        <f>IF(Calcul!$E49="SW",'ModelParams Lw'!E$22+'ModelParams Lw'!E$23*LOG('Sound Power'!$D47/'Sound Power'!$E47)+'ModelParams Lw'!E$24*LN('Sound Power'!BU47),IF('ModelParams Lw'!E$26+'ModelParams Lw'!E$27*LOG('Sound Power'!$D47/'Sound Power'!$E47)+'ModelParams Lw'!E$28*LN('Sound Power'!BU47)&lt;'ModelParams Lw'!E$22+'ModelParams Lw'!E$23*LOG('Sound Power'!$D47/'Sound Power'!$E47)+'ModelParams Lw'!E$24*LN('Sound Power'!BU47),'ModelParams Lw'!E$22+'ModelParams Lw'!E$23*LOG('Sound Power'!$D47/'Sound Power'!$E47)+'ModelParams Lw'!E$24*LN('Sound Power'!BU47),'ModelParams Lw'!E$26+'ModelParams Lw'!E$27*LOG('Sound Power'!$D47/'Sound Power'!$E47)+'ModelParams Lw'!E$28*LN('Sound Power'!BU47)))</f>
        <v>#DIV/0!</v>
      </c>
      <c r="CD47" s="26" t="e">
        <f>IF(Calcul!$E49="SW",'ModelParams Lw'!F$22+'ModelParams Lw'!F$23*LOG('Sound Power'!$D47/'Sound Power'!$E47)+'ModelParams Lw'!F$24*LN('Sound Power'!BV47),IF('ModelParams Lw'!F$26+'ModelParams Lw'!F$27*LOG('Sound Power'!$D47/'Sound Power'!$E47)+'ModelParams Lw'!F$28*LN('Sound Power'!BV47)&lt;'ModelParams Lw'!F$22+'ModelParams Lw'!F$23*LOG('Sound Power'!$D47/'Sound Power'!$E47)+'ModelParams Lw'!F$24*LN('Sound Power'!BV47),'ModelParams Lw'!F$22+'ModelParams Lw'!F$23*LOG('Sound Power'!$D47/'Sound Power'!$E47)+'ModelParams Lw'!F$24*LN('Sound Power'!BV47),'ModelParams Lw'!F$26+'ModelParams Lw'!F$27*LOG('Sound Power'!$D47/'Sound Power'!$E47)+'ModelParams Lw'!F$28*LN('Sound Power'!BV47)))</f>
        <v>#DIV/0!</v>
      </c>
      <c r="CE47" s="26" t="e">
        <f>IF(Calcul!$E49="SW",'ModelParams Lw'!G$22+'ModelParams Lw'!G$23*LOG('Sound Power'!$D47/'Sound Power'!$E47)+'ModelParams Lw'!G$24*LN('Sound Power'!BW47),IF('ModelParams Lw'!G$26+'ModelParams Lw'!G$27*LOG('Sound Power'!$D47/'Sound Power'!$E47)+'ModelParams Lw'!G$28*LN('Sound Power'!BW47)&lt;'ModelParams Lw'!G$22+'ModelParams Lw'!G$23*LOG('Sound Power'!$D47/'Sound Power'!$E47)+'ModelParams Lw'!G$24*LN('Sound Power'!BW47),'ModelParams Lw'!G$22+'ModelParams Lw'!G$23*LOG('Sound Power'!$D47/'Sound Power'!$E47)+'ModelParams Lw'!G$24*LN('Sound Power'!BW47),'ModelParams Lw'!G$26+'ModelParams Lw'!G$27*LOG('Sound Power'!$D47/'Sound Power'!$E47)+'ModelParams Lw'!G$28*LN('Sound Power'!BW47)))</f>
        <v>#DIV/0!</v>
      </c>
      <c r="CF47" s="26" t="e">
        <f>IF(Calcul!$E49="SW",'ModelParams Lw'!H$22+'ModelParams Lw'!H$23*LOG('Sound Power'!$D47/'Sound Power'!$E47)+'ModelParams Lw'!H$24*LN('Sound Power'!BX47),IF('ModelParams Lw'!H$26+'ModelParams Lw'!H$27*LOG('Sound Power'!$D47/'Sound Power'!$E47)+'ModelParams Lw'!H$28*LN('Sound Power'!BX47)&lt;'ModelParams Lw'!H$22+'ModelParams Lw'!H$23*LOG('Sound Power'!$D47/'Sound Power'!$E47)+'ModelParams Lw'!H$24*LN('Sound Power'!BX47),'ModelParams Lw'!H$22+'ModelParams Lw'!H$23*LOG('Sound Power'!$D47/'Sound Power'!$E47)+'ModelParams Lw'!H$24*LN('Sound Power'!BX47),'ModelParams Lw'!H$26+'ModelParams Lw'!H$27*LOG('Sound Power'!$D47/'Sound Power'!$E47)+'ModelParams Lw'!H$28*LN('Sound Power'!BX47)))</f>
        <v>#DIV/0!</v>
      </c>
      <c r="CG47" s="26" t="e">
        <f>IF(Calcul!$E49="SW",'ModelParams Lw'!I$22+'ModelParams Lw'!I$23*LOG('Sound Power'!$D47/'Sound Power'!$E47)+'ModelParams Lw'!I$24*LN('Sound Power'!BY47),IF('ModelParams Lw'!I$26+'ModelParams Lw'!I$27*LOG('Sound Power'!$D47/'Sound Power'!$E47)+'ModelParams Lw'!I$28*LN('Sound Power'!BY47)&lt;'ModelParams Lw'!I$22+'ModelParams Lw'!I$23*LOG('Sound Power'!$D47/'Sound Power'!$E47)+'ModelParams Lw'!I$24*LN('Sound Power'!BY47),'ModelParams Lw'!I$22+'ModelParams Lw'!I$23*LOG('Sound Power'!$D47/'Sound Power'!$E47)+'ModelParams Lw'!I$24*LN('Sound Power'!BY47),'ModelParams Lw'!I$26+'ModelParams Lw'!I$27*LOG('Sound Power'!$D47/'Sound Power'!$E47)+'ModelParams Lw'!I$28*LN('Sound Power'!BY47)))</f>
        <v>#DIV/0!</v>
      </c>
      <c r="CH47" s="26" t="e">
        <f>IF(Calcul!$E49="SW",'ModelParams Lw'!J$22+'ModelParams Lw'!J$23*LOG('Sound Power'!$D47/'Sound Power'!$E47)+'ModelParams Lw'!J$24*LN('Sound Power'!BZ47),IF('ModelParams Lw'!J$26+'ModelParams Lw'!J$27*LOG('Sound Power'!$D47/'Sound Power'!$E47)+'ModelParams Lw'!J$28*LN('Sound Power'!BZ47)&lt;'ModelParams Lw'!J$22+'ModelParams Lw'!J$23*LOG('Sound Power'!$D47/'Sound Power'!$E47)+'ModelParams Lw'!J$24*LN('Sound Power'!BZ47),'ModelParams Lw'!J$22+'ModelParams Lw'!J$23*LOG('Sound Power'!$D47/'Sound Power'!$E47)+'ModelParams Lw'!J$24*LN('Sound Power'!BZ47),'ModelParams Lw'!J$26+'ModelParams Lw'!J$27*LOG('Sound Power'!$D47/'Sound Power'!$E47)+'ModelParams Lw'!J$28*LN('Sound Power'!BZ47)))</f>
        <v>#DIV/0!</v>
      </c>
      <c r="CI47" s="26" t="e">
        <f t="shared" si="33"/>
        <v>#DIV/0!</v>
      </c>
      <c r="CJ47" s="26" t="e">
        <f t="shared" si="34"/>
        <v>#DIV/0!</v>
      </c>
      <c r="CK47" s="26" t="e">
        <f t="shared" si="35"/>
        <v>#DIV/0!</v>
      </c>
      <c r="CL47" s="26" t="e">
        <f t="shared" si="36"/>
        <v>#DIV/0!</v>
      </c>
      <c r="CM47" s="26" t="e">
        <f t="shared" si="37"/>
        <v>#DIV/0!</v>
      </c>
      <c r="CN47" s="26" t="e">
        <f t="shared" si="38"/>
        <v>#DIV/0!</v>
      </c>
      <c r="CO47" s="26" t="e">
        <f t="shared" si="39"/>
        <v>#DIV/0!</v>
      </c>
      <c r="CP47" s="26" t="e">
        <f t="shared" si="40"/>
        <v>#DIV/0!</v>
      </c>
      <c r="CQ47" s="26" t="e">
        <f>10*LOG10(IF(CI47="",0,POWER(10,((CI47+'ModelParams Lw'!$O$4)/10))) +IF(CJ47="",0,POWER(10,((CJ47+'ModelParams Lw'!$P$4)/10))) +IF(CK47="",0,POWER(10,((CK47+'ModelParams Lw'!$Q$4)/10))) +IF(CL47="",0,POWER(10,((CL47+'ModelParams Lw'!$R$4)/10))) +IF(CM47="",0,POWER(10,((CM47+'ModelParams Lw'!$S$4)/10))) +IF(CN47="",0,POWER(10,((CN47+'ModelParams Lw'!$T$4)/10))) +IF(CO47="",0,POWER(10,((CO47+'ModelParams Lw'!$U$4)/10)))+IF(CP47="",0,POWER(10,((CP47+'ModelParams Lw'!$V$4)/10))))</f>
        <v>#DIV/0!</v>
      </c>
      <c r="CR47" s="26" t="e">
        <f t="shared" si="41"/>
        <v>#DIV/0!</v>
      </c>
      <c r="CS47" s="26" t="e">
        <f>(CI47-'ModelParams Lw'!$O$10)/'ModelParams Lw'!$O$11</f>
        <v>#DIV/0!</v>
      </c>
      <c r="CT47" s="26" t="e">
        <f>(CJ47-'ModelParams Lw'!$P$10)/'ModelParams Lw'!$P$11</f>
        <v>#DIV/0!</v>
      </c>
      <c r="CU47" s="26" t="e">
        <f>(CK47-'ModelParams Lw'!$Q$10)/'ModelParams Lw'!$Q$11</f>
        <v>#DIV/0!</v>
      </c>
      <c r="CV47" s="26" t="e">
        <f>(CL47-'ModelParams Lw'!$R$10)/'ModelParams Lw'!$R$11</f>
        <v>#DIV/0!</v>
      </c>
      <c r="CW47" s="26" t="e">
        <f>(CM47-'ModelParams Lw'!$S$10)/'ModelParams Lw'!$S$11</f>
        <v>#DIV/0!</v>
      </c>
      <c r="CX47" s="26" t="e">
        <f>(CN47-'ModelParams Lw'!$T$10)/'ModelParams Lw'!$T$11</f>
        <v>#DIV/0!</v>
      </c>
      <c r="CY47" s="26" t="e">
        <f>(CO47-'ModelParams Lw'!$U$10)/'ModelParams Lw'!$U$11</f>
        <v>#DIV/0!</v>
      </c>
      <c r="CZ47" s="26" t="e">
        <f>(CP47-'ModelParams Lw'!$V$10)/'ModelParams Lw'!$V$11</f>
        <v>#DIV/0!</v>
      </c>
    </row>
    <row r="48" spans="1:104" x14ac:dyDescent="0.2">
      <c r="A48" s="13">
        <f>Calcul!A50</f>
        <v>0</v>
      </c>
      <c r="B48" s="13">
        <f t="shared" si="2"/>
        <v>0</v>
      </c>
      <c r="C48" s="13">
        <f>Calcul!B50</f>
        <v>0</v>
      </c>
      <c r="D48" s="13">
        <f>Calcul!C50/1000</f>
        <v>0</v>
      </c>
      <c r="E48" s="13">
        <f>Calcul!D50/1000</f>
        <v>0</v>
      </c>
      <c r="F48" s="13">
        <f t="shared" si="3"/>
        <v>0</v>
      </c>
      <c r="G48" s="23" t="e">
        <f>DEGREES(ACOS(1-(1/'ModelParams Lw'!B$15*SQRT(0.5*1.2/'Sound Power'!$C48)*('Sound Power'!$B48/3600)/('Sound Power'!$D48)/('Sound Power'!$F48))))</f>
        <v>#DIV/0!</v>
      </c>
      <c r="H48" s="23" t="e">
        <f>DEGREES(ACOS(1-(1/'ModelParams Lw'!C$15*SQRT(0.5*1.2/'Sound Power'!$C48)*('Sound Power'!$B48/3600)/('Sound Power'!$D48)/('Sound Power'!$F48))))</f>
        <v>#DIV/0!</v>
      </c>
      <c r="I48" s="23" t="e">
        <f>DEGREES(ACOS(1-(1/'ModelParams Lw'!D$15*SQRT(0.5*1.2/'Sound Power'!$C48)*('Sound Power'!$B48/3600)/('Sound Power'!$D48)/('Sound Power'!$F48))))</f>
        <v>#DIV/0!</v>
      </c>
      <c r="J48" s="23" t="e">
        <f>DEGREES(ACOS(1-(1/'ModelParams Lw'!E$15*SQRT(0.5*1.2/'Sound Power'!$C48)*('Sound Power'!$B48/3600)/('Sound Power'!$D48)/('Sound Power'!$F48))))</f>
        <v>#DIV/0!</v>
      </c>
      <c r="K48" s="23" t="e">
        <f>DEGREES(ACOS(1-(1/'ModelParams Lw'!F$15*SQRT(0.5*1.2/'Sound Power'!$C48)*('Sound Power'!$B48/3600)/('Sound Power'!$D48)/('Sound Power'!$F48))))</f>
        <v>#DIV/0!</v>
      </c>
      <c r="L48" s="23" t="e">
        <f>DEGREES(ACOS(1-(1/'ModelParams Lw'!G$15*SQRT(0.5*1.2/'Sound Power'!$C48)*('Sound Power'!$B48/3600)/('Sound Power'!$D48)/('Sound Power'!$F48))))</f>
        <v>#DIV/0!</v>
      </c>
      <c r="M48" s="23" t="e">
        <f>DEGREES(ACOS(1-(1/'ModelParams Lw'!H$15*SQRT(0.5*1.2/'Sound Power'!$C48)*('Sound Power'!$B48/3600)/('Sound Power'!$D48)/('Sound Power'!$F48))))</f>
        <v>#DIV/0!</v>
      </c>
      <c r="N48" s="23" t="e">
        <f>DEGREES(ACOS(1-(1/'ModelParams Lw'!I$15*SQRT(0.5*1.2/'Sound Power'!$C48)*('Sound Power'!$B48/3600)/('Sound Power'!$D48)/('Sound Power'!$F48))))</f>
        <v>#DIV/0!</v>
      </c>
      <c r="O48" s="26" t="e">
        <f>('ModelParams Lw'!B$4*LN('Sound Power'!G48)/(1+EXP(-('Sound Power'!$D48*1000+'ModelParams Lw'!B$6)/'ModelParams Lw'!B$7))+'ModelParams Lw'!B$5)*LN('Sound Power'!$B48)-('ModelParams Lw'!B$8+'ModelParams Lw'!B$9*$D48+'ModelParams Lw'!B$10*'Sound Power'!$F48^'ModelParams Lw'!B$14+'ModelParams Lw'!B$11*LN('Sound Power'!G48)+'ModelParams Lw'!B$12*'Sound Power'!$D48*'Sound Power'!$F48+'ModelParams Lw'!B$13*'Sound Power'!$D48*LN('Sound Power'!G48))</f>
        <v>#DIV/0!</v>
      </c>
      <c r="P48" s="26" t="e">
        <f>('ModelParams Lw'!C$4*LN('Sound Power'!H48)/(1+EXP(-('Sound Power'!$D48*1000+'ModelParams Lw'!C$6)/'ModelParams Lw'!C$7))+'ModelParams Lw'!C$5)*LN('Sound Power'!$B48)-('ModelParams Lw'!C$8+'ModelParams Lw'!C$9*$D48+'ModelParams Lw'!C$10*'Sound Power'!$F48^'ModelParams Lw'!C$14+'ModelParams Lw'!C$11*LN('Sound Power'!H48)+'ModelParams Lw'!C$12*'Sound Power'!$D48*'Sound Power'!$F48+'ModelParams Lw'!C$13*'Sound Power'!$D48*LN('Sound Power'!H48))</f>
        <v>#DIV/0!</v>
      </c>
      <c r="Q48" s="26" t="e">
        <f>('ModelParams Lw'!D$4*LN('Sound Power'!I48)/(1+EXP(-('Sound Power'!$D48*1000+'ModelParams Lw'!D$6)/'ModelParams Lw'!D$7))+'ModelParams Lw'!D$5)*LN('Sound Power'!$B48)-('ModelParams Lw'!D$8+'ModelParams Lw'!D$9*$D48+'ModelParams Lw'!D$10*'Sound Power'!$F48^'ModelParams Lw'!D$14+'ModelParams Lw'!D$11*LN('Sound Power'!I48)+'ModelParams Lw'!D$12*'Sound Power'!$D48*'Sound Power'!$F48+'ModelParams Lw'!D$13*'Sound Power'!$D48*LN('Sound Power'!I48))</f>
        <v>#DIV/0!</v>
      </c>
      <c r="R48" s="26" t="e">
        <f>('ModelParams Lw'!E$4*LN('Sound Power'!J48)/(1+EXP(-('Sound Power'!$D48*1000+'ModelParams Lw'!E$6)/'ModelParams Lw'!E$7))+'ModelParams Lw'!E$5)*LN('Sound Power'!$B48)-('ModelParams Lw'!E$8+'ModelParams Lw'!E$9*$D48+'ModelParams Lw'!E$10*'Sound Power'!$F48^'ModelParams Lw'!E$14+'ModelParams Lw'!E$11*LN('Sound Power'!J48)+'ModelParams Lw'!E$12*'Sound Power'!$D48*'Sound Power'!$F48+'ModelParams Lw'!E$13*'Sound Power'!$D48*LN('Sound Power'!J48))</f>
        <v>#DIV/0!</v>
      </c>
      <c r="S48" s="26" t="e">
        <f>('ModelParams Lw'!F$4*LN('Sound Power'!K48)/(1+EXP(-('Sound Power'!$D48*1000+'ModelParams Lw'!F$6)/'ModelParams Lw'!F$7))+'ModelParams Lw'!F$5)*LN('Sound Power'!$B48)-('ModelParams Lw'!F$8+'ModelParams Lw'!F$9*$D48+'ModelParams Lw'!F$10*'Sound Power'!$F48^'ModelParams Lw'!F$14+'ModelParams Lw'!F$11*LN('Sound Power'!K48)+'ModelParams Lw'!F$12*'Sound Power'!$D48*'Sound Power'!$F48+'ModelParams Lw'!F$13*'Sound Power'!$D48*LN('Sound Power'!K48))</f>
        <v>#DIV/0!</v>
      </c>
      <c r="T48" s="26" t="e">
        <f>('ModelParams Lw'!G$4*LN('Sound Power'!L48)/(1+EXP(-('Sound Power'!$D48*1000+'ModelParams Lw'!G$6)/'ModelParams Lw'!G$7))+'ModelParams Lw'!G$5)*LN('Sound Power'!$B48)-('ModelParams Lw'!G$8+'ModelParams Lw'!G$9*$D48+'ModelParams Lw'!G$10*'Sound Power'!$F48^'ModelParams Lw'!G$14+'ModelParams Lw'!G$11*LN('Sound Power'!L48)+'ModelParams Lw'!G$12*'Sound Power'!$D48*'Sound Power'!$F48+'ModelParams Lw'!G$13*'Sound Power'!$D48*LN('Sound Power'!L48))</f>
        <v>#DIV/0!</v>
      </c>
      <c r="U48" s="26" t="e">
        <f>('ModelParams Lw'!H$4*LN('Sound Power'!M48)/(1+EXP(-('Sound Power'!$D48*1000+'ModelParams Lw'!H$6)/'ModelParams Lw'!H$7))+'ModelParams Lw'!H$5)*LN('Sound Power'!$B48)-('ModelParams Lw'!H$8+'ModelParams Lw'!H$9*$D48+'ModelParams Lw'!H$10*'Sound Power'!$F48^'ModelParams Lw'!H$14+'ModelParams Lw'!H$11*LN('Sound Power'!M48)+'ModelParams Lw'!H$12*'Sound Power'!$D48*'Sound Power'!$F48+'ModelParams Lw'!H$13*'Sound Power'!$D48*LN('Sound Power'!M48))</f>
        <v>#DIV/0!</v>
      </c>
      <c r="V48" s="26" t="e">
        <f>('ModelParams Lw'!I$4*LN('Sound Power'!N48)/(1+EXP(-('Sound Power'!$D48*1000+'ModelParams Lw'!I$6)/'ModelParams Lw'!I$7))+'ModelParams Lw'!I$5)*LN('Sound Power'!$B48)-('ModelParams Lw'!I$8+'ModelParams Lw'!I$9*$D48+'ModelParams Lw'!I$10*'Sound Power'!$F48^'ModelParams Lw'!I$14+'ModelParams Lw'!I$11*LN('Sound Power'!N48)+'ModelParams Lw'!I$12*'Sound Power'!$D48*'Sound Power'!$F48+'ModelParams Lw'!I$13*'Sound Power'!$D48*LN('Sound Power'!N48))</f>
        <v>#DIV/0!</v>
      </c>
      <c r="W48" s="26" t="e">
        <f>10*LOG10(IF(O48="",0,POWER(10,((O48+'ModelParams Lw'!$O$4)/10))) +IF(P48="",0,POWER(10,((P48+'ModelParams Lw'!$P$4)/10))) +IF(Q48="",0,POWER(10,((Q48+'ModelParams Lw'!$Q$4)/10))) +IF(R48="",0,POWER(10,((R48+'ModelParams Lw'!$R$4)/10))) +IF(S48="",0,POWER(10,((S48+'ModelParams Lw'!$S$4)/10))) +IF(T48="",0,POWER(10,((T48+'ModelParams Lw'!$T$4)/10))) +IF(U48="",0,POWER(10,((U48+'ModelParams Lw'!$U$4)/10)))+IF(V48="",0,POWER(10,((V48+'ModelParams Lw'!$V$4)/10))))</f>
        <v>#DIV/0!</v>
      </c>
      <c r="X48" s="26" t="e">
        <f t="shared" si="27"/>
        <v>#DIV/0!</v>
      </c>
      <c r="Y48" s="26" t="e">
        <f>(O48-'ModelParams Lw'!O$10)/'ModelParams Lw'!O$11</f>
        <v>#DIV/0!</v>
      </c>
      <c r="Z48" s="26" t="e">
        <f>(P48-'ModelParams Lw'!P$10)/'ModelParams Lw'!P$11</f>
        <v>#DIV/0!</v>
      </c>
      <c r="AA48" s="26" t="e">
        <f>(Q48-'ModelParams Lw'!Q$10)/'ModelParams Lw'!Q$11</f>
        <v>#DIV/0!</v>
      </c>
      <c r="AB48" s="26" t="e">
        <f>(R48-'ModelParams Lw'!R$10)/'ModelParams Lw'!R$11</f>
        <v>#DIV/0!</v>
      </c>
      <c r="AC48" s="26" t="e">
        <f>(S48-'ModelParams Lw'!S$10)/'ModelParams Lw'!S$11</f>
        <v>#DIV/0!</v>
      </c>
      <c r="AD48" s="26" t="e">
        <f>(T48-'ModelParams Lw'!T$10)/'ModelParams Lw'!T$11</f>
        <v>#DIV/0!</v>
      </c>
      <c r="AE48" s="26" t="e">
        <f>(U48-'ModelParams Lw'!U$10)/'ModelParams Lw'!U$11</f>
        <v>#DIV/0!</v>
      </c>
      <c r="AF48" s="26" t="e">
        <f>(V48-'ModelParams Lw'!V$10)/'ModelParams Lw'!V$11</f>
        <v>#DIV/0!</v>
      </c>
      <c r="AG48" s="26" t="e">
        <f t="shared" si="28"/>
        <v>#DIV/0!</v>
      </c>
      <c r="AH48" s="26" t="e">
        <f>VLOOKUP(D48*1000,'ModelParams Lw'!$A$38:$D$58,4)</f>
        <v>#N/A</v>
      </c>
      <c r="AI48" s="56" t="e">
        <f>VLOOKUP(D48*1000,'ModelParams Lw'!$A$38:$D$58,2)</f>
        <v>#N/A</v>
      </c>
      <c r="AJ48" s="46" t="e">
        <f t="shared" si="29"/>
        <v>#DIV/0!</v>
      </c>
      <c r="AK48" s="26" t="e">
        <f t="shared" si="30"/>
        <v>#VALUE!</v>
      </c>
      <c r="AL48" s="26" t="e">
        <f>IF($AI48=100,'ModelParams Lw'!R$35*'Sound Power'!$AH48^2+'ModelParams Lw'!R$36*'Sound Power'!$AH48+'ModelParams Lw'!R$37,IF($AI48=150,'ModelParams Lw'!R$38*'Sound Power'!$AH48^2+'ModelParams Lw'!R$39*'Sound Power'!$AH48+'ModelParams Lw'!R$40,'ModelParams Lw'!R$41*'Sound Power'!$AH48^2+'ModelParams Lw'!R$42*'Sound Power'!$AH48+'ModelParams Lw'!R$43))</f>
        <v>#N/A</v>
      </c>
      <c r="AM48" s="26" t="e">
        <f>IF($AI48=100,'ModelParams Lw'!S$35*'Sound Power'!$AH48^2+'ModelParams Lw'!S$36*'Sound Power'!$AH48+'ModelParams Lw'!S$37,IF($AI48=150,'ModelParams Lw'!S$38*'Sound Power'!$AH48^2+'ModelParams Lw'!S$39*'Sound Power'!$AH48+'ModelParams Lw'!S$40,'ModelParams Lw'!S$41*'Sound Power'!$AH48^2+'ModelParams Lw'!S$42*'Sound Power'!$AH48+'ModelParams Lw'!S$43))</f>
        <v>#N/A</v>
      </c>
      <c r="AN48" s="26" t="e">
        <f>IF($AI48=100,'ModelParams Lw'!T$35*'Sound Power'!$AH48^2+'ModelParams Lw'!T$36*'Sound Power'!$AH48+'ModelParams Lw'!T$37,IF($AI48=150,'ModelParams Lw'!T$38*'Sound Power'!$AH48^2+'ModelParams Lw'!T$39*'Sound Power'!$AH48+'ModelParams Lw'!T$40,'ModelParams Lw'!T$41*'Sound Power'!$AH48^2+'ModelParams Lw'!T$42*'Sound Power'!$AH48+'ModelParams Lw'!T$43))</f>
        <v>#N/A</v>
      </c>
      <c r="AO48" s="26" t="e">
        <f>IF($AI48=100,'ModelParams Lw'!U$35*'Sound Power'!$AH48^2+'ModelParams Lw'!U$36*'Sound Power'!$AH48+'ModelParams Lw'!U$37,IF($AI48=150,'ModelParams Lw'!U$38*'Sound Power'!$AH48^2+'ModelParams Lw'!U$39*'Sound Power'!$AH48+'ModelParams Lw'!U$40,'ModelParams Lw'!U$41*'Sound Power'!$AH48^2+'ModelParams Lw'!U$42*'Sound Power'!$AH48+'ModelParams Lw'!U$43))</f>
        <v>#N/A</v>
      </c>
      <c r="AP48" s="26" t="e">
        <f>IF($AI48=100,'ModelParams Lw'!V$35*'Sound Power'!$AH48^2+'ModelParams Lw'!V$36*'Sound Power'!$AH48+'ModelParams Lw'!V$37,IF($AI48=150,'ModelParams Lw'!V$38*'Sound Power'!$AH48^2+'ModelParams Lw'!V$39*'Sound Power'!$AH48+'ModelParams Lw'!V$40,'ModelParams Lw'!V$41*'Sound Power'!$AH48^2+'ModelParams Lw'!V$42*'Sound Power'!$AH48+'ModelParams Lw'!V$43))</f>
        <v>#N/A</v>
      </c>
      <c r="AQ48" s="26" t="e">
        <f>IF($AI48=100,'ModelParams Lw'!W$35*'Sound Power'!$AH48^2+'ModelParams Lw'!W$36*'Sound Power'!$AH48+'ModelParams Lw'!W$37,IF($AI48=150,'ModelParams Lw'!W$38*'Sound Power'!$AH48^2+'ModelParams Lw'!W$39*'Sound Power'!$AH48+'ModelParams Lw'!W$40,'ModelParams Lw'!W$41*'Sound Power'!$AH48^2+'ModelParams Lw'!W$42*'Sound Power'!$AH48+'ModelParams Lw'!W$43))</f>
        <v>#N/A</v>
      </c>
      <c r="AR48" s="26" t="e">
        <f t="shared" si="31"/>
        <v>#VALUE!</v>
      </c>
      <c r="AS48" s="26" t="e">
        <f>IF(26.83*LN($AJ48)-11.791-'ModelParams Lw'!B$35&lt;0,0,26.83*LN($AJ48)-11.791-'ModelParams Lw'!B$35)</f>
        <v>#DIV/0!</v>
      </c>
      <c r="AT48" s="26" t="e">
        <f>IF(26.83*LN($AJ48)-11.791-'ModelParams Lw'!C$35&lt;0,0,26.83*LN($AJ48)-11.791-'ModelParams Lw'!C$35)</f>
        <v>#DIV/0!</v>
      </c>
      <c r="AU48" s="26" t="e">
        <f>IF(26.83*LN($AJ48)-11.791-'ModelParams Lw'!D$35&lt;0,0,26.83*LN($AJ48)-11.791-'ModelParams Lw'!D$35)</f>
        <v>#DIV/0!</v>
      </c>
      <c r="AV48" s="26" t="e">
        <f>IF(26.83*LN($AJ48)-11.791-'ModelParams Lw'!E$35&lt;0,0,26.83*LN($AJ48)-11.791-'ModelParams Lw'!E$35)</f>
        <v>#DIV/0!</v>
      </c>
      <c r="AW48" s="26" t="e">
        <f>IF(26.83*LN($AJ48)-11.791-'ModelParams Lw'!F$35&lt;0,0,26.83*LN($AJ48)-11.791-'ModelParams Lw'!F$35)</f>
        <v>#DIV/0!</v>
      </c>
      <c r="AX48" s="26" t="e">
        <f>IF(26.83*LN($AJ48)-11.791-'ModelParams Lw'!G$35&lt;0,0,26.83*LN($AJ48)-11.791-'ModelParams Lw'!G$35)</f>
        <v>#DIV/0!</v>
      </c>
      <c r="AY48" s="26" t="e">
        <f>IF(26.83*LN($AJ48)-11.791-'ModelParams Lw'!H$35&lt;0,0,26.83*LN($AJ48)-11.791-'ModelParams Lw'!H$35)</f>
        <v>#DIV/0!</v>
      </c>
      <c r="AZ48" s="26" t="e">
        <f>IF(26.83*LN($AJ48)-11.791-'ModelParams Lw'!I$35&lt;0,0,26.83*LN($AJ48)-11.791-'ModelParams Lw'!I$35)</f>
        <v>#DIV/0!</v>
      </c>
      <c r="BA48" s="26" t="e">
        <f t="shared" si="9"/>
        <v>#DIV/0!</v>
      </c>
      <c r="BB48" s="26" t="e">
        <f t="shared" si="10"/>
        <v>#DIV/0!</v>
      </c>
      <c r="BC48" s="26" t="e">
        <f t="shared" si="11"/>
        <v>#DIV/0!</v>
      </c>
      <c r="BD48" s="26" t="e">
        <f t="shared" si="12"/>
        <v>#DIV/0!</v>
      </c>
      <c r="BE48" s="26" t="e">
        <f t="shared" si="13"/>
        <v>#DIV/0!</v>
      </c>
      <c r="BF48" s="26" t="e">
        <f t="shared" si="14"/>
        <v>#DIV/0!</v>
      </c>
      <c r="BG48" s="26" t="e">
        <f t="shared" si="15"/>
        <v>#DIV/0!</v>
      </c>
      <c r="BH48" s="26" t="e">
        <f t="shared" si="16"/>
        <v>#DIV/0!</v>
      </c>
      <c r="BI48" s="26" t="e">
        <f>10*LOG10(IF(BA48="",0,POWER(10,((BA48+'ModelParams Lw'!$O$4)/10))) +IF(BB48="",0,POWER(10,((BB48+'ModelParams Lw'!$P$4)/10))) +IF(BC48="",0,POWER(10,((BC48+'ModelParams Lw'!$Q$4)/10))) +IF(BD48="",0,POWER(10,((BD48+'ModelParams Lw'!$R$4)/10))) +IF(BE48="",0,POWER(10,((BE48+'ModelParams Lw'!$S$4)/10))) +IF(BF48="",0,POWER(10,((BF48+'ModelParams Lw'!$T$4)/10))) +IF(BG48="",0,POWER(10,((BG48+'ModelParams Lw'!$U$4)/10)))+IF(BH48="",0,POWER(10,((BH48+'ModelParams Lw'!$V$4)/10))))</f>
        <v>#DIV/0!</v>
      </c>
      <c r="BJ48" s="26" t="e">
        <f t="shared" si="32"/>
        <v>#DIV/0!</v>
      </c>
      <c r="BK48" s="26" t="e">
        <f>(BA48-'ModelParams Lw'!O$10)/'ModelParams Lw'!O$11</f>
        <v>#DIV/0!</v>
      </c>
      <c r="BL48" s="26" t="e">
        <f>(BB48-'ModelParams Lw'!P$10)/'ModelParams Lw'!P$11</f>
        <v>#DIV/0!</v>
      </c>
      <c r="BM48" s="26" t="e">
        <f>(BC48-'ModelParams Lw'!Q$10)/'ModelParams Lw'!Q$11</f>
        <v>#DIV/0!</v>
      </c>
      <c r="BN48" s="26" t="e">
        <f>(BD48-'ModelParams Lw'!R$10)/'ModelParams Lw'!R$11</f>
        <v>#DIV/0!</v>
      </c>
      <c r="BO48" s="26" t="e">
        <f>(BE48-'ModelParams Lw'!S$10)/'ModelParams Lw'!S$11</f>
        <v>#DIV/0!</v>
      </c>
      <c r="BP48" s="26" t="e">
        <f>(BF48-'ModelParams Lw'!T$10)/'ModelParams Lw'!T$11</f>
        <v>#DIV/0!</v>
      </c>
      <c r="BQ48" s="26" t="e">
        <f>(BG48-'ModelParams Lw'!U$10)/'ModelParams Lw'!U$11</f>
        <v>#DIV/0!</v>
      </c>
      <c r="BR48" s="26" t="e">
        <f>(BH48-'ModelParams Lw'!V$10)/'ModelParams Lw'!V$11</f>
        <v>#DIV/0!</v>
      </c>
      <c r="BS48" s="23" t="e">
        <f>IF(Calcul!$E50="SW",DEGREES(ACOS(1-(1/'ModelParams Lw'!C$25*SQRT(0.5*1.2/'Sound Power'!$C48)*('Sound Power'!$B48/3600)/('Sound Power'!$D48)/('Sound Power'!$F48)))),DEGREES(ACOS(1-(1/'ModelParams Lw'!C$29*SQRT(0.5*1.2/'Sound Power'!$C48)*('Sound Power'!$B48/3600)/('Sound Power'!$D48)/('Sound Power'!$F48)))))</f>
        <v>#DIV/0!</v>
      </c>
      <c r="BT48" s="23" t="e">
        <f>IF(Calcul!$E50="SW",DEGREES(ACOS(1-(1/'ModelParams Lw'!D$25*SQRT(0.5*1.2/'Sound Power'!$C48)*('Sound Power'!$B48/3600)/('Sound Power'!$D48)/('Sound Power'!$F48)))),DEGREES(ACOS(1-(1/'ModelParams Lw'!D$29*SQRT(0.5*1.2/'Sound Power'!$C48)*('Sound Power'!$B48/3600)/('Sound Power'!$D48)/('Sound Power'!$F48)))))</f>
        <v>#DIV/0!</v>
      </c>
      <c r="BU48" s="23" t="e">
        <f>IF(Calcul!$E50="SW",DEGREES(ACOS(1-(1/'ModelParams Lw'!E$25*SQRT(0.5*1.2/'Sound Power'!$C48)*('Sound Power'!$B48/3600)/('Sound Power'!$D48)/('Sound Power'!$F48)))),DEGREES(ACOS(1-(1/'ModelParams Lw'!E$29*SQRT(0.5*1.2/'Sound Power'!$C48)*('Sound Power'!$B48/3600)/('Sound Power'!$D48)/('Sound Power'!$F48)))))</f>
        <v>#DIV/0!</v>
      </c>
      <c r="BV48" s="23" t="e">
        <f>IF(Calcul!$E50="SW",DEGREES(ACOS(1-(1/'ModelParams Lw'!F$25*SQRT(0.5*1.2/'Sound Power'!$C48)*('Sound Power'!$B48/3600)/('Sound Power'!$D48)/('Sound Power'!$F48)))),DEGREES(ACOS(1-(1/'ModelParams Lw'!F$29*SQRT(0.5*1.2/'Sound Power'!$C48)*('Sound Power'!$B48/3600)/('Sound Power'!$D48)/('Sound Power'!$F48)))))</f>
        <v>#DIV/0!</v>
      </c>
      <c r="BW48" s="23" t="e">
        <f>IF(Calcul!$E50="SW",DEGREES(ACOS(1-(1/'ModelParams Lw'!G$25*SQRT(0.5*1.2/'Sound Power'!$C48)*('Sound Power'!$B48/3600)/('Sound Power'!$D48)/('Sound Power'!$F48)))),DEGREES(ACOS(1-(1/'ModelParams Lw'!G$29*SQRT(0.5*1.2/'Sound Power'!$C48)*('Sound Power'!$B48/3600)/('Sound Power'!$D48)/('Sound Power'!$F48)))))</f>
        <v>#DIV/0!</v>
      </c>
      <c r="BX48" s="23" t="e">
        <f>IF(Calcul!$E50="SW",DEGREES(ACOS(1-(1/'ModelParams Lw'!H$25*SQRT(0.5*1.2/'Sound Power'!$C48)*('Sound Power'!$B48/3600)/('Sound Power'!$D48)/('Sound Power'!$F48)))),DEGREES(ACOS(1-(1/'ModelParams Lw'!H$29*SQRT(0.5*1.2/'Sound Power'!$C48)*('Sound Power'!$B48/3600)/('Sound Power'!$D48)/('Sound Power'!$F48)))))</f>
        <v>#DIV/0!</v>
      </c>
      <c r="BY48" s="23" t="e">
        <f>IF(Calcul!$E50="SW",DEGREES(ACOS(1-(1/'ModelParams Lw'!I$25*SQRT(0.5*1.2/'Sound Power'!$C48)*('Sound Power'!$B48/3600)/('Sound Power'!$D48)/('Sound Power'!$F48)))),DEGREES(ACOS(1-(1/'ModelParams Lw'!I$29*SQRT(0.5*1.2/'Sound Power'!$C48)*('Sound Power'!$B48/3600)/('Sound Power'!$D48)/('Sound Power'!$F48)))))</f>
        <v>#DIV/0!</v>
      </c>
      <c r="BZ48" s="23" t="e">
        <f>IF(Calcul!$E50="SW",DEGREES(ACOS(1-(1/'ModelParams Lw'!J$25*SQRT(0.5*1.2/'Sound Power'!$C48)*('Sound Power'!$B48/3600)/('Sound Power'!$D48)/('Sound Power'!$F48)))),DEGREES(ACOS(1-(1/'ModelParams Lw'!J$29*SQRT(0.5*1.2/'Sound Power'!$C48)*('Sound Power'!$B48/3600)/('Sound Power'!$D48)/('Sound Power'!$F48)))))</f>
        <v>#DIV/0!</v>
      </c>
      <c r="CA48" s="26" t="e">
        <f>IF(Calcul!$E50="SW",'ModelParams Lw'!C$22+'ModelParams Lw'!C$23*LOG('Sound Power'!$D48/'Sound Power'!$E48)+'ModelParams Lw'!C$24*LN('Sound Power'!BS48),IF('ModelParams Lw'!C$26+'ModelParams Lw'!C$27*LOG('Sound Power'!$D48/'Sound Power'!$E48)+'ModelParams Lw'!C$28*LN('Sound Power'!BS48)&lt;'ModelParams Lw'!C$22+'ModelParams Lw'!C$23*LOG('Sound Power'!$D48/'Sound Power'!$E48)+'ModelParams Lw'!C$24*LN('Sound Power'!BS48),'ModelParams Lw'!C$22+'ModelParams Lw'!C$23*LOG('Sound Power'!$D48/'Sound Power'!$E48)+'ModelParams Lw'!C$24*LN('Sound Power'!BS48),'ModelParams Lw'!C$26+'ModelParams Lw'!C$27*LOG('Sound Power'!$D48/'Sound Power'!$E48)+'ModelParams Lw'!C$28*LN('Sound Power'!BS48)))</f>
        <v>#DIV/0!</v>
      </c>
      <c r="CB48" s="26" t="e">
        <f>IF(Calcul!$E50="SW",'ModelParams Lw'!D$22+'ModelParams Lw'!D$23*LOG('Sound Power'!$D48/'Sound Power'!$E48)+'ModelParams Lw'!D$24*LN('Sound Power'!BT48),IF('ModelParams Lw'!D$26+'ModelParams Lw'!D$27*LOG('Sound Power'!$D48/'Sound Power'!$E48)+'ModelParams Lw'!D$28*LN('Sound Power'!BT48)&lt;'ModelParams Lw'!D$22+'ModelParams Lw'!D$23*LOG('Sound Power'!$D48/'Sound Power'!$E48)+'ModelParams Lw'!D$24*LN('Sound Power'!BT48),'ModelParams Lw'!D$22+'ModelParams Lw'!D$23*LOG('Sound Power'!$D48/'Sound Power'!$E48)+'ModelParams Lw'!D$24*LN('Sound Power'!BT48),'ModelParams Lw'!D$26+'ModelParams Lw'!D$27*LOG('Sound Power'!$D48/'Sound Power'!$E48)+'ModelParams Lw'!D$28*LN('Sound Power'!BT48)))</f>
        <v>#DIV/0!</v>
      </c>
      <c r="CC48" s="26" t="e">
        <f>IF(Calcul!$E50="SW",'ModelParams Lw'!E$22+'ModelParams Lw'!E$23*LOG('Sound Power'!$D48/'Sound Power'!$E48)+'ModelParams Lw'!E$24*LN('Sound Power'!BU48),IF('ModelParams Lw'!E$26+'ModelParams Lw'!E$27*LOG('Sound Power'!$D48/'Sound Power'!$E48)+'ModelParams Lw'!E$28*LN('Sound Power'!BU48)&lt;'ModelParams Lw'!E$22+'ModelParams Lw'!E$23*LOG('Sound Power'!$D48/'Sound Power'!$E48)+'ModelParams Lw'!E$24*LN('Sound Power'!BU48),'ModelParams Lw'!E$22+'ModelParams Lw'!E$23*LOG('Sound Power'!$D48/'Sound Power'!$E48)+'ModelParams Lw'!E$24*LN('Sound Power'!BU48),'ModelParams Lw'!E$26+'ModelParams Lw'!E$27*LOG('Sound Power'!$D48/'Sound Power'!$E48)+'ModelParams Lw'!E$28*LN('Sound Power'!BU48)))</f>
        <v>#DIV/0!</v>
      </c>
      <c r="CD48" s="26" t="e">
        <f>IF(Calcul!$E50="SW",'ModelParams Lw'!F$22+'ModelParams Lw'!F$23*LOG('Sound Power'!$D48/'Sound Power'!$E48)+'ModelParams Lw'!F$24*LN('Sound Power'!BV48),IF('ModelParams Lw'!F$26+'ModelParams Lw'!F$27*LOG('Sound Power'!$D48/'Sound Power'!$E48)+'ModelParams Lw'!F$28*LN('Sound Power'!BV48)&lt;'ModelParams Lw'!F$22+'ModelParams Lw'!F$23*LOG('Sound Power'!$D48/'Sound Power'!$E48)+'ModelParams Lw'!F$24*LN('Sound Power'!BV48),'ModelParams Lw'!F$22+'ModelParams Lw'!F$23*LOG('Sound Power'!$D48/'Sound Power'!$E48)+'ModelParams Lw'!F$24*LN('Sound Power'!BV48),'ModelParams Lw'!F$26+'ModelParams Lw'!F$27*LOG('Sound Power'!$D48/'Sound Power'!$E48)+'ModelParams Lw'!F$28*LN('Sound Power'!BV48)))</f>
        <v>#DIV/0!</v>
      </c>
      <c r="CE48" s="26" t="e">
        <f>IF(Calcul!$E50="SW",'ModelParams Lw'!G$22+'ModelParams Lw'!G$23*LOG('Sound Power'!$D48/'Sound Power'!$E48)+'ModelParams Lw'!G$24*LN('Sound Power'!BW48),IF('ModelParams Lw'!G$26+'ModelParams Lw'!G$27*LOG('Sound Power'!$D48/'Sound Power'!$E48)+'ModelParams Lw'!G$28*LN('Sound Power'!BW48)&lt;'ModelParams Lw'!G$22+'ModelParams Lw'!G$23*LOG('Sound Power'!$D48/'Sound Power'!$E48)+'ModelParams Lw'!G$24*LN('Sound Power'!BW48),'ModelParams Lw'!G$22+'ModelParams Lw'!G$23*LOG('Sound Power'!$D48/'Sound Power'!$E48)+'ModelParams Lw'!G$24*LN('Sound Power'!BW48),'ModelParams Lw'!G$26+'ModelParams Lw'!G$27*LOG('Sound Power'!$D48/'Sound Power'!$E48)+'ModelParams Lw'!G$28*LN('Sound Power'!BW48)))</f>
        <v>#DIV/0!</v>
      </c>
      <c r="CF48" s="26" t="e">
        <f>IF(Calcul!$E50="SW",'ModelParams Lw'!H$22+'ModelParams Lw'!H$23*LOG('Sound Power'!$D48/'Sound Power'!$E48)+'ModelParams Lw'!H$24*LN('Sound Power'!BX48),IF('ModelParams Lw'!H$26+'ModelParams Lw'!H$27*LOG('Sound Power'!$D48/'Sound Power'!$E48)+'ModelParams Lw'!H$28*LN('Sound Power'!BX48)&lt;'ModelParams Lw'!H$22+'ModelParams Lw'!H$23*LOG('Sound Power'!$D48/'Sound Power'!$E48)+'ModelParams Lw'!H$24*LN('Sound Power'!BX48),'ModelParams Lw'!H$22+'ModelParams Lw'!H$23*LOG('Sound Power'!$D48/'Sound Power'!$E48)+'ModelParams Lw'!H$24*LN('Sound Power'!BX48),'ModelParams Lw'!H$26+'ModelParams Lw'!H$27*LOG('Sound Power'!$D48/'Sound Power'!$E48)+'ModelParams Lw'!H$28*LN('Sound Power'!BX48)))</f>
        <v>#DIV/0!</v>
      </c>
      <c r="CG48" s="26" t="e">
        <f>IF(Calcul!$E50="SW",'ModelParams Lw'!I$22+'ModelParams Lw'!I$23*LOG('Sound Power'!$D48/'Sound Power'!$E48)+'ModelParams Lw'!I$24*LN('Sound Power'!BY48),IF('ModelParams Lw'!I$26+'ModelParams Lw'!I$27*LOG('Sound Power'!$D48/'Sound Power'!$E48)+'ModelParams Lw'!I$28*LN('Sound Power'!BY48)&lt;'ModelParams Lw'!I$22+'ModelParams Lw'!I$23*LOG('Sound Power'!$D48/'Sound Power'!$E48)+'ModelParams Lw'!I$24*LN('Sound Power'!BY48),'ModelParams Lw'!I$22+'ModelParams Lw'!I$23*LOG('Sound Power'!$D48/'Sound Power'!$E48)+'ModelParams Lw'!I$24*LN('Sound Power'!BY48),'ModelParams Lw'!I$26+'ModelParams Lw'!I$27*LOG('Sound Power'!$D48/'Sound Power'!$E48)+'ModelParams Lw'!I$28*LN('Sound Power'!BY48)))</f>
        <v>#DIV/0!</v>
      </c>
      <c r="CH48" s="26" t="e">
        <f>IF(Calcul!$E50="SW",'ModelParams Lw'!J$22+'ModelParams Lw'!J$23*LOG('Sound Power'!$D48/'Sound Power'!$E48)+'ModelParams Lw'!J$24*LN('Sound Power'!BZ48),IF('ModelParams Lw'!J$26+'ModelParams Lw'!J$27*LOG('Sound Power'!$D48/'Sound Power'!$E48)+'ModelParams Lw'!J$28*LN('Sound Power'!BZ48)&lt;'ModelParams Lw'!J$22+'ModelParams Lw'!J$23*LOG('Sound Power'!$D48/'Sound Power'!$E48)+'ModelParams Lw'!J$24*LN('Sound Power'!BZ48),'ModelParams Lw'!J$22+'ModelParams Lw'!J$23*LOG('Sound Power'!$D48/'Sound Power'!$E48)+'ModelParams Lw'!J$24*LN('Sound Power'!BZ48),'ModelParams Lw'!J$26+'ModelParams Lw'!J$27*LOG('Sound Power'!$D48/'Sound Power'!$E48)+'ModelParams Lw'!J$28*LN('Sound Power'!BZ48)))</f>
        <v>#DIV/0!</v>
      </c>
      <c r="CI48" s="26" t="e">
        <f t="shared" si="33"/>
        <v>#DIV/0!</v>
      </c>
      <c r="CJ48" s="26" t="e">
        <f t="shared" si="34"/>
        <v>#DIV/0!</v>
      </c>
      <c r="CK48" s="26" t="e">
        <f t="shared" si="35"/>
        <v>#DIV/0!</v>
      </c>
      <c r="CL48" s="26" t="e">
        <f t="shared" si="36"/>
        <v>#DIV/0!</v>
      </c>
      <c r="CM48" s="26" t="e">
        <f t="shared" si="37"/>
        <v>#DIV/0!</v>
      </c>
      <c r="CN48" s="26" t="e">
        <f t="shared" si="38"/>
        <v>#DIV/0!</v>
      </c>
      <c r="CO48" s="26" t="e">
        <f t="shared" si="39"/>
        <v>#DIV/0!</v>
      </c>
      <c r="CP48" s="26" t="e">
        <f t="shared" si="40"/>
        <v>#DIV/0!</v>
      </c>
      <c r="CQ48" s="26" t="e">
        <f>10*LOG10(IF(CI48="",0,POWER(10,((CI48+'ModelParams Lw'!$O$4)/10))) +IF(CJ48="",0,POWER(10,((CJ48+'ModelParams Lw'!$P$4)/10))) +IF(CK48="",0,POWER(10,((CK48+'ModelParams Lw'!$Q$4)/10))) +IF(CL48="",0,POWER(10,((CL48+'ModelParams Lw'!$R$4)/10))) +IF(CM48="",0,POWER(10,((CM48+'ModelParams Lw'!$S$4)/10))) +IF(CN48="",0,POWER(10,((CN48+'ModelParams Lw'!$T$4)/10))) +IF(CO48="",0,POWER(10,((CO48+'ModelParams Lw'!$U$4)/10)))+IF(CP48="",0,POWER(10,((CP48+'ModelParams Lw'!$V$4)/10))))</f>
        <v>#DIV/0!</v>
      </c>
      <c r="CR48" s="26" t="e">
        <f t="shared" si="41"/>
        <v>#DIV/0!</v>
      </c>
      <c r="CS48" s="26" t="e">
        <f>(CI48-'ModelParams Lw'!$O$10)/'ModelParams Lw'!$O$11</f>
        <v>#DIV/0!</v>
      </c>
      <c r="CT48" s="26" t="e">
        <f>(CJ48-'ModelParams Lw'!$P$10)/'ModelParams Lw'!$P$11</f>
        <v>#DIV/0!</v>
      </c>
      <c r="CU48" s="26" t="e">
        <f>(CK48-'ModelParams Lw'!$Q$10)/'ModelParams Lw'!$Q$11</f>
        <v>#DIV/0!</v>
      </c>
      <c r="CV48" s="26" t="e">
        <f>(CL48-'ModelParams Lw'!$R$10)/'ModelParams Lw'!$R$11</f>
        <v>#DIV/0!</v>
      </c>
      <c r="CW48" s="26" t="e">
        <f>(CM48-'ModelParams Lw'!$S$10)/'ModelParams Lw'!$S$11</f>
        <v>#DIV/0!</v>
      </c>
      <c r="CX48" s="26" t="e">
        <f>(CN48-'ModelParams Lw'!$T$10)/'ModelParams Lw'!$T$11</f>
        <v>#DIV/0!</v>
      </c>
      <c r="CY48" s="26" t="e">
        <f>(CO48-'ModelParams Lw'!$U$10)/'ModelParams Lw'!$U$11</f>
        <v>#DIV/0!</v>
      </c>
      <c r="CZ48" s="26" t="e">
        <f>(CP48-'ModelParams Lw'!$V$10)/'ModelParams Lw'!$V$11</f>
        <v>#DIV/0!</v>
      </c>
    </row>
    <row r="49" spans="1:104" x14ac:dyDescent="0.2">
      <c r="A49" s="13">
        <f>Calcul!A51</f>
        <v>0</v>
      </c>
      <c r="B49" s="13">
        <f t="shared" si="2"/>
        <v>0</v>
      </c>
      <c r="C49" s="13">
        <f>Calcul!B51</f>
        <v>0</v>
      </c>
      <c r="D49" s="13">
        <f>Calcul!C51/1000</f>
        <v>0</v>
      </c>
      <c r="E49" s="13">
        <f>Calcul!D51/1000</f>
        <v>0</v>
      </c>
      <c r="F49" s="13">
        <f t="shared" si="3"/>
        <v>0</v>
      </c>
      <c r="G49" s="23" t="e">
        <f>DEGREES(ACOS(1-(1/'ModelParams Lw'!B$15*SQRT(0.5*1.2/'Sound Power'!$C49)*('Sound Power'!$B49/3600)/('Sound Power'!$D49)/('Sound Power'!$F49))))</f>
        <v>#DIV/0!</v>
      </c>
      <c r="H49" s="23" t="e">
        <f>DEGREES(ACOS(1-(1/'ModelParams Lw'!C$15*SQRT(0.5*1.2/'Sound Power'!$C49)*('Sound Power'!$B49/3600)/('Sound Power'!$D49)/('Sound Power'!$F49))))</f>
        <v>#DIV/0!</v>
      </c>
      <c r="I49" s="23" t="e">
        <f>DEGREES(ACOS(1-(1/'ModelParams Lw'!D$15*SQRT(0.5*1.2/'Sound Power'!$C49)*('Sound Power'!$B49/3600)/('Sound Power'!$D49)/('Sound Power'!$F49))))</f>
        <v>#DIV/0!</v>
      </c>
      <c r="J49" s="23" t="e">
        <f>DEGREES(ACOS(1-(1/'ModelParams Lw'!E$15*SQRT(0.5*1.2/'Sound Power'!$C49)*('Sound Power'!$B49/3600)/('Sound Power'!$D49)/('Sound Power'!$F49))))</f>
        <v>#DIV/0!</v>
      </c>
      <c r="K49" s="23" t="e">
        <f>DEGREES(ACOS(1-(1/'ModelParams Lw'!F$15*SQRT(0.5*1.2/'Sound Power'!$C49)*('Sound Power'!$B49/3600)/('Sound Power'!$D49)/('Sound Power'!$F49))))</f>
        <v>#DIV/0!</v>
      </c>
      <c r="L49" s="23" t="e">
        <f>DEGREES(ACOS(1-(1/'ModelParams Lw'!G$15*SQRT(0.5*1.2/'Sound Power'!$C49)*('Sound Power'!$B49/3600)/('Sound Power'!$D49)/('Sound Power'!$F49))))</f>
        <v>#DIV/0!</v>
      </c>
      <c r="M49" s="23" t="e">
        <f>DEGREES(ACOS(1-(1/'ModelParams Lw'!H$15*SQRT(0.5*1.2/'Sound Power'!$C49)*('Sound Power'!$B49/3600)/('Sound Power'!$D49)/('Sound Power'!$F49))))</f>
        <v>#DIV/0!</v>
      </c>
      <c r="N49" s="23" t="e">
        <f>DEGREES(ACOS(1-(1/'ModelParams Lw'!I$15*SQRT(0.5*1.2/'Sound Power'!$C49)*('Sound Power'!$B49/3600)/('Sound Power'!$D49)/('Sound Power'!$F49))))</f>
        <v>#DIV/0!</v>
      </c>
      <c r="O49" s="26" t="e">
        <f>('ModelParams Lw'!B$4*LN('Sound Power'!G49)/(1+EXP(-('Sound Power'!$D49*1000+'ModelParams Lw'!B$6)/'ModelParams Lw'!B$7))+'ModelParams Lw'!B$5)*LN('Sound Power'!$B49)-('ModelParams Lw'!B$8+'ModelParams Lw'!B$9*$D49+'ModelParams Lw'!B$10*'Sound Power'!$F49^'ModelParams Lw'!B$14+'ModelParams Lw'!B$11*LN('Sound Power'!G49)+'ModelParams Lw'!B$12*'Sound Power'!$D49*'Sound Power'!$F49+'ModelParams Lw'!B$13*'Sound Power'!$D49*LN('Sound Power'!G49))</f>
        <v>#DIV/0!</v>
      </c>
      <c r="P49" s="26" t="e">
        <f>('ModelParams Lw'!C$4*LN('Sound Power'!H49)/(1+EXP(-('Sound Power'!$D49*1000+'ModelParams Lw'!C$6)/'ModelParams Lw'!C$7))+'ModelParams Lw'!C$5)*LN('Sound Power'!$B49)-('ModelParams Lw'!C$8+'ModelParams Lw'!C$9*$D49+'ModelParams Lw'!C$10*'Sound Power'!$F49^'ModelParams Lw'!C$14+'ModelParams Lw'!C$11*LN('Sound Power'!H49)+'ModelParams Lw'!C$12*'Sound Power'!$D49*'Sound Power'!$F49+'ModelParams Lw'!C$13*'Sound Power'!$D49*LN('Sound Power'!H49))</f>
        <v>#DIV/0!</v>
      </c>
      <c r="Q49" s="26" t="e">
        <f>('ModelParams Lw'!D$4*LN('Sound Power'!I49)/(1+EXP(-('Sound Power'!$D49*1000+'ModelParams Lw'!D$6)/'ModelParams Lw'!D$7))+'ModelParams Lw'!D$5)*LN('Sound Power'!$B49)-('ModelParams Lw'!D$8+'ModelParams Lw'!D$9*$D49+'ModelParams Lw'!D$10*'Sound Power'!$F49^'ModelParams Lw'!D$14+'ModelParams Lw'!D$11*LN('Sound Power'!I49)+'ModelParams Lw'!D$12*'Sound Power'!$D49*'Sound Power'!$F49+'ModelParams Lw'!D$13*'Sound Power'!$D49*LN('Sound Power'!I49))</f>
        <v>#DIV/0!</v>
      </c>
      <c r="R49" s="26" t="e">
        <f>('ModelParams Lw'!E$4*LN('Sound Power'!J49)/(1+EXP(-('Sound Power'!$D49*1000+'ModelParams Lw'!E$6)/'ModelParams Lw'!E$7))+'ModelParams Lw'!E$5)*LN('Sound Power'!$B49)-('ModelParams Lw'!E$8+'ModelParams Lw'!E$9*$D49+'ModelParams Lw'!E$10*'Sound Power'!$F49^'ModelParams Lw'!E$14+'ModelParams Lw'!E$11*LN('Sound Power'!J49)+'ModelParams Lw'!E$12*'Sound Power'!$D49*'Sound Power'!$F49+'ModelParams Lw'!E$13*'Sound Power'!$D49*LN('Sound Power'!J49))</f>
        <v>#DIV/0!</v>
      </c>
      <c r="S49" s="26" t="e">
        <f>('ModelParams Lw'!F$4*LN('Sound Power'!K49)/(1+EXP(-('Sound Power'!$D49*1000+'ModelParams Lw'!F$6)/'ModelParams Lw'!F$7))+'ModelParams Lw'!F$5)*LN('Sound Power'!$B49)-('ModelParams Lw'!F$8+'ModelParams Lw'!F$9*$D49+'ModelParams Lw'!F$10*'Sound Power'!$F49^'ModelParams Lw'!F$14+'ModelParams Lw'!F$11*LN('Sound Power'!K49)+'ModelParams Lw'!F$12*'Sound Power'!$D49*'Sound Power'!$F49+'ModelParams Lw'!F$13*'Sound Power'!$D49*LN('Sound Power'!K49))</f>
        <v>#DIV/0!</v>
      </c>
      <c r="T49" s="26" t="e">
        <f>('ModelParams Lw'!G$4*LN('Sound Power'!L49)/(1+EXP(-('Sound Power'!$D49*1000+'ModelParams Lw'!G$6)/'ModelParams Lw'!G$7))+'ModelParams Lw'!G$5)*LN('Sound Power'!$B49)-('ModelParams Lw'!G$8+'ModelParams Lw'!G$9*$D49+'ModelParams Lw'!G$10*'Sound Power'!$F49^'ModelParams Lw'!G$14+'ModelParams Lw'!G$11*LN('Sound Power'!L49)+'ModelParams Lw'!G$12*'Sound Power'!$D49*'Sound Power'!$F49+'ModelParams Lw'!G$13*'Sound Power'!$D49*LN('Sound Power'!L49))</f>
        <v>#DIV/0!</v>
      </c>
      <c r="U49" s="26" t="e">
        <f>('ModelParams Lw'!H$4*LN('Sound Power'!M49)/(1+EXP(-('Sound Power'!$D49*1000+'ModelParams Lw'!H$6)/'ModelParams Lw'!H$7))+'ModelParams Lw'!H$5)*LN('Sound Power'!$B49)-('ModelParams Lw'!H$8+'ModelParams Lw'!H$9*$D49+'ModelParams Lw'!H$10*'Sound Power'!$F49^'ModelParams Lw'!H$14+'ModelParams Lw'!H$11*LN('Sound Power'!M49)+'ModelParams Lw'!H$12*'Sound Power'!$D49*'Sound Power'!$F49+'ModelParams Lw'!H$13*'Sound Power'!$D49*LN('Sound Power'!M49))</f>
        <v>#DIV/0!</v>
      </c>
      <c r="V49" s="26" t="e">
        <f>('ModelParams Lw'!I$4*LN('Sound Power'!N49)/(1+EXP(-('Sound Power'!$D49*1000+'ModelParams Lw'!I$6)/'ModelParams Lw'!I$7))+'ModelParams Lw'!I$5)*LN('Sound Power'!$B49)-('ModelParams Lw'!I$8+'ModelParams Lw'!I$9*$D49+'ModelParams Lw'!I$10*'Sound Power'!$F49^'ModelParams Lw'!I$14+'ModelParams Lw'!I$11*LN('Sound Power'!N49)+'ModelParams Lw'!I$12*'Sound Power'!$D49*'Sound Power'!$F49+'ModelParams Lw'!I$13*'Sound Power'!$D49*LN('Sound Power'!N49))</f>
        <v>#DIV/0!</v>
      </c>
      <c r="W49" s="26" t="e">
        <f>10*LOG10(IF(O49="",0,POWER(10,((O49+'ModelParams Lw'!$O$4)/10))) +IF(P49="",0,POWER(10,((P49+'ModelParams Lw'!$P$4)/10))) +IF(Q49="",0,POWER(10,((Q49+'ModelParams Lw'!$Q$4)/10))) +IF(R49="",0,POWER(10,((R49+'ModelParams Lw'!$R$4)/10))) +IF(S49="",0,POWER(10,((S49+'ModelParams Lw'!$S$4)/10))) +IF(T49="",0,POWER(10,((T49+'ModelParams Lw'!$T$4)/10))) +IF(U49="",0,POWER(10,((U49+'ModelParams Lw'!$U$4)/10)))+IF(V49="",0,POWER(10,((V49+'ModelParams Lw'!$V$4)/10))))</f>
        <v>#DIV/0!</v>
      </c>
      <c r="X49" s="26" t="e">
        <f t="shared" si="27"/>
        <v>#DIV/0!</v>
      </c>
      <c r="Y49" s="26" t="e">
        <f>(O49-'ModelParams Lw'!O$10)/'ModelParams Lw'!O$11</f>
        <v>#DIV/0!</v>
      </c>
      <c r="Z49" s="26" t="e">
        <f>(P49-'ModelParams Lw'!P$10)/'ModelParams Lw'!P$11</f>
        <v>#DIV/0!</v>
      </c>
      <c r="AA49" s="26" t="e">
        <f>(Q49-'ModelParams Lw'!Q$10)/'ModelParams Lw'!Q$11</f>
        <v>#DIV/0!</v>
      </c>
      <c r="AB49" s="26" t="e">
        <f>(R49-'ModelParams Lw'!R$10)/'ModelParams Lw'!R$11</f>
        <v>#DIV/0!</v>
      </c>
      <c r="AC49" s="26" t="e">
        <f>(S49-'ModelParams Lw'!S$10)/'ModelParams Lw'!S$11</f>
        <v>#DIV/0!</v>
      </c>
      <c r="AD49" s="26" t="e">
        <f>(T49-'ModelParams Lw'!T$10)/'ModelParams Lw'!T$11</f>
        <v>#DIV/0!</v>
      </c>
      <c r="AE49" s="26" t="e">
        <f>(U49-'ModelParams Lw'!U$10)/'ModelParams Lw'!U$11</f>
        <v>#DIV/0!</v>
      </c>
      <c r="AF49" s="26" t="e">
        <f>(V49-'ModelParams Lw'!V$10)/'ModelParams Lw'!V$11</f>
        <v>#DIV/0!</v>
      </c>
      <c r="AG49" s="26" t="e">
        <f t="shared" si="28"/>
        <v>#DIV/0!</v>
      </c>
      <c r="AH49" s="26" t="e">
        <f>VLOOKUP(D49*1000,'ModelParams Lw'!$A$38:$D$58,4)</f>
        <v>#N/A</v>
      </c>
      <c r="AI49" s="56" t="e">
        <f>VLOOKUP(D49*1000,'ModelParams Lw'!$A$38:$D$58,2)</f>
        <v>#N/A</v>
      </c>
      <c r="AJ49" s="46" t="e">
        <f t="shared" si="29"/>
        <v>#DIV/0!</v>
      </c>
      <c r="AK49" s="26" t="e">
        <f t="shared" si="30"/>
        <v>#VALUE!</v>
      </c>
      <c r="AL49" s="26" t="e">
        <f>IF($AI49=100,'ModelParams Lw'!R$35*'Sound Power'!$AH49^2+'ModelParams Lw'!R$36*'Sound Power'!$AH49+'ModelParams Lw'!R$37,IF($AI49=150,'ModelParams Lw'!R$38*'Sound Power'!$AH49^2+'ModelParams Lw'!R$39*'Sound Power'!$AH49+'ModelParams Lw'!R$40,'ModelParams Lw'!R$41*'Sound Power'!$AH49^2+'ModelParams Lw'!R$42*'Sound Power'!$AH49+'ModelParams Lw'!R$43))</f>
        <v>#N/A</v>
      </c>
      <c r="AM49" s="26" t="e">
        <f>IF($AI49=100,'ModelParams Lw'!S$35*'Sound Power'!$AH49^2+'ModelParams Lw'!S$36*'Sound Power'!$AH49+'ModelParams Lw'!S$37,IF($AI49=150,'ModelParams Lw'!S$38*'Sound Power'!$AH49^2+'ModelParams Lw'!S$39*'Sound Power'!$AH49+'ModelParams Lw'!S$40,'ModelParams Lw'!S$41*'Sound Power'!$AH49^2+'ModelParams Lw'!S$42*'Sound Power'!$AH49+'ModelParams Lw'!S$43))</f>
        <v>#N/A</v>
      </c>
      <c r="AN49" s="26" t="e">
        <f>IF($AI49=100,'ModelParams Lw'!T$35*'Sound Power'!$AH49^2+'ModelParams Lw'!T$36*'Sound Power'!$AH49+'ModelParams Lw'!T$37,IF($AI49=150,'ModelParams Lw'!T$38*'Sound Power'!$AH49^2+'ModelParams Lw'!T$39*'Sound Power'!$AH49+'ModelParams Lw'!T$40,'ModelParams Lw'!T$41*'Sound Power'!$AH49^2+'ModelParams Lw'!T$42*'Sound Power'!$AH49+'ModelParams Lw'!T$43))</f>
        <v>#N/A</v>
      </c>
      <c r="AO49" s="26" t="e">
        <f>IF($AI49=100,'ModelParams Lw'!U$35*'Sound Power'!$AH49^2+'ModelParams Lw'!U$36*'Sound Power'!$AH49+'ModelParams Lw'!U$37,IF($AI49=150,'ModelParams Lw'!U$38*'Sound Power'!$AH49^2+'ModelParams Lw'!U$39*'Sound Power'!$AH49+'ModelParams Lw'!U$40,'ModelParams Lw'!U$41*'Sound Power'!$AH49^2+'ModelParams Lw'!U$42*'Sound Power'!$AH49+'ModelParams Lw'!U$43))</f>
        <v>#N/A</v>
      </c>
      <c r="AP49" s="26" t="e">
        <f>IF($AI49=100,'ModelParams Lw'!V$35*'Sound Power'!$AH49^2+'ModelParams Lw'!V$36*'Sound Power'!$AH49+'ModelParams Lw'!V$37,IF($AI49=150,'ModelParams Lw'!V$38*'Sound Power'!$AH49^2+'ModelParams Lw'!V$39*'Sound Power'!$AH49+'ModelParams Lw'!V$40,'ModelParams Lw'!V$41*'Sound Power'!$AH49^2+'ModelParams Lw'!V$42*'Sound Power'!$AH49+'ModelParams Lw'!V$43))</f>
        <v>#N/A</v>
      </c>
      <c r="AQ49" s="26" t="e">
        <f>IF($AI49=100,'ModelParams Lw'!W$35*'Sound Power'!$AH49^2+'ModelParams Lw'!W$36*'Sound Power'!$AH49+'ModelParams Lw'!W$37,IF($AI49=150,'ModelParams Lw'!W$38*'Sound Power'!$AH49^2+'ModelParams Lw'!W$39*'Sound Power'!$AH49+'ModelParams Lw'!W$40,'ModelParams Lw'!W$41*'Sound Power'!$AH49^2+'ModelParams Lw'!W$42*'Sound Power'!$AH49+'ModelParams Lw'!W$43))</f>
        <v>#N/A</v>
      </c>
      <c r="AR49" s="26" t="e">
        <f t="shared" si="31"/>
        <v>#VALUE!</v>
      </c>
      <c r="AS49" s="26" t="e">
        <f>IF(26.83*LN($AJ49)-11.791-'ModelParams Lw'!B$35&lt;0,0,26.83*LN($AJ49)-11.791-'ModelParams Lw'!B$35)</f>
        <v>#DIV/0!</v>
      </c>
      <c r="AT49" s="26" t="e">
        <f>IF(26.83*LN($AJ49)-11.791-'ModelParams Lw'!C$35&lt;0,0,26.83*LN($AJ49)-11.791-'ModelParams Lw'!C$35)</f>
        <v>#DIV/0!</v>
      </c>
      <c r="AU49" s="26" t="e">
        <f>IF(26.83*LN($AJ49)-11.791-'ModelParams Lw'!D$35&lt;0,0,26.83*LN($AJ49)-11.791-'ModelParams Lw'!D$35)</f>
        <v>#DIV/0!</v>
      </c>
      <c r="AV49" s="26" t="e">
        <f>IF(26.83*LN($AJ49)-11.791-'ModelParams Lw'!E$35&lt;0,0,26.83*LN($AJ49)-11.791-'ModelParams Lw'!E$35)</f>
        <v>#DIV/0!</v>
      </c>
      <c r="AW49" s="26" t="e">
        <f>IF(26.83*LN($AJ49)-11.791-'ModelParams Lw'!F$35&lt;0,0,26.83*LN($AJ49)-11.791-'ModelParams Lw'!F$35)</f>
        <v>#DIV/0!</v>
      </c>
      <c r="AX49" s="26" t="e">
        <f>IF(26.83*LN($AJ49)-11.791-'ModelParams Lw'!G$35&lt;0,0,26.83*LN($AJ49)-11.791-'ModelParams Lw'!G$35)</f>
        <v>#DIV/0!</v>
      </c>
      <c r="AY49" s="26" t="e">
        <f>IF(26.83*LN($AJ49)-11.791-'ModelParams Lw'!H$35&lt;0,0,26.83*LN($AJ49)-11.791-'ModelParams Lw'!H$35)</f>
        <v>#DIV/0!</v>
      </c>
      <c r="AZ49" s="26" t="e">
        <f>IF(26.83*LN($AJ49)-11.791-'ModelParams Lw'!I$35&lt;0,0,26.83*LN($AJ49)-11.791-'ModelParams Lw'!I$35)</f>
        <v>#DIV/0!</v>
      </c>
      <c r="BA49" s="26" t="e">
        <f t="shared" si="9"/>
        <v>#DIV/0!</v>
      </c>
      <c r="BB49" s="26" t="e">
        <f t="shared" si="10"/>
        <v>#DIV/0!</v>
      </c>
      <c r="BC49" s="26" t="e">
        <f t="shared" si="11"/>
        <v>#DIV/0!</v>
      </c>
      <c r="BD49" s="26" t="e">
        <f t="shared" si="12"/>
        <v>#DIV/0!</v>
      </c>
      <c r="BE49" s="26" t="e">
        <f t="shared" si="13"/>
        <v>#DIV/0!</v>
      </c>
      <c r="BF49" s="26" t="e">
        <f t="shared" si="14"/>
        <v>#DIV/0!</v>
      </c>
      <c r="BG49" s="26" t="e">
        <f t="shared" si="15"/>
        <v>#DIV/0!</v>
      </c>
      <c r="BH49" s="26" t="e">
        <f t="shared" si="16"/>
        <v>#DIV/0!</v>
      </c>
      <c r="BI49" s="26" t="e">
        <f>10*LOG10(IF(BA49="",0,POWER(10,((BA49+'ModelParams Lw'!$O$4)/10))) +IF(BB49="",0,POWER(10,((BB49+'ModelParams Lw'!$P$4)/10))) +IF(BC49="",0,POWER(10,((BC49+'ModelParams Lw'!$Q$4)/10))) +IF(BD49="",0,POWER(10,((BD49+'ModelParams Lw'!$R$4)/10))) +IF(BE49="",0,POWER(10,((BE49+'ModelParams Lw'!$S$4)/10))) +IF(BF49="",0,POWER(10,((BF49+'ModelParams Lw'!$T$4)/10))) +IF(BG49="",0,POWER(10,((BG49+'ModelParams Lw'!$U$4)/10)))+IF(BH49="",0,POWER(10,((BH49+'ModelParams Lw'!$V$4)/10))))</f>
        <v>#DIV/0!</v>
      </c>
      <c r="BJ49" s="26" t="e">
        <f t="shared" si="32"/>
        <v>#DIV/0!</v>
      </c>
      <c r="BK49" s="26" t="e">
        <f>(BA49-'ModelParams Lw'!O$10)/'ModelParams Lw'!O$11</f>
        <v>#DIV/0!</v>
      </c>
      <c r="BL49" s="26" t="e">
        <f>(BB49-'ModelParams Lw'!P$10)/'ModelParams Lw'!P$11</f>
        <v>#DIV/0!</v>
      </c>
      <c r="BM49" s="26" t="e">
        <f>(BC49-'ModelParams Lw'!Q$10)/'ModelParams Lw'!Q$11</f>
        <v>#DIV/0!</v>
      </c>
      <c r="BN49" s="26" t="e">
        <f>(BD49-'ModelParams Lw'!R$10)/'ModelParams Lw'!R$11</f>
        <v>#DIV/0!</v>
      </c>
      <c r="BO49" s="26" t="e">
        <f>(BE49-'ModelParams Lw'!S$10)/'ModelParams Lw'!S$11</f>
        <v>#DIV/0!</v>
      </c>
      <c r="BP49" s="26" t="e">
        <f>(BF49-'ModelParams Lw'!T$10)/'ModelParams Lw'!T$11</f>
        <v>#DIV/0!</v>
      </c>
      <c r="BQ49" s="26" t="e">
        <f>(BG49-'ModelParams Lw'!U$10)/'ModelParams Lw'!U$11</f>
        <v>#DIV/0!</v>
      </c>
      <c r="BR49" s="26" t="e">
        <f>(BH49-'ModelParams Lw'!V$10)/'ModelParams Lw'!V$11</f>
        <v>#DIV/0!</v>
      </c>
      <c r="BS49" s="23" t="e">
        <f>IF(Calcul!$E51="SW",DEGREES(ACOS(1-(1/'ModelParams Lw'!C$25*SQRT(0.5*1.2/'Sound Power'!$C49)*('Sound Power'!$B49/3600)/('Sound Power'!$D49)/('Sound Power'!$F49)))),DEGREES(ACOS(1-(1/'ModelParams Lw'!C$29*SQRT(0.5*1.2/'Sound Power'!$C49)*('Sound Power'!$B49/3600)/('Sound Power'!$D49)/('Sound Power'!$F49)))))</f>
        <v>#DIV/0!</v>
      </c>
      <c r="BT49" s="23" t="e">
        <f>IF(Calcul!$E51="SW",DEGREES(ACOS(1-(1/'ModelParams Lw'!D$25*SQRT(0.5*1.2/'Sound Power'!$C49)*('Sound Power'!$B49/3600)/('Sound Power'!$D49)/('Sound Power'!$F49)))),DEGREES(ACOS(1-(1/'ModelParams Lw'!D$29*SQRT(0.5*1.2/'Sound Power'!$C49)*('Sound Power'!$B49/3600)/('Sound Power'!$D49)/('Sound Power'!$F49)))))</f>
        <v>#DIV/0!</v>
      </c>
      <c r="BU49" s="23" t="e">
        <f>IF(Calcul!$E51="SW",DEGREES(ACOS(1-(1/'ModelParams Lw'!E$25*SQRT(0.5*1.2/'Sound Power'!$C49)*('Sound Power'!$B49/3600)/('Sound Power'!$D49)/('Sound Power'!$F49)))),DEGREES(ACOS(1-(1/'ModelParams Lw'!E$29*SQRT(0.5*1.2/'Sound Power'!$C49)*('Sound Power'!$B49/3600)/('Sound Power'!$D49)/('Sound Power'!$F49)))))</f>
        <v>#DIV/0!</v>
      </c>
      <c r="BV49" s="23" t="e">
        <f>IF(Calcul!$E51="SW",DEGREES(ACOS(1-(1/'ModelParams Lw'!F$25*SQRT(0.5*1.2/'Sound Power'!$C49)*('Sound Power'!$B49/3600)/('Sound Power'!$D49)/('Sound Power'!$F49)))),DEGREES(ACOS(1-(1/'ModelParams Lw'!F$29*SQRT(0.5*1.2/'Sound Power'!$C49)*('Sound Power'!$B49/3600)/('Sound Power'!$D49)/('Sound Power'!$F49)))))</f>
        <v>#DIV/0!</v>
      </c>
      <c r="BW49" s="23" t="e">
        <f>IF(Calcul!$E51="SW",DEGREES(ACOS(1-(1/'ModelParams Lw'!G$25*SQRT(0.5*1.2/'Sound Power'!$C49)*('Sound Power'!$B49/3600)/('Sound Power'!$D49)/('Sound Power'!$F49)))),DEGREES(ACOS(1-(1/'ModelParams Lw'!G$29*SQRT(0.5*1.2/'Sound Power'!$C49)*('Sound Power'!$B49/3600)/('Sound Power'!$D49)/('Sound Power'!$F49)))))</f>
        <v>#DIV/0!</v>
      </c>
      <c r="BX49" s="23" t="e">
        <f>IF(Calcul!$E51="SW",DEGREES(ACOS(1-(1/'ModelParams Lw'!H$25*SQRT(0.5*1.2/'Sound Power'!$C49)*('Sound Power'!$B49/3600)/('Sound Power'!$D49)/('Sound Power'!$F49)))),DEGREES(ACOS(1-(1/'ModelParams Lw'!H$29*SQRT(0.5*1.2/'Sound Power'!$C49)*('Sound Power'!$B49/3600)/('Sound Power'!$D49)/('Sound Power'!$F49)))))</f>
        <v>#DIV/0!</v>
      </c>
      <c r="BY49" s="23" t="e">
        <f>IF(Calcul!$E51="SW",DEGREES(ACOS(1-(1/'ModelParams Lw'!I$25*SQRT(0.5*1.2/'Sound Power'!$C49)*('Sound Power'!$B49/3600)/('Sound Power'!$D49)/('Sound Power'!$F49)))),DEGREES(ACOS(1-(1/'ModelParams Lw'!I$29*SQRT(0.5*1.2/'Sound Power'!$C49)*('Sound Power'!$B49/3600)/('Sound Power'!$D49)/('Sound Power'!$F49)))))</f>
        <v>#DIV/0!</v>
      </c>
      <c r="BZ49" s="23" t="e">
        <f>IF(Calcul!$E51="SW",DEGREES(ACOS(1-(1/'ModelParams Lw'!J$25*SQRT(0.5*1.2/'Sound Power'!$C49)*('Sound Power'!$B49/3600)/('Sound Power'!$D49)/('Sound Power'!$F49)))),DEGREES(ACOS(1-(1/'ModelParams Lw'!J$29*SQRT(0.5*1.2/'Sound Power'!$C49)*('Sound Power'!$B49/3600)/('Sound Power'!$D49)/('Sound Power'!$F49)))))</f>
        <v>#DIV/0!</v>
      </c>
      <c r="CA49" s="26" t="e">
        <f>IF(Calcul!$E51="SW",'ModelParams Lw'!C$22+'ModelParams Lw'!C$23*LOG('Sound Power'!$D49/'Sound Power'!$E49)+'ModelParams Lw'!C$24*LN('Sound Power'!BS49),IF('ModelParams Lw'!C$26+'ModelParams Lw'!C$27*LOG('Sound Power'!$D49/'Sound Power'!$E49)+'ModelParams Lw'!C$28*LN('Sound Power'!BS49)&lt;'ModelParams Lw'!C$22+'ModelParams Lw'!C$23*LOG('Sound Power'!$D49/'Sound Power'!$E49)+'ModelParams Lw'!C$24*LN('Sound Power'!BS49),'ModelParams Lw'!C$22+'ModelParams Lw'!C$23*LOG('Sound Power'!$D49/'Sound Power'!$E49)+'ModelParams Lw'!C$24*LN('Sound Power'!BS49),'ModelParams Lw'!C$26+'ModelParams Lw'!C$27*LOG('Sound Power'!$D49/'Sound Power'!$E49)+'ModelParams Lw'!C$28*LN('Sound Power'!BS49)))</f>
        <v>#DIV/0!</v>
      </c>
      <c r="CB49" s="26" t="e">
        <f>IF(Calcul!$E51="SW",'ModelParams Lw'!D$22+'ModelParams Lw'!D$23*LOG('Sound Power'!$D49/'Sound Power'!$E49)+'ModelParams Lw'!D$24*LN('Sound Power'!BT49),IF('ModelParams Lw'!D$26+'ModelParams Lw'!D$27*LOG('Sound Power'!$D49/'Sound Power'!$E49)+'ModelParams Lw'!D$28*LN('Sound Power'!BT49)&lt;'ModelParams Lw'!D$22+'ModelParams Lw'!D$23*LOG('Sound Power'!$D49/'Sound Power'!$E49)+'ModelParams Lw'!D$24*LN('Sound Power'!BT49),'ModelParams Lw'!D$22+'ModelParams Lw'!D$23*LOG('Sound Power'!$D49/'Sound Power'!$E49)+'ModelParams Lw'!D$24*LN('Sound Power'!BT49),'ModelParams Lw'!D$26+'ModelParams Lw'!D$27*LOG('Sound Power'!$D49/'Sound Power'!$E49)+'ModelParams Lw'!D$28*LN('Sound Power'!BT49)))</f>
        <v>#DIV/0!</v>
      </c>
      <c r="CC49" s="26" t="e">
        <f>IF(Calcul!$E51="SW",'ModelParams Lw'!E$22+'ModelParams Lw'!E$23*LOG('Sound Power'!$D49/'Sound Power'!$E49)+'ModelParams Lw'!E$24*LN('Sound Power'!BU49),IF('ModelParams Lw'!E$26+'ModelParams Lw'!E$27*LOG('Sound Power'!$D49/'Sound Power'!$E49)+'ModelParams Lw'!E$28*LN('Sound Power'!BU49)&lt;'ModelParams Lw'!E$22+'ModelParams Lw'!E$23*LOG('Sound Power'!$D49/'Sound Power'!$E49)+'ModelParams Lw'!E$24*LN('Sound Power'!BU49),'ModelParams Lw'!E$22+'ModelParams Lw'!E$23*LOG('Sound Power'!$D49/'Sound Power'!$E49)+'ModelParams Lw'!E$24*LN('Sound Power'!BU49),'ModelParams Lw'!E$26+'ModelParams Lw'!E$27*LOG('Sound Power'!$D49/'Sound Power'!$E49)+'ModelParams Lw'!E$28*LN('Sound Power'!BU49)))</f>
        <v>#DIV/0!</v>
      </c>
      <c r="CD49" s="26" t="e">
        <f>IF(Calcul!$E51="SW",'ModelParams Lw'!F$22+'ModelParams Lw'!F$23*LOG('Sound Power'!$D49/'Sound Power'!$E49)+'ModelParams Lw'!F$24*LN('Sound Power'!BV49),IF('ModelParams Lw'!F$26+'ModelParams Lw'!F$27*LOG('Sound Power'!$D49/'Sound Power'!$E49)+'ModelParams Lw'!F$28*LN('Sound Power'!BV49)&lt;'ModelParams Lw'!F$22+'ModelParams Lw'!F$23*LOG('Sound Power'!$D49/'Sound Power'!$E49)+'ModelParams Lw'!F$24*LN('Sound Power'!BV49),'ModelParams Lw'!F$22+'ModelParams Lw'!F$23*LOG('Sound Power'!$D49/'Sound Power'!$E49)+'ModelParams Lw'!F$24*LN('Sound Power'!BV49),'ModelParams Lw'!F$26+'ModelParams Lw'!F$27*LOG('Sound Power'!$D49/'Sound Power'!$E49)+'ModelParams Lw'!F$28*LN('Sound Power'!BV49)))</f>
        <v>#DIV/0!</v>
      </c>
      <c r="CE49" s="26" t="e">
        <f>IF(Calcul!$E51="SW",'ModelParams Lw'!G$22+'ModelParams Lw'!G$23*LOG('Sound Power'!$D49/'Sound Power'!$E49)+'ModelParams Lw'!G$24*LN('Sound Power'!BW49),IF('ModelParams Lw'!G$26+'ModelParams Lw'!G$27*LOG('Sound Power'!$D49/'Sound Power'!$E49)+'ModelParams Lw'!G$28*LN('Sound Power'!BW49)&lt;'ModelParams Lw'!G$22+'ModelParams Lw'!G$23*LOG('Sound Power'!$D49/'Sound Power'!$E49)+'ModelParams Lw'!G$24*LN('Sound Power'!BW49),'ModelParams Lw'!G$22+'ModelParams Lw'!G$23*LOG('Sound Power'!$D49/'Sound Power'!$E49)+'ModelParams Lw'!G$24*LN('Sound Power'!BW49),'ModelParams Lw'!G$26+'ModelParams Lw'!G$27*LOG('Sound Power'!$D49/'Sound Power'!$E49)+'ModelParams Lw'!G$28*LN('Sound Power'!BW49)))</f>
        <v>#DIV/0!</v>
      </c>
      <c r="CF49" s="26" t="e">
        <f>IF(Calcul!$E51="SW",'ModelParams Lw'!H$22+'ModelParams Lw'!H$23*LOG('Sound Power'!$D49/'Sound Power'!$E49)+'ModelParams Lw'!H$24*LN('Sound Power'!BX49),IF('ModelParams Lw'!H$26+'ModelParams Lw'!H$27*LOG('Sound Power'!$D49/'Sound Power'!$E49)+'ModelParams Lw'!H$28*LN('Sound Power'!BX49)&lt;'ModelParams Lw'!H$22+'ModelParams Lw'!H$23*LOG('Sound Power'!$D49/'Sound Power'!$E49)+'ModelParams Lw'!H$24*LN('Sound Power'!BX49),'ModelParams Lw'!H$22+'ModelParams Lw'!H$23*LOG('Sound Power'!$D49/'Sound Power'!$E49)+'ModelParams Lw'!H$24*LN('Sound Power'!BX49),'ModelParams Lw'!H$26+'ModelParams Lw'!H$27*LOG('Sound Power'!$D49/'Sound Power'!$E49)+'ModelParams Lw'!H$28*LN('Sound Power'!BX49)))</f>
        <v>#DIV/0!</v>
      </c>
      <c r="CG49" s="26" t="e">
        <f>IF(Calcul!$E51="SW",'ModelParams Lw'!I$22+'ModelParams Lw'!I$23*LOG('Sound Power'!$D49/'Sound Power'!$E49)+'ModelParams Lw'!I$24*LN('Sound Power'!BY49),IF('ModelParams Lw'!I$26+'ModelParams Lw'!I$27*LOG('Sound Power'!$D49/'Sound Power'!$E49)+'ModelParams Lw'!I$28*LN('Sound Power'!BY49)&lt;'ModelParams Lw'!I$22+'ModelParams Lw'!I$23*LOG('Sound Power'!$D49/'Sound Power'!$E49)+'ModelParams Lw'!I$24*LN('Sound Power'!BY49),'ModelParams Lw'!I$22+'ModelParams Lw'!I$23*LOG('Sound Power'!$D49/'Sound Power'!$E49)+'ModelParams Lw'!I$24*LN('Sound Power'!BY49),'ModelParams Lw'!I$26+'ModelParams Lw'!I$27*LOG('Sound Power'!$D49/'Sound Power'!$E49)+'ModelParams Lw'!I$28*LN('Sound Power'!BY49)))</f>
        <v>#DIV/0!</v>
      </c>
      <c r="CH49" s="26" t="e">
        <f>IF(Calcul!$E51="SW",'ModelParams Lw'!J$22+'ModelParams Lw'!J$23*LOG('Sound Power'!$D49/'Sound Power'!$E49)+'ModelParams Lw'!J$24*LN('Sound Power'!BZ49),IF('ModelParams Lw'!J$26+'ModelParams Lw'!J$27*LOG('Sound Power'!$D49/'Sound Power'!$E49)+'ModelParams Lw'!J$28*LN('Sound Power'!BZ49)&lt;'ModelParams Lw'!J$22+'ModelParams Lw'!J$23*LOG('Sound Power'!$D49/'Sound Power'!$E49)+'ModelParams Lw'!J$24*LN('Sound Power'!BZ49),'ModelParams Lw'!J$22+'ModelParams Lw'!J$23*LOG('Sound Power'!$D49/'Sound Power'!$E49)+'ModelParams Lw'!J$24*LN('Sound Power'!BZ49),'ModelParams Lw'!J$26+'ModelParams Lw'!J$27*LOG('Sound Power'!$D49/'Sound Power'!$E49)+'ModelParams Lw'!J$28*LN('Sound Power'!BZ49)))</f>
        <v>#DIV/0!</v>
      </c>
      <c r="CI49" s="26" t="e">
        <f t="shared" si="33"/>
        <v>#DIV/0!</v>
      </c>
      <c r="CJ49" s="26" t="e">
        <f t="shared" si="34"/>
        <v>#DIV/0!</v>
      </c>
      <c r="CK49" s="26" t="e">
        <f t="shared" si="35"/>
        <v>#DIV/0!</v>
      </c>
      <c r="CL49" s="26" t="e">
        <f t="shared" si="36"/>
        <v>#DIV/0!</v>
      </c>
      <c r="CM49" s="26" t="e">
        <f t="shared" si="37"/>
        <v>#DIV/0!</v>
      </c>
      <c r="CN49" s="26" t="e">
        <f t="shared" si="38"/>
        <v>#DIV/0!</v>
      </c>
      <c r="CO49" s="26" t="e">
        <f t="shared" si="39"/>
        <v>#DIV/0!</v>
      </c>
      <c r="CP49" s="26" t="e">
        <f t="shared" si="40"/>
        <v>#DIV/0!</v>
      </c>
      <c r="CQ49" s="26" t="e">
        <f>10*LOG10(IF(CI49="",0,POWER(10,((CI49+'ModelParams Lw'!$O$4)/10))) +IF(CJ49="",0,POWER(10,((CJ49+'ModelParams Lw'!$P$4)/10))) +IF(CK49="",0,POWER(10,((CK49+'ModelParams Lw'!$Q$4)/10))) +IF(CL49="",0,POWER(10,((CL49+'ModelParams Lw'!$R$4)/10))) +IF(CM49="",0,POWER(10,((CM49+'ModelParams Lw'!$S$4)/10))) +IF(CN49="",0,POWER(10,((CN49+'ModelParams Lw'!$T$4)/10))) +IF(CO49="",0,POWER(10,((CO49+'ModelParams Lw'!$U$4)/10)))+IF(CP49="",0,POWER(10,((CP49+'ModelParams Lw'!$V$4)/10))))</f>
        <v>#DIV/0!</v>
      </c>
      <c r="CR49" s="26" t="e">
        <f t="shared" si="41"/>
        <v>#DIV/0!</v>
      </c>
      <c r="CS49" s="26" t="e">
        <f>(CI49-'ModelParams Lw'!$O$10)/'ModelParams Lw'!$O$11</f>
        <v>#DIV/0!</v>
      </c>
      <c r="CT49" s="26" t="e">
        <f>(CJ49-'ModelParams Lw'!$P$10)/'ModelParams Lw'!$P$11</f>
        <v>#DIV/0!</v>
      </c>
      <c r="CU49" s="26" t="e">
        <f>(CK49-'ModelParams Lw'!$Q$10)/'ModelParams Lw'!$Q$11</f>
        <v>#DIV/0!</v>
      </c>
      <c r="CV49" s="26" t="e">
        <f>(CL49-'ModelParams Lw'!$R$10)/'ModelParams Lw'!$R$11</f>
        <v>#DIV/0!</v>
      </c>
      <c r="CW49" s="26" t="e">
        <f>(CM49-'ModelParams Lw'!$S$10)/'ModelParams Lw'!$S$11</f>
        <v>#DIV/0!</v>
      </c>
      <c r="CX49" s="26" t="e">
        <f>(CN49-'ModelParams Lw'!$T$10)/'ModelParams Lw'!$T$11</f>
        <v>#DIV/0!</v>
      </c>
      <c r="CY49" s="26" t="e">
        <f>(CO49-'ModelParams Lw'!$U$10)/'ModelParams Lw'!$U$11</f>
        <v>#DIV/0!</v>
      </c>
      <c r="CZ49" s="26" t="e">
        <f>(CP49-'ModelParams Lw'!$V$10)/'ModelParams Lw'!$V$11</f>
        <v>#DIV/0!</v>
      </c>
    </row>
    <row r="50" spans="1:104" x14ac:dyDescent="0.2">
      <c r="A50" s="13">
        <f>Calcul!A52</f>
        <v>0</v>
      </c>
      <c r="B50" s="13">
        <f t="shared" si="2"/>
        <v>0</v>
      </c>
      <c r="C50" s="13">
        <f>Calcul!B52</f>
        <v>0</v>
      </c>
      <c r="D50" s="13">
        <f>Calcul!C52/1000</f>
        <v>0</v>
      </c>
      <c r="E50" s="13">
        <f>Calcul!D52/1000</f>
        <v>0</v>
      </c>
      <c r="F50" s="13">
        <f t="shared" si="3"/>
        <v>0</v>
      </c>
      <c r="G50" s="23" t="e">
        <f>DEGREES(ACOS(1-(1/'ModelParams Lw'!B$15*SQRT(0.5*1.2/'Sound Power'!$C50)*('Sound Power'!$B50/3600)/('Sound Power'!$D50)/('Sound Power'!$F50))))</f>
        <v>#DIV/0!</v>
      </c>
      <c r="H50" s="23" t="e">
        <f>DEGREES(ACOS(1-(1/'ModelParams Lw'!C$15*SQRT(0.5*1.2/'Sound Power'!$C50)*('Sound Power'!$B50/3600)/('Sound Power'!$D50)/('Sound Power'!$F50))))</f>
        <v>#DIV/0!</v>
      </c>
      <c r="I50" s="23" t="e">
        <f>DEGREES(ACOS(1-(1/'ModelParams Lw'!D$15*SQRT(0.5*1.2/'Sound Power'!$C50)*('Sound Power'!$B50/3600)/('Sound Power'!$D50)/('Sound Power'!$F50))))</f>
        <v>#DIV/0!</v>
      </c>
      <c r="J50" s="23" t="e">
        <f>DEGREES(ACOS(1-(1/'ModelParams Lw'!E$15*SQRT(0.5*1.2/'Sound Power'!$C50)*('Sound Power'!$B50/3600)/('Sound Power'!$D50)/('Sound Power'!$F50))))</f>
        <v>#DIV/0!</v>
      </c>
      <c r="K50" s="23" t="e">
        <f>DEGREES(ACOS(1-(1/'ModelParams Lw'!F$15*SQRT(0.5*1.2/'Sound Power'!$C50)*('Sound Power'!$B50/3600)/('Sound Power'!$D50)/('Sound Power'!$F50))))</f>
        <v>#DIV/0!</v>
      </c>
      <c r="L50" s="23" t="e">
        <f>DEGREES(ACOS(1-(1/'ModelParams Lw'!G$15*SQRT(0.5*1.2/'Sound Power'!$C50)*('Sound Power'!$B50/3600)/('Sound Power'!$D50)/('Sound Power'!$F50))))</f>
        <v>#DIV/0!</v>
      </c>
      <c r="M50" s="23" t="e">
        <f>DEGREES(ACOS(1-(1/'ModelParams Lw'!H$15*SQRT(0.5*1.2/'Sound Power'!$C50)*('Sound Power'!$B50/3600)/('Sound Power'!$D50)/('Sound Power'!$F50))))</f>
        <v>#DIV/0!</v>
      </c>
      <c r="N50" s="23" t="e">
        <f>DEGREES(ACOS(1-(1/'ModelParams Lw'!I$15*SQRT(0.5*1.2/'Sound Power'!$C50)*('Sound Power'!$B50/3600)/('Sound Power'!$D50)/('Sound Power'!$F50))))</f>
        <v>#DIV/0!</v>
      </c>
      <c r="O50" s="26" t="e">
        <f>('ModelParams Lw'!B$4*LN('Sound Power'!G50)/(1+EXP(-('Sound Power'!$D50*1000+'ModelParams Lw'!B$6)/'ModelParams Lw'!B$7))+'ModelParams Lw'!B$5)*LN('Sound Power'!$B50)-('ModelParams Lw'!B$8+'ModelParams Lw'!B$9*$D50+'ModelParams Lw'!B$10*'Sound Power'!$F50^'ModelParams Lw'!B$14+'ModelParams Lw'!B$11*LN('Sound Power'!G50)+'ModelParams Lw'!B$12*'Sound Power'!$D50*'Sound Power'!$F50+'ModelParams Lw'!B$13*'Sound Power'!$D50*LN('Sound Power'!G50))</f>
        <v>#DIV/0!</v>
      </c>
      <c r="P50" s="26" t="e">
        <f>('ModelParams Lw'!C$4*LN('Sound Power'!H50)/(1+EXP(-('Sound Power'!$D50*1000+'ModelParams Lw'!C$6)/'ModelParams Lw'!C$7))+'ModelParams Lw'!C$5)*LN('Sound Power'!$B50)-('ModelParams Lw'!C$8+'ModelParams Lw'!C$9*$D50+'ModelParams Lw'!C$10*'Sound Power'!$F50^'ModelParams Lw'!C$14+'ModelParams Lw'!C$11*LN('Sound Power'!H50)+'ModelParams Lw'!C$12*'Sound Power'!$D50*'Sound Power'!$F50+'ModelParams Lw'!C$13*'Sound Power'!$D50*LN('Sound Power'!H50))</f>
        <v>#DIV/0!</v>
      </c>
      <c r="Q50" s="26" t="e">
        <f>('ModelParams Lw'!D$4*LN('Sound Power'!I50)/(1+EXP(-('Sound Power'!$D50*1000+'ModelParams Lw'!D$6)/'ModelParams Lw'!D$7))+'ModelParams Lw'!D$5)*LN('Sound Power'!$B50)-('ModelParams Lw'!D$8+'ModelParams Lw'!D$9*$D50+'ModelParams Lw'!D$10*'Sound Power'!$F50^'ModelParams Lw'!D$14+'ModelParams Lw'!D$11*LN('Sound Power'!I50)+'ModelParams Lw'!D$12*'Sound Power'!$D50*'Sound Power'!$F50+'ModelParams Lw'!D$13*'Sound Power'!$D50*LN('Sound Power'!I50))</f>
        <v>#DIV/0!</v>
      </c>
      <c r="R50" s="26" t="e">
        <f>('ModelParams Lw'!E$4*LN('Sound Power'!J50)/(1+EXP(-('Sound Power'!$D50*1000+'ModelParams Lw'!E$6)/'ModelParams Lw'!E$7))+'ModelParams Lw'!E$5)*LN('Sound Power'!$B50)-('ModelParams Lw'!E$8+'ModelParams Lw'!E$9*$D50+'ModelParams Lw'!E$10*'Sound Power'!$F50^'ModelParams Lw'!E$14+'ModelParams Lw'!E$11*LN('Sound Power'!J50)+'ModelParams Lw'!E$12*'Sound Power'!$D50*'Sound Power'!$F50+'ModelParams Lw'!E$13*'Sound Power'!$D50*LN('Sound Power'!J50))</f>
        <v>#DIV/0!</v>
      </c>
      <c r="S50" s="26" t="e">
        <f>('ModelParams Lw'!F$4*LN('Sound Power'!K50)/(1+EXP(-('Sound Power'!$D50*1000+'ModelParams Lw'!F$6)/'ModelParams Lw'!F$7))+'ModelParams Lw'!F$5)*LN('Sound Power'!$B50)-('ModelParams Lw'!F$8+'ModelParams Lw'!F$9*$D50+'ModelParams Lw'!F$10*'Sound Power'!$F50^'ModelParams Lw'!F$14+'ModelParams Lw'!F$11*LN('Sound Power'!K50)+'ModelParams Lw'!F$12*'Sound Power'!$D50*'Sound Power'!$F50+'ModelParams Lw'!F$13*'Sound Power'!$D50*LN('Sound Power'!K50))</f>
        <v>#DIV/0!</v>
      </c>
      <c r="T50" s="26" t="e">
        <f>('ModelParams Lw'!G$4*LN('Sound Power'!L50)/(1+EXP(-('Sound Power'!$D50*1000+'ModelParams Lw'!G$6)/'ModelParams Lw'!G$7))+'ModelParams Lw'!G$5)*LN('Sound Power'!$B50)-('ModelParams Lw'!G$8+'ModelParams Lw'!G$9*$D50+'ModelParams Lw'!G$10*'Sound Power'!$F50^'ModelParams Lw'!G$14+'ModelParams Lw'!G$11*LN('Sound Power'!L50)+'ModelParams Lw'!G$12*'Sound Power'!$D50*'Sound Power'!$F50+'ModelParams Lw'!G$13*'Sound Power'!$D50*LN('Sound Power'!L50))</f>
        <v>#DIV/0!</v>
      </c>
      <c r="U50" s="26" t="e">
        <f>('ModelParams Lw'!H$4*LN('Sound Power'!M50)/(1+EXP(-('Sound Power'!$D50*1000+'ModelParams Lw'!H$6)/'ModelParams Lw'!H$7))+'ModelParams Lw'!H$5)*LN('Sound Power'!$B50)-('ModelParams Lw'!H$8+'ModelParams Lw'!H$9*$D50+'ModelParams Lw'!H$10*'Sound Power'!$F50^'ModelParams Lw'!H$14+'ModelParams Lw'!H$11*LN('Sound Power'!M50)+'ModelParams Lw'!H$12*'Sound Power'!$D50*'Sound Power'!$F50+'ModelParams Lw'!H$13*'Sound Power'!$D50*LN('Sound Power'!M50))</f>
        <v>#DIV/0!</v>
      </c>
      <c r="V50" s="26" t="e">
        <f>('ModelParams Lw'!I$4*LN('Sound Power'!N50)/(1+EXP(-('Sound Power'!$D50*1000+'ModelParams Lw'!I$6)/'ModelParams Lw'!I$7))+'ModelParams Lw'!I$5)*LN('Sound Power'!$B50)-('ModelParams Lw'!I$8+'ModelParams Lw'!I$9*$D50+'ModelParams Lw'!I$10*'Sound Power'!$F50^'ModelParams Lw'!I$14+'ModelParams Lw'!I$11*LN('Sound Power'!N50)+'ModelParams Lw'!I$12*'Sound Power'!$D50*'Sound Power'!$F50+'ModelParams Lw'!I$13*'Sound Power'!$D50*LN('Sound Power'!N50))</f>
        <v>#DIV/0!</v>
      </c>
      <c r="W50" s="26" t="e">
        <f>10*LOG10(IF(O50="",0,POWER(10,((O50+'ModelParams Lw'!$O$4)/10))) +IF(P50="",0,POWER(10,((P50+'ModelParams Lw'!$P$4)/10))) +IF(Q50="",0,POWER(10,((Q50+'ModelParams Lw'!$Q$4)/10))) +IF(R50="",0,POWER(10,((R50+'ModelParams Lw'!$R$4)/10))) +IF(S50="",0,POWER(10,((S50+'ModelParams Lw'!$S$4)/10))) +IF(T50="",0,POWER(10,((T50+'ModelParams Lw'!$T$4)/10))) +IF(U50="",0,POWER(10,((U50+'ModelParams Lw'!$U$4)/10)))+IF(V50="",0,POWER(10,((V50+'ModelParams Lw'!$V$4)/10))))</f>
        <v>#DIV/0!</v>
      </c>
      <c r="X50" s="26" t="e">
        <f t="shared" si="27"/>
        <v>#DIV/0!</v>
      </c>
      <c r="Y50" s="26" t="e">
        <f>(O50-'ModelParams Lw'!O$10)/'ModelParams Lw'!O$11</f>
        <v>#DIV/0!</v>
      </c>
      <c r="Z50" s="26" t="e">
        <f>(P50-'ModelParams Lw'!P$10)/'ModelParams Lw'!P$11</f>
        <v>#DIV/0!</v>
      </c>
      <c r="AA50" s="26" t="e">
        <f>(Q50-'ModelParams Lw'!Q$10)/'ModelParams Lw'!Q$11</f>
        <v>#DIV/0!</v>
      </c>
      <c r="AB50" s="26" t="e">
        <f>(R50-'ModelParams Lw'!R$10)/'ModelParams Lw'!R$11</f>
        <v>#DIV/0!</v>
      </c>
      <c r="AC50" s="26" t="e">
        <f>(S50-'ModelParams Lw'!S$10)/'ModelParams Lw'!S$11</f>
        <v>#DIV/0!</v>
      </c>
      <c r="AD50" s="26" t="e">
        <f>(T50-'ModelParams Lw'!T$10)/'ModelParams Lw'!T$11</f>
        <v>#DIV/0!</v>
      </c>
      <c r="AE50" s="26" t="e">
        <f>(U50-'ModelParams Lw'!U$10)/'ModelParams Lw'!U$11</f>
        <v>#DIV/0!</v>
      </c>
      <c r="AF50" s="26" t="e">
        <f>(V50-'ModelParams Lw'!V$10)/'ModelParams Lw'!V$11</f>
        <v>#DIV/0!</v>
      </c>
      <c r="AG50" s="26" t="e">
        <f t="shared" si="28"/>
        <v>#DIV/0!</v>
      </c>
      <c r="AH50" s="26" t="e">
        <f>VLOOKUP(D50*1000,'ModelParams Lw'!$A$38:$D$58,4)</f>
        <v>#N/A</v>
      </c>
      <c r="AI50" s="56" t="e">
        <f>VLOOKUP(D50*1000,'ModelParams Lw'!$A$38:$D$58,2)</f>
        <v>#N/A</v>
      </c>
      <c r="AJ50" s="46" t="e">
        <f t="shared" si="29"/>
        <v>#DIV/0!</v>
      </c>
      <c r="AK50" s="26" t="e">
        <f t="shared" si="30"/>
        <v>#VALUE!</v>
      </c>
      <c r="AL50" s="26" t="e">
        <f>IF($AI50=100,'ModelParams Lw'!R$35*'Sound Power'!$AH50^2+'ModelParams Lw'!R$36*'Sound Power'!$AH50+'ModelParams Lw'!R$37,IF($AI50=150,'ModelParams Lw'!R$38*'Sound Power'!$AH50^2+'ModelParams Lw'!R$39*'Sound Power'!$AH50+'ModelParams Lw'!R$40,'ModelParams Lw'!R$41*'Sound Power'!$AH50^2+'ModelParams Lw'!R$42*'Sound Power'!$AH50+'ModelParams Lw'!R$43))</f>
        <v>#N/A</v>
      </c>
      <c r="AM50" s="26" t="e">
        <f>IF($AI50=100,'ModelParams Lw'!S$35*'Sound Power'!$AH50^2+'ModelParams Lw'!S$36*'Sound Power'!$AH50+'ModelParams Lw'!S$37,IF($AI50=150,'ModelParams Lw'!S$38*'Sound Power'!$AH50^2+'ModelParams Lw'!S$39*'Sound Power'!$AH50+'ModelParams Lw'!S$40,'ModelParams Lw'!S$41*'Sound Power'!$AH50^2+'ModelParams Lw'!S$42*'Sound Power'!$AH50+'ModelParams Lw'!S$43))</f>
        <v>#N/A</v>
      </c>
      <c r="AN50" s="26" t="e">
        <f>IF($AI50=100,'ModelParams Lw'!T$35*'Sound Power'!$AH50^2+'ModelParams Lw'!T$36*'Sound Power'!$AH50+'ModelParams Lw'!T$37,IF($AI50=150,'ModelParams Lw'!T$38*'Sound Power'!$AH50^2+'ModelParams Lw'!T$39*'Sound Power'!$AH50+'ModelParams Lw'!T$40,'ModelParams Lw'!T$41*'Sound Power'!$AH50^2+'ModelParams Lw'!T$42*'Sound Power'!$AH50+'ModelParams Lw'!T$43))</f>
        <v>#N/A</v>
      </c>
      <c r="AO50" s="26" t="e">
        <f>IF($AI50=100,'ModelParams Lw'!U$35*'Sound Power'!$AH50^2+'ModelParams Lw'!U$36*'Sound Power'!$AH50+'ModelParams Lw'!U$37,IF($AI50=150,'ModelParams Lw'!U$38*'Sound Power'!$AH50^2+'ModelParams Lw'!U$39*'Sound Power'!$AH50+'ModelParams Lw'!U$40,'ModelParams Lw'!U$41*'Sound Power'!$AH50^2+'ModelParams Lw'!U$42*'Sound Power'!$AH50+'ModelParams Lw'!U$43))</f>
        <v>#N/A</v>
      </c>
      <c r="AP50" s="26" t="e">
        <f>IF($AI50=100,'ModelParams Lw'!V$35*'Sound Power'!$AH50^2+'ModelParams Lw'!V$36*'Sound Power'!$AH50+'ModelParams Lw'!V$37,IF($AI50=150,'ModelParams Lw'!V$38*'Sound Power'!$AH50^2+'ModelParams Lw'!V$39*'Sound Power'!$AH50+'ModelParams Lw'!V$40,'ModelParams Lw'!V$41*'Sound Power'!$AH50^2+'ModelParams Lw'!V$42*'Sound Power'!$AH50+'ModelParams Lw'!V$43))</f>
        <v>#N/A</v>
      </c>
      <c r="AQ50" s="26" t="e">
        <f>IF($AI50=100,'ModelParams Lw'!W$35*'Sound Power'!$AH50^2+'ModelParams Lw'!W$36*'Sound Power'!$AH50+'ModelParams Lw'!W$37,IF($AI50=150,'ModelParams Lw'!W$38*'Sound Power'!$AH50^2+'ModelParams Lw'!W$39*'Sound Power'!$AH50+'ModelParams Lw'!W$40,'ModelParams Lw'!W$41*'Sound Power'!$AH50^2+'ModelParams Lw'!W$42*'Sound Power'!$AH50+'ModelParams Lw'!W$43))</f>
        <v>#N/A</v>
      </c>
      <c r="AR50" s="26" t="e">
        <f t="shared" si="31"/>
        <v>#VALUE!</v>
      </c>
      <c r="AS50" s="26" t="e">
        <f>IF(26.83*LN($AJ50)-11.791-'ModelParams Lw'!B$35&lt;0,0,26.83*LN($AJ50)-11.791-'ModelParams Lw'!B$35)</f>
        <v>#DIV/0!</v>
      </c>
      <c r="AT50" s="26" t="e">
        <f>IF(26.83*LN($AJ50)-11.791-'ModelParams Lw'!C$35&lt;0,0,26.83*LN($AJ50)-11.791-'ModelParams Lw'!C$35)</f>
        <v>#DIV/0!</v>
      </c>
      <c r="AU50" s="26" t="e">
        <f>IF(26.83*LN($AJ50)-11.791-'ModelParams Lw'!D$35&lt;0,0,26.83*LN($AJ50)-11.791-'ModelParams Lw'!D$35)</f>
        <v>#DIV/0!</v>
      </c>
      <c r="AV50" s="26" t="e">
        <f>IF(26.83*LN($AJ50)-11.791-'ModelParams Lw'!E$35&lt;0,0,26.83*LN($AJ50)-11.791-'ModelParams Lw'!E$35)</f>
        <v>#DIV/0!</v>
      </c>
      <c r="AW50" s="26" t="e">
        <f>IF(26.83*LN($AJ50)-11.791-'ModelParams Lw'!F$35&lt;0,0,26.83*LN($AJ50)-11.791-'ModelParams Lw'!F$35)</f>
        <v>#DIV/0!</v>
      </c>
      <c r="AX50" s="26" t="e">
        <f>IF(26.83*LN($AJ50)-11.791-'ModelParams Lw'!G$35&lt;0,0,26.83*LN($AJ50)-11.791-'ModelParams Lw'!G$35)</f>
        <v>#DIV/0!</v>
      </c>
      <c r="AY50" s="26" t="e">
        <f>IF(26.83*LN($AJ50)-11.791-'ModelParams Lw'!H$35&lt;0,0,26.83*LN($AJ50)-11.791-'ModelParams Lw'!H$35)</f>
        <v>#DIV/0!</v>
      </c>
      <c r="AZ50" s="26" t="e">
        <f>IF(26.83*LN($AJ50)-11.791-'ModelParams Lw'!I$35&lt;0,0,26.83*LN($AJ50)-11.791-'ModelParams Lw'!I$35)</f>
        <v>#DIV/0!</v>
      </c>
      <c r="BA50" s="26" t="e">
        <f t="shared" si="9"/>
        <v>#DIV/0!</v>
      </c>
      <c r="BB50" s="26" t="e">
        <f t="shared" si="10"/>
        <v>#DIV/0!</v>
      </c>
      <c r="BC50" s="26" t="e">
        <f t="shared" si="11"/>
        <v>#DIV/0!</v>
      </c>
      <c r="BD50" s="26" t="e">
        <f t="shared" si="12"/>
        <v>#DIV/0!</v>
      </c>
      <c r="BE50" s="26" t="e">
        <f t="shared" si="13"/>
        <v>#DIV/0!</v>
      </c>
      <c r="BF50" s="26" t="e">
        <f t="shared" si="14"/>
        <v>#DIV/0!</v>
      </c>
      <c r="BG50" s="26" t="e">
        <f t="shared" si="15"/>
        <v>#DIV/0!</v>
      </c>
      <c r="BH50" s="26" t="e">
        <f t="shared" si="16"/>
        <v>#DIV/0!</v>
      </c>
      <c r="BI50" s="26" t="e">
        <f>10*LOG10(IF(BA50="",0,POWER(10,((BA50+'ModelParams Lw'!$O$4)/10))) +IF(BB50="",0,POWER(10,((BB50+'ModelParams Lw'!$P$4)/10))) +IF(BC50="",0,POWER(10,((BC50+'ModelParams Lw'!$Q$4)/10))) +IF(BD50="",0,POWER(10,((BD50+'ModelParams Lw'!$R$4)/10))) +IF(BE50="",0,POWER(10,((BE50+'ModelParams Lw'!$S$4)/10))) +IF(BF50="",0,POWER(10,((BF50+'ModelParams Lw'!$T$4)/10))) +IF(BG50="",0,POWER(10,((BG50+'ModelParams Lw'!$U$4)/10)))+IF(BH50="",0,POWER(10,((BH50+'ModelParams Lw'!$V$4)/10))))</f>
        <v>#DIV/0!</v>
      </c>
      <c r="BJ50" s="26" t="e">
        <f t="shared" si="32"/>
        <v>#DIV/0!</v>
      </c>
      <c r="BK50" s="26" t="e">
        <f>(BA50-'ModelParams Lw'!O$10)/'ModelParams Lw'!O$11</f>
        <v>#DIV/0!</v>
      </c>
      <c r="BL50" s="26" t="e">
        <f>(BB50-'ModelParams Lw'!P$10)/'ModelParams Lw'!P$11</f>
        <v>#DIV/0!</v>
      </c>
      <c r="BM50" s="26" t="e">
        <f>(BC50-'ModelParams Lw'!Q$10)/'ModelParams Lw'!Q$11</f>
        <v>#DIV/0!</v>
      </c>
      <c r="BN50" s="26" t="e">
        <f>(BD50-'ModelParams Lw'!R$10)/'ModelParams Lw'!R$11</f>
        <v>#DIV/0!</v>
      </c>
      <c r="BO50" s="26" t="e">
        <f>(BE50-'ModelParams Lw'!S$10)/'ModelParams Lw'!S$11</f>
        <v>#DIV/0!</v>
      </c>
      <c r="BP50" s="26" t="e">
        <f>(BF50-'ModelParams Lw'!T$10)/'ModelParams Lw'!T$11</f>
        <v>#DIV/0!</v>
      </c>
      <c r="BQ50" s="26" t="e">
        <f>(BG50-'ModelParams Lw'!U$10)/'ModelParams Lw'!U$11</f>
        <v>#DIV/0!</v>
      </c>
      <c r="BR50" s="26" t="e">
        <f>(BH50-'ModelParams Lw'!V$10)/'ModelParams Lw'!V$11</f>
        <v>#DIV/0!</v>
      </c>
      <c r="BS50" s="23" t="e">
        <f>IF(Calcul!$E52="SW",DEGREES(ACOS(1-(1/'ModelParams Lw'!C$25*SQRT(0.5*1.2/'Sound Power'!$C50)*('Sound Power'!$B50/3600)/('Sound Power'!$D50)/('Sound Power'!$F50)))),DEGREES(ACOS(1-(1/'ModelParams Lw'!C$29*SQRT(0.5*1.2/'Sound Power'!$C50)*('Sound Power'!$B50/3600)/('Sound Power'!$D50)/('Sound Power'!$F50)))))</f>
        <v>#DIV/0!</v>
      </c>
      <c r="BT50" s="23" t="e">
        <f>IF(Calcul!$E52="SW",DEGREES(ACOS(1-(1/'ModelParams Lw'!D$25*SQRT(0.5*1.2/'Sound Power'!$C50)*('Sound Power'!$B50/3600)/('Sound Power'!$D50)/('Sound Power'!$F50)))),DEGREES(ACOS(1-(1/'ModelParams Lw'!D$29*SQRT(0.5*1.2/'Sound Power'!$C50)*('Sound Power'!$B50/3600)/('Sound Power'!$D50)/('Sound Power'!$F50)))))</f>
        <v>#DIV/0!</v>
      </c>
      <c r="BU50" s="23" t="e">
        <f>IF(Calcul!$E52="SW",DEGREES(ACOS(1-(1/'ModelParams Lw'!E$25*SQRT(0.5*1.2/'Sound Power'!$C50)*('Sound Power'!$B50/3600)/('Sound Power'!$D50)/('Sound Power'!$F50)))),DEGREES(ACOS(1-(1/'ModelParams Lw'!E$29*SQRT(0.5*1.2/'Sound Power'!$C50)*('Sound Power'!$B50/3600)/('Sound Power'!$D50)/('Sound Power'!$F50)))))</f>
        <v>#DIV/0!</v>
      </c>
      <c r="BV50" s="23" t="e">
        <f>IF(Calcul!$E52="SW",DEGREES(ACOS(1-(1/'ModelParams Lw'!F$25*SQRT(0.5*1.2/'Sound Power'!$C50)*('Sound Power'!$B50/3600)/('Sound Power'!$D50)/('Sound Power'!$F50)))),DEGREES(ACOS(1-(1/'ModelParams Lw'!F$29*SQRT(0.5*1.2/'Sound Power'!$C50)*('Sound Power'!$B50/3600)/('Sound Power'!$D50)/('Sound Power'!$F50)))))</f>
        <v>#DIV/0!</v>
      </c>
      <c r="BW50" s="23" t="e">
        <f>IF(Calcul!$E52="SW",DEGREES(ACOS(1-(1/'ModelParams Lw'!G$25*SQRT(0.5*1.2/'Sound Power'!$C50)*('Sound Power'!$B50/3600)/('Sound Power'!$D50)/('Sound Power'!$F50)))),DEGREES(ACOS(1-(1/'ModelParams Lw'!G$29*SQRT(0.5*1.2/'Sound Power'!$C50)*('Sound Power'!$B50/3600)/('Sound Power'!$D50)/('Sound Power'!$F50)))))</f>
        <v>#DIV/0!</v>
      </c>
      <c r="BX50" s="23" t="e">
        <f>IF(Calcul!$E52="SW",DEGREES(ACOS(1-(1/'ModelParams Lw'!H$25*SQRT(0.5*1.2/'Sound Power'!$C50)*('Sound Power'!$B50/3600)/('Sound Power'!$D50)/('Sound Power'!$F50)))),DEGREES(ACOS(1-(1/'ModelParams Lw'!H$29*SQRT(0.5*1.2/'Sound Power'!$C50)*('Sound Power'!$B50/3600)/('Sound Power'!$D50)/('Sound Power'!$F50)))))</f>
        <v>#DIV/0!</v>
      </c>
      <c r="BY50" s="23" t="e">
        <f>IF(Calcul!$E52="SW",DEGREES(ACOS(1-(1/'ModelParams Lw'!I$25*SQRT(0.5*1.2/'Sound Power'!$C50)*('Sound Power'!$B50/3600)/('Sound Power'!$D50)/('Sound Power'!$F50)))),DEGREES(ACOS(1-(1/'ModelParams Lw'!I$29*SQRT(0.5*1.2/'Sound Power'!$C50)*('Sound Power'!$B50/3600)/('Sound Power'!$D50)/('Sound Power'!$F50)))))</f>
        <v>#DIV/0!</v>
      </c>
      <c r="BZ50" s="23" t="e">
        <f>IF(Calcul!$E52="SW",DEGREES(ACOS(1-(1/'ModelParams Lw'!J$25*SQRT(0.5*1.2/'Sound Power'!$C50)*('Sound Power'!$B50/3600)/('Sound Power'!$D50)/('Sound Power'!$F50)))),DEGREES(ACOS(1-(1/'ModelParams Lw'!J$29*SQRT(0.5*1.2/'Sound Power'!$C50)*('Sound Power'!$B50/3600)/('Sound Power'!$D50)/('Sound Power'!$F50)))))</f>
        <v>#DIV/0!</v>
      </c>
      <c r="CA50" s="26" t="e">
        <f>IF(Calcul!$E52="SW",'ModelParams Lw'!C$22+'ModelParams Lw'!C$23*LOG('Sound Power'!$D50/'Sound Power'!$E50)+'ModelParams Lw'!C$24*LN('Sound Power'!BS50),IF('ModelParams Lw'!C$26+'ModelParams Lw'!C$27*LOG('Sound Power'!$D50/'Sound Power'!$E50)+'ModelParams Lw'!C$28*LN('Sound Power'!BS50)&lt;'ModelParams Lw'!C$22+'ModelParams Lw'!C$23*LOG('Sound Power'!$D50/'Sound Power'!$E50)+'ModelParams Lw'!C$24*LN('Sound Power'!BS50),'ModelParams Lw'!C$22+'ModelParams Lw'!C$23*LOG('Sound Power'!$D50/'Sound Power'!$E50)+'ModelParams Lw'!C$24*LN('Sound Power'!BS50),'ModelParams Lw'!C$26+'ModelParams Lw'!C$27*LOG('Sound Power'!$D50/'Sound Power'!$E50)+'ModelParams Lw'!C$28*LN('Sound Power'!BS50)))</f>
        <v>#DIV/0!</v>
      </c>
      <c r="CB50" s="26" t="e">
        <f>IF(Calcul!$E52="SW",'ModelParams Lw'!D$22+'ModelParams Lw'!D$23*LOG('Sound Power'!$D50/'Sound Power'!$E50)+'ModelParams Lw'!D$24*LN('Sound Power'!BT50),IF('ModelParams Lw'!D$26+'ModelParams Lw'!D$27*LOG('Sound Power'!$D50/'Sound Power'!$E50)+'ModelParams Lw'!D$28*LN('Sound Power'!BT50)&lt;'ModelParams Lw'!D$22+'ModelParams Lw'!D$23*LOG('Sound Power'!$D50/'Sound Power'!$E50)+'ModelParams Lw'!D$24*LN('Sound Power'!BT50),'ModelParams Lw'!D$22+'ModelParams Lw'!D$23*LOG('Sound Power'!$D50/'Sound Power'!$E50)+'ModelParams Lw'!D$24*LN('Sound Power'!BT50),'ModelParams Lw'!D$26+'ModelParams Lw'!D$27*LOG('Sound Power'!$D50/'Sound Power'!$E50)+'ModelParams Lw'!D$28*LN('Sound Power'!BT50)))</f>
        <v>#DIV/0!</v>
      </c>
      <c r="CC50" s="26" t="e">
        <f>IF(Calcul!$E52="SW",'ModelParams Lw'!E$22+'ModelParams Lw'!E$23*LOG('Sound Power'!$D50/'Sound Power'!$E50)+'ModelParams Lw'!E$24*LN('Sound Power'!BU50),IF('ModelParams Lw'!E$26+'ModelParams Lw'!E$27*LOG('Sound Power'!$D50/'Sound Power'!$E50)+'ModelParams Lw'!E$28*LN('Sound Power'!BU50)&lt;'ModelParams Lw'!E$22+'ModelParams Lw'!E$23*LOG('Sound Power'!$D50/'Sound Power'!$E50)+'ModelParams Lw'!E$24*LN('Sound Power'!BU50),'ModelParams Lw'!E$22+'ModelParams Lw'!E$23*LOG('Sound Power'!$D50/'Sound Power'!$E50)+'ModelParams Lw'!E$24*LN('Sound Power'!BU50),'ModelParams Lw'!E$26+'ModelParams Lw'!E$27*LOG('Sound Power'!$D50/'Sound Power'!$E50)+'ModelParams Lw'!E$28*LN('Sound Power'!BU50)))</f>
        <v>#DIV/0!</v>
      </c>
      <c r="CD50" s="26" t="e">
        <f>IF(Calcul!$E52="SW",'ModelParams Lw'!F$22+'ModelParams Lw'!F$23*LOG('Sound Power'!$D50/'Sound Power'!$E50)+'ModelParams Lw'!F$24*LN('Sound Power'!BV50),IF('ModelParams Lw'!F$26+'ModelParams Lw'!F$27*LOG('Sound Power'!$D50/'Sound Power'!$E50)+'ModelParams Lw'!F$28*LN('Sound Power'!BV50)&lt;'ModelParams Lw'!F$22+'ModelParams Lw'!F$23*LOG('Sound Power'!$D50/'Sound Power'!$E50)+'ModelParams Lw'!F$24*LN('Sound Power'!BV50),'ModelParams Lw'!F$22+'ModelParams Lw'!F$23*LOG('Sound Power'!$D50/'Sound Power'!$E50)+'ModelParams Lw'!F$24*LN('Sound Power'!BV50),'ModelParams Lw'!F$26+'ModelParams Lw'!F$27*LOG('Sound Power'!$D50/'Sound Power'!$E50)+'ModelParams Lw'!F$28*LN('Sound Power'!BV50)))</f>
        <v>#DIV/0!</v>
      </c>
      <c r="CE50" s="26" t="e">
        <f>IF(Calcul!$E52="SW",'ModelParams Lw'!G$22+'ModelParams Lw'!G$23*LOG('Sound Power'!$D50/'Sound Power'!$E50)+'ModelParams Lw'!G$24*LN('Sound Power'!BW50),IF('ModelParams Lw'!G$26+'ModelParams Lw'!G$27*LOG('Sound Power'!$D50/'Sound Power'!$E50)+'ModelParams Lw'!G$28*LN('Sound Power'!BW50)&lt;'ModelParams Lw'!G$22+'ModelParams Lw'!G$23*LOG('Sound Power'!$D50/'Sound Power'!$E50)+'ModelParams Lw'!G$24*LN('Sound Power'!BW50),'ModelParams Lw'!G$22+'ModelParams Lw'!G$23*LOG('Sound Power'!$D50/'Sound Power'!$E50)+'ModelParams Lw'!G$24*LN('Sound Power'!BW50),'ModelParams Lw'!G$26+'ModelParams Lw'!G$27*LOG('Sound Power'!$D50/'Sound Power'!$E50)+'ModelParams Lw'!G$28*LN('Sound Power'!BW50)))</f>
        <v>#DIV/0!</v>
      </c>
      <c r="CF50" s="26" t="e">
        <f>IF(Calcul!$E52="SW",'ModelParams Lw'!H$22+'ModelParams Lw'!H$23*LOG('Sound Power'!$D50/'Sound Power'!$E50)+'ModelParams Lw'!H$24*LN('Sound Power'!BX50),IF('ModelParams Lw'!H$26+'ModelParams Lw'!H$27*LOG('Sound Power'!$D50/'Sound Power'!$E50)+'ModelParams Lw'!H$28*LN('Sound Power'!BX50)&lt;'ModelParams Lw'!H$22+'ModelParams Lw'!H$23*LOG('Sound Power'!$D50/'Sound Power'!$E50)+'ModelParams Lw'!H$24*LN('Sound Power'!BX50),'ModelParams Lw'!H$22+'ModelParams Lw'!H$23*LOG('Sound Power'!$D50/'Sound Power'!$E50)+'ModelParams Lw'!H$24*LN('Sound Power'!BX50),'ModelParams Lw'!H$26+'ModelParams Lw'!H$27*LOG('Sound Power'!$D50/'Sound Power'!$E50)+'ModelParams Lw'!H$28*LN('Sound Power'!BX50)))</f>
        <v>#DIV/0!</v>
      </c>
      <c r="CG50" s="26" t="e">
        <f>IF(Calcul!$E52="SW",'ModelParams Lw'!I$22+'ModelParams Lw'!I$23*LOG('Sound Power'!$D50/'Sound Power'!$E50)+'ModelParams Lw'!I$24*LN('Sound Power'!BY50),IF('ModelParams Lw'!I$26+'ModelParams Lw'!I$27*LOG('Sound Power'!$D50/'Sound Power'!$E50)+'ModelParams Lw'!I$28*LN('Sound Power'!BY50)&lt;'ModelParams Lw'!I$22+'ModelParams Lw'!I$23*LOG('Sound Power'!$D50/'Sound Power'!$E50)+'ModelParams Lw'!I$24*LN('Sound Power'!BY50),'ModelParams Lw'!I$22+'ModelParams Lw'!I$23*LOG('Sound Power'!$D50/'Sound Power'!$E50)+'ModelParams Lw'!I$24*LN('Sound Power'!BY50),'ModelParams Lw'!I$26+'ModelParams Lw'!I$27*LOG('Sound Power'!$D50/'Sound Power'!$E50)+'ModelParams Lw'!I$28*LN('Sound Power'!BY50)))</f>
        <v>#DIV/0!</v>
      </c>
      <c r="CH50" s="26" t="e">
        <f>IF(Calcul!$E52="SW",'ModelParams Lw'!J$22+'ModelParams Lw'!J$23*LOG('Sound Power'!$D50/'Sound Power'!$E50)+'ModelParams Lw'!J$24*LN('Sound Power'!BZ50),IF('ModelParams Lw'!J$26+'ModelParams Lw'!J$27*LOG('Sound Power'!$D50/'Sound Power'!$E50)+'ModelParams Lw'!J$28*LN('Sound Power'!BZ50)&lt;'ModelParams Lw'!J$22+'ModelParams Lw'!J$23*LOG('Sound Power'!$D50/'Sound Power'!$E50)+'ModelParams Lw'!J$24*LN('Sound Power'!BZ50),'ModelParams Lw'!J$22+'ModelParams Lw'!J$23*LOG('Sound Power'!$D50/'Sound Power'!$E50)+'ModelParams Lw'!J$24*LN('Sound Power'!BZ50),'ModelParams Lw'!J$26+'ModelParams Lw'!J$27*LOG('Sound Power'!$D50/'Sound Power'!$E50)+'ModelParams Lw'!J$28*LN('Sound Power'!BZ50)))</f>
        <v>#DIV/0!</v>
      </c>
      <c r="CI50" s="26" t="e">
        <f t="shared" si="33"/>
        <v>#DIV/0!</v>
      </c>
      <c r="CJ50" s="26" t="e">
        <f t="shared" si="34"/>
        <v>#DIV/0!</v>
      </c>
      <c r="CK50" s="26" t="e">
        <f t="shared" si="35"/>
        <v>#DIV/0!</v>
      </c>
      <c r="CL50" s="26" t="e">
        <f t="shared" si="36"/>
        <v>#DIV/0!</v>
      </c>
      <c r="CM50" s="26" t="e">
        <f t="shared" si="37"/>
        <v>#DIV/0!</v>
      </c>
      <c r="CN50" s="26" t="e">
        <f t="shared" si="38"/>
        <v>#DIV/0!</v>
      </c>
      <c r="CO50" s="26" t="e">
        <f t="shared" si="39"/>
        <v>#DIV/0!</v>
      </c>
      <c r="CP50" s="26" t="e">
        <f t="shared" si="40"/>
        <v>#DIV/0!</v>
      </c>
      <c r="CQ50" s="26" t="e">
        <f>10*LOG10(IF(CI50="",0,POWER(10,((CI50+'ModelParams Lw'!$O$4)/10))) +IF(CJ50="",0,POWER(10,((CJ50+'ModelParams Lw'!$P$4)/10))) +IF(CK50="",0,POWER(10,((CK50+'ModelParams Lw'!$Q$4)/10))) +IF(CL50="",0,POWER(10,((CL50+'ModelParams Lw'!$R$4)/10))) +IF(CM50="",0,POWER(10,((CM50+'ModelParams Lw'!$S$4)/10))) +IF(CN50="",0,POWER(10,((CN50+'ModelParams Lw'!$T$4)/10))) +IF(CO50="",0,POWER(10,((CO50+'ModelParams Lw'!$U$4)/10)))+IF(CP50="",0,POWER(10,((CP50+'ModelParams Lw'!$V$4)/10))))</f>
        <v>#DIV/0!</v>
      </c>
      <c r="CR50" s="26" t="e">
        <f t="shared" si="41"/>
        <v>#DIV/0!</v>
      </c>
      <c r="CS50" s="26" t="e">
        <f>(CI50-'ModelParams Lw'!$O$10)/'ModelParams Lw'!$O$11</f>
        <v>#DIV/0!</v>
      </c>
      <c r="CT50" s="26" t="e">
        <f>(CJ50-'ModelParams Lw'!$P$10)/'ModelParams Lw'!$P$11</f>
        <v>#DIV/0!</v>
      </c>
      <c r="CU50" s="26" t="e">
        <f>(CK50-'ModelParams Lw'!$Q$10)/'ModelParams Lw'!$Q$11</f>
        <v>#DIV/0!</v>
      </c>
      <c r="CV50" s="26" t="e">
        <f>(CL50-'ModelParams Lw'!$R$10)/'ModelParams Lw'!$R$11</f>
        <v>#DIV/0!</v>
      </c>
      <c r="CW50" s="26" t="e">
        <f>(CM50-'ModelParams Lw'!$S$10)/'ModelParams Lw'!$S$11</f>
        <v>#DIV/0!</v>
      </c>
      <c r="CX50" s="26" t="e">
        <f>(CN50-'ModelParams Lw'!$T$10)/'ModelParams Lw'!$T$11</f>
        <v>#DIV/0!</v>
      </c>
      <c r="CY50" s="26" t="e">
        <f>(CO50-'ModelParams Lw'!$U$10)/'ModelParams Lw'!$U$11</f>
        <v>#DIV/0!</v>
      </c>
      <c r="CZ50" s="26" t="e">
        <f>(CP50-'ModelParams Lw'!$V$10)/'ModelParams Lw'!$V$11</f>
        <v>#DIV/0!</v>
      </c>
    </row>
    <row r="51" spans="1:104" x14ac:dyDescent="0.2">
      <c r="A51" s="13">
        <f>Calcul!A53</f>
        <v>0</v>
      </c>
      <c r="B51" s="13">
        <f t="shared" si="2"/>
        <v>0</v>
      </c>
      <c r="C51" s="13">
        <f>Calcul!B53</f>
        <v>0</v>
      </c>
      <c r="D51" s="13">
        <f>Calcul!C53/1000</f>
        <v>0</v>
      </c>
      <c r="E51" s="13">
        <f>Calcul!D53/1000</f>
        <v>0</v>
      </c>
      <c r="F51" s="13">
        <f t="shared" si="3"/>
        <v>0</v>
      </c>
      <c r="G51" s="23" t="e">
        <f>DEGREES(ACOS(1-(1/'ModelParams Lw'!B$15*SQRT(0.5*1.2/'Sound Power'!$C51)*('Sound Power'!$B51/3600)/('Sound Power'!$D51)/('Sound Power'!$F51))))</f>
        <v>#DIV/0!</v>
      </c>
      <c r="H51" s="23" t="e">
        <f>DEGREES(ACOS(1-(1/'ModelParams Lw'!C$15*SQRT(0.5*1.2/'Sound Power'!$C51)*('Sound Power'!$B51/3600)/('Sound Power'!$D51)/('Sound Power'!$F51))))</f>
        <v>#DIV/0!</v>
      </c>
      <c r="I51" s="23" t="e">
        <f>DEGREES(ACOS(1-(1/'ModelParams Lw'!D$15*SQRT(0.5*1.2/'Sound Power'!$C51)*('Sound Power'!$B51/3600)/('Sound Power'!$D51)/('Sound Power'!$F51))))</f>
        <v>#DIV/0!</v>
      </c>
      <c r="J51" s="23" t="e">
        <f>DEGREES(ACOS(1-(1/'ModelParams Lw'!E$15*SQRT(0.5*1.2/'Sound Power'!$C51)*('Sound Power'!$B51/3600)/('Sound Power'!$D51)/('Sound Power'!$F51))))</f>
        <v>#DIV/0!</v>
      </c>
      <c r="K51" s="23" t="e">
        <f>DEGREES(ACOS(1-(1/'ModelParams Lw'!F$15*SQRT(0.5*1.2/'Sound Power'!$C51)*('Sound Power'!$B51/3600)/('Sound Power'!$D51)/('Sound Power'!$F51))))</f>
        <v>#DIV/0!</v>
      </c>
      <c r="L51" s="23" t="e">
        <f>DEGREES(ACOS(1-(1/'ModelParams Lw'!G$15*SQRT(0.5*1.2/'Sound Power'!$C51)*('Sound Power'!$B51/3600)/('Sound Power'!$D51)/('Sound Power'!$F51))))</f>
        <v>#DIV/0!</v>
      </c>
      <c r="M51" s="23" t="e">
        <f>DEGREES(ACOS(1-(1/'ModelParams Lw'!H$15*SQRT(0.5*1.2/'Sound Power'!$C51)*('Sound Power'!$B51/3600)/('Sound Power'!$D51)/('Sound Power'!$F51))))</f>
        <v>#DIV/0!</v>
      </c>
      <c r="N51" s="23" t="e">
        <f>DEGREES(ACOS(1-(1/'ModelParams Lw'!I$15*SQRT(0.5*1.2/'Sound Power'!$C51)*('Sound Power'!$B51/3600)/('Sound Power'!$D51)/('Sound Power'!$F51))))</f>
        <v>#DIV/0!</v>
      </c>
      <c r="O51" s="26" t="e">
        <f>('ModelParams Lw'!B$4*LN('Sound Power'!G51)/(1+EXP(-('Sound Power'!$D51*1000+'ModelParams Lw'!B$6)/'ModelParams Lw'!B$7))+'ModelParams Lw'!B$5)*LN('Sound Power'!$B51)-('ModelParams Lw'!B$8+'ModelParams Lw'!B$9*$D51+'ModelParams Lw'!B$10*'Sound Power'!$F51^'ModelParams Lw'!B$14+'ModelParams Lw'!B$11*LN('Sound Power'!G51)+'ModelParams Lw'!B$12*'Sound Power'!$D51*'Sound Power'!$F51+'ModelParams Lw'!B$13*'Sound Power'!$D51*LN('Sound Power'!G51))</f>
        <v>#DIV/0!</v>
      </c>
      <c r="P51" s="26" t="e">
        <f>('ModelParams Lw'!C$4*LN('Sound Power'!H51)/(1+EXP(-('Sound Power'!$D51*1000+'ModelParams Lw'!C$6)/'ModelParams Lw'!C$7))+'ModelParams Lw'!C$5)*LN('Sound Power'!$B51)-('ModelParams Lw'!C$8+'ModelParams Lw'!C$9*$D51+'ModelParams Lw'!C$10*'Sound Power'!$F51^'ModelParams Lw'!C$14+'ModelParams Lw'!C$11*LN('Sound Power'!H51)+'ModelParams Lw'!C$12*'Sound Power'!$D51*'Sound Power'!$F51+'ModelParams Lw'!C$13*'Sound Power'!$D51*LN('Sound Power'!H51))</f>
        <v>#DIV/0!</v>
      </c>
      <c r="Q51" s="26" t="e">
        <f>('ModelParams Lw'!D$4*LN('Sound Power'!I51)/(1+EXP(-('Sound Power'!$D51*1000+'ModelParams Lw'!D$6)/'ModelParams Lw'!D$7))+'ModelParams Lw'!D$5)*LN('Sound Power'!$B51)-('ModelParams Lw'!D$8+'ModelParams Lw'!D$9*$D51+'ModelParams Lw'!D$10*'Sound Power'!$F51^'ModelParams Lw'!D$14+'ModelParams Lw'!D$11*LN('Sound Power'!I51)+'ModelParams Lw'!D$12*'Sound Power'!$D51*'Sound Power'!$F51+'ModelParams Lw'!D$13*'Sound Power'!$D51*LN('Sound Power'!I51))</f>
        <v>#DIV/0!</v>
      </c>
      <c r="R51" s="26" t="e">
        <f>('ModelParams Lw'!E$4*LN('Sound Power'!J51)/(1+EXP(-('Sound Power'!$D51*1000+'ModelParams Lw'!E$6)/'ModelParams Lw'!E$7))+'ModelParams Lw'!E$5)*LN('Sound Power'!$B51)-('ModelParams Lw'!E$8+'ModelParams Lw'!E$9*$D51+'ModelParams Lw'!E$10*'Sound Power'!$F51^'ModelParams Lw'!E$14+'ModelParams Lw'!E$11*LN('Sound Power'!J51)+'ModelParams Lw'!E$12*'Sound Power'!$D51*'Sound Power'!$F51+'ModelParams Lw'!E$13*'Sound Power'!$D51*LN('Sound Power'!J51))</f>
        <v>#DIV/0!</v>
      </c>
      <c r="S51" s="26" t="e">
        <f>('ModelParams Lw'!F$4*LN('Sound Power'!K51)/(1+EXP(-('Sound Power'!$D51*1000+'ModelParams Lw'!F$6)/'ModelParams Lw'!F$7))+'ModelParams Lw'!F$5)*LN('Sound Power'!$B51)-('ModelParams Lw'!F$8+'ModelParams Lw'!F$9*$D51+'ModelParams Lw'!F$10*'Sound Power'!$F51^'ModelParams Lw'!F$14+'ModelParams Lw'!F$11*LN('Sound Power'!K51)+'ModelParams Lw'!F$12*'Sound Power'!$D51*'Sound Power'!$F51+'ModelParams Lw'!F$13*'Sound Power'!$D51*LN('Sound Power'!K51))</f>
        <v>#DIV/0!</v>
      </c>
      <c r="T51" s="26" t="e">
        <f>('ModelParams Lw'!G$4*LN('Sound Power'!L51)/(1+EXP(-('Sound Power'!$D51*1000+'ModelParams Lw'!G$6)/'ModelParams Lw'!G$7))+'ModelParams Lw'!G$5)*LN('Sound Power'!$B51)-('ModelParams Lw'!G$8+'ModelParams Lw'!G$9*$D51+'ModelParams Lw'!G$10*'Sound Power'!$F51^'ModelParams Lw'!G$14+'ModelParams Lw'!G$11*LN('Sound Power'!L51)+'ModelParams Lw'!G$12*'Sound Power'!$D51*'Sound Power'!$F51+'ModelParams Lw'!G$13*'Sound Power'!$D51*LN('Sound Power'!L51))</f>
        <v>#DIV/0!</v>
      </c>
      <c r="U51" s="26" t="e">
        <f>('ModelParams Lw'!H$4*LN('Sound Power'!M51)/(1+EXP(-('Sound Power'!$D51*1000+'ModelParams Lw'!H$6)/'ModelParams Lw'!H$7))+'ModelParams Lw'!H$5)*LN('Sound Power'!$B51)-('ModelParams Lw'!H$8+'ModelParams Lw'!H$9*$D51+'ModelParams Lw'!H$10*'Sound Power'!$F51^'ModelParams Lw'!H$14+'ModelParams Lw'!H$11*LN('Sound Power'!M51)+'ModelParams Lw'!H$12*'Sound Power'!$D51*'Sound Power'!$F51+'ModelParams Lw'!H$13*'Sound Power'!$D51*LN('Sound Power'!M51))</f>
        <v>#DIV/0!</v>
      </c>
      <c r="V51" s="26" t="e">
        <f>('ModelParams Lw'!I$4*LN('Sound Power'!N51)/(1+EXP(-('Sound Power'!$D51*1000+'ModelParams Lw'!I$6)/'ModelParams Lw'!I$7))+'ModelParams Lw'!I$5)*LN('Sound Power'!$B51)-('ModelParams Lw'!I$8+'ModelParams Lw'!I$9*$D51+'ModelParams Lw'!I$10*'Sound Power'!$F51^'ModelParams Lw'!I$14+'ModelParams Lw'!I$11*LN('Sound Power'!N51)+'ModelParams Lw'!I$12*'Sound Power'!$D51*'Sound Power'!$F51+'ModelParams Lw'!I$13*'Sound Power'!$D51*LN('Sound Power'!N51))</f>
        <v>#DIV/0!</v>
      </c>
      <c r="W51" s="26" t="e">
        <f>10*LOG10(IF(O51="",0,POWER(10,((O51+'ModelParams Lw'!$O$4)/10))) +IF(P51="",0,POWER(10,((P51+'ModelParams Lw'!$P$4)/10))) +IF(Q51="",0,POWER(10,((Q51+'ModelParams Lw'!$Q$4)/10))) +IF(R51="",0,POWER(10,((R51+'ModelParams Lw'!$R$4)/10))) +IF(S51="",0,POWER(10,((S51+'ModelParams Lw'!$S$4)/10))) +IF(T51="",0,POWER(10,((T51+'ModelParams Lw'!$T$4)/10))) +IF(U51="",0,POWER(10,((U51+'ModelParams Lw'!$U$4)/10)))+IF(V51="",0,POWER(10,((V51+'ModelParams Lw'!$V$4)/10))))</f>
        <v>#DIV/0!</v>
      </c>
      <c r="X51" s="26" t="e">
        <f t="shared" si="27"/>
        <v>#DIV/0!</v>
      </c>
      <c r="Y51" s="26" t="e">
        <f>(O51-'ModelParams Lw'!O$10)/'ModelParams Lw'!O$11</f>
        <v>#DIV/0!</v>
      </c>
      <c r="Z51" s="26" t="e">
        <f>(P51-'ModelParams Lw'!P$10)/'ModelParams Lw'!P$11</f>
        <v>#DIV/0!</v>
      </c>
      <c r="AA51" s="26" t="e">
        <f>(Q51-'ModelParams Lw'!Q$10)/'ModelParams Lw'!Q$11</f>
        <v>#DIV/0!</v>
      </c>
      <c r="AB51" s="26" t="e">
        <f>(R51-'ModelParams Lw'!R$10)/'ModelParams Lw'!R$11</f>
        <v>#DIV/0!</v>
      </c>
      <c r="AC51" s="26" t="e">
        <f>(S51-'ModelParams Lw'!S$10)/'ModelParams Lw'!S$11</f>
        <v>#DIV/0!</v>
      </c>
      <c r="AD51" s="26" t="e">
        <f>(T51-'ModelParams Lw'!T$10)/'ModelParams Lw'!T$11</f>
        <v>#DIV/0!</v>
      </c>
      <c r="AE51" s="26" t="e">
        <f>(U51-'ModelParams Lw'!U$10)/'ModelParams Lw'!U$11</f>
        <v>#DIV/0!</v>
      </c>
      <c r="AF51" s="26" t="e">
        <f>(V51-'ModelParams Lw'!V$10)/'ModelParams Lw'!V$11</f>
        <v>#DIV/0!</v>
      </c>
      <c r="AG51" s="26" t="e">
        <f t="shared" si="28"/>
        <v>#DIV/0!</v>
      </c>
      <c r="AH51" s="26" t="e">
        <f>VLOOKUP(D51*1000,'ModelParams Lw'!$A$38:$D$58,4)</f>
        <v>#N/A</v>
      </c>
      <c r="AI51" s="56" t="e">
        <f>VLOOKUP(D51*1000,'ModelParams Lw'!$A$38:$D$58,2)</f>
        <v>#N/A</v>
      </c>
      <c r="AJ51" s="46" t="e">
        <f t="shared" si="29"/>
        <v>#DIV/0!</v>
      </c>
      <c r="AK51" s="26" t="e">
        <f t="shared" si="30"/>
        <v>#VALUE!</v>
      </c>
      <c r="AL51" s="26" t="e">
        <f>IF($AI51=100,'ModelParams Lw'!R$35*'Sound Power'!$AH51^2+'ModelParams Lw'!R$36*'Sound Power'!$AH51+'ModelParams Lw'!R$37,IF($AI51=150,'ModelParams Lw'!R$38*'Sound Power'!$AH51^2+'ModelParams Lw'!R$39*'Sound Power'!$AH51+'ModelParams Lw'!R$40,'ModelParams Lw'!R$41*'Sound Power'!$AH51^2+'ModelParams Lw'!R$42*'Sound Power'!$AH51+'ModelParams Lw'!R$43))</f>
        <v>#N/A</v>
      </c>
      <c r="AM51" s="26" t="e">
        <f>IF($AI51=100,'ModelParams Lw'!S$35*'Sound Power'!$AH51^2+'ModelParams Lw'!S$36*'Sound Power'!$AH51+'ModelParams Lw'!S$37,IF($AI51=150,'ModelParams Lw'!S$38*'Sound Power'!$AH51^2+'ModelParams Lw'!S$39*'Sound Power'!$AH51+'ModelParams Lw'!S$40,'ModelParams Lw'!S$41*'Sound Power'!$AH51^2+'ModelParams Lw'!S$42*'Sound Power'!$AH51+'ModelParams Lw'!S$43))</f>
        <v>#N/A</v>
      </c>
      <c r="AN51" s="26" t="e">
        <f>IF($AI51=100,'ModelParams Lw'!T$35*'Sound Power'!$AH51^2+'ModelParams Lw'!T$36*'Sound Power'!$AH51+'ModelParams Lw'!T$37,IF($AI51=150,'ModelParams Lw'!T$38*'Sound Power'!$AH51^2+'ModelParams Lw'!T$39*'Sound Power'!$AH51+'ModelParams Lw'!T$40,'ModelParams Lw'!T$41*'Sound Power'!$AH51^2+'ModelParams Lw'!T$42*'Sound Power'!$AH51+'ModelParams Lw'!T$43))</f>
        <v>#N/A</v>
      </c>
      <c r="AO51" s="26" t="e">
        <f>IF($AI51=100,'ModelParams Lw'!U$35*'Sound Power'!$AH51^2+'ModelParams Lw'!U$36*'Sound Power'!$AH51+'ModelParams Lw'!U$37,IF($AI51=150,'ModelParams Lw'!U$38*'Sound Power'!$AH51^2+'ModelParams Lw'!U$39*'Sound Power'!$AH51+'ModelParams Lw'!U$40,'ModelParams Lw'!U$41*'Sound Power'!$AH51^2+'ModelParams Lw'!U$42*'Sound Power'!$AH51+'ModelParams Lw'!U$43))</f>
        <v>#N/A</v>
      </c>
      <c r="AP51" s="26" t="e">
        <f>IF($AI51=100,'ModelParams Lw'!V$35*'Sound Power'!$AH51^2+'ModelParams Lw'!V$36*'Sound Power'!$AH51+'ModelParams Lw'!V$37,IF($AI51=150,'ModelParams Lw'!V$38*'Sound Power'!$AH51^2+'ModelParams Lw'!V$39*'Sound Power'!$AH51+'ModelParams Lw'!V$40,'ModelParams Lw'!V$41*'Sound Power'!$AH51^2+'ModelParams Lw'!V$42*'Sound Power'!$AH51+'ModelParams Lw'!V$43))</f>
        <v>#N/A</v>
      </c>
      <c r="AQ51" s="26" t="e">
        <f>IF($AI51=100,'ModelParams Lw'!W$35*'Sound Power'!$AH51^2+'ModelParams Lw'!W$36*'Sound Power'!$AH51+'ModelParams Lw'!W$37,IF($AI51=150,'ModelParams Lw'!W$38*'Sound Power'!$AH51^2+'ModelParams Lw'!W$39*'Sound Power'!$AH51+'ModelParams Lw'!W$40,'ModelParams Lw'!W$41*'Sound Power'!$AH51^2+'ModelParams Lw'!W$42*'Sound Power'!$AH51+'ModelParams Lw'!W$43))</f>
        <v>#N/A</v>
      </c>
      <c r="AR51" s="26" t="e">
        <f t="shared" si="31"/>
        <v>#VALUE!</v>
      </c>
      <c r="AS51" s="26" t="e">
        <f>IF(26.83*LN($AJ51)-11.791-'ModelParams Lw'!B$35&lt;0,0,26.83*LN($AJ51)-11.791-'ModelParams Lw'!B$35)</f>
        <v>#DIV/0!</v>
      </c>
      <c r="AT51" s="26" t="e">
        <f>IF(26.83*LN($AJ51)-11.791-'ModelParams Lw'!C$35&lt;0,0,26.83*LN($AJ51)-11.791-'ModelParams Lw'!C$35)</f>
        <v>#DIV/0!</v>
      </c>
      <c r="AU51" s="26" t="e">
        <f>IF(26.83*LN($AJ51)-11.791-'ModelParams Lw'!D$35&lt;0,0,26.83*LN($AJ51)-11.791-'ModelParams Lw'!D$35)</f>
        <v>#DIV/0!</v>
      </c>
      <c r="AV51" s="26" t="e">
        <f>IF(26.83*LN($AJ51)-11.791-'ModelParams Lw'!E$35&lt;0,0,26.83*LN($AJ51)-11.791-'ModelParams Lw'!E$35)</f>
        <v>#DIV/0!</v>
      </c>
      <c r="AW51" s="26" t="e">
        <f>IF(26.83*LN($AJ51)-11.791-'ModelParams Lw'!F$35&lt;0,0,26.83*LN($AJ51)-11.791-'ModelParams Lw'!F$35)</f>
        <v>#DIV/0!</v>
      </c>
      <c r="AX51" s="26" t="e">
        <f>IF(26.83*LN($AJ51)-11.791-'ModelParams Lw'!G$35&lt;0,0,26.83*LN($AJ51)-11.791-'ModelParams Lw'!G$35)</f>
        <v>#DIV/0!</v>
      </c>
      <c r="AY51" s="26" t="e">
        <f>IF(26.83*LN($AJ51)-11.791-'ModelParams Lw'!H$35&lt;0,0,26.83*LN($AJ51)-11.791-'ModelParams Lw'!H$35)</f>
        <v>#DIV/0!</v>
      </c>
      <c r="AZ51" s="26" t="e">
        <f>IF(26.83*LN($AJ51)-11.791-'ModelParams Lw'!I$35&lt;0,0,26.83*LN($AJ51)-11.791-'ModelParams Lw'!I$35)</f>
        <v>#DIV/0!</v>
      </c>
      <c r="BA51" s="26" t="e">
        <f t="shared" si="9"/>
        <v>#DIV/0!</v>
      </c>
      <c r="BB51" s="26" t="e">
        <f t="shared" si="10"/>
        <v>#DIV/0!</v>
      </c>
      <c r="BC51" s="26" t="e">
        <f t="shared" si="11"/>
        <v>#DIV/0!</v>
      </c>
      <c r="BD51" s="26" t="e">
        <f t="shared" si="12"/>
        <v>#DIV/0!</v>
      </c>
      <c r="BE51" s="26" t="e">
        <f t="shared" si="13"/>
        <v>#DIV/0!</v>
      </c>
      <c r="BF51" s="26" t="e">
        <f t="shared" si="14"/>
        <v>#DIV/0!</v>
      </c>
      <c r="BG51" s="26" t="e">
        <f t="shared" si="15"/>
        <v>#DIV/0!</v>
      </c>
      <c r="BH51" s="26" t="e">
        <f t="shared" si="16"/>
        <v>#DIV/0!</v>
      </c>
      <c r="BI51" s="26" t="e">
        <f>10*LOG10(IF(BA51="",0,POWER(10,((BA51+'ModelParams Lw'!$O$4)/10))) +IF(BB51="",0,POWER(10,((BB51+'ModelParams Lw'!$P$4)/10))) +IF(BC51="",0,POWER(10,((BC51+'ModelParams Lw'!$Q$4)/10))) +IF(BD51="",0,POWER(10,((BD51+'ModelParams Lw'!$R$4)/10))) +IF(BE51="",0,POWER(10,((BE51+'ModelParams Lw'!$S$4)/10))) +IF(BF51="",0,POWER(10,((BF51+'ModelParams Lw'!$T$4)/10))) +IF(BG51="",0,POWER(10,((BG51+'ModelParams Lw'!$U$4)/10)))+IF(BH51="",0,POWER(10,((BH51+'ModelParams Lw'!$V$4)/10))))</f>
        <v>#DIV/0!</v>
      </c>
      <c r="BJ51" s="26" t="e">
        <f t="shared" si="32"/>
        <v>#DIV/0!</v>
      </c>
      <c r="BK51" s="26" t="e">
        <f>(BA51-'ModelParams Lw'!O$10)/'ModelParams Lw'!O$11</f>
        <v>#DIV/0!</v>
      </c>
      <c r="BL51" s="26" t="e">
        <f>(BB51-'ModelParams Lw'!P$10)/'ModelParams Lw'!P$11</f>
        <v>#DIV/0!</v>
      </c>
      <c r="BM51" s="26" t="e">
        <f>(BC51-'ModelParams Lw'!Q$10)/'ModelParams Lw'!Q$11</f>
        <v>#DIV/0!</v>
      </c>
      <c r="BN51" s="26" t="e">
        <f>(BD51-'ModelParams Lw'!R$10)/'ModelParams Lw'!R$11</f>
        <v>#DIV/0!</v>
      </c>
      <c r="BO51" s="26" t="e">
        <f>(BE51-'ModelParams Lw'!S$10)/'ModelParams Lw'!S$11</f>
        <v>#DIV/0!</v>
      </c>
      <c r="BP51" s="26" t="e">
        <f>(BF51-'ModelParams Lw'!T$10)/'ModelParams Lw'!T$11</f>
        <v>#DIV/0!</v>
      </c>
      <c r="BQ51" s="26" t="e">
        <f>(BG51-'ModelParams Lw'!U$10)/'ModelParams Lw'!U$11</f>
        <v>#DIV/0!</v>
      </c>
      <c r="BR51" s="26" t="e">
        <f>(BH51-'ModelParams Lw'!V$10)/'ModelParams Lw'!V$11</f>
        <v>#DIV/0!</v>
      </c>
      <c r="BS51" s="23" t="e">
        <f>IF(Calcul!$E53="SW",DEGREES(ACOS(1-(1/'ModelParams Lw'!C$25*SQRT(0.5*1.2/'Sound Power'!$C51)*('Sound Power'!$B51/3600)/('Sound Power'!$D51)/('Sound Power'!$F51)))),DEGREES(ACOS(1-(1/'ModelParams Lw'!C$29*SQRT(0.5*1.2/'Sound Power'!$C51)*('Sound Power'!$B51/3600)/('Sound Power'!$D51)/('Sound Power'!$F51)))))</f>
        <v>#DIV/0!</v>
      </c>
      <c r="BT51" s="23" t="e">
        <f>IF(Calcul!$E53="SW",DEGREES(ACOS(1-(1/'ModelParams Lw'!D$25*SQRT(0.5*1.2/'Sound Power'!$C51)*('Sound Power'!$B51/3600)/('Sound Power'!$D51)/('Sound Power'!$F51)))),DEGREES(ACOS(1-(1/'ModelParams Lw'!D$29*SQRT(0.5*1.2/'Sound Power'!$C51)*('Sound Power'!$B51/3600)/('Sound Power'!$D51)/('Sound Power'!$F51)))))</f>
        <v>#DIV/0!</v>
      </c>
      <c r="BU51" s="23" t="e">
        <f>IF(Calcul!$E53="SW",DEGREES(ACOS(1-(1/'ModelParams Lw'!E$25*SQRT(0.5*1.2/'Sound Power'!$C51)*('Sound Power'!$B51/3600)/('Sound Power'!$D51)/('Sound Power'!$F51)))),DEGREES(ACOS(1-(1/'ModelParams Lw'!E$29*SQRT(0.5*1.2/'Sound Power'!$C51)*('Sound Power'!$B51/3600)/('Sound Power'!$D51)/('Sound Power'!$F51)))))</f>
        <v>#DIV/0!</v>
      </c>
      <c r="BV51" s="23" t="e">
        <f>IF(Calcul!$E53="SW",DEGREES(ACOS(1-(1/'ModelParams Lw'!F$25*SQRT(0.5*1.2/'Sound Power'!$C51)*('Sound Power'!$B51/3600)/('Sound Power'!$D51)/('Sound Power'!$F51)))),DEGREES(ACOS(1-(1/'ModelParams Lw'!F$29*SQRT(0.5*1.2/'Sound Power'!$C51)*('Sound Power'!$B51/3600)/('Sound Power'!$D51)/('Sound Power'!$F51)))))</f>
        <v>#DIV/0!</v>
      </c>
      <c r="BW51" s="23" t="e">
        <f>IF(Calcul!$E53="SW",DEGREES(ACOS(1-(1/'ModelParams Lw'!G$25*SQRT(0.5*1.2/'Sound Power'!$C51)*('Sound Power'!$B51/3600)/('Sound Power'!$D51)/('Sound Power'!$F51)))),DEGREES(ACOS(1-(1/'ModelParams Lw'!G$29*SQRT(0.5*1.2/'Sound Power'!$C51)*('Sound Power'!$B51/3600)/('Sound Power'!$D51)/('Sound Power'!$F51)))))</f>
        <v>#DIV/0!</v>
      </c>
      <c r="BX51" s="23" t="e">
        <f>IF(Calcul!$E53="SW",DEGREES(ACOS(1-(1/'ModelParams Lw'!H$25*SQRT(0.5*1.2/'Sound Power'!$C51)*('Sound Power'!$B51/3600)/('Sound Power'!$D51)/('Sound Power'!$F51)))),DEGREES(ACOS(1-(1/'ModelParams Lw'!H$29*SQRT(0.5*1.2/'Sound Power'!$C51)*('Sound Power'!$B51/3600)/('Sound Power'!$D51)/('Sound Power'!$F51)))))</f>
        <v>#DIV/0!</v>
      </c>
      <c r="BY51" s="23" t="e">
        <f>IF(Calcul!$E53="SW",DEGREES(ACOS(1-(1/'ModelParams Lw'!I$25*SQRT(0.5*1.2/'Sound Power'!$C51)*('Sound Power'!$B51/3600)/('Sound Power'!$D51)/('Sound Power'!$F51)))),DEGREES(ACOS(1-(1/'ModelParams Lw'!I$29*SQRT(0.5*1.2/'Sound Power'!$C51)*('Sound Power'!$B51/3600)/('Sound Power'!$D51)/('Sound Power'!$F51)))))</f>
        <v>#DIV/0!</v>
      </c>
      <c r="BZ51" s="23" t="e">
        <f>IF(Calcul!$E53="SW",DEGREES(ACOS(1-(1/'ModelParams Lw'!J$25*SQRT(0.5*1.2/'Sound Power'!$C51)*('Sound Power'!$B51/3600)/('Sound Power'!$D51)/('Sound Power'!$F51)))),DEGREES(ACOS(1-(1/'ModelParams Lw'!J$29*SQRT(0.5*1.2/'Sound Power'!$C51)*('Sound Power'!$B51/3600)/('Sound Power'!$D51)/('Sound Power'!$F51)))))</f>
        <v>#DIV/0!</v>
      </c>
      <c r="CA51" s="26" t="e">
        <f>IF(Calcul!$E53="SW",'ModelParams Lw'!C$22+'ModelParams Lw'!C$23*LOG('Sound Power'!$D51/'Sound Power'!$E51)+'ModelParams Lw'!C$24*LN('Sound Power'!BS51),IF('ModelParams Lw'!C$26+'ModelParams Lw'!C$27*LOG('Sound Power'!$D51/'Sound Power'!$E51)+'ModelParams Lw'!C$28*LN('Sound Power'!BS51)&lt;'ModelParams Lw'!C$22+'ModelParams Lw'!C$23*LOG('Sound Power'!$D51/'Sound Power'!$E51)+'ModelParams Lw'!C$24*LN('Sound Power'!BS51),'ModelParams Lw'!C$22+'ModelParams Lw'!C$23*LOG('Sound Power'!$D51/'Sound Power'!$E51)+'ModelParams Lw'!C$24*LN('Sound Power'!BS51),'ModelParams Lw'!C$26+'ModelParams Lw'!C$27*LOG('Sound Power'!$D51/'Sound Power'!$E51)+'ModelParams Lw'!C$28*LN('Sound Power'!BS51)))</f>
        <v>#DIV/0!</v>
      </c>
      <c r="CB51" s="26" t="e">
        <f>IF(Calcul!$E53="SW",'ModelParams Lw'!D$22+'ModelParams Lw'!D$23*LOG('Sound Power'!$D51/'Sound Power'!$E51)+'ModelParams Lw'!D$24*LN('Sound Power'!BT51),IF('ModelParams Lw'!D$26+'ModelParams Lw'!D$27*LOG('Sound Power'!$D51/'Sound Power'!$E51)+'ModelParams Lw'!D$28*LN('Sound Power'!BT51)&lt;'ModelParams Lw'!D$22+'ModelParams Lw'!D$23*LOG('Sound Power'!$D51/'Sound Power'!$E51)+'ModelParams Lw'!D$24*LN('Sound Power'!BT51),'ModelParams Lw'!D$22+'ModelParams Lw'!D$23*LOG('Sound Power'!$D51/'Sound Power'!$E51)+'ModelParams Lw'!D$24*LN('Sound Power'!BT51),'ModelParams Lw'!D$26+'ModelParams Lw'!D$27*LOG('Sound Power'!$D51/'Sound Power'!$E51)+'ModelParams Lw'!D$28*LN('Sound Power'!BT51)))</f>
        <v>#DIV/0!</v>
      </c>
      <c r="CC51" s="26" t="e">
        <f>IF(Calcul!$E53="SW",'ModelParams Lw'!E$22+'ModelParams Lw'!E$23*LOG('Sound Power'!$D51/'Sound Power'!$E51)+'ModelParams Lw'!E$24*LN('Sound Power'!BU51),IF('ModelParams Lw'!E$26+'ModelParams Lw'!E$27*LOG('Sound Power'!$D51/'Sound Power'!$E51)+'ModelParams Lw'!E$28*LN('Sound Power'!BU51)&lt;'ModelParams Lw'!E$22+'ModelParams Lw'!E$23*LOG('Sound Power'!$D51/'Sound Power'!$E51)+'ModelParams Lw'!E$24*LN('Sound Power'!BU51),'ModelParams Lw'!E$22+'ModelParams Lw'!E$23*LOG('Sound Power'!$D51/'Sound Power'!$E51)+'ModelParams Lw'!E$24*LN('Sound Power'!BU51),'ModelParams Lw'!E$26+'ModelParams Lw'!E$27*LOG('Sound Power'!$D51/'Sound Power'!$E51)+'ModelParams Lw'!E$28*LN('Sound Power'!BU51)))</f>
        <v>#DIV/0!</v>
      </c>
      <c r="CD51" s="26" t="e">
        <f>IF(Calcul!$E53="SW",'ModelParams Lw'!F$22+'ModelParams Lw'!F$23*LOG('Sound Power'!$D51/'Sound Power'!$E51)+'ModelParams Lw'!F$24*LN('Sound Power'!BV51),IF('ModelParams Lw'!F$26+'ModelParams Lw'!F$27*LOG('Sound Power'!$D51/'Sound Power'!$E51)+'ModelParams Lw'!F$28*LN('Sound Power'!BV51)&lt;'ModelParams Lw'!F$22+'ModelParams Lw'!F$23*LOG('Sound Power'!$D51/'Sound Power'!$E51)+'ModelParams Lw'!F$24*LN('Sound Power'!BV51),'ModelParams Lw'!F$22+'ModelParams Lw'!F$23*LOG('Sound Power'!$D51/'Sound Power'!$E51)+'ModelParams Lw'!F$24*LN('Sound Power'!BV51),'ModelParams Lw'!F$26+'ModelParams Lw'!F$27*LOG('Sound Power'!$D51/'Sound Power'!$E51)+'ModelParams Lw'!F$28*LN('Sound Power'!BV51)))</f>
        <v>#DIV/0!</v>
      </c>
      <c r="CE51" s="26" t="e">
        <f>IF(Calcul!$E53="SW",'ModelParams Lw'!G$22+'ModelParams Lw'!G$23*LOG('Sound Power'!$D51/'Sound Power'!$E51)+'ModelParams Lw'!G$24*LN('Sound Power'!BW51),IF('ModelParams Lw'!G$26+'ModelParams Lw'!G$27*LOG('Sound Power'!$D51/'Sound Power'!$E51)+'ModelParams Lw'!G$28*LN('Sound Power'!BW51)&lt;'ModelParams Lw'!G$22+'ModelParams Lw'!G$23*LOG('Sound Power'!$D51/'Sound Power'!$E51)+'ModelParams Lw'!G$24*LN('Sound Power'!BW51),'ModelParams Lw'!G$22+'ModelParams Lw'!G$23*LOG('Sound Power'!$D51/'Sound Power'!$E51)+'ModelParams Lw'!G$24*LN('Sound Power'!BW51),'ModelParams Lw'!G$26+'ModelParams Lw'!G$27*LOG('Sound Power'!$D51/'Sound Power'!$E51)+'ModelParams Lw'!G$28*LN('Sound Power'!BW51)))</f>
        <v>#DIV/0!</v>
      </c>
      <c r="CF51" s="26" t="e">
        <f>IF(Calcul!$E53="SW",'ModelParams Lw'!H$22+'ModelParams Lw'!H$23*LOG('Sound Power'!$D51/'Sound Power'!$E51)+'ModelParams Lw'!H$24*LN('Sound Power'!BX51),IF('ModelParams Lw'!H$26+'ModelParams Lw'!H$27*LOG('Sound Power'!$D51/'Sound Power'!$E51)+'ModelParams Lw'!H$28*LN('Sound Power'!BX51)&lt;'ModelParams Lw'!H$22+'ModelParams Lw'!H$23*LOG('Sound Power'!$D51/'Sound Power'!$E51)+'ModelParams Lw'!H$24*LN('Sound Power'!BX51),'ModelParams Lw'!H$22+'ModelParams Lw'!H$23*LOG('Sound Power'!$D51/'Sound Power'!$E51)+'ModelParams Lw'!H$24*LN('Sound Power'!BX51),'ModelParams Lw'!H$26+'ModelParams Lw'!H$27*LOG('Sound Power'!$D51/'Sound Power'!$E51)+'ModelParams Lw'!H$28*LN('Sound Power'!BX51)))</f>
        <v>#DIV/0!</v>
      </c>
      <c r="CG51" s="26" t="e">
        <f>IF(Calcul!$E53="SW",'ModelParams Lw'!I$22+'ModelParams Lw'!I$23*LOG('Sound Power'!$D51/'Sound Power'!$E51)+'ModelParams Lw'!I$24*LN('Sound Power'!BY51),IF('ModelParams Lw'!I$26+'ModelParams Lw'!I$27*LOG('Sound Power'!$D51/'Sound Power'!$E51)+'ModelParams Lw'!I$28*LN('Sound Power'!BY51)&lt;'ModelParams Lw'!I$22+'ModelParams Lw'!I$23*LOG('Sound Power'!$D51/'Sound Power'!$E51)+'ModelParams Lw'!I$24*LN('Sound Power'!BY51),'ModelParams Lw'!I$22+'ModelParams Lw'!I$23*LOG('Sound Power'!$D51/'Sound Power'!$E51)+'ModelParams Lw'!I$24*LN('Sound Power'!BY51),'ModelParams Lw'!I$26+'ModelParams Lw'!I$27*LOG('Sound Power'!$D51/'Sound Power'!$E51)+'ModelParams Lw'!I$28*LN('Sound Power'!BY51)))</f>
        <v>#DIV/0!</v>
      </c>
      <c r="CH51" s="26" t="e">
        <f>IF(Calcul!$E53="SW",'ModelParams Lw'!J$22+'ModelParams Lw'!J$23*LOG('Sound Power'!$D51/'Sound Power'!$E51)+'ModelParams Lw'!J$24*LN('Sound Power'!BZ51),IF('ModelParams Lw'!J$26+'ModelParams Lw'!J$27*LOG('Sound Power'!$D51/'Sound Power'!$E51)+'ModelParams Lw'!J$28*LN('Sound Power'!BZ51)&lt;'ModelParams Lw'!J$22+'ModelParams Lw'!J$23*LOG('Sound Power'!$D51/'Sound Power'!$E51)+'ModelParams Lw'!J$24*LN('Sound Power'!BZ51),'ModelParams Lw'!J$22+'ModelParams Lw'!J$23*LOG('Sound Power'!$D51/'Sound Power'!$E51)+'ModelParams Lw'!J$24*LN('Sound Power'!BZ51),'ModelParams Lw'!J$26+'ModelParams Lw'!J$27*LOG('Sound Power'!$D51/'Sound Power'!$E51)+'ModelParams Lw'!J$28*LN('Sound Power'!BZ51)))</f>
        <v>#DIV/0!</v>
      </c>
      <c r="CI51" s="26" t="e">
        <f t="shared" si="33"/>
        <v>#DIV/0!</v>
      </c>
      <c r="CJ51" s="26" t="e">
        <f t="shared" si="34"/>
        <v>#DIV/0!</v>
      </c>
      <c r="CK51" s="26" t="e">
        <f t="shared" si="35"/>
        <v>#DIV/0!</v>
      </c>
      <c r="CL51" s="26" t="e">
        <f t="shared" si="36"/>
        <v>#DIV/0!</v>
      </c>
      <c r="CM51" s="26" t="e">
        <f t="shared" si="37"/>
        <v>#DIV/0!</v>
      </c>
      <c r="CN51" s="26" t="e">
        <f t="shared" si="38"/>
        <v>#DIV/0!</v>
      </c>
      <c r="CO51" s="26" t="e">
        <f t="shared" si="39"/>
        <v>#DIV/0!</v>
      </c>
      <c r="CP51" s="26" t="e">
        <f t="shared" si="40"/>
        <v>#DIV/0!</v>
      </c>
      <c r="CQ51" s="26" t="e">
        <f>10*LOG10(IF(CI51="",0,POWER(10,((CI51+'ModelParams Lw'!$O$4)/10))) +IF(CJ51="",0,POWER(10,((CJ51+'ModelParams Lw'!$P$4)/10))) +IF(CK51="",0,POWER(10,((CK51+'ModelParams Lw'!$Q$4)/10))) +IF(CL51="",0,POWER(10,((CL51+'ModelParams Lw'!$R$4)/10))) +IF(CM51="",0,POWER(10,((CM51+'ModelParams Lw'!$S$4)/10))) +IF(CN51="",0,POWER(10,((CN51+'ModelParams Lw'!$T$4)/10))) +IF(CO51="",0,POWER(10,((CO51+'ModelParams Lw'!$U$4)/10)))+IF(CP51="",0,POWER(10,((CP51+'ModelParams Lw'!$V$4)/10))))</f>
        <v>#DIV/0!</v>
      </c>
      <c r="CR51" s="26" t="e">
        <f t="shared" si="41"/>
        <v>#DIV/0!</v>
      </c>
      <c r="CS51" s="26" t="e">
        <f>(CI51-'ModelParams Lw'!$O$10)/'ModelParams Lw'!$O$11</f>
        <v>#DIV/0!</v>
      </c>
      <c r="CT51" s="26" t="e">
        <f>(CJ51-'ModelParams Lw'!$P$10)/'ModelParams Lw'!$P$11</f>
        <v>#DIV/0!</v>
      </c>
      <c r="CU51" s="26" t="e">
        <f>(CK51-'ModelParams Lw'!$Q$10)/'ModelParams Lw'!$Q$11</f>
        <v>#DIV/0!</v>
      </c>
      <c r="CV51" s="26" t="e">
        <f>(CL51-'ModelParams Lw'!$R$10)/'ModelParams Lw'!$R$11</f>
        <v>#DIV/0!</v>
      </c>
      <c r="CW51" s="26" t="e">
        <f>(CM51-'ModelParams Lw'!$S$10)/'ModelParams Lw'!$S$11</f>
        <v>#DIV/0!</v>
      </c>
      <c r="CX51" s="26" t="e">
        <f>(CN51-'ModelParams Lw'!$T$10)/'ModelParams Lw'!$T$11</f>
        <v>#DIV/0!</v>
      </c>
      <c r="CY51" s="26" t="e">
        <f>(CO51-'ModelParams Lw'!$U$10)/'ModelParams Lw'!$U$11</f>
        <v>#DIV/0!</v>
      </c>
      <c r="CZ51" s="26" t="e">
        <f>(CP51-'ModelParams Lw'!$V$10)/'ModelParams Lw'!$V$11</f>
        <v>#DIV/0!</v>
      </c>
    </row>
    <row r="52" spans="1:104" x14ac:dyDescent="0.2">
      <c r="A52" s="13">
        <f>Calcul!A54</f>
        <v>0</v>
      </c>
      <c r="B52" s="13">
        <f t="shared" si="2"/>
        <v>0</v>
      </c>
      <c r="C52" s="13">
        <f>Calcul!B54</f>
        <v>0</v>
      </c>
      <c r="D52" s="13">
        <f>Calcul!C54/1000</f>
        <v>0</v>
      </c>
      <c r="E52" s="13">
        <f>Calcul!D54/1000</f>
        <v>0</v>
      </c>
      <c r="F52" s="13">
        <f t="shared" si="3"/>
        <v>0</v>
      </c>
      <c r="G52" s="23" t="e">
        <f>DEGREES(ACOS(1-(1/'ModelParams Lw'!B$15*SQRT(0.5*1.2/'Sound Power'!$C52)*('Sound Power'!$B52/3600)/('Sound Power'!$D52)/('Sound Power'!$F52))))</f>
        <v>#DIV/0!</v>
      </c>
      <c r="H52" s="23" t="e">
        <f>DEGREES(ACOS(1-(1/'ModelParams Lw'!C$15*SQRT(0.5*1.2/'Sound Power'!$C52)*('Sound Power'!$B52/3600)/('Sound Power'!$D52)/('Sound Power'!$F52))))</f>
        <v>#DIV/0!</v>
      </c>
      <c r="I52" s="23" t="e">
        <f>DEGREES(ACOS(1-(1/'ModelParams Lw'!D$15*SQRT(0.5*1.2/'Sound Power'!$C52)*('Sound Power'!$B52/3600)/('Sound Power'!$D52)/('Sound Power'!$F52))))</f>
        <v>#DIV/0!</v>
      </c>
      <c r="J52" s="23" t="e">
        <f>DEGREES(ACOS(1-(1/'ModelParams Lw'!E$15*SQRT(0.5*1.2/'Sound Power'!$C52)*('Sound Power'!$B52/3600)/('Sound Power'!$D52)/('Sound Power'!$F52))))</f>
        <v>#DIV/0!</v>
      </c>
      <c r="K52" s="23" t="e">
        <f>DEGREES(ACOS(1-(1/'ModelParams Lw'!F$15*SQRT(0.5*1.2/'Sound Power'!$C52)*('Sound Power'!$B52/3600)/('Sound Power'!$D52)/('Sound Power'!$F52))))</f>
        <v>#DIV/0!</v>
      </c>
      <c r="L52" s="23" t="e">
        <f>DEGREES(ACOS(1-(1/'ModelParams Lw'!G$15*SQRT(0.5*1.2/'Sound Power'!$C52)*('Sound Power'!$B52/3600)/('Sound Power'!$D52)/('Sound Power'!$F52))))</f>
        <v>#DIV/0!</v>
      </c>
      <c r="M52" s="23" t="e">
        <f>DEGREES(ACOS(1-(1/'ModelParams Lw'!H$15*SQRT(0.5*1.2/'Sound Power'!$C52)*('Sound Power'!$B52/3600)/('Sound Power'!$D52)/('Sound Power'!$F52))))</f>
        <v>#DIV/0!</v>
      </c>
      <c r="N52" s="23" t="e">
        <f>DEGREES(ACOS(1-(1/'ModelParams Lw'!I$15*SQRT(0.5*1.2/'Sound Power'!$C52)*('Sound Power'!$B52/3600)/('Sound Power'!$D52)/('Sound Power'!$F52))))</f>
        <v>#DIV/0!</v>
      </c>
      <c r="O52" s="26" t="e">
        <f>('ModelParams Lw'!B$4*LN('Sound Power'!G52)/(1+EXP(-('Sound Power'!$D52*1000+'ModelParams Lw'!B$6)/'ModelParams Lw'!B$7))+'ModelParams Lw'!B$5)*LN('Sound Power'!$B52)-('ModelParams Lw'!B$8+'ModelParams Lw'!B$9*$D52+'ModelParams Lw'!B$10*'Sound Power'!$F52^'ModelParams Lw'!B$14+'ModelParams Lw'!B$11*LN('Sound Power'!G52)+'ModelParams Lw'!B$12*'Sound Power'!$D52*'Sound Power'!$F52+'ModelParams Lw'!B$13*'Sound Power'!$D52*LN('Sound Power'!G52))</f>
        <v>#DIV/0!</v>
      </c>
      <c r="P52" s="26" t="e">
        <f>('ModelParams Lw'!C$4*LN('Sound Power'!H52)/(1+EXP(-('Sound Power'!$D52*1000+'ModelParams Lw'!C$6)/'ModelParams Lw'!C$7))+'ModelParams Lw'!C$5)*LN('Sound Power'!$B52)-('ModelParams Lw'!C$8+'ModelParams Lw'!C$9*$D52+'ModelParams Lw'!C$10*'Sound Power'!$F52^'ModelParams Lw'!C$14+'ModelParams Lw'!C$11*LN('Sound Power'!H52)+'ModelParams Lw'!C$12*'Sound Power'!$D52*'Sound Power'!$F52+'ModelParams Lw'!C$13*'Sound Power'!$D52*LN('Sound Power'!H52))</f>
        <v>#DIV/0!</v>
      </c>
      <c r="Q52" s="26" t="e">
        <f>('ModelParams Lw'!D$4*LN('Sound Power'!I52)/(1+EXP(-('Sound Power'!$D52*1000+'ModelParams Lw'!D$6)/'ModelParams Lw'!D$7))+'ModelParams Lw'!D$5)*LN('Sound Power'!$B52)-('ModelParams Lw'!D$8+'ModelParams Lw'!D$9*$D52+'ModelParams Lw'!D$10*'Sound Power'!$F52^'ModelParams Lw'!D$14+'ModelParams Lw'!D$11*LN('Sound Power'!I52)+'ModelParams Lw'!D$12*'Sound Power'!$D52*'Sound Power'!$F52+'ModelParams Lw'!D$13*'Sound Power'!$D52*LN('Sound Power'!I52))</f>
        <v>#DIV/0!</v>
      </c>
      <c r="R52" s="26" t="e">
        <f>('ModelParams Lw'!E$4*LN('Sound Power'!J52)/(1+EXP(-('Sound Power'!$D52*1000+'ModelParams Lw'!E$6)/'ModelParams Lw'!E$7))+'ModelParams Lw'!E$5)*LN('Sound Power'!$B52)-('ModelParams Lw'!E$8+'ModelParams Lw'!E$9*$D52+'ModelParams Lw'!E$10*'Sound Power'!$F52^'ModelParams Lw'!E$14+'ModelParams Lw'!E$11*LN('Sound Power'!J52)+'ModelParams Lw'!E$12*'Sound Power'!$D52*'Sound Power'!$F52+'ModelParams Lw'!E$13*'Sound Power'!$D52*LN('Sound Power'!J52))</f>
        <v>#DIV/0!</v>
      </c>
      <c r="S52" s="26" t="e">
        <f>('ModelParams Lw'!F$4*LN('Sound Power'!K52)/(1+EXP(-('Sound Power'!$D52*1000+'ModelParams Lw'!F$6)/'ModelParams Lw'!F$7))+'ModelParams Lw'!F$5)*LN('Sound Power'!$B52)-('ModelParams Lw'!F$8+'ModelParams Lw'!F$9*$D52+'ModelParams Lw'!F$10*'Sound Power'!$F52^'ModelParams Lw'!F$14+'ModelParams Lw'!F$11*LN('Sound Power'!K52)+'ModelParams Lw'!F$12*'Sound Power'!$D52*'Sound Power'!$F52+'ModelParams Lw'!F$13*'Sound Power'!$D52*LN('Sound Power'!K52))</f>
        <v>#DIV/0!</v>
      </c>
      <c r="T52" s="26" t="e">
        <f>('ModelParams Lw'!G$4*LN('Sound Power'!L52)/(1+EXP(-('Sound Power'!$D52*1000+'ModelParams Lw'!G$6)/'ModelParams Lw'!G$7))+'ModelParams Lw'!G$5)*LN('Sound Power'!$B52)-('ModelParams Lw'!G$8+'ModelParams Lw'!G$9*$D52+'ModelParams Lw'!G$10*'Sound Power'!$F52^'ModelParams Lw'!G$14+'ModelParams Lw'!G$11*LN('Sound Power'!L52)+'ModelParams Lw'!G$12*'Sound Power'!$D52*'Sound Power'!$F52+'ModelParams Lw'!G$13*'Sound Power'!$D52*LN('Sound Power'!L52))</f>
        <v>#DIV/0!</v>
      </c>
      <c r="U52" s="26" t="e">
        <f>('ModelParams Lw'!H$4*LN('Sound Power'!M52)/(1+EXP(-('Sound Power'!$D52*1000+'ModelParams Lw'!H$6)/'ModelParams Lw'!H$7))+'ModelParams Lw'!H$5)*LN('Sound Power'!$B52)-('ModelParams Lw'!H$8+'ModelParams Lw'!H$9*$D52+'ModelParams Lw'!H$10*'Sound Power'!$F52^'ModelParams Lw'!H$14+'ModelParams Lw'!H$11*LN('Sound Power'!M52)+'ModelParams Lw'!H$12*'Sound Power'!$D52*'Sound Power'!$F52+'ModelParams Lw'!H$13*'Sound Power'!$D52*LN('Sound Power'!M52))</f>
        <v>#DIV/0!</v>
      </c>
      <c r="V52" s="26" t="e">
        <f>('ModelParams Lw'!I$4*LN('Sound Power'!N52)/(1+EXP(-('Sound Power'!$D52*1000+'ModelParams Lw'!I$6)/'ModelParams Lw'!I$7))+'ModelParams Lw'!I$5)*LN('Sound Power'!$B52)-('ModelParams Lw'!I$8+'ModelParams Lw'!I$9*$D52+'ModelParams Lw'!I$10*'Sound Power'!$F52^'ModelParams Lw'!I$14+'ModelParams Lw'!I$11*LN('Sound Power'!N52)+'ModelParams Lw'!I$12*'Sound Power'!$D52*'Sound Power'!$F52+'ModelParams Lw'!I$13*'Sound Power'!$D52*LN('Sound Power'!N52))</f>
        <v>#DIV/0!</v>
      </c>
      <c r="W52" s="26" t="e">
        <f>10*LOG10(IF(O52="",0,POWER(10,((O52+'ModelParams Lw'!$O$4)/10))) +IF(P52="",0,POWER(10,((P52+'ModelParams Lw'!$P$4)/10))) +IF(Q52="",0,POWER(10,((Q52+'ModelParams Lw'!$Q$4)/10))) +IF(R52="",0,POWER(10,((R52+'ModelParams Lw'!$R$4)/10))) +IF(S52="",0,POWER(10,((S52+'ModelParams Lw'!$S$4)/10))) +IF(T52="",0,POWER(10,((T52+'ModelParams Lw'!$T$4)/10))) +IF(U52="",0,POWER(10,((U52+'ModelParams Lw'!$U$4)/10)))+IF(V52="",0,POWER(10,((V52+'ModelParams Lw'!$V$4)/10))))</f>
        <v>#DIV/0!</v>
      </c>
      <c r="X52" s="26" t="e">
        <f t="shared" si="27"/>
        <v>#DIV/0!</v>
      </c>
      <c r="Y52" s="26" t="e">
        <f>(O52-'ModelParams Lw'!O$10)/'ModelParams Lw'!O$11</f>
        <v>#DIV/0!</v>
      </c>
      <c r="Z52" s="26" t="e">
        <f>(P52-'ModelParams Lw'!P$10)/'ModelParams Lw'!P$11</f>
        <v>#DIV/0!</v>
      </c>
      <c r="AA52" s="26" t="e">
        <f>(Q52-'ModelParams Lw'!Q$10)/'ModelParams Lw'!Q$11</f>
        <v>#DIV/0!</v>
      </c>
      <c r="AB52" s="26" t="e">
        <f>(R52-'ModelParams Lw'!R$10)/'ModelParams Lw'!R$11</f>
        <v>#DIV/0!</v>
      </c>
      <c r="AC52" s="26" t="e">
        <f>(S52-'ModelParams Lw'!S$10)/'ModelParams Lw'!S$11</f>
        <v>#DIV/0!</v>
      </c>
      <c r="AD52" s="26" t="e">
        <f>(T52-'ModelParams Lw'!T$10)/'ModelParams Lw'!T$11</f>
        <v>#DIV/0!</v>
      </c>
      <c r="AE52" s="26" t="e">
        <f>(U52-'ModelParams Lw'!U$10)/'ModelParams Lw'!U$11</f>
        <v>#DIV/0!</v>
      </c>
      <c r="AF52" s="26" t="e">
        <f>(V52-'ModelParams Lw'!V$10)/'ModelParams Lw'!V$11</f>
        <v>#DIV/0!</v>
      </c>
      <c r="AG52" s="26" t="e">
        <f t="shared" si="28"/>
        <v>#DIV/0!</v>
      </c>
      <c r="AH52" s="26" t="e">
        <f>VLOOKUP(D52*1000,'ModelParams Lw'!$A$38:$D$58,4)</f>
        <v>#N/A</v>
      </c>
      <c r="AI52" s="56" t="e">
        <f>VLOOKUP(D52*1000,'ModelParams Lw'!$A$38:$D$58,2)</f>
        <v>#N/A</v>
      </c>
      <c r="AJ52" s="46" t="e">
        <f t="shared" si="29"/>
        <v>#DIV/0!</v>
      </c>
      <c r="AK52" s="26" t="e">
        <f t="shared" si="30"/>
        <v>#VALUE!</v>
      </c>
      <c r="AL52" s="26" t="e">
        <f>IF($AI52=100,'ModelParams Lw'!R$35*'Sound Power'!$AH52^2+'ModelParams Lw'!R$36*'Sound Power'!$AH52+'ModelParams Lw'!R$37,IF($AI52=150,'ModelParams Lw'!R$38*'Sound Power'!$AH52^2+'ModelParams Lw'!R$39*'Sound Power'!$AH52+'ModelParams Lw'!R$40,'ModelParams Lw'!R$41*'Sound Power'!$AH52^2+'ModelParams Lw'!R$42*'Sound Power'!$AH52+'ModelParams Lw'!R$43))</f>
        <v>#N/A</v>
      </c>
      <c r="AM52" s="26" t="e">
        <f>IF($AI52=100,'ModelParams Lw'!S$35*'Sound Power'!$AH52^2+'ModelParams Lw'!S$36*'Sound Power'!$AH52+'ModelParams Lw'!S$37,IF($AI52=150,'ModelParams Lw'!S$38*'Sound Power'!$AH52^2+'ModelParams Lw'!S$39*'Sound Power'!$AH52+'ModelParams Lw'!S$40,'ModelParams Lw'!S$41*'Sound Power'!$AH52^2+'ModelParams Lw'!S$42*'Sound Power'!$AH52+'ModelParams Lw'!S$43))</f>
        <v>#N/A</v>
      </c>
      <c r="AN52" s="26" t="e">
        <f>IF($AI52=100,'ModelParams Lw'!T$35*'Sound Power'!$AH52^2+'ModelParams Lw'!T$36*'Sound Power'!$AH52+'ModelParams Lw'!T$37,IF($AI52=150,'ModelParams Lw'!T$38*'Sound Power'!$AH52^2+'ModelParams Lw'!T$39*'Sound Power'!$AH52+'ModelParams Lw'!T$40,'ModelParams Lw'!T$41*'Sound Power'!$AH52^2+'ModelParams Lw'!T$42*'Sound Power'!$AH52+'ModelParams Lw'!T$43))</f>
        <v>#N/A</v>
      </c>
      <c r="AO52" s="26" t="e">
        <f>IF($AI52=100,'ModelParams Lw'!U$35*'Sound Power'!$AH52^2+'ModelParams Lw'!U$36*'Sound Power'!$AH52+'ModelParams Lw'!U$37,IF($AI52=150,'ModelParams Lw'!U$38*'Sound Power'!$AH52^2+'ModelParams Lw'!U$39*'Sound Power'!$AH52+'ModelParams Lw'!U$40,'ModelParams Lw'!U$41*'Sound Power'!$AH52^2+'ModelParams Lw'!U$42*'Sound Power'!$AH52+'ModelParams Lw'!U$43))</f>
        <v>#N/A</v>
      </c>
      <c r="AP52" s="26" t="e">
        <f>IF($AI52=100,'ModelParams Lw'!V$35*'Sound Power'!$AH52^2+'ModelParams Lw'!V$36*'Sound Power'!$AH52+'ModelParams Lw'!V$37,IF($AI52=150,'ModelParams Lw'!V$38*'Sound Power'!$AH52^2+'ModelParams Lw'!V$39*'Sound Power'!$AH52+'ModelParams Lw'!V$40,'ModelParams Lw'!V$41*'Sound Power'!$AH52^2+'ModelParams Lw'!V$42*'Sound Power'!$AH52+'ModelParams Lw'!V$43))</f>
        <v>#N/A</v>
      </c>
      <c r="AQ52" s="26" t="e">
        <f>IF($AI52=100,'ModelParams Lw'!W$35*'Sound Power'!$AH52^2+'ModelParams Lw'!W$36*'Sound Power'!$AH52+'ModelParams Lw'!W$37,IF($AI52=150,'ModelParams Lw'!W$38*'Sound Power'!$AH52^2+'ModelParams Lw'!W$39*'Sound Power'!$AH52+'ModelParams Lw'!W$40,'ModelParams Lw'!W$41*'Sound Power'!$AH52^2+'ModelParams Lw'!W$42*'Sound Power'!$AH52+'ModelParams Lw'!W$43))</f>
        <v>#N/A</v>
      </c>
      <c r="AR52" s="26" t="e">
        <f t="shared" si="31"/>
        <v>#VALUE!</v>
      </c>
      <c r="AS52" s="26" t="e">
        <f>IF(26.83*LN($AJ52)-11.791-'ModelParams Lw'!B$35&lt;0,0,26.83*LN($AJ52)-11.791-'ModelParams Lw'!B$35)</f>
        <v>#DIV/0!</v>
      </c>
      <c r="AT52" s="26" t="e">
        <f>IF(26.83*LN($AJ52)-11.791-'ModelParams Lw'!C$35&lt;0,0,26.83*LN($AJ52)-11.791-'ModelParams Lw'!C$35)</f>
        <v>#DIV/0!</v>
      </c>
      <c r="AU52" s="26" t="e">
        <f>IF(26.83*LN($AJ52)-11.791-'ModelParams Lw'!D$35&lt;0,0,26.83*LN($AJ52)-11.791-'ModelParams Lw'!D$35)</f>
        <v>#DIV/0!</v>
      </c>
      <c r="AV52" s="26" t="e">
        <f>IF(26.83*LN($AJ52)-11.791-'ModelParams Lw'!E$35&lt;0,0,26.83*LN($AJ52)-11.791-'ModelParams Lw'!E$35)</f>
        <v>#DIV/0!</v>
      </c>
      <c r="AW52" s="26" t="e">
        <f>IF(26.83*LN($AJ52)-11.791-'ModelParams Lw'!F$35&lt;0,0,26.83*LN($AJ52)-11.791-'ModelParams Lw'!F$35)</f>
        <v>#DIV/0!</v>
      </c>
      <c r="AX52" s="26" t="e">
        <f>IF(26.83*LN($AJ52)-11.791-'ModelParams Lw'!G$35&lt;0,0,26.83*LN($AJ52)-11.791-'ModelParams Lw'!G$35)</f>
        <v>#DIV/0!</v>
      </c>
      <c r="AY52" s="26" t="e">
        <f>IF(26.83*LN($AJ52)-11.791-'ModelParams Lw'!H$35&lt;0,0,26.83*LN($AJ52)-11.791-'ModelParams Lw'!H$35)</f>
        <v>#DIV/0!</v>
      </c>
      <c r="AZ52" s="26" t="e">
        <f>IF(26.83*LN($AJ52)-11.791-'ModelParams Lw'!I$35&lt;0,0,26.83*LN($AJ52)-11.791-'ModelParams Lw'!I$35)</f>
        <v>#DIV/0!</v>
      </c>
      <c r="BA52" s="26" t="e">
        <f t="shared" si="9"/>
        <v>#DIV/0!</v>
      </c>
      <c r="BB52" s="26" t="e">
        <f t="shared" si="10"/>
        <v>#DIV/0!</v>
      </c>
      <c r="BC52" s="26" t="e">
        <f t="shared" si="11"/>
        <v>#DIV/0!</v>
      </c>
      <c r="BD52" s="26" t="e">
        <f t="shared" si="12"/>
        <v>#DIV/0!</v>
      </c>
      <c r="BE52" s="26" t="e">
        <f t="shared" si="13"/>
        <v>#DIV/0!</v>
      </c>
      <c r="BF52" s="26" t="e">
        <f t="shared" si="14"/>
        <v>#DIV/0!</v>
      </c>
      <c r="BG52" s="26" t="e">
        <f t="shared" si="15"/>
        <v>#DIV/0!</v>
      </c>
      <c r="BH52" s="26" t="e">
        <f t="shared" si="16"/>
        <v>#DIV/0!</v>
      </c>
      <c r="BI52" s="26" t="e">
        <f>10*LOG10(IF(BA52="",0,POWER(10,((BA52+'ModelParams Lw'!$O$4)/10))) +IF(BB52="",0,POWER(10,((BB52+'ModelParams Lw'!$P$4)/10))) +IF(BC52="",0,POWER(10,((BC52+'ModelParams Lw'!$Q$4)/10))) +IF(BD52="",0,POWER(10,((BD52+'ModelParams Lw'!$R$4)/10))) +IF(BE52="",0,POWER(10,((BE52+'ModelParams Lw'!$S$4)/10))) +IF(BF52="",0,POWER(10,((BF52+'ModelParams Lw'!$T$4)/10))) +IF(BG52="",0,POWER(10,((BG52+'ModelParams Lw'!$U$4)/10)))+IF(BH52="",0,POWER(10,((BH52+'ModelParams Lw'!$V$4)/10))))</f>
        <v>#DIV/0!</v>
      </c>
      <c r="BJ52" s="26" t="e">
        <f t="shared" si="32"/>
        <v>#DIV/0!</v>
      </c>
      <c r="BK52" s="26" t="e">
        <f>(BA52-'ModelParams Lw'!O$10)/'ModelParams Lw'!O$11</f>
        <v>#DIV/0!</v>
      </c>
      <c r="BL52" s="26" t="e">
        <f>(BB52-'ModelParams Lw'!P$10)/'ModelParams Lw'!P$11</f>
        <v>#DIV/0!</v>
      </c>
      <c r="BM52" s="26" t="e">
        <f>(BC52-'ModelParams Lw'!Q$10)/'ModelParams Lw'!Q$11</f>
        <v>#DIV/0!</v>
      </c>
      <c r="BN52" s="26" t="e">
        <f>(BD52-'ModelParams Lw'!R$10)/'ModelParams Lw'!R$11</f>
        <v>#DIV/0!</v>
      </c>
      <c r="BO52" s="26" t="e">
        <f>(BE52-'ModelParams Lw'!S$10)/'ModelParams Lw'!S$11</f>
        <v>#DIV/0!</v>
      </c>
      <c r="BP52" s="26" t="e">
        <f>(BF52-'ModelParams Lw'!T$10)/'ModelParams Lw'!T$11</f>
        <v>#DIV/0!</v>
      </c>
      <c r="BQ52" s="26" t="e">
        <f>(BG52-'ModelParams Lw'!U$10)/'ModelParams Lw'!U$11</f>
        <v>#DIV/0!</v>
      </c>
      <c r="BR52" s="26" t="e">
        <f>(BH52-'ModelParams Lw'!V$10)/'ModelParams Lw'!V$11</f>
        <v>#DIV/0!</v>
      </c>
      <c r="BS52" s="23" t="e">
        <f>IF(Calcul!$E54="SW",DEGREES(ACOS(1-(1/'ModelParams Lw'!C$25*SQRT(0.5*1.2/'Sound Power'!$C52)*('Sound Power'!$B52/3600)/('Sound Power'!$D52)/('Sound Power'!$F52)))),DEGREES(ACOS(1-(1/'ModelParams Lw'!C$29*SQRT(0.5*1.2/'Sound Power'!$C52)*('Sound Power'!$B52/3600)/('Sound Power'!$D52)/('Sound Power'!$F52)))))</f>
        <v>#DIV/0!</v>
      </c>
      <c r="BT52" s="23" t="e">
        <f>IF(Calcul!$E54="SW",DEGREES(ACOS(1-(1/'ModelParams Lw'!D$25*SQRT(0.5*1.2/'Sound Power'!$C52)*('Sound Power'!$B52/3600)/('Sound Power'!$D52)/('Sound Power'!$F52)))),DEGREES(ACOS(1-(1/'ModelParams Lw'!D$29*SQRT(0.5*1.2/'Sound Power'!$C52)*('Sound Power'!$B52/3600)/('Sound Power'!$D52)/('Sound Power'!$F52)))))</f>
        <v>#DIV/0!</v>
      </c>
      <c r="BU52" s="23" t="e">
        <f>IF(Calcul!$E54="SW",DEGREES(ACOS(1-(1/'ModelParams Lw'!E$25*SQRT(0.5*1.2/'Sound Power'!$C52)*('Sound Power'!$B52/3600)/('Sound Power'!$D52)/('Sound Power'!$F52)))),DEGREES(ACOS(1-(1/'ModelParams Lw'!E$29*SQRT(0.5*1.2/'Sound Power'!$C52)*('Sound Power'!$B52/3600)/('Sound Power'!$D52)/('Sound Power'!$F52)))))</f>
        <v>#DIV/0!</v>
      </c>
      <c r="BV52" s="23" t="e">
        <f>IF(Calcul!$E54="SW",DEGREES(ACOS(1-(1/'ModelParams Lw'!F$25*SQRT(0.5*1.2/'Sound Power'!$C52)*('Sound Power'!$B52/3600)/('Sound Power'!$D52)/('Sound Power'!$F52)))),DEGREES(ACOS(1-(1/'ModelParams Lw'!F$29*SQRT(0.5*1.2/'Sound Power'!$C52)*('Sound Power'!$B52/3600)/('Sound Power'!$D52)/('Sound Power'!$F52)))))</f>
        <v>#DIV/0!</v>
      </c>
      <c r="BW52" s="23" t="e">
        <f>IF(Calcul!$E54="SW",DEGREES(ACOS(1-(1/'ModelParams Lw'!G$25*SQRT(0.5*1.2/'Sound Power'!$C52)*('Sound Power'!$B52/3600)/('Sound Power'!$D52)/('Sound Power'!$F52)))),DEGREES(ACOS(1-(1/'ModelParams Lw'!G$29*SQRT(0.5*1.2/'Sound Power'!$C52)*('Sound Power'!$B52/3600)/('Sound Power'!$D52)/('Sound Power'!$F52)))))</f>
        <v>#DIV/0!</v>
      </c>
      <c r="BX52" s="23" t="e">
        <f>IF(Calcul!$E54="SW",DEGREES(ACOS(1-(1/'ModelParams Lw'!H$25*SQRT(0.5*1.2/'Sound Power'!$C52)*('Sound Power'!$B52/3600)/('Sound Power'!$D52)/('Sound Power'!$F52)))),DEGREES(ACOS(1-(1/'ModelParams Lw'!H$29*SQRT(0.5*1.2/'Sound Power'!$C52)*('Sound Power'!$B52/3600)/('Sound Power'!$D52)/('Sound Power'!$F52)))))</f>
        <v>#DIV/0!</v>
      </c>
      <c r="BY52" s="23" t="e">
        <f>IF(Calcul!$E54="SW",DEGREES(ACOS(1-(1/'ModelParams Lw'!I$25*SQRT(0.5*1.2/'Sound Power'!$C52)*('Sound Power'!$B52/3600)/('Sound Power'!$D52)/('Sound Power'!$F52)))),DEGREES(ACOS(1-(1/'ModelParams Lw'!I$29*SQRT(0.5*1.2/'Sound Power'!$C52)*('Sound Power'!$B52/3600)/('Sound Power'!$D52)/('Sound Power'!$F52)))))</f>
        <v>#DIV/0!</v>
      </c>
      <c r="BZ52" s="23" t="e">
        <f>IF(Calcul!$E54="SW",DEGREES(ACOS(1-(1/'ModelParams Lw'!J$25*SQRT(0.5*1.2/'Sound Power'!$C52)*('Sound Power'!$B52/3600)/('Sound Power'!$D52)/('Sound Power'!$F52)))),DEGREES(ACOS(1-(1/'ModelParams Lw'!J$29*SQRT(0.5*1.2/'Sound Power'!$C52)*('Sound Power'!$B52/3600)/('Sound Power'!$D52)/('Sound Power'!$F52)))))</f>
        <v>#DIV/0!</v>
      </c>
      <c r="CA52" s="26" t="e">
        <f>IF(Calcul!$E54="SW",'ModelParams Lw'!C$22+'ModelParams Lw'!C$23*LOG('Sound Power'!$D52/'Sound Power'!$E52)+'ModelParams Lw'!C$24*LN('Sound Power'!BS52),IF('ModelParams Lw'!C$26+'ModelParams Lw'!C$27*LOG('Sound Power'!$D52/'Sound Power'!$E52)+'ModelParams Lw'!C$28*LN('Sound Power'!BS52)&lt;'ModelParams Lw'!C$22+'ModelParams Lw'!C$23*LOG('Sound Power'!$D52/'Sound Power'!$E52)+'ModelParams Lw'!C$24*LN('Sound Power'!BS52),'ModelParams Lw'!C$22+'ModelParams Lw'!C$23*LOG('Sound Power'!$D52/'Sound Power'!$E52)+'ModelParams Lw'!C$24*LN('Sound Power'!BS52),'ModelParams Lw'!C$26+'ModelParams Lw'!C$27*LOG('Sound Power'!$D52/'Sound Power'!$E52)+'ModelParams Lw'!C$28*LN('Sound Power'!BS52)))</f>
        <v>#DIV/0!</v>
      </c>
      <c r="CB52" s="26" t="e">
        <f>IF(Calcul!$E54="SW",'ModelParams Lw'!D$22+'ModelParams Lw'!D$23*LOG('Sound Power'!$D52/'Sound Power'!$E52)+'ModelParams Lw'!D$24*LN('Sound Power'!BT52),IF('ModelParams Lw'!D$26+'ModelParams Lw'!D$27*LOG('Sound Power'!$D52/'Sound Power'!$E52)+'ModelParams Lw'!D$28*LN('Sound Power'!BT52)&lt;'ModelParams Lw'!D$22+'ModelParams Lw'!D$23*LOG('Sound Power'!$D52/'Sound Power'!$E52)+'ModelParams Lw'!D$24*LN('Sound Power'!BT52),'ModelParams Lw'!D$22+'ModelParams Lw'!D$23*LOG('Sound Power'!$D52/'Sound Power'!$E52)+'ModelParams Lw'!D$24*LN('Sound Power'!BT52),'ModelParams Lw'!D$26+'ModelParams Lw'!D$27*LOG('Sound Power'!$D52/'Sound Power'!$E52)+'ModelParams Lw'!D$28*LN('Sound Power'!BT52)))</f>
        <v>#DIV/0!</v>
      </c>
      <c r="CC52" s="26" t="e">
        <f>IF(Calcul!$E54="SW",'ModelParams Lw'!E$22+'ModelParams Lw'!E$23*LOG('Sound Power'!$D52/'Sound Power'!$E52)+'ModelParams Lw'!E$24*LN('Sound Power'!BU52),IF('ModelParams Lw'!E$26+'ModelParams Lw'!E$27*LOG('Sound Power'!$D52/'Sound Power'!$E52)+'ModelParams Lw'!E$28*LN('Sound Power'!BU52)&lt;'ModelParams Lw'!E$22+'ModelParams Lw'!E$23*LOG('Sound Power'!$D52/'Sound Power'!$E52)+'ModelParams Lw'!E$24*LN('Sound Power'!BU52),'ModelParams Lw'!E$22+'ModelParams Lw'!E$23*LOG('Sound Power'!$D52/'Sound Power'!$E52)+'ModelParams Lw'!E$24*LN('Sound Power'!BU52),'ModelParams Lw'!E$26+'ModelParams Lw'!E$27*LOG('Sound Power'!$D52/'Sound Power'!$E52)+'ModelParams Lw'!E$28*LN('Sound Power'!BU52)))</f>
        <v>#DIV/0!</v>
      </c>
      <c r="CD52" s="26" t="e">
        <f>IF(Calcul!$E54="SW",'ModelParams Lw'!F$22+'ModelParams Lw'!F$23*LOG('Sound Power'!$D52/'Sound Power'!$E52)+'ModelParams Lw'!F$24*LN('Sound Power'!BV52),IF('ModelParams Lw'!F$26+'ModelParams Lw'!F$27*LOG('Sound Power'!$D52/'Sound Power'!$E52)+'ModelParams Lw'!F$28*LN('Sound Power'!BV52)&lt;'ModelParams Lw'!F$22+'ModelParams Lw'!F$23*LOG('Sound Power'!$D52/'Sound Power'!$E52)+'ModelParams Lw'!F$24*LN('Sound Power'!BV52),'ModelParams Lw'!F$22+'ModelParams Lw'!F$23*LOG('Sound Power'!$D52/'Sound Power'!$E52)+'ModelParams Lw'!F$24*LN('Sound Power'!BV52),'ModelParams Lw'!F$26+'ModelParams Lw'!F$27*LOG('Sound Power'!$D52/'Sound Power'!$E52)+'ModelParams Lw'!F$28*LN('Sound Power'!BV52)))</f>
        <v>#DIV/0!</v>
      </c>
      <c r="CE52" s="26" t="e">
        <f>IF(Calcul!$E54="SW",'ModelParams Lw'!G$22+'ModelParams Lw'!G$23*LOG('Sound Power'!$D52/'Sound Power'!$E52)+'ModelParams Lw'!G$24*LN('Sound Power'!BW52),IF('ModelParams Lw'!G$26+'ModelParams Lw'!G$27*LOG('Sound Power'!$D52/'Sound Power'!$E52)+'ModelParams Lw'!G$28*LN('Sound Power'!BW52)&lt;'ModelParams Lw'!G$22+'ModelParams Lw'!G$23*LOG('Sound Power'!$D52/'Sound Power'!$E52)+'ModelParams Lw'!G$24*LN('Sound Power'!BW52),'ModelParams Lw'!G$22+'ModelParams Lw'!G$23*LOG('Sound Power'!$D52/'Sound Power'!$E52)+'ModelParams Lw'!G$24*LN('Sound Power'!BW52),'ModelParams Lw'!G$26+'ModelParams Lw'!G$27*LOG('Sound Power'!$D52/'Sound Power'!$E52)+'ModelParams Lw'!G$28*LN('Sound Power'!BW52)))</f>
        <v>#DIV/0!</v>
      </c>
      <c r="CF52" s="26" t="e">
        <f>IF(Calcul!$E54="SW",'ModelParams Lw'!H$22+'ModelParams Lw'!H$23*LOG('Sound Power'!$D52/'Sound Power'!$E52)+'ModelParams Lw'!H$24*LN('Sound Power'!BX52),IF('ModelParams Lw'!H$26+'ModelParams Lw'!H$27*LOG('Sound Power'!$D52/'Sound Power'!$E52)+'ModelParams Lw'!H$28*LN('Sound Power'!BX52)&lt;'ModelParams Lw'!H$22+'ModelParams Lw'!H$23*LOG('Sound Power'!$D52/'Sound Power'!$E52)+'ModelParams Lw'!H$24*LN('Sound Power'!BX52),'ModelParams Lw'!H$22+'ModelParams Lw'!H$23*LOG('Sound Power'!$D52/'Sound Power'!$E52)+'ModelParams Lw'!H$24*LN('Sound Power'!BX52),'ModelParams Lw'!H$26+'ModelParams Lw'!H$27*LOG('Sound Power'!$D52/'Sound Power'!$E52)+'ModelParams Lw'!H$28*LN('Sound Power'!BX52)))</f>
        <v>#DIV/0!</v>
      </c>
      <c r="CG52" s="26" t="e">
        <f>IF(Calcul!$E54="SW",'ModelParams Lw'!I$22+'ModelParams Lw'!I$23*LOG('Sound Power'!$D52/'Sound Power'!$E52)+'ModelParams Lw'!I$24*LN('Sound Power'!BY52),IF('ModelParams Lw'!I$26+'ModelParams Lw'!I$27*LOG('Sound Power'!$D52/'Sound Power'!$E52)+'ModelParams Lw'!I$28*LN('Sound Power'!BY52)&lt;'ModelParams Lw'!I$22+'ModelParams Lw'!I$23*LOG('Sound Power'!$D52/'Sound Power'!$E52)+'ModelParams Lw'!I$24*LN('Sound Power'!BY52),'ModelParams Lw'!I$22+'ModelParams Lw'!I$23*LOG('Sound Power'!$D52/'Sound Power'!$E52)+'ModelParams Lw'!I$24*LN('Sound Power'!BY52),'ModelParams Lw'!I$26+'ModelParams Lw'!I$27*LOG('Sound Power'!$D52/'Sound Power'!$E52)+'ModelParams Lw'!I$28*LN('Sound Power'!BY52)))</f>
        <v>#DIV/0!</v>
      </c>
      <c r="CH52" s="26" t="e">
        <f>IF(Calcul!$E54="SW",'ModelParams Lw'!J$22+'ModelParams Lw'!J$23*LOG('Sound Power'!$D52/'Sound Power'!$E52)+'ModelParams Lw'!J$24*LN('Sound Power'!BZ52),IF('ModelParams Lw'!J$26+'ModelParams Lw'!J$27*LOG('Sound Power'!$D52/'Sound Power'!$E52)+'ModelParams Lw'!J$28*LN('Sound Power'!BZ52)&lt;'ModelParams Lw'!J$22+'ModelParams Lw'!J$23*LOG('Sound Power'!$D52/'Sound Power'!$E52)+'ModelParams Lw'!J$24*LN('Sound Power'!BZ52),'ModelParams Lw'!J$22+'ModelParams Lw'!J$23*LOG('Sound Power'!$D52/'Sound Power'!$E52)+'ModelParams Lw'!J$24*LN('Sound Power'!BZ52),'ModelParams Lw'!J$26+'ModelParams Lw'!J$27*LOG('Sound Power'!$D52/'Sound Power'!$E52)+'ModelParams Lw'!J$28*LN('Sound Power'!BZ52)))</f>
        <v>#DIV/0!</v>
      </c>
      <c r="CI52" s="26" t="e">
        <f t="shared" si="33"/>
        <v>#DIV/0!</v>
      </c>
      <c r="CJ52" s="26" t="e">
        <f t="shared" si="34"/>
        <v>#DIV/0!</v>
      </c>
      <c r="CK52" s="26" t="e">
        <f t="shared" si="35"/>
        <v>#DIV/0!</v>
      </c>
      <c r="CL52" s="26" t="e">
        <f t="shared" si="36"/>
        <v>#DIV/0!</v>
      </c>
      <c r="CM52" s="26" t="e">
        <f t="shared" si="37"/>
        <v>#DIV/0!</v>
      </c>
      <c r="CN52" s="26" t="e">
        <f t="shared" si="38"/>
        <v>#DIV/0!</v>
      </c>
      <c r="CO52" s="26" t="e">
        <f t="shared" si="39"/>
        <v>#DIV/0!</v>
      </c>
      <c r="CP52" s="26" t="e">
        <f t="shared" si="40"/>
        <v>#DIV/0!</v>
      </c>
      <c r="CQ52" s="26" t="e">
        <f>10*LOG10(IF(CI52="",0,POWER(10,((CI52+'ModelParams Lw'!$O$4)/10))) +IF(CJ52="",0,POWER(10,((CJ52+'ModelParams Lw'!$P$4)/10))) +IF(CK52="",0,POWER(10,((CK52+'ModelParams Lw'!$Q$4)/10))) +IF(CL52="",0,POWER(10,((CL52+'ModelParams Lw'!$R$4)/10))) +IF(CM52="",0,POWER(10,((CM52+'ModelParams Lw'!$S$4)/10))) +IF(CN52="",0,POWER(10,((CN52+'ModelParams Lw'!$T$4)/10))) +IF(CO52="",0,POWER(10,((CO52+'ModelParams Lw'!$U$4)/10)))+IF(CP52="",0,POWER(10,((CP52+'ModelParams Lw'!$V$4)/10))))</f>
        <v>#DIV/0!</v>
      </c>
      <c r="CR52" s="26" t="e">
        <f t="shared" si="41"/>
        <v>#DIV/0!</v>
      </c>
      <c r="CS52" s="26" t="e">
        <f>(CI52-'ModelParams Lw'!$O$10)/'ModelParams Lw'!$O$11</f>
        <v>#DIV/0!</v>
      </c>
      <c r="CT52" s="26" t="e">
        <f>(CJ52-'ModelParams Lw'!$P$10)/'ModelParams Lw'!$P$11</f>
        <v>#DIV/0!</v>
      </c>
      <c r="CU52" s="26" t="e">
        <f>(CK52-'ModelParams Lw'!$Q$10)/'ModelParams Lw'!$Q$11</f>
        <v>#DIV/0!</v>
      </c>
      <c r="CV52" s="26" t="e">
        <f>(CL52-'ModelParams Lw'!$R$10)/'ModelParams Lw'!$R$11</f>
        <v>#DIV/0!</v>
      </c>
      <c r="CW52" s="26" t="e">
        <f>(CM52-'ModelParams Lw'!$S$10)/'ModelParams Lw'!$S$11</f>
        <v>#DIV/0!</v>
      </c>
      <c r="CX52" s="26" t="e">
        <f>(CN52-'ModelParams Lw'!$T$10)/'ModelParams Lw'!$T$11</f>
        <v>#DIV/0!</v>
      </c>
      <c r="CY52" s="26" t="e">
        <f>(CO52-'ModelParams Lw'!$U$10)/'ModelParams Lw'!$U$11</f>
        <v>#DIV/0!</v>
      </c>
      <c r="CZ52" s="26" t="e">
        <f>(CP52-'ModelParams Lw'!$V$10)/'ModelParams Lw'!$V$11</f>
        <v>#DIV/0!</v>
      </c>
    </row>
    <row r="53" spans="1:104" x14ac:dyDescent="0.2">
      <c r="A53" s="13">
        <f>Calcul!A55</f>
        <v>0</v>
      </c>
      <c r="B53" s="13">
        <f t="shared" si="2"/>
        <v>0</v>
      </c>
      <c r="C53" s="13">
        <f>Calcul!B55</f>
        <v>0</v>
      </c>
      <c r="D53" s="13">
        <f>Calcul!C55/1000</f>
        <v>0</v>
      </c>
      <c r="E53" s="13">
        <f>Calcul!D55/1000</f>
        <v>0</v>
      </c>
      <c r="F53" s="13">
        <f t="shared" si="3"/>
        <v>0</v>
      </c>
      <c r="G53" s="23" t="e">
        <f>DEGREES(ACOS(1-(1/'ModelParams Lw'!B$15*SQRT(0.5*1.2/'Sound Power'!$C53)*('Sound Power'!$B53/3600)/('Sound Power'!$D53)/('Sound Power'!$F53))))</f>
        <v>#DIV/0!</v>
      </c>
      <c r="H53" s="23" t="e">
        <f>DEGREES(ACOS(1-(1/'ModelParams Lw'!C$15*SQRT(0.5*1.2/'Sound Power'!$C53)*('Sound Power'!$B53/3600)/('Sound Power'!$D53)/('Sound Power'!$F53))))</f>
        <v>#DIV/0!</v>
      </c>
      <c r="I53" s="23" t="e">
        <f>DEGREES(ACOS(1-(1/'ModelParams Lw'!D$15*SQRT(0.5*1.2/'Sound Power'!$C53)*('Sound Power'!$B53/3600)/('Sound Power'!$D53)/('Sound Power'!$F53))))</f>
        <v>#DIV/0!</v>
      </c>
      <c r="J53" s="23" t="e">
        <f>DEGREES(ACOS(1-(1/'ModelParams Lw'!E$15*SQRT(0.5*1.2/'Sound Power'!$C53)*('Sound Power'!$B53/3600)/('Sound Power'!$D53)/('Sound Power'!$F53))))</f>
        <v>#DIV/0!</v>
      </c>
      <c r="K53" s="23" t="e">
        <f>DEGREES(ACOS(1-(1/'ModelParams Lw'!F$15*SQRT(0.5*1.2/'Sound Power'!$C53)*('Sound Power'!$B53/3600)/('Sound Power'!$D53)/('Sound Power'!$F53))))</f>
        <v>#DIV/0!</v>
      </c>
      <c r="L53" s="23" t="e">
        <f>DEGREES(ACOS(1-(1/'ModelParams Lw'!G$15*SQRT(0.5*1.2/'Sound Power'!$C53)*('Sound Power'!$B53/3600)/('Sound Power'!$D53)/('Sound Power'!$F53))))</f>
        <v>#DIV/0!</v>
      </c>
      <c r="M53" s="23" t="e">
        <f>DEGREES(ACOS(1-(1/'ModelParams Lw'!H$15*SQRT(0.5*1.2/'Sound Power'!$C53)*('Sound Power'!$B53/3600)/('Sound Power'!$D53)/('Sound Power'!$F53))))</f>
        <v>#DIV/0!</v>
      </c>
      <c r="N53" s="23" t="e">
        <f>DEGREES(ACOS(1-(1/'ModelParams Lw'!I$15*SQRT(0.5*1.2/'Sound Power'!$C53)*('Sound Power'!$B53/3600)/('Sound Power'!$D53)/('Sound Power'!$F53))))</f>
        <v>#DIV/0!</v>
      </c>
      <c r="O53" s="26" t="e">
        <f>('ModelParams Lw'!B$4*LN('Sound Power'!G53)/(1+EXP(-('Sound Power'!$D53*1000+'ModelParams Lw'!B$6)/'ModelParams Lw'!B$7))+'ModelParams Lw'!B$5)*LN('Sound Power'!$B53)-('ModelParams Lw'!B$8+'ModelParams Lw'!B$9*$D53+'ModelParams Lw'!B$10*'Sound Power'!$F53^'ModelParams Lw'!B$14+'ModelParams Lw'!B$11*LN('Sound Power'!G53)+'ModelParams Lw'!B$12*'Sound Power'!$D53*'Sound Power'!$F53+'ModelParams Lw'!B$13*'Sound Power'!$D53*LN('Sound Power'!G53))</f>
        <v>#DIV/0!</v>
      </c>
      <c r="P53" s="26" t="e">
        <f>('ModelParams Lw'!C$4*LN('Sound Power'!H53)/(1+EXP(-('Sound Power'!$D53*1000+'ModelParams Lw'!C$6)/'ModelParams Lw'!C$7))+'ModelParams Lw'!C$5)*LN('Sound Power'!$B53)-('ModelParams Lw'!C$8+'ModelParams Lw'!C$9*$D53+'ModelParams Lw'!C$10*'Sound Power'!$F53^'ModelParams Lw'!C$14+'ModelParams Lw'!C$11*LN('Sound Power'!H53)+'ModelParams Lw'!C$12*'Sound Power'!$D53*'Sound Power'!$F53+'ModelParams Lw'!C$13*'Sound Power'!$D53*LN('Sound Power'!H53))</f>
        <v>#DIV/0!</v>
      </c>
      <c r="Q53" s="26" t="e">
        <f>('ModelParams Lw'!D$4*LN('Sound Power'!I53)/(1+EXP(-('Sound Power'!$D53*1000+'ModelParams Lw'!D$6)/'ModelParams Lw'!D$7))+'ModelParams Lw'!D$5)*LN('Sound Power'!$B53)-('ModelParams Lw'!D$8+'ModelParams Lw'!D$9*$D53+'ModelParams Lw'!D$10*'Sound Power'!$F53^'ModelParams Lw'!D$14+'ModelParams Lw'!D$11*LN('Sound Power'!I53)+'ModelParams Lw'!D$12*'Sound Power'!$D53*'Sound Power'!$F53+'ModelParams Lw'!D$13*'Sound Power'!$D53*LN('Sound Power'!I53))</f>
        <v>#DIV/0!</v>
      </c>
      <c r="R53" s="26" t="e">
        <f>('ModelParams Lw'!E$4*LN('Sound Power'!J53)/(1+EXP(-('Sound Power'!$D53*1000+'ModelParams Lw'!E$6)/'ModelParams Lw'!E$7))+'ModelParams Lw'!E$5)*LN('Sound Power'!$B53)-('ModelParams Lw'!E$8+'ModelParams Lw'!E$9*$D53+'ModelParams Lw'!E$10*'Sound Power'!$F53^'ModelParams Lw'!E$14+'ModelParams Lw'!E$11*LN('Sound Power'!J53)+'ModelParams Lw'!E$12*'Sound Power'!$D53*'Sound Power'!$F53+'ModelParams Lw'!E$13*'Sound Power'!$D53*LN('Sound Power'!J53))</f>
        <v>#DIV/0!</v>
      </c>
      <c r="S53" s="26" t="e">
        <f>('ModelParams Lw'!F$4*LN('Sound Power'!K53)/(1+EXP(-('Sound Power'!$D53*1000+'ModelParams Lw'!F$6)/'ModelParams Lw'!F$7))+'ModelParams Lw'!F$5)*LN('Sound Power'!$B53)-('ModelParams Lw'!F$8+'ModelParams Lw'!F$9*$D53+'ModelParams Lw'!F$10*'Sound Power'!$F53^'ModelParams Lw'!F$14+'ModelParams Lw'!F$11*LN('Sound Power'!K53)+'ModelParams Lw'!F$12*'Sound Power'!$D53*'Sound Power'!$F53+'ModelParams Lw'!F$13*'Sound Power'!$D53*LN('Sound Power'!K53))</f>
        <v>#DIV/0!</v>
      </c>
      <c r="T53" s="26" t="e">
        <f>('ModelParams Lw'!G$4*LN('Sound Power'!L53)/(1+EXP(-('Sound Power'!$D53*1000+'ModelParams Lw'!G$6)/'ModelParams Lw'!G$7))+'ModelParams Lw'!G$5)*LN('Sound Power'!$B53)-('ModelParams Lw'!G$8+'ModelParams Lw'!G$9*$D53+'ModelParams Lw'!G$10*'Sound Power'!$F53^'ModelParams Lw'!G$14+'ModelParams Lw'!G$11*LN('Sound Power'!L53)+'ModelParams Lw'!G$12*'Sound Power'!$D53*'Sound Power'!$F53+'ModelParams Lw'!G$13*'Sound Power'!$D53*LN('Sound Power'!L53))</f>
        <v>#DIV/0!</v>
      </c>
      <c r="U53" s="26" t="e">
        <f>('ModelParams Lw'!H$4*LN('Sound Power'!M53)/(1+EXP(-('Sound Power'!$D53*1000+'ModelParams Lw'!H$6)/'ModelParams Lw'!H$7))+'ModelParams Lw'!H$5)*LN('Sound Power'!$B53)-('ModelParams Lw'!H$8+'ModelParams Lw'!H$9*$D53+'ModelParams Lw'!H$10*'Sound Power'!$F53^'ModelParams Lw'!H$14+'ModelParams Lw'!H$11*LN('Sound Power'!M53)+'ModelParams Lw'!H$12*'Sound Power'!$D53*'Sound Power'!$F53+'ModelParams Lw'!H$13*'Sound Power'!$D53*LN('Sound Power'!M53))</f>
        <v>#DIV/0!</v>
      </c>
      <c r="V53" s="26" t="e">
        <f>('ModelParams Lw'!I$4*LN('Sound Power'!N53)/(1+EXP(-('Sound Power'!$D53*1000+'ModelParams Lw'!I$6)/'ModelParams Lw'!I$7))+'ModelParams Lw'!I$5)*LN('Sound Power'!$B53)-('ModelParams Lw'!I$8+'ModelParams Lw'!I$9*$D53+'ModelParams Lw'!I$10*'Sound Power'!$F53^'ModelParams Lw'!I$14+'ModelParams Lw'!I$11*LN('Sound Power'!N53)+'ModelParams Lw'!I$12*'Sound Power'!$D53*'Sound Power'!$F53+'ModelParams Lw'!I$13*'Sound Power'!$D53*LN('Sound Power'!N53))</f>
        <v>#DIV/0!</v>
      </c>
      <c r="W53" s="26" t="e">
        <f>10*LOG10(IF(O53="",0,POWER(10,((O53+'ModelParams Lw'!$O$4)/10))) +IF(P53="",0,POWER(10,((P53+'ModelParams Lw'!$P$4)/10))) +IF(Q53="",0,POWER(10,((Q53+'ModelParams Lw'!$Q$4)/10))) +IF(R53="",0,POWER(10,((R53+'ModelParams Lw'!$R$4)/10))) +IF(S53="",0,POWER(10,((S53+'ModelParams Lw'!$S$4)/10))) +IF(T53="",0,POWER(10,((T53+'ModelParams Lw'!$T$4)/10))) +IF(U53="",0,POWER(10,((U53+'ModelParams Lw'!$U$4)/10)))+IF(V53="",0,POWER(10,((V53+'ModelParams Lw'!$V$4)/10))))</f>
        <v>#DIV/0!</v>
      </c>
      <c r="X53" s="26" t="e">
        <f t="shared" si="27"/>
        <v>#DIV/0!</v>
      </c>
      <c r="Y53" s="26" t="e">
        <f>(O53-'ModelParams Lw'!O$10)/'ModelParams Lw'!O$11</f>
        <v>#DIV/0!</v>
      </c>
      <c r="Z53" s="26" t="e">
        <f>(P53-'ModelParams Lw'!P$10)/'ModelParams Lw'!P$11</f>
        <v>#DIV/0!</v>
      </c>
      <c r="AA53" s="26" t="e">
        <f>(Q53-'ModelParams Lw'!Q$10)/'ModelParams Lw'!Q$11</f>
        <v>#DIV/0!</v>
      </c>
      <c r="AB53" s="26" t="e">
        <f>(R53-'ModelParams Lw'!R$10)/'ModelParams Lw'!R$11</f>
        <v>#DIV/0!</v>
      </c>
      <c r="AC53" s="26" t="e">
        <f>(S53-'ModelParams Lw'!S$10)/'ModelParams Lw'!S$11</f>
        <v>#DIV/0!</v>
      </c>
      <c r="AD53" s="26" t="e">
        <f>(T53-'ModelParams Lw'!T$10)/'ModelParams Lw'!T$11</f>
        <v>#DIV/0!</v>
      </c>
      <c r="AE53" s="26" t="e">
        <f>(U53-'ModelParams Lw'!U$10)/'ModelParams Lw'!U$11</f>
        <v>#DIV/0!</v>
      </c>
      <c r="AF53" s="26" t="e">
        <f>(V53-'ModelParams Lw'!V$10)/'ModelParams Lw'!V$11</f>
        <v>#DIV/0!</v>
      </c>
      <c r="AG53" s="26" t="e">
        <f t="shared" si="28"/>
        <v>#DIV/0!</v>
      </c>
      <c r="AH53" s="26" t="e">
        <f>VLOOKUP(D53*1000,'ModelParams Lw'!$A$38:$D$58,4)</f>
        <v>#N/A</v>
      </c>
      <c r="AI53" s="56" t="e">
        <f>VLOOKUP(D53*1000,'ModelParams Lw'!$A$38:$D$58,2)</f>
        <v>#N/A</v>
      </c>
      <c r="AJ53" s="46" t="e">
        <f t="shared" si="29"/>
        <v>#DIV/0!</v>
      </c>
      <c r="AK53" s="26" t="e">
        <f t="shared" si="30"/>
        <v>#VALUE!</v>
      </c>
      <c r="AL53" s="26" t="e">
        <f>IF($AI53=100,'ModelParams Lw'!R$35*'Sound Power'!$AH53^2+'ModelParams Lw'!R$36*'Sound Power'!$AH53+'ModelParams Lw'!R$37,IF($AI53=150,'ModelParams Lw'!R$38*'Sound Power'!$AH53^2+'ModelParams Lw'!R$39*'Sound Power'!$AH53+'ModelParams Lw'!R$40,'ModelParams Lw'!R$41*'Sound Power'!$AH53^2+'ModelParams Lw'!R$42*'Sound Power'!$AH53+'ModelParams Lw'!R$43))</f>
        <v>#N/A</v>
      </c>
      <c r="AM53" s="26" t="e">
        <f>IF($AI53=100,'ModelParams Lw'!S$35*'Sound Power'!$AH53^2+'ModelParams Lw'!S$36*'Sound Power'!$AH53+'ModelParams Lw'!S$37,IF($AI53=150,'ModelParams Lw'!S$38*'Sound Power'!$AH53^2+'ModelParams Lw'!S$39*'Sound Power'!$AH53+'ModelParams Lw'!S$40,'ModelParams Lw'!S$41*'Sound Power'!$AH53^2+'ModelParams Lw'!S$42*'Sound Power'!$AH53+'ModelParams Lw'!S$43))</f>
        <v>#N/A</v>
      </c>
      <c r="AN53" s="26" t="e">
        <f>IF($AI53=100,'ModelParams Lw'!T$35*'Sound Power'!$AH53^2+'ModelParams Lw'!T$36*'Sound Power'!$AH53+'ModelParams Lw'!T$37,IF($AI53=150,'ModelParams Lw'!T$38*'Sound Power'!$AH53^2+'ModelParams Lw'!T$39*'Sound Power'!$AH53+'ModelParams Lw'!T$40,'ModelParams Lw'!T$41*'Sound Power'!$AH53^2+'ModelParams Lw'!T$42*'Sound Power'!$AH53+'ModelParams Lw'!T$43))</f>
        <v>#N/A</v>
      </c>
      <c r="AO53" s="26" t="e">
        <f>IF($AI53=100,'ModelParams Lw'!U$35*'Sound Power'!$AH53^2+'ModelParams Lw'!U$36*'Sound Power'!$AH53+'ModelParams Lw'!U$37,IF($AI53=150,'ModelParams Lw'!U$38*'Sound Power'!$AH53^2+'ModelParams Lw'!U$39*'Sound Power'!$AH53+'ModelParams Lw'!U$40,'ModelParams Lw'!U$41*'Sound Power'!$AH53^2+'ModelParams Lw'!U$42*'Sound Power'!$AH53+'ModelParams Lw'!U$43))</f>
        <v>#N/A</v>
      </c>
      <c r="AP53" s="26" t="e">
        <f>IF($AI53=100,'ModelParams Lw'!V$35*'Sound Power'!$AH53^2+'ModelParams Lw'!V$36*'Sound Power'!$AH53+'ModelParams Lw'!V$37,IF($AI53=150,'ModelParams Lw'!V$38*'Sound Power'!$AH53^2+'ModelParams Lw'!V$39*'Sound Power'!$AH53+'ModelParams Lw'!V$40,'ModelParams Lw'!V$41*'Sound Power'!$AH53^2+'ModelParams Lw'!V$42*'Sound Power'!$AH53+'ModelParams Lw'!V$43))</f>
        <v>#N/A</v>
      </c>
      <c r="AQ53" s="26" t="e">
        <f>IF($AI53=100,'ModelParams Lw'!W$35*'Sound Power'!$AH53^2+'ModelParams Lw'!W$36*'Sound Power'!$AH53+'ModelParams Lw'!W$37,IF($AI53=150,'ModelParams Lw'!W$38*'Sound Power'!$AH53^2+'ModelParams Lw'!W$39*'Sound Power'!$AH53+'ModelParams Lw'!W$40,'ModelParams Lw'!W$41*'Sound Power'!$AH53^2+'ModelParams Lw'!W$42*'Sound Power'!$AH53+'ModelParams Lw'!W$43))</f>
        <v>#N/A</v>
      </c>
      <c r="AR53" s="26" t="e">
        <f t="shared" si="31"/>
        <v>#VALUE!</v>
      </c>
      <c r="AS53" s="26" t="e">
        <f>IF(26.83*LN($AJ53)-11.791-'ModelParams Lw'!B$35&lt;0,0,26.83*LN($AJ53)-11.791-'ModelParams Lw'!B$35)</f>
        <v>#DIV/0!</v>
      </c>
      <c r="AT53" s="26" t="e">
        <f>IF(26.83*LN($AJ53)-11.791-'ModelParams Lw'!C$35&lt;0,0,26.83*LN($AJ53)-11.791-'ModelParams Lw'!C$35)</f>
        <v>#DIV/0!</v>
      </c>
      <c r="AU53" s="26" t="e">
        <f>IF(26.83*LN($AJ53)-11.791-'ModelParams Lw'!D$35&lt;0,0,26.83*LN($AJ53)-11.791-'ModelParams Lw'!D$35)</f>
        <v>#DIV/0!</v>
      </c>
      <c r="AV53" s="26" t="e">
        <f>IF(26.83*LN($AJ53)-11.791-'ModelParams Lw'!E$35&lt;0,0,26.83*LN($AJ53)-11.791-'ModelParams Lw'!E$35)</f>
        <v>#DIV/0!</v>
      </c>
      <c r="AW53" s="26" t="e">
        <f>IF(26.83*LN($AJ53)-11.791-'ModelParams Lw'!F$35&lt;0,0,26.83*LN($AJ53)-11.791-'ModelParams Lw'!F$35)</f>
        <v>#DIV/0!</v>
      </c>
      <c r="AX53" s="26" t="e">
        <f>IF(26.83*LN($AJ53)-11.791-'ModelParams Lw'!G$35&lt;0,0,26.83*LN($AJ53)-11.791-'ModelParams Lw'!G$35)</f>
        <v>#DIV/0!</v>
      </c>
      <c r="AY53" s="26" t="e">
        <f>IF(26.83*LN($AJ53)-11.791-'ModelParams Lw'!H$35&lt;0,0,26.83*LN($AJ53)-11.791-'ModelParams Lw'!H$35)</f>
        <v>#DIV/0!</v>
      </c>
      <c r="AZ53" s="26" t="e">
        <f>IF(26.83*LN($AJ53)-11.791-'ModelParams Lw'!I$35&lt;0,0,26.83*LN($AJ53)-11.791-'ModelParams Lw'!I$35)</f>
        <v>#DIV/0!</v>
      </c>
      <c r="BA53" s="26" t="e">
        <f t="shared" si="9"/>
        <v>#DIV/0!</v>
      </c>
      <c r="BB53" s="26" t="e">
        <f t="shared" si="10"/>
        <v>#DIV/0!</v>
      </c>
      <c r="BC53" s="26" t="e">
        <f t="shared" si="11"/>
        <v>#DIV/0!</v>
      </c>
      <c r="BD53" s="26" t="e">
        <f t="shared" si="12"/>
        <v>#DIV/0!</v>
      </c>
      <c r="BE53" s="26" t="e">
        <f t="shared" si="13"/>
        <v>#DIV/0!</v>
      </c>
      <c r="BF53" s="26" t="e">
        <f t="shared" si="14"/>
        <v>#DIV/0!</v>
      </c>
      <c r="BG53" s="26" t="e">
        <f t="shared" si="15"/>
        <v>#DIV/0!</v>
      </c>
      <c r="BH53" s="26" t="e">
        <f t="shared" si="16"/>
        <v>#DIV/0!</v>
      </c>
      <c r="BI53" s="26" t="e">
        <f>10*LOG10(IF(BA53="",0,POWER(10,((BA53+'ModelParams Lw'!$O$4)/10))) +IF(BB53="",0,POWER(10,((BB53+'ModelParams Lw'!$P$4)/10))) +IF(BC53="",0,POWER(10,((BC53+'ModelParams Lw'!$Q$4)/10))) +IF(BD53="",0,POWER(10,((BD53+'ModelParams Lw'!$R$4)/10))) +IF(BE53="",0,POWER(10,((BE53+'ModelParams Lw'!$S$4)/10))) +IF(BF53="",0,POWER(10,((BF53+'ModelParams Lw'!$T$4)/10))) +IF(BG53="",0,POWER(10,((BG53+'ModelParams Lw'!$U$4)/10)))+IF(BH53="",0,POWER(10,((BH53+'ModelParams Lw'!$V$4)/10))))</f>
        <v>#DIV/0!</v>
      </c>
      <c r="BJ53" s="26" t="e">
        <f t="shared" si="32"/>
        <v>#DIV/0!</v>
      </c>
      <c r="BK53" s="26" t="e">
        <f>(BA53-'ModelParams Lw'!O$10)/'ModelParams Lw'!O$11</f>
        <v>#DIV/0!</v>
      </c>
      <c r="BL53" s="26" t="e">
        <f>(BB53-'ModelParams Lw'!P$10)/'ModelParams Lw'!P$11</f>
        <v>#DIV/0!</v>
      </c>
      <c r="BM53" s="26" t="e">
        <f>(BC53-'ModelParams Lw'!Q$10)/'ModelParams Lw'!Q$11</f>
        <v>#DIV/0!</v>
      </c>
      <c r="BN53" s="26" t="e">
        <f>(BD53-'ModelParams Lw'!R$10)/'ModelParams Lw'!R$11</f>
        <v>#DIV/0!</v>
      </c>
      <c r="BO53" s="26" t="e">
        <f>(BE53-'ModelParams Lw'!S$10)/'ModelParams Lw'!S$11</f>
        <v>#DIV/0!</v>
      </c>
      <c r="BP53" s="26" t="e">
        <f>(BF53-'ModelParams Lw'!T$10)/'ModelParams Lw'!T$11</f>
        <v>#DIV/0!</v>
      </c>
      <c r="BQ53" s="26" t="e">
        <f>(BG53-'ModelParams Lw'!U$10)/'ModelParams Lw'!U$11</f>
        <v>#DIV/0!</v>
      </c>
      <c r="BR53" s="26" t="e">
        <f>(BH53-'ModelParams Lw'!V$10)/'ModelParams Lw'!V$11</f>
        <v>#DIV/0!</v>
      </c>
      <c r="BS53" s="23" t="e">
        <f>IF(Calcul!$E55="SW",DEGREES(ACOS(1-(1/'ModelParams Lw'!C$25*SQRT(0.5*1.2/'Sound Power'!$C53)*('Sound Power'!$B53/3600)/('Sound Power'!$D53)/('Sound Power'!$F53)))),DEGREES(ACOS(1-(1/'ModelParams Lw'!C$29*SQRT(0.5*1.2/'Sound Power'!$C53)*('Sound Power'!$B53/3600)/('Sound Power'!$D53)/('Sound Power'!$F53)))))</f>
        <v>#DIV/0!</v>
      </c>
      <c r="BT53" s="23" t="e">
        <f>IF(Calcul!$E55="SW",DEGREES(ACOS(1-(1/'ModelParams Lw'!D$25*SQRT(0.5*1.2/'Sound Power'!$C53)*('Sound Power'!$B53/3600)/('Sound Power'!$D53)/('Sound Power'!$F53)))),DEGREES(ACOS(1-(1/'ModelParams Lw'!D$29*SQRT(0.5*1.2/'Sound Power'!$C53)*('Sound Power'!$B53/3600)/('Sound Power'!$D53)/('Sound Power'!$F53)))))</f>
        <v>#DIV/0!</v>
      </c>
      <c r="BU53" s="23" t="e">
        <f>IF(Calcul!$E55="SW",DEGREES(ACOS(1-(1/'ModelParams Lw'!E$25*SQRT(0.5*1.2/'Sound Power'!$C53)*('Sound Power'!$B53/3600)/('Sound Power'!$D53)/('Sound Power'!$F53)))),DEGREES(ACOS(1-(1/'ModelParams Lw'!E$29*SQRT(0.5*1.2/'Sound Power'!$C53)*('Sound Power'!$B53/3600)/('Sound Power'!$D53)/('Sound Power'!$F53)))))</f>
        <v>#DIV/0!</v>
      </c>
      <c r="BV53" s="23" t="e">
        <f>IF(Calcul!$E55="SW",DEGREES(ACOS(1-(1/'ModelParams Lw'!F$25*SQRT(0.5*1.2/'Sound Power'!$C53)*('Sound Power'!$B53/3600)/('Sound Power'!$D53)/('Sound Power'!$F53)))),DEGREES(ACOS(1-(1/'ModelParams Lw'!F$29*SQRT(0.5*1.2/'Sound Power'!$C53)*('Sound Power'!$B53/3600)/('Sound Power'!$D53)/('Sound Power'!$F53)))))</f>
        <v>#DIV/0!</v>
      </c>
      <c r="BW53" s="23" t="e">
        <f>IF(Calcul!$E55="SW",DEGREES(ACOS(1-(1/'ModelParams Lw'!G$25*SQRT(0.5*1.2/'Sound Power'!$C53)*('Sound Power'!$B53/3600)/('Sound Power'!$D53)/('Sound Power'!$F53)))),DEGREES(ACOS(1-(1/'ModelParams Lw'!G$29*SQRT(0.5*1.2/'Sound Power'!$C53)*('Sound Power'!$B53/3600)/('Sound Power'!$D53)/('Sound Power'!$F53)))))</f>
        <v>#DIV/0!</v>
      </c>
      <c r="BX53" s="23" t="e">
        <f>IF(Calcul!$E55="SW",DEGREES(ACOS(1-(1/'ModelParams Lw'!H$25*SQRT(0.5*1.2/'Sound Power'!$C53)*('Sound Power'!$B53/3600)/('Sound Power'!$D53)/('Sound Power'!$F53)))),DEGREES(ACOS(1-(1/'ModelParams Lw'!H$29*SQRT(0.5*1.2/'Sound Power'!$C53)*('Sound Power'!$B53/3600)/('Sound Power'!$D53)/('Sound Power'!$F53)))))</f>
        <v>#DIV/0!</v>
      </c>
      <c r="BY53" s="23" t="e">
        <f>IF(Calcul!$E55="SW",DEGREES(ACOS(1-(1/'ModelParams Lw'!I$25*SQRT(0.5*1.2/'Sound Power'!$C53)*('Sound Power'!$B53/3600)/('Sound Power'!$D53)/('Sound Power'!$F53)))),DEGREES(ACOS(1-(1/'ModelParams Lw'!I$29*SQRT(0.5*1.2/'Sound Power'!$C53)*('Sound Power'!$B53/3600)/('Sound Power'!$D53)/('Sound Power'!$F53)))))</f>
        <v>#DIV/0!</v>
      </c>
      <c r="BZ53" s="23" t="e">
        <f>IF(Calcul!$E55="SW",DEGREES(ACOS(1-(1/'ModelParams Lw'!J$25*SQRT(0.5*1.2/'Sound Power'!$C53)*('Sound Power'!$B53/3600)/('Sound Power'!$D53)/('Sound Power'!$F53)))),DEGREES(ACOS(1-(1/'ModelParams Lw'!J$29*SQRT(0.5*1.2/'Sound Power'!$C53)*('Sound Power'!$B53/3600)/('Sound Power'!$D53)/('Sound Power'!$F53)))))</f>
        <v>#DIV/0!</v>
      </c>
      <c r="CA53" s="26" t="e">
        <f>IF(Calcul!$E55="SW",'ModelParams Lw'!C$22+'ModelParams Lw'!C$23*LOG('Sound Power'!$D53/'Sound Power'!$E53)+'ModelParams Lw'!C$24*LN('Sound Power'!BS53),IF('ModelParams Lw'!C$26+'ModelParams Lw'!C$27*LOG('Sound Power'!$D53/'Sound Power'!$E53)+'ModelParams Lw'!C$28*LN('Sound Power'!BS53)&lt;'ModelParams Lw'!C$22+'ModelParams Lw'!C$23*LOG('Sound Power'!$D53/'Sound Power'!$E53)+'ModelParams Lw'!C$24*LN('Sound Power'!BS53),'ModelParams Lw'!C$22+'ModelParams Lw'!C$23*LOG('Sound Power'!$D53/'Sound Power'!$E53)+'ModelParams Lw'!C$24*LN('Sound Power'!BS53),'ModelParams Lw'!C$26+'ModelParams Lw'!C$27*LOG('Sound Power'!$D53/'Sound Power'!$E53)+'ModelParams Lw'!C$28*LN('Sound Power'!BS53)))</f>
        <v>#DIV/0!</v>
      </c>
      <c r="CB53" s="26" t="e">
        <f>IF(Calcul!$E55="SW",'ModelParams Lw'!D$22+'ModelParams Lw'!D$23*LOG('Sound Power'!$D53/'Sound Power'!$E53)+'ModelParams Lw'!D$24*LN('Sound Power'!BT53),IF('ModelParams Lw'!D$26+'ModelParams Lw'!D$27*LOG('Sound Power'!$D53/'Sound Power'!$E53)+'ModelParams Lw'!D$28*LN('Sound Power'!BT53)&lt;'ModelParams Lw'!D$22+'ModelParams Lw'!D$23*LOG('Sound Power'!$D53/'Sound Power'!$E53)+'ModelParams Lw'!D$24*LN('Sound Power'!BT53),'ModelParams Lw'!D$22+'ModelParams Lw'!D$23*LOG('Sound Power'!$D53/'Sound Power'!$E53)+'ModelParams Lw'!D$24*LN('Sound Power'!BT53),'ModelParams Lw'!D$26+'ModelParams Lw'!D$27*LOG('Sound Power'!$D53/'Sound Power'!$E53)+'ModelParams Lw'!D$28*LN('Sound Power'!BT53)))</f>
        <v>#DIV/0!</v>
      </c>
      <c r="CC53" s="26" t="e">
        <f>IF(Calcul!$E55="SW",'ModelParams Lw'!E$22+'ModelParams Lw'!E$23*LOG('Sound Power'!$D53/'Sound Power'!$E53)+'ModelParams Lw'!E$24*LN('Sound Power'!BU53),IF('ModelParams Lw'!E$26+'ModelParams Lw'!E$27*LOG('Sound Power'!$D53/'Sound Power'!$E53)+'ModelParams Lw'!E$28*LN('Sound Power'!BU53)&lt;'ModelParams Lw'!E$22+'ModelParams Lw'!E$23*LOG('Sound Power'!$D53/'Sound Power'!$E53)+'ModelParams Lw'!E$24*LN('Sound Power'!BU53),'ModelParams Lw'!E$22+'ModelParams Lw'!E$23*LOG('Sound Power'!$D53/'Sound Power'!$E53)+'ModelParams Lw'!E$24*LN('Sound Power'!BU53),'ModelParams Lw'!E$26+'ModelParams Lw'!E$27*LOG('Sound Power'!$D53/'Sound Power'!$E53)+'ModelParams Lw'!E$28*LN('Sound Power'!BU53)))</f>
        <v>#DIV/0!</v>
      </c>
      <c r="CD53" s="26" t="e">
        <f>IF(Calcul!$E55="SW",'ModelParams Lw'!F$22+'ModelParams Lw'!F$23*LOG('Sound Power'!$D53/'Sound Power'!$E53)+'ModelParams Lw'!F$24*LN('Sound Power'!BV53),IF('ModelParams Lw'!F$26+'ModelParams Lw'!F$27*LOG('Sound Power'!$D53/'Sound Power'!$E53)+'ModelParams Lw'!F$28*LN('Sound Power'!BV53)&lt;'ModelParams Lw'!F$22+'ModelParams Lw'!F$23*LOG('Sound Power'!$D53/'Sound Power'!$E53)+'ModelParams Lw'!F$24*LN('Sound Power'!BV53),'ModelParams Lw'!F$22+'ModelParams Lw'!F$23*LOG('Sound Power'!$D53/'Sound Power'!$E53)+'ModelParams Lw'!F$24*LN('Sound Power'!BV53),'ModelParams Lw'!F$26+'ModelParams Lw'!F$27*LOG('Sound Power'!$D53/'Sound Power'!$E53)+'ModelParams Lw'!F$28*LN('Sound Power'!BV53)))</f>
        <v>#DIV/0!</v>
      </c>
      <c r="CE53" s="26" t="e">
        <f>IF(Calcul!$E55="SW",'ModelParams Lw'!G$22+'ModelParams Lw'!G$23*LOG('Sound Power'!$D53/'Sound Power'!$E53)+'ModelParams Lw'!G$24*LN('Sound Power'!BW53),IF('ModelParams Lw'!G$26+'ModelParams Lw'!G$27*LOG('Sound Power'!$D53/'Sound Power'!$E53)+'ModelParams Lw'!G$28*LN('Sound Power'!BW53)&lt;'ModelParams Lw'!G$22+'ModelParams Lw'!G$23*LOG('Sound Power'!$D53/'Sound Power'!$E53)+'ModelParams Lw'!G$24*LN('Sound Power'!BW53),'ModelParams Lw'!G$22+'ModelParams Lw'!G$23*LOG('Sound Power'!$D53/'Sound Power'!$E53)+'ModelParams Lw'!G$24*LN('Sound Power'!BW53),'ModelParams Lw'!G$26+'ModelParams Lw'!G$27*LOG('Sound Power'!$D53/'Sound Power'!$E53)+'ModelParams Lw'!G$28*LN('Sound Power'!BW53)))</f>
        <v>#DIV/0!</v>
      </c>
      <c r="CF53" s="26" t="e">
        <f>IF(Calcul!$E55="SW",'ModelParams Lw'!H$22+'ModelParams Lw'!H$23*LOG('Sound Power'!$D53/'Sound Power'!$E53)+'ModelParams Lw'!H$24*LN('Sound Power'!BX53),IF('ModelParams Lw'!H$26+'ModelParams Lw'!H$27*LOG('Sound Power'!$D53/'Sound Power'!$E53)+'ModelParams Lw'!H$28*LN('Sound Power'!BX53)&lt;'ModelParams Lw'!H$22+'ModelParams Lw'!H$23*LOG('Sound Power'!$D53/'Sound Power'!$E53)+'ModelParams Lw'!H$24*LN('Sound Power'!BX53),'ModelParams Lw'!H$22+'ModelParams Lw'!H$23*LOG('Sound Power'!$D53/'Sound Power'!$E53)+'ModelParams Lw'!H$24*LN('Sound Power'!BX53),'ModelParams Lw'!H$26+'ModelParams Lw'!H$27*LOG('Sound Power'!$D53/'Sound Power'!$E53)+'ModelParams Lw'!H$28*LN('Sound Power'!BX53)))</f>
        <v>#DIV/0!</v>
      </c>
      <c r="CG53" s="26" t="e">
        <f>IF(Calcul!$E55="SW",'ModelParams Lw'!I$22+'ModelParams Lw'!I$23*LOG('Sound Power'!$D53/'Sound Power'!$E53)+'ModelParams Lw'!I$24*LN('Sound Power'!BY53),IF('ModelParams Lw'!I$26+'ModelParams Lw'!I$27*LOG('Sound Power'!$D53/'Sound Power'!$E53)+'ModelParams Lw'!I$28*LN('Sound Power'!BY53)&lt;'ModelParams Lw'!I$22+'ModelParams Lw'!I$23*LOG('Sound Power'!$D53/'Sound Power'!$E53)+'ModelParams Lw'!I$24*LN('Sound Power'!BY53),'ModelParams Lw'!I$22+'ModelParams Lw'!I$23*LOG('Sound Power'!$D53/'Sound Power'!$E53)+'ModelParams Lw'!I$24*LN('Sound Power'!BY53),'ModelParams Lw'!I$26+'ModelParams Lw'!I$27*LOG('Sound Power'!$D53/'Sound Power'!$E53)+'ModelParams Lw'!I$28*LN('Sound Power'!BY53)))</f>
        <v>#DIV/0!</v>
      </c>
      <c r="CH53" s="26" t="e">
        <f>IF(Calcul!$E55="SW",'ModelParams Lw'!J$22+'ModelParams Lw'!J$23*LOG('Sound Power'!$D53/'Sound Power'!$E53)+'ModelParams Lw'!J$24*LN('Sound Power'!BZ53),IF('ModelParams Lw'!J$26+'ModelParams Lw'!J$27*LOG('Sound Power'!$D53/'Sound Power'!$E53)+'ModelParams Lw'!J$28*LN('Sound Power'!BZ53)&lt;'ModelParams Lw'!J$22+'ModelParams Lw'!J$23*LOG('Sound Power'!$D53/'Sound Power'!$E53)+'ModelParams Lw'!J$24*LN('Sound Power'!BZ53),'ModelParams Lw'!J$22+'ModelParams Lw'!J$23*LOG('Sound Power'!$D53/'Sound Power'!$E53)+'ModelParams Lw'!J$24*LN('Sound Power'!BZ53),'ModelParams Lw'!J$26+'ModelParams Lw'!J$27*LOG('Sound Power'!$D53/'Sound Power'!$E53)+'ModelParams Lw'!J$28*LN('Sound Power'!BZ53)))</f>
        <v>#DIV/0!</v>
      </c>
      <c r="CI53" s="26" t="e">
        <f t="shared" si="33"/>
        <v>#DIV/0!</v>
      </c>
      <c r="CJ53" s="26" t="e">
        <f t="shared" si="34"/>
        <v>#DIV/0!</v>
      </c>
      <c r="CK53" s="26" t="e">
        <f t="shared" si="35"/>
        <v>#DIV/0!</v>
      </c>
      <c r="CL53" s="26" t="e">
        <f t="shared" si="36"/>
        <v>#DIV/0!</v>
      </c>
      <c r="CM53" s="26" t="e">
        <f t="shared" si="37"/>
        <v>#DIV/0!</v>
      </c>
      <c r="CN53" s="26" t="e">
        <f t="shared" si="38"/>
        <v>#DIV/0!</v>
      </c>
      <c r="CO53" s="26" t="e">
        <f t="shared" si="39"/>
        <v>#DIV/0!</v>
      </c>
      <c r="CP53" s="26" t="e">
        <f t="shared" si="40"/>
        <v>#DIV/0!</v>
      </c>
      <c r="CQ53" s="26" t="e">
        <f>10*LOG10(IF(CI53="",0,POWER(10,((CI53+'ModelParams Lw'!$O$4)/10))) +IF(CJ53="",0,POWER(10,((CJ53+'ModelParams Lw'!$P$4)/10))) +IF(CK53="",0,POWER(10,((CK53+'ModelParams Lw'!$Q$4)/10))) +IF(CL53="",0,POWER(10,((CL53+'ModelParams Lw'!$R$4)/10))) +IF(CM53="",0,POWER(10,((CM53+'ModelParams Lw'!$S$4)/10))) +IF(CN53="",0,POWER(10,((CN53+'ModelParams Lw'!$T$4)/10))) +IF(CO53="",0,POWER(10,((CO53+'ModelParams Lw'!$U$4)/10)))+IF(CP53="",0,POWER(10,((CP53+'ModelParams Lw'!$V$4)/10))))</f>
        <v>#DIV/0!</v>
      </c>
      <c r="CR53" s="26" t="e">
        <f t="shared" si="41"/>
        <v>#DIV/0!</v>
      </c>
      <c r="CS53" s="26" t="e">
        <f>(CI53-'ModelParams Lw'!$O$10)/'ModelParams Lw'!$O$11</f>
        <v>#DIV/0!</v>
      </c>
      <c r="CT53" s="26" t="e">
        <f>(CJ53-'ModelParams Lw'!$P$10)/'ModelParams Lw'!$P$11</f>
        <v>#DIV/0!</v>
      </c>
      <c r="CU53" s="26" t="e">
        <f>(CK53-'ModelParams Lw'!$Q$10)/'ModelParams Lw'!$Q$11</f>
        <v>#DIV/0!</v>
      </c>
      <c r="CV53" s="26" t="e">
        <f>(CL53-'ModelParams Lw'!$R$10)/'ModelParams Lw'!$R$11</f>
        <v>#DIV/0!</v>
      </c>
      <c r="CW53" s="26" t="e">
        <f>(CM53-'ModelParams Lw'!$S$10)/'ModelParams Lw'!$S$11</f>
        <v>#DIV/0!</v>
      </c>
      <c r="CX53" s="26" t="e">
        <f>(CN53-'ModelParams Lw'!$T$10)/'ModelParams Lw'!$T$11</f>
        <v>#DIV/0!</v>
      </c>
      <c r="CY53" s="26" t="e">
        <f>(CO53-'ModelParams Lw'!$U$10)/'ModelParams Lw'!$U$11</f>
        <v>#DIV/0!</v>
      </c>
      <c r="CZ53" s="26" t="e">
        <f>(CP53-'ModelParams Lw'!$V$10)/'ModelParams Lw'!$V$11</f>
        <v>#DIV/0!</v>
      </c>
    </row>
    <row r="54" spans="1:104" x14ac:dyDescent="0.2">
      <c r="A54" s="13">
        <f>Calcul!A56</f>
        <v>0</v>
      </c>
      <c r="B54" s="13">
        <f t="shared" si="2"/>
        <v>0</v>
      </c>
      <c r="C54" s="13">
        <f>Calcul!B56</f>
        <v>0</v>
      </c>
      <c r="D54" s="13">
        <f>Calcul!C56/1000</f>
        <v>0</v>
      </c>
      <c r="E54" s="13">
        <f>Calcul!D56/1000</f>
        <v>0</v>
      </c>
      <c r="F54" s="13">
        <f t="shared" si="3"/>
        <v>0</v>
      </c>
      <c r="G54" s="23" t="e">
        <f>DEGREES(ACOS(1-(1/'ModelParams Lw'!B$15*SQRT(0.5*1.2/'Sound Power'!$C54)*('Sound Power'!$B54/3600)/('Sound Power'!$D54)/('Sound Power'!$F54))))</f>
        <v>#DIV/0!</v>
      </c>
      <c r="H54" s="23" t="e">
        <f>DEGREES(ACOS(1-(1/'ModelParams Lw'!C$15*SQRT(0.5*1.2/'Sound Power'!$C54)*('Sound Power'!$B54/3600)/('Sound Power'!$D54)/('Sound Power'!$F54))))</f>
        <v>#DIV/0!</v>
      </c>
      <c r="I54" s="23" t="e">
        <f>DEGREES(ACOS(1-(1/'ModelParams Lw'!D$15*SQRT(0.5*1.2/'Sound Power'!$C54)*('Sound Power'!$B54/3600)/('Sound Power'!$D54)/('Sound Power'!$F54))))</f>
        <v>#DIV/0!</v>
      </c>
      <c r="J54" s="23" t="e">
        <f>DEGREES(ACOS(1-(1/'ModelParams Lw'!E$15*SQRT(0.5*1.2/'Sound Power'!$C54)*('Sound Power'!$B54/3600)/('Sound Power'!$D54)/('Sound Power'!$F54))))</f>
        <v>#DIV/0!</v>
      </c>
      <c r="K54" s="23" t="e">
        <f>DEGREES(ACOS(1-(1/'ModelParams Lw'!F$15*SQRT(0.5*1.2/'Sound Power'!$C54)*('Sound Power'!$B54/3600)/('Sound Power'!$D54)/('Sound Power'!$F54))))</f>
        <v>#DIV/0!</v>
      </c>
      <c r="L54" s="23" t="e">
        <f>DEGREES(ACOS(1-(1/'ModelParams Lw'!G$15*SQRT(0.5*1.2/'Sound Power'!$C54)*('Sound Power'!$B54/3600)/('Sound Power'!$D54)/('Sound Power'!$F54))))</f>
        <v>#DIV/0!</v>
      </c>
      <c r="M54" s="23" t="e">
        <f>DEGREES(ACOS(1-(1/'ModelParams Lw'!H$15*SQRT(0.5*1.2/'Sound Power'!$C54)*('Sound Power'!$B54/3600)/('Sound Power'!$D54)/('Sound Power'!$F54))))</f>
        <v>#DIV/0!</v>
      </c>
      <c r="N54" s="23" t="e">
        <f>DEGREES(ACOS(1-(1/'ModelParams Lw'!I$15*SQRT(0.5*1.2/'Sound Power'!$C54)*('Sound Power'!$B54/3600)/('Sound Power'!$D54)/('Sound Power'!$F54))))</f>
        <v>#DIV/0!</v>
      </c>
      <c r="O54" s="26" t="e">
        <f>('ModelParams Lw'!B$4*LN('Sound Power'!G54)/(1+EXP(-('Sound Power'!$D54*1000+'ModelParams Lw'!B$6)/'ModelParams Lw'!B$7))+'ModelParams Lw'!B$5)*LN('Sound Power'!$B54)-('ModelParams Lw'!B$8+'ModelParams Lw'!B$9*$D54+'ModelParams Lw'!B$10*'Sound Power'!$F54^'ModelParams Lw'!B$14+'ModelParams Lw'!B$11*LN('Sound Power'!G54)+'ModelParams Lw'!B$12*'Sound Power'!$D54*'Sound Power'!$F54+'ModelParams Lw'!B$13*'Sound Power'!$D54*LN('Sound Power'!G54))</f>
        <v>#DIV/0!</v>
      </c>
      <c r="P54" s="26" t="e">
        <f>('ModelParams Lw'!C$4*LN('Sound Power'!H54)/(1+EXP(-('Sound Power'!$D54*1000+'ModelParams Lw'!C$6)/'ModelParams Lw'!C$7))+'ModelParams Lw'!C$5)*LN('Sound Power'!$B54)-('ModelParams Lw'!C$8+'ModelParams Lw'!C$9*$D54+'ModelParams Lw'!C$10*'Sound Power'!$F54^'ModelParams Lw'!C$14+'ModelParams Lw'!C$11*LN('Sound Power'!H54)+'ModelParams Lw'!C$12*'Sound Power'!$D54*'Sound Power'!$F54+'ModelParams Lw'!C$13*'Sound Power'!$D54*LN('Sound Power'!H54))</f>
        <v>#DIV/0!</v>
      </c>
      <c r="Q54" s="26" t="e">
        <f>('ModelParams Lw'!D$4*LN('Sound Power'!I54)/(1+EXP(-('Sound Power'!$D54*1000+'ModelParams Lw'!D$6)/'ModelParams Lw'!D$7))+'ModelParams Lw'!D$5)*LN('Sound Power'!$B54)-('ModelParams Lw'!D$8+'ModelParams Lw'!D$9*$D54+'ModelParams Lw'!D$10*'Sound Power'!$F54^'ModelParams Lw'!D$14+'ModelParams Lw'!D$11*LN('Sound Power'!I54)+'ModelParams Lw'!D$12*'Sound Power'!$D54*'Sound Power'!$F54+'ModelParams Lw'!D$13*'Sound Power'!$D54*LN('Sound Power'!I54))</f>
        <v>#DIV/0!</v>
      </c>
      <c r="R54" s="26" t="e">
        <f>('ModelParams Lw'!E$4*LN('Sound Power'!J54)/(1+EXP(-('Sound Power'!$D54*1000+'ModelParams Lw'!E$6)/'ModelParams Lw'!E$7))+'ModelParams Lw'!E$5)*LN('Sound Power'!$B54)-('ModelParams Lw'!E$8+'ModelParams Lw'!E$9*$D54+'ModelParams Lw'!E$10*'Sound Power'!$F54^'ModelParams Lw'!E$14+'ModelParams Lw'!E$11*LN('Sound Power'!J54)+'ModelParams Lw'!E$12*'Sound Power'!$D54*'Sound Power'!$F54+'ModelParams Lw'!E$13*'Sound Power'!$D54*LN('Sound Power'!J54))</f>
        <v>#DIV/0!</v>
      </c>
      <c r="S54" s="26" t="e">
        <f>('ModelParams Lw'!F$4*LN('Sound Power'!K54)/(1+EXP(-('Sound Power'!$D54*1000+'ModelParams Lw'!F$6)/'ModelParams Lw'!F$7))+'ModelParams Lw'!F$5)*LN('Sound Power'!$B54)-('ModelParams Lw'!F$8+'ModelParams Lw'!F$9*$D54+'ModelParams Lw'!F$10*'Sound Power'!$F54^'ModelParams Lw'!F$14+'ModelParams Lw'!F$11*LN('Sound Power'!K54)+'ModelParams Lw'!F$12*'Sound Power'!$D54*'Sound Power'!$F54+'ModelParams Lw'!F$13*'Sound Power'!$D54*LN('Sound Power'!K54))</f>
        <v>#DIV/0!</v>
      </c>
      <c r="T54" s="26" t="e">
        <f>('ModelParams Lw'!G$4*LN('Sound Power'!L54)/(1+EXP(-('Sound Power'!$D54*1000+'ModelParams Lw'!G$6)/'ModelParams Lw'!G$7))+'ModelParams Lw'!G$5)*LN('Sound Power'!$B54)-('ModelParams Lw'!G$8+'ModelParams Lw'!G$9*$D54+'ModelParams Lw'!G$10*'Sound Power'!$F54^'ModelParams Lw'!G$14+'ModelParams Lw'!G$11*LN('Sound Power'!L54)+'ModelParams Lw'!G$12*'Sound Power'!$D54*'Sound Power'!$F54+'ModelParams Lw'!G$13*'Sound Power'!$D54*LN('Sound Power'!L54))</f>
        <v>#DIV/0!</v>
      </c>
      <c r="U54" s="26" t="e">
        <f>('ModelParams Lw'!H$4*LN('Sound Power'!M54)/(1+EXP(-('Sound Power'!$D54*1000+'ModelParams Lw'!H$6)/'ModelParams Lw'!H$7))+'ModelParams Lw'!H$5)*LN('Sound Power'!$B54)-('ModelParams Lw'!H$8+'ModelParams Lw'!H$9*$D54+'ModelParams Lw'!H$10*'Sound Power'!$F54^'ModelParams Lw'!H$14+'ModelParams Lw'!H$11*LN('Sound Power'!M54)+'ModelParams Lw'!H$12*'Sound Power'!$D54*'Sound Power'!$F54+'ModelParams Lw'!H$13*'Sound Power'!$D54*LN('Sound Power'!M54))</f>
        <v>#DIV/0!</v>
      </c>
      <c r="V54" s="26" t="e">
        <f>('ModelParams Lw'!I$4*LN('Sound Power'!N54)/(1+EXP(-('Sound Power'!$D54*1000+'ModelParams Lw'!I$6)/'ModelParams Lw'!I$7))+'ModelParams Lw'!I$5)*LN('Sound Power'!$B54)-('ModelParams Lw'!I$8+'ModelParams Lw'!I$9*$D54+'ModelParams Lw'!I$10*'Sound Power'!$F54^'ModelParams Lw'!I$14+'ModelParams Lw'!I$11*LN('Sound Power'!N54)+'ModelParams Lw'!I$12*'Sound Power'!$D54*'Sound Power'!$F54+'ModelParams Lw'!I$13*'Sound Power'!$D54*LN('Sound Power'!N54))</f>
        <v>#DIV/0!</v>
      </c>
      <c r="W54" s="26" t="e">
        <f>10*LOG10(IF(O54="",0,POWER(10,((O54+'ModelParams Lw'!$O$4)/10))) +IF(P54="",0,POWER(10,((P54+'ModelParams Lw'!$P$4)/10))) +IF(Q54="",0,POWER(10,((Q54+'ModelParams Lw'!$Q$4)/10))) +IF(R54="",0,POWER(10,((R54+'ModelParams Lw'!$R$4)/10))) +IF(S54="",0,POWER(10,((S54+'ModelParams Lw'!$S$4)/10))) +IF(T54="",0,POWER(10,((T54+'ModelParams Lw'!$T$4)/10))) +IF(U54="",0,POWER(10,((U54+'ModelParams Lw'!$U$4)/10)))+IF(V54="",0,POWER(10,((V54+'ModelParams Lw'!$V$4)/10))))</f>
        <v>#DIV/0!</v>
      </c>
      <c r="X54" s="26" t="e">
        <f t="shared" si="27"/>
        <v>#DIV/0!</v>
      </c>
      <c r="Y54" s="26" t="e">
        <f>(O54-'ModelParams Lw'!O$10)/'ModelParams Lw'!O$11</f>
        <v>#DIV/0!</v>
      </c>
      <c r="Z54" s="26" t="e">
        <f>(P54-'ModelParams Lw'!P$10)/'ModelParams Lw'!P$11</f>
        <v>#DIV/0!</v>
      </c>
      <c r="AA54" s="26" t="e">
        <f>(Q54-'ModelParams Lw'!Q$10)/'ModelParams Lw'!Q$11</f>
        <v>#DIV/0!</v>
      </c>
      <c r="AB54" s="26" t="e">
        <f>(R54-'ModelParams Lw'!R$10)/'ModelParams Lw'!R$11</f>
        <v>#DIV/0!</v>
      </c>
      <c r="AC54" s="26" t="e">
        <f>(S54-'ModelParams Lw'!S$10)/'ModelParams Lw'!S$11</f>
        <v>#DIV/0!</v>
      </c>
      <c r="AD54" s="26" t="e">
        <f>(T54-'ModelParams Lw'!T$10)/'ModelParams Lw'!T$11</f>
        <v>#DIV/0!</v>
      </c>
      <c r="AE54" s="26" t="e">
        <f>(U54-'ModelParams Lw'!U$10)/'ModelParams Lw'!U$11</f>
        <v>#DIV/0!</v>
      </c>
      <c r="AF54" s="26" t="e">
        <f>(V54-'ModelParams Lw'!V$10)/'ModelParams Lw'!V$11</f>
        <v>#DIV/0!</v>
      </c>
      <c r="AG54" s="26" t="e">
        <f t="shared" si="28"/>
        <v>#DIV/0!</v>
      </c>
      <c r="AH54" s="26" t="e">
        <f>VLOOKUP(D54*1000,'ModelParams Lw'!$A$38:$D$58,4)</f>
        <v>#N/A</v>
      </c>
      <c r="AI54" s="56" t="e">
        <f>VLOOKUP(D54*1000,'ModelParams Lw'!$A$38:$D$58,2)</f>
        <v>#N/A</v>
      </c>
      <c r="AJ54" s="46" t="e">
        <f t="shared" si="29"/>
        <v>#DIV/0!</v>
      </c>
      <c r="AK54" s="26" t="e">
        <f t="shared" si="30"/>
        <v>#VALUE!</v>
      </c>
      <c r="AL54" s="26" t="e">
        <f>IF($AI54=100,'ModelParams Lw'!R$35*'Sound Power'!$AH54^2+'ModelParams Lw'!R$36*'Sound Power'!$AH54+'ModelParams Lw'!R$37,IF($AI54=150,'ModelParams Lw'!R$38*'Sound Power'!$AH54^2+'ModelParams Lw'!R$39*'Sound Power'!$AH54+'ModelParams Lw'!R$40,'ModelParams Lw'!R$41*'Sound Power'!$AH54^2+'ModelParams Lw'!R$42*'Sound Power'!$AH54+'ModelParams Lw'!R$43))</f>
        <v>#N/A</v>
      </c>
      <c r="AM54" s="26" t="e">
        <f>IF($AI54=100,'ModelParams Lw'!S$35*'Sound Power'!$AH54^2+'ModelParams Lw'!S$36*'Sound Power'!$AH54+'ModelParams Lw'!S$37,IF($AI54=150,'ModelParams Lw'!S$38*'Sound Power'!$AH54^2+'ModelParams Lw'!S$39*'Sound Power'!$AH54+'ModelParams Lw'!S$40,'ModelParams Lw'!S$41*'Sound Power'!$AH54^2+'ModelParams Lw'!S$42*'Sound Power'!$AH54+'ModelParams Lw'!S$43))</f>
        <v>#N/A</v>
      </c>
      <c r="AN54" s="26" t="e">
        <f>IF($AI54=100,'ModelParams Lw'!T$35*'Sound Power'!$AH54^2+'ModelParams Lw'!T$36*'Sound Power'!$AH54+'ModelParams Lw'!T$37,IF($AI54=150,'ModelParams Lw'!T$38*'Sound Power'!$AH54^2+'ModelParams Lw'!T$39*'Sound Power'!$AH54+'ModelParams Lw'!T$40,'ModelParams Lw'!T$41*'Sound Power'!$AH54^2+'ModelParams Lw'!T$42*'Sound Power'!$AH54+'ModelParams Lw'!T$43))</f>
        <v>#N/A</v>
      </c>
      <c r="AO54" s="26" t="e">
        <f>IF($AI54=100,'ModelParams Lw'!U$35*'Sound Power'!$AH54^2+'ModelParams Lw'!U$36*'Sound Power'!$AH54+'ModelParams Lw'!U$37,IF($AI54=150,'ModelParams Lw'!U$38*'Sound Power'!$AH54^2+'ModelParams Lw'!U$39*'Sound Power'!$AH54+'ModelParams Lw'!U$40,'ModelParams Lw'!U$41*'Sound Power'!$AH54^2+'ModelParams Lw'!U$42*'Sound Power'!$AH54+'ModelParams Lw'!U$43))</f>
        <v>#N/A</v>
      </c>
      <c r="AP54" s="26" t="e">
        <f>IF($AI54=100,'ModelParams Lw'!V$35*'Sound Power'!$AH54^2+'ModelParams Lw'!V$36*'Sound Power'!$AH54+'ModelParams Lw'!V$37,IF($AI54=150,'ModelParams Lw'!V$38*'Sound Power'!$AH54^2+'ModelParams Lw'!V$39*'Sound Power'!$AH54+'ModelParams Lw'!V$40,'ModelParams Lw'!V$41*'Sound Power'!$AH54^2+'ModelParams Lw'!V$42*'Sound Power'!$AH54+'ModelParams Lw'!V$43))</f>
        <v>#N/A</v>
      </c>
      <c r="AQ54" s="26" t="e">
        <f>IF($AI54=100,'ModelParams Lw'!W$35*'Sound Power'!$AH54^2+'ModelParams Lw'!W$36*'Sound Power'!$AH54+'ModelParams Lw'!W$37,IF($AI54=150,'ModelParams Lw'!W$38*'Sound Power'!$AH54^2+'ModelParams Lw'!W$39*'Sound Power'!$AH54+'ModelParams Lw'!W$40,'ModelParams Lw'!W$41*'Sound Power'!$AH54^2+'ModelParams Lw'!W$42*'Sound Power'!$AH54+'ModelParams Lw'!W$43))</f>
        <v>#N/A</v>
      </c>
      <c r="AR54" s="26" t="e">
        <f t="shared" si="31"/>
        <v>#VALUE!</v>
      </c>
      <c r="AS54" s="26" t="e">
        <f>IF(26.83*LN($AJ54)-11.791-'ModelParams Lw'!B$35&lt;0,0,26.83*LN($AJ54)-11.791-'ModelParams Lw'!B$35)</f>
        <v>#DIV/0!</v>
      </c>
      <c r="AT54" s="26" t="e">
        <f>IF(26.83*LN($AJ54)-11.791-'ModelParams Lw'!C$35&lt;0,0,26.83*LN($AJ54)-11.791-'ModelParams Lw'!C$35)</f>
        <v>#DIV/0!</v>
      </c>
      <c r="AU54" s="26" t="e">
        <f>IF(26.83*LN($AJ54)-11.791-'ModelParams Lw'!D$35&lt;0,0,26.83*LN($AJ54)-11.791-'ModelParams Lw'!D$35)</f>
        <v>#DIV/0!</v>
      </c>
      <c r="AV54" s="26" t="e">
        <f>IF(26.83*LN($AJ54)-11.791-'ModelParams Lw'!E$35&lt;0,0,26.83*LN($AJ54)-11.791-'ModelParams Lw'!E$35)</f>
        <v>#DIV/0!</v>
      </c>
      <c r="AW54" s="26" t="e">
        <f>IF(26.83*LN($AJ54)-11.791-'ModelParams Lw'!F$35&lt;0,0,26.83*LN($AJ54)-11.791-'ModelParams Lw'!F$35)</f>
        <v>#DIV/0!</v>
      </c>
      <c r="AX54" s="26" t="e">
        <f>IF(26.83*LN($AJ54)-11.791-'ModelParams Lw'!G$35&lt;0,0,26.83*LN($AJ54)-11.791-'ModelParams Lw'!G$35)</f>
        <v>#DIV/0!</v>
      </c>
      <c r="AY54" s="26" t="e">
        <f>IF(26.83*LN($AJ54)-11.791-'ModelParams Lw'!H$35&lt;0,0,26.83*LN($AJ54)-11.791-'ModelParams Lw'!H$35)</f>
        <v>#DIV/0!</v>
      </c>
      <c r="AZ54" s="26" t="e">
        <f>IF(26.83*LN($AJ54)-11.791-'ModelParams Lw'!I$35&lt;0,0,26.83*LN($AJ54)-11.791-'ModelParams Lw'!I$35)</f>
        <v>#DIV/0!</v>
      </c>
      <c r="BA54" s="26" t="e">
        <f t="shared" si="9"/>
        <v>#DIV/0!</v>
      </c>
      <c r="BB54" s="26" t="e">
        <f t="shared" si="10"/>
        <v>#DIV/0!</v>
      </c>
      <c r="BC54" s="26" t="e">
        <f t="shared" si="11"/>
        <v>#DIV/0!</v>
      </c>
      <c r="BD54" s="26" t="e">
        <f t="shared" si="12"/>
        <v>#DIV/0!</v>
      </c>
      <c r="BE54" s="26" t="e">
        <f t="shared" si="13"/>
        <v>#DIV/0!</v>
      </c>
      <c r="BF54" s="26" t="e">
        <f t="shared" si="14"/>
        <v>#DIV/0!</v>
      </c>
      <c r="BG54" s="26" t="e">
        <f t="shared" si="15"/>
        <v>#DIV/0!</v>
      </c>
      <c r="BH54" s="26" t="e">
        <f t="shared" si="16"/>
        <v>#DIV/0!</v>
      </c>
      <c r="BI54" s="26" t="e">
        <f>10*LOG10(IF(BA54="",0,POWER(10,((BA54+'ModelParams Lw'!$O$4)/10))) +IF(BB54="",0,POWER(10,((BB54+'ModelParams Lw'!$P$4)/10))) +IF(BC54="",0,POWER(10,((BC54+'ModelParams Lw'!$Q$4)/10))) +IF(BD54="",0,POWER(10,((BD54+'ModelParams Lw'!$R$4)/10))) +IF(BE54="",0,POWER(10,((BE54+'ModelParams Lw'!$S$4)/10))) +IF(BF54="",0,POWER(10,((BF54+'ModelParams Lw'!$T$4)/10))) +IF(BG54="",0,POWER(10,((BG54+'ModelParams Lw'!$U$4)/10)))+IF(BH54="",0,POWER(10,((BH54+'ModelParams Lw'!$V$4)/10))))</f>
        <v>#DIV/0!</v>
      </c>
      <c r="BJ54" s="26" t="e">
        <f t="shared" si="32"/>
        <v>#DIV/0!</v>
      </c>
      <c r="BK54" s="26" t="e">
        <f>(BA54-'ModelParams Lw'!O$10)/'ModelParams Lw'!O$11</f>
        <v>#DIV/0!</v>
      </c>
      <c r="BL54" s="26" t="e">
        <f>(BB54-'ModelParams Lw'!P$10)/'ModelParams Lw'!P$11</f>
        <v>#DIV/0!</v>
      </c>
      <c r="BM54" s="26" t="e">
        <f>(BC54-'ModelParams Lw'!Q$10)/'ModelParams Lw'!Q$11</f>
        <v>#DIV/0!</v>
      </c>
      <c r="BN54" s="26" t="e">
        <f>(BD54-'ModelParams Lw'!R$10)/'ModelParams Lw'!R$11</f>
        <v>#DIV/0!</v>
      </c>
      <c r="BO54" s="26" t="e">
        <f>(BE54-'ModelParams Lw'!S$10)/'ModelParams Lw'!S$11</f>
        <v>#DIV/0!</v>
      </c>
      <c r="BP54" s="26" t="e">
        <f>(BF54-'ModelParams Lw'!T$10)/'ModelParams Lw'!T$11</f>
        <v>#DIV/0!</v>
      </c>
      <c r="BQ54" s="26" t="e">
        <f>(BG54-'ModelParams Lw'!U$10)/'ModelParams Lw'!U$11</f>
        <v>#DIV/0!</v>
      </c>
      <c r="BR54" s="26" t="e">
        <f>(BH54-'ModelParams Lw'!V$10)/'ModelParams Lw'!V$11</f>
        <v>#DIV/0!</v>
      </c>
      <c r="BS54" s="23" t="e">
        <f>IF(Calcul!$E56="SW",DEGREES(ACOS(1-(1/'ModelParams Lw'!C$25*SQRT(0.5*1.2/'Sound Power'!$C54)*('Sound Power'!$B54/3600)/('Sound Power'!$D54)/('Sound Power'!$F54)))),DEGREES(ACOS(1-(1/'ModelParams Lw'!C$29*SQRT(0.5*1.2/'Sound Power'!$C54)*('Sound Power'!$B54/3600)/('Sound Power'!$D54)/('Sound Power'!$F54)))))</f>
        <v>#DIV/0!</v>
      </c>
      <c r="BT54" s="23" t="e">
        <f>IF(Calcul!$E56="SW",DEGREES(ACOS(1-(1/'ModelParams Lw'!D$25*SQRT(0.5*1.2/'Sound Power'!$C54)*('Sound Power'!$B54/3600)/('Sound Power'!$D54)/('Sound Power'!$F54)))),DEGREES(ACOS(1-(1/'ModelParams Lw'!D$29*SQRT(0.5*1.2/'Sound Power'!$C54)*('Sound Power'!$B54/3600)/('Sound Power'!$D54)/('Sound Power'!$F54)))))</f>
        <v>#DIV/0!</v>
      </c>
      <c r="BU54" s="23" t="e">
        <f>IF(Calcul!$E56="SW",DEGREES(ACOS(1-(1/'ModelParams Lw'!E$25*SQRT(0.5*1.2/'Sound Power'!$C54)*('Sound Power'!$B54/3600)/('Sound Power'!$D54)/('Sound Power'!$F54)))),DEGREES(ACOS(1-(1/'ModelParams Lw'!E$29*SQRT(0.5*1.2/'Sound Power'!$C54)*('Sound Power'!$B54/3600)/('Sound Power'!$D54)/('Sound Power'!$F54)))))</f>
        <v>#DIV/0!</v>
      </c>
      <c r="BV54" s="23" t="e">
        <f>IF(Calcul!$E56="SW",DEGREES(ACOS(1-(1/'ModelParams Lw'!F$25*SQRT(0.5*1.2/'Sound Power'!$C54)*('Sound Power'!$B54/3600)/('Sound Power'!$D54)/('Sound Power'!$F54)))),DEGREES(ACOS(1-(1/'ModelParams Lw'!F$29*SQRT(0.5*1.2/'Sound Power'!$C54)*('Sound Power'!$B54/3600)/('Sound Power'!$D54)/('Sound Power'!$F54)))))</f>
        <v>#DIV/0!</v>
      </c>
      <c r="BW54" s="23" t="e">
        <f>IF(Calcul!$E56="SW",DEGREES(ACOS(1-(1/'ModelParams Lw'!G$25*SQRT(0.5*1.2/'Sound Power'!$C54)*('Sound Power'!$B54/3600)/('Sound Power'!$D54)/('Sound Power'!$F54)))),DEGREES(ACOS(1-(1/'ModelParams Lw'!G$29*SQRT(0.5*1.2/'Sound Power'!$C54)*('Sound Power'!$B54/3600)/('Sound Power'!$D54)/('Sound Power'!$F54)))))</f>
        <v>#DIV/0!</v>
      </c>
      <c r="BX54" s="23" t="e">
        <f>IF(Calcul!$E56="SW",DEGREES(ACOS(1-(1/'ModelParams Lw'!H$25*SQRT(0.5*1.2/'Sound Power'!$C54)*('Sound Power'!$B54/3600)/('Sound Power'!$D54)/('Sound Power'!$F54)))),DEGREES(ACOS(1-(1/'ModelParams Lw'!H$29*SQRT(0.5*1.2/'Sound Power'!$C54)*('Sound Power'!$B54/3600)/('Sound Power'!$D54)/('Sound Power'!$F54)))))</f>
        <v>#DIV/0!</v>
      </c>
      <c r="BY54" s="23" t="e">
        <f>IF(Calcul!$E56="SW",DEGREES(ACOS(1-(1/'ModelParams Lw'!I$25*SQRT(0.5*1.2/'Sound Power'!$C54)*('Sound Power'!$B54/3600)/('Sound Power'!$D54)/('Sound Power'!$F54)))),DEGREES(ACOS(1-(1/'ModelParams Lw'!I$29*SQRT(0.5*1.2/'Sound Power'!$C54)*('Sound Power'!$B54/3600)/('Sound Power'!$D54)/('Sound Power'!$F54)))))</f>
        <v>#DIV/0!</v>
      </c>
      <c r="BZ54" s="23" t="e">
        <f>IF(Calcul!$E56="SW",DEGREES(ACOS(1-(1/'ModelParams Lw'!J$25*SQRT(0.5*1.2/'Sound Power'!$C54)*('Sound Power'!$B54/3600)/('Sound Power'!$D54)/('Sound Power'!$F54)))),DEGREES(ACOS(1-(1/'ModelParams Lw'!J$29*SQRT(0.5*1.2/'Sound Power'!$C54)*('Sound Power'!$B54/3600)/('Sound Power'!$D54)/('Sound Power'!$F54)))))</f>
        <v>#DIV/0!</v>
      </c>
      <c r="CA54" s="26" t="e">
        <f>IF(Calcul!$E56="SW",'ModelParams Lw'!C$22+'ModelParams Lw'!C$23*LOG('Sound Power'!$D54/'Sound Power'!$E54)+'ModelParams Lw'!C$24*LN('Sound Power'!BS54),IF('ModelParams Lw'!C$26+'ModelParams Lw'!C$27*LOG('Sound Power'!$D54/'Sound Power'!$E54)+'ModelParams Lw'!C$28*LN('Sound Power'!BS54)&lt;'ModelParams Lw'!C$22+'ModelParams Lw'!C$23*LOG('Sound Power'!$D54/'Sound Power'!$E54)+'ModelParams Lw'!C$24*LN('Sound Power'!BS54),'ModelParams Lw'!C$22+'ModelParams Lw'!C$23*LOG('Sound Power'!$D54/'Sound Power'!$E54)+'ModelParams Lw'!C$24*LN('Sound Power'!BS54),'ModelParams Lw'!C$26+'ModelParams Lw'!C$27*LOG('Sound Power'!$D54/'Sound Power'!$E54)+'ModelParams Lw'!C$28*LN('Sound Power'!BS54)))</f>
        <v>#DIV/0!</v>
      </c>
      <c r="CB54" s="26" t="e">
        <f>IF(Calcul!$E56="SW",'ModelParams Lw'!D$22+'ModelParams Lw'!D$23*LOG('Sound Power'!$D54/'Sound Power'!$E54)+'ModelParams Lw'!D$24*LN('Sound Power'!BT54),IF('ModelParams Lw'!D$26+'ModelParams Lw'!D$27*LOG('Sound Power'!$D54/'Sound Power'!$E54)+'ModelParams Lw'!D$28*LN('Sound Power'!BT54)&lt;'ModelParams Lw'!D$22+'ModelParams Lw'!D$23*LOG('Sound Power'!$D54/'Sound Power'!$E54)+'ModelParams Lw'!D$24*LN('Sound Power'!BT54),'ModelParams Lw'!D$22+'ModelParams Lw'!D$23*LOG('Sound Power'!$D54/'Sound Power'!$E54)+'ModelParams Lw'!D$24*LN('Sound Power'!BT54),'ModelParams Lw'!D$26+'ModelParams Lw'!D$27*LOG('Sound Power'!$D54/'Sound Power'!$E54)+'ModelParams Lw'!D$28*LN('Sound Power'!BT54)))</f>
        <v>#DIV/0!</v>
      </c>
      <c r="CC54" s="26" t="e">
        <f>IF(Calcul!$E56="SW",'ModelParams Lw'!E$22+'ModelParams Lw'!E$23*LOG('Sound Power'!$D54/'Sound Power'!$E54)+'ModelParams Lw'!E$24*LN('Sound Power'!BU54),IF('ModelParams Lw'!E$26+'ModelParams Lw'!E$27*LOG('Sound Power'!$D54/'Sound Power'!$E54)+'ModelParams Lw'!E$28*LN('Sound Power'!BU54)&lt;'ModelParams Lw'!E$22+'ModelParams Lw'!E$23*LOG('Sound Power'!$D54/'Sound Power'!$E54)+'ModelParams Lw'!E$24*LN('Sound Power'!BU54),'ModelParams Lw'!E$22+'ModelParams Lw'!E$23*LOG('Sound Power'!$D54/'Sound Power'!$E54)+'ModelParams Lw'!E$24*LN('Sound Power'!BU54),'ModelParams Lw'!E$26+'ModelParams Lw'!E$27*LOG('Sound Power'!$D54/'Sound Power'!$E54)+'ModelParams Lw'!E$28*LN('Sound Power'!BU54)))</f>
        <v>#DIV/0!</v>
      </c>
      <c r="CD54" s="26" t="e">
        <f>IF(Calcul!$E56="SW",'ModelParams Lw'!F$22+'ModelParams Lw'!F$23*LOG('Sound Power'!$D54/'Sound Power'!$E54)+'ModelParams Lw'!F$24*LN('Sound Power'!BV54),IF('ModelParams Lw'!F$26+'ModelParams Lw'!F$27*LOG('Sound Power'!$D54/'Sound Power'!$E54)+'ModelParams Lw'!F$28*LN('Sound Power'!BV54)&lt;'ModelParams Lw'!F$22+'ModelParams Lw'!F$23*LOG('Sound Power'!$D54/'Sound Power'!$E54)+'ModelParams Lw'!F$24*LN('Sound Power'!BV54),'ModelParams Lw'!F$22+'ModelParams Lw'!F$23*LOG('Sound Power'!$D54/'Sound Power'!$E54)+'ModelParams Lw'!F$24*LN('Sound Power'!BV54),'ModelParams Lw'!F$26+'ModelParams Lw'!F$27*LOG('Sound Power'!$D54/'Sound Power'!$E54)+'ModelParams Lw'!F$28*LN('Sound Power'!BV54)))</f>
        <v>#DIV/0!</v>
      </c>
      <c r="CE54" s="26" t="e">
        <f>IF(Calcul!$E56="SW",'ModelParams Lw'!G$22+'ModelParams Lw'!G$23*LOG('Sound Power'!$D54/'Sound Power'!$E54)+'ModelParams Lw'!G$24*LN('Sound Power'!BW54),IF('ModelParams Lw'!G$26+'ModelParams Lw'!G$27*LOG('Sound Power'!$D54/'Sound Power'!$E54)+'ModelParams Lw'!G$28*LN('Sound Power'!BW54)&lt;'ModelParams Lw'!G$22+'ModelParams Lw'!G$23*LOG('Sound Power'!$D54/'Sound Power'!$E54)+'ModelParams Lw'!G$24*LN('Sound Power'!BW54),'ModelParams Lw'!G$22+'ModelParams Lw'!G$23*LOG('Sound Power'!$D54/'Sound Power'!$E54)+'ModelParams Lw'!G$24*LN('Sound Power'!BW54),'ModelParams Lw'!G$26+'ModelParams Lw'!G$27*LOG('Sound Power'!$D54/'Sound Power'!$E54)+'ModelParams Lw'!G$28*LN('Sound Power'!BW54)))</f>
        <v>#DIV/0!</v>
      </c>
      <c r="CF54" s="26" t="e">
        <f>IF(Calcul!$E56="SW",'ModelParams Lw'!H$22+'ModelParams Lw'!H$23*LOG('Sound Power'!$D54/'Sound Power'!$E54)+'ModelParams Lw'!H$24*LN('Sound Power'!BX54),IF('ModelParams Lw'!H$26+'ModelParams Lw'!H$27*LOG('Sound Power'!$D54/'Sound Power'!$E54)+'ModelParams Lw'!H$28*LN('Sound Power'!BX54)&lt;'ModelParams Lw'!H$22+'ModelParams Lw'!H$23*LOG('Sound Power'!$D54/'Sound Power'!$E54)+'ModelParams Lw'!H$24*LN('Sound Power'!BX54),'ModelParams Lw'!H$22+'ModelParams Lw'!H$23*LOG('Sound Power'!$D54/'Sound Power'!$E54)+'ModelParams Lw'!H$24*LN('Sound Power'!BX54),'ModelParams Lw'!H$26+'ModelParams Lw'!H$27*LOG('Sound Power'!$D54/'Sound Power'!$E54)+'ModelParams Lw'!H$28*LN('Sound Power'!BX54)))</f>
        <v>#DIV/0!</v>
      </c>
      <c r="CG54" s="26" t="e">
        <f>IF(Calcul!$E56="SW",'ModelParams Lw'!I$22+'ModelParams Lw'!I$23*LOG('Sound Power'!$D54/'Sound Power'!$E54)+'ModelParams Lw'!I$24*LN('Sound Power'!BY54),IF('ModelParams Lw'!I$26+'ModelParams Lw'!I$27*LOG('Sound Power'!$D54/'Sound Power'!$E54)+'ModelParams Lw'!I$28*LN('Sound Power'!BY54)&lt;'ModelParams Lw'!I$22+'ModelParams Lw'!I$23*LOG('Sound Power'!$D54/'Sound Power'!$E54)+'ModelParams Lw'!I$24*LN('Sound Power'!BY54),'ModelParams Lw'!I$22+'ModelParams Lw'!I$23*LOG('Sound Power'!$D54/'Sound Power'!$E54)+'ModelParams Lw'!I$24*LN('Sound Power'!BY54),'ModelParams Lw'!I$26+'ModelParams Lw'!I$27*LOG('Sound Power'!$D54/'Sound Power'!$E54)+'ModelParams Lw'!I$28*LN('Sound Power'!BY54)))</f>
        <v>#DIV/0!</v>
      </c>
      <c r="CH54" s="26" t="e">
        <f>IF(Calcul!$E56="SW",'ModelParams Lw'!J$22+'ModelParams Lw'!J$23*LOG('Sound Power'!$D54/'Sound Power'!$E54)+'ModelParams Lw'!J$24*LN('Sound Power'!BZ54),IF('ModelParams Lw'!J$26+'ModelParams Lw'!J$27*LOG('Sound Power'!$D54/'Sound Power'!$E54)+'ModelParams Lw'!J$28*LN('Sound Power'!BZ54)&lt;'ModelParams Lw'!J$22+'ModelParams Lw'!J$23*LOG('Sound Power'!$D54/'Sound Power'!$E54)+'ModelParams Lw'!J$24*LN('Sound Power'!BZ54),'ModelParams Lw'!J$22+'ModelParams Lw'!J$23*LOG('Sound Power'!$D54/'Sound Power'!$E54)+'ModelParams Lw'!J$24*LN('Sound Power'!BZ54),'ModelParams Lw'!J$26+'ModelParams Lw'!J$27*LOG('Sound Power'!$D54/'Sound Power'!$E54)+'ModelParams Lw'!J$28*LN('Sound Power'!BZ54)))</f>
        <v>#DIV/0!</v>
      </c>
      <c r="CI54" s="26" t="e">
        <f t="shared" si="33"/>
        <v>#DIV/0!</v>
      </c>
      <c r="CJ54" s="26" t="e">
        <f t="shared" si="34"/>
        <v>#DIV/0!</v>
      </c>
      <c r="CK54" s="26" t="e">
        <f t="shared" si="35"/>
        <v>#DIV/0!</v>
      </c>
      <c r="CL54" s="26" t="e">
        <f t="shared" si="36"/>
        <v>#DIV/0!</v>
      </c>
      <c r="CM54" s="26" t="e">
        <f t="shared" si="37"/>
        <v>#DIV/0!</v>
      </c>
      <c r="CN54" s="26" t="e">
        <f t="shared" si="38"/>
        <v>#DIV/0!</v>
      </c>
      <c r="CO54" s="26" t="e">
        <f t="shared" si="39"/>
        <v>#DIV/0!</v>
      </c>
      <c r="CP54" s="26" t="e">
        <f t="shared" si="40"/>
        <v>#DIV/0!</v>
      </c>
      <c r="CQ54" s="26" t="e">
        <f>10*LOG10(IF(CI54="",0,POWER(10,((CI54+'ModelParams Lw'!$O$4)/10))) +IF(CJ54="",0,POWER(10,((CJ54+'ModelParams Lw'!$P$4)/10))) +IF(CK54="",0,POWER(10,((CK54+'ModelParams Lw'!$Q$4)/10))) +IF(CL54="",0,POWER(10,((CL54+'ModelParams Lw'!$R$4)/10))) +IF(CM54="",0,POWER(10,((CM54+'ModelParams Lw'!$S$4)/10))) +IF(CN54="",0,POWER(10,((CN54+'ModelParams Lw'!$T$4)/10))) +IF(CO54="",0,POWER(10,((CO54+'ModelParams Lw'!$U$4)/10)))+IF(CP54="",0,POWER(10,((CP54+'ModelParams Lw'!$V$4)/10))))</f>
        <v>#DIV/0!</v>
      </c>
      <c r="CR54" s="26" t="e">
        <f t="shared" si="41"/>
        <v>#DIV/0!</v>
      </c>
      <c r="CS54" s="26" t="e">
        <f>(CI54-'ModelParams Lw'!$O$10)/'ModelParams Lw'!$O$11</f>
        <v>#DIV/0!</v>
      </c>
      <c r="CT54" s="26" t="e">
        <f>(CJ54-'ModelParams Lw'!$P$10)/'ModelParams Lw'!$P$11</f>
        <v>#DIV/0!</v>
      </c>
      <c r="CU54" s="26" t="e">
        <f>(CK54-'ModelParams Lw'!$Q$10)/'ModelParams Lw'!$Q$11</f>
        <v>#DIV/0!</v>
      </c>
      <c r="CV54" s="26" t="e">
        <f>(CL54-'ModelParams Lw'!$R$10)/'ModelParams Lw'!$R$11</f>
        <v>#DIV/0!</v>
      </c>
      <c r="CW54" s="26" t="e">
        <f>(CM54-'ModelParams Lw'!$S$10)/'ModelParams Lw'!$S$11</f>
        <v>#DIV/0!</v>
      </c>
      <c r="CX54" s="26" t="e">
        <f>(CN54-'ModelParams Lw'!$T$10)/'ModelParams Lw'!$T$11</f>
        <v>#DIV/0!</v>
      </c>
      <c r="CY54" s="26" t="e">
        <f>(CO54-'ModelParams Lw'!$U$10)/'ModelParams Lw'!$U$11</f>
        <v>#DIV/0!</v>
      </c>
      <c r="CZ54" s="26" t="e">
        <f>(CP54-'ModelParams Lw'!$V$10)/'ModelParams Lw'!$V$11</f>
        <v>#DIV/0!</v>
      </c>
    </row>
    <row r="55" spans="1:104" x14ac:dyDescent="0.2">
      <c r="A55" s="13">
        <f>Calcul!A57</f>
        <v>0</v>
      </c>
      <c r="B55" s="13">
        <f t="shared" si="2"/>
        <v>0</v>
      </c>
      <c r="C55" s="13">
        <f>Calcul!B57</f>
        <v>0</v>
      </c>
      <c r="D55" s="13">
        <f>Calcul!C57/1000</f>
        <v>0</v>
      </c>
      <c r="E55" s="13">
        <f>Calcul!D57/1000</f>
        <v>0</v>
      </c>
      <c r="F55" s="13">
        <f t="shared" si="3"/>
        <v>0</v>
      </c>
      <c r="G55" s="23" t="e">
        <f>DEGREES(ACOS(1-(1/'ModelParams Lw'!B$15*SQRT(0.5*1.2/'Sound Power'!$C55)*('Sound Power'!$B55/3600)/('Sound Power'!$D55)/('Sound Power'!$F55))))</f>
        <v>#DIV/0!</v>
      </c>
      <c r="H55" s="23" t="e">
        <f>DEGREES(ACOS(1-(1/'ModelParams Lw'!C$15*SQRT(0.5*1.2/'Sound Power'!$C55)*('Sound Power'!$B55/3600)/('Sound Power'!$D55)/('Sound Power'!$F55))))</f>
        <v>#DIV/0!</v>
      </c>
      <c r="I55" s="23" t="e">
        <f>DEGREES(ACOS(1-(1/'ModelParams Lw'!D$15*SQRT(0.5*1.2/'Sound Power'!$C55)*('Sound Power'!$B55/3600)/('Sound Power'!$D55)/('Sound Power'!$F55))))</f>
        <v>#DIV/0!</v>
      </c>
      <c r="J55" s="23" t="e">
        <f>DEGREES(ACOS(1-(1/'ModelParams Lw'!E$15*SQRT(0.5*1.2/'Sound Power'!$C55)*('Sound Power'!$B55/3600)/('Sound Power'!$D55)/('Sound Power'!$F55))))</f>
        <v>#DIV/0!</v>
      </c>
      <c r="K55" s="23" t="e">
        <f>DEGREES(ACOS(1-(1/'ModelParams Lw'!F$15*SQRT(0.5*1.2/'Sound Power'!$C55)*('Sound Power'!$B55/3600)/('Sound Power'!$D55)/('Sound Power'!$F55))))</f>
        <v>#DIV/0!</v>
      </c>
      <c r="L55" s="23" t="e">
        <f>DEGREES(ACOS(1-(1/'ModelParams Lw'!G$15*SQRT(0.5*1.2/'Sound Power'!$C55)*('Sound Power'!$B55/3600)/('Sound Power'!$D55)/('Sound Power'!$F55))))</f>
        <v>#DIV/0!</v>
      </c>
      <c r="M55" s="23" t="e">
        <f>DEGREES(ACOS(1-(1/'ModelParams Lw'!H$15*SQRT(0.5*1.2/'Sound Power'!$C55)*('Sound Power'!$B55/3600)/('Sound Power'!$D55)/('Sound Power'!$F55))))</f>
        <v>#DIV/0!</v>
      </c>
      <c r="N55" s="23" t="e">
        <f>DEGREES(ACOS(1-(1/'ModelParams Lw'!I$15*SQRT(0.5*1.2/'Sound Power'!$C55)*('Sound Power'!$B55/3600)/('Sound Power'!$D55)/('Sound Power'!$F55))))</f>
        <v>#DIV/0!</v>
      </c>
      <c r="O55" s="26" t="e">
        <f>('ModelParams Lw'!B$4*LN('Sound Power'!G55)/(1+EXP(-('Sound Power'!$D55*1000+'ModelParams Lw'!B$6)/'ModelParams Lw'!B$7))+'ModelParams Lw'!B$5)*LN('Sound Power'!$B55)-('ModelParams Lw'!B$8+'ModelParams Lw'!B$9*$D55+'ModelParams Lw'!B$10*'Sound Power'!$F55^'ModelParams Lw'!B$14+'ModelParams Lw'!B$11*LN('Sound Power'!G55)+'ModelParams Lw'!B$12*'Sound Power'!$D55*'Sound Power'!$F55+'ModelParams Lw'!B$13*'Sound Power'!$D55*LN('Sound Power'!G55))</f>
        <v>#DIV/0!</v>
      </c>
      <c r="P55" s="26" t="e">
        <f>('ModelParams Lw'!C$4*LN('Sound Power'!H55)/(1+EXP(-('Sound Power'!$D55*1000+'ModelParams Lw'!C$6)/'ModelParams Lw'!C$7))+'ModelParams Lw'!C$5)*LN('Sound Power'!$B55)-('ModelParams Lw'!C$8+'ModelParams Lw'!C$9*$D55+'ModelParams Lw'!C$10*'Sound Power'!$F55^'ModelParams Lw'!C$14+'ModelParams Lw'!C$11*LN('Sound Power'!H55)+'ModelParams Lw'!C$12*'Sound Power'!$D55*'Sound Power'!$F55+'ModelParams Lw'!C$13*'Sound Power'!$D55*LN('Sound Power'!H55))</f>
        <v>#DIV/0!</v>
      </c>
      <c r="Q55" s="26" t="e">
        <f>('ModelParams Lw'!D$4*LN('Sound Power'!I55)/(1+EXP(-('Sound Power'!$D55*1000+'ModelParams Lw'!D$6)/'ModelParams Lw'!D$7))+'ModelParams Lw'!D$5)*LN('Sound Power'!$B55)-('ModelParams Lw'!D$8+'ModelParams Lw'!D$9*$D55+'ModelParams Lw'!D$10*'Sound Power'!$F55^'ModelParams Lw'!D$14+'ModelParams Lw'!D$11*LN('Sound Power'!I55)+'ModelParams Lw'!D$12*'Sound Power'!$D55*'Sound Power'!$F55+'ModelParams Lw'!D$13*'Sound Power'!$D55*LN('Sound Power'!I55))</f>
        <v>#DIV/0!</v>
      </c>
      <c r="R55" s="26" t="e">
        <f>('ModelParams Lw'!E$4*LN('Sound Power'!J55)/(1+EXP(-('Sound Power'!$D55*1000+'ModelParams Lw'!E$6)/'ModelParams Lw'!E$7))+'ModelParams Lw'!E$5)*LN('Sound Power'!$B55)-('ModelParams Lw'!E$8+'ModelParams Lw'!E$9*$D55+'ModelParams Lw'!E$10*'Sound Power'!$F55^'ModelParams Lw'!E$14+'ModelParams Lw'!E$11*LN('Sound Power'!J55)+'ModelParams Lw'!E$12*'Sound Power'!$D55*'Sound Power'!$F55+'ModelParams Lw'!E$13*'Sound Power'!$D55*LN('Sound Power'!J55))</f>
        <v>#DIV/0!</v>
      </c>
      <c r="S55" s="26" t="e">
        <f>('ModelParams Lw'!F$4*LN('Sound Power'!K55)/(1+EXP(-('Sound Power'!$D55*1000+'ModelParams Lw'!F$6)/'ModelParams Lw'!F$7))+'ModelParams Lw'!F$5)*LN('Sound Power'!$B55)-('ModelParams Lw'!F$8+'ModelParams Lw'!F$9*$D55+'ModelParams Lw'!F$10*'Sound Power'!$F55^'ModelParams Lw'!F$14+'ModelParams Lw'!F$11*LN('Sound Power'!K55)+'ModelParams Lw'!F$12*'Sound Power'!$D55*'Sound Power'!$F55+'ModelParams Lw'!F$13*'Sound Power'!$D55*LN('Sound Power'!K55))</f>
        <v>#DIV/0!</v>
      </c>
      <c r="T55" s="26" t="e">
        <f>('ModelParams Lw'!G$4*LN('Sound Power'!L55)/(1+EXP(-('Sound Power'!$D55*1000+'ModelParams Lw'!G$6)/'ModelParams Lw'!G$7))+'ModelParams Lw'!G$5)*LN('Sound Power'!$B55)-('ModelParams Lw'!G$8+'ModelParams Lw'!G$9*$D55+'ModelParams Lw'!G$10*'Sound Power'!$F55^'ModelParams Lw'!G$14+'ModelParams Lw'!G$11*LN('Sound Power'!L55)+'ModelParams Lw'!G$12*'Sound Power'!$D55*'Sound Power'!$F55+'ModelParams Lw'!G$13*'Sound Power'!$D55*LN('Sound Power'!L55))</f>
        <v>#DIV/0!</v>
      </c>
      <c r="U55" s="26" t="e">
        <f>('ModelParams Lw'!H$4*LN('Sound Power'!M55)/(1+EXP(-('Sound Power'!$D55*1000+'ModelParams Lw'!H$6)/'ModelParams Lw'!H$7))+'ModelParams Lw'!H$5)*LN('Sound Power'!$B55)-('ModelParams Lw'!H$8+'ModelParams Lw'!H$9*$D55+'ModelParams Lw'!H$10*'Sound Power'!$F55^'ModelParams Lw'!H$14+'ModelParams Lw'!H$11*LN('Sound Power'!M55)+'ModelParams Lw'!H$12*'Sound Power'!$D55*'Sound Power'!$F55+'ModelParams Lw'!H$13*'Sound Power'!$D55*LN('Sound Power'!M55))</f>
        <v>#DIV/0!</v>
      </c>
      <c r="V55" s="26" t="e">
        <f>('ModelParams Lw'!I$4*LN('Sound Power'!N55)/(1+EXP(-('Sound Power'!$D55*1000+'ModelParams Lw'!I$6)/'ModelParams Lw'!I$7))+'ModelParams Lw'!I$5)*LN('Sound Power'!$B55)-('ModelParams Lw'!I$8+'ModelParams Lw'!I$9*$D55+'ModelParams Lw'!I$10*'Sound Power'!$F55^'ModelParams Lw'!I$14+'ModelParams Lw'!I$11*LN('Sound Power'!N55)+'ModelParams Lw'!I$12*'Sound Power'!$D55*'Sound Power'!$F55+'ModelParams Lw'!I$13*'Sound Power'!$D55*LN('Sound Power'!N55))</f>
        <v>#DIV/0!</v>
      </c>
      <c r="W55" s="26" t="e">
        <f>10*LOG10(IF(O55="",0,POWER(10,((O55+'ModelParams Lw'!$O$4)/10))) +IF(P55="",0,POWER(10,((P55+'ModelParams Lw'!$P$4)/10))) +IF(Q55="",0,POWER(10,((Q55+'ModelParams Lw'!$Q$4)/10))) +IF(R55="",0,POWER(10,((R55+'ModelParams Lw'!$R$4)/10))) +IF(S55="",0,POWER(10,((S55+'ModelParams Lw'!$S$4)/10))) +IF(T55="",0,POWER(10,((T55+'ModelParams Lw'!$T$4)/10))) +IF(U55="",0,POWER(10,((U55+'ModelParams Lw'!$U$4)/10)))+IF(V55="",0,POWER(10,((V55+'ModelParams Lw'!$V$4)/10))))</f>
        <v>#DIV/0!</v>
      </c>
      <c r="X55" s="26" t="e">
        <f t="shared" si="27"/>
        <v>#DIV/0!</v>
      </c>
      <c r="Y55" s="26" t="e">
        <f>(O55-'ModelParams Lw'!O$10)/'ModelParams Lw'!O$11</f>
        <v>#DIV/0!</v>
      </c>
      <c r="Z55" s="26" t="e">
        <f>(P55-'ModelParams Lw'!P$10)/'ModelParams Lw'!P$11</f>
        <v>#DIV/0!</v>
      </c>
      <c r="AA55" s="26" t="e">
        <f>(Q55-'ModelParams Lw'!Q$10)/'ModelParams Lw'!Q$11</f>
        <v>#DIV/0!</v>
      </c>
      <c r="AB55" s="26" t="e">
        <f>(R55-'ModelParams Lw'!R$10)/'ModelParams Lw'!R$11</f>
        <v>#DIV/0!</v>
      </c>
      <c r="AC55" s="26" t="e">
        <f>(S55-'ModelParams Lw'!S$10)/'ModelParams Lw'!S$11</f>
        <v>#DIV/0!</v>
      </c>
      <c r="AD55" s="26" t="e">
        <f>(T55-'ModelParams Lw'!T$10)/'ModelParams Lw'!T$11</f>
        <v>#DIV/0!</v>
      </c>
      <c r="AE55" s="26" t="e">
        <f>(U55-'ModelParams Lw'!U$10)/'ModelParams Lw'!U$11</f>
        <v>#DIV/0!</v>
      </c>
      <c r="AF55" s="26" t="e">
        <f>(V55-'ModelParams Lw'!V$10)/'ModelParams Lw'!V$11</f>
        <v>#DIV/0!</v>
      </c>
      <c r="AG55" s="26" t="e">
        <f t="shared" si="28"/>
        <v>#DIV/0!</v>
      </c>
      <c r="AH55" s="26" t="e">
        <f>VLOOKUP(D55*1000,'ModelParams Lw'!$A$38:$D$58,4)</f>
        <v>#N/A</v>
      </c>
      <c r="AI55" s="56" t="e">
        <f>VLOOKUP(D55*1000,'ModelParams Lw'!$A$38:$D$58,2)</f>
        <v>#N/A</v>
      </c>
      <c r="AJ55" s="46" t="e">
        <f t="shared" si="29"/>
        <v>#DIV/0!</v>
      </c>
      <c r="AK55" s="26" t="e">
        <f t="shared" si="30"/>
        <v>#VALUE!</v>
      </c>
      <c r="AL55" s="26" t="e">
        <f>IF($AI55=100,'ModelParams Lw'!R$35*'Sound Power'!$AH55^2+'ModelParams Lw'!R$36*'Sound Power'!$AH55+'ModelParams Lw'!R$37,IF($AI55=150,'ModelParams Lw'!R$38*'Sound Power'!$AH55^2+'ModelParams Lw'!R$39*'Sound Power'!$AH55+'ModelParams Lw'!R$40,'ModelParams Lw'!R$41*'Sound Power'!$AH55^2+'ModelParams Lw'!R$42*'Sound Power'!$AH55+'ModelParams Lw'!R$43))</f>
        <v>#N/A</v>
      </c>
      <c r="AM55" s="26" t="e">
        <f>IF($AI55=100,'ModelParams Lw'!S$35*'Sound Power'!$AH55^2+'ModelParams Lw'!S$36*'Sound Power'!$AH55+'ModelParams Lw'!S$37,IF($AI55=150,'ModelParams Lw'!S$38*'Sound Power'!$AH55^2+'ModelParams Lw'!S$39*'Sound Power'!$AH55+'ModelParams Lw'!S$40,'ModelParams Lw'!S$41*'Sound Power'!$AH55^2+'ModelParams Lw'!S$42*'Sound Power'!$AH55+'ModelParams Lw'!S$43))</f>
        <v>#N/A</v>
      </c>
      <c r="AN55" s="26" t="e">
        <f>IF($AI55=100,'ModelParams Lw'!T$35*'Sound Power'!$AH55^2+'ModelParams Lw'!T$36*'Sound Power'!$AH55+'ModelParams Lw'!T$37,IF($AI55=150,'ModelParams Lw'!T$38*'Sound Power'!$AH55^2+'ModelParams Lw'!T$39*'Sound Power'!$AH55+'ModelParams Lw'!T$40,'ModelParams Lw'!T$41*'Sound Power'!$AH55^2+'ModelParams Lw'!T$42*'Sound Power'!$AH55+'ModelParams Lw'!T$43))</f>
        <v>#N/A</v>
      </c>
      <c r="AO55" s="26" t="e">
        <f>IF($AI55=100,'ModelParams Lw'!U$35*'Sound Power'!$AH55^2+'ModelParams Lw'!U$36*'Sound Power'!$AH55+'ModelParams Lw'!U$37,IF($AI55=150,'ModelParams Lw'!U$38*'Sound Power'!$AH55^2+'ModelParams Lw'!U$39*'Sound Power'!$AH55+'ModelParams Lw'!U$40,'ModelParams Lw'!U$41*'Sound Power'!$AH55^2+'ModelParams Lw'!U$42*'Sound Power'!$AH55+'ModelParams Lw'!U$43))</f>
        <v>#N/A</v>
      </c>
      <c r="AP55" s="26" t="e">
        <f>IF($AI55=100,'ModelParams Lw'!V$35*'Sound Power'!$AH55^2+'ModelParams Lw'!V$36*'Sound Power'!$AH55+'ModelParams Lw'!V$37,IF($AI55=150,'ModelParams Lw'!V$38*'Sound Power'!$AH55^2+'ModelParams Lw'!V$39*'Sound Power'!$AH55+'ModelParams Lw'!V$40,'ModelParams Lw'!V$41*'Sound Power'!$AH55^2+'ModelParams Lw'!V$42*'Sound Power'!$AH55+'ModelParams Lw'!V$43))</f>
        <v>#N/A</v>
      </c>
      <c r="AQ55" s="26" t="e">
        <f>IF($AI55=100,'ModelParams Lw'!W$35*'Sound Power'!$AH55^2+'ModelParams Lw'!W$36*'Sound Power'!$AH55+'ModelParams Lw'!W$37,IF($AI55=150,'ModelParams Lw'!W$38*'Sound Power'!$AH55^2+'ModelParams Lw'!W$39*'Sound Power'!$AH55+'ModelParams Lw'!W$40,'ModelParams Lw'!W$41*'Sound Power'!$AH55^2+'ModelParams Lw'!W$42*'Sound Power'!$AH55+'ModelParams Lw'!W$43))</f>
        <v>#N/A</v>
      </c>
      <c r="AR55" s="26" t="e">
        <f t="shared" si="31"/>
        <v>#VALUE!</v>
      </c>
      <c r="AS55" s="26" t="e">
        <f>IF(26.83*LN($AJ55)-11.791-'ModelParams Lw'!B$35&lt;0,0,26.83*LN($AJ55)-11.791-'ModelParams Lw'!B$35)</f>
        <v>#DIV/0!</v>
      </c>
      <c r="AT55" s="26" t="e">
        <f>IF(26.83*LN($AJ55)-11.791-'ModelParams Lw'!C$35&lt;0,0,26.83*LN($AJ55)-11.791-'ModelParams Lw'!C$35)</f>
        <v>#DIV/0!</v>
      </c>
      <c r="AU55" s="26" t="e">
        <f>IF(26.83*LN($AJ55)-11.791-'ModelParams Lw'!D$35&lt;0,0,26.83*LN($AJ55)-11.791-'ModelParams Lw'!D$35)</f>
        <v>#DIV/0!</v>
      </c>
      <c r="AV55" s="26" t="e">
        <f>IF(26.83*LN($AJ55)-11.791-'ModelParams Lw'!E$35&lt;0,0,26.83*LN($AJ55)-11.791-'ModelParams Lw'!E$35)</f>
        <v>#DIV/0!</v>
      </c>
      <c r="AW55" s="26" t="e">
        <f>IF(26.83*LN($AJ55)-11.791-'ModelParams Lw'!F$35&lt;0,0,26.83*LN($AJ55)-11.791-'ModelParams Lw'!F$35)</f>
        <v>#DIV/0!</v>
      </c>
      <c r="AX55" s="26" t="e">
        <f>IF(26.83*LN($AJ55)-11.791-'ModelParams Lw'!G$35&lt;0,0,26.83*LN($AJ55)-11.791-'ModelParams Lw'!G$35)</f>
        <v>#DIV/0!</v>
      </c>
      <c r="AY55" s="26" t="e">
        <f>IF(26.83*LN($AJ55)-11.791-'ModelParams Lw'!H$35&lt;0,0,26.83*LN($AJ55)-11.791-'ModelParams Lw'!H$35)</f>
        <v>#DIV/0!</v>
      </c>
      <c r="AZ55" s="26" t="e">
        <f>IF(26.83*LN($AJ55)-11.791-'ModelParams Lw'!I$35&lt;0,0,26.83*LN($AJ55)-11.791-'ModelParams Lw'!I$35)</f>
        <v>#DIV/0!</v>
      </c>
      <c r="BA55" s="26" t="e">
        <f t="shared" si="9"/>
        <v>#DIV/0!</v>
      </c>
      <c r="BB55" s="26" t="e">
        <f t="shared" si="10"/>
        <v>#DIV/0!</v>
      </c>
      <c r="BC55" s="26" t="e">
        <f t="shared" si="11"/>
        <v>#DIV/0!</v>
      </c>
      <c r="BD55" s="26" t="e">
        <f t="shared" si="12"/>
        <v>#DIV/0!</v>
      </c>
      <c r="BE55" s="26" t="e">
        <f t="shared" si="13"/>
        <v>#DIV/0!</v>
      </c>
      <c r="BF55" s="26" t="e">
        <f t="shared" si="14"/>
        <v>#DIV/0!</v>
      </c>
      <c r="BG55" s="26" t="e">
        <f t="shared" si="15"/>
        <v>#DIV/0!</v>
      </c>
      <c r="BH55" s="26" t="e">
        <f t="shared" si="16"/>
        <v>#DIV/0!</v>
      </c>
      <c r="BI55" s="26" t="e">
        <f>10*LOG10(IF(BA55="",0,POWER(10,((BA55+'ModelParams Lw'!$O$4)/10))) +IF(BB55="",0,POWER(10,((BB55+'ModelParams Lw'!$P$4)/10))) +IF(BC55="",0,POWER(10,((BC55+'ModelParams Lw'!$Q$4)/10))) +IF(BD55="",0,POWER(10,((BD55+'ModelParams Lw'!$R$4)/10))) +IF(BE55="",0,POWER(10,((BE55+'ModelParams Lw'!$S$4)/10))) +IF(BF55="",0,POWER(10,((BF55+'ModelParams Lw'!$T$4)/10))) +IF(BG55="",0,POWER(10,((BG55+'ModelParams Lw'!$U$4)/10)))+IF(BH55="",0,POWER(10,((BH55+'ModelParams Lw'!$V$4)/10))))</f>
        <v>#DIV/0!</v>
      </c>
      <c r="BJ55" s="26" t="e">
        <f t="shared" si="32"/>
        <v>#DIV/0!</v>
      </c>
      <c r="BK55" s="26" t="e">
        <f>(BA55-'ModelParams Lw'!O$10)/'ModelParams Lw'!O$11</f>
        <v>#DIV/0!</v>
      </c>
      <c r="BL55" s="26" t="e">
        <f>(BB55-'ModelParams Lw'!P$10)/'ModelParams Lw'!P$11</f>
        <v>#DIV/0!</v>
      </c>
      <c r="BM55" s="26" t="e">
        <f>(BC55-'ModelParams Lw'!Q$10)/'ModelParams Lw'!Q$11</f>
        <v>#DIV/0!</v>
      </c>
      <c r="BN55" s="26" t="e">
        <f>(BD55-'ModelParams Lw'!R$10)/'ModelParams Lw'!R$11</f>
        <v>#DIV/0!</v>
      </c>
      <c r="BO55" s="26" t="e">
        <f>(BE55-'ModelParams Lw'!S$10)/'ModelParams Lw'!S$11</f>
        <v>#DIV/0!</v>
      </c>
      <c r="BP55" s="26" t="e">
        <f>(BF55-'ModelParams Lw'!T$10)/'ModelParams Lw'!T$11</f>
        <v>#DIV/0!</v>
      </c>
      <c r="BQ55" s="26" t="e">
        <f>(BG55-'ModelParams Lw'!U$10)/'ModelParams Lw'!U$11</f>
        <v>#DIV/0!</v>
      </c>
      <c r="BR55" s="26" t="e">
        <f>(BH55-'ModelParams Lw'!V$10)/'ModelParams Lw'!V$11</f>
        <v>#DIV/0!</v>
      </c>
      <c r="BS55" s="23" t="e">
        <f>IF(Calcul!$E57="SW",DEGREES(ACOS(1-(1/'ModelParams Lw'!C$25*SQRT(0.5*1.2/'Sound Power'!$C55)*('Sound Power'!$B55/3600)/('Sound Power'!$D55)/('Sound Power'!$F55)))),DEGREES(ACOS(1-(1/'ModelParams Lw'!C$29*SQRT(0.5*1.2/'Sound Power'!$C55)*('Sound Power'!$B55/3600)/('Sound Power'!$D55)/('Sound Power'!$F55)))))</f>
        <v>#DIV/0!</v>
      </c>
      <c r="BT55" s="23" t="e">
        <f>IF(Calcul!$E57="SW",DEGREES(ACOS(1-(1/'ModelParams Lw'!D$25*SQRT(0.5*1.2/'Sound Power'!$C55)*('Sound Power'!$B55/3600)/('Sound Power'!$D55)/('Sound Power'!$F55)))),DEGREES(ACOS(1-(1/'ModelParams Lw'!D$29*SQRT(0.5*1.2/'Sound Power'!$C55)*('Sound Power'!$B55/3600)/('Sound Power'!$D55)/('Sound Power'!$F55)))))</f>
        <v>#DIV/0!</v>
      </c>
      <c r="BU55" s="23" t="e">
        <f>IF(Calcul!$E57="SW",DEGREES(ACOS(1-(1/'ModelParams Lw'!E$25*SQRT(0.5*1.2/'Sound Power'!$C55)*('Sound Power'!$B55/3600)/('Sound Power'!$D55)/('Sound Power'!$F55)))),DEGREES(ACOS(1-(1/'ModelParams Lw'!E$29*SQRT(0.5*1.2/'Sound Power'!$C55)*('Sound Power'!$B55/3600)/('Sound Power'!$D55)/('Sound Power'!$F55)))))</f>
        <v>#DIV/0!</v>
      </c>
      <c r="BV55" s="23" t="e">
        <f>IF(Calcul!$E57="SW",DEGREES(ACOS(1-(1/'ModelParams Lw'!F$25*SQRT(0.5*1.2/'Sound Power'!$C55)*('Sound Power'!$B55/3600)/('Sound Power'!$D55)/('Sound Power'!$F55)))),DEGREES(ACOS(1-(1/'ModelParams Lw'!F$29*SQRT(0.5*1.2/'Sound Power'!$C55)*('Sound Power'!$B55/3600)/('Sound Power'!$D55)/('Sound Power'!$F55)))))</f>
        <v>#DIV/0!</v>
      </c>
      <c r="BW55" s="23" t="e">
        <f>IF(Calcul!$E57="SW",DEGREES(ACOS(1-(1/'ModelParams Lw'!G$25*SQRT(0.5*1.2/'Sound Power'!$C55)*('Sound Power'!$B55/3600)/('Sound Power'!$D55)/('Sound Power'!$F55)))),DEGREES(ACOS(1-(1/'ModelParams Lw'!G$29*SQRT(0.5*1.2/'Sound Power'!$C55)*('Sound Power'!$B55/3600)/('Sound Power'!$D55)/('Sound Power'!$F55)))))</f>
        <v>#DIV/0!</v>
      </c>
      <c r="BX55" s="23" t="e">
        <f>IF(Calcul!$E57="SW",DEGREES(ACOS(1-(1/'ModelParams Lw'!H$25*SQRT(0.5*1.2/'Sound Power'!$C55)*('Sound Power'!$B55/3600)/('Sound Power'!$D55)/('Sound Power'!$F55)))),DEGREES(ACOS(1-(1/'ModelParams Lw'!H$29*SQRT(0.5*1.2/'Sound Power'!$C55)*('Sound Power'!$B55/3600)/('Sound Power'!$D55)/('Sound Power'!$F55)))))</f>
        <v>#DIV/0!</v>
      </c>
      <c r="BY55" s="23" t="e">
        <f>IF(Calcul!$E57="SW",DEGREES(ACOS(1-(1/'ModelParams Lw'!I$25*SQRT(0.5*1.2/'Sound Power'!$C55)*('Sound Power'!$B55/3600)/('Sound Power'!$D55)/('Sound Power'!$F55)))),DEGREES(ACOS(1-(1/'ModelParams Lw'!I$29*SQRT(0.5*1.2/'Sound Power'!$C55)*('Sound Power'!$B55/3600)/('Sound Power'!$D55)/('Sound Power'!$F55)))))</f>
        <v>#DIV/0!</v>
      </c>
      <c r="BZ55" s="23" t="e">
        <f>IF(Calcul!$E57="SW",DEGREES(ACOS(1-(1/'ModelParams Lw'!J$25*SQRT(0.5*1.2/'Sound Power'!$C55)*('Sound Power'!$B55/3600)/('Sound Power'!$D55)/('Sound Power'!$F55)))),DEGREES(ACOS(1-(1/'ModelParams Lw'!J$29*SQRT(0.5*1.2/'Sound Power'!$C55)*('Sound Power'!$B55/3600)/('Sound Power'!$D55)/('Sound Power'!$F55)))))</f>
        <v>#DIV/0!</v>
      </c>
      <c r="CA55" s="26" t="e">
        <f>IF(Calcul!$E57="SW",'ModelParams Lw'!C$22+'ModelParams Lw'!C$23*LOG('Sound Power'!$D55/'Sound Power'!$E55)+'ModelParams Lw'!C$24*LN('Sound Power'!BS55),IF('ModelParams Lw'!C$26+'ModelParams Lw'!C$27*LOG('Sound Power'!$D55/'Sound Power'!$E55)+'ModelParams Lw'!C$28*LN('Sound Power'!BS55)&lt;'ModelParams Lw'!C$22+'ModelParams Lw'!C$23*LOG('Sound Power'!$D55/'Sound Power'!$E55)+'ModelParams Lw'!C$24*LN('Sound Power'!BS55),'ModelParams Lw'!C$22+'ModelParams Lw'!C$23*LOG('Sound Power'!$D55/'Sound Power'!$E55)+'ModelParams Lw'!C$24*LN('Sound Power'!BS55),'ModelParams Lw'!C$26+'ModelParams Lw'!C$27*LOG('Sound Power'!$D55/'Sound Power'!$E55)+'ModelParams Lw'!C$28*LN('Sound Power'!BS55)))</f>
        <v>#DIV/0!</v>
      </c>
      <c r="CB55" s="26" t="e">
        <f>IF(Calcul!$E57="SW",'ModelParams Lw'!D$22+'ModelParams Lw'!D$23*LOG('Sound Power'!$D55/'Sound Power'!$E55)+'ModelParams Lw'!D$24*LN('Sound Power'!BT55),IF('ModelParams Lw'!D$26+'ModelParams Lw'!D$27*LOG('Sound Power'!$D55/'Sound Power'!$E55)+'ModelParams Lw'!D$28*LN('Sound Power'!BT55)&lt;'ModelParams Lw'!D$22+'ModelParams Lw'!D$23*LOG('Sound Power'!$D55/'Sound Power'!$E55)+'ModelParams Lw'!D$24*LN('Sound Power'!BT55),'ModelParams Lw'!D$22+'ModelParams Lw'!D$23*LOG('Sound Power'!$D55/'Sound Power'!$E55)+'ModelParams Lw'!D$24*LN('Sound Power'!BT55),'ModelParams Lw'!D$26+'ModelParams Lw'!D$27*LOG('Sound Power'!$D55/'Sound Power'!$E55)+'ModelParams Lw'!D$28*LN('Sound Power'!BT55)))</f>
        <v>#DIV/0!</v>
      </c>
      <c r="CC55" s="26" t="e">
        <f>IF(Calcul!$E57="SW",'ModelParams Lw'!E$22+'ModelParams Lw'!E$23*LOG('Sound Power'!$D55/'Sound Power'!$E55)+'ModelParams Lw'!E$24*LN('Sound Power'!BU55),IF('ModelParams Lw'!E$26+'ModelParams Lw'!E$27*LOG('Sound Power'!$D55/'Sound Power'!$E55)+'ModelParams Lw'!E$28*LN('Sound Power'!BU55)&lt;'ModelParams Lw'!E$22+'ModelParams Lw'!E$23*LOG('Sound Power'!$D55/'Sound Power'!$E55)+'ModelParams Lw'!E$24*LN('Sound Power'!BU55),'ModelParams Lw'!E$22+'ModelParams Lw'!E$23*LOG('Sound Power'!$D55/'Sound Power'!$E55)+'ModelParams Lw'!E$24*LN('Sound Power'!BU55),'ModelParams Lw'!E$26+'ModelParams Lw'!E$27*LOG('Sound Power'!$D55/'Sound Power'!$E55)+'ModelParams Lw'!E$28*LN('Sound Power'!BU55)))</f>
        <v>#DIV/0!</v>
      </c>
      <c r="CD55" s="26" t="e">
        <f>IF(Calcul!$E57="SW",'ModelParams Lw'!F$22+'ModelParams Lw'!F$23*LOG('Sound Power'!$D55/'Sound Power'!$E55)+'ModelParams Lw'!F$24*LN('Sound Power'!BV55),IF('ModelParams Lw'!F$26+'ModelParams Lw'!F$27*LOG('Sound Power'!$D55/'Sound Power'!$E55)+'ModelParams Lw'!F$28*LN('Sound Power'!BV55)&lt;'ModelParams Lw'!F$22+'ModelParams Lw'!F$23*LOG('Sound Power'!$D55/'Sound Power'!$E55)+'ModelParams Lw'!F$24*LN('Sound Power'!BV55),'ModelParams Lw'!F$22+'ModelParams Lw'!F$23*LOG('Sound Power'!$D55/'Sound Power'!$E55)+'ModelParams Lw'!F$24*LN('Sound Power'!BV55),'ModelParams Lw'!F$26+'ModelParams Lw'!F$27*LOG('Sound Power'!$D55/'Sound Power'!$E55)+'ModelParams Lw'!F$28*LN('Sound Power'!BV55)))</f>
        <v>#DIV/0!</v>
      </c>
      <c r="CE55" s="26" t="e">
        <f>IF(Calcul!$E57="SW",'ModelParams Lw'!G$22+'ModelParams Lw'!G$23*LOG('Sound Power'!$D55/'Sound Power'!$E55)+'ModelParams Lw'!G$24*LN('Sound Power'!BW55),IF('ModelParams Lw'!G$26+'ModelParams Lw'!G$27*LOG('Sound Power'!$D55/'Sound Power'!$E55)+'ModelParams Lw'!G$28*LN('Sound Power'!BW55)&lt;'ModelParams Lw'!G$22+'ModelParams Lw'!G$23*LOG('Sound Power'!$D55/'Sound Power'!$E55)+'ModelParams Lw'!G$24*LN('Sound Power'!BW55),'ModelParams Lw'!G$22+'ModelParams Lw'!G$23*LOG('Sound Power'!$D55/'Sound Power'!$E55)+'ModelParams Lw'!G$24*LN('Sound Power'!BW55),'ModelParams Lw'!G$26+'ModelParams Lw'!G$27*LOG('Sound Power'!$D55/'Sound Power'!$E55)+'ModelParams Lw'!G$28*LN('Sound Power'!BW55)))</f>
        <v>#DIV/0!</v>
      </c>
      <c r="CF55" s="26" t="e">
        <f>IF(Calcul!$E57="SW",'ModelParams Lw'!H$22+'ModelParams Lw'!H$23*LOG('Sound Power'!$D55/'Sound Power'!$E55)+'ModelParams Lw'!H$24*LN('Sound Power'!BX55),IF('ModelParams Lw'!H$26+'ModelParams Lw'!H$27*LOG('Sound Power'!$D55/'Sound Power'!$E55)+'ModelParams Lw'!H$28*LN('Sound Power'!BX55)&lt;'ModelParams Lw'!H$22+'ModelParams Lw'!H$23*LOG('Sound Power'!$D55/'Sound Power'!$E55)+'ModelParams Lw'!H$24*LN('Sound Power'!BX55),'ModelParams Lw'!H$22+'ModelParams Lw'!H$23*LOG('Sound Power'!$D55/'Sound Power'!$E55)+'ModelParams Lw'!H$24*LN('Sound Power'!BX55),'ModelParams Lw'!H$26+'ModelParams Lw'!H$27*LOG('Sound Power'!$D55/'Sound Power'!$E55)+'ModelParams Lw'!H$28*LN('Sound Power'!BX55)))</f>
        <v>#DIV/0!</v>
      </c>
      <c r="CG55" s="26" t="e">
        <f>IF(Calcul!$E57="SW",'ModelParams Lw'!I$22+'ModelParams Lw'!I$23*LOG('Sound Power'!$D55/'Sound Power'!$E55)+'ModelParams Lw'!I$24*LN('Sound Power'!BY55),IF('ModelParams Lw'!I$26+'ModelParams Lw'!I$27*LOG('Sound Power'!$D55/'Sound Power'!$E55)+'ModelParams Lw'!I$28*LN('Sound Power'!BY55)&lt;'ModelParams Lw'!I$22+'ModelParams Lw'!I$23*LOG('Sound Power'!$D55/'Sound Power'!$E55)+'ModelParams Lw'!I$24*LN('Sound Power'!BY55),'ModelParams Lw'!I$22+'ModelParams Lw'!I$23*LOG('Sound Power'!$D55/'Sound Power'!$E55)+'ModelParams Lw'!I$24*LN('Sound Power'!BY55),'ModelParams Lw'!I$26+'ModelParams Lw'!I$27*LOG('Sound Power'!$D55/'Sound Power'!$E55)+'ModelParams Lw'!I$28*LN('Sound Power'!BY55)))</f>
        <v>#DIV/0!</v>
      </c>
      <c r="CH55" s="26" t="e">
        <f>IF(Calcul!$E57="SW",'ModelParams Lw'!J$22+'ModelParams Lw'!J$23*LOG('Sound Power'!$D55/'Sound Power'!$E55)+'ModelParams Lw'!J$24*LN('Sound Power'!BZ55),IF('ModelParams Lw'!J$26+'ModelParams Lw'!J$27*LOG('Sound Power'!$D55/'Sound Power'!$E55)+'ModelParams Lw'!J$28*LN('Sound Power'!BZ55)&lt;'ModelParams Lw'!J$22+'ModelParams Lw'!J$23*LOG('Sound Power'!$D55/'Sound Power'!$E55)+'ModelParams Lw'!J$24*LN('Sound Power'!BZ55),'ModelParams Lw'!J$22+'ModelParams Lw'!J$23*LOG('Sound Power'!$D55/'Sound Power'!$E55)+'ModelParams Lw'!J$24*LN('Sound Power'!BZ55),'ModelParams Lw'!J$26+'ModelParams Lw'!J$27*LOG('Sound Power'!$D55/'Sound Power'!$E55)+'ModelParams Lw'!J$28*LN('Sound Power'!BZ55)))</f>
        <v>#DIV/0!</v>
      </c>
      <c r="CI55" s="26" t="e">
        <f t="shared" si="33"/>
        <v>#DIV/0!</v>
      </c>
      <c r="CJ55" s="26" t="e">
        <f t="shared" si="34"/>
        <v>#DIV/0!</v>
      </c>
      <c r="CK55" s="26" t="e">
        <f t="shared" si="35"/>
        <v>#DIV/0!</v>
      </c>
      <c r="CL55" s="26" t="e">
        <f t="shared" si="36"/>
        <v>#DIV/0!</v>
      </c>
      <c r="CM55" s="26" t="e">
        <f t="shared" si="37"/>
        <v>#DIV/0!</v>
      </c>
      <c r="CN55" s="26" t="e">
        <f t="shared" si="38"/>
        <v>#DIV/0!</v>
      </c>
      <c r="CO55" s="26" t="e">
        <f t="shared" si="39"/>
        <v>#DIV/0!</v>
      </c>
      <c r="CP55" s="26" t="e">
        <f t="shared" si="40"/>
        <v>#DIV/0!</v>
      </c>
      <c r="CQ55" s="26" t="e">
        <f>10*LOG10(IF(CI55="",0,POWER(10,((CI55+'ModelParams Lw'!$O$4)/10))) +IF(CJ55="",0,POWER(10,((CJ55+'ModelParams Lw'!$P$4)/10))) +IF(CK55="",0,POWER(10,((CK55+'ModelParams Lw'!$Q$4)/10))) +IF(CL55="",0,POWER(10,((CL55+'ModelParams Lw'!$R$4)/10))) +IF(CM55="",0,POWER(10,((CM55+'ModelParams Lw'!$S$4)/10))) +IF(CN55="",0,POWER(10,((CN55+'ModelParams Lw'!$T$4)/10))) +IF(CO55="",0,POWER(10,((CO55+'ModelParams Lw'!$U$4)/10)))+IF(CP55="",0,POWER(10,((CP55+'ModelParams Lw'!$V$4)/10))))</f>
        <v>#DIV/0!</v>
      </c>
      <c r="CR55" s="26" t="e">
        <f t="shared" si="41"/>
        <v>#DIV/0!</v>
      </c>
      <c r="CS55" s="26" t="e">
        <f>(CI55-'ModelParams Lw'!$O$10)/'ModelParams Lw'!$O$11</f>
        <v>#DIV/0!</v>
      </c>
      <c r="CT55" s="26" t="e">
        <f>(CJ55-'ModelParams Lw'!$P$10)/'ModelParams Lw'!$P$11</f>
        <v>#DIV/0!</v>
      </c>
      <c r="CU55" s="26" t="e">
        <f>(CK55-'ModelParams Lw'!$Q$10)/'ModelParams Lw'!$Q$11</f>
        <v>#DIV/0!</v>
      </c>
      <c r="CV55" s="26" t="e">
        <f>(CL55-'ModelParams Lw'!$R$10)/'ModelParams Lw'!$R$11</f>
        <v>#DIV/0!</v>
      </c>
      <c r="CW55" s="26" t="e">
        <f>(CM55-'ModelParams Lw'!$S$10)/'ModelParams Lw'!$S$11</f>
        <v>#DIV/0!</v>
      </c>
      <c r="CX55" s="26" t="e">
        <f>(CN55-'ModelParams Lw'!$T$10)/'ModelParams Lw'!$T$11</f>
        <v>#DIV/0!</v>
      </c>
      <c r="CY55" s="26" t="e">
        <f>(CO55-'ModelParams Lw'!$U$10)/'ModelParams Lw'!$U$11</f>
        <v>#DIV/0!</v>
      </c>
      <c r="CZ55" s="26" t="e">
        <f>(CP55-'ModelParams Lw'!$V$10)/'ModelParams Lw'!$V$11</f>
        <v>#DIV/0!</v>
      </c>
    </row>
    <row r="56" spans="1:104" x14ac:dyDescent="0.2">
      <c r="A56" s="13">
        <f>Calcul!A58</f>
        <v>0</v>
      </c>
      <c r="B56" s="13">
        <f t="shared" si="2"/>
        <v>0</v>
      </c>
      <c r="C56" s="13">
        <f>Calcul!B58</f>
        <v>0</v>
      </c>
      <c r="D56" s="13">
        <f>Calcul!C58/1000</f>
        <v>0</v>
      </c>
      <c r="E56" s="13">
        <f>Calcul!D58/1000</f>
        <v>0</v>
      </c>
      <c r="F56" s="13">
        <f t="shared" si="3"/>
        <v>0</v>
      </c>
      <c r="G56" s="23" t="e">
        <f>DEGREES(ACOS(1-(1/'ModelParams Lw'!B$15*SQRT(0.5*1.2/'Sound Power'!$C56)*('Sound Power'!$B56/3600)/('Sound Power'!$D56)/('Sound Power'!$F56))))</f>
        <v>#DIV/0!</v>
      </c>
      <c r="H56" s="23" t="e">
        <f>DEGREES(ACOS(1-(1/'ModelParams Lw'!C$15*SQRT(0.5*1.2/'Sound Power'!$C56)*('Sound Power'!$B56/3600)/('Sound Power'!$D56)/('Sound Power'!$F56))))</f>
        <v>#DIV/0!</v>
      </c>
      <c r="I56" s="23" t="e">
        <f>DEGREES(ACOS(1-(1/'ModelParams Lw'!D$15*SQRT(0.5*1.2/'Sound Power'!$C56)*('Sound Power'!$B56/3600)/('Sound Power'!$D56)/('Sound Power'!$F56))))</f>
        <v>#DIV/0!</v>
      </c>
      <c r="J56" s="23" t="e">
        <f>DEGREES(ACOS(1-(1/'ModelParams Lw'!E$15*SQRT(0.5*1.2/'Sound Power'!$C56)*('Sound Power'!$B56/3600)/('Sound Power'!$D56)/('Sound Power'!$F56))))</f>
        <v>#DIV/0!</v>
      </c>
      <c r="K56" s="23" t="e">
        <f>DEGREES(ACOS(1-(1/'ModelParams Lw'!F$15*SQRT(0.5*1.2/'Sound Power'!$C56)*('Sound Power'!$B56/3600)/('Sound Power'!$D56)/('Sound Power'!$F56))))</f>
        <v>#DIV/0!</v>
      </c>
      <c r="L56" s="23" t="e">
        <f>DEGREES(ACOS(1-(1/'ModelParams Lw'!G$15*SQRT(0.5*1.2/'Sound Power'!$C56)*('Sound Power'!$B56/3600)/('Sound Power'!$D56)/('Sound Power'!$F56))))</f>
        <v>#DIV/0!</v>
      </c>
      <c r="M56" s="23" t="e">
        <f>DEGREES(ACOS(1-(1/'ModelParams Lw'!H$15*SQRT(0.5*1.2/'Sound Power'!$C56)*('Sound Power'!$B56/3600)/('Sound Power'!$D56)/('Sound Power'!$F56))))</f>
        <v>#DIV/0!</v>
      </c>
      <c r="N56" s="23" t="e">
        <f>DEGREES(ACOS(1-(1/'ModelParams Lw'!I$15*SQRT(0.5*1.2/'Sound Power'!$C56)*('Sound Power'!$B56/3600)/('Sound Power'!$D56)/('Sound Power'!$F56))))</f>
        <v>#DIV/0!</v>
      </c>
      <c r="O56" s="26" t="e">
        <f>('ModelParams Lw'!B$4*LN('Sound Power'!G56)/(1+EXP(-('Sound Power'!$D56*1000+'ModelParams Lw'!B$6)/'ModelParams Lw'!B$7))+'ModelParams Lw'!B$5)*LN('Sound Power'!$B56)-('ModelParams Lw'!B$8+'ModelParams Lw'!B$9*$D56+'ModelParams Lw'!B$10*'Sound Power'!$F56^'ModelParams Lw'!B$14+'ModelParams Lw'!B$11*LN('Sound Power'!G56)+'ModelParams Lw'!B$12*'Sound Power'!$D56*'Sound Power'!$F56+'ModelParams Lw'!B$13*'Sound Power'!$D56*LN('Sound Power'!G56))</f>
        <v>#DIV/0!</v>
      </c>
      <c r="P56" s="26" t="e">
        <f>('ModelParams Lw'!C$4*LN('Sound Power'!H56)/(1+EXP(-('Sound Power'!$D56*1000+'ModelParams Lw'!C$6)/'ModelParams Lw'!C$7))+'ModelParams Lw'!C$5)*LN('Sound Power'!$B56)-('ModelParams Lw'!C$8+'ModelParams Lw'!C$9*$D56+'ModelParams Lw'!C$10*'Sound Power'!$F56^'ModelParams Lw'!C$14+'ModelParams Lw'!C$11*LN('Sound Power'!H56)+'ModelParams Lw'!C$12*'Sound Power'!$D56*'Sound Power'!$F56+'ModelParams Lw'!C$13*'Sound Power'!$D56*LN('Sound Power'!H56))</f>
        <v>#DIV/0!</v>
      </c>
      <c r="Q56" s="26" t="e">
        <f>('ModelParams Lw'!D$4*LN('Sound Power'!I56)/(1+EXP(-('Sound Power'!$D56*1000+'ModelParams Lw'!D$6)/'ModelParams Lw'!D$7))+'ModelParams Lw'!D$5)*LN('Sound Power'!$B56)-('ModelParams Lw'!D$8+'ModelParams Lw'!D$9*$D56+'ModelParams Lw'!D$10*'Sound Power'!$F56^'ModelParams Lw'!D$14+'ModelParams Lw'!D$11*LN('Sound Power'!I56)+'ModelParams Lw'!D$12*'Sound Power'!$D56*'Sound Power'!$F56+'ModelParams Lw'!D$13*'Sound Power'!$D56*LN('Sound Power'!I56))</f>
        <v>#DIV/0!</v>
      </c>
      <c r="R56" s="26" t="e">
        <f>('ModelParams Lw'!E$4*LN('Sound Power'!J56)/(1+EXP(-('Sound Power'!$D56*1000+'ModelParams Lw'!E$6)/'ModelParams Lw'!E$7))+'ModelParams Lw'!E$5)*LN('Sound Power'!$B56)-('ModelParams Lw'!E$8+'ModelParams Lw'!E$9*$D56+'ModelParams Lw'!E$10*'Sound Power'!$F56^'ModelParams Lw'!E$14+'ModelParams Lw'!E$11*LN('Sound Power'!J56)+'ModelParams Lw'!E$12*'Sound Power'!$D56*'Sound Power'!$F56+'ModelParams Lw'!E$13*'Sound Power'!$D56*LN('Sound Power'!J56))</f>
        <v>#DIV/0!</v>
      </c>
      <c r="S56" s="26" t="e">
        <f>('ModelParams Lw'!F$4*LN('Sound Power'!K56)/(1+EXP(-('Sound Power'!$D56*1000+'ModelParams Lw'!F$6)/'ModelParams Lw'!F$7))+'ModelParams Lw'!F$5)*LN('Sound Power'!$B56)-('ModelParams Lw'!F$8+'ModelParams Lw'!F$9*$D56+'ModelParams Lw'!F$10*'Sound Power'!$F56^'ModelParams Lw'!F$14+'ModelParams Lw'!F$11*LN('Sound Power'!K56)+'ModelParams Lw'!F$12*'Sound Power'!$D56*'Sound Power'!$F56+'ModelParams Lw'!F$13*'Sound Power'!$D56*LN('Sound Power'!K56))</f>
        <v>#DIV/0!</v>
      </c>
      <c r="T56" s="26" t="e">
        <f>('ModelParams Lw'!G$4*LN('Sound Power'!L56)/(1+EXP(-('Sound Power'!$D56*1000+'ModelParams Lw'!G$6)/'ModelParams Lw'!G$7))+'ModelParams Lw'!G$5)*LN('Sound Power'!$B56)-('ModelParams Lw'!G$8+'ModelParams Lw'!G$9*$D56+'ModelParams Lw'!G$10*'Sound Power'!$F56^'ModelParams Lw'!G$14+'ModelParams Lw'!G$11*LN('Sound Power'!L56)+'ModelParams Lw'!G$12*'Sound Power'!$D56*'Sound Power'!$F56+'ModelParams Lw'!G$13*'Sound Power'!$D56*LN('Sound Power'!L56))</f>
        <v>#DIV/0!</v>
      </c>
      <c r="U56" s="26" t="e">
        <f>('ModelParams Lw'!H$4*LN('Sound Power'!M56)/(1+EXP(-('Sound Power'!$D56*1000+'ModelParams Lw'!H$6)/'ModelParams Lw'!H$7))+'ModelParams Lw'!H$5)*LN('Sound Power'!$B56)-('ModelParams Lw'!H$8+'ModelParams Lw'!H$9*$D56+'ModelParams Lw'!H$10*'Sound Power'!$F56^'ModelParams Lw'!H$14+'ModelParams Lw'!H$11*LN('Sound Power'!M56)+'ModelParams Lw'!H$12*'Sound Power'!$D56*'Sound Power'!$F56+'ModelParams Lw'!H$13*'Sound Power'!$D56*LN('Sound Power'!M56))</f>
        <v>#DIV/0!</v>
      </c>
      <c r="V56" s="26" t="e">
        <f>('ModelParams Lw'!I$4*LN('Sound Power'!N56)/(1+EXP(-('Sound Power'!$D56*1000+'ModelParams Lw'!I$6)/'ModelParams Lw'!I$7))+'ModelParams Lw'!I$5)*LN('Sound Power'!$B56)-('ModelParams Lw'!I$8+'ModelParams Lw'!I$9*$D56+'ModelParams Lw'!I$10*'Sound Power'!$F56^'ModelParams Lw'!I$14+'ModelParams Lw'!I$11*LN('Sound Power'!N56)+'ModelParams Lw'!I$12*'Sound Power'!$D56*'Sound Power'!$F56+'ModelParams Lw'!I$13*'Sound Power'!$D56*LN('Sound Power'!N56))</f>
        <v>#DIV/0!</v>
      </c>
      <c r="W56" s="26" t="e">
        <f>10*LOG10(IF(O56="",0,POWER(10,((O56+'ModelParams Lw'!$O$4)/10))) +IF(P56="",0,POWER(10,((P56+'ModelParams Lw'!$P$4)/10))) +IF(Q56="",0,POWER(10,((Q56+'ModelParams Lw'!$Q$4)/10))) +IF(R56="",0,POWER(10,((R56+'ModelParams Lw'!$R$4)/10))) +IF(S56="",0,POWER(10,((S56+'ModelParams Lw'!$S$4)/10))) +IF(T56="",0,POWER(10,((T56+'ModelParams Lw'!$T$4)/10))) +IF(U56="",0,POWER(10,((U56+'ModelParams Lw'!$U$4)/10)))+IF(V56="",0,POWER(10,((V56+'ModelParams Lw'!$V$4)/10))))</f>
        <v>#DIV/0!</v>
      </c>
      <c r="X56" s="26" t="e">
        <f t="shared" si="27"/>
        <v>#DIV/0!</v>
      </c>
      <c r="Y56" s="26" t="e">
        <f>(O56-'ModelParams Lw'!O$10)/'ModelParams Lw'!O$11</f>
        <v>#DIV/0!</v>
      </c>
      <c r="Z56" s="26" t="e">
        <f>(P56-'ModelParams Lw'!P$10)/'ModelParams Lw'!P$11</f>
        <v>#DIV/0!</v>
      </c>
      <c r="AA56" s="26" t="e">
        <f>(Q56-'ModelParams Lw'!Q$10)/'ModelParams Lw'!Q$11</f>
        <v>#DIV/0!</v>
      </c>
      <c r="AB56" s="26" t="e">
        <f>(R56-'ModelParams Lw'!R$10)/'ModelParams Lw'!R$11</f>
        <v>#DIV/0!</v>
      </c>
      <c r="AC56" s="26" t="e">
        <f>(S56-'ModelParams Lw'!S$10)/'ModelParams Lw'!S$11</f>
        <v>#DIV/0!</v>
      </c>
      <c r="AD56" s="26" t="e">
        <f>(T56-'ModelParams Lw'!T$10)/'ModelParams Lw'!T$11</f>
        <v>#DIV/0!</v>
      </c>
      <c r="AE56" s="26" t="e">
        <f>(U56-'ModelParams Lw'!U$10)/'ModelParams Lw'!U$11</f>
        <v>#DIV/0!</v>
      </c>
      <c r="AF56" s="26" t="e">
        <f>(V56-'ModelParams Lw'!V$10)/'ModelParams Lw'!V$11</f>
        <v>#DIV/0!</v>
      </c>
      <c r="AG56" s="26" t="e">
        <f t="shared" si="28"/>
        <v>#DIV/0!</v>
      </c>
      <c r="AH56" s="26" t="e">
        <f>VLOOKUP(D56*1000,'ModelParams Lw'!$A$38:$D$58,4)</f>
        <v>#N/A</v>
      </c>
      <c r="AI56" s="56" t="e">
        <f>VLOOKUP(D56*1000,'ModelParams Lw'!$A$38:$D$58,2)</f>
        <v>#N/A</v>
      </c>
      <c r="AJ56" s="46" t="e">
        <f t="shared" si="29"/>
        <v>#DIV/0!</v>
      </c>
      <c r="AK56" s="26" t="e">
        <f t="shared" si="30"/>
        <v>#VALUE!</v>
      </c>
      <c r="AL56" s="26" t="e">
        <f>IF($AI56=100,'ModelParams Lw'!R$35*'Sound Power'!$AH56^2+'ModelParams Lw'!R$36*'Sound Power'!$AH56+'ModelParams Lw'!R$37,IF($AI56=150,'ModelParams Lw'!R$38*'Sound Power'!$AH56^2+'ModelParams Lw'!R$39*'Sound Power'!$AH56+'ModelParams Lw'!R$40,'ModelParams Lw'!R$41*'Sound Power'!$AH56^2+'ModelParams Lw'!R$42*'Sound Power'!$AH56+'ModelParams Lw'!R$43))</f>
        <v>#N/A</v>
      </c>
      <c r="AM56" s="26" t="e">
        <f>IF($AI56=100,'ModelParams Lw'!S$35*'Sound Power'!$AH56^2+'ModelParams Lw'!S$36*'Sound Power'!$AH56+'ModelParams Lw'!S$37,IF($AI56=150,'ModelParams Lw'!S$38*'Sound Power'!$AH56^2+'ModelParams Lw'!S$39*'Sound Power'!$AH56+'ModelParams Lw'!S$40,'ModelParams Lw'!S$41*'Sound Power'!$AH56^2+'ModelParams Lw'!S$42*'Sound Power'!$AH56+'ModelParams Lw'!S$43))</f>
        <v>#N/A</v>
      </c>
      <c r="AN56" s="26" t="e">
        <f>IF($AI56=100,'ModelParams Lw'!T$35*'Sound Power'!$AH56^2+'ModelParams Lw'!T$36*'Sound Power'!$AH56+'ModelParams Lw'!T$37,IF($AI56=150,'ModelParams Lw'!T$38*'Sound Power'!$AH56^2+'ModelParams Lw'!T$39*'Sound Power'!$AH56+'ModelParams Lw'!T$40,'ModelParams Lw'!T$41*'Sound Power'!$AH56^2+'ModelParams Lw'!T$42*'Sound Power'!$AH56+'ModelParams Lw'!T$43))</f>
        <v>#N/A</v>
      </c>
      <c r="AO56" s="26" t="e">
        <f>IF($AI56=100,'ModelParams Lw'!U$35*'Sound Power'!$AH56^2+'ModelParams Lw'!U$36*'Sound Power'!$AH56+'ModelParams Lw'!U$37,IF($AI56=150,'ModelParams Lw'!U$38*'Sound Power'!$AH56^2+'ModelParams Lw'!U$39*'Sound Power'!$AH56+'ModelParams Lw'!U$40,'ModelParams Lw'!U$41*'Sound Power'!$AH56^2+'ModelParams Lw'!U$42*'Sound Power'!$AH56+'ModelParams Lw'!U$43))</f>
        <v>#N/A</v>
      </c>
      <c r="AP56" s="26" t="e">
        <f>IF($AI56=100,'ModelParams Lw'!V$35*'Sound Power'!$AH56^2+'ModelParams Lw'!V$36*'Sound Power'!$AH56+'ModelParams Lw'!V$37,IF($AI56=150,'ModelParams Lw'!V$38*'Sound Power'!$AH56^2+'ModelParams Lw'!V$39*'Sound Power'!$AH56+'ModelParams Lw'!V$40,'ModelParams Lw'!V$41*'Sound Power'!$AH56^2+'ModelParams Lw'!V$42*'Sound Power'!$AH56+'ModelParams Lw'!V$43))</f>
        <v>#N/A</v>
      </c>
      <c r="AQ56" s="26" t="e">
        <f>IF($AI56=100,'ModelParams Lw'!W$35*'Sound Power'!$AH56^2+'ModelParams Lw'!W$36*'Sound Power'!$AH56+'ModelParams Lw'!W$37,IF($AI56=150,'ModelParams Lw'!W$38*'Sound Power'!$AH56^2+'ModelParams Lw'!W$39*'Sound Power'!$AH56+'ModelParams Lw'!W$40,'ModelParams Lw'!W$41*'Sound Power'!$AH56^2+'ModelParams Lw'!W$42*'Sound Power'!$AH56+'ModelParams Lw'!W$43))</f>
        <v>#N/A</v>
      </c>
      <c r="AR56" s="26" t="e">
        <f t="shared" si="31"/>
        <v>#VALUE!</v>
      </c>
      <c r="AS56" s="26" t="e">
        <f>IF(26.83*LN($AJ56)-11.791-'ModelParams Lw'!B$35&lt;0,0,26.83*LN($AJ56)-11.791-'ModelParams Lw'!B$35)</f>
        <v>#DIV/0!</v>
      </c>
      <c r="AT56" s="26" t="e">
        <f>IF(26.83*LN($AJ56)-11.791-'ModelParams Lw'!C$35&lt;0,0,26.83*LN($AJ56)-11.791-'ModelParams Lw'!C$35)</f>
        <v>#DIV/0!</v>
      </c>
      <c r="AU56" s="26" t="e">
        <f>IF(26.83*LN($AJ56)-11.791-'ModelParams Lw'!D$35&lt;0,0,26.83*LN($AJ56)-11.791-'ModelParams Lw'!D$35)</f>
        <v>#DIV/0!</v>
      </c>
      <c r="AV56" s="26" t="e">
        <f>IF(26.83*LN($AJ56)-11.791-'ModelParams Lw'!E$35&lt;0,0,26.83*LN($AJ56)-11.791-'ModelParams Lw'!E$35)</f>
        <v>#DIV/0!</v>
      </c>
      <c r="AW56" s="26" t="e">
        <f>IF(26.83*LN($AJ56)-11.791-'ModelParams Lw'!F$35&lt;0,0,26.83*LN($AJ56)-11.791-'ModelParams Lw'!F$35)</f>
        <v>#DIV/0!</v>
      </c>
      <c r="AX56" s="26" t="e">
        <f>IF(26.83*LN($AJ56)-11.791-'ModelParams Lw'!G$35&lt;0,0,26.83*LN($AJ56)-11.791-'ModelParams Lw'!G$35)</f>
        <v>#DIV/0!</v>
      </c>
      <c r="AY56" s="26" t="e">
        <f>IF(26.83*LN($AJ56)-11.791-'ModelParams Lw'!H$35&lt;0,0,26.83*LN($AJ56)-11.791-'ModelParams Lw'!H$35)</f>
        <v>#DIV/0!</v>
      </c>
      <c r="AZ56" s="26" t="e">
        <f>IF(26.83*LN($AJ56)-11.791-'ModelParams Lw'!I$35&lt;0,0,26.83*LN($AJ56)-11.791-'ModelParams Lw'!I$35)</f>
        <v>#DIV/0!</v>
      </c>
      <c r="BA56" s="26" t="e">
        <f t="shared" si="9"/>
        <v>#DIV/0!</v>
      </c>
      <c r="BB56" s="26" t="e">
        <f t="shared" si="10"/>
        <v>#DIV/0!</v>
      </c>
      <c r="BC56" s="26" t="e">
        <f t="shared" si="11"/>
        <v>#DIV/0!</v>
      </c>
      <c r="BD56" s="26" t="e">
        <f t="shared" si="12"/>
        <v>#DIV/0!</v>
      </c>
      <c r="BE56" s="26" t="e">
        <f t="shared" si="13"/>
        <v>#DIV/0!</v>
      </c>
      <c r="BF56" s="26" t="e">
        <f t="shared" si="14"/>
        <v>#DIV/0!</v>
      </c>
      <c r="BG56" s="26" t="e">
        <f t="shared" si="15"/>
        <v>#DIV/0!</v>
      </c>
      <c r="BH56" s="26" t="e">
        <f t="shared" si="16"/>
        <v>#DIV/0!</v>
      </c>
      <c r="BI56" s="26" t="e">
        <f>10*LOG10(IF(BA56="",0,POWER(10,((BA56+'ModelParams Lw'!$O$4)/10))) +IF(BB56="",0,POWER(10,((BB56+'ModelParams Lw'!$P$4)/10))) +IF(BC56="",0,POWER(10,((BC56+'ModelParams Lw'!$Q$4)/10))) +IF(BD56="",0,POWER(10,((BD56+'ModelParams Lw'!$R$4)/10))) +IF(BE56="",0,POWER(10,((BE56+'ModelParams Lw'!$S$4)/10))) +IF(BF56="",0,POWER(10,((BF56+'ModelParams Lw'!$T$4)/10))) +IF(BG56="",0,POWER(10,((BG56+'ModelParams Lw'!$U$4)/10)))+IF(BH56="",0,POWER(10,((BH56+'ModelParams Lw'!$V$4)/10))))</f>
        <v>#DIV/0!</v>
      </c>
      <c r="BJ56" s="26" t="e">
        <f t="shared" si="32"/>
        <v>#DIV/0!</v>
      </c>
      <c r="BK56" s="26" t="e">
        <f>(BA56-'ModelParams Lw'!O$10)/'ModelParams Lw'!O$11</f>
        <v>#DIV/0!</v>
      </c>
      <c r="BL56" s="26" t="e">
        <f>(BB56-'ModelParams Lw'!P$10)/'ModelParams Lw'!P$11</f>
        <v>#DIV/0!</v>
      </c>
      <c r="BM56" s="26" t="e">
        <f>(BC56-'ModelParams Lw'!Q$10)/'ModelParams Lw'!Q$11</f>
        <v>#DIV/0!</v>
      </c>
      <c r="BN56" s="26" t="e">
        <f>(BD56-'ModelParams Lw'!R$10)/'ModelParams Lw'!R$11</f>
        <v>#DIV/0!</v>
      </c>
      <c r="BO56" s="26" t="e">
        <f>(BE56-'ModelParams Lw'!S$10)/'ModelParams Lw'!S$11</f>
        <v>#DIV/0!</v>
      </c>
      <c r="BP56" s="26" t="e">
        <f>(BF56-'ModelParams Lw'!T$10)/'ModelParams Lw'!T$11</f>
        <v>#DIV/0!</v>
      </c>
      <c r="BQ56" s="26" t="e">
        <f>(BG56-'ModelParams Lw'!U$10)/'ModelParams Lw'!U$11</f>
        <v>#DIV/0!</v>
      </c>
      <c r="BR56" s="26" t="e">
        <f>(BH56-'ModelParams Lw'!V$10)/'ModelParams Lw'!V$11</f>
        <v>#DIV/0!</v>
      </c>
      <c r="BS56" s="23" t="e">
        <f>IF(Calcul!$E58="SW",DEGREES(ACOS(1-(1/'ModelParams Lw'!C$25*SQRT(0.5*1.2/'Sound Power'!$C56)*('Sound Power'!$B56/3600)/('Sound Power'!$D56)/('Sound Power'!$F56)))),DEGREES(ACOS(1-(1/'ModelParams Lw'!C$29*SQRT(0.5*1.2/'Sound Power'!$C56)*('Sound Power'!$B56/3600)/('Sound Power'!$D56)/('Sound Power'!$F56)))))</f>
        <v>#DIV/0!</v>
      </c>
      <c r="BT56" s="23" t="e">
        <f>IF(Calcul!$E58="SW",DEGREES(ACOS(1-(1/'ModelParams Lw'!D$25*SQRT(0.5*1.2/'Sound Power'!$C56)*('Sound Power'!$B56/3600)/('Sound Power'!$D56)/('Sound Power'!$F56)))),DEGREES(ACOS(1-(1/'ModelParams Lw'!D$29*SQRT(0.5*1.2/'Sound Power'!$C56)*('Sound Power'!$B56/3600)/('Sound Power'!$D56)/('Sound Power'!$F56)))))</f>
        <v>#DIV/0!</v>
      </c>
      <c r="BU56" s="23" t="e">
        <f>IF(Calcul!$E58="SW",DEGREES(ACOS(1-(1/'ModelParams Lw'!E$25*SQRT(0.5*1.2/'Sound Power'!$C56)*('Sound Power'!$B56/3600)/('Sound Power'!$D56)/('Sound Power'!$F56)))),DEGREES(ACOS(1-(1/'ModelParams Lw'!E$29*SQRT(0.5*1.2/'Sound Power'!$C56)*('Sound Power'!$B56/3600)/('Sound Power'!$D56)/('Sound Power'!$F56)))))</f>
        <v>#DIV/0!</v>
      </c>
      <c r="BV56" s="23" t="e">
        <f>IF(Calcul!$E58="SW",DEGREES(ACOS(1-(1/'ModelParams Lw'!F$25*SQRT(0.5*1.2/'Sound Power'!$C56)*('Sound Power'!$B56/3600)/('Sound Power'!$D56)/('Sound Power'!$F56)))),DEGREES(ACOS(1-(1/'ModelParams Lw'!F$29*SQRT(0.5*1.2/'Sound Power'!$C56)*('Sound Power'!$B56/3600)/('Sound Power'!$D56)/('Sound Power'!$F56)))))</f>
        <v>#DIV/0!</v>
      </c>
      <c r="BW56" s="23" t="e">
        <f>IF(Calcul!$E58="SW",DEGREES(ACOS(1-(1/'ModelParams Lw'!G$25*SQRT(0.5*1.2/'Sound Power'!$C56)*('Sound Power'!$B56/3600)/('Sound Power'!$D56)/('Sound Power'!$F56)))),DEGREES(ACOS(1-(1/'ModelParams Lw'!G$29*SQRT(0.5*1.2/'Sound Power'!$C56)*('Sound Power'!$B56/3600)/('Sound Power'!$D56)/('Sound Power'!$F56)))))</f>
        <v>#DIV/0!</v>
      </c>
      <c r="BX56" s="23" t="e">
        <f>IF(Calcul!$E58="SW",DEGREES(ACOS(1-(1/'ModelParams Lw'!H$25*SQRT(0.5*1.2/'Sound Power'!$C56)*('Sound Power'!$B56/3600)/('Sound Power'!$D56)/('Sound Power'!$F56)))),DEGREES(ACOS(1-(1/'ModelParams Lw'!H$29*SQRT(0.5*1.2/'Sound Power'!$C56)*('Sound Power'!$B56/3600)/('Sound Power'!$D56)/('Sound Power'!$F56)))))</f>
        <v>#DIV/0!</v>
      </c>
      <c r="BY56" s="23" t="e">
        <f>IF(Calcul!$E58="SW",DEGREES(ACOS(1-(1/'ModelParams Lw'!I$25*SQRT(0.5*1.2/'Sound Power'!$C56)*('Sound Power'!$B56/3600)/('Sound Power'!$D56)/('Sound Power'!$F56)))),DEGREES(ACOS(1-(1/'ModelParams Lw'!I$29*SQRT(0.5*1.2/'Sound Power'!$C56)*('Sound Power'!$B56/3600)/('Sound Power'!$D56)/('Sound Power'!$F56)))))</f>
        <v>#DIV/0!</v>
      </c>
      <c r="BZ56" s="23" t="e">
        <f>IF(Calcul!$E58="SW",DEGREES(ACOS(1-(1/'ModelParams Lw'!J$25*SQRT(0.5*1.2/'Sound Power'!$C56)*('Sound Power'!$B56/3600)/('Sound Power'!$D56)/('Sound Power'!$F56)))),DEGREES(ACOS(1-(1/'ModelParams Lw'!J$29*SQRT(0.5*1.2/'Sound Power'!$C56)*('Sound Power'!$B56/3600)/('Sound Power'!$D56)/('Sound Power'!$F56)))))</f>
        <v>#DIV/0!</v>
      </c>
      <c r="CA56" s="26" t="e">
        <f>IF(Calcul!$E58="SW",'ModelParams Lw'!C$22+'ModelParams Lw'!C$23*LOG('Sound Power'!$D56/'Sound Power'!$E56)+'ModelParams Lw'!C$24*LN('Sound Power'!BS56),IF('ModelParams Lw'!C$26+'ModelParams Lw'!C$27*LOG('Sound Power'!$D56/'Sound Power'!$E56)+'ModelParams Lw'!C$28*LN('Sound Power'!BS56)&lt;'ModelParams Lw'!C$22+'ModelParams Lw'!C$23*LOG('Sound Power'!$D56/'Sound Power'!$E56)+'ModelParams Lw'!C$24*LN('Sound Power'!BS56),'ModelParams Lw'!C$22+'ModelParams Lw'!C$23*LOG('Sound Power'!$D56/'Sound Power'!$E56)+'ModelParams Lw'!C$24*LN('Sound Power'!BS56),'ModelParams Lw'!C$26+'ModelParams Lw'!C$27*LOG('Sound Power'!$D56/'Sound Power'!$E56)+'ModelParams Lw'!C$28*LN('Sound Power'!BS56)))</f>
        <v>#DIV/0!</v>
      </c>
      <c r="CB56" s="26" t="e">
        <f>IF(Calcul!$E58="SW",'ModelParams Lw'!D$22+'ModelParams Lw'!D$23*LOG('Sound Power'!$D56/'Sound Power'!$E56)+'ModelParams Lw'!D$24*LN('Sound Power'!BT56),IF('ModelParams Lw'!D$26+'ModelParams Lw'!D$27*LOG('Sound Power'!$D56/'Sound Power'!$E56)+'ModelParams Lw'!D$28*LN('Sound Power'!BT56)&lt;'ModelParams Lw'!D$22+'ModelParams Lw'!D$23*LOG('Sound Power'!$D56/'Sound Power'!$E56)+'ModelParams Lw'!D$24*LN('Sound Power'!BT56),'ModelParams Lw'!D$22+'ModelParams Lw'!D$23*LOG('Sound Power'!$D56/'Sound Power'!$E56)+'ModelParams Lw'!D$24*LN('Sound Power'!BT56),'ModelParams Lw'!D$26+'ModelParams Lw'!D$27*LOG('Sound Power'!$D56/'Sound Power'!$E56)+'ModelParams Lw'!D$28*LN('Sound Power'!BT56)))</f>
        <v>#DIV/0!</v>
      </c>
      <c r="CC56" s="26" t="e">
        <f>IF(Calcul!$E58="SW",'ModelParams Lw'!E$22+'ModelParams Lw'!E$23*LOG('Sound Power'!$D56/'Sound Power'!$E56)+'ModelParams Lw'!E$24*LN('Sound Power'!BU56),IF('ModelParams Lw'!E$26+'ModelParams Lw'!E$27*LOG('Sound Power'!$D56/'Sound Power'!$E56)+'ModelParams Lw'!E$28*LN('Sound Power'!BU56)&lt;'ModelParams Lw'!E$22+'ModelParams Lw'!E$23*LOG('Sound Power'!$D56/'Sound Power'!$E56)+'ModelParams Lw'!E$24*LN('Sound Power'!BU56),'ModelParams Lw'!E$22+'ModelParams Lw'!E$23*LOG('Sound Power'!$D56/'Sound Power'!$E56)+'ModelParams Lw'!E$24*LN('Sound Power'!BU56),'ModelParams Lw'!E$26+'ModelParams Lw'!E$27*LOG('Sound Power'!$D56/'Sound Power'!$E56)+'ModelParams Lw'!E$28*LN('Sound Power'!BU56)))</f>
        <v>#DIV/0!</v>
      </c>
      <c r="CD56" s="26" t="e">
        <f>IF(Calcul!$E58="SW",'ModelParams Lw'!F$22+'ModelParams Lw'!F$23*LOG('Sound Power'!$D56/'Sound Power'!$E56)+'ModelParams Lw'!F$24*LN('Sound Power'!BV56),IF('ModelParams Lw'!F$26+'ModelParams Lw'!F$27*LOG('Sound Power'!$D56/'Sound Power'!$E56)+'ModelParams Lw'!F$28*LN('Sound Power'!BV56)&lt;'ModelParams Lw'!F$22+'ModelParams Lw'!F$23*LOG('Sound Power'!$D56/'Sound Power'!$E56)+'ModelParams Lw'!F$24*LN('Sound Power'!BV56),'ModelParams Lw'!F$22+'ModelParams Lw'!F$23*LOG('Sound Power'!$D56/'Sound Power'!$E56)+'ModelParams Lw'!F$24*LN('Sound Power'!BV56),'ModelParams Lw'!F$26+'ModelParams Lw'!F$27*LOG('Sound Power'!$D56/'Sound Power'!$E56)+'ModelParams Lw'!F$28*LN('Sound Power'!BV56)))</f>
        <v>#DIV/0!</v>
      </c>
      <c r="CE56" s="26" t="e">
        <f>IF(Calcul!$E58="SW",'ModelParams Lw'!G$22+'ModelParams Lw'!G$23*LOG('Sound Power'!$D56/'Sound Power'!$E56)+'ModelParams Lw'!G$24*LN('Sound Power'!BW56),IF('ModelParams Lw'!G$26+'ModelParams Lw'!G$27*LOG('Sound Power'!$D56/'Sound Power'!$E56)+'ModelParams Lw'!G$28*LN('Sound Power'!BW56)&lt;'ModelParams Lw'!G$22+'ModelParams Lw'!G$23*LOG('Sound Power'!$D56/'Sound Power'!$E56)+'ModelParams Lw'!G$24*LN('Sound Power'!BW56),'ModelParams Lw'!G$22+'ModelParams Lw'!G$23*LOG('Sound Power'!$D56/'Sound Power'!$E56)+'ModelParams Lw'!G$24*LN('Sound Power'!BW56),'ModelParams Lw'!G$26+'ModelParams Lw'!G$27*LOG('Sound Power'!$D56/'Sound Power'!$E56)+'ModelParams Lw'!G$28*LN('Sound Power'!BW56)))</f>
        <v>#DIV/0!</v>
      </c>
      <c r="CF56" s="26" t="e">
        <f>IF(Calcul!$E58="SW",'ModelParams Lw'!H$22+'ModelParams Lw'!H$23*LOG('Sound Power'!$D56/'Sound Power'!$E56)+'ModelParams Lw'!H$24*LN('Sound Power'!BX56),IF('ModelParams Lw'!H$26+'ModelParams Lw'!H$27*LOG('Sound Power'!$D56/'Sound Power'!$E56)+'ModelParams Lw'!H$28*LN('Sound Power'!BX56)&lt;'ModelParams Lw'!H$22+'ModelParams Lw'!H$23*LOG('Sound Power'!$D56/'Sound Power'!$E56)+'ModelParams Lw'!H$24*LN('Sound Power'!BX56),'ModelParams Lw'!H$22+'ModelParams Lw'!H$23*LOG('Sound Power'!$D56/'Sound Power'!$E56)+'ModelParams Lw'!H$24*LN('Sound Power'!BX56),'ModelParams Lw'!H$26+'ModelParams Lw'!H$27*LOG('Sound Power'!$D56/'Sound Power'!$E56)+'ModelParams Lw'!H$28*LN('Sound Power'!BX56)))</f>
        <v>#DIV/0!</v>
      </c>
      <c r="CG56" s="26" t="e">
        <f>IF(Calcul!$E58="SW",'ModelParams Lw'!I$22+'ModelParams Lw'!I$23*LOG('Sound Power'!$D56/'Sound Power'!$E56)+'ModelParams Lw'!I$24*LN('Sound Power'!BY56),IF('ModelParams Lw'!I$26+'ModelParams Lw'!I$27*LOG('Sound Power'!$D56/'Sound Power'!$E56)+'ModelParams Lw'!I$28*LN('Sound Power'!BY56)&lt;'ModelParams Lw'!I$22+'ModelParams Lw'!I$23*LOG('Sound Power'!$D56/'Sound Power'!$E56)+'ModelParams Lw'!I$24*LN('Sound Power'!BY56),'ModelParams Lw'!I$22+'ModelParams Lw'!I$23*LOG('Sound Power'!$D56/'Sound Power'!$E56)+'ModelParams Lw'!I$24*LN('Sound Power'!BY56),'ModelParams Lw'!I$26+'ModelParams Lw'!I$27*LOG('Sound Power'!$D56/'Sound Power'!$E56)+'ModelParams Lw'!I$28*LN('Sound Power'!BY56)))</f>
        <v>#DIV/0!</v>
      </c>
      <c r="CH56" s="26" t="e">
        <f>IF(Calcul!$E58="SW",'ModelParams Lw'!J$22+'ModelParams Lw'!J$23*LOG('Sound Power'!$D56/'Sound Power'!$E56)+'ModelParams Lw'!J$24*LN('Sound Power'!BZ56),IF('ModelParams Lw'!J$26+'ModelParams Lw'!J$27*LOG('Sound Power'!$D56/'Sound Power'!$E56)+'ModelParams Lw'!J$28*LN('Sound Power'!BZ56)&lt;'ModelParams Lw'!J$22+'ModelParams Lw'!J$23*LOG('Sound Power'!$D56/'Sound Power'!$E56)+'ModelParams Lw'!J$24*LN('Sound Power'!BZ56),'ModelParams Lw'!J$22+'ModelParams Lw'!J$23*LOG('Sound Power'!$D56/'Sound Power'!$E56)+'ModelParams Lw'!J$24*LN('Sound Power'!BZ56),'ModelParams Lw'!J$26+'ModelParams Lw'!J$27*LOG('Sound Power'!$D56/'Sound Power'!$E56)+'ModelParams Lw'!J$28*LN('Sound Power'!BZ56)))</f>
        <v>#DIV/0!</v>
      </c>
      <c r="CI56" s="26" t="e">
        <f t="shared" si="33"/>
        <v>#DIV/0!</v>
      </c>
      <c r="CJ56" s="26" t="e">
        <f t="shared" si="34"/>
        <v>#DIV/0!</v>
      </c>
      <c r="CK56" s="26" t="e">
        <f t="shared" si="35"/>
        <v>#DIV/0!</v>
      </c>
      <c r="CL56" s="26" t="e">
        <f t="shared" si="36"/>
        <v>#DIV/0!</v>
      </c>
      <c r="CM56" s="26" t="e">
        <f t="shared" si="37"/>
        <v>#DIV/0!</v>
      </c>
      <c r="CN56" s="26" t="e">
        <f t="shared" si="38"/>
        <v>#DIV/0!</v>
      </c>
      <c r="CO56" s="26" t="e">
        <f t="shared" si="39"/>
        <v>#DIV/0!</v>
      </c>
      <c r="CP56" s="26" t="e">
        <f t="shared" si="40"/>
        <v>#DIV/0!</v>
      </c>
      <c r="CQ56" s="26" t="e">
        <f>10*LOG10(IF(CI56="",0,POWER(10,((CI56+'ModelParams Lw'!$O$4)/10))) +IF(CJ56="",0,POWER(10,((CJ56+'ModelParams Lw'!$P$4)/10))) +IF(CK56="",0,POWER(10,((CK56+'ModelParams Lw'!$Q$4)/10))) +IF(CL56="",0,POWER(10,((CL56+'ModelParams Lw'!$R$4)/10))) +IF(CM56="",0,POWER(10,((CM56+'ModelParams Lw'!$S$4)/10))) +IF(CN56="",0,POWER(10,((CN56+'ModelParams Lw'!$T$4)/10))) +IF(CO56="",0,POWER(10,((CO56+'ModelParams Lw'!$U$4)/10)))+IF(CP56="",0,POWER(10,((CP56+'ModelParams Lw'!$V$4)/10))))</f>
        <v>#DIV/0!</v>
      </c>
      <c r="CR56" s="26" t="e">
        <f t="shared" si="41"/>
        <v>#DIV/0!</v>
      </c>
      <c r="CS56" s="26" t="e">
        <f>(CI56-'ModelParams Lw'!$O$10)/'ModelParams Lw'!$O$11</f>
        <v>#DIV/0!</v>
      </c>
      <c r="CT56" s="26" t="e">
        <f>(CJ56-'ModelParams Lw'!$P$10)/'ModelParams Lw'!$P$11</f>
        <v>#DIV/0!</v>
      </c>
      <c r="CU56" s="26" t="e">
        <f>(CK56-'ModelParams Lw'!$Q$10)/'ModelParams Lw'!$Q$11</f>
        <v>#DIV/0!</v>
      </c>
      <c r="CV56" s="26" t="e">
        <f>(CL56-'ModelParams Lw'!$R$10)/'ModelParams Lw'!$R$11</f>
        <v>#DIV/0!</v>
      </c>
      <c r="CW56" s="26" t="e">
        <f>(CM56-'ModelParams Lw'!$S$10)/'ModelParams Lw'!$S$11</f>
        <v>#DIV/0!</v>
      </c>
      <c r="CX56" s="26" t="e">
        <f>(CN56-'ModelParams Lw'!$T$10)/'ModelParams Lw'!$T$11</f>
        <v>#DIV/0!</v>
      </c>
      <c r="CY56" s="26" t="e">
        <f>(CO56-'ModelParams Lw'!$U$10)/'ModelParams Lw'!$U$11</f>
        <v>#DIV/0!</v>
      </c>
      <c r="CZ56" s="26" t="e">
        <f>(CP56-'ModelParams Lw'!$V$10)/'ModelParams Lw'!$V$11</f>
        <v>#DIV/0!</v>
      </c>
    </row>
    <row r="57" spans="1:104" x14ac:dyDescent="0.2">
      <c r="A57" s="13">
        <f>Calcul!A59</f>
        <v>0</v>
      </c>
      <c r="B57" s="13">
        <f t="shared" si="2"/>
        <v>0</v>
      </c>
      <c r="C57" s="13">
        <f>Calcul!B59</f>
        <v>0</v>
      </c>
      <c r="D57" s="13">
        <f>Calcul!C59/1000</f>
        <v>0</v>
      </c>
      <c r="E57" s="13">
        <f>Calcul!D59/1000</f>
        <v>0</v>
      </c>
      <c r="F57" s="13">
        <f t="shared" si="3"/>
        <v>0</v>
      </c>
      <c r="G57" s="23" t="e">
        <f>DEGREES(ACOS(1-(1/'ModelParams Lw'!B$15*SQRT(0.5*1.2/'Sound Power'!$C57)*('Sound Power'!$B57/3600)/('Sound Power'!$D57)/('Sound Power'!$F57))))</f>
        <v>#DIV/0!</v>
      </c>
      <c r="H57" s="23" t="e">
        <f>DEGREES(ACOS(1-(1/'ModelParams Lw'!C$15*SQRT(0.5*1.2/'Sound Power'!$C57)*('Sound Power'!$B57/3600)/('Sound Power'!$D57)/('Sound Power'!$F57))))</f>
        <v>#DIV/0!</v>
      </c>
      <c r="I57" s="23" t="e">
        <f>DEGREES(ACOS(1-(1/'ModelParams Lw'!D$15*SQRT(0.5*1.2/'Sound Power'!$C57)*('Sound Power'!$B57/3600)/('Sound Power'!$D57)/('Sound Power'!$F57))))</f>
        <v>#DIV/0!</v>
      </c>
      <c r="J57" s="23" t="e">
        <f>DEGREES(ACOS(1-(1/'ModelParams Lw'!E$15*SQRT(0.5*1.2/'Sound Power'!$C57)*('Sound Power'!$B57/3600)/('Sound Power'!$D57)/('Sound Power'!$F57))))</f>
        <v>#DIV/0!</v>
      </c>
      <c r="K57" s="23" t="e">
        <f>DEGREES(ACOS(1-(1/'ModelParams Lw'!F$15*SQRT(0.5*1.2/'Sound Power'!$C57)*('Sound Power'!$B57/3600)/('Sound Power'!$D57)/('Sound Power'!$F57))))</f>
        <v>#DIV/0!</v>
      </c>
      <c r="L57" s="23" t="e">
        <f>DEGREES(ACOS(1-(1/'ModelParams Lw'!G$15*SQRT(0.5*1.2/'Sound Power'!$C57)*('Sound Power'!$B57/3600)/('Sound Power'!$D57)/('Sound Power'!$F57))))</f>
        <v>#DIV/0!</v>
      </c>
      <c r="M57" s="23" t="e">
        <f>DEGREES(ACOS(1-(1/'ModelParams Lw'!H$15*SQRT(0.5*1.2/'Sound Power'!$C57)*('Sound Power'!$B57/3600)/('Sound Power'!$D57)/('Sound Power'!$F57))))</f>
        <v>#DIV/0!</v>
      </c>
      <c r="N57" s="23" t="e">
        <f>DEGREES(ACOS(1-(1/'ModelParams Lw'!I$15*SQRT(0.5*1.2/'Sound Power'!$C57)*('Sound Power'!$B57/3600)/('Sound Power'!$D57)/('Sound Power'!$F57))))</f>
        <v>#DIV/0!</v>
      </c>
      <c r="O57" s="26" t="e">
        <f>('ModelParams Lw'!B$4*LN('Sound Power'!G57)/(1+EXP(-('Sound Power'!$D57*1000+'ModelParams Lw'!B$6)/'ModelParams Lw'!B$7))+'ModelParams Lw'!B$5)*LN('Sound Power'!$B57)-('ModelParams Lw'!B$8+'ModelParams Lw'!B$9*$D57+'ModelParams Lw'!B$10*'Sound Power'!$F57^'ModelParams Lw'!B$14+'ModelParams Lw'!B$11*LN('Sound Power'!G57)+'ModelParams Lw'!B$12*'Sound Power'!$D57*'Sound Power'!$F57+'ModelParams Lw'!B$13*'Sound Power'!$D57*LN('Sound Power'!G57))</f>
        <v>#DIV/0!</v>
      </c>
      <c r="P57" s="26" t="e">
        <f>('ModelParams Lw'!C$4*LN('Sound Power'!H57)/(1+EXP(-('Sound Power'!$D57*1000+'ModelParams Lw'!C$6)/'ModelParams Lw'!C$7))+'ModelParams Lw'!C$5)*LN('Sound Power'!$B57)-('ModelParams Lw'!C$8+'ModelParams Lw'!C$9*$D57+'ModelParams Lw'!C$10*'Sound Power'!$F57^'ModelParams Lw'!C$14+'ModelParams Lw'!C$11*LN('Sound Power'!H57)+'ModelParams Lw'!C$12*'Sound Power'!$D57*'Sound Power'!$F57+'ModelParams Lw'!C$13*'Sound Power'!$D57*LN('Sound Power'!H57))</f>
        <v>#DIV/0!</v>
      </c>
      <c r="Q57" s="26" t="e">
        <f>('ModelParams Lw'!D$4*LN('Sound Power'!I57)/(1+EXP(-('Sound Power'!$D57*1000+'ModelParams Lw'!D$6)/'ModelParams Lw'!D$7))+'ModelParams Lw'!D$5)*LN('Sound Power'!$B57)-('ModelParams Lw'!D$8+'ModelParams Lw'!D$9*$D57+'ModelParams Lw'!D$10*'Sound Power'!$F57^'ModelParams Lw'!D$14+'ModelParams Lw'!D$11*LN('Sound Power'!I57)+'ModelParams Lw'!D$12*'Sound Power'!$D57*'Sound Power'!$F57+'ModelParams Lw'!D$13*'Sound Power'!$D57*LN('Sound Power'!I57))</f>
        <v>#DIV/0!</v>
      </c>
      <c r="R57" s="26" t="e">
        <f>('ModelParams Lw'!E$4*LN('Sound Power'!J57)/(1+EXP(-('Sound Power'!$D57*1000+'ModelParams Lw'!E$6)/'ModelParams Lw'!E$7))+'ModelParams Lw'!E$5)*LN('Sound Power'!$B57)-('ModelParams Lw'!E$8+'ModelParams Lw'!E$9*$D57+'ModelParams Lw'!E$10*'Sound Power'!$F57^'ModelParams Lw'!E$14+'ModelParams Lw'!E$11*LN('Sound Power'!J57)+'ModelParams Lw'!E$12*'Sound Power'!$D57*'Sound Power'!$F57+'ModelParams Lw'!E$13*'Sound Power'!$D57*LN('Sound Power'!J57))</f>
        <v>#DIV/0!</v>
      </c>
      <c r="S57" s="26" t="e">
        <f>('ModelParams Lw'!F$4*LN('Sound Power'!K57)/(1+EXP(-('Sound Power'!$D57*1000+'ModelParams Lw'!F$6)/'ModelParams Lw'!F$7))+'ModelParams Lw'!F$5)*LN('Sound Power'!$B57)-('ModelParams Lw'!F$8+'ModelParams Lw'!F$9*$D57+'ModelParams Lw'!F$10*'Sound Power'!$F57^'ModelParams Lw'!F$14+'ModelParams Lw'!F$11*LN('Sound Power'!K57)+'ModelParams Lw'!F$12*'Sound Power'!$D57*'Sound Power'!$F57+'ModelParams Lw'!F$13*'Sound Power'!$D57*LN('Sound Power'!K57))</f>
        <v>#DIV/0!</v>
      </c>
      <c r="T57" s="26" t="e">
        <f>('ModelParams Lw'!G$4*LN('Sound Power'!L57)/(1+EXP(-('Sound Power'!$D57*1000+'ModelParams Lw'!G$6)/'ModelParams Lw'!G$7))+'ModelParams Lw'!G$5)*LN('Sound Power'!$B57)-('ModelParams Lw'!G$8+'ModelParams Lw'!G$9*$D57+'ModelParams Lw'!G$10*'Sound Power'!$F57^'ModelParams Lw'!G$14+'ModelParams Lw'!G$11*LN('Sound Power'!L57)+'ModelParams Lw'!G$12*'Sound Power'!$D57*'Sound Power'!$F57+'ModelParams Lw'!G$13*'Sound Power'!$D57*LN('Sound Power'!L57))</f>
        <v>#DIV/0!</v>
      </c>
      <c r="U57" s="26" t="e">
        <f>('ModelParams Lw'!H$4*LN('Sound Power'!M57)/(1+EXP(-('Sound Power'!$D57*1000+'ModelParams Lw'!H$6)/'ModelParams Lw'!H$7))+'ModelParams Lw'!H$5)*LN('Sound Power'!$B57)-('ModelParams Lw'!H$8+'ModelParams Lw'!H$9*$D57+'ModelParams Lw'!H$10*'Sound Power'!$F57^'ModelParams Lw'!H$14+'ModelParams Lw'!H$11*LN('Sound Power'!M57)+'ModelParams Lw'!H$12*'Sound Power'!$D57*'Sound Power'!$F57+'ModelParams Lw'!H$13*'Sound Power'!$D57*LN('Sound Power'!M57))</f>
        <v>#DIV/0!</v>
      </c>
      <c r="V57" s="26" t="e">
        <f>('ModelParams Lw'!I$4*LN('Sound Power'!N57)/(1+EXP(-('Sound Power'!$D57*1000+'ModelParams Lw'!I$6)/'ModelParams Lw'!I$7))+'ModelParams Lw'!I$5)*LN('Sound Power'!$B57)-('ModelParams Lw'!I$8+'ModelParams Lw'!I$9*$D57+'ModelParams Lw'!I$10*'Sound Power'!$F57^'ModelParams Lw'!I$14+'ModelParams Lw'!I$11*LN('Sound Power'!N57)+'ModelParams Lw'!I$12*'Sound Power'!$D57*'Sound Power'!$F57+'ModelParams Lw'!I$13*'Sound Power'!$D57*LN('Sound Power'!N57))</f>
        <v>#DIV/0!</v>
      </c>
      <c r="W57" s="26" t="e">
        <f>10*LOG10(IF(O57="",0,POWER(10,((O57+'ModelParams Lw'!$O$4)/10))) +IF(P57="",0,POWER(10,((P57+'ModelParams Lw'!$P$4)/10))) +IF(Q57="",0,POWER(10,((Q57+'ModelParams Lw'!$Q$4)/10))) +IF(R57="",0,POWER(10,((R57+'ModelParams Lw'!$R$4)/10))) +IF(S57="",0,POWER(10,((S57+'ModelParams Lw'!$S$4)/10))) +IF(T57="",0,POWER(10,((T57+'ModelParams Lw'!$T$4)/10))) +IF(U57="",0,POWER(10,((U57+'ModelParams Lw'!$U$4)/10)))+IF(V57="",0,POWER(10,((V57+'ModelParams Lw'!$V$4)/10))))</f>
        <v>#DIV/0!</v>
      </c>
      <c r="X57" s="26" t="e">
        <f t="shared" si="27"/>
        <v>#DIV/0!</v>
      </c>
      <c r="Y57" s="26" t="e">
        <f>(O57-'ModelParams Lw'!O$10)/'ModelParams Lw'!O$11</f>
        <v>#DIV/0!</v>
      </c>
      <c r="Z57" s="26" t="e">
        <f>(P57-'ModelParams Lw'!P$10)/'ModelParams Lw'!P$11</f>
        <v>#DIV/0!</v>
      </c>
      <c r="AA57" s="26" t="e">
        <f>(Q57-'ModelParams Lw'!Q$10)/'ModelParams Lw'!Q$11</f>
        <v>#DIV/0!</v>
      </c>
      <c r="AB57" s="26" t="e">
        <f>(R57-'ModelParams Lw'!R$10)/'ModelParams Lw'!R$11</f>
        <v>#DIV/0!</v>
      </c>
      <c r="AC57" s="26" t="e">
        <f>(S57-'ModelParams Lw'!S$10)/'ModelParams Lw'!S$11</f>
        <v>#DIV/0!</v>
      </c>
      <c r="AD57" s="26" t="e">
        <f>(T57-'ModelParams Lw'!T$10)/'ModelParams Lw'!T$11</f>
        <v>#DIV/0!</v>
      </c>
      <c r="AE57" s="26" t="e">
        <f>(U57-'ModelParams Lw'!U$10)/'ModelParams Lw'!U$11</f>
        <v>#DIV/0!</v>
      </c>
      <c r="AF57" s="26" t="e">
        <f>(V57-'ModelParams Lw'!V$10)/'ModelParams Lw'!V$11</f>
        <v>#DIV/0!</v>
      </c>
      <c r="AG57" s="26" t="e">
        <f t="shared" si="28"/>
        <v>#DIV/0!</v>
      </c>
      <c r="AH57" s="26" t="e">
        <f>VLOOKUP(D57*1000,'ModelParams Lw'!$A$38:$D$58,4)</f>
        <v>#N/A</v>
      </c>
      <c r="AI57" s="56" t="e">
        <f>VLOOKUP(D57*1000,'ModelParams Lw'!$A$38:$D$58,2)</f>
        <v>#N/A</v>
      </c>
      <c r="AJ57" s="46" t="e">
        <f t="shared" si="29"/>
        <v>#DIV/0!</v>
      </c>
      <c r="AK57" s="26" t="e">
        <f t="shared" si="30"/>
        <v>#VALUE!</v>
      </c>
      <c r="AL57" s="26" t="e">
        <f>IF($AI57=100,'ModelParams Lw'!R$35*'Sound Power'!$AH57^2+'ModelParams Lw'!R$36*'Sound Power'!$AH57+'ModelParams Lw'!R$37,IF($AI57=150,'ModelParams Lw'!R$38*'Sound Power'!$AH57^2+'ModelParams Lw'!R$39*'Sound Power'!$AH57+'ModelParams Lw'!R$40,'ModelParams Lw'!R$41*'Sound Power'!$AH57^2+'ModelParams Lw'!R$42*'Sound Power'!$AH57+'ModelParams Lw'!R$43))</f>
        <v>#N/A</v>
      </c>
      <c r="AM57" s="26" t="e">
        <f>IF($AI57=100,'ModelParams Lw'!S$35*'Sound Power'!$AH57^2+'ModelParams Lw'!S$36*'Sound Power'!$AH57+'ModelParams Lw'!S$37,IF($AI57=150,'ModelParams Lw'!S$38*'Sound Power'!$AH57^2+'ModelParams Lw'!S$39*'Sound Power'!$AH57+'ModelParams Lw'!S$40,'ModelParams Lw'!S$41*'Sound Power'!$AH57^2+'ModelParams Lw'!S$42*'Sound Power'!$AH57+'ModelParams Lw'!S$43))</f>
        <v>#N/A</v>
      </c>
      <c r="AN57" s="26" t="e">
        <f>IF($AI57=100,'ModelParams Lw'!T$35*'Sound Power'!$AH57^2+'ModelParams Lw'!T$36*'Sound Power'!$AH57+'ModelParams Lw'!T$37,IF($AI57=150,'ModelParams Lw'!T$38*'Sound Power'!$AH57^2+'ModelParams Lw'!T$39*'Sound Power'!$AH57+'ModelParams Lw'!T$40,'ModelParams Lw'!T$41*'Sound Power'!$AH57^2+'ModelParams Lw'!T$42*'Sound Power'!$AH57+'ModelParams Lw'!T$43))</f>
        <v>#N/A</v>
      </c>
      <c r="AO57" s="26" t="e">
        <f>IF($AI57=100,'ModelParams Lw'!U$35*'Sound Power'!$AH57^2+'ModelParams Lw'!U$36*'Sound Power'!$AH57+'ModelParams Lw'!U$37,IF($AI57=150,'ModelParams Lw'!U$38*'Sound Power'!$AH57^2+'ModelParams Lw'!U$39*'Sound Power'!$AH57+'ModelParams Lw'!U$40,'ModelParams Lw'!U$41*'Sound Power'!$AH57^2+'ModelParams Lw'!U$42*'Sound Power'!$AH57+'ModelParams Lw'!U$43))</f>
        <v>#N/A</v>
      </c>
      <c r="AP57" s="26" t="e">
        <f>IF($AI57=100,'ModelParams Lw'!V$35*'Sound Power'!$AH57^2+'ModelParams Lw'!V$36*'Sound Power'!$AH57+'ModelParams Lw'!V$37,IF($AI57=150,'ModelParams Lw'!V$38*'Sound Power'!$AH57^2+'ModelParams Lw'!V$39*'Sound Power'!$AH57+'ModelParams Lw'!V$40,'ModelParams Lw'!V$41*'Sound Power'!$AH57^2+'ModelParams Lw'!V$42*'Sound Power'!$AH57+'ModelParams Lw'!V$43))</f>
        <v>#N/A</v>
      </c>
      <c r="AQ57" s="26" t="e">
        <f>IF($AI57=100,'ModelParams Lw'!W$35*'Sound Power'!$AH57^2+'ModelParams Lw'!W$36*'Sound Power'!$AH57+'ModelParams Lw'!W$37,IF($AI57=150,'ModelParams Lw'!W$38*'Sound Power'!$AH57^2+'ModelParams Lw'!W$39*'Sound Power'!$AH57+'ModelParams Lw'!W$40,'ModelParams Lw'!W$41*'Sound Power'!$AH57^2+'ModelParams Lw'!W$42*'Sound Power'!$AH57+'ModelParams Lw'!W$43))</f>
        <v>#N/A</v>
      </c>
      <c r="AR57" s="26" t="e">
        <f t="shared" si="31"/>
        <v>#VALUE!</v>
      </c>
      <c r="AS57" s="26" t="e">
        <f>IF(26.83*LN($AJ57)-11.791-'ModelParams Lw'!B$35&lt;0,0,26.83*LN($AJ57)-11.791-'ModelParams Lw'!B$35)</f>
        <v>#DIV/0!</v>
      </c>
      <c r="AT57" s="26" t="e">
        <f>IF(26.83*LN($AJ57)-11.791-'ModelParams Lw'!C$35&lt;0,0,26.83*LN($AJ57)-11.791-'ModelParams Lw'!C$35)</f>
        <v>#DIV/0!</v>
      </c>
      <c r="AU57" s="26" t="e">
        <f>IF(26.83*LN($AJ57)-11.791-'ModelParams Lw'!D$35&lt;0,0,26.83*LN($AJ57)-11.791-'ModelParams Lw'!D$35)</f>
        <v>#DIV/0!</v>
      </c>
      <c r="AV57" s="26" t="e">
        <f>IF(26.83*LN($AJ57)-11.791-'ModelParams Lw'!E$35&lt;0,0,26.83*LN($AJ57)-11.791-'ModelParams Lw'!E$35)</f>
        <v>#DIV/0!</v>
      </c>
      <c r="AW57" s="26" t="e">
        <f>IF(26.83*LN($AJ57)-11.791-'ModelParams Lw'!F$35&lt;0,0,26.83*LN($AJ57)-11.791-'ModelParams Lw'!F$35)</f>
        <v>#DIV/0!</v>
      </c>
      <c r="AX57" s="26" t="e">
        <f>IF(26.83*LN($AJ57)-11.791-'ModelParams Lw'!G$35&lt;0,0,26.83*LN($AJ57)-11.791-'ModelParams Lw'!G$35)</f>
        <v>#DIV/0!</v>
      </c>
      <c r="AY57" s="26" t="e">
        <f>IF(26.83*LN($AJ57)-11.791-'ModelParams Lw'!H$35&lt;0,0,26.83*LN($AJ57)-11.791-'ModelParams Lw'!H$35)</f>
        <v>#DIV/0!</v>
      </c>
      <c r="AZ57" s="26" t="e">
        <f>IF(26.83*LN($AJ57)-11.791-'ModelParams Lw'!I$35&lt;0,0,26.83*LN($AJ57)-11.791-'ModelParams Lw'!I$35)</f>
        <v>#DIV/0!</v>
      </c>
      <c r="BA57" s="26" t="e">
        <f t="shared" si="9"/>
        <v>#DIV/0!</v>
      </c>
      <c r="BB57" s="26" t="e">
        <f t="shared" si="10"/>
        <v>#DIV/0!</v>
      </c>
      <c r="BC57" s="26" t="e">
        <f t="shared" si="11"/>
        <v>#DIV/0!</v>
      </c>
      <c r="BD57" s="26" t="e">
        <f t="shared" si="12"/>
        <v>#DIV/0!</v>
      </c>
      <c r="BE57" s="26" t="e">
        <f t="shared" si="13"/>
        <v>#DIV/0!</v>
      </c>
      <c r="BF57" s="26" t="e">
        <f t="shared" si="14"/>
        <v>#DIV/0!</v>
      </c>
      <c r="BG57" s="26" t="e">
        <f t="shared" si="15"/>
        <v>#DIV/0!</v>
      </c>
      <c r="BH57" s="26" t="e">
        <f t="shared" si="16"/>
        <v>#DIV/0!</v>
      </c>
      <c r="BI57" s="26" t="e">
        <f>10*LOG10(IF(BA57="",0,POWER(10,((BA57+'ModelParams Lw'!$O$4)/10))) +IF(BB57="",0,POWER(10,((BB57+'ModelParams Lw'!$P$4)/10))) +IF(BC57="",0,POWER(10,((BC57+'ModelParams Lw'!$Q$4)/10))) +IF(BD57="",0,POWER(10,((BD57+'ModelParams Lw'!$R$4)/10))) +IF(BE57="",0,POWER(10,((BE57+'ModelParams Lw'!$S$4)/10))) +IF(BF57="",0,POWER(10,((BF57+'ModelParams Lw'!$T$4)/10))) +IF(BG57="",0,POWER(10,((BG57+'ModelParams Lw'!$U$4)/10)))+IF(BH57="",0,POWER(10,((BH57+'ModelParams Lw'!$V$4)/10))))</f>
        <v>#DIV/0!</v>
      </c>
      <c r="BJ57" s="26" t="e">
        <f t="shared" si="32"/>
        <v>#DIV/0!</v>
      </c>
      <c r="BK57" s="26" t="e">
        <f>(BA57-'ModelParams Lw'!O$10)/'ModelParams Lw'!O$11</f>
        <v>#DIV/0!</v>
      </c>
      <c r="BL57" s="26" t="e">
        <f>(BB57-'ModelParams Lw'!P$10)/'ModelParams Lw'!P$11</f>
        <v>#DIV/0!</v>
      </c>
      <c r="BM57" s="26" t="e">
        <f>(BC57-'ModelParams Lw'!Q$10)/'ModelParams Lw'!Q$11</f>
        <v>#DIV/0!</v>
      </c>
      <c r="BN57" s="26" t="e">
        <f>(BD57-'ModelParams Lw'!R$10)/'ModelParams Lw'!R$11</f>
        <v>#DIV/0!</v>
      </c>
      <c r="BO57" s="26" t="e">
        <f>(BE57-'ModelParams Lw'!S$10)/'ModelParams Lw'!S$11</f>
        <v>#DIV/0!</v>
      </c>
      <c r="BP57" s="26" t="e">
        <f>(BF57-'ModelParams Lw'!T$10)/'ModelParams Lw'!T$11</f>
        <v>#DIV/0!</v>
      </c>
      <c r="BQ57" s="26" t="e">
        <f>(BG57-'ModelParams Lw'!U$10)/'ModelParams Lw'!U$11</f>
        <v>#DIV/0!</v>
      </c>
      <c r="BR57" s="26" t="e">
        <f>(BH57-'ModelParams Lw'!V$10)/'ModelParams Lw'!V$11</f>
        <v>#DIV/0!</v>
      </c>
      <c r="BS57" s="23" t="e">
        <f>IF(Calcul!$E59="SW",DEGREES(ACOS(1-(1/'ModelParams Lw'!C$25*SQRT(0.5*1.2/'Sound Power'!$C57)*('Sound Power'!$B57/3600)/('Sound Power'!$D57)/('Sound Power'!$F57)))),DEGREES(ACOS(1-(1/'ModelParams Lw'!C$29*SQRT(0.5*1.2/'Sound Power'!$C57)*('Sound Power'!$B57/3600)/('Sound Power'!$D57)/('Sound Power'!$F57)))))</f>
        <v>#DIV/0!</v>
      </c>
      <c r="BT57" s="23" t="e">
        <f>IF(Calcul!$E59="SW",DEGREES(ACOS(1-(1/'ModelParams Lw'!D$25*SQRT(0.5*1.2/'Sound Power'!$C57)*('Sound Power'!$B57/3600)/('Sound Power'!$D57)/('Sound Power'!$F57)))),DEGREES(ACOS(1-(1/'ModelParams Lw'!D$29*SQRT(0.5*1.2/'Sound Power'!$C57)*('Sound Power'!$B57/3600)/('Sound Power'!$D57)/('Sound Power'!$F57)))))</f>
        <v>#DIV/0!</v>
      </c>
      <c r="BU57" s="23" t="e">
        <f>IF(Calcul!$E59="SW",DEGREES(ACOS(1-(1/'ModelParams Lw'!E$25*SQRT(0.5*1.2/'Sound Power'!$C57)*('Sound Power'!$B57/3600)/('Sound Power'!$D57)/('Sound Power'!$F57)))),DEGREES(ACOS(1-(1/'ModelParams Lw'!E$29*SQRT(0.5*1.2/'Sound Power'!$C57)*('Sound Power'!$B57/3600)/('Sound Power'!$D57)/('Sound Power'!$F57)))))</f>
        <v>#DIV/0!</v>
      </c>
      <c r="BV57" s="23" t="e">
        <f>IF(Calcul!$E59="SW",DEGREES(ACOS(1-(1/'ModelParams Lw'!F$25*SQRT(0.5*1.2/'Sound Power'!$C57)*('Sound Power'!$B57/3600)/('Sound Power'!$D57)/('Sound Power'!$F57)))),DEGREES(ACOS(1-(1/'ModelParams Lw'!F$29*SQRT(0.5*1.2/'Sound Power'!$C57)*('Sound Power'!$B57/3600)/('Sound Power'!$D57)/('Sound Power'!$F57)))))</f>
        <v>#DIV/0!</v>
      </c>
      <c r="BW57" s="23" t="e">
        <f>IF(Calcul!$E59="SW",DEGREES(ACOS(1-(1/'ModelParams Lw'!G$25*SQRT(0.5*1.2/'Sound Power'!$C57)*('Sound Power'!$B57/3600)/('Sound Power'!$D57)/('Sound Power'!$F57)))),DEGREES(ACOS(1-(1/'ModelParams Lw'!G$29*SQRT(0.5*1.2/'Sound Power'!$C57)*('Sound Power'!$B57/3600)/('Sound Power'!$D57)/('Sound Power'!$F57)))))</f>
        <v>#DIV/0!</v>
      </c>
      <c r="BX57" s="23" t="e">
        <f>IF(Calcul!$E59="SW",DEGREES(ACOS(1-(1/'ModelParams Lw'!H$25*SQRT(0.5*1.2/'Sound Power'!$C57)*('Sound Power'!$B57/3600)/('Sound Power'!$D57)/('Sound Power'!$F57)))),DEGREES(ACOS(1-(1/'ModelParams Lw'!H$29*SQRT(0.5*1.2/'Sound Power'!$C57)*('Sound Power'!$B57/3600)/('Sound Power'!$D57)/('Sound Power'!$F57)))))</f>
        <v>#DIV/0!</v>
      </c>
      <c r="BY57" s="23" t="e">
        <f>IF(Calcul!$E59="SW",DEGREES(ACOS(1-(1/'ModelParams Lw'!I$25*SQRT(0.5*1.2/'Sound Power'!$C57)*('Sound Power'!$B57/3600)/('Sound Power'!$D57)/('Sound Power'!$F57)))),DEGREES(ACOS(1-(1/'ModelParams Lw'!I$29*SQRT(0.5*1.2/'Sound Power'!$C57)*('Sound Power'!$B57/3600)/('Sound Power'!$D57)/('Sound Power'!$F57)))))</f>
        <v>#DIV/0!</v>
      </c>
      <c r="BZ57" s="23" t="e">
        <f>IF(Calcul!$E59="SW",DEGREES(ACOS(1-(1/'ModelParams Lw'!J$25*SQRT(0.5*1.2/'Sound Power'!$C57)*('Sound Power'!$B57/3600)/('Sound Power'!$D57)/('Sound Power'!$F57)))),DEGREES(ACOS(1-(1/'ModelParams Lw'!J$29*SQRT(0.5*1.2/'Sound Power'!$C57)*('Sound Power'!$B57/3600)/('Sound Power'!$D57)/('Sound Power'!$F57)))))</f>
        <v>#DIV/0!</v>
      </c>
      <c r="CA57" s="26" t="e">
        <f>IF(Calcul!$E59="SW",'ModelParams Lw'!C$22+'ModelParams Lw'!C$23*LOG('Sound Power'!$D57/'Sound Power'!$E57)+'ModelParams Lw'!C$24*LN('Sound Power'!BS57),IF('ModelParams Lw'!C$26+'ModelParams Lw'!C$27*LOG('Sound Power'!$D57/'Sound Power'!$E57)+'ModelParams Lw'!C$28*LN('Sound Power'!BS57)&lt;'ModelParams Lw'!C$22+'ModelParams Lw'!C$23*LOG('Sound Power'!$D57/'Sound Power'!$E57)+'ModelParams Lw'!C$24*LN('Sound Power'!BS57),'ModelParams Lw'!C$22+'ModelParams Lw'!C$23*LOG('Sound Power'!$D57/'Sound Power'!$E57)+'ModelParams Lw'!C$24*LN('Sound Power'!BS57),'ModelParams Lw'!C$26+'ModelParams Lw'!C$27*LOG('Sound Power'!$D57/'Sound Power'!$E57)+'ModelParams Lw'!C$28*LN('Sound Power'!BS57)))</f>
        <v>#DIV/0!</v>
      </c>
      <c r="CB57" s="26" t="e">
        <f>IF(Calcul!$E59="SW",'ModelParams Lw'!D$22+'ModelParams Lw'!D$23*LOG('Sound Power'!$D57/'Sound Power'!$E57)+'ModelParams Lw'!D$24*LN('Sound Power'!BT57),IF('ModelParams Lw'!D$26+'ModelParams Lw'!D$27*LOG('Sound Power'!$D57/'Sound Power'!$E57)+'ModelParams Lw'!D$28*LN('Sound Power'!BT57)&lt;'ModelParams Lw'!D$22+'ModelParams Lw'!D$23*LOG('Sound Power'!$D57/'Sound Power'!$E57)+'ModelParams Lw'!D$24*LN('Sound Power'!BT57),'ModelParams Lw'!D$22+'ModelParams Lw'!D$23*LOG('Sound Power'!$D57/'Sound Power'!$E57)+'ModelParams Lw'!D$24*LN('Sound Power'!BT57),'ModelParams Lw'!D$26+'ModelParams Lw'!D$27*LOG('Sound Power'!$D57/'Sound Power'!$E57)+'ModelParams Lw'!D$28*LN('Sound Power'!BT57)))</f>
        <v>#DIV/0!</v>
      </c>
      <c r="CC57" s="26" t="e">
        <f>IF(Calcul!$E59="SW",'ModelParams Lw'!E$22+'ModelParams Lw'!E$23*LOG('Sound Power'!$D57/'Sound Power'!$E57)+'ModelParams Lw'!E$24*LN('Sound Power'!BU57),IF('ModelParams Lw'!E$26+'ModelParams Lw'!E$27*LOG('Sound Power'!$D57/'Sound Power'!$E57)+'ModelParams Lw'!E$28*LN('Sound Power'!BU57)&lt;'ModelParams Lw'!E$22+'ModelParams Lw'!E$23*LOG('Sound Power'!$D57/'Sound Power'!$E57)+'ModelParams Lw'!E$24*LN('Sound Power'!BU57),'ModelParams Lw'!E$22+'ModelParams Lw'!E$23*LOG('Sound Power'!$D57/'Sound Power'!$E57)+'ModelParams Lw'!E$24*LN('Sound Power'!BU57),'ModelParams Lw'!E$26+'ModelParams Lw'!E$27*LOG('Sound Power'!$D57/'Sound Power'!$E57)+'ModelParams Lw'!E$28*LN('Sound Power'!BU57)))</f>
        <v>#DIV/0!</v>
      </c>
      <c r="CD57" s="26" t="e">
        <f>IF(Calcul!$E59="SW",'ModelParams Lw'!F$22+'ModelParams Lw'!F$23*LOG('Sound Power'!$D57/'Sound Power'!$E57)+'ModelParams Lw'!F$24*LN('Sound Power'!BV57),IF('ModelParams Lw'!F$26+'ModelParams Lw'!F$27*LOG('Sound Power'!$D57/'Sound Power'!$E57)+'ModelParams Lw'!F$28*LN('Sound Power'!BV57)&lt;'ModelParams Lw'!F$22+'ModelParams Lw'!F$23*LOG('Sound Power'!$D57/'Sound Power'!$E57)+'ModelParams Lw'!F$24*LN('Sound Power'!BV57),'ModelParams Lw'!F$22+'ModelParams Lw'!F$23*LOG('Sound Power'!$D57/'Sound Power'!$E57)+'ModelParams Lw'!F$24*LN('Sound Power'!BV57),'ModelParams Lw'!F$26+'ModelParams Lw'!F$27*LOG('Sound Power'!$D57/'Sound Power'!$E57)+'ModelParams Lw'!F$28*LN('Sound Power'!BV57)))</f>
        <v>#DIV/0!</v>
      </c>
      <c r="CE57" s="26" t="e">
        <f>IF(Calcul!$E59="SW",'ModelParams Lw'!G$22+'ModelParams Lw'!G$23*LOG('Sound Power'!$D57/'Sound Power'!$E57)+'ModelParams Lw'!G$24*LN('Sound Power'!BW57),IF('ModelParams Lw'!G$26+'ModelParams Lw'!G$27*LOG('Sound Power'!$D57/'Sound Power'!$E57)+'ModelParams Lw'!G$28*LN('Sound Power'!BW57)&lt;'ModelParams Lw'!G$22+'ModelParams Lw'!G$23*LOG('Sound Power'!$D57/'Sound Power'!$E57)+'ModelParams Lw'!G$24*LN('Sound Power'!BW57),'ModelParams Lw'!G$22+'ModelParams Lw'!G$23*LOG('Sound Power'!$D57/'Sound Power'!$E57)+'ModelParams Lw'!G$24*LN('Sound Power'!BW57),'ModelParams Lw'!G$26+'ModelParams Lw'!G$27*LOG('Sound Power'!$D57/'Sound Power'!$E57)+'ModelParams Lw'!G$28*LN('Sound Power'!BW57)))</f>
        <v>#DIV/0!</v>
      </c>
      <c r="CF57" s="26" t="e">
        <f>IF(Calcul!$E59="SW",'ModelParams Lw'!H$22+'ModelParams Lw'!H$23*LOG('Sound Power'!$D57/'Sound Power'!$E57)+'ModelParams Lw'!H$24*LN('Sound Power'!BX57),IF('ModelParams Lw'!H$26+'ModelParams Lw'!H$27*LOG('Sound Power'!$D57/'Sound Power'!$E57)+'ModelParams Lw'!H$28*LN('Sound Power'!BX57)&lt;'ModelParams Lw'!H$22+'ModelParams Lw'!H$23*LOG('Sound Power'!$D57/'Sound Power'!$E57)+'ModelParams Lw'!H$24*LN('Sound Power'!BX57),'ModelParams Lw'!H$22+'ModelParams Lw'!H$23*LOG('Sound Power'!$D57/'Sound Power'!$E57)+'ModelParams Lw'!H$24*LN('Sound Power'!BX57),'ModelParams Lw'!H$26+'ModelParams Lw'!H$27*LOG('Sound Power'!$D57/'Sound Power'!$E57)+'ModelParams Lw'!H$28*LN('Sound Power'!BX57)))</f>
        <v>#DIV/0!</v>
      </c>
      <c r="CG57" s="26" t="e">
        <f>IF(Calcul!$E59="SW",'ModelParams Lw'!I$22+'ModelParams Lw'!I$23*LOG('Sound Power'!$D57/'Sound Power'!$E57)+'ModelParams Lw'!I$24*LN('Sound Power'!BY57),IF('ModelParams Lw'!I$26+'ModelParams Lw'!I$27*LOG('Sound Power'!$D57/'Sound Power'!$E57)+'ModelParams Lw'!I$28*LN('Sound Power'!BY57)&lt;'ModelParams Lw'!I$22+'ModelParams Lw'!I$23*LOG('Sound Power'!$D57/'Sound Power'!$E57)+'ModelParams Lw'!I$24*LN('Sound Power'!BY57),'ModelParams Lw'!I$22+'ModelParams Lw'!I$23*LOG('Sound Power'!$D57/'Sound Power'!$E57)+'ModelParams Lw'!I$24*LN('Sound Power'!BY57),'ModelParams Lw'!I$26+'ModelParams Lw'!I$27*LOG('Sound Power'!$D57/'Sound Power'!$E57)+'ModelParams Lw'!I$28*LN('Sound Power'!BY57)))</f>
        <v>#DIV/0!</v>
      </c>
      <c r="CH57" s="26" t="e">
        <f>IF(Calcul!$E59="SW",'ModelParams Lw'!J$22+'ModelParams Lw'!J$23*LOG('Sound Power'!$D57/'Sound Power'!$E57)+'ModelParams Lw'!J$24*LN('Sound Power'!BZ57),IF('ModelParams Lw'!J$26+'ModelParams Lw'!J$27*LOG('Sound Power'!$D57/'Sound Power'!$E57)+'ModelParams Lw'!J$28*LN('Sound Power'!BZ57)&lt;'ModelParams Lw'!J$22+'ModelParams Lw'!J$23*LOG('Sound Power'!$D57/'Sound Power'!$E57)+'ModelParams Lw'!J$24*LN('Sound Power'!BZ57),'ModelParams Lw'!J$22+'ModelParams Lw'!J$23*LOG('Sound Power'!$D57/'Sound Power'!$E57)+'ModelParams Lw'!J$24*LN('Sound Power'!BZ57),'ModelParams Lw'!J$26+'ModelParams Lw'!J$27*LOG('Sound Power'!$D57/'Sound Power'!$E57)+'ModelParams Lw'!J$28*LN('Sound Power'!BZ57)))</f>
        <v>#DIV/0!</v>
      </c>
      <c r="CI57" s="26" t="e">
        <f t="shared" si="33"/>
        <v>#DIV/0!</v>
      </c>
      <c r="CJ57" s="26" t="e">
        <f t="shared" si="34"/>
        <v>#DIV/0!</v>
      </c>
      <c r="CK57" s="26" t="e">
        <f t="shared" si="35"/>
        <v>#DIV/0!</v>
      </c>
      <c r="CL57" s="26" t="e">
        <f t="shared" si="36"/>
        <v>#DIV/0!</v>
      </c>
      <c r="CM57" s="26" t="e">
        <f t="shared" si="37"/>
        <v>#DIV/0!</v>
      </c>
      <c r="CN57" s="26" t="e">
        <f t="shared" si="38"/>
        <v>#DIV/0!</v>
      </c>
      <c r="CO57" s="26" t="e">
        <f t="shared" si="39"/>
        <v>#DIV/0!</v>
      </c>
      <c r="CP57" s="26" t="e">
        <f t="shared" si="40"/>
        <v>#DIV/0!</v>
      </c>
      <c r="CQ57" s="26" t="e">
        <f>10*LOG10(IF(CI57="",0,POWER(10,((CI57+'ModelParams Lw'!$O$4)/10))) +IF(CJ57="",0,POWER(10,((CJ57+'ModelParams Lw'!$P$4)/10))) +IF(CK57="",0,POWER(10,((CK57+'ModelParams Lw'!$Q$4)/10))) +IF(CL57="",0,POWER(10,((CL57+'ModelParams Lw'!$R$4)/10))) +IF(CM57="",0,POWER(10,((CM57+'ModelParams Lw'!$S$4)/10))) +IF(CN57="",0,POWER(10,((CN57+'ModelParams Lw'!$T$4)/10))) +IF(CO57="",0,POWER(10,((CO57+'ModelParams Lw'!$U$4)/10)))+IF(CP57="",0,POWER(10,((CP57+'ModelParams Lw'!$V$4)/10))))</f>
        <v>#DIV/0!</v>
      </c>
      <c r="CR57" s="26" t="e">
        <f t="shared" si="41"/>
        <v>#DIV/0!</v>
      </c>
      <c r="CS57" s="26" t="e">
        <f>(CI57-'ModelParams Lw'!$O$10)/'ModelParams Lw'!$O$11</f>
        <v>#DIV/0!</v>
      </c>
      <c r="CT57" s="26" t="e">
        <f>(CJ57-'ModelParams Lw'!$P$10)/'ModelParams Lw'!$P$11</f>
        <v>#DIV/0!</v>
      </c>
      <c r="CU57" s="26" t="e">
        <f>(CK57-'ModelParams Lw'!$Q$10)/'ModelParams Lw'!$Q$11</f>
        <v>#DIV/0!</v>
      </c>
      <c r="CV57" s="26" t="e">
        <f>(CL57-'ModelParams Lw'!$R$10)/'ModelParams Lw'!$R$11</f>
        <v>#DIV/0!</v>
      </c>
      <c r="CW57" s="26" t="e">
        <f>(CM57-'ModelParams Lw'!$S$10)/'ModelParams Lw'!$S$11</f>
        <v>#DIV/0!</v>
      </c>
      <c r="CX57" s="26" t="e">
        <f>(CN57-'ModelParams Lw'!$T$10)/'ModelParams Lw'!$T$11</f>
        <v>#DIV/0!</v>
      </c>
      <c r="CY57" s="26" t="e">
        <f>(CO57-'ModelParams Lw'!$U$10)/'ModelParams Lw'!$U$11</f>
        <v>#DIV/0!</v>
      </c>
      <c r="CZ57" s="26" t="e">
        <f>(CP57-'ModelParams Lw'!$V$10)/'ModelParams Lw'!$V$11</f>
        <v>#DIV/0!</v>
      </c>
    </row>
    <row r="58" spans="1:104" x14ac:dyDescent="0.2">
      <c r="A58" s="13">
        <f>Calcul!A60</f>
        <v>0</v>
      </c>
      <c r="B58" s="13">
        <f t="shared" si="2"/>
        <v>0</v>
      </c>
      <c r="C58" s="13">
        <f>Calcul!B60</f>
        <v>0</v>
      </c>
      <c r="D58" s="13">
        <f>Calcul!C60/1000</f>
        <v>0</v>
      </c>
      <c r="E58" s="13">
        <f>Calcul!D60/1000</f>
        <v>0</v>
      </c>
      <c r="F58" s="13">
        <f t="shared" si="3"/>
        <v>0</v>
      </c>
      <c r="G58" s="23" t="e">
        <f>DEGREES(ACOS(1-(1/'ModelParams Lw'!B$15*SQRT(0.5*1.2/'Sound Power'!$C58)*('Sound Power'!$B58/3600)/('Sound Power'!$D58)/('Sound Power'!$F58))))</f>
        <v>#DIV/0!</v>
      </c>
      <c r="H58" s="23" t="e">
        <f>DEGREES(ACOS(1-(1/'ModelParams Lw'!C$15*SQRT(0.5*1.2/'Sound Power'!$C58)*('Sound Power'!$B58/3600)/('Sound Power'!$D58)/('Sound Power'!$F58))))</f>
        <v>#DIV/0!</v>
      </c>
      <c r="I58" s="23" t="e">
        <f>DEGREES(ACOS(1-(1/'ModelParams Lw'!D$15*SQRT(0.5*1.2/'Sound Power'!$C58)*('Sound Power'!$B58/3600)/('Sound Power'!$D58)/('Sound Power'!$F58))))</f>
        <v>#DIV/0!</v>
      </c>
      <c r="J58" s="23" t="e">
        <f>DEGREES(ACOS(1-(1/'ModelParams Lw'!E$15*SQRT(0.5*1.2/'Sound Power'!$C58)*('Sound Power'!$B58/3600)/('Sound Power'!$D58)/('Sound Power'!$F58))))</f>
        <v>#DIV/0!</v>
      </c>
      <c r="K58" s="23" t="e">
        <f>DEGREES(ACOS(1-(1/'ModelParams Lw'!F$15*SQRT(0.5*1.2/'Sound Power'!$C58)*('Sound Power'!$B58/3600)/('Sound Power'!$D58)/('Sound Power'!$F58))))</f>
        <v>#DIV/0!</v>
      </c>
      <c r="L58" s="23" t="e">
        <f>DEGREES(ACOS(1-(1/'ModelParams Lw'!G$15*SQRT(0.5*1.2/'Sound Power'!$C58)*('Sound Power'!$B58/3600)/('Sound Power'!$D58)/('Sound Power'!$F58))))</f>
        <v>#DIV/0!</v>
      </c>
      <c r="M58" s="23" t="e">
        <f>DEGREES(ACOS(1-(1/'ModelParams Lw'!H$15*SQRT(0.5*1.2/'Sound Power'!$C58)*('Sound Power'!$B58/3600)/('Sound Power'!$D58)/('Sound Power'!$F58))))</f>
        <v>#DIV/0!</v>
      </c>
      <c r="N58" s="23" t="e">
        <f>DEGREES(ACOS(1-(1/'ModelParams Lw'!I$15*SQRT(0.5*1.2/'Sound Power'!$C58)*('Sound Power'!$B58/3600)/('Sound Power'!$D58)/('Sound Power'!$F58))))</f>
        <v>#DIV/0!</v>
      </c>
      <c r="O58" s="26" t="e">
        <f>('ModelParams Lw'!B$4*LN('Sound Power'!G58)/(1+EXP(-('Sound Power'!$D58*1000+'ModelParams Lw'!B$6)/'ModelParams Lw'!B$7))+'ModelParams Lw'!B$5)*LN('Sound Power'!$B58)-('ModelParams Lw'!B$8+'ModelParams Lw'!B$9*$D58+'ModelParams Lw'!B$10*'Sound Power'!$F58^'ModelParams Lw'!B$14+'ModelParams Lw'!B$11*LN('Sound Power'!G58)+'ModelParams Lw'!B$12*'Sound Power'!$D58*'Sound Power'!$F58+'ModelParams Lw'!B$13*'Sound Power'!$D58*LN('Sound Power'!G58))</f>
        <v>#DIV/0!</v>
      </c>
      <c r="P58" s="26" t="e">
        <f>('ModelParams Lw'!C$4*LN('Sound Power'!H58)/(1+EXP(-('Sound Power'!$D58*1000+'ModelParams Lw'!C$6)/'ModelParams Lw'!C$7))+'ModelParams Lw'!C$5)*LN('Sound Power'!$B58)-('ModelParams Lw'!C$8+'ModelParams Lw'!C$9*$D58+'ModelParams Lw'!C$10*'Sound Power'!$F58^'ModelParams Lw'!C$14+'ModelParams Lw'!C$11*LN('Sound Power'!H58)+'ModelParams Lw'!C$12*'Sound Power'!$D58*'Sound Power'!$F58+'ModelParams Lw'!C$13*'Sound Power'!$D58*LN('Sound Power'!H58))</f>
        <v>#DIV/0!</v>
      </c>
      <c r="Q58" s="26" t="e">
        <f>('ModelParams Lw'!D$4*LN('Sound Power'!I58)/(1+EXP(-('Sound Power'!$D58*1000+'ModelParams Lw'!D$6)/'ModelParams Lw'!D$7))+'ModelParams Lw'!D$5)*LN('Sound Power'!$B58)-('ModelParams Lw'!D$8+'ModelParams Lw'!D$9*$D58+'ModelParams Lw'!D$10*'Sound Power'!$F58^'ModelParams Lw'!D$14+'ModelParams Lw'!D$11*LN('Sound Power'!I58)+'ModelParams Lw'!D$12*'Sound Power'!$D58*'Sound Power'!$F58+'ModelParams Lw'!D$13*'Sound Power'!$D58*LN('Sound Power'!I58))</f>
        <v>#DIV/0!</v>
      </c>
      <c r="R58" s="26" t="e">
        <f>('ModelParams Lw'!E$4*LN('Sound Power'!J58)/(1+EXP(-('Sound Power'!$D58*1000+'ModelParams Lw'!E$6)/'ModelParams Lw'!E$7))+'ModelParams Lw'!E$5)*LN('Sound Power'!$B58)-('ModelParams Lw'!E$8+'ModelParams Lw'!E$9*$D58+'ModelParams Lw'!E$10*'Sound Power'!$F58^'ModelParams Lw'!E$14+'ModelParams Lw'!E$11*LN('Sound Power'!J58)+'ModelParams Lw'!E$12*'Sound Power'!$D58*'Sound Power'!$F58+'ModelParams Lw'!E$13*'Sound Power'!$D58*LN('Sound Power'!J58))</f>
        <v>#DIV/0!</v>
      </c>
      <c r="S58" s="26" t="e">
        <f>('ModelParams Lw'!F$4*LN('Sound Power'!K58)/(1+EXP(-('Sound Power'!$D58*1000+'ModelParams Lw'!F$6)/'ModelParams Lw'!F$7))+'ModelParams Lw'!F$5)*LN('Sound Power'!$B58)-('ModelParams Lw'!F$8+'ModelParams Lw'!F$9*$D58+'ModelParams Lw'!F$10*'Sound Power'!$F58^'ModelParams Lw'!F$14+'ModelParams Lw'!F$11*LN('Sound Power'!K58)+'ModelParams Lw'!F$12*'Sound Power'!$D58*'Sound Power'!$F58+'ModelParams Lw'!F$13*'Sound Power'!$D58*LN('Sound Power'!K58))</f>
        <v>#DIV/0!</v>
      </c>
      <c r="T58" s="26" t="e">
        <f>('ModelParams Lw'!G$4*LN('Sound Power'!L58)/(1+EXP(-('Sound Power'!$D58*1000+'ModelParams Lw'!G$6)/'ModelParams Lw'!G$7))+'ModelParams Lw'!G$5)*LN('Sound Power'!$B58)-('ModelParams Lw'!G$8+'ModelParams Lw'!G$9*$D58+'ModelParams Lw'!G$10*'Sound Power'!$F58^'ModelParams Lw'!G$14+'ModelParams Lw'!G$11*LN('Sound Power'!L58)+'ModelParams Lw'!G$12*'Sound Power'!$D58*'Sound Power'!$F58+'ModelParams Lw'!G$13*'Sound Power'!$D58*LN('Sound Power'!L58))</f>
        <v>#DIV/0!</v>
      </c>
      <c r="U58" s="26" t="e">
        <f>('ModelParams Lw'!H$4*LN('Sound Power'!M58)/(1+EXP(-('Sound Power'!$D58*1000+'ModelParams Lw'!H$6)/'ModelParams Lw'!H$7))+'ModelParams Lw'!H$5)*LN('Sound Power'!$B58)-('ModelParams Lw'!H$8+'ModelParams Lw'!H$9*$D58+'ModelParams Lw'!H$10*'Sound Power'!$F58^'ModelParams Lw'!H$14+'ModelParams Lw'!H$11*LN('Sound Power'!M58)+'ModelParams Lw'!H$12*'Sound Power'!$D58*'Sound Power'!$F58+'ModelParams Lw'!H$13*'Sound Power'!$D58*LN('Sound Power'!M58))</f>
        <v>#DIV/0!</v>
      </c>
      <c r="V58" s="26" t="e">
        <f>('ModelParams Lw'!I$4*LN('Sound Power'!N58)/(1+EXP(-('Sound Power'!$D58*1000+'ModelParams Lw'!I$6)/'ModelParams Lw'!I$7))+'ModelParams Lw'!I$5)*LN('Sound Power'!$B58)-('ModelParams Lw'!I$8+'ModelParams Lw'!I$9*$D58+'ModelParams Lw'!I$10*'Sound Power'!$F58^'ModelParams Lw'!I$14+'ModelParams Lw'!I$11*LN('Sound Power'!N58)+'ModelParams Lw'!I$12*'Sound Power'!$D58*'Sound Power'!$F58+'ModelParams Lw'!I$13*'Sound Power'!$D58*LN('Sound Power'!N58))</f>
        <v>#DIV/0!</v>
      </c>
      <c r="W58" s="26" t="e">
        <f>10*LOG10(IF(O58="",0,POWER(10,((O58+'ModelParams Lw'!$O$4)/10))) +IF(P58="",0,POWER(10,((P58+'ModelParams Lw'!$P$4)/10))) +IF(Q58="",0,POWER(10,((Q58+'ModelParams Lw'!$Q$4)/10))) +IF(R58="",0,POWER(10,((R58+'ModelParams Lw'!$R$4)/10))) +IF(S58="",0,POWER(10,((S58+'ModelParams Lw'!$S$4)/10))) +IF(T58="",0,POWER(10,((T58+'ModelParams Lw'!$T$4)/10))) +IF(U58="",0,POWER(10,((U58+'ModelParams Lw'!$U$4)/10)))+IF(V58="",0,POWER(10,((V58+'ModelParams Lw'!$V$4)/10))))</f>
        <v>#DIV/0!</v>
      </c>
      <c r="X58" s="26" t="e">
        <f t="shared" si="27"/>
        <v>#DIV/0!</v>
      </c>
      <c r="Y58" s="26" t="e">
        <f>(O58-'ModelParams Lw'!O$10)/'ModelParams Lw'!O$11</f>
        <v>#DIV/0!</v>
      </c>
      <c r="Z58" s="26" t="e">
        <f>(P58-'ModelParams Lw'!P$10)/'ModelParams Lw'!P$11</f>
        <v>#DIV/0!</v>
      </c>
      <c r="AA58" s="26" t="e">
        <f>(Q58-'ModelParams Lw'!Q$10)/'ModelParams Lw'!Q$11</f>
        <v>#DIV/0!</v>
      </c>
      <c r="AB58" s="26" t="e">
        <f>(R58-'ModelParams Lw'!R$10)/'ModelParams Lw'!R$11</f>
        <v>#DIV/0!</v>
      </c>
      <c r="AC58" s="26" t="e">
        <f>(S58-'ModelParams Lw'!S$10)/'ModelParams Lw'!S$11</f>
        <v>#DIV/0!</v>
      </c>
      <c r="AD58" s="26" t="e">
        <f>(T58-'ModelParams Lw'!T$10)/'ModelParams Lw'!T$11</f>
        <v>#DIV/0!</v>
      </c>
      <c r="AE58" s="26" t="e">
        <f>(U58-'ModelParams Lw'!U$10)/'ModelParams Lw'!U$11</f>
        <v>#DIV/0!</v>
      </c>
      <c r="AF58" s="26" t="e">
        <f>(V58-'ModelParams Lw'!V$10)/'ModelParams Lw'!V$11</f>
        <v>#DIV/0!</v>
      </c>
      <c r="AG58" s="26" t="e">
        <f t="shared" si="28"/>
        <v>#DIV/0!</v>
      </c>
      <c r="AH58" s="26" t="e">
        <f>VLOOKUP(D58*1000,'ModelParams Lw'!$A$38:$D$58,4)</f>
        <v>#N/A</v>
      </c>
      <c r="AI58" s="56" t="e">
        <f>VLOOKUP(D58*1000,'ModelParams Lw'!$A$38:$D$58,2)</f>
        <v>#N/A</v>
      </c>
      <c r="AJ58" s="46" t="e">
        <f t="shared" si="29"/>
        <v>#DIV/0!</v>
      </c>
      <c r="AK58" s="26" t="e">
        <f t="shared" si="30"/>
        <v>#VALUE!</v>
      </c>
      <c r="AL58" s="26" t="e">
        <f>IF($AI58=100,'ModelParams Lw'!R$35*'Sound Power'!$AH58^2+'ModelParams Lw'!R$36*'Sound Power'!$AH58+'ModelParams Lw'!R$37,IF($AI58=150,'ModelParams Lw'!R$38*'Sound Power'!$AH58^2+'ModelParams Lw'!R$39*'Sound Power'!$AH58+'ModelParams Lw'!R$40,'ModelParams Lw'!R$41*'Sound Power'!$AH58^2+'ModelParams Lw'!R$42*'Sound Power'!$AH58+'ModelParams Lw'!R$43))</f>
        <v>#N/A</v>
      </c>
      <c r="AM58" s="26" t="e">
        <f>IF($AI58=100,'ModelParams Lw'!S$35*'Sound Power'!$AH58^2+'ModelParams Lw'!S$36*'Sound Power'!$AH58+'ModelParams Lw'!S$37,IF($AI58=150,'ModelParams Lw'!S$38*'Sound Power'!$AH58^2+'ModelParams Lw'!S$39*'Sound Power'!$AH58+'ModelParams Lw'!S$40,'ModelParams Lw'!S$41*'Sound Power'!$AH58^2+'ModelParams Lw'!S$42*'Sound Power'!$AH58+'ModelParams Lw'!S$43))</f>
        <v>#N/A</v>
      </c>
      <c r="AN58" s="26" t="e">
        <f>IF($AI58=100,'ModelParams Lw'!T$35*'Sound Power'!$AH58^2+'ModelParams Lw'!T$36*'Sound Power'!$AH58+'ModelParams Lw'!T$37,IF($AI58=150,'ModelParams Lw'!T$38*'Sound Power'!$AH58^2+'ModelParams Lw'!T$39*'Sound Power'!$AH58+'ModelParams Lw'!T$40,'ModelParams Lw'!T$41*'Sound Power'!$AH58^2+'ModelParams Lw'!T$42*'Sound Power'!$AH58+'ModelParams Lw'!T$43))</f>
        <v>#N/A</v>
      </c>
      <c r="AO58" s="26" t="e">
        <f>IF($AI58=100,'ModelParams Lw'!U$35*'Sound Power'!$AH58^2+'ModelParams Lw'!U$36*'Sound Power'!$AH58+'ModelParams Lw'!U$37,IF($AI58=150,'ModelParams Lw'!U$38*'Sound Power'!$AH58^2+'ModelParams Lw'!U$39*'Sound Power'!$AH58+'ModelParams Lw'!U$40,'ModelParams Lw'!U$41*'Sound Power'!$AH58^2+'ModelParams Lw'!U$42*'Sound Power'!$AH58+'ModelParams Lw'!U$43))</f>
        <v>#N/A</v>
      </c>
      <c r="AP58" s="26" t="e">
        <f>IF($AI58=100,'ModelParams Lw'!V$35*'Sound Power'!$AH58^2+'ModelParams Lw'!V$36*'Sound Power'!$AH58+'ModelParams Lw'!V$37,IF($AI58=150,'ModelParams Lw'!V$38*'Sound Power'!$AH58^2+'ModelParams Lw'!V$39*'Sound Power'!$AH58+'ModelParams Lw'!V$40,'ModelParams Lw'!V$41*'Sound Power'!$AH58^2+'ModelParams Lw'!V$42*'Sound Power'!$AH58+'ModelParams Lw'!V$43))</f>
        <v>#N/A</v>
      </c>
      <c r="AQ58" s="26" t="e">
        <f>IF($AI58=100,'ModelParams Lw'!W$35*'Sound Power'!$AH58^2+'ModelParams Lw'!W$36*'Sound Power'!$AH58+'ModelParams Lw'!W$37,IF($AI58=150,'ModelParams Lw'!W$38*'Sound Power'!$AH58^2+'ModelParams Lw'!W$39*'Sound Power'!$AH58+'ModelParams Lw'!W$40,'ModelParams Lw'!W$41*'Sound Power'!$AH58^2+'ModelParams Lw'!W$42*'Sound Power'!$AH58+'ModelParams Lw'!W$43))</f>
        <v>#N/A</v>
      </c>
      <c r="AR58" s="26" t="e">
        <f t="shared" si="31"/>
        <v>#VALUE!</v>
      </c>
      <c r="AS58" s="26" t="e">
        <f>IF(26.83*LN($AJ58)-11.791-'ModelParams Lw'!B$35&lt;0,0,26.83*LN($AJ58)-11.791-'ModelParams Lw'!B$35)</f>
        <v>#DIV/0!</v>
      </c>
      <c r="AT58" s="26" t="e">
        <f>IF(26.83*LN($AJ58)-11.791-'ModelParams Lw'!C$35&lt;0,0,26.83*LN($AJ58)-11.791-'ModelParams Lw'!C$35)</f>
        <v>#DIV/0!</v>
      </c>
      <c r="AU58" s="26" t="e">
        <f>IF(26.83*LN($AJ58)-11.791-'ModelParams Lw'!D$35&lt;0,0,26.83*LN($AJ58)-11.791-'ModelParams Lw'!D$35)</f>
        <v>#DIV/0!</v>
      </c>
      <c r="AV58" s="26" t="e">
        <f>IF(26.83*LN($AJ58)-11.791-'ModelParams Lw'!E$35&lt;0,0,26.83*LN($AJ58)-11.791-'ModelParams Lw'!E$35)</f>
        <v>#DIV/0!</v>
      </c>
      <c r="AW58" s="26" t="e">
        <f>IF(26.83*LN($AJ58)-11.791-'ModelParams Lw'!F$35&lt;0,0,26.83*LN($AJ58)-11.791-'ModelParams Lw'!F$35)</f>
        <v>#DIV/0!</v>
      </c>
      <c r="AX58" s="26" t="e">
        <f>IF(26.83*LN($AJ58)-11.791-'ModelParams Lw'!G$35&lt;0,0,26.83*LN($AJ58)-11.791-'ModelParams Lw'!G$35)</f>
        <v>#DIV/0!</v>
      </c>
      <c r="AY58" s="26" t="e">
        <f>IF(26.83*LN($AJ58)-11.791-'ModelParams Lw'!H$35&lt;0,0,26.83*LN($AJ58)-11.791-'ModelParams Lw'!H$35)</f>
        <v>#DIV/0!</v>
      </c>
      <c r="AZ58" s="26" t="e">
        <f>IF(26.83*LN($AJ58)-11.791-'ModelParams Lw'!I$35&lt;0,0,26.83*LN($AJ58)-11.791-'ModelParams Lw'!I$35)</f>
        <v>#DIV/0!</v>
      </c>
      <c r="BA58" s="26" t="e">
        <f t="shared" si="9"/>
        <v>#DIV/0!</v>
      </c>
      <c r="BB58" s="26" t="e">
        <f t="shared" si="10"/>
        <v>#DIV/0!</v>
      </c>
      <c r="BC58" s="26" t="e">
        <f t="shared" si="11"/>
        <v>#DIV/0!</v>
      </c>
      <c r="BD58" s="26" t="e">
        <f t="shared" si="12"/>
        <v>#DIV/0!</v>
      </c>
      <c r="BE58" s="26" t="e">
        <f t="shared" si="13"/>
        <v>#DIV/0!</v>
      </c>
      <c r="BF58" s="26" t="e">
        <f t="shared" si="14"/>
        <v>#DIV/0!</v>
      </c>
      <c r="BG58" s="26" t="e">
        <f t="shared" si="15"/>
        <v>#DIV/0!</v>
      </c>
      <c r="BH58" s="26" t="e">
        <f t="shared" si="16"/>
        <v>#DIV/0!</v>
      </c>
      <c r="BI58" s="26" t="e">
        <f>10*LOG10(IF(BA58="",0,POWER(10,((BA58+'ModelParams Lw'!$O$4)/10))) +IF(BB58="",0,POWER(10,((BB58+'ModelParams Lw'!$P$4)/10))) +IF(BC58="",0,POWER(10,((BC58+'ModelParams Lw'!$Q$4)/10))) +IF(BD58="",0,POWER(10,((BD58+'ModelParams Lw'!$R$4)/10))) +IF(BE58="",0,POWER(10,((BE58+'ModelParams Lw'!$S$4)/10))) +IF(BF58="",0,POWER(10,((BF58+'ModelParams Lw'!$T$4)/10))) +IF(BG58="",0,POWER(10,((BG58+'ModelParams Lw'!$U$4)/10)))+IF(BH58="",0,POWER(10,((BH58+'ModelParams Lw'!$V$4)/10))))</f>
        <v>#DIV/0!</v>
      </c>
      <c r="BJ58" s="26" t="e">
        <f t="shared" si="32"/>
        <v>#DIV/0!</v>
      </c>
      <c r="BK58" s="26" t="e">
        <f>(BA58-'ModelParams Lw'!O$10)/'ModelParams Lw'!O$11</f>
        <v>#DIV/0!</v>
      </c>
      <c r="BL58" s="26" t="e">
        <f>(BB58-'ModelParams Lw'!P$10)/'ModelParams Lw'!P$11</f>
        <v>#DIV/0!</v>
      </c>
      <c r="BM58" s="26" t="e">
        <f>(BC58-'ModelParams Lw'!Q$10)/'ModelParams Lw'!Q$11</f>
        <v>#DIV/0!</v>
      </c>
      <c r="BN58" s="26" t="e">
        <f>(BD58-'ModelParams Lw'!R$10)/'ModelParams Lw'!R$11</f>
        <v>#DIV/0!</v>
      </c>
      <c r="BO58" s="26" t="e">
        <f>(BE58-'ModelParams Lw'!S$10)/'ModelParams Lw'!S$11</f>
        <v>#DIV/0!</v>
      </c>
      <c r="BP58" s="26" t="e">
        <f>(BF58-'ModelParams Lw'!T$10)/'ModelParams Lw'!T$11</f>
        <v>#DIV/0!</v>
      </c>
      <c r="BQ58" s="26" t="e">
        <f>(BG58-'ModelParams Lw'!U$10)/'ModelParams Lw'!U$11</f>
        <v>#DIV/0!</v>
      </c>
      <c r="BR58" s="26" t="e">
        <f>(BH58-'ModelParams Lw'!V$10)/'ModelParams Lw'!V$11</f>
        <v>#DIV/0!</v>
      </c>
      <c r="BS58" s="23" t="e">
        <f>IF(Calcul!$E60="SW",DEGREES(ACOS(1-(1/'ModelParams Lw'!C$25*SQRT(0.5*1.2/'Sound Power'!$C58)*('Sound Power'!$B58/3600)/('Sound Power'!$D58)/('Sound Power'!$F58)))),DEGREES(ACOS(1-(1/'ModelParams Lw'!C$29*SQRT(0.5*1.2/'Sound Power'!$C58)*('Sound Power'!$B58/3600)/('Sound Power'!$D58)/('Sound Power'!$F58)))))</f>
        <v>#DIV/0!</v>
      </c>
      <c r="BT58" s="23" t="e">
        <f>IF(Calcul!$E60="SW",DEGREES(ACOS(1-(1/'ModelParams Lw'!D$25*SQRT(0.5*1.2/'Sound Power'!$C58)*('Sound Power'!$B58/3600)/('Sound Power'!$D58)/('Sound Power'!$F58)))),DEGREES(ACOS(1-(1/'ModelParams Lw'!D$29*SQRT(0.5*1.2/'Sound Power'!$C58)*('Sound Power'!$B58/3600)/('Sound Power'!$D58)/('Sound Power'!$F58)))))</f>
        <v>#DIV/0!</v>
      </c>
      <c r="BU58" s="23" t="e">
        <f>IF(Calcul!$E60="SW",DEGREES(ACOS(1-(1/'ModelParams Lw'!E$25*SQRT(0.5*1.2/'Sound Power'!$C58)*('Sound Power'!$B58/3600)/('Sound Power'!$D58)/('Sound Power'!$F58)))),DEGREES(ACOS(1-(1/'ModelParams Lw'!E$29*SQRT(0.5*1.2/'Sound Power'!$C58)*('Sound Power'!$B58/3600)/('Sound Power'!$D58)/('Sound Power'!$F58)))))</f>
        <v>#DIV/0!</v>
      </c>
      <c r="BV58" s="23" t="e">
        <f>IF(Calcul!$E60="SW",DEGREES(ACOS(1-(1/'ModelParams Lw'!F$25*SQRT(0.5*1.2/'Sound Power'!$C58)*('Sound Power'!$B58/3600)/('Sound Power'!$D58)/('Sound Power'!$F58)))),DEGREES(ACOS(1-(1/'ModelParams Lw'!F$29*SQRT(0.5*1.2/'Sound Power'!$C58)*('Sound Power'!$B58/3600)/('Sound Power'!$D58)/('Sound Power'!$F58)))))</f>
        <v>#DIV/0!</v>
      </c>
      <c r="BW58" s="23" t="e">
        <f>IF(Calcul!$E60="SW",DEGREES(ACOS(1-(1/'ModelParams Lw'!G$25*SQRT(0.5*1.2/'Sound Power'!$C58)*('Sound Power'!$B58/3600)/('Sound Power'!$D58)/('Sound Power'!$F58)))),DEGREES(ACOS(1-(1/'ModelParams Lw'!G$29*SQRT(0.5*1.2/'Sound Power'!$C58)*('Sound Power'!$B58/3600)/('Sound Power'!$D58)/('Sound Power'!$F58)))))</f>
        <v>#DIV/0!</v>
      </c>
      <c r="BX58" s="23" t="e">
        <f>IF(Calcul!$E60="SW",DEGREES(ACOS(1-(1/'ModelParams Lw'!H$25*SQRT(0.5*1.2/'Sound Power'!$C58)*('Sound Power'!$B58/3600)/('Sound Power'!$D58)/('Sound Power'!$F58)))),DEGREES(ACOS(1-(1/'ModelParams Lw'!H$29*SQRT(0.5*1.2/'Sound Power'!$C58)*('Sound Power'!$B58/3600)/('Sound Power'!$D58)/('Sound Power'!$F58)))))</f>
        <v>#DIV/0!</v>
      </c>
      <c r="BY58" s="23" t="e">
        <f>IF(Calcul!$E60="SW",DEGREES(ACOS(1-(1/'ModelParams Lw'!I$25*SQRT(0.5*1.2/'Sound Power'!$C58)*('Sound Power'!$B58/3600)/('Sound Power'!$D58)/('Sound Power'!$F58)))),DEGREES(ACOS(1-(1/'ModelParams Lw'!I$29*SQRT(0.5*1.2/'Sound Power'!$C58)*('Sound Power'!$B58/3600)/('Sound Power'!$D58)/('Sound Power'!$F58)))))</f>
        <v>#DIV/0!</v>
      </c>
      <c r="BZ58" s="23" t="e">
        <f>IF(Calcul!$E60="SW",DEGREES(ACOS(1-(1/'ModelParams Lw'!J$25*SQRT(0.5*1.2/'Sound Power'!$C58)*('Sound Power'!$B58/3600)/('Sound Power'!$D58)/('Sound Power'!$F58)))),DEGREES(ACOS(1-(1/'ModelParams Lw'!J$29*SQRT(0.5*1.2/'Sound Power'!$C58)*('Sound Power'!$B58/3600)/('Sound Power'!$D58)/('Sound Power'!$F58)))))</f>
        <v>#DIV/0!</v>
      </c>
      <c r="CA58" s="26" t="e">
        <f>IF(Calcul!$E60="SW",'ModelParams Lw'!C$22+'ModelParams Lw'!C$23*LOG('Sound Power'!$D58/'Sound Power'!$E58)+'ModelParams Lw'!C$24*LN('Sound Power'!BS58),IF('ModelParams Lw'!C$26+'ModelParams Lw'!C$27*LOG('Sound Power'!$D58/'Sound Power'!$E58)+'ModelParams Lw'!C$28*LN('Sound Power'!BS58)&lt;'ModelParams Lw'!C$22+'ModelParams Lw'!C$23*LOG('Sound Power'!$D58/'Sound Power'!$E58)+'ModelParams Lw'!C$24*LN('Sound Power'!BS58),'ModelParams Lw'!C$22+'ModelParams Lw'!C$23*LOG('Sound Power'!$D58/'Sound Power'!$E58)+'ModelParams Lw'!C$24*LN('Sound Power'!BS58),'ModelParams Lw'!C$26+'ModelParams Lw'!C$27*LOG('Sound Power'!$D58/'Sound Power'!$E58)+'ModelParams Lw'!C$28*LN('Sound Power'!BS58)))</f>
        <v>#DIV/0!</v>
      </c>
      <c r="CB58" s="26" t="e">
        <f>IF(Calcul!$E60="SW",'ModelParams Lw'!D$22+'ModelParams Lw'!D$23*LOG('Sound Power'!$D58/'Sound Power'!$E58)+'ModelParams Lw'!D$24*LN('Sound Power'!BT58),IF('ModelParams Lw'!D$26+'ModelParams Lw'!D$27*LOG('Sound Power'!$D58/'Sound Power'!$E58)+'ModelParams Lw'!D$28*LN('Sound Power'!BT58)&lt;'ModelParams Lw'!D$22+'ModelParams Lw'!D$23*LOG('Sound Power'!$D58/'Sound Power'!$E58)+'ModelParams Lw'!D$24*LN('Sound Power'!BT58),'ModelParams Lw'!D$22+'ModelParams Lw'!D$23*LOG('Sound Power'!$D58/'Sound Power'!$E58)+'ModelParams Lw'!D$24*LN('Sound Power'!BT58),'ModelParams Lw'!D$26+'ModelParams Lw'!D$27*LOG('Sound Power'!$D58/'Sound Power'!$E58)+'ModelParams Lw'!D$28*LN('Sound Power'!BT58)))</f>
        <v>#DIV/0!</v>
      </c>
      <c r="CC58" s="26" t="e">
        <f>IF(Calcul!$E60="SW",'ModelParams Lw'!E$22+'ModelParams Lw'!E$23*LOG('Sound Power'!$D58/'Sound Power'!$E58)+'ModelParams Lw'!E$24*LN('Sound Power'!BU58),IF('ModelParams Lw'!E$26+'ModelParams Lw'!E$27*LOG('Sound Power'!$D58/'Sound Power'!$E58)+'ModelParams Lw'!E$28*LN('Sound Power'!BU58)&lt;'ModelParams Lw'!E$22+'ModelParams Lw'!E$23*LOG('Sound Power'!$D58/'Sound Power'!$E58)+'ModelParams Lw'!E$24*LN('Sound Power'!BU58),'ModelParams Lw'!E$22+'ModelParams Lw'!E$23*LOG('Sound Power'!$D58/'Sound Power'!$E58)+'ModelParams Lw'!E$24*LN('Sound Power'!BU58),'ModelParams Lw'!E$26+'ModelParams Lw'!E$27*LOG('Sound Power'!$D58/'Sound Power'!$E58)+'ModelParams Lw'!E$28*LN('Sound Power'!BU58)))</f>
        <v>#DIV/0!</v>
      </c>
      <c r="CD58" s="26" t="e">
        <f>IF(Calcul!$E60="SW",'ModelParams Lw'!F$22+'ModelParams Lw'!F$23*LOG('Sound Power'!$D58/'Sound Power'!$E58)+'ModelParams Lw'!F$24*LN('Sound Power'!BV58),IF('ModelParams Lw'!F$26+'ModelParams Lw'!F$27*LOG('Sound Power'!$D58/'Sound Power'!$E58)+'ModelParams Lw'!F$28*LN('Sound Power'!BV58)&lt;'ModelParams Lw'!F$22+'ModelParams Lw'!F$23*LOG('Sound Power'!$D58/'Sound Power'!$E58)+'ModelParams Lw'!F$24*LN('Sound Power'!BV58),'ModelParams Lw'!F$22+'ModelParams Lw'!F$23*LOG('Sound Power'!$D58/'Sound Power'!$E58)+'ModelParams Lw'!F$24*LN('Sound Power'!BV58),'ModelParams Lw'!F$26+'ModelParams Lw'!F$27*LOG('Sound Power'!$D58/'Sound Power'!$E58)+'ModelParams Lw'!F$28*LN('Sound Power'!BV58)))</f>
        <v>#DIV/0!</v>
      </c>
      <c r="CE58" s="26" t="e">
        <f>IF(Calcul!$E60="SW",'ModelParams Lw'!G$22+'ModelParams Lw'!G$23*LOG('Sound Power'!$D58/'Sound Power'!$E58)+'ModelParams Lw'!G$24*LN('Sound Power'!BW58),IF('ModelParams Lw'!G$26+'ModelParams Lw'!G$27*LOG('Sound Power'!$D58/'Sound Power'!$E58)+'ModelParams Lw'!G$28*LN('Sound Power'!BW58)&lt;'ModelParams Lw'!G$22+'ModelParams Lw'!G$23*LOG('Sound Power'!$D58/'Sound Power'!$E58)+'ModelParams Lw'!G$24*LN('Sound Power'!BW58),'ModelParams Lw'!G$22+'ModelParams Lw'!G$23*LOG('Sound Power'!$D58/'Sound Power'!$E58)+'ModelParams Lw'!G$24*LN('Sound Power'!BW58),'ModelParams Lw'!G$26+'ModelParams Lw'!G$27*LOG('Sound Power'!$D58/'Sound Power'!$E58)+'ModelParams Lw'!G$28*LN('Sound Power'!BW58)))</f>
        <v>#DIV/0!</v>
      </c>
      <c r="CF58" s="26" t="e">
        <f>IF(Calcul!$E60="SW",'ModelParams Lw'!H$22+'ModelParams Lw'!H$23*LOG('Sound Power'!$D58/'Sound Power'!$E58)+'ModelParams Lw'!H$24*LN('Sound Power'!BX58),IF('ModelParams Lw'!H$26+'ModelParams Lw'!H$27*LOG('Sound Power'!$D58/'Sound Power'!$E58)+'ModelParams Lw'!H$28*LN('Sound Power'!BX58)&lt;'ModelParams Lw'!H$22+'ModelParams Lw'!H$23*LOG('Sound Power'!$D58/'Sound Power'!$E58)+'ModelParams Lw'!H$24*LN('Sound Power'!BX58),'ModelParams Lw'!H$22+'ModelParams Lw'!H$23*LOG('Sound Power'!$D58/'Sound Power'!$E58)+'ModelParams Lw'!H$24*LN('Sound Power'!BX58),'ModelParams Lw'!H$26+'ModelParams Lw'!H$27*LOG('Sound Power'!$D58/'Sound Power'!$E58)+'ModelParams Lw'!H$28*LN('Sound Power'!BX58)))</f>
        <v>#DIV/0!</v>
      </c>
      <c r="CG58" s="26" t="e">
        <f>IF(Calcul!$E60="SW",'ModelParams Lw'!I$22+'ModelParams Lw'!I$23*LOG('Sound Power'!$D58/'Sound Power'!$E58)+'ModelParams Lw'!I$24*LN('Sound Power'!BY58),IF('ModelParams Lw'!I$26+'ModelParams Lw'!I$27*LOG('Sound Power'!$D58/'Sound Power'!$E58)+'ModelParams Lw'!I$28*LN('Sound Power'!BY58)&lt;'ModelParams Lw'!I$22+'ModelParams Lw'!I$23*LOG('Sound Power'!$D58/'Sound Power'!$E58)+'ModelParams Lw'!I$24*LN('Sound Power'!BY58),'ModelParams Lw'!I$22+'ModelParams Lw'!I$23*LOG('Sound Power'!$D58/'Sound Power'!$E58)+'ModelParams Lw'!I$24*LN('Sound Power'!BY58),'ModelParams Lw'!I$26+'ModelParams Lw'!I$27*LOG('Sound Power'!$D58/'Sound Power'!$E58)+'ModelParams Lw'!I$28*LN('Sound Power'!BY58)))</f>
        <v>#DIV/0!</v>
      </c>
      <c r="CH58" s="26" t="e">
        <f>IF(Calcul!$E60="SW",'ModelParams Lw'!J$22+'ModelParams Lw'!J$23*LOG('Sound Power'!$D58/'Sound Power'!$E58)+'ModelParams Lw'!J$24*LN('Sound Power'!BZ58),IF('ModelParams Lw'!J$26+'ModelParams Lw'!J$27*LOG('Sound Power'!$D58/'Sound Power'!$E58)+'ModelParams Lw'!J$28*LN('Sound Power'!BZ58)&lt;'ModelParams Lw'!J$22+'ModelParams Lw'!J$23*LOG('Sound Power'!$D58/'Sound Power'!$E58)+'ModelParams Lw'!J$24*LN('Sound Power'!BZ58),'ModelParams Lw'!J$22+'ModelParams Lw'!J$23*LOG('Sound Power'!$D58/'Sound Power'!$E58)+'ModelParams Lw'!J$24*LN('Sound Power'!BZ58),'ModelParams Lw'!J$26+'ModelParams Lw'!J$27*LOG('Sound Power'!$D58/'Sound Power'!$E58)+'ModelParams Lw'!J$28*LN('Sound Power'!BZ58)))</f>
        <v>#DIV/0!</v>
      </c>
      <c r="CI58" s="26" t="e">
        <f t="shared" si="33"/>
        <v>#DIV/0!</v>
      </c>
      <c r="CJ58" s="26" t="e">
        <f t="shared" si="34"/>
        <v>#DIV/0!</v>
      </c>
      <c r="CK58" s="26" t="e">
        <f t="shared" si="35"/>
        <v>#DIV/0!</v>
      </c>
      <c r="CL58" s="26" t="e">
        <f t="shared" si="36"/>
        <v>#DIV/0!</v>
      </c>
      <c r="CM58" s="26" t="e">
        <f t="shared" si="37"/>
        <v>#DIV/0!</v>
      </c>
      <c r="CN58" s="26" t="e">
        <f t="shared" si="38"/>
        <v>#DIV/0!</v>
      </c>
      <c r="CO58" s="26" t="e">
        <f t="shared" si="39"/>
        <v>#DIV/0!</v>
      </c>
      <c r="CP58" s="26" t="e">
        <f t="shared" si="40"/>
        <v>#DIV/0!</v>
      </c>
      <c r="CQ58" s="26" t="e">
        <f>10*LOG10(IF(CI58="",0,POWER(10,((CI58+'ModelParams Lw'!$O$4)/10))) +IF(CJ58="",0,POWER(10,((CJ58+'ModelParams Lw'!$P$4)/10))) +IF(CK58="",0,POWER(10,((CK58+'ModelParams Lw'!$Q$4)/10))) +IF(CL58="",0,POWER(10,((CL58+'ModelParams Lw'!$R$4)/10))) +IF(CM58="",0,POWER(10,((CM58+'ModelParams Lw'!$S$4)/10))) +IF(CN58="",0,POWER(10,((CN58+'ModelParams Lw'!$T$4)/10))) +IF(CO58="",0,POWER(10,((CO58+'ModelParams Lw'!$U$4)/10)))+IF(CP58="",0,POWER(10,((CP58+'ModelParams Lw'!$V$4)/10))))</f>
        <v>#DIV/0!</v>
      </c>
      <c r="CR58" s="26" t="e">
        <f t="shared" si="41"/>
        <v>#DIV/0!</v>
      </c>
      <c r="CS58" s="26" t="e">
        <f>(CI58-'ModelParams Lw'!$O$10)/'ModelParams Lw'!$O$11</f>
        <v>#DIV/0!</v>
      </c>
      <c r="CT58" s="26" t="e">
        <f>(CJ58-'ModelParams Lw'!$P$10)/'ModelParams Lw'!$P$11</f>
        <v>#DIV/0!</v>
      </c>
      <c r="CU58" s="26" t="e">
        <f>(CK58-'ModelParams Lw'!$Q$10)/'ModelParams Lw'!$Q$11</f>
        <v>#DIV/0!</v>
      </c>
      <c r="CV58" s="26" t="e">
        <f>(CL58-'ModelParams Lw'!$R$10)/'ModelParams Lw'!$R$11</f>
        <v>#DIV/0!</v>
      </c>
      <c r="CW58" s="26" t="e">
        <f>(CM58-'ModelParams Lw'!$S$10)/'ModelParams Lw'!$S$11</f>
        <v>#DIV/0!</v>
      </c>
      <c r="CX58" s="26" t="e">
        <f>(CN58-'ModelParams Lw'!$T$10)/'ModelParams Lw'!$T$11</f>
        <v>#DIV/0!</v>
      </c>
      <c r="CY58" s="26" t="e">
        <f>(CO58-'ModelParams Lw'!$U$10)/'ModelParams Lw'!$U$11</f>
        <v>#DIV/0!</v>
      </c>
      <c r="CZ58" s="26" t="e">
        <f>(CP58-'ModelParams Lw'!$V$10)/'ModelParams Lw'!$V$11</f>
        <v>#DIV/0!</v>
      </c>
    </row>
    <row r="59" spans="1:104" x14ac:dyDescent="0.2">
      <c r="A59" s="13">
        <f>Calcul!A61</f>
        <v>0</v>
      </c>
      <c r="B59" s="13">
        <f t="shared" si="2"/>
        <v>0</v>
      </c>
      <c r="C59" s="13">
        <f>Calcul!B61</f>
        <v>0</v>
      </c>
      <c r="D59" s="13">
        <f>Calcul!C61/1000</f>
        <v>0</v>
      </c>
      <c r="E59" s="13">
        <f>Calcul!D61/1000</f>
        <v>0</v>
      </c>
      <c r="F59" s="13">
        <f t="shared" si="3"/>
        <v>0</v>
      </c>
      <c r="G59" s="23" t="e">
        <f>DEGREES(ACOS(1-(1/'ModelParams Lw'!B$15*SQRT(0.5*1.2/'Sound Power'!$C59)*('Sound Power'!$B59/3600)/('Sound Power'!$D59)/('Sound Power'!$F59))))</f>
        <v>#DIV/0!</v>
      </c>
      <c r="H59" s="23" t="e">
        <f>DEGREES(ACOS(1-(1/'ModelParams Lw'!C$15*SQRT(0.5*1.2/'Sound Power'!$C59)*('Sound Power'!$B59/3600)/('Sound Power'!$D59)/('Sound Power'!$F59))))</f>
        <v>#DIV/0!</v>
      </c>
      <c r="I59" s="23" t="e">
        <f>DEGREES(ACOS(1-(1/'ModelParams Lw'!D$15*SQRT(0.5*1.2/'Sound Power'!$C59)*('Sound Power'!$B59/3600)/('Sound Power'!$D59)/('Sound Power'!$F59))))</f>
        <v>#DIV/0!</v>
      </c>
      <c r="J59" s="23" t="e">
        <f>DEGREES(ACOS(1-(1/'ModelParams Lw'!E$15*SQRT(0.5*1.2/'Sound Power'!$C59)*('Sound Power'!$B59/3600)/('Sound Power'!$D59)/('Sound Power'!$F59))))</f>
        <v>#DIV/0!</v>
      </c>
      <c r="K59" s="23" t="e">
        <f>DEGREES(ACOS(1-(1/'ModelParams Lw'!F$15*SQRT(0.5*1.2/'Sound Power'!$C59)*('Sound Power'!$B59/3600)/('Sound Power'!$D59)/('Sound Power'!$F59))))</f>
        <v>#DIV/0!</v>
      </c>
      <c r="L59" s="23" t="e">
        <f>DEGREES(ACOS(1-(1/'ModelParams Lw'!G$15*SQRT(0.5*1.2/'Sound Power'!$C59)*('Sound Power'!$B59/3600)/('Sound Power'!$D59)/('Sound Power'!$F59))))</f>
        <v>#DIV/0!</v>
      </c>
      <c r="M59" s="23" t="e">
        <f>DEGREES(ACOS(1-(1/'ModelParams Lw'!H$15*SQRT(0.5*1.2/'Sound Power'!$C59)*('Sound Power'!$B59/3600)/('Sound Power'!$D59)/('Sound Power'!$F59))))</f>
        <v>#DIV/0!</v>
      </c>
      <c r="N59" s="23" t="e">
        <f>DEGREES(ACOS(1-(1/'ModelParams Lw'!I$15*SQRT(0.5*1.2/'Sound Power'!$C59)*('Sound Power'!$B59/3600)/('Sound Power'!$D59)/('Sound Power'!$F59))))</f>
        <v>#DIV/0!</v>
      </c>
      <c r="O59" s="26" t="e">
        <f>('ModelParams Lw'!B$4*LN('Sound Power'!G59)/(1+EXP(-('Sound Power'!$D59*1000+'ModelParams Lw'!B$6)/'ModelParams Lw'!B$7))+'ModelParams Lw'!B$5)*LN('Sound Power'!$B59)-('ModelParams Lw'!B$8+'ModelParams Lw'!B$9*$D59+'ModelParams Lw'!B$10*'Sound Power'!$F59^'ModelParams Lw'!B$14+'ModelParams Lw'!B$11*LN('Sound Power'!G59)+'ModelParams Lw'!B$12*'Sound Power'!$D59*'Sound Power'!$F59+'ModelParams Lw'!B$13*'Sound Power'!$D59*LN('Sound Power'!G59))</f>
        <v>#DIV/0!</v>
      </c>
      <c r="P59" s="26" t="e">
        <f>('ModelParams Lw'!C$4*LN('Sound Power'!H59)/(1+EXP(-('Sound Power'!$D59*1000+'ModelParams Lw'!C$6)/'ModelParams Lw'!C$7))+'ModelParams Lw'!C$5)*LN('Sound Power'!$B59)-('ModelParams Lw'!C$8+'ModelParams Lw'!C$9*$D59+'ModelParams Lw'!C$10*'Sound Power'!$F59^'ModelParams Lw'!C$14+'ModelParams Lw'!C$11*LN('Sound Power'!H59)+'ModelParams Lw'!C$12*'Sound Power'!$D59*'Sound Power'!$F59+'ModelParams Lw'!C$13*'Sound Power'!$D59*LN('Sound Power'!H59))</f>
        <v>#DIV/0!</v>
      </c>
      <c r="Q59" s="26" t="e">
        <f>('ModelParams Lw'!D$4*LN('Sound Power'!I59)/(1+EXP(-('Sound Power'!$D59*1000+'ModelParams Lw'!D$6)/'ModelParams Lw'!D$7))+'ModelParams Lw'!D$5)*LN('Sound Power'!$B59)-('ModelParams Lw'!D$8+'ModelParams Lw'!D$9*$D59+'ModelParams Lw'!D$10*'Sound Power'!$F59^'ModelParams Lw'!D$14+'ModelParams Lw'!D$11*LN('Sound Power'!I59)+'ModelParams Lw'!D$12*'Sound Power'!$D59*'Sound Power'!$F59+'ModelParams Lw'!D$13*'Sound Power'!$D59*LN('Sound Power'!I59))</f>
        <v>#DIV/0!</v>
      </c>
      <c r="R59" s="26" t="e">
        <f>('ModelParams Lw'!E$4*LN('Sound Power'!J59)/(1+EXP(-('Sound Power'!$D59*1000+'ModelParams Lw'!E$6)/'ModelParams Lw'!E$7))+'ModelParams Lw'!E$5)*LN('Sound Power'!$B59)-('ModelParams Lw'!E$8+'ModelParams Lw'!E$9*$D59+'ModelParams Lw'!E$10*'Sound Power'!$F59^'ModelParams Lw'!E$14+'ModelParams Lw'!E$11*LN('Sound Power'!J59)+'ModelParams Lw'!E$12*'Sound Power'!$D59*'Sound Power'!$F59+'ModelParams Lw'!E$13*'Sound Power'!$D59*LN('Sound Power'!J59))</f>
        <v>#DIV/0!</v>
      </c>
      <c r="S59" s="26" t="e">
        <f>('ModelParams Lw'!F$4*LN('Sound Power'!K59)/(1+EXP(-('Sound Power'!$D59*1000+'ModelParams Lw'!F$6)/'ModelParams Lw'!F$7))+'ModelParams Lw'!F$5)*LN('Sound Power'!$B59)-('ModelParams Lw'!F$8+'ModelParams Lw'!F$9*$D59+'ModelParams Lw'!F$10*'Sound Power'!$F59^'ModelParams Lw'!F$14+'ModelParams Lw'!F$11*LN('Sound Power'!K59)+'ModelParams Lw'!F$12*'Sound Power'!$D59*'Sound Power'!$F59+'ModelParams Lw'!F$13*'Sound Power'!$D59*LN('Sound Power'!K59))</f>
        <v>#DIV/0!</v>
      </c>
      <c r="T59" s="26" t="e">
        <f>('ModelParams Lw'!G$4*LN('Sound Power'!L59)/(1+EXP(-('Sound Power'!$D59*1000+'ModelParams Lw'!G$6)/'ModelParams Lw'!G$7))+'ModelParams Lw'!G$5)*LN('Sound Power'!$B59)-('ModelParams Lw'!G$8+'ModelParams Lw'!G$9*$D59+'ModelParams Lw'!G$10*'Sound Power'!$F59^'ModelParams Lw'!G$14+'ModelParams Lw'!G$11*LN('Sound Power'!L59)+'ModelParams Lw'!G$12*'Sound Power'!$D59*'Sound Power'!$F59+'ModelParams Lw'!G$13*'Sound Power'!$D59*LN('Sound Power'!L59))</f>
        <v>#DIV/0!</v>
      </c>
      <c r="U59" s="26" t="e">
        <f>('ModelParams Lw'!H$4*LN('Sound Power'!M59)/(1+EXP(-('Sound Power'!$D59*1000+'ModelParams Lw'!H$6)/'ModelParams Lw'!H$7))+'ModelParams Lw'!H$5)*LN('Sound Power'!$B59)-('ModelParams Lw'!H$8+'ModelParams Lw'!H$9*$D59+'ModelParams Lw'!H$10*'Sound Power'!$F59^'ModelParams Lw'!H$14+'ModelParams Lw'!H$11*LN('Sound Power'!M59)+'ModelParams Lw'!H$12*'Sound Power'!$D59*'Sound Power'!$F59+'ModelParams Lw'!H$13*'Sound Power'!$D59*LN('Sound Power'!M59))</f>
        <v>#DIV/0!</v>
      </c>
      <c r="V59" s="26" t="e">
        <f>('ModelParams Lw'!I$4*LN('Sound Power'!N59)/(1+EXP(-('Sound Power'!$D59*1000+'ModelParams Lw'!I$6)/'ModelParams Lw'!I$7))+'ModelParams Lw'!I$5)*LN('Sound Power'!$B59)-('ModelParams Lw'!I$8+'ModelParams Lw'!I$9*$D59+'ModelParams Lw'!I$10*'Sound Power'!$F59^'ModelParams Lw'!I$14+'ModelParams Lw'!I$11*LN('Sound Power'!N59)+'ModelParams Lw'!I$12*'Sound Power'!$D59*'Sound Power'!$F59+'ModelParams Lw'!I$13*'Sound Power'!$D59*LN('Sound Power'!N59))</f>
        <v>#DIV/0!</v>
      </c>
      <c r="W59" s="26" t="e">
        <f>10*LOG10(IF(O59="",0,POWER(10,((O59+'ModelParams Lw'!$O$4)/10))) +IF(P59="",0,POWER(10,((P59+'ModelParams Lw'!$P$4)/10))) +IF(Q59="",0,POWER(10,((Q59+'ModelParams Lw'!$Q$4)/10))) +IF(R59="",0,POWER(10,((R59+'ModelParams Lw'!$R$4)/10))) +IF(S59="",0,POWER(10,((S59+'ModelParams Lw'!$S$4)/10))) +IF(T59="",0,POWER(10,((T59+'ModelParams Lw'!$T$4)/10))) +IF(U59="",0,POWER(10,((U59+'ModelParams Lw'!$U$4)/10)))+IF(V59="",0,POWER(10,((V59+'ModelParams Lw'!$V$4)/10))))</f>
        <v>#DIV/0!</v>
      </c>
      <c r="X59" s="26" t="e">
        <f t="shared" si="27"/>
        <v>#DIV/0!</v>
      </c>
      <c r="Y59" s="26" t="e">
        <f>(O59-'ModelParams Lw'!O$10)/'ModelParams Lw'!O$11</f>
        <v>#DIV/0!</v>
      </c>
      <c r="Z59" s="26" t="e">
        <f>(P59-'ModelParams Lw'!P$10)/'ModelParams Lw'!P$11</f>
        <v>#DIV/0!</v>
      </c>
      <c r="AA59" s="26" t="e">
        <f>(Q59-'ModelParams Lw'!Q$10)/'ModelParams Lw'!Q$11</f>
        <v>#DIV/0!</v>
      </c>
      <c r="AB59" s="26" t="e">
        <f>(R59-'ModelParams Lw'!R$10)/'ModelParams Lw'!R$11</f>
        <v>#DIV/0!</v>
      </c>
      <c r="AC59" s="26" t="e">
        <f>(S59-'ModelParams Lw'!S$10)/'ModelParams Lw'!S$11</f>
        <v>#DIV/0!</v>
      </c>
      <c r="AD59" s="26" t="e">
        <f>(T59-'ModelParams Lw'!T$10)/'ModelParams Lw'!T$11</f>
        <v>#DIV/0!</v>
      </c>
      <c r="AE59" s="26" t="e">
        <f>(U59-'ModelParams Lw'!U$10)/'ModelParams Lw'!U$11</f>
        <v>#DIV/0!</v>
      </c>
      <c r="AF59" s="26" t="e">
        <f>(V59-'ModelParams Lw'!V$10)/'ModelParams Lw'!V$11</f>
        <v>#DIV/0!</v>
      </c>
      <c r="AG59" s="26" t="e">
        <f t="shared" si="28"/>
        <v>#DIV/0!</v>
      </c>
      <c r="AH59" s="26" t="e">
        <f>VLOOKUP(D59*1000,'ModelParams Lw'!$A$38:$D$58,4)</f>
        <v>#N/A</v>
      </c>
      <c r="AI59" s="56" t="e">
        <f>VLOOKUP(D59*1000,'ModelParams Lw'!$A$38:$D$58,2)</f>
        <v>#N/A</v>
      </c>
      <c r="AJ59" s="46" t="e">
        <f t="shared" si="29"/>
        <v>#DIV/0!</v>
      </c>
      <c r="AK59" s="26" t="e">
        <f t="shared" si="30"/>
        <v>#VALUE!</v>
      </c>
      <c r="AL59" s="26" t="e">
        <f>IF($AI59=100,'ModelParams Lw'!R$35*'Sound Power'!$AH59^2+'ModelParams Lw'!R$36*'Sound Power'!$AH59+'ModelParams Lw'!R$37,IF($AI59=150,'ModelParams Lw'!R$38*'Sound Power'!$AH59^2+'ModelParams Lw'!R$39*'Sound Power'!$AH59+'ModelParams Lw'!R$40,'ModelParams Lw'!R$41*'Sound Power'!$AH59^2+'ModelParams Lw'!R$42*'Sound Power'!$AH59+'ModelParams Lw'!R$43))</f>
        <v>#N/A</v>
      </c>
      <c r="AM59" s="26" t="e">
        <f>IF($AI59=100,'ModelParams Lw'!S$35*'Sound Power'!$AH59^2+'ModelParams Lw'!S$36*'Sound Power'!$AH59+'ModelParams Lw'!S$37,IF($AI59=150,'ModelParams Lw'!S$38*'Sound Power'!$AH59^2+'ModelParams Lw'!S$39*'Sound Power'!$AH59+'ModelParams Lw'!S$40,'ModelParams Lw'!S$41*'Sound Power'!$AH59^2+'ModelParams Lw'!S$42*'Sound Power'!$AH59+'ModelParams Lw'!S$43))</f>
        <v>#N/A</v>
      </c>
      <c r="AN59" s="26" t="e">
        <f>IF($AI59=100,'ModelParams Lw'!T$35*'Sound Power'!$AH59^2+'ModelParams Lw'!T$36*'Sound Power'!$AH59+'ModelParams Lw'!T$37,IF($AI59=150,'ModelParams Lw'!T$38*'Sound Power'!$AH59^2+'ModelParams Lw'!T$39*'Sound Power'!$AH59+'ModelParams Lw'!T$40,'ModelParams Lw'!T$41*'Sound Power'!$AH59^2+'ModelParams Lw'!T$42*'Sound Power'!$AH59+'ModelParams Lw'!T$43))</f>
        <v>#N/A</v>
      </c>
      <c r="AO59" s="26" t="e">
        <f>IF($AI59=100,'ModelParams Lw'!U$35*'Sound Power'!$AH59^2+'ModelParams Lw'!U$36*'Sound Power'!$AH59+'ModelParams Lw'!U$37,IF($AI59=150,'ModelParams Lw'!U$38*'Sound Power'!$AH59^2+'ModelParams Lw'!U$39*'Sound Power'!$AH59+'ModelParams Lw'!U$40,'ModelParams Lw'!U$41*'Sound Power'!$AH59^2+'ModelParams Lw'!U$42*'Sound Power'!$AH59+'ModelParams Lw'!U$43))</f>
        <v>#N/A</v>
      </c>
      <c r="AP59" s="26" t="e">
        <f>IF($AI59=100,'ModelParams Lw'!V$35*'Sound Power'!$AH59^2+'ModelParams Lw'!V$36*'Sound Power'!$AH59+'ModelParams Lw'!V$37,IF($AI59=150,'ModelParams Lw'!V$38*'Sound Power'!$AH59^2+'ModelParams Lw'!V$39*'Sound Power'!$AH59+'ModelParams Lw'!V$40,'ModelParams Lw'!V$41*'Sound Power'!$AH59^2+'ModelParams Lw'!V$42*'Sound Power'!$AH59+'ModelParams Lw'!V$43))</f>
        <v>#N/A</v>
      </c>
      <c r="AQ59" s="26" t="e">
        <f>IF($AI59=100,'ModelParams Lw'!W$35*'Sound Power'!$AH59^2+'ModelParams Lw'!W$36*'Sound Power'!$AH59+'ModelParams Lw'!W$37,IF($AI59=150,'ModelParams Lw'!W$38*'Sound Power'!$AH59^2+'ModelParams Lw'!W$39*'Sound Power'!$AH59+'ModelParams Lw'!W$40,'ModelParams Lw'!W$41*'Sound Power'!$AH59^2+'ModelParams Lw'!W$42*'Sound Power'!$AH59+'ModelParams Lw'!W$43))</f>
        <v>#N/A</v>
      </c>
      <c r="AR59" s="26" t="e">
        <f t="shared" si="31"/>
        <v>#VALUE!</v>
      </c>
      <c r="AS59" s="26" t="e">
        <f>IF(26.83*LN($AJ59)-11.791-'ModelParams Lw'!B$35&lt;0,0,26.83*LN($AJ59)-11.791-'ModelParams Lw'!B$35)</f>
        <v>#DIV/0!</v>
      </c>
      <c r="AT59" s="26" t="e">
        <f>IF(26.83*LN($AJ59)-11.791-'ModelParams Lw'!C$35&lt;0,0,26.83*LN($AJ59)-11.791-'ModelParams Lw'!C$35)</f>
        <v>#DIV/0!</v>
      </c>
      <c r="AU59" s="26" t="e">
        <f>IF(26.83*LN($AJ59)-11.791-'ModelParams Lw'!D$35&lt;0,0,26.83*LN($AJ59)-11.791-'ModelParams Lw'!D$35)</f>
        <v>#DIV/0!</v>
      </c>
      <c r="AV59" s="26" t="e">
        <f>IF(26.83*LN($AJ59)-11.791-'ModelParams Lw'!E$35&lt;0,0,26.83*LN($AJ59)-11.791-'ModelParams Lw'!E$35)</f>
        <v>#DIV/0!</v>
      </c>
      <c r="AW59" s="26" t="e">
        <f>IF(26.83*LN($AJ59)-11.791-'ModelParams Lw'!F$35&lt;0,0,26.83*LN($AJ59)-11.791-'ModelParams Lw'!F$35)</f>
        <v>#DIV/0!</v>
      </c>
      <c r="AX59" s="26" t="e">
        <f>IF(26.83*LN($AJ59)-11.791-'ModelParams Lw'!G$35&lt;0,0,26.83*LN($AJ59)-11.791-'ModelParams Lw'!G$35)</f>
        <v>#DIV/0!</v>
      </c>
      <c r="AY59" s="26" t="e">
        <f>IF(26.83*LN($AJ59)-11.791-'ModelParams Lw'!H$35&lt;0,0,26.83*LN($AJ59)-11.791-'ModelParams Lw'!H$35)</f>
        <v>#DIV/0!</v>
      </c>
      <c r="AZ59" s="26" t="e">
        <f>IF(26.83*LN($AJ59)-11.791-'ModelParams Lw'!I$35&lt;0,0,26.83*LN($AJ59)-11.791-'ModelParams Lw'!I$35)</f>
        <v>#DIV/0!</v>
      </c>
      <c r="BA59" s="26" t="e">
        <f t="shared" si="9"/>
        <v>#DIV/0!</v>
      </c>
      <c r="BB59" s="26" t="e">
        <f t="shared" si="10"/>
        <v>#DIV/0!</v>
      </c>
      <c r="BC59" s="26" t="e">
        <f t="shared" si="11"/>
        <v>#DIV/0!</v>
      </c>
      <c r="BD59" s="26" t="e">
        <f t="shared" si="12"/>
        <v>#DIV/0!</v>
      </c>
      <c r="BE59" s="26" t="e">
        <f t="shared" si="13"/>
        <v>#DIV/0!</v>
      </c>
      <c r="BF59" s="26" t="e">
        <f t="shared" si="14"/>
        <v>#DIV/0!</v>
      </c>
      <c r="BG59" s="26" t="e">
        <f t="shared" si="15"/>
        <v>#DIV/0!</v>
      </c>
      <c r="BH59" s="26" t="e">
        <f t="shared" si="16"/>
        <v>#DIV/0!</v>
      </c>
      <c r="BI59" s="26" t="e">
        <f>10*LOG10(IF(BA59="",0,POWER(10,((BA59+'ModelParams Lw'!$O$4)/10))) +IF(BB59="",0,POWER(10,((BB59+'ModelParams Lw'!$P$4)/10))) +IF(BC59="",0,POWER(10,((BC59+'ModelParams Lw'!$Q$4)/10))) +IF(BD59="",0,POWER(10,((BD59+'ModelParams Lw'!$R$4)/10))) +IF(BE59="",0,POWER(10,((BE59+'ModelParams Lw'!$S$4)/10))) +IF(BF59="",0,POWER(10,((BF59+'ModelParams Lw'!$T$4)/10))) +IF(BG59="",0,POWER(10,((BG59+'ModelParams Lw'!$U$4)/10)))+IF(BH59="",0,POWER(10,((BH59+'ModelParams Lw'!$V$4)/10))))</f>
        <v>#DIV/0!</v>
      </c>
      <c r="BJ59" s="26" t="e">
        <f t="shared" si="32"/>
        <v>#DIV/0!</v>
      </c>
      <c r="BK59" s="26" t="e">
        <f>(BA59-'ModelParams Lw'!O$10)/'ModelParams Lw'!O$11</f>
        <v>#DIV/0!</v>
      </c>
      <c r="BL59" s="26" t="e">
        <f>(BB59-'ModelParams Lw'!P$10)/'ModelParams Lw'!P$11</f>
        <v>#DIV/0!</v>
      </c>
      <c r="BM59" s="26" t="e">
        <f>(BC59-'ModelParams Lw'!Q$10)/'ModelParams Lw'!Q$11</f>
        <v>#DIV/0!</v>
      </c>
      <c r="BN59" s="26" t="e">
        <f>(BD59-'ModelParams Lw'!R$10)/'ModelParams Lw'!R$11</f>
        <v>#DIV/0!</v>
      </c>
      <c r="BO59" s="26" t="e">
        <f>(BE59-'ModelParams Lw'!S$10)/'ModelParams Lw'!S$11</f>
        <v>#DIV/0!</v>
      </c>
      <c r="BP59" s="26" t="e">
        <f>(BF59-'ModelParams Lw'!T$10)/'ModelParams Lw'!T$11</f>
        <v>#DIV/0!</v>
      </c>
      <c r="BQ59" s="26" t="e">
        <f>(BG59-'ModelParams Lw'!U$10)/'ModelParams Lw'!U$11</f>
        <v>#DIV/0!</v>
      </c>
      <c r="BR59" s="26" t="e">
        <f>(BH59-'ModelParams Lw'!V$10)/'ModelParams Lw'!V$11</f>
        <v>#DIV/0!</v>
      </c>
      <c r="BS59" s="23" t="e">
        <f>IF(Calcul!$E61="SW",DEGREES(ACOS(1-(1/'ModelParams Lw'!C$25*SQRT(0.5*1.2/'Sound Power'!$C59)*('Sound Power'!$B59/3600)/('Sound Power'!$D59)/('Sound Power'!$F59)))),DEGREES(ACOS(1-(1/'ModelParams Lw'!C$29*SQRT(0.5*1.2/'Sound Power'!$C59)*('Sound Power'!$B59/3600)/('Sound Power'!$D59)/('Sound Power'!$F59)))))</f>
        <v>#DIV/0!</v>
      </c>
      <c r="BT59" s="23" t="e">
        <f>IF(Calcul!$E61="SW",DEGREES(ACOS(1-(1/'ModelParams Lw'!D$25*SQRT(0.5*1.2/'Sound Power'!$C59)*('Sound Power'!$B59/3600)/('Sound Power'!$D59)/('Sound Power'!$F59)))),DEGREES(ACOS(1-(1/'ModelParams Lw'!D$29*SQRT(0.5*1.2/'Sound Power'!$C59)*('Sound Power'!$B59/3600)/('Sound Power'!$D59)/('Sound Power'!$F59)))))</f>
        <v>#DIV/0!</v>
      </c>
      <c r="BU59" s="23" t="e">
        <f>IF(Calcul!$E61="SW",DEGREES(ACOS(1-(1/'ModelParams Lw'!E$25*SQRT(0.5*1.2/'Sound Power'!$C59)*('Sound Power'!$B59/3600)/('Sound Power'!$D59)/('Sound Power'!$F59)))),DEGREES(ACOS(1-(1/'ModelParams Lw'!E$29*SQRT(0.5*1.2/'Sound Power'!$C59)*('Sound Power'!$B59/3600)/('Sound Power'!$D59)/('Sound Power'!$F59)))))</f>
        <v>#DIV/0!</v>
      </c>
      <c r="BV59" s="23" t="e">
        <f>IF(Calcul!$E61="SW",DEGREES(ACOS(1-(1/'ModelParams Lw'!F$25*SQRT(0.5*1.2/'Sound Power'!$C59)*('Sound Power'!$B59/3600)/('Sound Power'!$D59)/('Sound Power'!$F59)))),DEGREES(ACOS(1-(1/'ModelParams Lw'!F$29*SQRT(0.5*1.2/'Sound Power'!$C59)*('Sound Power'!$B59/3600)/('Sound Power'!$D59)/('Sound Power'!$F59)))))</f>
        <v>#DIV/0!</v>
      </c>
      <c r="BW59" s="23" t="e">
        <f>IF(Calcul!$E61="SW",DEGREES(ACOS(1-(1/'ModelParams Lw'!G$25*SQRT(0.5*1.2/'Sound Power'!$C59)*('Sound Power'!$B59/3600)/('Sound Power'!$D59)/('Sound Power'!$F59)))),DEGREES(ACOS(1-(1/'ModelParams Lw'!G$29*SQRT(0.5*1.2/'Sound Power'!$C59)*('Sound Power'!$B59/3600)/('Sound Power'!$D59)/('Sound Power'!$F59)))))</f>
        <v>#DIV/0!</v>
      </c>
      <c r="BX59" s="23" t="e">
        <f>IF(Calcul!$E61="SW",DEGREES(ACOS(1-(1/'ModelParams Lw'!H$25*SQRT(0.5*1.2/'Sound Power'!$C59)*('Sound Power'!$B59/3600)/('Sound Power'!$D59)/('Sound Power'!$F59)))),DEGREES(ACOS(1-(1/'ModelParams Lw'!H$29*SQRT(0.5*1.2/'Sound Power'!$C59)*('Sound Power'!$B59/3600)/('Sound Power'!$D59)/('Sound Power'!$F59)))))</f>
        <v>#DIV/0!</v>
      </c>
      <c r="BY59" s="23" t="e">
        <f>IF(Calcul!$E61="SW",DEGREES(ACOS(1-(1/'ModelParams Lw'!I$25*SQRT(0.5*1.2/'Sound Power'!$C59)*('Sound Power'!$B59/3600)/('Sound Power'!$D59)/('Sound Power'!$F59)))),DEGREES(ACOS(1-(1/'ModelParams Lw'!I$29*SQRT(0.5*1.2/'Sound Power'!$C59)*('Sound Power'!$B59/3600)/('Sound Power'!$D59)/('Sound Power'!$F59)))))</f>
        <v>#DIV/0!</v>
      </c>
      <c r="BZ59" s="23" t="e">
        <f>IF(Calcul!$E61="SW",DEGREES(ACOS(1-(1/'ModelParams Lw'!J$25*SQRT(0.5*1.2/'Sound Power'!$C59)*('Sound Power'!$B59/3600)/('Sound Power'!$D59)/('Sound Power'!$F59)))),DEGREES(ACOS(1-(1/'ModelParams Lw'!J$29*SQRT(0.5*1.2/'Sound Power'!$C59)*('Sound Power'!$B59/3600)/('Sound Power'!$D59)/('Sound Power'!$F59)))))</f>
        <v>#DIV/0!</v>
      </c>
      <c r="CA59" s="26" t="e">
        <f>IF(Calcul!$E61="SW",'ModelParams Lw'!C$22+'ModelParams Lw'!C$23*LOG('Sound Power'!$D59/'Sound Power'!$E59)+'ModelParams Lw'!C$24*LN('Sound Power'!BS59),IF('ModelParams Lw'!C$26+'ModelParams Lw'!C$27*LOG('Sound Power'!$D59/'Sound Power'!$E59)+'ModelParams Lw'!C$28*LN('Sound Power'!BS59)&lt;'ModelParams Lw'!C$22+'ModelParams Lw'!C$23*LOG('Sound Power'!$D59/'Sound Power'!$E59)+'ModelParams Lw'!C$24*LN('Sound Power'!BS59),'ModelParams Lw'!C$22+'ModelParams Lw'!C$23*LOG('Sound Power'!$D59/'Sound Power'!$E59)+'ModelParams Lw'!C$24*LN('Sound Power'!BS59),'ModelParams Lw'!C$26+'ModelParams Lw'!C$27*LOG('Sound Power'!$D59/'Sound Power'!$E59)+'ModelParams Lw'!C$28*LN('Sound Power'!BS59)))</f>
        <v>#DIV/0!</v>
      </c>
      <c r="CB59" s="26" t="e">
        <f>IF(Calcul!$E61="SW",'ModelParams Lw'!D$22+'ModelParams Lw'!D$23*LOG('Sound Power'!$D59/'Sound Power'!$E59)+'ModelParams Lw'!D$24*LN('Sound Power'!BT59),IF('ModelParams Lw'!D$26+'ModelParams Lw'!D$27*LOG('Sound Power'!$D59/'Sound Power'!$E59)+'ModelParams Lw'!D$28*LN('Sound Power'!BT59)&lt;'ModelParams Lw'!D$22+'ModelParams Lw'!D$23*LOG('Sound Power'!$D59/'Sound Power'!$E59)+'ModelParams Lw'!D$24*LN('Sound Power'!BT59),'ModelParams Lw'!D$22+'ModelParams Lw'!D$23*LOG('Sound Power'!$D59/'Sound Power'!$E59)+'ModelParams Lw'!D$24*LN('Sound Power'!BT59),'ModelParams Lw'!D$26+'ModelParams Lw'!D$27*LOG('Sound Power'!$D59/'Sound Power'!$E59)+'ModelParams Lw'!D$28*LN('Sound Power'!BT59)))</f>
        <v>#DIV/0!</v>
      </c>
      <c r="CC59" s="26" t="e">
        <f>IF(Calcul!$E61="SW",'ModelParams Lw'!E$22+'ModelParams Lw'!E$23*LOG('Sound Power'!$D59/'Sound Power'!$E59)+'ModelParams Lw'!E$24*LN('Sound Power'!BU59),IF('ModelParams Lw'!E$26+'ModelParams Lw'!E$27*LOG('Sound Power'!$D59/'Sound Power'!$E59)+'ModelParams Lw'!E$28*LN('Sound Power'!BU59)&lt;'ModelParams Lw'!E$22+'ModelParams Lw'!E$23*LOG('Sound Power'!$D59/'Sound Power'!$E59)+'ModelParams Lw'!E$24*LN('Sound Power'!BU59),'ModelParams Lw'!E$22+'ModelParams Lw'!E$23*LOG('Sound Power'!$D59/'Sound Power'!$E59)+'ModelParams Lw'!E$24*LN('Sound Power'!BU59),'ModelParams Lw'!E$26+'ModelParams Lw'!E$27*LOG('Sound Power'!$D59/'Sound Power'!$E59)+'ModelParams Lw'!E$28*LN('Sound Power'!BU59)))</f>
        <v>#DIV/0!</v>
      </c>
      <c r="CD59" s="26" t="e">
        <f>IF(Calcul!$E61="SW",'ModelParams Lw'!F$22+'ModelParams Lw'!F$23*LOG('Sound Power'!$D59/'Sound Power'!$E59)+'ModelParams Lw'!F$24*LN('Sound Power'!BV59),IF('ModelParams Lw'!F$26+'ModelParams Lw'!F$27*LOG('Sound Power'!$D59/'Sound Power'!$E59)+'ModelParams Lw'!F$28*LN('Sound Power'!BV59)&lt;'ModelParams Lw'!F$22+'ModelParams Lw'!F$23*LOG('Sound Power'!$D59/'Sound Power'!$E59)+'ModelParams Lw'!F$24*LN('Sound Power'!BV59),'ModelParams Lw'!F$22+'ModelParams Lw'!F$23*LOG('Sound Power'!$D59/'Sound Power'!$E59)+'ModelParams Lw'!F$24*LN('Sound Power'!BV59),'ModelParams Lw'!F$26+'ModelParams Lw'!F$27*LOG('Sound Power'!$D59/'Sound Power'!$E59)+'ModelParams Lw'!F$28*LN('Sound Power'!BV59)))</f>
        <v>#DIV/0!</v>
      </c>
      <c r="CE59" s="26" t="e">
        <f>IF(Calcul!$E61="SW",'ModelParams Lw'!G$22+'ModelParams Lw'!G$23*LOG('Sound Power'!$D59/'Sound Power'!$E59)+'ModelParams Lw'!G$24*LN('Sound Power'!BW59),IF('ModelParams Lw'!G$26+'ModelParams Lw'!G$27*LOG('Sound Power'!$D59/'Sound Power'!$E59)+'ModelParams Lw'!G$28*LN('Sound Power'!BW59)&lt;'ModelParams Lw'!G$22+'ModelParams Lw'!G$23*LOG('Sound Power'!$D59/'Sound Power'!$E59)+'ModelParams Lw'!G$24*LN('Sound Power'!BW59),'ModelParams Lw'!G$22+'ModelParams Lw'!G$23*LOG('Sound Power'!$D59/'Sound Power'!$E59)+'ModelParams Lw'!G$24*LN('Sound Power'!BW59),'ModelParams Lw'!G$26+'ModelParams Lw'!G$27*LOG('Sound Power'!$D59/'Sound Power'!$E59)+'ModelParams Lw'!G$28*LN('Sound Power'!BW59)))</f>
        <v>#DIV/0!</v>
      </c>
      <c r="CF59" s="26" t="e">
        <f>IF(Calcul!$E61="SW",'ModelParams Lw'!H$22+'ModelParams Lw'!H$23*LOG('Sound Power'!$D59/'Sound Power'!$E59)+'ModelParams Lw'!H$24*LN('Sound Power'!BX59),IF('ModelParams Lw'!H$26+'ModelParams Lw'!H$27*LOG('Sound Power'!$D59/'Sound Power'!$E59)+'ModelParams Lw'!H$28*LN('Sound Power'!BX59)&lt;'ModelParams Lw'!H$22+'ModelParams Lw'!H$23*LOG('Sound Power'!$D59/'Sound Power'!$E59)+'ModelParams Lw'!H$24*LN('Sound Power'!BX59),'ModelParams Lw'!H$22+'ModelParams Lw'!H$23*LOG('Sound Power'!$D59/'Sound Power'!$E59)+'ModelParams Lw'!H$24*LN('Sound Power'!BX59),'ModelParams Lw'!H$26+'ModelParams Lw'!H$27*LOG('Sound Power'!$D59/'Sound Power'!$E59)+'ModelParams Lw'!H$28*LN('Sound Power'!BX59)))</f>
        <v>#DIV/0!</v>
      </c>
      <c r="CG59" s="26" t="e">
        <f>IF(Calcul!$E61="SW",'ModelParams Lw'!I$22+'ModelParams Lw'!I$23*LOG('Sound Power'!$D59/'Sound Power'!$E59)+'ModelParams Lw'!I$24*LN('Sound Power'!BY59),IF('ModelParams Lw'!I$26+'ModelParams Lw'!I$27*LOG('Sound Power'!$D59/'Sound Power'!$E59)+'ModelParams Lw'!I$28*LN('Sound Power'!BY59)&lt;'ModelParams Lw'!I$22+'ModelParams Lw'!I$23*LOG('Sound Power'!$D59/'Sound Power'!$E59)+'ModelParams Lw'!I$24*LN('Sound Power'!BY59),'ModelParams Lw'!I$22+'ModelParams Lw'!I$23*LOG('Sound Power'!$D59/'Sound Power'!$E59)+'ModelParams Lw'!I$24*LN('Sound Power'!BY59),'ModelParams Lw'!I$26+'ModelParams Lw'!I$27*LOG('Sound Power'!$D59/'Sound Power'!$E59)+'ModelParams Lw'!I$28*LN('Sound Power'!BY59)))</f>
        <v>#DIV/0!</v>
      </c>
      <c r="CH59" s="26" t="e">
        <f>IF(Calcul!$E61="SW",'ModelParams Lw'!J$22+'ModelParams Lw'!J$23*LOG('Sound Power'!$D59/'Sound Power'!$E59)+'ModelParams Lw'!J$24*LN('Sound Power'!BZ59),IF('ModelParams Lw'!J$26+'ModelParams Lw'!J$27*LOG('Sound Power'!$D59/'Sound Power'!$E59)+'ModelParams Lw'!J$28*LN('Sound Power'!BZ59)&lt;'ModelParams Lw'!J$22+'ModelParams Lw'!J$23*LOG('Sound Power'!$D59/'Sound Power'!$E59)+'ModelParams Lw'!J$24*LN('Sound Power'!BZ59),'ModelParams Lw'!J$22+'ModelParams Lw'!J$23*LOG('Sound Power'!$D59/'Sound Power'!$E59)+'ModelParams Lw'!J$24*LN('Sound Power'!BZ59),'ModelParams Lw'!J$26+'ModelParams Lw'!J$27*LOG('Sound Power'!$D59/'Sound Power'!$E59)+'ModelParams Lw'!J$28*LN('Sound Power'!BZ59)))</f>
        <v>#DIV/0!</v>
      </c>
      <c r="CI59" s="26" t="e">
        <f t="shared" si="33"/>
        <v>#DIV/0!</v>
      </c>
      <c r="CJ59" s="26" t="e">
        <f t="shared" si="34"/>
        <v>#DIV/0!</v>
      </c>
      <c r="CK59" s="26" t="e">
        <f t="shared" si="35"/>
        <v>#DIV/0!</v>
      </c>
      <c r="CL59" s="26" t="e">
        <f t="shared" si="36"/>
        <v>#DIV/0!</v>
      </c>
      <c r="CM59" s="26" t="e">
        <f t="shared" si="37"/>
        <v>#DIV/0!</v>
      </c>
      <c r="CN59" s="26" t="e">
        <f t="shared" si="38"/>
        <v>#DIV/0!</v>
      </c>
      <c r="CO59" s="26" t="e">
        <f t="shared" si="39"/>
        <v>#DIV/0!</v>
      </c>
      <c r="CP59" s="26" t="e">
        <f t="shared" si="40"/>
        <v>#DIV/0!</v>
      </c>
      <c r="CQ59" s="26" t="e">
        <f>10*LOG10(IF(CI59="",0,POWER(10,((CI59+'ModelParams Lw'!$O$4)/10))) +IF(CJ59="",0,POWER(10,((CJ59+'ModelParams Lw'!$P$4)/10))) +IF(CK59="",0,POWER(10,((CK59+'ModelParams Lw'!$Q$4)/10))) +IF(CL59="",0,POWER(10,((CL59+'ModelParams Lw'!$R$4)/10))) +IF(CM59="",0,POWER(10,((CM59+'ModelParams Lw'!$S$4)/10))) +IF(CN59="",0,POWER(10,((CN59+'ModelParams Lw'!$T$4)/10))) +IF(CO59="",0,POWER(10,((CO59+'ModelParams Lw'!$U$4)/10)))+IF(CP59="",0,POWER(10,((CP59+'ModelParams Lw'!$V$4)/10))))</f>
        <v>#DIV/0!</v>
      </c>
      <c r="CR59" s="26" t="e">
        <f t="shared" si="41"/>
        <v>#DIV/0!</v>
      </c>
      <c r="CS59" s="26" t="e">
        <f>(CI59-'ModelParams Lw'!$O$10)/'ModelParams Lw'!$O$11</f>
        <v>#DIV/0!</v>
      </c>
      <c r="CT59" s="26" t="e">
        <f>(CJ59-'ModelParams Lw'!$P$10)/'ModelParams Lw'!$P$11</f>
        <v>#DIV/0!</v>
      </c>
      <c r="CU59" s="26" t="e">
        <f>(CK59-'ModelParams Lw'!$Q$10)/'ModelParams Lw'!$Q$11</f>
        <v>#DIV/0!</v>
      </c>
      <c r="CV59" s="26" t="e">
        <f>(CL59-'ModelParams Lw'!$R$10)/'ModelParams Lw'!$R$11</f>
        <v>#DIV/0!</v>
      </c>
      <c r="CW59" s="26" t="e">
        <f>(CM59-'ModelParams Lw'!$S$10)/'ModelParams Lw'!$S$11</f>
        <v>#DIV/0!</v>
      </c>
      <c r="CX59" s="26" t="e">
        <f>(CN59-'ModelParams Lw'!$T$10)/'ModelParams Lw'!$T$11</f>
        <v>#DIV/0!</v>
      </c>
      <c r="CY59" s="26" t="e">
        <f>(CO59-'ModelParams Lw'!$U$10)/'ModelParams Lw'!$U$11</f>
        <v>#DIV/0!</v>
      </c>
      <c r="CZ59" s="26" t="e">
        <f>(CP59-'ModelParams Lw'!$V$10)/'ModelParams Lw'!$V$11</f>
        <v>#DIV/0!</v>
      </c>
    </row>
    <row r="60" spans="1:104" x14ac:dyDescent="0.2">
      <c r="A60" s="13">
        <f>Calcul!A62</f>
        <v>0</v>
      </c>
      <c r="B60" s="13">
        <f t="shared" si="2"/>
        <v>0</v>
      </c>
      <c r="C60" s="13">
        <f>Calcul!B62</f>
        <v>0</v>
      </c>
      <c r="D60" s="13">
        <f>Calcul!C62/1000</f>
        <v>0</v>
      </c>
      <c r="E60" s="13">
        <f>Calcul!D62/1000</f>
        <v>0</v>
      </c>
      <c r="F60" s="13">
        <f t="shared" si="3"/>
        <v>0</v>
      </c>
      <c r="G60" s="23" t="e">
        <f>DEGREES(ACOS(1-(1/'ModelParams Lw'!B$15*SQRT(0.5*1.2/'Sound Power'!$C60)*('Sound Power'!$B60/3600)/('Sound Power'!$D60)/('Sound Power'!$F60))))</f>
        <v>#DIV/0!</v>
      </c>
      <c r="H60" s="23" t="e">
        <f>DEGREES(ACOS(1-(1/'ModelParams Lw'!C$15*SQRT(0.5*1.2/'Sound Power'!$C60)*('Sound Power'!$B60/3600)/('Sound Power'!$D60)/('Sound Power'!$F60))))</f>
        <v>#DIV/0!</v>
      </c>
      <c r="I60" s="23" t="e">
        <f>DEGREES(ACOS(1-(1/'ModelParams Lw'!D$15*SQRT(0.5*1.2/'Sound Power'!$C60)*('Sound Power'!$B60/3600)/('Sound Power'!$D60)/('Sound Power'!$F60))))</f>
        <v>#DIV/0!</v>
      </c>
      <c r="J60" s="23" t="e">
        <f>DEGREES(ACOS(1-(1/'ModelParams Lw'!E$15*SQRT(0.5*1.2/'Sound Power'!$C60)*('Sound Power'!$B60/3600)/('Sound Power'!$D60)/('Sound Power'!$F60))))</f>
        <v>#DIV/0!</v>
      </c>
      <c r="K60" s="23" t="e">
        <f>DEGREES(ACOS(1-(1/'ModelParams Lw'!F$15*SQRT(0.5*1.2/'Sound Power'!$C60)*('Sound Power'!$B60/3600)/('Sound Power'!$D60)/('Sound Power'!$F60))))</f>
        <v>#DIV/0!</v>
      </c>
      <c r="L60" s="23" t="e">
        <f>DEGREES(ACOS(1-(1/'ModelParams Lw'!G$15*SQRT(0.5*1.2/'Sound Power'!$C60)*('Sound Power'!$B60/3600)/('Sound Power'!$D60)/('Sound Power'!$F60))))</f>
        <v>#DIV/0!</v>
      </c>
      <c r="M60" s="23" t="e">
        <f>DEGREES(ACOS(1-(1/'ModelParams Lw'!H$15*SQRT(0.5*1.2/'Sound Power'!$C60)*('Sound Power'!$B60/3600)/('Sound Power'!$D60)/('Sound Power'!$F60))))</f>
        <v>#DIV/0!</v>
      </c>
      <c r="N60" s="23" t="e">
        <f>DEGREES(ACOS(1-(1/'ModelParams Lw'!I$15*SQRT(0.5*1.2/'Sound Power'!$C60)*('Sound Power'!$B60/3600)/('Sound Power'!$D60)/('Sound Power'!$F60))))</f>
        <v>#DIV/0!</v>
      </c>
      <c r="O60" s="26" t="e">
        <f>('ModelParams Lw'!B$4*LN('Sound Power'!G60)/(1+EXP(-('Sound Power'!$D60*1000+'ModelParams Lw'!B$6)/'ModelParams Lw'!B$7))+'ModelParams Lw'!B$5)*LN('Sound Power'!$B60)-('ModelParams Lw'!B$8+'ModelParams Lw'!B$9*$D60+'ModelParams Lw'!B$10*'Sound Power'!$F60^'ModelParams Lw'!B$14+'ModelParams Lw'!B$11*LN('Sound Power'!G60)+'ModelParams Lw'!B$12*'Sound Power'!$D60*'Sound Power'!$F60+'ModelParams Lw'!B$13*'Sound Power'!$D60*LN('Sound Power'!G60))</f>
        <v>#DIV/0!</v>
      </c>
      <c r="P60" s="26" t="e">
        <f>('ModelParams Lw'!C$4*LN('Sound Power'!H60)/(1+EXP(-('Sound Power'!$D60*1000+'ModelParams Lw'!C$6)/'ModelParams Lw'!C$7))+'ModelParams Lw'!C$5)*LN('Sound Power'!$B60)-('ModelParams Lw'!C$8+'ModelParams Lw'!C$9*$D60+'ModelParams Lw'!C$10*'Sound Power'!$F60^'ModelParams Lw'!C$14+'ModelParams Lw'!C$11*LN('Sound Power'!H60)+'ModelParams Lw'!C$12*'Sound Power'!$D60*'Sound Power'!$F60+'ModelParams Lw'!C$13*'Sound Power'!$D60*LN('Sound Power'!H60))</f>
        <v>#DIV/0!</v>
      </c>
      <c r="Q60" s="26" t="e">
        <f>('ModelParams Lw'!D$4*LN('Sound Power'!I60)/(1+EXP(-('Sound Power'!$D60*1000+'ModelParams Lw'!D$6)/'ModelParams Lw'!D$7))+'ModelParams Lw'!D$5)*LN('Sound Power'!$B60)-('ModelParams Lw'!D$8+'ModelParams Lw'!D$9*$D60+'ModelParams Lw'!D$10*'Sound Power'!$F60^'ModelParams Lw'!D$14+'ModelParams Lw'!D$11*LN('Sound Power'!I60)+'ModelParams Lw'!D$12*'Sound Power'!$D60*'Sound Power'!$F60+'ModelParams Lw'!D$13*'Sound Power'!$D60*LN('Sound Power'!I60))</f>
        <v>#DIV/0!</v>
      </c>
      <c r="R60" s="26" t="e">
        <f>('ModelParams Lw'!E$4*LN('Sound Power'!J60)/(1+EXP(-('Sound Power'!$D60*1000+'ModelParams Lw'!E$6)/'ModelParams Lw'!E$7))+'ModelParams Lw'!E$5)*LN('Sound Power'!$B60)-('ModelParams Lw'!E$8+'ModelParams Lw'!E$9*$D60+'ModelParams Lw'!E$10*'Sound Power'!$F60^'ModelParams Lw'!E$14+'ModelParams Lw'!E$11*LN('Sound Power'!J60)+'ModelParams Lw'!E$12*'Sound Power'!$D60*'Sound Power'!$F60+'ModelParams Lw'!E$13*'Sound Power'!$D60*LN('Sound Power'!J60))</f>
        <v>#DIV/0!</v>
      </c>
      <c r="S60" s="26" t="e">
        <f>('ModelParams Lw'!F$4*LN('Sound Power'!K60)/(1+EXP(-('Sound Power'!$D60*1000+'ModelParams Lw'!F$6)/'ModelParams Lw'!F$7))+'ModelParams Lw'!F$5)*LN('Sound Power'!$B60)-('ModelParams Lw'!F$8+'ModelParams Lw'!F$9*$D60+'ModelParams Lw'!F$10*'Sound Power'!$F60^'ModelParams Lw'!F$14+'ModelParams Lw'!F$11*LN('Sound Power'!K60)+'ModelParams Lw'!F$12*'Sound Power'!$D60*'Sound Power'!$F60+'ModelParams Lw'!F$13*'Sound Power'!$D60*LN('Sound Power'!K60))</f>
        <v>#DIV/0!</v>
      </c>
      <c r="T60" s="26" t="e">
        <f>('ModelParams Lw'!G$4*LN('Sound Power'!L60)/(1+EXP(-('Sound Power'!$D60*1000+'ModelParams Lw'!G$6)/'ModelParams Lw'!G$7))+'ModelParams Lw'!G$5)*LN('Sound Power'!$B60)-('ModelParams Lw'!G$8+'ModelParams Lw'!G$9*$D60+'ModelParams Lw'!G$10*'Sound Power'!$F60^'ModelParams Lw'!G$14+'ModelParams Lw'!G$11*LN('Sound Power'!L60)+'ModelParams Lw'!G$12*'Sound Power'!$D60*'Sound Power'!$F60+'ModelParams Lw'!G$13*'Sound Power'!$D60*LN('Sound Power'!L60))</f>
        <v>#DIV/0!</v>
      </c>
      <c r="U60" s="26" t="e">
        <f>('ModelParams Lw'!H$4*LN('Sound Power'!M60)/(1+EXP(-('Sound Power'!$D60*1000+'ModelParams Lw'!H$6)/'ModelParams Lw'!H$7))+'ModelParams Lw'!H$5)*LN('Sound Power'!$B60)-('ModelParams Lw'!H$8+'ModelParams Lw'!H$9*$D60+'ModelParams Lw'!H$10*'Sound Power'!$F60^'ModelParams Lw'!H$14+'ModelParams Lw'!H$11*LN('Sound Power'!M60)+'ModelParams Lw'!H$12*'Sound Power'!$D60*'Sound Power'!$F60+'ModelParams Lw'!H$13*'Sound Power'!$D60*LN('Sound Power'!M60))</f>
        <v>#DIV/0!</v>
      </c>
      <c r="V60" s="26" t="e">
        <f>('ModelParams Lw'!I$4*LN('Sound Power'!N60)/(1+EXP(-('Sound Power'!$D60*1000+'ModelParams Lw'!I$6)/'ModelParams Lw'!I$7))+'ModelParams Lw'!I$5)*LN('Sound Power'!$B60)-('ModelParams Lw'!I$8+'ModelParams Lw'!I$9*$D60+'ModelParams Lw'!I$10*'Sound Power'!$F60^'ModelParams Lw'!I$14+'ModelParams Lw'!I$11*LN('Sound Power'!N60)+'ModelParams Lw'!I$12*'Sound Power'!$D60*'Sound Power'!$F60+'ModelParams Lw'!I$13*'Sound Power'!$D60*LN('Sound Power'!N60))</f>
        <v>#DIV/0!</v>
      </c>
      <c r="W60" s="26" t="e">
        <f>10*LOG10(IF(O60="",0,POWER(10,((O60+'ModelParams Lw'!$O$4)/10))) +IF(P60="",0,POWER(10,((P60+'ModelParams Lw'!$P$4)/10))) +IF(Q60="",0,POWER(10,((Q60+'ModelParams Lw'!$Q$4)/10))) +IF(R60="",0,POWER(10,((R60+'ModelParams Lw'!$R$4)/10))) +IF(S60="",0,POWER(10,((S60+'ModelParams Lw'!$S$4)/10))) +IF(T60="",0,POWER(10,((T60+'ModelParams Lw'!$T$4)/10))) +IF(U60="",0,POWER(10,((U60+'ModelParams Lw'!$U$4)/10)))+IF(V60="",0,POWER(10,((V60+'ModelParams Lw'!$V$4)/10))))</f>
        <v>#DIV/0!</v>
      </c>
      <c r="X60" s="26" t="e">
        <f t="shared" si="27"/>
        <v>#DIV/0!</v>
      </c>
      <c r="Y60" s="26" t="e">
        <f>(O60-'ModelParams Lw'!O$10)/'ModelParams Lw'!O$11</f>
        <v>#DIV/0!</v>
      </c>
      <c r="Z60" s="26" t="e">
        <f>(P60-'ModelParams Lw'!P$10)/'ModelParams Lw'!P$11</f>
        <v>#DIV/0!</v>
      </c>
      <c r="AA60" s="26" t="e">
        <f>(Q60-'ModelParams Lw'!Q$10)/'ModelParams Lw'!Q$11</f>
        <v>#DIV/0!</v>
      </c>
      <c r="AB60" s="26" t="e">
        <f>(R60-'ModelParams Lw'!R$10)/'ModelParams Lw'!R$11</f>
        <v>#DIV/0!</v>
      </c>
      <c r="AC60" s="26" t="e">
        <f>(S60-'ModelParams Lw'!S$10)/'ModelParams Lw'!S$11</f>
        <v>#DIV/0!</v>
      </c>
      <c r="AD60" s="26" t="e">
        <f>(T60-'ModelParams Lw'!T$10)/'ModelParams Lw'!T$11</f>
        <v>#DIV/0!</v>
      </c>
      <c r="AE60" s="26" t="e">
        <f>(U60-'ModelParams Lw'!U$10)/'ModelParams Lw'!U$11</f>
        <v>#DIV/0!</v>
      </c>
      <c r="AF60" s="26" t="e">
        <f>(V60-'ModelParams Lw'!V$10)/'ModelParams Lw'!V$11</f>
        <v>#DIV/0!</v>
      </c>
      <c r="AG60" s="26" t="e">
        <f t="shared" si="28"/>
        <v>#DIV/0!</v>
      </c>
      <c r="AH60" s="26" t="e">
        <f>VLOOKUP(D60*1000,'ModelParams Lw'!$A$38:$D$58,4)</f>
        <v>#N/A</v>
      </c>
      <c r="AI60" s="56" t="e">
        <f>VLOOKUP(D60*1000,'ModelParams Lw'!$A$38:$D$58,2)</f>
        <v>#N/A</v>
      </c>
      <c r="AJ60" s="46" t="e">
        <f t="shared" si="29"/>
        <v>#DIV/0!</v>
      </c>
      <c r="AK60" s="26" t="e">
        <f t="shared" si="30"/>
        <v>#VALUE!</v>
      </c>
      <c r="AL60" s="26" t="e">
        <f>IF($AI60=100,'ModelParams Lw'!R$35*'Sound Power'!$AH60^2+'ModelParams Lw'!R$36*'Sound Power'!$AH60+'ModelParams Lw'!R$37,IF($AI60=150,'ModelParams Lw'!R$38*'Sound Power'!$AH60^2+'ModelParams Lw'!R$39*'Sound Power'!$AH60+'ModelParams Lw'!R$40,'ModelParams Lw'!R$41*'Sound Power'!$AH60^2+'ModelParams Lw'!R$42*'Sound Power'!$AH60+'ModelParams Lw'!R$43))</f>
        <v>#N/A</v>
      </c>
      <c r="AM60" s="26" t="e">
        <f>IF($AI60=100,'ModelParams Lw'!S$35*'Sound Power'!$AH60^2+'ModelParams Lw'!S$36*'Sound Power'!$AH60+'ModelParams Lw'!S$37,IF($AI60=150,'ModelParams Lw'!S$38*'Sound Power'!$AH60^2+'ModelParams Lw'!S$39*'Sound Power'!$AH60+'ModelParams Lw'!S$40,'ModelParams Lw'!S$41*'Sound Power'!$AH60^2+'ModelParams Lw'!S$42*'Sound Power'!$AH60+'ModelParams Lw'!S$43))</f>
        <v>#N/A</v>
      </c>
      <c r="AN60" s="26" t="e">
        <f>IF($AI60=100,'ModelParams Lw'!T$35*'Sound Power'!$AH60^2+'ModelParams Lw'!T$36*'Sound Power'!$AH60+'ModelParams Lw'!T$37,IF($AI60=150,'ModelParams Lw'!T$38*'Sound Power'!$AH60^2+'ModelParams Lw'!T$39*'Sound Power'!$AH60+'ModelParams Lw'!T$40,'ModelParams Lw'!T$41*'Sound Power'!$AH60^2+'ModelParams Lw'!T$42*'Sound Power'!$AH60+'ModelParams Lw'!T$43))</f>
        <v>#N/A</v>
      </c>
      <c r="AO60" s="26" t="e">
        <f>IF($AI60=100,'ModelParams Lw'!U$35*'Sound Power'!$AH60^2+'ModelParams Lw'!U$36*'Sound Power'!$AH60+'ModelParams Lw'!U$37,IF($AI60=150,'ModelParams Lw'!U$38*'Sound Power'!$AH60^2+'ModelParams Lw'!U$39*'Sound Power'!$AH60+'ModelParams Lw'!U$40,'ModelParams Lw'!U$41*'Sound Power'!$AH60^2+'ModelParams Lw'!U$42*'Sound Power'!$AH60+'ModelParams Lw'!U$43))</f>
        <v>#N/A</v>
      </c>
      <c r="AP60" s="26" t="e">
        <f>IF($AI60=100,'ModelParams Lw'!V$35*'Sound Power'!$AH60^2+'ModelParams Lw'!V$36*'Sound Power'!$AH60+'ModelParams Lw'!V$37,IF($AI60=150,'ModelParams Lw'!V$38*'Sound Power'!$AH60^2+'ModelParams Lw'!V$39*'Sound Power'!$AH60+'ModelParams Lw'!V$40,'ModelParams Lw'!V$41*'Sound Power'!$AH60^2+'ModelParams Lw'!V$42*'Sound Power'!$AH60+'ModelParams Lw'!V$43))</f>
        <v>#N/A</v>
      </c>
      <c r="AQ60" s="26" t="e">
        <f>IF($AI60=100,'ModelParams Lw'!W$35*'Sound Power'!$AH60^2+'ModelParams Lw'!W$36*'Sound Power'!$AH60+'ModelParams Lw'!W$37,IF($AI60=150,'ModelParams Lw'!W$38*'Sound Power'!$AH60^2+'ModelParams Lw'!W$39*'Sound Power'!$AH60+'ModelParams Lw'!W$40,'ModelParams Lw'!W$41*'Sound Power'!$AH60^2+'ModelParams Lw'!W$42*'Sound Power'!$AH60+'ModelParams Lw'!W$43))</f>
        <v>#N/A</v>
      </c>
      <c r="AR60" s="26" t="e">
        <f t="shared" si="31"/>
        <v>#VALUE!</v>
      </c>
      <c r="AS60" s="26" t="e">
        <f>IF(26.83*LN($AJ60)-11.791-'ModelParams Lw'!B$35&lt;0,0,26.83*LN($AJ60)-11.791-'ModelParams Lw'!B$35)</f>
        <v>#DIV/0!</v>
      </c>
      <c r="AT60" s="26" t="e">
        <f>IF(26.83*LN($AJ60)-11.791-'ModelParams Lw'!C$35&lt;0,0,26.83*LN($AJ60)-11.791-'ModelParams Lw'!C$35)</f>
        <v>#DIV/0!</v>
      </c>
      <c r="AU60" s="26" t="e">
        <f>IF(26.83*LN($AJ60)-11.791-'ModelParams Lw'!D$35&lt;0,0,26.83*LN($AJ60)-11.791-'ModelParams Lw'!D$35)</f>
        <v>#DIV/0!</v>
      </c>
      <c r="AV60" s="26" t="e">
        <f>IF(26.83*LN($AJ60)-11.791-'ModelParams Lw'!E$35&lt;0,0,26.83*LN($AJ60)-11.791-'ModelParams Lw'!E$35)</f>
        <v>#DIV/0!</v>
      </c>
      <c r="AW60" s="26" t="e">
        <f>IF(26.83*LN($AJ60)-11.791-'ModelParams Lw'!F$35&lt;0,0,26.83*LN($AJ60)-11.791-'ModelParams Lw'!F$35)</f>
        <v>#DIV/0!</v>
      </c>
      <c r="AX60" s="26" t="e">
        <f>IF(26.83*LN($AJ60)-11.791-'ModelParams Lw'!G$35&lt;0,0,26.83*LN($AJ60)-11.791-'ModelParams Lw'!G$35)</f>
        <v>#DIV/0!</v>
      </c>
      <c r="AY60" s="26" t="e">
        <f>IF(26.83*LN($AJ60)-11.791-'ModelParams Lw'!H$35&lt;0,0,26.83*LN($AJ60)-11.791-'ModelParams Lw'!H$35)</f>
        <v>#DIV/0!</v>
      </c>
      <c r="AZ60" s="26" t="e">
        <f>IF(26.83*LN($AJ60)-11.791-'ModelParams Lw'!I$35&lt;0,0,26.83*LN($AJ60)-11.791-'ModelParams Lw'!I$35)</f>
        <v>#DIV/0!</v>
      </c>
      <c r="BA60" s="26" t="e">
        <f t="shared" si="9"/>
        <v>#DIV/0!</v>
      </c>
      <c r="BB60" s="26" t="e">
        <f t="shared" si="10"/>
        <v>#DIV/0!</v>
      </c>
      <c r="BC60" s="26" t="e">
        <f t="shared" si="11"/>
        <v>#DIV/0!</v>
      </c>
      <c r="BD60" s="26" t="e">
        <f t="shared" si="12"/>
        <v>#DIV/0!</v>
      </c>
      <c r="BE60" s="26" t="e">
        <f t="shared" si="13"/>
        <v>#DIV/0!</v>
      </c>
      <c r="BF60" s="26" t="e">
        <f t="shared" si="14"/>
        <v>#DIV/0!</v>
      </c>
      <c r="BG60" s="26" t="e">
        <f t="shared" si="15"/>
        <v>#DIV/0!</v>
      </c>
      <c r="BH60" s="26" t="e">
        <f t="shared" si="16"/>
        <v>#DIV/0!</v>
      </c>
      <c r="BI60" s="26" t="e">
        <f>10*LOG10(IF(BA60="",0,POWER(10,((BA60+'ModelParams Lw'!$O$4)/10))) +IF(BB60="",0,POWER(10,((BB60+'ModelParams Lw'!$P$4)/10))) +IF(BC60="",0,POWER(10,((BC60+'ModelParams Lw'!$Q$4)/10))) +IF(BD60="",0,POWER(10,((BD60+'ModelParams Lw'!$R$4)/10))) +IF(BE60="",0,POWER(10,((BE60+'ModelParams Lw'!$S$4)/10))) +IF(BF60="",0,POWER(10,((BF60+'ModelParams Lw'!$T$4)/10))) +IF(BG60="",0,POWER(10,((BG60+'ModelParams Lw'!$U$4)/10)))+IF(BH60="",0,POWER(10,((BH60+'ModelParams Lw'!$V$4)/10))))</f>
        <v>#DIV/0!</v>
      </c>
      <c r="BJ60" s="26" t="e">
        <f t="shared" si="32"/>
        <v>#DIV/0!</v>
      </c>
      <c r="BK60" s="26" t="e">
        <f>(BA60-'ModelParams Lw'!O$10)/'ModelParams Lw'!O$11</f>
        <v>#DIV/0!</v>
      </c>
      <c r="BL60" s="26" t="e">
        <f>(BB60-'ModelParams Lw'!P$10)/'ModelParams Lw'!P$11</f>
        <v>#DIV/0!</v>
      </c>
      <c r="BM60" s="26" t="e">
        <f>(BC60-'ModelParams Lw'!Q$10)/'ModelParams Lw'!Q$11</f>
        <v>#DIV/0!</v>
      </c>
      <c r="BN60" s="26" t="e">
        <f>(BD60-'ModelParams Lw'!R$10)/'ModelParams Lw'!R$11</f>
        <v>#DIV/0!</v>
      </c>
      <c r="BO60" s="26" t="e">
        <f>(BE60-'ModelParams Lw'!S$10)/'ModelParams Lw'!S$11</f>
        <v>#DIV/0!</v>
      </c>
      <c r="BP60" s="26" t="e">
        <f>(BF60-'ModelParams Lw'!T$10)/'ModelParams Lw'!T$11</f>
        <v>#DIV/0!</v>
      </c>
      <c r="BQ60" s="26" t="e">
        <f>(BG60-'ModelParams Lw'!U$10)/'ModelParams Lw'!U$11</f>
        <v>#DIV/0!</v>
      </c>
      <c r="BR60" s="26" t="e">
        <f>(BH60-'ModelParams Lw'!V$10)/'ModelParams Lw'!V$11</f>
        <v>#DIV/0!</v>
      </c>
      <c r="BS60" s="23" t="e">
        <f>IF(Calcul!$E62="SW",DEGREES(ACOS(1-(1/'ModelParams Lw'!C$25*SQRT(0.5*1.2/'Sound Power'!$C60)*('Sound Power'!$B60/3600)/('Sound Power'!$D60)/('Sound Power'!$F60)))),DEGREES(ACOS(1-(1/'ModelParams Lw'!C$29*SQRT(0.5*1.2/'Sound Power'!$C60)*('Sound Power'!$B60/3600)/('Sound Power'!$D60)/('Sound Power'!$F60)))))</f>
        <v>#DIV/0!</v>
      </c>
      <c r="BT60" s="23" t="e">
        <f>IF(Calcul!$E62="SW",DEGREES(ACOS(1-(1/'ModelParams Lw'!D$25*SQRT(0.5*1.2/'Sound Power'!$C60)*('Sound Power'!$B60/3600)/('Sound Power'!$D60)/('Sound Power'!$F60)))),DEGREES(ACOS(1-(1/'ModelParams Lw'!D$29*SQRT(0.5*1.2/'Sound Power'!$C60)*('Sound Power'!$B60/3600)/('Sound Power'!$D60)/('Sound Power'!$F60)))))</f>
        <v>#DIV/0!</v>
      </c>
      <c r="BU60" s="23" t="e">
        <f>IF(Calcul!$E62="SW",DEGREES(ACOS(1-(1/'ModelParams Lw'!E$25*SQRT(0.5*1.2/'Sound Power'!$C60)*('Sound Power'!$B60/3600)/('Sound Power'!$D60)/('Sound Power'!$F60)))),DEGREES(ACOS(1-(1/'ModelParams Lw'!E$29*SQRT(0.5*1.2/'Sound Power'!$C60)*('Sound Power'!$B60/3600)/('Sound Power'!$D60)/('Sound Power'!$F60)))))</f>
        <v>#DIV/0!</v>
      </c>
      <c r="BV60" s="23" t="e">
        <f>IF(Calcul!$E62="SW",DEGREES(ACOS(1-(1/'ModelParams Lw'!F$25*SQRT(0.5*1.2/'Sound Power'!$C60)*('Sound Power'!$B60/3600)/('Sound Power'!$D60)/('Sound Power'!$F60)))),DEGREES(ACOS(1-(1/'ModelParams Lw'!F$29*SQRT(0.5*1.2/'Sound Power'!$C60)*('Sound Power'!$B60/3600)/('Sound Power'!$D60)/('Sound Power'!$F60)))))</f>
        <v>#DIV/0!</v>
      </c>
      <c r="BW60" s="23" t="e">
        <f>IF(Calcul!$E62="SW",DEGREES(ACOS(1-(1/'ModelParams Lw'!G$25*SQRT(0.5*1.2/'Sound Power'!$C60)*('Sound Power'!$B60/3600)/('Sound Power'!$D60)/('Sound Power'!$F60)))),DEGREES(ACOS(1-(1/'ModelParams Lw'!G$29*SQRT(0.5*1.2/'Sound Power'!$C60)*('Sound Power'!$B60/3600)/('Sound Power'!$D60)/('Sound Power'!$F60)))))</f>
        <v>#DIV/0!</v>
      </c>
      <c r="BX60" s="23" t="e">
        <f>IF(Calcul!$E62="SW",DEGREES(ACOS(1-(1/'ModelParams Lw'!H$25*SQRT(0.5*1.2/'Sound Power'!$C60)*('Sound Power'!$B60/3600)/('Sound Power'!$D60)/('Sound Power'!$F60)))),DEGREES(ACOS(1-(1/'ModelParams Lw'!H$29*SQRT(0.5*1.2/'Sound Power'!$C60)*('Sound Power'!$B60/3600)/('Sound Power'!$D60)/('Sound Power'!$F60)))))</f>
        <v>#DIV/0!</v>
      </c>
      <c r="BY60" s="23" t="e">
        <f>IF(Calcul!$E62="SW",DEGREES(ACOS(1-(1/'ModelParams Lw'!I$25*SQRT(0.5*1.2/'Sound Power'!$C60)*('Sound Power'!$B60/3600)/('Sound Power'!$D60)/('Sound Power'!$F60)))),DEGREES(ACOS(1-(1/'ModelParams Lw'!I$29*SQRT(0.5*1.2/'Sound Power'!$C60)*('Sound Power'!$B60/3600)/('Sound Power'!$D60)/('Sound Power'!$F60)))))</f>
        <v>#DIV/0!</v>
      </c>
      <c r="BZ60" s="23" t="e">
        <f>IF(Calcul!$E62="SW",DEGREES(ACOS(1-(1/'ModelParams Lw'!J$25*SQRT(0.5*1.2/'Sound Power'!$C60)*('Sound Power'!$B60/3600)/('Sound Power'!$D60)/('Sound Power'!$F60)))),DEGREES(ACOS(1-(1/'ModelParams Lw'!J$29*SQRT(0.5*1.2/'Sound Power'!$C60)*('Sound Power'!$B60/3600)/('Sound Power'!$D60)/('Sound Power'!$F60)))))</f>
        <v>#DIV/0!</v>
      </c>
      <c r="CA60" s="26" t="e">
        <f>IF(Calcul!$E62="SW",'ModelParams Lw'!C$22+'ModelParams Lw'!C$23*LOG('Sound Power'!$D60/'Sound Power'!$E60)+'ModelParams Lw'!C$24*LN('Sound Power'!BS60),IF('ModelParams Lw'!C$26+'ModelParams Lw'!C$27*LOG('Sound Power'!$D60/'Sound Power'!$E60)+'ModelParams Lw'!C$28*LN('Sound Power'!BS60)&lt;'ModelParams Lw'!C$22+'ModelParams Lw'!C$23*LOG('Sound Power'!$D60/'Sound Power'!$E60)+'ModelParams Lw'!C$24*LN('Sound Power'!BS60),'ModelParams Lw'!C$22+'ModelParams Lw'!C$23*LOG('Sound Power'!$D60/'Sound Power'!$E60)+'ModelParams Lw'!C$24*LN('Sound Power'!BS60),'ModelParams Lw'!C$26+'ModelParams Lw'!C$27*LOG('Sound Power'!$D60/'Sound Power'!$E60)+'ModelParams Lw'!C$28*LN('Sound Power'!BS60)))</f>
        <v>#DIV/0!</v>
      </c>
      <c r="CB60" s="26" t="e">
        <f>IF(Calcul!$E62="SW",'ModelParams Lw'!D$22+'ModelParams Lw'!D$23*LOG('Sound Power'!$D60/'Sound Power'!$E60)+'ModelParams Lw'!D$24*LN('Sound Power'!BT60),IF('ModelParams Lw'!D$26+'ModelParams Lw'!D$27*LOG('Sound Power'!$D60/'Sound Power'!$E60)+'ModelParams Lw'!D$28*LN('Sound Power'!BT60)&lt;'ModelParams Lw'!D$22+'ModelParams Lw'!D$23*LOG('Sound Power'!$D60/'Sound Power'!$E60)+'ModelParams Lw'!D$24*LN('Sound Power'!BT60),'ModelParams Lw'!D$22+'ModelParams Lw'!D$23*LOG('Sound Power'!$D60/'Sound Power'!$E60)+'ModelParams Lw'!D$24*LN('Sound Power'!BT60),'ModelParams Lw'!D$26+'ModelParams Lw'!D$27*LOG('Sound Power'!$D60/'Sound Power'!$E60)+'ModelParams Lw'!D$28*LN('Sound Power'!BT60)))</f>
        <v>#DIV/0!</v>
      </c>
      <c r="CC60" s="26" t="e">
        <f>IF(Calcul!$E62="SW",'ModelParams Lw'!E$22+'ModelParams Lw'!E$23*LOG('Sound Power'!$D60/'Sound Power'!$E60)+'ModelParams Lw'!E$24*LN('Sound Power'!BU60),IF('ModelParams Lw'!E$26+'ModelParams Lw'!E$27*LOG('Sound Power'!$D60/'Sound Power'!$E60)+'ModelParams Lw'!E$28*LN('Sound Power'!BU60)&lt;'ModelParams Lw'!E$22+'ModelParams Lw'!E$23*LOG('Sound Power'!$D60/'Sound Power'!$E60)+'ModelParams Lw'!E$24*LN('Sound Power'!BU60),'ModelParams Lw'!E$22+'ModelParams Lw'!E$23*LOG('Sound Power'!$D60/'Sound Power'!$E60)+'ModelParams Lw'!E$24*LN('Sound Power'!BU60),'ModelParams Lw'!E$26+'ModelParams Lw'!E$27*LOG('Sound Power'!$D60/'Sound Power'!$E60)+'ModelParams Lw'!E$28*LN('Sound Power'!BU60)))</f>
        <v>#DIV/0!</v>
      </c>
      <c r="CD60" s="26" t="e">
        <f>IF(Calcul!$E62="SW",'ModelParams Lw'!F$22+'ModelParams Lw'!F$23*LOG('Sound Power'!$D60/'Sound Power'!$E60)+'ModelParams Lw'!F$24*LN('Sound Power'!BV60),IF('ModelParams Lw'!F$26+'ModelParams Lw'!F$27*LOG('Sound Power'!$D60/'Sound Power'!$E60)+'ModelParams Lw'!F$28*LN('Sound Power'!BV60)&lt;'ModelParams Lw'!F$22+'ModelParams Lw'!F$23*LOG('Sound Power'!$D60/'Sound Power'!$E60)+'ModelParams Lw'!F$24*LN('Sound Power'!BV60),'ModelParams Lw'!F$22+'ModelParams Lw'!F$23*LOG('Sound Power'!$D60/'Sound Power'!$E60)+'ModelParams Lw'!F$24*LN('Sound Power'!BV60),'ModelParams Lw'!F$26+'ModelParams Lw'!F$27*LOG('Sound Power'!$D60/'Sound Power'!$E60)+'ModelParams Lw'!F$28*LN('Sound Power'!BV60)))</f>
        <v>#DIV/0!</v>
      </c>
      <c r="CE60" s="26" t="e">
        <f>IF(Calcul!$E62="SW",'ModelParams Lw'!G$22+'ModelParams Lw'!G$23*LOG('Sound Power'!$D60/'Sound Power'!$E60)+'ModelParams Lw'!G$24*LN('Sound Power'!BW60),IF('ModelParams Lw'!G$26+'ModelParams Lw'!G$27*LOG('Sound Power'!$D60/'Sound Power'!$E60)+'ModelParams Lw'!G$28*LN('Sound Power'!BW60)&lt;'ModelParams Lw'!G$22+'ModelParams Lw'!G$23*LOG('Sound Power'!$D60/'Sound Power'!$E60)+'ModelParams Lw'!G$24*LN('Sound Power'!BW60),'ModelParams Lw'!G$22+'ModelParams Lw'!G$23*LOG('Sound Power'!$D60/'Sound Power'!$E60)+'ModelParams Lw'!G$24*LN('Sound Power'!BW60),'ModelParams Lw'!G$26+'ModelParams Lw'!G$27*LOG('Sound Power'!$D60/'Sound Power'!$E60)+'ModelParams Lw'!G$28*LN('Sound Power'!BW60)))</f>
        <v>#DIV/0!</v>
      </c>
      <c r="CF60" s="26" t="e">
        <f>IF(Calcul!$E62="SW",'ModelParams Lw'!H$22+'ModelParams Lw'!H$23*LOG('Sound Power'!$D60/'Sound Power'!$E60)+'ModelParams Lw'!H$24*LN('Sound Power'!BX60),IF('ModelParams Lw'!H$26+'ModelParams Lw'!H$27*LOG('Sound Power'!$D60/'Sound Power'!$E60)+'ModelParams Lw'!H$28*LN('Sound Power'!BX60)&lt;'ModelParams Lw'!H$22+'ModelParams Lw'!H$23*LOG('Sound Power'!$D60/'Sound Power'!$E60)+'ModelParams Lw'!H$24*LN('Sound Power'!BX60),'ModelParams Lw'!H$22+'ModelParams Lw'!H$23*LOG('Sound Power'!$D60/'Sound Power'!$E60)+'ModelParams Lw'!H$24*LN('Sound Power'!BX60),'ModelParams Lw'!H$26+'ModelParams Lw'!H$27*LOG('Sound Power'!$D60/'Sound Power'!$E60)+'ModelParams Lw'!H$28*LN('Sound Power'!BX60)))</f>
        <v>#DIV/0!</v>
      </c>
      <c r="CG60" s="26" t="e">
        <f>IF(Calcul!$E62="SW",'ModelParams Lw'!I$22+'ModelParams Lw'!I$23*LOG('Sound Power'!$D60/'Sound Power'!$E60)+'ModelParams Lw'!I$24*LN('Sound Power'!BY60),IF('ModelParams Lw'!I$26+'ModelParams Lw'!I$27*LOG('Sound Power'!$D60/'Sound Power'!$E60)+'ModelParams Lw'!I$28*LN('Sound Power'!BY60)&lt;'ModelParams Lw'!I$22+'ModelParams Lw'!I$23*LOG('Sound Power'!$D60/'Sound Power'!$E60)+'ModelParams Lw'!I$24*LN('Sound Power'!BY60),'ModelParams Lw'!I$22+'ModelParams Lw'!I$23*LOG('Sound Power'!$D60/'Sound Power'!$E60)+'ModelParams Lw'!I$24*LN('Sound Power'!BY60),'ModelParams Lw'!I$26+'ModelParams Lw'!I$27*LOG('Sound Power'!$D60/'Sound Power'!$E60)+'ModelParams Lw'!I$28*LN('Sound Power'!BY60)))</f>
        <v>#DIV/0!</v>
      </c>
      <c r="CH60" s="26" t="e">
        <f>IF(Calcul!$E62="SW",'ModelParams Lw'!J$22+'ModelParams Lw'!J$23*LOG('Sound Power'!$D60/'Sound Power'!$E60)+'ModelParams Lw'!J$24*LN('Sound Power'!BZ60),IF('ModelParams Lw'!J$26+'ModelParams Lw'!J$27*LOG('Sound Power'!$D60/'Sound Power'!$E60)+'ModelParams Lw'!J$28*LN('Sound Power'!BZ60)&lt;'ModelParams Lw'!J$22+'ModelParams Lw'!J$23*LOG('Sound Power'!$D60/'Sound Power'!$E60)+'ModelParams Lw'!J$24*LN('Sound Power'!BZ60),'ModelParams Lw'!J$22+'ModelParams Lw'!J$23*LOG('Sound Power'!$D60/'Sound Power'!$E60)+'ModelParams Lw'!J$24*LN('Sound Power'!BZ60),'ModelParams Lw'!J$26+'ModelParams Lw'!J$27*LOG('Sound Power'!$D60/'Sound Power'!$E60)+'ModelParams Lw'!J$28*LN('Sound Power'!BZ60)))</f>
        <v>#DIV/0!</v>
      </c>
      <c r="CI60" s="26" t="e">
        <f t="shared" si="33"/>
        <v>#DIV/0!</v>
      </c>
      <c r="CJ60" s="26" t="e">
        <f t="shared" si="34"/>
        <v>#DIV/0!</v>
      </c>
      <c r="CK60" s="26" t="e">
        <f t="shared" si="35"/>
        <v>#DIV/0!</v>
      </c>
      <c r="CL60" s="26" t="e">
        <f t="shared" si="36"/>
        <v>#DIV/0!</v>
      </c>
      <c r="CM60" s="26" t="e">
        <f t="shared" si="37"/>
        <v>#DIV/0!</v>
      </c>
      <c r="CN60" s="26" t="e">
        <f t="shared" si="38"/>
        <v>#DIV/0!</v>
      </c>
      <c r="CO60" s="26" t="e">
        <f t="shared" si="39"/>
        <v>#DIV/0!</v>
      </c>
      <c r="CP60" s="26" t="e">
        <f t="shared" si="40"/>
        <v>#DIV/0!</v>
      </c>
      <c r="CQ60" s="26" t="e">
        <f>10*LOG10(IF(CI60="",0,POWER(10,((CI60+'ModelParams Lw'!$O$4)/10))) +IF(CJ60="",0,POWER(10,((CJ60+'ModelParams Lw'!$P$4)/10))) +IF(CK60="",0,POWER(10,((CK60+'ModelParams Lw'!$Q$4)/10))) +IF(CL60="",0,POWER(10,((CL60+'ModelParams Lw'!$R$4)/10))) +IF(CM60="",0,POWER(10,((CM60+'ModelParams Lw'!$S$4)/10))) +IF(CN60="",0,POWER(10,((CN60+'ModelParams Lw'!$T$4)/10))) +IF(CO60="",0,POWER(10,((CO60+'ModelParams Lw'!$U$4)/10)))+IF(CP60="",0,POWER(10,((CP60+'ModelParams Lw'!$V$4)/10))))</f>
        <v>#DIV/0!</v>
      </c>
      <c r="CR60" s="26" t="e">
        <f t="shared" si="41"/>
        <v>#DIV/0!</v>
      </c>
      <c r="CS60" s="26" t="e">
        <f>(CI60-'ModelParams Lw'!$O$10)/'ModelParams Lw'!$O$11</f>
        <v>#DIV/0!</v>
      </c>
      <c r="CT60" s="26" t="e">
        <f>(CJ60-'ModelParams Lw'!$P$10)/'ModelParams Lw'!$P$11</f>
        <v>#DIV/0!</v>
      </c>
      <c r="CU60" s="26" t="e">
        <f>(CK60-'ModelParams Lw'!$Q$10)/'ModelParams Lw'!$Q$11</f>
        <v>#DIV/0!</v>
      </c>
      <c r="CV60" s="26" t="e">
        <f>(CL60-'ModelParams Lw'!$R$10)/'ModelParams Lw'!$R$11</f>
        <v>#DIV/0!</v>
      </c>
      <c r="CW60" s="26" t="e">
        <f>(CM60-'ModelParams Lw'!$S$10)/'ModelParams Lw'!$S$11</f>
        <v>#DIV/0!</v>
      </c>
      <c r="CX60" s="26" t="e">
        <f>(CN60-'ModelParams Lw'!$T$10)/'ModelParams Lw'!$T$11</f>
        <v>#DIV/0!</v>
      </c>
      <c r="CY60" s="26" t="e">
        <f>(CO60-'ModelParams Lw'!$U$10)/'ModelParams Lw'!$U$11</f>
        <v>#DIV/0!</v>
      </c>
      <c r="CZ60" s="26" t="e">
        <f>(CP60-'ModelParams Lw'!$V$10)/'ModelParams Lw'!$V$11</f>
        <v>#DIV/0!</v>
      </c>
    </row>
    <row r="61" spans="1:104" x14ac:dyDescent="0.2">
      <c r="A61" s="13">
        <f>Calcul!A63</f>
        <v>0</v>
      </c>
      <c r="B61" s="13">
        <f t="shared" si="2"/>
        <v>0</v>
      </c>
      <c r="C61" s="13">
        <f>Calcul!B63</f>
        <v>0</v>
      </c>
      <c r="D61" s="13">
        <f>Calcul!C63/1000</f>
        <v>0</v>
      </c>
      <c r="E61" s="13">
        <f>Calcul!D63/1000</f>
        <v>0</v>
      </c>
      <c r="F61" s="13">
        <f t="shared" si="3"/>
        <v>0</v>
      </c>
      <c r="G61" s="23" t="e">
        <f>DEGREES(ACOS(1-(1/'ModelParams Lw'!B$15*SQRT(0.5*1.2/'Sound Power'!$C61)*('Sound Power'!$B61/3600)/('Sound Power'!$D61)/('Sound Power'!$F61))))</f>
        <v>#DIV/0!</v>
      </c>
      <c r="H61" s="23" t="e">
        <f>DEGREES(ACOS(1-(1/'ModelParams Lw'!C$15*SQRT(0.5*1.2/'Sound Power'!$C61)*('Sound Power'!$B61/3600)/('Sound Power'!$D61)/('Sound Power'!$F61))))</f>
        <v>#DIV/0!</v>
      </c>
      <c r="I61" s="23" t="e">
        <f>DEGREES(ACOS(1-(1/'ModelParams Lw'!D$15*SQRT(0.5*1.2/'Sound Power'!$C61)*('Sound Power'!$B61/3600)/('Sound Power'!$D61)/('Sound Power'!$F61))))</f>
        <v>#DIV/0!</v>
      </c>
      <c r="J61" s="23" t="e">
        <f>DEGREES(ACOS(1-(1/'ModelParams Lw'!E$15*SQRT(0.5*1.2/'Sound Power'!$C61)*('Sound Power'!$B61/3600)/('Sound Power'!$D61)/('Sound Power'!$F61))))</f>
        <v>#DIV/0!</v>
      </c>
      <c r="K61" s="23" t="e">
        <f>DEGREES(ACOS(1-(1/'ModelParams Lw'!F$15*SQRT(0.5*1.2/'Sound Power'!$C61)*('Sound Power'!$B61/3600)/('Sound Power'!$D61)/('Sound Power'!$F61))))</f>
        <v>#DIV/0!</v>
      </c>
      <c r="L61" s="23" t="e">
        <f>DEGREES(ACOS(1-(1/'ModelParams Lw'!G$15*SQRT(0.5*1.2/'Sound Power'!$C61)*('Sound Power'!$B61/3600)/('Sound Power'!$D61)/('Sound Power'!$F61))))</f>
        <v>#DIV/0!</v>
      </c>
      <c r="M61" s="23" t="e">
        <f>DEGREES(ACOS(1-(1/'ModelParams Lw'!H$15*SQRT(0.5*1.2/'Sound Power'!$C61)*('Sound Power'!$B61/3600)/('Sound Power'!$D61)/('Sound Power'!$F61))))</f>
        <v>#DIV/0!</v>
      </c>
      <c r="N61" s="23" t="e">
        <f>DEGREES(ACOS(1-(1/'ModelParams Lw'!I$15*SQRT(0.5*1.2/'Sound Power'!$C61)*('Sound Power'!$B61/3600)/('Sound Power'!$D61)/('Sound Power'!$F61))))</f>
        <v>#DIV/0!</v>
      </c>
      <c r="O61" s="26" t="e">
        <f>('ModelParams Lw'!B$4*LN('Sound Power'!G61)/(1+EXP(-('Sound Power'!$D61*1000+'ModelParams Lw'!B$6)/'ModelParams Lw'!B$7))+'ModelParams Lw'!B$5)*LN('Sound Power'!$B61)-('ModelParams Lw'!B$8+'ModelParams Lw'!B$9*$D61+'ModelParams Lw'!B$10*'Sound Power'!$F61^'ModelParams Lw'!B$14+'ModelParams Lw'!B$11*LN('Sound Power'!G61)+'ModelParams Lw'!B$12*'Sound Power'!$D61*'Sound Power'!$F61+'ModelParams Lw'!B$13*'Sound Power'!$D61*LN('Sound Power'!G61))</f>
        <v>#DIV/0!</v>
      </c>
      <c r="P61" s="26" t="e">
        <f>('ModelParams Lw'!C$4*LN('Sound Power'!H61)/(1+EXP(-('Sound Power'!$D61*1000+'ModelParams Lw'!C$6)/'ModelParams Lw'!C$7))+'ModelParams Lw'!C$5)*LN('Sound Power'!$B61)-('ModelParams Lw'!C$8+'ModelParams Lw'!C$9*$D61+'ModelParams Lw'!C$10*'Sound Power'!$F61^'ModelParams Lw'!C$14+'ModelParams Lw'!C$11*LN('Sound Power'!H61)+'ModelParams Lw'!C$12*'Sound Power'!$D61*'Sound Power'!$F61+'ModelParams Lw'!C$13*'Sound Power'!$D61*LN('Sound Power'!H61))</f>
        <v>#DIV/0!</v>
      </c>
      <c r="Q61" s="26" t="e">
        <f>('ModelParams Lw'!D$4*LN('Sound Power'!I61)/(1+EXP(-('Sound Power'!$D61*1000+'ModelParams Lw'!D$6)/'ModelParams Lw'!D$7))+'ModelParams Lw'!D$5)*LN('Sound Power'!$B61)-('ModelParams Lw'!D$8+'ModelParams Lw'!D$9*$D61+'ModelParams Lw'!D$10*'Sound Power'!$F61^'ModelParams Lw'!D$14+'ModelParams Lw'!D$11*LN('Sound Power'!I61)+'ModelParams Lw'!D$12*'Sound Power'!$D61*'Sound Power'!$F61+'ModelParams Lw'!D$13*'Sound Power'!$D61*LN('Sound Power'!I61))</f>
        <v>#DIV/0!</v>
      </c>
      <c r="R61" s="26" t="e">
        <f>('ModelParams Lw'!E$4*LN('Sound Power'!J61)/(1+EXP(-('Sound Power'!$D61*1000+'ModelParams Lw'!E$6)/'ModelParams Lw'!E$7))+'ModelParams Lw'!E$5)*LN('Sound Power'!$B61)-('ModelParams Lw'!E$8+'ModelParams Lw'!E$9*$D61+'ModelParams Lw'!E$10*'Sound Power'!$F61^'ModelParams Lw'!E$14+'ModelParams Lw'!E$11*LN('Sound Power'!J61)+'ModelParams Lw'!E$12*'Sound Power'!$D61*'Sound Power'!$F61+'ModelParams Lw'!E$13*'Sound Power'!$D61*LN('Sound Power'!J61))</f>
        <v>#DIV/0!</v>
      </c>
      <c r="S61" s="26" t="e">
        <f>('ModelParams Lw'!F$4*LN('Sound Power'!K61)/(1+EXP(-('Sound Power'!$D61*1000+'ModelParams Lw'!F$6)/'ModelParams Lw'!F$7))+'ModelParams Lw'!F$5)*LN('Sound Power'!$B61)-('ModelParams Lw'!F$8+'ModelParams Lw'!F$9*$D61+'ModelParams Lw'!F$10*'Sound Power'!$F61^'ModelParams Lw'!F$14+'ModelParams Lw'!F$11*LN('Sound Power'!K61)+'ModelParams Lw'!F$12*'Sound Power'!$D61*'Sound Power'!$F61+'ModelParams Lw'!F$13*'Sound Power'!$D61*LN('Sound Power'!K61))</f>
        <v>#DIV/0!</v>
      </c>
      <c r="T61" s="26" t="e">
        <f>('ModelParams Lw'!G$4*LN('Sound Power'!L61)/(1+EXP(-('Sound Power'!$D61*1000+'ModelParams Lw'!G$6)/'ModelParams Lw'!G$7))+'ModelParams Lw'!G$5)*LN('Sound Power'!$B61)-('ModelParams Lw'!G$8+'ModelParams Lw'!G$9*$D61+'ModelParams Lw'!G$10*'Sound Power'!$F61^'ModelParams Lw'!G$14+'ModelParams Lw'!G$11*LN('Sound Power'!L61)+'ModelParams Lw'!G$12*'Sound Power'!$D61*'Sound Power'!$F61+'ModelParams Lw'!G$13*'Sound Power'!$D61*LN('Sound Power'!L61))</f>
        <v>#DIV/0!</v>
      </c>
      <c r="U61" s="26" t="e">
        <f>('ModelParams Lw'!H$4*LN('Sound Power'!M61)/(1+EXP(-('Sound Power'!$D61*1000+'ModelParams Lw'!H$6)/'ModelParams Lw'!H$7))+'ModelParams Lw'!H$5)*LN('Sound Power'!$B61)-('ModelParams Lw'!H$8+'ModelParams Lw'!H$9*$D61+'ModelParams Lw'!H$10*'Sound Power'!$F61^'ModelParams Lw'!H$14+'ModelParams Lw'!H$11*LN('Sound Power'!M61)+'ModelParams Lw'!H$12*'Sound Power'!$D61*'Sound Power'!$F61+'ModelParams Lw'!H$13*'Sound Power'!$D61*LN('Sound Power'!M61))</f>
        <v>#DIV/0!</v>
      </c>
      <c r="V61" s="26" t="e">
        <f>('ModelParams Lw'!I$4*LN('Sound Power'!N61)/(1+EXP(-('Sound Power'!$D61*1000+'ModelParams Lw'!I$6)/'ModelParams Lw'!I$7))+'ModelParams Lw'!I$5)*LN('Sound Power'!$B61)-('ModelParams Lw'!I$8+'ModelParams Lw'!I$9*$D61+'ModelParams Lw'!I$10*'Sound Power'!$F61^'ModelParams Lw'!I$14+'ModelParams Lw'!I$11*LN('Sound Power'!N61)+'ModelParams Lw'!I$12*'Sound Power'!$D61*'Sound Power'!$F61+'ModelParams Lw'!I$13*'Sound Power'!$D61*LN('Sound Power'!N61))</f>
        <v>#DIV/0!</v>
      </c>
      <c r="W61" s="26" t="e">
        <f>10*LOG10(IF(O61="",0,POWER(10,((O61+'ModelParams Lw'!$O$4)/10))) +IF(P61="",0,POWER(10,((P61+'ModelParams Lw'!$P$4)/10))) +IF(Q61="",0,POWER(10,((Q61+'ModelParams Lw'!$Q$4)/10))) +IF(R61="",0,POWER(10,((R61+'ModelParams Lw'!$R$4)/10))) +IF(S61="",0,POWER(10,((S61+'ModelParams Lw'!$S$4)/10))) +IF(T61="",0,POWER(10,((T61+'ModelParams Lw'!$T$4)/10))) +IF(U61="",0,POWER(10,((U61+'ModelParams Lw'!$U$4)/10)))+IF(V61="",0,POWER(10,((V61+'ModelParams Lw'!$V$4)/10))))</f>
        <v>#DIV/0!</v>
      </c>
      <c r="X61" s="26" t="e">
        <f t="shared" si="27"/>
        <v>#DIV/0!</v>
      </c>
      <c r="Y61" s="26" t="e">
        <f>(O61-'ModelParams Lw'!O$10)/'ModelParams Lw'!O$11</f>
        <v>#DIV/0!</v>
      </c>
      <c r="Z61" s="26" t="e">
        <f>(P61-'ModelParams Lw'!P$10)/'ModelParams Lw'!P$11</f>
        <v>#DIV/0!</v>
      </c>
      <c r="AA61" s="26" t="e">
        <f>(Q61-'ModelParams Lw'!Q$10)/'ModelParams Lw'!Q$11</f>
        <v>#DIV/0!</v>
      </c>
      <c r="AB61" s="26" t="e">
        <f>(R61-'ModelParams Lw'!R$10)/'ModelParams Lw'!R$11</f>
        <v>#DIV/0!</v>
      </c>
      <c r="AC61" s="26" t="e">
        <f>(S61-'ModelParams Lw'!S$10)/'ModelParams Lw'!S$11</f>
        <v>#DIV/0!</v>
      </c>
      <c r="AD61" s="26" t="e">
        <f>(T61-'ModelParams Lw'!T$10)/'ModelParams Lw'!T$11</f>
        <v>#DIV/0!</v>
      </c>
      <c r="AE61" s="26" t="e">
        <f>(U61-'ModelParams Lw'!U$10)/'ModelParams Lw'!U$11</f>
        <v>#DIV/0!</v>
      </c>
      <c r="AF61" s="26" t="e">
        <f>(V61-'ModelParams Lw'!V$10)/'ModelParams Lw'!V$11</f>
        <v>#DIV/0!</v>
      </c>
      <c r="AG61" s="26" t="e">
        <f t="shared" si="28"/>
        <v>#DIV/0!</v>
      </c>
      <c r="AH61" s="26" t="e">
        <f>VLOOKUP(D61*1000,'ModelParams Lw'!$A$38:$D$58,4)</f>
        <v>#N/A</v>
      </c>
      <c r="AI61" s="56" t="e">
        <f>VLOOKUP(D61*1000,'ModelParams Lw'!$A$38:$D$58,2)</f>
        <v>#N/A</v>
      </c>
      <c r="AJ61" s="46" t="e">
        <f t="shared" si="29"/>
        <v>#DIV/0!</v>
      </c>
      <c r="AK61" s="26" t="e">
        <f t="shared" si="30"/>
        <v>#VALUE!</v>
      </c>
      <c r="AL61" s="26" t="e">
        <f>IF($AI61=100,'ModelParams Lw'!R$35*'Sound Power'!$AH61^2+'ModelParams Lw'!R$36*'Sound Power'!$AH61+'ModelParams Lw'!R$37,IF($AI61=150,'ModelParams Lw'!R$38*'Sound Power'!$AH61^2+'ModelParams Lw'!R$39*'Sound Power'!$AH61+'ModelParams Lw'!R$40,'ModelParams Lw'!R$41*'Sound Power'!$AH61^2+'ModelParams Lw'!R$42*'Sound Power'!$AH61+'ModelParams Lw'!R$43))</f>
        <v>#N/A</v>
      </c>
      <c r="AM61" s="26" t="e">
        <f>IF($AI61=100,'ModelParams Lw'!S$35*'Sound Power'!$AH61^2+'ModelParams Lw'!S$36*'Sound Power'!$AH61+'ModelParams Lw'!S$37,IF($AI61=150,'ModelParams Lw'!S$38*'Sound Power'!$AH61^2+'ModelParams Lw'!S$39*'Sound Power'!$AH61+'ModelParams Lw'!S$40,'ModelParams Lw'!S$41*'Sound Power'!$AH61^2+'ModelParams Lw'!S$42*'Sound Power'!$AH61+'ModelParams Lw'!S$43))</f>
        <v>#N/A</v>
      </c>
      <c r="AN61" s="26" t="e">
        <f>IF($AI61=100,'ModelParams Lw'!T$35*'Sound Power'!$AH61^2+'ModelParams Lw'!T$36*'Sound Power'!$AH61+'ModelParams Lw'!T$37,IF($AI61=150,'ModelParams Lw'!T$38*'Sound Power'!$AH61^2+'ModelParams Lw'!T$39*'Sound Power'!$AH61+'ModelParams Lw'!T$40,'ModelParams Lw'!T$41*'Sound Power'!$AH61^2+'ModelParams Lw'!T$42*'Sound Power'!$AH61+'ModelParams Lw'!T$43))</f>
        <v>#N/A</v>
      </c>
      <c r="AO61" s="26" t="e">
        <f>IF($AI61=100,'ModelParams Lw'!U$35*'Sound Power'!$AH61^2+'ModelParams Lw'!U$36*'Sound Power'!$AH61+'ModelParams Lw'!U$37,IF($AI61=150,'ModelParams Lw'!U$38*'Sound Power'!$AH61^2+'ModelParams Lw'!U$39*'Sound Power'!$AH61+'ModelParams Lw'!U$40,'ModelParams Lw'!U$41*'Sound Power'!$AH61^2+'ModelParams Lw'!U$42*'Sound Power'!$AH61+'ModelParams Lw'!U$43))</f>
        <v>#N/A</v>
      </c>
      <c r="AP61" s="26" t="e">
        <f>IF($AI61=100,'ModelParams Lw'!V$35*'Sound Power'!$AH61^2+'ModelParams Lw'!V$36*'Sound Power'!$AH61+'ModelParams Lw'!V$37,IF($AI61=150,'ModelParams Lw'!V$38*'Sound Power'!$AH61^2+'ModelParams Lw'!V$39*'Sound Power'!$AH61+'ModelParams Lw'!V$40,'ModelParams Lw'!V$41*'Sound Power'!$AH61^2+'ModelParams Lw'!V$42*'Sound Power'!$AH61+'ModelParams Lw'!V$43))</f>
        <v>#N/A</v>
      </c>
      <c r="AQ61" s="26" t="e">
        <f>IF($AI61=100,'ModelParams Lw'!W$35*'Sound Power'!$AH61^2+'ModelParams Lw'!W$36*'Sound Power'!$AH61+'ModelParams Lw'!W$37,IF($AI61=150,'ModelParams Lw'!W$38*'Sound Power'!$AH61^2+'ModelParams Lw'!W$39*'Sound Power'!$AH61+'ModelParams Lw'!W$40,'ModelParams Lw'!W$41*'Sound Power'!$AH61^2+'ModelParams Lw'!W$42*'Sound Power'!$AH61+'ModelParams Lw'!W$43))</f>
        <v>#N/A</v>
      </c>
      <c r="AR61" s="26" t="e">
        <f t="shared" si="31"/>
        <v>#VALUE!</v>
      </c>
      <c r="AS61" s="26" t="e">
        <f>IF(26.83*LN($AJ61)-11.791-'ModelParams Lw'!B$35&lt;0,0,26.83*LN($AJ61)-11.791-'ModelParams Lw'!B$35)</f>
        <v>#DIV/0!</v>
      </c>
      <c r="AT61" s="26" t="e">
        <f>IF(26.83*LN($AJ61)-11.791-'ModelParams Lw'!C$35&lt;0,0,26.83*LN($AJ61)-11.791-'ModelParams Lw'!C$35)</f>
        <v>#DIV/0!</v>
      </c>
      <c r="AU61" s="26" t="e">
        <f>IF(26.83*LN($AJ61)-11.791-'ModelParams Lw'!D$35&lt;0,0,26.83*LN($AJ61)-11.791-'ModelParams Lw'!D$35)</f>
        <v>#DIV/0!</v>
      </c>
      <c r="AV61" s="26" t="e">
        <f>IF(26.83*LN($AJ61)-11.791-'ModelParams Lw'!E$35&lt;0,0,26.83*LN($AJ61)-11.791-'ModelParams Lw'!E$35)</f>
        <v>#DIV/0!</v>
      </c>
      <c r="AW61" s="26" t="e">
        <f>IF(26.83*LN($AJ61)-11.791-'ModelParams Lw'!F$35&lt;0,0,26.83*LN($AJ61)-11.791-'ModelParams Lw'!F$35)</f>
        <v>#DIV/0!</v>
      </c>
      <c r="AX61" s="26" t="e">
        <f>IF(26.83*LN($AJ61)-11.791-'ModelParams Lw'!G$35&lt;0,0,26.83*LN($AJ61)-11.791-'ModelParams Lw'!G$35)</f>
        <v>#DIV/0!</v>
      </c>
      <c r="AY61" s="26" t="e">
        <f>IF(26.83*LN($AJ61)-11.791-'ModelParams Lw'!H$35&lt;0,0,26.83*LN($AJ61)-11.791-'ModelParams Lw'!H$35)</f>
        <v>#DIV/0!</v>
      </c>
      <c r="AZ61" s="26" t="e">
        <f>IF(26.83*LN($AJ61)-11.791-'ModelParams Lw'!I$35&lt;0,0,26.83*LN($AJ61)-11.791-'ModelParams Lw'!I$35)</f>
        <v>#DIV/0!</v>
      </c>
      <c r="BA61" s="26" t="e">
        <f t="shared" si="9"/>
        <v>#DIV/0!</v>
      </c>
      <c r="BB61" s="26" t="e">
        <f t="shared" si="10"/>
        <v>#DIV/0!</v>
      </c>
      <c r="BC61" s="26" t="e">
        <f t="shared" si="11"/>
        <v>#DIV/0!</v>
      </c>
      <c r="BD61" s="26" t="e">
        <f t="shared" si="12"/>
        <v>#DIV/0!</v>
      </c>
      <c r="BE61" s="26" t="e">
        <f t="shared" si="13"/>
        <v>#DIV/0!</v>
      </c>
      <c r="BF61" s="26" t="e">
        <f t="shared" si="14"/>
        <v>#DIV/0!</v>
      </c>
      <c r="BG61" s="26" t="e">
        <f t="shared" si="15"/>
        <v>#DIV/0!</v>
      </c>
      <c r="BH61" s="26" t="e">
        <f t="shared" si="16"/>
        <v>#DIV/0!</v>
      </c>
      <c r="BI61" s="26" t="e">
        <f>10*LOG10(IF(BA61="",0,POWER(10,((BA61+'ModelParams Lw'!$O$4)/10))) +IF(BB61="",0,POWER(10,((BB61+'ModelParams Lw'!$P$4)/10))) +IF(BC61="",0,POWER(10,((BC61+'ModelParams Lw'!$Q$4)/10))) +IF(BD61="",0,POWER(10,((BD61+'ModelParams Lw'!$R$4)/10))) +IF(BE61="",0,POWER(10,((BE61+'ModelParams Lw'!$S$4)/10))) +IF(BF61="",0,POWER(10,((BF61+'ModelParams Lw'!$T$4)/10))) +IF(BG61="",0,POWER(10,((BG61+'ModelParams Lw'!$U$4)/10)))+IF(BH61="",0,POWER(10,((BH61+'ModelParams Lw'!$V$4)/10))))</f>
        <v>#DIV/0!</v>
      </c>
      <c r="BJ61" s="26" t="e">
        <f t="shared" si="32"/>
        <v>#DIV/0!</v>
      </c>
      <c r="BK61" s="26" t="e">
        <f>(BA61-'ModelParams Lw'!O$10)/'ModelParams Lw'!O$11</f>
        <v>#DIV/0!</v>
      </c>
      <c r="BL61" s="26" t="e">
        <f>(BB61-'ModelParams Lw'!P$10)/'ModelParams Lw'!P$11</f>
        <v>#DIV/0!</v>
      </c>
      <c r="BM61" s="26" t="e">
        <f>(BC61-'ModelParams Lw'!Q$10)/'ModelParams Lw'!Q$11</f>
        <v>#DIV/0!</v>
      </c>
      <c r="BN61" s="26" t="e">
        <f>(BD61-'ModelParams Lw'!R$10)/'ModelParams Lw'!R$11</f>
        <v>#DIV/0!</v>
      </c>
      <c r="BO61" s="26" t="e">
        <f>(BE61-'ModelParams Lw'!S$10)/'ModelParams Lw'!S$11</f>
        <v>#DIV/0!</v>
      </c>
      <c r="BP61" s="26" t="e">
        <f>(BF61-'ModelParams Lw'!T$10)/'ModelParams Lw'!T$11</f>
        <v>#DIV/0!</v>
      </c>
      <c r="BQ61" s="26" t="e">
        <f>(BG61-'ModelParams Lw'!U$10)/'ModelParams Lw'!U$11</f>
        <v>#DIV/0!</v>
      </c>
      <c r="BR61" s="26" t="e">
        <f>(BH61-'ModelParams Lw'!V$10)/'ModelParams Lw'!V$11</f>
        <v>#DIV/0!</v>
      </c>
      <c r="BS61" s="23" t="e">
        <f>IF(Calcul!$E63="SW",DEGREES(ACOS(1-(1/'ModelParams Lw'!C$25*SQRT(0.5*1.2/'Sound Power'!$C61)*('Sound Power'!$B61/3600)/('Sound Power'!$D61)/('Sound Power'!$F61)))),DEGREES(ACOS(1-(1/'ModelParams Lw'!C$29*SQRT(0.5*1.2/'Sound Power'!$C61)*('Sound Power'!$B61/3600)/('Sound Power'!$D61)/('Sound Power'!$F61)))))</f>
        <v>#DIV/0!</v>
      </c>
      <c r="BT61" s="23" t="e">
        <f>IF(Calcul!$E63="SW",DEGREES(ACOS(1-(1/'ModelParams Lw'!D$25*SQRT(0.5*1.2/'Sound Power'!$C61)*('Sound Power'!$B61/3600)/('Sound Power'!$D61)/('Sound Power'!$F61)))),DEGREES(ACOS(1-(1/'ModelParams Lw'!D$29*SQRT(0.5*1.2/'Sound Power'!$C61)*('Sound Power'!$B61/3600)/('Sound Power'!$D61)/('Sound Power'!$F61)))))</f>
        <v>#DIV/0!</v>
      </c>
      <c r="BU61" s="23" t="e">
        <f>IF(Calcul!$E63="SW",DEGREES(ACOS(1-(1/'ModelParams Lw'!E$25*SQRT(0.5*1.2/'Sound Power'!$C61)*('Sound Power'!$B61/3600)/('Sound Power'!$D61)/('Sound Power'!$F61)))),DEGREES(ACOS(1-(1/'ModelParams Lw'!E$29*SQRT(0.5*1.2/'Sound Power'!$C61)*('Sound Power'!$B61/3600)/('Sound Power'!$D61)/('Sound Power'!$F61)))))</f>
        <v>#DIV/0!</v>
      </c>
      <c r="BV61" s="23" t="e">
        <f>IF(Calcul!$E63="SW",DEGREES(ACOS(1-(1/'ModelParams Lw'!F$25*SQRT(0.5*1.2/'Sound Power'!$C61)*('Sound Power'!$B61/3600)/('Sound Power'!$D61)/('Sound Power'!$F61)))),DEGREES(ACOS(1-(1/'ModelParams Lw'!F$29*SQRT(0.5*1.2/'Sound Power'!$C61)*('Sound Power'!$B61/3600)/('Sound Power'!$D61)/('Sound Power'!$F61)))))</f>
        <v>#DIV/0!</v>
      </c>
      <c r="BW61" s="23" t="e">
        <f>IF(Calcul!$E63="SW",DEGREES(ACOS(1-(1/'ModelParams Lw'!G$25*SQRT(0.5*1.2/'Sound Power'!$C61)*('Sound Power'!$B61/3600)/('Sound Power'!$D61)/('Sound Power'!$F61)))),DEGREES(ACOS(1-(1/'ModelParams Lw'!G$29*SQRT(0.5*1.2/'Sound Power'!$C61)*('Sound Power'!$B61/3600)/('Sound Power'!$D61)/('Sound Power'!$F61)))))</f>
        <v>#DIV/0!</v>
      </c>
      <c r="BX61" s="23" t="e">
        <f>IF(Calcul!$E63="SW",DEGREES(ACOS(1-(1/'ModelParams Lw'!H$25*SQRT(0.5*1.2/'Sound Power'!$C61)*('Sound Power'!$B61/3600)/('Sound Power'!$D61)/('Sound Power'!$F61)))),DEGREES(ACOS(1-(1/'ModelParams Lw'!H$29*SQRT(0.5*1.2/'Sound Power'!$C61)*('Sound Power'!$B61/3600)/('Sound Power'!$D61)/('Sound Power'!$F61)))))</f>
        <v>#DIV/0!</v>
      </c>
      <c r="BY61" s="23" t="e">
        <f>IF(Calcul!$E63="SW",DEGREES(ACOS(1-(1/'ModelParams Lw'!I$25*SQRT(0.5*1.2/'Sound Power'!$C61)*('Sound Power'!$B61/3600)/('Sound Power'!$D61)/('Sound Power'!$F61)))),DEGREES(ACOS(1-(1/'ModelParams Lw'!I$29*SQRT(0.5*1.2/'Sound Power'!$C61)*('Sound Power'!$B61/3600)/('Sound Power'!$D61)/('Sound Power'!$F61)))))</f>
        <v>#DIV/0!</v>
      </c>
      <c r="BZ61" s="23" t="e">
        <f>IF(Calcul!$E63="SW",DEGREES(ACOS(1-(1/'ModelParams Lw'!J$25*SQRT(0.5*1.2/'Sound Power'!$C61)*('Sound Power'!$B61/3600)/('Sound Power'!$D61)/('Sound Power'!$F61)))),DEGREES(ACOS(1-(1/'ModelParams Lw'!J$29*SQRT(0.5*1.2/'Sound Power'!$C61)*('Sound Power'!$B61/3600)/('Sound Power'!$D61)/('Sound Power'!$F61)))))</f>
        <v>#DIV/0!</v>
      </c>
      <c r="CA61" s="26" t="e">
        <f>IF(Calcul!$E63="SW",'ModelParams Lw'!C$22+'ModelParams Lw'!C$23*LOG('Sound Power'!$D61/'Sound Power'!$E61)+'ModelParams Lw'!C$24*LN('Sound Power'!BS61),IF('ModelParams Lw'!C$26+'ModelParams Lw'!C$27*LOG('Sound Power'!$D61/'Sound Power'!$E61)+'ModelParams Lw'!C$28*LN('Sound Power'!BS61)&lt;'ModelParams Lw'!C$22+'ModelParams Lw'!C$23*LOG('Sound Power'!$D61/'Sound Power'!$E61)+'ModelParams Lw'!C$24*LN('Sound Power'!BS61),'ModelParams Lw'!C$22+'ModelParams Lw'!C$23*LOG('Sound Power'!$D61/'Sound Power'!$E61)+'ModelParams Lw'!C$24*LN('Sound Power'!BS61),'ModelParams Lw'!C$26+'ModelParams Lw'!C$27*LOG('Sound Power'!$D61/'Sound Power'!$E61)+'ModelParams Lw'!C$28*LN('Sound Power'!BS61)))</f>
        <v>#DIV/0!</v>
      </c>
      <c r="CB61" s="26" t="e">
        <f>IF(Calcul!$E63="SW",'ModelParams Lw'!D$22+'ModelParams Lw'!D$23*LOG('Sound Power'!$D61/'Sound Power'!$E61)+'ModelParams Lw'!D$24*LN('Sound Power'!BT61),IF('ModelParams Lw'!D$26+'ModelParams Lw'!D$27*LOG('Sound Power'!$D61/'Sound Power'!$E61)+'ModelParams Lw'!D$28*LN('Sound Power'!BT61)&lt;'ModelParams Lw'!D$22+'ModelParams Lw'!D$23*LOG('Sound Power'!$D61/'Sound Power'!$E61)+'ModelParams Lw'!D$24*LN('Sound Power'!BT61),'ModelParams Lw'!D$22+'ModelParams Lw'!D$23*LOG('Sound Power'!$D61/'Sound Power'!$E61)+'ModelParams Lw'!D$24*LN('Sound Power'!BT61),'ModelParams Lw'!D$26+'ModelParams Lw'!D$27*LOG('Sound Power'!$D61/'Sound Power'!$E61)+'ModelParams Lw'!D$28*LN('Sound Power'!BT61)))</f>
        <v>#DIV/0!</v>
      </c>
      <c r="CC61" s="26" t="e">
        <f>IF(Calcul!$E63="SW",'ModelParams Lw'!E$22+'ModelParams Lw'!E$23*LOG('Sound Power'!$D61/'Sound Power'!$E61)+'ModelParams Lw'!E$24*LN('Sound Power'!BU61),IF('ModelParams Lw'!E$26+'ModelParams Lw'!E$27*LOG('Sound Power'!$D61/'Sound Power'!$E61)+'ModelParams Lw'!E$28*LN('Sound Power'!BU61)&lt;'ModelParams Lw'!E$22+'ModelParams Lw'!E$23*LOG('Sound Power'!$D61/'Sound Power'!$E61)+'ModelParams Lw'!E$24*LN('Sound Power'!BU61),'ModelParams Lw'!E$22+'ModelParams Lw'!E$23*LOG('Sound Power'!$D61/'Sound Power'!$E61)+'ModelParams Lw'!E$24*LN('Sound Power'!BU61),'ModelParams Lw'!E$26+'ModelParams Lw'!E$27*LOG('Sound Power'!$D61/'Sound Power'!$E61)+'ModelParams Lw'!E$28*LN('Sound Power'!BU61)))</f>
        <v>#DIV/0!</v>
      </c>
      <c r="CD61" s="26" t="e">
        <f>IF(Calcul!$E63="SW",'ModelParams Lw'!F$22+'ModelParams Lw'!F$23*LOG('Sound Power'!$D61/'Sound Power'!$E61)+'ModelParams Lw'!F$24*LN('Sound Power'!BV61),IF('ModelParams Lw'!F$26+'ModelParams Lw'!F$27*LOG('Sound Power'!$D61/'Sound Power'!$E61)+'ModelParams Lw'!F$28*LN('Sound Power'!BV61)&lt;'ModelParams Lw'!F$22+'ModelParams Lw'!F$23*LOG('Sound Power'!$D61/'Sound Power'!$E61)+'ModelParams Lw'!F$24*LN('Sound Power'!BV61),'ModelParams Lw'!F$22+'ModelParams Lw'!F$23*LOG('Sound Power'!$D61/'Sound Power'!$E61)+'ModelParams Lw'!F$24*LN('Sound Power'!BV61),'ModelParams Lw'!F$26+'ModelParams Lw'!F$27*LOG('Sound Power'!$D61/'Sound Power'!$E61)+'ModelParams Lw'!F$28*LN('Sound Power'!BV61)))</f>
        <v>#DIV/0!</v>
      </c>
      <c r="CE61" s="26" t="e">
        <f>IF(Calcul!$E63="SW",'ModelParams Lw'!G$22+'ModelParams Lw'!G$23*LOG('Sound Power'!$D61/'Sound Power'!$E61)+'ModelParams Lw'!G$24*LN('Sound Power'!BW61),IF('ModelParams Lw'!G$26+'ModelParams Lw'!G$27*LOG('Sound Power'!$D61/'Sound Power'!$E61)+'ModelParams Lw'!G$28*LN('Sound Power'!BW61)&lt;'ModelParams Lw'!G$22+'ModelParams Lw'!G$23*LOG('Sound Power'!$D61/'Sound Power'!$E61)+'ModelParams Lw'!G$24*LN('Sound Power'!BW61),'ModelParams Lw'!G$22+'ModelParams Lw'!G$23*LOG('Sound Power'!$D61/'Sound Power'!$E61)+'ModelParams Lw'!G$24*LN('Sound Power'!BW61),'ModelParams Lw'!G$26+'ModelParams Lw'!G$27*LOG('Sound Power'!$D61/'Sound Power'!$E61)+'ModelParams Lw'!G$28*LN('Sound Power'!BW61)))</f>
        <v>#DIV/0!</v>
      </c>
      <c r="CF61" s="26" t="e">
        <f>IF(Calcul!$E63="SW",'ModelParams Lw'!H$22+'ModelParams Lw'!H$23*LOG('Sound Power'!$D61/'Sound Power'!$E61)+'ModelParams Lw'!H$24*LN('Sound Power'!BX61),IF('ModelParams Lw'!H$26+'ModelParams Lw'!H$27*LOG('Sound Power'!$D61/'Sound Power'!$E61)+'ModelParams Lw'!H$28*LN('Sound Power'!BX61)&lt;'ModelParams Lw'!H$22+'ModelParams Lw'!H$23*LOG('Sound Power'!$D61/'Sound Power'!$E61)+'ModelParams Lw'!H$24*LN('Sound Power'!BX61),'ModelParams Lw'!H$22+'ModelParams Lw'!H$23*LOG('Sound Power'!$D61/'Sound Power'!$E61)+'ModelParams Lw'!H$24*LN('Sound Power'!BX61),'ModelParams Lw'!H$26+'ModelParams Lw'!H$27*LOG('Sound Power'!$D61/'Sound Power'!$E61)+'ModelParams Lw'!H$28*LN('Sound Power'!BX61)))</f>
        <v>#DIV/0!</v>
      </c>
      <c r="CG61" s="26" t="e">
        <f>IF(Calcul!$E63="SW",'ModelParams Lw'!I$22+'ModelParams Lw'!I$23*LOG('Sound Power'!$D61/'Sound Power'!$E61)+'ModelParams Lw'!I$24*LN('Sound Power'!BY61),IF('ModelParams Lw'!I$26+'ModelParams Lw'!I$27*LOG('Sound Power'!$D61/'Sound Power'!$E61)+'ModelParams Lw'!I$28*LN('Sound Power'!BY61)&lt;'ModelParams Lw'!I$22+'ModelParams Lw'!I$23*LOG('Sound Power'!$D61/'Sound Power'!$E61)+'ModelParams Lw'!I$24*LN('Sound Power'!BY61),'ModelParams Lw'!I$22+'ModelParams Lw'!I$23*LOG('Sound Power'!$D61/'Sound Power'!$E61)+'ModelParams Lw'!I$24*LN('Sound Power'!BY61),'ModelParams Lw'!I$26+'ModelParams Lw'!I$27*LOG('Sound Power'!$D61/'Sound Power'!$E61)+'ModelParams Lw'!I$28*LN('Sound Power'!BY61)))</f>
        <v>#DIV/0!</v>
      </c>
      <c r="CH61" s="26" t="e">
        <f>IF(Calcul!$E63="SW",'ModelParams Lw'!J$22+'ModelParams Lw'!J$23*LOG('Sound Power'!$D61/'Sound Power'!$E61)+'ModelParams Lw'!J$24*LN('Sound Power'!BZ61),IF('ModelParams Lw'!J$26+'ModelParams Lw'!J$27*LOG('Sound Power'!$D61/'Sound Power'!$E61)+'ModelParams Lw'!J$28*LN('Sound Power'!BZ61)&lt;'ModelParams Lw'!J$22+'ModelParams Lw'!J$23*LOG('Sound Power'!$D61/'Sound Power'!$E61)+'ModelParams Lw'!J$24*LN('Sound Power'!BZ61),'ModelParams Lw'!J$22+'ModelParams Lw'!J$23*LOG('Sound Power'!$D61/'Sound Power'!$E61)+'ModelParams Lw'!J$24*LN('Sound Power'!BZ61),'ModelParams Lw'!J$26+'ModelParams Lw'!J$27*LOG('Sound Power'!$D61/'Sound Power'!$E61)+'ModelParams Lw'!J$28*LN('Sound Power'!BZ61)))</f>
        <v>#DIV/0!</v>
      </c>
      <c r="CI61" s="26" t="e">
        <f t="shared" si="33"/>
        <v>#DIV/0!</v>
      </c>
      <c r="CJ61" s="26" t="e">
        <f t="shared" si="34"/>
        <v>#DIV/0!</v>
      </c>
      <c r="CK61" s="26" t="e">
        <f t="shared" si="35"/>
        <v>#DIV/0!</v>
      </c>
      <c r="CL61" s="26" t="e">
        <f t="shared" si="36"/>
        <v>#DIV/0!</v>
      </c>
      <c r="CM61" s="26" t="e">
        <f t="shared" si="37"/>
        <v>#DIV/0!</v>
      </c>
      <c r="CN61" s="26" t="e">
        <f t="shared" si="38"/>
        <v>#DIV/0!</v>
      </c>
      <c r="CO61" s="26" t="e">
        <f t="shared" si="39"/>
        <v>#DIV/0!</v>
      </c>
      <c r="CP61" s="26" t="e">
        <f t="shared" si="40"/>
        <v>#DIV/0!</v>
      </c>
      <c r="CQ61" s="26" t="e">
        <f>10*LOG10(IF(CI61="",0,POWER(10,((CI61+'ModelParams Lw'!$O$4)/10))) +IF(CJ61="",0,POWER(10,((CJ61+'ModelParams Lw'!$P$4)/10))) +IF(CK61="",0,POWER(10,((CK61+'ModelParams Lw'!$Q$4)/10))) +IF(CL61="",0,POWER(10,((CL61+'ModelParams Lw'!$R$4)/10))) +IF(CM61="",0,POWER(10,((CM61+'ModelParams Lw'!$S$4)/10))) +IF(CN61="",0,POWER(10,((CN61+'ModelParams Lw'!$T$4)/10))) +IF(CO61="",0,POWER(10,((CO61+'ModelParams Lw'!$U$4)/10)))+IF(CP61="",0,POWER(10,((CP61+'ModelParams Lw'!$V$4)/10))))</f>
        <v>#DIV/0!</v>
      </c>
      <c r="CR61" s="26" t="e">
        <f t="shared" si="41"/>
        <v>#DIV/0!</v>
      </c>
      <c r="CS61" s="26" t="e">
        <f>(CI61-'ModelParams Lw'!$O$10)/'ModelParams Lw'!$O$11</f>
        <v>#DIV/0!</v>
      </c>
      <c r="CT61" s="26" t="e">
        <f>(CJ61-'ModelParams Lw'!$P$10)/'ModelParams Lw'!$P$11</f>
        <v>#DIV/0!</v>
      </c>
      <c r="CU61" s="26" t="e">
        <f>(CK61-'ModelParams Lw'!$Q$10)/'ModelParams Lw'!$Q$11</f>
        <v>#DIV/0!</v>
      </c>
      <c r="CV61" s="26" t="e">
        <f>(CL61-'ModelParams Lw'!$R$10)/'ModelParams Lw'!$R$11</f>
        <v>#DIV/0!</v>
      </c>
      <c r="CW61" s="26" t="e">
        <f>(CM61-'ModelParams Lw'!$S$10)/'ModelParams Lw'!$S$11</f>
        <v>#DIV/0!</v>
      </c>
      <c r="CX61" s="26" t="e">
        <f>(CN61-'ModelParams Lw'!$T$10)/'ModelParams Lw'!$T$11</f>
        <v>#DIV/0!</v>
      </c>
      <c r="CY61" s="26" t="e">
        <f>(CO61-'ModelParams Lw'!$U$10)/'ModelParams Lw'!$U$11</f>
        <v>#DIV/0!</v>
      </c>
      <c r="CZ61" s="26" t="e">
        <f>(CP61-'ModelParams Lw'!$V$10)/'ModelParams Lw'!$V$11</f>
        <v>#DIV/0!</v>
      </c>
    </row>
    <row r="62" spans="1:104" x14ac:dyDescent="0.2">
      <c r="A62" s="13">
        <f>Calcul!A64</f>
        <v>0</v>
      </c>
      <c r="B62" s="13">
        <f t="shared" si="2"/>
        <v>0</v>
      </c>
      <c r="C62" s="13">
        <f>Calcul!B64</f>
        <v>0</v>
      </c>
      <c r="D62" s="13">
        <f>Calcul!C64/1000</f>
        <v>0</v>
      </c>
      <c r="E62" s="13">
        <f>Calcul!D64/1000</f>
        <v>0</v>
      </c>
      <c r="F62" s="13">
        <f t="shared" si="3"/>
        <v>0</v>
      </c>
      <c r="G62" s="23" t="e">
        <f>DEGREES(ACOS(1-(1/'ModelParams Lw'!B$15*SQRT(0.5*1.2/'Sound Power'!$C62)*('Sound Power'!$B62/3600)/('Sound Power'!$D62)/('Sound Power'!$F62))))</f>
        <v>#DIV/0!</v>
      </c>
      <c r="H62" s="23" t="e">
        <f>DEGREES(ACOS(1-(1/'ModelParams Lw'!C$15*SQRT(0.5*1.2/'Sound Power'!$C62)*('Sound Power'!$B62/3600)/('Sound Power'!$D62)/('Sound Power'!$F62))))</f>
        <v>#DIV/0!</v>
      </c>
      <c r="I62" s="23" t="e">
        <f>DEGREES(ACOS(1-(1/'ModelParams Lw'!D$15*SQRT(0.5*1.2/'Sound Power'!$C62)*('Sound Power'!$B62/3600)/('Sound Power'!$D62)/('Sound Power'!$F62))))</f>
        <v>#DIV/0!</v>
      </c>
      <c r="J62" s="23" t="e">
        <f>DEGREES(ACOS(1-(1/'ModelParams Lw'!E$15*SQRT(0.5*1.2/'Sound Power'!$C62)*('Sound Power'!$B62/3600)/('Sound Power'!$D62)/('Sound Power'!$F62))))</f>
        <v>#DIV/0!</v>
      </c>
      <c r="K62" s="23" t="e">
        <f>DEGREES(ACOS(1-(1/'ModelParams Lw'!F$15*SQRT(0.5*1.2/'Sound Power'!$C62)*('Sound Power'!$B62/3600)/('Sound Power'!$D62)/('Sound Power'!$F62))))</f>
        <v>#DIV/0!</v>
      </c>
      <c r="L62" s="23" t="e">
        <f>DEGREES(ACOS(1-(1/'ModelParams Lw'!G$15*SQRT(0.5*1.2/'Sound Power'!$C62)*('Sound Power'!$B62/3600)/('Sound Power'!$D62)/('Sound Power'!$F62))))</f>
        <v>#DIV/0!</v>
      </c>
      <c r="M62" s="23" t="e">
        <f>DEGREES(ACOS(1-(1/'ModelParams Lw'!H$15*SQRT(0.5*1.2/'Sound Power'!$C62)*('Sound Power'!$B62/3600)/('Sound Power'!$D62)/('Sound Power'!$F62))))</f>
        <v>#DIV/0!</v>
      </c>
      <c r="N62" s="23" t="e">
        <f>DEGREES(ACOS(1-(1/'ModelParams Lw'!I$15*SQRT(0.5*1.2/'Sound Power'!$C62)*('Sound Power'!$B62/3600)/('Sound Power'!$D62)/('Sound Power'!$F62))))</f>
        <v>#DIV/0!</v>
      </c>
      <c r="O62" s="26" t="e">
        <f>('ModelParams Lw'!B$4*LN('Sound Power'!G62)/(1+EXP(-('Sound Power'!$D62*1000+'ModelParams Lw'!B$6)/'ModelParams Lw'!B$7))+'ModelParams Lw'!B$5)*LN('Sound Power'!$B62)-('ModelParams Lw'!B$8+'ModelParams Lw'!B$9*$D62+'ModelParams Lw'!B$10*'Sound Power'!$F62^'ModelParams Lw'!B$14+'ModelParams Lw'!B$11*LN('Sound Power'!G62)+'ModelParams Lw'!B$12*'Sound Power'!$D62*'Sound Power'!$F62+'ModelParams Lw'!B$13*'Sound Power'!$D62*LN('Sound Power'!G62))</f>
        <v>#DIV/0!</v>
      </c>
      <c r="P62" s="26" t="e">
        <f>('ModelParams Lw'!C$4*LN('Sound Power'!H62)/(1+EXP(-('Sound Power'!$D62*1000+'ModelParams Lw'!C$6)/'ModelParams Lw'!C$7))+'ModelParams Lw'!C$5)*LN('Sound Power'!$B62)-('ModelParams Lw'!C$8+'ModelParams Lw'!C$9*$D62+'ModelParams Lw'!C$10*'Sound Power'!$F62^'ModelParams Lw'!C$14+'ModelParams Lw'!C$11*LN('Sound Power'!H62)+'ModelParams Lw'!C$12*'Sound Power'!$D62*'Sound Power'!$F62+'ModelParams Lw'!C$13*'Sound Power'!$D62*LN('Sound Power'!H62))</f>
        <v>#DIV/0!</v>
      </c>
      <c r="Q62" s="26" t="e">
        <f>('ModelParams Lw'!D$4*LN('Sound Power'!I62)/(1+EXP(-('Sound Power'!$D62*1000+'ModelParams Lw'!D$6)/'ModelParams Lw'!D$7))+'ModelParams Lw'!D$5)*LN('Sound Power'!$B62)-('ModelParams Lw'!D$8+'ModelParams Lw'!D$9*$D62+'ModelParams Lw'!D$10*'Sound Power'!$F62^'ModelParams Lw'!D$14+'ModelParams Lw'!D$11*LN('Sound Power'!I62)+'ModelParams Lw'!D$12*'Sound Power'!$D62*'Sound Power'!$F62+'ModelParams Lw'!D$13*'Sound Power'!$D62*LN('Sound Power'!I62))</f>
        <v>#DIV/0!</v>
      </c>
      <c r="R62" s="26" t="e">
        <f>('ModelParams Lw'!E$4*LN('Sound Power'!J62)/(1+EXP(-('Sound Power'!$D62*1000+'ModelParams Lw'!E$6)/'ModelParams Lw'!E$7))+'ModelParams Lw'!E$5)*LN('Sound Power'!$B62)-('ModelParams Lw'!E$8+'ModelParams Lw'!E$9*$D62+'ModelParams Lw'!E$10*'Sound Power'!$F62^'ModelParams Lw'!E$14+'ModelParams Lw'!E$11*LN('Sound Power'!J62)+'ModelParams Lw'!E$12*'Sound Power'!$D62*'Sound Power'!$F62+'ModelParams Lw'!E$13*'Sound Power'!$D62*LN('Sound Power'!J62))</f>
        <v>#DIV/0!</v>
      </c>
      <c r="S62" s="26" t="e">
        <f>('ModelParams Lw'!F$4*LN('Sound Power'!K62)/(1+EXP(-('Sound Power'!$D62*1000+'ModelParams Lw'!F$6)/'ModelParams Lw'!F$7))+'ModelParams Lw'!F$5)*LN('Sound Power'!$B62)-('ModelParams Lw'!F$8+'ModelParams Lw'!F$9*$D62+'ModelParams Lw'!F$10*'Sound Power'!$F62^'ModelParams Lw'!F$14+'ModelParams Lw'!F$11*LN('Sound Power'!K62)+'ModelParams Lw'!F$12*'Sound Power'!$D62*'Sound Power'!$F62+'ModelParams Lw'!F$13*'Sound Power'!$D62*LN('Sound Power'!K62))</f>
        <v>#DIV/0!</v>
      </c>
      <c r="T62" s="26" t="e">
        <f>('ModelParams Lw'!G$4*LN('Sound Power'!L62)/(1+EXP(-('Sound Power'!$D62*1000+'ModelParams Lw'!G$6)/'ModelParams Lw'!G$7))+'ModelParams Lw'!G$5)*LN('Sound Power'!$B62)-('ModelParams Lw'!G$8+'ModelParams Lw'!G$9*$D62+'ModelParams Lw'!G$10*'Sound Power'!$F62^'ModelParams Lw'!G$14+'ModelParams Lw'!G$11*LN('Sound Power'!L62)+'ModelParams Lw'!G$12*'Sound Power'!$D62*'Sound Power'!$F62+'ModelParams Lw'!G$13*'Sound Power'!$D62*LN('Sound Power'!L62))</f>
        <v>#DIV/0!</v>
      </c>
      <c r="U62" s="26" t="e">
        <f>('ModelParams Lw'!H$4*LN('Sound Power'!M62)/(1+EXP(-('Sound Power'!$D62*1000+'ModelParams Lw'!H$6)/'ModelParams Lw'!H$7))+'ModelParams Lw'!H$5)*LN('Sound Power'!$B62)-('ModelParams Lw'!H$8+'ModelParams Lw'!H$9*$D62+'ModelParams Lw'!H$10*'Sound Power'!$F62^'ModelParams Lw'!H$14+'ModelParams Lw'!H$11*LN('Sound Power'!M62)+'ModelParams Lw'!H$12*'Sound Power'!$D62*'Sound Power'!$F62+'ModelParams Lw'!H$13*'Sound Power'!$D62*LN('Sound Power'!M62))</f>
        <v>#DIV/0!</v>
      </c>
      <c r="V62" s="26" t="e">
        <f>('ModelParams Lw'!I$4*LN('Sound Power'!N62)/(1+EXP(-('Sound Power'!$D62*1000+'ModelParams Lw'!I$6)/'ModelParams Lw'!I$7))+'ModelParams Lw'!I$5)*LN('Sound Power'!$B62)-('ModelParams Lw'!I$8+'ModelParams Lw'!I$9*$D62+'ModelParams Lw'!I$10*'Sound Power'!$F62^'ModelParams Lw'!I$14+'ModelParams Lw'!I$11*LN('Sound Power'!N62)+'ModelParams Lw'!I$12*'Sound Power'!$D62*'Sound Power'!$F62+'ModelParams Lw'!I$13*'Sound Power'!$D62*LN('Sound Power'!N62))</f>
        <v>#DIV/0!</v>
      </c>
      <c r="W62" s="26" t="e">
        <f>10*LOG10(IF(O62="",0,POWER(10,((O62+'ModelParams Lw'!$O$4)/10))) +IF(P62="",0,POWER(10,((P62+'ModelParams Lw'!$P$4)/10))) +IF(Q62="",0,POWER(10,((Q62+'ModelParams Lw'!$Q$4)/10))) +IF(R62="",0,POWER(10,((R62+'ModelParams Lw'!$R$4)/10))) +IF(S62="",0,POWER(10,((S62+'ModelParams Lw'!$S$4)/10))) +IF(T62="",0,POWER(10,((T62+'ModelParams Lw'!$T$4)/10))) +IF(U62="",0,POWER(10,((U62+'ModelParams Lw'!$U$4)/10)))+IF(V62="",0,POWER(10,((V62+'ModelParams Lw'!$V$4)/10))))</f>
        <v>#DIV/0!</v>
      </c>
      <c r="X62" s="26" t="e">
        <f t="shared" si="27"/>
        <v>#DIV/0!</v>
      </c>
      <c r="Y62" s="26" t="e">
        <f>(O62-'ModelParams Lw'!O$10)/'ModelParams Lw'!O$11</f>
        <v>#DIV/0!</v>
      </c>
      <c r="Z62" s="26" t="e">
        <f>(P62-'ModelParams Lw'!P$10)/'ModelParams Lw'!P$11</f>
        <v>#DIV/0!</v>
      </c>
      <c r="AA62" s="26" t="e">
        <f>(Q62-'ModelParams Lw'!Q$10)/'ModelParams Lw'!Q$11</f>
        <v>#DIV/0!</v>
      </c>
      <c r="AB62" s="26" t="e">
        <f>(R62-'ModelParams Lw'!R$10)/'ModelParams Lw'!R$11</f>
        <v>#DIV/0!</v>
      </c>
      <c r="AC62" s="26" t="e">
        <f>(S62-'ModelParams Lw'!S$10)/'ModelParams Lw'!S$11</f>
        <v>#DIV/0!</v>
      </c>
      <c r="AD62" s="26" t="e">
        <f>(T62-'ModelParams Lw'!T$10)/'ModelParams Lw'!T$11</f>
        <v>#DIV/0!</v>
      </c>
      <c r="AE62" s="26" t="e">
        <f>(U62-'ModelParams Lw'!U$10)/'ModelParams Lw'!U$11</f>
        <v>#DIV/0!</v>
      </c>
      <c r="AF62" s="26" t="e">
        <f>(V62-'ModelParams Lw'!V$10)/'ModelParams Lw'!V$11</f>
        <v>#DIV/0!</v>
      </c>
      <c r="AG62" s="26" t="e">
        <f t="shared" si="28"/>
        <v>#DIV/0!</v>
      </c>
      <c r="AH62" s="26" t="e">
        <f>VLOOKUP(D62*1000,'ModelParams Lw'!$A$38:$D$58,4)</f>
        <v>#N/A</v>
      </c>
      <c r="AI62" s="56" t="e">
        <f>VLOOKUP(D62*1000,'ModelParams Lw'!$A$38:$D$58,2)</f>
        <v>#N/A</v>
      </c>
      <c r="AJ62" s="46" t="e">
        <f t="shared" si="29"/>
        <v>#DIV/0!</v>
      </c>
      <c r="AK62" s="26" t="e">
        <f t="shared" si="30"/>
        <v>#VALUE!</v>
      </c>
      <c r="AL62" s="26" t="e">
        <f>IF($AI62=100,'ModelParams Lw'!R$35*'Sound Power'!$AH62^2+'ModelParams Lw'!R$36*'Sound Power'!$AH62+'ModelParams Lw'!R$37,IF($AI62=150,'ModelParams Lw'!R$38*'Sound Power'!$AH62^2+'ModelParams Lw'!R$39*'Sound Power'!$AH62+'ModelParams Lw'!R$40,'ModelParams Lw'!R$41*'Sound Power'!$AH62^2+'ModelParams Lw'!R$42*'Sound Power'!$AH62+'ModelParams Lw'!R$43))</f>
        <v>#N/A</v>
      </c>
      <c r="AM62" s="26" t="e">
        <f>IF($AI62=100,'ModelParams Lw'!S$35*'Sound Power'!$AH62^2+'ModelParams Lw'!S$36*'Sound Power'!$AH62+'ModelParams Lw'!S$37,IF($AI62=150,'ModelParams Lw'!S$38*'Sound Power'!$AH62^2+'ModelParams Lw'!S$39*'Sound Power'!$AH62+'ModelParams Lw'!S$40,'ModelParams Lw'!S$41*'Sound Power'!$AH62^2+'ModelParams Lw'!S$42*'Sound Power'!$AH62+'ModelParams Lw'!S$43))</f>
        <v>#N/A</v>
      </c>
      <c r="AN62" s="26" t="e">
        <f>IF($AI62=100,'ModelParams Lw'!T$35*'Sound Power'!$AH62^2+'ModelParams Lw'!T$36*'Sound Power'!$AH62+'ModelParams Lw'!T$37,IF($AI62=150,'ModelParams Lw'!T$38*'Sound Power'!$AH62^2+'ModelParams Lw'!T$39*'Sound Power'!$AH62+'ModelParams Lw'!T$40,'ModelParams Lw'!T$41*'Sound Power'!$AH62^2+'ModelParams Lw'!T$42*'Sound Power'!$AH62+'ModelParams Lw'!T$43))</f>
        <v>#N/A</v>
      </c>
      <c r="AO62" s="26" t="e">
        <f>IF($AI62=100,'ModelParams Lw'!U$35*'Sound Power'!$AH62^2+'ModelParams Lw'!U$36*'Sound Power'!$AH62+'ModelParams Lw'!U$37,IF($AI62=150,'ModelParams Lw'!U$38*'Sound Power'!$AH62^2+'ModelParams Lw'!U$39*'Sound Power'!$AH62+'ModelParams Lw'!U$40,'ModelParams Lw'!U$41*'Sound Power'!$AH62^2+'ModelParams Lw'!U$42*'Sound Power'!$AH62+'ModelParams Lw'!U$43))</f>
        <v>#N/A</v>
      </c>
      <c r="AP62" s="26" t="e">
        <f>IF($AI62=100,'ModelParams Lw'!V$35*'Sound Power'!$AH62^2+'ModelParams Lw'!V$36*'Sound Power'!$AH62+'ModelParams Lw'!V$37,IF($AI62=150,'ModelParams Lw'!V$38*'Sound Power'!$AH62^2+'ModelParams Lw'!V$39*'Sound Power'!$AH62+'ModelParams Lw'!V$40,'ModelParams Lw'!V$41*'Sound Power'!$AH62^2+'ModelParams Lw'!V$42*'Sound Power'!$AH62+'ModelParams Lw'!V$43))</f>
        <v>#N/A</v>
      </c>
      <c r="AQ62" s="26" t="e">
        <f>IF($AI62=100,'ModelParams Lw'!W$35*'Sound Power'!$AH62^2+'ModelParams Lw'!W$36*'Sound Power'!$AH62+'ModelParams Lw'!W$37,IF($AI62=150,'ModelParams Lw'!W$38*'Sound Power'!$AH62^2+'ModelParams Lw'!W$39*'Sound Power'!$AH62+'ModelParams Lw'!W$40,'ModelParams Lw'!W$41*'Sound Power'!$AH62^2+'ModelParams Lw'!W$42*'Sound Power'!$AH62+'ModelParams Lw'!W$43))</f>
        <v>#N/A</v>
      </c>
      <c r="AR62" s="26" t="e">
        <f t="shared" si="31"/>
        <v>#VALUE!</v>
      </c>
      <c r="AS62" s="26" t="e">
        <f>IF(26.83*LN($AJ62)-11.791-'ModelParams Lw'!B$35&lt;0,0,26.83*LN($AJ62)-11.791-'ModelParams Lw'!B$35)</f>
        <v>#DIV/0!</v>
      </c>
      <c r="AT62" s="26" t="e">
        <f>IF(26.83*LN($AJ62)-11.791-'ModelParams Lw'!C$35&lt;0,0,26.83*LN($AJ62)-11.791-'ModelParams Lw'!C$35)</f>
        <v>#DIV/0!</v>
      </c>
      <c r="AU62" s="26" t="e">
        <f>IF(26.83*LN($AJ62)-11.791-'ModelParams Lw'!D$35&lt;0,0,26.83*LN($AJ62)-11.791-'ModelParams Lw'!D$35)</f>
        <v>#DIV/0!</v>
      </c>
      <c r="AV62" s="26" t="e">
        <f>IF(26.83*LN($AJ62)-11.791-'ModelParams Lw'!E$35&lt;0,0,26.83*LN($AJ62)-11.791-'ModelParams Lw'!E$35)</f>
        <v>#DIV/0!</v>
      </c>
      <c r="AW62" s="26" t="e">
        <f>IF(26.83*LN($AJ62)-11.791-'ModelParams Lw'!F$35&lt;0,0,26.83*LN($AJ62)-11.791-'ModelParams Lw'!F$35)</f>
        <v>#DIV/0!</v>
      </c>
      <c r="AX62" s="26" t="e">
        <f>IF(26.83*LN($AJ62)-11.791-'ModelParams Lw'!G$35&lt;0,0,26.83*LN($AJ62)-11.791-'ModelParams Lw'!G$35)</f>
        <v>#DIV/0!</v>
      </c>
      <c r="AY62" s="26" t="e">
        <f>IF(26.83*LN($AJ62)-11.791-'ModelParams Lw'!H$35&lt;0,0,26.83*LN($AJ62)-11.791-'ModelParams Lw'!H$35)</f>
        <v>#DIV/0!</v>
      </c>
      <c r="AZ62" s="26" t="e">
        <f>IF(26.83*LN($AJ62)-11.791-'ModelParams Lw'!I$35&lt;0,0,26.83*LN($AJ62)-11.791-'ModelParams Lw'!I$35)</f>
        <v>#DIV/0!</v>
      </c>
      <c r="BA62" s="26" t="e">
        <f t="shared" si="9"/>
        <v>#DIV/0!</v>
      </c>
      <c r="BB62" s="26" t="e">
        <f t="shared" si="10"/>
        <v>#DIV/0!</v>
      </c>
      <c r="BC62" s="26" t="e">
        <f t="shared" si="11"/>
        <v>#DIV/0!</v>
      </c>
      <c r="BD62" s="26" t="e">
        <f t="shared" si="12"/>
        <v>#DIV/0!</v>
      </c>
      <c r="BE62" s="26" t="e">
        <f t="shared" si="13"/>
        <v>#DIV/0!</v>
      </c>
      <c r="BF62" s="26" t="e">
        <f t="shared" si="14"/>
        <v>#DIV/0!</v>
      </c>
      <c r="BG62" s="26" t="e">
        <f t="shared" si="15"/>
        <v>#DIV/0!</v>
      </c>
      <c r="BH62" s="26" t="e">
        <f t="shared" si="16"/>
        <v>#DIV/0!</v>
      </c>
      <c r="BI62" s="26" t="e">
        <f>10*LOG10(IF(BA62="",0,POWER(10,((BA62+'ModelParams Lw'!$O$4)/10))) +IF(BB62="",0,POWER(10,((BB62+'ModelParams Lw'!$P$4)/10))) +IF(BC62="",0,POWER(10,((BC62+'ModelParams Lw'!$Q$4)/10))) +IF(BD62="",0,POWER(10,((BD62+'ModelParams Lw'!$R$4)/10))) +IF(BE62="",0,POWER(10,((BE62+'ModelParams Lw'!$S$4)/10))) +IF(BF62="",0,POWER(10,((BF62+'ModelParams Lw'!$T$4)/10))) +IF(BG62="",0,POWER(10,((BG62+'ModelParams Lw'!$U$4)/10)))+IF(BH62="",0,POWER(10,((BH62+'ModelParams Lw'!$V$4)/10))))</f>
        <v>#DIV/0!</v>
      </c>
      <c r="BJ62" s="26" t="e">
        <f t="shared" si="32"/>
        <v>#DIV/0!</v>
      </c>
      <c r="BK62" s="26" t="e">
        <f>(BA62-'ModelParams Lw'!O$10)/'ModelParams Lw'!O$11</f>
        <v>#DIV/0!</v>
      </c>
      <c r="BL62" s="26" t="e">
        <f>(BB62-'ModelParams Lw'!P$10)/'ModelParams Lw'!P$11</f>
        <v>#DIV/0!</v>
      </c>
      <c r="BM62" s="26" t="e">
        <f>(BC62-'ModelParams Lw'!Q$10)/'ModelParams Lw'!Q$11</f>
        <v>#DIV/0!</v>
      </c>
      <c r="BN62" s="26" t="e">
        <f>(BD62-'ModelParams Lw'!R$10)/'ModelParams Lw'!R$11</f>
        <v>#DIV/0!</v>
      </c>
      <c r="BO62" s="26" t="e">
        <f>(BE62-'ModelParams Lw'!S$10)/'ModelParams Lw'!S$11</f>
        <v>#DIV/0!</v>
      </c>
      <c r="BP62" s="26" t="e">
        <f>(BF62-'ModelParams Lw'!T$10)/'ModelParams Lw'!T$11</f>
        <v>#DIV/0!</v>
      </c>
      <c r="BQ62" s="26" t="e">
        <f>(BG62-'ModelParams Lw'!U$10)/'ModelParams Lw'!U$11</f>
        <v>#DIV/0!</v>
      </c>
      <c r="BR62" s="26" t="e">
        <f>(BH62-'ModelParams Lw'!V$10)/'ModelParams Lw'!V$11</f>
        <v>#DIV/0!</v>
      </c>
      <c r="BS62" s="23" t="e">
        <f>IF(Calcul!$E64="SW",DEGREES(ACOS(1-(1/'ModelParams Lw'!C$25*SQRT(0.5*1.2/'Sound Power'!$C62)*('Sound Power'!$B62/3600)/('Sound Power'!$D62)/('Sound Power'!$F62)))),DEGREES(ACOS(1-(1/'ModelParams Lw'!C$29*SQRT(0.5*1.2/'Sound Power'!$C62)*('Sound Power'!$B62/3600)/('Sound Power'!$D62)/('Sound Power'!$F62)))))</f>
        <v>#DIV/0!</v>
      </c>
      <c r="BT62" s="23" t="e">
        <f>IF(Calcul!$E64="SW",DEGREES(ACOS(1-(1/'ModelParams Lw'!D$25*SQRT(0.5*1.2/'Sound Power'!$C62)*('Sound Power'!$B62/3600)/('Sound Power'!$D62)/('Sound Power'!$F62)))),DEGREES(ACOS(1-(1/'ModelParams Lw'!D$29*SQRT(0.5*1.2/'Sound Power'!$C62)*('Sound Power'!$B62/3600)/('Sound Power'!$D62)/('Sound Power'!$F62)))))</f>
        <v>#DIV/0!</v>
      </c>
      <c r="BU62" s="23" t="e">
        <f>IF(Calcul!$E64="SW",DEGREES(ACOS(1-(1/'ModelParams Lw'!E$25*SQRT(0.5*1.2/'Sound Power'!$C62)*('Sound Power'!$B62/3600)/('Sound Power'!$D62)/('Sound Power'!$F62)))),DEGREES(ACOS(1-(1/'ModelParams Lw'!E$29*SQRT(0.5*1.2/'Sound Power'!$C62)*('Sound Power'!$B62/3600)/('Sound Power'!$D62)/('Sound Power'!$F62)))))</f>
        <v>#DIV/0!</v>
      </c>
      <c r="BV62" s="23" t="e">
        <f>IF(Calcul!$E64="SW",DEGREES(ACOS(1-(1/'ModelParams Lw'!F$25*SQRT(0.5*1.2/'Sound Power'!$C62)*('Sound Power'!$B62/3600)/('Sound Power'!$D62)/('Sound Power'!$F62)))),DEGREES(ACOS(1-(1/'ModelParams Lw'!F$29*SQRT(0.5*1.2/'Sound Power'!$C62)*('Sound Power'!$B62/3600)/('Sound Power'!$D62)/('Sound Power'!$F62)))))</f>
        <v>#DIV/0!</v>
      </c>
      <c r="BW62" s="23" t="e">
        <f>IF(Calcul!$E64="SW",DEGREES(ACOS(1-(1/'ModelParams Lw'!G$25*SQRT(0.5*1.2/'Sound Power'!$C62)*('Sound Power'!$B62/3600)/('Sound Power'!$D62)/('Sound Power'!$F62)))),DEGREES(ACOS(1-(1/'ModelParams Lw'!G$29*SQRT(0.5*1.2/'Sound Power'!$C62)*('Sound Power'!$B62/3600)/('Sound Power'!$D62)/('Sound Power'!$F62)))))</f>
        <v>#DIV/0!</v>
      </c>
      <c r="BX62" s="23" t="e">
        <f>IF(Calcul!$E64="SW",DEGREES(ACOS(1-(1/'ModelParams Lw'!H$25*SQRT(0.5*1.2/'Sound Power'!$C62)*('Sound Power'!$B62/3600)/('Sound Power'!$D62)/('Sound Power'!$F62)))),DEGREES(ACOS(1-(1/'ModelParams Lw'!H$29*SQRT(0.5*1.2/'Sound Power'!$C62)*('Sound Power'!$B62/3600)/('Sound Power'!$D62)/('Sound Power'!$F62)))))</f>
        <v>#DIV/0!</v>
      </c>
      <c r="BY62" s="23" t="e">
        <f>IF(Calcul!$E64="SW",DEGREES(ACOS(1-(1/'ModelParams Lw'!I$25*SQRT(0.5*1.2/'Sound Power'!$C62)*('Sound Power'!$B62/3600)/('Sound Power'!$D62)/('Sound Power'!$F62)))),DEGREES(ACOS(1-(1/'ModelParams Lw'!I$29*SQRT(0.5*1.2/'Sound Power'!$C62)*('Sound Power'!$B62/3600)/('Sound Power'!$D62)/('Sound Power'!$F62)))))</f>
        <v>#DIV/0!</v>
      </c>
      <c r="BZ62" s="23" t="e">
        <f>IF(Calcul!$E64="SW",DEGREES(ACOS(1-(1/'ModelParams Lw'!J$25*SQRT(0.5*1.2/'Sound Power'!$C62)*('Sound Power'!$B62/3600)/('Sound Power'!$D62)/('Sound Power'!$F62)))),DEGREES(ACOS(1-(1/'ModelParams Lw'!J$29*SQRT(0.5*1.2/'Sound Power'!$C62)*('Sound Power'!$B62/3600)/('Sound Power'!$D62)/('Sound Power'!$F62)))))</f>
        <v>#DIV/0!</v>
      </c>
      <c r="CA62" s="26" t="e">
        <f>IF(Calcul!$E64="SW",'ModelParams Lw'!C$22+'ModelParams Lw'!C$23*LOG('Sound Power'!$D62/'Sound Power'!$E62)+'ModelParams Lw'!C$24*LN('Sound Power'!BS62),IF('ModelParams Lw'!C$26+'ModelParams Lw'!C$27*LOG('Sound Power'!$D62/'Sound Power'!$E62)+'ModelParams Lw'!C$28*LN('Sound Power'!BS62)&lt;'ModelParams Lw'!C$22+'ModelParams Lw'!C$23*LOG('Sound Power'!$D62/'Sound Power'!$E62)+'ModelParams Lw'!C$24*LN('Sound Power'!BS62),'ModelParams Lw'!C$22+'ModelParams Lw'!C$23*LOG('Sound Power'!$D62/'Sound Power'!$E62)+'ModelParams Lw'!C$24*LN('Sound Power'!BS62),'ModelParams Lw'!C$26+'ModelParams Lw'!C$27*LOG('Sound Power'!$D62/'Sound Power'!$E62)+'ModelParams Lw'!C$28*LN('Sound Power'!BS62)))</f>
        <v>#DIV/0!</v>
      </c>
      <c r="CB62" s="26" t="e">
        <f>IF(Calcul!$E64="SW",'ModelParams Lw'!D$22+'ModelParams Lw'!D$23*LOG('Sound Power'!$D62/'Sound Power'!$E62)+'ModelParams Lw'!D$24*LN('Sound Power'!BT62),IF('ModelParams Lw'!D$26+'ModelParams Lw'!D$27*LOG('Sound Power'!$D62/'Sound Power'!$E62)+'ModelParams Lw'!D$28*LN('Sound Power'!BT62)&lt;'ModelParams Lw'!D$22+'ModelParams Lw'!D$23*LOG('Sound Power'!$D62/'Sound Power'!$E62)+'ModelParams Lw'!D$24*LN('Sound Power'!BT62),'ModelParams Lw'!D$22+'ModelParams Lw'!D$23*LOG('Sound Power'!$D62/'Sound Power'!$E62)+'ModelParams Lw'!D$24*LN('Sound Power'!BT62),'ModelParams Lw'!D$26+'ModelParams Lw'!D$27*LOG('Sound Power'!$D62/'Sound Power'!$E62)+'ModelParams Lw'!D$28*LN('Sound Power'!BT62)))</f>
        <v>#DIV/0!</v>
      </c>
      <c r="CC62" s="26" t="e">
        <f>IF(Calcul!$E64="SW",'ModelParams Lw'!E$22+'ModelParams Lw'!E$23*LOG('Sound Power'!$D62/'Sound Power'!$E62)+'ModelParams Lw'!E$24*LN('Sound Power'!BU62),IF('ModelParams Lw'!E$26+'ModelParams Lw'!E$27*LOG('Sound Power'!$D62/'Sound Power'!$E62)+'ModelParams Lw'!E$28*LN('Sound Power'!BU62)&lt;'ModelParams Lw'!E$22+'ModelParams Lw'!E$23*LOG('Sound Power'!$D62/'Sound Power'!$E62)+'ModelParams Lw'!E$24*LN('Sound Power'!BU62),'ModelParams Lw'!E$22+'ModelParams Lw'!E$23*LOG('Sound Power'!$D62/'Sound Power'!$E62)+'ModelParams Lw'!E$24*LN('Sound Power'!BU62),'ModelParams Lw'!E$26+'ModelParams Lw'!E$27*LOG('Sound Power'!$D62/'Sound Power'!$E62)+'ModelParams Lw'!E$28*LN('Sound Power'!BU62)))</f>
        <v>#DIV/0!</v>
      </c>
      <c r="CD62" s="26" t="e">
        <f>IF(Calcul!$E64="SW",'ModelParams Lw'!F$22+'ModelParams Lw'!F$23*LOG('Sound Power'!$D62/'Sound Power'!$E62)+'ModelParams Lw'!F$24*LN('Sound Power'!BV62),IF('ModelParams Lw'!F$26+'ModelParams Lw'!F$27*LOG('Sound Power'!$D62/'Sound Power'!$E62)+'ModelParams Lw'!F$28*LN('Sound Power'!BV62)&lt;'ModelParams Lw'!F$22+'ModelParams Lw'!F$23*LOG('Sound Power'!$D62/'Sound Power'!$E62)+'ModelParams Lw'!F$24*LN('Sound Power'!BV62),'ModelParams Lw'!F$22+'ModelParams Lw'!F$23*LOG('Sound Power'!$D62/'Sound Power'!$E62)+'ModelParams Lw'!F$24*LN('Sound Power'!BV62),'ModelParams Lw'!F$26+'ModelParams Lw'!F$27*LOG('Sound Power'!$D62/'Sound Power'!$E62)+'ModelParams Lw'!F$28*LN('Sound Power'!BV62)))</f>
        <v>#DIV/0!</v>
      </c>
      <c r="CE62" s="26" t="e">
        <f>IF(Calcul!$E64="SW",'ModelParams Lw'!G$22+'ModelParams Lw'!G$23*LOG('Sound Power'!$D62/'Sound Power'!$E62)+'ModelParams Lw'!G$24*LN('Sound Power'!BW62),IF('ModelParams Lw'!G$26+'ModelParams Lw'!G$27*LOG('Sound Power'!$D62/'Sound Power'!$E62)+'ModelParams Lw'!G$28*LN('Sound Power'!BW62)&lt;'ModelParams Lw'!G$22+'ModelParams Lw'!G$23*LOG('Sound Power'!$D62/'Sound Power'!$E62)+'ModelParams Lw'!G$24*LN('Sound Power'!BW62),'ModelParams Lw'!G$22+'ModelParams Lw'!G$23*LOG('Sound Power'!$D62/'Sound Power'!$E62)+'ModelParams Lw'!G$24*LN('Sound Power'!BW62),'ModelParams Lw'!G$26+'ModelParams Lw'!G$27*LOG('Sound Power'!$D62/'Sound Power'!$E62)+'ModelParams Lw'!G$28*LN('Sound Power'!BW62)))</f>
        <v>#DIV/0!</v>
      </c>
      <c r="CF62" s="26" t="e">
        <f>IF(Calcul!$E64="SW",'ModelParams Lw'!H$22+'ModelParams Lw'!H$23*LOG('Sound Power'!$D62/'Sound Power'!$E62)+'ModelParams Lw'!H$24*LN('Sound Power'!BX62),IF('ModelParams Lw'!H$26+'ModelParams Lw'!H$27*LOG('Sound Power'!$D62/'Sound Power'!$E62)+'ModelParams Lw'!H$28*LN('Sound Power'!BX62)&lt;'ModelParams Lw'!H$22+'ModelParams Lw'!H$23*LOG('Sound Power'!$D62/'Sound Power'!$E62)+'ModelParams Lw'!H$24*LN('Sound Power'!BX62),'ModelParams Lw'!H$22+'ModelParams Lw'!H$23*LOG('Sound Power'!$D62/'Sound Power'!$E62)+'ModelParams Lw'!H$24*LN('Sound Power'!BX62),'ModelParams Lw'!H$26+'ModelParams Lw'!H$27*LOG('Sound Power'!$D62/'Sound Power'!$E62)+'ModelParams Lw'!H$28*LN('Sound Power'!BX62)))</f>
        <v>#DIV/0!</v>
      </c>
      <c r="CG62" s="26" t="e">
        <f>IF(Calcul!$E64="SW",'ModelParams Lw'!I$22+'ModelParams Lw'!I$23*LOG('Sound Power'!$D62/'Sound Power'!$E62)+'ModelParams Lw'!I$24*LN('Sound Power'!BY62),IF('ModelParams Lw'!I$26+'ModelParams Lw'!I$27*LOG('Sound Power'!$D62/'Sound Power'!$E62)+'ModelParams Lw'!I$28*LN('Sound Power'!BY62)&lt;'ModelParams Lw'!I$22+'ModelParams Lw'!I$23*LOG('Sound Power'!$D62/'Sound Power'!$E62)+'ModelParams Lw'!I$24*LN('Sound Power'!BY62),'ModelParams Lw'!I$22+'ModelParams Lw'!I$23*LOG('Sound Power'!$D62/'Sound Power'!$E62)+'ModelParams Lw'!I$24*LN('Sound Power'!BY62),'ModelParams Lw'!I$26+'ModelParams Lw'!I$27*LOG('Sound Power'!$D62/'Sound Power'!$E62)+'ModelParams Lw'!I$28*LN('Sound Power'!BY62)))</f>
        <v>#DIV/0!</v>
      </c>
      <c r="CH62" s="26" t="e">
        <f>IF(Calcul!$E64="SW",'ModelParams Lw'!J$22+'ModelParams Lw'!J$23*LOG('Sound Power'!$D62/'Sound Power'!$E62)+'ModelParams Lw'!J$24*LN('Sound Power'!BZ62),IF('ModelParams Lw'!J$26+'ModelParams Lw'!J$27*LOG('Sound Power'!$D62/'Sound Power'!$E62)+'ModelParams Lw'!J$28*LN('Sound Power'!BZ62)&lt;'ModelParams Lw'!J$22+'ModelParams Lw'!J$23*LOG('Sound Power'!$D62/'Sound Power'!$E62)+'ModelParams Lw'!J$24*LN('Sound Power'!BZ62),'ModelParams Lw'!J$22+'ModelParams Lw'!J$23*LOG('Sound Power'!$D62/'Sound Power'!$E62)+'ModelParams Lw'!J$24*LN('Sound Power'!BZ62),'ModelParams Lw'!J$26+'ModelParams Lw'!J$27*LOG('Sound Power'!$D62/'Sound Power'!$E62)+'ModelParams Lw'!J$28*LN('Sound Power'!BZ62)))</f>
        <v>#DIV/0!</v>
      </c>
      <c r="CI62" s="26" t="e">
        <f t="shared" si="33"/>
        <v>#DIV/0!</v>
      </c>
      <c r="CJ62" s="26" t="e">
        <f t="shared" si="34"/>
        <v>#DIV/0!</v>
      </c>
      <c r="CK62" s="26" t="e">
        <f t="shared" si="35"/>
        <v>#DIV/0!</v>
      </c>
      <c r="CL62" s="26" t="e">
        <f t="shared" si="36"/>
        <v>#DIV/0!</v>
      </c>
      <c r="CM62" s="26" t="e">
        <f t="shared" si="37"/>
        <v>#DIV/0!</v>
      </c>
      <c r="CN62" s="26" t="e">
        <f t="shared" si="38"/>
        <v>#DIV/0!</v>
      </c>
      <c r="CO62" s="26" t="e">
        <f t="shared" si="39"/>
        <v>#DIV/0!</v>
      </c>
      <c r="CP62" s="26" t="e">
        <f t="shared" si="40"/>
        <v>#DIV/0!</v>
      </c>
      <c r="CQ62" s="26" t="e">
        <f>10*LOG10(IF(CI62="",0,POWER(10,((CI62+'ModelParams Lw'!$O$4)/10))) +IF(CJ62="",0,POWER(10,((CJ62+'ModelParams Lw'!$P$4)/10))) +IF(CK62="",0,POWER(10,((CK62+'ModelParams Lw'!$Q$4)/10))) +IF(CL62="",0,POWER(10,((CL62+'ModelParams Lw'!$R$4)/10))) +IF(CM62="",0,POWER(10,((CM62+'ModelParams Lw'!$S$4)/10))) +IF(CN62="",0,POWER(10,((CN62+'ModelParams Lw'!$T$4)/10))) +IF(CO62="",0,POWER(10,((CO62+'ModelParams Lw'!$U$4)/10)))+IF(CP62="",0,POWER(10,((CP62+'ModelParams Lw'!$V$4)/10))))</f>
        <v>#DIV/0!</v>
      </c>
      <c r="CR62" s="26" t="e">
        <f t="shared" si="41"/>
        <v>#DIV/0!</v>
      </c>
      <c r="CS62" s="26" t="e">
        <f>(CI62-'ModelParams Lw'!$O$10)/'ModelParams Lw'!$O$11</f>
        <v>#DIV/0!</v>
      </c>
      <c r="CT62" s="26" t="e">
        <f>(CJ62-'ModelParams Lw'!$P$10)/'ModelParams Lw'!$P$11</f>
        <v>#DIV/0!</v>
      </c>
      <c r="CU62" s="26" t="e">
        <f>(CK62-'ModelParams Lw'!$Q$10)/'ModelParams Lw'!$Q$11</f>
        <v>#DIV/0!</v>
      </c>
      <c r="CV62" s="26" t="e">
        <f>(CL62-'ModelParams Lw'!$R$10)/'ModelParams Lw'!$R$11</f>
        <v>#DIV/0!</v>
      </c>
      <c r="CW62" s="26" t="e">
        <f>(CM62-'ModelParams Lw'!$S$10)/'ModelParams Lw'!$S$11</f>
        <v>#DIV/0!</v>
      </c>
      <c r="CX62" s="26" t="e">
        <f>(CN62-'ModelParams Lw'!$T$10)/'ModelParams Lw'!$T$11</f>
        <v>#DIV/0!</v>
      </c>
      <c r="CY62" s="26" t="e">
        <f>(CO62-'ModelParams Lw'!$U$10)/'ModelParams Lw'!$U$11</f>
        <v>#DIV/0!</v>
      </c>
      <c r="CZ62" s="26" t="e">
        <f>(CP62-'ModelParams Lw'!$V$10)/'ModelParams Lw'!$V$11</f>
        <v>#DIV/0!</v>
      </c>
    </row>
    <row r="63" spans="1:104" x14ac:dyDescent="0.2">
      <c r="A63" s="13">
        <f>Calcul!A65</f>
        <v>0</v>
      </c>
      <c r="B63" s="13">
        <f t="shared" si="2"/>
        <v>0</v>
      </c>
      <c r="C63" s="13">
        <f>Calcul!B65</f>
        <v>0</v>
      </c>
      <c r="D63" s="13">
        <f>Calcul!C65/1000</f>
        <v>0</v>
      </c>
      <c r="E63" s="13">
        <f>Calcul!D65/1000</f>
        <v>0</v>
      </c>
      <c r="F63" s="13">
        <f t="shared" si="3"/>
        <v>0</v>
      </c>
      <c r="G63" s="23" t="e">
        <f>DEGREES(ACOS(1-(1/'ModelParams Lw'!B$15*SQRT(0.5*1.2/'Sound Power'!$C63)*('Sound Power'!$B63/3600)/('Sound Power'!$D63)/('Sound Power'!$F63))))</f>
        <v>#DIV/0!</v>
      </c>
      <c r="H63" s="23" t="e">
        <f>DEGREES(ACOS(1-(1/'ModelParams Lw'!C$15*SQRT(0.5*1.2/'Sound Power'!$C63)*('Sound Power'!$B63/3600)/('Sound Power'!$D63)/('Sound Power'!$F63))))</f>
        <v>#DIV/0!</v>
      </c>
      <c r="I63" s="23" t="e">
        <f>DEGREES(ACOS(1-(1/'ModelParams Lw'!D$15*SQRT(0.5*1.2/'Sound Power'!$C63)*('Sound Power'!$B63/3600)/('Sound Power'!$D63)/('Sound Power'!$F63))))</f>
        <v>#DIV/0!</v>
      </c>
      <c r="J63" s="23" t="e">
        <f>DEGREES(ACOS(1-(1/'ModelParams Lw'!E$15*SQRT(0.5*1.2/'Sound Power'!$C63)*('Sound Power'!$B63/3600)/('Sound Power'!$D63)/('Sound Power'!$F63))))</f>
        <v>#DIV/0!</v>
      </c>
      <c r="K63" s="23" t="e">
        <f>DEGREES(ACOS(1-(1/'ModelParams Lw'!F$15*SQRT(0.5*1.2/'Sound Power'!$C63)*('Sound Power'!$B63/3600)/('Sound Power'!$D63)/('Sound Power'!$F63))))</f>
        <v>#DIV/0!</v>
      </c>
      <c r="L63" s="23" t="e">
        <f>DEGREES(ACOS(1-(1/'ModelParams Lw'!G$15*SQRT(0.5*1.2/'Sound Power'!$C63)*('Sound Power'!$B63/3600)/('Sound Power'!$D63)/('Sound Power'!$F63))))</f>
        <v>#DIV/0!</v>
      </c>
      <c r="M63" s="23" t="e">
        <f>DEGREES(ACOS(1-(1/'ModelParams Lw'!H$15*SQRT(0.5*1.2/'Sound Power'!$C63)*('Sound Power'!$B63/3600)/('Sound Power'!$D63)/('Sound Power'!$F63))))</f>
        <v>#DIV/0!</v>
      </c>
      <c r="N63" s="23" t="e">
        <f>DEGREES(ACOS(1-(1/'ModelParams Lw'!I$15*SQRT(0.5*1.2/'Sound Power'!$C63)*('Sound Power'!$B63/3600)/('Sound Power'!$D63)/('Sound Power'!$F63))))</f>
        <v>#DIV/0!</v>
      </c>
      <c r="O63" s="26" t="e">
        <f>('ModelParams Lw'!B$4*LN('Sound Power'!G63)/(1+EXP(-('Sound Power'!$D63*1000+'ModelParams Lw'!B$6)/'ModelParams Lw'!B$7))+'ModelParams Lw'!B$5)*LN('Sound Power'!$B63)-('ModelParams Lw'!B$8+'ModelParams Lw'!B$9*$D63+'ModelParams Lw'!B$10*'Sound Power'!$F63^'ModelParams Lw'!B$14+'ModelParams Lw'!B$11*LN('Sound Power'!G63)+'ModelParams Lw'!B$12*'Sound Power'!$D63*'Sound Power'!$F63+'ModelParams Lw'!B$13*'Sound Power'!$D63*LN('Sound Power'!G63))</f>
        <v>#DIV/0!</v>
      </c>
      <c r="P63" s="26" t="e">
        <f>('ModelParams Lw'!C$4*LN('Sound Power'!H63)/(1+EXP(-('Sound Power'!$D63*1000+'ModelParams Lw'!C$6)/'ModelParams Lw'!C$7))+'ModelParams Lw'!C$5)*LN('Sound Power'!$B63)-('ModelParams Lw'!C$8+'ModelParams Lw'!C$9*$D63+'ModelParams Lw'!C$10*'Sound Power'!$F63^'ModelParams Lw'!C$14+'ModelParams Lw'!C$11*LN('Sound Power'!H63)+'ModelParams Lw'!C$12*'Sound Power'!$D63*'Sound Power'!$F63+'ModelParams Lw'!C$13*'Sound Power'!$D63*LN('Sound Power'!H63))</f>
        <v>#DIV/0!</v>
      </c>
      <c r="Q63" s="26" t="e">
        <f>('ModelParams Lw'!D$4*LN('Sound Power'!I63)/(1+EXP(-('Sound Power'!$D63*1000+'ModelParams Lw'!D$6)/'ModelParams Lw'!D$7))+'ModelParams Lw'!D$5)*LN('Sound Power'!$B63)-('ModelParams Lw'!D$8+'ModelParams Lw'!D$9*$D63+'ModelParams Lw'!D$10*'Sound Power'!$F63^'ModelParams Lw'!D$14+'ModelParams Lw'!D$11*LN('Sound Power'!I63)+'ModelParams Lw'!D$12*'Sound Power'!$D63*'Sound Power'!$F63+'ModelParams Lw'!D$13*'Sound Power'!$D63*LN('Sound Power'!I63))</f>
        <v>#DIV/0!</v>
      </c>
      <c r="R63" s="26" t="e">
        <f>('ModelParams Lw'!E$4*LN('Sound Power'!J63)/(1+EXP(-('Sound Power'!$D63*1000+'ModelParams Lw'!E$6)/'ModelParams Lw'!E$7))+'ModelParams Lw'!E$5)*LN('Sound Power'!$B63)-('ModelParams Lw'!E$8+'ModelParams Lw'!E$9*$D63+'ModelParams Lw'!E$10*'Sound Power'!$F63^'ModelParams Lw'!E$14+'ModelParams Lw'!E$11*LN('Sound Power'!J63)+'ModelParams Lw'!E$12*'Sound Power'!$D63*'Sound Power'!$F63+'ModelParams Lw'!E$13*'Sound Power'!$D63*LN('Sound Power'!J63))</f>
        <v>#DIV/0!</v>
      </c>
      <c r="S63" s="26" t="e">
        <f>('ModelParams Lw'!F$4*LN('Sound Power'!K63)/(1+EXP(-('Sound Power'!$D63*1000+'ModelParams Lw'!F$6)/'ModelParams Lw'!F$7))+'ModelParams Lw'!F$5)*LN('Sound Power'!$B63)-('ModelParams Lw'!F$8+'ModelParams Lw'!F$9*$D63+'ModelParams Lw'!F$10*'Sound Power'!$F63^'ModelParams Lw'!F$14+'ModelParams Lw'!F$11*LN('Sound Power'!K63)+'ModelParams Lw'!F$12*'Sound Power'!$D63*'Sound Power'!$F63+'ModelParams Lw'!F$13*'Sound Power'!$D63*LN('Sound Power'!K63))</f>
        <v>#DIV/0!</v>
      </c>
      <c r="T63" s="26" t="e">
        <f>('ModelParams Lw'!G$4*LN('Sound Power'!L63)/(1+EXP(-('Sound Power'!$D63*1000+'ModelParams Lw'!G$6)/'ModelParams Lw'!G$7))+'ModelParams Lw'!G$5)*LN('Sound Power'!$B63)-('ModelParams Lw'!G$8+'ModelParams Lw'!G$9*$D63+'ModelParams Lw'!G$10*'Sound Power'!$F63^'ModelParams Lw'!G$14+'ModelParams Lw'!G$11*LN('Sound Power'!L63)+'ModelParams Lw'!G$12*'Sound Power'!$D63*'Sound Power'!$F63+'ModelParams Lw'!G$13*'Sound Power'!$D63*LN('Sound Power'!L63))</f>
        <v>#DIV/0!</v>
      </c>
      <c r="U63" s="26" t="e">
        <f>('ModelParams Lw'!H$4*LN('Sound Power'!M63)/(1+EXP(-('Sound Power'!$D63*1000+'ModelParams Lw'!H$6)/'ModelParams Lw'!H$7))+'ModelParams Lw'!H$5)*LN('Sound Power'!$B63)-('ModelParams Lw'!H$8+'ModelParams Lw'!H$9*$D63+'ModelParams Lw'!H$10*'Sound Power'!$F63^'ModelParams Lw'!H$14+'ModelParams Lw'!H$11*LN('Sound Power'!M63)+'ModelParams Lw'!H$12*'Sound Power'!$D63*'Sound Power'!$F63+'ModelParams Lw'!H$13*'Sound Power'!$D63*LN('Sound Power'!M63))</f>
        <v>#DIV/0!</v>
      </c>
      <c r="V63" s="26" t="e">
        <f>('ModelParams Lw'!I$4*LN('Sound Power'!N63)/(1+EXP(-('Sound Power'!$D63*1000+'ModelParams Lw'!I$6)/'ModelParams Lw'!I$7))+'ModelParams Lw'!I$5)*LN('Sound Power'!$B63)-('ModelParams Lw'!I$8+'ModelParams Lw'!I$9*$D63+'ModelParams Lw'!I$10*'Sound Power'!$F63^'ModelParams Lw'!I$14+'ModelParams Lw'!I$11*LN('Sound Power'!N63)+'ModelParams Lw'!I$12*'Sound Power'!$D63*'Sound Power'!$F63+'ModelParams Lw'!I$13*'Sound Power'!$D63*LN('Sound Power'!N63))</f>
        <v>#DIV/0!</v>
      </c>
      <c r="W63" s="26" t="e">
        <f>10*LOG10(IF(O63="",0,POWER(10,((O63+'ModelParams Lw'!$O$4)/10))) +IF(P63="",0,POWER(10,((P63+'ModelParams Lw'!$P$4)/10))) +IF(Q63="",0,POWER(10,((Q63+'ModelParams Lw'!$Q$4)/10))) +IF(R63="",0,POWER(10,((R63+'ModelParams Lw'!$R$4)/10))) +IF(S63="",0,POWER(10,((S63+'ModelParams Lw'!$S$4)/10))) +IF(T63="",0,POWER(10,((T63+'ModelParams Lw'!$T$4)/10))) +IF(U63="",0,POWER(10,((U63+'ModelParams Lw'!$U$4)/10)))+IF(V63="",0,POWER(10,((V63+'ModelParams Lw'!$V$4)/10))))</f>
        <v>#DIV/0!</v>
      </c>
      <c r="X63" s="26" t="e">
        <f t="shared" si="27"/>
        <v>#DIV/0!</v>
      </c>
      <c r="Y63" s="26" t="e">
        <f>(O63-'ModelParams Lw'!O$10)/'ModelParams Lw'!O$11</f>
        <v>#DIV/0!</v>
      </c>
      <c r="Z63" s="26" t="e">
        <f>(P63-'ModelParams Lw'!P$10)/'ModelParams Lw'!P$11</f>
        <v>#DIV/0!</v>
      </c>
      <c r="AA63" s="26" t="e">
        <f>(Q63-'ModelParams Lw'!Q$10)/'ModelParams Lw'!Q$11</f>
        <v>#DIV/0!</v>
      </c>
      <c r="AB63" s="26" t="e">
        <f>(R63-'ModelParams Lw'!R$10)/'ModelParams Lw'!R$11</f>
        <v>#DIV/0!</v>
      </c>
      <c r="AC63" s="26" t="e">
        <f>(S63-'ModelParams Lw'!S$10)/'ModelParams Lw'!S$11</f>
        <v>#DIV/0!</v>
      </c>
      <c r="AD63" s="26" t="e">
        <f>(T63-'ModelParams Lw'!T$10)/'ModelParams Lw'!T$11</f>
        <v>#DIV/0!</v>
      </c>
      <c r="AE63" s="26" t="e">
        <f>(U63-'ModelParams Lw'!U$10)/'ModelParams Lw'!U$11</f>
        <v>#DIV/0!</v>
      </c>
      <c r="AF63" s="26" t="e">
        <f>(V63-'ModelParams Lw'!V$10)/'ModelParams Lw'!V$11</f>
        <v>#DIV/0!</v>
      </c>
      <c r="AG63" s="26" t="e">
        <f t="shared" si="28"/>
        <v>#DIV/0!</v>
      </c>
      <c r="AH63" s="26" t="e">
        <f>VLOOKUP(D63*1000,'ModelParams Lw'!$A$38:$D$58,4)</f>
        <v>#N/A</v>
      </c>
      <c r="AI63" s="56" t="e">
        <f>VLOOKUP(D63*1000,'ModelParams Lw'!$A$38:$D$58,2)</f>
        <v>#N/A</v>
      </c>
      <c r="AJ63" s="46" t="e">
        <f t="shared" si="29"/>
        <v>#DIV/0!</v>
      </c>
      <c r="AK63" s="26" t="e">
        <f t="shared" si="30"/>
        <v>#VALUE!</v>
      </c>
      <c r="AL63" s="26" t="e">
        <f>IF($AI63=100,'ModelParams Lw'!R$35*'Sound Power'!$AH63^2+'ModelParams Lw'!R$36*'Sound Power'!$AH63+'ModelParams Lw'!R$37,IF($AI63=150,'ModelParams Lw'!R$38*'Sound Power'!$AH63^2+'ModelParams Lw'!R$39*'Sound Power'!$AH63+'ModelParams Lw'!R$40,'ModelParams Lw'!R$41*'Sound Power'!$AH63^2+'ModelParams Lw'!R$42*'Sound Power'!$AH63+'ModelParams Lw'!R$43))</f>
        <v>#N/A</v>
      </c>
      <c r="AM63" s="26" t="e">
        <f>IF($AI63=100,'ModelParams Lw'!S$35*'Sound Power'!$AH63^2+'ModelParams Lw'!S$36*'Sound Power'!$AH63+'ModelParams Lw'!S$37,IF($AI63=150,'ModelParams Lw'!S$38*'Sound Power'!$AH63^2+'ModelParams Lw'!S$39*'Sound Power'!$AH63+'ModelParams Lw'!S$40,'ModelParams Lw'!S$41*'Sound Power'!$AH63^2+'ModelParams Lw'!S$42*'Sound Power'!$AH63+'ModelParams Lw'!S$43))</f>
        <v>#N/A</v>
      </c>
      <c r="AN63" s="26" t="e">
        <f>IF($AI63=100,'ModelParams Lw'!T$35*'Sound Power'!$AH63^2+'ModelParams Lw'!T$36*'Sound Power'!$AH63+'ModelParams Lw'!T$37,IF($AI63=150,'ModelParams Lw'!T$38*'Sound Power'!$AH63^2+'ModelParams Lw'!T$39*'Sound Power'!$AH63+'ModelParams Lw'!T$40,'ModelParams Lw'!T$41*'Sound Power'!$AH63^2+'ModelParams Lw'!T$42*'Sound Power'!$AH63+'ModelParams Lw'!T$43))</f>
        <v>#N/A</v>
      </c>
      <c r="AO63" s="26" t="e">
        <f>IF($AI63=100,'ModelParams Lw'!U$35*'Sound Power'!$AH63^2+'ModelParams Lw'!U$36*'Sound Power'!$AH63+'ModelParams Lw'!U$37,IF($AI63=150,'ModelParams Lw'!U$38*'Sound Power'!$AH63^2+'ModelParams Lw'!U$39*'Sound Power'!$AH63+'ModelParams Lw'!U$40,'ModelParams Lw'!U$41*'Sound Power'!$AH63^2+'ModelParams Lw'!U$42*'Sound Power'!$AH63+'ModelParams Lw'!U$43))</f>
        <v>#N/A</v>
      </c>
      <c r="AP63" s="26" t="e">
        <f>IF($AI63=100,'ModelParams Lw'!V$35*'Sound Power'!$AH63^2+'ModelParams Lw'!V$36*'Sound Power'!$AH63+'ModelParams Lw'!V$37,IF($AI63=150,'ModelParams Lw'!V$38*'Sound Power'!$AH63^2+'ModelParams Lw'!V$39*'Sound Power'!$AH63+'ModelParams Lw'!V$40,'ModelParams Lw'!V$41*'Sound Power'!$AH63^2+'ModelParams Lw'!V$42*'Sound Power'!$AH63+'ModelParams Lw'!V$43))</f>
        <v>#N/A</v>
      </c>
      <c r="AQ63" s="26" t="e">
        <f>IF($AI63=100,'ModelParams Lw'!W$35*'Sound Power'!$AH63^2+'ModelParams Lw'!W$36*'Sound Power'!$AH63+'ModelParams Lw'!W$37,IF($AI63=150,'ModelParams Lw'!W$38*'Sound Power'!$AH63^2+'ModelParams Lw'!W$39*'Sound Power'!$AH63+'ModelParams Lw'!W$40,'ModelParams Lw'!W$41*'Sound Power'!$AH63^2+'ModelParams Lw'!W$42*'Sound Power'!$AH63+'ModelParams Lw'!W$43))</f>
        <v>#N/A</v>
      </c>
      <c r="AR63" s="26" t="e">
        <f t="shared" si="31"/>
        <v>#VALUE!</v>
      </c>
      <c r="AS63" s="26" t="e">
        <f>IF(26.83*LN($AJ63)-11.791-'ModelParams Lw'!B$35&lt;0,0,26.83*LN($AJ63)-11.791-'ModelParams Lw'!B$35)</f>
        <v>#DIV/0!</v>
      </c>
      <c r="AT63" s="26" t="e">
        <f>IF(26.83*LN($AJ63)-11.791-'ModelParams Lw'!C$35&lt;0,0,26.83*LN($AJ63)-11.791-'ModelParams Lw'!C$35)</f>
        <v>#DIV/0!</v>
      </c>
      <c r="AU63" s="26" t="e">
        <f>IF(26.83*LN($AJ63)-11.791-'ModelParams Lw'!D$35&lt;0,0,26.83*LN($AJ63)-11.791-'ModelParams Lw'!D$35)</f>
        <v>#DIV/0!</v>
      </c>
      <c r="AV63" s="26" t="e">
        <f>IF(26.83*LN($AJ63)-11.791-'ModelParams Lw'!E$35&lt;0,0,26.83*LN($AJ63)-11.791-'ModelParams Lw'!E$35)</f>
        <v>#DIV/0!</v>
      </c>
      <c r="AW63" s="26" t="e">
        <f>IF(26.83*LN($AJ63)-11.791-'ModelParams Lw'!F$35&lt;0,0,26.83*LN($AJ63)-11.791-'ModelParams Lw'!F$35)</f>
        <v>#DIV/0!</v>
      </c>
      <c r="AX63" s="26" t="e">
        <f>IF(26.83*LN($AJ63)-11.791-'ModelParams Lw'!G$35&lt;0,0,26.83*LN($AJ63)-11.791-'ModelParams Lw'!G$35)</f>
        <v>#DIV/0!</v>
      </c>
      <c r="AY63" s="26" t="e">
        <f>IF(26.83*LN($AJ63)-11.791-'ModelParams Lw'!H$35&lt;0,0,26.83*LN($AJ63)-11.791-'ModelParams Lw'!H$35)</f>
        <v>#DIV/0!</v>
      </c>
      <c r="AZ63" s="26" t="e">
        <f>IF(26.83*LN($AJ63)-11.791-'ModelParams Lw'!I$35&lt;0,0,26.83*LN($AJ63)-11.791-'ModelParams Lw'!I$35)</f>
        <v>#DIV/0!</v>
      </c>
      <c r="BA63" s="26" t="e">
        <f t="shared" si="9"/>
        <v>#DIV/0!</v>
      </c>
      <c r="BB63" s="26" t="e">
        <f t="shared" si="10"/>
        <v>#DIV/0!</v>
      </c>
      <c r="BC63" s="26" t="e">
        <f t="shared" si="11"/>
        <v>#DIV/0!</v>
      </c>
      <c r="BD63" s="26" t="e">
        <f t="shared" si="12"/>
        <v>#DIV/0!</v>
      </c>
      <c r="BE63" s="26" t="e">
        <f t="shared" si="13"/>
        <v>#DIV/0!</v>
      </c>
      <c r="BF63" s="26" t="e">
        <f t="shared" si="14"/>
        <v>#DIV/0!</v>
      </c>
      <c r="BG63" s="26" t="e">
        <f t="shared" si="15"/>
        <v>#DIV/0!</v>
      </c>
      <c r="BH63" s="26" t="e">
        <f t="shared" si="16"/>
        <v>#DIV/0!</v>
      </c>
      <c r="BI63" s="26" t="e">
        <f>10*LOG10(IF(BA63="",0,POWER(10,((BA63+'ModelParams Lw'!$O$4)/10))) +IF(BB63="",0,POWER(10,((BB63+'ModelParams Lw'!$P$4)/10))) +IF(BC63="",0,POWER(10,((BC63+'ModelParams Lw'!$Q$4)/10))) +IF(BD63="",0,POWER(10,((BD63+'ModelParams Lw'!$R$4)/10))) +IF(BE63="",0,POWER(10,((BE63+'ModelParams Lw'!$S$4)/10))) +IF(BF63="",0,POWER(10,((BF63+'ModelParams Lw'!$T$4)/10))) +IF(BG63="",0,POWER(10,((BG63+'ModelParams Lw'!$U$4)/10)))+IF(BH63="",0,POWER(10,((BH63+'ModelParams Lw'!$V$4)/10))))</f>
        <v>#DIV/0!</v>
      </c>
      <c r="BJ63" s="26" t="e">
        <f t="shared" si="32"/>
        <v>#DIV/0!</v>
      </c>
      <c r="BK63" s="26" t="e">
        <f>(BA63-'ModelParams Lw'!O$10)/'ModelParams Lw'!O$11</f>
        <v>#DIV/0!</v>
      </c>
      <c r="BL63" s="26" t="e">
        <f>(BB63-'ModelParams Lw'!P$10)/'ModelParams Lw'!P$11</f>
        <v>#DIV/0!</v>
      </c>
      <c r="BM63" s="26" t="e">
        <f>(BC63-'ModelParams Lw'!Q$10)/'ModelParams Lw'!Q$11</f>
        <v>#DIV/0!</v>
      </c>
      <c r="BN63" s="26" t="e">
        <f>(BD63-'ModelParams Lw'!R$10)/'ModelParams Lw'!R$11</f>
        <v>#DIV/0!</v>
      </c>
      <c r="BO63" s="26" t="e">
        <f>(BE63-'ModelParams Lw'!S$10)/'ModelParams Lw'!S$11</f>
        <v>#DIV/0!</v>
      </c>
      <c r="BP63" s="26" t="e">
        <f>(BF63-'ModelParams Lw'!T$10)/'ModelParams Lw'!T$11</f>
        <v>#DIV/0!</v>
      </c>
      <c r="BQ63" s="26" t="e">
        <f>(BG63-'ModelParams Lw'!U$10)/'ModelParams Lw'!U$11</f>
        <v>#DIV/0!</v>
      </c>
      <c r="BR63" s="26" t="e">
        <f>(BH63-'ModelParams Lw'!V$10)/'ModelParams Lw'!V$11</f>
        <v>#DIV/0!</v>
      </c>
      <c r="BS63" s="23" t="e">
        <f>IF(Calcul!$E65="SW",DEGREES(ACOS(1-(1/'ModelParams Lw'!C$25*SQRT(0.5*1.2/'Sound Power'!$C63)*('Sound Power'!$B63/3600)/('Sound Power'!$D63)/('Sound Power'!$F63)))),DEGREES(ACOS(1-(1/'ModelParams Lw'!C$29*SQRT(0.5*1.2/'Sound Power'!$C63)*('Sound Power'!$B63/3600)/('Sound Power'!$D63)/('Sound Power'!$F63)))))</f>
        <v>#DIV/0!</v>
      </c>
      <c r="BT63" s="23" t="e">
        <f>IF(Calcul!$E65="SW",DEGREES(ACOS(1-(1/'ModelParams Lw'!D$25*SQRT(0.5*1.2/'Sound Power'!$C63)*('Sound Power'!$B63/3600)/('Sound Power'!$D63)/('Sound Power'!$F63)))),DEGREES(ACOS(1-(1/'ModelParams Lw'!D$29*SQRT(0.5*1.2/'Sound Power'!$C63)*('Sound Power'!$B63/3600)/('Sound Power'!$D63)/('Sound Power'!$F63)))))</f>
        <v>#DIV/0!</v>
      </c>
      <c r="BU63" s="23" t="e">
        <f>IF(Calcul!$E65="SW",DEGREES(ACOS(1-(1/'ModelParams Lw'!E$25*SQRT(0.5*1.2/'Sound Power'!$C63)*('Sound Power'!$B63/3600)/('Sound Power'!$D63)/('Sound Power'!$F63)))),DEGREES(ACOS(1-(1/'ModelParams Lw'!E$29*SQRT(0.5*1.2/'Sound Power'!$C63)*('Sound Power'!$B63/3600)/('Sound Power'!$D63)/('Sound Power'!$F63)))))</f>
        <v>#DIV/0!</v>
      </c>
      <c r="BV63" s="23" t="e">
        <f>IF(Calcul!$E65="SW",DEGREES(ACOS(1-(1/'ModelParams Lw'!F$25*SQRT(0.5*1.2/'Sound Power'!$C63)*('Sound Power'!$B63/3600)/('Sound Power'!$D63)/('Sound Power'!$F63)))),DEGREES(ACOS(1-(1/'ModelParams Lw'!F$29*SQRT(0.5*1.2/'Sound Power'!$C63)*('Sound Power'!$B63/3600)/('Sound Power'!$D63)/('Sound Power'!$F63)))))</f>
        <v>#DIV/0!</v>
      </c>
      <c r="BW63" s="23" t="e">
        <f>IF(Calcul!$E65="SW",DEGREES(ACOS(1-(1/'ModelParams Lw'!G$25*SQRT(0.5*1.2/'Sound Power'!$C63)*('Sound Power'!$B63/3600)/('Sound Power'!$D63)/('Sound Power'!$F63)))),DEGREES(ACOS(1-(1/'ModelParams Lw'!G$29*SQRT(0.5*1.2/'Sound Power'!$C63)*('Sound Power'!$B63/3600)/('Sound Power'!$D63)/('Sound Power'!$F63)))))</f>
        <v>#DIV/0!</v>
      </c>
      <c r="BX63" s="23" t="e">
        <f>IF(Calcul!$E65="SW",DEGREES(ACOS(1-(1/'ModelParams Lw'!H$25*SQRT(0.5*1.2/'Sound Power'!$C63)*('Sound Power'!$B63/3600)/('Sound Power'!$D63)/('Sound Power'!$F63)))),DEGREES(ACOS(1-(1/'ModelParams Lw'!H$29*SQRT(0.5*1.2/'Sound Power'!$C63)*('Sound Power'!$B63/3600)/('Sound Power'!$D63)/('Sound Power'!$F63)))))</f>
        <v>#DIV/0!</v>
      </c>
      <c r="BY63" s="23" t="e">
        <f>IF(Calcul!$E65="SW",DEGREES(ACOS(1-(1/'ModelParams Lw'!I$25*SQRT(0.5*1.2/'Sound Power'!$C63)*('Sound Power'!$B63/3600)/('Sound Power'!$D63)/('Sound Power'!$F63)))),DEGREES(ACOS(1-(1/'ModelParams Lw'!I$29*SQRT(0.5*1.2/'Sound Power'!$C63)*('Sound Power'!$B63/3600)/('Sound Power'!$D63)/('Sound Power'!$F63)))))</f>
        <v>#DIV/0!</v>
      </c>
      <c r="BZ63" s="23" t="e">
        <f>IF(Calcul!$E65="SW",DEGREES(ACOS(1-(1/'ModelParams Lw'!J$25*SQRT(0.5*1.2/'Sound Power'!$C63)*('Sound Power'!$B63/3600)/('Sound Power'!$D63)/('Sound Power'!$F63)))),DEGREES(ACOS(1-(1/'ModelParams Lw'!J$29*SQRT(0.5*1.2/'Sound Power'!$C63)*('Sound Power'!$B63/3600)/('Sound Power'!$D63)/('Sound Power'!$F63)))))</f>
        <v>#DIV/0!</v>
      </c>
      <c r="CA63" s="26" t="e">
        <f>IF(Calcul!$E65="SW",'ModelParams Lw'!C$22+'ModelParams Lw'!C$23*LOG('Sound Power'!$D63/'Sound Power'!$E63)+'ModelParams Lw'!C$24*LN('Sound Power'!BS63),IF('ModelParams Lw'!C$26+'ModelParams Lw'!C$27*LOG('Sound Power'!$D63/'Sound Power'!$E63)+'ModelParams Lw'!C$28*LN('Sound Power'!BS63)&lt;'ModelParams Lw'!C$22+'ModelParams Lw'!C$23*LOG('Sound Power'!$D63/'Sound Power'!$E63)+'ModelParams Lw'!C$24*LN('Sound Power'!BS63),'ModelParams Lw'!C$22+'ModelParams Lw'!C$23*LOG('Sound Power'!$D63/'Sound Power'!$E63)+'ModelParams Lw'!C$24*LN('Sound Power'!BS63),'ModelParams Lw'!C$26+'ModelParams Lw'!C$27*LOG('Sound Power'!$D63/'Sound Power'!$E63)+'ModelParams Lw'!C$28*LN('Sound Power'!BS63)))</f>
        <v>#DIV/0!</v>
      </c>
      <c r="CB63" s="26" t="e">
        <f>IF(Calcul!$E65="SW",'ModelParams Lw'!D$22+'ModelParams Lw'!D$23*LOG('Sound Power'!$D63/'Sound Power'!$E63)+'ModelParams Lw'!D$24*LN('Sound Power'!BT63),IF('ModelParams Lw'!D$26+'ModelParams Lw'!D$27*LOG('Sound Power'!$D63/'Sound Power'!$E63)+'ModelParams Lw'!D$28*LN('Sound Power'!BT63)&lt;'ModelParams Lw'!D$22+'ModelParams Lw'!D$23*LOG('Sound Power'!$D63/'Sound Power'!$E63)+'ModelParams Lw'!D$24*LN('Sound Power'!BT63),'ModelParams Lw'!D$22+'ModelParams Lw'!D$23*LOG('Sound Power'!$D63/'Sound Power'!$E63)+'ModelParams Lw'!D$24*LN('Sound Power'!BT63),'ModelParams Lw'!D$26+'ModelParams Lw'!D$27*LOG('Sound Power'!$D63/'Sound Power'!$E63)+'ModelParams Lw'!D$28*LN('Sound Power'!BT63)))</f>
        <v>#DIV/0!</v>
      </c>
      <c r="CC63" s="26" t="e">
        <f>IF(Calcul!$E65="SW",'ModelParams Lw'!E$22+'ModelParams Lw'!E$23*LOG('Sound Power'!$D63/'Sound Power'!$E63)+'ModelParams Lw'!E$24*LN('Sound Power'!BU63),IF('ModelParams Lw'!E$26+'ModelParams Lw'!E$27*LOG('Sound Power'!$D63/'Sound Power'!$E63)+'ModelParams Lw'!E$28*LN('Sound Power'!BU63)&lt;'ModelParams Lw'!E$22+'ModelParams Lw'!E$23*LOG('Sound Power'!$D63/'Sound Power'!$E63)+'ModelParams Lw'!E$24*LN('Sound Power'!BU63),'ModelParams Lw'!E$22+'ModelParams Lw'!E$23*LOG('Sound Power'!$D63/'Sound Power'!$E63)+'ModelParams Lw'!E$24*LN('Sound Power'!BU63),'ModelParams Lw'!E$26+'ModelParams Lw'!E$27*LOG('Sound Power'!$D63/'Sound Power'!$E63)+'ModelParams Lw'!E$28*LN('Sound Power'!BU63)))</f>
        <v>#DIV/0!</v>
      </c>
      <c r="CD63" s="26" t="e">
        <f>IF(Calcul!$E65="SW",'ModelParams Lw'!F$22+'ModelParams Lw'!F$23*LOG('Sound Power'!$D63/'Sound Power'!$E63)+'ModelParams Lw'!F$24*LN('Sound Power'!BV63),IF('ModelParams Lw'!F$26+'ModelParams Lw'!F$27*LOG('Sound Power'!$D63/'Sound Power'!$E63)+'ModelParams Lw'!F$28*LN('Sound Power'!BV63)&lt;'ModelParams Lw'!F$22+'ModelParams Lw'!F$23*LOG('Sound Power'!$D63/'Sound Power'!$E63)+'ModelParams Lw'!F$24*LN('Sound Power'!BV63),'ModelParams Lw'!F$22+'ModelParams Lw'!F$23*LOG('Sound Power'!$D63/'Sound Power'!$E63)+'ModelParams Lw'!F$24*LN('Sound Power'!BV63),'ModelParams Lw'!F$26+'ModelParams Lw'!F$27*LOG('Sound Power'!$D63/'Sound Power'!$E63)+'ModelParams Lw'!F$28*LN('Sound Power'!BV63)))</f>
        <v>#DIV/0!</v>
      </c>
      <c r="CE63" s="26" t="e">
        <f>IF(Calcul!$E65="SW",'ModelParams Lw'!G$22+'ModelParams Lw'!G$23*LOG('Sound Power'!$D63/'Sound Power'!$E63)+'ModelParams Lw'!G$24*LN('Sound Power'!BW63),IF('ModelParams Lw'!G$26+'ModelParams Lw'!G$27*LOG('Sound Power'!$D63/'Sound Power'!$E63)+'ModelParams Lw'!G$28*LN('Sound Power'!BW63)&lt;'ModelParams Lw'!G$22+'ModelParams Lw'!G$23*LOG('Sound Power'!$D63/'Sound Power'!$E63)+'ModelParams Lw'!G$24*LN('Sound Power'!BW63),'ModelParams Lw'!G$22+'ModelParams Lw'!G$23*LOG('Sound Power'!$D63/'Sound Power'!$E63)+'ModelParams Lw'!G$24*LN('Sound Power'!BW63),'ModelParams Lw'!G$26+'ModelParams Lw'!G$27*LOG('Sound Power'!$D63/'Sound Power'!$E63)+'ModelParams Lw'!G$28*LN('Sound Power'!BW63)))</f>
        <v>#DIV/0!</v>
      </c>
      <c r="CF63" s="26" t="e">
        <f>IF(Calcul!$E65="SW",'ModelParams Lw'!H$22+'ModelParams Lw'!H$23*LOG('Sound Power'!$D63/'Sound Power'!$E63)+'ModelParams Lw'!H$24*LN('Sound Power'!BX63),IF('ModelParams Lw'!H$26+'ModelParams Lw'!H$27*LOG('Sound Power'!$D63/'Sound Power'!$E63)+'ModelParams Lw'!H$28*LN('Sound Power'!BX63)&lt;'ModelParams Lw'!H$22+'ModelParams Lw'!H$23*LOG('Sound Power'!$D63/'Sound Power'!$E63)+'ModelParams Lw'!H$24*LN('Sound Power'!BX63),'ModelParams Lw'!H$22+'ModelParams Lw'!H$23*LOG('Sound Power'!$D63/'Sound Power'!$E63)+'ModelParams Lw'!H$24*LN('Sound Power'!BX63),'ModelParams Lw'!H$26+'ModelParams Lw'!H$27*LOG('Sound Power'!$D63/'Sound Power'!$E63)+'ModelParams Lw'!H$28*LN('Sound Power'!BX63)))</f>
        <v>#DIV/0!</v>
      </c>
      <c r="CG63" s="26" t="e">
        <f>IF(Calcul!$E65="SW",'ModelParams Lw'!I$22+'ModelParams Lw'!I$23*LOG('Sound Power'!$D63/'Sound Power'!$E63)+'ModelParams Lw'!I$24*LN('Sound Power'!BY63),IF('ModelParams Lw'!I$26+'ModelParams Lw'!I$27*LOG('Sound Power'!$D63/'Sound Power'!$E63)+'ModelParams Lw'!I$28*LN('Sound Power'!BY63)&lt;'ModelParams Lw'!I$22+'ModelParams Lw'!I$23*LOG('Sound Power'!$D63/'Sound Power'!$E63)+'ModelParams Lw'!I$24*LN('Sound Power'!BY63),'ModelParams Lw'!I$22+'ModelParams Lw'!I$23*LOG('Sound Power'!$D63/'Sound Power'!$E63)+'ModelParams Lw'!I$24*LN('Sound Power'!BY63),'ModelParams Lw'!I$26+'ModelParams Lw'!I$27*LOG('Sound Power'!$D63/'Sound Power'!$E63)+'ModelParams Lw'!I$28*LN('Sound Power'!BY63)))</f>
        <v>#DIV/0!</v>
      </c>
      <c r="CH63" s="26" t="e">
        <f>IF(Calcul!$E65="SW",'ModelParams Lw'!J$22+'ModelParams Lw'!J$23*LOG('Sound Power'!$D63/'Sound Power'!$E63)+'ModelParams Lw'!J$24*LN('Sound Power'!BZ63),IF('ModelParams Lw'!J$26+'ModelParams Lw'!J$27*LOG('Sound Power'!$D63/'Sound Power'!$E63)+'ModelParams Lw'!J$28*LN('Sound Power'!BZ63)&lt;'ModelParams Lw'!J$22+'ModelParams Lw'!J$23*LOG('Sound Power'!$D63/'Sound Power'!$E63)+'ModelParams Lw'!J$24*LN('Sound Power'!BZ63),'ModelParams Lw'!J$22+'ModelParams Lw'!J$23*LOG('Sound Power'!$D63/'Sound Power'!$E63)+'ModelParams Lw'!J$24*LN('Sound Power'!BZ63),'ModelParams Lw'!J$26+'ModelParams Lw'!J$27*LOG('Sound Power'!$D63/'Sound Power'!$E63)+'ModelParams Lw'!J$28*LN('Sound Power'!BZ63)))</f>
        <v>#DIV/0!</v>
      </c>
      <c r="CI63" s="26" t="e">
        <f t="shared" si="33"/>
        <v>#DIV/0!</v>
      </c>
      <c r="CJ63" s="26" t="e">
        <f t="shared" si="34"/>
        <v>#DIV/0!</v>
      </c>
      <c r="CK63" s="26" t="e">
        <f t="shared" si="35"/>
        <v>#DIV/0!</v>
      </c>
      <c r="CL63" s="26" t="e">
        <f t="shared" si="36"/>
        <v>#DIV/0!</v>
      </c>
      <c r="CM63" s="26" t="e">
        <f t="shared" si="37"/>
        <v>#DIV/0!</v>
      </c>
      <c r="CN63" s="26" t="e">
        <f t="shared" si="38"/>
        <v>#DIV/0!</v>
      </c>
      <c r="CO63" s="26" t="e">
        <f t="shared" si="39"/>
        <v>#DIV/0!</v>
      </c>
      <c r="CP63" s="26" t="e">
        <f t="shared" si="40"/>
        <v>#DIV/0!</v>
      </c>
      <c r="CQ63" s="26" t="e">
        <f>10*LOG10(IF(CI63="",0,POWER(10,((CI63+'ModelParams Lw'!$O$4)/10))) +IF(CJ63="",0,POWER(10,((CJ63+'ModelParams Lw'!$P$4)/10))) +IF(CK63="",0,POWER(10,((CK63+'ModelParams Lw'!$Q$4)/10))) +IF(CL63="",0,POWER(10,((CL63+'ModelParams Lw'!$R$4)/10))) +IF(CM63="",0,POWER(10,((CM63+'ModelParams Lw'!$S$4)/10))) +IF(CN63="",0,POWER(10,((CN63+'ModelParams Lw'!$T$4)/10))) +IF(CO63="",0,POWER(10,((CO63+'ModelParams Lw'!$U$4)/10)))+IF(CP63="",0,POWER(10,((CP63+'ModelParams Lw'!$V$4)/10))))</f>
        <v>#DIV/0!</v>
      </c>
      <c r="CR63" s="26" t="e">
        <f t="shared" si="41"/>
        <v>#DIV/0!</v>
      </c>
      <c r="CS63" s="26" t="e">
        <f>(CI63-'ModelParams Lw'!$O$10)/'ModelParams Lw'!$O$11</f>
        <v>#DIV/0!</v>
      </c>
      <c r="CT63" s="26" t="e">
        <f>(CJ63-'ModelParams Lw'!$P$10)/'ModelParams Lw'!$P$11</f>
        <v>#DIV/0!</v>
      </c>
      <c r="CU63" s="26" t="e">
        <f>(CK63-'ModelParams Lw'!$Q$10)/'ModelParams Lw'!$Q$11</f>
        <v>#DIV/0!</v>
      </c>
      <c r="CV63" s="26" t="e">
        <f>(CL63-'ModelParams Lw'!$R$10)/'ModelParams Lw'!$R$11</f>
        <v>#DIV/0!</v>
      </c>
      <c r="CW63" s="26" t="e">
        <f>(CM63-'ModelParams Lw'!$S$10)/'ModelParams Lw'!$S$11</f>
        <v>#DIV/0!</v>
      </c>
      <c r="CX63" s="26" t="e">
        <f>(CN63-'ModelParams Lw'!$T$10)/'ModelParams Lw'!$T$11</f>
        <v>#DIV/0!</v>
      </c>
      <c r="CY63" s="26" t="e">
        <f>(CO63-'ModelParams Lw'!$U$10)/'ModelParams Lw'!$U$11</f>
        <v>#DIV/0!</v>
      </c>
      <c r="CZ63" s="26" t="e">
        <f>(CP63-'ModelParams Lw'!$V$10)/'ModelParams Lw'!$V$11</f>
        <v>#DIV/0!</v>
      </c>
    </row>
    <row r="64" spans="1:104" x14ac:dyDescent="0.2">
      <c r="A64" s="13">
        <f>Calcul!A66</f>
        <v>0</v>
      </c>
      <c r="B64" s="13">
        <f t="shared" si="2"/>
        <v>0</v>
      </c>
      <c r="C64" s="13">
        <f>Calcul!B66</f>
        <v>0</v>
      </c>
      <c r="D64" s="13">
        <f>Calcul!C66/1000</f>
        <v>0</v>
      </c>
      <c r="E64" s="13">
        <f>Calcul!D66/1000</f>
        <v>0</v>
      </c>
      <c r="F64" s="13">
        <f t="shared" si="3"/>
        <v>0</v>
      </c>
      <c r="G64" s="23" t="e">
        <f>DEGREES(ACOS(1-(1/'ModelParams Lw'!B$15*SQRT(0.5*1.2/'Sound Power'!$C64)*('Sound Power'!$B64/3600)/('Sound Power'!$D64)/('Sound Power'!$F64))))</f>
        <v>#DIV/0!</v>
      </c>
      <c r="H64" s="23" t="e">
        <f>DEGREES(ACOS(1-(1/'ModelParams Lw'!C$15*SQRT(0.5*1.2/'Sound Power'!$C64)*('Sound Power'!$B64/3600)/('Sound Power'!$D64)/('Sound Power'!$F64))))</f>
        <v>#DIV/0!</v>
      </c>
      <c r="I64" s="23" t="e">
        <f>DEGREES(ACOS(1-(1/'ModelParams Lw'!D$15*SQRT(0.5*1.2/'Sound Power'!$C64)*('Sound Power'!$B64/3600)/('Sound Power'!$D64)/('Sound Power'!$F64))))</f>
        <v>#DIV/0!</v>
      </c>
      <c r="J64" s="23" t="e">
        <f>DEGREES(ACOS(1-(1/'ModelParams Lw'!E$15*SQRT(0.5*1.2/'Sound Power'!$C64)*('Sound Power'!$B64/3600)/('Sound Power'!$D64)/('Sound Power'!$F64))))</f>
        <v>#DIV/0!</v>
      </c>
      <c r="K64" s="23" t="e">
        <f>DEGREES(ACOS(1-(1/'ModelParams Lw'!F$15*SQRT(0.5*1.2/'Sound Power'!$C64)*('Sound Power'!$B64/3600)/('Sound Power'!$D64)/('Sound Power'!$F64))))</f>
        <v>#DIV/0!</v>
      </c>
      <c r="L64" s="23" t="e">
        <f>DEGREES(ACOS(1-(1/'ModelParams Lw'!G$15*SQRT(0.5*1.2/'Sound Power'!$C64)*('Sound Power'!$B64/3600)/('Sound Power'!$D64)/('Sound Power'!$F64))))</f>
        <v>#DIV/0!</v>
      </c>
      <c r="M64" s="23" t="e">
        <f>DEGREES(ACOS(1-(1/'ModelParams Lw'!H$15*SQRT(0.5*1.2/'Sound Power'!$C64)*('Sound Power'!$B64/3600)/('Sound Power'!$D64)/('Sound Power'!$F64))))</f>
        <v>#DIV/0!</v>
      </c>
      <c r="N64" s="23" t="e">
        <f>DEGREES(ACOS(1-(1/'ModelParams Lw'!I$15*SQRT(0.5*1.2/'Sound Power'!$C64)*('Sound Power'!$B64/3600)/('Sound Power'!$D64)/('Sound Power'!$F64))))</f>
        <v>#DIV/0!</v>
      </c>
      <c r="O64" s="26" t="e">
        <f>('ModelParams Lw'!B$4*LN('Sound Power'!G64)/(1+EXP(-('Sound Power'!$D64*1000+'ModelParams Lw'!B$6)/'ModelParams Lw'!B$7))+'ModelParams Lw'!B$5)*LN('Sound Power'!$B64)-('ModelParams Lw'!B$8+'ModelParams Lw'!B$9*$D64+'ModelParams Lw'!B$10*'Sound Power'!$F64^'ModelParams Lw'!B$14+'ModelParams Lw'!B$11*LN('Sound Power'!G64)+'ModelParams Lw'!B$12*'Sound Power'!$D64*'Sound Power'!$F64+'ModelParams Lw'!B$13*'Sound Power'!$D64*LN('Sound Power'!G64))</f>
        <v>#DIV/0!</v>
      </c>
      <c r="P64" s="26" t="e">
        <f>('ModelParams Lw'!C$4*LN('Sound Power'!H64)/(1+EXP(-('Sound Power'!$D64*1000+'ModelParams Lw'!C$6)/'ModelParams Lw'!C$7))+'ModelParams Lw'!C$5)*LN('Sound Power'!$B64)-('ModelParams Lw'!C$8+'ModelParams Lw'!C$9*$D64+'ModelParams Lw'!C$10*'Sound Power'!$F64^'ModelParams Lw'!C$14+'ModelParams Lw'!C$11*LN('Sound Power'!H64)+'ModelParams Lw'!C$12*'Sound Power'!$D64*'Sound Power'!$F64+'ModelParams Lw'!C$13*'Sound Power'!$D64*LN('Sound Power'!H64))</f>
        <v>#DIV/0!</v>
      </c>
      <c r="Q64" s="26" t="e">
        <f>('ModelParams Lw'!D$4*LN('Sound Power'!I64)/(1+EXP(-('Sound Power'!$D64*1000+'ModelParams Lw'!D$6)/'ModelParams Lw'!D$7))+'ModelParams Lw'!D$5)*LN('Sound Power'!$B64)-('ModelParams Lw'!D$8+'ModelParams Lw'!D$9*$D64+'ModelParams Lw'!D$10*'Sound Power'!$F64^'ModelParams Lw'!D$14+'ModelParams Lw'!D$11*LN('Sound Power'!I64)+'ModelParams Lw'!D$12*'Sound Power'!$D64*'Sound Power'!$F64+'ModelParams Lw'!D$13*'Sound Power'!$D64*LN('Sound Power'!I64))</f>
        <v>#DIV/0!</v>
      </c>
      <c r="R64" s="26" t="e">
        <f>('ModelParams Lw'!E$4*LN('Sound Power'!J64)/(1+EXP(-('Sound Power'!$D64*1000+'ModelParams Lw'!E$6)/'ModelParams Lw'!E$7))+'ModelParams Lw'!E$5)*LN('Sound Power'!$B64)-('ModelParams Lw'!E$8+'ModelParams Lw'!E$9*$D64+'ModelParams Lw'!E$10*'Sound Power'!$F64^'ModelParams Lw'!E$14+'ModelParams Lw'!E$11*LN('Sound Power'!J64)+'ModelParams Lw'!E$12*'Sound Power'!$D64*'Sound Power'!$F64+'ModelParams Lw'!E$13*'Sound Power'!$D64*LN('Sound Power'!J64))</f>
        <v>#DIV/0!</v>
      </c>
      <c r="S64" s="26" t="e">
        <f>('ModelParams Lw'!F$4*LN('Sound Power'!K64)/(1+EXP(-('Sound Power'!$D64*1000+'ModelParams Lw'!F$6)/'ModelParams Lw'!F$7))+'ModelParams Lw'!F$5)*LN('Sound Power'!$B64)-('ModelParams Lw'!F$8+'ModelParams Lw'!F$9*$D64+'ModelParams Lw'!F$10*'Sound Power'!$F64^'ModelParams Lw'!F$14+'ModelParams Lw'!F$11*LN('Sound Power'!K64)+'ModelParams Lw'!F$12*'Sound Power'!$D64*'Sound Power'!$F64+'ModelParams Lw'!F$13*'Sound Power'!$D64*LN('Sound Power'!K64))</f>
        <v>#DIV/0!</v>
      </c>
      <c r="T64" s="26" t="e">
        <f>('ModelParams Lw'!G$4*LN('Sound Power'!L64)/(1+EXP(-('Sound Power'!$D64*1000+'ModelParams Lw'!G$6)/'ModelParams Lw'!G$7))+'ModelParams Lw'!G$5)*LN('Sound Power'!$B64)-('ModelParams Lw'!G$8+'ModelParams Lw'!G$9*$D64+'ModelParams Lw'!G$10*'Sound Power'!$F64^'ModelParams Lw'!G$14+'ModelParams Lw'!G$11*LN('Sound Power'!L64)+'ModelParams Lw'!G$12*'Sound Power'!$D64*'Sound Power'!$F64+'ModelParams Lw'!G$13*'Sound Power'!$D64*LN('Sound Power'!L64))</f>
        <v>#DIV/0!</v>
      </c>
      <c r="U64" s="26" t="e">
        <f>('ModelParams Lw'!H$4*LN('Sound Power'!M64)/(1+EXP(-('Sound Power'!$D64*1000+'ModelParams Lw'!H$6)/'ModelParams Lw'!H$7))+'ModelParams Lw'!H$5)*LN('Sound Power'!$B64)-('ModelParams Lw'!H$8+'ModelParams Lw'!H$9*$D64+'ModelParams Lw'!H$10*'Sound Power'!$F64^'ModelParams Lw'!H$14+'ModelParams Lw'!H$11*LN('Sound Power'!M64)+'ModelParams Lw'!H$12*'Sound Power'!$D64*'Sound Power'!$F64+'ModelParams Lw'!H$13*'Sound Power'!$D64*LN('Sound Power'!M64))</f>
        <v>#DIV/0!</v>
      </c>
      <c r="V64" s="26" t="e">
        <f>('ModelParams Lw'!I$4*LN('Sound Power'!N64)/(1+EXP(-('Sound Power'!$D64*1000+'ModelParams Lw'!I$6)/'ModelParams Lw'!I$7))+'ModelParams Lw'!I$5)*LN('Sound Power'!$B64)-('ModelParams Lw'!I$8+'ModelParams Lw'!I$9*$D64+'ModelParams Lw'!I$10*'Sound Power'!$F64^'ModelParams Lw'!I$14+'ModelParams Lw'!I$11*LN('Sound Power'!N64)+'ModelParams Lw'!I$12*'Sound Power'!$D64*'Sound Power'!$F64+'ModelParams Lw'!I$13*'Sound Power'!$D64*LN('Sound Power'!N64))</f>
        <v>#DIV/0!</v>
      </c>
      <c r="W64" s="26" t="e">
        <f>10*LOG10(IF(O64="",0,POWER(10,((O64+'ModelParams Lw'!$O$4)/10))) +IF(P64="",0,POWER(10,((P64+'ModelParams Lw'!$P$4)/10))) +IF(Q64="",0,POWER(10,((Q64+'ModelParams Lw'!$Q$4)/10))) +IF(R64="",0,POWER(10,((R64+'ModelParams Lw'!$R$4)/10))) +IF(S64="",0,POWER(10,((S64+'ModelParams Lw'!$S$4)/10))) +IF(T64="",0,POWER(10,((T64+'ModelParams Lw'!$T$4)/10))) +IF(U64="",0,POWER(10,((U64+'ModelParams Lw'!$U$4)/10)))+IF(V64="",0,POWER(10,((V64+'ModelParams Lw'!$V$4)/10))))</f>
        <v>#DIV/0!</v>
      </c>
      <c r="X64" s="26" t="e">
        <f t="shared" si="27"/>
        <v>#DIV/0!</v>
      </c>
      <c r="Y64" s="26" t="e">
        <f>(O64-'ModelParams Lw'!O$10)/'ModelParams Lw'!O$11</f>
        <v>#DIV/0!</v>
      </c>
      <c r="Z64" s="26" t="e">
        <f>(P64-'ModelParams Lw'!P$10)/'ModelParams Lw'!P$11</f>
        <v>#DIV/0!</v>
      </c>
      <c r="AA64" s="26" t="e">
        <f>(Q64-'ModelParams Lw'!Q$10)/'ModelParams Lw'!Q$11</f>
        <v>#DIV/0!</v>
      </c>
      <c r="AB64" s="26" t="e">
        <f>(R64-'ModelParams Lw'!R$10)/'ModelParams Lw'!R$11</f>
        <v>#DIV/0!</v>
      </c>
      <c r="AC64" s="26" t="e">
        <f>(S64-'ModelParams Lw'!S$10)/'ModelParams Lw'!S$11</f>
        <v>#DIV/0!</v>
      </c>
      <c r="AD64" s="26" t="e">
        <f>(T64-'ModelParams Lw'!T$10)/'ModelParams Lw'!T$11</f>
        <v>#DIV/0!</v>
      </c>
      <c r="AE64" s="26" t="e">
        <f>(U64-'ModelParams Lw'!U$10)/'ModelParams Lw'!U$11</f>
        <v>#DIV/0!</v>
      </c>
      <c r="AF64" s="26" t="e">
        <f>(V64-'ModelParams Lw'!V$10)/'ModelParams Lw'!V$11</f>
        <v>#DIV/0!</v>
      </c>
      <c r="AG64" s="26" t="e">
        <f t="shared" si="28"/>
        <v>#DIV/0!</v>
      </c>
      <c r="AH64" s="26" t="e">
        <f>VLOOKUP(D64*1000,'ModelParams Lw'!$A$38:$D$58,4)</f>
        <v>#N/A</v>
      </c>
      <c r="AI64" s="56" t="e">
        <f>VLOOKUP(D64*1000,'ModelParams Lw'!$A$38:$D$58,2)</f>
        <v>#N/A</v>
      </c>
      <c r="AJ64" s="46" t="e">
        <f t="shared" si="29"/>
        <v>#DIV/0!</v>
      </c>
      <c r="AK64" s="26" t="e">
        <f t="shared" si="30"/>
        <v>#VALUE!</v>
      </c>
      <c r="AL64" s="26" t="e">
        <f>IF($AI64=100,'ModelParams Lw'!R$35*'Sound Power'!$AH64^2+'ModelParams Lw'!R$36*'Sound Power'!$AH64+'ModelParams Lw'!R$37,IF($AI64=150,'ModelParams Lw'!R$38*'Sound Power'!$AH64^2+'ModelParams Lw'!R$39*'Sound Power'!$AH64+'ModelParams Lw'!R$40,'ModelParams Lw'!R$41*'Sound Power'!$AH64^2+'ModelParams Lw'!R$42*'Sound Power'!$AH64+'ModelParams Lw'!R$43))</f>
        <v>#N/A</v>
      </c>
      <c r="AM64" s="26" t="e">
        <f>IF($AI64=100,'ModelParams Lw'!S$35*'Sound Power'!$AH64^2+'ModelParams Lw'!S$36*'Sound Power'!$AH64+'ModelParams Lw'!S$37,IF($AI64=150,'ModelParams Lw'!S$38*'Sound Power'!$AH64^2+'ModelParams Lw'!S$39*'Sound Power'!$AH64+'ModelParams Lw'!S$40,'ModelParams Lw'!S$41*'Sound Power'!$AH64^2+'ModelParams Lw'!S$42*'Sound Power'!$AH64+'ModelParams Lw'!S$43))</f>
        <v>#N/A</v>
      </c>
      <c r="AN64" s="26" t="e">
        <f>IF($AI64=100,'ModelParams Lw'!T$35*'Sound Power'!$AH64^2+'ModelParams Lw'!T$36*'Sound Power'!$AH64+'ModelParams Lw'!T$37,IF($AI64=150,'ModelParams Lw'!T$38*'Sound Power'!$AH64^2+'ModelParams Lw'!T$39*'Sound Power'!$AH64+'ModelParams Lw'!T$40,'ModelParams Lw'!T$41*'Sound Power'!$AH64^2+'ModelParams Lw'!T$42*'Sound Power'!$AH64+'ModelParams Lw'!T$43))</f>
        <v>#N/A</v>
      </c>
      <c r="AO64" s="26" t="e">
        <f>IF($AI64=100,'ModelParams Lw'!U$35*'Sound Power'!$AH64^2+'ModelParams Lw'!U$36*'Sound Power'!$AH64+'ModelParams Lw'!U$37,IF($AI64=150,'ModelParams Lw'!U$38*'Sound Power'!$AH64^2+'ModelParams Lw'!U$39*'Sound Power'!$AH64+'ModelParams Lw'!U$40,'ModelParams Lw'!U$41*'Sound Power'!$AH64^2+'ModelParams Lw'!U$42*'Sound Power'!$AH64+'ModelParams Lw'!U$43))</f>
        <v>#N/A</v>
      </c>
      <c r="AP64" s="26" t="e">
        <f>IF($AI64=100,'ModelParams Lw'!V$35*'Sound Power'!$AH64^2+'ModelParams Lw'!V$36*'Sound Power'!$AH64+'ModelParams Lw'!V$37,IF($AI64=150,'ModelParams Lw'!V$38*'Sound Power'!$AH64^2+'ModelParams Lw'!V$39*'Sound Power'!$AH64+'ModelParams Lw'!V$40,'ModelParams Lw'!V$41*'Sound Power'!$AH64^2+'ModelParams Lw'!V$42*'Sound Power'!$AH64+'ModelParams Lw'!V$43))</f>
        <v>#N/A</v>
      </c>
      <c r="AQ64" s="26" t="e">
        <f>IF($AI64=100,'ModelParams Lw'!W$35*'Sound Power'!$AH64^2+'ModelParams Lw'!W$36*'Sound Power'!$AH64+'ModelParams Lw'!W$37,IF($AI64=150,'ModelParams Lw'!W$38*'Sound Power'!$AH64^2+'ModelParams Lw'!W$39*'Sound Power'!$AH64+'ModelParams Lw'!W$40,'ModelParams Lw'!W$41*'Sound Power'!$AH64^2+'ModelParams Lw'!W$42*'Sound Power'!$AH64+'ModelParams Lw'!W$43))</f>
        <v>#N/A</v>
      </c>
      <c r="AR64" s="26" t="e">
        <f t="shared" si="31"/>
        <v>#VALUE!</v>
      </c>
      <c r="AS64" s="26" t="e">
        <f>IF(26.83*LN($AJ64)-11.791-'ModelParams Lw'!B$35&lt;0,0,26.83*LN($AJ64)-11.791-'ModelParams Lw'!B$35)</f>
        <v>#DIV/0!</v>
      </c>
      <c r="AT64" s="26" t="e">
        <f>IF(26.83*LN($AJ64)-11.791-'ModelParams Lw'!C$35&lt;0,0,26.83*LN($AJ64)-11.791-'ModelParams Lw'!C$35)</f>
        <v>#DIV/0!</v>
      </c>
      <c r="AU64" s="26" t="e">
        <f>IF(26.83*LN($AJ64)-11.791-'ModelParams Lw'!D$35&lt;0,0,26.83*LN($AJ64)-11.791-'ModelParams Lw'!D$35)</f>
        <v>#DIV/0!</v>
      </c>
      <c r="AV64" s="26" t="e">
        <f>IF(26.83*LN($AJ64)-11.791-'ModelParams Lw'!E$35&lt;0,0,26.83*LN($AJ64)-11.791-'ModelParams Lw'!E$35)</f>
        <v>#DIV/0!</v>
      </c>
      <c r="AW64" s="26" t="e">
        <f>IF(26.83*LN($AJ64)-11.791-'ModelParams Lw'!F$35&lt;0,0,26.83*LN($AJ64)-11.791-'ModelParams Lw'!F$35)</f>
        <v>#DIV/0!</v>
      </c>
      <c r="AX64" s="26" t="e">
        <f>IF(26.83*LN($AJ64)-11.791-'ModelParams Lw'!G$35&lt;0,0,26.83*LN($AJ64)-11.791-'ModelParams Lw'!G$35)</f>
        <v>#DIV/0!</v>
      </c>
      <c r="AY64" s="26" t="e">
        <f>IF(26.83*LN($AJ64)-11.791-'ModelParams Lw'!H$35&lt;0,0,26.83*LN($AJ64)-11.791-'ModelParams Lw'!H$35)</f>
        <v>#DIV/0!</v>
      </c>
      <c r="AZ64" s="26" t="e">
        <f>IF(26.83*LN($AJ64)-11.791-'ModelParams Lw'!I$35&lt;0,0,26.83*LN($AJ64)-11.791-'ModelParams Lw'!I$35)</f>
        <v>#DIV/0!</v>
      </c>
      <c r="BA64" s="26" t="e">
        <f t="shared" si="9"/>
        <v>#DIV/0!</v>
      </c>
      <c r="BB64" s="26" t="e">
        <f t="shared" si="10"/>
        <v>#DIV/0!</v>
      </c>
      <c r="BC64" s="26" t="e">
        <f t="shared" si="11"/>
        <v>#DIV/0!</v>
      </c>
      <c r="BD64" s="26" t="e">
        <f t="shared" si="12"/>
        <v>#DIV/0!</v>
      </c>
      <c r="BE64" s="26" t="e">
        <f t="shared" si="13"/>
        <v>#DIV/0!</v>
      </c>
      <c r="BF64" s="26" t="e">
        <f t="shared" si="14"/>
        <v>#DIV/0!</v>
      </c>
      <c r="BG64" s="26" t="e">
        <f t="shared" si="15"/>
        <v>#DIV/0!</v>
      </c>
      <c r="BH64" s="26" t="e">
        <f t="shared" si="16"/>
        <v>#DIV/0!</v>
      </c>
      <c r="BI64" s="26" t="e">
        <f>10*LOG10(IF(BA64="",0,POWER(10,((BA64+'ModelParams Lw'!$O$4)/10))) +IF(BB64="",0,POWER(10,((BB64+'ModelParams Lw'!$P$4)/10))) +IF(BC64="",0,POWER(10,((BC64+'ModelParams Lw'!$Q$4)/10))) +IF(BD64="",0,POWER(10,((BD64+'ModelParams Lw'!$R$4)/10))) +IF(BE64="",0,POWER(10,((BE64+'ModelParams Lw'!$S$4)/10))) +IF(BF64="",0,POWER(10,((BF64+'ModelParams Lw'!$T$4)/10))) +IF(BG64="",0,POWER(10,((BG64+'ModelParams Lw'!$U$4)/10)))+IF(BH64="",0,POWER(10,((BH64+'ModelParams Lw'!$V$4)/10))))</f>
        <v>#DIV/0!</v>
      </c>
      <c r="BJ64" s="26" t="e">
        <f t="shared" si="32"/>
        <v>#DIV/0!</v>
      </c>
      <c r="BK64" s="26" t="e">
        <f>(BA64-'ModelParams Lw'!O$10)/'ModelParams Lw'!O$11</f>
        <v>#DIV/0!</v>
      </c>
      <c r="BL64" s="26" t="e">
        <f>(BB64-'ModelParams Lw'!P$10)/'ModelParams Lw'!P$11</f>
        <v>#DIV/0!</v>
      </c>
      <c r="BM64" s="26" t="e">
        <f>(BC64-'ModelParams Lw'!Q$10)/'ModelParams Lw'!Q$11</f>
        <v>#DIV/0!</v>
      </c>
      <c r="BN64" s="26" t="e">
        <f>(BD64-'ModelParams Lw'!R$10)/'ModelParams Lw'!R$11</f>
        <v>#DIV/0!</v>
      </c>
      <c r="BO64" s="26" t="e">
        <f>(BE64-'ModelParams Lw'!S$10)/'ModelParams Lw'!S$11</f>
        <v>#DIV/0!</v>
      </c>
      <c r="BP64" s="26" t="e">
        <f>(BF64-'ModelParams Lw'!T$10)/'ModelParams Lw'!T$11</f>
        <v>#DIV/0!</v>
      </c>
      <c r="BQ64" s="26" t="e">
        <f>(BG64-'ModelParams Lw'!U$10)/'ModelParams Lw'!U$11</f>
        <v>#DIV/0!</v>
      </c>
      <c r="BR64" s="26" t="e">
        <f>(BH64-'ModelParams Lw'!V$10)/'ModelParams Lw'!V$11</f>
        <v>#DIV/0!</v>
      </c>
      <c r="BS64" s="23" t="e">
        <f>IF(Calcul!$E66="SW",DEGREES(ACOS(1-(1/'ModelParams Lw'!C$25*SQRT(0.5*1.2/'Sound Power'!$C64)*('Sound Power'!$B64/3600)/('Sound Power'!$D64)/('Sound Power'!$F64)))),DEGREES(ACOS(1-(1/'ModelParams Lw'!C$29*SQRT(0.5*1.2/'Sound Power'!$C64)*('Sound Power'!$B64/3600)/('Sound Power'!$D64)/('Sound Power'!$F64)))))</f>
        <v>#DIV/0!</v>
      </c>
      <c r="BT64" s="23" t="e">
        <f>IF(Calcul!$E66="SW",DEGREES(ACOS(1-(1/'ModelParams Lw'!D$25*SQRT(0.5*1.2/'Sound Power'!$C64)*('Sound Power'!$B64/3600)/('Sound Power'!$D64)/('Sound Power'!$F64)))),DEGREES(ACOS(1-(1/'ModelParams Lw'!D$29*SQRT(0.5*1.2/'Sound Power'!$C64)*('Sound Power'!$B64/3600)/('Sound Power'!$D64)/('Sound Power'!$F64)))))</f>
        <v>#DIV/0!</v>
      </c>
      <c r="BU64" s="23" t="e">
        <f>IF(Calcul!$E66="SW",DEGREES(ACOS(1-(1/'ModelParams Lw'!E$25*SQRT(0.5*1.2/'Sound Power'!$C64)*('Sound Power'!$B64/3600)/('Sound Power'!$D64)/('Sound Power'!$F64)))),DEGREES(ACOS(1-(1/'ModelParams Lw'!E$29*SQRT(0.5*1.2/'Sound Power'!$C64)*('Sound Power'!$B64/3600)/('Sound Power'!$D64)/('Sound Power'!$F64)))))</f>
        <v>#DIV/0!</v>
      </c>
      <c r="BV64" s="23" t="e">
        <f>IF(Calcul!$E66="SW",DEGREES(ACOS(1-(1/'ModelParams Lw'!F$25*SQRT(0.5*1.2/'Sound Power'!$C64)*('Sound Power'!$B64/3600)/('Sound Power'!$D64)/('Sound Power'!$F64)))),DEGREES(ACOS(1-(1/'ModelParams Lw'!F$29*SQRT(0.5*1.2/'Sound Power'!$C64)*('Sound Power'!$B64/3600)/('Sound Power'!$D64)/('Sound Power'!$F64)))))</f>
        <v>#DIV/0!</v>
      </c>
      <c r="BW64" s="23" t="e">
        <f>IF(Calcul!$E66="SW",DEGREES(ACOS(1-(1/'ModelParams Lw'!G$25*SQRT(0.5*1.2/'Sound Power'!$C64)*('Sound Power'!$B64/3600)/('Sound Power'!$D64)/('Sound Power'!$F64)))),DEGREES(ACOS(1-(1/'ModelParams Lw'!G$29*SQRT(0.5*1.2/'Sound Power'!$C64)*('Sound Power'!$B64/3600)/('Sound Power'!$D64)/('Sound Power'!$F64)))))</f>
        <v>#DIV/0!</v>
      </c>
      <c r="BX64" s="23" t="e">
        <f>IF(Calcul!$E66="SW",DEGREES(ACOS(1-(1/'ModelParams Lw'!H$25*SQRT(0.5*1.2/'Sound Power'!$C64)*('Sound Power'!$B64/3600)/('Sound Power'!$D64)/('Sound Power'!$F64)))),DEGREES(ACOS(1-(1/'ModelParams Lw'!H$29*SQRT(0.5*1.2/'Sound Power'!$C64)*('Sound Power'!$B64/3600)/('Sound Power'!$D64)/('Sound Power'!$F64)))))</f>
        <v>#DIV/0!</v>
      </c>
      <c r="BY64" s="23" t="e">
        <f>IF(Calcul!$E66="SW",DEGREES(ACOS(1-(1/'ModelParams Lw'!I$25*SQRT(0.5*1.2/'Sound Power'!$C64)*('Sound Power'!$B64/3600)/('Sound Power'!$D64)/('Sound Power'!$F64)))),DEGREES(ACOS(1-(1/'ModelParams Lw'!I$29*SQRT(0.5*1.2/'Sound Power'!$C64)*('Sound Power'!$B64/3600)/('Sound Power'!$D64)/('Sound Power'!$F64)))))</f>
        <v>#DIV/0!</v>
      </c>
      <c r="BZ64" s="23" t="e">
        <f>IF(Calcul!$E66="SW",DEGREES(ACOS(1-(1/'ModelParams Lw'!J$25*SQRT(0.5*1.2/'Sound Power'!$C64)*('Sound Power'!$B64/3600)/('Sound Power'!$D64)/('Sound Power'!$F64)))),DEGREES(ACOS(1-(1/'ModelParams Lw'!J$29*SQRT(0.5*1.2/'Sound Power'!$C64)*('Sound Power'!$B64/3600)/('Sound Power'!$D64)/('Sound Power'!$F64)))))</f>
        <v>#DIV/0!</v>
      </c>
      <c r="CA64" s="26" t="e">
        <f>IF(Calcul!$E66="SW",'ModelParams Lw'!C$22+'ModelParams Lw'!C$23*LOG('Sound Power'!$D64/'Sound Power'!$E64)+'ModelParams Lw'!C$24*LN('Sound Power'!BS64),IF('ModelParams Lw'!C$26+'ModelParams Lw'!C$27*LOG('Sound Power'!$D64/'Sound Power'!$E64)+'ModelParams Lw'!C$28*LN('Sound Power'!BS64)&lt;'ModelParams Lw'!C$22+'ModelParams Lw'!C$23*LOG('Sound Power'!$D64/'Sound Power'!$E64)+'ModelParams Lw'!C$24*LN('Sound Power'!BS64),'ModelParams Lw'!C$22+'ModelParams Lw'!C$23*LOG('Sound Power'!$D64/'Sound Power'!$E64)+'ModelParams Lw'!C$24*LN('Sound Power'!BS64),'ModelParams Lw'!C$26+'ModelParams Lw'!C$27*LOG('Sound Power'!$D64/'Sound Power'!$E64)+'ModelParams Lw'!C$28*LN('Sound Power'!BS64)))</f>
        <v>#DIV/0!</v>
      </c>
      <c r="CB64" s="26" t="e">
        <f>IF(Calcul!$E66="SW",'ModelParams Lw'!D$22+'ModelParams Lw'!D$23*LOG('Sound Power'!$D64/'Sound Power'!$E64)+'ModelParams Lw'!D$24*LN('Sound Power'!BT64),IF('ModelParams Lw'!D$26+'ModelParams Lw'!D$27*LOG('Sound Power'!$D64/'Sound Power'!$E64)+'ModelParams Lw'!D$28*LN('Sound Power'!BT64)&lt;'ModelParams Lw'!D$22+'ModelParams Lw'!D$23*LOG('Sound Power'!$D64/'Sound Power'!$E64)+'ModelParams Lw'!D$24*LN('Sound Power'!BT64),'ModelParams Lw'!D$22+'ModelParams Lw'!D$23*LOG('Sound Power'!$D64/'Sound Power'!$E64)+'ModelParams Lw'!D$24*LN('Sound Power'!BT64),'ModelParams Lw'!D$26+'ModelParams Lw'!D$27*LOG('Sound Power'!$D64/'Sound Power'!$E64)+'ModelParams Lw'!D$28*LN('Sound Power'!BT64)))</f>
        <v>#DIV/0!</v>
      </c>
      <c r="CC64" s="26" t="e">
        <f>IF(Calcul!$E66="SW",'ModelParams Lw'!E$22+'ModelParams Lw'!E$23*LOG('Sound Power'!$D64/'Sound Power'!$E64)+'ModelParams Lw'!E$24*LN('Sound Power'!BU64),IF('ModelParams Lw'!E$26+'ModelParams Lw'!E$27*LOG('Sound Power'!$D64/'Sound Power'!$E64)+'ModelParams Lw'!E$28*LN('Sound Power'!BU64)&lt;'ModelParams Lw'!E$22+'ModelParams Lw'!E$23*LOG('Sound Power'!$D64/'Sound Power'!$E64)+'ModelParams Lw'!E$24*LN('Sound Power'!BU64),'ModelParams Lw'!E$22+'ModelParams Lw'!E$23*LOG('Sound Power'!$D64/'Sound Power'!$E64)+'ModelParams Lw'!E$24*LN('Sound Power'!BU64),'ModelParams Lw'!E$26+'ModelParams Lw'!E$27*LOG('Sound Power'!$D64/'Sound Power'!$E64)+'ModelParams Lw'!E$28*LN('Sound Power'!BU64)))</f>
        <v>#DIV/0!</v>
      </c>
      <c r="CD64" s="26" t="e">
        <f>IF(Calcul!$E66="SW",'ModelParams Lw'!F$22+'ModelParams Lw'!F$23*LOG('Sound Power'!$D64/'Sound Power'!$E64)+'ModelParams Lw'!F$24*LN('Sound Power'!BV64),IF('ModelParams Lw'!F$26+'ModelParams Lw'!F$27*LOG('Sound Power'!$D64/'Sound Power'!$E64)+'ModelParams Lw'!F$28*LN('Sound Power'!BV64)&lt;'ModelParams Lw'!F$22+'ModelParams Lw'!F$23*LOG('Sound Power'!$D64/'Sound Power'!$E64)+'ModelParams Lw'!F$24*LN('Sound Power'!BV64),'ModelParams Lw'!F$22+'ModelParams Lw'!F$23*LOG('Sound Power'!$D64/'Sound Power'!$E64)+'ModelParams Lw'!F$24*LN('Sound Power'!BV64),'ModelParams Lw'!F$26+'ModelParams Lw'!F$27*LOG('Sound Power'!$D64/'Sound Power'!$E64)+'ModelParams Lw'!F$28*LN('Sound Power'!BV64)))</f>
        <v>#DIV/0!</v>
      </c>
      <c r="CE64" s="26" t="e">
        <f>IF(Calcul!$E66="SW",'ModelParams Lw'!G$22+'ModelParams Lw'!G$23*LOG('Sound Power'!$D64/'Sound Power'!$E64)+'ModelParams Lw'!G$24*LN('Sound Power'!BW64),IF('ModelParams Lw'!G$26+'ModelParams Lw'!G$27*LOG('Sound Power'!$D64/'Sound Power'!$E64)+'ModelParams Lw'!G$28*LN('Sound Power'!BW64)&lt;'ModelParams Lw'!G$22+'ModelParams Lw'!G$23*LOG('Sound Power'!$D64/'Sound Power'!$E64)+'ModelParams Lw'!G$24*LN('Sound Power'!BW64),'ModelParams Lw'!G$22+'ModelParams Lw'!G$23*LOG('Sound Power'!$D64/'Sound Power'!$E64)+'ModelParams Lw'!G$24*LN('Sound Power'!BW64),'ModelParams Lw'!G$26+'ModelParams Lw'!G$27*LOG('Sound Power'!$D64/'Sound Power'!$E64)+'ModelParams Lw'!G$28*LN('Sound Power'!BW64)))</f>
        <v>#DIV/0!</v>
      </c>
      <c r="CF64" s="26" t="e">
        <f>IF(Calcul!$E66="SW",'ModelParams Lw'!H$22+'ModelParams Lw'!H$23*LOG('Sound Power'!$D64/'Sound Power'!$E64)+'ModelParams Lw'!H$24*LN('Sound Power'!BX64),IF('ModelParams Lw'!H$26+'ModelParams Lw'!H$27*LOG('Sound Power'!$D64/'Sound Power'!$E64)+'ModelParams Lw'!H$28*LN('Sound Power'!BX64)&lt;'ModelParams Lw'!H$22+'ModelParams Lw'!H$23*LOG('Sound Power'!$D64/'Sound Power'!$E64)+'ModelParams Lw'!H$24*LN('Sound Power'!BX64),'ModelParams Lw'!H$22+'ModelParams Lw'!H$23*LOG('Sound Power'!$D64/'Sound Power'!$E64)+'ModelParams Lw'!H$24*LN('Sound Power'!BX64),'ModelParams Lw'!H$26+'ModelParams Lw'!H$27*LOG('Sound Power'!$D64/'Sound Power'!$E64)+'ModelParams Lw'!H$28*LN('Sound Power'!BX64)))</f>
        <v>#DIV/0!</v>
      </c>
      <c r="CG64" s="26" t="e">
        <f>IF(Calcul!$E66="SW",'ModelParams Lw'!I$22+'ModelParams Lw'!I$23*LOG('Sound Power'!$D64/'Sound Power'!$E64)+'ModelParams Lw'!I$24*LN('Sound Power'!BY64),IF('ModelParams Lw'!I$26+'ModelParams Lw'!I$27*LOG('Sound Power'!$D64/'Sound Power'!$E64)+'ModelParams Lw'!I$28*LN('Sound Power'!BY64)&lt;'ModelParams Lw'!I$22+'ModelParams Lw'!I$23*LOG('Sound Power'!$D64/'Sound Power'!$E64)+'ModelParams Lw'!I$24*LN('Sound Power'!BY64),'ModelParams Lw'!I$22+'ModelParams Lw'!I$23*LOG('Sound Power'!$D64/'Sound Power'!$E64)+'ModelParams Lw'!I$24*LN('Sound Power'!BY64),'ModelParams Lw'!I$26+'ModelParams Lw'!I$27*LOG('Sound Power'!$D64/'Sound Power'!$E64)+'ModelParams Lw'!I$28*LN('Sound Power'!BY64)))</f>
        <v>#DIV/0!</v>
      </c>
      <c r="CH64" s="26" t="e">
        <f>IF(Calcul!$E66="SW",'ModelParams Lw'!J$22+'ModelParams Lw'!J$23*LOG('Sound Power'!$D64/'Sound Power'!$E64)+'ModelParams Lw'!J$24*LN('Sound Power'!BZ64),IF('ModelParams Lw'!J$26+'ModelParams Lw'!J$27*LOG('Sound Power'!$D64/'Sound Power'!$E64)+'ModelParams Lw'!J$28*LN('Sound Power'!BZ64)&lt;'ModelParams Lw'!J$22+'ModelParams Lw'!J$23*LOG('Sound Power'!$D64/'Sound Power'!$E64)+'ModelParams Lw'!J$24*LN('Sound Power'!BZ64),'ModelParams Lw'!J$22+'ModelParams Lw'!J$23*LOG('Sound Power'!$D64/'Sound Power'!$E64)+'ModelParams Lw'!J$24*LN('Sound Power'!BZ64),'ModelParams Lw'!J$26+'ModelParams Lw'!J$27*LOG('Sound Power'!$D64/'Sound Power'!$E64)+'ModelParams Lw'!J$28*LN('Sound Power'!BZ64)))</f>
        <v>#DIV/0!</v>
      </c>
      <c r="CI64" s="26" t="e">
        <f t="shared" si="33"/>
        <v>#DIV/0!</v>
      </c>
      <c r="CJ64" s="26" t="e">
        <f t="shared" si="34"/>
        <v>#DIV/0!</v>
      </c>
      <c r="CK64" s="26" t="e">
        <f t="shared" si="35"/>
        <v>#DIV/0!</v>
      </c>
      <c r="CL64" s="26" t="e">
        <f t="shared" si="36"/>
        <v>#DIV/0!</v>
      </c>
      <c r="CM64" s="26" t="e">
        <f t="shared" si="37"/>
        <v>#DIV/0!</v>
      </c>
      <c r="CN64" s="26" t="e">
        <f t="shared" si="38"/>
        <v>#DIV/0!</v>
      </c>
      <c r="CO64" s="26" t="e">
        <f t="shared" si="39"/>
        <v>#DIV/0!</v>
      </c>
      <c r="CP64" s="26" t="e">
        <f t="shared" si="40"/>
        <v>#DIV/0!</v>
      </c>
      <c r="CQ64" s="26" t="e">
        <f>10*LOG10(IF(CI64="",0,POWER(10,((CI64+'ModelParams Lw'!$O$4)/10))) +IF(CJ64="",0,POWER(10,((CJ64+'ModelParams Lw'!$P$4)/10))) +IF(CK64="",0,POWER(10,((CK64+'ModelParams Lw'!$Q$4)/10))) +IF(CL64="",0,POWER(10,((CL64+'ModelParams Lw'!$R$4)/10))) +IF(CM64="",0,POWER(10,((CM64+'ModelParams Lw'!$S$4)/10))) +IF(CN64="",0,POWER(10,((CN64+'ModelParams Lw'!$T$4)/10))) +IF(CO64="",0,POWER(10,((CO64+'ModelParams Lw'!$U$4)/10)))+IF(CP64="",0,POWER(10,((CP64+'ModelParams Lw'!$V$4)/10))))</f>
        <v>#DIV/0!</v>
      </c>
      <c r="CR64" s="26" t="e">
        <f t="shared" si="41"/>
        <v>#DIV/0!</v>
      </c>
      <c r="CS64" s="26" t="e">
        <f>(CI64-'ModelParams Lw'!$O$10)/'ModelParams Lw'!$O$11</f>
        <v>#DIV/0!</v>
      </c>
      <c r="CT64" s="26" t="e">
        <f>(CJ64-'ModelParams Lw'!$P$10)/'ModelParams Lw'!$P$11</f>
        <v>#DIV/0!</v>
      </c>
      <c r="CU64" s="26" t="e">
        <f>(CK64-'ModelParams Lw'!$Q$10)/'ModelParams Lw'!$Q$11</f>
        <v>#DIV/0!</v>
      </c>
      <c r="CV64" s="26" t="e">
        <f>(CL64-'ModelParams Lw'!$R$10)/'ModelParams Lw'!$R$11</f>
        <v>#DIV/0!</v>
      </c>
      <c r="CW64" s="26" t="e">
        <f>(CM64-'ModelParams Lw'!$S$10)/'ModelParams Lw'!$S$11</f>
        <v>#DIV/0!</v>
      </c>
      <c r="CX64" s="26" t="e">
        <f>(CN64-'ModelParams Lw'!$T$10)/'ModelParams Lw'!$T$11</f>
        <v>#DIV/0!</v>
      </c>
      <c r="CY64" s="26" t="e">
        <f>(CO64-'ModelParams Lw'!$U$10)/'ModelParams Lw'!$U$11</f>
        <v>#DIV/0!</v>
      </c>
      <c r="CZ64" s="26" t="e">
        <f>(CP64-'ModelParams Lw'!$V$10)/'ModelParams Lw'!$V$11</f>
        <v>#DIV/0!</v>
      </c>
    </row>
    <row r="65" spans="1:104" x14ac:dyDescent="0.2">
      <c r="A65" s="13">
        <f>Calcul!A67</f>
        <v>0</v>
      </c>
      <c r="B65" s="13">
        <f t="shared" si="2"/>
        <v>0</v>
      </c>
      <c r="C65" s="13">
        <f>Calcul!B67</f>
        <v>0</v>
      </c>
      <c r="D65" s="13">
        <f>Calcul!C67/1000</f>
        <v>0</v>
      </c>
      <c r="E65" s="13">
        <f>Calcul!D67/1000</f>
        <v>0</v>
      </c>
      <c r="F65" s="13">
        <f t="shared" si="3"/>
        <v>0</v>
      </c>
      <c r="G65" s="23" t="e">
        <f>DEGREES(ACOS(1-(1/'ModelParams Lw'!B$15*SQRT(0.5*1.2/'Sound Power'!$C65)*('Sound Power'!$B65/3600)/('Sound Power'!$D65)/('Sound Power'!$F65))))</f>
        <v>#DIV/0!</v>
      </c>
      <c r="H65" s="23" t="e">
        <f>DEGREES(ACOS(1-(1/'ModelParams Lw'!C$15*SQRT(0.5*1.2/'Sound Power'!$C65)*('Sound Power'!$B65/3600)/('Sound Power'!$D65)/('Sound Power'!$F65))))</f>
        <v>#DIV/0!</v>
      </c>
      <c r="I65" s="23" t="e">
        <f>DEGREES(ACOS(1-(1/'ModelParams Lw'!D$15*SQRT(0.5*1.2/'Sound Power'!$C65)*('Sound Power'!$B65/3600)/('Sound Power'!$D65)/('Sound Power'!$F65))))</f>
        <v>#DIV/0!</v>
      </c>
      <c r="J65" s="23" t="e">
        <f>DEGREES(ACOS(1-(1/'ModelParams Lw'!E$15*SQRT(0.5*1.2/'Sound Power'!$C65)*('Sound Power'!$B65/3600)/('Sound Power'!$D65)/('Sound Power'!$F65))))</f>
        <v>#DIV/0!</v>
      </c>
      <c r="K65" s="23" t="e">
        <f>DEGREES(ACOS(1-(1/'ModelParams Lw'!F$15*SQRT(0.5*1.2/'Sound Power'!$C65)*('Sound Power'!$B65/3600)/('Sound Power'!$D65)/('Sound Power'!$F65))))</f>
        <v>#DIV/0!</v>
      </c>
      <c r="L65" s="23" t="e">
        <f>DEGREES(ACOS(1-(1/'ModelParams Lw'!G$15*SQRT(0.5*1.2/'Sound Power'!$C65)*('Sound Power'!$B65/3600)/('Sound Power'!$D65)/('Sound Power'!$F65))))</f>
        <v>#DIV/0!</v>
      </c>
      <c r="M65" s="23" t="e">
        <f>DEGREES(ACOS(1-(1/'ModelParams Lw'!H$15*SQRT(0.5*1.2/'Sound Power'!$C65)*('Sound Power'!$B65/3600)/('Sound Power'!$D65)/('Sound Power'!$F65))))</f>
        <v>#DIV/0!</v>
      </c>
      <c r="N65" s="23" t="e">
        <f>DEGREES(ACOS(1-(1/'ModelParams Lw'!I$15*SQRT(0.5*1.2/'Sound Power'!$C65)*('Sound Power'!$B65/3600)/('Sound Power'!$D65)/('Sound Power'!$F65))))</f>
        <v>#DIV/0!</v>
      </c>
      <c r="O65" s="26" t="e">
        <f>('ModelParams Lw'!B$4*LN('Sound Power'!G65)/(1+EXP(-('Sound Power'!$D65*1000+'ModelParams Lw'!B$6)/'ModelParams Lw'!B$7))+'ModelParams Lw'!B$5)*LN('Sound Power'!$B65)-('ModelParams Lw'!B$8+'ModelParams Lw'!B$9*$D65+'ModelParams Lw'!B$10*'Sound Power'!$F65^'ModelParams Lw'!B$14+'ModelParams Lw'!B$11*LN('Sound Power'!G65)+'ModelParams Lw'!B$12*'Sound Power'!$D65*'Sound Power'!$F65+'ModelParams Lw'!B$13*'Sound Power'!$D65*LN('Sound Power'!G65))</f>
        <v>#DIV/0!</v>
      </c>
      <c r="P65" s="26" t="e">
        <f>('ModelParams Lw'!C$4*LN('Sound Power'!H65)/(1+EXP(-('Sound Power'!$D65*1000+'ModelParams Lw'!C$6)/'ModelParams Lw'!C$7))+'ModelParams Lw'!C$5)*LN('Sound Power'!$B65)-('ModelParams Lw'!C$8+'ModelParams Lw'!C$9*$D65+'ModelParams Lw'!C$10*'Sound Power'!$F65^'ModelParams Lw'!C$14+'ModelParams Lw'!C$11*LN('Sound Power'!H65)+'ModelParams Lw'!C$12*'Sound Power'!$D65*'Sound Power'!$F65+'ModelParams Lw'!C$13*'Sound Power'!$D65*LN('Sound Power'!H65))</f>
        <v>#DIV/0!</v>
      </c>
      <c r="Q65" s="26" t="e">
        <f>('ModelParams Lw'!D$4*LN('Sound Power'!I65)/(1+EXP(-('Sound Power'!$D65*1000+'ModelParams Lw'!D$6)/'ModelParams Lw'!D$7))+'ModelParams Lw'!D$5)*LN('Sound Power'!$B65)-('ModelParams Lw'!D$8+'ModelParams Lw'!D$9*$D65+'ModelParams Lw'!D$10*'Sound Power'!$F65^'ModelParams Lw'!D$14+'ModelParams Lw'!D$11*LN('Sound Power'!I65)+'ModelParams Lw'!D$12*'Sound Power'!$D65*'Sound Power'!$F65+'ModelParams Lw'!D$13*'Sound Power'!$D65*LN('Sound Power'!I65))</f>
        <v>#DIV/0!</v>
      </c>
      <c r="R65" s="26" t="e">
        <f>('ModelParams Lw'!E$4*LN('Sound Power'!J65)/(1+EXP(-('Sound Power'!$D65*1000+'ModelParams Lw'!E$6)/'ModelParams Lw'!E$7))+'ModelParams Lw'!E$5)*LN('Sound Power'!$B65)-('ModelParams Lw'!E$8+'ModelParams Lw'!E$9*$D65+'ModelParams Lw'!E$10*'Sound Power'!$F65^'ModelParams Lw'!E$14+'ModelParams Lw'!E$11*LN('Sound Power'!J65)+'ModelParams Lw'!E$12*'Sound Power'!$D65*'Sound Power'!$F65+'ModelParams Lw'!E$13*'Sound Power'!$D65*LN('Sound Power'!J65))</f>
        <v>#DIV/0!</v>
      </c>
      <c r="S65" s="26" t="e">
        <f>('ModelParams Lw'!F$4*LN('Sound Power'!K65)/(1+EXP(-('Sound Power'!$D65*1000+'ModelParams Lw'!F$6)/'ModelParams Lw'!F$7))+'ModelParams Lw'!F$5)*LN('Sound Power'!$B65)-('ModelParams Lw'!F$8+'ModelParams Lw'!F$9*$D65+'ModelParams Lw'!F$10*'Sound Power'!$F65^'ModelParams Lw'!F$14+'ModelParams Lw'!F$11*LN('Sound Power'!K65)+'ModelParams Lw'!F$12*'Sound Power'!$D65*'Sound Power'!$F65+'ModelParams Lw'!F$13*'Sound Power'!$D65*LN('Sound Power'!K65))</f>
        <v>#DIV/0!</v>
      </c>
      <c r="T65" s="26" t="e">
        <f>('ModelParams Lw'!G$4*LN('Sound Power'!L65)/(1+EXP(-('Sound Power'!$D65*1000+'ModelParams Lw'!G$6)/'ModelParams Lw'!G$7))+'ModelParams Lw'!G$5)*LN('Sound Power'!$B65)-('ModelParams Lw'!G$8+'ModelParams Lw'!G$9*$D65+'ModelParams Lw'!G$10*'Sound Power'!$F65^'ModelParams Lw'!G$14+'ModelParams Lw'!G$11*LN('Sound Power'!L65)+'ModelParams Lw'!G$12*'Sound Power'!$D65*'Sound Power'!$F65+'ModelParams Lw'!G$13*'Sound Power'!$D65*LN('Sound Power'!L65))</f>
        <v>#DIV/0!</v>
      </c>
      <c r="U65" s="26" t="e">
        <f>('ModelParams Lw'!H$4*LN('Sound Power'!M65)/(1+EXP(-('Sound Power'!$D65*1000+'ModelParams Lw'!H$6)/'ModelParams Lw'!H$7))+'ModelParams Lw'!H$5)*LN('Sound Power'!$B65)-('ModelParams Lw'!H$8+'ModelParams Lw'!H$9*$D65+'ModelParams Lw'!H$10*'Sound Power'!$F65^'ModelParams Lw'!H$14+'ModelParams Lw'!H$11*LN('Sound Power'!M65)+'ModelParams Lw'!H$12*'Sound Power'!$D65*'Sound Power'!$F65+'ModelParams Lw'!H$13*'Sound Power'!$D65*LN('Sound Power'!M65))</f>
        <v>#DIV/0!</v>
      </c>
      <c r="V65" s="26" t="e">
        <f>('ModelParams Lw'!I$4*LN('Sound Power'!N65)/(1+EXP(-('Sound Power'!$D65*1000+'ModelParams Lw'!I$6)/'ModelParams Lw'!I$7))+'ModelParams Lw'!I$5)*LN('Sound Power'!$B65)-('ModelParams Lw'!I$8+'ModelParams Lw'!I$9*$D65+'ModelParams Lw'!I$10*'Sound Power'!$F65^'ModelParams Lw'!I$14+'ModelParams Lw'!I$11*LN('Sound Power'!N65)+'ModelParams Lw'!I$12*'Sound Power'!$D65*'Sound Power'!$F65+'ModelParams Lw'!I$13*'Sound Power'!$D65*LN('Sound Power'!N65))</f>
        <v>#DIV/0!</v>
      </c>
      <c r="W65" s="26" t="e">
        <f>10*LOG10(IF(O65="",0,POWER(10,((O65+'ModelParams Lw'!$O$4)/10))) +IF(P65="",0,POWER(10,((P65+'ModelParams Lw'!$P$4)/10))) +IF(Q65="",0,POWER(10,((Q65+'ModelParams Lw'!$Q$4)/10))) +IF(R65="",0,POWER(10,((R65+'ModelParams Lw'!$R$4)/10))) +IF(S65="",0,POWER(10,((S65+'ModelParams Lw'!$S$4)/10))) +IF(T65="",0,POWER(10,((T65+'ModelParams Lw'!$T$4)/10))) +IF(U65="",0,POWER(10,((U65+'ModelParams Lw'!$U$4)/10)))+IF(V65="",0,POWER(10,((V65+'ModelParams Lw'!$V$4)/10))))</f>
        <v>#DIV/0!</v>
      </c>
      <c r="X65" s="26" t="e">
        <f t="shared" si="27"/>
        <v>#DIV/0!</v>
      </c>
      <c r="Y65" s="26" t="e">
        <f>(O65-'ModelParams Lw'!O$10)/'ModelParams Lw'!O$11</f>
        <v>#DIV/0!</v>
      </c>
      <c r="Z65" s="26" t="e">
        <f>(P65-'ModelParams Lw'!P$10)/'ModelParams Lw'!P$11</f>
        <v>#DIV/0!</v>
      </c>
      <c r="AA65" s="26" t="e">
        <f>(Q65-'ModelParams Lw'!Q$10)/'ModelParams Lw'!Q$11</f>
        <v>#DIV/0!</v>
      </c>
      <c r="AB65" s="26" t="e">
        <f>(R65-'ModelParams Lw'!R$10)/'ModelParams Lw'!R$11</f>
        <v>#DIV/0!</v>
      </c>
      <c r="AC65" s="26" t="e">
        <f>(S65-'ModelParams Lw'!S$10)/'ModelParams Lw'!S$11</f>
        <v>#DIV/0!</v>
      </c>
      <c r="AD65" s="26" t="e">
        <f>(T65-'ModelParams Lw'!T$10)/'ModelParams Lw'!T$11</f>
        <v>#DIV/0!</v>
      </c>
      <c r="AE65" s="26" t="e">
        <f>(U65-'ModelParams Lw'!U$10)/'ModelParams Lw'!U$11</f>
        <v>#DIV/0!</v>
      </c>
      <c r="AF65" s="26" t="e">
        <f>(V65-'ModelParams Lw'!V$10)/'ModelParams Lw'!V$11</f>
        <v>#DIV/0!</v>
      </c>
      <c r="AG65" s="26" t="e">
        <f t="shared" si="28"/>
        <v>#DIV/0!</v>
      </c>
      <c r="AH65" s="26" t="e">
        <f>VLOOKUP(D65*1000,'ModelParams Lw'!$A$38:$D$58,4)</f>
        <v>#N/A</v>
      </c>
      <c r="AI65" s="56" t="e">
        <f>VLOOKUP(D65*1000,'ModelParams Lw'!$A$38:$D$58,2)</f>
        <v>#N/A</v>
      </c>
      <c r="AJ65" s="46" t="e">
        <f t="shared" si="29"/>
        <v>#DIV/0!</v>
      </c>
      <c r="AK65" s="26" t="e">
        <f t="shared" si="30"/>
        <v>#VALUE!</v>
      </c>
      <c r="AL65" s="26" t="e">
        <f>IF($AI65=100,'ModelParams Lw'!R$35*'Sound Power'!$AH65^2+'ModelParams Lw'!R$36*'Sound Power'!$AH65+'ModelParams Lw'!R$37,IF($AI65=150,'ModelParams Lw'!R$38*'Sound Power'!$AH65^2+'ModelParams Lw'!R$39*'Sound Power'!$AH65+'ModelParams Lw'!R$40,'ModelParams Lw'!R$41*'Sound Power'!$AH65^2+'ModelParams Lw'!R$42*'Sound Power'!$AH65+'ModelParams Lw'!R$43))</f>
        <v>#N/A</v>
      </c>
      <c r="AM65" s="26" t="e">
        <f>IF($AI65=100,'ModelParams Lw'!S$35*'Sound Power'!$AH65^2+'ModelParams Lw'!S$36*'Sound Power'!$AH65+'ModelParams Lw'!S$37,IF($AI65=150,'ModelParams Lw'!S$38*'Sound Power'!$AH65^2+'ModelParams Lw'!S$39*'Sound Power'!$AH65+'ModelParams Lw'!S$40,'ModelParams Lw'!S$41*'Sound Power'!$AH65^2+'ModelParams Lw'!S$42*'Sound Power'!$AH65+'ModelParams Lw'!S$43))</f>
        <v>#N/A</v>
      </c>
      <c r="AN65" s="26" t="e">
        <f>IF($AI65=100,'ModelParams Lw'!T$35*'Sound Power'!$AH65^2+'ModelParams Lw'!T$36*'Sound Power'!$AH65+'ModelParams Lw'!T$37,IF($AI65=150,'ModelParams Lw'!T$38*'Sound Power'!$AH65^2+'ModelParams Lw'!T$39*'Sound Power'!$AH65+'ModelParams Lw'!T$40,'ModelParams Lw'!T$41*'Sound Power'!$AH65^2+'ModelParams Lw'!T$42*'Sound Power'!$AH65+'ModelParams Lw'!T$43))</f>
        <v>#N/A</v>
      </c>
      <c r="AO65" s="26" t="e">
        <f>IF($AI65=100,'ModelParams Lw'!U$35*'Sound Power'!$AH65^2+'ModelParams Lw'!U$36*'Sound Power'!$AH65+'ModelParams Lw'!U$37,IF($AI65=150,'ModelParams Lw'!U$38*'Sound Power'!$AH65^2+'ModelParams Lw'!U$39*'Sound Power'!$AH65+'ModelParams Lw'!U$40,'ModelParams Lw'!U$41*'Sound Power'!$AH65^2+'ModelParams Lw'!U$42*'Sound Power'!$AH65+'ModelParams Lw'!U$43))</f>
        <v>#N/A</v>
      </c>
      <c r="AP65" s="26" t="e">
        <f>IF($AI65=100,'ModelParams Lw'!V$35*'Sound Power'!$AH65^2+'ModelParams Lw'!V$36*'Sound Power'!$AH65+'ModelParams Lw'!V$37,IF($AI65=150,'ModelParams Lw'!V$38*'Sound Power'!$AH65^2+'ModelParams Lw'!V$39*'Sound Power'!$AH65+'ModelParams Lw'!V$40,'ModelParams Lw'!V$41*'Sound Power'!$AH65^2+'ModelParams Lw'!V$42*'Sound Power'!$AH65+'ModelParams Lw'!V$43))</f>
        <v>#N/A</v>
      </c>
      <c r="AQ65" s="26" t="e">
        <f>IF($AI65=100,'ModelParams Lw'!W$35*'Sound Power'!$AH65^2+'ModelParams Lw'!W$36*'Sound Power'!$AH65+'ModelParams Lw'!W$37,IF($AI65=150,'ModelParams Lw'!W$38*'Sound Power'!$AH65^2+'ModelParams Lw'!W$39*'Sound Power'!$AH65+'ModelParams Lw'!W$40,'ModelParams Lw'!W$41*'Sound Power'!$AH65^2+'ModelParams Lw'!W$42*'Sound Power'!$AH65+'ModelParams Lw'!W$43))</f>
        <v>#N/A</v>
      </c>
      <c r="AR65" s="26" t="e">
        <f t="shared" si="31"/>
        <v>#VALUE!</v>
      </c>
      <c r="AS65" s="26" t="e">
        <f>IF(26.83*LN($AJ65)-11.791-'ModelParams Lw'!B$35&lt;0,0,26.83*LN($AJ65)-11.791-'ModelParams Lw'!B$35)</f>
        <v>#DIV/0!</v>
      </c>
      <c r="AT65" s="26" t="e">
        <f>IF(26.83*LN($AJ65)-11.791-'ModelParams Lw'!C$35&lt;0,0,26.83*LN($AJ65)-11.791-'ModelParams Lw'!C$35)</f>
        <v>#DIV/0!</v>
      </c>
      <c r="AU65" s="26" t="e">
        <f>IF(26.83*LN($AJ65)-11.791-'ModelParams Lw'!D$35&lt;0,0,26.83*LN($AJ65)-11.791-'ModelParams Lw'!D$35)</f>
        <v>#DIV/0!</v>
      </c>
      <c r="AV65" s="26" t="e">
        <f>IF(26.83*LN($AJ65)-11.791-'ModelParams Lw'!E$35&lt;0,0,26.83*LN($AJ65)-11.791-'ModelParams Lw'!E$35)</f>
        <v>#DIV/0!</v>
      </c>
      <c r="AW65" s="26" t="e">
        <f>IF(26.83*LN($AJ65)-11.791-'ModelParams Lw'!F$35&lt;0,0,26.83*LN($AJ65)-11.791-'ModelParams Lw'!F$35)</f>
        <v>#DIV/0!</v>
      </c>
      <c r="AX65" s="26" t="e">
        <f>IF(26.83*LN($AJ65)-11.791-'ModelParams Lw'!G$35&lt;0,0,26.83*LN($AJ65)-11.791-'ModelParams Lw'!G$35)</f>
        <v>#DIV/0!</v>
      </c>
      <c r="AY65" s="26" t="e">
        <f>IF(26.83*LN($AJ65)-11.791-'ModelParams Lw'!H$35&lt;0,0,26.83*LN($AJ65)-11.791-'ModelParams Lw'!H$35)</f>
        <v>#DIV/0!</v>
      </c>
      <c r="AZ65" s="26" t="e">
        <f>IF(26.83*LN($AJ65)-11.791-'ModelParams Lw'!I$35&lt;0,0,26.83*LN($AJ65)-11.791-'ModelParams Lw'!I$35)</f>
        <v>#DIV/0!</v>
      </c>
      <c r="BA65" s="26" t="e">
        <f t="shared" si="9"/>
        <v>#DIV/0!</v>
      </c>
      <c r="BB65" s="26" t="e">
        <f t="shared" si="10"/>
        <v>#DIV/0!</v>
      </c>
      <c r="BC65" s="26" t="e">
        <f t="shared" si="11"/>
        <v>#DIV/0!</v>
      </c>
      <c r="BD65" s="26" t="e">
        <f t="shared" si="12"/>
        <v>#DIV/0!</v>
      </c>
      <c r="BE65" s="26" t="e">
        <f t="shared" si="13"/>
        <v>#DIV/0!</v>
      </c>
      <c r="BF65" s="26" t="e">
        <f t="shared" si="14"/>
        <v>#DIV/0!</v>
      </c>
      <c r="BG65" s="26" t="e">
        <f t="shared" si="15"/>
        <v>#DIV/0!</v>
      </c>
      <c r="BH65" s="26" t="e">
        <f t="shared" si="16"/>
        <v>#DIV/0!</v>
      </c>
      <c r="BI65" s="26" t="e">
        <f>10*LOG10(IF(BA65="",0,POWER(10,((BA65+'ModelParams Lw'!$O$4)/10))) +IF(BB65="",0,POWER(10,((BB65+'ModelParams Lw'!$P$4)/10))) +IF(BC65="",0,POWER(10,((BC65+'ModelParams Lw'!$Q$4)/10))) +IF(BD65="",0,POWER(10,((BD65+'ModelParams Lw'!$R$4)/10))) +IF(BE65="",0,POWER(10,((BE65+'ModelParams Lw'!$S$4)/10))) +IF(BF65="",0,POWER(10,((BF65+'ModelParams Lw'!$T$4)/10))) +IF(BG65="",0,POWER(10,((BG65+'ModelParams Lw'!$U$4)/10)))+IF(BH65="",0,POWER(10,((BH65+'ModelParams Lw'!$V$4)/10))))</f>
        <v>#DIV/0!</v>
      </c>
      <c r="BJ65" s="26" t="e">
        <f t="shared" si="32"/>
        <v>#DIV/0!</v>
      </c>
      <c r="BK65" s="26" t="e">
        <f>(BA65-'ModelParams Lw'!O$10)/'ModelParams Lw'!O$11</f>
        <v>#DIV/0!</v>
      </c>
      <c r="BL65" s="26" t="e">
        <f>(BB65-'ModelParams Lw'!P$10)/'ModelParams Lw'!P$11</f>
        <v>#DIV/0!</v>
      </c>
      <c r="BM65" s="26" t="e">
        <f>(BC65-'ModelParams Lw'!Q$10)/'ModelParams Lw'!Q$11</f>
        <v>#DIV/0!</v>
      </c>
      <c r="BN65" s="26" t="e">
        <f>(BD65-'ModelParams Lw'!R$10)/'ModelParams Lw'!R$11</f>
        <v>#DIV/0!</v>
      </c>
      <c r="BO65" s="26" t="e">
        <f>(BE65-'ModelParams Lw'!S$10)/'ModelParams Lw'!S$11</f>
        <v>#DIV/0!</v>
      </c>
      <c r="BP65" s="26" t="e">
        <f>(BF65-'ModelParams Lw'!T$10)/'ModelParams Lw'!T$11</f>
        <v>#DIV/0!</v>
      </c>
      <c r="BQ65" s="26" t="e">
        <f>(BG65-'ModelParams Lw'!U$10)/'ModelParams Lw'!U$11</f>
        <v>#DIV/0!</v>
      </c>
      <c r="BR65" s="26" t="e">
        <f>(BH65-'ModelParams Lw'!V$10)/'ModelParams Lw'!V$11</f>
        <v>#DIV/0!</v>
      </c>
      <c r="BS65" s="23" t="e">
        <f>IF(Calcul!$E67="SW",DEGREES(ACOS(1-(1/'ModelParams Lw'!C$25*SQRT(0.5*1.2/'Sound Power'!$C65)*('Sound Power'!$B65/3600)/('Sound Power'!$D65)/('Sound Power'!$F65)))),DEGREES(ACOS(1-(1/'ModelParams Lw'!C$29*SQRT(0.5*1.2/'Sound Power'!$C65)*('Sound Power'!$B65/3600)/('Sound Power'!$D65)/('Sound Power'!$F65)))))</f>
        <v>#DIV/0!</v>
      </c>
      <c r="BT65" s="23" t="e">
        <f>IF(Calcul!$E67="SW",DEGREES(ACOS(1-(1/'ModelParams Lw'!D$25*SQRT(0.5*1.2/'Sound Power'!$C65)*('Sound Power'!$B65/3600)/('Sound Power'!$D65)/('Sound Power'!$F65)))),DEGREES(ACOS(1-(1/'ModelParams Lw'!D$29*SQRT(0.5*1.2/'Sound Power'!$C65)*('Sound Power'!$B65/3600)/('Sound Power'!$D65)/('Sound Power'!$F65)))))</f>
        <v>#DIV/0!</v>
      </c>
      <c r="BU65" s="23" t="e">
        <f>IF(Calcul!$E67="SW",DEGREES(ACOS(1-(1/'ModelParams Lw'!E$25*SQRT(0.5*1.2/'Sound Power'!$C65)*('Sound Power'!$B65/3600)/('Sound Power'!$D65)/('Sound Power'!$F65)))),DEGREES(ACOS(1-(1/'ModelParams Lw'!E$29*SQRT(0.5*1.2/'Sound Power'!$C65)*('Sound Power'!$B65/3600)/('Sound Power'!$D65)/('Sound Power'!$F65)))))</f>
        <v>#DIV/0!</v>
      </c>
      <c r="BV65" s="23" t="e">
        <f>IF(Calcul!$E67="SW",DEGREES(ACOS(1-(1/'ModelParams Lw'!F$25*SQRT(0.5*1.2/'Sound Power'!$C65)*('Sound Power'!$B65/3600)/('Sound Power'!$D65)/('Sound Power'!$F65)))),DEGREES(ACOS(1-(1/'ModelParams Lw'!F$29*SQRT(0.5*1.2/'Sound Power'!$C65)*('Sound Power'!$B65/3600)/('Sound Power'!$D65)/('Sound Power'!$F65)))))</f>
        <v>#DIV/0!</v>
      </c>
      <c r="BW65" s="23" t="e">
        <f>IF(Calcul!$E67="SW",DEGREES(ACOS(1-(1/'ModelParams Lw'!G$25*SQRT(0.5*1.2/'Sound Power'!$C65)*('Sound Power'!$B65/3600)/('Sound Power'!$D65)/('Sound Power'!$F65)))),DEGREES(ACOS(1-(1/'ModelParams Lw'!G$29*SQRT(0.5*1.2/'Sound Power'!$C65)*('Sound Power'!$B65/3600)/('Sound Power'!$D65)/('Sound Power'!$F65)))))</f>
        <v>#DIV/0!</v>
      </c>
      <c r="BX65" s="23" t="e">
        <f>IF(Calcul!$E67="SW",DEGREES(ACOS(1-(1/'ModelParams Lw'!H$25*SQRT(0.5*1.2/'Sound Power'!$C65)*('Sound Power'!$B65/3600)/('Sound Power'!$D65)/('Sound Power'!$F65)))),DEGREES(ACOS(1-(1/'ModelParams Lw'!H$29*SQRT(0.5*1.2/'Sound Power'!$C65)*('Sound Power'!$B65/3600)/('Sound Power'!$D65)/('Sound Power'!$F65)))))</f>
        <v>#DIV/0!</v>
      </c>
      <c r="BY65" s="23" t="e">
        <f>IF(Calcul!$E67="SW",DEGREES(ACOS(1-(1/'ModelParams Lw'!I$25*SQRT(0.5*1.2/'Sound Power'!$C65)*('Sound Power'!$B65/3600)/('Sound Power'!$D65)/('Sound Power'!$F65)))),DEGREES(ACOS(1-(1/'ModelParams Lw'!I$29*SQRT(0.5*1.2/'Sound Power'!$C65)*('Sound Power'!$B65/3600)/('Sound Power'!$D65)/('Sound Power'!$F65)))))</f>
        <v>#DIV/0!</v>
      </c>
      <c r="BZ65" s="23" t="e">
        <f>IF(Calcul!$E67="SW",DEGREES(ACOS(1-(1/'ModelParams Lw'!J$25*SQRT(0.5*1.2/'Sound Power'!$C65)*('Sound Power'!$B65/3600)/('Sound Power'!$D65)/('Sound Power'!$F65)))),DEGREES(ACOS(1-(1/'ModelParams Lw'!J$29*SQRT(0.5*1.2/'Sound Power'!$C65)*('Sound Power'!$B65/3600)/('Sound Power'!$D65)/('Sound Power'!$F65)))))</f>
        <v>#DIV/0!</v>
      </c>
      <c r="CA65" s="26" t="e">
        <f>IF(Calcul!$E67="SW",'ModelParams Lw'!C$22+'ModelParams Lw'!C$23*LOG('Sound Power'!$D65/'Sound Power'!$E65)+'ModelParams Lw'!C$24*LN('Sound Power'!BS65),IF('ModelParams Lw'!C$26+'ModelParams Lw'!C$27*LOG('Sound Power'!$D65/'Sound Power'!$E65)+'ModelParams Lw'!C$28*LN('Sound Power'!BS65)&lt;'ModelParams Lw'!C$22+'ModelParams Lw'!C$23*LOG('Sound Power'!$D65/'Sound Power'!$E65)+'ModelParams Lw'!C$24*LN('Sound Power'!BS65),'ModelParams Lw'!C$22+'ModelParams Lw'!C$23*LOG('Sound Power'!$D65/'Sound Power'!$E65)+'ModelParams Lw'!C$24*LN('Sound Power'!BS65),'ModelParams Lw'!C$26+'ModelParams Lw'!C$27*LOG('Sound Power'!$D65/'Sound Power'!$E65)+'ModelParams Lw'!C$28*LN('Sound Power'!BS65)))</f>
        <v>#DIV/0!</v>
      </c>
      <c r="CB65" s="26" t="e">
        <f>IF(Calcul!$E67="SW",'ModelParams Lw'!D$22+'ModelParams Lw'!D$23*LOG('Sound Power'!$D65/'Sound Power'!$E65)+'ModelParams Lw'!D$24*LN('Sound Power'!BT65),IF('ModelParams Lw'!D$26+'ModelParams Lw'!D$27*LOG('Sound Power'!$D65/'Sound Power'!$E65)+'ModelParams Lw'!D$28*LN('Sound Power'!BT65)&lt;'ModelParams Lw'!D$22+'ModelParams Lw'!D$23*LOG('Sound Power'!$D65/'Sound Power'!$E65)+'ModelParams Lw'!D$24*LN('Sound Power'!BT65),'ModelParams Lw'!D$22+'ModelParams Lw'!D$23*LOG('Sound Power'!$D65/'Sound Power'!$E65)+'ModelParams Lw'!D$24*LN('Sound Power'!BT65),'ModelParams Lw'!D$26+'ModelParams Lw'!D$27*LOG('Sound Power'!$D65/'Sound Power'!$E65)+'ModelParams Lw'!D$28*LN('Sound Power'!BT65)))</f>
        <v>#DIV/0!</v>
      </c>
      <c r="CC65" s="26" t="e">
        <f>IF(Calcul!$E67="SW",'ModelParams Lw'!E$22+'ModelParams Lw'!E$23*LOG('Sound Power'!$D65/'Sound Power'!$E65)+'ModelParams Lw'!E$24*LN('Sound Power'!BU65),IF('ModelParams Lw'!E$26+'ModelParams Lw'!E$27*LOG('Sound Power'!$D65/'Sound Power'!$E65)+'ModelParams Lw'!E$28*LN('Sound Power'!BU65)&lt;'ModelParams Lw'!E$22+'ModelParams Lw'!E$23*LOG('Sound Power'!$D65/'Sound Power'!$E65)+'ModelParams Lw'!E$24*LN('Sound Power'!BU65),'ModelParams Lw'!E$22+'ModelParams Lw'!E$23*LOG('Sound Power'!$D65/'Sound Power'!$E65)+'ModelParams Lw'!E$24*LN('Sound Power'!BU65),'ModelParams Lw'!E$26+'ModelParams Lw'!E$27*LOG('Sound Power'!$D65/'Sound Power'!$E65)+'ModelParams Lw'!E$28*LN('Sound Power'!BU65)))</f>
        <v>#DIV/0!</v>
      </c>
      <c r="CD65" s="26" t="e">
        <f>IF(Calcul!$E67="SW",'ModelParams Lw'!F$22+'ModelParams Lw'!F$23*LOG('Sound Power'!$D65/'Sound Power'!$E65)+'ModelParams Lw'!F$24*LN('Sound Power'!BV65),IF('ModelParams Lw'!F$26+'ModelParams Lw'!F$27*LOG('Sound Power'!$D65/'Sound Power'!$E65)+'ModelParams Lw'!F$28*LN('Sound Power'!BV65)&lt;'ModelParams Lw'!F$22+'ModelParams Lw'!F$23*LOG('Sound Power'!$D65/'Sound Power'!$E65)+'ModelParams Lw'!F$24*LN('Sound Power'!BV65),'ModelParams Lw'!F$22+'ModelParams Lw'!F$23*LOG('Sound Power'!$D65/'Sound Power'!$E65)+'ModelParams Lw'!F$24*LN('Sound Power'!BV65),'ModelParams Lw'!F$26+'ModelParams Lw'!F$27*LOG('Sound Power'!$D65/'Sound Power'!$E65)+'ModelParams Lw'!F$28*LN('Sound Power'!BV65)))</f>
        <v>#DIV/0!</v>
      </c>
      <c r="CE65" s="26" t="e">
        <f>IF(Calcul!$E67="SW",'ModelParams Lw'!G$22+'ModelParams Lw'!G$23*LOG('Sound Power'!$D65/'Sound Power'!$E65)+'ModelParams Lw'!G$24*LN('Sound Power'!BW65),IF('ModelParams Lw'!G$26+'ModelParams Lw'!G$27*LOG('Sound Power'!$D65/'Sound Power'!$E65)+'ModelParams Lw'!G$28*LN('Sound Power'!BW65)&lt;'ModelParams Lw'!G$22+'ModelParams Lw'!G$23*LOG('Sound Power'!$D65/'Sound Power'!$E65)+'ModelParams Lw'!G$24*LN('Sound Power'!BW65),'ModelParams Lw'!G$22+'ModelParams Lw'!G$23*LOG('Sound Power'!$D65/'Sound Power'!$E65)+'ModelParams Lw'!G$24*LN('Sound Power'!BW65),'ModelParams Lw'!G$26+'ModelParams Lw'!G$27*LOG('Sound Power'!$D65/'Sound Power'!$E65)+'ModelParams Lw'!G$28*LN('Sound Power'!BW65)))</f>
        <v>#DIV/0!</v>
      </c>
      <c r="CF65" s="26" t="e">
        <f>IF(Calcul!$E67="SW",'ModelParams Lw'!H$22+'ModelParams Lw'!H$23*LOG('Sound Power'!$D65/'Sound Power'!$E65)+'ModelParams Lw'!H$24*LN('Sound Power'!BX65),IF('ModelParams Lw'!H$26+'ModelParams Lw'!H$27*LOG('Sound Power'!$D65/'Sound Power'!$E65)+'ModelParams Lw'!H$28*LN('Sound Power'!BX65)&lt;'ModelParams Lw'!H$22+'ModelParams Lw'!H$23*LOG('Sound Power'!$D65/'Sound Power'!$E65)+'ModelParams Lw'!H$24*LN('Sound Power'!BX65),'ModelParams Lw'!H$22+'ModelParams Lw'!H$23*LOG('Sound Power'!$D65/'Sound Power'!$E65)+'ModelParams Lw'!H$24*LN('Sound Power'!BX65),'ModelParams Lw'!H$26+'ModelParams Lw'!H$27*LOG('Sound Power'!$D65/'Sound Power'!$E65)+'ModelParams Lw'!H$28*LN('Sound Power'!BX65)))</f>
        <v>#DIV/0!</v>
      </c>
      <c r="CG65" s="26" t="e">
        <f>IF(Calcul!$E67="SW",'ModelParams Lw'!I$22+'ModelParams Lw'!I$23*LOG('Sound Power'!$D65/'Sound Power'!$E65)+'ModelParams Lw'!I$24*LN('Sound Power'!BY65),IF('ModelParams Lw'!I$26+'ModelParams Lw'!I$27*LOG('Sound Power'!$D65/'Sound Power'!$E65)+'ModelParams Lw'!I$28*LN('Sound Power'!BY65)&lt;'ModelParams Lw'!I$22+'ModelParams Lw'!I$23*LOG('Sound Power'!$D65/'Sound Power'!$E65)+'ModelParams Lw'!I$24*LN('Sound Power'!BY65),'ModelParams Lw'!I$22+'ModelParams Lw'!I$23*LOG('Sound Power'!$D65/'Sound Power'!$E65)+'ModelParams Lw'!I$24*LN('Sound Power'!BY65),'ModelParams Lw'!I$26+'ModelParams Lw'!I$27*LOG('Sound Power'!$D65/'Sound Power'!$E65)+'ModelParams Lw'!I$28*LN('Sound Power'!BY65)))</f>
        <v>#DIV/0!</v>
      </c>
      <c r="CH65" s="26" t="e">
        <f>IF(Calcul!$E67="SW",'ModelParams Lw'!J$22+'ModelParams Lw'!J$23*LOG('Sound Power'!$D65/'Sound Power'!$E65)+'ModelParams Lw'!J$24*LN('Sound Power'!BZ65),IF('ModelParams Lw'!J$26+'ModelParams Lw'!J$27*LOG('Sound Power'!$D65/'Sound Power'!$E65)+'ModelParams Lw'!J$28*LN('Sound Power'!BZ65)&lt;'ModelParams Lw'!J$22+'ModelParams Lw'!J$23*LOG('Sound Power'!$D65/'Sound Power'!$E65)+'ModelParams Lw'!J$24*LN('Sound Power'!BZ65),'ModelParams Lw'!J$22+'ModelParams Lw'!J$23*LOG('Sound Power'!$D65/'Sound Power'!$E65)+'ModelParams Lw'!J$24*LN('Sound Power'!BZ65),'ModelParams Lw'!J$26+'ModelParams Lw'!J$27*LOG('Sound Power'!$D65/'Sound Power'!$E65)+'ModelParams Lw'!J$28*LN('Sound Power'!BZ65)))</f>
        <v>#DIV/0!</v>
      </c>
      <c r="CI65" s="26" t="e">
        <f t="shared" si="33"/>
        <v>#DIV/0!</v>
      </c>
      <c r="CJ65" s="26" t="e">
        <f t="shared" si="34"/>
        <v>#DIV/0!</v>
      </c>
      <c r="CK65" s="26" t="e">
        <f t="shared" si="35"/>
        <v>#DIV/0!</v>
      </c>
      <c r="CL65" s="26" t="e">
        <f t="shared" si="36"/>
        <v>#DIV/0!</v>
      </c>
      <c r="CM65" s="26" t="e">
        <f t="shared" si="37"/>
        <v>#DIV/0!</v>
      </c>
      <c r="CN65" s="26" t="e">
        <f t="shared" si="38"/>
        <v>#DIV/0!</v>
      </c>
      <c r="CO65" s="26" t="e">
        <f t="shared" si="39"/>
        <v>#DIV/0!</v>
      </c>
      <c r="CP65" s="26" t="e">
        <f t="shared" si="40"/>
        <v>#DIV/0!</v>
      </c>
      <c r="CQ65" s="26" t="e">
        <f>10*LOG10(IF(CI65="",0,POWER(10,((CI65+'ModelParams Lw'!$O$4)/10))) +IF(CJ65="",0,POWER(10,((CJ65+'ModelParams Lw'!$P$4)/10))) +IF(CK65="",0,POWER(10,((CK65+'ModelParams Lw'!$Q$4)/10))) +IF(CL65="",0,POWER(10,((CL65+'ModelParams Lw'!$R$4)/10))) +IF(CM65="",0,POWER(10,((CM65+'ModelParams Lw'!$S$4)/10))) +IF(CN65="",0,POWER(10,((CN65+'ModelParams Lw'!$T$4)/10))) +IF(CO65="",0,POWER(10,((CO65+'ModelParams Lw'!$U$4)/10)))+IF(CP65="",0,POWER(10,((CP65+'ModelParams Lw'!$V$4)/10))))</f>
        <v>#DIV/0!</v>
      </c>
      <c r="CR65" s="26" t="e">
        <f t="shared" si="41"/>
        <v>#DIV/0!</v>
      </c>
      <c r="CS65" s="26" t="e">
        <f>(CI65-'ModelParams Lw'!$O$10)/'ModelParams Lw'!$O$11</f>
        <v>#DIV/0!</v>
      </c>
      <c r="CT65" s="26" t="e">
        <f>(CJ65-'ModelParams Lw'!$P$10)/'ModelParams Lw'!$P$11</f>
        <v>#DIV/0!</v>
      </c>
      <c r="CU65" s="26" t="e">
        <f>(CK65-'ModelParams Lw'!$Q$10)/'ModelParams Lw'!$Q$11</f>
        <v>#DIV/0!</v>
      </c>
      <c r="CV65" s="26" t="e">
        <f>(CL65-'ModelParams Lw'!$R$10)/'ModelParams Lw'!$R$11</f>
        <v>#DIV/0!</v>
      </c>
      <c r="CW65" s="26" t="e">
        <f>(CM65-'ModelParams Lw'!$S$10)/'ModelParams Lw'!$S$11</f>
        <v>#DIV/0!</v>
      </c>
      <c r="CX65" s="26" t="e">
        <f>(CN65-'ModelParams Lw'!$T$10)/'ModelParams Lw'!$T$11</f>
        <v>#DIV/0!</v>
      </c>
      <c r="CY65" s="26" t="e">
        <f>(CO65-'ModelParams Lw'!$U$10)/'ModelParams Lw'!$U$11</f>
        <v>#DIV/0!</v>
      </c>
      <c r="CZ65" s="26" t="e">
        <f>(CP65-'ModelParams Lw'!$V$10)/'ModelParams Lw'!$V$11</f>
        <v>#DIV/0!</v>
      </c>
    </row>
    <row r="66" spans="1:104" x14ac:dyDescent="0.2">
      <c r="A66" s="13">
        <f>Calcul!A68</f>
        <v>0</v>
      </c>
      <c r="B66" s="13">
        <f t="shared" si="2"/>
        <v>0</v>
      </c>
      <c r="C66" s="13">
        <f>Calcul!B68</f>
        <v>0</v>
      </c>
      <c r="D66" s="13">
        <f>Calcul!C68/1000</f>
        <v>0</v>
      </c>
      <c r="E66" s="13">
        <f>Calcul!D68/1000</f>
        <v>0</v>
      </c>
      <c r="F66" s="13">
        <f t="shared" si="3"/>
        <v>0</v>
      </c>
      <c r="G66" s="23" t="e">
        <f>DEGREES(ACOS(1-(1/'ModelParams Lw'!B$15*SQRT(0.5*1.2/'Sound Power'!$C66)*('Sound Power'!$B66/3600)/('Sound Power'!$D66)/('Sound Power'!$F66))))</f>
        <v>#DIV/0!</v>
      </c>
      <c r="H66" s="23" t="e">
        <f>DEGREES(ACOS(1-(1/'ModelParams Lw'!C$15*SQRT(0.5*1.2/'Sound Power'!$C66)*('Sound Power'!$B66/3600)/('Sound Power'!$D66)/('Sound Power'!$F66))))</f>
        <v>#DIV/0!</v>
      </c>
      <c r="I66" s="23" t="e">
        <f>DEGREES(ACOS(1-(1/'ModelParams Lw'!D$15*SQRT(0.5*1.2/'Sound Power'!$C66)*('Sound Power'!$B66/3600)/('Sound Power'!$D66)/('Sound Power'!$F66))))</f>
        <v>#DIV/0!</v>
      </c>
      <c r="J66" s="23" t="e">
        <f>DEGREES(ACOS(1-(1/'ModelParams Lw'!E$15*SQRT(0.5*1.2/'Sound Power'!$C66)*('Sound Power'!$B66/3600)/('Sound Power'!$D66)/('Sound Power'!$F66))))</f>
        <v>#DIV/0!</v>
      </c>
      <c r="K66" s="23" t="e">
        <f>DEGREES(ACOS(1-(1/'ModelParams Lw'!F$15*SQRT(0.5*1.2/'Sound Power'!$C66)*('Sound Power'!$B66/3600)/('Sound Power'!$D66)/('Sound Power'!$F66))))</f>
        <v>#DIV/0!</v>
      </c>
      <c r="L66" s="23" t="e">
        <f>DEGREES(ACOS(1-(1/'ModelParams Lw'!G$15*SQRT(0.5*1.2/'Sound Power'!$C66)*('Sound Power'!$B66/3600)/('Sound Power'!$D66)/('Sound Power'!$F66))))</f>
        <v>#DIV/0!</v>
      </c>
      <c r="M66" s="23" t="e">
        <f>DEGREES(ACOS(1-(1/'ModelParams Lw'!H$15*SQRT(0.5*1.2/'Sound Power'!$C66)*('Sound Power'!$B66/3600)/('Sound Power'!$D66)/('Sound Power'!$F66))))</f>
        <v>#DIV/0!</v>
      </c>
      <c r="N66" s="23" t="e">
        <f>DEGREES(ACOS(1-(1/'ModelParams Lw'!I$15*SQRT(0.5*1.2/'Sound Power'!$C66)*('Sound Power'!$B66/3600)/('Sound Power'!$D66)/('Sound Power'!$F66))))</f>
        <v>#DIV/0!</v>
      </c>
      <c r="O66" s="26" t="e">
        <f>('ModelParams Lw'!B$4*LN('Sound Power'!G66)/(1+EXP(-('Sound Power'!$D66*1000+'ModelParams Lw'!B$6)/'ModelParams Lw'!B$7))+'ModelParams Lw'!B$5)*LN('Sound Power'!$B66)-('ModelParams Lw'!B$8+'ModelParams Lw'!B$9*$D66+'ModelParams Lw'!B$10*'Sound Power'!$F66^'ModelParams Lw'!B$14+'ModelParams Lw'!B$11*LN('Sound Power'!G66)+'ModelParams Lw'!B$12*'Sound Power'!$D66*'Sound Power'!$F66+'ModelParams Lw'!B$13*'Sound Power'!$D66*LN('Sound Power'!G66))</f>
        <v>#DIV/0!</v>
      </c>
      <c r="P66" s="26" t="e">
        <f>('ModelParams Lw'!C$4*LN('Sound Power'!H66)/(1+EXP(-('Sound Power'!$D66*1000+'ModelParams Lw'!C$6)/'ModelParams Lw'!C$7))+'ModelParams Lw'!C$5)*LN('Sound Power'!$B66)-('ModelParams Lw'!C$8+'ModelParams Lw'!C$9*$D66+'ModelParams Lw'!C$10*'Sound Power'!$F66^'ModelParams Lw'!C$14+'ModelParams Lw'!C$11*LN('Sound Power'!H66)+'ModelParams Lw'!C$12*'Sound Power'!$D66*'Sound Power'!$F66+'ModelParams Lw'!C$13*'Sound Power'!$D66*LN('Sound Power'!H66))</f>
        <v>#DIV/0!</v>
      </c>
      <c r="Q66" s="26" t="e">
        <f>('ModelParams Lw'!D$4*LN('Sound Power'!I66)/(1+EXP(-('Sound Power'!$D66*1000+'ModelParams Lw'!D$6)/'ModelParams Lw'!D$7))+'ModelParams Lw'!D$5)*LN('Sound Power'!$B66)-('ModelParams Lw'!D$8+'ModelParams Lw'!D$9*$D66+'ModelParams Lw'!D$10*'Sound Power'!$F66^'ModelParams Lw'!D$14+'ModelParams Lw'!D$11*LN('Sound Power'!I66)+'ModelParams Lw'!D$12*'Sound Power'!$D66*'Sound Power'!$F66+'ModelParams Lw'!D$13*'Sound Power'!$D66*LN('Sound Power'!I66))</f>
        <v>#DIV/0!</v>
      </c>
      <c r="R66" s="26" t="e">
        <f>('ModelParams Lw'!E$4*LN('Sound Power'!J66)/(1+EXP(-('Sound Power'!$D66*1000+'ModelParams Lw'!E$6)/'ModelParams Lw'!E$7))+'ModelParams Lw'!E$5)*LN('Sound Power'!$B66)-('ModelParams Lw'!E$8+'ModelParams Lw'!E$9*$D66+'ModelParams Lw'!E$10*'Sound Power'!$F66^'ModelParams Lw'!E$14+'ModelParams Lw'!E$11*LN('Sound Power'!J66)+'ModelParams Lw'!E$12*'Sound Power'!$D66*'Sound Power'!$F66+'ModelParams Lw'!E$13*'Sound Power'!$D66*LN('Sound Power'!J66))</f>
        <v>#DIV/0!</v>
      </c>
      <c r="S66" s="26" t="e">
        <f>('ModelParams Lw'!F$4*LN('Sound Power'!K66)/(1+EXP(-('Sound Power'!$D66*1000+'ModelParams Lw'!F$6)/'ModelParams Lw'!F$7))+'ModelParams Lw'!F$5)*LN('Sound Power'!$B66)-('ModelParams Lw'!F$8+'ModelParams Lw'!F$9*$D66+'ModelParams Lw'!F$10*'Sound Power'!$F66^'ModelParams Lw'!F$14+'ModelParams Lw'!F$11*LN('Sound Power'!K66)+'ModelParams Lw'!F$12*'Sound Power'!$D66*'Sound Power'!$F66+'ModelParams Lw'!F$13*'Sound Power'!$D66*LN('Sound Power'!K66))</f>
        <v>#DIV/0!</v>
      </c>
      <c r="T66" s="26" t="e">
        <f>('ModelParams Lw'!G$4*LN('Sound Power'!L66)/(1+EXP(-('Sound Power'!$D66*1000+'ModelParams Lw'!G$6)/'ModelParams Lw'!G$7))+'ModelParams Lw'!G$5)*LN('Sound Power'!$B66)-('ModelParams Lw'!G$8+'ModelParams Lw'!G$9*$D66+'ModelParams Lw'!G$10*'Sound Power'!$F66^'ModelParams Lw'!G$14+'ModelParams Lw'!G$11*LN('Sound Power'!L66)+'ModelParams Lw'!G$12*'Sound Power'!$D66*'Sound Power'!$F66+'ModelParams Lw'!G$13*'Sound Power'!$D66*LN('Sound Power'!L66))</f>
        <v>#DIV/0!</v>
      </c>
      <c r="U66" s="26" t="e">
        <f>('ModelParams Lw'!H$4*LN('Sound Power'!M66)/(1+EXP(-('Sound Power'!$D66*1000+'ModelParams Lw'!H$6)/'ModelParams Lw'!H$7))+'ModelParams Lw'!H$5)*LN('Sound Power'!$B66)-('ModelParams Lw'!H$8+'ModelParams Lw'!H$9*$D66+'ModelParams Lw'!H$10*'Sound Power'!$F66^'ModelParams Lw'!H$14+'ModelParams Lw'!H$11*LN('Sound Power'!M66)+'ModelParams Lw'!H$12*'Sound Power'!$D66*'Sound Power'!$F66+'ModelParams Lw'!H$13*'Sound Power'!$D66*LN('Sound Power'!M66))</f>
        <v>#DIV/0!</v>
      </c>
      <c r="V66" s="26" t="e">
        <f>('ModelParams Lw'!I$4*LN('Sound Power'!N66)/(1+EXP(-('Sound Power'!$D66*1000+'ModelParams Lw'!I$6)/'ModelParams Lw'!I$7))+'ModelParams Lw'!I$5)*LN('Sound Power'!$B66)-('ModelParams Lw'!I$8+'ModelParams Lw'!I$9*$D66+'ModelParams Lw'!I$10*'Sound Power'!$F66^'ModelParams Lw'!I$14+'ModelParams Lw'!I$11*LN('Sound Power'!N66)+'ModelParams Lw'!I$12*'Sound Power'!$D66*'Sound Power'!$F66+'ModelParams Lw'!I$13*'Sound Power'!$D66*LN('Sound Power'!N66))</f>
        <v>#DIV/0!</v>
      </c>
      <c r="W66" s="26" t="e">
        <f>10*LOG10(IF(O66="",0,POWER(10,((O66+'ModelParams Lw'!$O$4)/10))) +IF(P66="",0,POWER(10,((P66+'ModelParams Lw'!$P$4)/10))) +IF(Q66="",0,POWER(10,((Q66+'ModelParams Lw'!$Q$4)/10))) +IF(R66="",0,POWER(10,((R66+'ModelParams Lw'!$R$4)/10))) +IF(S66="",0,POWER(10,((S66+'ModelParams Lw'!$S$4)/10))) +IF(T66="",0,POWER(10,((T66+'ModelParams Lw'!$T$4)/10))) +IF(U66="",0,POWER(10,((U66+'ModelParams Lw'!$U$4)/10)))+IF(V66="",0,POWER(10,((V66+'ModelParams Lw'!$V$4)/10))))</f>
        <v>#DIV/0!</v>
      </c>
      <c r="X66" s="26" t="e">
        <f t="shared" si="27"/>
        <v>#DIV/0!</v>
      </c>
      <c r="Y66" s="26" t="e">
        <f>(O66-'ModelParams Lw'!O$10)/'ModelParams Lw'!O$11</f>
        <v>#DIV/0!</v>
      </c>
      <c r="Z66" s="26" t="e">
        <f>(P66-'ModelParams Lw'!P$10)/'ModelParams Lw'!P$11</f>
        <v>#DIV/0!</v>
      </c>
      <c r="AA66" s="26" t="e">
        <f>(Q66-'ModelParams Lw'!Q$10)/'ModelParams Lw'!Q$11</f>
        <v>#DIV/0!</v>
      </c>
      <c r="AB66" s="26" t="e">
        <f>(R66-'ModelParams Lw'!R$10)/'ModelParams Lw'!R$11</f>
        <v>#DIV/0!</v>
      </c>
      <c r="AC66" s="26" t="e">
        <f>(S66-'ModelParams Lw'!S$10)/'ModelParams Lw'!S$11</f>
        <v>#DIV/0!</v>
      </c>
      <c r="AD66" s="26" t="e">
        <f>(T66-'ModelParams Lw'!T$10)/'ModelParams Lw'!T$11</f>
        <v>#DIV/0!</v>
      </c>
      <c r="AE66" s="26" t="e">
        <f>(U66-'ModelParams Lw'!U$10)/'ModelParams Lw'!U$11</f>
        <v>#DIV/0!</v>
      </c>
      <c r="AF66" s="26" t="e">
        <f>(V66-'ModelParams Lw'!V$10)/'ModelParams Lw'!V$11</f>
        <v>#DIV/0!</v>
      </c>
      <c r="AG66" s="26" t="e">
        <f t="shared" si="28"/>
        <v>#DIV/0!</v>
      </c>
      <c r="AH66" s="26" t="e">
        <f>VLOOKUP(D66*1000,'ModelParams Lw'!$A$38:$D$58,4)</f>
        <v>#N/A</v>
      </c>
      <c r="AI66" s="56" t="e">
        <f>VLOOKUP(D66*1000,'ModelParams Lw'!$A$38:$D$58,2)</f>
        <v>#N/A</v>
      </c>
      <c r="AJ66" s="46" t="e">
        <f t="shared" si="29"/>
        <v>#DIV/0!</v>
      </c>
      <c r="AK66" s="26" t="e">
        <f t="shared" si="30"/>
        <v>#VALUE!</v>
      </c>
      <c r="AL66" s="26" t="e">
        <f>IF($AI66=100,'ModelParams Lw'!R$35*'Sound Power'!$AH66^2+'ModelParams Lw'!R$36*'Sound Power'!$AH66+'ModelParams Lw'!R$37,IF($AI66=150,'ModelParams Lw'!R$38*'Sound Power'!$AH66^2+'ModelParams Lw'!R$39*'Sound Power'!$AH66+'ModelParams Lw'!R$40,'ModelParams Lw'!R$41*'Sound Power'!$AH66^2+'ModelParams Lw'!R$42*'Sound Power'!$AH66+'ModelParams Lw'!R$43))</f>
        <v>#N/A</v>
      </c>
      <c r="AM66" s="26" t="e">
        <f>IF($AI66=100,'ModelParams Lw'!S$35*'Sound Power'!$AH66^2+'ModelParams Lw'!S$36*'Sound Power'!$AH66+'ModelParams Lw'!S$37,IF($AI66=150,'ModelParams Lw'!S$38*'Sound Power'!$AH66^2+'ModelParams Lw'!S$39*'Sound Power'!$AH66+'ModelParams Lw'!S$40,'ModelParams Lw'!S$41*'Sound Power'!$AH66^2+'ModelParams Lw'!S$42*'Sound Power'!$AH66+'ModelParams Lw'!S$43))</f>
        <v>#N/A</v>
      </c>
      <c r="AN66" s="26" t="e">
        <f>IF($AI66=100,'ModelParams Lw'!T$35*'Sound Power'!$AH66^2+'ModelParams Lw'!T$36*'Sound Power'!$AH66+'ModelParams Lw'!T$37,IF($AI66=150,'ModelParams Lw'!T$38*'Sound Power'!$AH66^2+'ModelParams Lw'!T$39*'Sound Power'!$AH66+'ModelParams Lw'!T$40,'ModelParams Lw'!T$41*'Sound Power'!$AH66^2+'ModelParams Lw'!T$42*'Sound Power'!$AH66+'ModelParams Lw'!T$43))</f>
        <v>#N/A</v>
      </c>
      <c r="AO66" s="26" t="e">
        <f>IF($AI66=100,'ModelParams Lw'!U$35*'Sound Power'!$AH66^2+'ModelParams Lw'!U$36*'Sound Power'!$AH66+'ModelParams Lw'!U$37,IF($AI66=150,'ModelParams Lw'!U$38*'Sound Power'!$AH66^2+'ModelParams Lw'!U$39*'Sound Power'!$AH66+'ModelParams Lw'!U$40,'ModelParams Lw'!U$41*'Sound Power'!$AH66^2+'ModelParams Lw'!U$42*'Sound Power'!$AH66+'ModelParams Lw'!U$43))</f>
        <v>#N/A</v>
      </c>
      <c r="AP66" s="26" t="e">
        <f>IF($AI66=100,'ModelParams Lw'!V$35*'Sound Power'!$AH66^2+'ModelParams Lw'!V$36*'Sound Power'!$AH66+'ModelParams Lw'!V$37,IF($AI66=150,'ModelParams Lw'!V$38*'Sound Power'!$AH66^2+'ModelParams Lw'!V$39*'Sound Power'!$AH66+'ModelParams Lw'!V$40,'ModelParams Lw'!V$41*'Sound Power'!$AH66^2+'ModelParams Lw'!V$42*'Sound Power'!$AH66+'ModelParams Lw'!V$43))</f>
        <v>#N/A</v>
      </c>
      <c r="AQ66" s="26" t="e">
        <f>IF($AI66=100,'ModelParams Lw'!W$35*'Sound Power'!$AH66^2+'ModelParams Lw'!W$36*'Sound Power'!$AH66+'ModelParams Lw'!W$37,IF($AI66=150,'ModelParams Lw'!W$38*'Sound Power'!$AH66^2+'ModelParams Lw'!W$39*'Sound Power'!$AH66+'ModelParams Lw'!W$40,'ModelParams Lw'!W$41*'Sound Power'!$AH66^2+'ModelParams Lw'!W$42*'Sound Power'!$AH66+'ModelParams Lw'!W$43))</f>
        <v>#N/A</v>
      </c>
      <c r="AR66" s="26" t="e">
        <f t="shared" si="31"/>
        <v>#VALUE!</v>
      </c>
      <c r="AS66" s="26" t="e">
        <f>IF(26.83*LN($AJ66)-11.791-'ModelParams Lw'!B$35&lt;0,0,26.83*LN($AJ66)-11.791-'ModelParams Lw'!B$35)</f>
        <v>#DIV/0!</v>
      </c>
      <c r="AT66" s="26" t="e">
        <f>IF(26.83*LN($AJ66)-11.791-'ModelParams Lw'!C$35&lt;0,0,26.83*LN($AJ66)-11.791-'ModelParams Lw'!C$35)</f>
        <v>#DIV/0!</v>
      </c>
      <c r="AU66" s="26" t="e">
        <f>IF(26.83*LN($AJ66)-11.791-'ModelParams Lw'!D$35&lt;0,0,26.83*LN($AJ66)-11.791-'ModelParams Lw'!D$35)</f>
        <v>#DIV/0!</v>
      </c>
      <c r="AV66" s="26" t="e">
        <f>IF(26.83*LN($AJ66)-11.791-'ModelParams Lw'!E$35&lt;0,0,26.83*LN($AJ66)-11.791-'ModelParams Lw'!E$35)</f>
        <v>#DIV/0!</v>
      </c>
      <c r="AW66" s="26" t="e">
        <f>IF(26.83*LN($AJ66)-11.791-'ModelParams Lw'!F$35&lt;0,0,26.83*LN($AJ66)-11.791-'ModelParams Lw'!F$35)</f>
        <v>#DIV/0!</v>
      </c>
      <c r="AX66" s="26" t="e">
        <f>IF(26.83*LN($AJ66)-11.791-'ModelParams Lw'!G$35&lt;0,0,26.83*LN($AJ66)-11.791-'ModelParams Lw'!G$35)</f>
        <v>#DIV/0!</v>
      </c>
      <c r="AY66" s="26" t="e">
        <f>IF(26.83*LN($AJ66)-11.791-'ModelParams Lw'!H$35&lt;0,0,26.83*LN($AJ66)-11.791-'ModelParams Lw'!H$35)</f>
        <v>#DIV/0!</v>
      </c>
      <c r="AZ66" s="26" t="e">
        <f>IF(26.83*LN($AJ66)-11.791-'ModelParams Lw'!I$35&lt;0,0,26.83*LN($AJ66)-11.791-'ModelParams Lw'!I$35)</f>
        <v>#DIV/0!</v>
      </c>
      <c r="BA66" s="26" t="e">
        <f t="shared" si="9"/>
        <v>#DIV/0!</v>
      </c>
      <c r="BB66" s="26" t="e">
        <f t="shared" si="10"/>
        <v>#DIV/0!</v>
      </c>
      <c r="BC66" s="26" t="e">
        <f t="shared" si="11"/>
        <v>#DIV/0!</v>
      </c>
      <c r="BD66" s="26" t="e">
        <f t="shared" si="12"/>
        <v>#DIV/0!</v>
      </c>
      <c r="BE66" s="26" t="e">
        <f t="shared" si="13"/>
        <v>#DIV/0!</v>
      </c>
      <c r="BF66" s="26" t="e">
        <f t="shared" si="14"/>
        <v>#DIV/0!</v>
      </c>
      <c r="BG66" s="26" t="e">
        <f t="shared" si="15"/>
        <v>#DIV/0!</v>
      </c>
      <c r="BH66" s="26" t="e">
        <f t="shared" si="16"/>
        <v>#DIV/0!</v>
      </c>
      <c r="BI66" s="26" t="e">
        <f>10*LOG10(IF(BA66="",0,POWER(10,((BA66+'ModelParams Lw'!$O$4)/10))) +IF(BB66="",0,POWER(10,((BB66+'ModelParams Lw'!$P$4)/10))) +IF(BC66="",0,POWER(10,((BC66+'ModelParams Lw'!$Q$4)/10))) +IF(BD66="",0,POWER(10,((BD66+'ModelParams Lw'!$R$4)/10))) +IF(BE66="",0,POWER(10,((BE66+'ModelParams Lw'!$S$4)/10))) +IF(BF66="",0,POWER(10,((BF66+'ModelParams Lw'!$T$4)/10))) +IF(BG66="",0,POWER(10,((BG66+'ModelParams Lw'!$U$4)/10)))+IF(BH66="",0,POWER(10,((BH66+'ModelParams Lw'!$V$4)/10))))</f>
        <v>#DIV/0!</v>
      </c>
      <c r="BJ66" s="26" t="e">
        <f t="shared" si="32"/>
        <v>#DIV/0!</v>
      </c>
      <c r="BK66" s="26" t="e">
        <f>(BA66-'ModelParams Lw'!O$10)/'ModelParams Lw'!O$11</f>
        <v>#DIV/0!</v>
      </c>
      <c r="BL66" s="26" t="e">
        <f>(BB66-'ModelParams Lw'!P$10)/'ModelParams Lw'!P$11</f>
        <v>#DIV/0!</v>
      </c>
      <c r="BM66" s="26" t="e">
        <f>(BC66-'ModelParams Lw'!Q$10)/'ModelParams Lw'!Q$11</f>
        <v>#DIV/0!</v>
      </c>
      <c r="BN66" s="26" t="e">
        <f>(BD66-'ModelParams Lw'!R$10)/'ModelParams Lw'!R$11</f>
        <v>#DIV/0!</v>
      </c>
      <c r="BO66" s="26" t="e">
        <f>(BE66-'ModelParams Lw'!S$10)/'ModelParams Lw'!S$11</f>
        <v>#DIV/0!</v>
      </c>
      <c r="BP66" s="26" t="e">
        <f>(BF66-'ModelParams Lw'!T$10)/'ModelParams Lw'!T$11</f>
        <v>#DIV/0!</v>
      </c>
      <c r="BQ66" s="26" t="e">
        <f>(BG66-'ModelParams Lw'!U$10)/'ModelParams Lw'!U$11</f>
        <v>#DIV/0!</v>
      </c>
      <c r="BR66" s="26" t="e">
        <f>(BH66-'ModelParams Lw'!V$10)/'ModelParams Lw'!V$11</f>
        <v>#DIV/0!</v>
      </c>
      <c r="BS66" s="23" t="e">
        <f>IF(Calcul!$E68="SW",DEGREES(ACOS(1-(1/'ModelParams Lw'!C$25*SQRT(0.5*1.2/'Sound Power'!$C66)*('Sound Power'!$B66/3600)/('Sound Power'!$D66)/('Sound Power'!$F66)))),DEGREES(ACOS(1-(1/'ModelParams Lw'!C$29*SQRT(0.5*1.2/'Sound Power'!$C66)*('Sound Power'!$B66/3600)/('Sound Power'!$D66)/('Sound Power'!$F66)))))</f>
        <v>#DIV/0!</v>
      </c>
      <c r="BT66" s="23" t="e">
        <f>IF(Calcul!$E68="SW",DEGREES(ACOS(1-(1/'ModelParams Lw'!D$25*SQRT(0.5*1.2/'Sound Power'!$C66)*('Sound Power'!$B66/3600)/('Sound Power'!$D66)/('Sound Power'!$F66)))),DEGREES(ACOS(1-(1/'ModelParams Lw'!D$29*SQRT(0.5*1.2/'Sound Power'!$C66)*('Sound Power'!$B66/3600)/('Sound Power'!$D66)/('Sound Power'!$F66)))))</f>
        <v>#DIV/0!</v>
      </c>
      <c r="BU66" s="23" t="e">
        <f>IF(Calcul!$E68="SW",DEGREES(ACOS(1-(1/'ModelParams Lw'!E$25*SQRT(0.5*1.2/'Sound Power'!$C66)*('Sound Power'!$B66/3600)/('Sound Power'!$D66)/('Sound Power'!$F66)))),DEGREES(ACOS(1-(1/'ModelParams Lw'!E$29*SQRT(0.5*1.2/'Sound Power'!$C66)*('Sound Power'!$B66/3600)/('Sound Power'!$D66)/('Sound Power'!$F66)))))</f>
        <v>#DIV/0!</v>
      </c>
      <c r="BV66" s="23" t="e">
        <f>IF(Calcul!$E68="SW",DEGREES(ACOS(1-(1/'ModelParams Lw'!F$25*SQRT(0.5*1.2/'Sound Power'!$C66)*('Sound Power'!$B66/3600)/('Sound Power'!$D66)/('Sound Power'!$F66)))),DEGREES(ACOS(1-(1/'ModelParams Lw'!F$29*SQRT(0.5*1.2/'Sound Power'!$C66)*('Sound Power'!$B66/3600)/('Sound Power'!$D66)/('Sound Power'!$F66)))))</f>
        <v>#DIV/0!</v>
      </c>
      <c r="BW66" s="23" t="e">
        <f>IF(Calcul!$E68="SW",DEGREES(ACOS(1-(1/'ModelParams Lw'!G$25*SQRT(0.5*1.2/'Sound Power'!$C66)*('Sound Power'!$B66/3600)/('Sound Power'!$D66)/('Sound Power'!$F66)))),DEGREES(ACOS(1-(1/'ModelParams Lw'!G$29*SQRT(0.5*1.2/'Sound Power'!$C66)*('Sound Power'!$B66/3600)/('Sound Power'!$D66)/('Sound Power'!$F66)))))</f>
        <v>#DIV/0!</v>
      </c>
      <c r="BX66" s="23" t="e">
        <f>IF(Calcul!$E68="SW",DEGREES(ACOS(1-(1/'ModelParams Lw'!H$25*SQRT(0.5*1.2/'Sound Power'!$C66)*('Sound Power'!$B66/3600)/('Sound Power'!$D66)/('Sound Power'!$F66)))),DEGREES(ACOS(1-(1/'ModelParams Lw'!H$29*SQRT(0.5*1.2/'Sound Power'!$C66)*('Sound Power'!$B66/3600)/('Sound Power'!$D66)/('Sound Power'!$F66)))))</f>
        <v>#DIV/0!</v>
      </c>
      <c r="BY66" s="23" t="e">
        <f>IF(Calcul!$E68="SW",DEGREES(ACOS(1-(1/'ModelParams Lw'!I$25*SQRT(0.5*1.2/'Sound Power'!$C66)*('Sound Power'!$B66/3600)/('Sound Power'!$D66)/('Sound Power'!$F66)))),DEGREES(ACOS(1-(1/'ModelParams Lw'!I$29*SQRT(0.5*1.2/'Sound Power'!$C66)*('Sound Power'!$B66/3600)/('Sound Power'!$D66)/('Sound Power'!$F66)))))</f>
        <v>#DIV/0!</v>
      </c>
      <c r="BZ66" s="23" t="e">
        <f>IF(Calcul!$E68="SW",DEGREES(ACOS(1-(1/'ModelParams Lw'!J$25*SQRT(0.5*1.2/'Sound Power'!$C66)*('Sound Power'!$B66/3600)/('Sound Power'!$D66)/('Sound Power'!$F66)))),DEGREES(ACOS(1-(1/'ModelParams Lw'!J$29*SQRT(0.5*1.2/'Sound Power'!$C66)*('Sound Power'!$B66/3600)/('Sound Power'!$D66)/('Sound Power'!$F66)))))</f>
        <v>#DIV/0!</v>
      </c>
      <c r="CA66" s="26" t="e">
        <f>IF(Calcul!$E68="SW",'ModelParams Lw'!C$22+'ModelParams Lw'!C$23*LOG('Sound Power'!$D66/'Sound Power'!$E66)+'ModelParams Lw'!C$24*LN('Sound Power'!BS66),IF('ModelParams Lw'!C$26+'ModelParams Lw'!C$27*LOG('Sound Power'!$D66/'Sound Power'!$E66)+'ModelParams Lw'!C$28*LN('Sound Power'!BS66)&lt;'ModelParams Lw'!C$22+'ModelParams Lw'!C$23*LOG('Sound Power'!$D66/'Sound Power'!$E66)+'ModelParams Lw'!C$24*LN('Sound Power'!BS66),'ModelParams Lw'!C$22+'ModelParams Lw'!C$23*LOG('Sound Power'!$D66/'Sound Power'!$E66)+'ModelParams Lw'!C$24*LN('Sound Power'!BS66),'ModelParams Lw'!C$26+'ModelParams Lw'!C$27*LOG('Sound Power'!$D66/'Sound Power'!$E66)+'ModelParams Lw'!C$28*LN('Sound Power'!BS66)))</f>
        <v>#DIV/0!</v>
      </c>
      <c r="CB66" s="26" t="e">
        <f>IF(Calcul!$E68="SW",'ModelParams Lw'!D$22+'ModelParams Lw'!D$23*LOG('Sound Power'!$D66/'Sound Power'!$E66)+'ModelParams Lw'!D$24*LN('Sound Power'!BT66),IF('ModelParams Lw'!D$26+'ModelParams Lw'!D$27*LOG('Sound Power'!$D66/'Sound Power'!$E66)+'ModelParams Lw'!D$28*LN('Sound Power'!BT66)&lt;'ModelParams Lw'!D$22+'ModelParams Lw'!D$23*LOG('Sound Power'!$D66/'Sound Power'!$E66)+'ModelParams Lw'!D$24*LN('Sound Power'!BT66),'ModelParams Lw'!D$22+'ModelParams Lw'!D$23*LOG('Sound Power'!$D66/'Sound Power'!$E66)+'ModelParams Lw'!D$24*LN('Sound Power'!BT66),'ModelParams Lw'!D$26+'ModelParams Lw'!D$27*LOG('Sound Power'!$D66/'Sound Power'!$E66)+'ModelParams Lw'!D$28*LN('Sound Power'!BT66)))</f>
        <v>#DIV/0!</v>
      </c>
      <c r="CC66" s="26" t="e">
        <f>IF(Calcul!$E68="SW",'ModelParams Lw'!E$22+'ModelParams Lw'!E$23*LOG('Sound Power'!$D66/'Sound Power'!$E66)+'ModelParams Lw'!E$24*LN('Sound Power'!BU66),IF('ModelParams Lw'!E$26+'ModelParams Lw'!E$27*LOG('Sound Power'!$D66/'Sound Power'!$E66)+'ModelParams Lw'!E$28*LN('Sound Power'!BU66)&lt;'ModelParams Lw'!E$22+'ModelParams Lw'!E$23*LOG('Sound Power'!$D66/'Sound Power'!$E66)+'ModelParams Lw'!E$24*LN('Sound Power'!BU66),'ModelParams Lw'!E$22+'ModelParams Lw'!E$23*LOG('Sound Power'!$D66/'Sound Power'!$E66)+'ModelParams Lw'!E$24*LN('Sound Power'!BU66),'ModelParams Lw'!E$26+'ModelParams Lw'!E$27*LOG('Sound Power'!$D66/'Sound Power'!$E66)+'ModelParams Lw'!E$28*LN('Sound Power'!BU66)))</f>
        <v>#DIV/0!</v>
      </c>
      <c r="CD66" s="26" t="e">
        <f>IF(Calcul!$E68="SW",'ModelParams Lw'!F$22+'ModelParams Lw'!F$23*LOG('Sound Power'!$D66/'Sound Power'!$E66)+'ModelParams Lw'!F$24*LN('Sound Power'!BV66),IF('ModelParams Lw'!F$26+'ModelParams Lw'!F$27*LOG('Sound Power'!$D66/'Sound Power'!$E66)+'ModelParams Lw'!F$28*LN('Sound Power'!BV66)&lt;'ModelParams Lw'!F$22+'ModelParams Lw'!F$23*LOG('Sound Power'!$D66/'Sound Power'!$E66)+'ModelParams Lw'!F$24*LN('Sound Power'!BV66),'ModelParams Lw'!F$22+'ModelParams Lw'!F$23*LOG('Sound Power'!$D66/'Sound Power'!$E66)+'ModelParams Lw'!F$24*LN('Sound Power'!BV66),'ModelParams Lw'!F$26+'ModelParams Lw'!F$27*LOG('Sound Power'!$D66/'Sound Power'!$E66)+'ModelParams Lw'!F$28*LN('Sound Power'!BV66)))</f>
        <v>#DIV/0!</v>
      </c>
      <c r="CE66" s="26" t="e">
        <f>IF(Calcul!$E68="SW",'ModelParams Lw'!G$22+'ModelParams Lw'!G$23*LOG('Sound Power'!$D66/'Sound Power'!$E66)+'ModelParams Lw'!G$24*LN('Sound Power'!BW66),IF('ModelParams Lw'!G$26+'ModelParams Lw'!G$27*LOG('Sound Power'!$D66/'Sound Power'!$E66)+'ModelParams Lw'!G$28*LN('Sound Power'!BW66)&lt;'ModelParams Lw'!G$22+'ModelParams Lw'!G$23*LOG('Sound Power'!$D66/'Sound Power'!$E66)+'ModelParams Lw'!G$24*LN('Sound Power'!BW66),'ModelParams Lw'!G$22+'ModelParams Lw'!G$23*LOG('Sound Power'!$D66/'Sound Power'!$E66)+'ModelParams Lw'!G$24*LN('Sound Power'!BW66),'ModelParams Lw'!G$26+'ModelParams Lw'!G$27*LOG('Sound Power'!$D66/'Sound Power'!$E66)+'ModelParams Lw'!G$28*LN('Sound Power'!BW66)))</f>
        <v>#DIV/0!</v>
      </c>
      <c r="CF66" s="26" t="e">
        <f>IF(Calcul!$E68="SW",'ModelParams Lw'!H$22+'ModelParams Lw'!H$23*LOG('Sound Power'!$D66/'Sound Power'!$E66)+'ModelParams Lw'!H$24*LN('Sound Power'!BX66),IF('ModelParams Lw'!H$26+'ModelParams Lw'!H$27*LOG('Sound Power'!$D66/'Sound Power'!$E66)+'ModelParams Lw'!H$28*LN('Sound Power'!BX66)&lt;'ModelParams Lw'!H$22+'ModelParams Lw'!H$23*LOG('Sound Power'!$D66/'Sound Power'!$E66)+'ModelParams Lw'!H$24*LN('Sound Power'!BX66),'ModelParams Lw'!H$22+'ModelParams Lw'!H$23*LOG('Sound Power'!$D66/'Sound Power'!$E66)+'ModelParams Lw'!H$24*LN('Sound Power'!BX66),'ModelParams Lw'!H$26+'ModelParams Lw'!H$27*LOG('Sound Power'!$D66/'Sound Power'!$E66)+'ModelParams Lw'!H$28*LN('Sound Power'!BX66)))</f>
        <v>#DIV/0!</v>
      </c>
      <c r="CG66" s="26" t="e">
        <f>IF(Calcul!$E68="SW",'ModelParams Lw'!I$22+'ModelParams Lw'!I$23*LOG('Sound Power'!$D66/'Sound Power'!$E66)+'ModelParams Lw'!I$24*LN('Sound Power'!BY66),IF('ModelParams Lw'!I$26+'ModelParams Lw'!I$27*LOG('Sound Power'!$D66/'Sound Power'!$E66)+'ModelParams Lw'!I$28*LN('Sound Power'!BY66)&lt;'ModelParams Lw'!I$22+'ModelParams Lw'!I$23*LOG('Sound Power'!$D66/'Sound Power'!$E66)+'ModelParams Lw'!I$24*LN('Sound Power'!BY66),'ModelParams Lw'!I$22+'ModelParams Lw'!I$23*LOG('Sound Power'!$D66/'Sound Power'!$E66)+'ModelParams Lw'!I$24*LN('Sound Power'!BY66),'ModelParams Lw'!I$26+'ModelParams Lw'!I$27*LOG('Sound Power'!$D66/'Sound Power'!$E66)+'ModelParams Lw'!I$28*LN('Sound Power'!BY66)))</f>
        <v>#DIV/0!</v>
      </c>
      <c r="CH66" s="26" t="e">
        <f>IF(Calcul!$E68="SW",'ModelParams Lw'!J$22+'ModelParams Lw'!J$23*LOG('Sound Power'!$D66/'Sound Power'!$E66)+'ModelParams Lw'!J$24*LN('Sound Power'!BZ66),IF('ModelParams Lw'!J$26+'ModelParams Lw'!J$27*LOG('Sound Power'!$D66/'Sound Power'!$E66)+'ModelParams Lw'!J$28*LN('Sound Power'!BZ66)&lt;'ModelParams Lw'!J$22+'ModelParams Lw'!J$23*LOG('Sound Power'!$D66/'Sound Power'!$E66)+'ModelParams Lw'!J$24*LN('Sound Power'!BZ66),'ModelParams Lw'!J$22+'ModelParams Lw'!J$23*LOG('Sound Power'!$D66/'Sound Power'!$E66)+'ModelParams Lw'!J$24*LN('Sound Power'!BZ66),'ModelParams Lw'!J$26+'ModelParams Lw'!J$27*LOG('Sound Power'!$D66/'Sound Power'!$E66)+'ModelParams Lw'!J$28*LN('Sound Power'!BZ66)))</f>
        <v>#DIV/0!</v>
      </c>
      <c r="CI66" s="26" t="e">
        <f t="shared" si="33"/>
        <v>#DIV/0!</v>
      </c>
      <c r="CJ66" s="26" t="e">
        <f t="shared" si="34"/>
        <v>#DIV/0!</v>
      </c>
      <c r="CK66" s="26" t="e">
        <f t="shared" si="35"/>
        <v>#DIV/0!</v>
      </c>
      <c r="CL66" s="26" t="e">
        <f t="shared" si="36"/>
        <v>#DIV/0!</v>
      </c>
      <c r="CM66" s="26" t="e">
        <f t="shared" si="37"/>
        <v>#DIV/0!</v>
      </c>
      <c r="CN66" s="26" t="e">
        <f t="shared" si="38"/>
        <v>#DIV/0!</v>
      </c>
      <c r="CO66" s="26" t="e">
        <f t="shared" si="39"/>
        <v>#DIV/0!</v>
      </c>
      <c r="CP66" s="26" t="e">
        <f t="shared" si="40"/>
        <v>#DIV/0!</v>
      </c>
      <c r="CQ66" s="26" t="e">
        <f>10*LOG10(IF(CI66="",0,POWER(10,((CI66+'ModelParams Lw'!$O$4)/10))) +IF(CJ66="",0,POWER(10,((CJ66+'ModelParams Lw'!$P$4)/10))) +IF(CK66="",0,POWER(10,((CK66+'ModelParams Lw'!$Q$4)/10))) +IF(CL66="",0,POWER(10,((CL66+'ModelParams Lw'!$R$4)/10))) +IF(CM66="",0,POWER(10,((CM66+'ModelParams Lw'!$S$4)/10))) +IF(CN66="",0,POWER(10,((CN66+'ModelParams Lw'!$T$4)/10))) +IF(CO66="",0,POWER(10,((CO66+'ModelParams Lw'!$U$4)/10)))+IF(CP66="",0,POWER(10,((CP66+'ModelParams Lw'!$V$4)/10))))</f>
        <v>#DIV/0!</v>
      </c>
      <c r="CR66" s="26" t="e">
        <f t="shared" si="41"/>
        <v>#DIV/0!</v>
      </c>
      <c r="CS66" s="26" t="e">
        <f>(CI66-'ModelParams Lw'!$O$10)/'ModelParams Lw'!$O$11</f>
        <v>#DIV/0!</v>
      </c>
      <c r="CT66" s="26" t="e">
        <f>(CJ66-'ModelParams Lw'!$P$10)/'ModelParams Lw'!$P$11</f>
        <v>#DIV/0!</v>
      </c>
      <c r="CU66" s="26" t="e">
        <f>(CK66-'ModelParams Lw'!$Q$10)/'ModelParams Lw'!$Q$11</f>
        <v>#DIV/0!</v>
      </c>
      <c r="CV66" s="26" t="e">
        <f>(CL66-'ModelParams Lw'!$R$10)/'ModelParams Lw'!$R$11</f>
        <v>#DIV/0!</v>
      </c>
      <c r="CW66" s="26" t="e">
        <f>(CM66-'ModelParams Lw'!$S$10)/'ModelParams Lw'!$S$11</f>
        <v>#DIV/0!</v>
      </c>
      <c r="CX66" s="26" t="e">
        <f>(CN66-'ModelParams Lw'!$T$10)/'ModelParams Lw'!$T$11</f>
        <v>#DIV/0!</v>
      </c>
      <c r="CY66" s="26" t="e">
        <f>(CO66-'ModelParams Lw'!$U$10)/'ModelParams Lw'!$U$11</f>
        <v>#DIV/0!</v>
      </c>
      <c r="CZ66" s="26" t="e">
        <f>(CP66-'ModelParams Lw'!$V$10)/'ModelParams Lw'!$V$11</f>
        <v>#DIV/0!</v>
      </c>
    </row>
    <row r="67" spans="1:104" x14ac:dyDescent="0.2">
      <c r="A67" s="13">
        <f>Calcul!A69</f>
        <v>0</v>
      </c>
      <c r="B67" s="13">
        <f t="shared" si="2"/>
        <v>0</v>
      </c>
      <c r="C67" s="13">
        <f>Calcul!B69</f>
        <v>0</v>
      </c>
      <c r="D67" s="13">
        <f>Calcul!C69/1000</f>
        <v>0</v>
      </c>
      <c r="E67" s="13">
        <f>Calcul!D69/1000</f>
        <v>0</v>
      </c>
      <c r="F67" s="13">
        <f t="shared" si="3"/>
        <v>0</v>
      </c>
      <c r="G67" s="23" t="e">
        <f>DEGREES(ACOS(1-(1/'ModelParams Lw'!B$15*SQRT(0.5*1.2/'Sound Power'!$C67)*('Sound Power'!$B67/3600)/('Sound Power'!$D67)/('Sound Power'!$F67))))</f>
        <v>#DIV/0!</v>
      </c>
      <c r="H67" s="23" t="e">
        <f>DEGREES(ACOS(1-(1/'ModelParams Lw'!C$15*SQRT(0.5*1.2/'Sound Power'!$C67)*('Sound Power'!$B67/3600)/('Sound Power'!$D67)/('Sound Power'!$F67))))</f>
        <v>#DIV/0!</v>
      </c>
      <c r="I67" s="23" t="e">
        <f>DEGREES(ACOS(1-(1/'ModelParams Lw'!D$15*SQRT(0.5*1.2/'Sound Power'!$C67)*('Sound Power'!$B67/3600)/('Sound Power'!$D67)/('Sound Power'!$F67))))</f>
        <v>#DIV/0!</v>
      </c>
      <c r="J67" s="23" t="e">
        <f>DEGREES(ACOS(1-(1/'ModelParams Lw'!E$15*SQRT(0.5*1.2/'Sound Power'!$C67)*('Sound Power'!$B67/3600)/('Sound Power'!$D67)/('Sound Power'!$F67))))</f>
        <v>#DIV/0!</v>
      </c>
      <c r="K67" s="23" t="e">
        <f>DEGREES(ACOS(1-(1/'ModelParams Lw'!F$15*SQRT(0.5*1.2/'Sound Power'!$C67)*('Sound Power'!$B67/3600)/('Sound Power'!$D67)/('Sound Power'!$F67))))</f>
        <v>#DIV/0!</v>
      </c>
      <c r="L67" s="23" t="e">
        <f>DEGREES(ACOS(1-(1/'ModelParams Lw'!G$15*SQRT(0.5*1.2/'Sound Power'!$C67)*('Sound Power'!$B67/3600)/('Sound Power'!$D67)/('Sound Power'!$F67))))</f>
        <v>#DIV/0!</v>
      </c>
      <c r="M67" s="23" t="e">
        <f>DEGREES(ACOS(1-(1/'ModelParams Lw'!H$15*SQRT(0.5*1.2/'Sound Power'!$C67)*('Sound Power'!$B67/3600)/('Sound Power'!$D67)/('Sound Power'!$F67))))</f>
        <v>#DIV/0!</v>
      </c>
      <c r="N67" s="23" t="e">
        <f>DEGREES(ACOS(1-(1/'ModelParams Lw'!I$15*SQRT(0.5*1.2/'Sound Power'!$C67)*('Sound Power'!$B67/3600)/('Sound Power'!$D67)/('Sound Power'!$F67))))</f>
        <v>#DIV/0!</v>
      </c>
      <c r="O67" s="26" t="e">
        <f>('ModelParams Lw'!B$4*LN('Sound Power'!G67)/(1+EXP(-('Sound Power'!$D67*1000+'ModelParams Lw'!B$6)/'ModelParams Lw'!B$7))+'ModelParams Lw'!B$5)*LN('Sound Power'!$B67)-('ModelParams Lw'!B$8+'ModelParams Lw'!B$9*$D67+'ModelParams Lw'!B$10*'Sound Power'!$F67^'ModelParams Lw'!B$14+'ModelParams Lw'!B$11*LN('Sound Power'!G67)+'ModelParams Lw'!B$12*'Sound Power'!$D67*'Sound Power'!$F67+'ModelParams Lw'!B$13*'Sound Power'!$D67*LN('Sound Power'!G67))</f>
        <v>#DIV/0!</v>
      </c>
      <c r="P67" s="26" t="e">
        <f>('ModelParams Lw'!C$4*LN('Sound Power'!H67)/(1+EXP(-('Sound Power'!$D67*1000+'ModelParams Lw'!C$6)/'ModelParams Lw'!C$7))+'ModelParams Lw'!C$5)*LN('Sound Power'!$B67)-('ModelParams Lw'!C$8+'ModelParams Lw'!C$9*$D67+'ModelParams Lw'!C$10*'Sound Power'!$F67^'ModelParams Lw'!C$14+'ModelParams Lw'!C$11*LN('Sound Power'!H67)+'ModelParams Lw'!C$12*'Sound Power'!$D67*'Sound Power'!$F67+'ModelParams Lw'!C$13*'Sound Power'!$D67*LN('Sound Power'!H67))</f>
        <v>#DIV/0!</v>
      </c>
      <c r="Q67" s="26" t="e">
        <f>('ModelParams Lw'!D$4*LN('Sound Power'!I67)/(1+EXP(-('Sound Power'!$D67*1000+'ModelParams Lw'!D$6)/'ModelParams Lw'!D$7))+'ModelParams Lw'!D$5)*LN('Sound Power'!$B67)-('ModelParams Lw'!D$8+'ModelParams Lw'!D$9*$D67+'ModelParams Lw'!D$10*'Sound Power'!$F67^'ModelParams Lw'!D$14+'ModelParams Lw'!D$11*LN('Sound Power'!I67)+'ModelParams Lw'!D$12*'Sound Power'!$D67*'Sound Power'!$F67+'ModelParams Lw'!D$13*'Sound Power'!$D67*LN('Sound Power'!I67))</f>
        <v>#DIV/0!</v>
      </c>
      <c r="R67" s="26" t="e">
        <f>('ModelParams Lw'!E$4*LN('Sound Power'!J67)/(1+EXP(-('Sound Power'!$D67*1000+'ModelParams Lw'!E$6)/'ModelParams Lw'!E$7))+'ModelParams Lw'!E$5)*LN('Sound Power'!$B67)-('ModelParams Lw'!E$8+'ModelParams Lw'!E$9*$D67+'ModelParams Lw'!E$10*'Sound Power'!$F67^'ModelParams Lw'!E$14+'ModelParams Lw'!E$11*LN('Sound Power'!J67)+'ModelParams Lw'!E$12*'Sound Power'!$D67*'Sound Power'!$F67+'ModelParams Lw'!E$13*'Sound Power'!$D67*LN('Sound Power'!J67))</f>
        <v>#DIV/0!</v>
      </c>
      <c r="S67" s="26" t="e">
        <f>('ModelParams Lw'!F$4*LN('Sound Power'!K67)/(1+EXP(-('Sound Power'!$D67*1000+'ModelParams Lw'!F$6)/'ModelParams Lw'!F$7))+'ModelParams Lw'!F$5)*LN('Sound Power'!$B67)-('ModelParams Lw'!F$8+'ModelParams Lw'!F$9*$D67+'ModelParams Lw'!F$10*'Sound Power'!$F67^'ModelParams Lw'!F$14+'ModelParams Lw'!F$11*LN('Sound Power'!K67)+'ModelParams Lw'!F$12*'Sound Power'!$D67*'Sound Power'!$F67+'ModelParams Lw'!F$13*'Sound Power'!$D67*LN('Sound Power'!K67))</f>
        <v>#DIV/0!</v>
      </c>
      <c r="T67" s="26" t="e">
        <f>('ModelParams Lw'!G$4*LN('Sound Power'!L67)/(1+EXP(-('Sound Power'!$D67*1000+'ModelParams Lw'!G$6)/'ModelParams Lw'!G$7))+'ModelParams Lw'!G$5)*LN('Sound Power'!$B67)-('ModelParams Lw'!G$8+'ModelParams Lw'!G$9*$D67+'ModelParams Lw'!G$10*'Sound Power'!$F67^'ModelParams Lw'!G$14+'ModelParams Lw'!G$11*LN('Sound Power'!L67)+'ModelParams Lw'!G$12*'Sound Power'!$D67*'Sound Power'!$F67+'ModelParams Lw'!G$13*'Sound Power'!$D67*LN('Sound Power'!L67))</f>
        <v>#DIV/0!</v>
      </c>
      <c r="U67" s="26" t="e">
        <f>('ModelParams Lw'!H$4*LN('Sound Power'!M67)/(1+EXP(-('Sound Power'!$D67*1000+'ModelParams Lw'!H$6)/'ModelParams Lw'!H$7))+'ModelParams Lw'!H$5)*LN('Sound Power'!$B67)-('ModelParams Lw'!H$8+'ModelParams Lw'!H$9*$D67+'ModelParams Lw'!H$10*'Sound Power'!$F67^'ModelParams Lw'!H$14+'ModelParams Lw'!H$11*LN('Sound Power'!M67)+'ModelParams Lw'!H$12*'Sound Power'!$D67*'Sound Power'!$F67+'ModelParams Lw'!H$13*'Sound Power'!$D67*LN('Sound Power'!M67))</f>
        <v>#DIV/0!</v>
      </c>
      <c r="V67" s="26" t="e">
        <f>('ModelParams Lw'!I$4*LN('Sound Power'!N67)/(1+EXP(-('Sound Power'!$D67*1000+'ModelParams Lw'!I$6)/'ModelParams Lw'!I$7))+'ModelParams Lw'!I$5)*LN('Sound Power'!$B67)-('ModelParams Lw'!I$8+'ModelParams Lw'!I$9*$D67+'ModelParams Lw'!I$10*'Sound Power'!$F67^'ModelParams Lw'!I$14+'ModelParams Lw'!I$11*LN('Sound Power'!N67)+'ModelParams Lw'!I$12*'Sound Power'!$D67*'Sound Power'!$F67+'ModelParams Lw'!I$13*'Sound Power'!$D67*LN('Sound Power'!N67))</f>
        <v>#DIV/0!</v>
      </c>
      <c r="W67" s="26" t="e">
        <f>10*LOG10(IF(O67="",0,POWER(10,((O67+'ModelParams Lw'!$O$4)/10))) +IF(P67="",0,POWER(10,((P67+'ModelParams Lw'!$P$4)/10))) +IF(Q67="",0,POWER(10,((Q67+'ModelParams Lw'!$Q$4)/10))) +IF(R67="",0,POWER(10,((R67+'ModelParams Lw'!$R$4)/10))) +IF(S67="",0,POWER(10,((S67+'ModelParams Lw'!$S$4)/10))) +IF(T67="",0,POWER(10,((T67+'ModelParams Lw'!$T$4)/10))) +IF(U67="",0,POWER(10,((U67+'ModelParams Lw'!$U$4)/10)))+IF(V67="",0,POWER(10,((V67+'ModelParams Lw'!$V$4)/10))))</f>
        <v>#DIV/0!</v>
      </c>
      <c r="X67" s="26" t="e">
        <f t="shared" si="27"/>
        <v>#DIV/0!</v>
      </c>
      <c r="Y67" s="26" t="e">
        <f>(O67-'ModelParams Lw'!O$10)/'ModelParams Lw'!O$11</f>
        <v>#DIV/0!</v>
      </c>
      <c r="Z67" s="26" t="e">
        <f>(P67-'ModelParams Lw'!P$10)/'ModelParams Lw'!P$11</f>
        <v>#DIV/0!</v>
      </c>
      <c r="AA67" s="26" t="e">
        <f>(Q67-'ModelParams Lw'!Q$10)/'ModelParams Lw'!Q$11</f>
        <v>#DIV/0!</v>
      </c>
      <c r="AB67" s="26" t="e">
        <f>(R67-'ModelParams Lw'!R$10)/'ModelParams Lw'!R$11</f>
        <v>#DIV/0!</v>
      </c>
      <c r="AC67" s="26" t="e">
        <f>(S67-'ModelParams Lw'!S$10)/'ModelParams Lw'!S$11</f>
        <v>#DIV/0!</v>
      </c>
      <c r="AD67" s="26" t="e">
        <f>(T67-'ModelParams Lw'!T$10)/'ModelParams Lw'!T$11</f>
        <v>#DIV/0!</v>
      </c>
      <c r="AE67" s="26" t="e">
        <f>(U67-'ModelParams Lw'!U$10)/'ModelParams Lw'!U$11</f>
        <v>#DIV/0!</v>
      </c>
      <c r="AF67" s="26" t="e">
        <f>(V67-'ModelParams Lw'!V$10)/'ModelParams Lw'!V$11</f>
        <v>#DIV/0!</v>
      </c>
      <c r="AG67" s="26" t="e">
        <f t="shared" si="28"/>
        <v>#DIV/0!</v>
      </c>
      <c r="AH67" s="26" t="e">
        <f>VLOOKUP(D67*1000,'ModelParams Lw'!$A$38:$D$58,4)</f>
        <v>#N/A</v>
      </c>
      <c r="AI67" s="56" t="e">
        <f>VLOOKUP(D67*1000,'ModelParams Lw'!$A$38:$D$58,2)</f>
        <v>#N/A</v>
      </c>
      <c r="AJ67" s="46" t="e">
        <f t="shared" si="29"/>
        <v>#DIV/0!</v>
      </c>
      <c r="AK67" s="26" t="e">
        <f t="shared" si="30"/>
        <v>#VALUE!</v>
      </c>
      <c r="AL67" s="26" t="e">
        <f>IF($AI67=100,'ModelParams Lw'!R$35*'Sound Power'!$AH67^2+'ModelParams Lw'!R$36*'Sound Power'!$AH67+'ModelParams Lw'!R$37,IF($AI67=150,'ModelParams Lw'!R$38*'Sound Power'!$AH67^2+'ModelParams Lw'!R$39*'Sound Power'!$AH67+'ModelParams Lw'!R$40,'ModelParams Lw'!R$41*'Sound Power'!$AH67^2+'ModelParams Lw'!R$42*'Sound Power'!$AH67+'ModelParams Lw'!R$43))</f>
        <v>#N/A</v>
      </c>
      <c r="AM67" s="26" t="e">
        <f>IF($AI67=100,'ModelParams Lw'!S$35*'Sound Power'!$AH67^2+'ModelParams Lw'!S$36*'Sound Power'!$AH67+'ModelParams Lw'!S$37,IF($AI67=150,'ModelParams Lw'!S$38*'Sound Power'!$AH67^2+'ModelParams Lw'!S$39*'Sound Power'!$AH67+'ModelParams Lw'!S$40,'ModelParams Lw'!S$41*'Sound Power'!$AH67^2+'ModelParams Lw'!S$42*'Sound Power'!$AH67+'ModelParams Lw'!S$43))</f>
        <v>#N/A</v>
      </c>
      <c r="AN67" s="26" t="e">
        <f>IF($AI67=100,'ModelParams Lw'!T$35*'Sound Power'!$AH67^2+'ModelParams Lw'!T$36*'Sound Power'!$AH67+'ModelParams Lw'!T$37,IF($AI67=150,'ModelParams Lw'!T$38*'Sound Power'!$AH67^2+'ModelParams Lw'!T$39*'Sound Power'!$AH67+'ModelParams Lw'!T$40,'ModelParams Lw'!T$41*'Sound Power'!$AH67^2+'ModelParams Lw'!T$42*'Sound Power'!$AH67+'ModelParams Lw'!T$43))</f>
        <v>#N/A</v>
      </c>
      <c r="AO67" s="26" t="e">
        <f>IF($AI67=100,'ModelParams Lw'!U$35*'Sound Power'!$AH67^2+'ModelParams Lw'!U$36*'Sound Power'!$AH67+'ModelParams Lw'!U$37,IF($AI67=150,'ModelParams Lw'!U$38*'Sound Power'!$AH67^2+'ModelParams Lw'!U$39*'Sound Power'!$AH67+'ModelParams Lw'!U$40,'ModelParams Lw'!U$41*'Sound Power'!$AH67^2+'ModelParams Lw'!U$42*'Sound Power'!$AH67+'ModelParams Lw'!U$43))</f>
        <v>#N/A</v>
      </c>
      <c r="AP67" s="26" t="e">
        <f>IF($AI67=100,'ModelParams Lw'!V$35*'Sound Power'!$AH67^2+'ModelParams Lw'!V$36*'Sound Power'!$AH67+'ModelParams Lw'!V$37,IF($AI67=150,'ModelParams Lw'!V$38*'Sound Power'!$AH67^2+'ModelParams Lw'!V$39*'Sound Power'!$AH67+'ModelParams Lw'!V$40,'ModelParams Lw'!V$41*'Sound Power'!$AH67^2+'ModelParams Lw'!V$42*'Sound Power'!$AH67+'ModelParams Lw'!V$43))</f>
        <v>#N/A</v>
      </c>
      <c r="AQ67" s="26" t="e">
        <f>IF($AI67=100,'ModelParams Lw'!W$35*'Sound Power'!$AH67^2+'ModelParams Lw'!W$36*'Sound Power'!$AH67+'ModelParams Lw'!W$37,IF($AI67=150,'ModelParams Lw'!W$38*'Sound Power'!$AH67^2+'ModelParams Lw'!W$39*'Sound Power'!$AH67+'ModelParams Lw'!W$40,'ModelParams Lw'!W$41*'Sound Power'!$AH67^2+'ModelParams Lw'!W$42*'Sound Power'!$AH67+'ModelParams Lw'!W$43))</f>
        <v>#N/A</v>
      </c>
      <c r="AR67" s="26" t="e">
        <f t="shared" si="31"/>
        <v>#VALUE!</v>
      </c>
      <c r="AS67" s="26" t="e">
        <f>IF(26.83*LN($AJ67)-11.791-'ModelParams Lw'!B$35&lt;0,0,26.83*LN($AJ67)-11.791-'ModelParams Lw'!B$35)</f>
        <v>#DIV/0!</v>
      </c>
      <c r="AT67" s="26" t="e">
        <f>IF(26.83*LN($AJ67)-11.791-'ModelParams Lw'!C$35&lt;0,0,26.83*LN($AJ67)-11.791-'ModelParams Lw'!C$35)</f>
        <v>#DIV/0!</v>
      </c>
      <c r="AU67" s="26" t="e">
        <f>IF(26.83*LN($AJ67)-11.791-'ModelParams Lw'!D$35&lt;0,0,26.83*LN($AJ67)-11.791-'ModelParams Lw'!D$35)</f>
        <v>#DIV/0!</v>
      </c>
      <c r="AV67" s="26" t="e">
        <f>IF(26.83*LN($AJ67)-11.791-'ModelParams Lw'!E$35&lt;0,0,26.83*LN($AJ67)-11.791-'ModelParams Lw'!E$35)</f>
        <v>#DIV/0!</v>
      </c>
      <c r="AW67" s="26" t="e">
        <f>IF(26.83*LN($AJ67)-11.791-'ModelParams Lw'!F$35&lt;0,0,26.83*LN($AJ67)-11.791-'ModelParams Lw'!F$35)</f>
        <v>#DIV/0!</v>
      </c>
      <c r="AX67" s="26" t="e">
        <f>IF(26.83*LN($AJ67)-11.791-'ModelParams Lw'!G$35&lt;0,0,26.83*LN($AJ67)-11.791-'ModelParams Lw'!G$35)</f>
        <v>#DIV/0!</v>
      </c>
      <c r="AY67" s="26" t="e">
        <f>IF(26.83*LN($AJ67)-11.791-'ModelParams Lw'!H$35&lt;0,0,26.83*LN($AJ67)-11.791-'ModelParams Lw'!H$35)</f>
        <v>#DIV/0!</v>
      </c>
      <c r="AZ67" s="26" t="e">
        <f>IF(26.83*LN($AJ67)-11.791-'ModelParams Lw'!I$35&lt;0,0,26.83*LN($AJ67)-11.791-'ModelParams Lw'!I$35)</f>
        <v>#DIV/0!</v>
      </c>
      <c r="BA67" s="26" t="e">
        <f t="shared" si="9"/>
        <v>#DIV/0!</v>
      </c>
      <c r="BB67" s="26" t="e">
        <f t="shared" si="10"/>
        <v>#DIV/0!</v>
      </c>
      <c r="BC67" s="26" t="e">
        <f t="shared" si="11"/>
        <v>#DIV/0!</v>
      </c>
      <c r="BD67" s="26" t="e">
        <f t="shared" si="12"/>
        <v>#DIV/0!</v>
      </c>
      <c r="BE67" s="26" t="e">
        <f t="shared" si="13"/>
        <v>#DIV/0!</v>
      </c>
      <c r="BF67" s="26" t="e">
        <f t="shared" si="14"/>
        <v>#DIV/0!</v>
      </c>
      <c r="BG67" s="26" t="e">
        <f t="shared" si="15"/>
        <v>#DIV/0!</v>
      </c>
      <c r="BH67" s="26" t="e">
        <f t="shared" si="16"/>
        <v>#DIV/0!</v>
      </c>
      <c r="BI67" s="26" t="e">
        <f>10*LOG10(IF(BA67="",0,POWER(10,((BA67+'ModelParams Lw'!$O$4)/10))) +IF(BB67="",0,POWER(10,((BB67+'ModelParams Lw'!$P$4)/10))) +IF(BC67="",0,POWER(10,((BC67+'ModelParams Lw'!$Q$4)/10))) +IF(BD67="",0,POWER(10,((BD67+'ModelParams Lw'!$R$4)/10))) +IF(BE67="",0,POWER(10,((BE67+'ModelParams Lw'!$S$4)/10))) +IF(BF67="",0,POWER(10,((BF67+'ModelParams Lw'!$T$4)/10))) +IF(BG67="",0,POWER(10,((BG67+'ModelParams Lw'!$U$4)/10)))+IF(BH67="",0,POWER(10,((BH67+'ModelParams Lw'!$V$4)/10))))</f>
        <v>#DIV/0!</v>
      </c>
      <c r="BJ67" s="26" t="e">
        <f t="shared" si="32"/>
        <v>#DIV/0!</v>
      </c>
      <c r="BK67" s="26" t="e">
        <f>(BA67-'ModelParams Lw'!O$10)/'ModelParams Lw'!O$11</f>
        <v>#DIV/0!</v>
      </c>
      <c r="BL67" s="26" t="e">
        <f>(BB67-'ModelParams Lw'!P$10)/'ModelParams Lw'!P$11</f>
        <v>#DIV/0!</v>
      </c>
      <c r="BM67" s="26" t="e">
        <f>(BC67-'ModelParams Lw'!Q$10)/'ModelParams Lw'!Q$11</f>
        <v>#DIV/0!</v>
      </c>
      <c r="BN67" s="26" t="e">
        <f>(BD67-'ModelParams Lw'!R$10)/'ModelParams Lw'!R$11</f>
        <v>#DIV/0!</v>
      </c>
      <c r="BO67" s="26" t="e">
        <f>(BE67-'ModelParams Lw'!S$10)/'ModelParams Lw'!S$11</f>
        <v>#DIV/0!</v>
      </c>
      <c r="BP67" s="26" t="e">
        <f>(BF67-'ModelParams Lw'!T$10)/'ModelParams Lw'!T$11</f>
        <v>#DIV/0!</v>
      </c>
      <c r="BQ67" s="26" t="e">
        <f>(BG67-'ModelParams Lw'!U$10)/'ModelParams Lw'!U$11</f>
        <v>#DIV/0!</v>
      </c>
      <c r="BR67" s="26" t="e">
        <f>(BH67-'ModelParams Lw'!V$10)/'ModelParams Lw'!V$11</f>
        <v>#DIV/0!</v>
      </c>
      <c r="BS67" s="23" t="e">
        <f>IF(Calcul!$E69="SW",DEGREES(ACOS(1-(1/'ModelParams Lw'!C$25*SQRT(0.5*1.2/'Sound Power'!$C67)*('Sound Power'!$B67/3600)/('Sound Power'!$D67)/('Sound Power'!$F67)))),DEGREES(ACOS(1-(1/'ModelParams Lw'!C$29*SQRT(0.5*1.2/'Sound Power'!$C67)*('Sound Power'!$B67/3600)/('Sound Power'!$D67)/('Sound Power'!$F67)))))</f>
        <v>#DIV/0!</v>
      </c>
      <c r="BT67" s="23" t="e">
        <f>IF(Calcul!$E69="SW",DEGREES(ACOS(1-(1/'ModelParams Lw'!D$25*SQRT(0.5*1.2/'Sound Power'!$C67)*('Sound Power'!$B67/3600)/('Sound Power'!$D67)/('Sound Power'!$F67)))),DEGREES(ACOS(1-(1/'ModelParams Lw'!D$29*SQRT(0.5*1.2/'Sound Power'!$C67)*('Sound Power'!$B67/3600)/('Sound Power'!$D67)/('Sound Power'!$F67)))))</f>
        <v>#DIV/0!</v>
      </c>
      <c r="BU67" s="23" t="e">
        <f>IF(Calcul!$E69="SW",DEGREES(ACOS(1-(1/'ModelParams Lw'!E$25*SQRT(0.5*1.2/'Sound Power'!$C67)*('Sound Power'!$B67/3600)/('Sound Power'!$D67)/('Sound Power'!$F67)))),DEGREES(ACOS(1-(1/'ModelParams Lw'!E$29*SQRT(0.5*1.2/'Sound Power'!$C67)*('Sound Power'!$B67/3600)/('Sound Power'!$D67)/('Sound Power'!$F67)))))</f>
        <v>#DIV/0!</v>
      </c>
      <c r="BV67" s="23" t="e">
        <f>IF(Calcul!$E69="SW",DEGREES(ACOS(1-(1/'ModelParams Lw'!F$25*SQRT(0.5*1.2/'Sound Power'!$C67)*('Sound Power'!$B67/3600)/('Sound Power'!$D67)/('Sound Power'!$F67)))),DEGREES(ACOS(1-(1/'ModelParams Lw'!F$29*SQRT(0.5*1.2/'Sound Power'!$C67)*('Sound Power'!$B67/3600)/('Sound Power'!$D67)/('Sound Power'!$F67)))))</f>
        <v>#DIV/0!</v>
      </c>
      <c r="BW67" s="23" t="e">
        <f>IF(Calcul!$E69="SW",DEGREES(ACOS(1-(1/'ModelParams Lw'!G$25*SQRT(0.5*1.2/'Sound Power'!$C67)*('Sound Power'!$B67/3600)/('Sound Power'!$D67)/('Sound Power'!$F67)))),DEGREES(ACOS(1-(1/'ModelParams Lw'!G$29*SQRT(0.5*1.2/'Sound Power'!$C67)*('Sound Power'!$B67/3600)/('Sound Power'!$D67)/('Sound Power'!$F67)))))</f>
        <v>#DIV/0!</v>
      </c>
      <c r="BX67" s="23" t="e">
        <f>IF(Calcul!$E69="SW",DEGREES(ACOS(1-(1/'ModelParams Lw'!H$25*SQRT(0.5*1.2/'Sound Power'!$C67)*('Sound Power'!$B67/3600)/('Sound Power'!$D67)/('Sound Power'!$F67)))),DEGREES(ACOS(1-(1/'ModelParams Lw'!H$29*SQRT(0.5*1.2/'Sound Power'!$C67)*('Sound Power'!$B67/3600)/('Sound Power'!$D67)/('Sound Power'!$F67)))))</f>
        <v>#DIV/0!</v>
      </c>
      <c r="BY67" s="23" t="e">
        <f>IF(Calcul!$E69="SW",DEGREES(ACOS(1-(1/'ModelParams Lw'!I$25*SQRT(0.5*1.2/'Sound Power'!$C67)*('Sound Power'!$B67/3600)/('Sound Power'!$D67)/('Sound Power'!$F67)))),DEGREES(ACOS(1-(1/'ModelParams Lw'!I$29*SQRT(0.5*1.2/'Sound Power'!$C67)*('Sound Power'!$B67/3600)/('Sound Power'!$D67)/('Sound Power'!$F67)))))</f>
        <v>#DIV/0!</v>
      </c>
      <c r="BZ67" s="23" t="e">
        <f>IF(Calcul!$E69="SW",DEGREES(ACOS(1-(1/'ModelParams Lw'!J$25*SQRT(0.5*1.2/'Sound Power'!$C67)*('Sound Power'!$B67/3600)/('Sound Power'!$D67)/('Sound Power'!$F67)))),DEGREES(ACOS(1-(1/'ModelParams Lw'!J$29*SQRT(0.5*1.2/'Sound Power'!$C67)*('Sound Power'!$B67/3600)/('Sound Power'!$D67)/('Sound Power'!$F67)))))</f>
        <v>#DIV/0!</v>
      </c>
      <c r="CA67" s="26" t="e">
        <f>IF(Calcul!$E69="SW",'ModelParams Lw'!C$22+'ModelParams Lw'!C$23*LOG('Sound Power'!$D67/'Sound Power'!$E67)+'ModelParams Lw'!C$24*LN('Sound Power'!BS67),IF('ModelParams Lw'!C$26+'ModelParams Lw'!C$27*LOG('Sound Power'!$D67/'Sound Power'!$E67)+'ModelParams Lw'!C$28*LN('Sound Power'!BS67)&lt;'ModelParams Lw'!C$22+'ModelParams Lw'!C$23*LOG('Sound Power'!$D67/'Sound Power'!$E67)+'ModelParams Lw'!C$24*LN('Sound Power'!BS67),'ModelParams Lw'!C$22+'ModelParams Lw'!C$23*LOG('Sound Power'!$D67/'Sound Power'!$E67)+'ModelParams Lw'!C$24*LN('Sound Power'!BS67),'ModelParams Lw'!C$26+'ModelParams Lw'!C$27*LOG('Sound Power'!$D67/'Sound Power'!$E67)+'ModelParams Lw'!C$28*LN('Sound Power'!BS67)))</f>
        <v>#DIV/0!</v>
      </c>
      <c r="CB67" s="26" t="e">
        <f>IF(Calcul!$E69="SW",'ModelParams Lw'!D$22+'ModelParams Lw'!D$23*LOG('Sound Power'!$D67/'Sound Power'!$E67)+'ModelParams Lw'!D$24*LN('Sound Power'!BT67),IF('ModelParams Lw'!D$26+'ModelParams Lw'!D$27*LOG('Sound Power'!$D67/'Sound Power'!$E67)+'ModelParams Lw'!D$28*LN('Sound Power'!BT67)&lt;'ModelParams Lw'!D$22+'ModelParams Lw'!D$23*LOG('Sound Power'!$D67/'Sound Power'!$E67)+'ModelParams Lw'!D$24*LN('Sound Power'!BT67),'ModelParams Lw'!D$22+'ModelParams Lw'!D$23*LOG('Sound Power'!$D67/'Sound Power'!$E67)+'ModelParams Lw'!D$24*LN('Sound Power'!BT67),'ModelParams Lw'!D$26+'ModelParams Lw'!D$27*LOG('Sound Power'!$D67/'Sound Power'!$E67)+'ModelParams Lw'!D$28*LN('Sound Power'!BT67)))</f>
        <v>#DIV/0!</v>
      </c>
      <c r="CC67" s="26" t="e">
        <f>IF(Calcul!$E69="SW",'ModelParams Lw'!E$22+'ModelParams Lw'!E$23*LOG('Sound Power'!$D67/'Sound Power'!$E67)+'ModelParams Lw'!E$24*LN('Sound Power'!BU67),IF('ModelParams Lw'!E$26+'ModelParams Lw'!E$27*LOG('Sound Power'!$D67/'Sound Power'!$E67)+'ModelParams Lw'!E$28*LN('Sound Power'!BU67)&lt;'ModelParams Lw'!E$22+'ModelParams Lw'!E$23*LOG('Sound Power'!$D67/'Sound Power'!$E67)+'ModelParams Lw'!E$24*LN('Sound Power'!BU67),'ModelParams Lw'!E$22+'ModelParams Lw'!E$23*LOG('Sound Power'!$D67/'Sound Power'!$E67)+'ModelParams Lw'!E$24*LN('Sound Power'!BU67),'ModelParams Lw'!E$26+'ModelParams Lw'!E$27*LOG('Sound Power'!$D67/'Sound Power'!$E67)+'ModelParams Lw'!E$28*LN('Sound Power'!BU67)))</f>
        <v>#DIV/0!</v>
      </c>
      <c r="CD67" s="26" t="e">
        <f>IF(Calcul!$E69="SW",'ModelParams Lw'!F$22+'ModelParams Lw'!F$23*LOG('Sound Power'!$D67/'Sound Power'!$E67)+'ModelParams Lw'!F$24*LN('Sound Power'!BV67),IF('ModelParams Lw'!F$26+'ModelParams Lw'!F$27*LOG('Sound Power'!$D67/'Sound Power'!$E67)+'ModelParams Lw'!F$28*LN('Sound Power'!BV67)&lt;'ModelParams Lw'!F$22+'ModelParams Lw'!F$23*LOG('Sound Power'!$D67/'Sound Power'!$E67)+'ModelParams Lw'!F$24*LN('Sound Power'!BV67),'ModelParams Lw'!F$22+'ModelParams Lw'!F$23*LOG('Sound Power'!$D67/'Sound Power'!$E67)+'ModelParams Lw'!F$24*LN('Sound Power'!BV67),'ModelParams Lw'!F$26+'ModelParams Lw'!F$27*LOG('Sound Power'!$D67/'Sound Power'!$E67)+'ModelParams Lw'!F$28*LN('Sound Power'!BV67)))</f>
        <v>#DIV/0!</v>
      </c>
      <c r="CE67" s="26" t="e">
        <f>IF(Calcul!$E69="SW",'ModelParams Lw'!G$22+'ModelParams Lw'!G$23*LOG('Sound Power'!$D67/'Sound Power'!$E67)+'ModelParams Lw'!G$24*LN('Sound Power'!BW67),IF('ModelParams Lw'!G$26+'ModelParams Lw'!G$27*LOG('Sound Power'!$D67/'Sound Power'!$E67)+'ModelParams Lw'!G$28*LN('Sound Power'!BW67)&lt;'ModelParams Lw'!G$22+'ModelParams Lw'!G$23*LOG('Sound Power'!$D67/'Sound Power'!$E67)+'ModelParams Lw'!G$24*LN('Sound Power'!BW67),'ModelParams Lw'!G$22+'ModelParams Lw'!G$23*LOG('Sound Power'!$D67/'Sound Power'!$E67)+'ModelParams Lw'!G$24*LN('Sound Power'!BW67),'ModelParams Lw'!G$26+'ModelParams Lw'!G$27*LOG('Sound Power'!$D67/'Sound Power'!$E67)+'ModelParams Lw'!G$28*LN('Sound Power'!BW67)))</f>
        <v>#DIV/0!</v>
      </c>
      <c r="CF67" s="26" t="e">
        <f>IF(Calcul!$E69="SW",'ModelParams Lw'!H$22+'ModelParams Lw'!H$23*LOG('Sound Power'!$D67/'Sound Power'!$E67)+'ModelParams Lw'!H$24*LN('Sound Power'!BX67),IF('ModelParams Lw'!H$26+'ModelParams Lw'!H$27*LOG('Sound Power'!$D67/'Sound Power'!$E67)+'ModelParams Lw'!H$28*LN('Sound Power'!BX67)&lt;'ModelParams Lw'!H$22+'ModelParams Lw'!H$23*LOG('Sound Power'!$D67/'Sound Power'!$E67)+'ModelParams Lw'!H$24*LN('Sound Power'!BX67),'ModelParams Lw'!H$22+'ModelParams Lw'!H$23*LOG('Sound Power'!$D67/'Sound Power'!$E67)+'ModelParams Lw'!H$24*LN('Sound Power'!BX67),'ModelParams Lw'!H$26+'ModelParams Lw'!H$27*LOG('Sound Power'!$D67/'Sound Power'!$E67)+'ModelParams Lw'!H$28*LN('Sound Power'!BX67)))</f>
        <v>#DIV/0!</v>
      </c>
      <c r="CG67" s="26" t="e">
        <f>IF(Calcul!$E69="SW",'ModelParams Lw'!I$22+'ModelParams Lw'!I$23*LOG('Sound Power'!$D67/'Sound Power'!$E67)+'ModelParams Lw'!I$24*LN('Sound Power'!BY67),IF('ModelParams Lw'!I$26+'ModelParams Lw'!I$27*LOG('Sound Power'!$D67/'Sound Power'!$E67)+'ModelParams Lw'!I$28*LN('Sound Power'!BY67)&lt;'ModelParams Lw'!I$22+'ModelParams Lw'!I$23*LOG('Sound Power'!$D67/'Sound Power'!$E67)+'ModelParams Lw'!I$24*LN('Sound Power'!BY67),'ModelParams Lw'!I$22+'ModelParams Lw'!I$23*LOG('Sound Power'!$D67/'Sound Power'!$E67)+'ModelParams Lw'!I$24*LN('Sound Power'!BY67),'ModelParams Lw'!I$26+'ModelParams Lw'!I$27*LOG('Sound Power'!$D67/'Sound Power'!$E67)+'ModelParams Lw'!I$28*LN('Sound Power'!BY67)))</f>
        <v>#DIV/0!</v>
      </c>
      <c r="CH67" s="26" t="e">
        <f>IF(Calcul!$E69="SW",'ModelParams Lw'!J$22+'ModelParams Lw'!J$23*LOG('Sound Power'!$D67/'Sound Power'!$E67)+'ModelParams Lw'!J$24*LN('Sound Power'!BZ67),IF('ModelParams Lw'!J$26+'ModelParams Lw'!J$27*LOG('Sound Power'!$D67/'Sound Power'!$E67)+'ModelParams Lw'!J$28*LN('Sound Power'!BZ67)&lt;'ModelParams Lw'!J$22+'ModelParams Lw'!J$23*LOG('Sound Power'!$D67/'Sound Power'!$E67)+'ModelParams Lw'!J$24*LN('Sound Power'!BZ67),'ModelParams Lw'!J$22+'ModelParams Lw'!J$23*LOG('Sound Power'!$D67/'Sound Power'!$E67)+'ModelParams Lw'!J$24*LN('Sound Power'!BZ67),'ModelParams Lw'!J$26+'ModelParams Lw'!J$27*LOG('Sound Power'!$D67/'Sound Power'!$E67)+'ModelParams Lw'!J$28*LN('Sound Power'!BZ67)))</f>
        <v>#DIV/0!</v>
      </c>
      <c r="CI67" s="26" t="e">
        <f t="shared" si="33"/>
        <v>#DIV/0!</v>
      </c>
      <c r="CJ67" s="26" t="e">
        <f t="shared" si="34"/>
        <v>#DIV/0!</v>
      </c>
      <c r="CK67" s="26" t="e">
        <f t="shared" si="35"/>
        <v>#DIV/0!</v>
      </c>
      <c r="CL67" s="26" t="e">
        <f t="shared" si="36"/>
        <v>#DIV/0!</v>
      </c>
      <c r="CM67" s="26" t="e">
        <f t="shared" si="37"/>
        <v>#DIV/0!</v>
      </c>
      <c r="CN67" s="26" t="e">
        <f t="shared" si="38"/>
        <v>#DIV/0!</v>
      </c>
      <c r="CO67" s="26" t="e">
        <f t="shared" si="39"/>
        <v>#DIV/0!</v>
      </c>
      <c r="CP67" s="26" t="e">
        <f t="shared" si="40"/>
        <v>#DIV/0!</v>
      </c>
      <c r="CQ67" s="26" t="e">
        <f>10*LOG10(IF(CI67="",0,POWER(10,((CI67+'ModelParams Lw'!$O$4)/10))) +IF(CJ67="",0,POWER(10,((CJ67+'ModelParams Lw'!$P$4)/10))) +IF(CK67="",0,POWER(10,((CK67+'ModelParams Lw'!$Q$4)/10))) +IF(CL67="",0,POWER(10,((CL67+'ModelParams Lw'!$R$4)/10))) +IF(CM67="",0,POWER(10,((CM67+'ModelParams Lw'!$S$4)/10))) +IF(CN67="",0,POWER(10,((CN67+'ModelParams Lw'!$T$4)/10))) +IF(CO67="",0,POWER(10,((CO67+'ModelParams Lw'!$U$4)/10)))+IF(CP67="",0,POWER(10,((CP67+'ModelParams Lw'!$V$4)/10))))</f>
        <v>#DIV/0!</v>
      </c>
      <c r="CR67" s="26" t="e">
        <f t="shared" si="41"/>
        <v>#DIV/0!</v>
      </c>
      <c r="CS67" s="26" t="e">
        <f>(CI67-'ModelParams Lw'!$O$10)/'ModelParams Lw'!$O$11</f>
        <v>#DIV/0!</v>
      </c>
      <c r="CT67" s="26" t="e">
        <f>(CJ67-'ModelParams Lw'!$P$10)/'ModelParams Lw'!$P$11</f>
        <v>#DIV/0!</v>
      </c>
      <c r="CU67" s="26" t="e">
        <f>(CK67-'ModelParams Lw'!$Q$10)/'ModelParams Lw'!$Q$11</f>
        <v>#DIV/0!</v>
      </c>
      <c r="CV67" s="26" t="e">
        <f>(CL67-'ModelParams Lw'!$R$10)/'ModelParams Lw'!$R$11</f>
        <v>#DIV/0!</v>
      </c>
      <c r="CW67" s="26" t="e">
        <f>(CM67-'ModelParams Lw'!$S$10)/'ModelParams Lw'!$S$11</f>
        <v>#DIV/0!</v>
      </c>
      <c r="CX67" s="26" t="e">
        <f>(CN67-'ModelParams Lw'!$T$10)/'ModelParams Lw'!$T$11</f>
        <v>#DIV/0!</v>
      </c>
      <c r="CY67" s="26" t="e">
        <f>(CO67-'ModelParams Lw'!$U$10)/'ModelParams Lw'!$U$11</f>
        <v>#DIV/0!</v>
      </c>
      <c r="CZ67" s="26" t="e">
        <f>(CP67-'ModelParams Lw'!$V$10)/'ModelParams Lw'!$V$11</f>
        <v>#DIV/0!</v>
      </c>
    </row>
    <row r="68" spans="1:104" x14ac:dyDescent="0.2">
      <c r="A68" s="13">
        <f>Calcul!A70</f>
        <v>0</v>
      </c>
      <c r="B68" s="13">
        <f t="shared" si="2"/>
        <v>0</v>
      </c>
      <c r="C68" s="13">
        <f>Calcul!B70</f>
        <v>0</v>
      </c>
      <c r="D68" s="13">
        <f>Calcul!C70/1000</f>
        <v>0</v>
      </c>
      <c r="E68" s="13">
        <f>Calcul!D70/1000</f>
        <v>0</v>
      </c>
      <c r="F68" s="13">
        <f t="shared" si="3"/>
        <v>0</v>
      </c>
      <c r="G68" s="23" t="e">
        <f>DEGREES(ACOS(1-(1/'ModelParams Lw'!B$15*SQRT(0.5*1.2/'Sound Power'!$C68)*('Sound Power'!$B68/3600)/('Sound Power'!$D68)/('Sound Power'!$F68))))</f>
        <v>#DIV/0!</v>
      </c>
      <c r="H68" s="23" t="e">
        <f>DEGREES(ACOS(1-(1/'ModelParams Lw'!C$15*SQRT(0.5*1.2/'Sound Power'!$C68)*('Sound Power'!$B68/3600)/('Sound Power'!$D68)/('Sound Power'!$F68))))</f>
        <v>#DIV/0!</v>
      </c>
      <c r="I68" s="23" t="e">
        <f>DEGREES(ACOS(1-(1/'ModelParams Lw'!D$15*SQRT(0.5*1.2/'Sound Power'!$C68)*('Sound Power'!$B68/3600)/('Sound Power'!$D68)/('Sound Power'!$F68))))</f>
        <v>#DIV/0!</v>
      </c>
      <c r="J68" s="23" t="e">
        <f>DEGREES(ACOS(1-(1/'ModelParams Lw'!E$15*SQRT(0.5*1.2/'Sound Power'!$C68)*('Sound Power'!$B68/3600)/('Sound Power'!$D68)/('Sound Power'!$F68))))</f>
        <v>#DIV/0!</v>
      </c>
      <c r="K68" s="23" t="e">
        <f>DEGREES(ACOS(1-(1/'ModelParams Lw'!F$15*SQRT(0.5*1.2/'Sound Power'!$C68)*('Sound Power'!$B68/3600)/('Sound Power'!$D68)/('Sound Power'!$F68))))</f>
        <v>#DIV/0!</v>
      </c>
      <c r="L68" s="23" t="e">
        <f>DEGREES(ACOS(1-(1/'ModelParams Lw'!G$15*SQRT(0.5*1.2/'Sound Power'!$C68)*('Sound Power'!$B68/3600)/('Sound Power'!$D68)/('Sound Power'!$F68))))</f>
        <v>#DIV/0!</v>
      </c>
      <c r="M68" s="23" t="e">
        <f>DEGREES(ACOS(1-(1/'ModelParams Lw'!H$15*SQRT(0.5*1.2/'Sound Power'!$C68)*('Sound Power'!$B68/3600)/('Sound Power'!$D68)/('Sound Power'!$F68))))</f>
        <v>#DIV/0!</v>
      </c>
      <c r="N68" s="23" t="e">
        <f>DEGREES(ACOS(1-(1/'ModelParams Lw'!I$15*SQRT(0.5*1.2/'Sound Power'!$C68)*('Sound Power'!$B68/3600)/('Sound Power'!$D68)/('Sound Power'!$F68))))</f>
        <v>#DIV/0!</v>
      </c>
      <c r="O68" s="26" t="e">
        <f>('ModelParams Lw'!B$4*LN('Sound Power'!G68)/(1+EXP(-('Sound Power'!$D68*1000+'ModelParams Lw'!B$6)/'ModelParams Lw'!B$7))+'ModelParams Lw'!B$5)*LN('Sound Power'!$B68)-('ModelParams Lw'!B$8+'ModelParams Lw'!B$9*$D68+'ModelParams Lw'!B$10*'Sound Power'!$F68^'ModelParams Lw'!B$14+'ModelParams Lw'!B$11*LN('Sound Power'!G68)+'ModelParams Lw'!B$12*'Sound Power'!$D68*'Sound Power'!$F68+'ModelParams Lw'!B$13*'Sound Power'!$D68*LN('Sound Power'!G68))</f>
        <v>#DIV/0!</v>
      </c>
      <c r="P68" s="26" t="e">
        <f>('ModelParams Lw'!C$4*LN('Sound Power'!H68)/(1+EXP(-('Sound Power'!$D68*1000+'ModelParams Lw'!C$6)/'ModelParams Lw'!C$7))+'ModelParams Lw'!C$5)*LN('Sound Power'!$B68)-('ModelParams Lw'!C$8+'ModelParams Lw'!C$9*$D68+'ModelParams Lw'!C$10*'Sound Power'!$F68^'ModelParams Lw'!C$14+'ModelParams Lw'!C$11*LN('Sound Power'!H68)+'ModelParams Lw'!C$12*'Sound Power'!$D68*'Sound Power'!$F68+'ModelParams Lw'!C$13*'Sound Power'!$D68*LN('Sound Power'!H68))</f>
        <v>#DIV/0!</v>
      </c>
      <c r="Q68" s="26" t="e">
        <f>('ModelParams Lw'!D$4*LN('Sound Power'!I68)/(1+EXP(-('Sound Power'!$D68*1000+'ModelParams Lw'!D$6)/'ModelParams Lw'!D$7))+'ModelParams Lw'!D$5)*LN('Sound Power'!$B68)-('ModelParams Lw'!D$8+'ModelParams Lw'!D$9*$D68+'ModelParams Lw'!D$10*'Sound Power'!$F68^'ModelParams Lw'!D$14+'ModelParams Lw'!D$11*LN('Sound Power'!I68)+'ModelParams Lw'!D$12*'Sound Power'!$D68*'Sound Power'!$F68+'ModelParams Lw'!D$13*'Sound Power'!$D68*LN('Sound Power'!I68))</f>
        <v>#DIV/0!</v>
      </c>
      <c r="R68" s="26" t="e">
        <f>('ModelParams Lw'!E$4*LN('Sound Power'!J68)/(1+EXP(-('Sound Power'!$D68*1000+'ModelParams Lw'!E$6)/'ModelParams Lw'!E$7))+'ModelParams Lw'!E$5)*LN('Sound Power'!$B68)-('ModelParams Lw'!E$8+'ModelParams Lw'!E$9*$D68+'ModelParams Lw'!E$10*'Sound Power'!$F68^'ModelParams Lw'!E$14+'ModelParams Lw'!E$11*LN('Sound Power'!J68)+'ModelParams Lw'!E$12*'Sound Power'!$D68*'Sound Power'!$F68+'ModelParams Lw'!E$13*'Sound Power'!$D68*LN('Sound Power'!J68))</f>
        <v>#DIV/0!</v>
      </c>
      <c r="S68" s="26" t="e">
        <f>('ModelParams Lw'!F$4*LN('Sound Power'!K68)/(1+EXP(-('Sound Power'!$D68*1000+'ModelParams Lw'!F$6)/'ModelParams Lw'!F$7))+'ModelParams Lw'!F$5)*LN('Sound Power'!$B68)-('ModelParams Lw'!F$8+'ModelParams Lw'!F$9*$D68+'ModelParams Lw'!F$10*'Sound Power'!$F68^'ModelParams Lw'!F$14+'ModelParams Lw'!F$11*LN('Sound Power'!K68)+'ModelParams Lw'!F$12*'Sound Power'!$D68*'Sound Power'!$F68+'ModelParams Lw'!F$13*'Sound Power'!$D68*LN('Sound Power'!K68))</f>
        <v>#DIV/0!</v>
      </c>
      <c r="T68" s="26" t="e">
        <f>('ModelParams Lw'!G$4*LN('Sound Power'!L68)/(1+EXP(-('Sound Power'!$D68*1000+'ModelParams Lw'!G$6)/'ModelParams Lw'!G$7))+'ModelParams Lw'!G$5)*LN('Sound Power'!$B68)-('ModelParams Lw'!G$8+'ModelParams Lw'!G$9*$D68+'ModelParams Lw'!G$10*'Sound Power'!$F68^'ModelParams Lw'!G$14+'ModelParams Lw'!G$11*LN('Sound Power'!L68)+'ModelParams Lw'!G$12*'Sound Power'!$D68*'Sound Power'!$F68+'ModelParams Lw'!G$13*'Sound Power'!$D68*LN('Sound Power'!L68))</f>
        <v>#DIV/0!</v>
      </c>
      <c r="U68" s="26" t="e">
        <f>('ModelParams Lw'!H$4*LN('Sound Power'!M68)/(1+EXP(-('Sound Power'!$D68*1000+'ModelParams Lw'!H$6)/'ModelParams Lw'!H$7))+'ModelParams Lw'!H$5)*LN('Sound Power'!$B68)-('ModelParams Lw'!H$8+'ModelParams Lw'!H$9*$D68+'ModelParams Lw'!H$10*'Sound Power'!$F68^'ModelParams Lw'!H$14+'ModelParams Lw'!H$11*LN('Sound Power'!M68)+'ModelParams Lw'!H$12*'Sound Power'!$D68*'Sound Power'!$F68+'ModelParams Lw'!H$13*'Sound Power'!$D68*LN('Sound Power'!M68))</f>
        <v>#DIV/0!</v>
      </c>
      <c r="V68" s="26" t="e">
        <f>('ModelParams Lw'!I$4*LN('Sound Power'!N68)/(1+EXP(-('Sound Power'!$D68*1000+'ModelParams Lw'!I$6)/'ModelParams Lw'!I$7))+'ModelParams Lw'!I$5)*LN('Sound Power'!$B68)-('ModelParams Lw'!I$8+'ModelParams Lw'!I$9*$D68+'ModelParams Lw'!I$10*'Sound Power'!$F68^'ModelParams Lw'!I$14+'ModelParams Lw'!I$11*LN('Sound Power'!N68)+'ModelParams Lw'!I$12*'Sound Power'!$D68*'Sound Power'!$F68+'ModelParams Lw'!I$13*'Sound Power'!$D68*LN('Sound Power'!N68))</f>
        <v>#DIV/0!</v>
      </c>
      <c r="W68" s="26" t="e">
        <f>10*LOG10(IF(O68="",0,POWER(10,((O68+'ModelParams Lw'!$O$4)/10))) +IF(P68="",0,POWER(10,((P68+'ModelParams Lw'!$P$4)/10))) +IF(Q68="",0,POWER(10,((Q68+'ModelParams Lw'!$Q$4)/10))) +IF(R68="",0,POWER(10,((R68+'ModelParams Lw'!$R$4)/10))) +IF(S68="",0,POWER(10,((S68+'ModelParams Lw'!$S$4)/10))) +IF(T68="",0,POWER(10,((T68+'ModelParams Lw'!$T$4)/10))) +IF(U68="",0,POWER(10,((U68+'ModelParams Lw'!$U$4)/10)))+IF(V68="",0,POWER(10,((V68+'ModelParams Lw'!$V$4)/10))))</f>
        <v>#DIV/0!</v>
      </c>
      <c r="X68" s="26" t="e">
        <f t="shared" si="27"/>
        <v>#DIV/0!</v>
      </c>
      <c r="Y68" s="26" t="e">
        <f>(O68-'ModelParams Lw'!O$10)/'ModelParams Lw'!O$11</f>
        <v>#DIV/0!</v>
      </c>
      <c r="Z68" s="26" t="e">
        <f>(P68-'ModelParams Lw'!P$10)/'ModelParams Lw'!P$11</f>
        <v>#DIV/0!</v>
      </c>
      <c r="AA68" s="26" t="e">
        <f>(Q68-'ModelParams Lw'!Q$10)/'ModelParams Lw'!Q$11</f>
        <v>#DIV/0!</v>
      </c>
      <c r="AB68" s="26" t="e">
        <f>(R68-'ModelParams Lw'!R$10)/'ModelParams Lw'!R$11</f>
        <v>#DIV/0!</v>
      </c>
      <c r="AC68" s="26" t="e">
        <f>(S68-'ModelParams Lw'!S$10)/'ModelParams Lw'!S$11</f>
        <v>#DIV/0!</v>
      </c>
      <c r="AD68" s="26" t="e">
        <f>(T68-'ModelParams Lw'!T$10)/'ModelParams Lw'!T$11</f>
        <v>#DIV/0!</v>
      </c>
      <c r="AE68" s="26" t="e">
        <f>(U68-'ModelParams Lw'!U$10)/'ModelParams Lw'!U$11</f>
        <v>#DIV/0!</v>
      </c>
      <c r="AF68" s="26" t="e">
        <f>(V68-'ModelParams Lw'!V$10)/'ModelParams Lw'!V$11</f>
        <v>#DIV/0!</v>
      </c>
      <c r="AG68" s="26" t="e">
        <f t="shared" si="28"/>
        <v>#DIV/0!</v>
      </c>
      <c r="AH68" s="26" t="e">
        <f>VLOOKUP(D68*1000,'ModelParams Lw'!$A$38:$D$58,4)</f>
        <v>#N/A</v>
      </c>
      <c r="AI68" s="56" t="e">
        <f>VLOOKUP(D68*1000,'ModelParams Lw'!$A$38:$D$58,2)</f>
        <v>#N/A</v>
      </c>
      <c r="AJ68" s="46" t="e">
        <f t="shared" si="29"/>
        <v>#DIV/0!</v>
      </c>
      <c r="AK68" s="26" t="e">
        <f t="shared" si="30"/>
        <v>#VALUE!</v>
      </c>
      <c r="AL68" s="26" t="e">
        <f>IF($AI68=100,'ModelParams Lw'!R$35*'Sound Power'!$AH68^2+'ModelParams Lw'!R$36*'Sound Power'!$AH68+'ModelParams Lw'!R$37,IF($AI68=150,'ModelParams Lw'!R$38*'Sound Power'!$AH68^2+'ModelParams Lw'!R$39*'Sound Power'!$AH68+'ModelParams Lw'!R$40,'ModelParams Lw'!R$41*'Sound Power'!$AH68^2+'ModelParams Lw'!R$42*'Sound Power'!$AH68+'ModelParams Lw'!R$43))</f>
        <v>#N/A</v>
      </c>
      <c r="AM68" s="26" t="e">
        <f>IF($AI68=100,'ModelParams Lw'!S$35*'Sound Power'!$AH68^2+'ModelParams Lw'!S$36*'Sound Power'!$AH68+'ModelParams Lw'!S$37,IF($AI68=150,'ModelParams Lw'!S$38*'Sound Power'!$AH68^2+'ModelParams Lw'!S$39*'Sound Power'!$AH68+'ModelParams Lw'!S$40,'ModelParams Lw'!S$41*'Sound Power'!$AH68^2+'ModelParams Lw'!S$42*'Sound Power'!$AH68+'ModelParams Lw'!S$43))</f>
        <v>#N/A</v>
      </c>
      <c r="AN68" s="26" t="e">
        <f>IF($AI68=100,'ModelParams Lw'!T$35*'Sound Power'!$AH68^2+'ModelParams Lw'!T$36*'Sound Power'!$AH68+'ModelParams Lw'!T$37,IF($AI68=150,'ModelParams Lw'!T$38*'Sound Power'!$AH68^2+'ModelParams Lw'!T$39*'Sound Power'!$AH68+'ModelParams Lw'!T$40,'ModelParams Lw'!T$41*'Sound Power'!$AH68^2+'ModelParams Lw'!T$42*'Sound Power'!$AH68+'ModelParams Lw'!T$43))</f>
        <v>#N/A</v>
      </c>
      <c r="AO68" s="26" t="e">
        <f>IF($AI68=100,'ModelParams Lw'!U$35*'Sound Power'!$AH68^2+'ModelParams Lw'!U$36*'Sound Power'!$AH68+'ModelParams Lw'!U$37,IF($AI68=150,'ModelParams Lw'!U$38*'Sound Power'!$AH68^2+'ModelParams Lw'!U$39*'Sound Power'!$AH68+'ModelParams Lw'!U$40,'ModelParams Lw'!U$41*'Sound Power'!$AH68^2+'ModelParams Lw'!U$42*'Sound Power'!$AH68+'ModelParams Lw'!U$43))</f>
        <v>#N/A</v>
      </c>
      <c r="AP68" s="26" t="e">
        <f>IF($AI68=100,'ModelParams Lw'!V$35*'Sound Power'!$AH68^2+'ModelParams Lw'!V$36*'Sound Power'!$AH68+'ModelParams Lw'!V$37,IF($AI68=150,'ModelParams Lw'!V$38*'Sound Power'!$AH68^2+'ModelParams Lw'!V$39*'Sound Power'!$AH68+'ModelParams Lw'!V$40,'ModelParams Lw'!V$41*'Sound Power'!$AH68^2+'ModelParams Lw'!V$42*'Sound Power'!$AH68+'ModelParams Lw'!V$43))</f>
        <v>#N/A</v>
      </c>
      <c r="AQ68" s="26" t="e">
        <f>IF($AI68=100,'ModelParams Lw'!W$35*'Sound Power'!$AH68^2+'ModelParams Lw'!W$36*'Sound Power'!$AH68+'ModelParams Lw'!W$37,IF($AI68=150,'ModelParams Lw'!W$38*'Sound Power'!$AH68^2+'ModelParams Lw'!W$39*'Sound Power'!$AH68+'ModelParams Lw'!W$40,'ModelParams Lw'!W$41*'Sound Power'!$AH68^2+'ModelParams Lw'!W$42*'Sound Power'!$AH68+'ModelParams Lw'!W$43))</f>
        <v>#N/A</v>
      </c>
      <c r="AR68" s="26" t="e">
        <f t="shared" si="31"/>
        <v>#VALUE!</v>
      </c>
      <c r="AS68" s="26" t="e">
        <f>IF(26.83*LN($AJ68)-11.791-'ModelParams Lw'!B$35&lt;0,0,26.83*LN($AJ68)-11.791-'ModelParams Lw'!B$35)</f>
        <v>#DIV/0!</v>
      </c>
      <c r="AT68" s="26" t="e">
        <f>IF(26.83*LN($AJ68)-11.791-'ModelParams Lw'!C$35&lt;0,0,26.83*LN($AJ68)-11.791-'ModelParams Lw'!C$35)</f>
        <v>#DIV/0!</v>
      </c>
      <c r="AU68" s="26" t="e">
        <f>IF(26.83*LN($AJ68)-11.791-'ModelParams Lw'!D$35&lt;0,0,26.83*LN($AJ68)-11.791-'ModelParams Lw'!D$35)</f>
        <v>#DIV/0!</v>
      </c>
      <c r="AV68" s="26" t="e">
        <f>IF(26.83*LN($AJ68)-11.791-'ModelParams Lw'!E$35&lt;0,0,26.83*LN($AJ68)-11.791-'ModelParams Lw'!E$35)</f>
        <v>#DIV/0!</v>
      </c>
      <c r="AW68" s="26" t="e">
        <f>IF(26.83*LN($AJ68)-11.791-'ModelParams Lw'!F$35&lt;0,0,26.83*LN($AJ68)-11.791-'ModelParams Lw'!F$35)</f>
        <v>#DIV/0!</v>
      </c>
      <c r="AX68" s="26" t="e">
        <f>IF(26.83*LN($AJ68)-11.791-'ModelParams Lw'!G$35&lt;0,0,26.83*LN($AJ68)-11.791-'ModelParams Lw'!G$35)</f>
        <v>#DIV/0!</v>
      </c>
      <c r="AY68" s="26" t="e">
        <f>IF(26.83*LN($AJ68)-11.791-'ModelParams Lw'!H$35&lt;0,0,26.83*LN($AJ68)-11.791-'ModelParams Lw'!H$35)</f>
        <v>#DIV/0!</v>
      </c>
      <c r="AZ68" s="26" t="e">
        <f>IF(26.83*LN($AJ68)-11.791-'ModelParams Lw'!I$35&lt;0,0,26.83*LN($AJ68)-11.791-'ModelParams Lw'!I$35)</f>
        <v>#DIV/0!</v>
      </c>
      <c r="BA68" s="26" t="e">
        <f t="shared" si="9"/>
        <v>#DIV/0!</v>
      </c>
      <c r="BB68" s="26" t="e">
        <f t="shared" si="10"/>
        <v>#DIV/0!</v>
      </c>
      <c r="BC68" s="26" t="e">
        <f t="shared" si="11"/>
        <v>#DIV/0!</v>
      </c>
      <c r="BD68" s="26" t="e">
        <f t="shared" si="12"/>
        <v>#DIV/0!</v>
      </c>
      <c r="BE68" s="26" t="e">
        <f t="shared" si="13"/>
        <v>#DIV/0!</v>
      </c>
      <c r="BF68" s="26" t="e">
        <f t="shared" si="14"/>
        <v>#DIV/0!</v>
      </c>
      <c r="BG68" s="26" t="e">
        <f t="shared" si="15"/>
        <v>#DIV/0!</v>
      </c>
      <c r="BH68" s="26" t="e">
        <f t="shared" si="16"/>
        <v>#DIV/0!</v>
      </c>
      <c r="BI68" s="26" t="e">
        <f>10*LOG10(IF(BA68="",0,POWER(10,((BA68+'ModelParams Lw'!$O$4)/10))) +IF(BB68="",0,POWER(10,((BB68+'ModelParams Lw'!$P$4)/10))) +IF(BC68="",0,POWER(10,((BC68+'ModelParams Lw'!$Q$4)/10))) +IF(BD68="",0,POWER(10,((BD68+'ModelParams Lw'!$R$4)/10))) +IF(BE68="",0,POWER(10,((BE68+'ModelParams Lw'!$S$4)/10))) +IF(BF68="",0,POWER(10,((BF68+'ModelParams Lw'!$T$4)/10))) +IF(BG68="",0,POWER(10,((BG68+'ModelParams Lw'!$U$4)/10)))+IF(BH68="",0,POWER(10,((BH68+'ModelParams Lw'!$V$4)/10))))</f>
        <v>#DIV/0!</v>
      </c>
      <c r="BJ68" s="26" t="e">
        <f t="shared" si="32"/>
        <v>#DIV/0!</v>
      </c>
      <c r="BK68" s="26" t="e">
        <f>(BA68-'ModelParams Lw'!O$10)/'ModelParams Lw'!O$11</f>
        <v>#DIV/0!</v>
      </c>
      <c r="BL68" s="26" t="e">
        <f>(BB68-'ModelParams Lw'!P$10)/'ModelParams Lw'!P$11</f>
        <v>#DIV/0!</v>
      </c>
      <c r="BM68" s="26" t="e">
        <f>(BC68-'ModelParams Lw'!Q$10)/'ModelParams Lw'!Q$11</f>
        <v>#DIV/0!</v>
      </c>
      <c r="BN68" s="26" t="e">
        <f>(BD68-'ModelParams Lw'!R$10)/'ModelParams Lw'!R$11</f>
        <v>#DIV/0!</v>
      </c>
      <c r="BO68" s="26" t="e">
        <f>(BE68-'ModelParams Lw'!S$10)/'ModelParams Lw'!S$11</f>
        <v>#DIV/0!</v>
      </c>
      <c r="BP68" s="26" t="e">
        <f>(BF68-'ModelParams Lw'!T$10)/'ModelParams Lw'!T$11</f>
        <v>#DIV/0!</v>
      </c>
      <c r="BQ68" s="26" t="e">
        <f>(BG68-'ModelParams Lw'!U$10)/'ModelParams Lw'!U$11</f>
        <v>#DIV/0!</v>
      </c>
      <c r="BR68" s="26" t="e">
        <f>(BH68-'ModelParams Lw'!V$10)/'ModelParams Lw'!V$11</f>
        <v>#DIV/0!</v>
      </c>
      <c r="BS68" s="23" t="e">
        <f>IF(Calcul!$E70="SW",DEGREES(ACOS(1-(1/'ModelParams Lw'!C$25*SQRT(0.5*1.2/'Sound Power'!$C68)*('Sound Power'!$B68/3600)/('Sound Power'!$D68)/('Sound Power'!$F68)))),DEGREES(ACOS(1-(1/'ModelParams Lw'!C$29*SQRT(0.5*1.2/'Sound Power'!$C68)*('Sound Power'!$B68/3600)/('Sound Power'!$D68)/('Sound Power'!$F68)))))</f>
        <v>#DIV/0!</v>
      </c>
      <c r="BT68" s="23" t="e">
        <f>IF(Calcul!$E70="SW",DEGREES(ACOS(1-(1/'ModelParams Lw'!D$25*SQRT(0.5*1.2/'Sound Power'!$C68)*('Sound Power'!$B68/3600)/('Sound Power'!$D68)/('Sound Power'!$F68)))),DEGREES(ACOS(1-(1/'ModelParams Lw'!D$29*SQRT(0.5*1.2/'Sound Power'!$C68)*('Sound Power'!$B68/3600)/('Sound Power'!$D68)/('Sound Power'!$F68)))))</f>
        <v>#DIV/0!</v>
      </c>
      <c r="BU68" s="23" t="e">
        <f>IF(Calcul!$E70="SW",DEGREES(ACOS(1-(1/'ModelParams Lw'!E$25*SQRT(0.5*1.2/'Sound Power'!$C68)*('Sound Power'!$B68/3600)/('Sound Power'!$D68)/('Sound Power'!$F68)))),DEGREES(ACOS(1-(1/'ModelParams Lw'!E$29*SQRT(0.5*1.2/'Sound Power'!$C68)*('Sound Power'!$B68/3600)/('Sound Power'!$D68)/('Sound Power'!$F68)))))</f>
        <v>#DIV/0!</v>
      </c>
      <c r="BV68" s="23" t="e">
        <f>IF(Calcul!$E70="SW",DEGREES(ACOS(1-(1/'ModelParams Lw'!F$25*SQRT(0.5*1.2/'Sound Power'!$C68)*('Sound Power'!$B68/3600)/('Sound Power'!$D68)/('Sound Power'!$F68)))),DEGREES(ACOS(1-(1/'ModelParams Lw'!F$29*SQRT(0.5*1.2/'Sound Power'!$C68)*('Sound Power'!$B68/3600)/('Sound Power'!$D68)/('Sound Power'!$F68)))))</f>
        <v>#DIV/0!</v>
      </c>
      <c r="BW68" s="23" t="e">
        <f>IF(Calcul!$E70="SW",DEGREES(ACOS(1-(1/'ModelParams Lw'!G$25*SQRT(0.5*1.2/'Sound Power'!$C68)*('Sound Power'!$B68/3600)/('Sound Power'!$D68)/('Sound Power'!$F68)))),DEGREES(ACOS(1-(1/'ModelParams Lw'!G$29*SQRT(0.5*1.2/'Sound Power'!$C68)*('Sound Power'!$B68/3600)/('Sound Power'!$D68)/('Sound Power'!$F68)))))</f>
        <v>#DIV/0!</v>
      </c>
      <c r="BX68" s="23" t="e">
        <f>IF(Calcul!$E70="SW",DEGREES(ACOS(1-(1/'ModelParams Lw'!H$25*SQRT(0.5*1.2/'Sound Power'!$C68)*('Sound Power'!$B68/3600)/('Sound Power'!$D68)/('Sound Power'!$F68)))),DEGREES(ACOS(1-(1/'ModelParams Lw'!H$29*SQRT(0.5*1.2/'Sound Power'!$C68)*('Sound Power'!$B68/3600)/('Sound Power'!$D68)/('Sound Power'!$F68)))))</f>
        <v>#DIV/0!</v>
      </c>
      <c r="BY68" s="23" t="e">
        <f>IF(Calcul!$E70="SW",DEGREES(ACOS(1-(1/'ModelParams Lw'!I$25*SQRT(0.5*1.2/'Sound Power'!$C68)*('Sound Power'!$B68/3600)/('Sound Power'!$D68)/('Sound Power'!$F68)))),DEGREES(ACOS(1-(1/'ModelParams Lw'!I$29*SQRT(0.5*1.2/'Sound Power'!$C68)*('Sound Power'!$B68/3600)/('Sound Power'!$D68)/('Sound Power'!$F68)))))</f>
        <v>#DIV/0!</v>
      </c>
      <c r="BZ68" s="23" t="e">
        <f>IF(Calcul!$E70="SW",DEGREES(ACOS(1-(1/'ModelParams Lw'!J$25*SQRT(0.5*1.2/'Sound Power'!$C68)*('Sound Power'!$B68/3600)/('Sound Power'!$D68)/('Sound Power'!$F68)))),DEGREES(ACOS(1-(1/'ModelParams Lw'!J$29*SQRT(0.5*1.2/'Sound Power'!$C68)*('Sound Power'!$B68/3600)/('Sound Power'!$D68)/('Sound Power'!$F68)))))</f>
        <v>#DIV/0!</v>
      </c>
      <c r="CA68" s="26" t="e">
        <f>IF(Calcul!$E70="SW",'ModelParams Lw'!C$22+'ModelParams Lw'!C$23*LOG('Sound Power'!$D68/'Sound Power'!$E68)+'ModelParams Lw'!C$24*LN('Sound Power'!BS68),IF('ModelParams Lw'!C$26+'ModelParams Lw'!C$27*LOG('Sound Power'!$D68/'Sound Power'!$E68)+'ModelParams Lw'!C$28*LN('Sound Power'!BS68)&lt;'ModelParams Lw'!C$22+'ModelParams Lw'!C$23*LOG('Sound Power'!$D68/'Sound Power'!$E68)+'ModelParams Lw'!C$24*LN('Sound Power'!BS68),'ModelParams Lw'!C$22+'ModelParams Lw'!C$23*LOG('Sound Power'!$D68/'Sound Power'!$E68)+'ModelParams Lw'!C$24*LN('Sound Power'!BS68),'ModelParams Lw'!C$26+'ModelParams Lw'!C$27*LOG('Sound Power'!$D68/'Sound Power'!$E68)+'ModelParams Lw'!C$28*LN('Sound Power'!BS68)))</f>
        <v>#DIV/0!</v>
      </c>
      <c r="CB68" s="26" t="e">
        <f>IF(Calcul!$E70="SW",'ModelParams Lw'!D$22+'ModelParams Lw'!D$23*LOG('Sound Power'!$D68/'Sound Power'!$E68)+'ModelParams Lw'!D$24*LN('Sound Power'!BT68),IF('ModelParams Lw'!D$26+'ModelParams Lw'!D$27*LOG('Sound Power'!$D68/'Sound Power'!$E68)+'ModelParams Lw'!D$28*LN('Sound Power'!BT68)&lt;'ModelParams Lw'!D$22+'ModelParams Lw'!D$23*LOG('Sound Power'!$D68/'Sound Power'!$E68)+'ModelParams Lw'!D$24*LN('Sound Power'!BT68),'ModelParams Lw'!D$22+'ModelParams Lw'!D$23*LOG('Sound Power'!$D68/'Sound Power'!$E68)+'ModelParams Lw'!D$24*LN('Sound Power'!BT68),'ModelParams Lw'!D$26+'ModelParams Lw'!D$27*LOG('Sound Power'!$D68/'Sound Power'!$E68)+'ModelParams Lw'!D$28*LN('Sound Power'!BT68)))</f>
        <v>#DIV/0!</v>
      </c>
      <c r="CC68" s="26" t="e">
        <f>IF(Calcul!$E70="SW",'ModelParams Lw'!E$22+'ModelParams Lw'!E$23*LOG('Sound Power'!$D68/'Sound Power'!$E68)+'ModelParams Lw'!E$24*LN('Sound Power'!BU68),IF('ModelParams Lw'!E$26+'ModelParams Lw'!E$27*LOG('Sound Power'!$D68/'Sound Power'!$E68)+'ModelParams Lw'!E$28*LN('Sound Power'!BU68)&lt;'ModelParams Lw'!E$22+'ModelParams Lw'!E$23*LOG('Sound Power'!$D68/'Sound Power'!$E68)+'ModelParams Lw'!E$24*LN('Sound Power'!BU68),'ModelParams Lw'!E$22+'ModelParams Lw'!E$23*LOG('Sound Power'!$D68/'Sound Power'!$E68)+'ModelParams Lw'!E$24*LN('Sound Power'!BU68),'ModelParams Lw'!E$26+'ModelParams Lw'!E$27*LOG('Sound Power'!$D68/'Sound Power'!$E68)+'ModelParams Lw'!E$28*LN('Sound Power'!BU68)))</f>
        <v>#DIV/0!</v>
      </c>
      <c r="CD68" s="26" t="e">
        <f>IF(Calcul!$E70="SW",'ModelParams Lw'!F$22+'ModelParams Lw'!F$23*LOG('Sound Power'!$D68/'Sound Power'!$E68)+'ModelParams Lw'!F$24*LN('Sound Power'!BV68),IF('ModelParams Lw'!F$26+'ModelParams Lw'!F$27*LOG('Sound Power'!$D68/'Sound Power'!$E68)+'ModelParams Lw'!F$28*LN('Sound Power'!BV68)&lt;'ModelParams Lw'!F$22+'ModelParams Lw'!F$23*LOG('Sound Power'!$D68/'Sound Power'!$E68)+'ModelParams Lw'!F$24*LN('Sound Power'!BV68),'ModelParams Lw'!F$22+'ModelParams Lw'!F$23*LOG('Sound Power'!$D68/'Sound Power'!$E68)+'ModelParams Lw'!F$24*LN('Sound Power'!BV68),'ModelParams Lw'!F$26+'ModelParams Lw'!F$27*LOG('Sound Power'!$D68/'Sound Power'!$E68)+'ModelParams Lw'!F$28*LN('Sound Power'!BV68)))</f>
        <v>#DIV/0!</v>
      </c>
      <c r="CE68" s="26" t="e">
        <f>IF(Calcul!$E70="SW",'ModelParams Lw'!G$22+'ModelParams Lw'!G$23*LOG('Sound Power'!$D68/'Sound Power'!$E68)+'ModelParams Lw'!G$24*LN('Sound Power'!BW68),IF('ModelParams Lw'!G$26+'ModelParams Lw'!G$27*LOG('Sound Power'!$D68/'Sound Power'!$E68)+'ModelParams Lw'!G$28*LN('Sound Power'!BW68)&lt;'ModelParams Lw'!G$22+'ModelParams Lw'!G$23*LOG('Sound Power'!$D68/'Sound Power'!$E68)+'ModelParams Lw'!G$24*LN('Sound Power'!BW68),'ModelParams Lw'!G$22+'ModelParams Lw'!G$23*LOG('Sound Power'!$D68/'Sound Power'!$E68)+'ModelParams Lw'!G$24*LN('Sound Power'!BW68),'ModelParams Lw'!G$26+'ModelParams Lw'!G$27*LOG('Sound Power'!$D68/'Sound Power'!$E68)+'ModelParams Lw'!G$28*LN('Sound Power'!BW68)))</f>
        <v>#DIV/0!</v>
      </c>
      <c r="CF68" s="26" t="e">
        <f>IF(Calcul!$E70="SW",'ModelParams Lw'!H$22+'ModelParams Lw'!H$23*LOG('Sound Power'!$D68/'Sound Power'!$E68)+'ModelParams Lw'!H$24*LN('Sound Power'!BX68),IF('ModelParams Lw'!H$26+'ModelParams Lw'!H$27*LOG('Sound Power'!$D68/'Sound Power'!$E68)+'ModelParams Lw'!H$28*LN('Sound Power'!BX68)&lt;'ModelParams Lw'!H$22+'ModelParams Lw'!H$23*LOG('Sound Power'!$D68/'Sound Power'!$E68)+'ModelParams Lw'!H$24*LN('Sound Power'!BX68),'ModelParams Lw'!H$22+'ModelParams Lw'!H$23*LOG('Sound Power'!$D68/'Sound Power'!$E68)+'ModelParams Lw'!H$24*LN('Sound Power'!BX68),'ModelParams Lw'!H$26+'ModelParams Lw'!H$27*LOG('Sound Power'!$D68/'Sound Power'!$E68)+'ModelParams Lw'!H$28*LN('Sound Power'!BX68)))</f>
        <v>#DIV/0!</v>
      </c>
      <c r="CG68" s="26" t="e">
        <f>IF(Calcul!$E70="SW",'ModelParams Lw'!I$22+'ModelParams Lw'!I$23*LOG('Sound Power'!$D68/'Sound Power'!$E68)+'ModelParams Lw'!I$24*LN('Sound Power'!BY68),IF('ModelParams Lw'!I$26+'ModelParams Lw'!I$27*LOG('Sound Power'!$D68/'Sound Power'!$E68)+'ModelParams Lw'!I$28*LN('Sound Power'!BY68)&lt;'ModelParams Lw'!I$22+'ModelParams Lw'!I$23*LOG('Sound Power'!$D68/'Sound Power'!$E68)+'ModelParams Lw'!I$24*LN('Sound Power'!BY68),'ModelParams Lw'!I$22+'ModelParams Lw'!I$23*LOG('Sound Power'!$D68/'Sound Power'!$E68)+'ModelParams Lw'!I$24*LN('Sound Power'!BY68),'ModelParams Lw'!I$26+'ModelParams Lw'!I$27*LOG('Sound Power'!$D68/'Sound Power'!$E68)+'ModelParams Lw'!I$28*LN('Sound Power'!BY68)))</f>
        <v>#DIV/0!</v>
      </c>
      <c r="CH68" s="26" t="e">
        <f>IF(Calcul!$E70="SW",'ModelParams Lw'!J$22+'ModelParams Lw'!J$23*LOG('Sound Power'!$D68/'Sound Power'!$E68)+'ModelParams Lw'!J$24*LN('Sound Power'!BZ68),IF('ModelParams Lw'!J$26+'ModelParams Lw'!J$27*LOG('Sound Power'!$D68/'Sound Power'!$E68)+'ModelParams Lw'!J$28*LN('Sound Power'!BZ68)&lt;'ModelParams Lw'!J$22+'ModelParams Lw'!J$23*LOG('Sound Power'!$D68/'Sound Power'!$E68)+'ModelParams Lw'!J$24*LN('Sound Power'!BZ68),'ModelParams Lw'!J$22+'ModelParams Lw'!J$23*LOG('Sound Power'!$D68/'Sound Power'!$E68)+'ModelParams Lw'!J$24*LN('Sound Power'!BZ68),'ModelParams Lw'!J$26+'ModelParams Lw'!J$27*LOG('Sound Power'!$D68/'Sound Power'!$E68)+'ModelParams Lw'!J$28*LN('Sound Power'!BZ68)))</f>
        <v>#DIV/0!</v>
      </c>
      <c r="CI68" s="26" t="e">
        <f t="shared" si="33"/>
        <v>#DIV/0!</v>
      </c>
      <c r="CJ68" s="26" t="e">
        <f t="shared" si="34"/>
        <v>#DIV/0!</v>
      </c>
      <c r="CK68" s="26" t="e">
        <f t="shared" si="35"/>
        <v>#DIV/0!</v>
      </c>
      <c r="CL68" s="26" t="e">
        <f t="shared" si="36"/>
        <v>#DIV/0!</v>
      </c>
      <c r="CM68" s="26" t="e">
        <f t="shared" si="37"/>
        <v>#DIV/0!</v>
      </c>
      <c r="CN68" s="26" t="e">
        <f t="shared" si="38"/>
        <v>#DIV/0!</v>
      </c>
      <c r="CO68" s="26" t="e">
        <f t="shared" si="39"/>
        <v>#DIV/0!</v>
      </c>
      <c r="CP68" s="26" t="e">
        <f t="shared" si="40"/>
        <v>#DIV/0!</v>
      </c>
      <c r="CQ68" s="26" t="e">
        <f>10*LOG10(IF(CI68="",0,POWER(10,((CI68+'ModelParams Lw'!$O$4)/10))) +IF(CJ68="",0,POWER(10,((CJ68+'ModelParams Lw'!$P$4)/10))) +IF(CK68="",0,POWER(10,((CK68+'ModelParams Lw'!$Q$4)/10))) +IF(CL68="",0,POWER(10,((CL68+'ModelParams Lw'!$R$4)/10))) +IF(CM68="",0,POWER(10,((CM68+'ModelParams Lw'!$S$4)/10))) +IF(CN68="",0,POWER(10,((CN68+'ModelParams Lw'!$T$4)/10))) +IF(CO68="",0,POWER(10,((CO68+'ModelParams Lw'!$U$4)/10)))+IF(CP68="",0,POWER(10,((CP68+'ModelParams Lw'!$V$4)/10))))</f>
        <v>#DIV/0!</v>
      </c>
      <c r="CR68" s="26" t="e">
        <f t="shared" si="41"/>
        <v>#DIV/0!</v>
      </c>
      <c r="CS68" s="26" t="e">
        <f>(CI68-'ModelParams Lw'!$O$10)/'ModelParams Lw'!$O$11</f>
        <v>#DIV/0!</v>
      </c>
      <c r="CT68" s="26" t="e">
        <f>(CJ68-'ModelParams Lw'!$P$10)/'ModelParams Lw'!$P$11</f>
        <v>#DIV/0!</v>
      </c>
      <c r="CU68" s="26" t="e">
        <f>(CK68-'ModelParams Lw'!$Q$10)/'ModelParams Lw'!$Q$11</f>
        <v>#DIV/0!</v>
      </c>
      <c r="CV68" s="26" t="e">
        <f>(CL68-'ModelParams Lw'!$R$10)/'ModelParams Lw'!$R$11</f>
        <v>#DIV/0!</v>
      </c>
      <c r="CW68" s="26" t="e">
        <f>(CM68-'ModelParams Lw'!$S$10)/'ModelParams Lw'!$S$11</f>
        <v>#DIV/0!</v>
      </c>
      <c r="CX68" s="26" t="e">
        <f>(CN68-'ModelParams Lw'!$T$10)/'ModelParams Lw'!$T$11</f>
        <v>#DIV/0!</v>
      </c>
      <c r="CY68" s="26" t="e">
        <f>(CO68-'ModelParams Lw'!$U$10)/'ModelParams Lw'!$U$11</f>
        <v>#DIV/0!</v>
      </c>
      <c r="CZ68" s="26" t="e">
        <f>(CP68-'ModelParams Lw'!$V$10)/'ModelParams Lw'!$V$11</f>
        <v>#DIV/0!</v>
      </c>
    </row>
    <row r="69" spans="1:104" x14ac:dyDescent="0.2">
      <c r="A69" s="13">
        <f>Calcul!A71</f>
        <v>0</v>
      </c>
      <c r="B69" s="13">
        <f t="shared" ref="B69:B132" si="42">A69*IF(A68="[L/s]",3.6,IF(A68="[m³/s]",1/3600,1))</f>
        <v>0</v>
      </c>
      <c r="C69" s="13">
        <f>Calcul!B71</f>
        <v>0</v>
      </c>
      <c r="D69" s="13">
        <f>Calcul!C71/1000</f>
        <v>0</v>
      </c>
      <c r="E69" s="13">
        <f>Calcul!D71/1000</f>
        <v>0</v>
      </c>
      <c r="F69" s="13">
        <f t="shared" ref="F69:F132" si="43">_xlfn.CEILING.MATH(E69*1000,100)/1000</f>
        <v>0</v>
      </c>
      <c r="G69" s="23" t="e">
        <f>DEGREES(ACOS(1-(1/'ModelParams Lw'!B$15*SQRT(0.5*1.2/'Sound Power'!$C69)*('Sound Power'!$B69/3600)/('Sound Power'!$D69)/('Sound Power'!$F69))))</f>
        <v>#DIV/0!</v>
      </c>
      <c r="H69" s="23" t="e">
        <f>DEGREES(ACOS(1-(1/'ModelParams Lw'!C$15*SQRT(0.5*1.2/'Sound Power'!$C69)*('Sound Power'!$B69/3600)/('Sound Power'!$D69)/('Sound Power'!$F69))))</f>
        <v>#DIV/0!</v>
      </c>
      <c r="I69" s="23" t="e">
        <f>DEGREES(ACOS(1-(1/'ModelParams Lw'!D$15*SQRT(0.5*1.2/'Sound Power'!$C69)*('Sound Power'!$B69/3600)/('Sound Power'!$D69)/('Sound Power'!$F69))))</f>
        <v>#DIV/0!</v>
      </c>
      <c r="J69" s="23" t="e">
        <f>DEGREES(ACOS(1-(1/'ModelParams Lw'!E$15*SQRT(0.5*1.2/'Sound Power'!$C69)*('Sound Power'!$B69/3600)/('Sound Power'!$D69)/('Sound Power'!$F69))))</f>
        <v>#DIV/0!</v>
      </c>
      <c r="K69" s="23" t="e">
        <f>DEGREES(ACOS(1-(1/'ModelParams Lw'!F$15*SQRT(0.5*1.2/'Sound Power'!$C69)*('Sound Power'!$B69/3600)/('Sound Power'!$D69)/('Sound Power'!$F69))))</f>
        <v>#DIV/0!</v>
      </c>
      <c r="L69" s="23" t="e">
        <f>DEGREES(ACOS(1-(1/'ModelParams Lw'!G$15*SQRT(0.5*1.2/'Sound Power'!$C69)*('Sound Power'!$B69/3600)/('Sound Power'!$D69)/('Sound Power'!$F69))))</f>
        <v>#DIV/0!</v>
      </c>
      <c r="M69" s="23" t="e">
        <f>DEGREES(ACOS(1-(1/'ModelParams Lw'!H$15*SQRT(0.5*1.2/'Sound Power'!$C69)*('Sound Power'!$B69/3600)/('Sound Power'!$D69)/('Sound Power'!$F69))))</f>
        <v>#DIV/0!</v>
      </c>
      <c r="N69" s="23" t="e">
        <f>DEGREES(ACOS(1-(1/'ModelParams Lw'!I$15*SQRT(0.5*1.2/'Sound Power'!$C69)*('Sound Power'!$B69/3600)/('Sound Power'!$D69)/('Sound Power'!$F69))))</f>
        <v>#DIV/0!</v>
      </c>
      <c r="O69" s="26" t="e">
        <f>('ModelParams Lw'!B$4*LN('Sound Power'!G69)/(1+EXP(-('Sound Power'!$D69*1000+'ModelParams Lw'!B$6)/'ModelParams Lw'!B$7))+'ModelParams Lw'!B$5)*LN('Sound Power'!$B69)-('ModelParams Lw'!B$8+'ModelParams Lw'!B$9*$D69+'ModelParams Lw'!B$10*'Sound Power'!$F69^'ModelParams Lw'!B$14+'ModelParams Lw'!B$11*LN('Sound Power'!G69)+'ModelParams Lw'!B$12*'Sound Power'!$D69*'Sound Power'!$F69+'ModelParams Lw'!B$13*'Sound Power'!$D69*LN('Sound Power'!G69))</f>
        <v>#DIV/0!</v>
      </c>
      <c r="P69" s="26" t="e">
        <f>('ModelParams Lw'!C$4*LN('Sound Power'!H69)/(1+EXP(-('Sound Power'!$D69*1000+'ModelParams Lw'!C$6)/'ModelParams Lw'!C$7))+'ModelParams Lw'!C$5)*LN('Sound Power'!$B69)-('ModelParams Lw'!C$8+'ModelParams Lw'!C$9*$D69+'ModelParams Lw'!C$10*'Sound Power'!$F69^'ModelParams Lw'!C$14+'ModelParams Lw'!C$11*LN('Sound Power'!H69)+'ModelParams Lw'!C$12*'Sound Power'!$D69*'Sound Power'!$F69+'ModelParams Lw'!C$13*'Sound Power'!$D69*LN('Sound Power'!H69))</f>
        <v>#DIV/0!</v>
      </c>
      <c r="Q69" s="26" t="e">
        <f>('ModelParams Lw'!D$4*LN('Sound Power'!I69)/(1+EXP(-('Sound Power'!$D69*1000+'ModelParams Lw'!D$6)/'ModelParams Lw'!D$7))+'ModelParams Lw'!D$5)*LN('Sound Power'!$B69)-('ModelParams Lw'!D$8+'ModelParams Lw'!D$9*$D69+'ModelParams Lw'!D$10*'Sound Power'!$F69^'ModelParams Lw'!D$14+'ModelParams Lw'!D$11*LN('Sound Power'!I69)+'ModelParams Lw'!D$12*'Sound Power'!$D69*'Sound Power'!$F69+'ModelParams Lw'!D$13*'Sound Power'!$D69*LN('Sound Power'!I69))</f>
        <v>#DIV/0!</v>
      </c>
      <c r="R69" s="26" t="e">
        <f>('ModelParams Lw'!E$4*LN('Sound Power'!J69)/(1+EXP(-('Sound Power'!$D69*1000+'ModelParams Lw'!E$6)/'ModelParams Lw'!E$7))+'ModelParams Lw'!E$5)*LN('Sound Power'!$B69)-('ModelParams Lw'!E$8+'ModelParams Lw'!E$9*$D69+'ModelParams Lw'!E$10*'Sound Power'!$F69^'ModelParams Lw'!E$14+'ModelParams Lw'!E$11*LN('Sound Power'!J69)+'ModelParams Lw'!E$12*'Sound Power'!$D69*'Sound Power'!$F69+'ModelParams Lw'!E$13*'Sound Power'!$D69*LN('Sound Power'!J69))</f>
        <v>#DIV/0!</v>
      </c>
      <c r="S69" s="26" t="e">
        <f>('ModelParams Lw'!F$4*LN('Sound Power'!K69)/(1+EXP(-('Sound Power'!$D69*1000+'ModelParams Lw'!F$6)/'ModelParams Lw'!F$7))+'ModelParams Lw'!F$5)*LN('Sound Power'!$B69)-('ModelParams Lw'!F$8+'ModelParams Lw'!F$9*$D69+'ModelParams Lw'!F$10*'Sound Power'!$F69^'ModelParams Lw'!F$14+'ModelParams Lw'!F$11*LN('Sound Power'!K69)+'ModelParams Lw'!F$12*'Sound Power'!$D69*'Sound Power'!$F69+'ModelParams Lw'!F$13*'Sound Power'!$D69*LN('Sound Power'!K69))</f>
        <v>#DIV/0!</v>
      </c>
      <c r="T69" s="26" t="e">
        <f>('ModelParams Lw'!G$4*LN('Sound Power'!L69)/(1+EXP(-('Sound Power'!$D69*1000+'ModelParams Lw'!G$6)/'ModelParams Lw'!G$7))+'ModelParams Lw'!G$5)*LN('Sound Power'!$B69)-('ModelParams Lw'!G$8+'ModelParams Lw'!G$9*$D69+'ModelParams Lw'!G$10*'Sound Power'!$F69^'ModelParams Lw'!G$14+'ModelParams Lw'!G$11*LN('Sound Power'!L69)+'ModelParams Lw'!G$12*'Sound Power'!$D69*'Sound Power'!$F69+'ModelParams Lw'!G$13*'Sound Power'!$D69*LN('Sound Power'!L69))</f>
        <v>#DIV/0!</v>
      </c>
      <c r="U69" s="26" t="e">
        <f>('ModelParams Lw'!H$4*LN('Sound Power'!M69)/(1+EXP(-('Sound Power'!$D69*1000+'ModelParams Lw'!H$6)/'ModelParams Lw'!H$7))+'ModelParams Lw'!H$5)*LN('Sound Power'!$B69)-('ModelParams Lw'!H$8+'ModelParams Lw'!H$9*$D69+'ModelParams Lw'!H$10*'Sound Power'!$F69^'ModelParams Lw'!H$14+'ModelParams Lw'!H$11*LN('Sound Power'!M69)+'ModelParams Lw'!H$12*'Sound Power'!$D69*'Sound Power'!$F69+'ModelParams Lw'!H$13*'Sound Power'!$D69*LN('Sound Power'!M69))</f>
        <v>#DIV/0!</v>
      </c>
      <c r="V69" s="26" t="e">
        <f>('ModelParams Lw'!I$4*LN('Sound Power'!N69)/(1+EXP(-('Sound Power'!$D69*1000+'ModelParams Lw'!I$6)/'ModelParams Lw'!I$7))+'ModelParams Lw'!I$5)*LN('Sound Power'!$B69)-('ModelParams Lw'!I$8+'ModelParams Lw'!I$9*$D69+'ModelParams Lw'!I$10*'Sound Power'!$F69^'ModelParams Lw'!I$14+'ModelParams Lw'!I$11*LN('Sound Power'!N69)+'ModelParams Lw'!I$12*'Sound Power'!$D69*'Sound Power'!$F69+'ModelParams Lw'!I$13*'Sound Power'!$D69*LN('Sound Power'!N69))</f>
        <v>#DIV/0!</v>
      </c>
      <c r="W69" s="26" t="e">
        <f>10*LOG10(IF(O69="",0,POWER(10,((O69+'ModelParams Lw'!$O$4)/10))) +IF(P69="",0,POWER(10,((P69+'ModelParams Lw'!$P$4)/10))) +IF(Q69="",0,POWER(10,((Q69+'ModelParams Lw'!$Q$4)/10))) +IF(R69="",0,POWER(10,((R69+'ModelParams Lw'!$R$4)/10))) +IF(S69="",0,POWER(10,((S69+'ModelParams Lw'!$S$4)/10))) +IF(T69="",0,POWER(10,((T69+'ModelParams Lw'!$T$4)/10))) +IF(U69="",0,POWER(10,((U69+'ModelParams Lw'!$U$4)/10)))+IF(V69="",0,POWER(10,((V69+'ModelParams Lw'!$V$4)/10))))</f>
        <v>#DIV/0!</v>
      </c>
      <c r="X69" s="26" t="e">
        <f t="shared" si="27"/>
        <v>#DIV/0!</v>
      </c>
      <c r="Y69" s="26" t="e">
        <f>(O69-'ModelParams Lw'!O$10)/'ModelParams Lw'!O$11</f>
        <v>#DIV/0!</v>
      </c>
      <c r="Z69" s="26" t="e">
        <f>(P69-'ModelParams Lw'!P$10)/'ModelParams Lw'!P$11</f>
        <v>#DIV/0!</v>
      </c>
      <c r="AA69" s="26" t="e">
        <f>(Q69-'ModelParams Lw'!Q$10)/'ModelParams Lw'!Q$11</f>
        <v>#DIV/0!</v>
      </c>
      <c r="AB69" s="26" t="e">
        <f>(R69-'ModelParams Lw'!R$10)/'ModelParams Lw'!R$11</f>
        <v>#DIV/0!</v>
      </c>
      <c r="AC69" s="26" t="e">
        <f>(S69-'ModelParams Lw'!S$10)/'ModelParams Lw'!S$11</f>
        <v>#DIV/0!</v>
      </c>
      <c r="AD69" s="26" t="e">
        <f>(T69-'ModelParams Lw'!T$10)/'ModelParams Lw'!T$11</f>
        <v>#DIV/0!</v>
      </c>
      <c r="AE69" s="26" t="e">
        <f>(U69-'ModelParams Lw'!U$10)/'ModelParams Lw'!U$11</f>
        <v>#DIV/0!</v>
      </c>
      <c r="AF69" s="26" t="e">
        <f>(V69-'ModelParams Lw'!V$10)/'ModelParams Lw'!V$11</f>
        <v>#DIV/0!</v>
      </c>
      <c r="AG69" s="26" t="e">
        <f t="shared" si="28"/>
        <v>#DIV/0!</v>
      </c>
      <c r="AH69" s="26" t="e">
        <f>VLOOKUP(D69*1000,'ModelParams Lw'!$A$38:$D$58,4)</f>
        <v>#N/A</v>
      </c>
      <c r="AI69" s="56" t="e">
        <f>VLOOKUP(D69*1000,'ModelParams Lw'!$A$38:$D$58,2)</f>
        <v>#N/A</v>
      </c>
      <c r="AJ69" s="46" t="e">
        <f t="shared" si="29"/>
        <v>#DIV/0!</v>
      </c>
      <c r="AK69" s="26" t="e">
        <f t="shared" si="30"/>
        <v>#VALUE!</v>
      </c>
      <c r="AL69" s="26" t="e">
        <f>IF($AI69=100,'ModelParams Lw'!R$35*'Sound Power'!$AH69^2+'ModelParams Lw'!R$36*'Sound Power'!$AH69+'ModelParams Lw'!R$37,IF($AI69=150,'ModelParams Lw'!R$38*'Sound Power'!$AH69^2+'ModelParams Lw'!R$39*'Sound Power'!$AH69+'ModelParams Lw'!R$40,'ModelParams Lw'!R$41*'Sound Power'!$AH69^2+'ModelParams Lw'!R$42*'Sound Power'!$AH69+'ModelParams Lw'!R$43))</f>
        <v>#N/A</v>
      </c>
      <c r="AM69" s="26" t="e">
        <f>IF($AI69=100,'ModelParams Lw'!S$35*'Sound Power'!$AH69^2+'ModelParams Lw'!S$36*'Sound Power'!$AH69+'ModelParams Lw'!S$37,IF($AI69=150,'ModelParams Lw'!S$38*'Sound Power'!$AH69^2+'ModelParams Lw'!S$39*'Sound Power'!$AH69+'ModelParams Lw'!S$40,'ModelParams Lw'!S$41*'Sound Power'!$AH69^2+'ModelParams Lw'!S$42*'Sound Power'!$AH69+'ModelParams Lw'!S$43))</f>
        <v>#N/A</v>
      </c>
      <c r="AN69" s="26" t="e">
        <f>IF($AI69=100,'ModelParams Lw'!T$35*'Sound Power'!$AH69^2+'ModelParams Lw'!T$36*'Sound Power'!$AH69+'ModelParams Lw'!T$37,IF($AI69=150,'ModelParams Lw'!T$38*'Sound Power'!$AH69^2+'ModelParams Lw'!T$39*'Sound Power'!$AH69+'ModelParams Lw'!T$40,'ModelParams Lw'!T$41*'Sound Power'!$AH69^2+'ModelParams Lw'!T$42*'Sound Power'!$AH69+'ModelParams Lw'!T$43))</f>
        <v>#N/A</v>
      </c>
      <c r="AO69" s="26" t="e">
        <f>IF($AI69=100,'ModelParams Lw'!U$35*'Sound Power'!$AH69^2+'ModelParams Lw'!U$36*'Sound Power'!$AH69+'ModelParams Lw'!U$37,IF($AI69=150,'ModelParams Lw'!U$38*'Sound Power'!$AH69^2+'ModelParams Lw'!U$39*'Sound Power'!$AH69+'ModelParams Lw'!U$40,'ModelParams Lw'!U$41*'Sound Power'!$AH69^2+'ModelParams Lw'!U$42*'Sound Power'!$AH69+'ModelParams Lw'!U$43))</f>
        <v>#N/A</v>
      </c>
      <c r="AP69" s="26" t="e">
        <f>IF($AI69=100,'ModelParams Lw'!V$35*'Sound Power'!$AH69^2+'ModelParams Lw'!V$36*'Sound Power'!$AH69+'ModelParams Lw'!V$37,IF($AI69=150,'ModelParams Lw'!V$38*'Sound Power'!$AH69^2+'ModelParams Lw'!V$39*'Sound Power'!$AH69+'ModelParams Lw'!V$40,'ModelParams Lw'!V$41*'Sound Power'!$AH69^2+'ModelParams Lw'!V$42*'Sound Power'!$AH69+'ModelParams Lw'!V$43))</f>
        <v>#N/A</v>
      </c>
      <c r="AQ69" s="26" t="e">
        <f>IF($AI69=100,'ModelParams Lw'!W$35*'Sound Power'!$AH69^2+'ModelParams Lw'!W$36*'Sound Power'!$AH69+'ModelParams Lw'!W$37,IF($AI69=150,'ModelParams Lw'!W$38*'Sound Power'!$AH69^2+'ModelParams Lw'!W$39*'Sound Power'!$AH69+'ModelParams Lw'!W$40,'ModelParams Lw'!W$41*'Sound Power'!$AH69^2+'ModelParams Lw'!W$42*'Sound Power'!$AH69+'ModelParams Lw'!W$43))</f>
        <v>#N/A</v>
      </c>
      <c r="AR69" s="26" t="e">
        <f t="shared" si="31"/>
        <v>#VALUE!</v>
      </c>
      <c r="AS69" s="26" t="e">
        <f>IF(26.83*LN($AJ69)-11.791-'ModelParams Lw'!B$35&lt;0,0,26.83*LN($AJ69)-11.791-'ModelParams Lw'!B$35)</f>
        <v>#DIV/0!</v>
      </c>
      <c r="AT69" s="26" t="e">
        <f>IF(26.83*LN($AJ69)-11.791-'ModelParams Lw'!C$35&lt;0,0,26.83*LN($AJ69)-11.791-'ModelParams Lw'!C$35)</f>
        <v>#DIV/0!</v>
      </c>
      <c r="AU69" s="26" t="e">
        <f>IF(26.83*LN($AJ69)-11.791-'ModelParams Lw'!D$35&lt;0,0,26.83*LN($AJ69)-11.791-'ModelParams Lw'!D$35)</f>
        <v>#DIV/0!</v>
      </c>
      <c r="AV69" s="26" t="e">
        <f>IF(26.83*LN($AJ69)-11.791-'ModelParams Lw'!E$35&lt;0,0,26.83*LN($AJ69)-11.791-'ModelParams Lw'!E$35)</f>
        <v>#DIV/0!</v>
      </c>
      <c r="AW69" s="26" t="e">
        <f>IF(26.83*LN($AJ69)-11.791-'ModelParams Lw'!F$35&lt;0,0,26.83*LN($AJ69)-11.791-'ModelParams Lw'!F$35)</f>
        <v>#DIV/0!</v>
      </c>
      <c r="AX69" s="26" t="e">
        <f>IF(26.83*LN($AJ69)-11.791-'ModelParams Lw'!G$35&lt;0,0,26.83*LN($AJ69)-11.791-'ModelParams Lw'!G$35)</f>
        <v>#DIV/0!</v>
      </c>
      <c r="AY69" s="26" t="e">
        <f>IF(26.83*LN($AJ69)-11.791-'ModelParams Lw'!H$35&lt;0,0,26.83*LN($AJ69)-11.791-'ModelParams Lw'!H$35)</f>
        <v>#DIV/0!</v>
      </c>
      <c r="AZ69" s="26" t="e">
        <f>IF(26.83*LN($AJ69)-11.791-'ModelParams Lw'!I$35&lt;0,0,26.83*LN($AJ69)-11.791-'ModelParams Lw'!I$35)</f>
        <v>#DIV/0!</v>
      </c>
      <c r="BA69" s="26" t="e">
        <f t="shared" ref="BA69:BA132" si="44">10*LOG(10^(O69/10-AK69/10)+10^(AS69/10))</f>
        <v>#DIV/0!</v>
      </c>
      <c r="BB69" s="26" t="e">
        <f t="shared" ref="BB69:BB132" si="45">10*LOG(10^(P69/10-AL69/10)+10^(AT69/10))</f>
        <v>#DIV/0!</v>
      </c>
      <c r="BC69" s="26" t="e">
        <f t="shared" ref="BC69:BC132" si="46">10*LOG(10^(Q69/10-AM69/10)+10^(AU69/10))</f>
        <v>#DIV/0!</v>
      </c>
      <c r="BD69" s="26" t="e">
        <f t="shared" ref="BD69:BD132" si="47">10*LOG(10^(R69/10-AN69/10)+10^(AV69/10))</f>
        <v>#DIV/0!</v>
      </c>
      <c r="BE69" s="26" t="e">
        <f t="shared" ref="BE69:BE132" si="48">10*LOG(10^(S69/10-AO69/10)+10^(AW69/10))</f>
        <v>#DIV/0!</v>
      </c>
      <c r="BF69" s="26" t="e">
        <f t="shared" ref="BF69:BF132" si="49">10*LOG(10^(T69/10-AP69/10)+10^(AX69/10))</f>
        <v>#DIV/0!</v>
      </c>
      <c r="BG69" s="26" t="e">
        <f t="shared" ref="BG69:BG132" si="50">10*LOG(10^(U69/10-AQ69/10)+10^(AY69/10))</f>
        <v>#DIV/0!</v>
      </c>
      <c r="BH69" s="26" t="e">
        <f t="shared" ref="BH69:BH132" si="51">10*LOG(10^(V69/10-AR69/10)+10^(AZ69/10))</f>
        <v>#DIV/0!</v>
      </c>
      <c r="BI69" s="26" t="e">
        <f>10*LOG10(IF(BA69="",0,POWER(10,((BA69+'ModelParams Lw'!$O$4)/10))) +IF(BB69="",0,POWER(10,((BB69+'ModelParams Lw'!$P$4)/10))) +IF(BC69="",0,POWER(10,((BC69+'ModelParams Lw'!$Q$4)/10))) +IF(BD69="",0,POWER(10,((BD69+'ModelParams Lw'!$R$4)/10))) +IF(BE69="",0,POWER(10,((BE69+'ModelParams Lw'!$S$4)/10))) +IF(BF69="",0,POWER(10,((BF69+'ModelParams Lw'!$T$4)/10))) +IF(BG69="",0,POWER(10,((BG69+'ModelParams Lw'!$U$4)/10)))+IF(BH69="",0,POWER(10,((BH69+'ModelParams Lw'!$V$4)/10))))</f>
        <v>#DIV/0!</v>
      </c>
      <c r="BJ69" s="26" t="e">
        <f t="shared" si="32"/>
        <v>#DIV/0!</v>
      </c>
      <c r="BK69" s="26" t="e">
        <f>(BA69-'ModelParams Lw'!O$10)/'ModelParams Lw'!O$11</f>
        <v>#DIV/0!</v>
      </c>
      <c r="BL69" s="26" t="e">
        <f>(BB69-'ModelParams Lw'!P$10)/'ModelParams Lw'!P$11</f>
        <v>#DIV/0!</v>
      </c>
      <c r="BM69" s="26" t="e">
        <f>(BC69-'ModelParams Lw'!Q$10)/'ModelParams Lw'!Q$11</f>
        <v>#DIV/0!</v>
      </c>
      <c r="BN69" s="26" t="e">
        <f>(BD69-'ModelParams Lw'!R$10)/'ModelParams Lw'!R$11</f>
        <v>#DIV/0!</v>
      </c>
      <c r="BO69" s="26" t="e">
        <f>(BE69-'ModelParams Lw'!S$10)/'ModelParams Lw'!S$11</f>
        <v>#DIV/0!</v>
      </c>
      <c r="BP69" s="26" t="e">
        <f>(BF69-'ModelParams Lw'!T$10)/'ModelParams Lw'!T$11</f>
        <v>#DIV/0!</v>
      </c>
      <c r="BQ69" s="26" t="e">
        <f>(BG69-'ModelParams Lw'!U$10)/'ModelParams Lw'!U$11</f>
        <v>#DIV/0!</v>
      </c>
      <c r="BR69" s="26" t="e">
        <f>(BH69-'ModelParams Lw'!V$10)/'ModelParams Lw'!V$11</f>
        <v>#DIV/0!</v>
      </c>
      <c r="BS69" s="23" t="e">
        <f>IF(Calcul!$E71="SW",DEGREES(ACOS(1-(1/'ModelParams Lw'!C$25*SQRT(0.5*1.2/'Sound Power'!$C69)*('Sound Power'!$B69/3600)/('Sound Power'!$D69)/('Sound Power'!$F69)))),DEGREES(ACOS(1-(1/'ModelParams Lw'!C$29*SQRT(0.5*1.2/'Sound Power'!$C69)*('Sound Power'!$B69/3600)/('Sound Power'!$D69)/('Sound Power'!$F69)))))</f>
        <v>#DIV/0!</v>
      </c>
      <c r="BT69" s="23" t="e">
        <f>IF(Calcul!$E71="SW",DEGREES(ACOS(1-(1/'ModelParams Lw'!D$25*SQRT(0.5*1.2/'Sound Power'!$C69)*('Sound Power'!$B69/3600)/('Sound Power'!$D69)/('Sound Power'!$F69)))),DEGREES(ACOS(1-(1/'ModelParams Lw'!D$29*SQRT(0.5*1.2/'Sound Power'!$C69)*('Sound Power'!$B69/3600)/('Sound Power'!$D69)/('Sound Power'!$F69)))))</f>
        <v>#DIV/0!</v>
      </c>
      <c r="BU69" s="23" t="e">
        <f>IF(Calcul!$E71="SW",DEGREES(ACOS(1-(1/'ModelParams Lw'!E$25*SQRT(0.5*1.2/'Sound Power'!$C69)*('Sound Power'!$B69/3600)/('Sound Power'!$D69)/('Sound Power'!$F69)))),DEGREES(ACOS(1-(1/'ModelParams Lw'!E$29*SQRT(0.5*1.2/'Sound Power'!$C69)*('Sound Power'!$B69/3600)/('Sound Power'!$D69)/('Sound Power'!$F69)))))</f>
        <v>#DIV/0!</v>
      </c>
      <c r="BV69" s="23" t="e">
        <f>IF(Calcul!$E71="SW",DEGREES(ACOS(1-(1/'ModelParams Lw'!F$25*SQRT(0.5*1.2/'Sound Power'!$C69)*('Sound Power'!$B69/3600)/('Sound Power'!$D69)/('Sound Power'!$F69)))),DEGREES(ACOS(1-(1/'ModelParams Lw'!F$29*SQRT(0.5*1.2/'Sound Power'!$C69)*('Sound Power'!$B69/3600)/('Sound Power'!$D69)/('Sound Power'!$F69)))))</f>
        <v>#DIV/0!</v>
      </c>
      <c r="BW69" s="23" t="e">
        <f>IF(Calcul!$E71="SW",DEGREES(ACOS(1-(1/'ModelParams Lw'!G$25*SQRT(0.5*1.2/'Sound Power'!$C69)*('Sound Power'!$B69/3600)/('Sound Power'!$D69)/('Sound Power'!$F69)))),DEGREES(ACOS(1-(1/'ModelParams Lw'!G$29*SQRT(0.5*1.2/'Sound Power'!$C69)*('Sound Power'!$B69/3600)/('Sound Power'!$D69)/('Sound Power'!$F69)))))</f>
        <v>#DIV/0!</v>
      </c>
      <c r="BX69" s="23" t="e">
        <f>IF(Calcul!$E71="SW",DEGREES(ACOS(1-(1/'ModelParams Lw'!H$25*SQRT(0.5*1.2/'Sound Power'!$C69)*('Sound Power'!$B69/3600)/('Sound Power'!$D69)/('Sound Power'!$F69)))),DEGREES(ACOS(1-(1/'ModelParams Lw'!H$29*SQRT(0.5*1.2/'Sound Power'!$C69)*('Sound Power'!$B69/3600)/('Sound Power'!$D69)/('Sound Power'!$F69)))))</f>
        <v>#DIV/0!</v>
      </c>
      <c r="BY69" s="23" t="e">
        <f>IF(Calcul!$E71="SW",DEGREES(ACOS(1-(1/'ModelParams Lw'!I$25*SQRT(0.5*1.2/'Sound Power'!$C69)*('Sound Power'!$B69/3600)/('Sound Power'!$D69)/('Sound Power'!$F69)))),DEGREES(ACOS(1-(1/'ModelParams Lw'!I$29*SQRT(0.5*1.2/'Sound Power'!$C69)*('Sound Power'!$B69/3600)/('Sound Power'!$D69)/('Sound Power'!$F69)))))</f>
        <v>#DIV/0!</v>
      </c>
      <c r="BZ69" s="23" t="e">
        <f>IF(Calcul!$E71="SW",DEGREES(ACOS(1-(1/'ModelParams Lw'!J$25*SQRT(0.5*1.2/'Sound Power'!$C69)*('Sound Power'!$B69/3600)/('Sound Power'!$D69)/('Sound Power'!$F69)))),DEGREES(ACOS(1-(1/'ModelParams Lw'!J$29*SQRT(0.5*1.2/'Sound Power'!$C69)*('Sound Power'!$B69/3600)/('Sound Power'!$D69)/('Sound Power'!$F69)))))</f>
        <v>#DIV/0!</v>
      </c>
      <c r="CA69" s="26" t="e">
        <f>IF(Calcul!$E71="SW",'ModelParams Lw'!C$22+'ModelParams Lw'!C$23*LOG('Sound Power'!$D69/'Sound Power'!$E69)+'ModelParams Lw'!C$24*LN('Sound Power'!BS69),IF('ModelParams Lw'!C$26+'ModelParams Lw'!C$27*LOG('Sound Power'!$D69/'Sound Power'!$E69)+'ModelParams Lw'!C$28*LN('Sound Power'!BS69)&lt;'ModelParams Lw'!C$22+'ModelParams Lw'!C$23*LOG('Sound Power'!$D69/'Sound Power'!$E69)+'ModelParams Lw'!C$24*LN('Sound Power'!BS69),'ModelParams Lw'!C$22+'ModelParams Lw'!C$23*LOG('Sound Power'!$D69/'Sound Power'!$E69)+'ModelParams Lw'!C$24*LN('Sound Power'!BS69),'ModelParams Lw'!C$26+'ModelParams Lw'!C$27*LOG('Sound Power'!$D69/'Sound Power'!$E69)+'ModelParams Lw'!C$28*LN('Sound Power'!BS69)))</f>
        <v>#DIV/0!</v>
      </c>
      <c r="CB69" s="26" t="e">
        <f>IF(Calcul!$E71="SW",'ModelParams Lw'!D$22+'ModelParams Lw'!D$23*LOG('Sound Power'!$D69/'Sound Power'!$E69)+'ModelParams Lw'!D$24*LN('Sound Power'!BT69),IF('ModelParams Lw'!D$26+'ModelParams Lw'!D$27*LOG('Sound Power'!$D69/'Sound Power'!$E69)+'ModelParams Lw'!D$28*LN('Sound Power'!BT69)&lt;'ModelParams Lw'!D$22+'ModelParams Lw'!D$23*LOG('Sound Power'!$D69/'Sound Power'!$E69)+'ModelParams Lw'!D$24*LN('Sound Power'!BT69),'ModelParams Lw'!D$22+'ModelParams Lw'!D$23*LOG('Sound Power'!$D69/'Sound Power'!$E69)+'ModelParams Lw'!D$24*LN('Sound Power'!BT69),'ModelParams Lw'!D$26+'ModelParams Lw'!D$27*LOG('Sound Power'!$D69/'Sound Power'!$E69)+'ModelParams Lw'!D$28*LN('Sound Power'!BT69)))</f>
        <v>#DIV/0!</v>
      </c>
      <c r="CC69" s="26" t="e">
        <f>IF(Calcul!$E71="SW",'ModelParams Lw'!E$22+'ModelParams Lw'!E$23*LOG('Sound Power'!$D69/'Sound Power'!$E69)+'ModelParams Lw'!E$24*LN('Sound Power'!BU69),IF('ModelParams Lw'!E$26+'ModelParams Lw'!E$27*LOG('Sound Power'!$D69/'Sound Power'!$E69)+'ModelParams Lw'!E$28*LN('Sound Power'!BU69)&lt;'ModelParams Lw'!E$22+'ModelParams Lw'!E$23*LOG('Sound Power'!$D69/'Sound Power'!$E69)+'ModelParams Lw'!E$24*LN('Sound Power'!BU69),'ModelParams Lw'!E$22+'ModelParams Lw'!E$23*LOG('Sound Power'!$D69/'Sound Power'!$E69)+'ModelParams Lw'!E$24*LN('Sound Power'!BU69),'ModelParams Lw'!E$26+'ModelParams Lw'!E$27*LOG('Sound Power'!$D69/'Sound Power'!$E69)+'ModelParams Lw'!E$28*LN('Sound Power'!BU69)))</f>
        <v>#DIV/0!</v>
      </c>
      <c r="CD69" s="26" t="e">
        <f>IF(Calcul!$E71="SW",'ModelParams Lw'!F$22+'ModelParams Lw'!F$23*LOG('Sound Power'!$D69/'Sound Power'!$E69)+'ModelParams Lw'!F$24*LN('Sound Power'!BV69),IF('ModelParams Lw'!F$26+'ModelParams Lw'!F$27*LOG('Sound Power'!$D69/'Sound Power'!$E69)+'ModelParams Lw'!F$28*LN('Sound Power'!BV69)&lt;'ModelParams Lw'!F$22+'ModelParams Lw'!F$23*LOG('Sound Power'!$D69/'Sound Power'!$E69)+'ModelParams Lw'!F$24*LN('Sound Power'!BV69),'ModelParams Lw'!F$22+'ModelParams Lw'!F$23*LOG('Sound Power'!$D69/'Sound Power'!$E69)+'ModelParams Lw'!F$24*LN('Sound Power'!BV69),'ModelParams Lw'!F$26+'ModelParams Lw'!F$27*LOG('Sound Power'!$D69/'Sound Power'!$E69)+'ModelParams Lw'!F$28*LN('Sound Power'!BV69)))</f>
        <v>#DIV/0!</v>
      </c>
      <c r="CE69" s="26" t="e">
        <f>IF(Calcul!$E71="SW",'ModelParams Lw'!G$22+'ModelParams Lw'!G$23*LOG('Sound Power'!$D69/'Sound Power'!$E69)+'ModelParams Lw'!G$24*LN('Sound Power'!BW69),IF('ModelParams Lw'!G$26+'ModelParams Lw'!G$27*LOG('Sound Power'!$D69/'Sound Power'!$E69)+'ModelParams Lw'!G$28*LN('Sound Power'!BW69)&lt;'ModelParams Lw'!G$22+'ModelParams Lw'!G$23*LOG('Sound Power'!$D69/'Sound Power'!$E69)+'ModelParams Lw'!G$24*LN('Sound Power'!BW69),'ModelParams Lw'!G$22+'ModelParams Lw'!G$23*LOG('Sound Power'!$D69/'Sound Power'!$E69)+'ModelParams Lw'!G$24*LN('Sound Power'!BW69),'ModelParams Lw'!G$26+'ModelParams Lw'!G$27*LOG('Sound Power'!$D69/'Sound Power'!$E69)+'ModelParams Lw'!G$28*LN('Sound Power'!BW69)))</f>
        <v>#DIV/0!</v>
      </c>
      <c r="CF69" s="26" t="e">
        <f>IF(Calcul!$E71="SW",'ModelParams Lw'!H$22+'ModelParams Lw'!H$23*LOG('Sound Power'!$D69/'Sound Power'!$E69)+'ModelParams Lw'!H$24*LN('Sound Power'!BX69),IF('ModelParams Lw'!H$26+'ModelParams Lw'!H$27*LOG('Sound Power'!$D69/'Sound Power'!$E69)+'ModelParams Lw'!H$28*LN('Sound Power'!BX69)&lt;'ModelParams Lw'!H$22+'ModelParams Lw'!H$23*LOG('Sound Power'!$D69/'Sound Power'!$E69)+'ModelParams Lw'!H$24*LN('Sound Power'!BX69),'ModelParams Lw'!H$22+'ModelParams Lw'!H$23*LOG('Sound Power'!$D69/'Sound Power'!$E69)+'ModelParams Lw'!H$24*LN('Sound Power'!BX69),'ModelParams Lw'!H$26+'ModelParams Lw'!H$27*LOG('Sound Power'!$D69/'Sound Power'!$E69)+'ModelParams Lw'!H$28*LN('Sound Power'!BX69)))</f>
        <v>#DIV/0!</v>
      </c>
      <c r="CG69" s="26" t="e">
        <f>IF(Calcul!$E71="SW",'ModelParams Lw'!I$22+'ModelParams Lw'!I$23*LOG('Sound Power'!$D69/'Sound Power'!$E69)+'ModelParams Lw'!I$24*LN('Sound Power'!BY69),IF('ModelParams Lw'!I$26+'ModelParams Lw'!I$27*LOG('Sound Power'!$D69/'Sound Power'!$E69)+'ModelParams Lw'!I$28*LN('Sound Power'!BY69)&lt;'ModelParams Lw'!I$22+'ModelParams Lw'!I$23*LOG('Sound Power'!$D69/'Sound Power'!$E69)+'ModelParams Lw'!I$24*LN('Sound Power'!BY69),'ModelParams Lw'!I$22+'ModelParams Lw'!I$23*LOG('Sound Power'!$D69/'Sound Power'!$E69)+'ModelParams Lw'!I$24*LN('Sound Power'!BY69),'ModelParams Lw'!I$26+'ModelParams Lw'!I$27*LOG('Sound Power'!$D69/'Sound Power'!$E69)+'ModelParams Lw'!I$28*LN('Sound Power'!BY69)))</f>
        <v>#DIV/0!</v>
      </c>
      <c r="CH69" s="26" t="e">
        <f>IF(Calcul!$E71="SW",'ModelParams Lw'!J$22+'ModelParams Lw'!J$23*LOG('Sound Power'!$D69/'Sound Power'!$E69)+'ModelParams Lw'!J$24*LN('Sound Power'!BZ69),IF('ModelParams Lw'!J$26+'ModelParams Lw'!J$27*LOG('Sound Power'!$D69/'Sound Power'!$E69)+'ModelParams Lw'!J$28*LN('Sound Power'!BZ69)&lt;'ModelParams Lw'!J$22+'ModelParams Lw'!J$23*LOG('Sound Power'!$D69/'Sound Power'!$E69)+'ModelParams Lw'!J$24*LN('Sound Power'!BZ69),'ModelParams Lw'!J$22+'ModelParams Lw'!J$23*LOG('Sound Power'!$D69/'Sound Power'!$E69)+'ModelParams Lw'!J$24*LN('Sound Power'!BZ69),'ModelParams Lw'!J$26+'ModelParams Lw'!J$27*LOG('Sound Power'!$D69/'Sound Power'!$E69)+'ModelParams Lw'!J$28*LN('Sound Power'!BZ69)))</f>
        <v>#DIV/0!</v>
      </c>
      <c r="CI69" s="26" t="e">
        <f t="shared" si="33"/>
        <v>#DIV/0!</v>
      </c>
      <c r="CJ69" s="26" t="e">
        <f t="shared" si="34"/>
        <v>#DIV/0!</v>
      </c>
      <c r="CK69" s="26" t="e">
        <f t="shared" si="35"/>
        <v>#DIV/0!</v>
      </c>
      <c r="CL69" s="26" t="e">
        <f t="shared" si="36"/>
        <v>#DIV/0!</v>
      </c>
      <c r="CM69" s="26" t="e">
        <f t="shared" si="37"/>
        <v>#DIV/0!</v>
      </c>
      <c r="CN69" s="26" t="e">
        <f t="shared" si="38"/>
        <v>#DIV/0!</v>
      </c>
      <c r="CO69" s="26" t="e">
        <f t="shared" si="39"/>
        <v>#DIV/0!</v>
      </c>
      <c r="CP69" s="26" t="e">
        <f t="shared" si="40"/>
        <v>#DIV/0!</v>
      </c>
      <c r="CQ69" s="26" t="e">
        <f>10*LOG10(IF(CI69="",0,POWER(10,((CI69+'ModelParams Lw'!$O$4)/10))) +IF(CJ69="",0,POWER(10,((CJ69+'ModelParams Lw'!$P$4)/10))) +IF(CK69="",0,POWER(10,((CK69+'ModelParams Lw'!$Q$4)/10))) +IF(CL69="",0,POWER(10,((CL69+'ModelParams Lw'!$R$4)/10))) +IF(CM69="",0,POWER(10,((CM69+'ModelParams Lw'!$S$4)/10))) +IF(CN69="",0,POWER(10,((CN69+'ModelParams Lw'!$T$4)/10))) +IF(CO69="",0,POWER(10,((CO69+'ModelParams Lw'!$U$4)/10)))+IF(CP69="",0,POWER(10,((CP69+'ModelParams Lw'!$V$4)/10))))</f>
        <v>#DIV/0!</v>
      </c>
      <c r="CR69" s="26" t="e">
        <f t="shared" si="41"/>
        <v>#DIV/0!</v>
      </c>
      <c r="CS69" s="26" t="e">
        <f>(CI69-'ModelParams Lw'!$O$10)/'ModelParams Lw'!$O$11</f>
        <v>#DIV/0!</v>
      </c>
      <c r="CT69" s="26" t="e">
        <f>(CJ69-'ModelParams Lw'!$P$10)/'ModelParams Lw'!$P$11</f>
        <v>#DIV/0!</v>
      </c>
      <c r="CU69" s="26" t="e">
        <f>(CK69-'ModelParams Lw'!$Q$10)/'ModelParams Lw'!$Q$11</f>
        <v>#DIV/0!</v>
      </c>
      <c r="CV69" s="26" t="e">
        <f>(CL69-'ModelParams Lw'!$R$10)/'ModelParams Lw'!$R$11</f>
        <v>#DIV/0!</v>
      </c>
      <c r="CW69" s="26" t="e">
        <f>(CM69-'ModelParams Lw'!$S$10)/'ModelParams Lw'!$S$11</f>
        <v>#DIV/0!</v>
      </c>
      <c r="CX69" s="26" t="e">
        <f>(CN69-'ModelParams Lw'!$T$10)/'ModelParams Lw'!$T$11</f>
        <v>#DIV/0!</v>
      </c>
      <c r="CY69" s="26" t="e">
        <f>(CO69-'ModelParams Lw'!$U$10)/'ModelParams Lw'!$U$11</f>
        <v>#DIV/0!</v>
      </c>
      <c r="CZ69" s="26" t="e">
        <f>(CP69-'ModelParams Lw'!$V$10)/'ModelParams Lw'!$V$11</f>
        <v>#DIV/0!</v>
      </c>
    </row>
    <row r="70" spans="1:104" x14ac:dyDescent="0.2">
      <c r="A70" s="13">
        <f>Calcul!A72</f>
        <v>0</v>
      </c>
      <c r="B70" s="13">
        <f t="shared" si="42"/>
        <v>0</v>
      </c>
      <c r="C70" s="13">
        <f>Calcul!B72</f>
        <v>0</v>
      </c>
      <c r="D70" s="13">
        <f>Calcul!C72/1000</f>
        <v>0</v>
      </c>
      <c r="E70" s="13">
        <f>Calcul!D72/1000</f>
        <v>0</v>
      </c>
      <c r="F70" s="13">
        <f t="shared" si="43"/>
        <v>0</v>
      </c>
      <c r="G70" s="23" t="e">
        <f>DEGREES(ACOS(1-(1/'ModelParams Lw'!B$15*SQRT(0.5*1.2/'Sound Power'!$C70)*('Sound Power'!$B70/3600)/('Sound Power'!$D70)/('Sound Power'!$F70))))</f>
        <v>#DIV/0!</v>
      </c>
      <c r="H70" s="23" t="e">
        <f>DEGREES(ACOS(1-(1/'ModelParams Lw'!C$15*SQRT(0.5*1.2/'Sound Power'!$C70)*('Sound Power'!$B70/3600)/('Sound Power'!$D70)/('Sound Power'!$F70))))</f>
        <v>#DIV/0!</v>
      </c>
      <c r="I70" s="23" t="e">
        <f>DEGREES(ACOS(1-(1/'ModelParams Lw'!D$15*SQRT(0.5*1.2/'Sound Power'!$C70)*('Sound Power'!$B70/3600)/('Sound Power'!$D70)/('Sound Power'!$F70))))</f>
        <v>#DIV/0!</v>
      </c>
      <c r="J70" s="23" t="e">
        <f>DEGREES(ACOS(1-(1/'ModelParams Lw'!E$15*SQRT(0.5*1.2/'Sound Power'!$C70)*('Sound Power'!$B70/3600)/('Sound Power'!$D70)/('Sound Power'!$F70))))</f>
        <v>#DIV/0!</v>
      </c>
      <c r="K70" s="23" t="e">
        <f>DEGREES(ACOS(1-(1/'ModelParams Lw'!F$15*SQRT(0.5*1.2/'Sound Power'!$C70)*('Sound Power'!$B70/3600)/('Sound Power'!$D70)/('Sound Power'!$F70))))</f>
        <v>#DIV/0!</v>
      </c>
      <c r="L70" s="23" t="e">
        <f>DEGREES(ACOS(1-(1/'ModelParams Lw'!G$15*SQRT(0.5*1.2/'Sound Power'!$C70)*('Sound Power'!$B70/3600)/('Sound Power'!$D70)/('Sound Power'!$F70))))</f>
        <v>#DIV/0!</v>
      </c>
      <c r="M70" s="23" t="e">
        <f>DEGREES(ACOS(1-(1/'ModelParams Lw'!H$15*SQRT(0.5*1.2/'Sound Power'!$C70)*('Sound Power'!$B70/3600)/('Sound Power'!$D70)/('Sound Power'!$F70))))</f>
        <v>#DIV/0!</v>
      </c>
      <c r="N70" s="23" t="e">
        <f>DEGREES(ACOS(1-(1/'ModelParams Lw'!I$15*SQRT(0.5*1.2/'Sound Power'!$C70)*('Sound Power'!$B70/3600)/('Sound Power'!$D70)/('Sound Power'!$F70))))</f>
        <v>#DIV/0!</v>
      </c>
      <c r="O70" s="26" t="e">
        <f>('ModelParams Lw'!B$4*LN('Sound Power'!G70)/(1+EXP(-('Sound Power'!$D70*1000+'ModelParams Lw'!B$6)/'ModelParams Lw'!B$7))+'ModelParams Lw'!B$5)*LN('Sound Power'!$B70)-('ModelParams Lw'!B$8+'ModelParams Lw'!B$9*$D70+'ModelParams Lw'!B$10*'Sound Power'!$F70^'ModelParams Lw'!B$14+'ModelParams Lw'!B$11*LN('Sound Power'!G70)+'ModelParams Lw'!B$12*'Sound Power'!$D70*'Sound Power'!$F70+'ModelParams Lw'!B$13*'Sound Power'!$D70*LN('Sound Power'!G70))</f>
        <v>#DIV/0!</v>
      </c>
      <c r="P70" s="26" t="e">
        <f>('ModelParams Lw'!C$4*LN('Sound Power'!H70)/(1+EXP(-('Sound Power'!$D70*1000+'ModelParams Lw'!C$6)/'ModelParams Lw'!C$7))+'ModelParams Lw'!C$5)*LN('Sound Power'!$B70)-('ModelParams Lw'!C$8+'ModelParams Lw'!C$9*$D70+'ModelParams Lw'!C$10*'Sound Power'!$F70^'ModelParams Lw'!C$14+'ModelParams Lw'!C$11*LN('Sound Power'!H70)+'ModelParams Lw'!C$12*'Sound Power'!$D70*'Sound Power'!$F70+'ModelParams Lw'!C$13*'Sound Power'!$D70*LN('Sound Power'!H70))</f>
        <v>#DIV/0!</v>
      </c>
      <c r="Q70" s="26" t="e">
        <f>('ModelParams Lw'!D$4*LN('Sound Power'!I70)/(1+EXP(-('Sound Power'!$D70*1000+'ModelParams Lw'!D$6)/'ModelParams Lw'!D$7))+'ModelParams Lw'!D$5)*LN('Sound Power'!$B70)-('ModelParams Lw'!D$8+'ModelParams Lw'!D$9*$D70+'ModelParams Lw'!D$10*'Sound Power'!$F70^'ModelParams Lw'!D$14+'ModelParams Lw'!D$11*LN('Sound Power'!I70)+'ModelParams Lw'!D$12*'Sound Power'!$D70*'Sound Power'!$F70+'ModelParams Lw'!D$13*'Sound Power'!$D70*LN('Sound Power'!I70))</f>
        <v>#DIV/0!</v>
      </c>
      <c r="R70" s="26" t="e">
        <f>('ModelParams Lw'!E$4*LN('Sound Power'!J70)/(1+EXP(-('Sound Power'!$D70*1000+'ModelParams Lw'!E$6)/'ModelParams Lw'!E$7))+'ModelParams Lw'!E$5)*LN('Sound Power'!$B70)-('ModelParams Lw'!E$8+'ModelParams Lw'!E$9*$D70+'ModelParams Lw'!E$10*'Sound Power'!$F70^'ModelParams Lw'!E$14+'ModelParams Lw'!E$11*LN('Sound Power'!J70)+'ModelParams Lw'!E$12*'Sound Power'!$D70*'Sound Power'!$F70+'ModelParams Lw'!E$13*'Sound Power'!$D70*LN('Sound Power'!J70))</f>
        <v>#DIV/0!</v>
      </c>
      <c r="S70" s="26" t="e">
        <f>('ModelParams Lw'!F$4*LN('Sound Power'!K70)/(1+EXP(-('Sound Power'!$D70*1000+'ModelParams Lw'!F$6)/'ModelParams Lw'!F$7))+'ModelParams Lw'!F$5)*LN('Sound Power'!$B70)-('ModelParams Lw'!F$8+'ModelParams Lw'!F$9*$D70+'ModelParams Lw'!F$10*'Sound Power'!$F70^'ModelParams Lw'!F$14+'ModelParams Lw'!F$11*LN('Sound Power'!K70)+'ModelParams Lw'!F$12*'Sound Power'!$D70*'Sound Power'!$F70+'ModelParams Lw'!F$13*'Sound Power'!$D70*LN('Sound Power'!K70))</f>
        <v>#DIV/0!</v>
      </c>
      <c r="T70" s="26" t="e">
        <f>('ModelParams Lw'!G$4*LN('Sound Power'!L70)/(1+EXP(-('Sound Power'!$D70*1000+'ModelParams Lw'!G$6)/'ModelParams Lw'!G$7))+'ModelParams Lw'!G$5)*LN('Sound Power'!$B70)-('ModelParams Lw'!G$8+'ModelParams Lw'!G$9*$D70+'ModelParams Lw'!G$10*'Sound Power'!$F70^'ModelParams Lw'!G$14+'ModelParams Lw'!G$11*LN('Sound Power'!L70)+'ModelParams Lw'!G$12*'Sound Power'!$D70*'Sound Power'!$F70+'ModelParams Lw'!G$13*'Sound Power'!$D70*LN('Sound Power'!L70))</f>
        <v>#DIV/0!</v>
      </c>
      <c r="U70" s="26" t="e">
        <f>('ModelParams Lw'!H$4*LN('Sound Power'!M70)/(1+EXP(-('Sound Power'!$D70*1000+'ModelParams Lw'!H$6)/'ModelParams Lw'!H$7))+'ModelParams Lw'!H$5)*LN('Sound Power'!$B70)-('ModelParams Lw'!H$8+'ModelParams Lw'!H$9*$D70+'ModelParams Lw'!H$10*'Sound Power'!$F70^'ModelParams Lw'!H$14+'ModelParams Lw'!H$11*LN('Sound Power'!M70)+'ModelParams Lw'!H$12*'Sound Power'!$D70*'Sound Power'!$F70+'ModelParams Lw'!H$13*'Sound Power'!$D70*LN('Sound Power'!M70))</f>
        <v>#DIV/0!</v>
      </c>
      <c r="V70" s="26" t="e">
        <f>('ModelParams Lw'!I$4*LN('Sound Power'!N70)/(1+EXP(-('Sound Power'!$D70*1000+'ModelParams Lw'!I$6)/'ModelParams Lw'!I$7))+'ModelParams Lw'!I$5)*LN('Sound Power'!$B70)-('ModelParams Lw'!I$8+'ModelParams Lw'!I$9*$D70+'ModelParams Lw'!I$10*'Sound Power'!$F70^'ModelParams Lw'!I$14+'ModelParams Lw'!I$11*LN('Sound Power'!N70)+'ModelParams Lw'!I$12*'Sound Power'!$D70*'Sound Power'!$F70+'ModelParams Lw'!I$13*'Sound Power'!$D70*LN('Sound Power'!N70))</f>
        <v>#DIV/0!</v>
      </c>
      <c r="W70" s="26" t="e">
        <f>10*LOG10(IF(O70="",0,POWER(10,((O70+'ModelParams Lw'!$O$4)/10))) +IF(P70="",0,POWER(10,((P70+'ModelParams Lw'!$P$4)/10))) +IF(Q70="",0,POWER(10,((Q70+'ModelParams Lw'!$Q$4)/10))) +IF(R70="",0,POWER(10,((R70+'ModelParams Lw'!$R$4)/10))) +IF(S70="",0,POWER(10,((S70+'ModelParams Lw'!$S$4)/10))) +IF(T70="",0,POWER(10,((T70+'ModelParams Lw'!$T$4)/10))) +IF(U70="",0,POWER(10,((U70+'ModelParams Lw'!$U$4)/10)))+IF(V70="",0,POWER(10,((V70+'ModelParams Lw'!$V$4)/10))))</f>
        <v>#DIV/0!</v>
      </c>
      <c r="X70" s="26" t="e">
        <f t="shared" si="27"/>
        <v>#DIV/0!</v>
      </c>
      <c r="Y70" s="26" t="e">
        <f>(O70-'ModelParams Lw'!O$10)/'ModelParams Lw'!O$11</f>
        <v>#DIV/0!</v>
      </c>
      <c r="Z70" s="26" t="e">
        <f>(P70-'ModelParams Lw'!P$10)/'ModelParams Lw'!P$11</f>
        <v>#DIV/0!</v>
      </c>
      <c r="AA70" s="26" t="e">
        <f>(Q70-'ModelParams Lw'!Q$10)/'ModelParams Lw'!Q$11</f>
        <v>#DIV/0!</v>
      </c>
      <c r="AB70" s="26" t="e">
        <f>(R70-'ModelParams Lw'!R$10)/'ModelParams Lw'!R$11</f>
        <v>#DIV/0!</v>
      </c>
      <c r="AC70" s="26" t="e">
        <f>(S70-'ModelParams Lw'!S$10)/'ModelParams Lw'!S$11</f>
        <v>#DIV/0!</v>
      </c>
      <c r="AD70" s="26" t="e">
        <f>(T70-'ModelParams Lw'!T$10)/'ModelParams Lw'!T$11</f>
        <v>#DIV/0!</v>
      </c>
      <c r="AE70" s="26" t="e">
        <f>(U70-'ModelParams Lw'!U$10)/'ModelParams Lw'!U$11</f>
        <v>#DIV/0!</v>
      </c>
      <c r="AF70" s="26" t="e">
        <f>(V70-'ModelParams Lw'!V$10)/'ModelParams Lw'!V$11</f>
        <v>#DIV/0!</v>
      </c>
      <c r="AG70" s="26" t="e">
        <f t="shared" si="28"/>
        <v>#DIV/0!</v>
      </c>
      <c r="AH70" s="26" t="e">
        <f>VLOOKUP(D70*1000,'ModelParams Lw'!$A$38:$D$58,4)</f>
        <v>#N/A</v>
      </c>
      <c r="AI70" s="56" t="e">
        <f>VLOOKUP(D70*1000,'ModelParams Lw'!$A$38:$D$58,2)</f>
        <v>#N/A</v>
      </c>
      <c r="AJ70" s="46" t="e">
        <f t="shared" si="29"/>
        <v>#DIV/0!</v>
      </c>
      <c r="AK70" s="26" t="e">
        <f t="shared" si="30"/>
        <v>#VALUE!</v>
      </c>
      <c r="AL70" s="26" t="e">
        <f>IF($AI70=100,'ModelParams Lw'!R$35*'Sound Power'!$AH70^2+'ModelParams Lw'!R$36*'Sound Power'!$AH70+'ModelParams Lw'!R$37,IF($AI70=150,'ModelParams Lw'!R$38*'Sound Power'!$AH70^2+'ModelParams Lw'!R$39*'Sound Power'!$AH70+'ModelParams Lw'!R$40,'ModelParams Lw'!R$41*'Sound Power'!$AH70^2+'ModelParams Lw'!R$42*'Sound Power'!$AH70+'ModelParams Lw'!R$43))</f>
        <v>#N/A</v>
      </c>
      <c r="AM70" s="26" t="e">
        <f>IF($AI70=100,'ModelParams Lw'!S$35*'Sound Power'!$AH70^2+'ModelParams Lw'!S$36*'Sound Power'!$AH70+'ModelParams Lw'!S$37,IF($AI70=150,'ModelParams Lw'!S$38*'Sound Power'!$AH70^2+'ModelParams Lw'!S$39*'Sound Power'!$AH70+'ModelParams Lw'!S$40,'ModelParams Lw'!S$41*'Sound Power'!$AH70^2+'ModelParams Lw'!S$42*'Sound Power'!$AH70+'ModelParams Lw'!S$43))</f>
        <v>#N/A</v>
      </c>
      <c r="AN70" s="26" t="e">
        <f>IF($AI70=100,'ModelParams Lw'!T$35*'Sound Power'!$AH70^2+'ModelParams Lw'!T$36*'Sound Power'!$AH70+'ModelParams Lw'!T$37,IF($AI70=150,'ModelParams Lw'!T$38*'Sound Power'!$AH70^2+'ModelParams Lw'!T$39*'Sound Power'!$AH70+'ModelParams Lw'!T$40,'ModelParams Lw'!T$41*'Sound Power'!$AH70^2+'ModelParams Lw'!T$42*'Sound Power'!$AH70+'ModelParams Lw'!T$43))</f>
        <v>#N/A</v>
      </c>
      <c r="AO70" s="26" t="e">
        <f>IF($AI70=100,'ModelParams Lw'!U$35*'Sound Power'!$AH70^2+'ModelParams Lw'!U$36*'Sound Power'!$AH70+'ModelParams Lw'!U$37,IF($AI70=150,'ModelParams Lw'!U$38*'Sound Power'!$AH70^2+'ModelParams Lw'!U$39*'Sound Power'!$AH70+'ModelParams Lw'!U$40,'ModelParams Lw'!U$41*'Sound Power'!$AH70^2+'ModelParams Lw'!U$42*'Sound Power'!$AH70+'ModelParams Lw'!U$43))</f>
        <v>#N/A</v>
      </c>
      <c r="AP70" s="26" t="e">
        <f>IF($AI70=100,'ModelParams Lw'!V$35*'Sound Power'!$AH70^2+'ModelParams Lw'!V$36*'Sound Power'!$AH70+'ModelParams Lw'!V$37,IF($AI70=150,'ModelParams Lw'!V$38*'Sound Power'!$AH70^2+'ModelParams Lw'!V$39*'Sound Power'!$AH70+'ModelParams Lw'!V$40,'ModelParams Lw'!V$41*'Sound Power'!$AH70^2+'ModelParams Lw'!V$42*'Sound Power'!$AH70+'ModelParams Lw'!V$43))</f>
        <v>#N/A</v>
      </c>
      <c r="AQ70" s="26" t="e">
        <f>IF($AI70=100,'ModelParams Lw'!W$35*'Sound Power'!$AH70^2+'ModelParams Lw'!W$36*'Sound Power'!$AH70+'ModelParams Lw'!W$37,IF($AI70=150,'ModelParams Lw'!W$38*'Sound Power'!$AH70^2+'ModelParams Lw'!W$39*'Sound Power'!$AH70+'ModelParams Lw'!W$40,'ModelParams Lw'!W$41*'Sound Power'!$AH70^2+'ModelParams Lw'!W$42*'Sound Power'!$AH70+'ModelParams Lw'!W$43))</f>
        <v>#N/A</v>
      </c>
      <c r="AR70" s="26" t="e">
        <f t="shared" si="31"/>
        <v>#VALUE!</v>
      </c>
      <c r="AS70" s="26" t="e">
        <f>IF(26.83*LN($AJ70)-11.791-'ModelParams Lw'!B$35&lt;0,0,26.83*LN($AJ70)-11.791-'ModelParams Lw'!B$35)</f>
        <v>#DIV/0!</v>
      </c>
      <c r="AT70" s="26" t="e">
        <f>IF(26.83*LN($AJ70)-11.791-'ModelParams Lw'!C$35&lt;0,0,26.83*LN($AJ70)-11.791-'ModelParams Lw'!C$35)</f>
        <v>#DIV/0!</v>
      </c>
      <c r="AU70" s="26" t="e">
        <f>IF(26.83*LN($AJ70)-11.791-'ModelParams Lw'!D$35&lt;0,0,26.83*LN($AJ70)-11.791-'ModelParams Lw'!D$35)</f>
        <v>#DIV/0!</v>
      </c>
      <c r="AV70" s="26" t="e">
        <f>IF(26.83*LN($AJ70)-11.791-'ModelParams Lw'!E$35&lt;0,0,26.83*LN($AJ70)-11.791-'ModelParams Lw'!E$35)</f>
        <v>#DIV/0!</v>
      </c>
      <c r="AW70" s="26" t="e">
        <f>IF(26.83*LN($AJ70)-11.791-'ModelParams Lw'!F$35&lt;0,0,26.83*LN($AJ70)-11.791-'ModelParams Lw'!F$35)</f>
        <v>#DIV/0!</v>
      </c>
      <c r="AX70" s="26" t="e">
        <f>IF(26.83*LN($AJ70)-11.791-'ModelParams Lw'!G$35&lt;0,0,26.83*LN($AJ70)-11.791-'ModelParams Lw'!G$35)</f>
        <v>#DIV/0!</v>
      </c>
      <c r="AY70" s="26" t="e">
        <f>IF(26.83*LN($AJ70)-11.791-'ModelParams Lw'!H$35&lt;0,0,26.83*LN($AJ70)-11.791-'ModelParams Lw'!H$35)</f>
        <v>#DIV/0!</v>
      </c>
      <c r="AZ70" s="26" t="e">
        <f>IF(26.83*LN($AJ70)-11.791-'ModelParams Lw'!I$35&lt;0,0,26.83*LN($AJ70)-11.791-'ModelParams Lw'!I$35)</f>
        <v>#DIV/0!</v>
      </c>
      <c r="BA70" s="26" t="e">
        <f t="shared" si="44"/>
        <v>#DIV/0!</v>
      </c>
      <c r="BB70" s="26" t="e">
        <f t="shared" si="45"/>
        <v>#DIV/0!</v>
      </c>
      <c r="BC70" s="26" t="e">
        <f t="shared" si="46"/>
        <v>#DIV/0!</v>
      </c>
      <c r="BD70" s="26" t="e">
        <f t="shared" si="47"/>
        <v>#DIV/0!</v>
      </c>
      <c r="BE70" s="26" t="e">
        <f t="shared" si="48"/>
        <v>#DIV/0!</v>
      </c>
      <c r="BF70" s="26" t="e">
        <f t="shared" si="49"/>
        <v>#DIV/0!</v>
      </c>
      <c r="BG70" s="26" t="e">
        <f t="shared" si="50"/>
        <v>#DIV/0!</v>
      </c>
      <c r="BH70" s="26" t="e">
        <f t="shared" si="51"/>
        <v>#DIV/0!</v>
      </c>
      <c r="BI70" s="26" t="e">
        <f>10*LOG10(IF(BA70="",0,POWER(10,((BA70+'ModelParams Lw'!$O$4)/10))) +IF(BB70="",0,POWER(10,((BB70+'ModelParams Lw'!$P$4)/10))) +IF(BC70="",0,POWER(10,((BC70+'ModelParams Lw'!$Q$4)/10))) +IF(BD70="",0,POWER(10,((BD70+'ModelParams Lw'!$R$4)/10))) +IF(BE70="",0,POWER(10,((BE70+'ModelParams Lw'!$S$4)/10))) +IF(BF70="",0,POWER(10,((BF70+'ModelParams Lw'!$T$4)/10))) +IF(BG70="",0,POWER(10,((BG70+'ModelParams Lw'!$U$4)/10)))+IF(BH70="",0,POWER(10,((BH70+'ModelParams Lw'!$V$4)/10))))</f>
        <v>#DIV/0!</v>
      </c>
      <c r="BJ70" s="26" t="e">
        <f t="shared" si="32"/>
        <v>#DIV/0!</v>
      </c>
      <c r="BK70" s="26" t="e">
        <f>(BA70-'ModelParams Lw'!O$10)/'ModelParams Lw'!O$11</f>
        <v>#DIV/0!</v>
      </c>
      <c r="BL70" s="26" t="e">
        <f>(BB70-'ModelParams Lw'!P$10)/'ModelParams Lw'!P$11</f>
        <v>#DIV/0!</v>
      </c>
      <c r="BM70" s="26" t="e">
        <f>(BC70-'ModelParams Lw'!Q$10)/'ModelParams Lw'!Q$11</f>
        <v>#DIV/0!</v>
      </c>
      <c r="BN70" s="26" t="e">
        <f>(BD70-'ModelParams Lw'!R$10)/'ModelParams Lw'!R$11</f>
        <v>#DIV/0!</v>
      </c>
      <c r="BO70" s="26" t="e">
        <f>(BE70-'ModelParams Lw'!S$10)/'ModelParams Lw'!S$11</f>
        <v>#DIV/0!</v>
      </c>
      <c r="BP70" s="26" t="e">
        <f>(BF70-'ModelParams Lw'!T$10)/'ModelParams Lw'!T$11</f>
        <v>#DIV/0!</v>
      </c>
      <c r="BQ70" s="26" t="e">
        <f>(BG70-'ModelParams Lw'!U$10)/'ModelParams Lw'!U$11</f>
        <v>#DIV/0!</v>
      </c>
      <c r="BR70" s="26" t="e">
        <f>(BH70-'ModelParams Lw'!V$10)/'ModelParams Lw'!V$11</f>
        <v>#DIV/0!</v>
      </c>
      <c r="BS70" s="23" t="e">
        <f>IF(Calcul!$E72="SW",DEGREES(ACOS(1-(1/'ModelParams Lw'!C$25*SQRT(0.5*1.2/'Sound Power'!$C70)*('Sound Power'!$B70/3600)/('Sound Power'!$D70)/('Sound Power'!$F70)))),DEGREES(ACOS(1-(1/'ModelParams Lw'!C$29*SQRT(0.5*1.2/'Sound Power'!$C70)*('Sound Power'!$B70/3600)/('Sound Power'!$D70)/('Sound Power'!$F70)))))</f>
        <v>#DIV/0!</v>
      </c>
      <c r="BT70" s="23" t="e">
        <f>IF(Calcul!$E72="SW",DEGREES(ACOS(1-(1/'ModelParams Lw'!D$25*SQRT(0.5*1.2/'Sound Power'!$C70)*('Sound Power'!$B70/3600)/('Sound Power'!$D70)/('Sound Power'!$F70)))),DEGREES(ACOS(1-(1/'ModelParams Lw'!D$29*SQRT(0.5*1.2/'Sound Power'!$C70)*('Sound Power'!$B70/3600)/('Sound Power'!$D70)/('Sound Power'!$F70)))))</f>
        <v>#DIV/0!</v>
      </c>
      <c r="BU70" s="23" t="e">
        <f>IF(Calcul!$E72="SW",DEGREES(ACOS(1-(1/'ModelParams Lw'!E$25*SQRT(0.5*1.2/'Sound Power'!$C70)*('Sound Power'!$B70/3600)/('Sound Power'!$D70)/('Sound Power'!$F70)))),DEGREES(ACOS(1-(1/'ModelParams Lw'!E$29*SQRT(0.5*1.2/'Sound Power'!$C70)*('Sound Power'!$B70/3600)/('Sound Power'!$D70)/('Sound Power'!$F70)))))</f>
        <v>#DIV/0!</v>
      </c>
      <c r="BV70" s="23" t="e">
        <f>IF(Calcul!$E72="SW",DEGREES(ACOS(1-(1/'ModelParams Lw'!F$25*SQRT(0.5*1.2/'Sound Power'!$C70)*('Sound Power'!$B70/3600)/('Sound Power'!$D70)/('Sound Power'!$F70)))),DEGREES(ACOS(1-(1/'ModelParams Lw'!F$29*SQRT(0.5*1.2/'Sound Power'!$C70)*('Sound Power'!$B70/3600)/('Sound Power'!$D70)/('Sound Power'!$F70)))))</f>
        <v>#DIV/0!</v>
      </c>
      <c r="BW70" s="23" t="e">
        <f>IF(Calcul!$E72="SW",DEGREES(ACOS(1-(1/'ModelParams Lw'!G$25*SQRT(0.5*1.2/'Sound Power'!$C70)*('Sound Power'!$B70/3600)/('Sound Power'!$D70)/('Sound Power'!$F70)))),DEGREES(ACOS(1-(1/'ModelParams Lw'!G$29*SQRT(0.5*1.2/'Sound Power'!$C70)*('Sound Power'!$B70/3600)/('Sound Power'!$D70)/('Sound Power'!$F70)))))</f>
        <v>#DIV/0!</v>
      </c>
      <c r="BX70" s="23" t="e">
        <f>IF(Calcul!$E72="SW",DEGREES(ACOS(1-(1/'ModelParams Lw'!H$25*SQRT(0.5*1.2/'Sound Power'!$C70)*('Sound Power'!$B70/3600)/('Sound Power'!$D70)/('Sound Power'!$F70)))),DEGREES(ACOS(1-(1/'ModelParams Lw'!H$29*SQRT(0.5*1.2/'Sound Power'!$C70)*('Sound Power'!$B70/3600)/('Sound Power'!$D70)/('Sound Power'!$F70)))))</f>
        <v>#DIV/0!</v>
      </c>
      <c r="BY70" s="23" t="e">
        <f>IF(Calcul!$E72="SW",DEGREES(ACOS(1-(1/'ModelParams Lw'!I$25*SQRT(0.5*1.2/'Sound Power'!$C70)*('Sound Power'!$B70/3600)/('Sound Power'!$D70)/('Sound Power'!$F70)))),DEGREES(ACOS(1-(1/'ModelParams Lw'!I$29*SQRT(0.5*1.2/'Sound Power'!$C70)*('Sound Power'!$B70/3600)/('Sound Power'!$D70)/('Sound Power'!$F70)))))</f>
        <v>#DIV/0!</v>
      </c>
      <c r="BZ70" s="23" t="e">
        <f>IF(Calcul!$E72="SW",DEGREES(ACOS(1-(1/'ModelParams Lw'!J$25*SQRT(0.5*1.2/'Sound Power'!$C70)*('Sound Power'!$B70/3600)/('Sound Power'!$D70)/('Sound Power'!$F70)))),DEGREES(ACOS(1-(1/'ModelParams Lw'!J$29*SQRT(0.5*1.2/'Sound Power'!$C70)*('Sound Power'!$B70/3600)/('Sound Power'!$D70)/('Sound Power'!$F70)))))</f>
        <v>#DIV/0!</v>
      </c>
      <c r="CA70" s="26" t="e">
        <f>IF(Calcul!$E72="SW",'ModelParams Lw'!C$22+'ModelParams Lw'!C$23*LOG('Sound Power'!$D70/'Sound Power'!$E70)+'ModelParams Lw'!C$24*LN('Sound Power'!BS70),IF('ModelParams Lw'!C$26+'ModelParams Lw'!C$27*LOG('Sound Power'!$D70/'Sound Power'!$E70)+'ModelParams Lw'!C$28*LN('Sound Power'!BS70)&lt;'ModelParams Lw'!C$22+'ModelParams Lw'!C$23*LOG('Sound Power'!$D70/'Sound Power'!$E70)+'ModelParams Lw'!C$24*LN('Sound Power'!BS70),'ModelParams Lw'!C$22+'ModelParams Lw'!C$23*LOG('Sound Power'!$D70/'Sound Power'!$E70)+'ModelParams Lw'!C$24*LN('Sound Power'!BS70),'ModelParams Lw'!C$26+'ModelParams Lw'!C$27*LOG('Sound Power'!$D70/'Sound Power'!$E70)+'ModelParams Lw'!C$28*LN('Sound Power'!BS70)))</f>
        <v>#DIV/0!</v>
      </c>
      <c r="CB70" s="26" t="e">
        <f>IF(Calcul!$E72="SW",'ModelParams Lw'!D$22+'ModelParams Lw'!D$23*LOG('Sound Power'!$D70/'Sound Power'!$E70)+'ModelParams Lw'!D$24*LN('Sound Power'!BT70),IF('ModelParams Lw'!D$26+'ModelParams Lw'!D$27*LOG('Sound Power'!$D70/'Sound Power'!$E70)+'ModelParams Lw'!D$28*LN('Sound Power'!BT70)&lt;'ModelParams Lw'!D$22+'ModelParams Lw'!D$23*LOG('Sound Power'!$D70/'Sound Power'!$E70)+'ModelParams Lw'!D$24*LN('Sound Power'!BT70),'ModelParams Lw'!D$22+'ModelParams Lw'!D$23*LOG('Sound Power'!$D70/'Sound Power'!$E70)+'ModelParams Lw'!D$24*LN('Sound Power'!BT70),'ModelParams Lw'!D$26+'ModelParams Lw'!D$27*LOG('Sound Power'!$D70/'Sound Power'!$E70)+'ModelParams Lw'!D$28*LN('Sound Power'!BT70)))</f>
        <v>#DIV/0!</v>
      </c>
      <c r="CC70" s="26" t="e">
        <f>IF(Calcul!$E72="SW",'ModelParams Lw'!E$22+'ModelParams Lw'!E$23*LOG('Sound Power'!$D70/'Sound Power'!$E70)+'ModelParams Lw'!E$24*LN('Sound Power'!BU70),IF('ModelParams Lw'!E$26+'ModelParams Lw'!E$27*LOG('Sound Power'!$D70/'Sound Power'!$E70)+'ModelParams Lw'!E$28*LN('Sound Power'!BU70)&lt;'ModelParams Lw'!E$22+'ModelParams Lw'!E$23*LOG('Sound Power'!$D70/'Sound Power'!$E70)+'ModelParams Lw'!E$24*LN('Sound Power'!BU70),'ModelParams Lw'!E$22+'ModelParams Lw'!E$23*LOG('Sound Power'!$D70/'Sound Power'!$E70)+'ModelParams Lw'!E$24*LN('Sound Power'!BU70),'ModelParams Lw'!E$26+'ModelParams Lw'!E$27*LOG('Sound Power'!$D70/'Sound Power'!$E70)+'ModelParams Lw'!E$28*LN('Sound Power'!BU70)))</f>
        <v>#DIV/0!</v>
      </c>
      <c r="CD70" s="26" t="e">
        <f>IF(Calcul!$E72="SW",'ModelParams Lw'!F$22+'ModelParams Lw'!F$23*LOG('Sound Power'!$D70/'Sound Power'!$E70)+'ModelParams Lw'!F$24*LN('Sound Power'!BV70),IF('ModelParams Lw'!F$26+'ModelParams Lw'!F$27*LOG('Sound Power'!$D70/'Sound Power'!$E70)+'ModelParams Lw'!F$28*LN('Sound Power'!BV70)&lt;'ModelParams Lw'!F$22+'ModelParams Lw'!F$23*LOG('Sound Power'!$D70/'Sound Power'!$E70)+'ModelParams Lw'!F$24*LN('Sound Power'!BV70),'ModelParams Lw'!F$22+'ModelParams Lw'!F$23*LOG('Sound Power'!$D70/'Sound Power'!$E70)+'ModelParams Lw'!F$24*LN('Sound Power'!BV70),'ModelParams Lw'!F$26+'ModelParams Lw'!F$27*LOG('Sound Power'!$D70/'Sound Power'!$E70)+'ModelParams Lw'!F$28*LN('Sound Power'!BV70)))</f>
        <v>#DIV/0!</v>
      </c>
      <c r="CE70" s="26" t="e">
        <f>IF(Calcul!$E72="SW",'ModelParams Lw'!G$22+'ModelParams Lw'!G$23*LOG('Sound Power'!$D70/'Sound Power'!$E70)+'ModelParams Lw'!G$24*LN('Sound Power'!BW70),IF('ModelParams Lw'!G$26+'ModelParams Lw'!G$27*LOG('Sound Power'!$D70/'Sound Power'!$E70)+'ModelParams Lw'!G$28*LN('Sound Power'!BW70)&lt;'ModelParams Lw'!G$22+'ModelParams Lw'!G$23*LOG('Sound Power'!$D70/'Sound Power'!$E70)+'ModelParams Lw'!G$24*LN('Sound Power'!BW70),'ModelParams Lw'!G$22+'ModelParams Lw'!G$23*LOG('Sound Power'!$D70/'Sound Power'!$E70)+'ModelParams Lw'!G$24*LN('Sound Power'!BW70),'ModelParams Lw'!G$26+'ModelParams Lw'!G$27*LOG('Sound Power'!$D70/'Sound Power'!$E70)+'ModelParams Lw'!G$28*LN('Sound Power'!BW70)))</f>
        <v>#DIV/0!</v>
      </c>
      <c r="CF70" s="26" t="e">
        <f>IF(Calcul!$E72="SW",'ModelParams Lw'!H$22+'ModelParams Lw'!H$23*LOG('Sound Power'!$D70/'Sound Power'!$E70)+'ModelParams Lw'!H$24*LN('Sound Power'!BX70),IF('ModelParams Lw'!H$26+'ModelParams Lw'!H$27*LOG('Sound Power'!$D70/'Sound Power'!$E70)+'ModelParams Lw'!H$28*LN('Sound Power'!BX70)&lt;'ModelParams Lw'!H$22+'ModelParams Lw'!H$23*LOG('Sound Power'!$D70/'Sound Power'!$E70)+'ModelParams Lw'!H$24*LN('Sound Power'!BX70),'ModelParams Lw'!H$22+'ModelParams Lw'!H$23*LOG('Sound Power'!$D70/'Sound Power'!$E70)+'ModelParams Lw'!H$24*LN('Sound Power'!BX70),'ModelParams Lw'!H$26+'ModelParams Lw'!H$27*LOG('Sound Power'!$D70/'Sound Power'!$E70)+'ModelParams Lw'!H$28*LN('Sound Power'!BX70)))</f>
        <v>#DIV/0!</v>
      </c>
      <c r="CG70" s="26" t="e">
        <f>IF(Calcul!$E72="SW",'ModelParams Lw'!I$22+'ModelParams Lw'!I$23*LOG('Sound Power'!$D70/'Sound Power'!$E70)+'ModelParams Lw'!I$24*LN('Sound Power'!BY70),IF('ModelParams Lw'!I$26+'ModelParams Lw'!I$27*LOG('Sound Power'!$D70/'Sound Power'!$E70)+'ModelParams Lw'!I$28*LN('Sound Power'!BY70)&lt;'ModelParams Lw'!I$22+'ModelParams Lw'!I$23*LOG('Sound Power'!$D70/'Sound Power'!$E70)+'ModelParams Lw'!I$24*LN('Sound Power'!BY70),'ModelParams Lw'!I$22+'ModelParams Lw'!I$23*LOG('Sound Power'!$D70/'Sound Power'!$E70)+'ModelParams Lw'!I$24*LN('Sound Power'!BY70),'ModelParams Lw'!I$26+'ModelParams Lw'!I$27*LOG('Sound Power'!$D70/'Sound Power'!$E70)+'ModelParams Lw'!I$28*LN('Sound Power'!BY70)))</f>
        <v>#DIV/0!</v>
      </c>
      <c r="CH70" s="26" t="e">
        <f>IF(Calcul!$E72="SW",'ModelParams Lw'!J$22+'ModelParams Lw'!J$23*LOG('Sound Power'!$D70/'Sound Power'!$E70)+'ModelParams Lw'!J$24*LN('Sound Power'!BZ70),IF('ModelParams Lw'!J$26+'ModelParams Lw'!J$27*LOG('Sound Power'!$D70/'Sound Power'!$E70)+'ModelParams Lw'!J$28*LN('Sound Power'!BZ70)&lt;'ModelParams Lw'!J$22+'ModelParams Lw'!J$23*LOG('Sound Power'!$D70/'Sound Power'!$E70)+'ModelParams Lw'!J$24*LN('Sound Power'!BZ70),'ModelParams Lw'!J$22+'ModelParams Lw'!J$23*LOG('Sound Power'!$D70/'Sound Power'!$E70)+'ModelParams Lw'!J$24*LN('Sound Power'!BZ70),'ModelParams Lw'!J$26+'ModelParams Lw'!J$27*LOG('Sound Power'!$D70/'Sound Power'!$E70)+'ModelParams Lw'!J$28*LN('Sound Power'!BZ70)))</f>
        <v>#DIV/0!</v>
      </c>
      <c r="CI70" s="26" t="e">
        <f t="shared" si="33"/>
        <v>#DIV/0!</v>
      </c>
      <c r="CJ70" s="26" t="e">
        <f t="shared" si="34"/>
        <v>#DIV/0!</v>
      </c>
      <c r="CK70" s="26" t="e">
        <f t="shared" si="35"/>
        <v>#DIV/0!</v>
      </c>
      <c r="CL70" s="26" t="e">
        <f t="shared" si="36"/>
        <v>#DIV/0!</v>
      </c>
      <c r="CM70" s="26" t="e">
        <f t="shared" si="37"/>
        <v>#DIV/0!</v>
      </c>
      <c r="CN70" s="26" t="e">
        <f t="shared" si="38"/>
        <v>#DIV/0!</v>
      </c>
      <c r="CO70" s="26" t="e">
        <f t="shared" si="39"/>
        <v>#DIV/0!</v>
      </c>
      <c r="CP70" s="26" t="e">
        <f t="shared" si="40"/>
        <v>#DIV/0!</v>
      </c>
      <c r="CQ70" s="26" t="e">
        <f>10*LOG10(IF(CI70="",0,POWER(10,((CI70+'ModelParams Lw'!$O$4)/10))) +IF(CJ70="",0,POWER(10,((CJ70+'ModelParams Lw'!$P$4)/10))) +IF(CK70="",0,POWER(10,((CK70+'ModelParams Lw'!$Q$4)/10))) +IF(CL70="",0,POWER(10,((CL70+'ModelParams Lw'!$R$4)/10))) +IF(CM70="",0,POWER(10,((CM70+'ModelParams Lw'!$S$4)/10))) +IF(CN70="",0,POWER(10,((CN70+'ModelParams Lw'!$T$4)/10))) +IF(CO70="",0,POWER(10,((CO70+'ModelParams Lw'!$U$4)/10)))+IF(CP70="",0,POWER(10,((CP70+'ModelParams Lw'!$V$4)/10))))</f>
        <v>#DIV/0!</v>
      </c>
      <c r="CR70" s="26" t="e">
        <f t="shared" si="41"/>
        <v>#DIV/0!</v>
      </c>
      <c r="CS70" s="26" t="e">
        <f>(CI70-'ModelParams Lw'!$O$10)/'ModelParams Lw'!$O$11</f>
        <v>#DIV/0!</v>
      </c>
      <c r="CT70" s="26" t="e">
        <f>(CJ70-'ModelParams Lw'!$P$10)/'ModelParams Lw'!$P$11</f>
        <v>#DIV/0!</v>
      </c>
      <c r="CU70" s="26" t="e">
        <f>(CK70-'ModelParams Lw'!$Q$10)/'ModelParams Lw'!$Q$11</f>
        <v>#DIV/0!</v>
      </c>
      <c r="CV70" s="26" t="e">
        <f>(CL70-'ModelParams Lw'!$R$10)/'ModelParams Lw'!$R$11</f>
        <v>#DIV/0!</v>
      </c>
      <c r="CW70" s="26" t="e">
        <f>(CM70-'ModelParams Lw'!$S$10)/'ModelParams Lw'!$S$11</f>
        <v>#DIV/0!</v>
      </c>
      <c r="CX70" s="26" t="e">
        <f>(CN70-'ModelParams Lw'!$T$10)/'ModelParams Lw'!$T$11</f>
        <v>#DIV/0!</v>
      </c>
      <c r="CY70" s="26" t="e">
        <f>(CO70-'ModelParams Lw'!$U$10)/'ModelParams Lw'!$U$11</f>
        <v>#DIV/0!</v>
      </c>
      <c r="CZ70" s="26" t="e">
        <f>(CP70-'ModelParams Lw'!$V$10)/'ModelParams Lw'!$V$11</f>
        <v>#DIV/0!</v>
      </c>
    </row>
    <row r="71" spans="1:104" x14ac:dyDescent="0.2">
      <c r="A71" s="13">
        <f>Calcul!A73</f>
        <v>0</v>
      </c>
      <c r="B71" s="13">
        <f t="shared" si="42"/>
        <v>0</v>
      </c>
      <c r="C71" s="13">
        <f>Calcul!B73</f>
        <v>0</v>
      </c>
      <c r="D71" s="13">
        <f>Calcul!C73/1000</f>
        <v>0</v>
      </c>
      <c r="E71" s="13">
        <f>Calcul!D73/1000</f>
        <v>0</v>
      </c>
      <c r="F71" s="13">
        <f t="shared" si="43"/>
        <v>0</v>
      </c>
      <c r="G71" s="23" t="e">
        <f>DEGREES(ACOS(1-(1/'ModelParams Lw'!B$15*SQRT(0.5*1.2/'Sound Power'!$C71)*('Sound Power'!$B71/3600)/('Sound Power'!$D71)/('Sound Power'!$F71))))</f>
        <v>#DIV/0!</v>
      </c>
      <c r="H71" s="23" t="e">
        <f>DEGREES(ACOS(1-(1/'ModelParams Lw'!C$15*SQRT(0.5*1.2/'Sound Power'!$C71)*('Sound Power'!$B71/3600)/('Sound Power'!$D71)/('Sound Power'!$F71))))</f>
        <v>#DIV/0!</v>
      </c>
      <c r="I71" s="23" t="e">
        <f>DEGREES(ACOS(1-(1/'ModelParams Lw'!D$15*SQRT(0.5*1.2/'Sound Power'!$C71)*('Sound Power'!$B71/3600)/('Sound Power'!$D71)/('Sound Power'!$F71))))</f>
        <v>#DIV/0!</v>
      </c>
      <c r="J71" s="23" t="e">
        <f>DEGREES(ACOS(1-(1/'ModelParams Lw'!E$15*SQRT(0.5*1.2/'Sound Power'!$C71)*('Sound Power'!$B71/3600)/('Sound Power'!$D71)/('Sound Power'!$F71))))</f>
        <v>#DIV/0!</v>
      </c>
      <c r="K71" s="23" t="e">
        <f>DEGREES(ACOS(1-(1/'ModelParams Lw'!F$15*SQRT(0.5*1.2/'Sound Power'!$C71)*('Sound Power'!$B71/3600)/('Sound Power'!$D71)/('Sound Power'!$F71))))</f>
        <v>#DIV/0!</v>
      </c>
      <c r="L71" s="23" t="e">
        <f>DEGREES(ACOS(1-(1/'ModelParams Lw'!G$15*SQRT(0.5*1.2/'Sound Power'!$C71)*('Sound Power'!$B71/3600)/('Sound Power'!$D71)/('Sound Power'!$F71))))</f>
        <v>#DIV/0!</v>
      </c>
      <c r="M71" s="23" t="e">
        <f>DEGREES(ACOS(1-(1/'ModelParams Lw'!H$15*SQRT(0.5*1.2/'Sound Power'!$C71)*('Sound Power'!$B71/3600)/('Sound Power'!$D71)/('Sound Power'!$F71))))</f>
        <v>#DIV/0!</v>
      </c>
      <c r="N71" s="23" t="e">
        <f>DEGREES(ACOS(1-(1/'ModelParams Lw'!I$15*SQRT(0.5*1.2/'Sound Power'!$C71)*('Sound Power'!$B71/3600)/('Sound Power'!$D71)/('Sound Power'!$F71))))</f>
        <v>#DIV/0!</v>
      </c>
      <c r="O71" s="26" t="e">
        <f>('ModelParams Lw'!B$4*LN('Sound Power'!G71)/(1+EXP(-('Sound Power'!$D71*1000+'ModelParams Lw'!B$6)/'ModelParams Lw'!B$7))+'ModelParams Lw'!B$5)*LN('Sound Power'!$B71)-('ModelParams Lw'!B$8+'ModelParams Lw'!B$9*$D71+'ModelParams Lw'!B$10*'Sound Power'!$F71^'ModelParams Lw'!B$14+'ModelParams Lw'!B$11*LN('Sound Power'!G71)+'ModelParams Lw'!B$12*'Sound Power'!$D71*'Sound Power'!$F71+'ModelParams Lw'!B$13*'Sound Power'!$D71*LN('Sound Power'!G71))</f>
        <v>#DIV/0!</v>
      </c>
      <c r="P71" s="26" t="e">
        <f>('ModelParams Lw'!C$4*LN('Sound Power'!H71)/(1+EXP(-('Sound Power'!$D71*1000+'ModelParams Lw'!C$6)/'ModelParams Lw'!C$7))+'ModelParams Lw'!C$5)*LN('Sound Power'!$B71)-('ModelParams Lw'!C$8+'ModelParams Lw'!C$9*$D71+'ModelParams Lw'!C$10*'Sound Power'!$F71^'ModelParams Lw'!C$14+'ModelParams Lw'!C$11*LN('Sound Power'!H71)+'ModelParams Lw'!C$12*'Sound Power'!$D71*'Sound Power'!$F71+'ModelParams Lw'!C$13*'Sound Power'!$D71*LN('Sound Power'!H71))</f>
        <v>#DIV/0!</v>
      </c>
      <c r="Q71" s="26" t="e">
        <f>('ModelParams Lw'!D$4*LN('Sound Power'!I71)/(1+EXP(-('Sound Power'!$D71*1000+'ModelParams Lw'!D$6)/'ModelParams Lw'!D$7))+'ModelParams Lw'!D$5)*LN('Sound Power'!$B71)-('ModelParams Lw'!D$8+'ModelParams Lw'!D$9*$D71+'ModelParams Lw'!D$10*'Sound Power'!$F71^'ModelParams Lw'!D$14+'ModelParams Lw'!D$11*LN('Sound Power'!I71)+'ModelParams Lw'!D$12*'Sound Power'!$D71*'Sound Power'!$F71+'ModelParams Lw'!D$13*'Sound Power'!$D71*LN('Sound Power'!I71))</f>
        <v>#DIV/0!</v>
      </c>
      <c r="R71" s="26" t="e">
        <f>('ModelParams Lw'!E$4*LN('Sound Power'!J71)/(1+EXP(-('Sound Power'!$D71*1000+'ModelParams Lw'!E$6)/'ModelParams Lw'!E$7))+'ModelParams Lw'!E$5)*LN('Sound Power'!$B71)-('ModelParams Lw'!E$8+'ModelParams Lw'!E$9*$D71+'ModelParams Lw'!E$10*'Sound Power'!$F71^'ModelParams Lw'!E$14+'ModelParams Lw'!E$11*LN('Sound Power'!J71)+'ModelParams Lw'!E$12*'Sound Power'!$D71*'Sound Power'!$F71+'ModelParams Lw'!E$13*'Sound Power'!$D71*LN('Sound Power'!J71))</f>
        <v>#DIV/0!</v>
      </c>
      <c r="S71" s="26" t="e">
        <f>('ModelParams Lw'!F$4*LN('Sound Power'!K71)/(1+EXP(-('Sound Power'!$D71*1000+'ModelParams Lw'!F$6)/'ModelParams Lw'!F$7))+'ModelParams Lw'!F$5)*LN('Sound Power'!$B71)-('ModelParams Lw'!F$8+'ModelParams Lw'!F$9*$D71+'ModelParams Lw'!F$10*'Sound Power'!$F71^'ModelParams Lw'!F$14+'ModelParams Lw'!F$11*LN('Sound Power'!K71)+'ModelParams Lw'!F$12*'Sound Power'!$D71*'Sound Power'!$F71+'ModelParams Lw'!F$13*'Sound Power'!$D71*LN('Sound Power'!K71))</f>
        <v>#DIV/0!</v>
      </c>
      <c r="T71" s="26" t="e">
        <f>('ModelParams Lw'!G$4*LN('Sound Power'!L71)/(1+EXP(-('Sound Power'!$D71*1000+'ModelParams Lw'!G$6)/'ModelParams Lw'!G$7))+'ModelParams Lw'!G$5)*LN('Sound Power'!$B71)-('ModelParams Lw'!G$8+'ModelParams Lw'!G$9*$D71+'ModelParams Lw'!G$10*'Sound Power'!$F71^'ModelParams Lw'!G$14+'ModelParams Lw'!G$11*LN('Sound Power'!L71)+'ModelParams Lw'!G$12*'Sound Power'!$D71*'Sound Power'!$F71+'ModelParams Lw'!G$13*'Sound Power'!$D71*LN('Sound Power'!L71))</f>
        <v>#DIV/0!</v>
      </c>
      <c r="U71" s="26" t="e">
        <f>('ModelParams Lw'!H$4*LN('Sound Power'!M71)/(1+EXP(-('Sound Power'!$D71*1000+'ModelParams Lw'!H$6)/'ModelParams Lw'!H$7))+'ModelParams Lw'!H$5)*LN('Sound Power'!$B71)-('ModelParams Lw'!H$8+'ModelParams Lw'!H$9*$D71+'ModelParams Lw'!H$10*'Sound Power'!$F71^'ModelParams Lw'!H$14+'ModelParams Lw'!H$11*LN('Sound Power'!M71)+'ModelParams Lw'!H$12*'Sound Power'!$D71*'Sound Power'!$F71+'ModelParams Lw'!H$13*'Sound Power'!$D71*LN('Sound Power'!M71))</f>
        <v>#DIV/0!</v>
      </c>
      <c r="V71" s="26" t="e">
        <f>('ModelParams Lw'!I$4*LN('Sound Power'!N71)/(1+EXP(-('Sound Power'!$D71*1000+'ModelParams Lw'!I$6)/'ModelParams Lw'!I$7))+'ModelParams Lw'!I$5)*LN('Sound Power'!$B71)-('ModelParams Lw'!I$8+'ModelParams Lw'!I$9*$D71+'ModelParams Lw'!I$10*'Sound Power'!$F71^'ModelParams Lw'!I$14+'ModelParams Lw'!I$11*LN('Sound Power'!N71)+'ModelParams Lw'!I$12*'Sound Power'!$D71*'Sound Power'!$F71+'ModelParams Lw'!I$13*'Sound Power'!$D71*LN('Sound Power'!N71))</f>
        <v>#DIV/0!</v>
      </c>
      <c r="W71" s="26" t="e">
        <f>10*LOG10(IF(O71="",0,POWER(10,((O71+'ModelParams Lw'!$O$4)/10))) +IF(P71="",0,POWER(10,((P71+'ModelParams Lw'!$P$4)/10))) +IF(Q71="",0,POWER(10,((Q71+'ModelParams Lw'!$Q$4)/10))) +IF(R71="",0,POWER(10,((R71+'ModelParams Lw'!$R$4)/10))) +IF(S71="",0,POWER(10,((S71+'ModelParams Lw'!$S$4)/10))) +IF(T71="",0,POWER(10,((T71+'ModelParams Lw'!$T$4)/10))) +IF(U71="",0,POWER(10,((U71+'ModelParams Lw'!$U$4)/10)))+IF(V71="",0,POWER(10,((V71+'ModelParams Lw'!$V$4)/10))))</f>
        <v>#DIV/0!</v>
      </c>
      <c r="X71" s="26" t="e">
        <f t="shared" si="27"/>
        <v>#DIV/0!</v>
      </c>
      <c r="Y71" s="26" t="e">
        <f>(O71-'ModelParams Lw'!O$10)/'ModelParams Lw'!O$11</f>
        <v>#DIV/0!</v>
      </c>
      <c r="Z71" s="26" t="e">
        <f>(P71-'ModelParams Lw'!P$10)/'ModelParams Lw'!P$11</f>
        <v>#DIV/0!</v>
      </c>
      <c r="AA71" s="26" t="e">
        <f>(Q71-'ModelParams Lw'!Q$10)/'ModelParams Lw'!Q$11</f>
        <v>#DIV/0!</v>
      </c>
      <c r="AB71" s="26" t="e">
        <f>(R71-'ModelParams Lw'!R$10)/'ModelParams Lw'!R$11</f>
        <v>#DIV/0!</v>
      </c>
      <c r="AC71" s="26" t="e">
        <f>(S71-'ModelParams Lw'!S$10)/'ModelParams Lw'!S$11</f>
        <v>#DIV/0!</v>
      </c>
      <c r="AD71" s="26" t="e">
        <f>(T71-'ModelParams Lw'!T$10)/'ModelParams Lw'!T$11</f>
        <v>#DIV/0!</v>
      </c>
      <c r="AE71" s="26" t="e">
        <f>(U71-'ModelParams Lw'!U$10)/'ModelParams Lw'!U$11</f>
        <v>#DIV/0!</v>
      </c>
      <c r="AF71" s="26" t="e">
        <f>(V71-'ModelParams Lw'!V$10)/'ModelParams Lw'!V$11</f>
        <v>#DIV/0!</v>
      </c>
      <c r="AG71" s="26" t="e">
        <f t="shared" si="28"/>
        <v>#DIV/0!</v>
      </c>
      <c r="AH71" s="26" t="e">
        <f>VLOOKUP(D71*1000,'ModelParams Lw'!$A$38:$D$58,4)</f>
        <v>#N/A</v>
      </c>
      <c r="AI71" s="56" t="e">
        <f>VLOOKUP(D71*1000,'ModelParams Lw'!$A$38:$D$58,2)</f>
        <v>#N/A</v>
      </c>
      <c r="AJ71" s="46" t="e">
        <f t="shared" si="29"/>
        <v>#DIV/0!</v>
      </c>
      <c r="AK71" s="26" t="e">
        <f t="shared" si="30"/>
        <v>#VALUE!</v>
      </c>
      <c r="AL71" s="26" t="e">
        <f>IF($AI71=100,'ModelParams Lw'!R$35*'Sound Power'!$AH71^2+'ModelParams Lw'!R$36*'Sound Power'!$AH71+'ModelParams Lw'!R$37,IF($AI71=150,'ModelParams Lw'!R$38*'Sound Power'!$AH71^2+'ModelParams Lw'!R$39*'Sound Power'!$AH71+'ModelParams Lw'!R$40,'ModelParams Lw'!R$41*'Sound Power'!$AH71^2+'ModelParams Lw'!R$42*'Sound Power'!$AH71+'ModelParams Lw'!R$43))</f>
        <v>#N/A</v>
      </c>
      <c r="AM71" s="26" t="e">
        <f>IF($AI71=100,'ModelParams Lw'!S$35*'Sound Power'!$AH71^2+'ModelParams Lw'!S$36*'Sound Power'!$AH71+'ModelParams Lw'!S$37,IF($AI71=150,'ModelParams Lw'!S$38*'Sound Power'!$AH71^2+'ModelParams Lw'!S$39*'Sound Power'!$AH71+'ModelParams Lw'!S$40,'ModelParams Lw'!S$41*'Sound Power'!$AH71^2+'ModelParams Lw'!S$42*'Sound Power'!$AH71+'ModelParams Lw'!S$43))</f>
        <v>#N/A</v>
      </c>
      <c r="AN71" s="26" t="e">
        <f>IF($AI71=100,'ModelParams Lw'!T$35*'Sound Power'!$AH71^2+'ModelParams Lw'!T$36*'Sound Power'!$AH71+'ModelParams Lw'!T$37,IF($AI71=150,'ModelParams Lw'!T$38*'Sound Power'!$AH71^2+'ModelParams Lw'!T$39*'Sound Power'!$AH71+'ModelParams Lw'!T$40,'ModelParams Lw'!T$41*'Sound Power'!$AH71^2+'ModelParams Lw'!T$42*'Sound Power'!$AH71+'ModelParams Lw'!T$43))</f>
        <v>#N/A</v>
      </c>
      <c r="AO71" s="26" t="e">
        <f>IF($AI71=100,'ModelParams Lw'!U$35*'Sound Power'!$AH71^2+'ModelParams Lw'!U$36*'Sound Power'!$AH71+'ModelParams Lw'!U$37,IF($AI71=150,'ModelParams Lw'!U$38*'Sound Power'!$AH71^2+'ModelParams Lw'!U$39*'Sound Power'!$AH71+'ModelParams Lw'!U$40,'ModelParams Lw'!U$41*'Sound Power'!$AH71^2+'ModelParams Lw'!U$42*'Sound Power'!$AH71+'ModelParams Lw'!U$43))</f>
        <v>#N/A</v>
      </c>
      <c r="AP71" s="26" t="e">
        <f>IF($AI71=100,'ModelParams Lw'!V$35*'Sound Power'!$AH71^2+'ModelParams Lw'!V$36*'Sound Power'!$AH71+'ModelParams Lw'!V$37,IF($AI71=150,'ModelParams Lw'!V$38*'Sound Power'!$AH71^2+'ModelParams Lw'!V$39*'Sound Power'!$AH71+'ModelParams Lw'!V$40,'ModelParams Lw'!V$41*'Sound Power'!$AH71^2+'ModelParams Lw'!V$42*'Sound Power'!$AH71+'ModelParams Lw'!V$43))</f>
        <v>#N/A</v>
      </c>
      <c r="AQ71" s="26" t="e">
        <f>IF($AI71=100,'ModelParams Lw'!W$35*'Sound Power'!$AH71^2+'ModelParams Lw'!W$36*'Sound Power'!$AH71+'ModelParams Lw'!W$37,IF($AI71=150,'ModelParams Lw'!W$38*'Sound Power'!$AH71^2+'ModelParams Lw'!W$39*'Sound Power'!$AH71+'ModelParams Lw'!W$40,'ModelParams Lw'!W$41*'Sound Power'!$AH71^2+'ModelParams Lw'!W$42*'Sound Power'!$AH71+'ModelParams Lw'!W$43))</f>
        <v>#N/A</v>
      </c>
      <c r="AR71" s="26" t="e">
        <f t="shared" si="31"/>
        <v>#VALUE!</v>
      </c>
      <c r="AS71" s="26" t="e">
        <f>IF(26.83*LN($AJ71)-11.791-'ModelParams Lw'!B$35&lt;0,0,26.83*LN($AJ71)-11.791-'ModelParams Lw'!B$35)</f>
        <v>#DIV/0!</v>
      </c>
      <c r="AT71" s="26" t="e">
        <f>IF(26.83*LN($AJ71)-11.791-'ModelParams Lw'!C$35&lt;0,0,26.83*LN($AJ71)-11.791-'ModelParams Lw'!C$35)</f>
        <v>#DIV/0!</v>
      </c>
      <c r="AU71" s="26" t="e">
        <f>IF(26.83*LN($AJ71)-11.791-'ModelParams Lw'!D$35&lt;0,0,26.83*LN($AJ71)-11.791-'ModelParams Lw'!D$35)</f>
        <v>#DIV/0!</v>
      </c>
      <c r="AV71" s="26" t="e">
        <f>IF(26.83*LN($AJ71)-11.791-'ModelParams Lw'!E$35&lt;0,0,26.83*LN($AJ71)-11.791-'ModelParams Lw'!E$35)</f>
        <v>#DIV/0!</v>
      </c>
      <c r="AW71" s="26" t="e">
        <f>IF(26.83*LN($AJ71)-11.791-'ModelParams Lw'!F$35&lt;0,0,26.83*LN($AJ71)-11.791-'ModelParams Lw'!F$35)</f>
        <v>#DIV/0!</v>
      </c>
      <c r="AX71" s="26" t="e">
        <f>IF(26.83*LN($AJ71)-11.791-'ModelParams Lw'!G$35&lt;0,0,26.83*LN($AJ71)-11.791-'ModelParams Lw'!G$35)</f>
        <v>#DIV/0!</v>
      </c>
      <c r="AY71" s="26" t="e">
        <f>IF(26.83*LN($AJ71)-11.791-'ModelParams Lw'!H$35&lt;0,0,26.83*LN($AJ71)-11.791-'ModelParams Lw'!H$35)</f>
        <v>#DIV/0!</v>
      </c>
      <c r="AZ71" s="26" t="e">
        <f>IF(26.83*LN($AJ71)-11.791-'ModelParams Lw'!I$35&lt;0,0,26.83*LN($AJ71)-11.791-'ModelParams Lw'!I$35)</f>
        <v>#DIV/0!</v>
      </c>
      <c r="BA71" s="26" t="e">
        <f t="shared" si="44"/>
        <v>#DIV/0!</v>
      </c>
      <c r="BB71" s="26" t="e">
        <f t="shared" si="45"/>
        <v>#DIV/0!</v>
      </c>
      <c r="BC71" s="26" t="e">
        <f t="shared" si="46"/>
        <v>#DIV/0!</v>
      </c>
      <c r="BD71" s="26" t="e">
        <f t="shared" si="47"/>
        <v>#DIV/0!</v>
      </c>
      <c r="BE71" s="26" t="e">
        <f t="shared" si="48"/>
        <v>#DIV/0!</v>
      </c>
      <c r="BF71" s="26" t="e">
        <f t="shared" si="49"/>
        <v>#DIV/0!</v>
      </c>
      <c r="BG71" s="26" t="e">
        <f t="shared" si="50"/>
        <v>#DIV/0!</v>
      </c>
      <c r="BH71" s="26" t="e">
        <f t="shared" si="51"/>
        <v>#DIV/0!</v>
      </c>
      <c r="BI71" s="26" t="e">
        <f>10*LOG10(IF(BA71="",0,POWER(10,((BA71+'ModelParams Lw'!$O$4)/10))) +IF(BB71="",0,POWER(10,((BB71+'ModelParams Lw'!$P$4)/10))) +IF(BC71="",0,POWER(10,((BC71+'ModelParams Lw'!$Q$4)/10))) +IF(BD71="",0,POWER(10,((BD71+'ModelParams Lw'!$R$4)/10))) +IF(BE71="",0,POWER(10,((BE71+'ModelParams Lw'!$S$4)/10))) +IF(BF71="",0,POWER(10,((BF71+'ModelParams Lw'!$T$4)/10))) +IF(BG71="",0,POWER(10,((BG71+'ModelParams Lw'!$U$4)/10)))+IF(BH71="",0,POWER(10,((BH71+'ModelParams Lw'!$V$4)/10))))</f>
        <v>#DIV/0!</v>
      </c>
      <c r="BJ71" s="26" t="e">
        <f t="shared" si="32"/>
        <v>#DIV/0!</v>
      </c>
      <c r="BK71" s="26" t="e">
        <f>(BA71-'ModelParams Lw'!O$10)/'ModelParams Lw'!O$11</f>
        <v>#DIV/0!</v>
      </c>
      <c r="BL71" s="26" t="e">
        <f>(BB71-'ModelParams Lw'!P$10)/'ModelParams Lw'!P$11</f>
        <v>#DIV/0!</v>
      </c>
      <c r="BM71" s="26" t="e">
        <f>(BC71-'ModelParams Lw'!Q$10)/'ModelParams Lw'!Q$11</f>
        <v>#DIV/0!</v>
      </c>
      <c r="BN71" s="26" t="e">
        <f>(BD71-'ModelParams Lw'!R$10)/'ModelParams Lw'!R$11</f>
        <v>#DIV/0!</v>
      </c>
      <c r="BO71" s="26" t="e">
        <f>(BE71-'ModelParams Lw'!S$10)/'ModelParams Lw'!S$11</f>
        <v>#DIV/0!</v>
      </c>
      <c r="BP71" s="26" t="e">
        <f>(BF71-'ModelParams Lw'!T$10)/'ModelParams Lw'!T$11</f>
        <v>#DIV/0!</v>
      </c>
      <c r="BQ71" s="26" t="e">
        <f>(BG71-'ModelParams Lw'!U$10)/'ModelParams Lw'!U$11</f>
        <v>#DIV/0!</v>
      </c>
      <c r="BR71" s="26" t="e">
        <f>(BH71-'ModelParams Lw'!V$10)/'ModelParams Lw'!V$11</f>
        <v>#DIV/0!</v>
      </c>
      <c r="BS71" s="23" t="e">
        <f>IF(Calcul!$E73="SW",DEGREES(ACOS(1-(1/'ModelParams Lw'!C$25*SQRT(0.5*1.2/'Sound Power'!$C71)*('Sound Power'!$B71/3600)/('Sound Power'!$D71)/('Sound Power'!$F71)))),DEGREES(ACOS(1-(1/'ModelParams Lw'!C$29*SQRT(0.5*1.2/'Sound Power'!$C71)*('Sound Power'!$B71/3600)/('Sound Power'!$D71)/('Sound Power'!$F71)))))</f>
        <v>#DIV/0!</v>
      </c>
      <c r="BT71" s="23" t="e">
        <f>IF(Calcul!$E73="SW",DEGREES(ACOS(1-(1/'ModelParams Lw'!D$25*SQRT(0.5*1.2/'Sound Power'!$C71)*('Sound Power'!$B71/3600)/('Sound Power'!$D71)/('Sound Power'!$F71)))),DEGREES(ACOS(1-(1/'ModelParams Lw'!D$29*SQRT(0.5*1.2/'Sound Power'!$C71)*('Sound Power'!$B71/3600)/('Sound Power'!$D71)/('Sound Power'!$F71)))))</f>
        <v>#DIV/0!</v>
      </c>
      <c r="BU71" s="23" t="e">
        <f>IF(Calcul!$E73="SW",DEGREES(ACOS(1-(1/'ModelParams Lw'!E$25*SQRT(0.5*1.2/'Sound Power'!$C71)*('Sound Power'!$B71/3600)/('Sound Power'!$D71)/('Sound Power'!$F71)))),DEGREES(ACOS(1-(1/'ModelParams Lw'!E$29*SQRT(0.5*1.2/'Sound Power'!$C71)*('Sound Power'!$B71/3600)/('Sound Power'!$D71)/('Sound Power'!$F71)))))</f>
        <v>#DIV/0!</v>
      </c>
      <c r="BV71" s="23" t="e">
        <f>IF(Calcul!$E73="SW",DEGREES(ACOS(1-(1/'ModelParams Lw'!F$25*SQRT(0.5*1.2/'Sound Power'!$C71)*('Sound Power'!$B71/3600)/('Sound Power'!$D71)/('Sound Power'!$F71)))),DEGREES(ACOS(1-(1/'ModelParams Lw'!F$29*SQRT(0.5*1.2/'Sound Power'!$C71)*('Sound Power'!$B71/3600)/('Sound Power'!$D71)/('Sound Power'!$F71)))))</f>
        <v>#DIV/0!</v>
      </c>
      <c r="BW71" s="23" t="e">
        <f>IF(Calcul!$E73="SW",DEGREES(ACOS(1-(1/'ModelParams Lw'!G$25*SQRT(0.5*1.2/'Sound Power'!$C71)*('Sound Power'!$B71/3600)/('Sound Power'!$D71)/('Sound Power'!$F71)))),DEGREES(ACOS(1-(1/'ModelParams Lw'!G$29*SQRT(0.5*1.2/'Sound Power'!$C71)*('Sound Power'!$B71/3600)/('Sound Power'!$D71)/('Sound Power'!$F71)))))</f>
        <v>#DIV/0!</v>
      </c>
      <c r="BX71" s="23" t="e">
        <f>IF(Calcul!$E73="SW",DEGREES(ACOS(1-(1/'ModelParams Lw'!H$25*SQRT(0.5*1.2/'Sound Power'!$C71)*('Sound Power'!$B71/3600)/('Sound Power'!$D71)/('Sound Power'!$F71)))),DEGREES(ACOS(1-(1/'ModelParams Lw'!H$29*SQRT(0.5*1.2/'Sound Power'!$C71)*('Sound Power'!$B71/3600)/('Sound Power'!$D71)/('Sound Power'!$F71)))))</f>
        <v>#DIV/0!</v>
      </c>
      <c r="BY71" s="23" t="e">
        <f>IF(Calcul!$E73="SW",DEGREES(ACOS(1-(1/'ModelParams Lw'!I$25*SQRT(0.5*1.2/'Sound Power'!$C71)*('Sound Power'!$B71/3600)/('Sound Power'!$D71)/('Sound Power'!$F71)))),DEGREES(ACOS(1-(1/'ModelParams Lw'!I$29*SQRT(0.5*1.2/'Sound Power'!$C71)*('Sound Power'!$B71/3600)/('Sound Power'!$D71)/('Sound Power'!$F71)))))</f>
        <v>#DIV/0!</v>
      </c>
      <c r="BZ71" s="23" t="e">
        <f>IF(Calcul!$E73="SW",DEGREES(ACOS(1-(1/'ModelParams Lw'!J$25*SQRT(0.5*1.2/'Sound Power'!$C71)*('Sound Power'!$B71/3600)/('Sound Power'!$D71)/('Sound Power'!$F71)))),DEGREES(ACOS(1-(1/'ModelParams Lw'!J$29*SQRT(0.5*1.2/'Sound Power'!$C71)*('Sound Power'!$B71/3600)/('Sound Power'!$D71)/('Sound Power'!$F71)))))</f>
        <v>#DIV/0!</v>
      </c>
      <c r="CA71" s="26" t="e">
        <f>IF(Calcul!$E73="SW",'ModelParams Lw'!C$22+'ModelParams Lw'!C$23*LOG('Sound Power'!$D71/'Sound Power'!$E71)+'ModelParams Lw'!C$24*LN('Sound Power'!BS71),IF('ModelParams Lw'!C$26+'ModelParams Lw'!C$27*LOG('Sound Power'!$D71/'Sound Power'!$E71)+'ModelParams Lw'!C$28*LN('Sound Power'!BS71)&lt;'ModelParams Lw'!C$22+'ModelParams Lw'!C$23*LOG('Sound Power'!$D71/'Sound Power'!$E71)+'ModelParams Lw'!C$24*LN('Sound Power'!BS71),'ModelParams Lw'!C$22+'ModelParams Lw'!C$23*LOG('Sound Power'!$D71/'Sound Power'!$E71)+'ModelParams Lw'!C$24*LN('Sound Power'!BS71),'ModelParams Lw'!C$26+'ModelParams Lw'!C$27*LOG('Sound Power'!$D71/'Sound Power'!$E71)+'ModelParams Lw'!C$28*LN('Sound Power'!BS71)))</f>
        <v>#DIV/0!</v>
      </c>
      <c r="CB71" s="26" t="e">
        <f>IF(Calcul!$E73="SW",'ModelParams Lw'!D$22+'ModelParams Lw'!D$23*LOG('Sound Power'!$D71/'Sound Power'!$E71)+'ModelParams Lw'!D$24*LN('Sound Power'!BT71),IF('ModelParams Lw'!D$26+'ModelParams Lw'!D$27*LOG('Sound Power'!$D71/'Sound Power'!$E71)+'ModelParams Lw'!D$28*LN('Sound Power'!BT71)&lt;'ModelParams Lw'!D$22+'ModelParams Lw'!D$23*LOG('Sound Power'!$D71/'Sound Power'!$E71)+'ModelParams Lw'!D$24*LN('Sound Power'!BT71),'ModelParams Lw'!D$22+'ModelParams Lw'!D$23*LOG('Sound Power'!$D71/'Sound Power'!$E71)+'ModelParams Lw'!D$24*LN('Sound Power'!BT71),'ModelParams Lw'!D$26+'ModelParams Lw'!D$27*LOG('Sound Power'!$D71/'Sound Power'!$E71)+'ModelParams Lw'!D$28*LN('Sound Power'!BT71)))</f>
        <v>#DIV/0!</v>
      </c>
      <c r="CC71" s="26" t="e">
        <f>IF(Calcul!$E73="SW",'ModelParams Lw'!E$22+'ModelParams Lw'!E$23*LOG('Sound Power'!$D71/'Sound Power'!$E71)+'ModelParams Lw'!E$24*LN('Sound Power'!BU71),IF('ModelParams Lw'!E$26+'ModelParams Lw'!E$27*LOG('Sound Power'!$D71/'Sound Power'!$E71)+'ModelParams Lw'!E$28*LN('Sound Power'!BU71)&lt;'ModelParams Lw'!E$22+'ModelParams Lw'!E$23*LOG('Sound Power'!$D71/'Sound Power'!$E71)+'ModelParams Lw'!E$24*LN('Sound Power'!BU71),'ModelParams Lw'!E$22+'ModelParams Lw'!E$23*LOG('Sound Power'!$D71/'Sound Power'!$E71)+'ModelParams Lw'!E$24*LN('Sound Power'!BU71),'ModelParams Lw'!E$26+'ModelParams Lw'!E$27*LOG('Sound Power'!$D71/'Sound Power'!$E71)+'ModelParams Lw'!E$28*LN('Sound Power'!BU71)))</f>
        <v>#DIV/0!</v>
      </c>
      <c r="CD71" s="26" t="e">
        <f>IF(Calcul!$E73="SW",'ModelParams Lw'!F$22+'ModelParams Lw'!F$23*LOG('Sound Power'!$D71/'Sound Power'!$E71)+'ModelParams Lw'!F$24*LN('Sound Power'!BV71),IF('ModelParams Lw'!F$26+'ModelParams Lw'!F$27*LOG('Sound Power'!$D71/'Sound Power'!$E71)+'ModelParams Lw'!F$28*LN('Sound Power'!BV71)&lt;'ModelParams Lw'!F$22+'ModelParams Lw'!F$23*LOG('Sound Power'!$D71/'Sound Power'!$E71)+'ModelParams Lw'!F$24*LN('Sound Power'!BV71),'ModelParams Lw'!F$22+'ModelParams Lw'!F$23*LOG('Sound Power'!$D71/'Sound Power'!$E71)+'ModelParams Lw'!F$24*LN('Sound Power'!BV71),'ModelParams Lw'!F$26+'ModelParams Lw'!F$27*LOG('Sound Power'!$D71/'Sound Power'!$E71)+'ModelParams Lw'!F$28*LN('Sound Power'!BV71)))</f>
        <v>#DIV/0!</v>
      </c>
      <c r="CE71" s="26" t="e">
        <f>IF(Calcul!$E73="SW",'ModelParams Lw'!G$22+'ModelParams Lw'!G$23*LOG('Sound Power'!$D71/'Sound Power'!$E71)+'ModelParams Lw'!G$24*LN('Sound Power'!BW71),IF('ModelParams Lw'!G$26+'ModelParams Lw'!G$27*LOG('Sound Power'!$D71/'Sound Power'!$E71)+'ModelParams Lw'!G$28*LN('Sound Power'!BW71)&lt;'ModelParams Lw'!G$22+'ModelParams Lw'!G$23*LOG('Sound Power'!$D71/'Sound Power'!$E71)+'ModelParams Lw'!G$24*LN('Sound Power'!BW71),'ModelParams Lw'!G$22+'ModelParams Lw'!G$23*LOG('Sound Power'!$D71/'Sound Power'!$E71)+'ModelParams Lw'!G$24*LN('Sound Power'!BW71),'ModelParams Lw'!G$26+'ModelParams Lw'!G$27*LOG('Sound Power'!$D71/'Sound Power'!$E71)+'ModelParams Lw'!G$28*LN('Sound Power'!BW71)))</f>
        <v>#DIV/0!</v>
      </c>
      <c r="CF71" s="26" t="e">
        <f>IF(Calcul!$E73="SW",'ModelParams Lw'!H$22+'ModelParams Lw'!H$23*LOG('Sound Power'!$D71/'Sound Power'!$E71)+'ModelParams Lw'!H$24*LN('Sound Power'!BX71),IF('ModelParams Lw'!H$26+'ModelParams Lw'!H$27*LOG('Sound Power'!$D71/'Sound Power'!$E71)+'ModelParams Lw'!H$28*LN('Sound Power'!BX71)&lt;'ModelParams Lw'!H$22+'ModelParams Lw'!H$23*LOG('Sound Power'!$D71/'Sound Power'!$E71)+'ModelParams Lw'!H$24*LN('Sound Power'!BX71),'ModelParams Lw'!H$22+'ModelParams Lw'!H$23*LOG('Sound Power'!$D71/'Sound Power'!$E71)+'ModelParams Lw'!H$24*LN('Sound Power'!BX71),'ModelParams Lw'!H$26+'ModelParams Lw'!H$27*LOG('Sound Power'!$D71/'Sound Power'!$E71)+'ModelParams Lw'!H$28*LN('Sound Power'!BX71)))</f>
        <v>#DIV/0!</v>
      </c>
      <c r="CG71" s="26" t="e">
        <f>IF(Calcul!$E73="SW",'ModelParams Lw'!I$22+'ModelParams Lw'!I$23*LOG('Sound Power'!$D71/'Sound Power'!$E71)+'ModelParams Lw'!I$24*LN('Sound Power'!BY71),IF('ModelParams Lw'!I$26+'ModelParams Lw'!I$27*LOG('Sound Power'!$D71/'Sound Power'!$E71)+'ModelParams Lw'!I$28*LN('Sound Power'!BY71)&lt;'ModelParams Lw'!I$22+'ModelParams Lw'!I$23*LOG('Sound Power'!$D71/'Sound Power'!$E71)+'ModelParams Lw'!I$24*LN('Sound Power'!BY71),'ModelParams Lw'!I$22+'ModelParams Lw'!I$23*LOG('Sound Power'!$D71/'Sound Power'!$E71)+'ModelParams Lw'!I$24*LN('Sound Power'!BY71),'ModelParams Lw'!I$26+'ModelParams Lw'!I$27*LOG('Sound Power'!$D71/'Sound Power'!$E71)+'ModelParams Lw'!I$28*LN('Sound Power'!BY71)))</f>
        <v>#DIV/0!</v>
      </c>
      <c r="CH71" s="26" t="e">
        <f>IF(Calcul!$E73="SW",'ModelParams Lw'!J$22+'ModelParams Lw'!J$23*LOG('Sound Power'!$D71/'Sound Power'!$E71)+'ModelParams Lw'!J$24*LN('Sound Power'!BZ71),IF('ModelParams Lw'!J$26+'ModelParams Lw'!J$27*LOG('Sound Power'!$D71/'Sound Power'!$E71)+'ModelParams Lw'!J$28*LN('Sound Power'!BZ71)&lt;'ModelParams Lw'!J$22+'ModelParams Lw'!J$23*LOG('Sound Power'!$D71/'Sound Power'!$E71)+'ModelParams Lw'!J$24*LN('Sound Power'!BZ71),'ModelParams Lw'!J$22+'ModelParams Lw'!J$23*LOG('Sound Power'!$D71/'Sound Power'!$E71)+'ModelParams Lw'!J$24*LN('Sound Power'!BZ71),'ModelParams Lw'!J$26+'ModelParams Lw'!J$27*LOG('Sound Power'!$D71/'Sound Power'!$E71)+'ModelParams Lw'!J$28*LN('Sound Power'!BZ71)))</f>
        <v>#DIV/0!</v>
      </c>
      <c r="CI71" s="26" t="e">
        <f t="shared" si="33"/>
        <v>#DIV/0!</v>
      </c>
      <c r="CJ71" s="26" t="e">
        <f t="shared" si="34"/>
        <v>#DIV/0!</v>
      </c>
      <c r="CK71" s="26" t="e">
        <f t="shared" si="35"/>
        <v>#DIV/0!</v>
      </c>
      <c r="CL71" s="26" t="e">
        <f t="shared" si="36"/>
        <v>#DIV/0!</v>
      </c>
      <c r="CM71" s="26" t="e">
        <f t="shared" si="37"/>
        <v>#DIV/0!</v>
      </c>
      <c r="CN71" s="26" t="e">
        <f t="shared" si="38"/>
        <v>#DIV/0!</v>
      </c>
      <c r="CO71" s="26" t="e">
        <f t="shared" si="39"/>
        <v>#DIV/0!</v>
      </c>
      <c r="CP71" s="26" t="e">
        <f t="shared" si="40"/>
        <v>#DIV/0!</v>
      </c>
      <c r="CQ71" s="26" t="e">
        <f>10*LOG10(IF(CI71="",0,POWER(10,((CI71+'ModelParams Lw'!$O$4)/10))) +IF(CJ71="",0,POWER(10,((CJ71+'ModelParams Lw'!$P$4)/10))) +IF(CK71="",0,POWER(10,((CK71+'ModelParams Lw'!$Q$4)/10))) +IF(CL71="",0,POWER(10,((CL71+'ModelParams Lw'!$R$4)/10))) +IF(CM71="",0,POWER(10,((CM71+'ModelParams Lw'!$S$4)/10))) +IF(CN71="",0,POWER(10,((CN71+'ModelParams Lw'!$T$4)/10))) +IF(CO71="",0,POWER(10,((CO71+'ModelParams Lw'!$U$4)/10)))+IF(CP71="",0,POWER(10,((CP71+'ModelParams Lw'!$V$4)/10))))</f>
        <v>#DIV/0!</v>
      </c>
      <c r="CR71" s="26" t="e">
        <f t="shared" si="41"/>
        <v>#DIV/0!</v>
      </c>
      <c r="CS71" s="26" t="e">
        <f>(CI71-'ModelParams Lw'!$O$10)/'ModelParams Lw'!$O$11</f>
        <v>#DIV/0!</v>
      </c>
      <c r="CT71" s="26" t="e">
        <f>(CJ71-'ModelParams Lw'!$P$10)/'ModelParams Lw'!$P$11</f>
        <v>#DIV/0!</v>
      </c>
      <c r="CU71" s="26" t="e">
        <f>(CK71-'ModelParams Lw'!$Q$10)/'ModelParams Lw'!$Q$11</f>
        <v>#DIV/0!</v>
      </c>
      <c r="CV71" s="26" t="e">
        <f>(CL71-'ModelParams Lw'!$R$10)/'ModelParams Lw'!$R$11</f>
        <v>#DIV/0!</v>
      </c>
      <c r="CW71" s="26" t="e">
        <f>(CM71-'ModelParams Lw'!$S$10)/'ModelParams Lw'!$S$11</f>
        <v>#DIV/0!</v>
      </c>
      <c r="CX71" s="26" t="e">
        <f>(CN71-'ModelParams Lw'!$T$10)/'ModelParams Lw'!$T$11</f>
        <v>#DIV/0!</v>
      </c>
      <c r="CY71" s="26" t="e">
        <f>(CO71-'ModelParams Lw'!$U$10)/'ModelParams Lw'!$U$11</f>
        <v>#DIV/0!</v>
      </c>
      <c r="CZ71" s="26" t="e">
        <f>(CP71-'ModelParams Lw'!$V$10)/'ModelParams Lw'!$V$11</f>
        <v>#DIV/0!</v>
      </c>
    </row>
    <row r="72" spans="1:104" x14ac:dyDescent="0.2">
      <c r="A72" s="13">
        <f>Calcul!A74</f>
        <v>0</v>
      </c>
      <c r="B72" s="13">
        <f t="shared" si="42"/>
        <v>0</v>
      </c>
      <c r="C72" s="13">
        <f>Calcul!B74</f>
        <v>0</v>
      </c>
      <c r="D72" s="13">
        <f>Calcul!C74/1000</f>
        <v>0</v>
      </c>
      <c r="E72" s="13">
        <f>Calcul!D74/1000</f>
        <v>0</v>
      </c>
      <c r="F72" s="13">
        <f t="shared" si="43"/>
        <v>0</v>
      </c>
      <c r="G72" s="23" t="e">
        <f>DEGREES(ACOS(1-(1/'ModelParams Lw'!B$15*SQRT(0.5*1.2/'Sound Power'!$C72)*('Sound Power'!$B72/3600)/('Sound Power'!$D72)/('Sound Power'!$F72))))</f>
        <v>#DIV/0!</v>
      </c>
      <c r="H72" s="23" t="e">
        <f>DEGREES(ACOS(1-(1/'ModelParams Lw'!C$15*SQRT(0.5*1.2/'Sound Power'!$C72)*('Sound Power'!$B72/3600)/('Sound Power'!$D72)/('Sound Power'!$F72))))</f>
        <v>#DIV/0!</v>
      </c>
      <c r="I72" s="23" t="e">
        <f>DEGREES(ACOS(1-(1/'ModelParams Lw'!D$15*SQRT(0.5*1.2/'Sound Power'!$C72)*('Sound Power'!$B72/3600)/('Sound Power'!$D72)/('Sound Power'!$F72))))</f>
        <v>#DIV/0!</v>
      </c>
      <c r="J72" s="23" t="e">
        <f>DEGREES(ACOS(1-(1/'ModelParams Lw'!E$15*SQRT(0.5*1.2/'Sound Power'!$C72)*('Sound Power'!$B72/3600)/('Sound Power'!$D72)/('Sound Power'!$F72))))</f>
        <v>#DIV/0!</v>
      </c>
      <c r="K72" s="23" t="e">
        <f>DEGREES(ACOS(1-(1/'ModelParams Lw'!F$15*SQRT(0.5*1.2/'Sound Power'!$C72)*('Sound Power'!$B72/3600)/('Sound Power'!$D72)/('Sound Power'!$F72))))</f>
        <v>#DIV/0!</v>
      </c>
      <c r="L72" s="23" t="e">
        <f>DEGREES(ACOS(1-(1/'ModelParams Lw'!G$15*SQRT(0.5*1.2/'Sound Power'!$C72)*('Sound Power'!$B72/3600)/('Sound Power'!$D72)/('Sound Power'!$F72))))</f>
        <v>#DIV/0!</v>
      </c>
      <c r="M72" s="23" t="e">
        <f>DEGREES(ACOS(1-(1/'ModelParams Lw'!H$15*SQRT(0.5*1.2/'Sound Power'!$C72)*('Sound Power'!$B72/3600)/('Sound Power'!$D72)/('Sound Power'!$F72))))</f>
        <v>#DIV/0!</v>
      </c>
      <c r="N72" s="23" t="e">
        <f>DEGREES(ACOS(1-(1/'ModelParams Lw'!I$15*SQRT(0.5*1.2/'Sound Power'!$C72)*('Sound Power'!$B72/3600)/('Sound Power'!$D72)/('Sound Power'!$F72))))</f>
        <v>#DIV/0!</v>
      </c>
      <c r="O72" s="26" t="e">
        <f>('ModelParams Lw'!B$4*LN('Sound Power'!G72)/(1+EXP(-('Sound Power'!$D72*1000+'ModelParams Lw'!B$6)/'ModelParams Lw'!B$7))+'ModelParams Lw'!B$5)*LN('Sound Power'!$B72)-('ModelParams Lw'!B$8+'ModelParams Lw'!B$9*$D72+'ModelParams Lw'!B$10*'Sound Power'!$F72^'ModelParams Lw'!B$14+'ModelParams Lw'!B$11*LN('Sound Power'!G72)+'ModelParams Lw'!B$12*'Sound Power'!$D72*'Sound Power'!$F72+'ModelParams Lw'!B$13*'Sound Power'!$D72*LN('Sound Power'!G72))</f>
        <v>#DIV/0!</v>
      </c>
      <c r="P72" s="26" t="e">
        <f>('ModelParams Lw'!C$4*LN('Sound Power'!H72)/(1+EXP(-('Sound Power'!$D72*1000+'ModelParams Lw'!C$6)/'ModelParams Lw'!C$7))+'ModelParams Lw'!C$5)*LN('Sound Power'!$B72)-('ModelParams Lw'!C$8+'ModelParams Lw'!C$9*$D72+'ModelParams Lw'!C$10*'Sound Power'!$F72^'ModelParams Lw'!C$14+'ModelParams Lw'!C$11*LN('Sound Power'!H72)+'ModelParams Lw'!C$12*'Sound Power'!$D72*'Sound Power'!$F72+'ModelParams Lw'!C$13*'Sound Power'!$D72*LN('Sound Power'!H72))</f>
        <v>#DIV/0!</v>
      </c>
      <c r="Q72" s="26" t="e">
        <f>('ModelParams Lw'!D$4*LN('Sound Power'!I72)/(1+EXP(-('Sound Power'!$D72*1000+'ModelParams Lw'!D$6)/'ModelParams Lw'!D$7))+'ModelParams Lw'!D$5)*LN('Sound Power'!$B72)-('ModelParams Lw'!D$8+'ModelParams Lw'!D$9*$D72+'ModelParams Lw'!D$10*'Sound Power'!$F72^'ModelParams Lw'!D$14+'ModelParams Lw'!D$11*LN('Sound Power'!I72)+'ModelParams Lw'!D$12*'Sound Power'!$D72*'Sound Power'!$F72+'ModelParams Lw'!D$13*'Sound Power'!$D72*LN('Sound Power'!I72))</f>
        <v>#DIV/0!</v>
      </c>
      <c r="R72" s="26" t="e">
        <f>('ModelParams Lw'!E$4*LN('Sound Power'!J72)/(1+EXP(-('Sound Power'!$D72*1000+'ModelParams Lw'!E$6)/'ModelParams Lw'!E$7))+'ModelParams Lw'!E$5)*LN('Sound Power'!$B72)-('ModelParams Lw'!E$8+'ModelParams Lw'!E$9*$D72+'ModelParams Lw'!E$10*'Sound Power'!$F72^'ModelParams Lw'!E$14+'ModelParams Lw'!E$11*LN('Sound Power'!J72)+'ModelParams Lw'!E$12*'Sound Power'!$D72*'Sound Power'!$F72+'ModelParams Lw'!E$13*'Sound Power'!$D72*LN('Sound Power'!J72))</f>
        <v>#DIV/0!</v>
      </c>
      <c r="S72" s="26" t="e">
        <f>('ModelParams Lw'!F$4*LN('Sound Power'!K72)/(1+EXP(-('Sound Power'!$D72*1000+'ModelParams Lw'!F$6)/'ModelParams Lw'!F$7))+'ModelParams Lw'!F$5)*LN('Sound Power'!$B72)-('ModelParams Lw'!F$8+'ModelParams Lw'!F$9*$D72+'ModelParams Lw'!F$10*'Sound Power'!$F72^'ModelParams Lw'!F$14+'ModelParams Lw'!F$11*LN('Sound Power'!K72)+'ModelParams Lw'!F$12*'Sound Power'!$D72*'Sound Power'!$F72+'ModelParams Lw'!F$13*'Sound Power'!$D72*LN('Sound Power'!K72))</f>
        <v>#DIV/0!</v>
      </c>
      <c r="T72" s="26" t="e">
        <f>('ModelParams Lw'!G$4*LN('Sound Power'!L72)/(1+EXP(-('Sound Power'!$D72*1000+'ModelParams Lw'!G$6)/'ModelParams Lw'!G$7))+'ModelParams Lw'!G$5)*LN('Sound Power'!$B72)-('ModelParams Lw'!G$8+'ModelParams Lw'!G$9*$D72+'ModelParams Lw'!G$10*'Sound Power'!$F72^'ModelParams Lw'!G$14+'ModelParams Lw'!G$11*LN('Sound Power'!L72)+'ModelParams Lw'!G$12*'Sound Power'!$D72*'Sound Power'!$F72+'ModelParams Lw'!G$13*'Sound Power'!$D72*LN('Sound Power'!L72))</f>
        <v>#DIV/0!</v>
      </c>
      <c r="U72" s="26" t="e">
        <f>('ModelParams Lw'!H$4*LN('Sound Power'!M72)/(1+EXP(-('Sound Power'!$D72*1000+'ModelParams Lw'!H$6)/'ModelParams Lw'!H$7))+'ModelParams Lw'!H$5)*LN('Sound Power'!$B72)-('ModelParams Lw'!H$8+'ModelParams Lw'!H$9*$D72+'ModelParams Lw'!H$10*'Sound Power'!$F72^'ModelParams Lw'!H$14+'ModelParams Lw'!H$11*LN('Sound Power'!M72)+'ModelParams Lw'!H$12*'Sound Power'!$D72*'Sound Power'!$F72+'ModelParams Lw'!H$13*'Sound Power'!$D72*LN('Sound Power'!M72))</f>
        <v>#DIV/0!</v>
      </c>
      <c r="V72" s="26" t="e">
        <f>('ModelParams Lw'!I$4*LN('Sound Power'!N72)/(1+EXP(-('Sound Power'!$D72*1000+'ModelParams Lw'!I$6)/'ModelParams Lw'!I$7))+'ModelParams Lw'!I$5)*LN('Sound Power'!$B72)-('ModelParams Lw'!I$8+'ModelParams Lw'!I$9*$D72+'ModelParams Lw'!I$10*'Sound Power'!$F72^'ModelParams Lw'!I$14+'ModelParams Lw'!I$11*LN('Sound Power'!N72)+'ModelParams Lw'!I$12*'Sound Power'!$D72*'Sound Power'!$F72+'ModelParams Lw'!I$13*'Sound Power'!$D72*LN('Sound Power'!N72))</f>
        <v>#DIV/0!</v>
      </c>
      <c r="W72" s="26" t="e">
        <f>10*LOG10(IF(O72="",0,POWER(10,((O72+'ModelParams Lw'!$O$4)/10))) +IF(P72="",0,POWER(10,((P72+'ModelParams Lw'!$P$4)/10))) +IF(Q72="",0,POWER(10,((Q72+'ModelParams Lw'!$Q$4)/10))) +IF(R72="",0,POWER(10,((R72+'ModelParams Lw'!$R$4)/10))) +IF(S72="",0,POWER(10,((S72+'ModelParams Lw'!$S$4)/10))) +IF(T72="",0,POWER(10,((T72+'ModelParams Lw'!$T$4)/10))) +IF(U72="",0,POWER(10,((U72+'ModelParams Lw'!$U$4)/10)))+IF(V72="",0,POWER(10,((V72+'ModelParams Lw'!$V$4)/10))))</f>
        <v>#DIV/0!</v>
      </c>
      <c r="X72" s="26" t="e">
        <f t="shared" si="27"/>
        <v>#DIV/0!</v>
      </c>
      <c r="Y72" s="26" t="e">
        <f>(O72-'ModelParams Lw'!O$10)/'ModelParams Lw'!O$11</f>
        <v>#DIV/0!</v>
      </c>
      <c r="Z72" s="26" t="e">
        <f>(P72-'ModelParams Lw'!P$10)/'ModelParams Lw'!P$11</f>
        <v>#DIV/0!</v>
      </c>
      <c r="AA72" s="26" t="e">
        <f>(Q72-'ModelParams Lw'!Q$10)/'ModelParams Lw'!Q$11</f>
        <v>#DIV/0!</v>
      </c>
      <c r="AB72" s="26" t="e">
        <f>(R72-'ModelParams Lw'!R$10)/'ModelParams Lw'!R$11</f>
        <v>#DIV/0!</v>
      </c>
      <c r="AC72" s="26" t="e">
        <f>(S72-'ModelParams Lw'!S$10)/'ModelParams Lw'!S$11</f>
        <v>#DIV/0!</v>
      </c>
      <c r="AD72" s="26" t="e">
        <f>(T72-'ModelParams Lw'!T$10)/'ModelParams Lw'!T$11</f>
        <v>#DIV/0!</v>
      </c>
      <c r="AE72" s="26" t="e">
        <f>(U72-'ModelParams Lw'!U$10)/'ModelParams Lw'!U$11</f>
        <v>#DIV/0!</v>
      </c>
      <c r="AF72" s="26" t="e">
        <f>(V72-'ModelParams Lw'!V$10)/'ModelParams Lw'!V$11</f>
        <v>#DIV/0!</v>
      </c>
      <c r="AG72" s="26" t="e">
        <f t="shared" si="28"/>
        <v>#DIV/0!</v>
      </c>
      <c r="AH72" s="26" t="e">
        <f>VLOOKUP(D72*1000,'ModelParams Lw'!$A$38:$D$58,4)</f>
        <v>#N/A</v>
      </c>
      <c r="AI72" s="56" t="e">
        <f>VLOOKUP(D72*1000,'ModelParams Lw'!$A$38:$D$58,2)</f>
        <v>#N/A</v>
      </c>
      <c r="AJ72" s="46" t="e">
        <f t="shared" si="29"/>
        <v>#DIV/0!</v>
      </c>
      <c r="AK72" s="26" t="e">
        <f t="shared" si="30"/>
        <v>#VALUE!</v>
      </c>
      <c r="AL72" s="26" t="e">
        <f>IF($AI72=100,'ModelParams Lw'!R$35*'Sound Power'!$AH72^2+'ModelParams Lw'!R$36*'Sound Power'!$AH72+'ModelParams Lw'!R$37,IF($AI72=150,'ModelParams Lw'!R$38*'Sound Power'!$AH72^2+'ModelParams Lw'!R$39*'Sound Power'!$AH72+'ModelParams Lw'!R$40,'ModelParams Lw'!R$41*'Sound Power'!$AH72^2+'ModelParams Lw'!R$42*'Sound Power'!$AH72+'ModelParams Lw'!R$43))</f>
        <v>#N/A</v>
      </c>
      <c r="AM72" s="26" t="e">
        <f>IF($AI72=100,'ModelParams Lw'!S$35*'Sound Power'!$AH72^2+'ModelParams Lw'!S$36*'Sound Power'!$AH72+'ModelParams Lw'!S$37,IF($AI72=150,'ModelParams Lw'!S$38*'Sound Power'!$AH72^2+'ModelParams Lw'!S$39*'Sound Power'!$AH72+'ModelParams Lw'!S$40,'ModelParams Lw'!S$41*'Sound Power'!$AH72^2+'ModelParams Lw'!S$42*'Sound Power'!$AH72+'ModelParams Lw'!S$43))</f>
        <v>#N/A</v>
      </c>
      <c r="AN72" s="26" t="e">
        <f>IF($AI72=100,'ModelParams Lw'!T$35*'Sound Power'!$AH72^2+'ModelParams Lw'!T$36*'Sound Power'!$AH72+'ModelParams Lw'!T$37,IF($AI72=150,'ModelParams Lw'!T$38*'Sound Power'!$AH72^2+'ModelParams Lw'!T$39*'Sound Power'!$AH72+'ModelParams Lw'!T$40,'ModelParams Lw'!T$41*'Sound Power'!$AH72^2+'ModelParams Lw'!T$42*'Sound Power'!$AH72+'ModelParams Lw'!T$43))</f>
        <v>#N/A</v>
      </c>
      <c r="AO72" s="26" t="e">
        <f>IF($AI72=100,'ModelParams Lw'!U$35*'Sound Power'!$AH72^2+'ModelParams Lw'!U$36*'Sound Power'!$AH72+'ModelParams Lw'!U$37,IF($AI72=150,'ModelParams Lw'!U$38*'Sound Power'!$AH72^2+'ModelParams Lw'!U$39*'Sound Power'!$AH72+'ModelParams Lw'!U$40,'ModelParams Lw'!U$41*'Sound Power'!$AH72^2+'ModelParams Lw'!U$42*'Sound Power'!$AH72+'ModelParams Lw'!U$43))</f>
        <v>#N/A</v>
      </c>
      <c r="AP72" s="26" t="e">
        <f>IF($AI72=100,'ModelParams Lw'!V$35*'Sound Power'!$AH72^2+'ModelParams Lw'!V$36*'Sound Power'!$AH72+'ModelParams Lw'!V$37,IF($AI72=150,'ModelParams Lw'!V$38*'Sound Power'!$AH72^2+'ModelParams Lw'!V$39*'Sound Power'!$AH72+'ModelParams Lw'!V$40,'ModelParams Lw'!V$41*'Sound Power'!$AH72^2+'ModelParams Lw'!V$42*'Sound Power'!$AH72+'ModelParams Lw'!V$43))</f>
        <v>#N/A</v>
      </c>
      <c r="AQ72" s="26" t="e">
        <f>IF($AI72=100,'ModelParams Lw'!W$35*'Sound Power'!$AH72^2+'ModelParams Lw'!W$36*'Sound Power'!$AH72+'ModelParams Lw'!W$37,IF($AI72=150,'ModelParams Lw'!W$38*'Sound Power'!$AH72^2+'ModelParams Lw'!W$39*'Sound Power'!$AH72+'ModelParams Lw'!W$40,'ModelParams Lw'!W$41*'Sound Power'!$AH72^2+'ModelParams Lw'!W$42*'Sound Power'!$AH72+'ModelParams Lw'!W$43))</f>
        <v>#N/A</v>
      </c>
      <c r="AR72" s="26" t="e">
        <f t="shared" si="31"/>
        <v>#VALUE!</v>
      </c>
      <c r="AS72" s="26" t="e">
        <f>IF(26.83*LN($AJ72)-11.791-'ModelParams Lw'!B$35&lt;0,0,26.83*LN($AJ72)-11.791-'ModelParams Lw'!B$35)</f>
        <v>#DIV/0!</v>
      </c>
      <c r="AT72" s="26" t="e">
        <f>IF(26.83*LN($AJ72)-11.791-'ModelParams Lw'!C$35&lt;0,0,26.83*LN($AJ72)-11.791-'ModelParams Lw'!C$35)</f>
        <v>#DIV/0!</v>
      </c>
      <c r="AU72" s="26" t="e">
        <f>IF(26.83*LN($AJ72)-11.791-'ModelParams Lw'!D$35&lt;0,0,26.83*LN($AJ72)-11.791-'ModelParams Lw'!D$35)</f>
        <v>#DIV/0!</v>
      </c>
      <c r="AV72" s="26" t="e">
        <f>IF(26.83*LN($AJ72)-11.791-'ModelParams Lw'!E$35&lt;0,0,26.83*LN($AJ72)-11.791-'ModelParams Lw'!E$35)</f>
        <v>#DIV/0!</v>
      </c>
      <c r="AW72" s="26" t="e">
        <f>IF(26.83*LN($AJ72)-11.791-'ModelParams Lw'!F$35&lt;0,0,26.83*LN($AJ72)-11.791-'ModelParams Lw'!F$35)</f>
        <v>#DIV/0!</v>
      </c>
      <c r="AX72" s="26" t="e">
        <f>IF(26.83*LN($AJ72)-11.791-'ModelParams Lw'!G$35&lt;0,0,26.83*LN($AJ72)-11.791-'ModelParams Lw'!G$35)</f>
        <v>#DIV/0!</v>
      </c>
      <c r="AY72" s="26" t="e">
        <f>IF(26.83*LN($AJ72)-11.791-'ModelParams Lw'!H$35&lt;0,0,26.83*LN($AJ72)-11.791-'ModelParams Lw'!H$35)</f>
        <v>#DIV/0!</v>
      </c>
      <c r="AZ72" s="26" t="e">
        <f>IF(26.83*LN($AJ72)-11.791-'ModelParams Lw'!I$35&lt;0,0,26.83*LN($AJ72)-11.791-'ModelParams Lw'!I$35)</f>
        <v>#DIV/0!</v>
      </c>
      <c r="BA72" s="26" t="e">
        <f t="shared" si="44"/>
        <v>#DIV/0!</v>
      </c>
      <c r="BB72" s="26" t="e">
        <f t="shared" si="45"/>
        <v>#DIV/0!</v>
      </c>
      <c r="BC72" s="26" t="e">
        <f t="shared" si="46"/>
        <v>#DIV/0!</v>
      </c>
      <c r="BD72" s="26" t="e">
        <f t="shared" si="47"/>
        <v>#DIV/0!</v>
      </c>
      <c r="BE72" s="26" t="e">
        <f t="shared" si="48"/>
        <v>#DIV/0!</v>
      </c>
      <c r="BF72" s="26" t="e">
        <f t="shared" si="49"/>
        <v>#DIV/0!</v>
      </c>
      <c r="BG72" s="26" t="e">
        <f t="shared" si="50"/>
        <v>#DIV/0!</v>
      </c>
      <c r="BH72" s="26" t="e">
        <f t="shared" si="51"/>
        <v>#DIV/0!</v>
      </c>
      <c r="BI72" s="26" t="e">
        <f>10*LOG10(IF(BA72="",0,POWER(10,((BA72+'ModelParams Lw'!$O$4)/10))) +IF(BB72="",0,POWER(10,((BB72+'ModelParams Lw'!$P$4)/10))) +IF(BC72="",0,POWER(10,((BC72+'ModelParams Lw'!$Q$4)/10))) +IF(BD72="",0,POWER(10,((BD72+'ModelParams Lw'!$R$4)/10))) +IF(BE72="",0,POWER(10,((BE72+'ModelParams Lw'!$S$4)/10))) +IF(BF72="",0,POWER(10,((BF72+'ModelParams Lw'!$T$4)/10))) +IF(BG72="",0,POWER(10,((BG72+'ModelParams Lw'!$U$4)/10)))+IF(BH72="",0,POWER(10,((BH72+'ModelParams Lw'!$V$4)/10))))</f>
        <v>#DIV/0!</v>
      </c>
      <c r="BJ72" s="26" t="e">
        <f t="shared" si="32"/>
        <v>#DIV/0!</v>
      </c>
      <c r="BK72" s="26" t="e">
        <f>(BA72-'ModelParams Lw'!O$10)/'ModelParams Lw'!O$11</f>
        <v>#DIV/0!</v>
      </c>
      <c r="BL72" s="26" t="e">
        <f>(BB72-'ModelParams Lw'!P$10)/'ModelParams Lw'!P$11</f>
        <v>#DIV/0!</v>
      </c>
      <c r="BM72" s="26" t="e">
        <f>(BC72-'ModelParams Lw'!Q$10)/'ModelParams Lw'!Q$11</f>
        <v>#DIV/0!</v>
      </c>
      <c r="BN72" s="26" t="e">
        <f>(BD72-'ModelParams Lw'!R$10)/'ModelParams Lw'!R$11</f>
        <v>#DIV/0!</v>
      </c>
      <c r="BO72" s="26" t="e">
        <f>(BE72-'ModelParams Lw'!S$10)/'ModelParams Lw'!S$11</f>
        <v>#DIV/0!</v>
      </c>
      <c r="BP72" s="26" t="e">
        <f>(BF72-'ModelParams Lw'!T$10)/'ModelParams Lw'!T$11</f>
        <v>#DIV/0!</v>
      </c>
      <c r="BQ72" s="26" t="e">
        <f>(BG72-'ModelParams Lw'!U$10)/'ModelParams Lw'!U$11</f>
        <v>#DIV/0!</v>
      </c>
      <c r="BR72" s="26" t="e">
        <f>(BH72-'ModelParams Lw'!V$10)/'ModelParams Lw'!V$11</f>
        <v>#DIV/0!</v>
      </c>
      <c r="BS72" s="23" t="e">
        <f>IF(Calcul!$E74="SW",DEGREES(ACOS(1-(1/'ModelParams Lw'!C$25*SQRT(0.5*1.2/'Sound Power'!$C72)*('Sound Power'!$B72/3600)/('Sound Power'!$D72)/('Sound Power'!$F72)))),DEGREES(ACOS(1-(1/'ModelParams Lw'!C$29*SQRT(0.5*1.2/'Sound Power'!$C72)*('Sound Power'!$B72/3600)/('Sound Power'!$D72)/('Sound Power'!$F72)))))</f>
        <v>#DIV/0!</v>
      </c>
      <c r="BT72" s="23" t="e">
        <f>IF(Calcul!$E74="SW",DEGREES(ACOS(1-(1/'ModelParams Lw'!D$25*SQRT(0.5*1.2/'Sound Power'!$C72)*('Sound Power'!$B72/3600)/('Sound Power'!$D72)/('Sound Power'!$F72)))),DEGREES(ACOS(1-(1/'ModelParams Lw'!D$29*SQRT(0.5*1.2/'Sound Power'!$C72)*('Sound Power'!$B72/3600)/('Sound Power'!$D72)/('Sound Power'!$F72)))))</f>
        <v>#DIV/0!</v>
      </c>
      <c r="BU72" s="23" t="e">
        <f>IF(Calcul!$E74="SW",DEGREES(ACOS(1-(1/'ModelParams Lw'!E$25*SQRT(0.5*1.2/'Sound Power'!$C72)*('Sound Power'!$B72/3600)/('Sound Power'!$D72)/('Sound Power'!$F72)))),DEGREES(ACOS(1-(1/'ModelParams Lw'!E$29*SQRT(0.5*1.2/'Sound Power'!$C72)*('Sound Power'!$B72/3600)/('Sound Power'!$D72)/('Sound Power'!$F72)))))</f>
        <v>#DIV/0!</v>
      </c>
      <c r="BV72" s="23" t="e">
        <f>IF(Calcul!$E74="SW",DEGREES(ACOS(1-(1/'ModelParams Lw'!F$25*SQRT(0.5*1.2/'Sound Power'!$C72)*('Sound Power'!$B72/3600)/('Sound Power'!$D72)/('Sound Power'!$F72)))),DEGREES(ACOS(1-(1/'ModelParams Lw'!F$29*SQRT(0.5*1.2/'Sound Power'!$C72)*('Sound Power'!$B72/3600)/('Sound Power'!$D72)/('Sound Power'!$F72)))))</f>
        <v>#DIV/0!</v>
      </c>
      <c r="BW72" s="23" t="e">
        <f>IF(Calcul!$E74="SW",DEGREES(ACOS(1-(1/'ModelParams Lw'!G$25*SQRT(0.5*1.2/'Sound Power'!$C72)*('Sound Power'!$B72/3600)/('Sound Power'!$D72)/('Sound Power'!$F72)))),DEGREES(ACOS(1-(1/'ModelParams Lw'!G$29*SQRT(0.5*1.2/'Sound Power'!$C72)*('Sound Power'!$B72/3600)/('Sound Power'!$D72)/('Sound Power'!$F72)))))</f>
        <v>#DIV/0!</v>
      </c>
      <c r="BX72" s="23" t="e">
        <f>IF(Calcul!$E74="SW",DEGREES(ACOS(1-(1/'ModelParams Lw'!H$25*SQRT(0.5*1.2/'Sound Power'!$C72)*('Sound Power'!$B72/3600)/('Sound Power'!$D72)/('Sound Power'!$F72)))),DEGREES(ACOS(1-(1/'ModelParams Lw'!H$29*SQRT(0.5*1.2/'Sound Power'!$C72)*('Sound Power'!$B72/3600)/('Sound Power'!$D72)/('Sound Power'!$F72)))))</f>
        <v>#DIV/0!</v>
      </c>
      <c r="BY72" s="23" t="e">
        <f>IF(Calcul!$E74="SW",DEGREES(ACOS(1-(1/'ModelParams Lw'!I$25*SQRT(0.5*1.2/'Sound Power'!$C72)*('Sound Power'!$B72/3600)/('Sound Power'!$D72)/('Sound Power'!$F72)))),DEGREES(ACOS(1-(1/'ModelParams Lw'!I$29*SQRT(0.5*1.2/'Sound Power'!$C72)*('Sound Power'!$B72/3600)/('Sound Power'!$D72)/('Sound Power'!$F72)))))</f>
        <v>#DIV/0!</v>
      </c>
      <c r="BZ72" s="23" t="e">
        <f>IF(Calcul!$E74="SW",DEGREES(ACOS(1-(1/'ModelParams Lw'!J$25*SQRT(0.5*1.2/'Sound Power'!$C72)*('Sound Power'!$B72/3600)/('Sound Power'!$D72)/('Sound Power'!$F72)))),DEGREES(ACOS(1-(1/'ModelParams Lw'!J$29*SQRT(0.5*1.2/'Sound Power'!$C72)*('Sound Power'!$B72/3600)/('Sound Power'!$D72)/('Sound Power'!$F72)))))</f>
        <v>#DIV/0!</v>
      </c>
      <c r="CA72" s="26" t="e">
        <f>IF(Calcul!$E74="SW",'ModelParams Lw'!C$22+'ModelParams Lw'!C$23*LOG('Sound Power'!$D72/'Sound Power'!$E72)+'ModelParams Lw'!C$24*LN('Sound Power'!BS72),IF('ModelParams Lw'!C$26+'ModelParams Lw'!C$27*LOG('Sound Power'!$D72/'Sound Power'!$E72)+'ModelParams Lw'!C$28*LN('Sound Power'!BS72)&lt;'ModelParams Lw'!C$22+'ModelParams Lw'!C$23*LOG('Sound Power'!$D72/'Sound Power'!$E72)+'ModelParams Lw'!C$24*LN('Sound Power'!BS72),'ModelParams Lw'!C$22+'ModelParams Lw'!C$23*LOG('Sound Power'!$D72/'Sound Power'!$E72)+'ModelParams Lw'!C$24*LN('Sound Power'!BS72),'ModelParams Lw'!C$26+'ModelParams Lw'!C$27*LOG('Sound Power'!$D72/'Sound Power'!$E72)+'ModelParams Lw'!C$28*LN('Sound Power'!BS72)))</f>
        <v>#DIV/0!</v>
      </c>
      <c r="CB72" s="26" t="e">
        <f>IF(Calcul!$E74="SW",'ModelParams Lw'!D$22+'ModelParams Lw'!D$23*LOG('Sound Power'!$D72/'Sound Power'!$E72)+'ModelParams Lw'!D$24*LN('Sound Power'!BT72),IF('ModelParams Lw'!D$26+'ModelParams Lw'!D$27*LOG('Sound Power'!$D72/'Sound Power'!$E72)+'ModelParams Lw'!D$28*LN('Sound Power'!BT72)&lt;'ModelParams Lw'!D$22+'ModelParams Lw'!D$23*LOG('Sound Power'!$D72/'Sound Power'!$E72)+'ModelParams Lw'!D$24*LN('Sound Power'!BT72),'ModelParams Lw'!D$22+'ModelParams Lw'!D$23*LOG('Sound Power'!$D72/'Sound Power'!$E72)+'ModelParams Lw'!D$24*LN('Sound Power'!BT72),'ModelParams Lw'!D$26+'ModelParams Lw'!D$27*LOG('Sound Power'!$D72/'Sound Power'!$E72)+'ModelParams Lw'!D$28*LN('Sound Power'!BT72)))</f>
        <v>#DIV/0!</v>
      </c>
      <c r="CC72" s="26" t="e">
        <f>IF(Calcul!$E74="SW",'ModelParams Lw'!E$22+'ModelParams Lw'!E$23*LOG('Sound Power'!$D72/'Sound Power'!$E72)+'ModelParams Lw'!E$24*LN('Sound Power'!BU72),IF('ModelParams Lw'!E$26+'ModelParams Lw'!E$27*LOG('Sound Power'!$D72/'Sound Power'!$E72)+'ModelParams Lw'!E$28*LN('Sound Power'!BU72)&lt;'ModelParams Lw'!E$22+'ModelParams Lw'!E$23*LOG('Sound Power'!$D72/'Sound Power'!$E72)+'ModelParams Lw'!E$24*LN('Sound Power'!BU72),'ModelParams Lw'!E$22+'ModelParams Lw'!E$23*LOG('Sound Power'!$D72/'Sound Power'!$E72)+'ModelParams Lw'!E$24*LN('Sound Power'!BU72),'ModelParams Lw'!E$26+'ModelParams Lw'!E$27*LOG('Sound Power'!$D72/'Sound Power'!$E72)+'ModelParams Lw'!E$28*LN('Sound Power'!BU72)))</f>
        <v>#DIV/0!</v>
      </c>
      <c r="CD72" s="26" t="e">
        <f>IF(Calcul!$E74="SW",'ModelParams Lw'!F$22+'ModelParams Lw'!F$23*LOG('Sound Power'!$D72/'Sound Power'!$E72)+'ModelParams Lw'!F$24*LN('Sound Power'!BV72),IF('ModelParams Lw'!F$26+'ModelParams Lw'!F$27*LOG('Sound Power'!$D72/'Sound Power'!$E72)+'ModelParams Lw'!F$28*LN('Sound Power'!BV72)&lt;'ModelParams Lw'!F$22+'ModelParams Lw'!F$23*LOG('Sound Power'!$D72/'Sound Power'!$E72)+'ModelParams Lw'!F$24*LN('Sound Power'!BV72),'ModelParams Lw'!F$22+'ModelParams Lw'!F$23*LOG('Sound Power'!$D72/'Sound Power'!$E72)+'ModelParams Lw'!F$24*LN('Sound Power'!BV72),'ModelParams Lw'!F$26+'ModelParams Lw'!F$27*LOG('Sound Power'!$D72/'Sound Power'!$E72)+'ModelParams Lw'!F$28*LN('Sound Power'!BV72)))</f>
        <v>#DIV/0!</v>
      </c>
      <c r="CE72" s="26" t="e">
        <f>IF(Calcul!$E74="SW",'ModelParams Lw'!G$22+'ModelParams Lw'!G$23*LOG('Sound Power'!$D72/'Sound Power'!$E72)+'ModelParams Lw'!G$24*LN('Sound Power'!BW72),IF('ModelParams Lw'!G$26+'ModelParams Lw'!G$27*LOG('Sound Power'!$D72/'Sound Power'!$E72)+'ModelParams Lw'!G$28*LN('Sound Power'!BW72)&lt;'ModelParams Lw'!G$22+'ModelParams Lw'!G$23*LOG('Sound Power'!$D72/'Sound Power'!$E72)+'ModelParams Lw'!G$24*LN('Sound Power'!BW72),'ModelParams Lw'!G$22+'ModelParams Lw'!G$23*LOG('Sound Power'!$D72/'Sound Power'!$E72)+'ModelParams Lw'!G$24*LN('Sound Power'!BW72),'ModelParams Lw'!G$26+'ModelParams Lw'!G$27*LOG('Sound Power'!$D72/'Sound Power'!$E72)+'ModelParams Lw'!G$28*LN('Sound Power'!BW72)))</f>
        <v>#DIV/0!</v>
      </c>
      <c r="CF72" s="26" t="e">
        <f>IF(Calcul!$E74="SW",'ModelParams Lw'!H$22+'ModelParams Lw'!H$23*LOG('Sound Power'!$D72/'Sound Power'!$E72)+'ModelParams Lw'!H$24*LN('Sound Power'!BX72),IF('ModelParams Lw'!H$26+'ModelParams Lw'!H$27*LOG('Sound Power'!$D72/'Sound Power'!$E72)+'ModelParams Lw'!H$28*LN('Sound Power'!BX72)&lt;'ModelParams Lw'!H$22+'ModelParams Lw'!H$23*LOG('Sound Power'!$D72/'Sound Power'!$E72)+'ModelParams Lw'!H$24*LN('Sound Power'!BX72),'ModelParams Lw'!H$22+'ModelParams Lw'!H$23*LOG('Sound Power'!$D72/'Sound Power'!$E72)+'ModelParams Lw'!H$24*LN('Sound Power'!BX72),'ModelParams Lw'!H$26+'ModelParams Lw'!H$27*LOG('Sound Power'!$D72/'Sound Power'!$E72)+'ModelParams Lw'!H$28*LN('Sound Power'!BX72)))</f>
        <v>#DIV/0!</v>
      </c>
      <c r="CG72" s="26" t="e">
        <f>IF(Calcul!$E74="SW",'ModelParams Lw'!I$22+'ModelParams Lw'!I$23*LOG('Sound Power'!$D72/'Sound Power'!$E72)+'ModelParams Lw'!I$24*LN('Sound Power'!BY72),IF('ModelParams Lw'!I$26+'ModelParams Lw'!I$27*LOG('Sound Power'!$D72/'Sound Power'!$E72)+'ModelParams Lw'!I$28*LN('Sound Power'!BY72)&lt;'ModelParams Lw'!I$22+'ModelParams Lw'!I$23*LOG('Sound Power'!$D72/'Sound Power'!$E72)+'ModelParams Lw'!I$24*LN('Sound Power'!BY72),'ModelParams Lw'!I$22+'ModelParams Lw'!I$23*LOG('Sound Power'!$D72/'Sound Power'!$E72)+'ModelParams Lw'!I$24*LN('Sound Power'!BY72),'ModelParams Lw'!I$26+'ModelParams Lw'!I$27*LOG('Sound Power'!$D72/'Sound Power'!$E72)+'ModelParams Lw'!I$28*LN('Sound Power'!BY72)))</f>
        <v>#DIV/0!</v>
      </c>
      <c r="CH72" s="26" t="e">
        <f>IF(Calcul!$E74="SW",'ModelParams Lw'!J$22+'ModelParams Lw'!J$23*LOG('Sound Power'!$D72/'Sound Power'!$E72)+'ModelParams Lw'!J$24*LN('Sound Power'!BZ72),IF('ModelParams Lw'!J$26+'ModelParams Lw'!J$27*LOG('Sound Power'!$D72/'Sound Power'!$E72)+'ModelParams Lw'!J$28*LN('Sound Power'!BZ72)&lt;'ModelParams Lw'!J$22+'ModelParams Lw'!J$23*LOG('Sound Power'!$D72/'Sound Power'!$E72)+'ModelParams Lw'!J$24*LN('Sound Power'!BZ72),'ModelParams Lw'!J$22+'ModelParams Lw'!J$23*LOG('Sound Power'!$D72/'Sound Power'!$E72)+'ModelParams Lw'!J$24*LN('Sound Power'!BZ72),'ModelParams Lw'!J$26+'ModelParams Lw'!J$27*LOG('Sound Power'!$D72/'Sound Power'!$E72)+'ModelParams Lw'!J$28*LN('Sound Power'!BZ72)))</f>
        <v>#DIV/0!</v>
      </c>
      <c r="CI72" s="26" t="e">
        <f t="shared" si="33"/>
        <v>#DIV/0!</v>
      </c>
      <c r="CJ72" s="26" t="e">
        <f t="shared" si="34"/>
        <v>#DIV/0!</v>
      </c>
      <c r="CK72" s="26" t="e">
        <f t="shared" si="35"/>
        <v>#DIV/0!</v>
      </c>
      <c r="CL72" s="26" t="e">
        <f t="shared" si="36"/>
        <v>#DIV/0!</v>
      </c>
      <c r="CM72" s="26" t="e">
        <f t="shared" si="37"/>
        <v>#DIV/0!</v>
      </c>
      <c r="CN72" s="26" t="e">
        <f t="shared" si="38"/>
        <v>#DIV/0!</v>
      </c>
      <c r="CO72" s="26" t="e">
        <f t="shared" si="39"/>
        <v>#DIV/0!</v>
      </c>
      <c r="CP72" s="26" t="e">
        <f t="shared" si="40"/>
        <v>#DIV/0!</v>
      </c>
      <c r="CQ72" s="26" t="e">
        <f>10*LOG10(IF(CI72="",0,POWER(10,((CI72+'ModelParams Lw'!$O$4)/10))) +IF(CJ72="",0,POWER(10,((CJ72+'ModelParams Lw'!$P$4)/10))) +IF(CK72="",0,POWER(10,((CK72+'ModelParams Lw'!$Q$4)/10))) +IF(CL72="",0,POWER(10,((CL72+'ModelParams Lw'!$R$4)/10))) +IF(CM72="",0,POWER(10,((CM72+'ModelParams Lw'!$S$4)/10))) +IF(CN72="",0,POWER(10,((CN72+'ModelParams Lw'!$T$4)/10))) +IF(CO72="",0,POWER(10,((CO72+'ModelParams Lw'!$U$4)/10)))+IF(CP72="",0,POWER(10,((CP72+'ModelParams Lw'!$V$4)/10))))</f>
        <v>#DIV/0!</v>
      </c>
      <c r="CR72" s="26" t="e">
        <f t="shared" si="41"/>
        <v>#DIV/0!</v>
      </c>
      <c r="CS72" s="26" t="e">
        <f>(CI72-'ModelParams Lw'!$O$10)/'ModelParams Lw'!$O$11</f>
        <v>#DIV/0!</v>
      </c>
      <c r="CT72" s="26" t="e">
        <f>(CJ72-'ModelParams Lw'!$P$10)/'ModelParams Lw'!$P$11</f>
        <v>#DIV/0!</v>
      </c>
      <c r="CU72" s="26" t="e">
        <f>(CK72-'ModelParams Lw'!$Q$10)/'ModelParams Lw'!$Q$11</f>
        <v>#DIV/0!</v>
      </c>
      <c r="CV72" s="26" t="e">
        <f>(CL72-'ModelParams Lw'!$R$10)/'ModelParams Lw'!$R$11</f>
        <v>#DIV/0!</v>
      </c>
      <c r="CW72" s="26" t="e">
        <f>(CM72-'ModelParams Lw'!$S$10)/'ModelParams Lw'!$S$11</f>
        <v>#DIV/0!</v>
      </c>
      <c r="CX72" s="26" t="e">
        <f>(CN72-'ModelParams Lw'!$T$10)/'ModelParams Lw'!$T$11</f>
        <v>#DIV/0!</v>
      </c>
      <c r="CY72" s="26" t="e">
        <f>(CO72-'ModelParams Lw'!$U$10)/'ModelParams Lw'!$U$11</f>
        <v>#DIV/0!</v>
      </c>
      <c r="CZ72" s="26" t="e">
        <f>(CP72-'ModelParams Lw'!$V$10)/'ModelParams Lw'!$V$11</f>
        <v>#DIV/0!</v>
      </c>
    </row>
    <row r="73" spans="1:104" x14ac:dyDescent="0.2">
      <c r="A73" s="13">
        <f>Calcul!A75</f>
        <v>0</v>
      </c>
      <c r="B73" s="13">
        <f t="shared" si="42"/>
        <v>0</v>
      </c>
      <c r="C73" s="13">
        <f>Calcul!B75</f>
        <v>0</v>
      </c>
      <c r="D73" s="13">
        <f>Calcul!C75/1000</f>
        <v>0</v>
      </c>
      <c r="E73" s="13">
        <f>Calcul!D75/1000</f>
        <v>0</v>
      </c>
      <c r="F73" s="13">
        <f t="shared" si="43"/>
        <v>0</v>
      </c>
      <c r="G73" s="23" t="e">
        <f>DEGREES(ACOS(1-(1/'ModelParams Lw'!B$15*SQRT(0.5*1.2/'Sound Power'!$C73)*('Sound Power'!$B73/3600)/('Sound Power'!$D73)/('Sound Power'!$F73))))</f>
        <v>#DIV/0!</v>
      </c>
      <c r="H73" s="23" t="e">
        <f>DEGREES(ACOS(1-(1/'ModelParams Lw'!C$15*SQRT(0.5*1.2/'Sound Power'!$C73)*('Sound Power'!$B73/3600)/('Sound Power'!$D73)/('Sound Power'!$F73))))</f>
        <v>#DIV/0!</v>
      </c>
      <c r="I73" s="23" t="e">
        <f>DEGREES(ACOS(1-(1/'ModelParams Lw'!D$15*SQRT(0.5*1.2/'Sound Power'!$C73)*('Sound Power'!$B73/3600)/('Sound Power'!$D73)/('Sound Power'!$F73))))</f>
        <v>#DIV/0!</v>
      </c>
      <c r="J73" s="23" t="e">
        <f>DEGREES(ACOS(1-(1/'ModelParams Lw'!E$15*SQRT(0.5*1.2/'Sound Power'!$C73)*('Sound Power'!$B73/3600)/('Sound Power'!$D73)/('Sound Power'!$F73))))</f>
        <v>#DIV/0!</v>
      </c>
      <c r="K73" s="23" t="e">
        <f>DEGREES(ACOS(1-(1/'ModelParams Lw'!F$15*SQRT(0.5*1.2/'Sound Power'!$C73)*('Sound Power'!$B73/3600)/('Sound Power'!$D73)/('Sound Power'!$F73))))</f>
        <v>#DIV/0!</v>
      </c>
      <c r="L73" s="23" t="e">
        <f>DEGREES(ACOS(1-(1/'ModelParams Lw'!G$15*SQRT(0.5*1.2/'Sound Power'!$C73)*('Sound Power'!$B73/3600)/('Sound Power'!$D73)/('Sound Power'!$F73))))</f>
        <v>#DIV/0!</v>
      </c>
      <c r="M73" s="23" t="e">
        <f>DEGREES(ACOS(1-(1/'ModelParams Lw'!H$15*SQRT(0.5*1.2/'Sound Power'!$C73)*('Sound Power'!$B73/3600)/('Sound Power'!$D73)/('Sound Power'!$F73))))</f>
        <v>#DIV/0!</v>
      </c>
      <c r="N73" s="23" t="e">
        <f>DEGREES(ACOS(1-(1/'ModelParams Lw'!I$15*SQRT(0.5*1.2/'Sound Power'!$C73)*('Sound Power'!$B73/3600)/('Sound Power'!$D73)/('Sound Power'!$F73))))</f>
        <v>#DIV/0!</v>
      </c>
      <c r="O73" s="26" t="e">
        <f>('ModelParams Lw'!B$4*LN('Sound Power'!G73)/(1+EXP(-('Sound Power'!$D73*1000+'ModelParams Lw'!B$6)/'ModelParams Lw'!B$7))+'ModelParams Lw'!B$5)*LN('Sound Power'!$B73)-('ModelParams Lw'!B$8+'ModelParams Lw'!B$9*$D73+'ModelParams Lw'!B$10*'Sound Power'!$F73^'ModelParams Lw'!B$14+'ModelParams Lw'!B$11*LN('Sound Power'!G73)+'ModelParams Lw'!B$12*'Sound Power'!$D73*'Sound Power'!$F73+'ModelParams Lw'!B$13*'Sound Power'!$D73*LN('Sound Power'!G73))</f>
        <v>#DIV/0!</v>
      </c>
      <c r="P73" s="26" t="e">
        <f>('ModelParams Lw'!C$4*LN('Sound Power'!H73)/(1+EXP(-('Sound Power'!$D73*1000+'ModelParams Lw'!C$6)/'ModelParams Lw'!C$7))+'ModelParams Lw'!C$5)*LN('Sound Power'!$B73)-('ModelParams Lw'!C$8+'ModelParams Lw'!C$9*$D73+'ModelParams Lw'!C$10*'Sound Power'!$F73^'ModelParams Lw'!C$14+'ModelParams Lw'!C$11*LN('Sound Power'!H73)+'ModelParams Lw'!C$12*'Sound Power'!$D73*'Sound Power'!$F73+'ModelParams Lw'!C$13*'Sound Power'!$D73*LN('Sound Power'!H73))</f>
        <v>#DIV/0!</v>
      </c>
      <c r="Q73" s="26" t="e">
        <f>('ModelParams Lw'!D$4*LN('Sound Power'!I73)/(1+EXP(-('Sound Power'!$D73*1000+'ModelParams Lw'!D$6)/'ModelParams Lw'!D$7))+'ModelParams Lw'!D$5)*LN('Sound Power'!$B73)-('ModelParams Lw'!D$8+'ModelParams Lw'!D$9*$D73+'ModelParams Lw'!D$10*'Sound Power'!$F73^'ModelParams Lw'!D$14+'ModelParams Lw'!D$11*LN('Sound Power'!I73)+'ModelParams Lw'!D$12*'Sound Power'!$D73*'Sound Power'!$F73+'ModelParams Lw'!D$13*'Sound Power'!$D73*LN('Sound Power'!I73))</f>
        <v>#DIV/0!</v>
      </c>
      <c r="R73" s="26" t="e">
        <f>('ModelParams Lw'!E$4*LN('Sound Power'!J73)/(1+EXP(-('Sound Power'!$D73*1000+'ModelParams Lw'!E$6)/'ModelParams Lw'!E$7))+'ModelParams Lw'!E$5)*LN('Sound Power'!$B73)-('ModelParams Lw'!E$8+'ModelParams Lw'!E$9*$D73+'ModelParams Lw'!E$10*'Sound Power'!$F73^'ModelParams Lw'!E$14+'ModelParams Lw'!E$11*LN('Sound Power'!J73)+'ModelParams Lw'!E$12*'Sound Power'!$D73*'Sound Power'!$F73+'ModelParams Lw'!E$13*'Sound Power'!$D73*LN('Sound Power'!J73))</f>
        <v>#DIV/0!</v>
      </c>
      <c r="S73" s="26" t="e">
        <f>('ModelParams Lw'!F$4*LN('Sound Power'!K73)/(1+EXP(-('Sound Power'!$D73*1000+'ModelParams Lw'!F$6)/'ModelParams Lw'!F$7))+'ModelParams Lw'!F$5)*LN('Sound Power'!$B73)-('ModelParams Lw'!F$8+'ModelParams Lw'!F$9*$D73+'ModelParams Lw'!F$10*'Sound Power'!$F73^'ModelParams Lw'!F$14+'ModelParams Lw'!F$11*LN('Sound Power'!K73)+'ModelParams Lw'!F$12*'Sound Power'!$D73*'Sound Power'!$F73+'ModelParams Lw'!F$13*'Sound Power'!$D73*LN('Sound Power'!K73))</f>
        <v>#DIV/0!</v>
      </c>
      <c r="T73" s="26" t="e">
        <f>('ModelParams Lw'!G$4*LN('Sound Power'!L73)/(1+EXP(-('Sound Power'!$D73*1000+'ModelParams Lw'!G$6)/'ModelParams Lw'!G$7))+'ModelParams Lw'!G$5)*LN('Sound Power'!$B73)-('ModelParams Lw'!G$8+'ModelParams Lw'!G$9*$D73+'ModelParams Lw'!G$10*'Sound Power'!$F73^'ModelParams Lw'!G$14+'ModelParams Lw'!G$11*LN('Sound Power'!L73)+'ModelParams Lw'!G$12*'Sound Power'!$D73*'Sound Power'!$F73+'ModelParams Lw'!G$13*'Sound Power'!$D73*LN('Sound Power'!L73))</f>
        <v>#DIV/0!</v>
      </c>
      <c r="U73" s="26" t="e">
        <f>('ModelParams Lw'!H$4*LN('Sound Power'!M73)/(1+EXP(-('Sound Power'!$D73*1000+'ModelParams Lw'!H$6)/'ModelParams Lw'!H$7))+'ModelParams Lw'!H$5)*LN('Sound Power'!$B73)-('ModelParams Lw'!H$8+'ModelParams Lw'!H$9*$D73+'ModelParams Lw'!H$10*'Sound Power'!$F73^'ModelParams Lw'!H$14+'ModelParams Lw'!H$11*LN('Sound Power'!M73)+'ModelParams Lw'!H$12*'Sound Power'!$D73*'Sound Power'!$F73+'ModelParams Lw'!H$13*'Sound Power'!$D73*LN('Sound Power'!M73))</f>
        <v>#DIV/0!</v>
      </c>
      <c r="V73" s="26" t="e">
        <f>('ModelParams Lw'!I$4*LN('Sound Power'!N73)/(1+EXP(-('Sound Power'!$D73*1000+'ModelParams Lw'!I$6)/'ModelParams Lw'!I$7))+'ModelParams Lw'!I$5)*LN('Sound Power'!$B73)-('ModelParams Lw'!I$8+'ModelParams Lw'!I$9*$D73+'ModelParams Lw'!I$10*'Sound Power'!$F73^'ModelParams Lw'!I$14+'ModelParams Lw'!I$11*LN('Sound Power'!N73)+'ModelParams Lw'!I$12*'Sound Power'!$D73*'Sound Power'!$F73+'ModelParams Lw'!I$13*'Sound Power'!$D73*LN('Sound Power'!N73))</f>
        <v>#DIV/0!</v>
      </c>
      <c r="W73" s="26" t="e">
        <f>10*LOG10(IF(O73="",0,POWER(10,((O73+'ModelParams Lw'!$O$4)/10))) +IF(P73="",0,POWER(10,((P73+'ModelParams Lw'!$P$4)/10))) +IF(Q73="",0,POWER(10,((Q73+'ModelParams Lw'!$Q$4)/10))) +IF(R73="",0,POWER(10,((R73+'ModelParams Lw'!$R$4)/10))) +IF(S73="",0,POWER(10,((S73+'ModelParams Lw'!$S$4)/10))) +IF(T73="",0,POWER(10,((T73+'ModelParams Lw'!$T$4)/10))) +IF(U73="",0,POWER(10,((U73+'ModelParams Lw'!$U$4)/10)))+IF(V73="",0,POWER(10,((V73+'ModelParams Lw'!$V$4)/10))))</f>
        <v>#DIV/0!</v>
      </c>
      <c r="X73" s="26" t="e">
        <f t="shared" si="27"/>
        <v>#DIV/0!</v>
      </c>
      <c r="Y73" s="26" t="e">
        <f>(O73-'ModelParams Lw'!O$10)/'ModelParams Lw'!O$11</f>
        <v>#DIV/0!</v>
      </c>
      <c r="Z73" s="26" t="e">
        <f>(P73-'ModelParams Lw'!P$10)/'ModelParams Lw'!P$11</f>
        <v>#DIV/0!</v>
      </c>
      <c r="AA73" s="26" t="e">
        <f>(Q73-'ModelParams Lw'!Q$10)/'ModelParams Lw'!Q$11</f>
        <v>#DIV/0!</v>
      </c>
      <c r="AB73" s="26" t="e">
        <f>(R73-'ModelParams Lw'!R$10)/'ModelParams Lw'!R$11</f>
        <v>#DIV/0!</v>
      </c>
      <c r="AC73" s="26" t="e">
        <f>(S73-'ModelParams Lw'!S$10)/'ModelParams Lw'!S$11</f>
        <v>#DIV/0!</v>
      </c>
      <c r="AD73" s="26" t="e">
        <f>(T73-'ModelParams Lw'!T$10)/'ModelParams Lw'!T$11</f>
        <v>#DIV/0!</v>
      </c>
      <c r="AE73" s="26" t="e">
        <f>(U73-'ModelParams Lw'!U$10)/'ModelParams Lw'!U$11</f>
        <v>#DIV/0!</v>
      </c>
      <c r="AF73" s="26" t="e">
        <f>(V73-'ModelParams Lw'!V$10)/'ModelParams Lw'!V$11</f>
        <v>#DIV/0!</v>
      </c>
      <c r="AG73" s="26" t="e">
        <f t="shared" si="28"/>
        <v>#DIV/0!</v>
      </c>
      <c r="AH73" s="26" t="e">
        <f>VLOOKUP(D73*1000,'ModelParams Lw'!$A$38:$D$58,4)</f>
        <v>#N/A</v>
      </c>
      <c r="AI73" s="56" t="e">
        <f>VLOOKUP(D73*1000,'ModelParams Lw'!$A$38:$D$58,2)</f>
        <v>#N/A</v>
      </c>
      <c r="AJ73" s="46" t="e">
        <f t="shared" si="29"/>
        <v>#DIV/0!</v>
      </c>
      <c r="AK73" s="26" t="e">
        <f t="shared" si="30"/>
        <v>#VALUE!</v>
      </c>
      <c r="AL73" s="26" t="e">
        <f>IF($AI73=100,'ModelParams Lw'!R$35*'Sound Power'!$AH73^2+'ModelParams Lw'!R$36*'Sound Power'!$AH73+'ModelParams Lw'!R$37,IF($AI73=150,'ModelParams Lw'!R$38*'Sound Power'!$AH73^2+'ModelParams Lw'!R$39*'Sound Power'!$AH73+'ModelParams Lw'!R$40,'ModelParams Lw'!R$41*'Sound Power'!$AH73^2+'ModelParams Lw'!R$42*'Sound Power'!$AH73+'ModelParams Lw'!R$43))</f>
        <v>#N/A</v>
      </c>
      <c r="AM73" s="26" t="e">
        <f>IF($AI73=100,'ModelParams Lw'!S$35*'Sound Power'!$AH73^2+'ModelParams Lw'!S$36*'Sound Power'!$AH73+'ModelParams Lw'!S$37,IF($AI73=150,'ModelParams Lw'!S$38*'Sound Power'!$AH73^2+'ModelParams Lw'!S$39*'Sound Power'!$AH73+'ModelParams Lw'!S$40,'ModelParams Lw'!S$41*'Sound Power'!$AH73^2+'ModelParams Lw'!S$42*'Sound Power'!$AH73+'ModelParams Lw'!S$43))</f>
        <v>#N/A</v>
      </c>
      <c r="AN73" s="26" t="e">
        <f>IF($AI73=100,'ModelParams Lw'!T$35*'Sound Power'!$AH73^2+'ModelParams Lw'!T$36*'Sound Power'!$AH73+'ModelParams Lw'!T$37,IF($AI73=150,'ModelParams Lw'!T$38*'Sound Power'!$AH73^2+'ModelParams Lw'!T$39*'Sound Power'!$AH73+'ModelParams Lw'!T$40,'ModelParams Lw'!T$41*'Sound Power'!$AH73^2+'ModelParams Lw'!T$42*'Sound Power'!$AH73+'ModelParams Lw'!T$43))</f>
        <v>#N/A</v>
      </c>
      <c r="AO73" s="26" t="e">
        <f>IF($AI73=100,'ModelParams Lw'!U$35*'Sound Power'!$AH73^2+'ModelParams Lw'!U$36*'Sound Power'!$AH73+'ModelParams Lw'!U$37,IF($AI73=150,'ModelParams Lw'!U$38*'Sound Power'!$AH73^2+'ModelParams Lw'!U$39*'Sound Power'!$AH73+'ModelParams Lw'!U$40,'ModelParams Lw'!U$41*'Sound Power'!$AH73^2+'ModelParams Lw'!U$42*'Sound Power'!$AH73+'ModelParams Lw'!U$43))</f>
        <v>#N/A</v>
      </c>
      <c r="AP73" s="26" t="e">
        <f>IF($AI73=100,'ModelParams Lw'!V$35*'Sound Power'!$AH73^2+'ModelParams Lw'!V$36*'Sound Power'!$AH73+'ModelParams Lw'!V$37,IF($AI73=150,'ModelParams Lw'!V$38*'Sound Power'!$AH73^2+'ModelParams Lw'!V$39*'Sound Power'!$AH73+'ModelParams Lw'!V$40,'ModelParams Lw'!V$41*'Sound Power'!$AH73^2+'ModelParams Lw'!V$42*'Sound Power'!$AH73+'ModelParams Lw'!V$43))</f>
        <v>#N/A</v>
      </c>
      <c r="AQ73" s="26" t="e">
        <f>IF($AI73=100,'ModelParams Lw'!W$35*'Sound Power'!$AH73^2+'ModelParams Lw'!W$36*'Sound Power'!$AH73+'ModelParams Lw'!W$37,IF($AI73=150,'ModelParams Lw'!W$38*'Sound Power'!$AH73^2+'ModelParams Lw'!W$39*'Sound Power'!$AH73+'ModelParams Lw'!W$40,'ModelParams Lw'!W$41*'Sound Power'!$AH73^2+'ModelParams Lw'!W$42*'Sound Power'!$AH73+'ModelParams Lw'!W$43))</f>
        <v>#N/A</v>
      </c>
      <c r="AR73" s="26" t="e">
        <f t="shared" si="31"/>
        <v>#VALUE!</v>
      </c>
      <c r="AS73" s="26" t="e">
        <f>IF(26.83*LN($AJ73)-11.791-'ModelParams Lw'!B$35&lt;0,0,26.83*LN($AJ73)-11.791-'ModelParams Lw'!B$35)</f>
        <v>#DIV/0!</v>
      </c>
      <c r="AT73" s="26" t="e">
        <f>IF(26.83*LN($AJ73)-11.791-'ModelParams Lw'!C$35&lt;0,0,26.83*LN($AJ73)-11.791-'ModelParams Lw'!C$35)</f>
        <v>#DIV/0!</v>
      </c>
      <c r="AU73" s="26" t="e">
        <f>IF(26.83*LN($AJ73)-11.791-'ModelParams Lw'!D$35&lt;0,0,26.83*LN($AJ73)-11.791-'ModelParams Lw'!D$35)</f>
        <v>#DIV/0!</v>
      </c>
      <c r="AV73" s="26" t="e">
        <f>IF(26.83*LN($AJ73)-11.791-'ModelParams Lw'!E$35&lt;0,0,26.83*LN($AJ73)-11.791-'ModelParams Lw'!E$35)</f>
        <v>#DIV/0!</v>
      </c>
      <c r="AW73" s="26" t="e">
        <f>IF(26.83*LN($AJ73)-11.791-'ModelParams Lw'!F$35&lt;0,0,26.83*LN($AJ73)-11.791-'ModelParams Lw'!F$35)</f>
        <v>#DIV/0!</v>
      </c>
      <c r="AX73" s="26" t="e">
        <f>IF(26.83*LN($AJ73)-11.791-'ModelParams Lw'!G$35&lt;0,0,26.83*LN($AJ73)-11.791-'ModelParams Lw'!G$35)</f>
        <v>#DIV/0!</v>
      </c>
      <c r="AY73" s="26" t="e">
        <f>IF(26.83*LN($AJ73)-11.791-'ModelParams Lw'!H$35&lt;0,0,26.83*LN($AJ73)-11.791-'ModelParams Lw'!H$35)</f>
        <v>#DIV/0!</v>
      </c>
      <c r="AZ73" s="26" t="e">
        <f>IF(26.83*LN($AJ73)-11.791-'ModelParams Lw'!I$35&lt;0,0,26.83*LN($AJ73)-11.791-'ModelParams Lw'!I$35)</f>
        <v>#DIV/0!</v>
      </c>
      <c r="BA73" s="26" t="e">
        <f t="shared" si="44"/>
        <v>#DIV/0!</v>
      </c>
      <c r="BB73" s="26" t="e">
        <f t="shared" si="45"/>
        <v>#DIV/0!</v>
      </c>
      <c r="BC73" s="26" t="e">
        <f t="shared" si="46"/>
        <v>#DIV/0!</v>
      </c>
      <c r="BD73" s="26" t="e">
        <f t="shared" si="47"/>
        <v>#DIV/0!</v>
      </c>
      <c r="BE73" s="26" t="e">
        <f t="shared" si="48"/>
        <v>#DIV/0!</v>
      </c>
      <c r="BF73" s="26" t="e">
        <f t="shared" si="49"/>
        <v>#DIV/0!</v>
      </c>
      <c r="BG73" s="26" t="e">
        <f t="shared" si="50"/>
        <v>#DIV/0!</v>
      </c>
      <c r="BH73" s="26" t="e">
        <f t="shared" si="51"/>
        <v>#DIV/0!</v>
      </c>
      <c r="BI73" s="26" t="e">
        <f>10*LOG10(IF(BA73="",0,POWER(10,((BA73+'ModelParams Lw'!$O$4)/10))) +IF(BB73="",0,POWER(10,((BB73+'ModelParams Lw'!$P$4)/10))) +IF(BC73="",0,POWER(10,((BC73+'ModelParams Lw'!$Q$4)/10))) +IF(BD73="",0,POWER(10,((BD73+'ModelParams Lw'!$R$4)/10))) +IF(BE73="",0,POWER(10,((BE73+'ModelParams Lw'!$S$4)/10))) +IF(BF73="",0,POWER(10,((BF73+'ModelParams Lw'!$T$4)/10))) +IF(BG73="",0,POWER(10,((BG73+'ModelParams Lw'!$U$4)/10)))+IF(BH73="",0,POWER(10,((BH73+'ModelParams Lw'!$V$4)/10))))</f>
        <v>#DIV/0!</v>
      </c>
      <c r="BJ73" s="26" t="e">
        <f t="shared" si="32"/>
        <v>#DIV/0!</v>
      </c>
      <c r="BK73" s="26" t="e">
        <f>(BA73-'ModelParams Lw'!O$10)/'ModelParams Lw'!O$11</f>
        <v>#DIV/0!</v>
      </c>
      <c r="BL73" s="26" t="e">
        <f>(BB73-'ModelParams Lw'!P$10)/'ModelParams Lw'!P$11</f>
        <v>#DIV/0!</v>
      </c>
      <c r="BM73" s="26" t="e">
        <f>(BC73-'ModelParams Lw'!Q$10)/'ModelParams Lw'!Q$11</f>
        <v>#DIV/0!</v>
      </c>
      <c r="BN73" s="26" t="e">
        <f>(BD73-'ModelParams Lw'!R$10)/'ModelParams Lw'!R$11</f>
        <v>#DIV/0!</v>
      </c>
      <c r="BO73" s="26" t="e">
        <f>(BE73-'ModelParams Lw'!S$10)/'ModelParams Lw'!S$11</f>
        <v>#DIV/0!</v>
      </c>
      <c r="BP73" s="26" t="e">
        <f>(BF73-'ModelParams Lw'!T$10)/'ModelParams Lw'!T$11</f>
        <v>#DIV/0!</v>
      </c>
      <c r="BQ73" s="26" t="e">
        <f>(BG73-'ModelParams Lw'!U$10)/'ModelParams Lw'!U$11</f>
        <v>#DIV/0!</v>
      </c>
      <c r="BR73" s="26" t="e">
        <f>(BH73-'ModelParams Lw'!V$10)/'ModelParams Lw'!V$11</f>
        <v>#DIV/0!</v>
      </c>
      <c r="BS73" s="23" t="e">
        <f>IF(Calcul!$E75="SW",DEGREES(ACOS(1-(1/'ModelParams Lw'!C$25*SQRT(0.5*1.2/'Sound Power'!$C73)*('Sound Power'!$B73/3600)/('Sound Power'!$D73)/('Sound Power'!$F73)))),DEGREES(ACOS(1-(1/'ModelParams Lw'!C$29*SQRT(0.5*1.2/'Sound Power'!$C73)*('Sound Power'!$B73/3600)/('Sound Power'!$D73)/('Sound Power'!$F73)))))</f>
        <v>#DIV/0!</v>
      </c>
      <c r="BT73" s="23" t="e">
        <f>IF(Calcul!$E75="SW",DEGREES(ACOS(1-(1/'ModelParams Lw'!D$25*SQRT(0.5*1.2/'Sound Power'!$C73)*('Sound Power'!$B73/3600)/('Sound Power'!$D73)/('Sound Power'!$F73)))),DEGREES(ACOS(1-(1/'ModelParams Lw'!D$29*SQRT(0.5*1.2/'Sound Power'!$C73)*('Sound Power'!$B73/3600)/('Sound Power'!$D73)/('Sound Power'!$F73)))))</f>
        <v>#DIV/0!</v>
      </c>
      <c r="BU73" s="23" t="e">
        <f>IF(Calcul!$E75="SW",DEGREES(ACOS(1-(1/'ModelParams Lw'!E$25*SQRT(0.5*1.2/'Sound Power'!$C73)*('Sound Power'!$B73/3600)/('Sound Power'!$D73)/('Sound Power'!$F73)))),DEGREES(ACOS(1-(1/'ModelParams Lw'!E$29*SQRT(0.5*1.2/'Sound Power'!$C73)*('Sound Power'!$B73/3600)/('Sound Power'!$D73)/('Sound Power'!$F73)))))</f>
        <v>#DIV/0!</v>
      </c>
      <c r="BV73" s="23" t="e">
        <f>IF(Calcul!$E75="SW",DEGREES(ACOS(1-(1/'ModelParams Lw'!F$25*SQRT(0.5*1.2/'Sound Power'!$C73)*('Sound Power'!$B73/3600)/('Sound Power'!$D73)/('Sound Power'!$F73)))),DEGREES(ACOS(1-(1/'ModelParams Lw'!F$29*SQRT(0.5*1.2/'Sound Power'!$C73)*('Sound Power'!$B73/3600)/('Sound Power'!$D73)/('Sound Power'!$F73)))))</f>
        <v>#DIV/0!</v>
      </c>
      <c r="BW73" s="23" t="e">
        <f>IF(Calcul!$E75="SW",DEGREES(ACOS(1-(1/'ModelParams Lw'!G$25*SQRT(0.5*1.2/'Sound Power'!$C73)*('Sound Power'!$B73/3600)/('Sound Power'!$D73)/('Sound Power'!$F73)))),DEGREES(ACOS(1-(1/'ModelParams Lw'!G$29*SQRT(0.5*1.2/'Sound Power'!$C73)*('Sound Power'!$B73/3600)/('Sound Power'!$D73)/('Sound Power'!$F73)))))</f>
        <v>#DIV/0!</v>
      </c>
      <c r="BX73" s="23" t="e">
        <f>IF(Calcul!$E75="SW",DEGREES(ACOS(1-(1/'ModelParams Lw'!H$25*SQRT(0.5*1.2/'Sound Power'!$C73)*('Sound Power'!$B73/3600)/('Sound Power'!$D73)/('Sound Power'!$F73)))),DEGREES(ACOS(1-(1/'ModelParams Lw'!H$29*SQRT(0.5*1.2/'Sound Power'!$C73)*('Sound Power'!$B73/3600)/('Sound Power'!$D73)/('Sound Power'!$F73)))))</f>
        <v>#DIV/0!</v>
      </c>
      <c r="BY73" s="23" t="e">
        <f>IF(Calcul!$E75="SW",DEGREES(ACOS(1-(1/'ModelParams Lw'!I$25*SQRT(0.5*1.2/'Sound Power'!$C73)*('Sound Power'!$B73/3600)/('Sound Power'!$D73)/('Sound Power'!$F73)))),DEGREES(ACOS(1-(1/'ModelParams Lw'!I$29*SQRT(0.5*1.2/'Sound Power'!$C73)*('Sound Power'!$B73/3600)/('Sound Power'!$D73)/('Sound Power'!$F73)))))</f>
        <v>#DIV/0!</v>
      </c>
      <c r="BZ73" s="23" t="e">
        <f>IF(Calcul!$E75="SW",DEGREES(ACOS(1-(1/'ModelParams Lw'!J$25*SQRT(0.5*1.2/'Sound Power'!$C73)*('Sound Power'!$B73/3600)/('Sound Power'!$D73)/('Sound Power'!$F73)))),DEGREES(ACOS(1-(1/'ModelParams Lw'!J$29*SQRT(0.5*1.2/'Sound Power'!$C73)*('Sound Power'!$B73/3600)/('Sound Power'!$D73)/('Sound Power'!$F73)))))</f>
        <v>#DIV/0!</v>
      </c>
      <c r="CA73" s="26" t="e">
        <f>IF(Calcul!$E75="SW",'ModelParams Lw'!C$22+'ModelParams Lw'!C$23*LOG('Sound Power'!$D73/'Sound Power'!$E73)+'ModelParams Lw'!C$24*LN('Sound Power'!BS73),IF('ModelParams Lw'!C$26+'ModelParams Lw'!C$27*LOG('Sound Power'!$D73/'Sound Power'!$E73)+'ModelParams Lw'!C$28*LN('Sound Power'!BS73)&lt;'ModelParams Lw'!C$22+'ModelParams Lw'!C$23*LOG('Sound Power'!$D73/'Sound Power'!$E73)+'ModelParams Lw'!C$24*LN('Sound Power'!BS73),'ModelParams Lw'!C$22+'ModelParams Lw'!C$23*LOG('Sound Power'!$D73/'Sound Power'!$E73)+'ModelParams Lw'!C$24*LN('Sound Power'!BS73),'ModelParams Lw'!C$26+'ModelParams Lw'!C$27*LOG('Sound Power'!$D73/'Sound Power'!$E73)+'ModelParams Lw'!C$28*LN('Sound Power'!BS73)))</f>
        <v>#DIV/0!</v>
      </c>
      <c r="CB73" s="26" t="e">
        <f>IF(Calcul!$E75="SW",'ModelParams Lw'!D$22+'ModelParams Lw'!D$23*LOG('Sound Power'!$D73/'Sound Power'!$E73)+'ModelParams Lw'!D$24*LN('Sound Power'!BT73),IF('ModelParams Lw'!D$26+'ModelParams Lw'!D$27*LOG('Sound Power'!$D73/'Sound Power'!$E73)+'ModelParams Lw'!D$28*LN('Sound Power'!BT73)&lt;'ModelParams Lw'!D$22+'ModelParams Lw'!D$23*LOG('Sound Power'!$D73/'Sound Power'!$E73)+'ModelParams Lw'!D$24*LN('Sound Power'!BT73),'ModelParams Lw'!D$22+'ModelParams Lw'!D$23*LOG('Sound Power'!$D73/'Sound Power'!$E73)+'ModelParams Lw'!D$24*LN('Sound Power'!BT73),'ModelParams Lw'!D$26+'ModelParams Lw'!D$27*LOG('Sound Power'!$D73/'Sound Power'!$E73)+'ModelParams Lw'!D$28*LN('Sound Power'!BT73)))</f>
        <v>#DIV/0!</v>
      </c>
      <c r="CC73" s="26" t="e">
        <f>IF(Calcul!$E75="SW",'ModelParams Lw'!E$22+'ModelParams Lw'!E$23*LOG('Sound Power'!$D73/'Sound Power'!$E73)+'ModelParams Lw'!E$24*LN('Sound Power'!BU73),IF('ModelParams Lw'!E$26+'ModelParams Lw'!E$27*LOG('Sound Power'!$D73/'Sound Power'!$E73)+'ModelParams Lw'!E$28*LN('Sound Power'!BU73)&lt;'ModelParams Lw'!E$22+'ModelParams Lw'!E$23*LOG('Sound Power'!$D73/'Sound Power'!$E73)+'ModelParams Lw'!E$24*LN('Sound Power'!BU73),'ModelParams Lw'!E$22+'ModelParams Lw'!E$23*LOG('Sound Power'!$D73/'Sound Power'!$E73)+'ModelParams Lw'!E$24*LN('Sound Power'!BU73),'ModelParams Lw'!E$26+'ModelParams Lw'!E$27*LOG('Sound Power'!$D73/'Sound Power'!$E73)+'ModelParams Lw'!E$28*LN('Sound Power'!BU73)))</f>
        <v>#DIV/0!</v>
      </c>
      <c r="CD73" s="26" t="e">
        <f>IF(Calcul!$E75="SW",'ModelParams Lw'!F$22+'ModelParams Lw'!F$23*LOG('Sound Power'!$D73/'Sound Power'!$E73)+'ModelParams Lw'!F$24*LN('Sound Power'!BV73),IF('ModelParams Lw'!F$26+'ModelParams Lw'!F$27*LOG('Sound Power'!$D73/'Sound Power'!$E73)+'ModelParams Lw'!F$28*LN('Sound Power'!BV73)&lt;'ModelParams Lw'!F$22+'ModelParams Lw'!F$23*LOG('Sound Power'!$D73/'Sound Power'!$E73)+'ModelParams Lw'!F$24*LN('Sound Power'!BV73),'ModelParams Lw'!F$22+'ModelParams Lw'!F$23*LOG('Sound Power'!$D73/'Sound Power'!$E73)+'ModelParams Lw'!F$24*LN('Sound Power'!BV73),'ModelParams Lw'!F$26+'ModelParams Lw'!F$27*LOG('Sound Power'!$D73/'Sound Power'!$E73)+'ModelParams Lw'!F$28*LN('Sound Power'!BV73)))</f>
        <v>#DIV/0!</v>
      </c>
      <c r="CE73" s="26" t="e">
        <f>IF(Calcul!$E75="SW",'ModelParams Lw'!G$22+'ModelParams Lw'!G$23*LOG('Sound Power'!$D73/'Sound Power'!$E73)+'ModelParams Lw'!G$24*LN('Sound Power'!BW73),IF('ModelParams Lw'!G$26+'ModelParams Lw'!G$27*LOG('Sound Power'!$D73/'Sound Power'!$E73)+'ModelParams Lw'!G$28*LN('Sound Power'!BW73)&lt;'ModelParams Lw'!G$22+'ModelParams Lw'!G$23*LOG('Sound Power'!$D73/'Sound Power'!$E73)+'ModelParams Lw'!G$24*LN('Sound Power'!BW73),'ModelParams Lw'!G$22+'ModelParams Lw'!G$23*LOG('Sound Power'!$D73/'Sound Power'!$E73)+'ModelParams Lw'!G$24*LN('Sound Power'!BW73),'ModelParams Lw'!G$26+'ModelParams Lw'!G$27*LOG('Sound Power'!$D73/'Sound Power'!$E73)+'ModelParams Lw'!G$28*LN('Sound Power'!BW73)))</f>
        <v>#DIV/0!</v>
      </c>
      <c r="CF73" s="26" t="e">
        <f>IF(Calcul!$E75="SW",'ModelParams Lw'!H$22+'ModelParams Lw'!H$23*LOG('Sound Power'!$D73/'Sound Power'!$E73)+'ModelParams Lw'!H$24*LN('Sound Power'!BX73),IF('ModelParams Lw'!H$26+'ModelParams Lw'!H$27*LOG('Sound Power'!$D73/'Sound Power'!$E73)+'ModelParams Lw'!H$28*LN('Sound Power'!BX73)&lt;'ModelParams Lw'!H$22+'ModelParams Lw'!H$23*LOG('Sound Power'!$D73/'Sound Power'!$E73)+'ModelParams Lw'!H$24*LN('Sound Power'!BX73),'ModelParams Lw'!H$22+'ModelParams Lw'!H$23*LOG('Sound Power'!$D73/'Sound Power'!$E73)+'ModelParams Lw'!H$24*LN('Sound Power'!BX73),'ModelParams Lw'!H$26+'ModelParams Lw'!H$27*LOG('Sound Power'!$D73/'Sound Power'!$E73)+'ModelParams Lw'!H$28*LN('Sound Power'!BX73)))</f>
        <v>#DIV/0!</v>
      </c>
      <c r="CG73" s="26" t="e">
        <f>IF(Calcul!$E75="SW",'ModelParams Lw'!I$22+'ModelParams Lw'!I$23*LOG('Sound Power'!$D73/'Sound Power'!$E73)+'ModelParams Lw'!I$24*LN('Sound Power'!BY73),IF('ModelParams Lw'!I$26+'ModelParams Lw'!I$27*LOG('Sound Power'!$D73/'Sound Power'!$E73)+'ModelParams Lw'!I$28*LN('Sound Power'!BY73)&lt;'ModelParams Lw'!I$22+'ModelParams Lw'!I$23*LOG('Sound Power'!$D73/'Sound Power'!$E73)+'ModelParams Lw'!I$24*LN('Sound Power'!BY73),'ModelParams Lw'!I$22+'ModelParams Lw'!I$23*LOG('Sound Power'!$D73/'Sound Power'!$E73)+'ModelParams Lw'!I$24*LN('Sound Power'!BY73),'ModelParams Lw'!I$26+'ModelParams Lw'!I$27*LOG('Sound Power'!$D73/'Sound Power'!$E73)+'ModelParams Lw'!I$28*LN('Sound Power'!BY73)))</f>
        <v>#DIV/0!</v>
      </c>
      <c r="CH73" s="26" t="e">
        <f>IF(Calcul!$E75="SW",'ModelParams Lw'!J$22+'ModelParams Lw'!J$23*LOG('Sound Power'!$D73/'Sound Power'!$E73)+'ModelParams Lw'!J$24*LN('Sound Power'!BZ73),IF('ModelParams Lw'!J$26+'ModelParams Lw'!J$27*LOG('Sound Power'!$D73/'Sound Power'!$E73)+'ModelParams Lw'!J$28*LN('Sound Power'!BZ73)&lt;'ModelParams Lw'!J$22+'ModelParams Lw'!J$23*LOG('Sound Power'!$D73/'Sound Power'!$E73)+'ModelParams Lw'!J$24*LN('Sound Power'!BZ73),'ModelParams Lw'!J$22+'ModelParams Lw'!J$23*LOG('Sound Power'!$D73/'Sound Power'!$E73)+'ModelParams Lw'!J$24*LN('Sound Power'!BZ73),'ModelParams Lw'!J$26+'ModelParams Lw'!J$27*LOG('Sound Power'!$D73/'Sound Power'!$E73)+'ModelParams Lw'!J$28*LN('Sound Power'!BZ73)))</f>
        <v>#DIV/0!</v>
      </c>
      <c r="CI73" s="26" t="e">
        <f t="shared" si="33"/>
        <v>#DIV/0!</v>
      </c>
      <c r="CJ73" s="26" t="e">
        <f t="shared" si="34"/>
        <v>#DIV/0!</v>
      </c>
      <c r="CK73" s="26" t="e">
        <f t="shared" si="35"/>
        <v>#DIV/0!</v>
      </c>
      <c r="CL73" s="26" t="e">
        <f t="shared" si="36"/>
        <v>#DIV/0!</v>
      </c>
      <c r="CM73" s="26" t="e">
        <f t="shared" si="37"/>
        <v>#DIV/0!</v>
      </c>
      <c r="CN73" s="26" t="e">
        <f t="shared" si="38"/>
        <v>#DIV/0!</v>
      </c>
      <c r="CO73" s="26" t="e">
        <f t="shared" si="39"/>
        <v>#DIV/0!</v>
      </c>
      <c r="CP73" s="26" t="e">
        <f t="shared" si="40"/>
        <v>#DIV/0!</v>
      </c>
      <c r="CQ73" s="26" t="e">
        <f>10*LOG10(IF(CI73="",0,POWER(10,((CI73+'ModelParams Lw'!$O$4)/10))) +IF(CJ73="",0,POWER(10,((CJ73+'ModelParams Lw'!$P$4)/10))) +IF(CK73="",0,POWER(10,((CK73+'ModelParams Lw'!$Q$4)/10))) +IF(CL73="",0,POWER(10,((CL73+'ModelParams Lw'!$R$4)/10))) +IF(CM73="",0,POWER(10,((CM73+'ModelParams Lw'!$S$4)/10))) +IF(CN73="",0,POWER(10,((CN73+'ModelParams Lw'!$T$4)/10))) +IF(CO73="",0,POWER(10,((CO73+'ModelParams Lw'!$U$4)/10)))+IF(CP73="",0,POWER(10,((CP73+'ModelParams Lw'!$V$4)/10))))</f>
        <v>#DIV/0!</v>
      </c>
      <c r="CR73" s="26" t="e">
        <f t="shared" si="41"/>
        <v>#DIV/0!</v>
      </c>
      <c r="CS73" s="26" t="e">
        <f>(CI73-'ModelParams Lw'!$O$10)/'ModelParams Lw'!$O$11</f>
        <v>#DIV/0!</v>
      </c>
      <c r="CT73" s="26" t="e">
        <f>(CJ73-'ModelParams Lw'!$P$10)/'ModelParams Lw'!$P$11</f>
        <v>#DIV/0!</v>
      </c>
      <c r="CU73" s="26" t="e">
        <f>(CK73-'ModelParams Lw'!$Q$10)/'ModelParams Lw'!$Q$11</f>
        <v>#DIV/0!</v>
      </c>
      <c r="CV73" s="26" t="e">
        <f>(CL73-'ModelParams Lw'!$R$10)/'ModelParams Lw'!$R$11</f>
        <v>#DIV/0!</v>
      </c>
      <c r="CW73" s="26" t="e">
        <f>(CM73-'ModelParams Lw'!$S$10)/'ModelParams Lw'!$S$11</f>
        <v>#DIV/0!</v>
      </c>
      <c r="CX73" s="26" t="e">
        <f>(CN73-'ModelParams Lw'!$T$10)/'ModelParams Lw'!$T$11</f>
        <v>#DIV/0!</v>
      </c>
      <c r="CY73" s="26" t="e">
        <f>(CO73-'ModelParams Lw'!$U$10)/'ModelParams Lw'!$U$11</f>
        <v>#DIV/0!</v>
      </c>
      <c r="CZ73" s="26" t="e">
        <f>(CP73-'ModelParams Lw'!$V$10)/'ModelParams Lw'!$V$11</f>
        <v>#DIV/0!</v>
      </c>
    </row>
    <row r="74" spans="1:104" x14ac:dyDescent="0.2">
      <c r="A74" s="13">
        <f>Calcul!A76</f>
        <v>0</v>
      </c>
      <c r="B74" s="13">
        <f t="shared" si="42"/>
        <v>0</v>
      </c>
      <c r="C74" s="13">
        <f>Calcul!B76</f>
        <v>0</v>
      </c>
      <c r="D74" s="13">
        <f>Calcul!C76/1000</f>
        <v>0</v>
      </c>
      <c r="E74" s="13">
        <f>Calcul!D76/1000</f>
        <v>0</v>
      </c>
      <c r="F74" s="13">
        <f t="shared" si="43"/>
        <v>0</v>
      </c>
      <c r="G74" s="23" t="e">
        <f>DEGREES(ACOS(1-(1/'ModelParams Lw'!B$15*SQRT(0.5*1.2/'Sound Power'!$C74)*('Sound Power'!$B74/3600)/('Sound Power'!$D74)/('Sound Power'!$F74))))</f>
        <v>#DIV/0!</v>
      </c>
      <c r="H74" s="23" t="e">
        <f>DEGREES(ACOS(1-(1/'ModelParams Lw'!C$15*SQRT(0.5*1.2/'Sound Power'!$C74)*('Sound Power'!$B74/3600)/('Sound Power'!$D74)/('Sound Power'!$F74))))</f>
        <v>#DIV/0!</v>
      </c>
      <c r="I74" s="23" t="e">
        <f>DEGREES(ACOS(1-(1/'ModelParams Lw'!D$15*SQRT(0.5*1.2/'Sound Power'!$C74)*('Sound Power'!$B74/3600)/('Sound Power'!$D74)/('Sound Power'!$F74))))</f>
        <v>#DIV/0!</v>
      </c>
      <c r="J74" s="23" t="e">
        <f>DEGREES(ACOS(1-(1/'ModelParams Lw'!E$15*SQRT(0.5*1.2/'Sound Power'!$C74)*('Sound Power'!$B74/3600)/('Sound Power'!$D74)/('Sound Power'!$F74))))</f>
        <v>#DIV/0!</v>
      </c>
      <c r="K74" s="23" t="e">
        <f>DEGREES(ACOS(1-(1/'ModelParams Lw'!F$15*SQRT(0.5*1.2/'Sound Power'!$C74)*('Sound Power'!$B74/3600)/('Sound Power'!$D74)/('Sound Power'!$F74))))</f>
        <v>#DIV/0!</v>
      </c>
      <c r="L74" s="23" t="e">
        <f>DEGREES(ACOS(1-(1/'ModelParams Lw'!G$15*SQRT(0.5*1.2/'Sound Power'!$C74)*('Sound Power'!$B74/3600)/('Sound Power'!$D74)/('Sound Power'!$F74))))</f>
        <v>#DIV/0!</v>
      </c>
      <c r="M74" s="23" t="e">
        <f>DEGREES(ACOS(1-(1/'ModelParams Lw'!H$15*SQRT(0.5*1.2/'Sound Power'!$C74)*('Sound Power'!$B74/3600)/('Sound Power'!$D74)/('Sound Power'!$F74))))</f>
        <v>#DIV/0!</v>
      </c>
      <c r="N74" s="23" t="e">
        <f>DEGREES(ACOS(1-(1/'ModelParams Lw'!I$15*SQRT(0.5*1.2/'Sound Power'!$C74)*('Sound Power'!$B74/3600)/('Sound Power'!$D74)/('Sound Power'!$F74))))</f>
        <v>#DIV/0!</v>
      </c>
      <c r="O74" s="26" t="e">
        <f>('ModelParams Lw'!B$4*LN('Sound Power'!G74)/(1+EXP(-('Sound Power'!$D74*1000+'ModelParams Lw'!B$6)/'ModelParams Lw'!B$7))+'ModelParams Lw'!B$5)*LN('Sound Power'!$B74)-('ModelParams Lw'!B$8+'ModelParams Lw'!B$9*$D74+'ModelParams Lw'!B$10*'Sound Power'!$F74^'ModelParams Lw'!B$14+'ModelParams Lw'!B$11*LN('Sound Power'!G74)+'ModelParams Lw'!B$12*'Sound Power'!$D74*'Sound Power'!$F74+'ModelParams Lw'!B$13*'Sound Power'!$D74*LN('Sound Power'!G74))</f>
        <v>#DIV/0!</v>
      </c>
      <c r="P74" s="26" t="e">
        <f>('ModelParams Lw'!C$4*LN('Sound Power'!H74)/(1+EXP(-('Sound Power'!$D74*1000+'ModelParams Lw'!C$6)/'ModelParams Lw'!C$7))+'ModelParams Lw'!C$5)*LN('Sound Power'!$B74)-('ModelParams Lw'!C$8+'ModelParams Lw'!C$9*$D74+'ModelParams Lw'!C$10*'Sound Power'!$F74^'ModelParams Lw'!C$14+'ModelParams Lw'!C$11*LN('Sound Power'!H74)+'ModelParams Lw'!C$12*'Sound Power'!$D74*'Sound Power'!$F74+'ModelParams Lw'!C$13*'Sound Power'!$D74*LN('Sound Power'!H74))</f>
        <v>#DIV/0!</v>
      </c>
      <c r="Q74" s="26" t="e">
        <f>('ModelParams Lw'!D$4*LN('Sound Power'!I74)/(1+EXP(-('Sound Power'!$D74*1000+'ModelParams Lw'!D$6)/'ModelParams Lw'!D$7))+'ModelParams Lw'!D$5)*LN('Sound Power'!$B74)-('ModelParams Lw'!D$8+'ModelParams Lw'!D$9*$D74+'ModelParams Lw'!D$10*'Sound Power'!$F74^'ModelParams Lw'!D$14+'ModelParams Lw'!D$11*LN('Sound Power'!I74)+'ModelParams Lw'!D$12*'Sound Power'!$D74*'Sound Power'!$F74+'ModelParams Lw'!D$13*'Sound Power'!$D74*LN('Sound Power'!I74))</f>
        <v>#DIV/0!</v>
      </c>
      <c r="R74" s="26" t="e">
        <f>('ModelParams Lw'!E$4*LN('Sound Power'!J74)/(1+EXP(-('Sound Power'!$D74*1000+'ModelParams Lw'!E$6)/'ModelParams Lw'!E$7))+'ModelParams Lw'!E$5)*LN('Sound Power'!$B74)-('ModelParams Lw'!E$8+'ModelParams Lw'!E$9*$D74+'ModelParams Lw'!E$10*'Sound Power'!$F74^'ModelParams Lw'!E$14+'ModelParams Lw'!E$11*LN('Sound Power'!J74)+'ModelParams Lw'!E$12*'Sound Power'!$D74*'Sound Power'!$F74+'ModelParams Lw'!E$13*'Sound Power'!$D74*LN('Sound Power'!J74))</f>
        <v>#DIV/0!</v>
      </c>
      <c r="S74" s="26" t="e">
        <f>('ModelParams Lw'!F$4*LN('Sound Power'!K74)/(1+EXP(-('Sound Power'!$D74*1000+'ModelParams Lw'!F$6)/'ModelParams Lw'!F$7))+'ModelParams Lw'!F$5)*LN('Sound Power'!$B74)-('ModelParams Lw'!F$8+'ModelParams Lw'!F$9*$D74+'ModelParams Lw'!F$10*'Sound Power'!$F74^'ModelParams Lw'!F$14+'ModelParams Lw'!F$11*LN('Sound Power'!K74)+'ModelParams Lw'!F$12*'Sound Power'!$D74*'Sound Power'!$F74+'ModelParams Lw'!F$13*'Sound Power'!$D74*LN('Sound Power'!K74))</f>
        <v>#DIV/0!</v>
      </c>
      <c r="T74" s="26" t="e">
        <f>('ModelParams Lw'!G$4*LN('Sound Power'!L74)/(1+EXP(-('Sound Power'!$D74*1000+'ModelParams Lw'!G$6)/'ModelParams Lw'!G$7))+'ModelParams Lw'!G$5)*LN('Sound Power'!$B74)-('ModelParams Lw'!G$8+'ModelParams Lw'!G$9*$D74+'ModelParams Lw'!G$10*'Sound Power'!$F74^'ModelParams Lw'!G$14+'ModelParams Lw'!G$11*LN('Sound Power'!L74)+'ModelParams Lw'!G$12*'Sound Power'!$D74*'Sound Power'!$F74+'ModelParams Lw'!G$13*'Sound Power'!$D74*LN('Sound Power'!L74))</f>
        <v>#DIV/0!</v>
      </c>
      <c r="U74" s="26" t="e">
        <f>('ModelParams Lw'!H$4*LN('Sound Power'!M74)/(1+EXP(-('Sound Power'!$D74*1000+'ModelParams Lw'!H$6)/'ModelParams Lw'!H$7))+'ModelParams Lw'!H$5)*LN('Sound Power'!$B74)-('ModelParams Lw'!H$8+'ModelParams Lw'!H$9*$D74+'ModelParams Lw'!H$10*'Sound Power'!$F74^'ModelParams Lw'!H$14+'ModelParams Lw'!H$11*LN('Sound Power'!M74)+'ModelParams Lw'!H$12*'Sound Power'!$D74*'Sound Power'!$F74+'ModelParams Lw'!H$13*'Sound Power'!$D74*LN('Sound Power'!M74))</f>
        <v>#DIV/0!</v>
      </c>
      <c r="V74" s="26" t="e">
        <f>('ModelParams Lw'!I$4*LN('Sound Power'!N74)/(1+EXP(-('Sound Power'!$D74*1000+'ModelParams Lw'!I$6)/'ModelParams Lw'!I$7))+'ModelParams Lw'!I$5)*LN('Sound Power'!$B74)-('ModelParams Lw'!I$8+'ModelParams Lw'!I$9*$D74+'ModelParams Lw'!I$10*'Sound Power'!$F74^'ModelParams Lw'!I$14+'ModelParams Lw'!I$11*LN('Sound Power'!N74)+'ModelParams Lw'!I$12*'Sound Power'!$D74*'Sound Power'!$F74+'ModelParams Lw'!I$13*'Sound Power'!$D74*LN('Sound Power'!N74))</f>
        <v>#DIV/0!</v>
      </c>
      <c r="W74" s="26" t="e">
        <f>10*LOG10(IF(O74="",0,POWER(10,((O74+'ModelParams Lw'!$O$4)/10))) +IF(P74="",0,POWER(10,((P74+'ModelParams Lw'!$P$4)/10))) +IF(Q74="",0,POWER(10,((Q74+'ModelParams Lw'!$Q$4)/10))) +IF(R74="",0,POWER(10,((R74+'ModelParams Lw'!$R$4)/10))) +IF(S74="",0,POWER(10,((S74+'ModelParams Lw'!$S$4)/10))) +IF(T74="",0,POWER(10,((T74+'ModelParams Lw'!$T$4)/10))) +IF(U74="",0,POWER(10,((U74+'ModelParams Lw'!$U$4)/10)))+IF(V74="",0,POWER(10,((V74+'ModelParams Lw'!$V$4)/10))))</f>
        <v>#DIV/0!</v>
      </c>
      <c r="X74" s="26" t="e">
        <f t="shared" si="27"/>
        <v>#DIV/0!</v>
      </c>
      <c r="Y74" s="26" t="e">
        <f>(O74-'ModelParams Lw'!O$10)/'ModelParams Lw'!O$11</f>
        <v>#DIV/0!</v>
      </c>
      <c r="Z74" s="26" t="e">
        <f>(P74-'ModelParams Lw'!P$10)/'ModelParams Lw'!P$11</f>
        <v>#DIV/0!</v>
      </c>
      <c r="AA74" s="26" t="e">
        <f>(Q74-'ModelParams Lw'!Q$10)/'ModelParams Lw'!Q$11</f>
        <v>#DIV/0!</v>
      </c>
      <c r="AB74" s="26" t="e">
        <f>(R74-'ModelParams Lw'!R$10)/'ModelParams Lw'!R$11</f>
        <v>#DIV/0!</v>
      </c>
      <c r="AC74" s="26" t="e">
        <f>(S74-'ModelParams Lw'!S$10)/'ModelParams Lw'!S$11</f>
        <v>#DIV/0!</v>
      </c>
      <c r="AD74" s="26" t="e">
        <f>(T74-'ModelParams Lw'!T$10)/'ModelParams Lw'!T$11</f>
        <v>#DIV/0!</v>
      </c>
      <c r="AE74" s="26" t="e">
        <f>(U74-'ModelParams Lw'!U$10)/'ModelParams Lw'!U$11</f>
        <v>#DIV/0!</v>
      </c>
      <c r="AF74" s="26" t="e">
        <f>(V74-'ModelParams Lw'!V$10)/'ModelParams Lw'!V$11</f>
        <v>#DIV/0!</v>
      </c>
      <c r="AG74" s="26" t="e">
        <f t="shared" si="28"/>
        <v>#DIV/0!</v>
      </c>
      <c r="AH74" s="26" t="e">
        <f>VLOOKUP(D74*1000,'ModelParams Lw'!$A$38:$D$58,4)</f>
        <v>#N/A</v>
      </c>
      <c r="AI74" s="56" t="e">
        <f>VLOOKUP(D74*1000,'ModelParams Lw'!$A$38:$D$58,2)</f>
        <v>#N/A</v>
      </c>
      <c r="AJ74" s="46" t="e">
        <f t="shared" si="29"/>
        <v>#DIV/0!</v>
      </c>
      <c r="AK74" s="26" t="e">
        <f t="shared" si="30"/>
        <v>#VALUE!</v>
      </c>
      <c r="AL74" s="26" t="e">
        <f>IF($AI74=100,'ModelParams Lw'!R$35*'Sound Power'!$AH74^2+'ModelParams Lw'!R$36*'Sound Power'!$AH74+'ModelParams Lw'!R$37,IF($AI74=150,'ModelParams Lw'!R$38*'Sound Power'!$AH74^2+'ModelParams Lw'!R$39*'Sound Power'!$AH74+'ModelParams Lw'!R$40,'ModelParams Lw'!R$41*'Sound Power'!$AH74^2+'ModelParams Lw'!R$42*'Sound Power'!$AH74+'ModelParams Lw'!R$43))</f>
        <v>#N/A</v>
      </c>
      <c r="AM74" s="26" t="e">
        <f>IF($AI74=100,'ModelParams Lw'!S$35*'Sound Power'!$AH74^2+'ModelParams Lw'!S$36*'Sound Power'!$AH74+'ModelParams Lw'!S$37,IF($AI74=150,'ModelParams Lw'!S$38*'Sound Power'!$AH74^2+'ModelParams Lw'!S$39*'Sound Power'!$AH74+'ModelParams Lw'!S$40,'ModelParams Lw'!S$41*'Sound Power'!$AH74^2+'ModelParams Lw'!S$42*'Sound Power'!$AH74+'ModelParams Lw'!S$43))</f>
        <v>#N/A</v>
      </c>
      <c r="AN74" s="26" t="e">
        <f>IF($AI74=100,'ModelParams Lw'!T$35*'Sound Power'!$AH74^2+'ModelParams Lw'!T$36*'Sound Power'!$AH74+'ModelParams Lw'!T$37,IF($AI74=150,'ModelParams Lw'!T$38*'Sound Power'!$AH74^2+'ModelParams Lw'!T$39*'Sound Power'!$AH74+'ModelParams Lw'!T$40,'ModelParams Lw'!T$41*'Sound Power'!$AH74^2+'ModelParams Lw'!T$42*'Sound Power'!$AH74+'ModelParams Lw'!T$43))</f>
        <v>#N/A</v>
      </c>
      <c r="AO74" s="26" t="e">
        <f>IF($AI74=100,'ModelParams Lw'!U$35*'Sound Power'!$AH74^2+'ModelParams Lw'!U$36*'Sound Power'!$AH74+'ModelParams Lw'!U$37,IF($AI74=150,'ModelParams Lw'!U$38*'Sound Power'!$AH74^2+'ModelParams Lw'!U$39*'Sound Power'!$AH74+'ModelParams Lw'!U$40,'ModelParams Lw'!U$41*'Sound Power'!$AH74^2+'ModelParams Lw'!U$42*'Sound Power'!$AH74+'ModelParams Lw'!U$43))</f>
        <v>#N/A</v>
      </c>
      <c r="AP74" s="26" t="e">
        <f>IF($AI74=100,'ModelParams Lw'!V$35*'Sound Power'!$AH74^2+'ModelParams Lw'!V$36*'Sound Power'!$AH74+'ModelParams Lw'!V$37,IF($AI74=150,'ModelParams Lw'!V$38*'Sound Power'!$AH74^2+'ModelParams Lw'!V$39*'Sound Power'!$AH74+'ModelParams Lw'!V$40,'ModelParams Lw'!V$41*'Sound Power'!$AH74^2+'ModelParams Lw'!V$42*'Sound Power'!$AH74+'ModelParams Lw'!V$43))</f>
        <v>#N/A</v>
      </c>
      <c r="AQ74" s="26" t="e">
        <f>IF($AI74=100,'ModelParams Lw'!W$35*'Sound Power'!$AH74^2+'ModelParams Lw'!W$36*'Sound Power'!$AH74+'ModelParams Lw'!W$37,IF($AI74=150,'ModelParams Lw'!W$38*'Sound Power'!$AH74^2+'ModelParams Lw'!W$39*'Sound Power'!$AH74+'ModelParams Lw'!W$40,'ModelParams Lw'!W$41*'Sound Power'!$AH74^2+'ModelParams Lw'!W$42*'Sound Power'!$AH74+'ModelParams Lw'!W$43))</f>
        <v>#N/A</v>
      </c>
      <c r="AR74" s="26" t="e">
        <f t="shared" si="31"/>
        <v>#VALUE!</v>
      </c>
      <c r="AS74" s="26" t="e">
        <f>IF(26.83*LN($AJ74)-11.791-'ModelParams Lw'!B$35&lt;0,0,26.83*LN($AJ74)-11.791-'ModelParams Lw'!B$35)</f>
        <v>#DIV/0!</v>
      </c>
      <c r="AT74" s="26" t="e">
        <f>IF(26.83*LN($AJ74)-11.791-'ModelParams Lw'!C$35&lt;0,0,26.83*LN($AJ74)-11.791-'ModelParams Lw'!C$35)</f>
        <v>#DIV/0!</v>
      </c>
      <c r="AU74" s="26" t="e">
        <f>IF(26.83*LN($AJ74)-11.791-'ModelParams Lw'!D$35&lt;0,0,26.83*LN($AJ74)-11.791-'ModelParams Lw'!D$35)</f>
        <v>#DIV/0!</v>
      </c>
      <c r="AV74" s="26" t="e">
        <f>IF(26.83*LN($AJ74)-11.791-'ModelParams Lw'!E$35&lt;0,0,26.83*LN($AJ74)-11.791-'ModelParams Lw'!E$35)</f>
        <v>#DIV/0!</v>
      </c>
      <c r="AW74" s="26" t="e">
        <f>IF(26.83*LN($AJ74)-11.791-'ModelParams Lw'!F$35&lt;0,0,26.83*LN($AJ74)-11.791-'ModelParams Lw'!F$35)</f>
        <v>#DIV/0!</v>
      </c>
      <c r="AX74" s="26" t="e">
        <f>IF(26.83*LN($AJ74)-11.791-'ModelParams Lw'!G$35&lt;0,0,26.83*LN($AJ74)-11.791-'ModelParams Lw'!G$35)</f>
        <v>#DIV/0!</v>
      </c>
      <c r="AY74" s="26" t="e">
        <f>IF(26.83*LN($AJ74)-11.791-'ModelParams Lw'!H$35&lt;0,0,26.83*LN($AJ74)-11.791-'ModelParams Lw'!H$35)</f>
        <v>#DIV/0!</v>
      </c>
      <c r="AZ74" s="26" t="e">
        <f>IF(26.83*LN($AJ74)-11.791-'ModelParams Lw'!I$35&lt;0,0,26.83*LN($AJ74)-11.791-'ModelParams Lw'!I$35)</f>
        <v>#DIV/0!</v>
      </c>
      <c r="BA74" s="26" t="e">
        <f t="shared" si="44"/>
        <v>#DIV/0!</v>
      </c>
      <c r="BB74" s="26" t="e">
        <f t="shared" si="45"/>
        <v>#DIV/0!</v>
      </c>
      <c r="BC74" s="26" t="e">
        <f t="shared" si="46"/>
        <v>#DIV/0!</v>
      </c>
      <c r="BD74" s="26" t="e">
        <f t="shared" si="47"/>
        <v>#DIV/0!</v>
      </c>
      <c r="BE74" s="26" t="e">
        <f t="shared" si="48"/>
        <v>#DIV/0!</v>
      </c>
      <c r="BF74" s="26" t="e">
        <f t="shared" si="49"/>
        <v>#DIV/0!</v>
      </c>
      <c r="BG74" s="26" t="e">
        <f t="shared" si="50"/>
        <v>#DIV/0!</v>
      </c>
      <c r="BH74" s="26" t="e">
        <f t="shared" si="51"/>
        <v>#DIV/0!</v>
      </c>
      <c r="BI74" s="26" t="e">
        <f>10*LOG10(IF(BA74="",0,POWER(10,((BA74+'ModelParams Lw'!$O$4)/10))) +IF(BB74="",0,POWER(10,((BB74+'ModelParams Lw'!$P$4)/10))) +IF(BC74="",0,POWER(10,((BC74+'ModelParams Lw'!$Q$4)/10))) +IF(BD74="",0,POWER(10,((BD74+'ModelParams Lw'!$R$4)/10))) +IF(BE74="",0,POWER(10,((BE74+'ModelParams Lw'!$S$4)/10))) +IF(BF74="",0,POWER(10,((BF74+'ModelParams Lw'!$T$4)/10))) +IF(BG74="",0,POWER(10,((BG74+'ModelParams Lw'!$U$4)/10)))+IF(BH74="",0,POWER(10,((BH74+'ModelParams Lw'!$V$4)/10))))</f>
        <v>#DIV/0!</v>
      </c>
      <c r="BJ74" s="26" t="e">
        <f t="shared" si="32"/>
        <v>#DIV/0!</v>
      </c>
      <c r="BK74" s="26" t="e">
        <f>(BA74-'ModelParams Lw'!O$10)/'ModelParams Lw'!O$11</f>
        <v>#DIV/0!</v>
      </c>
      <c r="BL74" s="26" t="e">
        <f>(BB74-'ModelParams Lw'!P$10)/'ModelParams Lw'!P$11</f>
        <v>#DIV/0!</v>
      </c>
      <c r="BM74" s="26" t="e">
        <f>(BC74-'ModelParams Lw'!Q$10)/'ModelParams Lw'!Q$11</f>
        <v>#DIV/0!</v>
      </c>
      <c r="BN74" s="26" t="e">
        <f>(BD74-'ModelParams Lw'!R$10)/'ModelParams Lw'!R$11</f>
        <v>#DIV/0!</v>
      </c>
      <c r="BO74" s="26" t="e">
        <f>(BE74-'ModelParams Lw'!S$10)/'ModelParams Lw'!S$11</f>
        <v>#DIV/0!</v>
      </c>
      <c r="BP74" s="26" t="e">
        <f>(BF74-'ModelParams Lw'!T$10)/'ModelParams Lw'!T$11</f>
        <v>#DIV/0!</v>
      </c>
      <c r="BQ74" s="26" t="e">
        <f>(BG74-'ModelParams Lw'!U$10)/'ModelParams Lw'!U$11</f>
        <v>#DIV/0!</v>
      </c>
      <c r="BR74" s="26" t="e">
        <f>(BH74-'ModelParams Lw'!V$10)/'ModelParams Lw'!V$11</f>
        <v>#DIV/0!</v>
      </c>
      <c r="BS74" s="23" t="e">
        <f>IF(Calcul!$E76="SW",DEGREES(ACOS(1-(1/'ModelParams Lw'!C$25*SQRT(0.5*1.2/'Sound Power'!$C74)*('Sound Power'!$B74/3600)/('Sound Power'!$D74)/('Sound Power'!$F74)))),DEGREES(ACOS(1-(1/'ModelParams Lw'!C$29*SQRT(0.5*1.2/'Sound Power'!$C74)*('Sound Power'!$B74/3600)/('Sound Power'!$D74)/('Sound Power'!$F74)))))</f>
        <v>#DIV/0!</v>
      </c>
      <c r="BT74" s="23" t="e">
        <f>IF(Calcul!$E76="SW",DEGREES(ACOS(1-(1/'ModelParams Lw'!D$25*SQRT(0.5*1.2/'Sound Power'!$C74)*('Sound Power'!$B74/3600)/('Sound Power'!$D74)/('Sound Power'!$F74)))),DEGREES(ACOS(1-(1/'ModelParams Lw'!D$29*SQRT(0.5*1.2/'Sound Power'!$C74)*('Sound Power'!$B74/3600)/('Sound Power'!$D74)/('Sound Power'!$F74)))))</f>
        <v>#DIV/0!</v>
      </c>
      <c r="BU74" s="23" t="e">
        <f>IF(Calcul!$E76="SW",DEGREES(ACOS(1-(1/'ModelParams Lw'!E$25*SQRT(0.5*1.2/'Sound Power'!$C74)*('Sound Power'!$B74/3600)/('Sound Power'!$D74)/('Sound Power'!$F74)))),DEGREES(ACOS(1-(1/'ModelParams Lw'!E$29*SQRT(0.5*1.2/'Sound Power'!$C74)*('Sound Power'!$B74/3600)/('Sound Power'!$D74)/('Sound Power'!$F74)))))</f>
        <v>#DIV/0!</v>
      </c>
      <c r="BV74" s="23" t="e">
        <f>IF(Calcul!$E76="SW",DEGREES(ACOS(1-(1/'ModelParams Lw'!F$25*SQRT(0.5*1.2/'Sound Power'!$C74)*('Sound Power'!$B74/3600)/('Sound Power'!$D74)/('Sound Power'!$F74)))),DEGREES(ACOS(1-(1/'ModelParams Lw'!F$29*SQRT(0.5*1.2/'Sound Power'!$C74)*('Sound Power'!$B74/3600)/('Sound Power'!$D74)/('Sound Power'!$F74)))))</f>
        <v>#DIV/0!</v>
      </c>
      <c r="BW74" s="23" t="e">
        <f>IF(Calcul!$E76="SW",DEGREES(ACOS(1-(1/'ModelParams Lw'!G$25*SQRT(0.5*1.2/'Sound Power'!$C74)*('Sound Power'!$B74/3600)/('Sound Power'!$D74)/('Sound Power'!$F74)))),DEGREES(ACOS(1-(1/'ModelParams Lw'!G$29*SQRT(0.5*1.2/'Sound Power'!$C74)*('Sound Power'!$B74/3600)/('Sound Power'!$D74)/('Sound Power'!$F74)))))</f>
        <v>#DIV/0!</v>
      </c>
      <c r="BX74" s="23" t="e">
        <f>IF(Calcul!$E76="SW",DEGREES(ACOS(1-(1/'ModelParams Lw'!H$25*SQRT(0.5*1.2/'Sound Power'!$C74)*('Sound Power'!$B74/3600)/('Sound Power'!$D74)/('Sound Power'!$F74)))),DEGREES(ACOS(1-(1/'ModelParams Lw'!H$29*SQRT(0.5*1.2/'Sound Power'!$C74)*('Sound Power'!$B74/3600)/('Sound Power'!$D74)/('Sound Power'!$F74)))))</f>
        <v>#DIV/0!</v>
      </c>
      <c r="BY74" s="23" t="e">
        <f>IF(Calcul!$E76="SW",DEGREES(ACOS(1-(1/'ModelParams Lw'!I$25*SQRT(0.5*1.2/'Sound Power'!$C74)*('Sound Power'!$B74/3600)/('Sound Power'!$D74)/('Sound Power'!$F74)))),DEGREES(ACOS(1-(1/'ModelParams Lw'!I$29*SQRT(0.5*1.2/'Sound Power'!$C74)*('Sound Power'!$B74/3600)/('Sound Power'!$D74)/('Sound Power'!$F74)))))</f>
        <v>#DIV/0!</v>
      </c>
      <c r="BZ74" s="23" t="e">
        <f>IF(Calcul!$E76="SW",DEGREES(ACOS(1-(1/'ModelParams Lw'!J$25*SQRT(0.5*1.2/'Sound Power'!$C74)*('Sound Power'!$B74/3600)/('Sound Power'!$D74)/('Sound Power'!$F74)))),DEGREES(ACOS(1-(1/'ModelParams Lw'!J$29*SQRT(0.5*1.2/'Sound Power'!$C74)*('Sound Power'!$B74/3600)/('Sound Power'!$D74)/('Sound Power'!$F74)))))</f>
        <v>#DIV/0!</v>
      </c>
      <c r="CA74" s="26" t="e">
        <f>IF(Calcul!$E76="SW",'ModelParams Lw'!C$22+'ModelParams Lw'!C$23*LOG('Sound Power'!$D74/'Sound Power'!$E74)+'ModelParams Lw'!C$24*LN('Sound Power'!BS74),IF('ModelParams Lw'!C$26+'ModelParams Lw'!C$27*LOG('Sound Power'!$D74/'Sound Power'!$E74)+'ModelParams Lw'!C$28*LN('Sound Power'!BS74)&lt;'ModelParams Lw'!C$22+'ModelParams Lw'!C$23*LOG('Sound Power'!$D74/'Sound Power'!$E74)+'ModelParams Lw'!C$24*LN('Sound Power'!BS74),'ModelParams Lw'!C$22+'ModelParams Lw'!C$23*LOG('Sound Power'!$D74/'Sound Power'!$E74)+'ModelParams Lw'!C$24*LN('Sound Power'!BS74),'ModelParams Lw'!C$26+'ModelParams Lw'!C$27*LOG('Sound Power'!$D74/'Sound Power'!$E74)+'ModelParams Lw'!C$28*LN('Sound Power'!BS74)))</f>
        <v>#DIV/0!</v>
      </c>
      <c r="CB74" s="26" t="e">
        <f>IF(Calcul!$E76="SW",'ModelParams Lw'!D$22+'ModelParams Lw'!D$23*LOG('Sound Power'!$D74/'Sound Power'!$E74)+'ModelParams Lw'!D$24*LN('Sound Power'!BT74),IF('ModelParams Lw'!D$26+'ModelParams Lw'!D$27*LOG('Sound Power'!$D74/'Sound Power'!$E74)+'ModelParams Lw'!D$28*LN('Sound Power'!BT74)&lt;'ModelParams Lw'!D$22+'ModelParams Lw'!D$23*LOG('Sound Power'!$D74/'Sound Power'!$E74)+'ModelParams Lw'!D$24*LN('Sound Power'!BT74),'ModelParams Lw'!D$22+'ModelParams Lw'!D$23*LOG('Sound Power'!$D74/'Sound Power'!$E74)+'ModelParams Lw'!D$24*LN('Sound Power'!BT74),'ModelParams Lw'!D$26+'ModelParams Lw'!D$27*LOG('Sound Power'!$D74/'Sound Power'!$E74)+'ModelParams Lw'!D$28*LN('Sound Power'!BT74)))</f>
        <v>#DIV/0!</v>
      </c>
      <c r="CC74" s="26" t="e">
        <f>IF(Calcul!$E76="SW",'ModelParams Lw'!E$22+'ModelParams Lw'!E$23*LOG('Sound Power'!$D74/'Sound Power'!$E74)+'ModelParams Lw'!E$24*LN('Sound Power'!BU74),IF('ModelParams Lw'!E$26+'ModelParams Lw'!E$27*LOG('Sound Power'!$D74/'Sound Power'!$E74)+'ModelParams Lw'!E$28*LN('Sound Power'!BU74)&lt;'ModelParams Lw'!E$22+'ModelParams Lw'!E$23*LOG('Sound Power'!$D74/'Sound Power'!$E74)+'ModelParams Lw'!E$24*LN('Sound Power'!BU74),'ModelParams Lw'!E$22+'ModelParams Lw'!E$23*LOG('Sound Power'!$D74/'Sound Power'!$E74)+'ModelParams Lw'!E$24*LN('Sound Power'!BU74),'ModelParams Lw'!E$26+'ModelParams Lw'!E$27*LOG('Sound Power'!$D74/'Sound Power'!$E74)+'ModelParams Lw'!E$28*LN('Sound Power'!BU74)))</f>
        <v>#DIV/0!</v>
      </c>
      <c r="CD74" s="26" t="e">
        <f>IF(Calcul!$E76="SW",'ModelParams Lw'!F$22+'ModelParams Lw'!F$23*LOG('Sound Power'!$D74/'Sound Power'!$E74)+'ModelParams Lw'!F$24*LN('Sound Power'!BV74),IF('ModelParams Lw'!F$26+'ModelParams Lw'!F$27*LOG('Sound Power'!$D74/'Sound Power'!$E74)+'ModelParams Lw'!F$28*LN('Sound Power'!BV74)&lt;'ModelParams Lw'!F$22+'ModelParams Lw'!F$23*LOG('Sound Power'!$D74/'Sound Power'!$E74)+'ModelParams Lw'!F$24*LN('Sound Power'!BV74),'ModelParams Lw'!F$22+'ModelParams Lw'!F$23*LOG('Sound Power'!$D74/'Sound Power'!$E74)+'ModelParams Lw'!F$24*LN('Sound Power'!BV74),'ModelParams Lw'!F$26+'ModelParams Lw'!F$27*LOG('Sound Power'!$D74/'Sound Power'!$E74)+'ModelParams Lw'!F$28*LN('Sound Power'!BV74)))</f>
        <v>#DIV/0!</v>
      </c>
      <c r="CE74" s="26" t="e">
        <f>IF(Calcul!$E76="SW",'ModelParams Lw'!G$22+'ModelParams Lw'!G$23*LOG('Sound Power'!$D74/'Sound Power'!$E74)+'ModelParams Lw'!G$24*LN('Sound Power'!BW74),IF('ModelParams Lw'!G$26+'ModelParams Lw'!G$27*LOG('Sound Power'!$D74/'Sound Power'!$E74)+'ModelParams Lw'!G$28*LN('Sound Power'!BW74)&lt;'ModelParams Lw'!G$22+'ModelParams Lw'!G$23*LOG('Sound Power'!$D74/'Sound Power'!$E74)+'ModelParams Lw'!G$24*LN('Sound Power'!BW74),'ModelParams Lw'!G$22+'ModelParams Lw'!G$23*LOG('Sound Power'!$D74/'Sound Power'!$E74)+'ModelParams Lw'!G$24*LN('Sound Power'!BW74),'ModelParams Lw'!G$26+'ModelParams Lw'!G$27*LOG('Sound Power'!$D74/'Sound Power'!$E74)+'ModelParams Lw'!G$28*LN('Sound Power'!BW74)))</f>
        <v>#DIV/0!</v>
      </c>
      <c r="CF74" s="26" t="e">
        <f>IF(Calcul!$E76="SW",'ModelParams Lw'!H$22+'ModelParams Lw'!H$23*LOG('Sound Power'!$D74/'Sound Power'!$E74)+'ModelParams Lw'!H$24*LN('Sound Power'!BX74),IF('ModelParams Lw'!H$26+'ModelParams Lw'!H$27*LOG('Sound Power'!$D74/'Sound Power'!$E74)+'ModelParams Lw'!H$28*LN('Sound Power'!BX74)&lt;'ModelParams Lw'!H$22+'ModelParams Lw'!H$23*LOG('Sound Power'!$D74/'Sound Power'!$E74)+'ModelParams Lw'!H$24*LN('Sound Power'!BX74),'ModelParams Lw'!H$22+'ModelParams Lw'!H$23*LOG('Sound Power'!$D74/'Sound Power'!$E74)+'ModelParams Lw'!H$24*LN('Sound Power'!BX74),'ModelParams Lw'!H$26+'ModelParams Lw'!H$27*LOG('Sound Power'!$D74/'Sound Power'!$E74)+'ModelParams Lw'!H$28*LN('Sound Power'!BX74)))</f>
        <v>#DIV/0!</v>
      </c>
      <c r="CG74" s="26" t="e">
        <f>IF(Calcul!$E76="SW",'ModelParams Lw'!I$22+'ModelParams Lw'!I$23*LOG('Sound Power'!$D74/'Sound Power'!$E74)+'ModelParams Lw'!I$24*LN('Sound Power'!BY74),IF('ModelParams Lw'!I$26+'ModelParams Lw'!I$27*LOG('Sound Power'!$D74/'Sound Power'!$E74)+'ModelParams Lw'!I$28*LN('Sound Power'!BY74)&lt;'ModelParams Lw'!I$22+'ModelParams Lw'!I$23*LOG('Sound Power'!$D74/'Sound Power'!$E74)+'ModelParams Lw'!I$24*LN('Sound Power'!BY74),'ModelParams Lw'!I$22+'ModelParams Lw'!I$23*LOG('Sound Power'!$D74/'Sound Power'!$E74)+'ModelParams Lw'!I$24*LN('Sound Power'!BY74),'ModelParams Lw'!I$26+'ModelParams Lw'!I$27*LOG('Sound Power'!$D74/'Sound Power'!$E74)+'ModelParams Lw'!I$28*LN('Sound Power'!BY74)))</f>
        <v>#DIV/0!</v>
      </c>
      <c r="CH74" s="26" t="e">
        <f>IF(Calcul!$E76="SW",'ModelParams Lw'!J$22+'ModelParams Lw'!J$23*LOG('Sound Power'!$D74/'Sound Power'!$E74)+'ModelParams Lw'!J$24*LN('Sound Power'!BZ74),IF('ModelParams Lw'!J$26+'ModelParams Lw'!J$27*LOG('Sound Power'!$D74/'Sound Power'!$E74)+'ModelParams Lw'!J$28*LN('Sound Power'!BZ74)&lt;'ModelParams Lw'!J$22+'ModelParams Lw'!J$23*LOG('Sound Power'!$D74/'Sound Power'!$E74)+'ModelParams Lw'!J$24*LN('Sound Power'!BZ74),'ModelParams Lw'!J$22+'ModelParams Lw'!J$23*LOG('Sound Power'!$D74/'Sound Power'!$E74)+'ModelParams Lw'!J$24*LN('Sound Power'!BZ74),'ModelParams Lw'!J$26+'ModelParams Lw'!J$27*LOG('Sound Power'!$D74/'Sound Power'!$E74)+'ModelParams Lw'!J$28*LN('Sound Power'!BZ74)))</f>
        <v>#DIV/0!</v>
      </c>
      <c r="CI74" s="26" t="e">
        <f t="shared" si="33"/>
        <v>#DIV/0!</v>
      </c>
      <c r="CJ74" s="26" t="e">
        <f t="shared" si="34"/>
        <v>#DIV/0!</v>
      </c>
      <c r="CK74" s="26" t="e">
        <f t="shared" si="35"/>
        <v>#DIV/0!</v>
      </c>
      <c r="CL74" s="26" t="e">
        <f t="shared" si="36"/>
        <v>#DIV/0!</v>
      </c>
      <c r="CM74" s="26" t="e">
        <f t="shared" si="37"/>
        <v>#DIV/0!</v>
      </c>
      <c r="CN74" s="26" t="e">
        <f t="shared" si="38"/>
        <v>#DIV/0!</v>
      </c>
      <c r="CO74" s="26" t="e">
        <f t="shared" si="39"/>
        <v>#DIV/0!</v>
      </c>
      <c r="CP74" s="26" t="e">
        <f t="shared" si="40"/>
        <v>#DIV/0!</v>
      </c>
      <c r="CQ74" s="26" t="e">
        <f>10*LOG10(IF(CI74="",0,POWER(10,((CI74+'ModelParams Lw'!$O$4)/10))) +IF(CJ74="",0,POWER(10,((CJ74+'ModelParams Lw'!$P$4)/10))) +IF(CK74="",0,POWER(10,((CK74+'ModelParams Lw'!$Q$4)/10))) +IF(CL74="",0,POWER(10,((CL74+'ModelParams Lw'!$R$4)/10))) +IF(CM74="",0,POWER(10,((CM74+'ModelParams Lw'!$S$4)/10))) +IF(CN74="",0,POWER(10,((CN74+'ModelParams Lw'!$T$4)/10))) +IF(CO74="",0,POWER(10,((CO74+'ModelParams Lw'!$U$4)/10)))+IF(CP74="",0,POWER(10,((CP74+'ModelParams Lw'!$V$4)/10))))</f>
        <v>#DIV/0!</v>
      </c>
      <c r="CR74" s="26" t="e">
        <f t="shared" si="41"/>
        <v>#DIV/0!</v>
      </c>
      <c r="CS74" s="26" t="e">
        <f>(CI74-'ModelParams Lw'!$O$10)/'ModelParams Lw'!$O$11</f>
        <v>#DIV/0!</v>
      </c>
      <c r="CT74" s="26" t="e">
        <f>(CJ74-'ModelParams Lw'!$P$10)/'ModelParams Lw'!$P$11</f>
        <v>#DIV/0!</v>
      </c>
      <c r="CU74" s="26" t="e">
        <f>(CK74-'ModelParams Lw'!$Q$10)/'ModelParams Lw'!$Q$11</f>
        <v>#DIV/0!</v>
      </c>
      <c r="CV74" s="26" t="e">
        <f>(CL74-'ModelParams Lw'!$R$10)/'ModelParams Lw'!$R$11</f>
        <v>#DIV/0!</v>
      </c>
      <c r="CW74" s="26" t="e">
        <f>(CM74-'ModelParams Lw'!$S$10)/'ModelParams Lw'!$S$11</f>
        <v>#DIV/0!</v>
      </c>
      <c r="CX74" s="26" t="e">
        <f>(CN74-'ModelParams Lw'!$T$10)/'ModelParams Lw'!$T$11</f>
        <v>#DIV/0!</v>
      </c>
      <c r="CY74" s="26" t="e">
        <f>(CO74-'ModelParams Lw'!$U$10)/'ModelParams Lw'!$U$11</f>
        <v>#DIV/0!</v>
      </c>
      <c r="CZ74" s="26" t="e">
        <f>(CP74-'ModelParams Lw'!$V$10)/'ModelParams Lw'!$V$11</f>
        <v>#DIV/0!</v>
      </c>
    </row>
    <row r="75" spans="1:104" x14ac:dyDescent="0.2">
      <c r="A75" s="13">
        <f>Calcul!A77</f>
        <v>0</v>
      </c>
      <c r="B75" s="13">
        <f t="shared" si="42"/>
        <v>0</v>
      </c>
      <c r="C75" s="13">
        <f>Calcul!B77</f>
        <v>0</v>
      </c>
      <c r="D75" s="13">
        <f>Calcul!C77/1000</f>
        <v>0</v>
      </c>
      <c r="E75" s="13">
        <f>Calcul!D77/1000</f>
        <v>0</v>
      </c>
      <c r="F75" s="13">
        <f t="shared" si="43"/>
        <v>0</v>
      </c>
      <c r="G75" s="23" t="e">
        <f>DEGREES(ACOS(1-(1/'ModelParams Lw'!B$15*SQRT(0.5*1.2/'Sound Power'!$C75)*('Sound Power'!$B75/3600)/('Sound Power'!$D75)/('Sound Power'!$F75))))</f>
        <v>#DIV/0!</v>
      </c>
      <c r="H75" s="23" t="e">
        <f>DEGREES(ACOS(1-(1/'ModelParams Lw'!C$15*SQRT(0.5*1.2/'Sound Power'!$C75)*('Sound Power'!$B75/3600)/('Sound Power'!$D75)/('Sound Power'!$F75))))</f>
        <v>#DIV/0!</v>
      </c>
      <c r="I75" s="23" t="e">
        <f>DEGREES(ACOS(1-(1/'ModelParams Lw'!D$15*SQRT(0.5*1.2/'Sound Power'!$C75)*('Sound Power'!$B75/3600)/('Sound Power'!$D75)/('Sound Power'!$F75))))</f>
        <v>#DIV/0!</v>
      </c>
      <c r="J75" s="23" t="e">
        <f>DEGREES(ACOS(1-(1/'ModelParams Lw'!E$15*SQRT(0.5*1.2/'Sound Power'!$C75)*('Sound Power'!$B75/3600)/('Sound Power'!$D75)/('Sound Power'!$F75))))</f>
        <v>#DIV/0!</v>
      </c>
      <c r="K75" s="23" t="e">
        <f>DEGREES(ACOS(1-(1/'ModelParams Lw'!F$15*SQRT(0.5*1.2/'Sound Power'!$C75)*('Sound Power'!$B75/3600)/('Sound Power'!$D75)/('Sound Power'!$F75))))</f>
        <v>#DIV/0!</v>
      </c>
      <c r="L75" s="23" t="e">
        <f>DEGREES(ACOS(1-(1/'ModelParams Lw'!G$15*SQRT(0.5*1.2/'Sound Power'!$C75)*('Sound Power'!$B75/3600)/('Sound Power'!$D75)/('Sound Power'!$F75))))</f>
        <v>#DIV/0!</v>
      </c>
      <c r="M75" s="23" t="e">
        <f>DEGREES(ACOS(1-(1/'ModelParams Lw'!H$15*SQRT(0.5*1.2/'Sound Power'!$C75)*('Sound Power'!$B75/3600)/('Sound Power'!$D75)/('Sound Power'!$F75))))</f>
        <v>#DIV/0!</v>
      </c>
      <c r="N75" s="23" t="e">
        <f>DEGREES(ACOS(1-(1/'ModelParams Lw'!I$15*SQRT(0.5*1.2/'Sound Power'!$C75)*('Sound Power'!$B75/3600)/('Sound Power'!$D75)/('Sound Power'!$F75))))</f>
        <v>#DIV/0!</v>
      </c>
      <c r="O75" s="26" t="e">
        <f>('ModelParams Lw'!B$4*LN('Sound Power'!G75)/(1+EXP(-('Sound Power'!$D75*1000+'ModelParams Lw'!B$6)/'ModelParams Lw'!B$7))+'ModelParams Lw'!B$5)*LN('Sound Power'!$B75)-('ModelParams Lw'!B$8+'ModelParams Lw'!B$9*$D75+'ModelParams Lw'!B$10*'Sound Power'!$F75^'ModelParams Lw'!B$14+'ModelParams Lw'!B$11*LN('Sound Power'!G75)+'ModelParams Lw'!B$12*'Sound Power'!$D75*'Sound Power'!$F75+'ModelParams Lw'!B$13*'Sound Power'!$D75*LN('Sound Power'!G75))</f>
        <v>#DIV/0!</v>
      </c>
      <c r="P75" s="26" t="e">
        <f>('ModelParams Lw'!C$4*LN('Sound Power'!H75)/(1+EXP(-('Sound Power'!$D75*1000+'ModelParams Lw'!C$6)/'ModelParams Lw'!C$7))+'ModelParams Lw'!C$5)*LN('Sound Power'!$B75)-('ModelParams Lw'!C$8+'ModelParams Lw'!C$9*$D75+'ModelParams Lw'!C$10*'Sound Power'!$F75^'ModelParams Lw'!C$14+'ModelParams Lw'!C$11*LN('Sound Power'!H75)+'ModelParams Lw'!C$12*'Sound Power'!$D75*'Sound Power'!$F75+'ModelParams Lw'!C$13*'Sound Power'!$D75*LN('Sound Power'!H75))</f>
        <v>#DIV/0!</v>
      </c>
      <c r="Q75" s="26" t="e">
        <f>('ModelParams Lw'!D$4*LN('Sound Power'!I75)/(1+EXP(-('Sound Power'!$D75*1000+'ModelParams Lw'!D$6)/'ModelParams Lw'!D$7))+'ModelParams Lw'!D$5)*LN('Sound Power'!$B75)-('ModelParams Lw'!D$8+'ModelParams Lw'!D$9*$D75+'ModelParams Lw'!D$10*'Sound Power'!$F75^'ModelParams Lw'!D$14+'ModelParams Lw'!D$11*LN('Sound Power'!I75)+'ModelParams Lw'!D$12*'Sound Power'!$D75*'Sound Power'!$F75+'ModelParams Lw'!D$13*'Sound Power'!$D75*LN('Sound Power'!I75))</f>
        <v>#DIV/0!</v>
      </c>
      <c r="R75" s="26" t="e">
        <f>('ModelParams Lw'!E$4*LN('Sound Power'!J75)/(1+EXP(-('Sound Power'!$D75*1000+'ModelParams Lw'!E$6)/'ModelParams Lw'!E$7))+'ModelParams Lw'!E$5)*LN('Sound Power'!$B75)-('ModelParams Lw'!E$8+'ModelParams Lw'!E$9*$D75+'ModelParams Lw'!E$10*'Sound Power'!$F75^'ModelParams Lw'!E$14+'ModelParams Lw'!E$11*LN('Sound Power'!J75)+'ModelParams Lw'!E$12*'Sound Power'!$D75*'Sound Power'!$F75+'ModelParams Lw'!E$13*'Sound Power'!$D75*LN('Sound Power'!J75))</f>
        <v>#DIV/0!</v>
      </c>
      <c r="S75" s="26" t="e">
        <f>('ModelParams Lw'!F$4*LN('Sound Power'!K75)/(1+EXP(-('Sound Power'!$D75*1000+'ModelParams Lw'!F$6)/'ModelParams Lw'!F$7))+'ModelParams Lw'!F$5)*LN('Sound Power'!$B75)-('ModelParams Lw'!F$8+'ModelParams Lw'!F$9*$D75+'ModelParams Lw'!F$10*'Sound Power'!$F75^'ModelParams Lw'!F$14+'ModelParams Lw'!F$11*LN('Sound Power'!K75)+'ModelParams Lw'!F$12*'Sound Power'!$D75*'Sound Power'!$F75+'ModelParams Lw'!F$13*'Sound Power'!$D75*LN('Sound Power'!K75))</f>
        <v>#DIV/0!</v>
      </c>
      <c r="T75" s="26" t="e">
        <f>('ModelParams Lw'!G$4*LN('Sound Power'!L75)/(1+EXP(-('Sound Power'!$D75*1000+'ModelParams Lw'!G$6)/'ModelParams Lw'!G$7))+'ModelParams Lw'!G$5)*LN('Sound Power'!$B75)-('ModelParams Lw'!G$8+'ModelParams Lw'!G$9*$D75+'ModelParams Lw'!G$10*'Sound Power'!$F75^'ModelParams Lw'!G$14+'ModelParams Lw'!G$11*LN('Sound Power'!L75)+'ModelParams Lw'!G$12*'Sound Power'!$D75*'Sound Power'!$F75+'ModelParams Lw'!G$13*'Sound Power'!$D75*LN('Sound Power'!L75))</f>
        <v>#DIV/0!</v>
      </c>
      <c r="U75" s="26" t="e">
        <f>('ModelParams Lw'!H$4*LN('Sound Power'!M75)/(1+EXP(-('Sound Power'!$D75*1000+'ModelParams Lw'!H$6)/'ModelParams Lw'!H$7))+'ModelParams Lw'!H$5)*LN('Sound Power'!$B75)-('ModelParams Lw'!H$8+'ModelParams Lw'!H$9*$D75+'ModelParams Lw'!H$10*'Sound Power'!$F75^'ModelParams Lw'!H$14+'ModelParams Lw'!H$11*LN('Sound Power'!M75)+'ModelParams Lw'!H$12*'Sound Power'!$D75*'Sound Power'!$F75+'ModelParams Lw'!H$13*'Sound Power'!$D75*LN('Sound Power'!M75))</f>
        <v>#DIV/0!</v>
      </c>
      <c r="V75" s="26" t="e">
        <f>('ModelParams Lw'!I$4*LN('Sound Power'!N75)/(1+EXP(-('Sound Power'!$D75*1000+'ModelParams Lw'!I$6)/'ModelParams Lw'!I$7))+'ModelParams Lw'!I$5)*LN('Sound Power'!$B75)-('ModelParams Lw'!I$8+'ModelParams Lw'!I$9*$D75+'ModelParams Lw'!I$10*'Sound Power'!$F75^'ModelParams Lw'!I$14+'ModelParams Lw'!I$11*LN('Sound Power'!N75)+'ModelParams Lw'!I$12*'Sound Power'!$D75*'Sound Power'!$F75+'ModelParams Lw'!I$13*'Sound Power'!$D75*LN('Sound Power'!N75))</f>
        <v>#DIV/0!</v>
      </c>
      <c r="W75" s="26" t="e">
        <f>10*LOG10(IF(O75="",0,POWER(10,((O75+'ModelParams Lw'!$O$4)/10))) +IF(P75="",0,POWER(10,((P75+'ModelParams Lw'!$P$4)/10))) +IF(Q75="",0,POWER(10,((Q75+'ModelParams Lw'!$Q$4)/10))) +IF(R75="",0,POWER(10,((R75+'ModelParams Lw'!$R$4)/10))) +IF(S75="",0,POWER(10,((S75+'ModelParams Lw'!$S$4)/10))) +IF(T75="",0,POWER(10,((T75+'ModelParams Lw'!$T$4)/10))) +IF(U75="",0,POWER(10,((U75+'ModelParams Lw'!$U$4)/10)))+IF(V75="",0,POWER(10,((V75+'ModelParams Lw'!$V$4)/10))))</f>
        <v>#DIV/0!</v>
      </c>
      <c r="X75" s="26" t="e">
        <f t="shared" si="27"/>
        <v>#DIV/0!</v>
      </c>
      <c r="Y75" s="26" t="e">
        <f>(O75-'ModelParams Lw'!O$10)/'ModelParams Lw'!O$11</f>
        <v>#DIV/0!</v>
      </c>
      <c r="Z75" s="26" t="e">
        <f>(P75-'ModelParams Lw'!P$10)/'ModelParams Lw'!P$11</f>
        <v>#DIV/0!</v>
      </c>
      <c r="AA75" s="26" t="e">
        <f>(Q75-'ModelParams Lw'!Q$10)/'ModelParams Lw'!Q$11</f>
        <v>#DIV/0!</v>
      </c>
      <c r="AB75" s="26" t="e">
        <f>(R75-'ModelParams Lw'!R$10)/'ModelParams Lw'!R$11</f>
        <v>#DIV/0!</v>
      </c>
      <c r="AC75" s="26" t="e">
        <f>(S75-'ModelParams Lw'!S$10)/'ModelParams Lw'!S$11</f>
        <v>#DIV/0!</v>
      </c>
      <c r="AD75" s="26" t="e">
        <f>(T75-'ModelParams Lw'!T$10)/'ModelParams Lw'!T$11</f>
        <v>#DIV/0!</v>
      </c>
      <c r="AE75" s="26" t="e">
        <f>(U75-'ModelParams Lw'!U$10)/'ModelParams Lw'!U$11</f>
        <v>#DIV/0!</v>
      </c>
      <c r="AF75" s="26" t="e">
        <f>(V75-'ModelParams Lw'!V$10)/'ModelParams Lw'!V$11</f>
        <v>#DIV/0!</v>
      </c>
      <c r="AG75" s="26" t="e">
        <f t="shared" si="28"/>
        <v>#DIV/0!</v>
      </c>
      <c r="AH75" s="26" t="e">
        <f>VLOOKUP(D75*1000,'ModelParams Lw'!$A$38:$D$58,4)</f>
        <v>#N/A</v>
      </c>
      <c r="AI75" s="56" t="e">
        <f>VLOOKUP(D75*1000,'ModelParams Lw'!$A$38:$D$58,2)</f>
        <v>#N/A</v>
      </c>
      <c r="AJ75" s="46" t="e">
        <f t="shared" si="29"/>
        <v>#DIV/0!</v>
      </c>
      <c r="AK75" s="26" t="e">
        <f t="shared" si="30"/>
        <v>#VALUE!</v>
      </c>
      <c r="AL75" s="26" t="e">
        <f>IF($AI75=100,'ModelParams Lw'!R$35*'Sound Power'!$AH75^2+'ModelParams Lw'!R$36*'Sound Power'!$AH75+'ModelParams Lw'!R$37,IF($AI75=150,'ModelParams Lw'!R$38*'Sound Power'!$AH75^2+'ModelParams Lw'!R$39*'Sound Power'!$AH75+'ModelParams Lw'!R$40,'ModelParams Lw'!R$41*'Sound Power'!$AH75^2+'ModelParams Lw'!R$42*'Sound Power'!$AH75+'ModelParams Lw'!R$43))</f>
        <v>#N/A</v>
      </c>
      <c r="AM75" s="26" t="e">
        <f>IF($AI75=100,'ModelParams Lw'!S$35*'Sound Power'!$AH75^2+'ModelParams Lw'!S$36*'Sound Power'!$AH75+'ModelParams Lw'!S$37,IF($AI75=150,'ModelParams Lw'!S$38*'Sound Power'!$AH75^2+'ModelParams Lw'!S$39*'Sound Power'!$AH75+'ModelParams Lw'!S$40,'ModelParams Lw'!S$41*'Sound Power'!$AH75^2+'ModelParams Lw'!S$42*'Sound Power'!$AH75+'ModelParams Lw'!S$43))</f>
        <v>#N/A</v>
      </c>
      <c r="AN75" s="26" t="e">
        <f>IF($AI75=100,'ModelParams Lw'!T$35*'Sound Power'!$AH75^2+'ModelParams Lw'!T$36*'Sound Power'!$AH75+'ModelParams Lw'!T$37,IF($AI75=150,'ModelParams Lw'!T$38*'Sound Power'!$AH75^2+'ModelParams Lw'!T$39*'Sound Power'!$AH75+'ModelParams Lw'!T$40,'ModelParams Lw'!T$41*'Sound Power'!$AH75^2+'ModelParams Lw'!T$42*'Sound Power'!$AH75+'ModelParams Lw'!T$43))</f>
        <v>#N/A</v>
      </c>
      <c r="AO75" s="26" t="e">
        <f>IF($AI75=100,'ModelParams Lw'!U$35*'Sound Power'!$AH75^2+'ModelParams Lw'!U$36*'Sound Power'!$AH75+'ModelParams Lw'!U$37,IF($AI75=150,'ModelParams Lw'!U$38*'Sound Power'!$AH75^2+'ModelParams Lw'!U$39*'Sound Power'!$AH75+'ModelParams Lw'!U$40,'ModelParams Lw'!U$41*'Sound Power'!$AH75^2+'ModelParams Lw'!U$42*'Sound Power'!$AH75+'ModelParams Lw'!U$43))</f>
        <v>#N/A</v>
      </c>
      <c r="AP75" s="26" t="e">
        <f>IF($AI75=100,'ModelParams Lw'!V$35*'Sound Power'!$AH75^2+'ModelParams Lw'!V$36*'Sound Power'!$AH75+'ModelParams Lw'!V$37,IF($AI75=150,'ModelParams Lw'!V$38*'Sound Power'!$AH75^2+'ModelParams Lw'!V$39*'Sound Power'!$AH75+'ModelParams Lw'!V$40,'ModelParams Lw'!V$41*'Sound Power'!$AH75^2+'ModelParams Lw'!V$42*'Sound Power'!$AH75+'ModelParams Lw'!V$43))</f>
        <v>#N/A</v>
      </c>
      <c r="AQ75" s="26" t="e">
        <f>IF($AI75=100,'ModelParams Lw'!W$35*'Sound Power'!$AH75^2+'ModelParams Lw'!W$36*'Sound Power'!$AH75+'ModelParams Lw'!W$37,IF($AI75=150,'ModelParams Lw'!W$38*'Sound Power'!$AH75^2+'ModelParams Lw'!W$39*'Sound Power'!$AH75+'ModelParams Lw'!W$40,'ModelParams Lw'!W$41*'Sound Power'!$AH75^2+'ModelParams Lw'!W$42*'Sound Power'!$AH75+'ModelParams Lw'!W$43))</f>
        <v>#N/A</v>
      </c>
      <c r="AR75" s="26" t="e">
        <f t="shared" si="31"/>
        <v>#VALUE!</v>
      </c>
      <c r="AS75" s="26" t="e">
        <f>IF(26.83*LN($AJ75)-11.791-'ModelParams Lw'!B$35&lt;0,0,26.83*LN($AJ75)-11.791-'ModelParams Lw'!B$35)</f>
        <v>#DIV/0!</v>
      </c>
      <c r="AT75" s="26" t="e">
        <f>IF(26.83*LN($AJ75)-11.791-'ModelParams Lw'!C$35&lt;0,0,26.83*LN($AJ75)-11.791-'ModelParams Lw'!C$35)</f>
        <v>#DIV/0!</v>
      </c>
      <c r="AU75" s="26" t="e">
        <f>IF(26.83*LN($AJ75)-11.791-'ModelParams Lw'!D$35&lt;0,0,26.83*LN($AJ75)-11.791-'ModelParams Lw'!D$35)</f>
        <v>#DIV/0!</v>
      </c>
      <c r="AV75" s="26" t="e">
        <f>IF(26.83*LN($AJ75)-11.791-'ModelParams Lw'!E$35&lt;0,0,26.83*LN($AJ75)-11.791-'ModelParams Lw'!E$35)</f>
        <v>#DIV/0!</v>
      </c>
      <c r="AW75" s="26" t="e">
        <f>IF(26.83*LN($AJ75)-11.791-'ModelParams Lw'!F$35&lt;0,0,26.83*LN($AJ75)-11.791-'ModelParams Lw'!F$35)</f>
        <v>#DIV/0!</v>
      </c>
      <c r="AX75" s="26" t="e">
        <f>IF(26.83*LN($AJ75)-11.791-'ModelParams Lw'!G$35&lt;0,0,26.83*LN($AJ75)-11.791-'ModelParams Lw'!G$35)</f>
        <v>#DIV/0!</v>
      </c>
      <c r="AY75" s="26" t="e">
        <f>IF(26.83*LN($AJ75)-11.791-'ModelParams Lw'!H$35&lt;0,0,26.83*LN($AJ75)-11.791-'ModelParams Lw'!H$35)</f>
        <v>#DIV/0!</v>
      </c>
      <c r="AZ75" s="26" t="e">
        <f>IF(26.83*LN($AJ75)-11.791-'ModelParams Lw'!I$35&lt;0,0,26.83*LN($AJ75)-11.791-'ModelParams Lw'!I$35)</f>
        <v>#DIV/0!</v>
      </c>
      <c r="BA75" s="26" t="e">
        <f t="shared" si="44"/>
        <v>#DIV/0!</v>
      </c>
      <c r="BB75" s="26" t="e">
        <f t="shared" si="45"/>
        <v>#DIV/0!</v>
      </c>
      <c r="BC75" s="26" t="e">
        <f t="shared" si="46"/>
        <v>#DIV/0!</v>
      </c>
      <c r="BD75" s="26" t="e">
        <f t="shared" si="47"/>
        <v>#DIV/0!</v>
      </c>
      <c r="BE75" s="26" t="e">
        <f t="shared" si="48"/>
        <v>#DIV/0!</v>
      </c>
      <c r="BF75" s="26" t="e">
        <f t="shared" si="49"/>
        <v>#DIV/0!</v>
      </c>
      <c r="BG75" s="26" t="e">
        <f t="shared" si="50"/>
        <v>#DIV/0!</v>
      </c>
      <c r="BH75" s="26" t="e">
        <f t="shared" si="51"/>
        <v>#DIV/0!</v>
      </c>
      <c r="BI75" s="26" t="e">
        <f>10*LOG10(IF(BA75="",0,POWER(10,((BA75+'ModelParams Lw'!$O$4)/10))) +IF(BB75="",0,POWER(10,((BB75+'ModelParams Lw'!$P$4)/10))) +IF(BC75="",0,POWER(10,((BC75+'ModelParams Lw'!$Q$4)/10))) +IF(BD75="",0,POWER(10,((BD75+'ModelParams Lw'!$R$4)/10))) +IF(BE75="",0,POWER(10,((BE75+'ModelParams Lw'!$S$4)/10))) +IF(BF75="",0,POWER(10,((BF75+'ModelParams Lw'!$T$4)/10))) +IF(BG75="",0,POWER(10,((BG75+'ModelParams Lw'!$U$4)/10)))+IF(BH75="",0,POWER(10,((BH75+'ModelParams Lw'!$V$4)/10))))</f>
        <v>#DIV/0!</v>
      </c>
      <c r="BJ75" s="26" t="e">
        <f t="shared" si="32"/>
        <v>#DIV/0!</v>
      </c>
      <c r="BK75" s="26" t="e">
        <f>(BA75-'ModelParams Lw'!O$10)/'ModelParams Lw'!O$11</f>
        <v>#DIV/0!</v>
      </c>
      <c r="BL75" s="26" t="e">
        <f>(BB75-'ModelParams Lw'!P$10)/'ModelParams Lw'!P$11</f>
        <v>#DIV/0!</v>
      </c>
      <c r="BM75" s="26" t="e">
        <f>(BC75-'ModelParams Lw'!Q$10)/'ModelParams Lw'!Q$11</f>
        <v>#DIV/0!</v>
      </c>
      <c r="BN75" s="26" t="e">
        <f>(BD75-'ModelParams Lw'!R$10)/'ModelParams Lw'!R$11</f>
        <v>#DIV/0!</v>
      </c>
      <c r="BO75" s="26" t="e">
        <f>(BE75-'ModelParams Lw'!S$10)/'ModelParams Lw'!S$11</f>
        <v>#DIV/0!</v>
      </c>
      <c r="BP75" s="26" t="e">
        <f>(BF75-'ModelParams Lw'!T$10)/'ModelParams Lw'!T$11</f>
        <v>#DIV/0!</v>
      </c>
      <c r="BQ75" s="26" t="e">
        <f>(BG75-'ModelParams Lw'!U$10)/'ModelParams Lw'!U$11</f>
        <v>#DIV/0!</v>
      </c>
      <c r="BR75" s="26" t="e">
        <f>(BH75-'ModelParams Lw'!V$10)/'ModelParams Lw'!V$11</f>
        <v>#DIV/0!</v>
      </c>
      <c r="BS75" s="23" t="e">
        <f>IF(Calcul!$E77="SW",DEGREES(ACOS(1-(1/'ModelParams Lw'!C$25*SQRT(0.5*1.2/'Sound Power'!$C75)*('Sound Power'!$B75/3600)/('Sound Power'!$D75)/('Sound Power'!$F75)))),DEGREES(ACOS(1-(1/'ModelParams Lw'!C$29*SQRT(0.5*1.2/'Sound Power'!$C75)*('Sound Power'!$B75/3600)/('Sound Power'!$D75)/('Sound Power'!$F75)))))</f>
        <v>#DIV/0!</v>
      </c>
      <c r="BT75" s="23" t="e">
        <f>IF(Calcul!$E77="SW",DEGREES(ACOS(1-(1/'ModelParams Lw'!D$25*SQRT(0.5*1.2/'Sound Power'!$C75)*('Sound Power'!$B75/3600)/('Sound Power'!$D75)/('Sound Power'!$F75)))),DEGREES(ACOS(1-(1/'ModelParams Lw'!D$29*SQRT(0.5*1.2/'Sound Power'!$C75)*('Sound Power'!$B75/3600)/('Sound Power'!$D75)/('Sound Power'!$F75)))))</f>
        <v>#DIV/0!</v>
      </c>
      <c r="BU75" s="23" t="e">
        <f>IF(Calcul!$E77="SW",DEGREES(ACOS(1-(1/'ModelParams Lw'!E$25*SQRT(0.5*1.2/'Sound Power'!$C75)*('Sound Power'!$B75/3600)/('Sound Power'!$D75)/('Sound Power'!$F75)))),DEGREES(ACOS(1-(1/'ModelParams Lw'!E$29*SQRT(0.5*1.2/'Sound Power'!$C75)*('Sound Power'!$B75/3600)/('Sound Power'!$D75)/('Sound Power'!$F75)))))</f>
        <v>#DIV/0!</v>
      </c>
      <c r="BV75" s="23" t="e">
        <f>IF(Calcul!$E77="SW",DEGREES(ACOS(1-(1/'ModelParams Lw'!F$25*SQRT(0.5*1.2/'Sound Power'!$C75)*('Sound Power'!$B75/3600)/('Sound Power'!$D75)/('Sound Power'!$F75)))),DEGREES(ACOS(1-(1/'ModelParams Lw'!F$29*SQRT(0.5*1.2/'Sound Power'!$C75)*('Sound Power'!$B75/3600)/('Sound Power'!$D75)/('Sound Power'!$F75)))))</f>
        <v>#DIV/0!</v>
      </c>
      <c r="BW75" s="23" t="e">
        <f>IF(Calcul!$E77="SW",DEGREES(ACOS(1-(1/'ModelParams Lw'!G$25*SQRT(0.5*1.2/'Sound Power'!$C75)*('Sound Power'!$B75/3600)/('Sound Power'!$D75)/('Sound Power'!$F75)))),DEGREES(ACOS(1-(1/'ModelParams Lw'!G$29*SQRT(0.5*1.2/'Sound Power'!$C75)*('Sound Power'!$B75/3600)/('Sound Power'!$D75)/('Sound Power'!$F75)))))</f>
        <v>#DIV/0!</v>
      </c>
      <c r="BX75" s="23" t="e">
        <f>IF(Calcul!$E77="SW",DEGREES(ACOS(1-(1/'ModelParams Lw'!H$25*SQRT(0.5*1.2/'Sound Power'!$C75)*('Sound Power'!$B75/3600)/('Sound Power'!$D75)/('Sound Power'!$F75)))),DEGREES(ACOS(1-(1/'ModelParams Lw'!H$29*SQRT(0.5*1.2/'Sound Power'!$C75)*('Sound Power'!$B75/3600)/('Sound Power'!$D75)/('Sound Power'!$F75)))))</f>
        <v>#DIV/0!</v>
      </c>
      <c r="BY75" s="23" t="e">
        <f>IF(Calcul!$E77="SW",DEGREES(ACOS(1-(1/'ModelParams Lw'!I$25*SQRT(0.5*1.2/'Sound Power'!$C75)*('Sound Power'!$B75/3600)/('Sound Power'!$D75)/('Sound Power'!$F75)))),DEGREES(ACOS(1-(1/'ModelParams Lw'!I$29*SQRT(0.5*1.2/'Sound Power'!$C75)*('Sound Power'!$B75/3600)/('Sound Power'!$D75)/('Sound Power'!$F75)))))</f>
        <v>#DIV/0!</v>
      </c>
      <c r="BZ75" s="23" t="e">
        <f>IF(Calcul!$E77="SW",DEGREES(ACOS(1-(1/'ModelParams Lw'!J$25*SQRT(0.5*1.2/'Sound Power'!$C75)*('Sound Power'!$B75/3600)/('Sound Power'!$D75)/('Sound Power'!$F75)))),DEGREES(ACOS(1-(1/'ModelParams Lw'!J$29*SQRT(0.5*1.2/'Sound Power'!$C75)*('Sound Power'!$B75/3600)/('Sound Power'!$D75)/('Sound Power'!$F75)))))</f>
        <v>#DIV/0!</v>
      </c>
      <c r="CA75" s="26" t="e">
        <f>IF(Calcul!$E77="SW",'ModelParams Lw'!C$22+'ModelParams Lw'!C$23*LOG('Sound Power'!$D75/'Sound Power'!$E75)+'ModelParams Lw'!C$24*LN('Sound Power'!BS75),IF('ModelParams Lw'!C$26+'ModelParams Lw'!C$27*LOG('Sound Power'!$D75/'Sound Power'!$E75)+'ModelParams Lw'!C$28*LN('Sound Power'!BS75)&lt;'ModelParams Lw'!C$22+'ModelParams Lw'!C$23*LOG('Sound Power'!$D75/'Sound Power'!$E75)+'ModelParams Lw'!C$24*LN('Sound Power'!BS75),'ModelParams Lw'!C$22+'ModelParams Lw'!C$23*LOG('Sound Power'!$D75/'Sound Power'!$E75)+'ModelParams Lw'!C$24*LN('Sound Power'!BS75),'ModelParams Lw'!C$26+'ModelParams Lw'!C$27*LOG('Sound Power'!$D75/'Sound Power'!$E75)+'ModelParams Lw'!C$28*LN('Sound Power'!BS75)))</f>
        <v>#DIV/0!</v>
      </c>
      <c r="CB75" s="26" t="e">
        <f>IF(Calcul!$E77="SW",'ModelParams Lw'!D$22+'ModelParams Lw'!D$23*LOG('Sound Power'!$D75/'Sound Power'!$E75)+'ModelParams Lw'!D$24*LN('Sound Power'!BT75),IF('ModelParams Lw'!D$26+'ModelParams Lw'!D$27*LOG('Sound Power'!$D75/'Sound Power'!$E75)+'ModelParams Lw'!D$28*LN('Sound Power'!BT75)&lt;'ModelParams Lw'!D$22+'ModelParams Lw'!D$23*LOG('Sound Power'!$D75/'Sound Power'!$E75)+'ModelParams Lw'!D$24*LN('Sound Power'!BT75),'ModelParams Lw'!D$22+'ModelParams Lw'!D$23*LOG('Sound Power'!$D75/'Sound Power'!$E75)+'ModelParams Lw'!D$24*LN('Sound Power'!BT75),'ModelParams Lw'!D$26+'ModelParams Lw'!D$27*LOG('Sound Power'!$D75/'Sound Power'!$E75)+'ModelParams Lw'!D$28*LN('Sound Power'!BT75)))</f>
        <v>#DIV/0!</v>
      </c>
      <c r="CC75" s="26" t="e">
        <f>IF(Calcul!$E77="SW",'ModelParams Lw'!E$22+'ModelParams Lw'!E$23*LOG('Sound Power'!$D75/'Sound Power'!$E75)+'ModelParams Lw'!E$24*LN('Sound Power'!BU75),IF('ModelParams Lw'!E$26+'ModelParams Lw'!E$27*LOG('Sound Power'!$D75/'Sound Power'!$E75)+'ModelParams Lw'!E$28*LN('Sound Power'!BU75)&lt;'ModelParams Lw'!E$22+'ModelParams Lw'!E$23*LOG('Sound Power'!$D75/'Sound Power'!$E75)+'ModelParams Lw'!E$24*LN('Sound Power'!BU75),'ModelParams Lw'!E$22+'ModelParams Lw'!E$23*LOG('Sound Power'!$D75/'Sound Power'!$E75)+'ModelParams Lw'!E$24*LN('Sound Power'!BU75),'ModelParams Lw'!E$26+'ModelParams Lw'!E$27*LOG('Sound Power'!$D75/'Sound Power'!$E75)+'ModelParams Lw'!E$28*LN('Sound Power'!BU75)))</f>
        <v>#DIV/0!</v>
      </c>
      <c r="CD75" s="26" t="e">
        <f>IF(Calcul!$E77="SW",'ModelParams Lw'!F$22+'ModelParams Lw'!F$23*LOG('Sound Power'!$D75/'Sound Power'!$E75)+'ModelParams Lw'!F$24*LN('Sound Power'!BV75),IF('ModelParams Lw'!F$26+'ModelParams Lw'!F$27*LOG('Sound Power'!$D75/'Sound Power'!$E75)+'ModelParams Lw'!F$28*LN('Sound Power'!BV75)&lt;'ModelParams Lw'!F$22+'ModelParams Lw'!F$23*LOG('Sound Power'!$D75/'Sound Power'!$E75)+'ModelParams Lw'!F$24*LN('Sound Power'!BV75),'ModelParams Lw'!F$22+'ModelParams Lw'!F$23*LOG('Sound Power'!$D75/'Sound Power'!$E75)+'ModelParams Lw'!F$24*LN('Sound Power'!BV75),'ModelParams Lw'!F$26+'ModelParams Lw'!F$27*LOG('Sound Power'!$D75/'Sound Power'!$E75)+'ModelParams Lw'!F$28*LN('Sound Power'!BV75)))</f>
        <v>#DIV/0!</v>
      </c>
      <c r="CE75" s="26" t="e">
        <f>IF(Calcul!$E77="SW",'ModelParams Lw'!G$22+'ModelParams Lw'!G$23*LOG('Sound Power'!$D75/'Sound Power'!$E75)+'ModelParams Lw'!G$24*LN('Sound Power'!BW75),IF('ModelParams Lw'!G$26+'ModelParams Lw'!G$27*LOG('Sound Power'!$D75/'Sound Power'!$E75)+'ModelParams Lw'!G$28*LN('Sound Power'!BW75)&lt;'ModelParams Lw'!G$22+'ModelParams Lw'!G$23*LOG('Sound Power'!$D75/'Sound Power'!$E75)+'ModelParams Lw'!G$24*LN('Sound Power'!BW75),'ModelParams Lw'!G$22+'ModelParams Lw'!G$23*LOG('Sound Power'!$D75/'Sound Power'!$E75)+'ModelParams Lw'!G$24*LN('Sound Power'!BW75),'ModelParams Lw'!G$26+'ModelParams Lw'!G$27*LOG('Sound Power'!$D75/'Sound Power'!$E75)+'ModelParams Lw'!G$28*LN('Sound Power'!BW75)))</f>
        <v>#DIV/0!</v>
      </c>
      <c r="CF75" s="26" t="e">
        <f>IF(Calcul!$E77="SW",'ModelParams Lw'!H$22+'ModelParams Lw'!H$23*LOG('Sound Power'!$D75/'Sound Power'!$E75)+'ModelParams Lw'!H$24*LN('Sound Power'!BX75),IF('ModelParams Lw'!H$26+'ModelParams Lw'!H$27*LOG('Sound Power'!$D75/'Sound Power'!$E75)+'ModelParams Lw'!H$28*LN('Sound Power'!BX75)&lt;'ModelParams Lw'!H$22+'ModelParams Lw'!H$23*LOG('Sound Power'!$D75/'Sound Power'!$E75)+'ModelParams Lw'!H$24*LN('Sound Power'!BX75),'ModelParams Lw'!H$22+'ModelParams Lw'!H$23*LOG('Sound Power'!$D75/'Sound Power'!$E75)+'ModelParams Lw'!H$24*LN('Sound Power'!BX75),'ModelParams Lw'!H$26+'ModelParams Lw'!H$27*LOG('Sound Power'!$D75/'Sound Power'!$E75)+'ModelParams Lw'!H$28*LN('Sound Power'!BX75)))</f>
        <v>#DIV/0!</v>
      </c>
      <c r="CG75" s="26" t="e">
        <f>IF(Calcul!$E77="SW",'ModelParams Lw'!I$22+'ModelParams Lw'!I$23*LOG('Sound Power'!$D75/'Sound Power'!$E75)+'ModelParams Lw'!I$24*LN('Sound Power'!BY75),IF('ModelParams Lw'!I$26+'ModelParams Lw'!I$27*LOG('Sound Power'!$D75/'Sound Power'!$E75)+'ModelParams Lw'!I$28*LN('Sound Power'!BY75)&lt;'ModelParams Lw'!I$22+'ModelParams Lw'!I$23*LOG('Sound Power'!$D75/'Sound Power'!$E75)+'ModelParams Lw'!I$24*LN('Sound Power'!BY75),'ModelParams Lw'!I$22+'ModelParams Lw'!I$23*LOG('Sound Power'!$D75/'Sound Power'!$E75)+'ModelParams Lw'!I$24*LN('Sound Power'!BY75),'ModelParams Lw'!I$26+'ModelParams Lw'!I$27*LOG('Sound Power'!$D75/'Sound Power'!$E75)+'ModelParams Lw'!I$28*LN('Sound Power'!BY75)))</f>
        <v>#DIV/0!</v>
      </c>
      <c r="CH75" s="26" t="e">
        <f>IF(Calcul!$E77="SW",'ModelParams Lw'!J$22+'ModelParams Lw'!J$23*LOG('Sound Power'!$D75/'Sound Power'!$E75)+'ModelParams Lw'!J$24*LN('Sound Power'!BZ75),IF('ModelParams Lw'!J$26+'ModelParams Lw'!J$27*LOG('Sound Power'!$D75/'Sound Power'!$E75)+'ModelParams Lw'!J$28*LN('Sound Power'!BZ75)&lt;'ModelParams Lw'!J$22+'ModelParams Lw'!J$23*LOG('Sound Power'!$D75/'Sound Power'!$E75)+'ModelParams Lw'!J$24*LN('Sound Power'!BZ75),'ModelParams Lw'!J$22+'ModelParams Lw'!J$23*LOG('Sound Power'!$D75/'Sound Power'!$E75)+'ModelParams Lw'!J$24*LN('Sound Power'!BZ75),'ModelParams Lw'!J$26+'ModelParams Lw'!J$27*LOG('Sound Power'!$D75/'Sound Power'!$E75)+'ModelParams Lw'!J$28*LN('Sound Power'!BZ75)))</f>
        <v>#DIV/0!</v>
      </c>
      <c r="CI75" s="26" t="e">
        <f t="shared" si="33"/>
        <v>#DIV/0!</v>
      </c>
      <c r="CJ75" s="26" t="e">
        <f t="shared" si="34"/>
        <v>#DIV/0!</v>
      </c>
      <c r="CK75" s="26" t="e">
        <f t="shared" si="35"/>
        <v>#DIV/0!</v>
      </c>
      <c r="CL75" s="26" t="e">
        <f t="shared" si="36"/>
        <v>#DIV/0!</v>
      </c>
      <c r="CM75" s="26" t="e">
        <f t="shared" si="37"/>
        <v>#DIV/0!</v>
      </c>
      <c r="CN75" s="26" t="e">
        <f t="shared" si="38"/>
        <v>#DIV/0!</v>
      </c>
      <c r="CO75" s="26" t="e">
        <f t="shared" si="39"/>
        <v>#DIV/0!</v>
      </c>
      <c r="CP75" s="26" t="e">
        <f t="shared" si="40"/>
        <v>#DIV/0!</v>
      </c>
      <c r="CQ75" s="26" t="e">
        <f>10*LOG10(IF(CI75="",0,POWER(10,((CI75+'ModelParams Lw'!$O$4)/10))) +IF(CJ75="",0,POWER(10,((CJ75+'ModelParams Lw'!$P$4)/10))) +IF(CK75="",0,POWER(10,((CK75+'ModelParams Lw'!$Q$4)/10))) +IF(CL75="",0,POWER(10,((CL75+'ModelParams Lw'!$R$4)/10))) +IF(CM75="",0,POWER(10,((CM75+'ModelParams Lw'!$S$4)/10))) +IF(CN75="",0,POWER(10,((CN75+'ModelParams Lw'!$T$4)/10))) +IF(CO75="",0,POWER(10,((CO75+'ModelParams Lw'!$U$4)/10)))+IF(CP75="",0,POWER(10,((CP75+'ModelParams Lw'!$V$4)/10))))</f>
        <v>#DIV/0!</v>
      </c>
      <c r="CR75" s="26" t="e">
        <f t="shared" si="41"/>
        <v>#DIV/0!</v>
      </c>
      <c r="CS75" s="26" t="e">
        <f>(CI75-'ModelParams Lw'!$O$10)/'ModelParams Lw'!$O$11</f>
        <v>#DIV/0!</v>
      </c>
      <c r="CT75" s="26" t="e">
        <f>(CJ75-'ModelParams Lw'!$P$10)/'ModelParams Lw'!$P$11</f>
        <v>#DIV/0!</v>
      </c>
      <c r="CU75" s="26" t="e">
        <f>(CK75-'ModelParams Lw'!$Q$10)/'ModelParams Lw'!$Q$11</f>
        <v>#DIV/0!</v>
      </c>
      <c r="CV75" s="26" t="e">
        <f>(CL75-'ModelParams Lw'!$R$10)/'ModelParams Lw'!$R$11</f>
        <v>#DIV/0!</v>
      </c>
      <c r="CW75" s="26" t="e">
        <f>(CM75-'ModelParams Lw'!$S$10)/'ModelParams Lw'!$S$11</f>
        <v>#DIV/0!</v>
      </c>
      <c r="CX75" s="26" t="e">
        <f>(CN75-'ModelParams Lw'!$T$10)/'ModelParams Lw'!$T$11</f>
        <v>#DIV/0!</v>
      </c>
      <c r="CY75" s="26" t="e">
        <f>(CO75-'ModelParams Lw'!$U$10)/'ModelParams Lw'!$U$11</f>
        <v>#DIV/0!</v>
      </c>
      <c r="CZ75" s="26" t="e">
        <f>(CP75-'ModelParams Lw'!$V$10)/'ModelParams Lw'!$V$11</f>
        <v>#DIV/0!</v>
      </c>
    </row>
    <row r="76" spans="1:104" x14ac:dyDescent="0.2">
      <c r="A76" s="13">
        <f>Calcul!A78</f>
        <v>0</v>
      </c>
      <c r="B76" s="13">
        <f t="shared" si="42"/>
        <v>0</v>
      </c>
      <c r="C76" s="13">
        <f>Calcul!B78</f>
        <v>0</v>
      </c>
      <c r="D76" s="13">
        <f>Calcul!C78/1000</f>
        <v>0</v>
      </c>
      <c r="E76" s="13">
        <f>Calcul!D78/1000</f>
        <v>0</v>
      </c>
      <c r="F76" s="13">
        <f t="shared" si="43"/>
        <v>0</v>
      </c>
      <c r="G76" s="23" t="e">
        <f>DEGREES(ACOS(1-(1/'ModelParams Lw'!B$15*SQRT(0.5*1.2/'Sound Power'!$C76)*('Sound Power'!$B76/3600)/('Sound Power'!$D76)/('Sound Power'!$F76))))</f>
        <v>#DIV/0!</v>
      </c>
      <c r="H76" s="23" t="e">
        <f>DEGREES(ACOS(1-(1/'ModelParams Lw'!C$15*SQRT(0.5*1.2/'Sound Power'!$C76)*('Sound Power'!$B76/3600)/('Sound Power'!$D76)/('Sound Power'!$F76))))</f>
        <v>#DIV/0!</v>
      </c>
      <c r="I76" s="23" t="e">
        <f>DEGREES(ACOS(1-(1/'ModelParams Lw'!D$15*SQRT(0.5*1.2/'Sound Power'!$C76)*('Sound Power'!$B76/3600)/('Sound Power'!$D76)/('Sound Power'!$F76))))</f>
        <v>#DIV/0!</v>
      </c>
      <c r="J76" s="23" t="e">
        <f>DEGREES(ACOS(1-(1/'ModelParams Lw'!E$15*SQRT(0.5*1.2/'Sound Power'!$C76)*('Sound Power'!$B76/3600)/('Sound Power'!$D76)/('Sound Power'!$F76))))</f>
        <v>#DIV/0!</v>
      </c>
      <c r="K76" s="23" t="e">
        <f>DEGREES(ACOS(1-(1/'ModelParams Lw'!F$15*SQRT(0.5*1.2/'Sound Power'!$C76)*('Sound Power'!$B76/3600)/('Sound Power'!$D76)/('Sound Power'!$F76))))</f>
        <v>#DIV/0!</v>
      </c>
      <c r="L76" s="23" t="e">
        <f>DEGREES(ACOS(1-(1/'ModelParams Lw'!G$15*SQRT(0.5*1.2/'Sound Power'!$C76)*('Sound Power'!$B76/3600)/('Sound Power'!$D76)/('Sound Power'!$F76))))</f>
        <v>#DIV/0!</v>
      </c>
      <c r="M76" s="23" t="e">
        <f>DEGREES(ACOS(1-(1/'ModelParams Lw'!H$15*SQRT(0.5*1.2/'Sound Power'!$C76)*('Sound Power'!$B76/3600)/('Sound Power'!$D76)/('Sound Power'!$F76))))</f>
        <v>#DIV/0!</v>
      </c>
      <c r="N76" s="23" t="e">
        <f>DEGREES(ACOS(1-(1/'ModelParams Lw'!I$15*SQRT(0.5*1.2/'Sound Power'!$C76)*('Sound Power'!$B76/3600)/('Sound Power'!$D76)/('Sound Power'!$F76))))</f>
        <v>#DIV/0!</v>
      </c>
      <c r="O76" s="26" t="e">
        <f>('ModelParams Lw'!B$4*LN('Sound Power'!G76)/(1+EXP(-('Sound Power'!$D76*1000+'ModelParams Lw'!B$6)/'ModelParams Lw'!B$7))+'ModelParams Lw'!B$5)*LN('Sound Power'!$B76)-('ModelParams Lw'!B$8+'ModelParams Lw'!B$9*$D76+'ModelParams Lw'!B$10*'Sound Power'!$F76^'ModelParams Lw'!B$14+'ModelParams Lw'!B$11*LN('Sound Power'!G76)+'ModelParams Lw'!B$12*'Sound Power'!$D76*'Sound Power'!$F76+'ModelParams Lw'!B$13*'Sound Power'!$D76*LN('Sound Power'!G76))</f>
        <v>#DIV/0!</v>
      </c>
      <c r="P76" s="26" t="e">
        <f>('ModelParams Lw'!C$4*LN('Sound Power'!H76)/(1+EXP(-('Sound Power'!$D76*1000+'ModelParams Lw'!C$6)/'ModelParams Lw'!C$7))+'ModelParams Lw'!C$5)*LN('Sound Power'!$B76)-('ModelParams Lw'!C$8+'ModelParams Lw'!C$9*$D76+'ModelParams Lw'!C$10*'Sound Power'!$F76^'ModelParams Lw'!C$14+'ModelParams Lw'!C$11*LN('Sound Power'!H76)+'ModelParams Lw'!C$12*'Sound Power'!$D76*'Sound Power'!$F76+'ModelParams Lw'!C$13*'Sound Power'!$D76*LN('Sound Power'!H76))</f>
        <v>#DIV/0!</v>
      </c>
      <c r="Q76" s="26" t="e">
        <f>('ModelParams Lw'!D$4*LN('Sound Power'!I76)/(1+EXP(-('Sound Power'!$D76*1000+'ModelParams Lw'!D$6)/'ModelParams Lw'!D$7))+'ModelParams Lw'!D$5)*LN('Sound Power'!$B76)-('ModelParams Lw'!D$8+'ModelParams Lw'!D$9*$D76+'ModelParams Lw'!D$10*'Sound Power'!$F76^'ModelParams Lw'!D$14+'ModelParams Lw'!D$11*LN('Sound Power'!I76)+'ModelParams Lw'!D$12*'Sound Power'!$D76*'Sound Power'!$F76+'ModelParams Lw'!D$13*'Sound Power'!$D76*LN('Sound Power'!I76))</f>
        <v>#DIV/0!</v>
      </c>
      <c r="R76" s="26" t="e">
        <f>('ModelParams Lw'!E$4*LN('Sound Power'!J76)/(1+EXP(-('Sound Power'!$D76*1000+'ModelParams Lw'!E$6)/'ModelParams Lw'!E$7))+'ModelParams Lw'!E$5)*LN('Sound Power'!$B76)-('ModelParams Lw'!E$8+'ModelParams Lw'!E$9*$D76+'ModelParams Lw'!E$10*'Sound Power'!$F76^'ModelParams Lw'!E$14+'ModelParams Lw'!E$11*LN('Sound Power'!J76)+'ModelParams Lw'!E$12*'Sound Power'!$D76*'Sound Power'!$F76+'ModelParams Lw'!E$13*'Sound Power'!$D76*LN('Sound Power'!J76))</f>
        <v>#DIV/0!</v>
      </c>
      <c r="S76" s="26" t="e">
        <f>('ModelParams Lw'!F$4*LN('Sound Power'!K76)/(1+EXP(-('Sound Power'!$D76*1000+'ModelParams Lw'!F$6)/'ModelParams Lw'!F$7))+'ModelParams Lw'!F$5)*LN('Sound Power'!$B76)-('ModelParams Lw'!F$8+'ModelParams Lw'!F$9*$D76+'ModelParams Lw'!F$10*'Sound Power'!$F76^'ModelParams Lw'!F$14+'ModelParams Lw'!F$11*LN('Sound Power'!K76)+'ModelParams Lw'!F$12*'Sound Power'!$D76*'Sound Power'!$F76+'ModelParams Lw'!F$13*'Sound Power'!$D76*LN('Sound Power'!K76))</f>
        <v>#DIV/0!</v>
      </c>
      <c r="T76" s="26" t="e">
        <f>('ModelParams Lw'!G$4*LN('Sound Power'!L76)/(1+EXP(-('Sound Power'!$D76*1000+'ModelParams Lw'!G$6)/'ModelParams Lw'!G$7))+'ModelParams Lw'!G$5)*LN('Sound Power'!$B76)-('ModelParams Lw'!G$8+'ModelParams Lw'!G$9*$D76+'ModelParams Lw'!G$10*'Sound Power'!$F76^'ModelParams Lw'!G$14+'ModelParams Lw'!G$11*LN('Sound Power'!L76)+'ModelParams Lw'!G$12*'Sound Power'!$D76*'Sound Power'!$F76+'ModelParams Lw'!G$13*'Sound Power'!$D76*LN('Sound Power'!L76))</f>
        <v>#DIV/0!</v>
      </c>
      <c r="U76" s="26" t="e">
        <f>('ModelParams Lw'!H$4*LN('Sound Power'!M76)/(1+EXP(-('Sound Power'!$D76*1000+'ModelParams Lw'!H$6)/'ModelParams Lw'!H$7))+'ModelParams Lw'!H$5)*LN('Sound Power'!$B76)-('ModelParams Lw'!H$8+'ModelParams Lw'!H$9*$D76+'ModelParams Lw'!H$10*'Sound Power'!$F76^'ModelParams Lw'!H$14+'ModelParams Lw'!H$11*LN('Sound Power'!M76)+'ModelParams Lw'!H$12*'Sound Power'!$D76*'Sound Power'!$F76+'ModelParams Lw'!H$13*'Sound Power'!$D76*LN('Sound Power'!M76))</f>
        <v>#DIV/0!</v>
      </c>
      <c r="V76" s="26" t="e">
        <f>('ModelParams Lw'!I$4*LN('Sound Power'!N76)/(1+EXP(-('Sound Power'!$D76*1000+'ModelParams Lw'!I$6)/'ModelParams Lw'!I$7))+'ModelParams Lw'!I$5)*LN('Sound Power'!$B76)-('ModelParams Lw'!I$8+'ModelParams Lw'!I$9*$D76+'ModelParams Lw'!I$10*'Sound Power'!$F76^'ModelParams Lw'!I$14+'ModelParams Lw'!I$11*LN('Sound Power'!N76)+'ModelParams Lw'!I$12*'Sound Power'!$D76*'Sound Power'!$F76+'ModelParams Lw'!I$13*'Sound Power'!$D76*LN('Sound Power'!N76))</f>
        <v>#DIV/0!</v>
      </c>
      <c r="W76" s="26" t="e">
        <f>10*LOG10(IF(O76="",0,POWER(10,((O76+'ModelParams Lw'!$O$4)/10))) +IF(P76="",0,POWER(10,((P76+'ModelParams Lw'!$P$4)/10))) +IF(Q76="",0,POWER(10,((Q76+'ModelParams Lw'!$Q$4)/10))) +IF(R76="",0,POWER(10,((R76+'ModelParams Lw'!$R$4)/10))) +IF(S76="",0,POWER(10,((S76+'ModelParams Lw'!$S$4)/10))) +IF(T76="",0,POWER(10,((T76+'ModelParams Lw'!$T$4)/10))) +IF(U76="",0,POWER(10,((U76+'ModelParams Lw'!$U$4)/10)))+IF(V76="",0,POWER(10,((V76+'ModelParams Lw'!$V$4)/10))))</f>
        <v>#DIV/0!</v>
      </c>
      <c r="X76" s="26" t="e">
        <f t="shared" si="27"/>
        <v>#DIV/0!</v>
      </c>
      <c r="Y76" s="26" t="e">
        <f>(O76-'ModelParams Lw'!O$10)/'ModelParams Lw'!O$11</f>
        <v>#DIV/0!</v>
      </c>
      <c r="Z76" s="26" t="e">
        <f>(P76-'ModelParams Lw'!P$10)/'ModelParams Lw'!P$11</f>
        <v>#DIV/0!</v>
      </c>
      <c r="AA76" s="26" t="e">
        <f>(Q76-'ModelParams Lw'!Q$10)/'ModelParams Lw'!Q$11</f>
        <v>#DIV/0!</v>
      </c>
      <c r="AB76" s="26" t="e">
        <f>(R76-'ModelParams Lw'!R$10)/'ModelParams Lw'!R$11</f>
        <v>#DIV/0!</v>
      </c>
      <c r="AC76" s="26" t="e">
        <f>(S76-'ModelParams Lw'!S$10)/'ModelParams Lw'!S$11</f>
        <v>#DIV/0!</v>
      </c>
      <c r="AD76" s="26" t="e">
        <f>(T76-'ModelParams Lw'!T$10)/'ModelParams Lw'!T$11</f>
        <v>#DIV/0!</v>
      </c>
      <c r="AE76" s="26" t="e">
        <f>(U76-'ModelParams Lw'!U$10)/'ModelParams Lw'!U$11</f>
        <v>#DIV/0!</v>
      </c>
      <c r="AF76" s="26" t="e">
        <f>(V76-'ModelParams Lw'!V$10)/'ModelParams Lw'!V$11</f>
        <v>#DIV/0!</v>
      </c>
      <c r="AG76" s="26" t="e">
        <f t="shared" si="28"/>
        <v>#DIV/0!</v>
      </c>
      <c r="AH76" s="26" t="e">
        <f>VLOOKUP(D76*1000,'ModelParams Lw'!$A$38:$D$58,4)</f>
        <v>#N/A</v>
      </c>
      <c r="AI76" s="56" t="e">
        <f>VLOOKUP(D76*1000,'ModelParams Lw'!$A$38:$D$58,2)</f>
        <v>#N/A</v>
      </c>
      <c r="AJ76" s="46" t="e">
        <f t="shared" si="29"/>
        <v>#DIV/0!</v>
      </c>
      <c r="AK76" s="26" t="e">
        <f t="shared" si="30"/>
        <v>#VALUE!</v>
      </c>
      <c r="AL76" s="26" t="e">
        <f>IF($AI76=100,'ModelParams Lw'!R$35*'Sound Power'!$AH76^2+'ModelParams Lw'!R$36*'Sound Power'!$AH76+'ModelParams Lw'!R$37,IF($AI76=150,'ModelParams Lw'!R$38*'Sound Power'!$AH76^2+'ModelParams Lw'!R$39*'Sound Power'!$AH76+'ModelParams Lw'!R$40,'ModelParams Lw'!R$41*'Sound Power'!$AH76^2+'ModelParams Lw'!R$42*'Sound Power'!$AH76+'ModelParams Lw'!R$43))</f>
        <v>#N/A</v>
      </c>
      <c r="AM76" s="26" t="e">
        <f>IF($AI76=100,'ModelParams Lw'!S$35*'Sound Power'!$AH76^2+'ModelParams Lw'!S$36*'Sound Power'!$AH76+'ModelParams Lw'!S$37,IF($AI76=150,'ModelParams Lw'!S$38*'Sound Power'!$AH76^2+'ModelParams Lw'!S$39*'Sound Power'!$AH76+'ModelParams Lw'!S$40,'ModelParams Lw'!S$41*'Sound Power'!$AH76^2+'ModelParams Lw'!S$42*'Sound Power'!$AH76+'ModelParams Lw'!S$43))</f>
        <v>#N/A</v>
      </c>
      <c r="AN76" s="26" t="e">
        <f>IF($AI76=100,'ModelParams Lw'!T$35*'Sound Power'!$AH76^2+'ModelParams Lw'!T$36*'Sound Power'!$AH76+'ModelParams Lw'!T$37,IF($AI76=150,'ModelParams Lw'!T$38*'Sound Power'!$AH76^2+'ModelParams Lw'!T$39*'Sound Power'!$AH76+'ModelParams Lw'!T$40,'ModelParams Lw'!T$41*'Sound Power'!$AH76^2+'ModelParams Lw'!T$42*'Sound Power'!$AH76+'ModelParams Lw'!T$43))</f>
        <v>#N/A</v>
      </c>
      <c r="AO76" s="26" t="e">
        <f>IF($AI76=100,'ModelParams Lw'!U$35*'Sound Power'!$AH76^2+'ModelParams Lw'!U$36*'Sound Power'!$AH76+'ModelParams Lw'!U$37,IF($AI76=150,'ModelParams Lw'!U$38*'Sound Power'!$AH76^2+'ModelParams Lw'!U$39*'Sound Power'!$AH76+'ModelParams Lw'!U$40,'ModelParams Lw'!U$41*'Sound Power'!$AH76^2+'ModelParams Lw'!U$42*'Sound Power'!$AH76+'ModelParams Lw'!U$43))</f>
        <v>#N/A</v>
      </c>
      <c r="AP76" s="26" t="e">
        <f>IF($AI76=100,'ModelParams Lw'!V$35*'Sound Power'!$AH76^2+'ModelParams Lw'!V$36*'Sound Power'!$AH76+'ModelParams Lw'!V$37,IF($AI76=150,'ModelParams Lw'!V$38*'Sound Power'!$AH76^2+'ModelParams Lw'!V$39*'Sound Power'!$AH76+'ModelParams Lw'!V$40,'ModelParams Lw'!V$41*'Sound Power'!$AH76^2+'ModelParams Lw'!V$42*'Sound Power'!$AH76+'ModelParams Lw'!V$43))</f>
        <v>#N/A</v>
      </c>
      <c r="AQ76" s="26" t="e">
        <f>IF($AI76=100,'ModelParams Lw'!W$35*'Sound Power'!$AH76^2+'ModelParams Lw'!W$36*'Sound Power'!$AH76+'ModelParams Lw'!W$37,IF($AI76=150,'ModelParams Lw'!W$38*'Sound Power'!$AH76^2+'ModelParams Lw'!W$39*'Sound Power'!$AH76+'ModelParams Lw'!W$40,'ModelParams Lw'!W$41*'Sound Power'!$AH76^2+'ModelParams Lw'!W$42*'Sound Power'!$AH76+'ModelParams Lw'!W$43))</f>
        <v>#N/A</v>
      </c>
      <c r="AR76" s="26" t="e">
        <f t="shared" si="31"/>
        <v>#VALUE!</v>
      </c>
      <c r="AS76" s="26" t="e">
        <f>IF(26.83*LN($AJ76)-11.791-'ModelParams Lw'!B$35&lt;0,0,26.83*LN($AJ76)-11.791-'ModelParams Lw'!B$35)</f>
        <v>#DIV/0!</v>
      </c>
      <c r="AT76" s="26" t="e">
        <f>IF(26.83*LN($AJ76)-11.791-'ModelParams Lw'!C$35&lt;0,0,26.83*LN($AJ76)-11.791-'ModelParams Lw'!C$35)</f>
        <v>#DIV/0!</v>
      </c>
      <c r="AU76" s="26" t="e">
        <f>IF(26.83*LN($AJ76)-11.791-'ModelParams Lw'!D$35&lt;0,0,26.83*LN($AJ76)-11.791-'ModelParams Lw'!D$35)</f>
        <v>#DIV/0!</v>
      </c>
      <c r="AV76" s="26" t="e">
        <f>IF(26.83*LN($AJ76)-11.791-'ModelParams Lw'!E$35&lt;0,0,26.83*LN($AJ76)-11.791-'ModelParams Lw'!E$35)</f>
        <v>#DIV/0!</v>
      </c>
      <c r="AW76" s="26" t="e">
        <f>IF(26.83*LN($AJ76)-11.791-'ModelParams Lw'!F$35&lt;0,0,26.83*LN($AJ76)-11.791-'ModelParams Lw'!F$35)</f>
        <v>#DIV/0!</v>
      </c>
      <c r="AX76" s="26" t="e">
        <f>IF(26.83*LN($AJ76)-11.791-'ModelParams Lw'!G$35&lt;0,0,26.83*LN($AJ76)-11.791-'ModelParams Lw'!G$35)</f>
        <v>#DIV/0!</v>
      </c>
      <c r="AY76" s="26" t="e">
        <f>IF(26.83*LN($AJ76)-11.791-'ModelParams Lw'!H$35&lt;0,0,26.83*LN($AJ76)-11.791-'ModelParams Lw'!H$35)</f>
        <v>#DIV/0!</v>
      </c>
      <c r="AZ76" s="26" t="e">
        <f>IF(26.83*LN($AJ76)-11.791-'ModelParams Lw'!I$35&lt;0,0,26.83*LN($AJ76)-11.791-'ModelParams Lw'!I$35)</f>
        <v>#DIV/0!</v>
      </c>
      <c r="BA76" s="26" t="e">
        <f t="shared" si="44"/>
        <v>#DIV/0!</v>
      </c>
      <c r="BB76" s="26" t="e">
        <f t="shared" si="45"/>
        <v>#DIV/0!</v>
      </c>
      <c r="BC76" s="26" t="e">
        <f t="shared" si="46"/>
        <v>#DIV/0!</v>
      </c>
      <c r="BD76" s="26" t="e">
        <f t="shared" si="47"/>
        <v>#DIV/0!</v>
      </c>
      <c r="BE76" s="26" t="e">
        <f t="shared" si="48"/>
        <v>#DIV/0!</v>
      </c>
      <c r="BF76" s="26" t="e">
        <f t="shared" si="49"/>
        <v>#DIV/0!</v>
      </c>
      <c r="BG76" s="26" t="e">
        <f t="shared" si="50"/>
        <v>#DIV/0!</v>
      </c>
      <c r="BH76" s="26" t="e">
        <f t="shared" si="51"/>
        <v>#DIV/0!</v>
      </c>
      <c r="BI76" s="26" t="e">
        <f>10*LOG10(IF(BA76="",0,POWER(10,((BA76+'ModelParams Lw'!$O$4)/10))) +IF(BB76="",0,POWER(10,((BB76+'ModelParams Lw'!$P$4)/10))) +IF(BC76="",0,POWER(10,((BC76+'ModelParams Lw'!$Q$4)/10))) +IF(BD76="",0,POWER(10,((BD76+'ModelParams Lw'!$R$4)/10))) +IF(BE76="",0,POWER(10,((BE76+'ModelParams Lw'!$S$4)/10))) +IF(BF76="",0,POWER(10,((BF76+'ModelParams Lw'!$T$4)/10))) +IF(BG76="",0,POWER(10,((BG76+'ModelParams Lw'!$U$4)/10)))+IF(BH76="",0,POWER(10,((BH76+'ModelParams Lw'!$V$4)/10))))</f>
        <v>#DIV/0!</v>
      </c>
      <c r="BJ76" s="26" t="e">
        <f t="shared" si="32"/>
        <v>#DIV/0!</v>
      </c>
      <c r="BK76" s="26" t="e">
        <f>(BA76-'ModelParams Lw'!O$10)/'ModelParams Lw'!O$11</f>
        <v>#DIV/0!</v>
      </c>
      <c r="BL76" s="26" t="e">
        <f>(BB76-'ModelParams Lw'!P$10)/'ModelParams Lw'!P$11</f>
        <v>#DIV/0!</v>
      </c>
      <c r="BM76" s="26" t="e">
        <f>(BC76-'ModelParams Lw'!Q$10)/'ModelParams Lw'!Q$11</f>
        <v>#DIV/0!</v>
      </c>
      <c r="BN76" s="26" t="e">
        <f>(BD76-'ModelParams Lw'!R$10)/'ModelParams Lw'!R$11</f>
        <v>#DIV/0!</v>
      </c>
      <c r="BO76" s="26" t="e">
        <f>(BE76-'ModelParams Lw'!S$10)/'ModelParams Lw'!S$11</f>
        <v>#DIV/0!</v>
      </c>
      <c r="BP76" s="26" t="e">
        <f>(BF76-'ModelParams Lw'!T$10)/'ModelParams Lw'!T$11</f>
        <v>#DIV/0!</v>
      </c>
      <c r="BQ76" s="26" t="e">
        <f>(BG76-'ModelParams Lw'!U$10)/'ModelParams Lw'!U$11</f>
        <v>#DIV/0!</v>
      </c>
      <c r="BR76" s="26" t="e">
        <f>(BH76-'ModelParams Lw'!V$10)/'ModelParams Lw'!V$11</f>
        <v>#DIV/0!</v>
      </c>
      <c r="BS76" s="23" t="e">
        <f>IF(Calcul!$E78="SW",DEGREES(ACOS(1-(1/'ModelParams Lw'!C$25*SQRT(0.5*1.2/'Sound Power'!$C76)*('Sound Power'!$B76/3600)/('Sound Power'!$D76)/('Sound Power'!$F76)))),DEGREES(ACOS(1-(1/'ModelParams Lw'!C$29*SQRT(0.5*1.2/'Sound Power'!$C76)*('Sound Power'!$B76/3600)/('Sound Power'!$D76)/('Sound Power'!$F76)))))</f>
        <v>#DIV/0!</v>
      </c>
      <c r="BT76" s="23" t="e">
        <f>IF(Calcul!$E78="SW",DEGREES(ACOS(1-(1/'ModelParams Lw'!D$25*SQRT(0.5*1.2/'Sound Power'!$C76)*('Sound Power'!$B76/3600)/('Sound Power'!$D76)/('Sound Power'!$F76)))),DEGREES(ACOS(1-(1/'ModelParams Lw'!D$29*SQRT(0.5*1.2/'Sound Power'!$C76)*('Sound Power'!$B76/3600)/('Sound Power'!$D76)/('Sound Power'!$F76)))))</f>
        <v>#DIV/0!</v>
      </c>
      <c r="BU76" s="23" t="e">
        <f>IF(Calcul!$E78="SW",DEGREES(ACOS(1-(1/'ModelParams Lw'!E$25*SQRT(0.5*1.2/'Sound Power'!$C76)*('Sound Power'!$B76/3600)/('Sound Power'!$D76)/('Sound Power'!$F76)))),DEGREES(ACOS(1-(1/'ModelParams Lw'!E$29*SQRT(0.5*1.2/'Sound Power'!$C76)*('Sound Power'!$B76/3600)/('Sound Power'!$D76)/('Sound Power'!$F76)))))</f>
        <v>#DIV/0!</v>
      </c>
      <c r="BV76" s="23" t="e">
        <f>IF(Calcul!$E78="SW",DEGREES(ACOS(1-(1/'ModelParams Lw'!F$25*SQRT(0.5*1.2/'Sound Power'!$C76)*('Sound Power'!$B76/3600)/('Sound Power'!$D76)/('Sound Power'!$F76)))),DEGREES(ACOS(1-(1/'ModelParams Lw'!F$29*SQRT(0.5*1.2/'Sound Power'!$C76)*('Sound Power'!$B76/3600)/('Sound Power'!$D76)/('Sound Power'!$F76)))))</f>
        <v>#DIV/0!</v>
      </c>
      <c r="BW76" s="23" t="e">
        <f>IF(Calcul!$E78="SW",DEGREES(ACOS(1-(1/'ModelParams Lw'!G$25*SQRT(0.5*1.2/'Sound Power'!$C76)*('Sound Power'!$B76/3600)/('Sound Power'!$D76)/('Sound Power'!$F76)))),DEGREES(ACOS(1-(1/'ModelParams Lw'!G$29*SQRT(0.5*1.2/'Sound Power'!$C76)*('Sound Power'!$B76/3600)/('Sound Power'!$D76)/('Sound Power'!$F76)))))</f>
        <v>#DIV/0!</v>
      </c>
      <c r="BX76" s="23" t="e">
        <f>IF(Calcul!$E78="SW",DEGREES(ACOS(1-(1/'ModelParams Lw'!H$25*SQRT(0.5*1.2/'Sound Power'!$C76)*('Sound Power'!$B76/3600)/('Sound Power'!$D76)/('Sound Power'!$F76)))),DEGREES(ACOS(1-(1/'ModelParams Lw'!H$29*SQRT(0.5*1.2/'Sound Power'!$C76)*('Sound Power'!$B76/3600)/('Sound Power'!$D76)/('Sound Power'!$F76)))))</f>
        <v>#DIV/0!</v>
      </c>
      <c r="BY76" s="23" t="e">
        <f>IF(Calcul!$E78="SW",DEGREES(ACOS(1-(1/'ModelParams Lw'!I$25*SQRT(0.5*1.2/'Sound Power'!$C76)*('Sound Power'!$B76/3600)/('Sound Power'!$D76)/('Sound Power'!$F76)))),DEGREES(ACOS(1-(1/'ModelParams Lw'!I$29*SQRT(0.5*1.2/'Sound Power'!$C76)*('Sound Power'!$B76/3600)/('Sound Power'!$D76)/('Sound Power'!$F76)))))</f>
        <v>#DIV/0!</v>
      </c>
      <c r="BZ76" s="23" t="e">
        <f>IF(Calcul!$E78="SW",DEGREES(ACOS(1-(1/'ModelParams Lw'!J$25*SQRT(0.5*1.2/'Sound Power'!$C76)*('Sound Power'!$B76/3600)/('Sound Power'!$D76)/('Sound Power'!$F76)))),DEGREES(ACOS(1-(1/'ModelParams Lw'!J$29*SQRT(0.5*1.2/'Sound Power'!$C76)*('Sound Power'!$B76/3600)/('Sound Power'!$D76)/('Sound Power'!$F76)))))</f>
        <v>#DIV/0!</v>
      </c>
      <c r="CA76" s="26" t="e">
        <f>IF(Calcul!$E78="SW",'ModelParams Lw'!C$22+'ModelParams Lw'!C$23*LOG('Sound Power'!$D76/'Sound Power'!$E76)+'ModelParams Lw'!C$24*LN('Sound Power'!BS76),IF('ModelParams Lw'!C$26+'ModelParams Lw'!C$27*LOG('Sound Power'!$D76/'Sound Power'!$E76)+'ModelParams Lw'!C$28*LN('Sound Power'!BS76)&lt;'ModelParams Lw'!C$22+'ModelParams Lw'!C$23*LOG('Sound Power'!$D76/'Sound Power'!$E76)+'ModelParams Lw'!C$24*LN('Sound Power'!BS76),'ModelParams Lw'!C$22+'ModelParams Lw'!C$23*LOG('Sound Power'!$D76/'Sound Power'!$E76)+'ModelParams Lw'!C$24*LN('Sound Power'!BS76),'ModelParams Lw'!C$26+'ModelParams Lw'!C$27*LOG('Sound Power'!$D76/'Sound Power'!$E76)+'ModelParams Lw'!C$28*LN('Sound Power'!BS76)))</f>
        <v>#DIV/0!</v>
      </c>
      <c r="CB76" s="26" t="e">
        <f>IF(Calcul!$E78="SW",'ModelParams Lw'!D$22+'ModelParams Lw'!D$23*LOG('Sound Power'!$D76/'Sound Power'!$E76)+'ModelParams Lw'!D$24*LN('Sound Power'!BT76),IF('ModelParams Lw'!D$26+'ModelParams Lw'!D$27*LOG('Sound Power'!$D76/'Sound Power'!$E76)+'ModelParams Lw'!D$28*LN('Sound Power'!BT76)&lt;'ModelParams Lw'!D$22+'ModelParams Lw'!D$23*LOG('Sound Power'!$D76/'Sound Power'!$E76)+'ModelParams Lw'!D$24*LN('Sound Power'!BT76),'ModelParams Lw'!D$22+'ModelParams Lw'!D$23*LOG('Sound Power'!$D76/'Sound Power'!$E76)+'ModelParams Lw'!D$24*LN('Sound Power'!BT76),'ModelParams Lw'!D$26+'ModelParams Lw'!D$27*LOG('Sound Power'!$D76/'Sound Power'!$E76)+'ModelParams Lw'!D$28*LN('Sound Power'!BT76)))</f>
        <v>#DIV/0!</v>
      </c>
      <c r="CC76" s="26" t="e">
        <f>IF(Calcul!$E78="SW",'ModelParams Lw'!E$22+'ModelParams Lw'!E$23*LOG('Sound Power'!$D76/'Sound Power'!$E76)+'ModelParams Lw'!E$24*LN('Sound Power'!BU76),IF('ModelParams Lw'!E$26+'ModelParams Lw'!E$27*LOG('Sound Power'!$D76/'Sound Power'!$E76)+'ModelParams Lw'!E$28*LN('Sound Power'!BU76)&lt;'ModelParams Lw'!E$22+'ModelParams Lw'!E$23*LOG('Sound Power'!$D76/'Sound Power'!$E76)+'ModelParams Lw'!E$24*LN('Sound Power'!BU76),'ModelParams Lw'!E$22+'ModelParams Lw'!E$23*LOG('Sound Power'!$D76/'Sound Power'!$E76)+'ModelParams Lw'!E$24*LN('Sound Power'!BU76),'ModelParams Lw'!E$26+'ModelParams Lw'!E$27*LOG('Sound Power'!$D76/'Sound Power'!$E76)+'ModelParams Lw'!E$28*LN('Sound Power'!BU76)))</f>
        <v>#DIV/0!</v>
      </c>
      <c r="CD76" s="26" t="e">
        <f>IF(Calcul!$E78="SW",'ModelParams Lw'!F$22+'ModelParams Lw'!F$23*LOG('Sound Power'!$D76/'Sound Power'!$E76)+'ModelParams Lw'!F$24*LN('Sound Power'!BV76),IF('ModelParams Lw'!F$26+'ModelParams Lw'!F$27*LOG('Sound Power'!$D76/'Sound Power'!$E76)+'ModelParams Lw'!F$28*LN('Sound Power'!BV76)&lt;'ModelParams Lw'!F$22+'ModelParams Lw'!F$23*LOG('Sound Power'!$D76/'Sound Power'!$E76)+'ModelParams Lw'!F$24*LN('Sound Power'!BV76),'ModelParams Lw'!F$22+'ModelParams Lw'!F$23*LOG('Sound Power'!$D76/'Sound Power'!$E76)+'ModelParams Lw'!F$24*LN('Sound Power'!BV76),'ModelParams Lw'!F$26+'ModelParams Lw'!F$27*LOG('Sound Power'!$D76/'Sound Power'!$E76)+'ModelParams Lw'!F$28*LN('Sound Power'!BV76)))</f>
        <v>#DIV/0!</v>
      </c>
      <c r="CE76" s="26" t="e">
        <f>IF(Calcul!$E78="SW",'ModelParams Lw'!G$22+'ModelParams Lw'!G$23*LOG('Sound Power'!$D76/'Sound Power'!$E76)+'ModelParams Lw'!G$24*LN('Sound Power'!BW76),IF('ModelParams Lw'!G$26+'ModelParams Lw'!G$27*LOG('Sound Power'!$D76/'Sound Power'!$E76)+'ModelParams Lw'!G$28*LN('Sound Power'!BW76)&lt;'ModelParams Lw'!G$22+'ModelParams Lw'!G$23*LOG('Sound Power'!$D76/'Sound Power'!$E76)+'ModelParams Lw'!G$24*LN('Sound Power'!BW76),'ModelParams Lw'!G$22+'ModelParams Lw'!G$23*LOG('Sound Power'!$D76/'Sound Power'!$E76)+'ModelParams Lw'!G$24*LN('Sound Power'!BW76),'ModelParams Lw'!G$26+'ModelParams Lw'!G$27*LOG('Sound Power'!$D76/'Sound Power'!$E76)+'ModelParams Lw'!G$28*LN('Sound Power'!BW76)))</f>
        <v>#DIV/0!</v>
      </c>
      <c r="CF76" s="26" t="e">
        <f>IF(Calcul!$E78="SW",'ModelParams Lw'!H$22+'ModelParams Lw'!H$23*LOG('Sound Power'!$D76/'Sound Power'!$E76)+'ModelParams Lw'!H$24*LN('Sound Power'!BX76),IF('ModelParams Lw'!H$26+'ModelParams Lw'!H$27*LOG('Sound Power'!$D76/'Sound Power'!$E76)+'ModelParams Lw'!H$28*LN('Sound Power'!BX76)&lt;'ModelParams Lw'!H$22+'ModelParams Lw'!H$23*LOG('Sound Power'!$D76/'Sound Power'!$E76)+'ModelParams Lw'!H$24*LN('Sound Power'!BX76),'ModelParams Lw'!H$22+'ModelParams Lw'!H$23*LOG('Sound Power'!$D76/'Sound Power'!$E76)+'ModelParams Lw'!H$24*LN('Sound Power'!BX76),'ModelParams Lw'!H$26+'ModelParams Lw'!H$27*LOG('Sound Power'!$D76/'Sound Power'!$E76)+'ModelParams Lw'!H$28*LN('Sound Power'!BX76)))</f>
        <v>#DIV/0!</v>
      </c>
      <c r="CG76" s="26" t="e">
        <f>IF(Calcul!$E78="SW",'ModelParams Lw'!I$22+'ModelParams Lw'!I$23*LOG('Sound Power'!$D76/'Sound Power'!$E76)+'ModelParams Lw'!I$24*LN('Sound Power'!BY76),IF('ModelParams Lw'!I$26+'ModelParams Lw'!I$27*LOG('Sound Power'!$D76/'Sound Power'!$E76)+'ModelParams Lw'!I$28*LN('Sound Power'!BY76)&lt;'ModelParams Lw'!I$22+'ModelParams Lw'!I$23*LOG('Sound Power'!$D76/'Sound Power'!$E76)+'ModelParams Lw'!I$24*LN('Sound Power'!BY76),'ModelParams Lw'!I$22+'ModelParams Lw'!I$23*LOG('Sound Power'!$D76/'Sound Power'!$E76)+'ModelParams Lw'!I$24*LN('Sound Power'!BY76),'ModelParams Lw'!I$26+'ModelParams Lw'!I$27*LOG('Sound Power'!$D76/'Sound Power'!$E76)+'ModelParams Lw'!I$28*LN('Sound Power'!BY76)))</f>
        <v>#DIV/0!</v>
      </c>
      <c r="CH76" s="26" t="e">
        <f>IF(Calcul!$E78="SW",'ModelParams Lw'!J$22+'ModelParams Lw'!J$23*LOG('Sound Power'!$D76/'Sound Power'!$E76)+'ModelParams Lw'!J$24*LN('Sound Power'!BZ76),IF('ModelParams Lw'!J$26+'ModelParams Lw'!J$27*LOG('Sound Power'!$D76/'Sound Power'!$E76)+'ModelParams Lw'!J$28*LN('Sound Power'!BZ76)&lt;'ModelParams Lw'!J$22+'ModelParams Lw'!J$23*LOG('Sound Power'!$D76/'Sound Power'!$E76)+'ModelParams Lw'!J$24*LN('Sound Power'!BZ76),'ModelParams Lw'!J$22+'ModelParams Lw'!J$23*LOG('Sound Power'!$D76/'Sound Power'!$E76)+'ModelParams Lw'!J$24*LN('Sound Power'!BZ76),'ModelParams Lw'!J$26+'ModelParams Lw'!J$27*LOG('Sound Power'!$D76/'Sound Power'!$E76)+'ModelParams Lw'!J$28*LN('Sound Power'!BZ76)))</f>
        <v>#DIV/0!</v>
      </c>
      <c r="CI76" s="26" t="e">
        <f t="shared" si="33"/>
        <v>#DIV/0!</v>
      </c>
      <c r="CJ76" s="26" t="e">
        <f t="shared" si="34"/>
        <v>#DIV/0!</v>
      </c>
      <c r="CK76" s="26" t="e">
        <f t="shared" si="35"/>
        <v>#DIV/0!</v>
      </c>
      <c r="CL76" s="26" t="e">
        <f t="shared" si="36"/>
        <v>#DIV/0!</v>
      </c>
      <c r="CM76" s="26" t="e">
        <f t="shared" si="37"/>
        <v>#DIV/0!</v>
      </c>
      <c r="CN76" s="26" t="e">
        <f t="shared" si="38"/>
        <v>#DIV/0!</v>
      </c>
      <c r="CO76" s="26" t="e">
        <f t="shared" si="39"/>
        <v>#DIV/0!</v>
      </c>
      <c r="CP76" s="26" t="e">
        <f t="shared" si="40"/>
        <v>#DIV/0!</v>
      </c>
      <c r="CQ76" s="26" t="e">
        <f>10*LOG10(IF(CI76="",0,POWER(10,((CI76+'ModelParams Lw'!$O$4)/10))) +IF(CJ76="",0,POWER(10,((CJ76+'ModelParams Lw'!$P$4)/10))) +IF(CK76="",0,POWER(10,((CK76+'ModelParams Lw'!$Q$4)/10))) +IF(CL76="",0,POWER(10,((CL76+'ModelParams Lw'!$R$4)/10))) +IF(CM76="",0,POWER(10,((CM76+'ModelParams Lw'!$S$4)/10))) +IF(CN76="",0,POWER(10,((CN76+'ModelParams Lw'!$T$4)/10))) +IF(CO76="",0,POWER(10,((CO76+'ModelParams Lw'!$U$4)/10)))+IF(CP76="",0,POWER(10,((CP76+'ModelParams Lw'!$V$4)/10))))</f>
        <v>#DIV/0!</v>
      </c>
      <c r="CR76" s="26" t="e">
        <f t="shared" si="41"/>
        <v>#DIV/0!</v>
      </c>
      <c r="CS76" s="26" t="e">
        <f>(CI76-'ModelParams Lw'!$O$10)/'ModelParams Lw'!$O$11</f>
        <v>#DIV/0!</v>
      </c>
      <c r="CT76" s="26" t="e">
        <f>(CJ76-'ModelParams Lw'!$P$10)/'ModelParams Lw'!$P$11</f>
        <v>#DIV/0!</v>
      </c>
      <c r="CU76" s="26" t="e">
        <f>(CK76-'ModelParams Lw'!$Q$10)/'ModelParams Lw'!$Q$11</f>
        <v>#DIV/0!</v>
      </c>
      <c r="CV76" s="26" t="e">
        <f>(CL76-'ModelParams Lw'!$R$10)/'ModelParams Lw'!$R$11</f>
        <v>#DIV/0!</v>
      </c>
      <c r="CW76" s="26" t="e">
        <f>(CM76-'ModelParams Lw'!$S$10)/'ModelParams Lw'!$S$11</f>
        <v>#DIV/0!</v>
      </c>
      <c r="CX76" s="26" t="e">
        <f>(CN76-'ModelParams Lw'!$T$10)/'ModelParams Lw'!$T$11</f>
        <v>#DIV/0!</v>
      </c>
      <c r="CY76" s="26" t="e">
        <f>(CO76-'ModelParams Lw'!$U$10)/'ModelParams Lw'!$U$11</f>
        <v>#DIV/0!</v>
      </c>
      <c r="CZ76" s="26" t="e">
        <f>(CP76-'ModelParams Lw'!$V$10)/'ModelParams Lw'!$V$11</f>
        <v>#DIV/0!</v>
      </c>
    </row>
    <row r="77" spans="1:104" x14ac:dyDescent="0.2">
      <c r="A77" s="13">
        <f>Calcul!A79</f>
        <v>0</v>
      </c>
      <c r="B77" s="13">
        <f t="shared" si="42"/>
        <v>0</v>
      </c>
      <c r="C77" s="13">
        <f>Calcul!B79</f>
        <v>0</v>
      </c>
      <c r="D77" s="13">
        <f>Calcul!C79/1000</f>
        <v>0</v>
      </c>
      <c r="E77" s="13">
        <f>Calcul!D79/1000</f>
        <v>0</v>
      </c>
      <c r="F77" s="13">
        <f t="shared" si="43"/>
        <v>0</v>
      </c>
      <c r="G77" s="23" t="e">
        <f>DEGREES(ACOS(1-(1/'ModelParams Lw'!B$15*SQRT(0.5*1.2/'Sound Power'!$C77)*('Sound Power'!$B77/3600)/('Sound Power'!$D77)/('Sound Power'!$F77))))</f>
        <v>#DIV/0!</v>
      </c>
      <c r="H77" s="23" t="e">
        <f>DEGREES(ACOS(1-(1/'ModelParams Lw'!C$15*SQRT(0.5*1.2/'Sound Power'!$C77)*('Sound Power'!$B77/3600)/('Sound Power'!$D77)/('Sound Power'!$F77))))</f>
        <v>#DIV/0!</v>
      </c>
      <c r="I77" s="23" t="e">
        <f>DEGREES(ACOS(1-(1/'ModelParams Lw'!D$15*SQRT(0.5*1.2/'Sound Power'!$C77)*('Sound Power'!$B77/3600)/('Sound Power'!$D77)/('Sound Power'!$F77))))</f>
        <v>#DIV/0!</v>
      </c>
      <c r="J77" s="23" t="e">
        <f>DEGREES(ACOS(1-(1/'ModelParams Lw'!E$15*SQRT(0.5*1.2/'Sound Power'!$C77)*('Sound Power'!$B77/3600)/('Sound Power'!$D77)/('Sound Power'!$F77))))</f>
        <v>#DIV/0!</v>
      </c>
      <c r="K77" s="23" t="e">
        <f>DEGREES(ACOS(1-(1/'ModelParams Lw'!F$15*SQRT(0.5*1.2/'Sound Power'!$C77)*('Sound Power'!$B77/3600)/('Sound Power'!$D77)/('Sound Power'!$F77))))</f>
        <v>#DIV/0!</v>
      </c>
      <c r="L77" s="23" t="e">
        <f>DEGREES(ACOS(1-(1/'ModelParams Lw'!G$15*SQRT(0.5*1.2/'Sound Power'!$C77)*('Sound Power'!$B77/3600)/('Sound Power'!$D77)/('Sound Power'!$F77))))</f>
        <v>#DIV/0!</v>
      </c>
      <c r="M77" s="23" t="e">
        <f>DEGREES(ACOS(1-(1/'ModelParams Lw'!H$15*SQRT(0.5*1.2/'Sound Power'!$C77)*('Sound Power'!$B77/3600)/('Sound Power'!$D77)/('Sound Power'!$F77))))</f>
        <v>#DIV/0!</v>
      </c>
      <c r="N77" s="23" t="e">
        <f>DEGREES(ACOS(1-(1/'ModelParams Lw'!I$15*SQRT(0.5*1.2/'Sound Power'!$C77)*('Sound Power'!$B77/3600)/('Sound Power'!$D77)/('Sound Power'!$F77))))</f>
        <v>#DIV/0!</v>
      </c>
      <c r="O77" s="26" t="e">
        <f>('ModelParams Lw'!B$4*LN('Sound Power'!G77)/(1+EXP(-('Sound Power'!$D77*1000+'ModelParams Lw'!B$6)/'ModelParams Lw'!B$7))+'ModelParams Lw'!B$5)*LN('Sound Power'!$B77)-('ModelParams Lw'!B$8+'ModelParams Lw'!B$9*$D77+'ModelParams Lw'!B$10*'Sound Power'!$F77^'ModelParams Lw'!B$14+'ModelParams Lw'!B$11*LN('Sound Power'!G77)+'ModelParams Lw'!B$12*'Sound Power'!$D77*'Sound Power'!$F77+'ModelParams Lw'!B$13*'Sound Power'!$D77*LN('Sound Power'!G77))</f>
        <v>#DIV/0!</v>
      </c>
      <c r="P77" s="26" t="e">
        <f>('ModelParams Lw'!C$4*LN('Sound Power'!H77)/(1+EXP(-('Sound Power'!$D77*1000+'ModelParams Lw'!C$6)/'ModelParams Lw'!C$7))+'ModelParams Lw'!C$5)*LN('Sound Power'!$B77)-('ModelParams Lw'!C$8+'ModelParams Lw'!C$9*$D77+'ModelParams Lw'!C$10*'Sound Power'!$F77^'ModelParams Lw'!C$14+'ModelParams Lw'!C$11*LN('Sound Power'!H77)+'ModelParams Lw'!C$12*'Sound Power'!$D77*'Sound Power'!$F77+'ModelParams Lw'!C$13*'Sound Power'!$D77*LN('Sound Power'!H77))</f>
        <v>#DIV/0!</v>
      </c>
      <c r="Q77" s="26" t="e">
        <f>('ModelParams Lw'!D$4*LN('Sound Power'!I77)/(1+EXP(-('Sound Power'!$D77*1000+'ModelParams Lw'!D$6)/'ModelParams Lw'!D$7))+'ModelParams Lw'!D$5)*LN('Sound Power'!$B77)-('ModelParams Lw'!D$8+'ModelParams Lw'!D$9*$D77+'ModelParams Lw'!D$10*'Sound Power'!$F77^'ModelParams Lw'!D$14+'ModelParams Lw'!D$11*LN('Sound Power'!I77)+'ModelParams Lw'!D$12*'Sound Power'!$D77*'Sound Power'!$F77+'ModelParams Lw'!D$13*'Sound Power'!$D77*LN('Sound Power'!I77))</f>
        <v>#DIV/0!</v>
      </c>
      <c r="R77" s="26" t="e">
        <f>('ModelParams Lw'!E$4*LN('Sound Power'!J77)/(1+EXP(-('Sound Power'!$D77*1000+'ModelParams Lw'!E$6)/'ModelParams Lw'!E$7))+'ModelParams Lw'!E$5)*LN('Sound Power'!$B77)-('ModelParams Lw'!E$8+'ModelParams Lw'!E$9*$D77+'ModelParams Lw'!E$10*'Sound Power'!$F77^'ModelParams Lw'!E$14+'ModelParams Lw'!E$11*LN('Sound Power'!J77)+'ModelParams Lw'!E$12*'Sound Power'!$D77*'Sound Power'!$F77+'ModelParams Lw'!E$13*'Sound Power'!$D77*LN('Sound Power'!J77))</f>
        <v>#DIV/0!</v>
      </c>
      <c r="S77" s="26" t="e">
        <f>('ModelParams Lw'!F$4*LN('Sound Power'!K77)/(1+EXP(-('Sound Power'!$D77*1000+'ModelParams Lw'!F$6)/'ModelParams Lw'!F$7))+'ModelParams Lw'!F$5)*LN('Sound Power'!$B77)-('ModelParams Lw'!F$8+'ModelParams Lw'!F$9*$D77+'ModelParams Lw'!F$10*'Sound Power'!$F77^'ModelParams Lw'!F$14+'ModelParams Lw'!F$11*LN('Sound Power'!K77)+'ModelParams Lw'!F$12*'Sound Power'!$D77*'Sound Power'!$F77+'ModelParams Lw'!F$13*'Sound Power'!$D77*LN('Sound Power'!K77))</f>
        <v>#DIV/0!</v>
      </c>
      <c r="T77" s="26" t="e">
        <f>('ModelParams Lw'!G$4*LN('Sound Power'!L77)/(1+EXP(-('Sound Power'!$D77*1000+'ModelParams Lw'!G$6)/'ModelParams Lw'!G$7))+'ModelParams Lw'!G$5)*LN('Sound Power'!$B77)-('ModelParams Lw'!G$8+'ModelParams Lw'!G$9*$D77+'ModelParams Lw'!G$10*'Sound Power'!$F77^'ModelParams Lw'!G$14+'ModelParams Lw'!G$11*LN('Sound Power'!L77)+'ModelParams Lw'!G$12*'Sound Power'!$D77*'Sound Power'!$F77+'ModelParams Lw'!G$13*'Sound Power'!$D77*LN('Sound Power'!L77))</f>
        <v>#DIV/0!</v>
      </c>
      <c r="U77" s="26" t="e">
        <f>('ModelParams Lw'!H$4*LN('Sound Power'!M77)/(1+EXP(-('Sound Power'!$D77*1000+'ModelParams Lw'!H$6)/'ModelParams Lw'!H$7))+'ModelParams Lw'!H$5)*LN('Sound Power'!$B77)-('ModelParams Lw'!H$8+'ModelParams Lw'!H$9*$D77+'ModelParams Lw'!H$10*'Sound Power'!$F77^'ModelParams Lw'!H$14+'ModelParams Lw'!H$11*LN('Sound Power'!M77)+'ModelParams Lw'!H$12*'Sound Power'!$D77*'Sound Power'!$F77+'ModelParams Lw'!H$13*'Sound Power'!$D77*LN('Sound Power'!M77))</f>
        <v>#DIV/0!</v>
      </c>
      <c r="V77" s="26" t="e">
        <f>('ModelParams Lw'!I$4*LN('Sound Power'!N77)/(1+EXP(-('Sound Power'!$D77*1000+'ModelParams Lw'!I$6)/'ModelParams Lw'!I$7))+'ModelParams Lw'!I$5)*LN('Sound Power'!$B77)-('ModelParams Lw'!I$8+'ModelParams Lw'!I$9*$D77+'ModelParams Lw'!I$10*'Sound Power'!$F77^'ModelParams Lw'!I$14+'ModelParams Lw'!I$11*LN('Sound Power'!N77)+'ModelParams Lw'!I$12*'Sound Power'!$D77*'Sound Power'!$F77+'ModelParams Lw'!I$13*'Sound Power'!$D77*LN('Sound Power'!N77))</f>
        <v>#DIV/0!</v>
      </c>
      <c r="W77" s="26" t="e">
        <f>10*LOG10(IF(O77="",0,POWER(10,((O77+'ModelParams Lw'!$O$4)/10))) +IF(P77="",0,POWER(10,((P77+'ModelParams Lw'!$P$4)/10))) +IF(Q77="",0,POWER(10,((Q77+'ModelParams Lw'!$Q$4)/10))) +IF(R77="",0,POWER(10,((R77+'ModelParams Lw'!$R$4)/10))) +IF(S77="",0,POWER(10,((S77+'ModelParams Lw'!$S$4)/10))) +IF(T77="",0,POWER(10,((T77+'ModelParams Lw'!$T$4)/10))) +IF(U77="",0,POWER(10,((U77+'ModelParams Lw'!$U$4)/10)))+IF(V77="",0,POWER(10,((V77+'ModelParams Lw'!$V$4)/10))))</f>
        <v>#DIV/0!</v>
      </c>
      <c r="X77" s="26" t="e">
        <f t="shared" si="27"/>
        <v>#DIV/0!</v>
      </c>
      <c r="Y77" s="26" t="e">
        <f>(O77-'ModelParams Lw'!O$10)/'ModelParams Lw'!O$11</f>
        <v>#DIV/0!</v>
      </c>
      <c r="Z77" s="26" t="e">
        <f>(P77-'ModelParams Lw'!P$10)/'ModelParams Lw'!P$11</f>
        <v>#DIV/0!</v>
      </c>
      <c r="AA77" s="26" t="e">
        <f>(Q77-'ModelParams Lw'!Q$10)/'ModelParams Lw'!Q$11</f>
        <v>#DIV/0!</v>
      </c>
      <c r="AB77" s="26" t="e">
        <f>(R77-'ModelParams Lw'!R$10)/'ModelParams Lw'!R$11</f>
        <v>#DIV/0!</v>
      </c>
      <c r="AC77" s="26" t="e">
        <f>(S77-'ModelParams Lw'!S$10)/'ModelParams Lw'!S$11</f>
        <v>#DIV/0!</v>
      </c>
      <c r="AD77" s="26" t="e">
        <f>(T77-'ModelParams Lw'!T$10)/'ModelParams Lw'!T$11</f>
        <v>#DIV/0!</v>
      </c>
      <c r="AE77" s="26" t="e">
        <f>(U77-'ModelParams Lw'!U$10)/'ModelParams Lw'!U$11</f>
        <v>#DIV/0!</v>
      </c>
      <c r="AF77" s="26" t="e">
        <f>(V77-'ModelParams Lw'!V$10)/'ModelParams Lw'!V$11</f>
        <v>#DIV/0!</v>
      </c>
      <c r="AG77" s="26" t="e">
        <f t="shared" si="28"/>
        <v>#DIV/0!</v>
      </c>
      <c r="AH77" s="26" t="e">
        <f>VLOOKUP(D77*1000,'ModelParams Lw'!$A$38:$D$58,4)</f>
        <v>#N/A</v>
      </c>
      <c r="AI77" s="56" t="e">
        <f>VLOOKUP(D77*1000,'ModelParams Lw'!$A$38:$D$58,2)</f>
        <v>#N/A</v>
      </c>
      <c r="AJ77" s="46" t="e">
        <f t="shared" si="29"/>
        <v>#DIV/0!</v>
      </c>
      <c r="AK77" s="26" t="e">
        <f t="shared" si="30"/>
        <v>#VALUE!</v>
      </c>
      <c r="AL77" s="26" t="e">
        <f>IF($AI77=100,'ModelParams Lw'!R$35*'Sound Power'!$AH77^2+'ModelParams Lw'!R$36*'Sound Power'!$AH77+'ModelParams Lw'!R$37,IF($AI77=150,'ModelParams Lw'!R$38*'Sound Power'!$AH77^2+'ModelParams Lw'!R$39*'Sound Power'!$AH77+'ModelParams Lw'!R$40,'ModelParams Lw'!R$41*'Sound Power'!$AH77^2+'ModelParams Lw'!R$42*'Sound Power'!$AH77+'ModelParams Lw'!R$43))</f>
        <v>#N/A</v>
      </c>
      <c r="AM77" s="26" t="e">
        <f>IF($AI77=100,'ModelParams Lw'!S$35*'Sound Power'!$AH77^2+'ModelParams Lw'!S$36*'Sound Power'!$AH77+'ModelParams Lw'!S$37,IF($AI77=150,'ModelParams Lw'!S$38*'Sound Power'!$AH77^2+'ModelParams Lw'!S$39*'Sound Power'!$AH77+'ModelParams Lw'!S$40,'ModelParams Lw'!S$41*'Sound Power'!$AH77^2+'ModelParams Lw'!S$42*'Sound Power'!$AH77+'ModelParams Lw'!S$43))</f>
        <v>#N/A</v>
      </c>
      <c r="AN77" s="26" t="e">
        <f>IF($AI77=100,'ModelParams Lw'!T$35*'Sound Power'!$AH77^2+'ModelParams Lw'!T$36*'Sound Power'!$AH77+'ModelParams Lw'!T$37,IF($AI77=150,'ModelParams Lw'!T$38*'Sound Power'!$AH77^2+'ModelParams Lw'!T$39*'Sound Power'!$AH77+'ModelParams Lw'!T$40,'ModelParams Lw'!T$41*'Sound Power'!$AH77^2+'ModelParams Lw'!T$42*'Sound Power'!$AH77+'ModelParams Lw'!T$43))</f>
        <v>#N/A</v>
      </c>
      <c r="AO77" s="26" t="e">
        <f>IF($AI77=100,'ModelParams Lw'!U$35*'Sound Power'!$AH77^2+'ModelParams Lw'!U$36*'Sound Power'!$AH77+'ModelParams Lw'!U$37,IF($AI77=150,'ModelParams Lw'!U$38*'Sound Power'!$AH77^2+'ModelParams Lw'!U$39*'Sound Power'!$AH77+'ModelParams Lw'!U$40,'ModelParams Lw'!U$41*'Sound Power'!$AH77^2+'ModelParams Lw'!U$42*'Sound Power'!$AH77+'ModelParams Lw'!U$43))</f>
        <v>#N/A</v>
      </c>
      <c r="AP77" s="26" t="e">
        <f>IF($AI77=100,'ModelParams Lw'!V$35*'Sound Power'!$AH77^2+'ModelParams Lw'!V$36*'Sound Power'!$AH77+'ModelParams Lw'!V$37,IF($AI77=150,'ModelParams Lw'!V$38*'Sound Power'!$AH77^2+'ModelParams Lw'!V$39*'Sound Power'!$AH77+'ModelParams Lw'!V$40,'ModelParams Lw'!V$41*'Sound Power'!$AH77^2+'ModelParams Lw'!V$42*'Sound Power'!$AH77+'ModelParams Lw'!V$43))</f>
        <v>#N/A</v>
      </c>
      <c r="AQ77" s="26" t="e">
        <f>IF($AI77=100,'ModelParams Lw'!W$35*'Sound Power'!$AH77^2+'ModelParams Lw'!W$36*'Sound Power'!$AH77+'ModelParams Lw'!W$37,IF($AI77=150,'ModelParams Lw'!W$38*'Sound Power'!$AH77^2+'ModelParams Lw'!W$39*'Sound Power'!$AH77+'ModelParams Lw'!W$40,'ModelParams Lw'!W$41*'Sound Power'!$AH77^2+'ModelParams Lw'!W$42*'Sound Power'!$AH77+'ModelParams Lw'!W$43))</f>
        <v>#N/A</v>
      </c>
      <c r="AR77" s="26" t="e">
        <f t="shared" si="31"/>
        <v>#VALUE!</v>
      </c>
      <c r="AS77" s="26" t="e">
        <f>IF(26.83*LN($AJ77)-11.791-'ModelParams Lw'!B$35&lt;0,0,26.83*LN($AJ77)-11.791-'ModelParams Lw'!B$35)</f>
        <v>#DIV/0!</v>
      </c>
      <c r="AT77" s="26" t="e">
        <f>IF(26.83*LN($AJ77)-11.791-'ModelParams Lw'!C$35&lt;0,0,26.83*LN($AJ77)-11.791-'ModelParams Lw'!C$35)</f>
        <v>#DIV/0!</v>
      </c>
      <c r="AU77" s="26" t="e">
        <f>IF(26.83*LN($AJ77)-11.791-'ModelParams Lw'!D$35&lt;0,0,26.83*LN($AJ77)-11.791-'ModelParams Lw'!D$35)</f>
        <v>#DIV/0!</v>
      </c>
      <c r="AV77" s="26" t="e">
        <f>IF(26.83*LN($AJ77)-11.791-'ModelParams Lw'!E$35&lt;0,0,26.83*LN($AJ77)-11.791-'ModelParams Lw'!E$35)</f>
        <v>#DIV/0!</v>
      </c>
      <c r="AW77" s="26" t="e">
        <f>IF(26.83*LN($AJ77)-11.791-'ModelParams Lw'!F$35&lt;0,0,26.83*LN($AJ77)-11.791-'ModelParams Lw'!F$35)</f>
        <v>#DIV/0!</v>
      </c>
      <c r="AX77" s="26" t="e">
        <f>IF(26.83*LN($AJ77)-11.791-'ModelParams Lw'!G$35&lt;0,0,26.83*LN($AJ77)-11.791-'ModelParams Lw'!G$35)</f>
        <v>#DIV/0!</v>
      </c>
      <c r="AY77" s="26" t="e">
        <f>IF(26.83*LN($AJ77)-11.791-'ModelParams Lw'!H$35&lt;0,0,26.83*LN($AJ77)-11.791-'ModelParams Lw'!H$35)</f>
        <v>#DIV/0!</v>
      </c>
      <c r="AZ77" s="26" t="e">
        <f>IF(26.83*LN($AJ77)-11.791-'ModelParams Lw'!I$35&lt;0,0,26.83*LN($AJ77)-11.791-'ModelParams Lw'!I$35)</f>
        <v>#DIV/0!</v>
      </c>
      <c r="BA77" s="26" t="e">
        <f t="shared" si="44"/>
        <v>#DIV/0!</v>
      </c>
      <c r="BB77" s="26" t="e">
        <f t="shared" si="45"/>
        <v>#DIV/0!</v>
      </c>
      <c r="BC77" s="26" t="e">
        <f t="shared" si="46"/>
        <v>#DIV/0!</v>
      </c>
      <c r="BD77" s="26" t="e">
        <f t="shared" si="47"/>
        <v>#DIV/0!</v>
      </c>
      <c r="BE77" s="26" t="e">
        <f t="shared" si="48"/>
        <v>#DIV/0!</v>
      </c>
      <c r="BF77" s="26" t="e">
        <f t="shared" si="49"/>
        <v>#DIV/0!</v>
      </c>
      <c r="BG77" s="26" t="e">
        <f t="shared" si="50"/>
        <v>#DIV/0!</v>
      </c>
      <c r="BH77" s="26" t="e">
        <f t="shared" si="51"/>
        <v>#DIV/0!</v>
      </c>
      <c r="BI77" s="26" t="e">
        <f>10*LOG10(IF(BA77="",0,POWER(10,((BA77+'ModelParams Lw'!$O$4)/10))) +IF(BB77="",0,POWER(10,((BB77+'ModelParams Lw'!$P$4)/10))) +IF(BC77="",0,POWER(10,((BC77+'ModelParams Lw'!$Q$4)/10))) +IF(BD77="",0,POWER(10,((BD77+'ModelParams Lw'!$R$4)/10))) +IF(BE77="",0,POWER(10,((BE77+'ModelParams Lw'!$S$4)/10))) +IF(BF77="",0,POWER(10,((BF77+'ModelParams Lw'!$T$4)/10))) +IF(BG77="",0,POWER(10,((BG77+'ModelParams Lw'!$U$4)/10)))+IF(BH77="",0,POWER(10,((BH77+'ModelParams Lw'!$V$4)/10))))</f>
        <v>#DIV/0!</v>
      </c>
      <c r="BJ77" s="26" t="e">
        <f t="shared" si="32"/>
        <v>#DIV/0!</v>
      </c>
      <c r="BK77" s="26" t="e">
        <f>(BA77-'ModelParams Lw'!O$10)/'ModelParams Lw'!O$11</f>
        <v>#DIV/0!</v>
      </c>
      <c r="BL77" s="26" t="e">
        <f>(BB77-'ModelParams Lw'!P$10)/'ModelParams Lw'!P$11</f>
        <v>#DIV/0!</v>
      </c>
      <c r="BM77" s="26" t="e">
        <f>(BC77-'ModelParams Lw'!Q$10)/'ModelParams Lw'!Q$11</f>
        <v>#DIV/0!</v>
      </c>
      <c r="BN77" s="26" t="e">
        <f>(BD77-'ModelParams Lw'!R$10)/'ModelParams Lw'!R$11</f>
        <v>#DIV/0!</v>
      </c>
      <c r="BO77" s="26" t="e">
        <f>(BE77-'ModelParams Lw'!S$10)/'ModelParams Lw'!S$11</f>
        <v>#DIV/0!</v>
      </c>
      <c r="BP77" s="26" t="e">
        <f>(BF77-'ModelParams Lw'!T$10)/'ModelParams Lw'!T$11</f>
        <v>#DIV/0!</v>
      </c>
      <c r="BQ77" s="26" t="e">
        <f>(BG77-'ModelParams Lw'!U$10)/'ModelParams Lw'!U$11</f>
        <v>#DIV/0!</v>
      </c>
      <c r="BR77" s="26" t="e">
        <f>(BH77-'ModelParams Lw'!V$10)/'ModelParams Lw'!V$11</f>
        <v>#DIV/0!</v>
      </c>
      <c r="BS77" s="23" t="e">
        <f>IF(Calcul!$E79="SW",DEGREES(ACOS(1-(1/'ModelParams Lw'!C$25*SQRT(0.5*1.2/'Sound Power'!$C77)*('Sound Power'!$B77/3600)/('Sound Power'!$D77)/('Sound Power'!$F77)))),DEGREES(ACOS(1-(1/'ModelParams Lw'!C$29*SQRT(0.5*1.2/'Sound Power'!$C77)*('Sound Power'!$B77/3600)/('Sound Power'!$D77)/('Sound Power'!$F77)))))</f>
        <v>#DIV/0!</v>
      </c>
      <c r="BT77" s="23" t="e">
        <f>IF(Calcul!$E79="SW",DEGREES(ACOS(1-(1/'ModelParams Lw'!D$25*SQRT(0.5*1.2/'Sound Power'!$C77)*('Sound Power'!$B77/3600)/('Sound Power'!$D77)/('Sound Power'!$F77)))),DEGREES(ACOS(1-(1/'ModelParams Lw'!D$29*SQRT(0.5*1.2/'Sound Power'!$C77)*('Sound Power'!$B77/3600)/('Sound Power'!$D77)/('Sound Power'!$F77)))))</f>
        <v>#DIV/0!</v>
      </c>
      <c r="BU77" s="23" t="e">
        <f>IF(Calcul!$E79="SW",DEGREES(ACOS(1-(1/'ModelParams Lw'!E$25*SQRT(0.5*1.2/'Sound Power'!$C77)*('Sound Power'!$B77/3600)/('Sound Power'!$D77)/('Sound Power'!$F77)))),DEGREES(ACOS(1-(1/'ModelParams Lw'!E$29*SQRT(0.5*1.2/'Sound Power'!$C77)*('Sound Power'!$B77/3600)/('Sound Power'!$D77)/('Sound Power'!$F77)))))</f>
        <v>#DIV/0!</v>
      </c>
      <c r="BV77" s="23" t="e">
        <f>IF(Calcul!$E79="SW",DEGREES(ACOS(1-(1/'ModelParams Lw'!F$25*SQRT(0.5*1.2/'Sound Power'!$C77)*('Sound Power'!$B77/3600)/('Sound Power'!$D77)/('Sound Power'!$F77)))),DEGREES(ACOS(1-(1/'ModelParams Lw'!F$29*SQRT(0.5*1.2/'Sound Power'!$C77)*('Sound Power'!$B77/3600)/('Sound Power'!$D77)/('Sound Power'!$F77)))))</f>
        <v>#DIV/0!</v>
      </c>
      <c r="BW77" s="23" t="e">
        <f>IF(Calcul!$E79="SW",DEGREES(ACOS(1-(1/'ModelParams Lw'!G$25*SQRT(0.5*1.2/'Sound Power'!$C77)*('Sound Power'!$B77/3600)/('Sound Power'!$D77)/('Sound Power'!$F77)))),DEGREES(ACOS(1-(1/'ModelParams Lw'!G$29*SQRT(0.5*1.2/'Sound Power'!$C77)*('Sound Power'!$B77/3600)/('Sound Power'!$D77)/('Sound Power'!$F77)))))</f>
        <v>#DIV/0!</v>
      </c>
      <c r="BX77" s="23" t="e">
        <f>IF(Calcul!$E79="SW",DEGREES(ACOS(1-(1/'ModelParams Lw'!H$25*SQRT(0.5*1.2/'Sound Power'!$C77)*('Sound Power'!$B77/3600)/('Sound Power'!$D77)/('Sound Power'!$F77)))),DEGREES(ACOS(1-(1/'ModelParams Lw'!H$29*SQRT(0.5*1.2/'Sound Power'!$C77)*('Sound Power'!$B77/3600)/('Sound Power'!$D77)/('Sound Power'!$F77)))))</f>
        <v>#DIV/0!</v>
      </c>
      <c r="BY77" s="23" t="e">
        <f>IF(Calcul!$E79="SW",DEGREES(ACOS(1-(1/'ModelParams Lw'!I$25*SQRT(0.5*1.2/'Sound Power'!$C77)*('Sound Power'!$B77/3600)/('Sound Power'!$D77)/('Sound Power'!$F77)))),DEGREES(ACOS(1-(1/'ModelParams Lw'!I$29*SQRT(0.5*1.2/'Sound Power'!$C77)*('Sound Power'!$B77/3600)/('Sound Power'!$D77)/('Sound Power'!$F77)))))</f>
        <v>#DIV/0!</v>
      </c>
      <c r="BZ77" s="23" t="e">
        <f>IF(Calcul!$E79="SW",DEGREES(ACOS(1-(1/'ModelParams Lw'!J$25*SQRT(0.5*1.2/'Sound Power'!$C77)*('Sound Power'!$B77/3600)/('Sound Power'!$D77)/('Sound Power'!$F77)))),DEGREES(ACOS(1-(1/'ModelParams Lw'!J$29*SQRT(0.5*1.2/'Sound Power'!$C77)*('Sound Power'!$B77/3600)/('Sound Power'!$D77)/('Sound Power'!$F77)))))</f>
        <v>#DIV/0!</v>
      </c>
      <c r="CA77" s="26" t="e">
        <f>IF(Calcul!$E79="SW",'ModelParams Lw'!C$22+'ModelParams Lw'!C$23*LOG('Sound Power'!$D77/'Sound Power'!$E77)+'ModelParams Lw'!C$24*LN('Sound Power'!BS77),IF('ModelParams Lw'!C$26+'ModelParams Lw'!C$27*LOG('Sound Power'!$D77/'Sound Power'!$E77)+'ModelParams Lw'!C$28*LN('Sound Power'!BS77)&lt;'ModelParams Lw'!C$22+'ModelParams Lw'!C$23*LOG('Sound Power'!$D77/'Sound Power'!$E77)+'ModelParams Lw'!C$24*LN('Sound Power'!BS77),'ModelParams Lw'!C$22+'ModelParams Lw'!C$23*LOG('Sound Power'!$D77/'Sound Power'!$E77)+'ModelParams Lw'!C$24*LN('Sound Power'!BS77),'ModelParams Lw'!C$26+'ModelParams Lw'!C$27*LOG('Sound Power'!$D77/'Sound Power'!$E77)+'ModelParams Lw'!C$28*LN('Sound Power'!BS77)))</f>
        <v>#DIV/0!</v>
      </c>
      <c r="CB77" s="26" t="e">
        <f>IF(Calcul!$E79="SW",'ModelParams Lw'!D$22+'ModelParams Lw'!D$23*LOG('Sound Power'!$D77/'Sound Power'!$E77)+'ModelParams Lw'!D$24*LN('Sound Power'!BT77),IF('ModelParams Lw'!D$26+'ModelParams Lw'!D$27*LOG('Sound Power'!$D77/'Sound Power'!$E77)+'ModelParams Lw'!D$28*LN('Sound Power'!BT77)&lt;'ModelParams Lw'!D$22+'ModelParams Lw'!D$23*LOG('Sound Power'!$D77/'Sound Power'!$E77)+'ModelParams Lw'!D$24*LN('Sound Power'!BT77),'ModelParams Lw'!D$22+'ModelParams Lw'!D$23*LOG('Sound Power'!$D77/'Sound Power'!$E77)+'ModelParams Lw'!D$24*LN('Sound Power'!BT77),'ModelParams Lw'!D$26+'ModelParams Lw'!D$27*LOG('Sound Power'!$D77/'Sound Power'!$E77)+'ModelParams Lw'!D$28*LN('Sound Power'!BT77)))</f>
        <v>#DIV/0!</v>
      </c>
      <c r="CC77" s="26" t="e">
        <f>IF(Calcul!$E79="SW",'ModelParams Lw'!E$22+'ModelParams Lw'!E$23*LOG('Sound Power'!$D77/'Sound Power'!$E77)+'ModelParams Lw'!E$24*LN('Sound Power'!BU77),IF('ModelParams Lw'!E$26+'ModelParams Lw'!E$27*LOG('Sound Power'!$D77/'Sound Power'!$E77)+'ModelParams Lw'!E$28*LN('Sound Power'!BU77)&lt;'ModelParams Lw'!E$22+'ModelParams Lw'!E$23*LOG('Sound Power'!$D77/'Sound Power'!$E77)+'ModelParams Lw'!E$24*LN('Sound Power'!BU77),'ModelParams Lw'!E$22+'ModelParams Lw'!E$23*LOG('Sound Power'!$D77/'Sound Power'!$E77)+'ModelParams Lw'!E$24*LN('Sound Power'!BU77),'ModelParams Lw'!E$26+'ModelParams Lw'!E$27*LOG('Sound Power'!$D77/'Sound Power'!$E77)+'ModelParams Lw'!E$28*LN('Sound Power'!BU77)))</f>
        <v>#DIV/0!</v>
      </c>
      <c r="CD77" s="26" t="e">
        <f>IF(Calcul!$E79="SW",'ModelParams Lw'!F$22+'ModelParams Lw'!F$23*LOG('Sound Power'!$D77/'Sound Power'!$E77)+'ModelParams Lw'!F$24*LN('Sound Power'!BV77),IF('ModelParams Lw'!F$26+'ModelParams Lw'!F$27*LOG('Sound Power'!$D77/'Sound Power'!$E77)+'ModelParams Lw'!F$28*LN('Sound Power'!BV77)&lt;'ModelParams Lw'!F$22+'ModelParams Lw'!F$23*LOG('Sound Power'!$D77/'Sound Power'!$E77)+'ModelParams Lw'!F$24*LN('Sound Power'!BV77),'ModelParams Lw'!F$22+'ModelParams Lw'!F$23*LOG('Sound Power'!$D77/'Sound Power'!$E77)+'ModelParams Lw'!F$24*LN('Sound Power'!BV77),'ModelParams Lw'!F$26+'ModelParams Lw'!F$27*LOG('Sound Power'!$D77/'Sound Power'!$E77)+'ModelParams Lw'!F$28*LN('Sound Power'!BV77)))</f>
        <v>#DIV/0!</v>
      </c>
      <c r="CE77" s="26" t="e">
        <f>IF(Calcul!$E79="SW",'ModelParams Lw'!G$22+'ModelParams Lw'!G$23*LOG('Sound Power'!$D77/'Sound Power'!$E77)+'ModelParams Lw'!G$24*LN('Sound Power'!BW77),IF('ModelParams Lw'!G$26+'ModelParams Lw'!G$27*LOG('Sound Power'!$D77/'Sound Power'!$E77)+'ModelParams Lw'!G$28*LN('Sound Power'!BW77)&lt;'ModelParams Lw'!G$22+'ModelParams Lw'!G$23*LOG('Sound Power'!$D77/'Sound Power'!$E77)+'ModelParams Lw'!G$24*LN('Sound Power'!BW77),'ModelParams Lw'!G$22+'ModelParams Lw'!G$23*LOG('Sound Power'!$D77/'Sound Power'!$E77)+'ModelParams Lw'!G$24*LN('Sound Power'!BW77),'ModelParams Lw'!G$26+'ModelParams Lw'!G$27*LOG('Sound Power'!$D77/'Sound Power'!$E77)+'ModelParams Lw'!G$28*LN('Sound Power'!BW77)))</f>
        <v>#DIV/0!</v>
      </c>
      <c r="CF77" s="26" t="e">
        <f>IF(Calcul!$E79="SW",'ModelParams Lw'!H$22+'ModelParams Lw'!H$23*LOG('Sound Power'!$D77/'Sound Power'!$E77)+'ModelParams Lw'!H$24*LN('Sound Power'!BX77),IF('ModelParams Lw'!H$26+'ModelParams Lw'!H$27*LOG('Sound Power'!$D77/'Sound Power'!$E77)+'ModelParams Lw'!H$28*LN('Sound Power'!BX77)&lt;'ModelParams Lw'!H$22+'ModelParams Lw'!H$23*LOG('Sound Power'!$D77/'Sound Power'!$E77)+'ModelParams Lw'!H$24*LN('Sound Power'!BX77),'ModelParams Lw'!H$22+'ModelParams Lw'!H$23*LOG('Sound Power'!$D77/'Sound Power'!$E77)+'ModelParams Lw'!H$24*LN('Sound Power'!BX77),'ModelParams Lw'!H$26+'ModelParams Lw'!H$27*LOG('Sound Power'!$D77/'Sound Power'!$E77)+'ModelParams Lw'!H$28*LN('Sound Power'!BX77)))</f>
        <v>#DIV/0!</v>
      </c>
      <c r="CG77" s="26" t="e">
        <f>IF(Calcul!$E79="SW",'ModelParams Lw'!I$22+'ModelParams Lw'!I$23*LOG('Sound Power'!$D77/'Sound Power'!$E77)+'ModelParams Lw'!I$24*LN('Sound Power'!BY77),IF('ModelParams Lw'!I$26+'ModelParams Lw'!I$27*LOG('Sound Power'!$D77/'Sound Power'!$E77)+'ModelParams Lw'!I$28*LN('Sound Power'!BY77)&lt;'ModelParams Lw'!I$22+'ModelParams Lw'!I$23*LOG('Sound Power'!$D77/'Sound Power'!$E77)+'ModelParams Lw'!I$24*LN('Sound Power'!BY77),'ModelParams Lw'!I$22+'ModelParams Lw'!I$23*LOG('Sound Power'!$D77/'Sound Power'!$E77)+'ModelParams Lw'!I$24*LN('Sound Power'!BY77),'ModelParams Lw'!I$26+'ModelParams Lw'!I$27*LOG('Sound Power'!$D77/'Sound Power'!$E77)+'ModelParams Lw'!I$28*LN('Sound Power'!BY77)))</f>
        <v>#DIV/0!</v>
      </c>
      <c r="CH77" s="26" t="e">
        <f>IF(Calcul!$E79="SW",'ModelParams Lw'!J$22+'ModelParams Lw'!J$23*LOG('Sound Power'!$D77/'Sound Power'!$E77)+'ModelParams Lw'!J$24*LN('Sound Power'!BZ77),IF('ModelParams Lw'!J$26+'ModelParams Lw'!J$27*LOG('Sound Power'!$D77/'Sound Power'!$E77)+'ModelParams Lw'!J$28*LN('Sound Power'!BZ77)&lt;'ModelParams Lw'!J$22+'ModelParams Lw'!J$23*LOG('Sound Power'!$D77/'Sound Power'!$E77)+'ModelParams Lw'!J$24*LN('Sound Power'!BZ77),'ModelParams Lw'!J$22+'ModelParams Lw'!J$23*LOG('Sound Power'!$D77/'Sound Power'!$E77)+'ModelParams Lw'!J$24*LN('Sound Power'!BZ77),'ModelParams Lw'!J$26+'ModelParams Lw'!J$27*LOG('Sound Power'!$D77/'Sound Power'!$E77)+'ModelParams Lw'!J$28*LN('Sound Power'!BZ77)))</f>
        <v>#DIV/0!</v>
      </c>
      <c r="CI77" s="26" t="e">
        <f t="shared" si="33"/>
        <v>#DIV/0!</v>
      </c>
      <c r="CJ77" s="26" t="e">
        <f t="shared" si="34"/>
        <v>#DIV/0!</v>
      </c>
      <c r="CK77" s="26" t="e">
        <f t="shared" si="35"/>
        <v>#DIV/0!</v>
      </c>
      <c r="CL77" s="26" t="e">
        <f t="shared" si="36"/>
        <v>#DIV/0!</v>
      </c>
      <c r="CM77" s="26" t="e">
        <f t="shared" si="37"/>
        <v>#DIV/0!</v>
      </c>
      <c r="CN77" s="26" t="e">
        <f t="shared" si="38"/>
        <v>#DIV/0!</v>
      </c>
      <c r="CO77" s="26" t="e">
        <f t="shared" si="39"/>
        <v>#DIV/0!</v>
      </c>
      <c r="CP77" s="26" t="e">
        <f t="shared" si="40"/>
        <v>#DIV/0!</v>
      </c>
      <c r="CQ77" s="26" t="e">
        <f>10*LOG10(IF(CI77="",0,POWER(10,((CI77+'ModelParams Lw'!$O$4)/10))) +IF(CJ77="",0,POWER(10,((CJ77+'ModelParams Lw'!$P$4)/10))) +IF(CK77="",0,POWER(10,((CK77+'ModelParams Lw'!$Q$4)/10))) +IF(CL77="",0,POWER(10,((CL77+'ModelParams Lw'!$R$4)/10))) +IF(CM77="",0,POWER(10,((CM77+'ModelParams Lw'!$S$4)/10))) +IF(CN77="",0,POWER(10,((CN77+'ModelParams Lw'!$T$4)/10))) +IF(CO77="",0,POWER(10,((CO77+'ModelParams Lw'!$U$4)/10)))+IF(CP77="",0,POWER(10,((CP77+'ModelParams Lw'!$V$4)/10))))</f>
        <v>#DIV/0!</v>
      </c>
      <c r="CR77" s="26" t="e">
        <f t="shared" si="41"/>
        <v>#DIV/0!</v>
      </c>
      <c r="CS77" s="26" t="e">
        <f>(CI77-'ModelParams Lw'!$O$10)/'ModelParams Lw'!$O$11</f>
        <v>#DIV/0!</v>
      </c>
      <c r="CT77" s="26" t="e">
        <f>(CJ77-'ModelParams Lw'!$P$10)/'ModelParams Lw'!$P$11</f>
        <v>#DIV/0!</v>
      </c>
      <c r="CU77" s="26" t="e">
        <f>(CK77-'ModelParams Lw'!$Q$10)/'ModelParams Lw'!$Q$11</f>
        <v>#DIV/0!</v>
      </c>
      <c r="CV77" s="26" t="e">
        <f>(CL77-'ModelParams Lw'!$R$10)/'ModelParams Lw'!$R$11</f>
        <v>#DIV/0!</v>
      </c>
      <c r="CW77" s="26" t="e">
        <f>(CM77-'ModelParams Lw'!$S$10)/'ModelParams Lw'!$S$11</f>
        <v>#DIV/0!</v>
      </c>
      <c r="CX77" s="26" t="e">
        <f>(CN77-'ModelParams Lw'!$T$10)/'ModelParams Lw'!$T$11</f>
        <v>#DIV/0!</v>
      </c>
      <c r="CY77" s="26" t="e">
        <f>(CO77-'ModelParams Lw'!$U$10)/'ModelParams Lw'!$U$11</f>
        <v>#DIV/0!</v>
      </c>
      <c r="CZ77" s="26" t="e">
        <f>(CP77-'ModelParams Lw'!$V$10)/'ModelParams Lw'!$V$11</f>
        <v>#DIV/0!</v>
      </c>
    </row>
    <row r="78" spans="1:104" x14ac:dyDescent="0.2">
      <c r="A78" s="13">
        <f>Calcul!A80</f>
        <v>0</v>
      </c>
      <c r="B78" s="13">
        <f t="shared" si="42"/>
        <v>0</v>
      </c>
      <c r="C78" s="13">
        <f>Calcul!B80</f>
        <v>0</v>
      </c>
      <c r="D78" s="13">
        <f>Calcul!C80/1000</f>
        <v>0</v>
      </c>
      <c r="E78" s="13">
        <f>Calcul!D80/1000</f>
        <v>0</v>
      </c>
      <c r="F78" s="13">
        <f t="shared" si="43"/>
        <v>0</v>
      </c>
      <c r="G78" s="23" t="e">
        <f>DEGREES(ACOS(1-(1/'ModelParams Lw'!B$15*SQRT(0.5*1.2/'Sound Power'!$C78)*('Sound Power'!$B78/3600)/('Sound Power'!$D78)/('Sound Power'!$F78))))</f>
        <v>#DIV/0!</v>
      </c>
      <c r="H78" s="23" t="e">
        <f>DEGREES(ACOS(1-(1/'ModelParams Lw'!C$15*SQRT(0.5*1.2/'Sound Power'!$C78)*('Sound Power'!$B78/3600)/('Sound Power'!$D78)/('Sound Power'!$F78))))</f>
        <v>#DIV/0!</v>
      </c>
      <c r="I78" s="23" t="e">
        <f>DEGREES(ACOS(1-(1/'ModelParams Lw'!D$15*SQRT(0.5*1.2/'Sound Power'!$C78)*('Sound Power'!$B78/3600)/('Sound Power'!$D78)/('Sound Power'!$F78))))</f>
        <v>#DIV/0!</v>
      </c>
      <c r="J78" s="23" t="e">
        <f>DEGREES(ACOS(1-(1/'ModelParams Lw'!E$15*SQRT(0.5*1.2/'Sound Power'!$C78)*('Sound Power'!$B78/3600)/('Sound Power'!$D78)/('Sound Power'!$F78))))</f>
        <v>#DIV/0!</v>
      </c>
      <c r="K78" s="23" t="e">
        <f>DEGREES(ACOS(1-(1/'ModelParams Lw'!F$15*SQRT(0.5*1.2/'Sound Power'!$C78)*('Sound Power'!$B78/3600)/('Sound Power'!$D78)/('Sound Power'!$F78))))</f>
        <v>#DIV/0!</v>
      </c>
      <c r="L78" s="23" t="e">
        <f>DEGREES(ACOS(1-(1/'ModelParams Lw'!G$15*SQRT(0.5*1.2/'Sound Power'!$C78)*('Sound Power'!$B78/3600)/('Sound Power'!$D78)/('Sound Power'!$F78))))</f>
        <v>#DIV/0!</v>
      </c>
      <c r="M78" s="23" t="e">
        <f>DEGREES(ACOS(1-(1/'ModelParams Lw'!H$15*SQRT(0.5*1.2/'Sound Power'!$C78)*('Sound Power'!$B78/3600)/('Sound Power'!$D78)/('Sound Power'!$F78))))</f>
        <v>#DIV/0!</v>
      </c>
      <c r="N78" s="23" t="e">
        <f>DEGREES(ACOS(1-(1/'ModelParams Lw'!I$15*SQRT(0.5*1.2/'Sound Power'!$C78)*('Sound Power'!$B78/3600)/('Sound Power'!$D78)/('Sound Power'!$F78))))</f>
        <v>#DIV/0!</v>
      </c>
      <c r="O78" s="26" t="e">
        <f>('ModelParams Lw'!B$4*LN('Sound Power'!G78)/(1+EXP(-('Sound Power'!$D78*1000+'ModelParams Lw'!B$6)/'ModelParams Lw'!B$7))+'ModelParams Lw'!B$5)*LN('Sound Power'!$B78)-('ModelParams Lw'!B$8+'ModelParams Lw'!B$9*$D78+'ModelParams Lw'!B$10*'Sound Power'!$F78^'ModelParams Lw'!B$14+'ModelParams Lw'!B$11*LN('Sound Power'!G78)+'ModelParams Lw'!B$12*'Sound Power'!$D78*'Sound Power'!$F78+'ModelParams Lw'!B$13*'Sound Power'!$D78*LN('Sound Power'!G78))</f>
        <v>#DIV/0!</v>
      </c>
      <c r="P78" s="26" t="e">
        <f>('ModelParams Lw'!C$4*LN('Sound Power'!H78)/(1+EXP(-('Sound Power'!$D78*1000+'ModelParams Lw'!C$6)/'ModelParams Lw'!C$7))+'ModelParams Lw'!C$5)*LN('Sound Power'!$B78)-('ModelParams Lw'!C$8+'ModelParams Lw'!C$9*$D78+'ModelParams Lw'!C$10*'Sound Power'!$F78^'ModelParams Lw'!C$14+'ModelParams Lw'!C$11*LN('Sound Power'!H78)+'ModelParams Lw'!C$12*'Sound Power'!$D78*'Sound Power'!$F78+'ModelParams Lw'!C$13*'Sound Power'!$D78*LN('Sound Power'!H78))</f>
        <v>#DIV/0!</v>
      </c>
      <c r="Q78" s="26" t="e">
        <f>('ModelParams Lw'!D$4*LN('Sound Power'!I78)/(1+EXP(-('Sound Power'!$D78*1000+'ModelParams Lw'!D$6)/'ModelParams Lw'!D$7))+'ModelParams Lw'!D$5)*LN('Sound Power'!$B78)-('ModelParams Lw'!D$8+'ModelParams Lw'!D$9*$D78+'ModelParams Lw'!D$10*'Sound Power'!$F78^'ModelParams Lw'!D$14+'ModelParams Lw'!D$11*LN('Sound Power'!I78)+'ModelParams Lw'!D$12*'Sound Power'!$D78*'Sound Power'!$F78+'ModelParams Lw'!D$13*'Sound Power'!$D78*LN('Sound Power'!I78))</f>
        <v>#DIV/0!</v>
      </c>
      <c r="R78" s="26" t="e">
        <f>('ModelParams Lw'!E$4*LN('Sound Power'!J78)/(1+EXP(-('Sound Power'!$D78*1000+'ModelParams Lw'!E$6)/'ModelParams Lw'!E$7))+'ModelParams Lw'!E$5)*LN('Sound Power'!$B78)-('ModelParams Lw'!E$8+'ModelParams Lw'!E$9*$D78+'ModelParams Lw'!E$10*'Sound Power'!$F78^'ModelParams Lw'!E$14+'ModelParams Lw'!E$11*LN('Sound Power'!J78)+'ModelParams Lw'!E$12*'Sound Power'!$D78*'Sound Power'!$F78+'ModelParams Lw'!E$13*'Sound Power'!$D78*LN('Sound Power'!J78))</f>
        <v>#DIV/0!</v>
      </c>
      <c r="S78" s="26" t="e">
        <f>('ModelParams Lw'!F$4*LN('Sound Power'!K78)/(1+EXP(-('Sound Power'!$D78*1000+'ModelParams Lw'!F$6)/'ModelParams Lw'!F$7))+'ModelParams Lw'!F$5)*LN('Sound Power'!$B78)-('ModelParams Lw'!F$8+'ModelParams Lw'!F$9*$D78+'ModelParams Lw'!F$10*'Sound Power'!$F78^'ModelParams Lw'!F$14+'ModelParams Lw'!F$11*LN('Sound Power'!K78)+'ModelParams Lw'!F$12*'Sound Power'!$D78*'Sound Power'!$F78+'ModelParams Lw'!F$13*'Sound Power'!$D78*LN('Sound Power'!K78))</f>
        <v>#DIV/0!</v>
      </c>
      <c r="T78" s="26" t="e">
        <f>('ModelParams Lw'!G$4*LN('Sound Power'!L78)/(1+EXP(-('Sound Power'!$D78*1000+'ModelParams Lw'!G$6)/'ModelParams Lw'!G$7))+'ModelParams Lw'!G$5)*LN('Sound Power'!$B78)-('ModelParams Lw'!G$8+'ModelParams Lw'!G$9*$D78+'ModelParams Lw'!G$10*'Sound Power'!$F78^'ModelParams Lw'!G$14+'ModelParams Lw'!G$11*LN('Sound Power'!L78)+'ModelParams Lw'!G$12*'Sound Power'!$D78*'Sound Power'!$F78+'ModelParams Lw'!G$13*'Sound Power'!$D78*LN('Sound Power'!L78))</f>
        <v>#DIV/0!</v>
      </c>
      <c r="U78" s="26" t="e">
        <f>('ModelParams Lw'!H$4*LN('Sound Power'!M78)/(1+EXP(-('Sound Power'!$D78*1000+'ModelParams Lw'!H$6)/'ModelParams Lw'!H$7))+'ModelParams Lw'!H$5)*LN('Sound Power'!$B78)-('ModelParams Lw'!H$8+'ModelParams Lw'!H$9*$D78+'ModelParams Lw'!H$10*'Sound Power'!$F78^'ModelParams Lw'!H$14+'ModelParams Lw'!H$11*LN('Sound Power'!M78)+'ModelParams Lw'!H$12*'Sound Power'!$D78*'Sound Power'!$F78+'ModelParams Lw'!H$13*'Sound Power'!$D78*LN('Sound Power'!M78))</f>
        <v>#DIV/0!</v>
      </c>
      <c r="V78" s="26" t="e">
        <f>('ModelParams Lw'!I$4*LN('Sound Power'!N78)/(1+EXP(-('Sound Power'!$D78*1000+'ModelParams Lw'!I$6)/'ModelParams Lw'!I$7))+'ModelParams Lw'!I$5)*LN('Sound Power'!$B78)-('ModelParams Lw'!I$8+'ModelParams Lw'!I$9*$D78+'ModelParams Lw'!I$10*'Sound Power'!$F78^'ModelParams Lw'!I$14+'ModelParams Lw'!I$11*LN('Sound Power'!N78)+'ModelParams Lw'!I$12*'Sound Power'!$D78*'Sound Power'!$F78+'ModelParams Lw'!I$13*'Sound Power'!$D78*LN('Sound Power'!N78))</f>
        <v>#DIV/0!</v>
      </c>
      <c r="W78" s="26" t="e">
        <f>10*LOG10(IF(O78="",0,POWER(10,((O78+'ModelParams Lw'!$O$4)/10))) +IF(P78="",0,POWER(10,((P78+'ModelParams Lw'!$P$4)/10))) +IF(Q78="",0,POWER(10,((Q78+'ModelParams Lw'!$Q$4)/10))) +IF(R78="",0,POWER(10,((R78+'ModelParams Lw'!$R$4)/10))) +IF(S78="",0,POWER(10,((S78+'ModelParams Lw'!$S$4)/10))) +IF(T78="",0,POWER(10,((T78+'ModelParams Lw'!$T$4)/10))) +IF(U78="",0,POWER(10,((U78+'ModelParams Lw'!$U$4)/10)))+IF(V78="",0,POWER(10,((V78+'ModelParams Lw'!$V$4)/10))))</f>
        <v>#DIV/0!</v>
      </c>
      <c r="X78" s="26" t="e">
        <f t="shared" si="27"/>
        <v>#DIV/0!</v>
      </c>
      <c r="Y78" s="26" t="e">
        <f>(O78-'ModelParams Lw'!O$10)/'ModelParams Lw'!O$11</f>
        <v>#DIV/0!</v>
      </c>
      <c r="Z78" s="26" t="e">
        <f>(P78-'ModelParams Lw'!P$10)/'ModelParams Lw'!P$11</f>
        <v>#DIV/0!</v>
      </c>
      <c r="AA78" s="26" t="e">
        <f>(Q78-'ModelParams Lw'!Q$10)/'ModelParams Lw'!Q$11</f>
        <v>#DIV/0!</v>
      </c>
      <c r="AB78" s="26" t="e">
        <f>(R78-'ModelParams Lw'!R$10)/'ModelParams Lw'!R$11</f>
        <v>#DIV/0!</v>
      </c>
      <c r="AC78" s="26" t="e">
        <f>(S78-'ModelParams Lw'!S$10)/'ModelParams Lw'!S$11</f>
        <v>#DIV/0!</v>
      </c>
      <c r="AD78" s="26" t="e">
        <f>(T78-'ModelParams Lw'!T$10)/'ModelParams Lw'!T$11</f>
        <v>#DIV/0!</v>
      </c>
      <c r="AE78" s="26" t="e">
        <f>(U78-'ModelParams Lw'!U$10)/'ModelParams Lw'!U$11</f>
        <v>#DIV/0!</v>
      </c>
      <c r="AF78" s="26" t="e">
        <f>(V78-'ModelParams Lw'!V$10)/'ModelParams Lw'!V$11</f>
        <v>#DIV/0!</v>
      </c>
      <c r="AG78" s="26" t="e">
        <f t="shared" si="28"/>
        <v>#DIV/0!</v>
      </c>
      <c r="AH78" s="26" t="e">
        <f>VLOOKUP(D78*1000,'ModelParams Lw'!$A$38:$D$58,4)</f>
        <v>#N/A</v>
      </c>
      <c r="AI78" s="56" t="e">
        <f>VLOOKUP(D78*1000,'ModelParams Lw'!$A$38:$D$58,2)</f>
        <v>#N/A</v>
      </c>
      <c r="AJ78" s="46" t="e">
        <f t="shared" si="29"/>
        <v>#DIV/0!</v>
      </c>
      <c r="AK78" s="26" t="e">
        <f t="shared" si="30"/>
        <v>#VALUE!</v>
      </c>
      <c r="AL78" s="26" t="e">
        <f>IF($AI78=100,'ModelParams Lw'!R$35*'Sound Power'!$AH78^2+'ModelParams Lw'!R$36*'Sound Power'!$AH78+'ModelParams Lw'!R$37,IF($AI78=150,'ModelParams Lw'!R$38*'Sound Power'!$AH78^2+'ModelParams Lw'!R$39*'Sound Power'!$AH78+'ModelParams Lw'!R$40,'ModelParams Lw'!R$41*'Sound Power'!$AH78^2+'ModelParams Lw'!R$42*'Sound Power'!$AH78+'ModelParams Lw'!R$43))</f>
        <v>#N/A</v>
      </c>
      <c r="AM78" s="26" t="e">
        <f>IF($AI78=100,'ModelParams Lw'!S$35*'Sound Power'!$AH78^2+'ModelParams Lw'!S$36*'Sound Power'!$AH78+'ModelParams Lw'!S$37,IF($AI78=150,'ModelParams Lw'!S$38*'Sound Power'!$AH78^2+'ModelParams Lw'!S$39*'Sound Power'!$AH78+'ModelParams Lw'!S$40,'ModelParams Lw'!S$41*'Sound Power'!$AH78^2+'ModelParams Lw'!S$42*'Sound Power'!$AH78+'ModelParams Lw'!S$43))</f>
        <v>#N/A</v>
      </c>
      <c r="AN78" s="26" t="e">
        <f>IF($AI78=100,'ModelParams Lw'!T$35*'Sound Power'!$AH78^2+'ModelParams Lw'!T$36*'Sound Power'!$AH78+'ModelParams Lw'!T$37,IF($AI78=150,'ModelParams Lw'!T$38*'Sound Power'!$AH78^2+'ModelParams Lw'!T$39*'Sound Power'!$AH78+'ModelParams Lw'!T$40,'ModelParams Lw'!T$41*'Sound Power'!$AH78^2+'ModelParams Lw'!T$42*'Sound Power'!$AH78+'ModelParams Lw'!T$43))</f>
        <v>#N/A</v>
      </c>
      <c r="AO78" s="26" t="e">
        <f>IF($AI78=100,'ModelParams Lw'!U$35*'Sound Power'!$AH78^2+'ModelParams Lw'!U$36*'Sound Power'!$AH78+'ModelParams Lw'!U$37,IF($AI78=150,'ModelParams Lw'!U$38*'Sound Power'!$AH78^2+'ModelParams Lw'!U$39*'Sound Power'!$AH78+'ModelParams Lw'!U$40,'ModelParams Lw'!U$41*'Sound Power'!$AH78^2+'ModelParams Lw'!U$42*'Sound Power'!$AH78+'ModelParams Lw'!U$43))</f>
        <v>#N/A</v>
      </c>
      <c r="AP78" s="26" t="e">
        <f>IF($AI78=100,'ModelParams Lw'!V$35*'Sound Power'!$AH78^2+'ModelParams Lw'!V$36*'Sound Power'!$AH78+'ModelParams Lw'!V$37,IF($AI78=150,'ModelParams Lw'!V$38*'Sound Power'!$AH78^2+'ModelParams Lw'!V$39*'Sound Power'!$AH78+'ModelParams Lw'!V$40,'ModelParams Lw'!V$41*'Sound Power'!$AH78^2+'ModelParams Lw'!V$42*'Sound Power'!$AH78+'ModelParams Lw'!V$43))</f>
        <v>#N/A</v>
      </c>
      <c r="AQ78" s="26" t="e">
        <f>IF($AI78=100,'ModelParams Lw'!W$35*'Sound Power'!$AH78^2+'ModelParams Lw'!W$36*'Sound Power'!$AH78+'ModelParams Lw'!W$37,IF($AI78=150,'ModelParams Lw'!W$38*'Sound Power'!$AH78^2+'ModelParams Lw'!W$39*'Sound Power'!$AH78+'ModelParams Lw'!W$40,'ModelParams Lw'!W$41*'Sound Power'!$AH78^2+'ModelParams Lw'!W$42*'Sound Power'!$AH78+'ModelParams Lw'!W$43))</f>
        <v>#N/A</v>
      </c>
      <c r="AR78" s="26" t="e">
        <f t="shared" si="31"/>
        <v>#VALUE!</v>
      </c>
      <c r="AS78" s="26" t="e">
        <f>IF(26.83*LN($AJ78)-11.791-'ModelParams Lw'!B$35&lt;0,0,26.83*LN($AJ78)-11.791-'ModelParams Lw'!B$35)</f>
        <v>#DIV/0!</v>
      </c>
      <c r="AT78" s="26" t="e">
        <f>IF(26.83*LN($AJ78)-11.791-'ModelParams Lw'!C$35&lt;0,0,26.83*LN($AJ78)-11.791-'ModelParams Lw'!C$35)</f>
        <v>#DIV/0!</v>
      </c>
      <c r="AU78" s="26" t="e">
        <f>IF(26.83*LN($AJ78)-11.791-'ModelParams Lw'!D$35&lt;0,0,26.83*LN($AJ78)-11.791-'ModelParams Lw'!D$35)</f>
        <v>#DIV/0!</v>
      </c>
      <c r="AV78" s="26" t="e">
        <f>IF(26.83*LN($AJ78)-11.791-'ModelParams Lw'!E$35&lt;0,0,26.83*LN($AJ78)-11.791-'ModelParams Lw'!E$35)</f>
        <v>#DIV/0!</v>
      </c>
      <c r="AW78" s="26" t="e">
        <f>IF(26.83*LN($AJ78)-11.791-'ModelParams Lw'!F$35&lt;0,0,26.83*LN($AJ78)-11.791-'ModelParams Lw'!F$35)</f>
        <v>#DIV/0!</v>
      </c>
      <c r="AX78" s="26" t="e">
        <f>IF(26.83*LN($AJ78)-11.791-'ModelParams Lw'!G$35&lt;0,0,26.83*LN($AJ78)-11.791-'ModelParams Lw'!G$35)</f>
        <v>#DIV/0!</v>
      </c>
      <c r="AY78" s="26" t="e">
        <f>IF(26.83*LN($AJ78)-11.791-'ModelParams Lw'!H$35&lt;0,0,26.83*LN($AJ78)-11.791-'ModelParams Lw'!H$35)</f>
        <v>#DIV/0!</v>
      </c>
      <c r="AZ78" s="26" t="e">
        <f>IF(26.83*LN($AJ78)-11.791-'ModelParams Lw'!I$35&lt;0,0,26.83*LN($AJ78)-11.791-'ModelParams Lw'!I$35)</f>
        <v>#DIV/0!</v>
      </c>
      <c r="BA78" s="26" t="e">
        <f t="shared" si="44"/>
        <v>#DIV/0!</v>
      </c>
      <c r="BB78" s="26" t="e">
        <f t="shared" si="45"/>
        <v>#DIV/0!</v>
      </c>
      <c r="BC78" s="26" t="e">
        <f t="shared" si="46"/>
        <v>#DIV/0!</v>
      </c>
      <c r="BD78" s="26" t="e">
        <f t="shared" si="47"/>
        <v>#DIV/0!</v>
      </c>
      <c r="BE78" s="26" t="e">
        <f t="shared" si="48"/>
        <v>#DIV/0!</v>
      </c>
      <c r="BF78" s="26" t="e">
        <f t="shared" si="49"/>
        <v>#DIV/0!</v>
      </c>
      <c r="BG78" s="26" t="e">
        <f t="shared" si="50"/>
        <v>#DIV/0!</v>
      </c>
      <c r="BH78" s="26" t="e">
        <f t="shared" si="51"/>
        <v>#DIV/0!</v>
      </c>
      <c r="BI78" s="26" t="e">
        <f>10*LOG10(IF(BA78="",0,POWER(10,((BA78+'ModelParams Lw'!$O$4)/10))) +IF(BB78="",0,POWER(10,((BB78+'ModelParams Lw'!$P$4)/10))) +IF(BC78="",0,POWER(10,((BC78+'ModelParams Lw'!$Q$4)/10))) +IF(BD78="",0,POWER(10,((BD78+'ModelParams Lw'!$R$4)/10))) +IF(BE78="",0,POWER(10,((BE78+'ModelParams Lw'!$S$4)/10))) +IF(BF78="",0,POWER(10,((BF78+'ModelParams Lw'!$T$4)/10))) +IF(BG78="",0,POWER(10,((BG78+'ModelParams Lw'!$U$4)/10)))+IF(BH78="",0,POWER(10,((BH78+'ModelParams Lw'!$V$4)/10))))</f>
        <v>#DIV/0!</v>
      </c>
      <c r="BJ78" s="26" t="e">
        <f t="shared" si="32"/>
        <v>#DIV/0!</v>
      </c>
      <c r="BK78" s="26" t="e">
        <f>(BA78-'ModelParams Lw'!O$10)/'ModelParams Lw'!O$11</f>
        <v>#DIV/0!</v>
      </c>
      <c r="BL78" s="26" t="e">
        <f>(BB78-'ModelParams Lw'!P$10)/'ModelParams Lw'!P$11</f>
        <v>#DIV/0!</v>
      </c>
      <c r="BM78" s="26" t="e">
        <f>(BC78-'ModelParams Lw'!Q$10)/'ModelParams Lw'!Q$11</f>
        <v>#DIV/0!</v>
      </c>
      <c r="BN78" s="26" t="e">
        <f>(BD78-'ModelParams Lw'!R$10)/'ModelParams Lw'!R$11</f>
        <v>#DIV/0!</v>
      </c>
      <c r="BO78" s="26" t="e">
        <f>(BE78-'ModelParams Lw'!S$10)/'ModelParams Lw'!S$11</f>
        <v>#DIV/0!</v>
      </c>
      <c r="BP78" s="26" t="e">
        <f>(BF78-'ModelParams Lw'!T$10)/'ModelParams Lw'!T$11</f>
        <v>#DIV/0!</v>
      </c>
      <c r="BQ78" s="26" t="e">
        <f>(BG78-'ModelParams Lw'!U$10)/'ModelParams Lw'!U$11</f>
        <v>#DIV/0!</v>
      </c>
      <c r="BR78" s="26" t="e">
        <f>(BH78-'ModelParams Lw'!V$10)/'ModelParams Lw'!V$11</f>
        <v>#DIV/0!</v>
      </c>
      <c r="BS78" s="23" t="e">
        <f>IF(Calcul!$E80="SW",DEGREES(ACOS(1-(1/'ModelParams Lw'!C$25*SQRT(0.5*1.2/'Sound Power'!$C78)*('Sound Power'!$B78/3600)/('Sound Power'!$D78)/('Sound Power'!$F78)))),DEGREES(ACOS(1-(1/'ModelParams Lw'!C$29*SQRT(0.5*1.2/'Sound Power'!$C78)*('Sound Power'!$B78/3600)/('Sound Power'!$D78)/('Sound Power'!$F78)))))</f>
        <v>#DIV/0!</v>
      </c>
      <c r="BT78" s="23" t="e">
        <f>IF(Calcul!$E80="SW",DEGREES(ACOS(1-(1/'ModelParams Lw'!D$25*SQRT(0.5*1.2/'Sound Power'!$C78)*('Sound Power'!$B78/3600)/('Sound Power'!$D78)/('Sound Power'!$F78)))),DEGREES(ACOS(1-(1/'ModelParams Lw'!D$29*SQRT(0.5*1.2/'Sound Power'!$C78)*('Sound Power'!$B78/3600)/('Sound Power'!$D78)/('Sound Power'!$F78)))))</f>
        <v>#DIV/0!</v>
      </c>
      <c r="BU78" s="23" t="e">
        <f>IF(Calcul!$E80="SW",DEGREES(ACOS(1-(1/'ModelParams Lw'!E$25*SQRT(0.5*1.2/'Sound Power'!$C78)*('Sound Power'!$B78/3600)/('Sound Power'!$D78)/('Sound Power'!$F78)))),DEGREES(ACOS(1-(1/'ModelParams Lw'!E$29*SQRT(0.5*1.2/'Sound Power'!$C78)*('Sound Power'!$B78/3600)/('Sound Power'!$D78)/('Sound Power'!$F78)))))</f>
        <v>#DIV/0!</v>
      </c>
      <c r="BV78" s="23" t="e">
        <f>IF(Calcul!$E80="SW",DEGREES(ACOS(1-(1/'ModelParams Lw'!F$25*SQRT(0.5*1.2/'Sound Power'!$C78)*('Sound Power'!$B78/3600)/('Sound Power'!$D78)/('Sound Power'!$F78)))),DEGREES(ACOS(1-(1/'ModelParams Lw'!F$29*SQRT(0.5*1.2/'Sound Power'!$C78)*('Sound Power'!$B78/3600)/('Sound Power'!$D78)/('Sound Power'!$F78)))))</f>
        <v>#DIV/0!</v>
      </c>
      <c r="BW78" s="23" t="e">
        <f>IF(Calcul!$E80="SW",DEGREES(ACOS(1-(1/'ModelParams Lw'!G$25*SQRT(0.5*1.2/'Sound Power'!$C78)*('Sound Power'!$B78/3600)/('Sound Power'!$D78)/('Sound Power'!$F78)))),DEGREES(ACOS(1-(1/'ModelParams Lw'!G$29*SQRT(0.5*1.2/'Sound Power'!$C78)*('Sound Power'!$B78/3600)/('Sound Power'!$D78)/('Sound Power'!$F78)))))</f>
        <v>#DIV/0!</v>
      </c>
      <c r="BX78" s="23" t="e">
        <f>IF(Calcul!$E80="SW",DEGREES(ACOS(1-(1/'ModelParams Lw'!H$25*SQRT(0.5*1.2/'Sound Power'!$C78)*('Sound Power'!$B78/3600)/('Sound Power'!$D78)/('Sound Power'!$F78)))),DEGREES(ACOS(1-(1/'ModelParams Lw'!H$29*SQRT(0.5*1.2/'Sound Power'!$C78)*('Sound Power'!$B78/3600)/('Sound Power'!$D78)/('Sound Power'!$F78)))))</f>
        <v>#DIV/0!</v>
      </c>
      <c r="BY78" s="23" t="e">
        <f>IF(Calcul!$E80="SW",DEGREES(ACOS(1-(1/'ModelParams Lw'!I$25*SQRT(0.5*1.2/'Sound Power'!$C78)*('Sound Power'!$B78/3600)/('Sound Power'!$D78)/('Sound Power'!$F78)))),DEGREES(ACOS(1-(1/'ModelParams Lw'!I$29*SQRT(0.5*1.2/'Sound Power'!$C78)*('Sound Power'!$B78/3600)/('Sound Power'!$D78)/('Sound Power'!$F78)))))</f>
        <v>#DIV/0!</v>
      </c>
      <c r="BZ78" s="23" t="e">
        <f>IF(Calcul!$E80="SW",DEGREES(ACOS(1-(1/'ModelParams Lw'!J$25*SQRT(0.5*1.2/'Sound Power'!$C78)*('Sound Power'!$B78/3600)/('Sound Power'!$D78)/('Sound Power'!$F78)))),DEGREES(ACOS(1-(1/'ModelParams Lw'!J$29*SQRT(0.5*1.2/'Sound Power'!$C78)*('Sound Power'!$B78/3600)/('Sound Power'!$D78)/('Sound Power'!$F78)))))</f>
        <v>#DIV/0!</v>
      </c>
      <c r="CA78" s="26" t="e">
        <f>IF(Calcul!$E80="SW",'ModelParams Lw'!C$22+'ModelParams Lw'!C$23*LOG('Sound Power'!$D78/'Sound Power'!$E78)+'ModelParams Lw'!C$24*LN('Sound Power'!BS78),IF('ModelParams Lw'!C$26+'ModelParams Lw'!C$27*LOG('Sound Power'!$D78/'Sound Power'!$E78)+'ModelParams Lw'!C$28*LN('Sound Power'!BS78)&lt;'ModelParams Lw'!C$22+'ModelParams Lw'!C$23*LOG('Sound Power'!$D78/'Sound Power'!$E78)+'ModelParams Lw'!C$24*LN('Sound Power'!BS78),'ModelParams Lw'!C$22+'ModelParams Lw'!C$23*LOG('Sound Power'!$D78/'Sound Power'!$E78)+'ModelParams Lw'!C$24*LN('Sound Power'!BS78),'ModelParams Lw'!C$26+'ModelParams Lw'!C$27*LOG('Sound Power'!$D78/'Sound Power'!$E78)+'ModelParams Lw'!C$28*LN('Sound Power'!BS78)))</f>
        <v>#DIV/0!</v>
      </c>
      <c r="CB78" s="26" t="e">
        <f>IF(Calcul!$E80="SW",'ModelParams Lw'!D$22+'ModelParams Lw'!D$23*LOG('Sound Power'!$D78/'Sound Power'!$E78)+'ModelParams Lw'!D$24*LN('Sound Power'!BT78),IF('ModelParams Lw'!D$26+'ModelParams Lw'!D$27*LOG('Sound Power'!$D78/'Sound Power'!$E78)+'ModelParams Lw'!D$28*LN('Sound Power'!BT78)&lt;'ModelParams Lw'!D$22+'ModelParams Lw'!D$23*LOG('Sound Power'!$D78/'Sound Power'!$E78)+'ModelParams Lw'!D$24*LN('Sound Power'!BT78),'ModelParams Lw'!D$22+'ModelParams Lw'!D$23*LOG('Sound Power'!$D78/'Sound Power'!$E78)+'ModelParams Lw'!D$24*LN('Sound Power'!BT78),'ModelParams Lw'!D$26+'ModelParams Lw'!D$27*LOG('Sound Power'!$D78/'Sound Power'!$E78)+'ModelParams Lw'!D$28*LN('Sound Power'!BT78)))</f>
        <v>#DIV/0!</v>
      </c>
      <c r="CC78" s="26" t="e">
        <f>IF(Calcul!$E80="SW",'ModelParams Lw'!E$22+'ModelParams Lw'!E$23*LOG('Sound Power'!$D78/'Sound Power'!$E78)+'ModelParams Lw'!E$24*LN('Sound Power'!BU78),IF('ModelParams Lw'!E$26+'ModelParams Lw'!E$27*LOG('Sound Power'!$D78/'Sound Power'!$E78)+'ModelParams Lw'!E$28*LN('Sound Power'!BU78)&lt;'ModelParams Lw'!E$22+'ModelParams Lw'!E$23*LOG('Sound Power'!$D78/'Sound Power'!$E78)+'ModelParams Lw'!E$24*LN('Sound Power'!BU78),'ModelParams Lw'!E$22+'ModelParams Lw'!E$23*LOG('Sound Power'!$D78/'Sound Power'!$E78)+'ModelParams Lw'!E$24*LN('Sound Power'!BU78),'ModelParams Lw'!E$26+'ModelParams Lw'!E$27*LOG('Sound Power'!$D78/'Sound Power'!$E78)+'ModelParams Lw'!E$28*LN('Sound Power'!BU78)))</f>
        <v>#DIV/0!</v>
      </c>
      <c r="CD78" s="26" t="e">
        <f>IF(Calcul!$E80="SW",'ModelParams Lw'!F$22+'ModelParams Lw'!F$23*LOG('Sound Power'!$D78/'Sound Power'!$E78)+'ModelParams Lw'!F$24*LN('Sound Power'!BV78),IF('ModelParams Lw'!F$26+'ModelParams Lw'!F$27*LOG('Sound Power'!$D78/'Sound Power'!$E78)+'ModelParams Lw'!F$28*LN('Sound Power'!BV78)&lt;'ModelParams Lw'!F$22+'ModelParams Lw'!F$23*LOG('Sound Power'!$D78/'Sound Power'!$E78)+'ModelParams Lw'!F$24*LN('Sound Power'!BV78),'ModelParams Lw'!F$22+'ModelParams Lw'!F$23*LOG('Sound Power'!$D78/'Sound Power'!$E78)+'ModelParams Lw'!F$24*LN('Sound Power'!BV78),'ModelParams Lw'!F$26+'ModelParams Lw'!F$27*LOG('Sound Power'!$D78/'Sound Power'!$E78)+'ModelParams Lw'!F$28*LN('Sound Power'!BV78)))</f>
        <v>#DIV/0!</v>
      </c>
      <c r="CE78" s="26" t="e">
        <f>IF(Calcul!$E80="SW",'ModelParams Lw'!G$22+'ModelParams Lw'!G$23*LOG('Sound Power'!$D78/'Sound Power'!$E78)+'ModelParams Lw'!G$24*LN('Sound Power'!BW78),IF('ModelParams Lw'!G$26+'ModelParams Lw'!G$27*LOG('Sound Power'!$D78/'Sound Power'!$E78)+'ModelParams Lw'!G$28*LN('Sound Power'!BW78)&lt;'ModelParams Lw'!G$22+'ModelParams Lw'!G$23*LOG('Sound Power'!$D78/'Sound Power'!$E78)+'ModelParams Lw'!G$24*LN('Sound Power'!BW78),'ModelParams Lw'!G$22+'ModelParams Lw'!G$23*LOG('Sound Power'!$D78/'Sound Power'!$E78)+'ModelParams Lw'!G$24*LN('Sound Power'!BW78),'ModelParams Lw'!G$26+'ModelParams Lw'!G$27*LOG('Sound Power'!$D78/'Sound Power'!$E78)+'ModelParams Lw'!G$28*LN('Sound Power'!BW78)))</f>
        <v>#DIV/0!</v>
      </c>
      <c r="CF78" s="26" t="e">
        <f>IF(Calcul!$E80="SW",'ModelParams Lw'!H$22+'ModelParams Lw'!H$23*LOG('Sound Power'!$D78/'Sound Power'!$E78)+'ModelParams Lw'!H$24*LN('Sound Power'!BX78),IF('ModelParams Lw'!H$26+'ModelParams Lw'!H$27*LOG('Sound Power'!$D78/'Sound Power'!$E78)+'ModelParams Lw'!H$28*LN('Sound Power'!BX78)&lt;'ModelParams Lw'!H$22+'ModelParams Lw'!H$23*LOG('Sound Power'!$D78/'Sound Power'!$E78)+'ModelParams Lw'!H$24*LN('Sound Power'!BX78),'ModelParams Lw'!H$22+'ModelParams Lw'!H$23*LOG('Sound Power'!$D78/'Sound Power'!$E78)+'ModelParams Lw'!H$24*LN('Sound Power'!BX78),'ModelParams Lw'!H$26+'ModelParams Lw'!H$27*LOG('Sound Power'!$D78/'Sound Power'!$E78)+'ModelParams Lw'!H$28*LN('Sound Power'!BX78)))</f>
        <v>#DIV/0!</v>
      </c>
      <c r="CG78" s="26" t="e">
        <f>IF(Calcul!$E80="SW",'ModelParams Lw'!I$22+'ModelParams Lw'!I$23*LOG('Sound Power'!$D78/'Sound Power'!$E78)+'ModelParams Lw'!I$24*LN('Sound Power'!BY78),IF('ModelParams Lw'!I$26+'ModelParams Lw'!I$27*LOG('Sound Power'!$D78/'Sound Power'!$E78)+'ModelParams Lw'!I$28*LN('Sound Power'!BY78)&lt;'ModelParams Lw'!I$22+'ModelParams Lw'!I$23*LOG('Sound Power'!$D78/'Sound Power'!$E78)+'ModelParams Lw'!I$24*LN('Sound Power'!BY78),'ModelParams Lw'!I$22+'ModelParams Lw'!I$23*LOG('Sound Power'!$D78/'Sound Power'!$E78)+'ModelParams Lw'!I$24*LN('Sound Power'!BY78),'ModelParams Lw'!I$26+'ModelParams Lw'!I$27*LOG('Sound Power'!$D78/'Sound Power'!$E78)+'ModelParams Lw'!I$28*LN('Sound Power'!BY78)))</f>
        <v>#DIV/0!</v>
      </c>
      <c r="CH78" s="26" t="e">
        <f>IF(Calcul!$E80="SW",'ModelParams Lw'!J$22+'ModelParams Lw'!J$23*LOG('Sound Power'!$D78/'Sound Power'!$E78)+'ModelParams Lw'!J$24*LN('Sound Power'!BZ78),IF('ModelParams Lw'!J$26+'ModelParams Lw'!J$27*LOG('Sound Power'!$D78/'Sound Power'!$E78)+'ModelParams Lw'!J$28*LN('Sound Power'!BZ78)&lt;'ModelParams Lw'!J$22+'ModelParams Lw'!J$23*LOG('Sound Power'!$D78/'Sound Power'!$E78)+'ModelParams Lw'!J$24*LN('Sound Power'!BZ78),'ModelParams Lw'!J$22+'ModelParams Lw'!J$23*LOG('Sound Power'!$D78/'Sound Power'!$E78)+'ModelParams Lw'!J$24*LN('Sound Power'!BZ78),'ModelParams Lw'!J$26+'ModelParams Lw'!J$27*LOG('Sound Power'!$D78/'Sound Power'!$E78)+'ModelParams Lw'!J$28*LN('Sound Power'!BZ78)))</f>
        <v>#DIV/0!</v>
      </c>
      <c r="CI78" s="26" t="e">
        <f t="shared" si="33"/>
        <v>#DIV/0!</v>
      </c>
      <c r="CJ78" s="26" t="e">
        <f t="shared" si="34"/>
        <v>#DIV/0!</v>
      </c>
      <c r="CK78" s="26" t="e">
        <f t="shared" si="35"/>
        <v>#DIV/0!</v>
      </c>
      <c r="CL78" s="26" t="e">
        <f t="shared" si="36"/>
        <v>#DIV/0!</v>
      </c>
      <c r="CM78" s="26" t="e">
        <f t="shared" si="37"/>
        <v>#DIV/0!</v>
      </c>
      <c r="CN78" s="26" t="e">
        <f t="shared" si="38"/>
        <v>#DIV/0!</v>
      </c>
      <c r="CO78" s="26" t="e">
        <f t="shared" si="39"/>
        <v>#DIV/0!</v>
      </c>
      <c r="CP78" s="26" t="e">
        <f t="shared" si="40"/>
        <v>#DIV/0!</v>
      </c>
      <c r="CQ78" s="26" t="e">
        <f>10*LOG10(IF(CI78="",0,POWER(10,((CI78+'ModelParams Lw'!$O$4)/10))) +IF(CJ78="",0,POWER(10,((CJ78+'ModelParams Lw'!$P$4)/10))) +IF(CK78="",0,POWER(10,((CK78+'ModelParams Lw'!$Q$4)/10))) +IF(CL78="",0,POWER(10,((CL78+'ModelParams Lw'!$R$4)/10))) +IF(CM78="",0,POWER(10,((CM78+'ModelParams Lw'!$S$4)/10))) +IF(CN78="",0,POWER(10,((CN78+'ModelParams Lw'!$T$4)/10))) +IF(CO78="",0,POWER(10,((CO78+'ModelParams Lw'!$U$4)/10)))+IF(CP78="",0,POWER(10,((CP78+'ModelParams Lw'!$V$4)/10))))</f>
        <v>#DIV/0!</v>
      </c>
      <c r="CR78" s="26" t="e">
        <f t="shared" si="41"/>
        <v>#DIV/0!</v>
      </c>
      <c r="CS78" s="26" t="e">
        <f>(CI78-'ModelParams Lw'!$O$10)/'ModelParams Lw'!$O$11</f>
        <v>#DIV/0!</v>
      </c>
      <c r="CT78" s="26" t="e">
        <f>(CJ78-'ModelParams Lw'!$P$10)/'ModelParams Lw'!$P$11</f>
        <v>#DIV/0!</v>
      </c>
      <c r="CU78" s="26" t="e">
        <f>(CK78-'ModelParams Lw'!$Q$10)/'ModelParams Lw'!$Q$11</f>
        <v>#DIV/0!</v>
      </c>
      <c r="CV78" s="26" t="e">
        <f>(CL78-'ModelParams Lw'!$R$10)/'ModelParams Lw'!$R$11</f>
        <v>#DIV/0!</v>
      </c>
      <c r="CW78" s="26" t="e">
        <f>(CM78-'ModelParams Lw'!$S$10)/'ModelParams Lw'!$S$11</f>
        <v>#DIV/0!</v>
      </c>
      <c r="CX78" s="26" t="e">
        <f>(CN78-'ModelParams Lw'!$T$10)/'ModelParams Lw'!$T$11</f>
        <v>#DIV/0!</v>
      </c>
      <c r="CY78" s="26" t="e">
        <f>(CO78-'ModelParams Lw'!$U$10)/'ModelParams Lw'!$U$11</f>
        <v>#DIV/0!</v>
      </c>
      <c r="CZ78" s="26" t="e">
        <f>(CP78-'ModelParams Lw'!$V$10)/'ModelParams Lw'!$V$11</f>
        <v>#DIV/0!</v>
      </c>
    </row>
    <row r="79" spans="1:104" x14ac:dyDescent="0.2">
      <c r="A79" s="13">
        <f>Calcul!A81</f>
        <v>0</v>
      </c>
      <c r="B79" s="13">
        <f t="shared" si="42"/>
        <v>0</v>
      </c>
      <c r="C79" s="13">
        <f>Calcul!B81</f>
        <v>0</v>
      </c>
      <c r="D79" s="13">
        <f>Calcul!C81/1000</f>
        <v>0</v>
      </c>
      <c r="E79" s="13">
        <f>Calcul!D81/1000</f>
        <v>0</v>
      </c>
      <c r="F79" s="13">
        <f t="shared" si="43"/>
        <v>0</v>
      </c>
      <c r="G79" s="23" t="e">
        <f>DEGREES(ACOS(1-(1/'ModelParams Lw'!B$15*SQRT(0.5*1.2/'Sound Power'!$C79)*('Sound Power'!$B79/3600)/('Sound Power'!$D79)/('Sound Power'!$F79))))</f>
        <v>#DIV/0!</v>
      </c>
      <c r="H79" s="23" t="e">
        <f>DEGREES(ACOS(1-(1/'ModelParams Lw'!C$15*SQRT(0.5*1.2/'Sound Power'!$C79)*('Sound Power'!$B79/3600)/('Sound Power'!$D79)/('Sound Power'!$F79))))</f>
        <v>#DIV/0!</v>
      </c>
      <c r="I79" s="23" t="e">
        <f>DEGREES(ACOS(1-(1/'ModelParams Lw'!D$15*SQRT(0.5*1.2/'Sound Power'!$C79)*('Sound Power'!$B79/3600)/('Sound Power'!$D79)/('Sound Power'!$F79))))</f>
        <v>#DIV/0!</v>
      </c>
      <c r="J79" s="23" t="e">
        <f>DEGREES(ACOS(1-(1/'ModelParams Lw'!E$15*SQRT(0.5*1.2/'Sound Power'!$C79)*('Sound Power'!$B79/3600)/('Sound Power'!$D79)/('Sound Power'!$F79))))</f>
        <v>#DIV/0!</v>
      </c>
      <c r="K79" s="23" t="e">
        <f>DEGREES(ACOS(1-(1/'ModelParams Lw'!F$15*SQRT(0.5*1.2/'Sound Power'!$C79)*('Sound Power'!$B79/3600)/('Sound Power'!$D79)/('Sound Power'!$F79))))</f>
        <v>#DIV/0!</v>
      </c>
      <c r="L79" s="23" t="e">
        <f>DEGREES(ACOS(1-(1/'ModelParams Lw'!G$15*SQRT(0.5*1.2/'Sound Power'!$C79)*('Sound Power'!$B79/3600)/('Sound Power'!$D79)/('Sound Power'!$F79))))</f>
        <v>#DIV/0!</v>
      </c>
      <c r="M79" s="23" t="e">
        <f>DEGREES(ACOS(1-(1/'ModelParams Lw'!H$15*SQRT(0.5*1.2/'Sound Power'!$C79)*('Sound Power'!$B79/3600)/('Sound Power'!$D79)/('Sound Power'!$F79))))</f>
        <v>#DIV/0!</v>
      </c>
      <c r="N79" s="23" t="e">
        <f>DEGREES(ACOS(1-(1/'ModelParams Lw'!I$15*SQRT(0.5*1.2/'Sound Power'!$C79)*('Sound Power'!$B79/3600)/('Sound Power'!$D79)/('Sound Power'!$F79))))</f>
        <v>#DIV/0!</v>
      </c>
      <c r="O79" s="26" t="e">
        <f>('ModelParams Lw'!B$4*LN('Sound Power'!G79)/(1+EXP(-('Sound Power'!$D79*1000+'ModelParams Lw'!B$6)/'ModelParams Lw'!B$7))+'ModelParams Lw'!B$5)*LN('Sound Power'!$B79)-('ModelParams Lw'!B$8+'ModelParams Lw'!B$9*$D79+'ModelParams Lw'!B$10*'Sound Power'!$F79^'ModelParams Lw'!B$14+'ModelParams Lw'!B$11*LN('Sound Power'!G79)+'ModelParams Lw'!B$12*'Sound Power'!$D79*'Sound Power'!$F79+'ModelParams Lw'!B$13*'Sound Power'!$D79*LN('Sound Power'!G79))</f>
        <v>#DIV/0!</v>
      </c>
      <c r="P79" s="26" t="e">
        <f>('ModelParams Lw'!C$4*LN('Sound Power'!H79)/(1+EXP(-('Sound Power'!$D79*1000+'ModelParams Lw'!C$6)/'ModelParams Lw'!C$7))+'ModelParams Lw'!C$5)*LN('Sound Power'!$B79)-('ModelParams Lw'!C$8+'ModelParams Lw'!C$9*$D79+'ModelParams Lw'!C$10*'Sound Power'!$F79^'ModelParams Lw'!C$14+'ModelParams Lw'!C$11*LN('Sound Power'!H79)+'ModelParams Lw'!C$12*'Sound Power'!$D79*'Sound Power'!$F79+'ModelParams Lw'!C$13*'Sound Power'!$D79*LN('Sound Power'!H79))</f>
        <v>#DIV/0!</v>
      </c>
      <c r="Q79" s="26" t="e">
        <f>('ModelParams Lw'!D$4*LN('Sound Power'!I79)/(1+EXP(-('Sound Power'!$D79*1000+'ModelParams Lw'!D$6)/'ModelParams Lw'!D$7))+'ModelParams Lw'!D$5)*LN('Sound Power'!$B79)-('ModelParams Lw'!D$8+'ModelParams Lw'!D$9*$D79+'ModelParams Lw'!D$10*'Sound Power'!$F79^'ModelParams Lw'!D$14+'ModelParams Lw'!D$11*LN('Sound Power'!I79)+'ModelParams Lw'!D$12*'Sound Power'!$D79*'Sound Power'!$F79+'ModelParams Lw'!D$13*'Sound Power'!$D79*LN('Sound Power'!I79))</f>
        <v>#DIV/0!</v>
      </c>
      <c r="R79" s="26" t="e">
        <f>('ModelParams Lw'!E$4*LN('Sound Power'!J79)/(1+EXP(-('Sound Power'!$D79*1000+'ModelParams Lw'!E$6)/'ModelParams Lw'!E$7))+'ModelParams Lw'!E$5)*LN('Sound Power'!$B79)-('ModelParams Lw'!E$8+'ModelParams Lw'!E$9*$D79+'ModelParams Lw'!E$10*'Sound Power'!$F79^'ModelParams Lw'!E$14+'ModelParams Lw'!E$11*LN('Sound Power'!J79)+'ModelParams Lw'!E$12*'Sound Power'!$D79*'Sound Power'!$F79+'ModelParams Lw'!E$13*'Sound Power'!$D79*LN('Sound Power'!J79))</f>
        <v>#DIV/0!</v>
      </c>
      <c r="S79" s="26" t="e">
        <f>('ModelParams Lw'!F$4*LN('Sound Power'!K79)/(1+EXP(-('Sound Power'!$D79*1000+'ModelParams Lw'!F$6)/'ModelParams Lw'!F$7))+'ModelParams Lw'!F$5)*LN('Sound Power'!$B79)-('ModelParams Lw'!F$8+'ModelParams Lw'!F$9*$D79+'ModelParams Lw'!F$10*'Sound Power'!$F79^'ModelParams Lw'!F$14+'ModelParams Lw'!F$11*LN('Sound Power'!K79)+'ModelParams Lw'!F$12*'Sound Power'!$D79*'Sound Power'!$F79+'ModelParams Lw'!F$13*'Sound Power'!$D79*LN('Sound Power'!K79))</f>
        <v>#DIV/0!</v>
      </c>
      <c r="T79" s="26" t="e">
        <f>('ModelParams Lw'!G$4*LN('Sound Power'!L79)/(1+EXP(-('Sound Power'!$D79*1000+'ModelParams Lw'!G$6)/'ModelParams Lw'!G$7))+'ModelParams Lw'!G$5)*LN('Sound Power'!$B79)-('ModelParams Lw'!G$8+'ModelParams Lw'!G$9*$D79+'ModelParams Lw'!G$10*'Sound Power'!$F79^'ModelParams Lw'!G$14+'ModelParams Lw'!G$11*LN('Sound Power'!L79)+'ModelParams Lw'!G$12*'Sound Power'!$D79*'Sound Power'!$F79+'ModelParams Lw'!G$13*'Sound Power'!$D79*LN('Sound Power'!L79))</f>
        <v>#DIV/0!</v>
      </c>
      <c r="U79" s="26" t="e">
        <f>('ModelParams Lw'!H$4*LN('Sound Power'!M79)/(1+EXP(-('Sound Power'!$D79*1000+'ModelParams Lw'!H$6)/'ModelParams Lw'!H$7))+'ModelParams Lw'!H$5)*LN('Sound Power'!$B79)-('ModelParams Lw'!H$8+'ModelParams Lw'!H$9*$D79+'ModelParams Lw'!H$10*'Sound Power'!$F79^'ModelParams Lw'!H$14+'ModelParams Lw'!H$11*LN('Sound Power'!M79)+'ModelParams Lw'!H$12*'Sound Power'!$D79*'Sound Power'!$F79+'ModelParams Lw'!H$13*'Sound Power'!$D79*LN('Sound Power'!M79))</f>
        <v>#DIV/0!</v>
      </c>
      <c r="V79" s="26" t="e">
        <f>('ModelParams Lw'!I$4*LN('Sound Power'!N79)/(1+EXP(-('Sound Power'!$D79*1000+'ModelParams Lw'!I$6)/'ModelParams Lw'!I$7))+'ModelParams Lw'!I$5)*LN('Sound Power'!$B79)-('ModelParams Lw'!I$8+'ModelParams Lw'!I$9*$D79+'ModelParams Lw'!I$10*'Sound Power'!$F79^'ModelParams Lw'!I$14+'ModelParams Lw'!I$11*LN('Sound Power'!N79)+'ModelParams Lw'!I$12*'Sound Power'!$D79*'Sound Power'!$F79+'ModelParams Lw'!I$13*'Sound Power'!$D79*LN('Sound Power'!N79))</f>
        <v>#DIV/0!</v>
      </c>
      <c r="W79" s="26" t="e">
        <f>10*LOG10(IF(O79="",0,POWER(10,((O79+'ModelParams Lw'!$O$4)/10))) +IF(P79="",0,POWER(10,((P79+'ModelParams Lw'!$P$4)/10))) +IF(Q79="",0,POWER(10,((Q79+'ModelParams Lw'!$Q$4)/10))) +IF(R79="",0,POWER(10,((R79+'ModelParams Lw'!$R$4)/10))) +IF(S79="",0,POWER(10,((S79+'ModelParams Lw'!$S$4)/10))) +IF(T79="",0,POWER(10,((T79+'ModelParams Lw'!$T$4)/10))) +IF(U79="",0,POWER(10,((U79+'ModelParams Lw'!$U$4)/10)))+IF(V79="",0,POWER(10,((V79+'ModelParams Lw'!$V$4)/10))))</f>
        <v>#DIV/0!</v>
      </c>
      <c r="X79" s="26" t="e">
        <f t="shared" si="27"/>
        <v>#DIV/0!</v>
      </c>
      <c r="Y79" s="26" t="e">
        <f>(O79-'ModelParams Lw'!O$10)/'ModelParams Lw'!O$11</f>
        <v>#DIV/0!</v>
      </c>
      <c r="Z79" s="26" t="e">
        <f>(P79-'ModelParams Lw'!P$10)/'ModelParams Lw'!P$11</f>
        <v>#DIV/0!</v>
      </c>
      <c r="AA79" s="26" t="e">
        <f>(Q79-'ModelParams Lw'!Q$10)/'ModelParams Lw'!Q$11</f>
        <v>#DIV/0!</v>
      </c>
      <c r="AB79" s="26" t="e">
        <f>(R79-'ModelParams Lw'!R$10)/'ModelParams Lw'!R$11</f>
        <v>#DIV/0!</v>
      </c>
      <c r="AC79" s="26" t="e">
        <f>(S79-'ModelParams Lw'!S$10)/'ModelParams Lw'!S$11</f>
        <v>#DIV/0!</v>
      </c>
      <c r="AD79" s="26" t="e">
        <f>(T79-'ModelParams Lw'!T$10)/'ModelParams Lw'!T$11</f>
        <v>#DIV/0!</v>
      </c>
      <c r="AE79" s="26" t="e">
        <f>(U79-'ModelParams Lw'!U$10)/'ModelParams Lw'!U$11</f>
        <v>#DIV/0!</v>
      </c>
      <c r="AF79" s="26" t="e">
        <f>(V79-'ModelParams Lw'!V$10)/'ModelParams Lw'!V$11</f>
        <v>#DIV/0!</v>
      </c>
      <c r="AG79" s="26" t="e">
        <f t="shared" si="28"/>
        <v>#DIV/0!</v>
      </c>
      <c r="AH79" s="26" t="e">
        <f>VLOOKUP(D79*1000,'ModelParams Lw'!$A$38:$D$58,4)</f>
        <v>#N/A</v>
      </c>
      <c r="AI79" s="56" t="e">
        <f>VLOOKUP(D79*1000,'ModelParams Lw'!$A$38:$D$58,2)</f>
        <v>#N/A</v>
      </c>
      <c r="AJ79" s="46" t="e">
        <f t="shared" si="29"/>
        <v>#DIV/0!</v>
      </c>
      <c r="AK79" s="26" t="e">
        <f t="shared" si="30"/>
        <v>#VALUE!</v>
      </c>
      <c r="AL79" s="26" t="e">
        <f>IF($AI79=100,'ModelParams Lw'!R$35*'Sound Power'!$AH79^2+'ModelParams Lw'!R$36*'Sound Power'!$AH79+'ModelParams Lw'!R$37,IF($AI79=150,'ModelParams Lw'!R$38*'Sound Power'!$AH79^2+'ModelParams Lw'!R$39*'Sound Power'!$AH79+'ModelParams Lw'!R$40,'ModelParams Lw'!R$41*'Sound Power'!$AH79^2+'ModelParams Lw'!R$42*'Sound Power'!$AH79+'ModelParams Lw'!R$43))</f>
        <v>#N/A</v>
      </c>
      <c r="AM79" s="26" t="e">
        <f>IF($AI79=100,'ModelParams Lw'!S$35*'Sound Power'!$AH79^2+'ModelParams Lw'!S$36*'Sound Power'!$AH79+'ModelParams Lw'!S$37,IF($AI79=150,'ModelParams Lw'!S$38*'Sound Power'!$AH79^2+'ModelParams Lw'!S$39*'Sound Power'!$AH79+'ModelParams Lw'!S$40,'ModelParams Lw'!S$41*'Sound Power'!$AH79^2+'ModelParams Lw'!S$42*'Sound Power'!$AH79+'ModelParams Lw'!S$43))</f>
        <v>#N/A</v>
      </c>
      <c r="AN79" s="26" t="e">
        <f>IF($AI79=100,'ModelParams Lw'!T$35*'Sound Power'!$AH79^2+'ModelParams Lw'!T$36*'Sound Power'!$AH79+'ModelParams Lw'!T$37,IF($AI79=150,'ModelParams Lw'!T$38*'Sound Power'!$AH79^2+'ModelParams Lw'!T$39*'Sound Power'!$AH79+'ModelParams Lw'!T$40,'ModelParams Lw'!T$41*'Sound Power'!$AH79^2+'ModelParams Lw'!T$42*'Sound Power'!$AH79+'ModelParams Lw'!T$43))</f>
        <v>#N/A</v>
      </c>
      <c r="AO79" s="26" t="e">
        <f>IF($AI79=100,'ModelParams Lw'!U$35*'Sound Power'!$AH79^2+'ModelParams Lw'!U$36*'Sound Power'!$AH79+'ModelParams Lw'!U$37,IF($AI79=150,'ModelParams Lw'!U$38*'Sound Power'!$AH79^2+'ModelParams Lw'!U$39*'Sound Power'!$AH79+'ModelParams Lw'!U$40,'ModelParams Lw'!U$41*'Sound Power'!$AH79^2+'ModelParams Lw'!U$42*'Sound Power'!$AH79+'ModelParams Lw'!U$43))</f>
        <v>#N/A</v>
      </c>
      <c r="AP79" s="26" t="e">
        <f>IF($AI79=100,'ModelParams Lw'!V$35*'Sound Power'!$AH79^2+'ModelParams Lw'!V$36*'Sound Power'!$AH79+'ModelParams Lw'!V$37,IF($AI79=150,'ModelParams Lw'!V$38*'Sound Power'!$AH79^2+'ModelParams Lw'!V$39*'Sound Power'!$AH79+'ModelParams Lw'!V$40,'ModelParams Lw'!V$41*'Sound Power'!$AH79^2+'ModelParams Lw'!V$42*'Sound Power'!$AH79+'ModelParams Lw'!V$43))</f>
        <v>#N/A</v>
      </c>
      <c r="AQ79" s="26" t="e">
        <f>IF($AI79=100,'ModelParams Lw'!W$35*'Sound Power'!$AH79^2+'ModelParams Lw'!W$36*'Sound Power'!$AH79+'ModelParams Lw'!W$37,IF($AI79=150,'ModelParams Lw'!W$38*'Sound Power'!$AH79^2+'ModelParams Lw'!W$39*'Sound Power'!$AH79+'ModelParams Lw'!W$40,'ModelParams Lw'!W$41*'Sound Power'!$AH79^2+'ModelParams Lw'!W$42*'Sound Power'!$AH79+'ModelParams Lw'!W$43))</f>
        <v>#N/A</v>
      </c>
      <c r="AR79" s="26" t="e">
        <f t="shared" si="31"/>
        <v>#VALUE!</v>
      </c>
      <c r="AS79" s="26" t="e">
        <f>IF(26.83*LN($AJ79)-11.791-'ModelParams Lw'!B$35&lt;0,0,26.83*LN($AJ79)-11.791-'ModelParams Lw'!B$35)</f>
        <v>#DIV/0!</v>
      </c>
      <c r="AT79" s="26" t="e">
        <f>IF(26.83*LN($AJ79)-11.791-'ModelParams Lw'!C$35&lt;0,0,26.83*LN($AJ79)-11.791-'ModelParams Lw'!C$35)</f>
        <v>#DIV/0!</v>
      </c>
      <c r="AU79" s="26" t="e">
        <f>IF(26.83*LN($AJ79)-11.791-'ModelParams Lw'!D$35&lt;0,0,26.83*LN($AJ79)-11.791-'ModelParams Lw'!D$35)</f>
        <v>#DIV/0!</v>
      </c>
      <c r="AV79" s="26" t="e">
        <f>IF(26.83*LN($AJ79)-11.791-'ModelParams Lw'!E$35&lt;0,0,26.83*LN($AJ79)-11.791-'ModelParams Lw'!E$35)</f>
        <v>#DIV/0!</v>
      </c>
      <c r="AW79" s="26" t="e">
        <f>IF(26.83*LN($AJ79)-11.791-'ModelParams Lw'!F$35&lt;0,0,26.83*LN($AJ79)-11.791-'ModelParams Lw'!F$35)</f>
        <v>#DIV/0!</v>
      </c>
      <c r="AX79" s="26" t="e">
        <f>IF(26.83*LN($AJ79)-11.791-'ModelParams Lw'!G$35&lt;0,0,26.83*LN($AJ79)-11.791-'ModelParams Lw'!G$35)</f>
        <v>#DIV/0!</v>
      </c>
      <c r="AY79" s="26" t="e">
        <f>IF(26.83*LN($AJ79)-11.791-'ModelParams Lw'!H$35&lt;0,0,26.83*LN($AJ79)-11.791-'ModelParams Lw'!H$35)</f>
        <v>#DIV/0!</v>
      </c>
      <c r="AZ79" s="26" t="e">
        <f>IF(26.83*LN($AJ79)-11.791-'ModelParams Lw'!I$35&lt;0,0,26.83*LN($AJ79)-11.791-'ModelParams Lw'!I$35)</f>
        <v>#DIV/0!</v>
      </c>
      <c r="BA79" s="26" t="e">
        <f t="shared" si="44"/>
        <v>#DIV/0!</v>
      </c>
      <c r="BB79" s="26" t="e">
        <f t="shared" si="45"/>
        <v>#DIV/0!</v>
      </c>
      <c r="BC79" s="26" t="e">
        <f t="shared" si="46"/>
        <v>#DIV/0!</v>
      </c>
      <c r="BD79" s="26" t="e">
        <f t="shared" si="47"/>
        <v>#DIV/0!</v>
      </c>
      <c r="BE79" s="26" t="e">
        <f t="shared" si="48"/>
        <v>#DIV/0!</v>
      </c>
      <c r="BF79" s="26" t="e">
        <f t="shared" si="49"/>
        <v>#DIV/0!</v>
      </c>
      <c r="BG79" s="26" t="e">
        <f t="shared" si="50"/>
        <v>#DIV/0!</v>
      </c>
      <c r="BH79" s="26" t="e">
        <f t="shared" si="51"/>
        <v>#DIV/0!</v>
      </c>
      <c r="BI79" s="26" t="e">
        <f>10*LOG10(IF(BA79="",0,POWER(10,((BA79+'ModelParams Lw'!$O$4)/10))) +IF(BB79="",0,POWER(10,((BB79+'ModelParams Lw'!$P$4)/10))) +IF(BC79="",0,POWER(10,((BC79+'ModelParams Lw'!$Q$4)/10))) +IF(BD79="",0,POWER(10,((BD79+'ModelParams Lw'!$R$4)/10))) +IF(BE79="",0,POWER(10,((BE79+'ModelParams Lw'!$S$4)/10))) +IF(BF79="",0,POWER(10,((BF79+'ModelParams Lw'!$T$4)/10))) +IF(BG79="",0,POWER(10,((BG79+'ModelParams Lw'!$U$4)/10)))+IF(BH79="",0,POWER(10,((BH79+'ModelParams Lw'!$V$4)/10))))</f>
        <v>#DIV/0!</v>
      </c>
      <c r="BJ79" s="26" t="e">
        <f t="shared" si="32"/>
        <v>#DIV/0!</v>
      </c>
      <c r="BK79" s="26" t="e">
        <f>(BA79-'ModelParams Lw'!O$10)/'ModelParams Lw'!O$11</f>
        <v>#DIV/0!</v>
      </c>
      <c r="BL79" s="26" t="e">
        <f>(BB79-'ModelParams Lw'!P$10)/'ModelParams Lw'!P$11</f>
        <v>#DIV/0!</v>
      </c>
      <c r="BM79" s="26" t="e">
        <f>(BC79-'ModelParams Lw'!Q$10)/'ModelParams Lw'!Q$11</f>
        <v>#DIV/0!</v>
      </c>
      <c r="BN79" s="26" t="e">
        <f>(BD79-'ModelParams Lw'!R$10)/'ModelParams Lw'!R$11</f>
        <v>#DIV/0!</v>
      </c>
      <c r="BO79" s="26" t="e">
        <f>(BE79-'ModelParams Lw'!S$10)/'ModelParams Lw'!S$11</f>
        <v>#DIV/0!</v>
      </c>
      <c r="BP79" s="26" t="e">
        <f>(BF79-'ModelParams Lw'!T$10)/'ModelParams Lw'!T$11</f>
        <v>#DIV/0!</v>
      </c>
      <c r="BQ79" s="26" t="e">
        <f>(BG79-'ModelParams Lw'!U$10)/'ModelParams Lw'!U$11</f>
        <v>#DIV/0!</v>
      </c>
      <c r="BR79" s="26" t="e">
        <f>(BH79-'ModelParams Lw'!V$10)/'ModelParams Lw'!V$11</f>
        <v>#DIV/0!</v>
      </c>
      <c r="BS79" s="23" t="e">
        <f>IF(Calcul!$E81="SW",DEGREES(ACOS(1-(1/'ModelParams Lw'!C$25*SQRT(0.5*1.2/'Sound Power'!$C79)*('Sound Power'!$B79/3600)/('Sound Power'!$D79)/('Sound Power'!$F79)))),DEGREES(ACOS(1-(1/'ModelParams Lw'!C$29*SQRT(0.5*1.2/'Sound Power'!$C79)*('Sound Power'!$B79/3600)/('Sound Power'!$D79)/('Sound Power'!$F79)))))</f>
        <v>#DIV/0!</v>
      </c>
      <c r="BT79" s="23" t="e">
        <f>IF(Calcul!$E81="SW",DEGREES(ACOS(1-(1/'ModelParams Lw'!D$25*SQRT(0.5*1.2/'Sound Power'!$C79)*('Sound Power'!$B79/3600)/('Sound Power'!$D79)/('Sound Power'!$F79)))),DEGREES(ACOS(1-(1/'ModelParams Lw'!D$29*SQRT(0.5*1.2/'Sound Power'!$C79)*('Sound Power'!$B79/3600)/('Sound Power'!$D79)/('Sound Power'!$F79)))))</f>
        <v>#DIV/0!</v>
      </c>
      <c r="BU79" s="23" t="e">
        <f>IF(Calcul!$E81="SW",DEGREES(ACOS(1-(1/'ModelParams Lw'!E$25*SQRT(0.5*1.2/'Sound Power'!$C79)*('Sound Power'!$B79/3600)/('Sound Power'!$D79)/('Sound Power'!$F79)))),DEGREES(ACOS(1-(1/'ModelParams Lw'!E$29*SQRT(0.5*1.2/'Sound Power'!$C79)*('Sound Power'!$B79/3600)/('Sound Power'!$D79)/('Sound Power'!$F79)))))</f>
        <v>#DIV/0!</v>
      </c>
      <c r="BV79" s="23" t="e">
        <f>IF(Calcul!$E81="SW",DEGREES(ACOS(1-(1/'ModelParams Lw'!F$25*SQRT(0.5*1.2/'Sound Power'!$C79)*('Sound Power'!$B79/3600)/('Sound Power'!$D79)/('Sound Power'!$F79)))),DEGREES(ACOS(1-(1/'ModelParams Lw'!F$29*SQRT(0.5*1.2/'Sound Power'!$C79)*('Sound Power'!$B79/3600)/('Sound Power'!$D79)/('Sound Power'!$F79)))))</f>
        <v>#DIV/0!</v>
      </c>
      <c r="BW79" s="23" t="e">
        <f>IF(Calcul!$E81="SW",DEGREES(ACOS(1-(1/'ModelParams Lw'!G$25*SQRT(0.5*1.2/'Sound Power'!$C79)*('Sound Power'!$B79/3600)/('Sound Power'!$D79)/('Sound Power'!$F79)))),DEGREES(ACOS(1-(1/'ModelParams Lw'!G$29*SQRT(0.5*1.2/'Sound Power'!$C79)*('Sound Power'!$B79/3600)/('Sound Power'!$D79)/('Sound Power'!$F79)))))</f>
        <v>#DIV/0!</v>
      </c>
      <c r="BX79" s="23" t="e">
        <f>IF(Calcul!$E81="SW",DEGREES(ACOS(1-(1/'ModelParams Lw'!H$25*SQRT(0.5*1.2/'Sound Power'!$C79)*('Sound Power'!$B79/3600)/('Sound Power'!$D79)/('Sound Power'!$F79)))),DEGREES(ACOS(1-(1/'ModelParams Lw'!H$29*SQRT(0.5*1.2/'Sound Power'!$C79)*('Sound Power'!$B79/3600)/('Sound Power'!$D79)/('Sound Power'!$F79)))))</f>
        <v>#DIV/0!</v>
      </c>
      <c r="BY79" s="23" t="e">
        <f>IF(Calcul!$E81="SW",DEGREES(ACOS(1-(1/'ModelParams Lw'!I$25*SQRT(0.5*1.2/'Sound Power'!$C79)*('Sound Power'!$B79/3600)/('Sound Power'!$D79)/('Sound Power'!$F79)))),DEGREES(ACOS(1-(1/'ModelParams Lw'!I$29*SQRT(0.5*1.2/'Sound Power'!$C79)*('Sound Power'!$B79/3600)/('Sound Power'!$D79)/('Sound Power'!$F79)))))</f>
        <v>#DIV/0!</v>
      </c>
      <c r="BZ79" s="23" t="e">
        <f>IF(Calcul!$E81="SW",DEGREES(ACOS(1-(1/'ModelParams Lw'!J$25*SQRT(0.5*1.2/'Sound Power'!$C79)*('Sound Power'!$B79/3600)/('Sound Power'!$D79)/('Sound Power'!$F79)))),DEGREES(ACOS(1-(1/'ModelParams Lw'!J$29*SQRT(0.5*1.2/'Sound Power'!$C79)*('Sound Power'!$B79/3600)/('Sound Power'!$D79)/('Sound Power'!$F79)))))</f>
        <v>#DIV/0!</v>
      </c>
      <c r="CA79" s="26" t="e">
        <f>IF(Calcul!$E81="SW",'ModelParams Lw'!C$22+'ModelParams Lw'!C$23*LOG('Sound Power'!$D79/'Sound Power'!$E79)+'ModelParams Lw'!C$24*LN('Sound Power'!BS79),IF('ModelParams Lw'!C$26+'ModelParams Lw'!C$27*LOG('Sound Power'!$D79/'Sound Power'!$E79)+'ModelParams Lw'!C$28*LN('Sound Power'!BS79)&lt;'ModelParams Lw'!C$22+'ModelParams Lw'!C$23*LOG('Sound Power'!$D79/'Sound Power'!$E79)+'ModelParams Lw'!C$24*LN('Sound Power'!BS79),'ModelParams Lw'!C$22+'ModelParams Lw'!C$23*LOG('Sound Power'!$D79/'Sound Power'!$E79)+'ModelParams Lw'!C$24*LN('Sound Power'!BS79),'ModelParams Lw'!C$26+'ModelParams Lw'!C$27*LOG('Sound Power'!$D79/'Sound Power'!$E79)+'ModelParams Lw'!C$28*LN('Sound Power'!BS79)))</f>
        <v>#DIV/0!</v>
      </c>
      <c r="CB79" s="26" t="e">
        <f>IF(Calcul!$E81="SW",'ModelParams Lw'!D$22+'ModelParams Lw'!D$23*LOG('Sound Power'!$D79/'Sound Power'!$E79)+'ModelParams Lw'!D$24*LN('Sound Power'!BT79),IF('ModelParams Lw'!D$26+'ModelParams Lw'!D$27*LOG('Sound Power'!$D79/'Sound Power'!$E79)+'ModelParams Lw'!D$28*LN('Sound Power'!BT79)&lt;'ModelParams Lw'!D$22+'ModelParams Lw'!D$23*LOG('Sound Power'!$D79/'Sound Power'!$E79)+'ModelParams Lw'!D$24*LN('Sound Power'!BT79),'ModelParams Lw'!D$22+'ModelParams Lw'!D$23*LOG('Sound Power'!$D79/'Sound Power'!$E79)+'ModelParams Lw'!D$24*LN('Sound Power'!BT79),'ModelParams Lw'!D$26+'ModelParams Lw'!D$27*LOG('Sound Power'!$D79/'Sound Power'!$E79)+'ModelParams Lw'!D$28*LN('Sound Power'!BT79)))</f>
        <v>#DIV/0!</v>
      </c>
      <c r="CC79" s="26" t="e">
        <f>IF(Calcul!$E81="SW",'ModelParams Lw'!E$22+'ModelParams Lw'!E$23*LOG('Sound Power'!$D79/'Sound Power'!$E79)+'ModelParams Lw'!E$24*LN('Sound Power'!BU79),IF('ModelParams Lw'!E$26+'ModelParams Lw'!E$27*LOG('Sound Power'!$D79/'Sound Power'!$E79)+'ModelParams Lw'!E$28*LN('Sound Power'!BU79)&lt;'ModelParams Lw'!E$22+'ModelParams Lw'!E$23*LOG('Sound Power'!$D79/'Sound Power'!$E79)+'ModelParams Lw'!E$24*LN('Sound Power'!BU79),'ModelParams Lw'!E$22+'ModelParams Lw'!E$23*LOG('Sound Power'!$D79/'Sound Power'!$E79)+'ModelParams Lw'!E$24*LN('Sound Power'!BU79),'ModelParams Lw'!E$26+'ModelParams Lw'!E$27*LOG('Sound Power'!$D79/'Sound Power'!$E79)+'ModelParams Lw'!E$28*LN('Sound Power'!BU79)))</f>
        <v>#DIV/0!</v>
      </c>
      <c r="CD79" s="26" t="e">
        <f>IF(Calcul!$E81="SW",'ModelParams Lw'!F$22+'ModelParams Lw'!F$23*LOG('Sound Power'!$D79/'Sound Power'!$E79)+'ModelParams Lw'!F$24*LN('Sound Power'!BV79),IF('ModelParams Lw'!F$26+'ModelParams Lw'!F$27*LOG('Sound Power'!$D79/'Sound Power'!$E79)+'ModelParams Lw'!F$28*LN('Sound Power'!BV79)&lt;'ModelParams Lw'!F$22+'ModelParams Lw'!F$23*LOG('Sound Power'!$D79/'Sound Power'!$E79)+'ModelParams Lw'!F$24*LN('Sound Power'!BV79),'ModelParams Lw'!F$22+'ModelParams Lw'!F$23*LOG('Sound Power'!$D79/'Sound Power'!$E79)+'ModelParams Lw'!F$24*LN('Sound Power'!BV79),'ModelParams Lw'!F$26+'ModelParams Lw'!F$27*LOG('Sound Power'!$D79/'Sound Power'!$E79)+'ModelParams Lw'!F$28*LN('Sound Power'!BV79)))</f>
        <v>#DIV/0!</v>
      </c>
      <c r="CE79" s="26" t="e">
        <f>IF(Calcul!$E81="SW",'ModelParams Lw'!G$22+'ModelParams Lw'!G$23*LOG('Sound Power'!$D79/'Sound Power'!$E79)+'ModelParams Lw'!G$24*LN('Sound Power'!BW79),IF('ModelParams Lw'!G$26+'ModelParams Lw'!G$27*LOG('Sound Power'!$D79/'Sound Power'!$E79)+'ModelParams Lw'!G$28*LN('Sound Power'!BW79)&lt;'ModelParams Lw'!G$22+'ModelParams Lw'!G$23*LOG('Sound Power'!$D79/'Sound Power'!$E79)+'ModelParams Lw'!G$24*LN('Sound Power'!BW79),'ModelParams Lw'!G$22+'ModelParams Lw'!G$23*LOG('Sound Power'!$D79/'Sound Power'!$E79)+'ModelParams Lw'!G$24*LN('Sound Power'!BW79),'ModelParams Lw'!G$26+'ModelParams Lw'!G$27*LOG('Sound Power'!$D79/'Sound Power'!$E79)+'ModelParams Lw'!G$28*LN('Sound Power'!BW79)))</f>
        <v>#DIV/0!</v>
      </c>
      <c r="CF79" s="26" t="e">
        <f>IF(Calcul!$E81="SW",'ModelParams Lw'!H$22+'ModelParams Lw'!H$23*LOG('Sound Power'!$D79/'Sound Power'!$E79)+'ModelParams Lw'!H$24*LN('Sound Power'!BX79),IF('ModelParams Lw'!H$26+'ModelParams Lw'!H$27*LOG('Sound Power'!$D79/'Sound Power'!$E79)+'ModelParams Lw'!H$28*LN('Sound Power'!BX79)&lt;'ModelParams Lw'!H$22+'ModelParams Lw'!H$23*LOG('Sound Power'!$D79/'Sound Power'!$E79)+'ModelParams Lw'!H$24*LN('Sound Power'!BX79),'ModelParams Lw'!H$22+'ModelParams Lw'!H$23*LOG('Sound Power'!$D79/'Sound Power'!$E79)+'ModelParams Lw'!H$24*LN('Sound Power'!BX79),'ModelParams Lw'!H$26+'ModelParams Lw'!H$27*LOG('Sound Power'!$D79/'Sound Power'!$E79)+'ModelParams Lw'!H$28*LN('Sound Power'!BX79)))</f>
        <v>#DIV/0!</v>
      </c>
      <c r="CG79" s="26" t="e">
        <f>IF(Calcul!$E81="SW",'ModelParams Lw'!I$22+'ModelParams Lw'!I$23*LOG('Sound Power'!$D79/'Sound Power'!$E79)+'ModelParams Lw'!I$24*LN('Sound Power'!BY79),IF('ModelParams Lw'!I$26+'ModelParams Lw'!I$27*LOG('Sound Power'!$D79/'Sound Power'!$E79)+'ModelParams Lw'!I$28*LN('Sound Power'!BY79)&lt;'ModelParams Lw'!I$22+'ModelParams Lw'!I$23*LOG('Sound Power'!$D79/'Sound Power'!$E79)+'ModelParams Lw'!I$24*LN('Sound Power'!BY79),'ModelParams Lw'!I$22+'ModelParams Lw'!I$23*LOG('Sound Power'!$D79/'Sound Power'!$E79)+'ModelParams Lw'!I$24*LN('Sound Power'!BY79),'ModelParams Lw'!I$26+'ModelParams Lw'!I$27*LOG('Sound Power'!$D79/'Sound Power'!$E79)+'ModelParams Lw'!I$28*LN('Sound Power'!BY79)))</f>
        <v>#DIV/0!</v>
      </c>
      <c r="CH79" s="26" t="e">
        <f>IF(Calcul!$E81="SW",'ModelParams Lw'!J$22+'ModelParams Lw'!J$23*LOG('Sound Power'!$D79/'Sound Power'!$E79)+'ModelParams Lw'!J$24*LN('Sound Power'!BZ79),IF('ModelParams Lw'!J$26+'ModelParams Lw'!J$27*LOG('Sound Power'!$D79/'Sound Power'!$E79)+'ModelParams Lw'!J$28*LN('Sound Power'!BZ79)&lt;'ModelParams Lw'!J$22+'ModelParams Lw'!J$23*LOG('Sound Power'!$D79/'Sound Power'!$E79)+'ModelParams Lw'!J$24*LN('Sound Power'!BZ79),'ModelParams Lw'!J$22+'ModelParams Lw'!J$23*LOG('Sound Power'!$D79/'Sound Power'!$E79)+'ModelParams Lw'!J$24*LN('Sound Power'!BZ79),'ModelParams Lw'!J$26+'ModelParams Lw'!J$27*LOG('Sound Power'!$D79/'Sound Power'!$E79)+'ModelParams Lw'!J$28*LN('Sound Power'!BZ79)))</f>
        <v>#DIV/0!</v>
      </c>
      <c r="CI79" s="26" t="e">
        <f t="shared" si="33"/>
        <v>#DIV/0!</v>
      </c>
      <c r="CJ79" s="26" t="e">
        <f t="shared" si="34"/>
        <v>#DIV/0!</v>
      </c>
      <c r="CK79" s="26" t="e">
        <f t="shared" si="35"/>
        <v>#DIV/0!</v>
      </c>
      <c r="CL79" s="26" t="e">
        <f t="shared" si="36"/>
        <v>#DIV/0!</v>
      </c>
      <c r="CM79" s="26" t="e">
        <f t="shared" si="37"/>
        <v>#DIV/0!</v>
      </c>
      <c r="CN79" s="26" t="e">
        <f t="shared" si="38"/>
        <v>#DIV/0!</v>
      </c>
      <c r="CO79" s="26" t="e">
        <f t="shared" si="39"/>
        <v>#DIV/0!</v>
      </c>
      <c r="CP79" s="26" t="e">
        <f t="shared" si="40"/>
        <v>#DIV/0!</v>
      </c>
      <c r="CQ79" s="26" t="e">
        <f>10*LOG10(IF(CI79="",0,POWER(10,((CI79+'ModelParams Lw'!$O$4)/10))) +IF(CJ79="",0,POWER(10,((CJ79+'ModelParams Lw'!$P$4)/10))) +IF(CK79="",0,POWER(10,((CK79+'ModelParams Lw'!$Q$4)/10))) +IF(CL79="",0,POWER(10,((CL79+'ModelParams Lw'!$R$4)/10))) +IF(CM79="",0,POWER(10,((CM79+'ModelParams Lw'!$S$4)/10))) +IF(CN79="",0,POWER(10,((CN79+'ModelParams Lw'!$T$4)/10))) +IF(CO79="",0,POWER(10,((CO79+'ModelParams Lw'!$U$4)/10)))+IF(CP79="",0,POWER(10,((CP79+'ModelParams Lw'!$V$4)/10))))</f>
        <v>#DIV/0!</v>
      </c>
      <c r="CR79" s="26" t="e">
        <f t="shared" si="41"/>
        <v>#DIV/0!</v>
      </c>
      <c r="CS79" s="26" t="e">
        <f>(CI79-'ModelParams Lw'!$O$10)/'ModelParams Lw'!$O$11</f>
        <v>#DIV/0!</v>
      </c>
      <c r="CT79" s="26" t="e">
        <f>(CJ79-'ModelParams Lw'!$P$10)/'ModelParams Lw'!$P$11</f>
        <v>#DIV/0!</v>
      </c>
      <c r="CU79" s="26" t="e">
        <f>(CK79-'ModelParams Lw'!$Q$10)/'ModelParams Lw'!$Q$11</f>
        <v>#DIV/0!</v>
      </c>
      <c r="CV79" s="26" t="e">
        <f>(CL79-'ModelParams Lw'!$R$10)/'ModelParams Lw'!$R$11</f>
        <v>#DIV/0!</v>
      </c>
      <c r="CW79" s="26" t="e">
        <f>(CM79-'ModelParams Lw'!$S$10)/'ModelParams Lw'!$S$11</f>
        <v>#DIV/0!</v>
      </c>
      <c r="CX79" s="26" t="e">
        <f>(CN79-'ModelParams Lw'!$T$10)/'ModelParams Lw'!$T$11</f>
        <v>#DIV/0!</v>
      </c>
      <c r="CY79" s="26" t="e">
        <f>(CO79-'ModelParams Lw'!$U$10)/'ModelParams Lw'!$U$11</f>
        <v>#DIV/0!</v>
      </c>
      <c r="CZ79" s="26" t="e">
        <f>(CP79-'ModelParams Lw'!$V$10)/'ModelParams Lw'!$V$11</f>
        <v>#DIV/0!</v>
      </c>
    </row>
    <row r="80" spans="1:104" x14ac:dyDescent="0.2">
      <c r="A80" s="13">
        <f>Calcul!A82</f>
        <v>0</v>
      </c>
      <c r="B80" s="13">
        <f t="shared" si="42"/>
        <v>0</v>
      </c>
      <c r="C80" s="13">
        <f>Calcul!B82</f>
        <v>0</v>
      </c>
      <c r="D80" s="13">
        <f>Calcul!C82/1000</f>
        <v>0</v>
      </c>
      <c r="E80" s="13">
        <f>Calcul!D82/1000</f>
        <v>0</v>
      </c>
      <c r="F80" s="13">
        <f t="shared" si="43"/>
        <v>0</v>
      </c>
      <c r="G80" s="23" t="e">
        <f>DEGREES(ACOS(1-(1/'ModelParams Lw'!B$15*SQRT(0.5*1.2/'Sound Power'!$C80)*('Sound Power'!$B80/3600)/('Sound Power'!$D80)/('Sound Power'!$F80))))</f>
        <v>#DIV/0!</v>
      </c>
      <c r="H80" s="23" t="e">
        <f>DEGREES(ACOS(1-(1/'ModelParams Lw'!C$15*SQRT(0.5*1.2/'Sound Power'!$C80)*('Sound Power'!$B80/3600)/('Sound Power'!$D80)/('Sound Power'!$F80))))</f>
        <v>#DIV/0!</v>
      </c>
      <c r="I80" s="23" t="e">
        <f>DEGREES(ACOS(1-(1/'ModelParams Lw'!D$15*SQRT(0.5*1.2/'Sound Power'!$C80)*('Sound Power'!$B80/3600)/('Sound Power'!$D80)/('Sound Power'!$F80))))</f>
        <v>#DIV/0!</v>
      </c>
      <c r="J80" s="23" t="e">
        <f>DEGREES(ACOS(1-(1/'ModelParams Lw'!E$15*SQRT(0.5*1.2/'Sound Power'!$C80)*('Sound Power'!$B80/3600)/('Sound Power'!$D80)/('Sound Power'!$F80))))</f>
        <v>#DIV/0!</v>
      </c>
      <c r="K80" s="23" t="e">
        <f>DEGREES(ACOS(1-(1/'ModelParams Lw'!F$15*SQRT(0.5*1.2/'Sound Power'!$C80)*('Sound Power'!$B80/3600)/('Sound Power'!$D80)/('Sound Power'!$F80))))</f>
        <v>#DIV/0!</v>
      </c>
      <c r="L80" s="23" t="e">
        <f>DEGREES(ACOS(1-(1/'ModelParams Lw'!G$15*SQRT(0.5*1.2/'Sound Power'!$C80)*('Sound Power'!$B80/3600)/('Sound Power'!$D80)/('Sound Power'!$F80))))</f>
        <v>#DIV/0!</v>
      </c>
      <c r="M80" s="23" t="e">
        <f>DEGREES(ACOS(1-(1/'ModelParams Lw'!H$15*SQRT(0.5*1.2/'Sound Power'!$C80)*('Sound Power'!$B80/3600)/('Sound Power'!$D80)/('Sound Power'!$F80))))</f>
        <v>#DIV/0!</v>
      </c>
      <c r="N80" s="23" t="e">
        <f>DEGREES(ACOS(1-(1/'ModelParams Lw'!I$15*SQRT(0.5*1.2/'Sound Power'!$C80)*('Sound Power'!$B80/3600)/('Sound Power'!$D80)/('Sound Power'!$F80))))</f>
        <v>#DIV/0!</v>
      </c>
      <c r="O80" s="26" t="e">
        <f>('ModelParams Lw'!B$4*LN('Sound Power'!G80)/(1+EXP(-('Sound Power'!$D80*1000+'ModelParams Lw'!B$6)/'ModelParams Lw'!B$7))+'ModelParams Lw'!B$5)*LN('Sound Power'!$B80)-('ModelParams Lw'!B$8+'ModelParams Lw'!B$9*$D80+'ModelParams Lw'!B$10*'Sound Power'!$F80^'ModelParams Lw'!B$14+'ModelParams Lw'!B$11*LN('Sound Power'!G80)+'ModelParams Lw'!B$12*'Sound Power'!$D80*'Sound Power'!$F80+'ModelParams Lw'!B$13*'Sound Power'!$D80*LN('Sound Power'!G80))</f>
        <v>#DIV/0!</v>
      </c>
      <c r="P80" s="26" t="e">
        <f>('ModelParams Lw'!C$4*LN('Sound Power'!H80)/(1+EXP(-('Sound Power'!$D80*1000+'ModelParams Lw'!C$6)/'ModelParams Lw'!C$7))+'ModelParams Lw'!C$5)*LN('Sound Power'!$B80)-('ModelParams Lw'!C$8+'ModelParams Lw'!C$9*$D80+'ModelParams Lw'!C$10*'Sound Power'!$F80^'ModelParams Lw'!C$14+'ModelParams Lw'!C$11*LN('Sound Power'!H80)+'ModelParams Lw'!C$12*'Sound Power'!$D80*'Sound Power'!$F80+'ModelParams Lw'!C$13*'Sound Power'!$D80*LN('Sound Power'!H80))</f>
        <v>#DIV/0!</v>
      </c>
      <c r="Q80" s="26" t="e">
        <f>('ModelParams Lw'!D$4*LN('Sound Power'!I80)/(1+EXP(-('Sound Power'!$D80*1000+'ModelParams Lw'!D$6)/'ModelParams Lw'!D$7))+'ModelParams Lw'!D$5)*LN('Sound Power'!$B80)-('ModelParams Lw'!D$8+'ModelParams Lw'!D$9*$D80+'ModelParams Lw'!D$10*'Sound Power'!$F80^'ModelParams Lw'!D$14+'ModelParams Lw'!D$11*LN('Sound Power'!I80)+'ModelParams Lw'!D$12*'Sound Power'!$D80*'Sound Power'!$F80+'ModelParams Lw'!D$13*'Sound Power'!$D80*LN('Sound Power'!I80))</f>
        <v>#DIV/0!</v>
      </c>
      <c r="R80" s="26" t="e">
        <f>('ModelParams Lw'!E$4*LN('Sound Power'!J80)/(1+EXP(-('Sound Power'!$D80*1000+'ModelParams Lw'!E$6)/'ModelParams Lw'!E$7))+'ModelParams Lw'!E$5)*LN('Sound Power'!$B80)-('ModelParams Lw'!E$8+'ModelParams Lw'!E$9*$D80+'ModelParams Lw'!E$10*'Sound Power'!$F80^'ModelParams Lw'!E$14+'ModelParams Lw'!E$11*LN('Sound Power'!J80)+'ModelParams Lw'!E$12*'Sound Power'!$D80*'Sound Power'!$F80+'ModelParams Lw'!E$13*'Sound Power'!$D80*LN('Sound Power'!J80))</f>
        <v>#DIV/0!</v>
      </c>
      <c r="S80" s="26" t="e">
        <f>('ModelParams Lw'!F$4*LN('Sound Power'!K80)/(1+EXP(-('Sound Power'!$D80*1000+'ModelParams Lw'!F$6)/'ModelParams Lw'!F$7))+'ModelParams Lw'!F$5)*LN('Sound Power'!$B80)-('ModelParams Lw'!F$8+'ModelParams Lw'!F$9*$D80+'ModelParams Lw'!F$10*'Sound Power'!$F80^'ModelParams Lw'!F$14+'ModelParams Lw'!F$11*LN('Sound Power'!K80)+'ModelParams Lw'!F$12*'Sound Power'!$D80*'Sound Power'!$F80+'ModelParams Lw'!F$13*'Sound Power'!$D80*LN('Sound Power'!K80))</f>
        <v>#DIV/0!</v>
      </c>
      <c r="T80" s="26" t="e">
        <f>('ModelParams Lw'!G$4*LN('Sound Power'!L80)/(1+EXP(-('Sound Power'!$D80*1000+'ModelParams Lw'!G$6)/'ModelParams Lw'!G$7))+'ModelParams Lw'!G$5)*LN('Sound Power'!$B80)-('ModelParams Lw'!G$8+'ModelParams Lw'!G$9*$D80+'ModelParams Lw'!G$10*'Sound Power'!$F80^'ModelParams Lw'!G$14+'ModelParams Lw'!G$11*LN('Sound Power'!L80)+'ModelParams Lw'!G$12*'Sound Power'!$D80*'Sound Power'!$F80+'ModelParams Lw'!G$13*'Sound Power'!$D80*LN('Sound Power'!L80))</f>
        <v>#DIV/0!</v>
      </c>
      <c r="U80" s="26" t="e">
        <f>('ModelParams Lw'!H$4*LN('Sound Power'!M80)/(1+EXP(-('Sound Power'!$D80*1000+'ModelParams Lw'!H$6)/'ModelParams Lw'!H$7))+'ModelParams Lw'!H$5)*LN('Sound Power'!$B80)-('ModelParams Lw'!H$8+'ModelParams Lw'!H$9*$D80+'ModelParams Lw'!H$10*'Sound Power'!$F80^'ModelParams Lw'!H$14+'ModelParams Lw'!H$11*LN('Sound Power'!M80)+'ModelParams Lw'!H$12*'Sound Power'!$D80*'Sound Power'!$F80+'ModelParams Lw'!H$13*'Sound Power'!$D80*LN('Sound Power'!M80))</f>
        <v>#DIV/0!</v>
      </c>
      <c r="V80" s="26" t="e">
        <f>('ModelParams Lw'!I$4*LN('Sound Power'!N80)/(1+EXP(-('Sound Power'!$D80*1000+'ModelParams Lw'!I$6)/'ModelParams Lw'!I$7))+'ModelParams Lw'!I$5)*LN('Sound Power'!$B80)-('ModelParams Lw'!I$8+'ModelParams Lw'!I$9*$D80+'ModelParams Lw'!I$10*'Sound Power'!$F80^'ModelParams Lw'!I$14+'ModelParams Lw'!I$11*LN('Sound Power'!N80)+'ModelParams Lw'!I$12*'Sound Power'!$D80*'Sound Power'!$F80+'ModelParams Lw'!I$13*'Sound Power'!$D80*LN('Sound Power'!N80))</f>
        <v>#DIV/0!</v>
      </c>
      <c r="W80" s="26" t="e">
        <f>10*LOG10(IF(O80="",0,POWER(10,((O80+'ModelParams Lw'!$O$4)/10))) +IF(P80="",0,POWER(10,((P80+'ModelParams Lw'!$P$4)/10))) +IF(Q80="",0,POWER(10,((Q80+'ModelParams Lw'!$Q$4)/10))) +IF(R80="",0,POWER(10,((R80+'ModelParams Lw'!$R$4)/10))) +IF(S80="",0,POWER(10,((S80+'ModelParams Lw'!$S$4)/10))) +IF(T80="",0,POWER(10,((T80+'ModelParams Lw'!$T$4)/10))) +IF(U80="",0,POWER(10,((U80+'ModelParams Lw'!$U$4)/10)))+IF(V80="",0,POWER(10,((V80+'ModelParams Lw'!$V$4)/10))))</f>
        <v>#DIV/0!</v>
      </c>
      <c r="X80" s="26" t="e">
        <f t="shared" si="27"/>
        <v>#DIV/0!</v>
      </c>
      <c r="Y80" s="26" t="e">
        <f>(O80-'ModelParams Lw'!O$10)/'ModelParams Lw'!O$11</f>
        <v>#DIV/0!</v>
      </c>
      <c r="Z80" s="26" t="e">
        <f>(P80-'ModelParams Lw'!P$10)/'ModelParams Lw'!P$11</f>
        <v>#DIV/0!</v>
      </c>
      <c r="AA80" s="26" t="e">
        <f>(Q80-'ModelParams Lw'!Q$10)/'ModelParams Lw'!Q$11</f>
        <v>#DIV/0!</v>
      </c>
      <c r="AB80" s="26" t="e">
        <f>(R80-'ModelParams Lw'!R$10)/'ModelParams Lw'!R$11</f>
        <v>#DIV/0!</v>
      </c>
      <c r="AC80" s="26" t="e">
        <f>(S80-'ModelParams Lw'!S$10)/'ModelParams Lw'!S$11</f>
        <v>#DIV/0!</v>
      </c>
      <c r="AD80" s="26" t="e">
        <f>(T80-'ModelParams Lw'!T$10)/'ModelParams Lw'!T$11</f>
        <v>#DIV/0!</v>
      </c>
      <c r="AE80" s="26" t="e">
        <f>(U80-'ModelParams Lw'!U$10)/'ModelParams Lw'!U$11</f>
        <v>#DIV/0!</v>
      </c>
      <c r="AF80" s="26" t="e">
        <f>(V80-'ModelParams Lw'!V$10)/'ModelParams Lw'!V$11</f>
        <v>#DIV/0!</v>
      </c>
      <c r="AG80" s="26" t="e">
        <f t="shared" si="28"/>
        <v>#DIV/0!</v>
      </c>
      <c r="AH80" s="26" t="e">
        <f>VLOOKUP(D80*1000,'ModelParams Lw'!$A$38:$D$58,4)</f>
        <v>#N/A</v>
      </c>
      <c r="AI80" s="56" t="e">
        <f>VLOOKUP(D80*1000,'ModelParams Lw'!$A$38:$D$58,2)</f>
        <v>#N/A</v>
      </c>
      <c r="AJ80" s="46" t="e">
        <f t="shared" si="29"/>
        <v>#DIV/0!</v>
      </c>
      <c r="AK80" s="26" t="e">
        <f t="shared" si="30"/>
        <v>#VALUE!</v>
      </c>
      <c r="AL80" s="26" t="e">
        <f>IF($AI80=100,'ModelParams Lw'!R$35*'Sound Power'!$AH80^2+'ModelParams Lw'!R$36*'Sound Power'!$AH80+'ModelParams Lw'!R$37,IF($AI80=150,'ModelParams Lw'!R$38*'Sound Power'!$AH80^2+'ModelParams Lw'!R$39*'Sound Power'!$AH80+'ModelParams Lw'!R$40,'ModelParams Lw'!R$41*'Sound Power'!$AH80^2+'ModelParams Lw'!R$42*'Sound Power'!$AH80+'ModelParams Lw'!R$43))</f>
        <v>#N/A</v>
      </c>
      <c r="AM80" s="26" t="e">
        <f>IF($AI80=100,'ModelParams Lw'!S$35*'Sound Power'!$AH80^2+'ModelParams Lw'!S$36*'Sound Power'!$AH80+'ModelParams Lw'!S$37,IF($AI80=150,'ModelParams Lw'!S$38*'Sound Power'!$AH80^2+'ModelParams Lw'!S$39*'Sound Power'!$AH80+'ModelParams Lw'!S$40,'ModelParams Lw'!S$41*'Sound Power'!$AH80^2+'ModelParams Lw'!S$42*'Sound Power'!$AH80+'ModelParams Lw'!S$43))</f>
        <v>#N/A</v>
      </c>
      <c r="AN80" s="26" t="e">
        <f>IF($AI80=100,'ModelParams Lw'!T$35*'Sound Power'!$AH80^2+'ModelParams Lw'!T$36*'Sound Power'!$AH80+'ModelParams Lw'!T$37,IF($AI80=150,'ModelParams Lw'!T$38*'Sound Power'!$AH80^2+'ModelParams Lw'!T$39*'Sound Power'!$AH80+'ModelParams Lw'!T$40,'ModelParams Lw'!T$41*'Sound Power'!$AH80^2+'ModelParams Lw'!T$42*'Sound Power'!$AH80+'ModelParams Lw'!T$43))</f>
        <v>#N/A</v>
      </c>
      <c r="AO80" s="26" t="e">
        <f>IF($AI80=100,'ModelParams Lw'!U$35*'Sound Power'!$AH80^2+'ModelParams Lw'!U$36*'Sound Power'!$AH80+'ModelParams Lw'!U$37,IF($AI80=150,'ModelParams Lw'!U$38*'Sound Power'!$AH80^2+'ModelParams Lw'!U$39*'Sound Power'!$AH80+'ModelParams Lw'!U$40,'ModelParams Lw'!U$41*'Sound Power'!$AH80^2+'ModelParams Lw'!U$42*'Sound Power'!$AH80+'ModelParams Lw'!U$43))</f>
        <v>#N/A</v>
      </c>
      <c r="AP80" s="26" t="e">
        <f>IF($AI80=100,'ModelParams Lw'!V$35*'Sound Power'!$AH80^2+'ModelParams Lw'!V$36*'Sound Power'!$AH80+'ModelParams Lw'!V$37,IF($AI80=150,'ModelParams Lw'!V$38*'Sound Power'!$AH80^2+'ModelParams Lw'!V$39*'Sound Power'!$AH80+'ModelParams Lw'!V$40,'ModelParams Lw'!V$41*'Sound Power'!$AH80^2+'ModelParams Lw'!V$42*'Sound Power'!$AH80+'ModelParams Lw'!V$43))</f>
        <v>#N/A</v>
      </c>
      <c r="AQ80" s="26" t="e">
        <f>IF($AI80=100,'ModelParams Lw'!W$35*'Sound Power'!$AH80^2+'ModelParams Lw'!W$36*'Sound Power'!$AH80+'ModelParams Lw'!W$37,IF($AI80=150,'ModelParams Lw'!W$38*'Sound Power'!$AH80^2+'ModelParams Lw'!W$39*'Sound Power'!$AH80+'ModelParams Lw'!W$40,'ModelParams Lw'!W$41*'Sound Power'!$AH80^2+'ModelParams Lw'!W$42*'Sound Power'!$AH80+'ModelParams Lw'!W$43))</f>
        <v>#N/A</v>
      </c>
      <c r="AR80" s="26" t="e">
        <f t="shared" si="31"/>
        <v>#VALUE!</v>
      </c>
      <c r="AS80" s="26" t="e">
        <f>IF(26.83*LN($AJ80)-11.791-'ModelParams Lw'!B$35&lt;0,0,26.83*LN($AJ80)-11.791-'ModelParams Lw'!B$35)</f>
        <v>#DIV/0!</v>
      </c>
      <c r="AT80" s="26" t="e">
        <f>IF(26.83*LN($AJ80)-11.791-'ModelParams Lw'!C$35&lt;0,0,26.83*LN($AJ80)-11.791-'ModelParams Lw'!C$35)</f>
        <v>#DIV/0!</v>
      </c>
      <c r="AU80" s="26" t="e">
        <f>IF(26.83*LN($AJ80)-11.791-'ModelParams Lw'!D$35&lt;0,0,26.83*LN($AJ80)-11.791-'ModelParams Lw'!D$35)</f>
        <v>#DIV/0!</v>
      </c>
      <c r="AV80" s="26" t="e">
        <f>IF(26.83*LN($AJ80)-11.791-'ModelParams Lw'!E$35&lt;0,0,26.83*LN($AJ80)-11.791-'ModelParams Lw'!E$35)</f>
        <v>#DIV/0!</v>
      </c>
      <c r="AW80" s="26" t="e">
        <f>IF(26.83*LN($AJ80)-11.791-'ModelParams Lw'!F$35&lt;0,0,26.83*LN($AJ80)-11.791-'ModelParams Lw'!F$35)</f>
        <v>#DIV/0!</v>
      </c>
      <c r="AX80" s="26" t="e">
        <f>IF(26.83*LN($AJ80)-11.791-'ModelParams Lw'!G$35&lt;0,0,26.83*LN($AJ80)-11.791-'ModelParams Lw'!G$35)</f>
        <v>#DIV/0!</v>
      </c>
      <c r="AY80" s="26" t="e">
        <f>IF(26.83*LN($AJ80)-11.791-'ModelParams Lw'!H$35&lt;0,0,26.83*LN($AJ80)-11.791-'ModelParams Lw'!H$35)</f>
        <v>#DIV/0!</v>
      </c>
      <c r="AZ80" s="26" t="e">
        <f>IF(26.83*LN($AJ80)-11.791-'ModelParams Lw'!I$35&lt;0,0,26.83*LN($AJ80)-11.791-'ModelParams Lw'!I$35)</f>
        <v>#DIV/0!</v>
      </c>
      <c r="BA80" s="26" t="e">
        <f t="shared" si="44"/>
        <v>#DIV/0!</v>
      </c>
      <c r="BB80" s="26" t="e">
        <f t="shared" si="45"/>
        <v>#DIV/0!</v>
      </c>
      <c r="BC80" s="26" t="e">
        <f t="shared" si="46"/>
        <v>#DIV/0!</v>
      </c>
      <c r="BD80" s="26" t="e">
        <f t="shared" si="47"/>
        <v>#DIV/0!</v>
      </c>
      <c r="BE80" s="26" t="e">
        <f t="shared" si="48"/>
        <v>#DIV/0!</v>
      </c>
      <c r="BF80" s="26" t="e">
        <f t="shared" si="49"/>
        <v>#DIV/0!</v>
      </c>
      <c r="BG80" s="26" t="e">
        <f t="shared" si="50"/>
        <v>#DIV/0!</v>
      </c>
      <c r="BH80" s="26" t="e">
        <f t="shared" si="51"/>
        <v>#DIV/0!</v>
      </c>
      <c r="BI80" s="26" t="e">
        <f>10*LOG10(IF(BA80="",0,POWER(10,((BA80+'ModelParams Lw'!$O$4)/10))) +IF(BB80="",0,POWER(10,((BB80+'ModelParams Lw'!$P$4)/10))) +IF(BC80="",0,POWER(10,((BC80+'ModelParams Lw'!$Q$4)/10))) +IF(BD80="",0,POWER(10,((BD80+'ModelParams Lw'!$R$4)/10))) +IF(BE80="",0,POWER(10,((BE80+'ModelParams Lw'!$S$4)/10))) +IF(BF80="",0,POWER(10,((BF80+'ModelParams Lw'!$T$4)/10))) +IF(BG80="",0,POWER(10,((BG80+'ModelParams Lw'!$U$4)/10)))+IF(BH80="",0,POWER(10,((BH80+'ModelParams Lw'!$V$4)/10))))</f>
        <v>#DIV/0!</v>
      </c>
      <c r="BJ80" s="26" t="e">
        <f t="shared" si="32"/>
        <v>#DIV/0!</v>
      </c>
      <c r="BK80" s="26" t="e">
        <f>(BA80-'ModelParams Lw'!O$10)/'ModelParams Lw'!O$11</f>
        <v>#DIV/0!</v>
      </c>
      <c r="BL80" s="26" t="e">
        <f>(BB80-'ModelParams Lw'!P$10)/'ModelParams Lw'!P$11</f>
        <v>#DIV/0!</v>
      </c>
      <c r="BM80" s="26" t="e">
        <f>(BC80-'ModelParams Lw'!Q$10)/'ModelParams Lw'!Q$11</f>
        <v>#DIV/0!</v>
      </c>
      <c r="BN80" s="26" t="e">
        <f>(BD80-'ModelParams Lw'!R$10)/'ModelParams Lw'!R$11</f>
        <v>#DIV/0!</v>
      </c>
      <c r="BO80" s="26" t="e">
        <f>(BE80-'ModelParams Lw'!S$10)/'ModelParams Lw'!S$11</f>
        <v>#DIV/0!</v>
      </c>
      <c r="BP80" s="26" t="e">
        <f>(BF80-'ModelParams Lw'!T$10)/'ModelParams Lw'!T$11</f>
        <v>#DIV/0!</v>
      </c>
      <c r="BQ80" s="26" t="e">
        <f>(BG80-'ModelParams Lw'!U$10)/'ModelParams Lw'!U$11</f>
        <v>#DIV/0!</v>
      </c>
      <c r="BR80" s="26" t="e">
        <f>(BH80-'ModelParams Lw'!V$10)/'ModelParams Lw'!V$11</f>
        <v>#DIV/0!</v>
      </c>
      <c r="BS80" s="23" t="e">
        <f>IF(Calcul!$E82="SW",DEGREES(ACOS(1-(1/'ModelParams Lw'!C$25*SQRT(0.5*1.2/'Sound Power'!$C80)*('Sound Power'!$B80/3600)/('Sound Power'!$D80)/('Sound Power'!$F80)))),DEGREES(ACOS(1-(1/'ModelParams Lw'!C$29*SQRT(0.5*1.2/'Sound Power'!$C80)*('Sound Power'!$B80/3600)/('Sound Power'!$D80)/('Sound Power'!$F80)))))</f>
        <v>#DIV/0!</v>
      </c>
      <c r="BT80" s="23" t="e">
        <f>IF(Calcul!$E82="SW",DEGREES(ACOS(1-(1/'ModelParams Lw'!D$25*SQRT(0.5*1.2/'Sound Power'!$C80)*('Sound Power'!$B80/3600)/('Sound Power'!$D80)/('Sound Power'!$F80)))),DEGREES(ACOS(1-(1/'ModelParams Lw'!D$29*SQRT(0.5*1.2/'Sound Power'!$C80)*('Sound Power'!$B80/3600)/('Sound Power'!$D80)/('Sound Power'!$F80)))))</f>
        <v>#DIV/0!</v>
      </c>
      <c r="BU80" s="23" t="e">
        <f>IF(Calcul!$E82="SW",DEGREES(ACOS(1-(1/'ModelParams Lw'!E$25*SQRT(0.5*1.2/'Sound Power'!$C80)*('Sound Power'!$B80/3600)/('Sound Power'!$D80)/('Sound Power'!$F80)))),DEGREES(ACOS(1-(1/'ModelParams Lw'!E$29*SQRT(0.5*1.2/'Sound Power'!$C80)*('Sound Power'!$B80/3600)/('Sound Power'!$D80)/('Sound Power'!$F80)))))</f>
        <v>#DIV/0!</v>
      </c>
      <c r="BV80" s="23" t="e">
        <f>IF(Calcul!$E82="SW",DEGREES(ACOS(1-(1/'ModelParams Lw'!F$25*SQRT(0.5*1.2/'Sound Power'!$C80)*('Sound Power'!$B80/3600)/('Sound Power'!$D80)/('Sound Power'!$F80)))),DEGREES(ACOS(1-(1/'ModelParams Lw'!F$29*SQRT(0.5*1.2/'Sound Power'!$C80)*('Sound Power'!$B80/3600)/('Sound Power'!$D80)/('Sound Power'!$F80)))))</f>
        <v>#DIV/0!</v>
      </c>
      <c r="BW80" s="23" t="e">
        <f>IF(Calcul!$E82="SW",DEGREES(ACOS(1-(1/'ModelParams Lw'!G$25*SQRT(0.5*1.2/'Sound Power'!$C80)*('Sound Power'!$B80/3600)/('Sound Power'!$D80)/('Sound Power'!$F80)))),DEGREES(ACOS(1-(1/'ModelParams Lw'!G$29*SQRT(0.5*1.2/'Sound Power'!$C80)*('Sound Power'!$B80/3600)/('Sound Power'!$D80)/('Sound Power'!$F80)))))</f>
        <v>#DIV/0!</v>
      </c>
      <c r="BX80" s="23" t="e">
        <f>IF(Calcul!$E82="SW",DEGREES(ACOS(1-(1/'ModelParams Lw'!H$25*SQRT(0.5*1.2/'Sound Power'!$C80)*('Sound Power'!$B80/3600)/('Sound Power'!$D80)/('Sound Power'!$F80)))),DEGREES(ACOS(1-(1/'ModelParams Lw'!H$29*SQRT(0.5*1.2/'Sound Power'!$C80)*('Sound Power'!$B80/3600)/('Sound Power'!$D80)/('Sound Power'!$F80)))))</f>
        <v>#DIV/0!</v>
      </c>
      <c r="BY80" s="23" t="e">
        <f>IF(Calcul!$E82="SW",DEGREES(ACOS(1-(1/'ModelParams Lw'!I$25*SQRT(0.5*1.2/'Sound Power'!$C80)*('Sound Power'!$B80/3600)/('Sound Power'!$D80)/('Sound Power'!$F80)))),DEGREES(ACOS(1-(1/'ModelParams Lw'!I$29*SQRT(0.5*1.2/'Sound Power'!$C80)*('Sound Power'!$B80/3600)/('Sound Power'!$D80)/('Sound Power'!$F80)))))</f>
        <v>#DIV/0!</v>
      </c>
      <c r="BZ80" s="23" t="e">
        <f>IF(Calcul!$E82="SW",DEGREES(ACOS(1-(1/'ModelParams Lw'!J$25*SQRT(0.5*1.2/'Sound Power'!$C80)*('Sound Power'!$B80/3600)/('Sound Power'!$D80)/('Sound Power'!$F80)))),DEGREES(ACOS(1-(1/'ModelParams Lw'!J$29*SQRT(0.5*1.2/'Sound Power'!$C80)*('Sound Power'!$B80/3600)/('Sound Power'!$D80)/('Sound Power'!$F80)))))</f>
        <v>#DIV/0!</v>
      </c>
      <c r="CA80" s="26" t="e">
        <f>IF(Calcul!$E82="SW",'ModelParams Lw'!C$22+'ModelParams Lw'!C$23*LOG('Sound Power'!$D80/'Sound Power'!$E80)+'ModelParams Lw'!C$24*LN('Sound Power'!BS80),IF('ModelParams Lw'!C$26+'ModelParams Lw'!C$27*LOG('Sound Power'!$D80/'Sound Power'!$E80)+'ModelParams Lw'!C$28*LN('Sound Power'!BS80)&lt;'ModelParams Lw'!C$22+'ModelParams Lw'!C$23*LOG('Sound Power'!$D80/'Sound Power'!$E80)+'ModelParams Lw'!C$24*LN('Sound Power'!BS80),'ModelParams Lw'!C$22+'ModelParams Lw'!C$23*LOG('Sound Power'!$D80/'Sound Power'!$E80)+'ModelParams Lw'!C$24*LN('Sound Power'!BS80),'ModelParams Lw'!C$26+'ModelParams Lw'!C$27*LOG('Sound Power'!$D80/'Sound Power'!$E80)+'ModelParams Lw'!C$28*LN('Sound Power'!BS80)))</f>
        <v>#DIV/0!</v>
      </c>
      <c r="CB80" s="26" t="e">
        <f>IF(Calcul!$E82="SW",'ModelParams Lw'!D$22+'ModelParams Lw'!D$23*LOG('Sound Power'!$D80/'Sound Power'!$E80)+'ModelParams Lw'!D$24*LN('Sound Power'!BT80),IF('ModelParams Lw'!D$26+'ModelParams Lw'!D$27*LOG('Sound Power'!$D80/'Sound Power'!$E80)+'ModelParams Lw'!D$28*LN('Sound Power'!BT80)&lt;'ModelParams Lw'!D$22+'ModelParams Lw'!D$23*LOG('Sound Power'!$D80/'Sound Power'!$E80)+'ModelParams Lw'!D$24*LN('Sound Power'!BT80),'ModelParams Lw'!D$22+'ModelParams Lw'!D$23*LOG('Sound Power'!$D80/'Sound Power'!$E80)+'ModelParams Lw'!D$24*LN('Sound Power'!BT80),'ModelParams Lw'!D$26+'ModelParams Lw'!D$27*LOG('Sound Power'!$D80/'Sound Power'!$E80)+'ModelParams Lw'!D$28*LN('Sound Power'!BT80)))</f>
        <v>#DIV/0!</v>
      </c>
      <c r="CC80" s="26" t="e">
        <f>IF(Calcul!$E82="SW",'ModelParams Lw'!E$22+'ModelParams Lw'!E$23*LOG('Sound Power'!$D80/'Sound Power'!$E80)+'ModelParams Lw'!E$24*LN('Sound Power'!BU80),IF('ModelParams Lw'!E$26+'ModelParams Lw'!E$27*LOG('Sound Power'!$D80/'Sound Power'!$E80)+'ModelParams Lw'!E$28*LN('Sound Power'!BU80)&lt;'ModelParams Lw'!E$22+'ModelParams Lw'!E$23*LOG('Sound Power'!$D80/'Sound Power'!$E80)+'ModelParams Lw'!E$24*LN('Sound Power'!BU80),'ModelParams Lw'!E$22+'ModelParams Lw'!E$23*LOG('Sound Power'!$D80/'Sound Power'!$E80)+'ModelParams Lw'!E$24*LN('Sound Power'!BU80),'ModelParams Lw'!E$26+'ModelParams Lw'!E$27*LOG('Sound Power'!$D80/'Sound Power'!$E80)+'ModelParams Lw'!E$28*LN('Sound Power'!BU80)))</f>
        <v>#DIV/0!</v>
      </c>
      <c r="CD80" s="26" t="e">
        <f>IF(Calcul!$E82="SW",'ModelParams Lw'!F$22+'ModelParams Lw'!F$23*LOG('Sound Power'!$D80/'Sound Power'!$E80)+'ModelParams Lw'!F$24*LN('Sound Power'!BV80),IF('ModelParams Lw'!F$26+'ModelParams Lw'!F$27*LOG('Sound Power'!$D80/'Sound Power'!$E80)+'ModelParams Lw'!F$28*LN('Sound Power'!BV80)&lt;'ModelParams Lw'!F$22+'ModelParams Lw'!F$23*LOG('Sound Power'!$D80/'Sound Power'!$E80)+'ModelParams Lw'!F$24*LN('Sound Power'!BV80),'ModelParams Lw'!F$22+'ModelParams Lw'!F$23*LOG('Sound Power'!$D80/'Sound Power'!$E80)+'ModelParams Lw'!F$24*LN('Sound Power'!BV80),'ModelParams Lw'!F$26+'ModelParams Lw'!F$27*LOG('Sound Power'!$D80/'Sound Power'!$E80)+'ModelParams Lw'!F$28*LN('Sound Power'!BV80)))</f>
        <v>#DIV/0!</v>
      </c>
      <c r="CE80" s="26" t="e">
        <f>IF(Calcul!$E82="SW",'ModelParams Lw'!G$22+'ModelParams Lw'!G$23*LOG('Sound Power'!$D80/'Sound Power'!$E80)+'ModelParams Lw'!G$24*LN('Sound Power'!BW80),IF('ModelParams Lw'!G$26+'ModelParams Lw'!G$27*LOG('Sound Power'!$D80/'Sound Power'!$E80)+'ModelParams Lw'!G$28*LN('Sound Power'!BW80)&lt;'ModelParams Lw'!G$22+'ModelParams Lw'!G$23*LOG('Sound Power'!$D80/'Sound Power'!$E80)+'ModelParams Lw'!G$24*LN('Sound Power'!BW80),'ModelParams Lw'!G$22+'ModelParams Lw'!G$23*LOG('Sound Power'!$D80/'Sound Power'!$E80)+'ModelParams Lw'!G$24*LN('Sound Power'!BW80),'ModelParams Lw'!G$26+'ModelParams Lw'!G$27*LOG('Sound Power'!$D80/'Sound Power'!$E80)+'ModelParams Lw'!G$28*LN('Sound Power'!BW80)))</f>
        <v>#DIV/0!</v>
      </c>
      <c r="CF80" s="26" t="e">
        <f>IF(Calcul!$E82="SW",'ModelParams Lw'!H$22+'ModelParams Lw'!H$23*LOG('Sound Power'!$D80/'Sound Power'!$E80)+'ModelParams Lw'!H$24*LN('Sound Power'!BX80),IF('ModelParams Lw'!H$26+'ModelParams Lw'!H$27*LOG('Sound Power'!$D80/'Sound Power'!$E80)+'ModelParams Lw'!H$28*LN('Sound Power'!BX80)&lt;'ModelParams Lw'!H$22+'ModelParams Lw'!H$23*LOG('Sound Power'!$D80/'Sound Power'!$E80)+'ModelParams Lw'!H$24*LN('Sound Power'!BX80),'ModelParams Lw'!H$22+'ModelParams Lw'!H$23*LOG('Sound Power'!$D80/'Sound Power'!$E80)+'ModelParams Lw'!H$24*LN('Sound Power'!BX80),'ModelParams Lw'!H$26+'ModelParams Lw'!H$27*LOG('Sound Power'!$D80/'Sound Power'!$E80)+'ModelParams Lw'!H$28*LN('Sound Power'!BX80)))</f>
        <v>#DIV/0!</v>
      </c>
      <c r="CG80" s="26" t="e">
        <f>IF(Calcul!$E82="SW",'ModelParams Lw'!I$22+'ModelParams Lw'!I$23*LOG('Sound Power'!$D80/'Sound Power'!$E80)+'ModelParams Lw'!I$24*LN('Sound Power'!BY80),IF('ModelParams Lw'!I$26+'ModelParams Lw'!I$27*LOG('Sound Power'!$D80/'Sound Power'!$E80)+'ModelParams Lw'!I$28*LN('Sound Power'!BY80)&lt;'ModelParams Lw'!I$22+'ModelParams Lw'!I$23*LOG('Sound Power'!$D80/'Sound Power'!$E80)+'ModelParams Lw'!I$24*LN('Sound Power'!BY80),'ModelParams Lw'!I$22+'ModelParams Lw'!I$23*LOG('Sound Power'!$D80/'Sound Power'!$E80)+'ModelParams Lw'!I$24*LN('Sound Power'!BY80),'ModelParams Lw'!I$26+'ModelParams Lw'!I$27*LOG('Sound Power'!$D80/'Sound Power'!$E80)+'ModelParams Lw'!I$28*LN('Sound Power'!BY80)))</f>
        <v>#DIV/0!</v>
      </c>
      <c r="CH80" s="26" t="e">
        <f>IF(Calcul!$E82="SW",'ModelParams Lw'!J$22+'ModelParams Lw'!J$23*LOG('Sound Power'!$D80/'Sound Power'!$E80)+'ModelParams Lw'!J$24*LN('Sound Power'!BZ80),IF('ModelParams Lw'!J$26+'ModelParams Lw'!J$27*LOG('Sound Power'!$D80/'Sound Power'!$E80)+'ModelParams Lw'!J$28*LN('Sound Power'!BZ80)&lt;'ModelParams Lw'!J$22+'ModelParams Lw'!J$23*LOG('Sound Power'!$D80/'Sound Power'!$E80)+'ModelParams Lw'!J$24*LN('Sound Power'!BZ80),'ModelParams Lw'!J$22+'ModelParams Lw'!J$23*LOG('Sound Power'!$D80/'Sound Power'!$E80)+'ModelParams Lw'!J$24*LN('Sound Power'!BZ80),'ModelParams Lw'!J$26+'ModelParams Lw'!J$27*LOG('Sound Power'!$D80/'Sound Power'!$E80)+'ModelParams Lw'!J$28*LN('Sound Power'!BZ80)))</f>
        <v>#DIV/0!</v>
      </c>
      <c r="CI80" s="26" t="e">
        <f t="shared" si="33"/>
        <v>#DIV/0!</v>
      </c>
      <c r="CJ80" s="26" t="e">
        <f t="shared" si="34"/>
        <v>#DIV/0!</v>
      </c>
      <c r="CK80" s="26" t="e">
        <f t="shared" si="35"/>
        <v>#DIV/0!</v>
      </c>
      <c r="CL80" s="26" t="e">
        <f t="shared" si="36"/>
        <v>#DIV/0!</v>
      </c>
      <c r="CM80" s="26" t="e">
        <f t="shared" si="37"/>
        <v>#DIV/0!</v>
      </c>
      <c r="CN80" s="26" t="e">
        <f t="shared" si="38"/>
        <v>#DIV/0!</v>
      </c>
      <c r="CO80" s="26" t="e">
        <f t="shared" si="39"/>
        <v>#DIV/0!</v>
      </c>
      <c r="CP80" s="26" t="e">
        <f t="shared" si="40"/>
        <v>#DIV/0!</v>
      </c>
      <c r="CQ80" s="26" t="e">
        <f>10*LOG10(IF(CI80="",0,POWER(10,((CI80+'ModelParams Lw'!$O$4)/10))) +IF(CJ80="",0,POWER(10,((CJ80+'ModelParams Lw'!$P$4)/10))) +IF(CK80="",0,POWER(10,((CK80+'ModelParams Lw'!$Q$4)/10))) +IF(CL80="",0,POWER(10,((CL80+'ModelParams Lw'!$R$4)/10))) +IF(CM80="",0,POWER(10,((CM80+'ModelParams Lw'!$S$4)/10))) +IF(CN80="",0,POWER(10,((CN80+'ModelParams Lw'!$T$4)/10))) +IF(CO80="",0,POWER(10,((CO80+'ModelParams Lw'!$U$4)/10)))+IF(CP80="",0,POWER(10,((CP80+'ModelParams Lw'!$V$4)/10))))</f>
        <v>#DIV/0!</v>
      </c>
      <c r="CR80" s="26" t="e">
        <f t="shared" si="41"/>
        <v>#DIV/0!</v>
      </c>
      <c r="CS80" s="26" t="e">
        <f>(CI80-'ModelParams Lw'!$O$10)/'ModelParams Lw'!$O$11</f>
        <v>#DIV/0!</v>
      </c>
      <c r="CT80" s="26" t="e">
        <f>(CJ80-'ModelParams Lw'!$P$10)/'ModelParams Lw'!$P$11</f>
        <v>#DIV/0!</v>
      </c>
      <c r="CU80" s="26" t="e">
        <f>(CK80-'ModelParams Lw'!$Q$10)/'ModelParams Lw'!$Q$11</f>
        <v>#DIV/0!</v>
      </c>
      <c r="CV80" s="26" t="e">
        <f>(CL80-'ModelParams Lw'!$R$10)/'ModelParams Lw'!$R$11</f>
        <v>#DIV/0!</v>
      </c>
      <c r="CW80" s="26" t="e">
        <f>(CM80-'ModelParams Lw'!$S$10)/'ModelParams Lw'!$S$11</f>
        <v>#DIV/0!</v>
      </c>
      <c r="CX80" s="26" t="e">
        <f>(CN80-'ModelParams Lw'!$T$10)/'ModelParams Lw'!$T$11</f>
        <v>#DIV/0!</v>
      </c>
      <c r="CY80" s="26" t="e">
        <f>(CO80-'ModelParams Lw'!$U$10)/'ModelParams Lw'!$U$11</f>
        <v>#DIV/0!</v>
      </c>
      <c r="CZ80" s="26" t="e">
        <f>(CP80-'ModelParams Lw'!$V$10)/'ModelParams Lw'!$V$11</f>
        <v>#DIV/0!</v>
      </c>
    </row>
    <row r="81" spans="1:104" x14ac:dyDescent="0.2">
      <c r="A81" s="13">
        <f>Calcul!A83</f>
        <v>0</v>
      </c>
      <c r="B81" s="13">
        <f t="shared" si="42"/>
        <v>0</v>
      </c>
      <c r="C81" s="13">
        <f>Calcul!B83</f>
        <v>0</v>
      </c>
      <c r="D81" s="13">
        <f>Calcul!C83/1000</f>
        <v>0</v>
      </c>
      <c r="E81" s="13">
        <f>Calcul!D83/1000</f>
        <v>0</v>
      </c>
      <c r="F81" s="13">
        <f t="shared" si="43"/>
        <v>0</v>
      </c>
      <c r="G81" s="23" t="e">
        <f>DEGREES(ACOS(1-(1/'ModelParams Lw'!B$15*SQRT(0.5*1.2/'Sound Power'!$C81)*('Sound Power'!$B81/3600)/('Sound Power'!$D81)/('Sound Power'!$F81))))</f>
        <v>#DIV/0!</v>
      </c>
      <c r="H81" s="23" t="e">
        <f>DEGREES(ACOS(1-(1/'ModelParams Lw'!C$15*SQRT(0.5*1.2/'Sound Power'!$C81)*('Sound Power'!$B81/3600)/('Sound Power'!$D81)/('Sound Power'!$F81))))</f>
        <v>#DIV/0!</v>
      </c>
      <c r="I81" s="23" t="e">
        <f>DEGREES(ACOS(1-(1/'ModelParams Lw'!D$15*SQRT(0.5*1.2/'Sound Power'!$C81)*('Sound Power'!$B81/3600)/('Sound Power'!$D81)/('Sound Power'!$F81))))</f>
        <v>#DIV/0!</v>
      </c>
      <c r="J81" s="23" t="e">
        <f>DEGREES(ACOS(1-(1/'ModelParams Lw'!E$15*SQRT(0.5*1.2/'Sound Power'!$C81)*('Sound Power'!$B81/3600)/('Sound Power'!$D81)/('Sound Power'!$F81))))</f>
        <v>#DIV/0!</v>
      </c>
      <c r="K81" s="23" t="e">
        <f>DEGREES(ACOS(1-(1/'ModelParams Lw'!F$15*SQRT(0.5*1.2/'Sound Power'!$C81)*('Sound Power'!$B81/3600)/('Sound Power'!$D81)/('Sound Power'!$F81))))</f>
        <v>#DIV/0!</v>
      </c>
      <c r="L81" s="23" t="e">
        <f>DEGREES(ACOS(1-(1/'ModelParams Lw'!G$15*SQRT(0.5*1.2/'Sound Power'!$C81)*('Sound Power'!$B81/3600)/('Sound Power'!$D81)/('Sound Power'!$F81))))</f>
        <v>#DIV/0!</v>
      </c>
      <c r="M81" s="23" t="e">
        <f>DEGREES(ACOS(1-(1/'ModelParams Lw'!H$15*SQRT(0.5*1.2/'Sound Power'!$C81)*('Sound Power'!$B81/3600)/('Sound Power'!$D81)/('Sound Power'!$F81))))</f>
        <v>#DIV/0!</v>
      </c>
      <c r="N81" s="23" t="e">
        <f>DEGREES(ACOS(1-(1/'ModelParams Lw'!I$15*SQRT(0.5*1.2/'Sound Power'!$C81)*('Sound Power'!$B81/3600)/('Sound Power'!$D81)/('Sound Power'!$F81))))</f>
        <v>#DIV/0!</v>
      </c>
      <c r="O81" s="26" t="e">
        <f>('ModelParams Lw'!B$4*LN('Sound Power'!G81)/(1+EXP(-('Sound Power'!$D81*1000+'ModelParams Lw'!B$6)/'ModelParams Lw'!B$7))+'ModelParams Lw'!B$5)*LN('Sound Power'!$B81)-('ModelParams Lw'!B$8+'ModelParams Lw'!B$9*$D81+'ModelParams Lw'!B$10*'Sound Power'!$F81^'ModelParams Lw'!B$14+'ModelParams Lw'!B$11*LN('Sound Power'!G81)+'ModelParams Lw'!B$12*'Sound Power'!$D81*'Sound Power'!$F81+'ModelParams Lw'!B$13*'Sound Power'!$D81*LN('Sound Power'!G81))</f>
        <v>#DIV/0!</v>
      </c>
      <c r="P81" s="26" t="e">
        <f>('ModelParams Lw'!C$4*LN('Sound Power'!H81)/(1+EXP(-('Sound Power'!$D81*1000+'ModelParams Lw'!C$6)/'ModelParams Lw'!C$7))+'ModelParams Lw'!C$5)*LN('Sound Power'!$B81)-('ModelParams Lw'!C$8+'ModelParams Lw'!C$9*$D81+'ModelParams Lw'!C$10*'Sound Power'!$F81^'ModelParams Lw'!C$14+'ModelParams Lw'!C$11*LN('Sound Power'!H81)+'ModelParams Lw'!C$12*'Sound Power'!$D81*'Sound Power'!$F81+'ModelParams Lw'!C$13*'Sound Power'!$D81*LN('Sound Power'!H81))</f>
        <v>#DIV/0!</v>
      </c>
      <c r="Q81" s="26" t="e">
        <f>('ModelParams Lw'!D$4*LN('Sound Power'!I81)/(1+EXP(-('Sound Power'!$D81*1000+'ModelParams Lw'!D$6)/'ModelParams Lw'!D$7))+'ModelParams Lw'!D$5)*LN('Sound Power'!$B81)-('ModelParams Lw'!D$8+'ModelParams Lw'!D$9*$D81+'ModelParams Lw'!D$10*'Sound Power'!$F81^'ModelParams Lw'!D$14+'ModelParams Lw'!D$11*LN('Sound Power'!I81)+'ModelParams Lw'!D$12*'Sound Power'!$D81*'Sound Power'!$F81+'ModelParams Lw'!D$13*'Sound Power'!$D81*LN('Sound Power'!I81))</f>
        <v>#DIV/0!</v>
      </c>
      <c r="R81" s="26" t="e">
        <f>('ModelParams Lw'!E$4*LN('Sound Power'!J81)/(1+EXP(-('Sound Power'!$D81*1000+'ModelParams Lw'!E$6)/'ModelParams Lw'!E$7))+'ModelParams Lw'!E$5)*LN('Sound Power'!$B81)-('ModelParams Lw'!E$8+'ModelParams Lw'!E$9*$D81+'ModelParams Lw'!E$10*'Sound Power'!$F81^'ModelParams Lw'!E$14+'ModelParams Lw'!E$11*LN('Sound Power'!J81)+'ModelParams Lw'!E$12*'Sound Power'!$D81*'Sound Power'!$F81+'ModelParams Lw'!E$13*'Sound Power'!$D81*LN('Sound Power'!J81))</f>
        <v>#DIV/0!</v>
      </c>
      <c r="S81" s="26" t="e">
        <f>('ModelParams Lw'!F$4*LN('Sound Power'!K81)/(1+EXP(-('Sound Power'!$D81*1000+'ModelParams Lw'!F$6)/'ModelParams Lw'!F$7))+'ModelParams Lw'!F$5)*LN('Sound Power'!$B81)-('ModelParams Lw'!F$8+'ModelParams Lw'!F$9*$D81+'ModelParams Lw'!F$10*'Sound Power'!$F81^'ModelParams Lw'!F$14+'ModelParams Lw'!F$11*LN('Sound Power'!K81)+'ModelParams Lw'!F$12*'Sound Power'!$D81*'Sound Power'!$F81+'ModelParams Lw'!F$13*'Sound Power'!$D81*LN('Sound Power'!K81))</f>
        <v>#DIV/0!</v>
      </c>
      <c r="T81" s="26" t="e">
        <f>('ModelParams Lw'!G$4*LN('Sound Power'!L81)/(1+EXP(-('Sound Power'!$D81*1000+'ModelParams Lw'!G$6)/'ModelParams Lw'!G$7))+'ModelParams Lw'!G$5)*LN('Sound Power'!$B81)-('ModelParams Lw'!G$8+'ModelParams Lw'!G$9*$D81+'ModelParams Lw'!G$10*'Sound Power'!$F81^'ModelParams Lw'!G$14+'ModelParams Lw'!G$11*LN('Sound Power'!L81)+'ModelParams Lw'!G$12*'Sound Power'!$D81*'Sound Power'!$F81+'ModelParams Lw'!G$13*'Sound Power'!$D81*LN('Sound Power'!L81))</f>
        <v>#DIV/0!</v>
      </c>
      <c r="U81" s="26" t="e">
        <f>('ModelParams Lw'!H$4*LN('Sound Power'!M81)/(1+EXP(-('Sound Power'!$D81*1000+'ModelParams Lw'!H$6)/'ModelParams Lw'!H$7))+'ModelParams Lw'!H$5)*LN('Sound Power'!$B81)-('ModelParams Lw'!H$8+'ModelParams Lw'!H$9*$D81+'ModelParams Lw'!H$10*'Sound Power'!$F81^'ModelParams Lw'!H$14+'ModelParams Lw'!H$11*LN('Sound Power'!M81)+'ModelParams Lw'!H$12*'Sound Power'!$D81*'Sound Power'!$F81+'ModelParams Lw'!H$13*'Sound Power'!$D81*LN('Sound Power'!M81))</f>
        <v>#DIV/0!</v>
      </c>
      <c r="V81" s="26" t="e">
        <f>('ModelParams Lw'!I$4*LN('Sound Power'!N81)/(1+EXP(-('Sound Power'!$D81*1000+'ModelParams Lw'!I$6)/'ModelParams Lw'!I$7))+'ModelParams Lw'!I$5)*LN('Sound Power'!$B81)-('ModelParams Lw'!I$8+'ModelParams Lw'!I$9*$D81+'ModelParams Lw'!I$10*'Sound Power'!$F81^'ModelParams Lw'!I$14+'ModelParams Lw'!I$11*LN('Sound Power'!N81)+'ModelParams Lw'!I$12*'Sound Power'!$D81*'Sound Power'!$F81+'ModelParams Lw'!I$13*'Sound Power'!$D81*LN('Sound Power'!N81))</f>
        <v>#DIV/0!</v>
      </c>
      <c r="W81" s="26" t="e">
        <f>10*LOG10(IF(O81="",0,POWER(10,((O81+'ModelParams Lw'!$O$4)/10))) +IF(P81="",0,POWER(10,((P81+'ModelParams Lw'!$P$4)/10))) +IF(Q81="",0,POWER(10,((Q81+'ModelParams Lw'!$Q$4)/10))) +IF(R81="",0,POWER(10,((R81+'ModelParams Lw'!$R$4)/10))) +IF(S81="",0,POWER(10,((S81+'ModelParams Lw'!$S$4)/10))) +IF(T81="",0,POWER(10,((T81+'ModelParams Lw'!$T$4)/10))) +IF(U81="",0,POWER(10,((U81+'ModelParams Lw'!$U$4)/10)))+IF(V81="",0,POWER(10,((V81+'ModelParams Lw'!$V$4)/10))))</f>
        <v>#DIV/0!</v>
      </c>
      <c r="X81" s="26" t="e">
        <f t="shared" si="27"/>
        <v>#DIV/0!</v>
      </c>
      <c r="Y81" s="26" t="e">
        <f>(O81-'ModelParams Lw'!O$10)/'ModelParams Lw'!O$11</f>
        <v>#DIV/0!</v>
      </c>
      <c r="Z81" s="26" t="e">
        <f>(P81-'ModelParams Lw'!P$10)/'ModelParams Lw'!P$11</f>
        <v>#DIV/0!</v>
      </c>
      <c r="AA81" s="26" t="e">
        <f>(Q81-'ModelParams Lw'!Q$10)/'ModelParams Lw'!Q$11</f>
        <v>#DIV/0!</v>
      </c>
      <c r="AB81" s="26" t="e">
        <f>(R81-'ModelParams Lw'!R$10)/'ModelParams Lw'!R$11</f>
        <v>#DIV/0!</v>
      </c>
      <c r="AC81" s="26" t="e">
        <f>(S81-'ModelParams Lw'!S$10)/'ModelParams Lw'!S$11</f>
        <v>#DIV/0!</v>
      </c>
      <c r="AD81" s="26" t="e">
        <f>(T81-'ModelParams Lw'!T$10)/'ModelParams Lw'!T$11</f>
        <v>#DIV/0!</v>
      </c>
      <c r="AE81" s="26" t="e">
        <f>(U81-'ModelParams Lw'!U$10)/'ModelParams Lw'!U$11</f>
        <v>#DIV/0!</v>
      </c>
      <c r="AF81" s="26" t="e">
        <f>(V81-'ModelParams Lw'!V$10)/'ModelParams Lw'!V$11</f>
        <v>#DIV/0!</v>
      </c>
      <c r="AG81" s="26" t="e">
        <f t="shared" si="28"/>
        <v>#DIV/0!</v>
      </c>
      <c r="AH81" s="26" t="e">
        <f>VLOOKUP(D81*1000,'ModelParams Lw'!$A$38:$D$58,4)</f>
        <v>#N/A</v>
      </c>
      <c r="AI81" s="56" t="e">
        <f>VLOOKUP(D81*1000,'ModelParams Lw'!$A$38:$D$58,2)</f>
        <v>#N/A</v>
      </c>
      <c r="AJ81" s="46" t="e">
        <f t="shared" si="29"/>
        <v>#DIV/0!</v>
      </c>
      <c r="AK81" s="26" t="e">
        <f t="shared" si="30"/>
        <v>#VALUE!</v>
      </c>
      <c r="AL81" s="26" t="e">
        <f>IF($AI81=100,'ModelParams Lw'!R$35*'Sound Power'!$AH81^2+'ModelParams Lw'!R$36*'Sound Power'!$AH81+'ModelParams Lw'!R$37,IF($AI81=150,'ModelParams Lw'!R$38*'Sound Power'!$AH81^2+'ModelParams Lw'!R$39*'Sound Power'!$AH81+'ModelParams Lw'!R$40,'ModelParams Lw'!R$41*'Sound Power'!$AH81^2+'ModelParams Lw'!R$42*'Sound Power'!$AH81+'ModelParams Lw'!R$43))</f>
        <v>#N/A</v>
      </c>
      <c r="AM81" s="26" t="e">
        <f>IF($AI81=100,'ModelParams Lw'!S$35*'Sound Power'!$AH81^2+'ModelParams Lw'!S$36*'Sound Power'!$AH81+'ModelParams Lw'!S$37,IF($AI81=150,'ModelParams Lw'!S$38*'Sound Power'!$AH81^2+'ModelParams Lw'!S$39*'Sound Power'!$AH81+'ModelParams Lw'!S$40,'ModelParams Lw'!S$41*'Sound Power'!$AH81^2+'ModelParams Lw'!S$42*'Sound Power'!$AH81+'ModelParams Lw'!S$43))</f>
        <v>#N/A</v>
      </c>
      <c r="AN81" s="26" t="e">
        <f>IF($AI81=100,'ModelParams Lw'!T$35*'Sound Power'!$AH81^2+'ModelParams Lw'!T$36*'Sound Power'!$AH81+'ModelParams Lw'!T$37,IF($AI81=150,'ModelParams Lw'!T$38*'Sound Power'!$AH81^2+'ModelParams Lw'!T$39*'Sound Power'!$AH81+'ModelParams Lw'!T$40,'ModelParams Lw'!T$41*'Sound Power'!$AH81^2+'ModelParams Lw'!T$42*'Sound Power'!$AH81+'ModelParams Lw'!T$43))</f>
        <v>#N/A</v>
      </c>
      <c r="AO81" s="26" t="e">
        <f>IF($AI81=100,'ModelParams Lw'!U$35*'Sound Power'!$AH81^2+'ModelParams Lw'!U$36*'Sound Power'!$AH81+'ModelParams Lw'!U$37,IF($AI81=150,'ModelParams Lw'!U$38*'Sound Power'!$AH81^2+'ModelParams Lw'!U$39*'Sound Power'!$AH81+'ModelParams Lw'!U$40,'ModelParams Lw'!U$41*'Sound Power'!$AH81^2+'ModelParams Lw'!U$42*'Sound Power'!$AH81+'ModelParams Lw'!U$43))</f>
        <v>#N/A</v>
      </c>
      <c r="AP81" s="26" t="e">
        <f>IF($AI81=100,'ModelParams Lw'!V$35*'Sound Power'!$AH81^2+'ModelParams Lw'!V$36*'Sound Power'!$AH81+'ModelParams Lw'!V$37,IF($AI81=150,'ModelParams Lw'!V$38*'Sound Power'!$AH81^2+'ModelParams Lw'!V$39*'Sound Power'!$AH81+'ModelParams Lw'!V$40,'ModelParams Lw'!V$41*'Sound Power'!$AH81^2+'ModelParams Lw'!V$42*'Sound Power'!$AH81+'ModelParams Lw'!V$43))</f>
        <v>#N/A</v>
      </c>
      <c r="AQ81" s="26" t="e">
        <f>IF($AI81=100,'ModelParams Lw'!W$35*'Sound Power'!$AH81^2+'ModelParams Lw'!W$36*'Sound Power'!$AH81+'ModelParams Lw'!W$37,IF($AI81=150,'ModelParams Lw'!W$38*'Sound Power'!$AH81^2+'ModelParams Lw'!W$39*'Sound Power'!$AH81+'ModelParams Lw'!W$40,'ModelParams Lw'!W$41*'Sound Power'!$AH81^2+'ModelParams Lw'!W$42*'Sound Power'!$AH81+'ModelParams Lw'!W$43))</f>
        <v>#N/A</v>
      </c>
      <c r="AR81" s="26" t="e">
        <f t="shared" si="31"/>
        <v>#VALUE!</v>
      </c>
      <c r="AS81" s="26" t="e">
        <f>IF(26.83*LN($AJ81)-11.791-'ModelParams Lw'!B$35&lt;0,0,26.83*LN($AJ81)-11.791-'ModelParams Lw'!B$35)</f>
        <v>#DIV/0!</v>
      </c>
      <c r="AT81" s="26" t="e">
        <f>IF(26.83*LN($AJ81)-11.791-'ModelParams Lw'!C$35&lt;0,0,26.83*LN($AJ81)-11.791-'ModelParams Lw'!C$35)</f>
        <v>#DIV/0!</v>
      </c>
      <c r="AU81" s="26" t="e">
        <f>IF(26.83*LN($AJ81)-11.791-'ModelParams Lw'!D$35&lt;0,0,26.83*LN($AJ81)-11.791-'ModelParams Lw'!D$35)</f>
        <v>#DIV/0!</v>
      </c>
      <c r="AV81" s="26" t="e">
        <f>IF(26.83*LN($AJ81)-11.791-'ModelParams Lw'!E$35&lt;0,0,26.83*LN($AJ81)-11.791-'ModelParams Lw'!E$35)</f>
        <v>#DIV/0!</v>
      </c>
      <c r="AW81" s="26" t="e">
        <f>IF(26.83*LN($AJ81)-11.791-'ModelParams Lw'!F$35&lt;0,0,26.83*LN($AJ81)-11.791-'ModelParams Lw'!F$35)</f>
        <v>#DIV/0!</v>
      </c>
      <c r="AX81" s="26" t="e">
        <f>IF(26.83*LN($AJ81)-11.791-'ModelParams Lw'!G$35&lt;0,0,26.83*LN($AJ81)-11.791-'ModelParams Lw'!G$35)</f>
        <v>#DIV/0!</v>
      </c>
      <c r="AY81" s="26" t="e">
        <f>IF(26.83*LN($AJ81)-11.791-'ModelParams Lw'!H$35&lt;0,0,26.83*LN($AJ81)-11.791-'ModelParams Lw'!H$35)</f>
        <v>#DIV/0!</v>
      </c>
      <c r="AZ81" s="26" t="e">
        <f>IF(26.83*LN($AJ81)-11.791-'ModelParams Lw'!I$35&lt;0,0,26.83*LN($AJ81)-11.791-'ModelParams Lw'!I$35)</f>
        <v>#DIV/0!</v>
      </c>
      <c r="BA81" s="26" t="e">
        <f t="shared" si="44"/>
        <v>#DIV/0!</v>
      </c>
      <c r="BB81" s="26" t="e">
        <f t="shared" si="45"/>
        <v>#DIV/0!</v>
      </c>
      <c r="BC81" s="26" t="e">
        <f t="shared" si="46"/>
        <v>#DIV/0!</v>
      </c>
      <c r="BD81" s="26" t="e">
        <f t="shared" si="47"/>
        <v>#DIV/0!</v>
      </c>
      <c r="BE81" s="26" t="e">
        <f t="shared" si="48"/>
        <v>#DIV/0!</v>
      </c>
      <c r="BF81" s="26" t="e">
        <f t="shared" si="49"/>
        <v>#DIV/0!</v>
      </c>
      <c r="BG81" s="26" t="e">
        <f t="shared" si="50"/>
        <v>#DIV/0!</v>
      </c>
      <c r="BH81" s="26" t="e">
        <f t="shared" si="51"/>
        <v>#DIV/0!</v>
      </c>
      <c r="BI81" s="26" t="e">
        <f>10*LOG10(IF(BA81="",0,POWER(10,((BA81+'ModelParams Lw'!$O$4)/10))) +IF(BB81="",0,POWER(10,((BB81+'ModelParams Lw'!$P$4)/10))) +IF(BC81="",0,POWER(10,((BC81+'ModelParams Lw'!$Q$4)/10))) +IF(BD81="",0,POWER(10,((BD81+'ModelParams Lw'!$R$4)/10))) +IF(BE81="",0,POWER(10,((BE81+'ModelParams Lw'!$S$4)/10))) +IF(BF81="",0,POWER(10,((BF81+'ModelParams Lw'!$T$4)/10))) +IF(BG81="",0,POWER(10,((BG81+'ModelParams Lw'!$U$4)/10)))+IF(BH81="",0,POWER(10,((BH81+'ModelParams Lw'!$V$4)/10))))</f>
        <v>#DIV/0!</v>
      </c>
      <c r="BJ81" s="26" t="e">
        <f t="shared" si="32"/>
        <v>#DIV/0!</v>
      </c>
      <c r="BK81" s="26" t="e">
        <f>(BA81-'ModelParams Lw'!O$10)/'ModelParams Lw'!O$11</f>
        <v>#DIV/0!</v>
      </c>
      <c r="BL81" s="26" t="e">
        <f>(BB81-'ModelParams Lw'!P$10)/'ModelParams Lw'!P$11</f>
        <v>#DIV/0!</v>
      </c>
      <c r="BM81" s="26" t="e">
        <f>(BC81-'ModelParams Lw'!Q$10)/'ModelParams Lw'!Q$11</f>
        <v>#DIV/0!</v>
      </c>
      <c r="BN81" s="26" t="e">
        <f>(BD81-'ModelParams Lw'!R$10)/'ModelParams Lw'!R$11</f>
        <v>#DIV/0!</v>
      </c>
      <c r="BO81" s="26" t="e">
        <f>(BE81-'ModelParams Lw'!S$10)/'ModelParams Lw'!S$11</f>
        <v>#DIV/0!</v>
      </c>
      <c r="BP81" s="26" t="e">
        <f>(BF81-'ModelParams Lw'!T$10)/'ModelParams Lw'!T$11</f>
        <v>#DIV/0!</v>
      </c>
      <c r="BQ81" s="26" t="e">
        <f>(BG81-'ModelParams Lw'!U$10)/'ModelParams Lw'!U$11</f>
        <v>#DIV/0!</v>
      </c>
      <c r="BR81" s="26" t="e">
        <f>(BH81-'ModelParams Lw'!V$10)/'ModelParams Lw'!V$11</f>
        <v>#DIV/0!</v>
      </c>
      <c r="BS81" s="23" t="e">
        <f>IF(Calcul!$E83="SW",DEGREES(ACOS(1-(1/'ModelParams Lw'!C$25*SQRT(0.5*1.2/'Sound Power'!$C81)*('Sound Power'!$B81/3600)/('Sound Power'!$D81)/('Sound Power'!$F81)))),DEGREES(ACOS(1-(1/'ModelParams Lw'!C$29*SQRT(0.5*1.2/'Sound Power'!$C81)*('Sound Power'!$B81/3600)/('Sound Power'!$D81)/('Sound Power'!$F81)))))</f>
        <v>#DIV/0!</v>
      </c>
      <c r="BT81" s="23" t="e">
        <f>IF(Calcul!$E83="SW",DEGREES(ACOS(1-(1/'ModelParams Lw'!D$25*SQRT(0.5*1.2/'Sound Power'!$C81)*('Sound Power'!$B81/3600)/('Sound Power'!$D81)/('Sound Power'!$F81)))),DEGREES(ACOS(1-(1/'ModelParams Lw'!D$29*SQRT(0.5*1.2/'Sound Power'!$C81)*('Sound Power'!$B81/3600)/('Sound Power'!$D81)/('Sound Power'!$F81)))))</f>
        <v>#DIV/0!</v>
      </c>
      <c r="BU81" s="23" t="e">
        <f>IF(Calcul!$E83="SW",DEGREES(ACOS(1-(1/'ModelParams Lw'!E$25*SQRT(0.5*1.2/'Sound Power'!$C81)*('Sound Power'!$B81/3600)/('Sound Power'!$D81)/('Sound Power'!$F81)))),DEGREES(ACOS(1-(1/'ModelParams Lw'!E$29*SQRT(0.5*1.2/'Sound Power'!$C81)*('Sound Power'!$B81/3600)/('Sound Power'!$D81)/('Sound Power'!$F81)))))</f>
        <v>#DIV/0!</v>
      </c>
      <c r="BV81" s="23" t="e">
        <f>IF(Calcul!$E83="SW",DEGREES(ACOS(1-(1/'ModelParams Lw'!F$25*SQRT(0.5*1.2/'Sound Power'!$C81)*('Sound Power'!$B81/3600)/('Sound Power'!$D81)/('Sound Power'!$F81)))),DEGREES(ACOS(1-(1/'ModelParams Lw'!F$29*SQRT(0.5*1.2/'Sound Power'!$C81)*('Sound Power'!$B81/3600)/('Sound Power'!$D81)/('Sound Power'!$F81)))))</f>
        <v>#DIV/0!</v>
      </c>
      <c r="BW81" s="23" t="e">
        <f>IF(Calcul!$E83="SW",DEGREES(ACOS(1-(1/'ModelParams Lw'!G$25*SQRT(0.5*1.2/'Sound Power'!$C81)*('Sound Power'!$B81/3600)/('Sound Power'!$D81)/('Sound Power'!$F81)))),DEGREES(ACOS(1-(1/'ModelParams Lw'!G$29*SQRT(0.5*1.2/'Sound Power'!$C81)*('Sound Power'!$B81/3600)/('Sound Power'!$D81)/('Sound Power'!$F81)))))</f>
        <v>#DIV/0!</v>
      </c>
      <c r="BX81" s="23" t="e">
        <f>IF(Calcul!$E83="SW",DEGREES(ACOS(1-(1/'ModelParams Lw'!H$25*SQRT(0.5*1.2/'Sound Power'!$C81)*('Sound Power'!$B81/3600)/('Sound Power'!$D81)/('Sound Power'!$F81)))),DEGREES(ACOS(1-(1/'ModelParams Lw'!H$29*SQRT(0.5*1.2/'Sound Power'!$C81)*('Sound Power'!$B81/3600)/('Sound Power'!$D81)/('Sound Power'!$F81)))))</f>
        <v>#DIV/0!</v>
      </c>
      <c r="BY81" s="23" t="e">
        <f>IF(Calcul!$E83="SW",DEGREES(ACOS(1-(1/'ModelParams Lw'!I$25*SQRT(0.5*1.2/'Sound Power'!$C81)*('Sound Power'!$B81/3600)/('Sound Power'!$D81)/('Sound Power'!$F81)))),DEGREES(ACOS(1-(1/'ModelParams Lw'!I$29*SQRT(0.5*1.2/'Sound Power'!$C81)*('Sound Power'!$B81/3600)/('Sound Power'!$D81)/('Sound Power'!$F81)))))</f>
        <v>#DIV/0!</v>
      </c>
      <c r="BZ81" s="23" t="e">
        <f>IF(Calcul!$E83="SW",DEGREES(ACOS(1-(1/'ModelParams Lw'!J$25*SQRT(0.5*1.2/'Sound Power'!$C81)*('Sound Power'!$B81/3600)/('Sound Power'!$D81)/('Sound Power'!$F81)))),DEGREES(ACOS(1-(1/'ModelParams Lw'!J$29*SQRT(0.5*1.2/'Sound Power'!$C81)*('Sound Power'!$B81/3600)/('Sound Power'!$D81)/('Sound Power'!$F81)))))</f>
        <v>#DIV/0!</v>
      </c>
      <c r="CA81" s="26" t="e">
        <f>IF(Calcul!$E83="SW",'ModelParams Lw'!C$22+'ModelParams Lw'!C$23*LOG('Sound Power'!$D81/'Sound Power'!$E81)+'ModelParams Lw'!C$24*LN('Sound Power'!BS81),IF('ModelParams Lw'!C$26+'ModelParams Lw'!C$27*LOG('Sound Power'!$D81/'Sound Power'!$E81)+'ModelParams Lw'!C$28*LN('Sound Power'!BS81)&lt;'ModelParams Lw'!C$22+'ModelParams Lw'!C$23*LOG('Sound Power'!$D81/'Sound Power'!$E81)+'ModelParams Lw'!C$24*LN('Sound Power'!BS81),'ModelParams Lw'!C$22+'ModelParams Lw'!C$23*LOG('Sound Power'!$D81/'Sound Power'!$E81)+'ModelParams Lw'!C$24*LN('Sound Power'!BS81),'ModelParams Lw'!C$26+'ModelParams Lw'!C$27*LOG('Sound Power'!$D81/'Sound Power'!$E81)+'ModelParams Lw'!C$28*LN('Sound Power'!BS81)))</f>
        <v>#DIV/0!</v>
      </c>
      <c r="CB81" s="26" t="e">
        <f>IF(Calcul!$E83="SW",'ModelParams Lw'!D$22+'ModelParams Lw'!D$23*LOG('Sound Power'!$D81/'Sound Power'!$E81)+'ModelParams Lw'!D$24*LN('Sound Power'!BT81),IF('ModelParams Lw'!D$26+'ModelParams Lw'!D$27*LOG('Sound Power'!$D81/'Sound Power'!$E81)+'ModelParams Lw'!D$28*LN('Sound Power'!BT81)&lt;'ModelParams Lw'!D$22+'ModelParams Lw'!D$23*LOG('Sound Power'!$D81/'Sound Power'!$E81)+'ModelParams Lw'!D$24*LN('Sound Power'!BT81),'ModelParams Lw'!D$22+'ModelParams Lw'!D$23*LOG('Sound Power'!$D81/'Sound Power'!$E81)+'ModelParams Lw'!D$24*LN('Sound Power'!BT81),'ModelParams Lw'!D$26+'ModelParams Lw'!D$27*LOG('Sound Power'!$D81/'Sound Power'!$E81)+'ModelParams Lw'!D$28*LN('Sound Power'!BT81)))</f>
        <v>#DIV/0!</v>
      </c>
      <c r="CC81" s="26" t="e">
        <f>IF(Calcul!$E83="SW",'ModelParams Lw'!E$22+'ModelParams Lw'!E$23*LOG('Sound Power'!$D81/'Sound Power'!$E81)+'ModelParams Lw'!E$24*LN('Sound Power'!BU81),IF('ModelParams Lw'!E$26+'ModelParams Lw'!E$27*LOG('Sound Power'!$D81/'Sound Power'!$E81)+'ModelParams Lw'!E$28*LN('Sound Power'!BU81)&lt;'ModelParams Lw'!E$22+'ModelParams Lw'!E$23*LOG('Sound Power'!$D81/'Sound Power'!$E81)+'ModelParams Lw'!E$24*LN('Sound Power'!BU81),'ModelParams Lw'!E$22+'ModelParams Lw'!E$23*LOG('Sound Power'!$D81/'Sound Power'!$E81)+'ModelParams Lw'!E$24*LN('Sound Power'!BU81),'ModelParams Lw'!E$26+'ModelParams Lw'!E$27*LOG('Sound Power'!$D81/'Sound Power'!$E81)+'ModelParams Lw'!E$28*LN('Sound Power'!BU81)))</f>
        <v>#DIV/0!</v>
      </c>
      <c r="CD81" s="26" t="e">
        <f>IF(Calcul!$E83="SW",'ModelParams Lw'!F$22+'ModelParams Lw'!F$23*LOG('Sound Power'!$D81/'Sound Power'!$E81)+'ModelParams Lw'!F$24*LN('Sound Power'!BV81),IF('ModelParams Lw'!F$26+'ModelParams Lw'!F$27*LOG('Sound Power'!$D81/'Sound Power'!$E81)+'ModelParams Lw'!F$28*LN('Sound Power'!BV81)&lt;'ModelParams Lw'!F$22+'ModelParams Lw'!F$23*LOG('Sound Power'!$D81/'Sound Power'!$E81)+'ModelParams Lw'!F$24*LN('Sound Power'!BV81),'ModelParams Lw'!F$22+'ModelParams Lw'!F$23*LOG('Sound Power'!$D81/'Sound Power'!$E81)+'ModelParams Lw'!F$24*LN('Sound Power'!BV81),'ModelParams Lw'!F$26+'ModelParams Lw'!F$27*LOG('Sound Power'!$D81/'Sound Power'!$E81)+'ModelParams Lw'!F$28*LN('Sound Power'!BV81)))</f>
        <v>#DIV/0!</v>
      </c>
      <c r="CE81" s="26" t="e">
        <f>IF(Calcul!$E83="SW",'ModelParams Lw'!G$22+'ModelParams Lw'!G$23*LOG('Sound Power'!$D81/'Sound Power'!$E81)+'ModelParams Lw'!G$24*LN('Sound Power'!BW81),IF('ModelParams Lw'!G$26+'ModelParams Lw'!G$27*LOG('Sound Power'!$D81/'Sound Power'!$E81)+'ModelParams Lw'!G$28*LN('Sound Power'!BW81)&lt;'ModelParams Lw'!G$22+'ModelParams Lw'!G$23*LOG('Sound Power'!$D81/'Sound Power'!$E81)+'ModelParams Lw'!G$24*LN('Sound Power'!BW81),'ModelParams Lw'!G$22+'ModelParams Lw'!G$23*LOG('Sound Power'!$D81/'Sound Power'!$E81)+'ModelParams Lw'!G$24*LN('Sound Power'!BW81),'ModelParams Lw'!G$26+'ModelParams Lw'!G$27*LOG('Sound Power'!$D81/'Sound Power'!$E81)+'ModelParams Lw'!G$28*LN('Sound Power'!BW81)))</f>
        <v>#DIV/0!</v>
      </c>
      <c r="CF81" s="26" t="e">
        <f>IF(Calcul!$E83="SW",'ModelParams Lw'!H$22+'ModelParams Lw'!H$23*LOG('Sound Power'!$D81/'Sound Power'!$E81)+'ModelParams Lw'!H$24*LN('Sound Power'!BX81),IF('ModelParams Lw'!H$26+'ModelParams Lw'!H$27*LOG('Sound Power'!$D81/'Sound Power'!$E81)+'ModelParams Lw'!H$28*LN('Sound Power'!BX81)&lt;'ModelParams Lw'!H$22+'ModelParams Lw'!H$23*LOG('Sound Power'!$D81/'Sound Power'!$E81)+'ModelParams Lw'!H$24*LN('Sound Power'!BX81),'ModelParams Lw'!H$22+'ModelParams Lw'!H$23*LOG('Sound Power'!$D81/'Sound Power'!$E81)+'ModelParams Lw'!H$24*LN('Sound Power'!BX81),'ModelParams Lw'!H$26+'ModelParams Lw'!H$27*LOG('Sound Power'!$D81/'Sound Power'!$E81)+'ModelParams Lw'!H$28*LN('Sound Power'!BX81)))</f>
        <v>#DIV/0!</v>
      </c>
      <c r="CG81" s="26" t="e">
        <f>IF(Calcul!$E83="SW",'ModelParams Lw'!I$22+'ModelParams Lw'!I$23*LOG('Sound Power'!$D81/'Sound Power'!$E81)+'ModelParams Lw'!I$24*LN('Sound Power'!BY81),IF('ModelParams Lw'!I$26+'ModelParams Lw'!I$27*LOG('Sound Power'!$D81/'Sound Power'!$E81)+'ModelParams Lw'!I$28*LN('Sound Power'!BY81)&lt;'ModelParams Lw'!I$22+'ModelParams Lw'!I$23*LOG('Sound Power'!$D81/'Sound Power'!$E81)+'ModelParams Lw'!I$24*LN('Sound Power'!BY81),'ModelParams Lw'!I$22+'ModelParams Lw'!I$23*LOG('Sound Power'!$D81/'Sound Power'!$E81)+'ModelParams Lw'!I$24*LN('Sound Power'!BY81),'ModelParams Lw'!I$26+'ModelParams Lw'!I$27*LOG('Sound Power'!$D81/'Sound Power'!$E81)+'ModelParams Lw'!I$28*LN('Sound Power'!BY81)))</f>
        <v>#DIV/0!</v>
      </c>
      <c r="CH81" s="26" t="e">
        <f>IF(Calcul!$E83="SW",'ModelParams Lw'!J$22+'ModelParams Lw'!J$23*LOG('Sound Power'!$D81/'Sound Power'!$E81)+'ModelParams Lw'!J$24*LN('Sound Power'!BZ81),IF('ModelParams Lw'!J$26+'ModelParams Lw'!J$27*LOG('Sound Power'!$D81/'Sound Power'!$E81)+'ModelParams Lw'!J$28*LN('Sound Power'!BZ81)&lt;'ModelParams Lw'!J$22+'ModelParams Lw'!J$23*LOG('Sound Power'!$D81/'Sound Power'!$E81)+'ModelParams Lw'!J$24*LN('Sound Power'!BZ81),'ModelParams Lw'!J$22+'ModelParams Lw'!J$23*LOG('Sound Power'!$D81/'Sound Power'!$E81)+'ModelParams Lw'!J$24*LN('Sound Power'!BZ81),'ModelParams Lw'!J$26+'ModelParams Lw'!J$27*LOG('Sound Power'!$D81/'Sound Power'!$E81)+'ModelParams Lw'!J$28*LN('Sound Power'!BZ81)))</f>
        <v>#DIV/0!</v>
      </c>
      <c r="CI81" s="26" t="e">
        <f t="shared" si="33"/>
        <v>#DIV/0!</v>
      </c>
      <c r="CJ81" s="26" t="e">
        <f t="shared" si="34"/>
        <v>#DIV/0!</v>
      </c>
      <c r="CK81" s="26" t="e">
        <f t="shared" si="35"/>
        <v>#DIV/0!</v>
      </c>
      <c r="CL81" s="26" t="e">
        <f t="shared" si="36"/>
        <v>#DIV/0!</v>
      </c>
      <c r="CM81" s="26" t="e">
        <f t="shared" si="37"/>
        <v>#DIV/0!</v>
      </c>
      <c r="CN81" s="26" t="e">
        <f t="shared" si="38"/>
        <v>#DIV/0!</v>
      </c>
      <c r="CO81" s="26" t="e">
        <f t="shared" si="39"/>
        <v>#DIV/0!</v>
      </c>
      <c r="CP81" s="26" t="e">
        <f t="shared" si="40"/>
        <v>#DIV/0!</v>
      </c>
      <c r="CQ81" s="26" t="e">
        <f>10*LOG10(IF(CI81="",0,POWER(10,((CI81+'ModelParams Lw'!$O$4)/10))) +IF(CJ81="",0,POWER(10,((CJ81+'ModelParams Lw'!$P$4)/10))) +IF(CK81="",0,POWER(10,((CK81+'ModelParams Lw'!$Q$4)/10))) +IF(CL81="",0,POWER(10,((CL81+'ModelParams Lw'!$R$4)/10))) +IF(CM81="",0,POWER(10,((CM81+'ModelParams Lw'!$S$4)/10))) +IF(CN81="",0,POWER(10,((CN81+'ModelParams Lw'!$T$4)/10))) +IF(CO81="",0,POWER(10,((CO81+'ModelParams Lw'!$U$4)/10)))+IF(CP81="",0,POWER(10,((CP81+'ModelParams Lw'!$V$4)/10))))</f>
        <v>#DIV/0!</v>
      </c>
      <c r="CR81" s="26" t="e">
        <f t="shared" si="41"/>
        <v>#DIV/0!</v>
      </c>
      <c r="CS81" s="26" t="e">
        <f>(CI81-'ModelParams Lw'!$O$10)/'ModelParams Lw'!$O$11</f>
        <v>#DIV/0!</v>
      </c>
      <c r="CT81" s="26" t="e">
        <f>(CJ81-'ModelParams Lw'!$P$10)/'ModelParams Lw'!$P$11</f>
        <v>#DIV/0!</v>
      </c>
      <c r="CU81" s="26" t="e">
        <f>(CK81-'ModelParams Lw'!$Q$10)/'ModelParams Lw'!$Q$11</f>
        <v>#DIV/0!</v>
      </c>
      <c r="CV81" s="26" t="e">
        <f>(CL81-'ModelParams Lw'!$R$10)/'ModelParams Lw'!$R$11</f>
        <v>#DIV/0!</v>
      </c>
      <c r="CW81" s="26" t="e">
        <f>(CM81-'ModelParams Lw'!$S$10)/'ModelParams Lw'!$S$11</f>
        <v>#DIV/0!</v>
      </c>
      <c r="CX81" s="26" t="e">
        <f>(CN81-'ModelParams Lw'!$T$10)/'ModelParams Lw'!$T$11</f>
        <v>#DIV/0!</v>
      </c>
      <c r="CY81" s="26" t="e">
        <f>(CO81-'ModelParams Lw'!$U$10)/'ModelParams Lw'!$U$11</f>
        <v>#DIV/0!</v>
      </c>
      <c r="CZ81" s="26" t="e">
        <f>(CP81-'ModelParams Lw'!$V$10)/'ModelParams Lw'!$V$11</f>
        <v>#DIV/0!</v>
      </c>
    </row>
    <row r="82" spans="1:104" x14ac:dyDescent="0.2">
      <c r="A82" s="13">
        <f>Calcul!A84</f>
        <v>0</v>
      </c>
      <c r="B82" s="13">
        <f t="shared" si="42"/>
        <v>0</v>
      </c>
      <c r="C82" s="13">
        <f>Calcul!B84</f>
        <v>0</v>
      </c>
      <c r="D82" s="13">
        <f>Calcul!C84/1000</f>
        <v>0</v>
      </c>
      <c r="E82" s="13">
        <f>Calcul!D84/1000</f>
        <v>0</v>
      </c>
      <c r="F82" s="13">
        <f t="shared" si="43"/>
        <v>0</v>
      </c>
      <c r="G82" s="23" t="e">
        <f>DEGREES(ACOS(1-(1/'ModelParams Lw'!B$15*SQRT(0.5*1.2/'Sound Power'!$C82)*('Sound Power'!$B82/3600)/('Sound Power'!$D82)/('Sound Power'!$F82))))</f>
        <v>#DIV/0!</v>
      </c>
      <c r="H82" s="23" t="e">
        <f>DEGREES(ACOS(1-(1/'ModelParams Lw'!C$15*SQRT(0.5*1.2/'Sound Power'!$C82)*('Sound Power'!$B82/3600)/('Sound Power'!$D82)/('Sound Power'!$F82))))</f>
        <v>#DIV/0!</v>
      </c>
      <c r="I82" s="23" t="e">
        <f>DEGREES(ACOS(1-(1/'ModelParams Lw'!D$15*SQRT(0.5*1.2/'Sound Power'!$C82)*('Sound Power'!$B82/3600)/('Sound Power'!$D82)/('Sound Power'!$F82))))</f>
        <v>#DIV/0!</v>
      </c>
      <c r="J82" s="23" t="e">
        <f>DEGREES(ACOS(1-(1/'ModelParams Lw'!E$15*SQRT(0.5*1.2/'Sound Power'!$C82)*('Sound Power'!$B82/3600)/('Sound Power'!$D82)/('Sound Power'!$F82))))</f>
        <v>#DIV/0!</v>
      </c>
      <c r="K82" s="23" t="e">
        <f>DEGREES(ACOS(1-(1/'ModelParams Lw'!F$15*SQRT(0.5*1.2/'Sound Power'!$C82)*('Sound Power'!$B82/3600)/('Sound Power'!$D82)/('Sound Power'!$F82))))</f>
        <v>#DIV/0!</v>
      </c>
      <c r="L82" s="23" t="e">
        <f>DEGREES(ACOS(1-(1/'ModelParams Lw'!G$15*SQRT(0.5*1.2/'Sound Power'!$C82)*('Sound Power'!$B82/3600)/('Sound Power'!$D82)/('Sound Power'!$F82))))</f>
        <v>#DIV/0!</v>
      </c>
      <c r="M82" s="23" t="e">
        <f>DEGREES(ACOS(1-(1/'ModelParams Lw'!H$15*SQRT(0.5*1.2/'Sound Power'!$C82)*('Sound Power'!$B82/3600)/('Sound Power'!$D82)/('Sound Power'!$F82))))</f>
        <v>#DIV/0!</v>
      </c>
      <c r="N82" s="23" t="e">
        <f>DEGREES(ACOS(1-(1/'ModelParams Lw'!I$15*SQRT(0.5*1.2/'Sound Power'!$C82)*('Sound Power'!$B82/3600)/('Sound Power'!$D82)/('Sound Power'!$F82))))</f>
        <v>#DIV/0!</v>
      </c>
      <c r="O82" s="26" t="e">
        <f>('ModelParams Lw'!B$4*LN('Sound Power'!G82)/(1+EXP(-('Sound Power'!$D82*1000+'ModelParams Lw'!B$6)/'ModelParams Lw'!B$7))+'ModelParams Lw'!B$5)*LN('Sound Power'!$B82)-('ModelParams Lw'!B$8+'ModelParams Lw'!B$9*$D82+'ModelParams Lw'!B$10*'Sound Power'!$F82^'ModelParams Lw'!B$14+'ModelParams Lw'!B$11*LN('Sound Power'!G82)+'ModelParams Lw'!B$12*'Sound Power'!$D82*'Sound Power'!$F82+'ModelParams Lw'!B$13*'Sound Power'!$D82*LN('Sound Power'!G82))</f>
        <v>#DIV/0!</v>
      </c>
      <c r="P82" s="26" t="e">
        <f>('ModelParams Lw'!C$4*LN('Sound Power'!H82)/(1+EXP(-('Sound Power'!$D82*1000+'ModelParams Lw'!C$6)/'ModelParams Lw'!C$7))+'ModelParams Lw'!C$5)*LN('Sound Power'!$B82)-('ModelParams Lw'!C$8+'ModelParams Lw'!C$9*$D82+'ModelParams Lw'!C$10*'Sound Power'!$F82^'ModelParams Lw'!C$14+'ModelParams Lw'!C$11*LN('Sound Power'!H82)+'ModelParams Lw'!C$12*'Sound Power'!$D82*'Sound Power'!$F82+'ModelParams Lw'!C$13*'Sound Power'!$D82*LN('Sound Power'!H82))</f>
        <v>#DIV/0!</v>
      </c>
      <c r="Q82" s="26" t="e">
        <f>('ModelParams Lw'!D$4*LN('Sound Power'!I82)/(1+EXP(-('Sound Power'!$D82*1000+'ModelParams Lw'!D$6)/'ModelParams Lw'!D$7))+'ModelParams Lw'!D$5)*LN('Sound Power'!$B82)-('ModelParams Lw'!D$8+'ModelParams Lw'!D$9*$D82+'ModelParams Lw'!D$10*'Sound Power'!$F82^'ModelParams Lw'!D$14+'ModelParams Lw'!D$11*LN('Sound Power'!I82)+'ModelParams Lw'!D$12*'Sound Power'!$D82*'Sound Power'!$F82+'ModelParams Lw'!D$13*'Sound Power'!$D82*LN('Sound Power'!I82))</f>
        <v>#DIV/0!</v>
      </c>
      <c r="R82" s="26" t="e">
        <f>('ModelParams Lw'!E$4*LN('Sound Power'!J82)/(1+EXP(-('Sound Power'!$D82*1000+'ModelParams Lw'!E$6)/'ModelParams Lw'!E$7))+'ModelParams Lw'!E$5)*LN('Sound Power'!$B82)-('ModelParams Lw'!E$8+'ModelParams Lw'!E$9*$D82+'ModelParams Lw'!E$10*'Sound Power'!$F82^'ModelParams Lw'!E$14+'ModelParams Lw'!E$11*LN('Sound Power'!J82)+'ModelParams Lw'!E$12*'Sound Power'!$D82*'Sound Power'!$F82+'ModelParams Lw'!E$13*'Sound Power'!$D82*LN('Sound Power'!J82))</f>
        <v>#DIV/0!</v>
      </c>
      <c r="S82" s="26" t="e">
        <f>('ModelParams Lw'!F$4*LN('Sound Power'!K82)/(1+EXP(-('Sound Power'!$D82*1000+'ModelParams Lw'!F$6)/'ModelParams Lw'!F$7))+'ModelParams Lw'!F$5)*LN('Sound Power'!$B82)-('ModelParams Lw'!F$8+'ModelParams Lw'!F$9*$D82+'ModelParams Lw'!F$10*'Sound Power'!$F82^'ModelParams Lw'!F$14+'ModelParams Lw'!F$11*LN('Sound Power'!K82)+'ModelParams Lw'!F$12*'Sound Power'!$D82*'Sound Power'!$F82+'ModelParams Lw'!F$13*'Sound Power'!$D82*LN('Sound Power'!K82))</f>
        <v>#DIV/0!</v>
      </c>
      <c r="T82" s="26" t="e">
        <f>('ModelParams Lw'!G$4*LN('Sound Power'!L82)/(1+EXP(-('Sound Power'!$D82*1000+'ModelParams Lw'!G$6)/'ModelParams Lw'!G$7))+'ModelParams Lw'!G$5)*LN('Sound Power'!$B82)-('ModelParams Lw'!G$8+'ModelParams Lw'!G$9*$D82+'ModelParams Lw'!G$10*'Sound Power'!$F82^'ModelParams Lw'!G$14+'ModelParams Lw'!G$11*LN('Sound Power'!L82)+'ModelParams Lw'!G$12*'Sound Power'!$D82*'Sound Power'!$F82+'ModelParams Lw'!G$13*'Sound Power'!$D82*LN('Sound Power'!L82))</f>
        <v>#DIV/0!</v>
      </c>
      <c r="U82" s="26" t="e">
        <f>('ModelParams Lw'!H$4*LN('Sound Power'!M82)/(1+EXP(-('Sound Power'!$D82*1000+'ModelParams Lw'!H$6)/'ModelParams Lw'!H$7))+'ModelParams Lw'!H$5)*LN('Sound Power'!$B82)-('ModelParams Lw'!H$8+'ModelParams Lw'!H$9*$D82+'ModelParams Lw'!H$10*'Sound Power'!$F82^'ModelParams Lw'!H$14+'ModelParams Lw'!H$11*LN('Sound Power'!M82)+'ModelParams Lw'!H$12*'Sound Power'!$D82*'Sound Power'!$F82+'ModelParams Lw'!H$13*'Sound Power'!$D82*LN('Sound Power'!M82))</f>
        <v>#DIV/0!</v>
      </c>
      <c r="V82" s="26" t="e">
        <f>('ModelParams Lw'!I$4*LN('Sound Power'!N82)/(1+EXP(-('Sound Power'!$D82*1000+'ModelParams Lw'!I$6)/'ModelParams Lw'!I$7))+'ModelParams Lw'!I$5)*LN('Sound Power'!$B82)-('ModelParams Lw'!I$8+'ModelParams Lw'!I$9*$D82+'ModelParams Lw'!I$10*'Sound Power'!$F82^'ModelParams Lw'!I$14+'ModelParams Lw'!I$11*LN('Sound Power'!N82)+'ModelParams Lw'!I$12*'Sound Power'!$D82*'Sound Power'!$F82+'ModelParams Lw'!I$13*'Sound Power'!$D82*LN('Sound Power'!N82))</f>
        <v>#DIV/0!</v>
      </c>
      <c r="W82" s="26" t="e">
        <f>10*LOG10(IF(O82="",0,POWER(10,((O82+'ModelParams Lw'!$O$4)/10))) +IF(P82="",0,POWER(10,((P82+'ModelParams Lw'!$P$4)/10))) +IF(Q82="",0,POWER(10,((Q82+'ModelParams Lw'!$Q$4)/10))) +IF(R82="",0,POWER(10,((R82+'ModelParams Lw'!$R$4)/10))) +IF(S82="",0,POWER(10,((S82+'ModelParams Lw'!$S$4)/10))) +IF(T82="",0,POWER(10,((T82+'ModelParams Lw'!$T$4)/10))) +IF(U82="",0,POWER(10,((U82+'ModelParams Lw'!$U$4)/10)))+IF(V82="",0,POWER(10,((V82+'ModelParams Lw'!$V$4)/10))))</f>
        <v>#DIV/0!</v>
      </c>
      <c r="X82" s="26" t="e">
        <f t="shared" si="27"/>
        <v>#DIV/0!</v>
      </c>
      <c r="Y82" s="26" t="e">
        <f>(O82-'ModelParams Lw'!O$10)/'ModelParams Lw'!O$11</f>
        <v>#DIV/0!</v>
      </c>
      <c r="Z82" s="26" t="e">
        <f>(P82-'ModelParams Lw'!P$10)/'ModelParams Lw'!P$11</f>
        <v>#DIV/0!</v>
      </c>
      <c r="AA82" s="26" t="e">
        <f>(Q82-'ModelParams Lw'!Q$10)/'ModelParams Lw'!Q$11</f>
        <v>#DIV/0!</v>
      </c>
      <c r="AB82" s="26" t="e">
        <f>(R82-'ModelParams Lw'!R$10)/'ModelParams Lw'!R$11</f>
        <v>#DIV/0!</v>
      </c>
      <c r="AC82" s="26" t="e">
        <f>(S82-'ModelParams Lw'!S$10)/'ModelParams Lw'!S$11</f>
        <v>#DIV/0!</v>
      </c>
      <c r="AD82" s="26" t="e">
        <f>(T82-'ModelParams Lw'!T$10)/'ModelParams Lw'!T$11</f>
        <v>#DIV/0!</v>
      </c>
      <c r="AE82" s="26" t="e">
        <f>(U82-'ModelParams Lw'!U$10)/'ModelParams Lw'!U$11</f>
        <v>#DIV/0!</v>
      </c>
      <c r="AF82" s="26" t="e">
        <f>(V82-'ModelParams Lw'!V$10)/'ModelParams Lw'!V$11</f>
        <v>#DIV/0!</v>
      </c>
      <c r="AG82" s="26" t="e">
        <f t="shared" si="28"/>
        <v>#DIV/0!</v>
      </c>
      <c r="AH82" s="26" t="e">
        <f>VLOOKUP(D82*1000,'ModelParams Lw'!$A$38:$D$58,4)</f>
        <v>#N/A</v>
      </c>
      <c r="AI82" s="56" t="e">
        <f>VLOOKUP(D82*1000,'ModelParams Lw'!$A$38:$D$58,2)</f>
        <v>#N/A</v>
      </c>
      <c r="AJ82" s="46" t="e">
        <f t="shared" si="29"/>
        <v>#DIV/0!</v>
      </c>
      <c r="AK82" s="26" t="e">
        <f t="shared" si="30"/>
        <v>#VALUE!</v>
      </c>
      <c r="AL82" s="26" t="e">
        <f>IF($AI82=100,'ModelParams Lw'!R$35*'Sound Power'!$AH82^2+'ModelParams Lw'!R$36*'Sound Power'!$AH82+'ModelParams Lw'!R$37,IF($AI82=150,'ModelParams Lw'!R$38*'Sound Power'!$AH82^2+'ModelParams Lw'!R$39*'Sound Power'!$AH82+'ModelParams Lw'!R$40,'ModelParams Lw'!R$41*'Sound Power'!$AH82^2+'ModelParams Lw'!R$42*'Sound Power'!$AH82+'ModelParams Lw'!R$43))</f>
        <v>#N/A</v>
      </c>
      <c r="AM82" s="26" t="e">
        <f>IF($AI82=100,'ModelParams Lw'!S$35*'Sound Power'!$AH82^2+'ModelParams Lw'!S$36*'Sound Power'!$AH82+'ModelParams Lw'!S$37,IF($AI82=150,'ModelParams Lw'!S$38*'Sound Power'!$AH82^2+'ModelParams Lw'!S$39*'Sound Power'!$AH82+'ModelParams Lw'!S$40,'ModelParams Lw'!S$41*'Sound Power'!$AH82^2+'ModelParams Lw'!S$42*'Sound Power'!$AH82+'ModelParams Lw'!S$43))</f>
        <v>#N/A</v>
      </c>
      <c r="AN82" s="26" t="e">
        <f>IF($AI82=100,'ModelParams Lw'!T$35*'Sound Power'!$AH82^2+'ModelParams Lw'!T$36*'Sound Power'!$AH82+'ModelParams Lw'!T$37,IF($AI82=150,'ModelParams Lw'!T$38*'Sound Power'!$AH82^2+'ModelParams Lw'!T$39*'Sound Power'!$AH82+'ModelParams Lw'!T$40,'ModelParams Lw'!T$41*'Sound Power'!$AH82^2+'ModelParams Lw'!T$42*'Sound Power'!$AH82+'ModelParams Lw'!T$43))</f>
        <v>#N/A</v>
      </c>
      <c r="AO82" s="26" t="e">
        <f>IF($AI82=100,'ModelParams Lw'!U$35*'Sound Power'!$AH82^2+'ModelParams Lw'!U$36*'Sound Power'!$AH82+'ModelParams Lw'!U$37,IF($AI82=150,'ModelParams Lw'!U$38*'Sound Power'!$AH82^2+'ModelParams Lw'!U$39*'Sound Power'!$AH82+'ModelParams Lw'!U$40,'ModelParams Lw'!U$41*'Sound Power'!$AH82^2+'ModelParams Lw'!U$42*'Sound Power'!$AH82+'ModelParams Lw'!U$43))</f>
        <v>#N/A</v>
      </c>
      <c r="AP82" s="26" t="e">
        <f>IF($AI82=100,'ModelParams Lw'!V$35*'Sound Power'!$AH82^2+'ModelParams Lw'!V$36*'Sound Power'!$AH82+'ModelParams Lw'!V$37,IF($AI82=150,'ModelParams Lw'!V$38*'Sound Power'!$AH82^2+'ModelParams Lw'!V$39*'Sound Power'!$AH82+'ModelParams Lw'!V$40,'ModelParams Lw'!V$41*'Sound Power'!$AH82^2+'ModelParams Lw'!V$42*'Sound Power'!$AH82+'ModelParams Lw'!V$43))</f>
        <v>#N/A</v>
      </c>
      <c r="AQ82" s="26" t="e">
        <f>IF($AI82=100,'ModelParams Lw'!W$35*'Sound Power'!$AH82^2+'ModelParams Lw'!W$36*'Sound Power'!$AH82+'ModelParams Lw'!W$37,IF($AI82=150,'ModelParams Lw'!W$38*'Sound Power'!$AH82^2+'ModelParams Lw'!W$39*'Sound Power'!$AH82+'ModelParams Lw'!W$40,'ModelParams Lw'!W$41*'Sound Power'!$AH82^2+'ModelParams Lw'!W$42*'Sound Power'!$AH82+'ModelParams Lw'!W$43))</f>
        <v>#N/A</v>
      </c>
      <c r="AR82" s="26" t="e">
        <f t="shared" si="31"/>
        <v>#VALUE!</v>
      </c>
      <c r="AS82" s="26" t="e">
        <f>IF(26.83*LN($AJ82)-11.791-'ModelParams Lw'!B$35&lt;0,0,26.83*LN($AJ82)-11.791-'ModelParams Lw'!B$35)</f>
        <v>#DIV/0!</v>
      </c>
      <c r="AT82" s="26" t="e">
        <f>IF(26.83*LN($AJ82)-11.791-'ModelParams Lw'!C$35&lt;0,0,26.83*LN($AJ82)-11.791-'ModelParams Lw'!C$35)</f>
        <v>#DIV/0!</v>
      </c>
      <c r="AU82" s="26" t="e">
        <f>IF(26.83*LN($AJ82)-11.791-'ModelParams Lw'!D$35&lt;0,0,26.83*LN($AJ82)-11.791-'ModelParams Lw'!D$35)</f>
        <v>#DIV/0!</v>
      </c>
      <c r="AV82" s="26" t="e">
        <f>IF(26.83*LN($AJ82)-11.791-'ModelParams Lw'!E$35&lt;0,0,26.83*LN($AJ82)-11.791-'ModelParams Lw'!E$35)</f>
        <v>#DIV/0!</v>
      </c>
      <c r="AW82" s="26" t="e">
        <f>IF(26.83*LN($AJ82)-11.791-'ModelParams Lw'!F$35&lt;0,0,26.83*LN($AJ82)-11.791-'ModelParams Lw'!F$35)</f>
        <v>#DIV/0!</v>
      </c>
      <c r="AX82" s="26" t="e">
        <f>IF(26.83*LN($AJ82)-11.791-'ModelParams Lw'!G$35&lt;0,0,26.83*LN($AJ82)-11.791-'ModelParams Lw'!G$35)</f>
        <v>#DIV/0!</v>
      </c>
      <c r="AY82" s="26" t="e">
        <f>IF(26.83*LN($AJ82)-11.791-'ModelParams Lw'!H$35&lt;0,0,26.83*LN($AJ82)-11.791-'ModelParams Lw'!H$35)</f>
        <v>#DIV/0!</v>
      </c>
      <c r="AZ82" s="26" t="e">
        <f>IF(26.83*LN($AJ82)-11.791-'ModelParams Lw'!I$35&lt;0,0,26.83*LN($AJ82)-11.791-'ModelParams Lw'!I$35)</f>
        <v>#DIV/0!</v>
      </c>
      <c r="BA82" s="26" t="e">
        <f t="shared" si="44"/>
        <v>#DIV/0!</v>
      </c>
      <c r="BB82" s="26" t="e">
        <f t="shared" si="45"/>
        <v>#DIV/0!</v>
      </c>
      <c r="BC82" s="26" t="e">
        <f t="shared" si="46"/>
        <v>#DIV/0!</v>
      </c>
      <c r="BD82" s="26" t="e">
        <f t="shared" si="47"/>
        <v>#DIV/0!</v>
      </c>
      <c r="BE82" s="26" t="e">
        <f t="shared" si="48"/>
        <v>#DIV/0!</v>
      </c>
      <c r="BF82" s="26" t="e">
        <f t="shared" si="49"/>
        <v>#DIV/0!</v>
      </c>
      <c r="BG82" s="26" t="e">
        <f t="shared" si="50"/>
        <v>#DIV/0!</v>
      </c>
      <c r="BH82" s="26" t="e">
        <f t="shared" si="51"/>
        <v>#DIV/0!</v>
      </c>
      <c r="BI82" s="26" t="e">
        <f>10*LOG10(IF(BA82="",0,POWER(10,((BA82+'ModelParams Lw'!$O$4)/10))) +IF(BB82="",0,POWER(10,((BB82+'ModelParams Lw'!$P$4)/10))) +IF(BC82="",0,POWER(10,((BC82+'ModelParams Lw'!$Q$4)/10))) +IF(BD82="",0,POWER(10,((BD82+'ModelParams Lw'!$R$4)/10))) +IF(BE82="",0,POWER(10,((BE82+'ModelParams Lw'!$S$4)/10))) +IF(BF82="",0,POWER(10,((BF82+'ModelParams Lw'!$T$4)/10))) +IF(BG82="",0,POWER(10,((BG82+'ModelParams Lw'!$U$4)/10)))+IF(BH82="",0,POWER(10,((BH82+'ModelParams Lw'!$V$4)/10))))</f>
        <v>#DIV/0!</v>
      </c>
      <c r="BJ82" s="26" t="e">
        <f t="shared" si="32"/>
        <v>#DIV/0!</v>
      </c>
      <c r="BK82" s="26" t="e">
        <f>(BA82-'ModelParams Lw'!O$10)/'ModelParams Lw'!O$11</f>
        <v>#DIV/0!</v>
      </c>
      <c r="BL82" s="26" t="e">
        <f>(BB82-'ModelParams Lw'!P$10)/'ModelParams Lw'!P$11</f>
        <v>#DIV/0!</v>
      </c>
      <c r="BM82" s="26" t="e">
        <f>(BC82-'ModelParams Lw'!Q$10)/'ModelParams Lw'!Q$11</f>
        <v>#DIV/0!</v>
      </c>
      <c r="BN82" s="26" t="e">
        <f>(BD82-'ModelParams Lw'!R$10)/'ModelParams Lw'!R$11</f>
        <v>#DIV/0!</v>
      </c>
      <c r="BO82" s="26" t="e">
        <f>(BE82-'ModelParams Lw'!S$10)/'ModelParams Lw'!S$11</f>
        <v>#DIV/0!</v>
      </c>
      <c r="BP82" s="26" t="e">
        <f>(BF82-'ModelParams Lw'!T$10)/'ModelParams Lw'!T$11</f>
        <v>#DIV/0!</v>
      </c>
      <c r="BQ82" s="26" t="e">
        <f>(BG82-'ModelParams Lw'!U$10)/'ModelParams Lw'!U$11</f>
        <v>#DIV/0!</v>
      </c>
      <c r="BR82" s="26" t="e">
        <f>(BH82-'ModelParams Lw'!V$10)/'ModelParams Lw'!V$11</f>
        <v>#DIV/0!</v>
      </c>
      <c r="BS82" s="23" t="e">
        <f>IF(Calcul!$E84="SW",DEGREES(ACOS(1-(1/'ModelParams Lw'!C$25*SQRT(0.5*1.2/'Sound Power'!$C82)*('Sound Power'!$B82/3600)/('Sound Power'!$D82)/('Sound Power'!$F82)))),DEGREES(ACOS(1-(1/'ModelParams Lw'!C$29*SQRT(0.5*1.2/'Sound Power'!$C82)*('Sound Power'!$B82/3600)/('Sound Power'!$D82)/('Sound Power'!$F82)))))</f>
        <v>#DIV/0!</v>
      </c>
      <c r="BT82" s="23" t="e">
        <f>IF(Calcul!$E84="SW",DEGREES(ACOS(1-(1/'ModelParams Lw'!D$25*SQRT(0.5*1.2/'Sound Power'!$C82)*('Sound Power'!$B82/3600)/('Sound Power'!$D82)/('Sound Power'!$F82)))),DEGREES(ACOS(1-(1/'ModelParams Lw'!D$29*SQRT(0.5*1.2/'Sound Power'!$C82)*('Sound Power'!$B82/3600)/('Sound Power'!$D82)/('Sound Power'!$F82)))))</f>
        <v>#DIV/0!</v>
      </c>
      <c r="BU82" s="23" t="e">
        <f>IF(Calcul!$E84="SW",DEGREES(ACOS(1-(1/'ModelParams Lw'!E$25*SQRT(0.5*1.2/'Sound Power'!$C82)*('Sound Power'!$B82/3600)/('Sound Power'!$D82)/('Sound Power'!$F82)))),DEGREES(ACOS(1-(1/'ModelParams Lw'!E$29*SQRT(0.5*1.2/'Sound Power'!$C82)*('Sound Power'!$B82/3600)/('Sound Power'!$D82)/('Sound Power'!$F82)))))</f>
        <v>#DIV/0!</v>
      </c>
      <c r="BV82" s="23" t="e">
        <f>IF(Calcul!$E84="SW",DEGREES(ACOS(1-(1/'ModelParams Lw'!F$25*SQRT(0.5*1.2/'Sound Power'!$C82)*('Sound Power'!$B82/3600)/('Sound Power'!$D82)/('Sound Power'!$F82)))),DEGREES(ACOS(1-(1/'ModelParams Lw'!F$29*SQRT(0.5*1.2/'Sound Power'!$C82)*('Sound Power'!$B82/3600)/('Sound Power'!$D82)/('Sound Power'!$F82)))))</f>
        <v>#DIV/0!</v>
      </c>
      <c r="BW82" s="23" t="e">
        <f>IF(Calcul!$E84="SW",DEGREES(ACOS(1-(1/'ModelParams Lw'!G$25*SQRT(0.5*1.2/'Sound Power'!$C82)*('Sound Power'!$B82/3600)/('Sound Power'!$D82)/('Sound Power'!$F82)))),DEGREES(ACOS(1-(1/'ModelParams Lw'!G$29*SQRT(0.5*1.2/'Sound Power'!$C82)*('Sound Power'!$B82/3600)/('Sound Power'!$D82)/('Sound Power'!$F82)))))</f>
        <v>#DIV/0!</v>
      </c>
      <c r="BX82" s="23" t="e">
        <f>IF(Calcul!$E84="SW",DEGREES(ACOS(1-(1/'ModelParams Lw'!H$25*SQRT(0.5*1.2/'Sound Power'!$C82)*('Sound Power'!$B82/3600)/('Sound Power'!$D82)/('Sound Power'!$F82)))),DEGREES(ACOS(1-(1/'ModelParams Lw'!H$29*SQRT(0.5*1.2/'Sound Power'!$C82)*('Sound Power'!$B82/3600)/('Sound Power'!$D82)/('Sound Power'!$F82)))))</f>
        <v>#DIV/0!</v>
      </c>
      <c r="BY82" s="23" t="e">
        <f>IF(Calcul!$E84="SW",DEGREES(ACOS(1-(1/'ModelParams Lw'!I$25*SQRT(0.5*1.2/'Sound Power'!$C82)*('Sound Power'!$B82/3600)/('Sound Power'!$D82)/('Sound Power'!$F82)))),DEGREES(ACOS(1-(1/'ModelParams Lw'!I$29*SQRT(0.5*1.2/'Sound Power'!$C82)*('Sound Power'!$B82/3600)/('Sound Power'!$D82)/('Sound Power'!$F82)))))</f>
        <v>#DIV/0!</v>
      </c>
      <c r="BZ82" s="23" t="e">
        <f>IF(Calcul!$E84="SW",DEGREES(ACOS(1-(1/'ModelParams Lw'!J$25*SQRT(0.5*1.2/'Sound Power'!$C82)*('Sound Power'!$B82/3600)/('Sound Power'!$D82)/('Sound Power'!$F82)))),DEGREES(ACOS(1-(1/'ModelParams Lw'!J$29*SQRT(0.5*1.2/'Sound Power'!$C82)*('Sound Power'!$B82/3600)/('Sound Power'!$D82)/('Sound Power'!$F82)))))</f>
        <v>#DIV/0!</v>
      </c>
      <c r="CA82" s="26" t="e">
        <f>IF(Calcul!$E84="SW",'ModelParams Lw'!C$22+'ModelParams Lw'!C$23*LOG('Sound Power'!$D82/'Sound Power'!$E82)+'ModelParams Lw'!C$24*LN('Sound Power'!BS82),IF('ModelParams Lw'!C$26+'ModelParams Lw'!C$27*LOG('Sound Power'!$D82/'Sound Power'!$E82)+'ModelParams Lw'!C$28*LN('Sound Power'!BS82)&lt;'ModelParams Lw'!C$22+'ModelParams Lw'!C$23*LOG('Sound Power'!$D82/'Sound Power'!$E82)+'ModelParams Lw'!C$24*LN('Sound Power'!BS82),'ModelParams Lw'!C$22+'ModelParams Lw'!C$23*LOG('Sound Power'!$D82/'Sound Power'!$E82)+'ModelParams Lw'!C$24*LN('Sound Power'!BS82),'ModelParams Lw'!C$26+'ModelParams Lw'!C$27*LOG('Sound Power'!$D82/'Sound Power'!$E82)+'ModelParams Lw'!C$28*LN('Sound Power'!BS82)))</f>
        <v>#DIV/0!</v>
      </c>
      <c r="CB82" s="26" t="e">
        <f>IF(Calcul!$E84="SW",'ModelParams Lw'!D$22+'ModelParams Lw'!D$23*LOG('Sound Power'!$D82/'Sound Power'!$E82)+'ModelParams Lw'!D$24*LN('Sound Power'!BT82),IF('ModelParams Lw'!D$26+'ModelParams Lw'!D$27*LOG('Sound Power'!$D82/'Sound Power'!$E82)+'ModelParams Lw'!D$28*LN('Sound Power'!BT82)&lt;'ModelParams Lw'!D$22+'ModelParams Lw'!D$23*LOG('Sound Power'!$D82/'Sound Power'!$E82)+'ModelParams Lw'!D$24*LN('Sound Power'!BT82),'ModelParams Lw'!D$22+'ModelParams Lw'!D$23*LOG('Sound Power'!$D82/'Sound Power'!$E82)+'ModelParams Lw'!D$24*LN('Sound Power'!BT82),'ModelParams Lw'!D$26+'ModelParams Lw'!D$27*LOG('Sound Power'!$D82/'Sound Power'!$E82)+'ModelParams Lw'!D$28*LN('Sound Power'!BT82)))</f>
        <v>#DIV/0!</v>
      </c>
      <c r="CC82" s="26" t="e">
        <f>IF(Calcul!$E84="SW",'ModelParams Lw'!E$22+'ModelParams Lw'!E$23*LOG('Sound Power'!$D82/'Sound Power'!$E82)+'ModelParams Lw'!E$24*LN('Sound Power'!BU82),IF('ModelParams Lw'!E$26+'ModelParams Lw'!E$27*LOG('Sound Power'!$D82/'Sound Power'!$E82)+'ModelParams Lw'!E$28*LN('Sound Power'!BU82)&lt;'ModelParams Lw'!E$22+'ModelParams Lw'!E$23*LOG('Sound Power'!$D82/'Sound Power'!$E82)+'ModelParams Lw'!E$24*LN('Sound Power'!BU82),'ModelParams Lw'!E$22+'ModelParams Lw'!E$23*LOG('Sound Power'!$D82/'Sound Power'!$E82)+'ModelParams Lw'!E$24*LN('Sound Power'!BU82),'ModelParams Lw'!E$26+'ModelParams Lw'!E$27*LOG('Sound Power'!$D82/'Sound Power'!$E82)+'ModelParams Lw'!E$28*LN('Sound Power'!BU82)))</f>
        <v>#DIV/0!</v>
      </c>
      <c r="CD82" s="26" t="e">
        <f>IF(Calcul!$E84="SW",'ModelParams Lw'!F$22+'ModelParams Lw'!F$23*LOG('Sound Power'!$D82/'Sound Power'!$E82)+'ModelParams Lw'!F$24*LN('Sound Power'!BV82),IF('ModelParams Lw'!F$26+'ModelParams Lw'!F$27*LOG('Sound Power'!$D82/'Sound Power'!$E82)+'ModelParams Lw'!F$28*LN('Sound Power'!BV82)&lt;'ModelParams Lw'!F$22+'ModelParams Lw'!F$23*LOG('Sound Power'!$D82/'Sound Power'!$E82)+'ModelParams Lw'!F$24*LN('Sound Power'!BV82),'ModelParams Lw'!F$22+'ModelParams Lw'!F$23*LOG('Sound Power'!$D82/'Sound Power'!$E82)+'ModelParams Lw'!F$24*LN('Sound Power'!BV82),'ModelParams Lw'!F$26+'ModelParams Lw'!F$27*LOG('Sound Power'!$D82/'Sound Power'!$E82)+'ModelParams Lw'!F$28*LN('Sound Power'!BV82)))</f>
        <v>#DIV/0!</v>
      </c>
      <c r="CE82" s="26" t="e">
        <f>IF(Calcul!$E84="SW",'ModelParams Lw'!G$22+'ModelParams Lw'!G$23*LOG('Sound Power'!$D82/'Sound Power'!$E82)+'ModelParams Lw'!G$24*LN('Sound Power'!BW82),IF('ModelParams Lw'!G$26+'ModelParams Lw'!G$27*LOG('Sound Power'!$D82/'Sound Power'!$E82)+'ModelParams Lw'!G$28*LN('Sound Power'!BW82)&lt;'ModelParams Lw'!G$22+'ModelParams Lw'!G$23*LOG('Sound Power'!$D82/'Sound Power'!$E82)+'ModelParams Lw'!G$24*LN('Sound Power'!BW82),'ModelParams Lw'!G$22+'ModelParams Lw'!G$23*LOG('Sound Power'!$D82/'Sound Power'!$E82)+'ModelParams Lw'!G$24*LN('Sound Power'!BW82),'ModelParams Lw'!G$26+'ModelParams Lw'!G$27*LOG('Sound Power'!$D82/'Sound Power'!$E82)+'ModelParams Lw'!G$28*LN('Sound Power'!BW82)))</f>
        <v>#DIV/0!</v>
      </c>
      <c r="CF82" s="26" t="e">
        <f>IF(Calcul!$E84="SW",'ModelParams Lw'!H$22+'ModelParams Lw'!H$23*LOG('Sound Power'!$D82/'Sound Power'!$E82)+'ModelParams Lw'!H$24*LN('Sound Power'!BX82),IF('ModelParams Lw'!H$26+'ModelParams Lw'!H$27*LOG('Sound Power'!$D82/'Sound Power'!$E82)+'ModelParams Lw'!H$28*LN('Sound Power'!BX82)&lt;'ModelParams Lw'!H$22+'ModelParams Lw'!H$23*LOG('Sound Power'!$D82/'Sound Power'!$E82)+'ModelParams Lw'!H$24*LN('Sound Power'!BX82),'ModelParams Lw'!H$22+'ModelParams Lw'!H$23*LOG('Sound Power'!$D82/'Sound Power'!$E82)+'ModelParams Lw'!H$24*LN('Sound Power'!BX82),'ModelParams Lw'!H$26+'ModelParams Lw'!H$27*LOG('Sound Power'!$D82/'Sound Power'!$E82)+'ModelParams Lw'!H$28*LN('Sound Power'!BX82)))</f>
        <v>#DIV/0!</v>
      </c>
      <c r="CG82" s="26" t="e">
        <f>IF(Calcul!$E84="SW",'ModelParams Lw'!I$22+'ModelParams Lw'!I$23*LOG('Sound Power'!$D82/'Sound Power'!$E82)+'ModelParams Lw'!I$24*LN('Sound Power'!BY82),IF('ModelParams Lw'!I$26+'ModelParams Lw'!I$27*LOG('Sound Power'!$D82/'Sound Power'!$E82)+'ModelParams Lw'!I$28*LN('Sound Power'!BY82)&lt;'ModelParams Lw'!I$22+'ModelParams Lw'!I$23*LOG('Sound Power'!$D82/'Sound Power'!$E82)+'ModelParams Lw'!I$24*LN('Sound Power'!BY82),'ModelParams Lw'!I$22+'ModelParams Lw'!I$23*LOG('Sound Power'!$D82/'Sound Power'!$E82)+'ModelParams Lw'!I$24*LN('Sound Power'!BY82),'ModelParams Lw'!I$26+'ModelParams Lw'!I$27*LOG('Sound Power'!$D82/'Sound Power'!$E82)+'ModelParams Lw'!I$28*LN('Sound Power'!BY82)))</f>
        <v>#DIV/0!</v>
      </c>
      <c r="CH82" s="26" t="e">
        <f>IF(Calcul!$E84="SW",'ModelParams Lw'!J$22+'ModelParams Lw'!J$23*LOG('Sound Power'!$D82/'Sound Power'!$E82)+'ModelParams Lw'!J$24*LN('Sound Power'!BZ82),IF('ModelParams Lw'!J$26+'ModelParams Lw'!J$27*LOG('Sound Power'!$D82/'Sound Power'!$E82)+'ModelParams Lw'!J$28*LN('Sound Power'!BZ82)&lt;'ModelParams Lw'!J$22+'ModelParams Lw'!J$23*LOG('Sound Power'!$D82/'Sound Power'!$E82)+'ModelParams Lw'!J$24*LN('Sound Power'!BZ82),'ModelParams Lw'!J$22+'ModelParams Lw'!J$23*LOG('Sound Power'!$D82/'Sound Power'!$E82)+'ModelParams Lw'!J$24*LN('Sound Power'!BZ82),'ModelParams Lw'!J$26+'ModelParams Lw'!J$27*LOG('Sound Power'!$D82/'Sound Power'!$E82)+'ModelParams Lw'!J$28*LN('Sound Power'!BZ82)))</f>
        <v>#DIV/0!</v>
      </c>
      <c r="CI82" s="26" t="e">
        <f t="shared" si="33"/>
        <v>#DIV/0!</v>
      </c>
      <c r="CJ82" s="26" t="e">
        <f t="shared" si="34"/>
        <v>#DIV/0!</v>
      </c>
      <c r="CK82" s="26" t="e">
        <f t="shared" si="35"/>
        <v>#DIV/0!</v>
      </c>
      <c r="CL82" s="26" t="e">
        <f t="shared" si="36"/>
        <v>#DIV/0!</v>
      </c>
      <c r="CM82" s="26" t="e">
        <f t="shared" si="37"/>
        <v>#DIV/0!</v>
      </c>
      <c r="CN82" s="26" t="e">
        <f t="shared" si="38"/>
        <v>#DIV/0!</v>
      </c>
      <c r="CO82" s="26" t="e">
        <f t="shared" si="39"/>
        <v>#DIV/0!</v>
      </c>
      <c r="CP82" s="26" t="e">
        <f t="shared" si="40"/>
        <v>#DIV/0!</v>
      </c>
      <c r="CQ82" s="26" t="e">
        <f>10*LOG10(IF(CI82="",0,POWER(10,((CI82+'ModelParams Lw'!$O$4)/10))) +IF(CJ82="",0,POWER(10,((CJ82+'ModelParams Lw'!$P$4)/10))) +IF(CK82="",0,POWER(10,((CK82+'ModelParams Lw'!$Q$4)/10))) +IF(CL82="",0,POWER(10,((CL82+'ModelParams Lw'!$R$4)/10))) +IF(CM82="",0,POWER(10,((CM82+'ModelParams Lw'!$S$4)/10))) +IF(CN82="",0,POWER(10,((CN82+'ModelParams Lw'!$T$4)/10))) +IF(CO82="",0,POWER(10,((CO82+'ModelParams Lw'!$U$4)/10)))+IF(CP82="",0,POWER(10,((CP82+'ModelParams Lw'!$V$4)/10))))</f>
        <v>#DIV/0!</v>
      </c>
      <c r="CR82" s="26" t="e">
        <f t="shared" si="41"/>
        <v>#DIV/0!</v>
      </c>
      <c r="CS82" s="26" t="e">
        <f>(CI82-'ModelParams Lw'!$O$10)/'ModelParams Lw'!$O$11</f>
        <v>#DIV/0!</v>
      </c>
      <c r="CT82" s="26" t="e">
        <f>(CJ82-'ModelParams Lw'!$P$10)/'ModelParams Lw'!$P$11</f>
        <v>#DIV/0!</v>
      </c>
      <c r="CU82" s="26" t="e">
        <f>(CK82-'ModelParams Lw'!$Q$10)/'ModelParams Lw'!$Q$11</f>
        <v>#DIV/0!</v>
      </c>
      <c r="CV82" s="26" t="e">
        <f>(CL82-'ModelParams Lw'!$R$10)/'ModelParams Lw'!$R$11</f>
        <v>#DIV/0!</v>
      </c>
      <c r="CW82" s="26" t="e">
        <f>(CM82-'ModelParams Lw'!$S$10)/'ModelParams Lw'!$S$11</f>
        <v>#DIV/0!</v>
      </c>
      <c r="CX82" s="26" t="e">
        <f>(CN82-'ModelParams Lw'!$T$10)/'ModelParams Lw'!$T$11</f>
        <v>#DIV/0!</v>
      </c>
      <c r="CY82" s="26" t="e">
        <f>(CO82-'ModelParams Lw'!$U$10)/'ModelParams Lw'!$U$11</f>
        <v>#DIV/0!</v>
      </c>
      <c r="CZ82" s="26" t="e">
        <f>(CP82-'ModelParams Lw'!$V$10)/'ModelParams Lw'!$V$11</f>
        <v>#DIV/0!</v>
      </c>
    </row>
    <row r="83" spans="1:104" x14ac:dyDescent="0.2">
      <c r="A83" s="13">
        <f>Calcul!A85</f>
        <v>0</v>
      </c>
      <c r="B83" s="13">
        <f t="shared" si="42"/>
        <v>0</v>
      </c>
      <c r="C83" s="13">
        <f>Calcul!B85</f>
        <v>0</v>
      </c>
      <c r="D83" s="13">
        <f>Calcul!C85/1000</f>
        <v>0</v>
      </c>
      <c r="E83" s="13">
        <f>Calcul!D85/1000</f>
        <v>0</v>
      </c>
      <c r="F83" s="13">
        <f t="shared" si="43"/>
        <v>0</v>
      </c>
      <c r="G83" s="23" t="e">
        <f>DEGREES(ACOS(1-(1/'ModelParams Lw'!B$15*SQRT(0.5*1.2/'Sound Power'!$C83)*('Sound Power'!$B83/3600)/('Sound Power'!$D83)/('Sound Power'!$F83))))</f>
        <v>#DIV/0!</v>
      </c>
      <c r="H83" s="23" t="e">
        <f>DEGREES(ACOS(1-(1/'ModelParams Lw'!C$15*SQRT(0.5*1.2/'Sound Power'!$C83)*('Sound Power'!$B83/3600)/('Sound Power'!$D83)/('Sound Power'!$F83))))</f>
        <v>#DIV/0!</v>
      </c>
      <c r="I83" s="23" t="e">
        <f>DEGREES(ACOS(1-(1/'ModelParams Lw'!D$15*SQRT(0.5*1.2/'Sound Power'!$C83)*('Sound Power'!$B83/3600)/('Sound Power'!$D83)/('Sound Power'!$F83))))</f>
        <v>#DIV/0!</v>
      </c>
      <c r="J83" s="23" t="e">
        <f>DEGREES(ACOS(1-(1/'ModelParams Lw'!E$15*SQRT(0.5*1.2/'Sound Power'!$C83)*('Sound Power'!$B83/3600)/('Sound Power'!$D83)/('Sound Power'!$F83))))</f>
        <v>#DIV/0!</v>
      </c>
      <c r="K83" s="23" t="e">
        <f>DEGREES(ACOS(1-(1/'ModelParams Lw'!F$15*SQRT(0.5*1.2/'Sound Power'!$C83)*('Sound Power'!$B83/3600)/('Sound Power'!$D83)/('Sound Power'!$F83))))</f>
        <v>#DIV/0!</v>
      </c>
      <c r="L83" s="23" t="e">
        <f>DEGREES(ACOS(1-(1/'ModelParams Lw'!G$15*SQRT(0.5*1.2/'Sound Power'!$C83)*('Sound Power'!$B83/3600)/('Sound Power'!$D83)/('Sound Power'!$F83))))</f>
        <v>#DIV/0!</v>
      </c>
      <c r="M83" s="23" t="e">
        <f>DEGREES(ACOS(1-(1/'ModelParams Lw'!H$15*SQRT(0.5*1.2/'Sound Power'!$C83)*('Sound Power'!$B83/3600)/('Sound Power'!$D83)/('Sound Power'!$F83))))</f>
        <v>#DIV/0!</v>
      </c>
      <c r="N83" s="23" t="e">
        <f>DEGREES(ACOS(1-(1/'ModelParams Lw'!I$15*SQRT(0.5*1.2/'Sound Power'!$C83)*('Sound Power'!$B83/3600)/('Sound Power'!$D83)/('Sound Power'!$F83))))</f>
        <v>#DIV/0!</v>
      </c>
      <c r="O83" s="26" t="e">
        <f>('ModelParams Lw'!B$4*LN('Sound Power'!G83)/(1+EXP(-('Sound Power'!$D83*1000+'ModelParams Lw'!B$6)/'ModelParams Lw'!B$7))+'ModelParams Lw'!B$5)*LN('Sound Power'!$B83)-('ModelParams Lw'!B$8+'ModelParams Lw'!B$9*$D83+'ModelParams Lw'!B$10*'Sound Power'!$F83^'ModelParams Lw'!B$14+'ModelParams Lw'!B$11*LN('Sound Power'!G83)+'ModelParams Lw'!B$12*'Sound Power'!$D83*'Sound Power'!$F83+'ModelParams Lw'!B$13*'Sound Power'!$D83*LN('Sound Power'!G83))</f>
        <v>#DIV/0!</v>
      </c>
      <c r="P83" s="26" t="e">
        <f>('ModelParams Lw'!C$4*LN('Sound Power'!H83)/(1+EXP(-('Sound Power'!$D83*1000+'ModelParams Lw'!C$6)/'ModelParams Lw'!C$7))+'ModelParams Lw'!C$5)*LN('Sound Power'!$B83)-('ModelParams Lw'!C$8+'ModelParams Lw'!C$9*$D83+'ModelParams Lw'!C$10*'Sound Power'!$F83^'ModelParams Lw'!C$14+'ModelParams Lw'!C$11*LN('Sound Power'!H83)+'ModelParams Lw'!C$12*'Sound Power'!$D83*'Sound Power'!$F83+'ModelParams Lw'!C$13*'Sound Power'!$D83*LN('Sound Power'!H83))</f>
        <v>#DIV/0!</v>
      </c>
      <c r="Q83" s="26" t="e">
        <f>('ModelParams Lw'!D$4*LN('Sound Power'!I83)/(1+EXP(-('Sound Power'!$D83*1000+'ModelParams Lw'!D$6)/'ModelParams Lw'!D$7))+'ModelParams Lw'!D$5)*LN('Sound Power'!$B83)-('ModelParams Lw'!D$8+'ModelParams Lw'!D$9*$D83+'ModelParams Lw'!D$10*'Sound Power'!$F83^'ModelParams Lw'!D$14+'ModelParams Lw'!D$11*LN('Sound Power'!I83)+'ModelParams Lw'!D$12*'Sound Power'!$D83*'Sound Power'!$F83+'ModelParams Lw'!D$13*'Sound Power'!$D83*LN('Sound Power'!I83))</f>
        <v>#DIV/0!</v>
      </c>
      <c r="R83" s="26" t="e">
        <f>('ModelParams Lw'!E$4*LN('Sound Power'!J83)/(1+EXP(-('Sound Power'!$D83*1000+'ModelParams Lw'!E$6)/'ModelParams Lw'!E$7))+'ModelParams Lw'!E$5)*LN('Sound Power'!$B83)-('ModelParams Lw'!E$8+'ModelParams Lw'!E$9*$D83+'ModelParams Lw'!E$10*'Sound Power'!$F83^'ModelParams Lw'!E$14+'ModelParams Lw'!E$11*LN('Sound Power'!J83)+'ModelParams Lw'!E$12*'Sound Power'!$D83*'Sound Power'!$F83+'ModelParams Lw'!E$13*'Sound Power'!$D83*LN('Sound Power'!J83))</f>
        <v>#DIV/0!</v>
      </c>
      <c r="S83" s="26" t="e">
        <f>('ModelParams Lw'!F$4*LN('Sound Power'!K83)/(1+EXP(-('Sound Power'!$D83*1000+'ModelParams Lw'!F$6)/'ModelParams Lw'!F$7))+'ModelParams Lw'!F$5)*LN('Sound Power'!$B83)-('ModelParams Lw'!F$8+'ModelParams Lw'!F$9*$D83+'ModelParams Lw'!F$10*'Sound Power'!$F83^'ModelParams Lw'!F$14+'ModelParams Lw'!F$11*LN('Sound Power'!K83)+'ModelParams Lw'!F$12*'Sound Power'!$D83*'Sound Power'!$F83+'ModelParams Lw'!F$13*'Sound Power'!$D83*LN('Sound Power'!K83))</f>
        <v>#DIV/0!</v>
      </c>
      <c r="T83" s="26" t="e">
        <f>('ModelParams Lw'!G$4*LN('Sound Power'!L83)/(1+EXP(-('Sound Power'!$D83*1000+'ModelParams Lw'!G$6)/'ModelParams Lw'!G$7))+'ModelParams Lw'!G$5)*LN('Sound Power'!$B83)-('ModelParams Lw'!G$8+'ModelParams Lw'!G$9*$D83+'ModelParams Lw'!G$10*'Sound Power'!$F83^'ModelParams Lw'!G$14+'ModelParams Lw'!G$11*LN('Sound Power'!L83)+'ModelParams Lw'!G$12*'Sound Power'!$D83*'Sound Power'!$F83+'ModelParams Lw'!G$13*'Sound Power'!$D83*LN('Sound Power'!L83))</f>
        <v>#DIV/0!</v>
      </c>
      <c r="U83" s="26" t="e">
        <f>('ModelParams Lw'!H$4*LN('Sound Power'!M83)/(1+EXP(-('Sound Power'!$D83*1000+'ModelParams Lw'!H$6)/'ModelParams Lw'!H$7))+'ModelParams Lw'!H$5)*LN('Sound Power'!$B83)-('ModelParams Lw'!H$8+'ModelParams Lw'!H$9*$D83+'ModelParams Lw'!H$10*'Sound Power'!$F83^'ModelParams Lw'!H$14+'ModelParams Lw'!H$11*LN('Sound Power'!M83)+'ModelParams Lw'!H$12*'Sound Power'!$D83*'Sound Power'!$F83+'ModelParams Lw'!H$13*'Sound Power'!$D83*LN('Sound Power'!M83))</f>
        <v>#DIV/0!</v>
      </c>
      <c r="V83" s="26" t="e">
        <f>('ModelParams Lw'!I$4*LN('Sound Power'!N83)/(1+EXP(-('Sound Power'!$D83*1000+'ModelParams Lw'!I$6)/'ModelParams Lw'!I$7))+'ModelParams Lw'!I$5)*LN('Sound Power'!$B83)-('ModelParams Lw'!I$8+'ModelParams Lw'!I$9*$D83+'ModelParams Lw'!I$10*'Sound Power'!$F83^'ModelParams Lw'!I$14+'ModelParams Lw'!I$11*LN('Sound Power'!N83)+'ModelParams Lw'!I$12*'Sound Power'!$D83*'Sound Power'!$F83+'ModelParams Lw'!I$13*'Sound Power'!$D83*LN('Sound Power'!N83))</f>
        <v>#DIV/0!</v>
      </c>
      <c r="W83" s="26" t="e">
        <f>10*LOG10(IF(O83="",0,POWER(10,((O83+'ModelParams Lw'!$O$4)/10))) +IF(P83="",0,POWER(10,((P83+'ModelParams Lw'!$P$4)/10))) +IF(Q83="",0,POWER(10,((Q83+'ModelParams Lw'!$Q$4)/10))) +IF(R83="",0,POWER(10,((R83+'ModelParams Lw'!$R$4)/10))) +IF(S83="",0,POWER(10,((S83+'ModelParams Lw'!$S$4)/10))) +IF(T83="",0,POWER(10,((T83+'ModelParams Lw'!$T$4)/10))) +IF(U83="",0,POWER(10,((U83+'ModelParams Lw'!$U$4)/10)))+IF(V83="",0,POWER(10,((V83+'ModelParams Lw'!$V$4)/10))))</f>
        <v>#DIV/0!</v>
      </c>
      <c r="X83" s="26" t="e">
        <f t="shared" si="27"/>
        <v>#DIV/0!</v>
      </c>
      <c r="Y83" s="26" t="e">
        <f>(O83-'ModelParams Lw'!O$10)/'ModelParams Lw'!O$11</f>
        <v>#DIV/0!</v>
      </c>
      <c r="Z83" s="26" t="e">
        <f>(P83-'ModelParams Lw'!P$10)/'ModelParams Lw'!P$11</f>
        <v>#DIV/0!</v>
      </c>
      <c r="AA83" s="26" t="e">
        <f>(Q83-'ModelParams Lw'!Q$10)/'ModelParams Lw'!Q$11</f>
        <v>#DIV/0!</v>
      </c>
      <c r="AB83" s="26" t="e">
        <f>(R83-'ModelParams Lw'!R$10)/'ModelParams Lw'!R$11</f>
        <v>#DIV/0!</v>
      </c>
      <c r="AC83" s="26" t="e">
        <f>(S83-'ModelParams Lw'!S$10)/'ModelParams Lw'!S$11</f>
        <v>#DIV/0!</v>
      </c>
      <c r="AD83" s="26" t="e">
        <f>(T83-'ModelParams Lw'!T$10)/'ModelParams Lw'!T$11</f>
        <v>#DIV/0!</v>
      </c>
      <c r="AE83" s="26" t="e">
        <f>(U83-'ModelParams Lw'!U$10)/'ModelParams Lw'!U$11</f>
        <v>#DIV/0!</v>
      </c>
      <c r="AF83" s="26" t="e">
        <f>(V83-'ModelParams Lw'!V$10)/'ModelParams Lw'!V$11</f>
        <v>#DIV/0!</v>
      </c>
      <c r="AG83" s="26" t="e">
        <f t="shared" si="28"/>
        <v>#DIV/0!</v>
      </c>
      <c r="AH83" s="26" t="e">
        <f>VLOOKUP(D83*1000,'ModelParams Lw'!$A$38:$D$58,4)</f>
        <v>#N/A</v>
      </c>
      <c r="AI83" s="56" t="e">
        <f>VLOOKUP(D83*1000,'ModelParams Lw'!$A$38:$D$58,2)</f>
        <v>#N/A</v>
      </c>
      <c r="AJ83" s="46" t="e">
        <f t="shared" si="29"/>
        <v>#DIV/0!</v>
      </c>
      <c r="AK83" s="26" t="e">
        <f t="shared" si="30"/>
        <v>#VALUE!</v>
      </c>
      <c r="AL83" s="26" t="e">
        <f>IF($AI83=100,'ModelParams Lw'!R$35*'Sound Power'!$AH83^2+'ModelParams Lw'!R$36*'Sound Power'!$AH83+'ModelParams Lw'!R$37,IF($AI83=150,'ModelParams Lw'!R$38*'Sound Power'!$AH83^2+'ModelParams Lw'!R$39*'Sound Power'!$AH83+'ModelParams Lw'!R$40,'ModelParams Lw'!R$41*'Sound Power'!$AH83^2+'ModelParams Lw'!R$42*'Sound Power'!$AH83+'ModelParams Lw'!R$43))</f>
        <v>#N/A</v>
      </c>
      <c r="AM83" s="26" t="e">
        <f>IF($AI83=100,'ModelParams Lw'!S$35*'Sound Power'!$AH83^2+'ModelParams Lw'!S$36*'Sound Power'!$AH83+'ModelParams Lw'!S$37,IF($AI83=150,'ModelParams Lw'!S$38*'Sound Power'!$AH83^2+'ModelParams Lw'!S$39*'Sound Power'!$AH83+'ModelParams Lw'!S$40,'ModelParams Lw'!S$41*'Sound Power'!$AH83^2+'ModelParams Lw'!S$42*'Sound Power'!$AH83+'ModelParams Lw'!S$43))</f>
        <v>#N/A</v>
      </c>
      <c r="AN83" s="26" t="e">
        <f>IF($AI83=100,'ModelParams Lw'!T$35*'Sound Power'!$AH83^2+'ModelParams Lw'!T$36*'Sound Power'!$AH83+'ModelParams Lw'!T$37,IF($AI83=150,'ModelParams Lw'!T$38*'Sound Power'!$AH83^2+'ModelParams Lw'!T$39*'Sound Power'!$AH83+'ModelParams Lw'!T$40,'ModelParams Lw'!T$41*'Sound Power'!$AH83^2+'ModelParams Lw'!T$42*'Sound Power'!$AH83+'ModelParams Lw'!T$43))</f>
        <v>#N/A</v>
      </c>
      <c r="AO83" s="26" t="e">
        <f>IF($AI83=100,'ModelParams Lw'!U$35*'Sound Power'!$AH83^2+'ModelParams Lw'!U$36*'Sound Power'!$AH83+'ModelParams Lw'!U$37,IF($AI83=150,'ModelParams Lw'!U$38*'Sound Power'!$AH83^2+'ModelParams Lw'!U$39*'Sound Power'!$AH83+'ModelParams Lw'!U$40,'ModelParams Lw'!U$41*'Sound Power'!$AH83^2+'ModelParams Lw'!U$42*'Sound Power'!$AH83+'ModelParams Lw'!U$43))</f>
        <v>#N/A</v>
      </c>
      <c r="AP83" s="26" t="e">
        <f>IF($AI83=100,'ModelParams Lw'!V$35*'Sound Power'!$AH83^2+'ModelParams Lw'!V$36*'Sound Power'!$AH83+'ModelParams Lw'!V$37,IF($AI83=150,'ModelParams Lw'!V$38*'Sound Power'!$AH83^2+'ModelParams Lw'!V$39*'Sound Power'!$AH83+'ModelParams Lw'!V$40,'ModelParams Lw'!V$41*'Sound Power'!$AH83^2+'ModelParams Lw'!V$42*'Sound Power'!$AH83+'ModelParams Lw'!V$43))</f>
        <v>#N/A</v>
      </c>
      <c r="AQ83" s="26" t="e">
        <f>IF($AI83=100,'ModelParams Lw'!W$35*'Sound Power'!$AH83^2+'ModelParams Lw'!W$36*'Sound Power'!$AH83+'ModelParams Lw'!W$37,IF($AI83=150,'ModelParams Lw'!W$38*'Sound Power'!$AH83^2+'ModelParams Lw'!W$39*'Sound Power'!$AH83+'ModelParams Lw'!W$40,'ModelParams Lw'!W$41*'Sound Power'!$AH83^2+'ModelParams Lw'!W$42*'Sound Power'!$AH83+'ModelParams Lw'!W$43))</f>
        <v>#N/A</v>
      </c>
      <c r="AR83" s="26" t="e">
        <f t="shared" si="31"/>
        <v>#VALUE!</v>
      </c>
      <c r="AS83" s="26" t="e">
        <f>IF(26.83*LN($AJ83)-11.791-'ModelParams Lw'!B$35&lt;0,0,26.83*LN($AJ83)-11.791-'ModelParams Lw'!B$35)</f>
        <v>#DIV/0!</v>
      </c>
      <c r="AT83" s="26" t="e">
        <f>IF(26.83*LN($AJ83)-11.791-'ModelParams Lw'!C$35&lt;0,0,26.83*LN($AJ83)-11.791-'ModelParams Lw'!C$35)</f>
        <v>#DIV/0!</v>
      </c>
      <c r="AU83" s="26" t="e">
        <f>IF(26.83*LN($AJ83)-11.791-'ModelParams Lw'!D$35&lt;0,0,26.83*LN($AJ83)-11.791-'ModelParams Lw'!D$35)</f>
        <v>#DIV/0!</v>
      </c>
      <c r="AV83" s="26" t="e">
        <f>IF(26.83*LN($AJ83)-11.791-'ModelParams Lw'!E$35&lt;0,0,26.83*LN($AJ83)-11.791-'ModelParams Lw'!E$35)</f>
        <v>#DIV/0!</v>
      </c>
      <c r="AW83" s="26" t="e">
        <f>IF(26.83*LN($AJ83)-11.791-'ModelParams Lw'!F$35&lt;0,0,26.83*LN($AJ83)-11.791-'ModelParams Lw'!F$35)</f>
        <v>#DIV/0!</v>
      </c>
      <c r="AX83" s="26" t="e">
        <f>IF(26.83*LN($AJ83)-11.791-'ModelParams Lw'!G$35&lt;0,0,26.83*LN($AJ83)-11.791-'ModelParams Lw'!G$35)</f>
        <v>#DIV/0!</v>
      </c>
      <c r="AY83" s="26" t="e">
        <f>IF(26.83*LN($AJ83)-11.791-'ModelParams Lw'!H$35&lt;0,0,26.83*LN($AJ83)-11.791-'ModelParams Lw'!H$35)</f>
        <v>#DIV/0!</v>
      </c>
      <c r="AZ83" s="26" t="e">
        <f>IF(26.83*LN($AJ83)-11.791-'ModelParams Lw'!I$35&lt;0,0,26.83*LN($AJ83)-11.791-'ModelParams Lw'!I$35)</f>
        <v>#DIV/0!</v>
      </c>
      <c r="BA83" s="26" t="e">
        <f t="shared" si="44"/>
        <v>#DIV/0!</v>
      </c>
      <c r="BB83" s="26" t="e">
        <f t="shared" si="45"/>
        <v>#DIV/0!</v>
      </c>
      <c r="BC83" s="26" t="e">
        <f t="shared" si="46"/>
        <v>#DIV/0!</v>
      </c>
      <c r="BD83" s="26" t="e">
        <f t="shared" si="47"/>
        <v>#DIV/0!</v>
      </c>
      <c r="BE83" s="26" t="e">
        <f t="shared" si="48"/>
        <v>#DIV/0!</v>
      </c>
      <c r="BF83" s="26" t="e">
        <f t="shared" si="49"/>
        <v>#DIV/0!</v>
      </c>
      <c r="BG83" s="26" t="e">
        <f t="shared" si="50"/>
        <v>#DIV/0!</v>
      </c>
      <c r="BH83" s="26" t="e">
        <f t="shared" si="51"/>
        <v>#DIV/0!</v>
      </c>
      <c r="BI83" s="26" t="e">
        <f>10*LOG10(IF(BA83="",0,POWER(10,((BA83+'ModelParams Lw'!$O$4)/10))) +IF(BB83="",0,POWER(10,((BB83+'ModelParams Lw'!$P$4)/10))) +IF(BC83="",0,POWER(10,((BC83+'ModelParams Lw'!$Q$4)/10))) +IF(BD83="",0,POWER(10,((BD83+'ModelParams Lw'!$R$4)/10))) +IF(BE83="",0,POWER(10,((BE83+'ModelParams Lw'!$S$4)/10))) +IF(BF83="",0,POWER(10,((BF83+'ModelParams Lw'!$T$4)/10))) +IF(BG83="",0,POWER(10,((BG83+'ModelParams Lw'!$U$4)/10)))+IF(BH83="",0,POWER(10,((BH83+'ModelParams Lw'!$V$4)/10))))</f>
        <v>#DIV/0!</v>
      </c>
      <c r="BJ83" s="26" t="e">
        <f t="shared" si="32"/>
        <v>#DIV/0!</v>
      </c>
      <c r="BK83" s="26" t="e">
        <f>(BA83-'ModelParams Lw'!O$10)/'ModelParams Lw'!O$11</f>
        <v>#DIV/0!</v>
      </c>
      <c r="BL83" s="26" t="e">
        <f>(BB83-'ModelParams Lw'!P$10)/'ModelParams Lw'!P$11</f>
        <v>#DIV/0!</v>
      </c>
      <c r="BM83" s="26" t="e">
        <f>(BC83-'ModelParams Lw'!Q$10)/'ModelParams Lw'!Q$11</f>
        <v>#DIV/0!</v>
      </c>
      <c r="BN83" s="26" t="e">
        <f>(BD83-'ModelParams Lw'!R$10)/'ModelParams Lw'!R$11</f>
        <v>#DIV/0!</v>
      </c>
      <c r="BO83" s="26" t="e">
        <f>(BE83-'ModelParams Lw'!S$10)/'ModelParams Lw'!S$11</f>
        <v>#DIV/0!</v>
      </c>
      <c r="BP83" s="26" t="e">
        <f>(BF83-'ModelParams Lw'!T$10)/'ModelParams Lw'!T$11</f>
        <v>#DIV/0!</v>
      </c>
      <c r="BQ83" s="26" t="e">
        <f>(BG83-'ModelParams Lw'!U$10)/'ModelParams Lw'!U$11</f>
        <v>#DIV/0!</v>
      </c>
      <c r="BR83" s="26" t="e">
        <f>(BH83-'ModelParams Lw'!V$10)/'ModelParams Lw'!V$11</f>
        <v>#DIV/0!</v>
      </c>
      <c r="BS83" s="23" t="e">
        <f>IF(Calcul!$E85="SW",DEGREES(ACOS(1-(1/'ModelParams Lw'!C$25*SQRT(0.5*1.2/'Sound Power'!$C83)*('Sound Power'!$B83/3600)/('Sound Power'!$D83)/('Sound Power'!$F83)))),DEGREES(ACOS(1-(1/'ModelParams Lw'!C$29*SQRT(0.5*1.2/'Sound Power'!$C83)*('Sound Power'!$B83/3600)/('Sound Power'!$D83)/('Sound Power'!$F83)))))</f>
        <v>#DIV/0!</v>
      </c>
      <c r="BT83" s="23" t="e">
        <f>IF(Calcul!$E85="SW",DEGREES(ACOS(1-(1/'ModelParams Lw'!D$25*SQRT(0.5*1.2/'Sound Power'!$C83)*('Sound Power'!$B83/3600)/('Sound Power'!$D83)/('Sound Power'!$F83)))),DEGREES(ACOS(1-(1/'ModelParams Lw'!D$29*SQRT(0.5*1.2/'Sound Power'!$C83)*('Sound Power'!$B83/3600)/('Sound Power'!$D83)/('Sound Power'!$F83)))))</f>
        <v>#DIV/0!</v>
      </c>
      <c r="BU83" s="23" t="e">
        <f>IF(Calcul!$E85="SW",DEGREES(ACOS(1-(1/'ModelParams Lw'!E$25*SQRT(0.5*1.2/'Sound Power'!$C83)*('Sound Power'!$B83/3600)/('Sound Power'!$D83)/('Sound Power'!$F83)))),DEGREES(ACOS(1-(1/'ModelParams Lw'!E$29*SQRT(0.5*1.2/'Sound Power'!$C83)*('Sound Power'!$B83/3600)/('Sound Power'!$D83)/('Sound Power'!$F83)))))</f>
        <v>#DIV/0!</v>
      </c>
      <c r="BV83" s="23" t="e">
        <f>IF(Calcul!$E85="SW",DEGREES(ACOS(1-(1/'ModelParams Lw'!F$25*SQRT(0.5*1.2/'Sound Power'!$C83)*('Sound Power'!$B83/3600)/('Sound Power'!$D83)/('Sound Power'!$F83)))),DEGREES(ACOS(1-(1/'ModelParams Lw'!F$29*SQRT(0.5*1.2/'Sound Power'!$C83)*('Sound Power'!$B83/3600)/('Sound Power'!$D83)/('Sound Power'!$F83)))))</f>
        <v>#DIV/0!</v>
      </c>
      <c r="BW83" s="23" t="e">
        <f>IF(Calcul!$E85="SW",DEGREES(ACOS(1-(1/'ModelParams Lw'!G$25*SQRT(0.5*1.2/'Sound Power'!$C83)*('Sound Power'!$B83/3600)/('Sound Power'!$D83)/('Sound Power'!$F83)))),DEGREES(ACOS(1-(1/'ModelParams Lw'!G$29*SQRT(0.5*1.2/'Sound Power'!$C83)*('Sound Power'!$B83/3600)/('Sound Power'!$D83)/('Sound Power'!$F83)))))</f>
        <v>#DIV/0!</v>
      </c>
      <c r="BX83" s="23" t="e">
        <f>IF(Calcul!$E85="SW",DEGREES(ACOS(1-(1/'ModelParams Lw'!H$25*SQRT(0.5*1.2/'Sound Power'!$C83)*('Sound Power'!$B83/3600)/('Sound Power'!$D83)/('Sound Power'!$F83)))),DEGREES(ACOS(1-(1/'ModelParams Lw'!H$29*SQRT(0.5*1.2/'Sound Power'!$C83)*('Sound Power'!$B83/3600)/('Sound Power'!$D83)/('Sound Power'!$F83)))))</f>
        <v>#DIV/0!</v>
      </c>
      <c r="BY83" s="23" t="e">
        <f>IF(Calcul!$E85="SW",DEGREES(ACOS(1-(1/'ModelParams Lw'!I$25*SQRT(0.5*1.2/'Sound Power'!$C83)*('Sound Power'!$B83/3600)/('Sound Power'!$D83)/('Sound Power'!$F83)))),DEGREES(ACOS(1-(1/'ModelParams Lw'!I$29*SQRT(0.5*1.2/'Sound Power'!$C83)*('Sound Power'!$B83/3600)/('Sound Power'!$D83)/('Sound Power'!$F83)))))</f>
        <v>#DIV/0!</v>
      </c>
      <c r="BZ83" s="23" t="e">
        <f>IF(Calcul!$E85="SW",DEGREES(ACOS(1-(1/'ModelParams Lw'!J$25*SQRT(0.5*1.2/'Sound Power'!$C83)*('Sound Power'!$B83/3600)/('Sound Power'!$D83)/('Sound Power'!$F83)))),DEGREES(ACOS(1-(1/'ModelParams Lw'!J$29*SQRT(0.5*1.2/'Sound Power'!$C83)*('Sound Power'!$B83/3600)/('Sound Power'!$D83)/('Sound Power'!$F83)))))</f>
        <v>#DIV/0!</v>
      </c>
      <c r="CA83" s="26" t="e">
        <f>IF(Calcul!$E85="SW",'ModelParams Lw'!C$22+'ModelParams Lw'!C$23*LOG('Sound Power'!$D83/'Sound Power'!$E83)+'ModelParams Lw'!C$24*LN('Sound Power'!BS83),IF('ModelParams Lw'!C$26+'ModelParams Lw'!C$27*LOG('Sound Power'!$D83/'Sound Power'!$E83)+'ModelParams Lw'!C$28*LN('Sound Power'!BS83)&lt;'ModelParams Lw'!C$22+'ModelParams Lw'!C$23*LOG('Sound Power'!$D83/'Sound Power'!$E83)+'ModelParams Lw'!C$24*LN('Sound Power'!BS83),'ModelParams Lw'!C$22+'ModelParams Lw'!C$23*LOG('Sound Power'!$D83/'Sound Power'!$E83)+'ModelParams Lw'!C$24*LN('Sound Power'!BS83),'ModelParams Lw'!C$26+'ModelParams Lw'!C$27*LOG('Sound Power'!$D83/'Sound Power'!$E83)+'ModelParams Lw'!C$28*LN('Sound Power'!BS83)))</f>
        <v>#DIV/0!</v>
      </c>
      <c r="CB83" s="26" t="e">
        <f>IF(Calcul!$E85="SW",'ModelParams Lw'!D$22+'ModelParams Lw'!D$23*LOG('Sound Power'!$D83/'Sound Power'!$E83)+'ModelParams Lw'!D$24*LN('Sound Power'!BT83),IF('ModelParams Lw'!D$26+'ModelParams Lw'!D$27*LOG('Sound Power'!$D83/'Sound Power'!$E83)+'ModelParams Lw'!D$28*LN('Sound Power'!BT83)&lt;'ModelParams Lw'!D$22+'ModelParams Lw'!D$23*LOG('Sound Power'!$D83/'Sound Power'!$E83)+'ModelParams Lw'!D$24*LN('Sound Power'!BT83),'ModelParams Lw'!D$22+'ModelParams Lw'!D$23*LOG('Sound Power'!$D83/'Sound Power'!$E83)+'ModelParams Lw'!D$24*LN('Sound Power'!BT83),'ModelParams Lw'!D$26+'ModelParams Lw'!D$27*LOG('Sound Power'!$D83/'Sound Power'!$E83)+'ModelParams Lw'!D$28*LN('Sound Power'!BT83)))</f>
        <v>#DIV/0!</v>
      </c>
      <c r="CC83" s="26" t="e">
        <f>IF(Calcul!$E85="SW",'ModelParams Lw'!E$22+'ModelParams Lw'!E$23*LOG('Sound Power'!$D83/'Sound Power'!$E83)+'ModelParams Lw'!E$24*LN('Sound Power'!BU83),IF('ModelParams Lw'!E$26+'ModelParams Lw'!E$27*LOG('Sound Power'!$D83/'Sound Power'!$E83)+'ModelParams Lw'!E$28*LN('Sound Power'!BU83)&lt;'ModelParams Lw'!E$22+'ModelParams Lw'!E$23*LOG('Sound Power'!$D83/'Sound Power'!$E83)+'ModelParams Lw'!E$24*LN('Sound Power'!BU83),'ModelParams Lw'!E$22+'ModelParams Lw'!E$23*LOG('Sound Power'!$D83/'Sound Power'!$E83)+'ModelParams Lw'!E$24*LN('Sound Power'!BU83),'ModelParams Lw'!E$26+'ModelParams Lw'!E$27*LOG('Sound Power'!$D83/'Sound Power'!$E83)+'ModelParams Lw'!E$28*LN('Sound Power'!BU83)))</f>
        <v>#DIV/0!</v>
      </c>
      <c r="CD83" s="26" t="e">
        <f>IF(Calcul!$E85="SW",'ModelParams Lw'!F$22+'ModelParams Lw'!F$23*LOG('Sound Power'!$D83/'Sound Power'!$E83)+'ModelParams Lw'!F$24*LN('Sound Power'!BV83),IF('ModelParams Lw'!F$26+'ModelParams Lw'!F$27*LOG('Sound Power'!$D83/'Sound Power'!$E83)+'ModelParams Lw'!F$28*LN('Sound Power'!BV83)&lt;'ModelParams Lw'!F$22+'ModelParams Lw'!F$23*LOG('Sound Power'!$D83/'Sound Power'!$E83)+'ModelParams Lw'!F$24*LN('Sound Power'!BV83),'ModelParams Lw'!F$22+'ModelParams Lw'!F$23*LOG('Sound Power'!$D83/'Sound Power'!$E83)+'ModelParams Lw'!F$24*LN('Sound Power'!BV83),'ModelParams Lw'!F$26+'ModelParams Lw'!F$27*LOG('Sound Power'!$D83/'Sound Power'!$E83)+'ModelParams Lw'!F$28*LN('Sound Power'!BV83)))</f>
        <v>#DIV/0!</v>
      </c>
      <c r="CE83" s="26" t="e">
        <f>IF(Calcul!$E85="SW",'ModelParams Lw'!G$22+'ModelParams Lw'!G$23*LOG('Sound Power'!$D83/'Sound Power'!$E83)+'ModelParams Lw'!G$24*LN('Sound Power'!BW83),IF('ModelParams Lw'!G$26+'ModelParams Lw'!G$27*LOG('Sound Power'!$D83/'Sound Power'!$E83)+'ModelParams Lw'!G$28*LN('Sound Power'!BW83)&lt;'ModelParams Lw'!G$22+'ModelParams Lw'!G$23*LOG('Sound Power'!$D83/'Sound Power'!$E83)+'ModelParams Lw'!G$24*LN('Sound Power'!BW83),'ModelParams Lw'!G$22+'ModelParams Lw'!G$23*LOG('Sound Power'!$D83/'Sound Power'!$E83)+'ModelParams Lw'!G$24*LN('Sound Power'!BW83),'ModelParams Lw'!G$26+'ModelParams Lw'!G$27*LOG('Sound Power'!$D83/'Sound Power'!$E83)+'ModelParams Lw'!G$28*LN('Sound Power'!BW83)))</f>
        <v>#DIV/0!</v>
      </c>
      <c r="CF83" s="26" t="e">
        <f>IF(Calcul!$E85="SW",'ModelParams Lw'!H$22+'ModelParams Lw'!H$23*LOG('Sound Power'!$D83/'Sound Power'!$E83)+'ModelParams Lw'!H$24*LN('Sound Power'!BX83),IF('ModelParams Lw'!H$26+'ModelParams Lw'!H$27*LOG('Sound Power'!$D83/'Sound Power'!$E83)+'ModelParams Lw'!H$28*LN('Sound Power'!BX83)&lt;'ModelParams Lw'!H$22+'ModelParams Lw'!H$23*LOG('Sound Power'!$D83/'Sound Power'!$E83)+'ModelParams Lw'!H$24*LN('Sound Power'!BX83),'ModelParams Lw'!H$22+'ModelParams Lw'!H$23*LOG('Sound Power'!$D83/'Sound Power'!$E83)+'ModelParams Lw'!H$24*LN('Sound Power'!BX83),'ModelParams Lw'!H$26+'ModelParams Lw'!H$27*LOG('Sound Power'!$D83/'Sound Power'!$E83)+'ModelParams Lw'!H$28*LN('Sound Power'!BX83)))</f>
        <v>#DIV/0!</v>
      </c>
      <c r="CG83" s="26" t="e">
        <f>IF(Calcul!$E85="SW",'ModelParams Lw'!I$22+'ModelParams Lw'!I$23*LOG('Sound Power'!$D83/'Sound Power'!$E83)+'ModelParams Lw'!I$24*LN('Sound Power'!BY83),IF('ModelParams Lw'!I$26+'ModelParams Lw'!I$27*LOG('Sound Power'!$D83/'Sound Power'!$E83)+'ModelParams Lw'!I$28*LN('Sound Power'!BY83)&lt;'ModelParams Lw'!I$22+'ModelParams Lw'!I$23*LOG('Sound Power'!$D83/'Sound Power'!$E83)+'ModelParams Lw'!I$24*LN('Sound Power'!BY83),'ModelParams Lw'!I$22+'ModelParams Lw'!I$23*LOG('Sound Power'!$D83/'Sound Power'!$E83)+'ModelParams Lw'!I$24*LN('Sound Power'!BY83),'ModelParams Lw'!I$26+'ModelParams Lw'!I$27*LOG('Sound Power'!$D83/'Sound Power'!$E83)+'ModelParams Lw'!I$28*LN('Sound Power'!BY83)))</f>
        <v>#DIV/0!</v>
      </c>
      <c r="CH83" s="26" t="e">
        <f>IF(Calcul!$E85="SW",'ModelParams Lw'!J$22+'ModelParams Lw'!J$23*LOG('Sound Power'!$D83/'Sound Power'!$E83)+'ModelParams Lw'!J$24*LN('Sound Power'!BZ83),IF('ModelParams Lw'!J$26+'ModelParams Lw'!J$27*LOG('Sound Power'!$D83/'Sound Power'!$E83)+'ModelParams Lw'!J$28*LN('Sound Power'!BZ83)&lt;'ModelParams Lw'!J$22+'ModelParams Lw'!J$23*LOG('Sound Power'!$D83/'Sound Power'!$E83)+'ModelParams Lw'!J$24*LN('Sound Power'!BZ83),'ModelParams Lw'!J$22+'ModelParams Lw'!J$23*LOG('Sound Power'!$D83/'Sound Power'!$E83)+'ModelParams Lw'!J$24*LN('Sound Power'!BZ83),'ModelParams Lw'!J$26+'ModelParams Lw'!J$27*LOG('Sound Power'!$D83/'Sound Power'!$E83)+'ModelParams Lw'!J$28*LN('Sound Power'!BZ83)))</f>
        <v>#DIV/0!</v>
      </c>
      <c r="CI83" s="26" t="e">
        <f t="shared" si="33"/>
        <v>#DIV/0!</v>
      </c>
      <c r="CJ83" s="26" t="e">
        <f t="shared" si="34"/>
        <v>#DIV/0!</v>
      </c>
      <c r="CK83" s="26" t="e">
        <f t="shared" si="35"/>
        <v>#DIV/0!</v>
      </c>
      <c r="CL83" s="26" t="e">
        <f t="shared" si="36"/>
        <v>#DIV/0!</v>
      </c>
      <c r="CM83" s="26" t="e">
        <f t="shared" si="37"/>
        <v>#DIV/0!</v>
      </c>
      <c r="CN83" s="26" t="e">
        <f t="shared" si="38"/>
        <v>#DIV/0!</v>
      </c>
      <c r="CO83" s="26" t="e">
        <f t="shared" si="39"/>
        <v>#DIV/0!</v>
      </c>
      <c r="CP83" s="26" t="e">
        <f t="shared" si="40"/>
        <v>#DIV/0!</v>
      </c>
      <c r="CQ83" s="26" t="e">
        <f>10*LOG10(IF(CI83="",0,POWER(10,((CI83+'ModelParams Lw'!$O$4)/10))) +IF(CJ83="",0,POWER(10,((CJ83+'ModelParams Lw'!$P$4)/10))) +IF(CK83="",0,POWER(10,((CK83+'ModelParams Lw'!$Q$4)/10))) +IF(CL83="",0,POWER(10,((CL83+'ModelParams Lw'!$R$4)/10))) +IF(CM83="",0,POWER(10,((CM83+'ModelParams Lw'!$S$4)/10))) +IF(CN83="",0,POWER(10,((CN83+'ModelParams Lw'!$T$4)/10))) +IF(CO83="",0,POWER(10,((CO83+'ModelParams Lw'!$U$4)/10)))+IF(CP83="",0,POWER(10,((CP83+'ModelParams Lw'!$V$4)/10))))</f>
        <v>#DIV/0!</v>
      </c>
      <c r="CR83" s="26" t="e">
        <f t="shared" si="41"/>
        <v>#DIV/0!</v>
      </c>
      <c r="CS83" s="26" t="e">
        <f>(CI83-'ModelParams Lw'!$O$10)/'ModelParams Lw'!$O$11</f>
        <v>#DIV/0!</v>
      </c>
      <c r="CT83" s="26" t="e">
        <f>(CJ83-'ModelParams Lw'!$P$10)/'ModelParams Lw'!$P$11</f>
        <v>#DIV/0!</v>
      </c>
      <c r="CU83" s="26" t="e">
        <f>(CK83-'ModelParams Lw'!$Q$10)/'ModelParams Lw'!$Q$11</f>
        <v>#DIV/0!</v>
      </c>
      <c r="CV83" s="26" t="e">
        <f>(CL83-'ModelParams Lw'!$R$10)/'ModelParams Lw'!$R$11</f>
        <v>#DIV/0!</v>
      </c>
      <c r="CW83" s="26" t="e">
        <f>(CM83-'ModelParams Lw'!$S$10)/'ModelParams Lw'!$S$11</f>
        <v>#DIV/0!</v>
      </c>
      <c r="CX83" s="26" t="e">
        <f>(CN83-'ModelParams Lw'!$T$10)/'ModelParams Lw'!$T$11</f>
        <v>#DIV/0!</v>
      </c>
      <c r="CY83" s="26" t="e">
        <f>(CO83-'ModelParams Lw'!$U$10)/'ModelParams Lw'!$U$11</f>
        <v>#DIV/0!</v>
      </c>
      <c r="CZ83" s="26" t="e">
        <f>(CP83-'ModelParams Lw'!$V$10)/'ModelParams Lw'!$V$11</f>
        <v>#DIV/0!</v>
      </c>
    </row>
    <row r="84" spans="1:104" x14ac:dyDescent="0.2">
      <c r="A84" s="13">
        <f>Calcul!A86</f>
        <v>0</v>
      </c>
      <c r="B84" s="13">
        <f t="shared" si="42"/>
        <v>0</v>
      </c>
      <c r="C84" s="13">
        <f>Calcul!B86</f>
        <v>0</v>
      </c>
      <c r="D84" s="13">
        <f>Calcul!C86/1000</f>
        <v>0</v>
      </c>
      <c r="E84" s="13">
        <f>Calcul!D86/1000</f>
        <v>0</v>
      </c>
      <c r="F84" s="13">
        <f t="shared" si="43"/>
        <v>0</v>
      </c>
      <c r="G84" s="23" t="e">
        <f>DEGREES(ACOS(1-(1/'ModelParams Lw'!B$15*SQRT(0.5*1.2/'Sound Power'!$C84)*('Sound Power'!$B84/3600)/('Sound Power'!$D84)/('Sound Power'!$F84))))</f>
        <v>#DIV/0!</v>
      </c>
      <c r="H84" s="23" t="e">
        <f>DEGREES(ACOS(1-(1/'ModelParams Lw'!C$15*SQRT(0.5*1.2/'Sound Power'!$C84)*('Sound Power'!$B84/3600)/('Sound Power'!$D84)/('Sound Power'!$F84))))</f>
        <v>#DIV/0!</v>
      </c>
      <c r="I84" s="23" t="e">
        <f>DEGREES(ACOS(1-(1/'ModelParams Lw'!D$15*SQRT(0.5*1.2/'Sound Power'!$C84)*('Sound Power'!$B84/3600)/('Sound Power'!$D84)/('Sound Power'!$F84))))</f>
        <v>#DIV/0!</v>
      </c>
      <c r="J84" s="23" t="e">
        <f>DEGREES(ACOS(1-(1/'ModelParams Lw'!E$15*SQRT(0.5*1.2/'Sound Power'!$C84)*('Sound Power'!$B84/3600)/('Sound Power'!$D84)/('Sound Power'!$F84))))</f>
        <v>#DIV/0!</v>
      </c>
      <c r="K84" s="23" t="e">
        <f>DEGREES(ACOS(1-(1/'ModelParams Lw'!F$15*SQRT(0.5*1.2/'Sound Power'!$C84)*('Sound Power'!$B84/3600)/('Sound Power'!$D84)/('Sound Power'!$F84))))</f>
        <v>#DIV/0!</v>
      </c>
      <c r="L84" s="23" t="e">
        <f>DEGREES(ACOS(1-(1/'ModelParams Lw'!G$15*SQRT(0.5*1.2/'Sound Power'!$C84)*('Sound Power'!$B84/3600)/('Sound Power'!$D84)/('Sound Power'!$F84))))</f>
        <v>#DIV/0!</v>
      </c>
      <c r="M84" s="23" t="e">
        <f>DEGREES(ACOS(1-(1/'ModelParams Lw'!H$15*SQRT(0.5*1.2/'Sound Power'!$C84)*('Sound Power'!$B84/3600)/('Sound Power'!$D84)/('Sound Power'!$F84))))</f>
        <v>#DIV/0!</v>
      </c>
      <c r="N84" s="23" t="e">
        <f>DEGREES(ACOS(1-(1/'ModelParams Lw'!I$15*SQRT(0.5*1.2/'Sound Power'!$C84)*('Sound Power'!$B84/3600)/('Sound Power'!$D84)/('Sound Power'!$F84))))</f>
        <v>#DIV/0!</v>
      </c>
      <c r="O84" s="26" t="e">
        <f>('ModelParams Lw'!B$4*LN('Sound Power'!G84)/(1+EXP(-('Sound Power'!$D84*1000+'ModelParams Lw'!B$6)/'ModelParams Lw'!B$7))+'ModelParams Lw'!B$5)*LN('Sound Power'!$B84)-('ModelParams Lw'!B$8+'ModelParams Lw'!B$9*$D84+'ModelParams Lw'!B$10*'Sound Power'!$F84^'ModelParams Lw'!B$14+'ModelParams Lw'!B$11*LN('Sound Power'!G84)+'ModelParams Lw'!B$12*'Sound Power'!$D84*'Sound Power'!$F84+'ModelParams Lw'!B$13*'Sound Power'!$D84*LN('Sound Power'!G84))</f>
        <v>#DIV/0!</v>
      </c>
      <c r="P84" s="26" t="e">
        <f>('ModelParams Lw'!C$4*LN('Sound Power'!H84)/(1+EXP(-('Sound Power'!$D84*1000+'ModelParams Lw'!C$6)/'ModelParams Lw'!C$7))+'ModelParams Lw'!C$5)*LN('Sound Power'!$B84)-('ModelParams Lw'!C$8+'ModelParams Lw'!C$9*$D84+'ModelParams Lw'!C$10*'Sound Power'!$F84^'ModelParams Lw'!C$14+'ModelParams Lw'!C$11*LN('Sound Power'!H84)+'ModelParams Lw'!C$12*'Sound Power'!$D84*'Sound Power'!$F84+'ModelParams Lw'!C$13*'Sound Power'!$D84*LN('Sound Power'!H84))</f>
        <v>#DIV/0!</v>
      </c>
      <c r="Q84" s="26" t="e">
        <f>('ModelParams Lw'!D$4*LN('Sound Power'!I84)/(1+EXP(-('Sound Power'!$D84*1000+'ModelParams Lw'!D$6)/'ModelParams Lw'!D$7))+'ModelParams Lw'!D$5)*LN('Sound Power'!$B84)-('ModelParams Lw'!D$8+'ModelParams Lw'!D$9*$D84+'ModelParams Lw'!D$10*'Sound Power'!$F84^'ModelParams Lw'!D$14+'ModelParams Lw'!D$11*LN('Sound Power'!I84)+'ModelParams Lw'!D$12*'Sound Power'!$D84*'Sound Power'!$F84+'ModelParams Lw'!D$13*'Sound Power'!$D84*LN('Sound Power'!I84))</f>
        <v>#DIV/0!</v>
      </c>
      <c r="R84" s="26" t="e">
        <f>('ModelParams Lw'!E$4*LN('Sound Power'!J84)/(1+EXP(-('Sound Power'!$D84*1000+'ModelParams Lw'!E$6)/'ModelParams Lw'!E$7))+'ModelParams Lw'!E$5)*LN('Sound Power'!$B84)-('ModelParams Lw'!E$8+'ModelParams Lw'!E$9*$D84+'ModelParams Lw'!E$10*'Sound Power'!$F84^'ModelParams Lw'!E$14+'ModelParams Lw'!E$11*LN('Sound Power'!J84)+'ModelParams Lw'!E$12*'Sound Power'!$D84*'Sound Power'!$F84+'ModelParams Lw'!E$13*'Sound Power'!$D84*LN('Sound Power'!J84))</f>
        <v>#DIV/0!</v>
      </c>
      <c r="S84" s="26" t="e">
        <f>('ModelParams Lw'!F$4*LN('Sound Power'!K84)/(1+EXP(-('Sound Power'!$D84*1000+'ModelParams Lw'!F$6)/'ModelParams Lw'!F$7))+'ModelParams Lw'!F$5)*LN('Sound Power'!$B84)-('ModelParams Lw'!F$8+'ModelParams Lw'!F$9*$D84+'ModelParams Lw'!F$10*'Sound Power'!$F84^'ModelParams Lw'!F$14+'ModelParams Lw'!F$11*LN('Sound Power'!K84)+'ModelParams Lw'!F$12*'Sound Power'!$D84*'Sound Power'!$F84+'ModelParams Lw'!F$13*'Sound Power'!$D84*LN('Sound Power'!K84))</f>
        <v>#DIV/0!</v>
      </c>
      <c r="T84" s="26" t="e">
        <f>('ModelParams Lw'!G$4*LN('Sound Power'!L84)/(1+EXP(-('Sound Power'!$D84*1000+'ModelParams Lw'!G$6)/'ModelParams Lw'!G$7))+'ModelParams Lw'!G$5)*LN('Sound Power'!$B84)-('ModelParams Lw'!G$8+'ModelParams Lw'!G$9*$D84+'ModelParams Lw'!G$10*'Sound Power'!$F84^'ModelParams Lw'!G$14+'ModelParams Lw'!G$11*LN('Sound Power'!L84)+'ModelParams Lw'!G$12*'Sound Power'!$D84*'Sound Power'!$F84+'ModelParams Lw'!G$13*'Sound Power'!$D84*LN('Sound Power'!L84))</f>
        <v>#DIV/0!</v>
      </c>
      <c r="U84" s="26" t="e">
        <f>('ModelParams Lw'!H$4*LN('Sound Power'!M84)/(1+EXP(-('Sound Power'!$D84*1000+'ModelParams Lw'!H$6)/'ModelParams Lw'!H$7))+'ModelParams Lw'!H$5)*LN('Sound Power'!$B84)-('ModelParams Lw'!H$8+'ModelParams Lw'!H$9*$D84+'ModelParams Lw'!H$10*'Sound Power'!$F84^'ModelParams Lw'!H$14+'ModelParams Lw'!H$11*LN('Sound Power'!M84)+'ModelParams Lw'!H$12*'Sound Power'!$D84*'Sound Power'!$F84+'ModelParams Lw'!H$13*'Sound Power'!$D84*LN('Sound Power'!M84))</f>
        <v>#DIV/0!</v>
      </c>
      <c r="V84" s="26" t="e">
        <f>('ModelParams Lw'!I$4*LN('Sound Power'!N84)/(1+EXP(-('Sound Power'!$D84*1000+'ModelParams Lw'!I$6)/'ModelParams Lw'!I$7))+'ModelParams Lw'!I$5)*LN('Sound Power'!$B84)-('ModelParams Lw'!I$8+'ModelParams Lw'!I$9*$D84+'ModelParams Lw'!I$10*'Sound Power'!$F84^'ModelParams Lw'!I$14+'ModelParams Lw'!I$11*LN('Sound Power'!N84)+'ModelParams Lw'!I$12*'Sound Power'!$D84*'Sound Power'!$F84+'ModelParams Lw'!I$13*'Sound Power'!$D84*LN('Sound Power'!N84))</f>
        <v>#DIV/0!</v>
      </c>
      <c r="W84" s="26" t="e">
        <f>10*LOG10(IF(O84="",0,POWER(10,((O84+'ModelParams Lw'!$O$4)/10))) +IF(P84="",0,POWER(10,((P84+'ModelParams Lw'!$P$4)/10))) +IF(Q84="",0,POWER(10,((Q84+'ModelParams Lw'!$Q$4)/10))) +IF(R84="",0,POWER(10,((R84+'ModelParams Lw'!$R$4)/10))) +IF(S84="",0,POWER(10,((S84+'ModelParams Lw'!$S$4)/10))) +IF(T84="",0,POWER(10,((T84+'ModelParams Lw'!$T$4)/10))) +IF(U84="",0,POWER(10,((U84+'ModelParams Lw'!$U$4)/10)))+IF(V84="",0,POWER(10,((V84+'ModelParams Lw'!$V$4)/10))))</f>
        <v>#DIV/0!</v>
      </c>
      <c r="X84" s="26" t="e">
        <f t="shared" si="27"/>
        <v>#DIV/0!</v>
      </c>
      <c r="Y84" s="26" t="e">
        <f>(O84-'ModelParams Lw'!O$10)/'ModelParams Lw'!O$11</f>
        <v>#DIV/0!</v>
      </c>
      <c r="Z84" s="26" t="e">
        <f>(P84-'ModelParams Lw'!P$10)/'ModelParams Lw'!P$11</f>
        <v>#DIV/0!</v>
      </c>
      <c r="AA84" s="26" t="e">
        <f>(Q84-'ModelParams Lw'!Q$10)/'ModelParams Lw'!Q$11</f>
        <v>#DIV/0!</v>
      </c>
      <c r="AB84" s="26" t="e">
        <f>(R84-'ModelParams Lw'!R$10)/'ModelParams Lw'!R$11</f>
        <v>#DIV/0!</v>
      </c>
      <c r="AC84" s="26" t="e">
        <f>(S84-'ModelParams Lw'!S$10)/'ModelParams Lw'!S$11</f>
        <v>#DIV/0!</v>
      </c>
      <c r="AD84" s="26" t="e">
        <f>(T84-'ModelParams Lw'!T$10)/'ModelParams Lw'!T$11</f>
        <v>#DIV/0!</v>
      </c>
      <c r="AE84" s="26" t="e">
        <f>(U84-'ModelParams Lw'!U$10)/'ModelParams Lw'!U$11</f>
        <v>#DIV/0!</v>
      </c>
      <c r="AF84" s="26" t="e">
        <f>(V84-'ModelParams Lw'!V$10)/'ModelParams Lw'!V$11</f>
        <v>#DIV/0!</v>
      </c>
      <c r="AG84" s="26" t="e">
        <f t="shared" si="28"/>
        <v>#DIV/0!</v>
      </c>
      <c r="AH84" s="26" t="e">
        <f>VLOOKUP(D84*1000,'ModelParams Lw'!$A$38:$D$58,4)</f>
        <v>#N/A</v>
      </c>
      <c r="AI84" s="56" t="e">
        <f>VLOOKUP(D84*1000,'ModelParams Lw'!$A$38:$D$58,2)</f>
        <v>#N/A</v>
      </c>
      <c r="AJ84" s="46" t="e">
        <f t="shared" si="29"/>
        <v>#DIV/0!</v>
      </c>
      <c r="AK84" s="26" t="e">
        <f t="shared" si="30"/>
        <v>#VALUE!</v>
      </c>
      <c r="AL84" s="26" t="e">
        <f>IF($AI84=100,'ModelParams Lw'!R$35*'Sound Power'!$AH84^2+'ModelParams Lw'!R$36*'Sound Power'!$AH84+'ModelParams Lw'!R$37,IF($AI84=150,'ModelParams Lw'!R$38*'Sound Power'!$AH84^2+'ModelParams Lw'!R$39*'Sound Power'!$AH84+'ModelParams Lw'!R$40,'ModelParams Lw'!R$41*'Sound Power'!$AH84^2+'ModelParams Lw'!R$42*'Sound Power'!$AH84+'ModelParams Lw'!R$43))</f>
        <v>#N/A</v>
      </c>
      <c r="AM84" s="26" t="e">
        <f>IF($AI84=100,'ModelParams Lw'!S$35*'Sound Power'!$AH84^2+'ModelParams Lw'!S$36*'Sound Power'!$AH84+'ModelParams Lw'!S$37,IF($AI84=150,'ModelParams Lw'!S$38*'Sound Power'!$AH84^2+'ModelParams Lw'!S$39*'Sound Power'!$AH84+'ModelParams Lw'!S$40,'ModelParams Lw'!S$41*'Sound Power'!$AH84^2+'ModelParams Lw'!S$42*'Sound Power'!$AH84+'ModelParams Lw'!S$43))</f>
        <v>#N/A</v>
      </c>
      <c r="AN84" s="26" t="e">
        <f>IF($AI84=100,'ModelParams Lw'!T$35*'Sound Power'!$AH84^2+'ModelParams Lw'!T$36*'Sound Power'!$AH84+'ModelParams Lw'!T$37,IF($AI84=150,'ModelParams Lw'!T$38*'Sound Power'!$AH84^2+'ModelParams Lw'!T$39*'Sound Power'!$AH84+'ModelParams Lw'!T$40,'ModelParams Lw'!T$41*'Sound Power'!$AH84^2+'ModelParams Lw'!T$42*'Sound Power'!$AH84+'ModelParams Lw'!T$43))</f>
        <v>#N/A</v>
      </c>
      <c r="AO84" s="26" t="e">
        <f>IF($AI84=100,'ModelParams Lw'!U$35*'Sound Power'!$AH84^2+'ModelParams Lw'!U$36*'Sound Power'!$AH84+'ModelParams Lw'!U$37,IF($AI84=150,'ModelParams Lw'!U$38*'Sound Power'!$AH84^2+'ModelParams Lw'!U$39*'Sound Power'!$AH84+'ModelParams Lw'!U$40,'ModelParams Lw'!U$41*'Sound Power'!$AH84^2+'ModelParams Lw'!U$42*'Sound Power'!$AH84+'ModelParams Lw'!U$43))</f>
        <v>#N/A</v>
      </c>
      <c r="AP84" s="26" t="e">
        <f>IF($AI84=100,'ModelParams Lw'!V$35*'Sound Power'!$AH84^2+'ModelParams Lw'!V$36*'Sound Power'!$AH84+'ModelParams Lw'!V$37,IF($AI84=150,'ModelParams Lw'!V$38*'Sound Power'!$AH84^2+'ModelParams Lw'!V$39*'Sound Power'!$AH84+'ModelParams Lw'!V$40,'ModelParams Lw'!V$41*'Sound Power'!$AH84^2+'ModelParams Lw'!V$42*'Sound Power'!$AH84+'ModelParams Lw'!V$43))</f>
        <v>#N/A</v>
      </c>
      <c r="AQ84" s="26" t="e">
        <f>IF($AI84=100,'ModelParams Lw'!W$35*'Sound Power'!$AH84^2+'ModelParams Lw'!W$36*'Sound Power'!$AH84+'ModelParams Lw'!W$37,IF($AI84=150,'ModelParams Lw'!W$38*'Sound Power'!$AH84^2+'ModelParams Lw'!W$39*'Sound Power'!$AH84+'ModelParams Lw'!W$40,'ModelParams Lw'!W$41*'Sound Power'!$AH84^2+'ModelParams Lw'!W$42*'Sound Power'!$AH84+'ModelParams Lw'!W$43))</f>
        <v>#N/A</v>
      </c>
      <c r="AR84" s="26" t="e">
        <f t="shared" si="31"/>
        <v>#VALUE!</v>
      </c>
      <c r="AS84" s="26" t="e">
        <f>IF(26.83*LN($AJ84)-11.791-'ModelParams Lw'!B$35&lt;0,0,26.83*LN($AJ84)-11.791-'ModelParams Lw'!B$35)</f>
        <v>#DIV/0!</v>
      </c>
      <c r="AT84" s="26" t="e">
        <f>IF(26.83*LN($AJ84)-11.791-'ModelParams Lw'!C$35&lt;0,0,26.83*LN($AJ84)-11.791-'ModelParams Lw'!C$35)</f>
        <v>#DIV/0!</v>
      </c>
      <c r="AU84" s="26" t="e">
        <f>IF(26.83*LN($AJ84)-11.791-'ModelParams Lw'!D$35&lt;0,0,26.83*LN($AJ84)-11.791-'ModelParams Lw'!D$35)</f>
        <v>#DIV/0!</v>
      </c>
      <c r="AV84" s="26" t="e">
        <f>IF(26.83*LN($AJ84)-11.791-'ModelParams Lw'!E$35&lt;0,0,26.83*LN($AJ84)-11.791-'ModelParams Lw'!E$35)</f>
        <v>#DIV/0!</v>
      </c>
      <c r="AW84" s="26" t="e">
        <f>IF(26.83*LN($AJ84)-11.791-'ModelParams Lw'!F$35&lt;0,0,26.83*LN($AJ84)-11.791-'ModelParams Lw'!F$35)</f>
        <v>#DIV/0!</v>
      </c>
      <c r="AX84" s="26" t="e">
        <f>IF(26.83*LN($AJ84)-11.791-'ModelParams Lw'!G$35&lt;0,0,26.83*LN($AJ84)-11.791-'ModelParams Lw'!G$35)</f>
        <v>#DIV/0!</v>
      </c>
      <c r="AY84" s="26" t="e">
        <f>IF(26.83*LN($AJ84)-11.791-'ModelParams Lw'!H$35&lt;0,0,26.83*LN($AJ84)-11.791-'ModelParams Lw'!H$35)</f>
        <v>#DIV/0!</v>
      </c>
      <c r="AZ84" s="26" t="e">
        <f>IF(26.83*LN($AJ84)-11.791-'ModelParams Lw'!I$35&lt;0,0,26.83*LN($AJ84)-11.791-'ModelParams Lw'!I$35)</f>
        <v>#DIV/0!</v>
      </c>
      <c r="BA84" s="26" t="e">
        <f t="shared" si="44"/>
        <v>#DIV/0!</v>
      </c>
      <c r="BB84" s="26" t="e">
        <f t="shared" si="45"/>
        <v>#DIV/0!</v>
      </c>
      <c r="BC84" s="26" t="e">
        <f t="shared" si="46"/>
        <v>#DIV/0!</v>
      </c>
      <c r="BD84" s="26" t="e">
        <f t="shared" si="47"/>
        <v>#DIV/0!</v>
      </c>
      <c r="BE84" s="26" t="e">
        <f t="shared" si="48"/>
        <v>#DIV/0!</v>
      </c>
      <c r="BF84" s="26" t="e">
        <f t="shared" si="49"/>
        <v>#DIV/0!</v>
      </c>
      <c r="BG84" s="26" t="e">
        <f t="shared" si="50"/>
        <v>#DIV/0!</v>
      </c>
      <c r="BH84" s="26" t="e">
        <f t="shared" si="51"/>
        <v>#DIV/0!</v>
      </c>
      <c r="BI84" s="26" t="e">
        <f>10*LOG10(IF(BA84="",0,POWER(10,((BA84+'ModelParams Lw'!$O$4)/10))) +IF(BB84="",0,POWER(10,((BB84+'ModelParams Lw'!$P$4)/10))) +IF(BC84="",0,POWER(10,((BC84+'ModelParams Lw'!$Q$4)/10))) +IF(BD84="",0,POWER(10,((BD84+'ModelParams Lw'!$R$4)/10))) +IF(BE84="",0,POWER(10,((BE84+'ModelParams Lw'!$S$4)/10))) +IF(BF84="",0,POWER(10,((BF84+'ModelParams Lw'!$T$4)/10))) +IF(BG84="",0,POWER(10,((BG84+'ModelParams Lw'!$U$4)/10)))+IF(BH84="",0,POWER(10,((BH84+'ModelParams Lw'!$V$4)/10))))</f>
        <v>#DIV/0!</v>
      </c>
      <c r="BJ84" s="26" t="e">
        <f t="shared" si="32"/>
        <v>#DIV/0!</v>
      </c>
      <c r="BK84" s="26" t="e">
        <f>(BA84-'ModelParams Lw'!O$10)/'ModelParams Lw'!O$11</f>
        <v>#DIV/0!</v>
      </c>
      <c r="BL84" s="26" t="e">
        <f>(BB84-'ModelParams Lw'!P$10)/'ModelParams Lw'!P$11</f>
        <v>#DIV/0!</v>
      </c>
      <c r="BM84" s="26" t="e">
        <f>(BC84-'ModelParams Lw'!Q$10)/'ModelParams Lw'!Q$11</f>
        <v>#DIV/0!</v>
      </c>
      <c r="BN84" s="26" t="e">
        <f>(BD84-'ModelParams Lw'!R$10)/'ModelParams Lw'!R$11</f>
        <v>#DIV/0!</v>
      </c>
      <c r="BO84" s="26" t="e">
        <f>(BE84-'ModelParams Lw'!S$10)/'ModelParams Lw'!S$11</f>
        <v>#DIV/0!</v>
      </c>
      <c r="BP84" s="26" t="e">
        <f>(BF84-'ModelParams Lw'!T$10)/'ModelParams Lw'!T$11</f>
        <v>#DIV/0!</v>
      </c>
      <c r="BQ84" s="26" t="e">
        <f>(BG84-'ModelParams Lw'!U$10)/'ModelParams Lw'!U$11</f>
        <v>#DIV/0!</v>
      </c>
      <c r="BR84" s="26" t="e">
        <f>(BH84-'ModelParams Lw'!V$10)/'ModelParams Lw'!V$11</f>
        <v>#DIV/0!</v>
      </c>
      <c r="BS84" s="23" t="e">
        <f>IF(Calcul!$E86="SW",DEGREES(ACOS(1-(1/'ModelParams Lw'!C$25*SQRT(0.5*1.2/'Sound Power'!$C84)*('Sound Power'!$B84/3600)/('Sound Power'!$D84)/('Sound Power'!$F84)))),DEGREES(ACOS(1-(1/'ModelParams Lw'!C$29*SQRT(0.5*1.2/'Sound Power'!$C84)*('Sound Power'!$B84/3600)/('Sound Power'!$D84)/('Sound Power'!$F84)))))</f>
        <v>#DIV/0!</v>
      </c>
      <c r="BT84" s="23" t="e">
        <f>IF(Calcul!$E86="SW",DEGREES(ACOS(1-(1/'ModelParams Lw'!D$25*SQRT(0.5*1.2/'Sound Power'!$C84)*('Sound Power'!$B84/3600)/('Sound Power'!$D84)/('Sound Power'!$F84)))),DEGREES(ACOS(1-(1/'ModelParams Lw'!D$29*SQRT(0.5*1.2/'Sound Power'!$C84)*('Sound Power'!$B84/3600)/('Sound Power'!$D84)/('Sound Power'!$F84)))))</f>
        <v>#DIV/0!</v>
      </c>
      <c r="BU84" s="23" t="e">
        <f>IF(Calcul!$E86="SW",DEGREES(ACOS(1-(1/'ModelParams Lw'!E$25*SQRT(0.5*1.2/'Sound Power'!$C84)*('Sound Power'!$B84/3600)/('Sound Power'!$D84)/('Sound Power'!$F84)))),DEGREES(ACOS(1-(1/'ModelParams Lw'!E$29*SQRT(0.5*1.2/'Sound Power'!$C84)*('Sound Power'!$B84/3600)/('Sound Power'!$D84)/('Sound Power'!$F84)))))</f>
        <v>#DIV/0!</v>
      </c>
      <c r="BV84" s="23" t="e">
        <f>IF(Calcul!$E86="SW",DEGREES(ACOS(1-(1/'ModelParams Lw'!F$25*SQRT(0.5*1.2/'Sound Power'!$C84)*('Sound Power'!$B84/3600)/('Sound Power'!$D84)/('Sound Power'!$F84)))),DEGREES(ACOS(1-(1/'ModelParams Lw'!F$29*SQRT(0.5*1.2/'Sound Power'!$C84)*('Sound Power'!$B84/3600)/('Sound Power'!$D84)/('Sound Power'!$F84)))))</f>
        <v>#DIV/0!</v>
      </c>
      <c r="BW84" s="23" t="e">
        <f>IF(Calcul!$E86="SW",DEGREES(ACOS(1-(1/'ModelParams Lw'!G$25*SQRT(0.5*1.2/'Sound Power'!$C84)*('Sound Power'!$B84/3600)/('Sound Power'!$D84)/('Sound Power'!$F84)))),DEGREES(ACOS(1-(1/'ModelParams Lw'!G$29*SQRT(0.5*1.2/'Sound Power'!$C84)*('Sound Power'!$B84/3600)/('Sound Power'!$D84)/('Sound Power'!$F84)))))</f>
        <v>#DIV/0!</v>
      </c>
      <c r="BX84" s="23" t="e">
        <f>IF(Calcul!$E86="SW",DEGREES(ACOS(1-(1/'ModelParams Lw'!H$25*SQRT(0.5*1.2/'Sound Power'!$C84)*('Sound Power'!$B84/3600)/('Sound Power'!$D84)/('Sound Power'!$F84)))),DEGREES(ACOS(1-(1/'ModelParams Lw'!H$29*SQRT(0.5*1.2/'Sound Power'!$C84)*('Sound Power'!$B84/3600)/('Sound Power'!$D84)/('Sound Power'!$F84)))))</f>
        <v>#DIV/0!</v>
      </c>
      <c r="BY84" s="23" t="e">
        <f>IF(Calcul!$E86="SW",DEGREES(ACOS(1-(1/'ModelParams Lw'!I$25*SQRT(0.5*1.2/'Sound Power'!$C84)*('Sound Power'!$B84/3600)/('Sound Power'!$D84)/('Sound Power'!$F84)))),DEGREES(ACOS(1-(1/'ModelParams Lw'!I$29*SQRT(0.5*1.2/'Sound Power'!$C84)*('Sound Power'!$B84/3600)/('Sound Power'!$D84)/('Sound Power'!$F84)))))</f>
        <v>#DIV/0!</v>
      </c>
      <c r="BZ84" s="23" t="e">
        <f>IF(Calcul!$E86="SW",DEGREES(ACOS(1-(1/'ModelParams Lw'!J$25*SQRT(0.5*1.2/'Sound Power'!$C84)*('Sound Power'!$B84/3600)/('Sound Power'!$D84)/('Sound Power'!$F84)))),DEGREES(ACOS(1-(1/'ModelParams Lw'!J$29*SQRT(0.5*1.2/'Sound Power'!$C84)*('Sound Power'!$B84/3600)/('Sound Power'!$D84)/('Sound Power'!$F84)))))</f>
        <v>#DIV/0!</v>
      </c>
      <c r="CA84" s="26" t="e">
        <f>IF(Calcul!$E86="SW",'ModelParams Lw'!C$22+'ModelParams Lw'!C$23*LOG('Sound Power'!$D84/'Sound Power'!$E84)+'ModelParams Lw'!C$24*LN('Sound Power'!BS84),IF('ModelParams Lw'!C$26+'ModelParams Lw'!C$27*LOG('Sound Power'!$D84/'Sound Power'!$E84)+'ModelParams Lw'!C$28*LN('Sound Power'!BS84)&lt;'ModelParams Lw'!C$22+'ModelParams Lw'!C$23*LOG('Sound Power'!$D84/'Sound Power'!$E84)+'ModelParams Lw'!C$24*LN('Sound Power'!BS84),'ModelParams Lw'!C$22+'ModelParams Lw'!C$23*LOG('Sound Power'!$D84/'Sound Power'!$E84)+'ModelParams Lw'!C$24*LN('Sound Power'!BS84),'ModelParams Lw'!C$26+'ModelParams Lw'!C$27*LOG('Sound Power'!$D84/'Sound Power'!$E84)+'ModelParams Lw'!C$28*LN('Sound Power'!BS84)))</f>
        <v>#DIV/0!</v>
      </c>
      <c r="CB84" s="26" t="e">
        <f>IF(Calcul!$E86="SW",'ModelParams Lw'!D$22+'ModelParams Lw'!D$23*LOG('Sound Power'!$D84/'Sound Power'!$E84)+'ModelParams Lw'!D$24*LN('Sound Power'!BT84),IF('ModelParams Lw'!D$26+'ModelParams Lw'!D$27*LOG('Sound Power'!$D84/'Sound Power'!$E84)+'ModelParams Lw'!D$28*LN('Sound Power'!BT84)&lt;'ModelParams Lw'!D$22+'ModelParams Lw'!D$23*LOG('Sound Power'!$D84/'Sound Power'!$E84)+'ModelParams Lw'!D$24*LN('Sound Power'!BT84),'ModelParams Lw'!D$22+'ModelParams Lw'!D$23*LOG('Sound Power'!$D84/'Sound Power'!$E84)+'ModelParams Lw'!D$24*LN('Sound Power'!BT84),'ModelParams Lw'!D$26+'ModelParams Lw'!D$27*LOG('Sound Power'!$D84/'Sound Power'!$E84)+'ModelParams Lw'!D$28*LN('Sound Power'!BT84)))</f>
        <v>#DIV/0!</v>
      </c>
      <c r="CC84" s="26" t="e">
        <f>IF(Calcul!$E86="SW",'ModelParams Lw'!E$22+'ModelParams Lw'!E$23*LOG('Sound Power'!$D84/'Sound Power'!$E84)+'ModelParams Lw'!E$24*LN('Sound Power'!BU84),IF('ModelParams Lw'!E$26+'ModelParams Lw'!E$27*LOG('Sound Power'!$D84/'Sound Power'!$E84)+'ModelParams Lw'!E$28*LN('Sound Power'!BU84)&lt;'ModelParams Lw'!E$22+'ModelParams Lw'!E$23*LOG('Sound Power'!$D84/'Sound Power'!$E84)+'ModelParams Lw'!E$24*LN('Sound Power'!BU84),'ModelParams Lw'!E$22+'ModelParams Lw'!E$23*LOG('Sound Power'!$D84/'Sound Power'!$E84)+'ModelParams Lw'!E$24*LN('Sound Power'!BU84),'ModelParams Lw'!E$26+'ModelParams Lw'!E$27*LOG('Sound Power'!$D84/'Sound Power'!$E84)+'ModelParams Lw'!E$28*LN('Sound Power'!BU84)))</f>
        <v>#DIV/0!</v>
      </c>
      <c r="CD84" s="26" t="e">
        <f>IF(Calcul!$E86="SW",'ModelParams Lw'!F$22+'ModelParams Lw'!F$23*LOG('Sound Power'!$D84/'Sound Power'!$E84)+'ModelParams Lw'!F$24*LN('Sound Power'!BV84),IF('ModelParams Lw'!F$26+'ModelParams Lw'!F$27*LOG('Sound Power'!$D84/'Sound Power'!$E84)+'ModelParams Lw'!F$28*LN('Sound Power'!BV84)&lt;'ModelParams Lw'!F$22+'ModelParams Lw'!F$23*LOG('Sound Power'!$D84/'Sound Power'!$E84)+'ModelParams Lw'!F$24*LN('Sound Power'!BV84),'ModelParams Lw'!F$22+'ModelParams Lw'!F$23*LOG('Sound Power'!$D84/'Sound Power'!$E84)+'ModelParams Lw'!F$24*LN('Sound Power'!BV84),'ModelParams Lw'!F$26+'ModelParams Lw'!F$27*LOG('Sound Power'!$D84/'Sound Power'!$E84)+'ModelParams Lw'!F$28*LN('Sound Power'!BV84)))</f>
        <v>#DIV/0!</v>
      </c>
      <c r="CE84" s="26" t="e">
        <f>IF(Calcul!$E86="SW",'ModelParams Lw'!G$22+'ModelParams Lw'!G$23*LOG('Sound Power'!$D84/'Sound Power'!$E84)+'ModelParams Lw'!G$24*LN('Sound Power'!BW84),IF('ModelParams Lw'!G$26+'ModelParams Lw'!G$27*LOG('Sound Power'!$D84/'Sound Power'!$E84)+'ModelParams Lw'!G$28*LN('Sound Power'!BW84)&lt;'ModelParams Lw'!G$22+'ModelParams Lw'!G$23*LOG('Sound Power'!$D84/'Sound Power'!$E84)+'ModelParams Lw'!G$24*LN('Sound Power'!BW84),'ModelParams Lw'!G$22+'ModelParams Lw'!G$23*LOG('Sound Power'!$D84/'Sound Power'!$E84)+'ModelParams Lw'!G$24*LN('Sound Power'!BW84),'ModelParams Lw'!G$26+'ModelParams Lw'!G$27*LOG('Sound Power'!$D84/'Sound Power'!$E84)+'ModelParams Lw'!G$28*LN('Sound Power'!BW84)))</f>
        <v>#DIV/0!</v>
      </c>
      <c r="CF84" s="26" t="e">
        <f>IF(Calcul!$E86="SW",'ModelParams Lw'!H$22+'ModelParams Lw'!H$23*LOG('Sound Power'!$D84/'Sound Power'!$E84)+'ModelParams Lw'!H$24*LN('Sound Power'!BX84),IF('ModelParams Lw'!H$26+'ModelParams Lw'!H$27*LOG('Sound Power'!$D84/'Sound Power'!$E84)+'ModelParams Lw'!H$28*LN('Sound Power'!BX84)&lt;'ModelParams Lw'!H$22+'ModelParams Lw'!H$23*LOG('Sound Power'!$D84/'Sound Power'!$E84)+'ModelParams Lw'!H$24*LN('Sound Power'!BX84),'ModelParams Lw'!H$22+'ModelParams Lw'!H$23*LOG('Sound Power'!$D84/'Sound Power'!$E84)+'ModelParams Lw'!H$24*LN('Sound Power'!BX84),'ModelParams Lw'!H$26+'ModelParams Lw'!H$27*LOG('Sound Power'!$D84/'Sound Power'!$E84)+'ModelParams Lw'!H$28*LN('Sound Power'!BX84)))</f>
        <v>#DIV/0!</v>
      </c>
      <c r="CG84" s="26" t="e">
        <f>IF(Calcul!$E86="SW",'ModelParams Lw'!I$22+'ModelParams Lw'!I$23*LOG('Sound Power'!$D84/'Sound Power'!$E84)+'ModelParams Lw'!I$24*LN('Sound Power'!BY84),IF('ModelParams Lw'!I$26+'ModelParams Lw'!I$27*LOG('Sound Power'!$D84/'Sound Power'!$E84)+'ModelParams Lw'!I$28*LN('Sound Power'!BY84)&lt;'ModelParams Lw'!I$22+'ModelParams Lw'!I$23*LOG('Sound Power'!$D84/'Sound Power'!$E84)+'ModelParams Lw'!I$24*LN('Sound Power'!BY84),'ModelParams Lw'!I$22+'ModelParams Lw'!I$23*LOG('Sound Power'!$D84/'Sound Power'!$E84)+'ModelParams Lw'!I$24*LN('Sound Power'!BY84),'ModelParams Lw'!I$26+'ModelParams Lw'!I$27*LOG('Sound Power'!$D84/'Sound Power'!$E84)+'ModelParams Lw'!I$28*LN('Sound Power'!BY84)))</f>
        <v>#DIV/0!</v>
      </c>
      <c r="CH84" s="26" t="e">
        <f>IF(Calcul!$E86="SW",'ModelParams Lw'!J$22+'ModelParams Lw'!J$23*LOG('Sound Power'!$D84/'Sound Power'!$E84)+'ModelParams Lw'!J$24*LN('Sound Power'!BZ84),IF('ModelParams Lw'!J$26+'ModelParams Lw'!J$27*LOG('Sound Power'!$D84/'Sound Power'!$E84)+'ModelParams Lw'!J$28*LN('Sound Power'!BZ84)&lt;'ModelParams Lw'!J$22+'ModelParams Lw'!J$23*LOG('Sound Power'!$D84/'Sound Power'!$E84)+'ModelParams Lw'!J$24*LN('Sound Power'!BZ84),'ModelParams Lw'!J$22+'ModelParams Lw'!J$23*LOG('Sound Power'!$D84/'Sound Power'!$E84)+'ModelParams Lw'!J$24*LN('Sound Power'!BZ84),'ModelParams Lw'!J$26+'ModelParams Lw'!J$27*LOG('Sound Power'!$D84/'Sound Power'!$E84)+'ModelParams Lw'!J$28*LN('Sound Power'!BZ84)))</f>
        <v>#DIV/0!</v>
      </c>
      <c r="CI84" s="26" t="e">
        <f t="shared" si="33"/>
        <v>#DIV/0!</v>
      </c>
      <c r="CJ84" s="26" t="e">
        <f t="shared" si="34"/>
        <v>#DIV/0!</v>
      </c>
      <c r="CK84" s="26" t="e">
        <f t="shared" si="35"/>
        <v>#DIV/0!</v>
      </c>
      <c r="CL84" s="26" t="e">
        <f t="shared" si="36"/>
        <v>#DIV/0!</v>
      </c>
      <c r="CM84" s="26" t="e">
        <f t="shared" si="37"/>
        <v>#DIV/0!</v>
      </c>
      <c r="CN84" s="26" t="e">
        <f t="shared" si="38"/>
        <v>#DIV/0!</v>
      </c>
      <c r="CO84" s="26" t="e">
        <f t="shared" si="39"/>
        <v>#DIV/0!</v>
      </c>
      <c r="CP84" s="26" t="e">
        <f t="shared" si="40"/>
        <v>#DIV/0!</v>
      </c>
      <c r="CQ84" s="26" t="e">
        <f>10*LOG10(IF(CI84="",0,POWER(10,((CI84+'ModelParams Lw'!$O$4)/10))) +IF(CJ84="",0,POWER(10,((CJ84+'ModelParams Lw'!$P$4)/10))) +IF(CK84="",0,POWER(10,((CK84+'ModelParams Lw'!$Q$4)/10))) +IF(CL84="",0,POWER(10,((CL84+'ModelParams Lw'!$R$4)/10))) +IF(CM84="",0,POWER(10,((CM84+'ModelParams Lw'!$S$4)/10))) +IF(CN84="",0,POWER(10,((CN84+'ModelParams Lw'!$T$4)/10))) +IF(CO84="",0,POWER(10,((CO84+'ModelParams Lw'!$U$4)/10)))+IF(CP84="",0,POWER(10,((CP84+'ModelParams Lw'!$V$4)/10))))</f>
        <v>#DIV/0!</v>
      </c>
      <c r="CR84" s="26" t="e">
        <f t="shared" si="41"/>
        <v>#DIV/0!</v>
      </c>
      <c r="CS84" s="26" t="e">
        <f>(CI84-'ModelParams Lw'!$O$10)/'ModelParams Lw'!$O$11</f>
        <v>#DIV/0!</v>
      </c>
      <c r="CT84" s="26" t="e">
        <f>(CJ84-'ModelParams Lw'!$P$10)/'ModelParams Lw'!$P$11</f>
        <v>#DIV/0!</v>
      </c>
      <c r="CU84" s="26" t="e">
        <f>(CK84-'ModelParams Lw'!$Q$10)/'ModelParams Lw'!$Q$11</f>
        <v>#DIV/0!</v>
      </c>
      <c r="CV84" s="26" t="e">
        <f>(CL84-'ModelParams Lw'!$R$10)/'ModelParams Lw'!$R$11</f>
        <v>#DIV/0!</v>
      </c>
      <c r="CW84" s="26" t="e">
        <f>(CM84-'ModelParams Lw'!$S$10)/'ModelParams Lw'!$S$11</f>
        <v>#DIV/0!</v>
      </c>
      <c r="CX84" s="26" t="e">
        <f>(CN84-'ModelParams Lw'!$T$10)/'ModelParams Lw'!$T$11</f>
        <v>#DIV/0!</v>
      </c>
      <c r="CY84" s="26" t="e">
        <f>(CO84-'ModelParams Lw'!$U$10)/'ModelParams Lw'!$U$11</f>
        <v>#DIV/0!</v>
      </c>
      <c r="CZ84" s="26" t="e">
        <f>(CP84-'ModelParams Lw'!$V$10)/'ModelParams Lw'!$V$11</f>
        <v>#DIV/0!</v>
      </c>
    </row>
    <row r="85" spans="1:104" x14ac:dyDescent="0.2">
      <c r="A85" s="13">
        <f>Calcul!A87</f>
        <v>0</v>
      </c>
      <c r="B85" s="13">
        <f t="shared" si="42"/>
        <v>0</v>
      </c>
      <c r="C85" s="13">
        <f>Calcul!B87</f>
        <v>0</v>
      </c>
      <c r="D85" s="13">
        <f>Calcul!C87/1000</f>
        <v>0</v>
      </c>
      <c r="E85" s="13">
        <f>Calcul!D87/1000</f>
        <v>0</v>
      </c>
      <c r="F85" s="13">
        <f t="shared" si="43"/>
        <v>0</v>
      </c>
      <c r="G85" s="23" t="e">
        <f>DEGREES(ACOS(1-(1/'ModelParams Lw'!B$15*SQRT(0.5*1.2/'Sound Power'!$C85)*('Sound Power'!$B85/3600)/('Sound Power'!$D85)/('Sound Power'!$F85))))</f>
        <v>#DIV/0!</v>
      </c>
      <c r="H85" s="23" t="e">
        <f>DEGREES(ACOS(1-(1/'ModelParams Lw'!C$15*SQRT(0.5*1.2/'Sound Power'!$C85)*('Sound Power'!$B85/3600)/('Sound Power'!$D85)/('Sound Power'!$F85))))</f>
        <v>#DIV/0!</v>
      </c>
      <c r="I85" s="23" t="e">
        <f>DEGREES(ACOS(1-(1/'ModelParams Lw'!D$15*SQRT(0.5*1.2/'Sound Power'!$C85)*('Sound Power'!$B85/3600)/('Sound Power'!$D85)/('Sound Power'!$F85))))</f>
        <v>#DIV/0!</v>
      </c>
      <c r="J85" s="23" t="e">
        <f>DEGREES(ACOS(1-(1/'ModelParams Lw'!E$15*SQRT(0.5*1.2/'Sound Power'!$C85)*('Sound Power'!$B85/3600)/('Sound Power'!$D85)/('Sound Power'!$F85))))</f>
        <v>#DIV/0!</v>
      </c>
      <c r="K85" s="23" t="e">
        <f>DEGREES(ACOS(1-(1/'ModelParams Lw'!F$15*SQRT(0.5*1.2/'Sound Power'!$C85)*('Sound Power'!$B85/3600)/('Sound Power'!$D85)/('Sound Power'!$F85))))</f>
        <v>#DIV/0!</v>
      </c>
      <c r="L85" s="23" t="e">
        <f>DEGREES(ACOS(1-(1/'ModelParams Lw'!G$15*SQRT(0.5*1.2/'Sound Power'!$C85)*('Sound Power'!$B85/3600)/('Sound Power'!$D85)/('Sound Power'!$F85))))</f>
        <v>#DIV/0!</v>
      </c>
      <c r="M85" s="23" t="e">
        <f>DEGREES(ACOS(1-(1/'ModelParams Lw'!H$15*SQRT(0.5*1.2/'Sound Power'!$C85)*('Sound Power'!$B85/3600)/('Sound Power'!$D85)/('Sound Power'!$F85))))</f>
        <v>#DIV/0!</v>
      </c>
      <c r="N85" s="23" t="e">
        <f>DEGREES(ACOS(1-(1/'ModelParams Lw'!I$15*SQRT(0.5*1.2/'Sound Power'!$C85)*('Sound Power'!$B85/3600)/('Sound Power'!$D85)/('Sound Power'!$F85))))</f>
        <v>#DIV/0!</v>
      </c>
      <c r="O85" s="26" t="e">
        <f>('ModelParams Lw'!B$4*LN('Sound Power'!G85)/(1+EXP(-('Sound Power'!$D85*1000+'ModelParams Lw'!B$6)/'ModelParams Lw'!B$7))+'ModelParams Lw'!B$5)*LN('Sound Power'!$B85)-('ModelParams Lw'!B$8+'ModelParams Lw'!B$9*$D85+'ModelParams Lw'!B$10*'Sound Power'!$F85^'ModelParams Lw'!B$14+'ModelParams Lw'!B$11*LN('Sound Power'!G85)+'ModelParams Lw'!B$12*'Sound Power'!$D85*'Sound Power'!$F85+'ModelParams Lw'!B$13*'Sound Power'!$D85*LN('Sound Power'!G85))</f>
        <v>#DIV/0!</v>
      </c>
      <c r="P85" s="26" t="e">
        <f>('ModelParams Lw'!C$4*LN('Sound Power'!H85)/(1+EXP(-('Sound Power'!$D85*1000+'ModelParams Lw'!C$6)/'ModelParams Lw'!C$7))+'ModelParams Lw'!C$5)*LN('Sound Power'!$B85)-('ModelParams Lw'!C$8+'ModelParams Lw'!C$9*$D85+'ModelParams Lw'!C$10*'Sound Power'!$F85^'ModelParams Lw'!C$14+'ModelParams Lw'!C$11*LN('Sound Power'!H85)+'ModelParams Lw'!C$12*'Sound Power'!$D85*'Sound Power'!$F85+'ModelParams Lw'!C$13*'Sound Power'!$D85*LN('Sound Power'!H85))</f>
        <v>#DIV/0!</v>
      </c>
      <c r="Q85" s="26" t="e">
        <f>('ModelParams Lw'!D$4*LN('Sound Power'!I85)/(1+EXP(-('Sound Power'!$D85*1000+'ModelParams Lw'!D$6)/'ModelParams Lw'!D$7))+'ModelParams Lw'!D$5)*LN('Sound Power'!$B85)-('ModelParams Lw'!D$8+'ModelParams Lw'!D$9*$D85+'ModelParams Lw'!D$10*'Sound Power'!$F85^'ModelParams Lw'!D$14+'ModelParams Lw'!D$11*LN('Sound Power'!I85)+'ModelParams Lw'!D$12*'Sound Power'!$D85*'Sound Power'!$F85+'ModelParams Lw'!D$13*'Sound Power'!$D85*LN('Sound Power'!I85))</f>
        <v>#DIV/0!</v>
      </c>
      <c r="R85" s="26" t="e">
        <f>('ModelParams Lw'!E$4*LN('Sound Power'!J85)/(1+EXP(-('Sound Power'!$D85*1000+'ModelParams Lw'!E$6)/'ModelParams Lw'!E$7))+'ModelParams Lw'!E$5)*LN('Sound Power'!$B85)-('ModelParams Lw'!E$8+'ModelParams Lw'!E$9*$D85+'ModelParams Lw'!E$10*'Sound Power'!$F85^'ModelParams Lw'!E$14+'ModelParams Lw'!E$11*LN('Sound Power'!J85)+'ModelParams Lw'!E$12*'Sound Power'!$D85*'Sound Power'!$F85+'ModelParams Lw'!E$13*'Sound Power'!$D85*LN('Sound Power'!J85))</f>
        <v>#DIV/0!</v>
      </c>
      <c r="S85" s="26" t="e">
        <f>('ModelParams Lw'!F$4*LN('Sound Power'!K85)/(1+EXP(-('Sound Power'!$D85*1000+'ModelParams Lw'!F$6)/'ModelParams Lw'!F$7))+'ModelParams Lw'!F$5)*LN('Sound Power'!$B85)-('ModelParams Lw'!F$8+'ModelParams Lw'!F$9*$D85+'ModelParams Lw'!F$10*'Sound Power'!$F85^'ModelParams Lw'!F$14+'ModelParams Lw'!F$11*LN('Sound Power'!K85)+'ModelParams Lw'!F$12*'Sound Power'!$D85*'Sound Power'!$F85+'ModelParams Lw'!F$13*'Sound Power'!$D85*LN('Sound Power'!K85))</f>
        <v>#DIV/0!</v>
      </c>
      <c r="T85" s="26" t="e">
        <f>('ModelParams Lw'!G$4*LN('Sound Power'!L85)/(1+EXP(-('Sound Power'!$D85*1000+'ModelParams Lw'!G$6)/'ModelParams Lw'!G$7))+'ModelParams Lw'!G$5)*LN('Sound Power'!$B85)-('ModelParams Lw'!G$8+'ModelParams Lw'!G$9*$D85+'ModelParams Lw'!G$10*'Sound Power'!$F85^'ModelParams Lw'!G$14+'ModelParams Lw'!G$11*LN('Sound Power'!L85)+'ModelParams Lw'!G$12*'Sound Power'!$D85*'Sound Power'!$F85+'ModelParams Lw'!G$13*'Sound Power'!$D85*LN('Sound Power'!L85))</f>
        <v>#DIV/0!</v>
      </c>
      <c r="U85" s="26" t="e">
        <f>('ModelParams Lw'!H$4*LN('Sound Power'!M85)/(1+EXP(-('Sound Power'!$D85*1000+'ModelParams Lw'!H$6)/'ModelParams Lw'!H$7))+'ModelParams Lw'!H$5)*LN('Sound Power'!$B85)-('ModelParams Lw'!H$8+'ModelParams Lw'!H$9*$D85+'ModelParams Lw'!H$10*'Sound Power'!$F85^'ModelParams Lw'!H$14+'ModelParams Lw'!H$11*LN('Sound Power'!M85)+'ModelParams Lw'!H$12*'Sound Power'!$D85*'Sound Power'!$F85+'ModelParams Lw'!H$13*'Sound Power'!$D85*LN('Sound Power'!M85))</f>
        <v>#DIV/0!</v>
      </c>
      <c r="V85" s="26" t="e">
        <f>('ModelParams Lw'!I$4*LN('Sound Power'!N85)/(1+EXP(-('Sound Power'!$D85*1000+'ModelParams Lw'!I$6)/'ModelParams Lw'!I$7))+'ModelParams Lw'!I$5)*LN('Sound Power'!$B85)-('ModelParams Lw'!I$8+'ModelParams Lw'!I$9*$D85+'ModelParams Lw'!I$10*'Sound Power'!$F85^'ModelParams Lw'!I$14+'ModelParams Lw'!I$11*LN('Sound Power'!N85)+'ModelParams Lw'!I$12*'Sound Power'!$D85*'Sound Power'!$F85+'ModelParams Lw'!I$13*'Sound Power'!$D85*LN('Sound Power'!N85))</f>
        <v>#DIV/0!</v>
      </c>
      <c r="W85" s="26" t="e">
        <f>10*LOG10(IF(O85="",0,POWER(10,((O85+'ModelParams Lw'!$O$4)/10))) +IF(P85="",0,POWER(10,((P85+'ModelParams Lw'!$P$4)/10))) +IF(Q85="",0,POWER(10,((Q85+'ModelParams Lw'!$Q$4)/10))) +IF(R85="",0,POWER(10,((R85+'ModelParams Lw'!$R$4)/10))) +IF(S85="",0,POWER(10,((S85+'ModelParams Lw'!$S$4)/10))) +IF(T85="",0,POWER(10,((T85+'ModelParams Lw'!$T$4)/10))) +IF(U85="",0,POWER(10,((U85+'ModelParams Lw'!$U$4)/10)))+IF(V85="",0,POWER(10,((V85+'ModelParams Lw'!$V$4)/10))))</f>
        <v>#DIV/0!</v>
      </c>
      <c r="X85" s="26" t="e">
        <f t="shared" si="27"/>
        <v>#DIV/0!</v>
      </c>
      <c r="Y85" s="26" t="e">
        <f>(O85-'ModelParams Lw'!O$10)/'ModelParams Lw'!O$11</f>
        <v>#DIV/0!</v>
      </c>
      <c r="Z85" s="26" t="e">
        <f>(P85-'ModelParams Lw'!P$10)/'ModelParams Lw'!P$11</f>
        <v>#DIV/0!</v>
      </c>
      <c r="AA85" s="26" t="e">
        <f>(Q85-'ModelParams Lw'!Q$10)/'ModelParams Lw'!Q$11</f>
        <v>#DIV/0!</v>
      </c>
      <c r="AB85" s="26" t="e">
        <f>(R85-'ModelParams Lw'!R$10)/'ModelParams Lw'!R$11</f>
        <v>#DIV/0!</v>
      </c>
      <c r="AC85" s="26" t="e">
        <f>(S85-'ModelParams Lw'!S$10)/'ModelParams Lw'!S$11</f>
        <v>#DIV/0!</v>
      </c>
      <c r="AD85" s="26" t="e">
        <f>(T85-'ModelParams Lw'!T$10)/'ModelParams Lw'!T$11</f>
        <v>#DIV/0!</v>
      </c>
      <c r="AE85" s="26" t="e">
        <f>(U85-'ModelParams Lw'!U$10)/'ModelParams Lw'!U$11</f>
        <v>#DIV/0!</v>
      </c>
      <c r="AF85" s="26" t="e">
        <f>(V85-'ModelParams Lw'!V$10)/'ModelParams Lw'!V$11</f>
        <v>#DIV/0!</v>
      </c>
      <c r="AG85" s="26" t="e">
        <f t="shared" si="28"/>
        <v>#DIV/0!</v>
      </c>
      <c r="AH85" s="26" t="e">
        <f>VLOOKUP(D85*1000,'ModelParams Lw'!$A$38:$D$58,4)</f>
        <v>#N/A</v>
      </c>
      <c r="AI85" s="56" t="e">
        <f>VLOOKUP(D85*1000,'ModelParams Lw'!$A$38:$D$58,2)</f>
        <v>#N/A</v>
      </c>
      <c r="AJ85" s="46" t="e">
        <f t="shared" si="29"/>
        <v>#DIV/0!</v>
      </c>
      <c r="AK85" s="26" t="e">
        <f t="shared" si="30"/>
        <v>#VALUE!</v>
      </c>
      <c r="AL85" s="26" t="e">
        <f>IF($AI85=100,'ModelParams Lw'!R$35*'Sound Power'!$AH85^2+'ModelParams Lw'!R$36*'Sound Power'!$AH85+'ModelParams Lw'!R$37,IF($AI85=150,'ModelParams Lw'!R$38*'Sound Power'!$AH85^2+'ModelParams Lw'!R$39*'Sound Power'!$AH85+'ModelParams Lw'!R$40,'ModelParams Lw'!R$41*'Sound Power'!$AH85^2+'ModelParams Lw'!R$42*'Sound Power'!$AH85+'ModelParams Lw'!R$43))</f>
        <v>#N/A</v>
      </c>
      <c r="AM85" s="26" t="e">
        <f>IF($AI85=100,'ModelParams Lw'!S$35*'Sound Power'!$AH85^2+'ModelParams Lw'!S$36*'Sound Power'!$AH85+'ModelParams Lw'!S$37,IF($AI85=150,'ModelParams Lw'!S$38*'Sound Power'!$AH85^2+'ModelParams Lw'!S$39*'Sound Power'!$AH85+'ModelParams Lw'!S$40,'ModelParams Lw'!S$41*'Sound Power'!$AH85^2+'ModelParams Lw'!S$42*'Sound Power'!$AH85+'ModelParams Lw'!S$43))</f>
        <v>#N/A</v>
      </c>
      <c r="AN85" s="26" t="e">
        <f>IF($AI85=100,'ModelParams Lw'!T$35*'Sound Power'!$AH85^2+'ModelParams Lw'!T$36*'Sound Power'!$AH85+'ModelParams Lw'!T$37,IF($AI85=150,'ModelParams Lw'!T$38*'Sound Power'!$AH85^2+'ModelParams Lw'!T$39*'Sound Power'!$AH85+'ModelParams Lw'!T$40,'ModelParams Lw'!T$41*'Sound Power'!$AH85^2+'ModelParams Lw'!T$42*'Sound Power'!$AH85+'ModelParams Lw'!T$43))</f>
        <v>#N/A</v>
      </c>
      <c r="AO85" s="26" t="e">
        <f>IF($AI85=100,'ModelParams Lw'!U$35*'Sound Power'!$AH85^2+'ModelParams Lw'!U$36*'Sound Power'!$AH85+'ModelParams Lw'!U$37,IF($AI85=150,'ModelParams Lw'!U$38*'Sound Power'!$AH85^2+'ModelParams Lw'!U$39*'Sound Power'!$AH85+'ModelParams Lw'!U$40,'ModelParams Lw'!U$41*'Sound Power'!$AH85^2+'ModelParams Lw'!U$42*'Sound Power'!$AH85+'ModelParams Lw'!U$43))</f>
        <v>#N/A</v>
      </c>
      <c r="AP85" s="26" t="e">
        <f>IF($AI85=100,'ModelParams Lw'!V$35*'Sound Power'!$AH85^2+'ModelParams Lw'!V$36*'Sound Power'!$AH85+'ModelParams Lw'!V$37,IF($AI85=150,'ModelParams Lw'!V$38*'Sound Power'!$AH85^2+'ModelParams Lw'!V$39*'Sound Power'!$AH85+'ModelParams Lw'!V$40,'ModelParams Lw'!V$41*'Sound Power'!$AH85^2+'ModelParams Lw'!V$42*'Sound Power'!$AH85+'ModelParams Lw'!V$43))</f>
        <v>#N/A</v>
      </c>
      <c r="AQ85" s="26" t="e">
        <f>IF($AI85=100,'ModelParams Lw'!W$35*'Sound Power'!$AH85^2+'ModelParams Lw'!W$36*'Sound Power'!$AH85+'ModelParams Lw'!W$37,IF($AI85=150,'ModelParams Lw'!W$38*'Sound Power'!$AH85^2+'ModelParams Lw'!W$39*'Sound Power'!$AH85+'ModelParams Lw'!W$40,'ModelParams Lw'!W$41*'Sound Power'!$AH85^2+'ModelParams Lw'!W$42*'Sound Power'!$AH85+'ModelParams Lw'!W$43))</f>
        <v>#N/A</v>
      </c>
      <c r="AR85" s="26" t="e">
        <f t="shared" si="31"/>
        <v>#VALUE!</v>
      </c>
      <c r="AS85" s="26" t="e">
        <f>IF(26.83*LN($AJ85)-11.791-'ModelParams Lw'!B$35&lt;0,0,26.83*LN($AJ85)-11.791-'ModelParams Lw'!B$35)</f>
        <v>#DIV/0!</v>
      </c>
      <c r="AT85" s="26" t="e">
        <f>IF(26.83*LN($AJ85)-11.791-'ModelParams Lw'!C$35&lt;0,0,26.83*LN($AJ85)-11.791-'ModelParams Lw'!C$35)</f>
        <v>#DIV/0!</v>
      </c>
      <c r="AU85" s="26" t="e">
        <f>IF(26.83*LN($AJ85)-11.791-'ModelParams Lw'!D$35&lt;0,0,26.83*LN($AJ85)-11.791-'ModelParams Lw'!D$35)</f>
        <v>#DIV/0!</v>
      </c>
      <c r="AV85" s="26" t="e">
        <f>IF(26.83*LN($AJ85)-11.791-'ModelParams Lw'!E$35&lt;0,0,26.83*LN($AJ85)-11.791-'ModelParams Lw'!E$35)</f>
        <v>#DIV/0!</v>
      </c>
      <c r="AW85" s="26" t="e">
        <f>IF(26.83*LN($AJ85)-11.791-'ModelParams Lw'!F$35&lt;0,0,26.83*LN($AJ85)-11.791-'ModelParams Lw'!F$35)</f>
        <v>#DIV/0!</v>
      </c>
      <c r="AX85" s="26" t="e">
        <f>IF(26.83*LN($AJ85)-11.791-'ModelParams Lw'!G$35&lt;0,0,26.83*LN($AJ85)-11.791-'ModelParams Lw'!G$35)</f>
        <v>#DIV/0!</v>
      </c>
      <c r="AY85" s="26" t="e">
        <f>IF(26.83*LN($AJ85)-11.791-'ModelParams Lw'!H$35&lt;0,0,26.83*LN($AJ85)-11.791-'ModelParams Lw'!H$35)</f>
        <v>#DIV/0!</v>
      </c>
      <c r="AZ85" s="26" t="e">
        <f>IF(26.83*LN($AJ85)-11.791-'ModelParams Lw'!I$35&lt;0,0,26.83*LN($AJ85)-11.791-'ModelParams Lw'!I$35)</f>
        <v>#DIV/0!</v>
      </c>
      <c r="BA85" s="26" t="e">
        <f t="shared" si="44"/>
        <v>#DIV/0!</v>
      </c>
      <c r="BB85" s="26" t="e">
        <f t="shared" si="45"/>
        <v>#DIV/0!</v>
      </c>
      <c r="BC85" s="26" t="e">
        <f t="shared" si="46"/>
        <v>#DIV/0!</v>
      </c>
      <c r="BD85" s="26" t="e">
        <f t="shared" si="47"/>
        <v>#DIV/0!</v>
      </c>
      <c r="BE85" s="26" t="e">
        <f t="shared" si="48"/>
        <v>#DIV/0!</v>
      </c>
      <c r="BF85" s="26" t="e">
        <f t="shared" si="49"/>
        <v>#DIV/0!</v>
      </c>
      <c r="BG85" s="26" t="e">
        <f t="shared" si="50"/>
        <v>#DIV/0!</v>
      </c>
      <c r="BH85" s="26" t="e">
        <f t="shared" si="51"/>
        <v>#DIV/0!</v>
      </c>
      <c r="BI85" s="26" t="e">
        <f>10*LOG10(IF(BA85="",0,POWER(10,((BA85+'ModelParams Lw'!$O$4)/10))) +IF(BB85="",0,POWER(10,((BB85+'ModelParams Lw'!$P$4)/10))) +IF(BC85="",0,POWER(10,((BC85+'ModelParams Lw'!$Q$4)/10))) +IF(BD85="",0,POWER(10,((BD85+'ModelParams Lw'!$R$4)/10))) +IF(BE85="",0,POWER(10,((BE85+'ModelParams Lw'!$S$4)/10))) +IF(BF85="",0,POWER(10,((BF85+'ModelParams Lw'!$T$4)/10))) +IF(BG85="",0,POWER(10,((BG85+'ModelParams Lw'!$U$4)/10)))+IF(BH85="",0,POWER(10,((BH85+'ModelParams Lw'!$V$4)/10))))</f>
        <v>#DIV/0!</v>
      </c>
      <c r="BJ85" s="26" t="e">
        <f t="shared" si="32"/>
        <v>#DIV/0!</v>
      </c>
      <c r="BK85" s="26" t="e">
        <f>(BA85-'ModelParams Lw'!O$10)/'ModelParams Lw'!O$11</f>
        <v>#DIV/0!</v>
      </c>
      <c r="BL85" s="26" t="e">
        <f>(BB85-'ModelParams Lw'!P$10)/'ModelParams Lw'!P$11</f>
        <v>#DIV/0!</v>
      </c>
      <c r="BM85" s="26" t="e">
        <f>(BC85-'ModelParams Lw'!Q$10)/'ModelParams Lw'!Q$11</f>
        <v>#DIV/0!</v>
      </c>
      <c r="BN85" s="26" t="e">
        <f>(BD85-'ModelParams Lw'!R$10)/'ModelParams Lw'!R$11</f>
        <v>#DIV/0!</v>
      </c>
      <c r="BO85" s="26" t="e">
        <f>(BE85-'ModelParams Lw'!S$10)/'ModelParams Lw'!S$11</f>
        <v>#DIV/0!</v>
      </c>
      <c r="BP85" s="26" t="e">
        <f>(BF85-'ModelParams Lw'!T$10)/'ModelParams Lw'!T$11</f>
        <v>#DIV/0!</v>
      </c>
      <c r="BQ85" s="26" t="e">
        <f>(BG85-'ModelParams Lw'!U$10)/'ModelParams Lw'!U$11</f>
        <v>#DIV/0!</v>
      </c>
      <c r="BR85" s="26" t="e">
        <f>(BH85-'ModelParams Lw'!V$10)/'ModelParams Lw'!V$11</f>
        <v>#DIV/0!</v>
      </c>
      <c r="BS85" s="23" t="e">
        <f>IF(Calcul!$E87="SW",DEGREES(ACOS(1-(1/'ModelParams Lw'!C$25*SQRT(0.5*1.2/'Sound Power'!$C85)*('Sound Power'!$B85/3600)/('Sound Power'!$D85)/('Sound Power'!$F85)))),DEGREES(ACOS(1-(1/'ModelParams Lw'!C$29*SQRT(0.5*1.2/'Sound Power'!$C85)*('Sound Power'!$B85/3600)/('Sound Power'!$D85)/('Sound Power'!$F85)))))</f>
        <v>#DIV/0!</v>
      </c>
      <c r="BT85" s="23" t="e">
        <f>IF(Calcul!$E87="SW",DEGREES(ACOS(1-(1/'ModelParams Lw'!D$25*SQRT(0.5*1.2/'Sound Power'!$C85)*('Sound Power'!$B85/3600)/('Sound Power'!$D85)/('Sound Power'!$F85)))),DEGREES(ACOS(1-(1/'ModelParams Lw'!D$29*SQRT(0.5*1.2/'Sound Power'!$C85)*('Sound Power'!$B85/3600)/('Sound Power'!$D85)/('Sound Power'!$F85)))))</f>
        <v>#DIV/0!</v>
      </c>
      <c r="BU85" s="23" t="e">
        <f>IF(Calcul!$E87="SW",DEGREES(ACOS(1-(1/'ModelParams Lw'!E$25*SQRT(0.5*1.2/'Sound Power'!$C85)*('Sound Power'!$B85/3600)/('Sound Power'!$D85)/('Sound Power'!$F85)))),DEGREES(ACOS(1-(1/'ModelParams Lw'!E$29*SQRT(0.5*1.2/'Sound Power'!$C85)*('Sound Power'!$B85/3600)/('Sound Power'!$D85)/('Sound Power'!$F85)))))</f>
        <v>#DIV/0!</v>
      </c>
      <c r="BV85" s="23" t="e">
        <f>IF(Calcul!$E87="SW",DEGREES(ACOS(1-(1/'ModelParams Lw'!F$25*SQRT(0.5*1.2/'Sound Power'!$C85)*('Sound Power'!$B85/3600)/('Sound Power'!$D85)/('Sound Power'!$F85)))),DEGREES(ACOS(1-(1/'ModelParams Lw'!F$29*SQRT(0.5*1.2/'Sound Power'!$C85)*('Sound Power'!$B85/3600)/('Sound Power'!$D85)/('Sound Power'!$F85)))))</f>
        <v>#DIV/0!</v>
      </c>
      <c r="BW85" s="23" t="e">
        <f>IF(Calcul!$E87="SW",DEGREES(ACOS(1-(1/'ModelParams Lw'!G$25*SQRT(0.5*1.2/'Sound Power'!$C85)*('Sound Power'!$B85/3600)/('Sound Power'!$D85)/('Sound Power'!$F85)))),DEGREES(ACOS(1-(1/'ModelParams Lw'!G$29*SQRT(0.5*1.2/'Sound Power'!$C85)*('Sound Power'!$B85/3600)/('Sound Power'!$D85)/('Sound Power'!$F85)))))</f>
        <v>#DIV/0!</v>
      </c>
      <c r="BX85" s="23" t="e">
        <f>IF(Calcul!$E87="SW",DEGREES(ACOS(1-(1/'ModelParams Lw'!H$25*SQRT(0.5*1.2/'Sound Power'!$C85)*('Sound Power'!$B85/3600)/('Sound Power'!$D85)/('Sound Power'!$F85)))),DEGREES(ACOS(1-(1/'ModelParams Lw'!H$29*SQRT(0.5*1.2/'Sound Power'!$C85)*('Sound Power'!$B85/3600)/('Sound Power'!$D85)/('Sound Power'!$F85)))))</f>
        <v>#DIV/0!</v>
      </c>
      <c r="BY85" s="23" t="e">
        <f>IF(Calcul!$E87="SW",DEGREES(ACOS(1-(1/'ModelParams Lw'!I$25*SQRT(0.5*1.2/'Sound Power'!$C85)*('Sound Power'!$B85/3600)/('Sound Power'!$D85)/('Sound Power'!$F85)))),DEGREES(ACOS(1-(1/'ModelParams Lw'!I$29*SQRT(0.5*1.2/'Sound Power'!$C85)*('Sound Power'!$B85/3600)/('Sound Power'!$D85)/('Sound Power'!$F85)))))</f>
        <v>#DIV/0!</v>
      </c>
      <c r="BZ85" s="23" t="e">
        <f>IF(Calcul!$E87="SW",DEGREES(ACOS(1-(1/'ModelParams Lw'!J$25*SQRT(0.5*1.2/'Sound Power'!$C85)*('Sound Power'!$B85/3600)/('Sound Power'!$D85)/('Sound Power'!$F85)))),DEGREES(ACOS(1-(1/'ModelParams Lw'!J$29*SQRT(0.5*1.2/'Sound Power'!$C85)*('Sound Power'!$B85/3600)/('Sound Power'!$D85)/('Sound Power'!$F85)))))</f>
        <v>#DIV/0!</v>
      </c>
      <c r="CA85" s="26" t="e">
        <f>IF(Calcul!$E87="SW",'ModelParams Lw'!C$22+'ModelParams Lw'!C$23*LOG('Sound Power'!$D85/'Sound Power'!$E85)+'ModelParams Lw'!C$24*LN('Sound Power'!BS85),IF('ModelParams Lw'!C$26+'ModelParams Lw'!C$27*LOG('Sound Power'!$D85/'Sound Power'!$E85)+'ModelParams Lw'!C$28*LN('Sound Power'!BS85)&lt;'ModelParams Lw'!C$22+'ModelParams Lw'!C$23*LOG('Sound Power'!$D85/'Sound Power'!$E85)+'ModelParams Lw'!C$24*LN('Sound Power'!BS85),'ModelParams Lw'!C$22+'ModelParams Lw'!C$23*LOG('Sound Power'!$D85/'Sound Power'!$E85)+'ModelParams Lw'!C$24*LN('Sound Power'!BS85),'ModelParams Lw'!C$26+'ModelParams Lw'!C$27*LOG('Sound Power'!$D85/'Sound Power'!$E85)+'ModelParams Lw'!C$28*LN('Sound Power'!BS85)))</f>
        <v>#DIV/0!</v>
      </c>
      <c r="CB85" s="26" t="e">
        <f>IF(Calcul!$E87="SW",'ModelParams Lw'!D$22+'ModelParams Lw'!D$23*LOG('Sound Power'!$D85/'Sound Power'!$E85)+'ModelParams Lw'!D$24*LN('Sound Power'!BT85),IF('ModelParams Lw'!D$26+'ModelParams Lw'!D$27*LOG('Sound Power'!$D85/'Sound Power'!$E85)+'ModelParams Lw'!D$28*LN('Sound Power'!BT85)&lt;'ModelParams Lw'!D$22+'ModelParams Lw'!D$23*LOG('Sound Power'!$D85/'Sound Power'!$E85)+'ModelParams Lw'!D$24*LN('Sound Power'!BT85),'ModelParams Lw'!D$22+'ModelParams Lw'!D$23*LOG('Sound Power'!$D85/'Sound Power'!$E85)+'ModelParams Lw'!D$24*LN('Sound Power'!BT85),'ModelParams Lw'!D$26+'ModelParams Lw'!D$27*LOG('Sound Power'!$D85/'Sound Power'!$E85)+'ModelParams Lw'!D$28*LN('Sound Power'!BT85)))</f>
        <v>#DIV/0!</v>
      </c>
      <c r="CC85" s="26" t="e">
        <f>IF(Calcul!$E87="SW",'ModelParams Lw'!E$22+'ModelParams Lw'!E$23*LOG('Sound Power'!$D85/'Sound Power'!$E85)+'ModelParams Lw'!E$24*LN('Sound Power'!BU85),IF('ModelParams Lw'!E$26+'ModelParams Lw'!E$27*LOG('Sound Power'!$D85/'Sound Power'!$E85)+'ModelParams Lw'!E$28*LN('Sound Power'!BU85)&lt;'ModelParams Lw'!E$22+'ModelParams Lw'!E$23*LOG('Sound Power'!$D85/'Sound Power'!$E85)+'ModelParams Lw'!E$24*LN('Sound Power'!BU85),'ModelParams Lw'!E$22+'ModelParams Lw'!E$23*LOG('Sound Power'!$D85/'Sound Power'!$E85)+'ModelParams Lw'!E$24*LN('Sound Power'!BU85),'ModelParams Lw'!E$26+'ModelParams Lw'!E$27*LOG('Sound Power'!$D85/'Sound Power'!$E85)+'ModelParams Lw'!E$28*LN('Sound Power'!BU85)))</f>
        <v>#DIV/0!</v>
      </c>
      <c r="CD85" s="26" t="e">
        <f>IF(Calcul!$E87="SW",'ModelParams Lw'!F$22+'ModelParams Lw'!F$23*LOG('Sound Power'!$D85/'Sound Power'!$E85)+'ModelParams Lw'!F$24*LN('Sound Power'!BV85),IF('ModelParams Lw'!F$26+'ModelParams Lw'!F$27*LOG('Sound Power'!$D85/'Sound Power'!$E85)+'ModelParams Lw'!F$28*LN('Sound Power'!BV85)&lt;'ModelParams Lw'!F$22+'ModelParams Lw'!F$23*LOG('Sound Power'!$D85/'Sound Power'!$E85)+'ModelParams Lw'!F$24*LN('Sound Power'!BV85),'ModelParams Lw'!F$22+'ModelParams Lw'!F$23*LOG('Sound Power'!$D85/'Sound Power'!$E85)+'ModelParams Lw'!F$24*LN('Sound Power'!BV85),'ModelParams Lw'!F$26+'ModelParams Lw'!F$27*LOG('Sound Power'!$D85/'Sound Power'!$E85)+'ModelParams Lw'!F$28*LN('Sound Power'!BV85)))</f>
        <v>#DIV/0!</v>
      </c>
      <c r="CE85" s="26" t="e">
        <f>IF(Calcul!$E87="SW",'ModelParams Lw'!G$22+'ModelParams Lw'!G$23*LOG('Sound Power'!$D85/'Sound Power'!$E85)+'ModelParams Lw'!G$24*LN('Sound Power'!BW85),IF('ModelParams Lw'!G$26+'ModelParams Lw'!G$27*LOG('Sound Power'!$D85/'Sound Power'!$E85)+'ModelParams Lw'!G$28*LN('Sound Power'!BW85)&lt;'ModelParams Lw'!G$22+'ModelParams Lw'!G$23*LOG('Sound Power'!$D85/'Sound Power'!$E85)+'ModelParams Lw'!G$24*LN('Sound Power'!BW85),'ModelParams Lw'!G$22+'ModelParams Lw'!G$23*LOG('Sound Power'!$D85/'Sound Power'!$E85)+'ModelParams Lw'!G$24*LN('Sound Power'!BW85),'ModelParams Lw'!G$26+'ModelParams Lw'!G$27*LOG('Sound Power'!$D85/'Sound Power'!$E85)+'ModelParams Lw'!G$28*LN('Sound Power'!BW85)))</f>
        <v>#DIV/0!</v>
      </c>
      <c r="CF85" s="26" t="e">
        <f>IF(Calcul!$E87="SW",'ModelParams Lw'!H$22+'ModelParams Lw'!H$23*LOG('Sound Power'!$D85/'Sound Power'!$E85)+'ModelParams Lw'!H$24*LN('Sound Power'!BX85),IF('ModelParams Lw'!H$26+'ModelParams Lw'!H$27*LOG('Sound Power'!$D85/'Sound Power'!$E85)+'ModelParams Lw'!H$28*LN('Sound Power'!BX85)&lt;'ModelParams Lw'!H$22+'ModelParams Lw'!H$23*LOG('Sound Power'!$D85/'Sound Power'!$E85)+'ModelParams Lw'!H$24*LN('Sound Power'!BX85),'ModelParams Lw'!H$22+'ModelParams Lw'!H$23*LOG('Sound Power'!$D85/'Sound Power'!$E85)+'ModelParams Lw'!H$24*LN('Sound Power'!BX85),'ModelParams Lw'!H$26+'ModelParams Lw'!H$27*LOG('Sound Power'!$D85/'Sound Power'!$E85)+'ModelParams Lw'!H$28*LN('Sound Power'!BX85)))</f>
        <v>#DIV/0!</v>
      </c>
      <c r="CG85" s="26" t="e">
        <f>IF(Calcul!$E87="SW",'ModelParams Lw'!I$22+'ModelParams Lw'!I$23*LOG('Sound Power'!$D85/'Sound Power'!$E85)+'ModelParams Lw'!I$24*LN('Sound Power'!BY85),IF('ModelParams Lw'!I$26+'ModelParams Lw'!I$27*LOG('Sound Power'!$D85/'Sound Power'!$E85)+'ModelParams Lw'!I$28*LN('Sound Power'!BY85)&lt;'ModelParams Lw'!I$22+'ModelParams Lw'!I$23*LOG('Sound Power'!$D85/'Sound Power'!$E85)+'ModelParams Lw'!I$24*LN('Sound Power'!BY85),'ModelParams Lw'!I$22+'ModelParams Lw'!I$23*LOG('Sound Power'!$D85/'Sound Power'!$E85)+'ModelParams Lw'!I$24*LN('Sound Power'!BY85),'ModelParams Lw'!I$26+'ModelParams Lw'!I$27*LOG('Sound Power'!$D85/'Sound Power'!$E85)+'ModelParams Lw'!I$28*LN('Sound Power'!BY85)))</f>
        <v>#DIV/0!</v>
      </c>
      <c r="CH85" s="26" t="e">
        <f>IF(Calcul!$E87="SW",'ModelParams Lw'!J$22+'ModelParams Lw'!J$23*LOG('Sound Power'!$D85/'Sound Power'!$E85)+'ModelParams Lw'!J$24*LN('Sound Power'!BZ85),IF('ModelParams Lw'!J$26+'ModelParams Lw'!J$27*LOG('Sound Power'!$D85/'Sound Power'!$E85)+'ModelParams Lw'!J$28*LN('Sound Power'!BZ85)&lt;'ModelParams Lw'!J$22+'ModelParams Lw'!J$23*LOG('Sound Power'!$D85/'Sound Power'!$E85)+'ModelParams Lw'!J$24*LN('Sound Power'!BZ85),'ModelParams Lw'!J$22+'ModelParams Lw'!J$23*LOG('Sound Power'!$D85/'Sound Power'!$E85)+'ModelParams Lw'!J$24*LN('Sound Power'!BZ85),'ModelParams Lw'!J$26+'ModelParams Lw'!J$27*LOG('Sound Power'!$D85/'Sound Power'!$E85)+'ModelParams Lw'!J$28*LN('Sound Power'!BZ85)))</f>
        <v>#DIV/0!</v>
      </c>
      <c r="CI85" s="26" t="e">
        <f t="shared" si="33"/>
        <v>#DIV/0!</v>
      </c>
      <c r="CJ85" s="26" t="e">
        <f t="shared" si="34"/>
        <v>#DIV/0!</v>
      </c>
      <c r="CK85" s="26" t="e">
        <f t="shared" si="35"/>
        <v>#DIV/0!</v>
      </c>
      <c r="CL85" s="26" t="e">
        <f t="shared" si="36"/>
        <v>#DIV/0!</v>
      </c>
      <c r="CM85" s="26" t="e">
        <f t="shared" si="37"/>
        <v>#DIV/0!</v>
      </c>
      <c r="CN85" s="26" t="e">
        <f t="shared" si="38"/>
        <v>#DIV/0!</v>
      </c>
      <c r="CO85" s="26" t="e">
        <f t="shared" si="39"/>
        <v>#DIV/0!</v>
      </c>
      <c r="CP85" s="26" t="e">
        <f t="shared" si="40"/>
        <v>#DIV/0!</v>
      </c>
      <c r="CQ85" s="26" t="e">
        <f>10*LOG10(IF(CI85="",0,POWER(10,((CI85+'ModelParams Lw'!$O$4)/10))) +IF(CJ85="",0,POWER(10,((CJ85+'ModelParams Lw'!$P$4)/10))) +IF(CK85="",0,POWER(10,((CK85+'ModelParams Lw'!$Q$4)/10))) +IF(CL85="",0,POWER(10,((CL85+'ModelParams Lw'!$R$4)/10))) +IF(CM85="",0,POWER(10,((CM85+'ModelParams Lw'!$S$4)/10))) +IF(CN85="",0,POWER(10,((CN85+'ModelParams Lw'!$T$4)/10))) +IF(CO85="",0,POWER(10,((CO85+'ModelParams Lw'!$U$4)/10)))+IF(CP85="",0,POWER(10,((CP85+'ModelParams Lw'!$V$4)/10))))</f>
        <v>#DIV/0!</v>
      </c>
      <c r="CR85" s="26" t="e">
        <f t="shared" si="41"/>
        <v>#DIV/0!</v>
      </c>
      <c r="CS85" s="26" t="e">
        <f>(CI85-'ModelParams Lw'!$O$10)/'ModelParams Lw'!$O$11</f>
        <v>#DIV/0!</v>
      </c>
      <c r="CT85" s="26" t="e">
        <f>(CJ85-'ModelParams Lw'!$P$10)/'ModelParams Lw'!$P$11</f>
        <v>#DIV/0!</v>
      </c>
      <c r="CU85" s="26" t="e">
        <f>(CK85-'ModelParams Lw'!$Q$10)/'ModelParams Lw'!$Q$11</f>
        <v>#DIV/0!</v>
      </c>
      <c r="CV85" s="26" t="e">
        <f>(CL85-'ModelParams Lw'!$R$10)/'ModelParams Lw'!$R$11</f>
        <v>#DIV/0!</v>
      </c>
      <c r="CW85" s="26" t="e">
        <f>(CM85-'ModelParams Lw'!$S$10)/'ModelParams Lw'!$S$11</f>
        <v>#DIV/0!</v>
      </c>
      <c r="CX85" s="26" t="e">
        <f>(CN85-'ModelParams Lw'!$T$10)/'ModelParams Lw'!$T$11</f>
        <v>#DIV/0!</v>
      </c>
      <c r="CY85" s="26" t="e">
        <f>(CO85-'ModelParams Lw'!$U$10)/'ModelParams Lw'!$U$11</f>
        <v>#DIV/0!</v>
      </c>
      <c r="CZ85" s="26" t="e">
        <f>(CP85-'ModelParams Lw'!$V$10)/'ModelParams Lw'!$V$11</f>
        <v>#DIV/0!</v>
      </c>
    </row>
    <row r="86" spans="1:104" x14ac:dyDescent="0.2">
      <c r="A86" s="13">
        <f>Calcul!A88</f>
        <v>0</v>
      </c>
      <c r="B86" s="13">
        <f t="shared" si="42"/>
        <v>0</v>
      </c>
      <c r="C86" s="13">
        <f>Calcul!B88</f>
        <v>0</v>
      </c>
      <c r="D86" s="13">
        <f>Calcul!C88/1000</f>
        <v>0</v>
      </c>
      <c r="E86" s="13">
        <f>Calcul!D88/1000</f>
        <v>0</v>
      </c>
      <c r="F86" s="13">
        <f t="shared" si="43"/>
        <v>0</v>
      </c>
      <c r="G86" s="23" t="e">
        <f>DEGREES(ACOS(1-(1/'ModelParams Lw'!B$15*SQRT(0.5*1.2/'Sound Power'!$C86)*('Sound Power'!$B86/3600)/('Sound Power'!$D86)/('Sound Power'!$F86))))</f>
        <v>#DIV/0!</v>
      </c>
      <c r="H86" s="23" t="e">
        <f>DEGREES(ACOS(1-(1/'ModelParams Lw'!C$15*SQRT(0.5*1.2/'Sound Power'!$C86)*('Sound Power'!$B86/3600)/('Sound Power'!$D86)/('Sound Power'!$F86))))</f>
        <v>#DIV/0!</v>
      </c>
      <c r="I86" s="23" t="e">
        <f>DEGREES(ACOS(1-(1/'ModelParams Lw'!D$15*SQRT(0.5*1.2/'Sound Power'!$C86)*('Sound Power'!$B86/3600)/('Sound Power'!$D86)/('Sound Power'!$F86))))</f>
        <v>#DIV/0!</v>
      </c>
      <c r="J86" s="23" t="e">
        <f>DEGREES(ACOS(1-(1/'ModelParams Lw'!E$15*SQRT(0.5*1.2/'Sound Power'!$C86)*('Sound Power'!$B86/3600)/('Sound Power'!$D86)/('Sound Power'!$F86))))</f>
        <v>#DIV/0!</v>
      </c>
      <c r="K86" s="23" t="e">
        <f>DEGREES(ACOS(1-(1/'ModelParams Lw'!F$15*SQRT(0.5*1.2/'Sound Power'!$C86)*('Sound Power'!$B86/3600)/('Sound Power'!$D86)/('Sound Power'!$F86))))</f>
        <v>#DIV/0!</v>
      </c>
      <c r="L86" s="23" t="e">
        <f>DEGREES(ACOS(1-(1/'ModelParams Lw'!G$15*SQRT(0.5*1.2/'Sound Power'!$C86)*('Sound Power'!$B86/3600)/('Sound Power'!$D86)/('Sound Power'!$F86))))</f>
        <v>#DIV/0!</v>
      </c>
      <c r="M86" s="23" t="e">
        <f>DEGREES(ACOS(1-(1/'ModelParams Lw'!H$15*SQRT(0.5*1.2/'Sound Power'!$C86)*('Sound Power'!$B86/3600)/('Sound Power'!$D86)/('Sound Power'!$F86))))</f>
        <v>#DIV/0!</v>
      </c>
      <c r="N86" s="23" t="e">
        <f>DEGREES(ACOS(1-(1/'ModelParams Lw'!I$15*SQRT(0.5*1.2/'Sound Power'!$C86)*('Sound Power'!$B86/3600)/('Sound Power'!$D86)/('Sound Power'!$F86))))</f>
        <v>#DIV/0!</v>
      </c>
      <c r="O86" s="26" t="e">
        <f>('ModelParams Lw'!B$4*LN('Sound Power'!G86)/(1+EXP(-('Sound Power'!$D86*1000+'ModelParams Lw'!B$6)/'ModelParams Lw'!B$7))+'ModelParams Lw'!B$5)*LN('Sound Power'!$B86)-('ModelParams Lw'!B$8+'ModelParams Lw'!B$9*$D86+'ModelParams Lw'!B$10*'Sound Power'!$F86^'ModelParams Lw'!B$14+'ModelParams Lw'!B$11*LN('Sound Power'!G86)+'ModelParams Lw'!B$12*'Sound Power'!$D86*'Sound Power'!$F86+'ModelParams Lw'!B$13*'Sound Power'!$D86*LN('Sound Power'!G86))</f>
        <v>#DIV/0!</v>
      </c>
      <c r="P86" s="26" t="e">
        <f>('ModelParams Lw'!C$4*LN('Sound Power'!H86)/(1+EXP(-('Sound Power'!$D86*1000+'ModelParams Lw'!C$6)/'ModelParams Lw'!C$7))+'ModelParams Lw'!C$5)*LN('Sound Power'!$B86)-('ModelParams Lw'!C$8+'ModelParams Lw'!C$9*$D86+'ModelParams Lw'!C$10*'Sound Power'!$F86^'ModelParams Lw'!C$14+'ModelParams Lw'!C$11*LN('Sound Power'!H86)+'ModelParams Lw'!C$12*'Sound Power'!$D86*'Sound Power'!$F86+'ModelParams Lw'!C$13*'Sound Power'!$D86*LN('Sound Power'!H86))</f>
        <v>#DIV/0!</v>
      </c>
      <c r="Q86" s="26" t="e">
        <f>('ModelParams Lw'!D$4*LN('Sound Power'!I86)/(1+EXP(-('Sound Power'!$D86*1000+'ModelParams Lw'!D$6)/'ModelParams Lw'!D$7))+'ModelParams Lw'!D$5)*LN('Sound Power'!$B86)-('ModelParams Lw'!D$8+'ModelParams Lw'!D$9*$D86+'ModelParams Lw'!D$10*'Sound Power'!$F86^'ModelParams Lw'!D$14+'ModelParams Lw'!D$11*LN('Sound Power'!I86)+'ModelParams Lw'!D$12*'Sound Power'!$D86*'Sound Power'!$F86+'ModelParams Lw'!D$13*'Sound Power'!$D86*LN('Sound Power'!I86))</f>
        <v>#DIV/0!</v>
      </c>
      <c r="R86" s="26" t="e">
        <f>('ModelParams Lw'!E$4*LN('Sound Power'!J86)/(1+EXP(-('Sound Power'!$D86*1000+'ModelParams Lw'!E$6)/'ModelParams Lw'!E$7))+'ModelParams Lw'!E$5)*LN('Sound Power'!$B86)-('ModelParams Lw'!E$8+'ModelParams Lw'!E$9*$D86+'ModelParams Lw'!E$10*'Sound Power'!$F86^'ModelParams Lw'!E$14+'ModelParams Lw'!E$11*LN('Sound Power'!J86)+'ModelParams Lw'!E$12*'Sound Power'!$D86*'Sound Power'!$F86+'ModelParams Lw'!E$13*'Sound Power'!$D86*LN('Sound Power'!J86))</f>
        <v>#DIV/0!</v>
      </c>
      <c r="S86" s="26" t="e">
        <f>('ModelParams Lw'!F$4*LN('Sound Power'!K86)/(1+EXP(-('Sound Power'!$D86*1000+'ModelParams Lw'!F$6)/'ModelParams Lw'!F$7))+'ModelParams Lw'!F$5)*LN('Sound Power'!$B86)-('ModelParams Lw'!F$8+'ModelParams Lw'!F$9*$D86+'ModelParams Lw'!F$10*'Sound Power'!$F86^'ModelParams Lw'!F$14+'ModelParams Lw'!F$11*LN('Sound Power'!K86)+'ModelParams Lw'!F$12*'Sound Power'!$D86*'Sound Power'!$F86+'ModelParams Lw'!F$13*'Sound Power'!$D86*LN('Sound Power'!K86))</f>
        <v>#DIV/0!</v>
      </c>
      <c r="T86" s="26" t="e">
        <f>('ModelParams Lw'!G$4*LN('Sound Power'!L86)/(1+EXP(-('Sound Power'!$D86*1000+'ModelParams Lw'!G$6)/'ModelParams Lw'!G$7))+'ModelParams Lw'!G$5)*LN('Sound Power'!$B86)-('ModelParams Lw'!G$8+'ModelParams Lw'!G$9*$D86+'ModelParams Lw'!G$10*'Sound Power'!$F86^'ModelParams Lw'!G$14+'ModelParams Lw'!G$11*LN('Sound Power'!L86)+'ModelParams Lw'!G$12*'Sound Power'!$D86*'Sound Power'!$F86+'ModelParams Lw'!G$13*'Sound Power'!$D86*LN('Sound Power'!L86))</f>
        <v>#DIV/0!</v>
      </c>
      <c r="U86" s="26" t="e">
        <f>('ModelParams Lw'!H$4*LN('Sound Power'!M86)/(1+EXP(-('Sound Power'!$D86*1000+'ModelParams Lw'!H$6)/'ModelParams Lw'!H$7))+'ModelParams Lw'!H$5)*LN('Sound Power'!$B86)-('ModelParams Lw'!H$8+'ModelParams Lw'!H$9*$D86+'ModelParams Lw'!H$10*'Sound Power'!$F86^'ModelParams Lw'!H$14+'ModelParams Lw'!H$11*LN('Sound Power'!M86)+'ModelParams Lw'!H$12*'Sound Power'!$D86*'Sound Power'!$F86+'ModelParams Lw'!H$13*'Sound Power'!$D86*LN('Sound Power'!M86))</f>
        <v>#DIV/0!</v>
      </c>
      <c r="V86" s="26" t="e">
        <f>('ModelParams Lw'!I$4*LN('Sound Power'!N86)/(1+EXP(-('Sound Power'!$D86*1000+'ModelParams Lw'!I$6)/'ModelParams Lw'!I$7))+'ModelParams Lw'!I$5)*LN('Sound Power'!$B86)-('ModelParams Lw'!I$8+'ModelParams Lw'!I$9*$D86+'ModelParams Lw'!I$10*'Sound Power'!$F86^'ModelParams Lw'!I$14+'ModelParams Lw'!I$11*LN('Sound Power'!N86)+'ModelParams Lw'!I$12*'Sound Power'!$D86*'Sound Power'!$F86+'ModelParams Lw'!I$13*'Sound Power'!$D86*LN('Sound Power'!N86))</f>
        <v>#DIV/0!</v>
      </c>
      <c r="W86" s="26" t="e">
        <f>10*LOG10(IF(O86="",0,POWER(10,((O86+'ModelParams Lw'!$O$4)/10))) +IF(P86="",0,POWER(10,((P86+'ModelParams Lw'!$P$4)/10))) +IF(Q86="",0,POWER(10,((Q86+'ModelParams Lw'!$Q$4)/10))) +IF(R86="",0,POWER(10,((R86+'ModelParams Lw'!$R$4)/10))) +IF(S86="",0,POWER(10,((S86+'ModelParams Lw'!$S$4)/10))) +IF(T86="",0,POWER(10,((T86+'ModelParams Lw'!$T$4)/10))) +IF(U86="",0,POWER(10,((U86+'ModelParams Lw'!$U$4)/10)))+IF(V86="",0,POWER(10,((V86+'ModelParams Lw'!$V$4)/10))))</f>
        <v>#DIV/0!</v>
      </c>
      <c r="X86" s="26" t="e">
        <f t="shared" si="27"/>
        <v>#DIV/0!</v>
      </c>
      <c r="Y86" s="26" t="e">
        <f>(O86-'ModelParams Lw'!O$10)/'ModelParams Lw'!O$11</f>
        <v>#DIV/0!</v>
      </c>
      <c r="Z86" s="26" t="e">
        <f>(P86-'ModelParams Lw'!P$10)/'ModelParams Lw'!P$11</f>
        <v>#DIV/0!</v>
      </c>
      <c r="AA86" s="26" t="e">
        <f>(Q86-'ModelParams Lw'!Q$10)/'ModelParams Lw'!Q$11</f>
        <v>#DIV/0!</v>
      </c>
      <c r="AB86" s="26" t="e">
        <f>(R86-'ModelParams Lw'!R$10)/'ModelParams Lw'!R$11</f>
        <v>#DIV/0!</v>
      </c>
      <c r="AC86" s="26" t="e">
        <f>(S86-'ModelParams Lw'!S$10)/'ModelParams Lw'!S$11</f>
        <v>#DIV/0!</v>
      </c>
      <c r="AD86" s="26" t="e">
        <f>(T86-'ModelParams Lw'!T$10)/'ModelParams Lw'!T$11</f>
        <v>#DIV/0!</v>
      </c>
      <c r="AE86" s="26" t="e">
        <f>(U86-'ModelParams Lw'!U$10)/'ModelParams Lw'!U$11</f>
        <v>#DIV/0!</v>
      </c>
      <c r="AF86" s="26" t="e">
        <f>(V86-'ModelParams Lw'!V$10)/'ModelParams Lw'!V$11</f>
        <v>#DIV/0!</v>
      </c>
      <c r="AG86" s="26" t="e">
        <f t="shared" si="28"/>
        <v>#DIV/0!</v>
      </c>
      <c r="AH86" s="26" t="e">
        <f>VLOOKUP(D86*1000,'ModelParams Lw'!$A$38:$D$58,4)</f>
        <v>#N/A</v>
      </c>
      <c r="AI86" s="56" t="e">
        <f>VLOOKUP(D86*1000,'ModelParams Lw'!$A$38:$D$58,2)</f>
        <v>#N/A</v>
      </c>
      <c r="AJ86" s="46" t="e">
        <f t="shared" si="29"/>
        <v>#DIV/0!</v>
      </c>
      <c r="AK86" s="26" t="e">
        <f t="shared" si="30"/>
        <v>#VALUE!</v>
      </c>
      <c r="AL86" s="26" t="e">
        <f>IF($AI86=100,'ModelParams Lw'!R$35*'Sound Power'!$AH86^2+'ModelParams Lw'!R$36*'Sound Power'!$AH86+'ModelParams Lw'!R$37,IF($AI86=150,'ModelParams Lw'!R$38*'Sound Power'!$AH86^2+'ModelParams Lw'!R$39*'Sound Power'!$AH86+'ModelParams Lw'!R$40,'ModelParams Lw'!R$41*'Sound Power'!$AH86^2+'ModelParams Lw'!R$42*'Sound Power'!$AH86+'ModelParams Lw'!R$43))</f>
        <v>#N/A</v>
      </c>
      <c r="AM86" s="26" t="e">
        <f>IF($AI86=100,'ModelParams Lw'!S$35*'Sound Power'!$AH86^2+'ModelParams Lw'!S$36*'Sound Power'!$AH86+'ModelParams Lw'!S$37,IF($AI86=150,'ModelParams Lw'!S$38*'Sound Power'!$AH86^2+'ModelParams Lw'!S$39*'Sound Power'!$AH86+'ModelParams Lw'!S$40,'ModelParams Lw'!S$41*'Sound Power'!$AH86^2+'ModelParams Lw'!S$42*'Sound Power'!$AH86+'ModelParams Lw'!S$43))</f>
        <v>#N/A</v>
      </c>
      <c r="AN86" s="26" t="e">
        <f>IF($AI86=100,'ModelParams Lw'!T$35*'Sound Power'!$AH86^2+'ModelParams Lw'!T$36*'Sound Power'!$AH86+'ModelParams Lw'!T$37,IF($AI86=150,'ModelParams Lw'!T$38*'Sound Power'!$AH86^2+'ModelParams Lw'!T$39*'Sound Power'!$AH86+'ModelParams Lw'!T$40,'ModelParams Lw'!T$41*'Sound Power'!$AH86^2+'ModelParams Lw'!T$42*'Sound Power'!$AH86+'ModelParams Lw'!T$43))</f>
        <v>#N/A</v>
      </c>
      <c r="AO86" s="26" t="e">
        <f>IF($AI86=100,'ModelParams Lw'!U$35*'Sound Power'!$AH86^2+'ModelParams Lw'!U$36*'Sound Power'!$AH86+'ModelParams Lw'!U$37,IF($AI86=150,'ModelParams Lw'!U$38*'Sound Power'!$AH86^2+'ModelParams Lw'!U$39*'Sound Power'!$AH86+'ModelParams Lw'!U$40,'ModelParams Lw'!U$41*'Sound Power'!$AH86^2+'ModelParams Lw'!U$42*'Sound Power'!$AH86+'ModelParams Lw'!U$43))</f>
        <v>#N/A</v>
      </c>
      <c r="AP86" s="26" t="e">
        <f>IF($AI86=100,'ModelParams Lw'!V$35*'Sound Power'!$AH86^2+'ModelParams Lw'!V$36*'Sound Power'!$AH86+'ModelParams Lw'!V$37,IF($AI86=150,'ModelParams Lw'!V$38*'Sound Power'!$AH86^2+'ModelParams Lw'!V$39*'Sound Power'!$AH86+'ModelParams Lw'!V$40,'ModelParams Lw'!V$41*'Sound Power'!$AH86^2+'ModelParams Lw'!V$42*'Sound Power'!$AH86+'ModelParams Lw'!V$43))</f>
        <v>#N/A</v>
      </c>
      <c r="AQ86" s="26" t="e">
        <f>IF($AI86=100,'ModelParams Lw'!W$35*'Sound Power'!$AH86^2+'ModelParams Lw'!W$36*'Sound Power'!$AH86+'ModelParams Lw'!W$37,IF($AI86=150,'ModelParams Lw'!W$38*'Sound Power'!$AH86^2+'ModelParams Lw'!W$39*'Sound Power'!$AH86+'ModelParams Lw'!W$40,'ModelParams Lw'!W$41*'Sound Power'!$AH86^2+'ModelParams Lw'!W$42*'Sound Power'!$AH86+'ModelParams Lw'!W$43))</f>
        <v>#N/A</v>
      </c>
      <c r="AR86" s="26" t="e">
        <f t="shared" si="31"/>
        <v>#VALUE!</v>
      </c>
      <c r="AS86" s="26" t="e">
        <f>IF(26.83*LN($AJ86)-11.791-'ModelParams Lw'!B$35&lt;0,0,26.83*LN($AJ86)-11.791-'ModelParams Lw'!B$35)</f>
        <v>#DIV/0!</v>
      </c>
      <c r="AT86" s="26" t="e">
        <f>IF(26.83*LN($AJ86)-11.791-'ModelParams Lw'!C$35&lt;0,0,26.83*LN($AJ86)-11.791-'ModelParams Lw'!C$35)</f>
        <v>#DIV/0!</v>
      </c>
      <c r="AU86" s="26" t="e">
        <f>IF(26.83*LN($AJ86)-11.791-'ModelParams Lw'!D$35&lt;0,0,26.83*LN($AJ86)-11.791-'ModelParams Lw'!D$35)</f>
        <v>#DIV/0!</v>
      </c>
      <c r="AV86" s="26" t="e">
        <f>IF(26.83*LN($AJ86)-11.791-'ModelParams Lw'!E$35&lt;0,0,26.83*LN($AJ86)-11.791-'ModelParams Lw'!E$35)</f>
        <v>#DIV/0!</v>
      </c>
      <c r="AW86" s="26" t="e">
        <f>IF(26.83*LN($AJ86)-11.791-'ModelParams Lw'!F$35&lt;0,0,26.83*LN($AJ86)-11.791-'ModelParams Lw'!F$35)</f>
        <v>#DIV/0!</v>
      </c>
      <c r="AX86" s="26" t="e">
        <f>IF(26.83*LN($AJ86)-11.791-'ModelParams Lw'!G$35&lt;0,0,26.83*LN($AJ86)-11.791-'ModelParams Lw'!G$35)</f>
        <v>#DIV/0!</v>
      </c>
      <c r="AY86" s="26" t="e">
        <f>IF(26.83*LN($AJ86)-11.791-'ModelParams Lw'!H$35&lt;0,0,26.83*LN($AJ86)-11.791-'ModelParams Lw'!H$35)</f>
        <v>#DIV/0!</v>
      </c>
      <c r="AZ86" s="26" t="e">
        <f>IF(26.83*LN($AJ86)-11.791-'ModelParams Lw'!I$35&lt;0,0,26.83*LN($AJ86)-11.791-'ModelParams Lw'!I$35)</f>
        <v>#DIV/0!</v>
      </c>
      <c r="BA86" s="26" t="e">
        <f t="shared" si="44"/>
        <v>#DIV/0!</v>
      </c>
      <c r="BB86" s="26" t="e">
        <f t="shared" si="45"/>
        <v>#DIV/0!</v>
      </c>
      <c r="BC86" s="26" t="e">
        <f t="shared" si="46"/>
        <v>#DIV/0!</v>
      </c>
      <c r="BD86" s="26" t="e">
        <f t="shared" si="47"/>
        <v>#DIV/0!</v>
      </c>
      <c r="BE86" s="26" t="e">
        <f t="shared" si="48"/>
        <v>#DIV/0!</v>
      </c>
      <c r="BF86" s="26" t="e">
        <f t="shared" si="49"/>
        <v>#DIV/0!</v>
      </c>
      <c r="BG86" s="26" t="e">
        <f t="shared" si="50"/>
        <v>#DIV/0!</v>
      </c>
      <c r="BH86" s="26" t="e">
        <f t="shared" si="51"/>
        <v>#DIV/0!</v>
      </c>
      <c r="BI86" s="26" t="e">
        <f>10*LOG10(IF(BA86="",0,POWER(10,((BA86+'ModelParams Lw'!$O$4)/10))) +IF(BB86="",0,POWER(10,((BB86+'ModelParams Lw'!$P$4)/10))) +IF(BC86="",0,POWER(10,((BC86+'ModelParams Lw'!$Q$4)/10))) +IF(BD86="",0,POWER(10,((BD86+'ModelParams Lw'!$R$4)/10))) +IF(BE86="",0,POWER(10,((BE86+'ModelParams Lw'!$S$4)/10))) +IF(BF86="",0,POWER(10,((BF86+'ModelParams Lw'!$T$4)/10))) +IF(BG86="",0,POWER(10,((BG86+'ModelParams Lw'!$U$4)/10)))+IF(BH86="",0,POWER(10,((BH86+'ModelParams Lw'!$V$4)/10))))</f>
        <v>#DIV/0!</v>
      </c>
      <c r="BJ86" s="26" t="e">
        <f t="shared" si="32"/>
        <v>#DIV/0!</v>
      </c>
      <c r="BK86" s="26" t="e">
        <f>(BA86-'ModelParams Lw'!O$10)/'ModelParams Lw'!O$11</f>
        <v>#DIV/0!</v>
      </c>
      <c r="BL86" s="26" t="e">
        <f>(BB86-'ModelParams Lw'!P$10)/'ModelParams Lw'!P$11</f>
        <v>#DIV/0!</v>
      </c>
      <c r="BM86" s="26" t="e">
        <f>(BC86-'ModelParams Lw'!Q$10)/'ModelParams Lw'!Q$11</f>
        <v>#DIV/0!</v>
      </c>
      <c r="BN86" s="26" t="e">
        <f>(BD86-'ModelParams Lw'!R$10)/'ModelParams Lw'!R$11</f>
        <v>#DIV/0!</v>
      </c>
      <c r="BO86" s="26" t="e">
        <f>(BE86-'ModelParams Lw'!S$10)/'ModelParams Lw'!S$11</f>
        <v>#DIV/0!</v>
      </c>
      <c r="BP86" s="26" t="e">
        <f>(BF86-'ModelParams Lw'!T$10)/'ModelParams Lw'!T$11</f>
        <v>#DIV/0!</v>
      </c>
      <c r="BQ86" s="26" t="e">
        <f>(BG86-'ModelParams Lw'!U$10)/'ModelParams Lw'!U$11</f>
        <v>#DIV/0!</v>
      </c>
      <c r="BR86" s="26" t="e">
        <f>(BH86-'ModelParams Lw'!V$10)/'ModelParams Lw'!V$11</f>
        <v>#DIV/0!</v>
      </c>
      <c r="BS86" s="23" t="e">
        <f>IF(Calcul!$E88="SW",DEGREES(ACOS(1-(1/'ModelParams Lw'!C$25*SQRT(0.5*1.2/'Sound Power'!$C86)*('Sound Power'!$B86/3600)/('Sound Power'!$D86)/('Sound Power'!$F86)))),DEGREES(ACOS(1-(1/'ModelParams Lw'!C$29*SQRT(0.5*1.2/'Sound Power'!$C86)*('Sound Power'!$B86/3600)/('Sound Power'!$D86)/('Sound Power'!$F86)))))</f>
        <v>#DIV/0!</v>
      </c>
      <c r="BT86" s="23" t="e">
        <f>IF(Calcul!$E88="SW",DEGREES(ACOS(1-(1/'ModelParams Lw'!D$25*SQRT(0.5*1.2/'Sound Power'!$C86)*('Sound Power'!$B86/3600)/('Sound Power'!$D86)/('Sound Power'!$F86)))),DEGREES(ACOS(1-(1/'ModelParams Lw'!D$29*SQRT(0.5*1.2/'Sound Power'!$C86)*('Sound Power'!$B86/3600)/('Sound Power'!$D86)/('Sound Power'!$F86)))))</f>
        <v>#DIV/0!</v>
      </c>
      <c r="BU86" s="23" t="e">
        <f>IF(Calcul!$E88="SW",DEGREES(ACOS(1-(1/'ModelParams Lw'!E$25*SQRT(0.5*1.2/'Sound Power'!$C86)*('Sound Power'!$B86/3600)/('Sound Power'!$D86)/('Sound Power'!$F86)))),DEGREES(ACOS(1-(1/'ModelParams Lw'!E$29*SQRT(0.5*1.2/'Sound Power'!$C86)*('Sound Power'!$B86/3600)/('Sound Power'!$D86)/('Sound Power'!$F86)))))</f>
        <v>#DIV/0!</v>
      </c>
      <c r="BV86" s="23" t="e">
        <f>IF(Calcul!$E88="SW",DEGREES(ACOS(1-(1/'ModelParams Lw'!F$25*SQRT(0.5*1.2/'Sound Power'!$C86)*('Sound Power'!$B86/3600)/('Sound Power'!$D86)/('Sound Power'!$F86)))),DEGREES(ACOS(1-(1/'ModelParams Lw'!F$29*SQRT(0.5*1.2/'Sound Power'!$C86)*('Sound Power'!$B86/3600)/('Sound Power'!$D86)/('Sound Power'!$F86)))))</f>
        <v>#DIV/0!</v>
      </c>
      <c r="BW86" s="23" t="e">
        <f>IF(Calcul!$E88="SW",DEGREES(ACOS(1-(1/'ModelParams Lw'!G$25*SQRT(0.5*1.2/'Sound Power'!$C86)*('Sound Power'!$B86/3600)/('Sound Power'!$D86)/('Sound Power'!$F86)))),DEGREES(ACOS(1-(1/'ModelParams Lw'!G$29*SQRT(0.5*1.2/'Sound Power'!$C86)*('Sound Power'!$B86/3600)/('Sound Power'!$D86)/('Sound Power'!$F86)))))</f>
        <v>#DIV/0!</v>
      </c>
      <c r="BX86" s="23" t="e">
        <f>IF(Calcul!$E88="SW",DEGREES(ACOS(1-(1/'ModelParams Lw'!H$25*SQRT(0.5*1.2/'Sound Power'!$C86)*('Sound Power'!$B86/3600)/('Sound Power'!$D86)/('Sound Power'!$F86)))),DEGREES(ACOS(1-(1/'ModelParams Lw'!H$29*SQRT(0.5*1.2/'Sound Power'!$C86)*('Sound Power'!$B86/3600)/('Sound Power'!$D86)/('Sound Power'!$F86)))))</f>
        <v>#DIV/0!</v>
      </c>
      <c r="BY86" s="23" t="e">
        <f>IF(Calcul!$E88="SW",DEGREES(ACOS(1-(1/'ModelParams Lw'!I$25*SQRT(0.5*1.2/'Sound Power'!$C86)*('Sound Power'!$B86/3600)/('Sound Power'!$D86)/('Sound Power'!$F86)))),DEGREES(ACOS(1-(1/'ModelParams Lw'!I$29*SQRT(0.5*1.2/'Sound Power'!$C86)*('Sound Power'!$B86/3600)/('Sound Power'!$D86)/('Sound Power'!$F86)))))</f>
        <v>#DIV/0!</v>
      </c>
      <c r="BZ86" s="23" t="e">
        <f>IF(Calcul!$E88="SW",DEGREES(ACOS(1-(1/'ModelParams Lw'!J$25*SQRT(0.5*1.2/'Sound Power'!$C86)*('Sound Power'!$B86/3600)/('Sound Power'!$D86)/('Sound Power'!$F86)))),DEGREES(ACOS(1-(1/'ModelParams Lw'!J$29*SQRT(0.5*1.2/'Sound Power'!$C86)*('Sound Power'!$B86/3600)/('Sound Power'!$D86)/('Sound Power'!$F86)))))</f>
        <v>#DIV/0!</v>
      </c>
      <c r="CA86" s="26" t="e">
        <f>IF(Calcul!$E88="SW",'ModelParams Lw'!C$22+'ModelParams Lw'!C$23*LOG('Sound Power'!$D86/'Sound Power'!$E86)+'ModelParams Lw'!C$24*LN('Sound Power'!BS86),IF('ModelParams Lw'!C$26+'ModelParams Lw'!C$27*LOG('Sound Power'!$D86/'Sound Power'!$E86)+'ModelParams Lw'!C$28*LN('Sound Power'!BS86)&lt;'ModelParams Lw'!C$22+'ModelParams Lw'!C$23*LOG('Sound Power'!$D86/'Sound Power'!$E86)+'ModelParams Lw'!C$24*LN('Sound Power'!BS86),'ModelParams Lw'!C$22+'ModelParams Lw'!C$23*LOG('Sound Power'!$D86/'Sound Power'!$E86)+'ModelParams Lw'!C$24*LN('Sound Power'!BS86),'ModelParams Lw'!C$26+'ModelParams Lw'!C$27*LOG('Sound Power'!$D86/'Sound Power'!$E86)+'ModelParams Lw'!C$28*LN('Sound Power'!BS86)))</f>
        <v>#DIV/0!</v>
      </c>
      <c r="CB86" s="26" t="e">
        <f>IF(Calcul!$E88="SW",'ModelParams Lw'!D$22+'ModelParams Lw'!D$23*LOG('Sound Power'!$D86/'Sound Power'!$E86)+'ModelParams Lw'!D$24*LN('Sound Power'!BT86),IF('ModelParams Lw'!D$26+'ModelParams Lw'!D$27*LOG('Sound Power'!$D86/'Sound Power'!$E86)+'ModelParams Lw'!D$28*LN('Sound Power'!BT86)&lt;'ModelParams Lw'!D$22+'ModelParams Lw'!D$23*LOG('Sound Power'!$D86/'Sound Power'!$E86)+'ModelParams Lw'!D$24*LN('Sound Power'!BT86),'ModelParams Lw'!D$22+'ModelParams Lw'!D$23*LOG('Sound Power'!$D86/'Sound Power'!$E86)+'ModelParams Lw'!D$24*LN('Sound Power'!BT86),'ModelParams Lw'!D$26+'ModelParams Lw'!D$27*LOG('Sound Power'!$D86/'Sound Power'!$E86)+'ModelParams Lw'!D$28*LN('Sound Power'!BT86)))</f>
        <v>#DIV/0!</v>
      </c>
      <c r="CC86" s="26" t="e">
        <f>IF(Calcul!$E88="SW",'ModelParams Lw'!E$22+'ModelParams Lw'!E$23*LOG('Sound Power'!$D86/'Sound Power'!$E86)+'ModelParams Lw'!E$24*LN('Sound Power'!BU86),IF('ModelParams Lw'!E$26+'ModelParams Lw'!E$27*LOG('Sound Power'!$D86/'Sound Power'!$E86)+'ModelParams Lw'!E$28*LN('Sound Power'!BU86)&lt;'ModelParams Lw'!E$22+'ModelParams Lw'!E$23*LOG('Sound Power'!$D86/'Sound Power'!$E86)+'ModelParams Lw'!E$24*LN('Sound Power'!BU86),'ModelParams Lw'!E$22+'ModelParams Lw'!E$23*LOG('Sound Power'!$D86/'Sound Power'!$E86)+'ModelParams Lw'!E$24*LN('Sound Power'!BU86),'ModelParams Lw'!E$26+'ModelParams Lw'!E$27*LOG('Sound Power'!$D86/'Sound Power'!$E86)+'ModelParams Lw'!E$28*LN('Sound Power'!BU86)))</f>
        <v>#DIV/0!</v>
      </c>
      <c r="CD86" s="26" t="e">
        <f>IF(Calcul!$E88="SW",'ModelParams Lw'!F$22+'ModelParams Lw'!F$23*LOG('Sound Power'!$D86/'Sound Power'!$E86)+'ModelParams Lw'!F$24*LN('Sound Power'!BV86),IF('ModelParams Lw'!F$26+'ModelParams Lw'!F$27*LOG('Sound Power'!$D86/'Sound Power'!$E86)+'ModelParams Lw'!F$28*LN('Sound Power'!BV86)&lt;'ModelParams Lw'!F$22+'ModelParams Lw'!F$23*LOG('Sound Power'!$D86/'Sound Power'!$E86)+'ModelParams Lw'!F$24*LN('Sound Power'!BV86),'ModelParams Lw'!F$22+'ModelParams Lw'!F$23*LOG('Sound Power'!$D86/'Sound Power'!$E86)+'ModelParams Lw'!F$24*LN('Sound Power'!BV86),'ModelParams Lw'!F$26+'ModelParams Lw'!F$27*LOG('Sound Power'!$D86/'Sound Power'!$E86)+'ModelParams Lw'!F$28*LN('Sound Power'!BV86)))</f>
        <v>#DIV/0!</v>
      </c>
      <c r="CE86" s="26" t="e">
        <f>IF(Calcul!$E88="SW",'ModelParams Lw'!G$22+'ModelParams Lw'!G$23*LOG('Sound Power'!$D86/'Sound Power'!$E86)+'ModelParams Lw'!G$24*LN('Sound Power'!BW86),IF('ModelParams Lw'!G$26+'ModelParams Lw'!G$27*LOG('Sound Power'!$D86/'Sound Power'!$E86)+'ModelParams Lw'!G$28*LN('Sound Power'!BW86)&lt;'ModelParams Lw'!G$22+'ModelParams Lw'!G$23*LOG('Sound Power'!$D86/'Sound Power'!$E86)+'ModelParams Lw'!G$24*LN('Sound Power'!BW86),'ModelParams Lw'!G$22+'ModelParams Lw'!G$23*LOG('Sound Power'!$D86/'Sound Power'!$E86)+'ModelParams Lw'!G$24*LN('Sound Power'!BW86),'ModelParams Lw'!G$26+'ModelParams Lw'!G$27*LOG('Sound Power'!$D86/'Sound Power'!$E86)+'ModelParams Lw'!G$28*LN('Sound Power'!BW86)))</f>
        <v>#DIV/0!</v>
      </c>
      <c r="CF86" s="26" t="e">
        <f>IF(Calcul!$E88="SW",'ModelParams Lw'!H$22+'ModelParams Lw'!H$23*LOG('Sound Power'!$D86/'Sound Power'!$E86)+'ModelParams Lw'!H$24*LN('Sound Power'!BX86),IF('ModelParams Lw'!H$26+'ModelParams Lw'!H$27*LOG('Sound Power'!$D86/'Sound Power'!$E86)+'ModelParams Lw'!H$28*LN('Sound Power'!BX86)&lt;'ModelParams Lw'!H$22+'ModelParams Lw'!H$23*LOG('Sound Power'!$D86/'Sound Power'!$E86)+'ModelParams Lw'!H$24*LN('Sound Power'!BX86),'ModelParams Lw'!H$22+'ModelParams Lw'!H$23*LOG('Sound Power'!$D86/'Sound Power'!$E86)+'ModelParams Lw'!H$24*LN('Sound Power'!BX86),'ModelParams Lw'!H$26+'ModelParams Lw'!H$27*LOG('Sound Power'!$D86/'Sound Power'!$E86)+'ModelParams Lw'!H$28*LN('Sound Power'!BX86)))</f>
        <v>#DIV/0!</v>
      </c>
      <c r="CG86" s="26" t="e">
        <f>IF(Calcul!$E88="SW",'ModelParams Lw'!I$22+'ModelParams Lw'!I$23*LOG('Sound Power'!$D86/'Sound Power'!$E86)+'ModelParams Lw'!I$24*LN('Sound Power'!BY86),IF('ModelParams Lw'!I$26+'ModelParams Lw'!I$27*LOG('Sound Power'!$D86/'Sound Power'!$E86)+'ModelParams Lw'!I$28*LN('Sound Power'!BY86)&lt;'ModelParams Lw'!I$22+'ModelParams Lw'!I$23*LOG('Sound Power'!$D86/'Sound Power'!$E86)+'ModelParams Lw'!I$24*LN('Sound Power'!BY86),'ModelParams Lw'!I$22+'ModelParams Lw'!I$23*LOG('Sound Power'!$D86/'Sound Power'!$E86)+'ModelParams Lw'!I$24*LN('Sound Power'!BY86),'ModelParams Lw'!I$26+'ModelParams Lw'!I$27*LOG('Sound Power'!$D86/'Sound Power'!$E86)+'ModelParams Lw'!I$28*LN('Sound Power'!BY86)))</f>
        <v>#DIV/0!</v>
      </c>
      <c r="CH86" s="26" t="e">
        <f>IF(Calcul!$E88="SW",'ModelParams Lw'!J$22+'ModelParams Lw'!J$23*LOG('Sound Power'!$D86/'Sound Power'!$E86)+'ModelParams Lw'!J$24*LN('Sound Power'!BZ86),IF('ModelParams Lw'!J$26+'ModelParams Lw'!J$27*LOG('Sound Power'!$D86/'Sound Power'!$E86)+'ModelParams Lw'!J$28*LN('Sound Power'!BZ86)&lt;'ModelParams Lw'!J$22+'ModelParams Lw'!J$23*LOG('Sound Power'!$D86/'Sound Power'!$E86)+'ModelParams Lw'!J$24*LN('Sound Power'!BZ86),'ModelParams Lw'!J$22+'ModelParams Lw'!J$23*LOG('Sound Power'!$D86/'Sound Power'!$E86)+'ModelParams Lw'!J$24*LN('Sound Power'!BZ86),'ModelParams Lw'!J$26+'ModelParams Lw'!J$27*LOG('Sound Power'!$D86/'Sound Power'!$E86)+'ModelParams Lw'!J$28*LN('Sound Power'!BZ86)))</f>
        <v>#DIV/0!</v>
      </c>
      <c r="CI86" s="26" t="e">
        <f t="shared" si="33"/>
        <v>#DIV/0!</v>
      </c>
      <c r="CJ86" s="26" t="e">
        <f t="shared" si="34"/>
        <v>#DIV/0!</v>
      </c>
      <c r="CK86" s="26" t="e">
        <f t="shared" si="35"/>
        <v>#DIV/0!</v>
      </c>
      <c r="CL86" s="26" t="e">
        <f t="shared" si="36"/>
        <v>#DIV/0!</v>
      </c>
      <c r="CM86" s="26" t="e">
        <f t="shared" si="37"/>
        <v>#DIV/0!</v>
      </c>
      <c r="CN86" s="26" t="e">
        <f t="shared" si="38"/>
        <v>#DIV/0!</v>
      </c>
      <c r="CO86" s="26" t="e">
        <f t="shared" si="39"/>
        <v>#DIV/0!</v>
      </c>
      <c r="CP86" s="26" t="e">
        <f t="shared" si="40"/>
        <v>#DIV/0!</v>
      </c>
      <c r="CQ86" s="26" t="e">
        <f>10*LOG10(IF(CI86="",0,POWER(10,((CI86+'ModelParams Lw'!$O$4)/10))) +IF(CJ86="",0,POWER(10,((CJ86+'ModelParams Lw'!$P$4)/10))) +IF(CK86="",0,POWER(10,((CK86+'ModelParams Lw'!$Q$4)/10))) +IF(CL86="",0,POWER(10,((CL86+'ModelParams Lw'!$R$4)/10))) +IF(CM86="",0,POWER(10,((CM86+'ModelParams Lw'!$S$4)/10))) +IF(CN86="",0,POWER(10,((CN86+'ModelParams Lw'!$T$4)/10))) +IF(CO86="",0,POWER(10,((CO86+'ModelParams Lw'!$U$4)/10)))+IF(CP86="",0,POWER(10,((CP86+'ModelParams Lw'!$V$4)/10))))</f>
        <v>#DIV/0!</v>
      </c>
      <c r="CR86" s="26" t="e">
        <f t="shared" si="41"/>
        <v>#DIV/0!</v>
      </c>
      <c r="CS86" s="26" t="e">
        <f>(CI86-'ModelParams Lw'!$O$10)/'ModelParams Lw'!$O$11</f>
        <v>#DIV/0!</v>
      </c>
      <c r="CT86" s="26" t="e">
        <f>(CJ86-'ModelParams Lw'!$P$10)/'ModelParams Lw'!$P$11</f>
        <v>#DIV/0!</v>
      </c>
      <c r="CU86" s="26" t="e">
        <f>(CK86-'ModelParams Lw'!$Q$10)/'ModelParams Lw'!$Q$11</f>
        <v>#DIV/0!</v>
      </c>
      <c r="CV86" s="26" t="e">
        <f>(CL86-'ModelParams Lw'!$R$10)/'ModelParams Lw'!$R$11</f>
        <v>#DIV/0!</v>
      </c>
      <c r="CW86" s="26" t="e">
        <f>(CM86-'ModelParams Lw'!$S$10)/'ModelParams Lw'!$S$11</f>
        <v>#DIV/0!</v>
      </c>
      <c r="CX86" s="26" t="e">
        <f>(CN86-'ModelParams Lw'!$T$10)/'ModelParams Lw'!$T$11</f>
        <v>#DIV/0!</v>
      </c>
      <c r="CY86" s="26" t="e">
        <f>(CO86-'ModelParams Lw'!$U$10)/'ModelParams Lw'!$U$11</f>
        <v>#DIV/0!</v>
      </c>
      <c r="CZ86" s="26" t="e">
        <f>(CP86-'ModelParams Lw'!$V$10)/'ModelParams Lw'!$V$11</f>
        <v>#DIV/0!</v>
      </c>
    </row>
    <row r="87" spans="1:104" x14ac:dyDescent="0.2">
      <c r="A87" s="13">
        <f>Calcul!A89</f>
        <v>0</v>
      </c>
      <c r="B87" s="13">
        <f t="shared" si="42"/>
        <v>0</v>
      </c>
      <c r="C87" s="13">
        <f>Calcul!B89</f>
        <v>0</v>
      </c>
      <c r="D87" s="13">
        <f>Calcul!C89/1000</f>
        <v>0</v>
      </c>
      <c r="E87" s="13">
        <f>Calcul!D89/1000</f>
        <v>0</v>
      </c>
      <c r="F87" s="13">
        <f t="shared" si="43"/>
        <v>0</v>
      </c>
      <c r="G87" s="23" t="e">
        <f>DEGREES(ACOS(1-(1/'ModelParams Lw'!B$15*SQRT(0.5*1.2/'Sound Power'!$C87)*('Sound Power'!$B87/3600)/('Sound Power'!$D87)/('Sound Power'!$F87))))</f>
        <v>#DIV/0!</v>
      </c>
      <c r="H87" s="23" t="e">
        <f>DEGREES(ACOS(1-(1/'ModelParams Lw'!C$15*SQRT(0.5*1.2/'Sound Power'!$C87)*('Sound Power'!$B87/3600)/('Sound Power'!$D87)/('Sound Power'!$F87))))</f>
        <v>#DIV/0!</v>
      </c>
      <c r="I87" s="23" t="e">
        <f>DEGREES(ACOS(1-(1/'ModelParams Lw'!D$15*SQRT(0.5*1.2/'Sound Power'!$C87)*('Sound Power'!$B87/3600)/('Sound Power'!$D87)/('Sound Power'!$F87))))</f>
        <v>#DIV/0!</v>
      </c>
      <c r="J87" s="23" t="e">
        <f>DEGREES(ACOS(1-(1/'ModelParams Lw'!E$15*SQRT(0.5*1.2/'Sound Power'!$C87)*('Sound Power'!$B87/3600)/('Sound Power'!$D87)/('Sound Power'!$F87))))</f>
        <v>#DIV/0!</v>
      </c>
      <c r="K87" s="23" t="e">
        <f>DEGREES(ACOS(1-(1/'ModelParams Lw'!F$15*SQRT(0.5*1.2/'Sound Power'!$C87)*('Sound Power'!$B87/3600)/('Sound Power'!$D87)/('Sound Power'!$F87))))</f>
        <v>#DIV/0!</v>
      </c>
      <c r="L87" s="23" t="e">
        <f>DEGREES(ACOS(1-(1/'ModelParams Lw'!G$15*SQRT(0.5*1.2/'Sound Power'!$C87)*('Sound Power'!$B87/3600)/('Sound Power'!$D87)/('Sound Power'!$F87))))</f>
        <v>#DIV/0!</v>
      </c>
      <c r="M87" s="23" t="e">
        <f>DEGREES(ACOS(1-(1/'ModelParams Lw'!H$15*SQRT(0.5*1.2/'Sound Power'!$C87)*('Sound Power'!$B87/3600)/('Sound Power'!$D87)/('Sound Power'!$F87))))</f>
        <v>#DIV/0!</v>
      </c>
      <c r="N87" s="23" t="e">
        <f>DEGREES(ACOS(1-(1/'ModelParams Lw'!I$15*SQRT(0.5*1.2/'Sound Power'!$C87)*('Sound Power'!$B87/3600)/('Sound Power'!$D87)/('Sound Power'!$F87))))</f>
        <v>#DIV/0!</v>
      </c>
      <c r="O87" s="26" t="e">
        <f>('ModelParams Lw'!B$4*LN('Sound Power'!G87)/(1+EXP(-('Sound Power'!$D87*1000+'ModelParams Lw'!B$6)/'ModelParams Lw'!B$7))+'ModelParams Lw'!B$5)*LN('Sound Power'!$B87)-('ModelParams Lw'!B$8+'ModelParams Lw'!B$9*$D87+'ModelParams Lw'!B$10*'Sound Power'!$F87^'ModelParams Lw'!B$14+'ModelParams Lw'!B$11*LN('Sound Power'!G87)+'ModelParams Lw'!B$12*'Sound Power'!$D87*'Sound Power'!$F87+'ModelParams Lw'!B$13*'Sound Power'!$D87*LN('Sound Power'!G87))</f>
        <v>#DIV/0!</v>
      </c>
      <c r="P87" s="26" t="e">
        <f>('ModelParams Lw'!C$4*LN('Sound Power'!H87)/(1+EXP(-('Sound Power'!$D87*1000+'ModelParams Lw'!C$6)/'ModelParams Lw'!C$7))+'ModelParams Lw'!C$5)*LN('Sound Power'!$B87)-('ModelParams Lw'!C$8+'ModelParams Lw'!C$9*$D87+'ModelParams Lw'!C$10*'Sound Power'!$F87^'ModelParams Lw'!C$14+'ModelParams Lw'!C$11*LN('Sound Power'!H87)+'ModelParams Lw'!C$12*'Sound Power'!$D87*'Sound Power'!$F87+'ModelParams Lw'!C$13*'Sound Power'!$D87*LN('Sound Power'!H87))</f>
        <v>#DIV/0!</v>
      </c>
      <c r="Q87" s="26" t="e">
        <f>('ModelParams Lw'!D$4*LN('Sound Power'!I87)/(1+EXP(-('Sound Power'!$D87*1000+'ModelParams Lw'!D$6)/'ModelParams Lw'!D$7))+'ModelParams Lw'!D$5)*LN('Sound Power'!$B87)-('ModelParams Lw'!D$8+'ModelParams Lw'!D$9*$D87+'ModelParams Lw'!D$10*'Sound Power'!$F87^'ModelParams Lw'!D$14+'ModelParams Lw'!D$11*LN('Sound Power'!I87)+'ModelParams Lw'!D$12*'Sound Power'!$D87*'Sound Power'!$F87+'ModelParams Lw'!D$13*'Sound Power'!$D87*LN('Sound Power'!I87))</f>
        <v>#DIV/0!</v>
      </c>
      <c r="R87" s="26" t="e">
        <f>('ModelParams Lw'!E$4*LN('Sound Power'!J87)/(1+EXP(-('Sound Power'!$D87*1000+'ModelParams Lw'!E$6)/'ModelParams Lw'!E$7))+'ModelParams Lw'!E$5)*LN('Sound Power'!$B87)-('ModelParams Lw'!E$8+'ModelParams Lw'!E$9*$D87+'ModelParams Lw'!E$10*'Sound Power'!$F87^'ModelParams Lw'!E$14+'ModelParams Lw'!E$11*LN('Sound Power'!J87)+'ModelParams Lw'!E$12*'Sound Power'!$D87*'Sound Power'!$F87+'ModelParams Lw'!E$13*'Sound Power'!$D87*LN('Sound Power'!J87))</f>
        <v>#DIV/0!</v>
      </c>
      <c r="S87" s="26" t="e">
        <f>('ModelParams Lw'!F$4*LN('Sound Power'!K87)/(1+EXP(-('Sound Power'!$D87*1000+'ModelParams Lw'!F$6)/'ModelParams Lw'!F$7))+'ModelParams Lw'!F$5)*LN('Sound Power'!$B87)-('ModelParams Lw'!F$8+'ModelParams Lw'!F$9*$D87+'ModelParams Lw'!F$10*'Sound Power'!$F87^'ModelParams Lw'!F$14+'ModelParams Lw'!F$11*LN('Sound Power'!K87)+'ModelParams Lw'!F$12*'Sound Power'!$D87*'Sound Power'!$F87+'ModelParams Lw'!F$13*'Sound Power'!$D87*LN('Sound Power'!K87))</f>
        <v>#DIV/0!</v>
      </c>
      <c r="T87" s="26" t="e">
        <f>('ModelParams Lw'!G$4*LN('Sound Power'!L87)/(1+EXP(-('Sound Power'!$D87*1000+'ModelParams Lw'!G$6)/'ModelParams Lw'!G$7))+'ModelParams Lw'!G$5)*LN('Sound Power'!$B87)-('ModelParams Lw'!G$8+'ModelParams Lw'!G$9*$D87+'ModelParams Lw'!G$10*'Sound Power'!$F87^'ModelParams Lw'!G$14+'ModelParams Lw'!G$11*LN('Sound Power'!L87)+'ModelParams Lw'!G$12*'Sound Power'!$D87*'Sound Power'!$F87+'ModelParams Lw'!G$13*'Sound Power'!$D87*LN('Sound Power'!L87))</f>
        <v>#DIV/0!</v>
      </c>
      <c r="U87" s="26" t="e">
        <f>('ModelParams Lw'!H$4*LN('Sound Power'!M87)/(1+EXP(-('Sound Power'!$D87*1000+'ModelParams Lw'!H$6)/'ModelParams Lw'!H$7))+'ModelParams Lw'!H$5)*LN('Sound Power'!$B87)-('ModelParams Lw'!H$8+'ModelParams Lw'!H$9*$D87+'ModelParams Lw'!H$10*'Sound Power'!$F87^'ModelParams Lw'!H$14+'ModelParams Lw'!H$11*LN('Sound Power'!M87)+'ModelParams Lw'!H$12*'Sound Power'!$D87*'Sound Power'!$F87+'ModelParams Lw'!H$13*'Sound Power'!$D87*LN('Sound Power'!M87))</f>
        <v>#DIV/0!</v>
      </c>
      <c r="V87" s="26" t="e">
        <f>('ModelParams Lw'!I$4*LN('Sound Power'!N87)/(1+EXP(-('Sound Power'!$D87*1000+'ModelParams Lw'!I$6)/'ModelParams Lw'!I$7))+'ModelParams Lw'!I$5)*LN('Sound Power'!$B87)-('ModelParams Lw'!I$8+'ModelParams Lw'!I$9*$D87+'ModelParams Lw'!I$10*'Sound Power'!$F87^'ModelParams Lw'!I$14+'ModelParams Lw'!I$11*LN('Sound Power'!N87)+'ModelParams Lw'!I$12*'Sound Power'!$D87*'Sound Power'!$F87+'ModelParams Lw'!I$13*'Sound Power'!$D87*LN('Sound Power'!N87))</f>
        <v>#DIV/0!</v>
      </c>
      <c r="W87" s="26" t="e">
        <f>10*LOG10(IF(O87="",0,POWER(10,((O87+'ModelParams Lw'!$O$4)/10))) +IF(P87="",0,POWER(10,((P87+'ModelParams Lw'!$P$4)/10))) +IF(Q87="",0,POWER(10,((Q87+'ModelParams Lw'!$Q$4)/10))) +IF(R87="",0,POWER(10,((R87+'ModelParams Lw'!$R$4)/10))) +IF(S87="",0,POWER(10,((S87+'ModelParams Lw'!$S$4)/10))) +IF(T87="",0,POWER(10,((T87+'ModelParams Lw'!$T$4)/10))) +IF(U87="",0,POWER(10,((U87+'ModelParams Lw'!$U$4)/10)))+IF(V87="",0,POWER(10,((V87+'ModelParams Lw'!$V$4)/10))))</f>
        <v>#DIV/0!</v>
      </c>
      <c r="X87" s="26" t="e">
        <f t="shared" si="27"/>
        <v>#DIV/0!</v>
      </c>
      <c r="Y87" s="26" t="e">
        <f>(O87-'ModelParams Lw'!O$10)/'ModelParams Lw'!O$11</f>
        <v>#DIV/0!</v>
      </c>
      <c r="Z87" s="26" t="e">
        <f>(P87-'ModelParams Lw'!P$10)/'ModelParams Lw'!P$11</f>
        <v>#DIV/0!</v>
      </c>
      <c r="AA87" s="26" t="e">
        <f>(Q87-'ModelParams Lw'!Q$10)/'ModelParams Lw'!Q$11</f>
        <v>#DIV/0!</v>
      </c>
      <c r="AB87" s="26" t="e">
        <f>(R87-'ModelParams Lw'!R$10)/'ModelParams Lw'!R$11</f>
        <v>#DIV/0!</v>
      </c>
      <c r="AC87" s="26" t="e">
        <f>(S87-'ModelParams Lw'!S$10)/'ModelParams Lw'!S$11</f>
        <v>#DIV/0!</v>
      </c>
      <c r="AD87" s="26" t="e">
        <f>(T87-'ModelParams Lw'!T$10)/'ModelParams Lw'!T$11</f>
        <v>#DIV/0!</v>
      </c>
      <c r="AE87" s="26" t="e">
        <f>(U87-'ModelParams Lw'!U$10)/'ModelParams Lw'!U$11</f>
        <v>#DIV/0!</v>
      </c>
      <c r="AF87" s="26" t="e">
        <f>(V87-'ModelParams Lw'!V$10)/'ModelParams Lw'!V$11</f>
        <v>#DIV/0!</v>
      </c>
      <c r="AG87" s="26" t="e">
        <f t="shared" si="28"/>
        <v>#DIV/0!</v>
      </c>
      <c r="AH87" s="26" t="e">
        <f>VLOOKUP(D87*1000,'ModelParams Lw'!$A$38:$D$58,4)</f>
        <v>#N/A</v>
      </c>
      <c r="AI87" s="56" t="e">
        <f>VLOOKUP(D87*1000,'ModelParams Lw'!$A$38:$D$58,2)</f>
        <v>#N/A</v>
      </c>
      <c r="AJ87" s="46" t="e">
        <f t="shared" si="29"/>
        <v>#DIV/0!</v>
      </c>
      <c r="AK87" s="26" t="e">
        <f t="shared" si="30"/>
        <v>#VALUE!</v>
      </c>
      <c r="AL87" s="26" t="e">
        <f>IF($AI87=100,'ModelParams Lw'!R$35*'Sound Power'!$AH87^2+'ModelParams Lw'!R$36*'Sound Power'!$AH87+'ModelParams Lw'!R$37,IF($AI87=150,'ModelParams Lw'!R$38*'Sound Power'!$AH87^2+'ModelParams Lw'!R$39*'Sound Power'!$AH87+'ModelParams Lw'!R$40,'ModelParams Lw'!R$41*'Sound Power'!$AH87^2+'ModelParams Lw'!R$42*'Sound Power'!$AH87+'ModelParams Lw'!R$43))</f>
        <v>#N/A</v>
      </c>
      <c r="AM87" s="26" t="e">
        <f>IF($AI87=100,'ModelParams Lw'!S$35*'Sound Power'!$AH87^2+'ModelParams Lw'!S$36*'Sound Power'!$AH87+'ModelParams Lw'!S$37,IF($AI87=150,'ModelParams Lw'!S$38*'Sound Power'!$AH87^2+'ModelParams Lw'!S$39*'Sound Power'!$AH87+'ModelParams Lw'!S$40,'ModelParams Lw'!S$41*'Sound Power'!$AH87^2+'ModelParams Lw'!S$42*'Sound Power'!$AH87+'ModelParams Lw'!S$43))</f>
        <v>#N/A</v>
      </c>
      <c r="AN87" s="26" t="e">
        <f>IF($AI87=100,'ModelParams Lw'!T$35*'Sound Power'!$AH87^2+'ModelParams Lw'!T$36*'Sound Power'!$AH87+'ModelParams Lw'!T$37,IF($AI87=150,'ModelParams Lw'!T$38*'Sound Power'!$AH87^2+'ModelParams Lw'!T$39*'Sound Power'!$AH87+'ModelParams Lw'!T$40,'ModelParams Lw'!T$41*'Sound Power'!$AH87^2+'ModelParams Lw'!T$42*'Sound Power'!$AH87+'ModelParams Lw'!T$43))</f>
        <v>#N/A</v>
      </c>
      <c r="AO87" s="26" t="e">
        <f>IF($AI87=100,'ModelParams Lw'!U$35*'Sound Power'!$AH87^2+'ModelParams Lw'!U$36*'Sound Power'!$AH87+'ModelParams Lw'!U$37,IF($AI87=150,'ModelParams Lw'!U$38*'Sound Power'!$AH87^2+'ModelParams Lw'!U$39*'Sound Power'!$AH87+'ModelParams Lw'!U$40,'ModelParams Lw'!U$41*'Sound Power'!$AH87^2+'ModelParams Lw'!U$42*'Sound Power'!$AH87+'ModelParams Lw'!U$43))</f>
        <v>#N/A</v>
      </c>
      <c r="AP87" s="26" t="e">
        <f>IF($AI87=100,'ModelParams Lw'!V$35*'Sound Power'!$AH87^2+'ModelParams Lw'!V$36*'Sound Power'!$AH87+'ModelParams Lw'!V$37,IF($AI87=150,'ModelParams Lw'!V$38*'Sound Power'!$AH87^2+'ModelParams Lw'!V$39*'Sound Power'!$AH87+'ModelParams Lw'!V$40,'ModelParams Lw'!V$41*'Sound Power'!$AH87^2+'ModelParams Lw'!V$42*'Sound Power'!$AH87+'ModelParams Lw'!V$43))</f>
        <v>#N/A</v>
      </c>
      <c r="AQ87" s="26" t="e">
        <f>IF($AI87=100,'ModelParams Lw'!W$35*'Sound Power'!$AH87^2+'ModelParams Lw'!W$36*'Sound Power'!$AH87+'ModelParams Lw'!W$37,IF($AI87=150,'ModelParams Lw'!W$38*'Sound Power'!$AH87^2+'ModelParams Lw'!W$39*'Sound Power'!$AH87+'ModelParams Lw'!W$40,'ModelParams Lw'!W$41*'Sound Power'!$AH87^2+'ModelParams Lw'!W$42*'Sound Power'!$AH87+'ModelParams Lw'!W$43))</f>
        <v>#N/A</v>
      </c>
      <c r="AR87" s="26" t="e">
        <f t="shared" si="31"/>
        <v>#VALUE!</v>
      </c>
      <c r="AS87" s="26" t="e">
        <f>IF(26.83*LN($AJ87)-11.791-'ModelParams Lw'!B$35&lt;0,0,26.83*LN($AJ87)-11.791-'ModelParams Lw'!B$35)</f>
        <v>#DIV/0!</v>
      </c>
      <c r="AT87" s="26" t="e">
        <f>IF(26.83*LN($AJ87)-11.791-'ModelParams Lw'!C$35&lt;0,0,26.83*LN($AJ87)-11.791-'ModelParams Lw'!C$35)</f>
        <v>#DIV/0!</v>
      </c>
      <c r="AU87" s="26" t="e">
        <f>IF(26.83*LN($AJ87)-11.791-'ModelParams Lw'!D$35&lt;0,0,26.83*LN($AJ87)-11.791-'ModelParams Lw'!D$35)</f>
        <v>#DIV/0!</v>
      </c>
      <c r="AV87" s="26" t="e">
        <f>IF(26.83*LN($AJ87)-11.791-'ModelParams Lw'!E$35&lt;0,0,26.83*LN($AJ87)-11.791-'ModelParams Lw'!E$35)</f>
        <v>#DIV/0!</v>
      </c>
      <c r="AW87" s="26" t="e">
        <f>IF(26.83*LN($AJ87)-11.791-'ModelParams Lw'!F$35&lt;0,0,26.83*LN($AJ87)-11.791-'ModelParams Lw'!F$35)</f>
        <v>#DIV/0!</v>
      </c>
      <c r="AX87" s="26" t="e">
        <f>IF(26.83*LN($AJ87)-11.791-'ModelParams Lw'!G$35&lt;0,0,26.83*LN($AJ87)-11.791-'ModelParams Lw'!G$35)</f>
        <v>#DIV/0!</v>
      </c>
      <c r="AY87" s="26" t="e">
        <f>IF(26.83*LN($AJ87)-11.791-'ModelParams Lw'!H$35&lt;0,0,26.83*LN($AJ87)-11.791-'ModelParams Lw'!H$35)</f>
        <v>#DIV/0!</v>
      </c>
      <c r="AZ87" s="26" t="e">
        <f>IF(26.83*LN($AJ87)-11.791-'ModelParams Lw'!I$35&lt;0,0,26.83*LN($AJ87)-11.791-'ModelParams Lw'!I$35)</f>
        <v>#DIV/0!</v>
      </c>
      <c r="BA87" s="26" t="e">
        <f t="shared" si="44"/>
        <v>#DIV/0!</v>
      </c>
      <c r="BB87" s="26" t="e">
        <f t="shared" si="45"/>
        <v>#DIV/0!</v>
      </c>
      <c r="BC87" s="26" t="e">
        <f t="shared" si="46"/>
        <v>#DIV/0!</v>
      </c>
      <c r="BD87" s="26" t="e">
        <f t="shared" si="47"/>
        <v>#DIV/0!</v>
      </c>
      <c r="BE87" s="26" t="e">
        <f t="shared" si="48"/>
        <v>#DIV/0!</v>
      </c>
      <c r="BF87" s="26" t="e">
        <f t="shared" si="49"/>
        <v>#DIV/0!</v>
      </c>
      <c r="BG87" s="26" t="e">
        <f t="shared" si="50"/>
        <v>#DIV/0!</v>
      </c>
      <c r="BH87" s="26" t="e">
        <f t="shared" si="51"/>
        <v>#DIV/0!</v>
      </c>
      <c r="BI87" s="26" t="e">
        <f>10*LOG10(IF(BA87="",0,POWER(10,((BA87+'ModelParams Lw'!$O$4)/10))) +IF(BB87="",0,POWER(10,((BB87+'ModelParams Lw'!$P$4)/10))) +IF(BC87="",0,POWER(10,((BC87+'ModelParams Lw'!$Q$4)/10))) +IF(BD87="",0,POWER(10,((BD87+'ModelParams Lw'!$R$4)/10))) +IF(BE87="",0,POWER(10,((BE87+'ModelParams Lw'!$S$4)/10))) +IF(BF87="",0,POWER(10,((BF87+'ModelParams Lw'!$T$4)/10))) +IF(BG87="",0,POWER(10,((BG87+'ModelParams Lw'!$U$4)/10)))+IF(BH87="",0,POWER(10,((BH87+'ModelParams Lw'!$V$4)/10))))</f>
        <v>#DIV/0!</v>
      </c>
      <c r="BJ87" s="26" t="e">
        <f t="shared" si="32"/>
        <v>#DIV/0!</v>
      </c>
      <c r="BK87" s="26" t="e">
        <f>(BA87-'ModelParams Lw'!O$10)/'ModelParams Lw'!O$11</f>
        <v>#DIV/0!</v>
      </c>
      <c r="BL87" s="26" t="e">
        <f>(BB87-'ModelParams Lw'!P$10)/'ModelParams Lw'!P$11</f>
        <v>#DIV/0!</v>
      </c>
      <c r="BM87" s="26" t="e">
        <f>(BC87-'ModelParams Lw'!Q$10)/'ModelParams Lw'!Q$11</f>
        <v>#DIV/0!</v>
      </c>
      <c r="BN87" s="26" t="e">
        <f>(BD87-'ModelParams Lw'!R$10)/'ModelParams Lw'!R$11</f>
        <v>#DIV/0!</v>
      </c>
      <c r="BO87" s="26" t="e">
        <f>(BE87-'ModelParams Lw'!S$10)/'ModelParams Lw'!S$11</f>
        <v>#DIV/0!</v>
      </c>
      <c r="BP87" s="26" t="e">
        <f>(BF87-'ModelParams Lw'!T$10)/'ModelParams Lw'!T$11</f>
        <v>#DIV/0!</v>
      </c>
      <c r="BQ87" s="26" t="e">
        <f>(BG87-'ModelParams Lw'!U$10)/'ModelParams Lw'!U$11</f>
        <v>#DIV/0!</v>
      </c>
      <c r="BR87" s="26" t="e">
        <f>(BH87-'ModelParams Lw'!V$10)/'ModelParams Lw'!V$11</f>
        <v>#DIV/0!</v>
      </c>
      <c r="BS87" s="23" t="e">
        <f>IF(Calcul!$E89="SW",DEGREES(ACOS(1-(1/'ModelParams Lw'!C$25*SQRT(0.5*1.2/'Sound Power'!$C87)*('Sound Power'!$B87/3600)/('Sound Power'!$D87)/('Sound Power'!$F87)))),DEGREES(ACOS(1-(1/'ModelParams Lw'!C$29*SQRT(0.5*1.2/'Sound Power'!$C87)*('Sound Power'!$B87/3600)/('Sound Power'!$D87)/('Sound Power'!$F87)))))</f>
        <v>#DIV/0!</v>
      </c>
      <c r="BT87" s="23" t="e">
        <f>IF(Calcul!$E89="SW",DEGREES(ACOS(1-(1/'ModelParams Lw'!D$25*SQRT(0.5*1.2/'Sound Power'!$C87)*('Sound Power'!$B87/3600)/('Sound Power'!$D87)/('Sound Power'!$F87)))),DEGREES(ACOS(1-(1/'ModelParams Lw'!D$29*SQRT(0.5*1.2/'Sound Power'!$C87)*('Sound Power'!$B87/3600)/('Sound Power'!$D87)/('Sound Power'!$F87)))))</f>
        <v>#DIV/0!</v>
      </c>
      <c r="BU87" s="23" t="e">
        <f>IF(Calcul!$E89="SW",DEGREES(ACOS(1-(1/'ModelParams Lw'!E$25*SQRT(0.5*1.2/'Sound Power'!$C87)*('Sound Power'!$B87/3600)/('Sound Power'!$D87)/('Sound Power'!$F87)))),DEGREES(ACOS(1-(1/'ModelParams Lw'!E$29*SQRT(0.5*1.2/'Sound Power'!$C87)*('Sound Power'!$B87/3600)/('Sound Power'!$D87)/('Sound Power'!$F87)))))</f>
        <v>#DIV/0!</v>
      </c>
      <c r="BV87" s="23" t="e">
        <f>IF(Calcul!$E89="SW",DEGREES(ACOS(1-(1/'ModelParams Lw'!F$25*SQRT(0.5*1.2/'Sound Power'!$C87)*('Sound Power'!$B87/3600)/('Sound Power'!$D87)/('Sound Power'!$F87)))),DEGREES(ACOS(1-(1/'ModelParams Lw'!F$29*SQRT(0.5*1.2/'Sound Power'!$C87)*('Sound Power'!$B87/3600)/('Sound Power'!$D87)/('Sound Power'!$F87)))))</f>
        <v>#DIV/0!</v>
      </c>
      <c r="BW87" s="23" t="e">
        <f>IF(Calcul!$E89="SW",DEGREES(ACOS(1-(1/'ModelParams Lw'!G$25*SQRT(0.5*1.2/'Sound Power'!$C87)*('Sound Power'!$B87/3600)/('Sound Power'!$D87)/('Sound Power'!$F87)))),DEGREES(ACOS(1-(1/'ModelParams Lw'!G$29*SQRT(0.5*1.2/'Sound Power'!$C87)*('Sound Power'!$B87/3600)/('Sound Power'!$D87)/('Sound Power'!$F87)))))</f>
        <v>#DIV/0!</v>
      </c>
      <c r="BX87" s="23" t="e">
        <f>IF(Calcul!$E89="SW",DEGREES(ACOS(1-(1/'ModelParams Lw'!H$25*SQRT(0.5*1.2/'Sound Power'!$C87)*('Sound Power'!$B87/3600)/('Sound Power'!$D87)/('Sound Power'!$F87)))),DEGREES(ACOS(1-(1/'ModelParams Lw'!H$29*SQRT(0.5*1.2/'Sound Power'!$C87)*('Sound Power'!$B87/3600)/('Sound Power'!$D87)/('Sound Power'!$F87)))))</f>
        <v>#DIV/0!</v>
      </c>
      <c r="BY87" s="23" t="e">
        <f>IF(Calcul!$E89="SW",DEGREES(ACOS(1-(1/'ModelParams Lw'!I$25*SQRT(0.5*1.2/'Sound Power'!$C87)*('Sound Power'!$B87/3600)/('Sound Power'!$D87)/('Sound Power'!$F87)))),DEGREES(ACOS(1-(1/'ModelParams Lw'!I$29*SQRT(0.5*1.2/'Sound Power'!$C87)*('Sound Power'!$B87/3600)/('Sound Power'!$D87)/('Sound Power'!$F87)))))</f>
        <v>#DIV/0!</v>
      </c>
      <c r="BZ87" s="23" t="e">
        <f>IF(Calcul!$E89="SW",DEGREES(ACOS(1-(1/'ModelParams Lw'!J$25*SQRT(0.5*1.2/'Sound Power'!$C87)*('Sound Power'!$B87/3600)/('Sound Power'!$D87)/('Sound Power'!$F87)))),DEGREES(ACOS(1-(1/'ModelParams Lw'!J$29*SQRT(0.5*1.2/'Sound Power'!$C87)*('Sound Power'!$B87/3600)/('Sound Power'!$D87)/('Sound Power'!$F87)))))</f>
        <v>#DIV/0!</v>
      </c>
      <c r="CA87" s="26" t="e">
        <f>IF(Calcul!$E89="SW",'ModelParams Lw'!C$22+'ModelParams Lw'!C$23*LOG('Sound Power'!$D87/'Sound Power'!$E87)+'ModelParams Lw'!C$24*LN('Sound Power'!BS87),IF('ModelParams Lw'!C$26+'ModelParams Lw'!C$27*LOG('Sound Power'!$D87/'Sound Power'!$E87)+'ModelParams Lw'!C$28*LN('Sound Power'!BS87)&lt;'ModelParams Lw'!C$22+'ModelParams Lw'!C$23*LOG('Sound Power'!$D87/'Sound Power'!$E87)+'ModelParams Lw'!C$24*LN('Sound Power'!BS87),'ModelParams Lw'!C$22+'ModelParams Lw'!C$23*LOG('Sound Power'!$D87/'Sound Power'!$E87)+'ModelParams Lw'!C$24*LN('Sound Power'!BS87),'ModelParams Lw'!C$26+'ModelParams Lw'!C$27*LOG('Sound Power'!$D87/'Sound Power'!$E87)+'ModelParams Lw'!C$28*LN('Sound Power'!BS87)))</f>
        <v>#DIV/0!</v>
      </c>
      <c r="CB87" s="26" t="e">
        <f>IF(Calcul!$E89="SW",'ModelParams Lw'!D$22+'ModelParams Lw'!D$23*LOG('Sound Power'!$D87/'Sound Power'!$E87)+'ModelParams Lw'!D$24*LN('Sound Power'!BT87),IF('ModelParams Lw'!D$26+'ModelParams Lw'!D$27*LOG('Sound Power'!$D87/'Sound Power'!$E87)+'ModelParams Lw'!D$28*LN('Sound Power'!BT87)&lt;'ModelParams Lw'!D$22+'ModelParams Lw'!D$23*LOG('Sound Power'!$D87/'Sound Power'!$E87)+'ModelParams Lw'!D$24*LN('Sound Power'!BT87),'ModelParams Lw'!D$22+'ModelParams Lw'!D$23*LOG('Sound Power'!$D87/'Sound Power'!$E87)+'ModelParams Lw'!D$24*LN('Sound Power'!BT87),'ModelParams Lw'!D$26+'ModelParams Lw'!D$27*LOG('Sound Power'!$D87/'Sound Power'!$E87)+'ModelParams Lw'!D$28*LN('Sound Power'!BT87)))</f>
        <v>#DIV/0!</v>
      </c>
      <c r="CC87" s="26" t="e">
        <f>IF(Calcul!$E89="SW",'ModelParams Lw'!E$22+'ModelParams Lw'!E$23*LOG('Sound Power'!$D87/'Sound Power'!$E87)+'ModelParams Lw'!E$24*LN('Sound Power'!BU87),IF('ModelParams Lw'!E$26+'ModelParams Lw'!E$27*LOG('Sound Power'!$D87/'Sound Power'!$E87)+'ModelParams Lw'!E$28*LN('Sound Power'!BU87)&lt;'ModelParams Lw'!E$22+'ModelParams Lw'!E$23*LOG('Sound Power'!$D87/'Sound Power'!$E87)+'ModelParams Lw'!E$24*LN('Sound Power'!BU87),'ModelParams Lw'!E$22+'ModelParams Lw'!E$23*LOG('Sound Power'!$D87/'Sound Power'!$E87)+'ModelParams Lw'!E$24*LN('Sound Power'!BU87),'ModelParams Lw'!E$26+'ModelParams Lw'!E$27*LOG('Sound Power'!$D87/'Sound Power'!$E87)+'ModelParams Lw'!E$28*LN('Sound Power'!BU87)))</f>
        <v>#DIV/0!</v>
      </c>
      <c r="CD87" s="26" t="e">
        <f>IF(Calcul!$E89="SW",'ModelParams Lw'!F$22+'ModelParams Lw'!F$23*LOG('Sound Power'!$D87/'Sound Power'!$E87)+'ModelParams Lw'!F$24*LN('Sound Power'!BV87),IF('ModelParams Lw'!F$26+'ModelParams Lw'!F$27*LOG('Sound Power'!$D87/'Sound Power'!$E87)+'ModelParams Lw'!F$28*LN('Sound Power'!BV87)&lt;'ModelParams Lw'!F$22+'ModelParams Lw'!F$23*LOG('Sound Power'!$D87/'Sound Power'!$E87)+'ModelParams Lw'!F$24*LN('Sound Power'!BV87),'ModelParams Lw'!F$22+'ModelParams Lw'!F$23*LOG('Sound Power'!$D87/'Sound Power'!$E87)+'ModelParams Lw'!F$24*LN('Sound Power'!BV87),'ModelParams Lw'!F$26+'ModelParams Lw'!F$27*LOG('Sound Power'!$D87/'Sound Power'!$E87)+'ModelParams Lw'!F$28*LN('Sound Power'!BV87)))</f>
        <v>#DIV/0!</v>
      </c>
      <c r="CE87" s="26" t="e">
        <f>IF(Calcul!$E89="SW",'ModelParams Lw'!G$22+'ModelParams Lw'!G$23*LOG('Sound Power'!$D87/'Sound Power'!$E87)+'ModelParams Lw'!G$24*LN('Sound Power'!BW87),IF('ModelParams Lw'!G$26+'ModelParams Lw'!G$27*LOG('Sound Power'!$D87/'Sound Power'!$E87)+'ModelParams Lw'!G$28*LN('Sound Power'!BW87)&lt;'ModelParams Lw'!G$22+'ModelParams Lw'!G$23*LOG('Sound Power'!$D87/'Sound Power'!$E87)+'ModelParams Lw'!G$24*LN('Sound Power'!BW87),'ModelParams Lw'!G$22+'ModelParams Lw'!G$23*LOG('Sound Power'!$D87/'Sound Power'!$E87)+'ModelParams Lw'!G$24*LN('Sound Power'!BW87),'ModelParams Lw'!G$26+'ModelParams Lw'!G$27*LOG('Sound Power'!$D87/'Sound Power'!$E87)+'ModelParams Lw'!G$28*LN('Sound Power'!BW87)))</f>
        <v>#DIV/0!</v>
      </c>
      <c r="CF87" s="26" t="e">
        <f>IF(Calcul!$E89="SW",'ModelParams Lw'!H$22+'ModelParams Lw'!H$23*LOG('Sound Power'!$D87/'Sound Power'!$E87)+'ModelParams Lw'!H$24*LN('Sound Power'!BX87),IF('ModelParams Lw'!H$26+'ModelParams Lw'!H$27*LOG('Sound Power'!$D87/'Sound Power'!$E87)+'ModelParams Lw'!H$28*LN('Sound Power'!BX87)&lt;'ModelParams Lw'!H$22+'ModelParams Lw'!H$23*LOG('Sound Power'!$D87/'Sound Power'!$E87)+'ModelParams Lw'!H$24*LN('Sound Power'!BX87),'ModelParams Lw'!H$22+'ModelParams Lw'!H$23*LOG('Sound Power'!$D87/'Sound Power'!$E87)+'ModelParams Lw'!H$24*LN('Sound Power'!BX87),'ModelParams Lw'!H$26+'ModelParams Lw'!H$27*LOG('Sound Power'!$D87/'Sound Power'!$E87)+'ModelParams Lw'!H$28*LN('Sound Power'!BX87)))</f>
        <v>#DIV/0!</v>
      </c>
      <c r="CG87" s="26" t="e">
        <f>IF(Calcul!$E89="SW",'ModelParams Lw'!I$22+'ModelParams Lw'!I$23*LOG('Sound Power'!$D87/'Sound Power'!$E87)+'ModelParams Lw'!I$24*LN('Sound Power'!BY87),IF('ModelParams Lw'!I$26+'ModelParams Lw'!I$27*LOG('Sound Power'!$D87/'Sound Power'!$E87)+'ModelParams Lw'!I$28*LN('Sound Power'!BY87)&lt;'ModelParams Lw'!I$22+'ModelParams Lw'!I$23*LOG('Sound Power'!$D87/'Sound Power'!$E87)+'ModelParams Lw'!I$24*LN('Sound Power'!BY87),'ModelParams Lw'!I$22+'ModelParams Lw'!I$23*LOG('Sound Power'!$D87/'Sound Power'!$E87)+'ModelParams Lw'!I$24*LN('Sound Power'!BY87),'ModelParams Lw'!I$26+'ModelParams Lw'!I$27*LOG('Sound Power'!$D87/'Sound Power'!$E87)+'ModelParams Lw'!I$28*LN('Sound Power'!BY87)))</f>
        <v>#DIV/0!</v>
      </c>
      <c r="CH87" s="26" t="e">
        <f>IF(Calcul!$E89="SW",'ModelParams Lw'!J$22+'ModelParams Lw'!J$23*LOG('Sound Power'!$D87/'Sound Power'!$E87)+'ModelParams Lw'!J$24*LN('Sound Power'!BZ87),IF('ModelParams Lw'!J$26+'ModelParams Lw'!J$27*LOG('Sound Power'!$D87/'Sound Power'!$E87)+'ModelParams Lw'!J$28*LN('Sound Power'!BZ87)&lt;'ModelParams Lw'!J$22+'ModelParams Lw'!J$23*LOG('Sound Power'!$D87/'Sound Power'!$E87)+'ModelParams Lw'!J$24*LN('Sound Power'!BZ87),'ModelParams Lw'!J$22+'ModelParams Lw'!J$23*LOG('Sound Power'!$D87/'Sound Power'!$E87)+'ModelParams Lw'!J$24*LN('Sound Power'!BZ87),'ModelParams Lw'!J$26+'ModelParams Lw'!J$27*LOG('Sound Power'!$D87/'Sound Power'!$E87)+'ModelParams Lw'!J$28*LN('Sound Power'!BZ87)))</f>
        <v>#DIV/0!</v>
      </c>
      <c r="CI87" s="26" t="e">
        <f t="shared" si="33"/>
        <v>#DIV/0!</v>
      </c>
      <c r="CJ87" s="26" t="e">
        <f t="shared" si="34"/>
        <v>#DIV/0!</v>
      </c>
      <c r="CK87" s="26" t="e">
        <f t="shared" si="35"/>
        <v>#DIV/0!</v>
      </c>
      <c r="CL87" s="26" t="e">
        <f t="shared" si="36"/>
        <v>#DIV/0!</v>
      </c>
      <c r="CM87" s="26" t="e">
        <f t="shared" si="37"/>
        <v>#DIV/0!</v>
      </c>
      <c r="CN87" s="26" t="e">
        <f t="shared" si="38"/>
        <v>#DIV/0!</v>
      </c>
      <c r="CO87" s="26" t="e">
        <f t="shared" si="39"/>
        <v>#DIV/0!</v>
      </c>
      <c r="CP87" s="26" t="e">
        <f t="shared" si="40"/>
        <v>#DIV/0!</v>
      </c>
      <c r="CQ87" s="26" t="e">
        <f>10*LOG10(IF(CI87="",0,POWER(10,((CI87+'ModelParams Lw'!$O$4)/10))) +IF(CJ87="",0,POWER(10,((CJ87+'ModelParams Lw'!$P$4)/10))) +IF(CK87="",0,POWER(10,((CK87+'ModelParams Lw'!$Q$4)/10))) +IF(CL87="",0,POWER(10,((CL87+'ModelParams Lw'!$R$4)/10))) +IF(CM87="",0,POWER(10,((CM87+'ModelParams Lw'!$S$4)/10))) +IF(CN87="",0,POWER(10,((CN87+'ModelParams Lw'!$T$4)/10))) +IF(CO87="",0,POWER(10,((CO87+'ModelParams Lw'!$U$4)/10)))+IF(CP87="",0,POWER(10,((CP87+'ModelParams Lw'!$V$4)/10))))</f>
        <v>#DIV/0!</v>
      </c>
      <c r="CR87" s="26" t="e">
        <f t="shared" si="41"/>
        <v>#DIV/0!</v>
      </c>
      <c r="CS87" s="26" t="e">
        <f>(CI87-'ModelParams Lw'!$O$10)/'ModelParams Lw'!$O$11</f>
        <v>#DIV/0!</v>
      </c>
      <c r="CT87" s="26" t="e">
        <f>(CJ87-'ModelParams Lw'!$P$10)/'ModelParams Lw'!$P$11</f>
        <v>#DIV/0!</v>
      </c>
      <c r="CU87" s="26" t="e">
        <f>(CK87-'ModelParams Lw'!$Q$10)/'ModelParams Lw'!$Q$11</f>
        <v>#DIV/0!</v>
      </c>
      <c r="CV87" s="26" t="e">
        <f>(CL87-'ModelParams Lw'!$R$10)/'ModelParams Lw'!$R$11</f>
        <v>#DIV/0!</v>
      </c>
      <c r="CW87" s="26" t="e">
        <f>(CM87-'ModelParams Lw'!$S$10)/'ModelParams Lw'!$S$11</f>
        <v>#DIV/0!</v>
      </c>
      <c r="CX87" s="26" t="e">
        <f>(CN87-'ModelParams Lw'!$T$10)/'ModelParams Lw'!$T$11</f>
        <v>#DIV/0!</v>
      </c>
      <c r="CY87" s="26" t="e">
        <f>(CO87-'ModelParams Lw'!$U$10)/'ModelParams Lw'!$U$11</f>
        <v>#DIV/0!</v>
      </c>
      <c r="CZ87" s="26" t="e">
        <f>(CP87-'ModelParams Lw'!$V$10)/'ModelParams Lw'!$V$11</f>
        <v>#DIV/0!</v>
      </c>
    </row>
    <row r="88" spans="1:104" x14ac:dyDescent="0.2">
      <c r="A88" s="13">
        <f>Calcul!A90</f>
        <v>0</v>
      </c>
      <c r="B88" s="13">
        <f t="shared" si="42"/>
        <v>0</v>
      </c>
      <c r="C88" s="13">
        <f>Calcul!B90</f>
        <v>0</v>
      </c>
      <c r="D88" s="13">
        <f>Calcul!C90/1000</f>
        <v>0</v>
      </c>
      <c r="E88" s="13">
        <f>Calcul!D90/1000</f>
        <v>0</v>
      </c>
      <c r="F88" s="13">
        <f t="shared" si="43"/>
        <v>0</v>
      </c>
      <c r="G88" s="23" t="e">
        <f>DEGREES(ACOS(1-(1/'ModelParams Lw'!B$15*SQRT(0.5*1.2/'Sound Power'!$C88)*('Sound Power'!$B88/3600)/('Sound Power'!$D88)/('Sound Power'!$F88))))</f>
        <v>#DIV/0!</v>
      </c>
      <c r="H88" s="23" t="e">
        <f>DEGREES(ACOS(1-(1/'ModelParams Lw'!C$15*SQRT(0.5*1.2/'Sound Power'!$C88)*('Sound Power'!$B88/3600)/('Sound Power'!$D88)/('Sound Power'!$F88))))</f>
        <v>#DIV/0!</v>
      </c>
      <c r="I88" s="23" t="e">
        <f>DEGREES(ACOS(1-(1/'ModelParams Lw'!D$15*SQRT(0.5*1.2/'Sound Power'!$C88)*('Sound Power'!$B88/3600)/('Sound Power'!$D88)/('Sound Power'!$F88))))</f>
        <v>#DIV/0!</v>
      </c>
      <c r="J88" s="23" t="e">
        <f>DEGREES(ACOS(1-(1/'ModelParams Lw'!E$15*SQRT(0.5*1.2/'Sound Power'!$C88)*('Sound Power'!$B88/3600)/('Sound Power'!$D88)/('Sound Power'!$F88))))</f>
        <v>#DIV/0!</v>
      </c>
      <c r="K88" s="23" t="e">
        <f>DEGREES(ACOS(1-(1/'ModelParams Lw'!F$15*SQRT(0.5*1.2/'Sound Power'!$C88)*('Sound Power'!$B88/3600)/('Sound Power'!$D88)/('Sound Power'!$F88))))</f>
        <v>#DIV/0!</v>
      </c>
      <c r="L88" s="23" t="e">
        <f>DEGREES(ACOS(1-(1/'ModelParams Lw'!G$15*SQRT(0.5*1.2/'Sound Power'!$C88)*('Sound Power'!$B88/3600)/('Sound Power'!$D88)/('Sound Power'!$F88))))</f>
        <v>#DIV/0!</v>
      </c>
      <c r="M88" s="23" t="e">
        <f>DEGREES(ACOS(1-(1/'ModelParams Lw'!H$15*SQRT(0.5*1.2/'Sound Power'!$C88)*('Sound Power'!$B88/3600)/('Sound Power'!$D88)/('Sound Power'!$F88))))</f>
        <v>#DIV/0!</v>
      </c>
      <c r="N88" s="23" t="e">
        <f>DEGREES(ACOS(1-(1/'ModelParams Lw'!I$15*SQRT(0.5*1.2/'Sound Power'!$C88)*('Sound Power'!$B88/3600)/('Sound Power'!$D88)/('Sound Power'!$F88))))</f>
        <v>#DIV/0!</v>
      </c>
      <c r="O88" s="26" t="e">
        <f>('ModelParams Lw'!B$4*LN('Sound Power'!G88)/(1+EXP(-('Sound Power'!$D88*1000+'ModelParams Lw'!B$6)/'ModelParams Lw'!B$7))+'ModelParams Lw'!B$5)*LN('Sound Power'!$B88)-('ModelParams Lw'!B$8+'ModelParams Lw'!B$9*$D88+'ModelParams Lw'!B$10*'Sound Power'!$F88^'ModelParams Lw'!B$14+'ModelParams Lw'!B$11*LN('Sound Power'!G88)+'ModelParams Lw'!B$12*'Sound Power'!$D88*'Sound Power'!$F88+'ModelParams Lw'!B$13*'Sound Power'!$D88*LN('Sound Power'!G88))</f>
        <v>#DIV/0!</v>
      </c>
      <c r="P88" s="26" t="e">
        <f>('ModelParams Lw'!C$4*LN('Sound Power'!H88)/(1+EXP(-('Sound Power'!$D88*1000+'ModelParams Lw'!C$6)/'ModelParams Lw'!C$7))+'ModelParams Lw'!C$5)*LN('Sound Power'!$B88)-('ModelParams Lw'!C$8+'ModelParams Lw'!C$9*$D88+'ModelParams Lw'!C$10*'Sound Power'!$F88^'ModelParams Lw'!C$14+'ModelParams Lw'!C$11*LN('Sound Power'!H88)+'ModelParams Lw'!C$12*'Sound Power'!$D88*'Sound Power'!$F88+'ModelParams Lw'!C$13*'Sound Power'!$D88*LN('Sound Power'!H88))</f>
        <v>#DIV/0!</v>
      </c>
      <c r="Q88" s="26" t="e">
        <f>('ModelParams Lw'!D$4*LN('Sound Power'!I88)/(1+EXP(-('Sound Power'!$D88*1000+'ModelParams Lw'!D$6)/'ModelParams Lw'!D$7))+'ModelParams Lw'!D$5)*LN('Sound Power'!$B88)-('ModelParams Lw'!D$8+'ModelParams Lw'!D$9*$D88+'ModelParams Lw'!D$10*'Sound Power'!$F88^'ModelParams Lw'!D$14+'ModelParams Lw'!D$11*LN('Sound Power'!I88)+'ModelParams Lw'!D$12*'Sound Power'!$D88*'Sound Power'!$F88+'ModelParams Lw'!D$13*'Sound Power'!$D88*LN('Sound Power'!I88))</f>
        <v>#DIV/0!</v>
      </c>
      <c r="R88" s="26" t="e">
        <f>('ModelParams Lw'!E$4*LN('Sound Power'!J88)/(1+EXP(-('Sound Power'!$D88*1000+'ModelParams Lw'!E$6)/'ModelParams Lw'!E$7))+'ModelParams Lw'!E$5)*LN('Sound Power'!$B88)-('ModelParams Lw'!E$8+'ModelParams Lw'!E$9*$D88+'ModelParams Lw'!E$10*'Sound Power'!$F88^'ModelParams Lw'!E$14+'ModelParams Lw'!E$11*LN('Sound Power'!J88)+'ModelParams Lw'!E$12*'Sound Power'!$D88*'Sound Power'!$F88+'ModelParams Lw'!E$13*'Sound Power'!$D88*LN('Sound Power'!J88))</f>
        <v>#DIV/0!</v>
      </c>
      <c r="S88" s="26" t="e">
        <f>('ModelParams Lw'!F$4*LN('Sound Power'!K88)/(1+EXP(-('Sound Power'!$D88*1000+'ModelParams Lw'!F$6)/'ModelParams Lw'!F$7))+'ModelParams Lw'!F$5)*LN('Sound Power'!$B88)-('ModelParams Lw'!F$8+'ModelParams Lw'!F$9*$D88+'ModelParams Lw'!F$10*'Sound Power'!$F88^'ModelParams Lw'!F$14+'ModelParams Lw'!F$11*LN('Sound Power'!K88)+'ModelParams Lw'!F$12*'Sound Power'!$D88*'Sound Power'!$F88+'ModelParams Lw'!F$13*'Sound Power'!$D88*LN('Sound Power'!K88))</f>
        <v>#DIV/0!</v>
      </c>
      <c r="T88" s="26" t="e">
        <f>('ModelParams Lw'!G$4*LN('Sound Power'!L88)/(1+EXP(-('Sound Power'!$D88*1000+'ModelParams Lw'!G$6)/'ModelParams Lw'!G$7))+'ModelParams Lw'!G$5)*LN('Sound Power'!$B88)-('ModelParams Lw'!G$8+'ModelParams Lw'!G$9*$D88+'ModelParams Lw'!G$10*'Sound Power'!$F88^'ModelParams Lw'!G$14+'ModelParams Lw'!G$11*LN('Sound Power'!L88)+'ModelParams Lw'!G$12*'Sound Power'!$D88*'Sound Power'!$F88+'ModelParams Lw'!G$13*'Sound Power'!$D88*LN('Sound Power'!L88))</f>
        <v>#DIV/0!</v>
      </c>
      <c r="U88" s="26" t="e">
        <f>('ModelParams Lw'!H$4*LN('Sound Power'!M88)/(1+EXP(-('Sound Power'!$D88*1000+'ModelParams Lw'!H$6)/'ModelParams Lw'!H$7))+'ModelParams Lw'!H$5)*LN('Sound Power'!$B88)-('ModelParams Lw'!H$8+'ModelParams Lw'!H$9*$D88+'ModelParams Lw'!H$10*'Sound Power'!$F88^'ModelParams Lw'!H$14+'ModelParams Lw'!H$11*LN('Sound Power'!M88)+'ModelParams Lw'!H$12*'Sound Power'!$D88*'Sound Power'!$F88+'ModelParams Lw'!H$13*'Sound Power'!$D88*LN('Sound Power'!M88))</f>
        <v>#DIV/0!</v>
      </c>
      <c r="V88" s="26" t="e">
        <f>('ModelParams Lw'!I$4*LN('Sound Power'!N88)/(1+EXP(-('Sound Power'!$D88*1000+'ModelParams Lw'!I$6)/'ModelParams Lw'!I$7))+'ModelParams Lw'!I$5)*LN('Sound Power'!$B88)-('ModelParams Lw'!I$8+'ModelParams Lw'!I$9*$D88+'ModelParams Lw'!I$10*'Sound Power'!$F88^'ModelParams Lw'!I$14+'ModelParams Lw'!I$11*LN('Sound Power'!N88)+'ModelParams Lw'!I$12*'Sound Power'!$D88*'Sound Power'!$F88+'ModelParams Lw'!I$13*'Sound Power'!$D88*LN('Sound Power'!N88))</f>
        <v>#DIV/0!</v>
      </c>
      <c r="W88" s="26" t="e">
        <f>10*LOG10(IF(O88="",0,POWER(10,((O88+'ModelParams Lw'!$O$4)/10))) +IF(P88="",0,POWER(10,((P88+'ModelParams Lw'!$P$4)/10))) +IF(Q88="",0,POWER(10,((Q88+'ModelParams Lw'!$Q$4)/10))) +IF(R88="",0,POWER(10,((R88+'ModelParams Lw'!$R$4)/10))) +IF(S88="",0,POWER(10,((S88+'ModelParams Lw'!$S$4)/10))) +IF(T88="",0,POWER(10,((T88+'ModelParams Lw'!$T$4)/10))) +IF(U88="",0,POWER(10,((U88+'ModelParams Lw'!$U$4)/10)))+IF(V88="",0,POWER(10,((V88+'ModelParams Lw'!$V$4)/10))))</f>
        <v>#DIV/0!</v>
      </c>
      <c r="X88" s="26" t="e">
        <f t="shared" si="27"/>
        <v>#DIV/0!</v>
      </c>
      <c r="Y88" s="26" t="e">
        <f>(O88-'ModelParams Lw'!O$10)/'ModelParams Lw'!O$11</f>
        <v>#DIV/0!</v>
      </c>
      <c r="Z88" s="26" t="e">
        <f>(P88-'ModelParams Lw'!P$10)/'ModelParams Lw'!P$11</f>
        <v>#DIV/0!</v>
      </c>
      <c r="AA88" s="26" t="e">
        <f>(Q88-'ModelParams Lw'!Q$10)/'ModelParams Lw'!Q$11</f>
        <v>#DIV/0!</v>
      </c>
      <c r="AB88" s="26" t="e">
        <f>(R88-'ModelParams Lw'!R$10)/'ModelParams Lw'!R$11</f>
        <v>#DIV/0!</v>
      </c>
      <c r="AC88" s="26" t="e">
        <f>(S88-'ModelParams Lw'!S$10)/'ModelParams Lw'!S$11</f>
        <v>#DIV/0!</v>
      </c>
      <c r="AD88" s="26" t="e">
        <f>(T88-'ModelParams Lw'!T$10)/'ModelParams Lw'!T$11</f>
        <v>#DIV/0!</v>
      </c>
      <c r="AE88" s="26" t="e">
        <f>(U88-'ModelParams Lw'!U$10)/'ModelParams Lw'!U$11</f>
        <v>#DIV/0!</v>
      </c>
      <c r="AF88" s="26" t="e">
        <f>(V88-'ModelParams Lw'!V$10)/'ModelParams Lw'!V$11</f>
        <v>#DIV/0!</v>
      </c>
      <c r="AG88" s="26" t="e">
        <f t="shared" si="28"/>
        <v>#DIV/0!</v>
      </c>
      <c r="AH88" s="26" t="e">
        <f>VLOOKUP(D88*1000,'ModelParams Lw'!$A$38:$D$58,4)</f>
        <v>#N/A</v>
      </c>
      <c r="AI88" s="56" t="e">
        <f>VLOOKUP(D88*1000,'ModelParams Lw'!$A$38:$D$58,2)</f>
        <v>#N/A</v>
      </c>
      <c r="AJ88" s="46" t="e">
        <f t="shared" si="29"/>
        <v>#DIV/0!</v>
      </c>
      <c r="AK88" s="26" t="e">
        <f t="shared" si="30"/>
        <v>#VALUE!</v>
      </c>
      <c r="AL88" s="26" t="e">
        <f>IF($AI88=100,'ModelParams Lw'!R$35*'Sound Power'!$AH88^2+'ModelParams Lw'!R$36*'Sound Power'!$AH88+'ModelParams Lw'!R$37,IF($AI88=150,'ModelParams Lw'!R$38*'Sound Power'!$AH88^2+'ModelParams Lw'!R$39*'Sound Power'!$AH88+'ModelParams Lw'!R$40,'ModelParams Lw'!R$41*'Sound Power'!$AH88^2+'ModelParams Lw'!R$42*'Sound Power'!$AH88+'ModelParams Lw'!R$43))</f>
        <v>#N/A</v>
      </c>
      <c r="AM88" s="26" t="e">
        <f>IF($AI88=100,'ModelParams Lw'!S$35*'Sound Power'!$AH88^2+'ModelParams Lw'!S$36*'Sound Power'!$AH88+'ModelParams Lw'!S$37,IF($AI88=150,'ModelParams Lw'!S$38*'Sound Power'!$AH88^2+'ModelParams Lw'!S$39*'Sound Power'!$AH88+'ModelParams Lw'!S$40,'ModelParams Lw'!S$41*'Sound Power'!$AH88^2+'ModelParams Lw'!S$42*'Sound Power'!$AH88+'ModelParams Lw'!S$43))</f>
        <v>#N/A</v>
      </c>
      <c r="AN88" s="26" t="e">
        <f>IF($AI88=100,'ModelParams Lw'!T$35*'Sound Power'!$AH88^2+'ModelParams Lw'!T$36*'Sound Power'!$AH88+'ModelParams Lw'!T$37,IF($AI88=150,'ModelParams Lw'!T$38*'Sound Power'!$AH88^2+'ModelParams Lw'!T$39*'Sound Power'!$AH88+'ModelParams Lw'!T$40,'ModelParams Lw'!T$41*'Sound Power'!$AH88^2+'ModelParams Lw'!T$42*'Sound Power'!$AH88+'ModelParams Lw'!T$43))</f>
        <v>#N/A</v>
      </c>
      <c r="AO88" s="26" t="e">
        <f>IF($AI88=100,'ModelParams Lw'!U$35*'Sound Power'!$AH88^2+'ModelParams Lw'!U$36*'Sound Power'!$AH88+'ModelParams Lw'!U$37,IF($AI88=150,'ModelParams Lw'!U$38*'Sound Power'!$AH88^2+'ModelParams Lw'!U$39*'Sound Power'!$AH88+'ModelParams Lw'!U$40,'ModelParams Lw'!U$41*'Sound Power'!$AH88^2+'ModelParams Lw'!U$42*'Sound Power'!$AH88+'ModelParams Lw'!U$43))</f>
        <v>#N/A</v>
      </c>
      <c r="AP88" s="26" t="e">
        <f>IF($AI88=100,'ModelParams Lw'!V$35*'Sound Power'!$AH88^2+'ModelParams Lw'!V$36*'Sound Power'!$AH88+'ModelParams Lw'!V$37,IF($AI88=150,'ModelParams Lw'!V$38*'Sound Power'!$AH88^2+'ModelParams Lw'!V$39*'Sound Power'!$AH88+'ModelParams Lw'!V$40,'ModelParams Lw'!V$41*'Sound Power'!$AH88^2+'ModelParams Lw'!V$42*'Sound Power'!$AH88+'ModelParams Lw'!V$43))</f>
        <v>#N/A</v>
      </c>
      <c r="AQ88" s="26" t="e">
        <f>IF($AI88=100,'ModelParams Lw'!W$35*'Sound Power'!$AH88^2+'ModelParams Lw'!W$36*'Sound Power'!$AH88+'ModelParams Lw'!W$37,IF($AI88=150,'ModelParams Lw'!W$38*'Sound Power'!$AH88^2+'ModelParams Lw'!W$39*'Sound Power'!$AH88+'ModelParams Lw'!W$40,'ModelParams Lw'!W$41*'Sound Power'!$AH88^2+'ModelParams Lw'!W$42*'Sound Power'!$AH88+'ModelParams Lw'!W$43))</f>
        <v>#N/A</v>
      </c>
      <c r="AR88" s="26" t="e">
        <f t="shared" si="31"/>
        <v>#VALUE!</v>
      </c>
      <c r="AS88" s="26" t="e">
        <f>IF(26.83*LN($AJ88)-11.791-'ModelParams Lw'!B$35&lt;0,0,26.83*LN($AJ88)-11.791-'ModelParams Lw'!B$35)</f>
        <v>#DIV/0!</v>
      </c>
      <c r="AT88" s="26" t="e">
        <f>IF(26.83*LN($AJ88)-11.791-'ModelParams Lw'!C$35&lt;0,0,26.83*LN($AJ88)-11.791-'ModelParams Lw'!C$35)</f>
        <v>#DIV/0!</v>
      </c>
      <c r="AU88" s="26" t="e">
        <f>IF(26.83*LN($AJ88)-11.791-'ModelParams Lw'!D$35&lt;0,0,26.83*LN($AJ88)-11.791-'ModelParams Lw'!D$35)</f>
        <v>#DIV/0!</v>
      </c>
      <c r="AV88" s="26" t="e">
        <f>IF(26.83*LN($AJ88)-11.791-'ModelParams Lw'!E$35&lt;0,0,26.83*LN($AJ88)-11.791-'ModelParams Lw'!E$35)</f>
        <v>#DIV/0!</v>
      </c>
      <c r="AW88" s="26" t="e">
        <f>IF(26.83*LN($AJ88)-11.791-'ModelParams Lw'!F$35&lt;0,0,26.83*LN($AJ88)-11.791-'ModelParams Lw'!F$35)</f>
        <v>#DIV/0!</v>
      </c>
      <c r="AX88" s="26" t="e">
        <f>IF(26.83*LN($AJ88)-11.791-'ModelParams Lw'!G$35&lt;0,0,26.83*LN($AJ88)-11.791-'ModelParams Lw'!G$35)</f>
        <v>#DIV/0!</v>
      </c>
      <c r="AY88" s="26" t="e">
        <f>IF(26.83*LN($AJ88)-11.791-'ModelParams Lw'!H$35&lt;0,0,26.83*LN($AJ88)-11.791-'ModelParams Lw'!H$35)</f>
        <v>#DIV/0!</v>
      </c>
      <c r="AZ88" s="26" t="e">
        <f>IF(26.83*LN($AJ88)-11.791-'ModelParams Lw'!I$35&lt;0,0,26.83*LN($AJ88)-11.791-'ModelParams Lw'!I$35)</f>
        <v>#DIV/0!</v>
      </c>
      <c r="BA88" s="26" t="e">
        <f t="shared" si="44"/>
        <v>#DIV/0!</v>
      </c>
      <c r="BB88" s="26" t="e">
        <f t="shared" si="45"/>
        <v>#DIV/0!</v>
      </c>
      <c r="BC88" s="26" t="e">
        <f t="shared" si="46"/>
        <v>#DIV/0!</v>
      </c>
      <c r="BD88" s="26" t="e">
        <f t="shared" si="47"/>
        <v>#DIV/0!</v>
      </c>
      <c r="BE88" s="26" t="e">
        <f t="shared" si="48"/>
        <v>#DIV/0!</v>
      </c>
      <c r="BF88" s="26" t="e">
        <f t="shared" si="49"/>
        <v>#DIV/0!</v>
      </c>
      <c r="BG88" s="26" t="e">
        <f t="shared" si="50"/>
        <v>#DIV/0!</v>
      </c>
      <c r="BH88" s="26" t="e">
        <f t="shared" si="51"/>
        <v>#DIV/0!</v>
      </c>
      <c r="BI88" s="26" t="e">
        <f>10*LOG10(IF(BA88="",0,POWER(10,((BA88+'ModelParams Lw'!$O$4)/10))) +IF(BB88="",0,POWER(10,((BB88+'ModelParams Lw'!$P$4)/10))) +IF(BC88="",0,POWER(10,((BC88+'ModelParams Lw'!$Q$4)/10))) +IF(BD88="",0,POWER(10,((BD88+'ModelParams Lw'!$R$4)/10))) +IF(BE88="",0,POWER(10,((BE88+'ModelParams Lw'!$S$4)/10))) +IF(BF88="",0,POWER(10,((BF88+'ModelParams Lw'!$T$4)/10))) +IF(BG88="",0,POWER(10,((BG88+'ModelParams Lw'!$U$4)/10)))+IF(BH88="",0,POWER(10,((BH88+'ModelParams Lw'!$V$4)/10))))</f>
        <v>#DIV/0!</v>
      </c>
      <c r="BJ88" s="26" t="e">
        <f t="shared" si="32"/>
        <v>#DIV/0!</v>
      </c>
      <c r="BK88" s="26" t="e">
        <f>(BA88-'ModelParams Lw'!O$10)/'ModelParams Lw'!O$11</f>
        <v>#DIV/0!</v>
      </c>
      <c r="BL88" s="26" t="e">
        <f>(BB88-'ModelParams Lw'!P$10)/'ModelParams Lw'!P$11</f>
        <v>#DIV/0!</v>
      </c>
      <c r="BM88" s="26" t="e">
        <f>(BC88-'ModelParams Lw'!Q$10)/'ModelParams Lw'!Q$11</f>
        <v>#DIV/0!</v>
      </c>
      <c r="BN88" s="26" t="e">
        <f>(BD88-'ModelParams Lw'!R$10)/'ModelParams Lw'!R$11</f>
        <v>#DIV/0!</v>
      </c>
      <c r="BO88" s="26" t="e">
        <f>(BE88-'ModelParams Lw'!S$10)/'ModelParams Lw'!S$11</f>
        <v>#DIV/0!</v>
      </c>
      <c r="BP88" s="26" t="e">
        <f>(BF88-'ModelParams Lw'!T$10)/'ModelParams Lw'!T$11</f>
        <v>#DIV/0!</v>
      </c>
      <c r="BQ88" s="26" t="e">
        <f>(BG88-'ModelParams Lw'!U$10)/'ModelParams Lw'!U$11</f>
        <v>#DIV/0!</v>
      </c>
      <c r="BR88" s="26" t="e">
        <f>(BH88-'ModelParams Lw'!V$10)/'ModelParams Lw'!V$11</f>
        <v>#DIV/0!</v>
      </c>
      <c r="BS88" s="23" t="e">
        <f>IF(Calcul!$E90="SW",DEGREES(ACOS(1-(1/'ModelParams Lw'!C$25*SQRT(0.5*1.2/'Sound Power'!$C88)*('Sound Power'!$B88/3600)/('Sound Power'!$D88)/('Sound Power'!$F88)))),DEGREES(ACOS(1-(1/'ModelParams Lw'!C$29*SQRT(0.5*1.2/'Sound Power'!$C88)*('Sound Power'!$B88/3600)/('Sound Power'!$D88)/('Sound Power'!$F88)))))</f>
        <v>#DIV/0!</v>
      </c>
      <c r="BT88" s="23" t="e">
        <f>IF(Calcul!$E90="SW",DEGREES(ACOS(1-(1/'ModelParams Lw'!D$25*SQRT(0.5*1.2/'Sound Power'!$C88)*('Sound Power'!$B88/3600)/('Sound Power'!$D88)/('Sound Power'!$F88)))),DEGREES(ACOS(1-(1/'ModelParams Lw'!D$29*SQRT(0.5*1.2/'Sound Power'!$C88)*('Sound Power'!$B88/3600)/('Sound Power'!$D88)/('Sound Power'!$F88)))))</f>
        <v>#DIV/0!</v>
      </c>
      <c r="BU88" s="23" t="e">
        <f>IF(Calcul!$E90="SW",DEGREES(ACOS(1-(1/'ModelParams Lw'!E$25*SQRT(0.5*1.2/'Sound Power'!$C88)*('Sound Power'!$B88/3600)/('Sound Power'!$D88)/('Sound Power'!$F88)))),DEGREES(ACOS(1-(1/'ModelParams Lw'!E$29*SQRT(0.5*1.2/'Sound Power'!$C88)*('Sound Power'!$B88/3600)/('Sound Power'!$D88)/('Sound Power'!$F88)))))</f>
        <v>#DIV/0!</v>
      </c>
      <c r="BV88" s="23" t="e">
        <f>IF(Calcul!$E90="SW",DEGREES(ACOS(1-(1/'ModelParams Lw'!F$25*SQRT(0.5*1.2/'Sound Power'!$C88)*('Sound Power'!$B88/3600)/('Sound Power'!$D88)/('Sound Power'!$F88)))),DEGREES(ACOS(1-(1/'ModelParams Lw'!F$29*SQRT(0.5*1.2/'Sound Power'!$C88)*('Sound Power'!$B88/3600)/('Sound Power'!$D88)/('Sound Power'!$F88)))))</f>
        <v>#DIV/0!</v>
      </c>
      <c r="BW88" s="23" t="e">
        <f>IF(Calcul!$E90="SW",DEGREES(ACOS(1-(1/'ModelParams Lw'!G$25*SQRT(0.5*1.2/'Sound Power'!$C88)*('Sound Power'!$B88/3600)/('Sound Power'!$D88)/('Sound Power'!$F88)))),DEGREES(ACOS(1-(1/'ModelParams Lw'!G$29*SQRT(0.5*1.2/'Sound Power'!$C88)*('Sound Power'!$B88/3600)/('Sound Power'!$D88)/('Sound Power'!$F88)))))</f>
        <v>#DIV/0!</v>
      </c>
      <c r="BX88" s="23" t="e">
        <f>IF(Calcul!$E90="SW",DEGREES(ACOS(1-(1/'ModelParams Lw'!H$25*SQRT(0.5*1.2/'Sound Power'!$C88)*('Sound Power'!$B88/3600)/('Sound Power'!$D88)/('Sound Power'!$F88)))),DEGREES(ACOS(1-(1/'ModelParams Lw'!H$29*SQRT(0.5*1.2/'Sound Power'!$C88)*('Sound Power'!$B88/3600)/('Sound Power'!$D88)/('Sound Power'!$F88)))))</f>
        <v>#DIV/0!</v>
      </c>
      <c r="BY88" s="23" t="e">
        <f>IF(Calcul!$E90="SW",DEGREES(ACOS(1-(1/'ModelParams Lw'!I$25*SQRT(0.5*1.2/'Sound Power'!$C88)*('Sound Power'!$B88/3600)/('Sound Power'!$D88)/('Sound Power'!$F88)))),DEGREES(ACOS(1-(1/'ModelParams Lw'!I$29*SQRT(0.5*1.2/'Sound Power'!$C88)*('Sound Power'!$B88/3600)/('Sound Power'!$D88)/('Sound Power'!$F88)))))</f>
        <v>#DIV/0!</v>
      </c>
      <c r="BZ88" s="23" t="e">
        <f>IF(Calcul!$E90="SW",DEGREES(ACOS(1-(1/'ModelParams Lw'!J$25*SQRT(0.5*1.2/'Sound Power'!$C88)*('Sound Power'!$B88/3600)/('Sound Power'!$D88)/('Sound Power'!$F88)))),DEGREES(ACOS(1-(1/'ModelParams Lw'!J$29*SQRT(0.5*1.2/'Sound Power'!$C88)*('Sound Power'!$B88/3600)/('Sound Power'!$D88)/('Sound Power'!$F88)))))</f>
        <v>#DIV/0!</v>
      </c>
      <c r="CA88" s="26" t="e">
        <f>IF(Calcul!$E90="SW",'ModelParams Lw'!C$22+'ModelParams Lw'!C$23*LOG('Sound Power'!$D88/'Sound Power'!$E88)+'ModelParams Lw'!C$24*LN('Sound Power'!BS88),IF('ModelParams Lw'!C$26+'ModelParams Lw'!C$27*LOG('Sound Power'!$D88/'Sound Power'!$E88)+'ModelParams Lw'!C$28*LN('Sound Power'!BS88)&lt;'ModelParams Lw'!C$22+'ModelParams Lw'!C$23*LOG('Sound Power'!$D88/'Sound Power'!$E88)+'ModelParams Lw'!C$24*LN('Sound Power'!BS88),'ModelParams Lw'!C$22+'ModelParams Lw'!C$23*LOG('Sound Power'!$D88/'Sound Power'!$E88)+'ModelParams Lw'!C$24*LN('Sound Power'!BS88),'ModelParams Lw'!C$26+'ModelParams Lw'!C$27*LOG('Sound Power'!$D88/'Sound Power'!$E88)+'ModelParams Lw'!C$28*LN('Sound Power'!BS88)))</f>
        <v>#DIV/0!</v>
      </c>
      <c r="CB88" s="26" t="e">
        <f>IF(Calcul!$E90="SW",'ModelParams Lw'!D$22+'ModelParams Lw'!D$23*LOG('Sound Power'!$D88/'Sound Power'!$E88)+'ModelParams Lw'!D$24*LN('Sound Power'!BT88),IF('ModelParams Lw'!D$26+'ModelParams Lw'!D$27*LOG('Sound Power'!$D88/'Sound Power'!$E88)+'ModelParams Lw'!D$28*LN('Sound Power'!BT88)&lt;'ModelParams Lw'!D$22+'ModelParams Lw'!D$23*LOG('Sound Power'!$D88/'Sound Power'!$E88)+'ModelParams Lw'!D$24*LN('Sound Power'!BT88),'ModelParams Lw'!D$22+'ModelParams Lw'!D$23*LOG('Sound Power'!$D88/'Sound Power'!$E88)+'ModelParams Lw'!D$24*LN('Sound Power'!BT88),'ModelParams Lw'!D$26+'ModelParams Lw'!D$27*LOG('Sound Power'!$D88/'Sound Power'!$E88)+'ModelParams Lw'!D$28*LN('Sound Power'!BT88)))</f>
        <v>#DIV/0!</v>
      </c>
      <c r="CC88" s="26" t="e">
        <f>IF(Calcul!$E90="SW",'ModelParams Lw'!E$22+'ModelParams Lw'!E$23*LOG('Sound Power'!$D88/'Sound Power'!$E88)+'ModelParams Lw'!E$24*LN('Sound Power'!BU88),IF('ModelParams Lw'!E$26+'ModelParams Lw'!E$27*LOG('Sound Power'!$D88/'Sound Power'!$E88)+'ModelParams Lw'!E$28*LN('Sound Power'!BU88)&lt;'ModelParams Lw'!E$22+'ModelParams Lw'!E$23*LOG('Sound Power'!$D88/'Sound Power'!$E88)+'ModelParams Lw'!E$24*LN('Sound Power'!BU88),'ModelParams Lw'!E$22+'ModelParams Lw'!E$23*LOG('Sound Power'!$D88/'Sound Power'!$E88)+'ModelParams Lw'!E$24*LN('Sound Power'!BU88),'ModelParams Lw'!E$26+'ModelParams Lw'!E$27*LOG('Sound Power'!$D88/'Sound Power'!$E88)+'ModelParams Lw'!E$28*LN('Sound Power'!BU88)))</f>
        <v>#DIV/0!</v>
      </c>
      <c r="CD88" s="26" t="e">
        <f>IF(Calcul!$E90="SW",'ModelParams Lw'!F$22+'ModelParams Lw'!F$23*LOG('Sound Power'!$D88/'Sound Power'!$E88)+'ModelParams Lw'!F$24*LN('Sound Power'!BV88),IF('ModelParams Lw'!F$26+'ModelParams Lw'!F$27*LOG('Sound Power'!$D88/'Sound Power'!$E88)+'ModelParams Lw'!F$28*LN('Sound Power'!BV88)&lt;'ModelParams Lw'!F$22+'ModelParams Lw'!F$23*LOG('Sound Power'!$D88/'Sound Power'!$E88)+'ModelParams Lw'!F$24*LN('Sound Power'!BV88),'ModelParams Lw'!F$22+'ModelParams Lw'!F$23*LOG('Sound Power'!$D88/'Sound Power'!$E88)+'ModelParams Lw'!F$24*LN('Sound Power'!BV88),'ModelParams Lw'!F$26+'ModelParams Lw'!F$27*LOG('Sound Power'!$D88/'Sound Power'!$E88)+'ModelParams Lw'!F$28*LN('Sound Power'!BV88)))</f>
        <v>#DIV/0!</v>
      </c>
      <c r="CE88" s="26" t="e">
        <f>IF(Calcul!$E90="SW",'ModelParams Lw'!G$22+'ModelParams Lw'!G$23*LOG('Sound Power'!$D88/'Sound Power'!$E88)+'ModelParams Lw'!G$24*LN('Sound Power'!BW88),IF('ModelParams Lw'!G$26+'ModelParams Lw'!G$27*LOG('Sound Power'!$D88/'Sound Power'!$E88)+'ModelParams Lw'!G$28*LN('Sound Power'!BW88)&lt;'ModelParams Lw'!G$22+'ModelParams Lw'!G$23*LOG('Sound Power'!$D88/'Sound Power'!$E88)+'ModelParams Lw'!G$24*LN('Sound Power'!BW88),'ModelParams Lw'!G$22+'ModelParams Lw'!G$23*LOG('Sound Power'!$D88/'Sound Power'!$E88)+'ModelParams Lw'!G$24*LN('Sound Power'!BW88),'ModelParams Lw'!G$26+'ModelParams Lw'!G$27*LOG('Sound Power'!$D88/'Sound Power'!$E88)+'ModelParams Lw'!G$28*LN('Sound Power'!BW88)))</f>
        <v>#DIV/0!</v>
      </c>
      <c r="CF88" s="26" t="e">
        <f>IF(Calcul!$E90="SW",'ModelParams Lw'!H$22+'ModelParams Lw'!H$23*LOG('Sound Power'!$D88/'Sound Power'!$E88)+'ModelParams Lw'!H$24*LN('Sound Power'!BX88),IF('ModelParams Lw'!H$26+'ModelParams Lw'!H$27*LOG('Sound Power'!$D88/'Sound Power'!$E88)+'ModelParams Lw'!H$28*LN('Sound Power'!BX88)&lt;'ModelParams Lw'!H$22+'ModelParams Lw'!H$23*LOG('Sound Power'!$D88/'Sound Power'!$E88)+'ModelParams Lw'!H$24*LN('Sound Power'!BX88),'ModelParams Lw'!H$22+'ModelParams Lw'!H$23*LOG('Sound Power'!$D88/'Sound Power'!$E88)+'ModelParams Lw'!H$24*LN('Sound Power'!BX88),'ModelParams Lw'!H$26+'ModelParams Lw'!H$27*LOG('Sound Power'!$D88/'Sound Power'!$E88)+'ModelParams Lw'!H$28*LN('Sound Power'!BX88)))</f>
        <v>#DIV/0!</v>
      </c>
      <c r="CG88" s="26" t="e">
        <f>IF(Calcul!$E90="SW",'ModelParams Lw'!I$22+'ModelParams Lw'!I$23*LOG('Sound Power'!$D88/'Sound Power'!$E88)+'ModelParams Lw'!I$24*LN('Sound Power'!BY88),IF('ModelParams Lw'!I$26+'ModelParams Lw'!I$27*LOG('Sound Power'!$D88/'Sound Power'!$E88)+'ModelParams Lw'!I$28*LN('Sound Power'!BY88)&lt;'ModelParams Lw'!I$22+'ModelParams Lw'!I$23*LOG('Sound Power'!$D88/'Sound Power'!$E88)+'ModelParams Lw'!I$24*LN('Sound Power'!BY88),'ModelParams Lw'!I$22+'ModelParams Lw'!I$23*LOG('Sound Power'!$D88/'Sound Power'!$E88)+'ModelParams Lw'!I$24*LN('Sound Power'!BY88),'ModelParams Lw'!I$26+'ModelParams Lw'!I$27*LOG('Sound Power'!$D88/'Sound Power'!$E88)+'ModelParams Lw'!I$28*LN('Sound Power'!BY88)))</f>
        <v>#DIV/0!</v>
      </c>
      <c r="CH88" s="26" t="e">
        <f>IF(Calcul!$E90="SW",'ModelParams Lw'!J$22+'ModelParams Lw'!J$23*LOG('Sound Power'!$D88/'Sound Power'!$E88)+'ModelParams Lw'!J$24*LN('Sound Power'!BZ88),IF('ModelParams Lw'!J$26+'ModelParams Lw'!J$27*LOG('Sound Power'!$D88/'Sound Power'!$E88)+'ModelParams Lw'!J$28*LN('Sound Power'!BZ88)&lt;'ModelParams Lw'!J$22+'ModelParams Lw'!J$23*LOG('Sound Power'!$D88/'Sound Power'!$E88)+'ModelParams Lw'!J$24*LN('Sound Power'!BZ88),'ModelParams Lw'!J$22+'ModelParams Lw'!J$23*LOG('Sound Power'!$D88/'Sound Power'!$E88)+'ModelParams Lw'!J$24*LN('Sound Power'!BZ88),'ModelParams Lw'!J$26+'ModelParams Lw'!J$27*LOG('Sound Power'!$D88/'Sound Power'!$E88)+'ModelParams Lw'!J$28*LN('Sound Power'!BZ88)))</f>
        <v>#DIV/0!</v>
      </c>
      <c r="CI88" s="26" t="e">
        <f t="shared" si="33"/>
        <v>#DIV/0!</v>
      </c>
      <c r="CJ88" s="26" t="e">
        <f t="shared" si="34"/>
        <v>#DIV/0!</v>
      </c>
      <c r="CK88" s="26" t="e">
        <f t="shared" si="35"/>
        <v>#DIV/0!</v>
      </c>
      <c r="CL88" s="26" t="e">
        <f t="shared" si="36"/>
        <v>#DIV/0!</v>
      </c>
      <c r="CM88" s="26" t="e">
        <f t="shared" si="37"/>
        <v>#DIV/0!</v>
      </c>
      <c r="CN88" s="26" t="e">
        <f t="shared" si="38"/>
        <v>#DIV/0!</v>
      </c>
      <c r="CO88" s="26" t="e">
        <f t="shared" si="39"/>
        <v>#DIV/0!</v>
      </c>
      <c r="CP88" s="26" t="e">
        <f t="shared" si="40"/>
        <v>#DIV/0!</v>
      </c>
      <c r="CQ88" s="26" t="e">
        <f>10*LOG10(IF(CI88="",0,POWER(10,((CI88+'ModelParams Lw'!$O$4)/10))) +IF(CJ88="",0,POWER(10,((CJ88+'ModelParams Lw'!$P$4)/10))) +IF(CK88="",0,POWER(10,((CK88+'ModelParams Lw'!$Q$4)/10))) +IF(CL88="",0,POWER(10,((CL88+'ModelParams Lw'!$R$4)/10))) +IF(CM88="",0,POWER(10,((CM88+'ModelParams Lw'!$S$4)/10))) +IF(CN88="",0,POWER(10,((CN88+'ModelParams Lw'!$T$4)/10))) +IF(CO88="",0,POWER(10,((CO88+'ModelParams Lw'!$U$4)/10)))+IF(CP88="",0,POWER(10,((CP88+'ModelParams Lw'!$V$4)/10))))</f>
        <v>#DIV/0!</v>
      </c>
      <c r="CR88" s="26" t="e">
        <f t="shared" si="41"/>
        <v>#DIV/0!</v>
      </c>
      <c r="CS88" s="26" t="e">
        <f>(CI88-'ModelParams Lw'!$O$10)/'ModelParams Lw'!$O$11</f>
        <v>#DIV/0!</v>
      </c>
      <c r="CT88" s="26" t="e">
        <f>(CJ88-'ModelParams Lw'!$P$10)/'ModelParams Lw'!$P$11</f>
        <v>#DIV/0!</v>
      </c>
      <c r="CU88" s="26" t="e">
        <f>(CK88-'ModelParams Lw'!$Q$10)/'ModelParams Lw'!$Q$11</f>
        <v>#DIV/0!</v>
      </c>
      <c r="CV88" s="26" t="e">
        <f>(CL88-'ModelParams Lw'!$R$10)/'ModelParams Lw'!$R$11</f>
        <v>#DIV/0!</v>
      </c>
      <c r="CW88" s="26" t="e">
        <f>(CM88-'ModelParams Lw'!$S$10)/'ModelParams Lw'!$S$11</f>
        <v>#DIV/0!</v>
      </c>
      <c r="CX88" s="26" t="e">
        <f>(CN88-'ModelParams Lw'!$T$10)/'ModelParams Lw'!$T$11</f>
        <v>#DIV/0!</v>
      </c>
      <c r="CY88" s="26" t="e">
        <f>(CO88-'ModelParams Lw'!$U$10)/'ModelParams Lw'!$U$11</f>
        <v>#DIV/0!</v>
      </c>
      <c r="CZ88" s="26" t="e">
        <f>(CP88-'ModelParams Lw'!$V$10)/'ModelParams Lw'!$V$11</f>
        <v>#DIV/0!</v>
      </c>
    </row>
    <row r="89" spans="1:104" x14ac:dyDescent="0.2">
      <c r="A89" s="13">
        <f>Calcul!A91</f>
        <v>0</v>
      </c>
      <c r="B89" s="13">
        <f t="shared" si="42"/>
        <v>0</v>
      </c>
      <c r="C89" s="13">
        <f>Calcul!B91</f>
        <v>0</v>
      </c>
      <c r="D89" s="13">
        <f>Calcul!C91/1000</f>
        <v>0</v>
      </c>
      <c r="E89" s="13">
        <f>Calcul!D91/1000</f>
        <v>0</v>
      </c>
      <c r="F89" s="13">
        <f t="shared" si="43"/>
        <v>0</v>
      </c>
      <c r="G89" s="23" t="e">
        <f>DEGREES(ACOS(1-(1/'ModelParams Lw'!B$15*SQRT(0.5*1.2/'Sound Power'!$C89)*('Sound Power'!$B89/3600)/('Sound Power'!$D89)/('Sound Power'!$F89))))</f>
        <v>#DIV/0!</v>
      </c>
      <c r="H89" s="23" t="e">
        <f>DEGREES(ACOS(1-(1/'ModelParams Lw'!C$15*SQRT(0.5*1.2/'Sound Power'!$C89)*('Sound Power'!$B89/3600)/('Sound Power'!$D89)/('Sound Power'!$F89))))</f>
        <v>#DIV/0!</v>
      </c>
      <c r="I89" s="23" t="e">
        <f>DEGREES(ACOS(1-(1/'ModelParams Lw'!D$15*SQRT(0.5*1.2/'Sound Power'!$C89)*('Sound Power'!$B89/3600)/('Sound Power'!$D89)/('Sound Power'!$F89))))</f>
        <v>#DIV/0!</v>
      </c>
      <c r="J89" s="23" t="e">
        <f>DEGREES(ACOS(1-(1/'ModelParams Lw'!E$15*SQRT(0.5*1.2/'Sound Power'!$C89)*('Sound Power'!$B89/3600)/('Sound Power'!$D89)/('Sound Power'!$F89))))</f>
        <v>#DIV/0!</v>
      </c>
      <c r="K89" s="23" t="e">
        <f>DEGREES(ACOS(1-(1/'ModelParams Lw'!F$15*SQRT(0.5*1.2/'Sound Power'!$C89)*('Sound Power'!$B89/3600)/('Sound Power'!$D89)/('Sound Power'!$F89))))</f>
        <v>#DIV/0!</v>
      </c>
      <c r="L89" s="23" t="e">
        <f>DEGREES(ACOS(1-(1/'ModelParams Lw'!G$15*SQRT(0.5*1.2/'Sound Power'!$C89)*('Sound Power'!$B89/3600)/('Sound Power'!$D89)/('Sound Power'!$F89))))</f>
        <v>#DIV/0!</v>
      </c>
      <c r="M89" s="23" t="e">
        <f>DEGREES(ACOS(1-(1/'ModelParams Lw'!H$15*SQRT(0.5*1.2/'Sound Power'!$C89)*('Sound Power'!$B89/3600)/('Sound Power'!$D89)/('Sound Power'!$F89))))</f>
        <v>#DIV/0!</v>
      </c>
      <c r="N89" s="23" t="e">
        <f>DEGREES(ACOS(1-(1/'ModelParams Lw'!I$15*SQRT(0.5*1.2/'Sound Power'!$C89)*('Sound Power'!$B89/3600)/('Sound Power'!$D89)/('Sound Power'!$F89))))</f>
        <v>#DIV/0!</v>
      </c>
      <c r="O89" s="26" t="e">
        <f>('ModelParams Lw'!B$4*LN('Sound Power'!G89)/(1+EXP(-('Sound Power'!$D89*1000+'ModelParams Lw'!B$6)/'ModelParams Lw'!B$7))+'ModelParams Lw'!B$5)*LN('Sound Power'!$B89)-('ModelParams Lw'!B$8+'ModelParams Lw'!B$9*$D89+'ModelParams Lw'!B$10*'Sound Power'!$F89^'ModelParams Lw'!B$14+'ModelParams Lw'!B$11*LN('Sound Power'!G89)+'ModelParams Lw'!B$12*'Sound Power'!$D89*'Sound Power'!$F89+'ModelParams Lw'!B$13*'Sound Power'!$D89*LN('Sound Power'!G89))</f>
        <v>#DIV/0!</v>
      </c>
      <c r="P89" s="26" t="e">
        <f>('ModelParams Lw'!C$4*LN('Sound Power'!H89)/(1+EXP(-('Sound Power'!$D89*1000+'ModelParams Lw'!C$6)/'ModelParams Lw'!C$7))+'ModelParams Lw'!C$5)*LN('Sound Power'!$B89)-('ModelParams Lw'!C$8+'ModelParams Lw'!C$9*$D89+'ModelParams Lw'!C$10*'Sound Power'!$F89^'ModelParams Lw'!C$14+'ModelParams Lw'!C$11*LN('Sound Power'!H89)+'ModelParams Lw'!C$12*'Sound Power'!$D89*'Sound Power'!$F89+'ModelParams Lw'!C$13*'Sound Power'!$D89*LN('Sound Power'!H89))</f>
        <v>#DIV/0!</v>
      </c>
      <c r="Q89" s="26" t="e">
        <f>('ModelParams Lw'!D$4*LN('Sound Power'!I89)/(1+EXP(-('Sound Power'!$D89*1000+'ModelParams Lw'!D$6)/'ModelParams Lw'!D$7))+'ModelParams Lw'!D$5)*LN('Sound Power'!$B89)-('ModelParams Lw'!D$8+'ModelParams Lw'!D$9*$D89+'ModelParams Lw'!D$10*'Sound Power'!$F89^'ModelParams Lw'!D$14+'ModelParams Lw'!D$11*LN('Sound Power'!I89)+'ModelParams Lw'!D$12*'Sound Power'!$D89*'Sound Power'!$F89+'ModelParams Lw'!D$13*'Sound Power'!$D89*LN('Sound Power'!I89))</f>
        <v>#DIV/0!</v>
      </c>
      <c r="R89" s="26" t="e">
        <f>('ModelParams Lw'!E$4*LN('Sound Power'!J89)/(1+EXP(-('Sound Power'!$D89*1000+'ModelParams Lw'!E$6)/'ModelParams Lw'!E$7))+'ModelParams Lw'!E$5)*LN('Sound Power'!$B89)-('ModelParams Lw'!E$8+'ModelParams Lw'!E$9*$D89+'ModelParams Lw'!E$10*'Sound Power'!$F89^'ModelParams Lw'!E$14+'ModelParams Lw'!E$11*LN('Sound Power'!J89)+'ModelParams Lw'!E$12*'Sound Power'!$D89*'Sound Power'!$F89+'ModelParams Lw'!E$13*'Sound Power'!$D89*LN('Sound Power'!J89))</f>
        <v>#DIV/0!</v>
      </c>
      <c r="S89" s="26" t="e">
        <f>('ModelParams Lw'!F$4*LN('Sound Power'!K89)/(1+EXP(-('Sound Power'!$D89*1000+'ModelParams Lw'!F$6)/'ModelParams Lw'!F$7))+'ModelParams Lw'!F$5)*LN('Sound Power'!$B89)-('ModelParams Lw'!F$8+'ModelParams Lw'!F$9*$D89+'ModelParams Lw'!F$10*'Sound Power'!$F89^'ModelParams Lw'!F$14+'ModelParams Lw'!F$11*LN('Sound Power'!K89)+'ModelParams Lw'!F$12*'Sound Power'!$D89*'Sound Power'!$F89+'ModelParams Lw'!F$13*'Sound Power'!$D89*LN('Sound Power'!K89))</f>
        <v>#DIV/0!</v>
      </c>
      <c r="T89" s="26" t="e">
        <f>('ModelParams Lw'!G$4*LN('Sound Power'!L89)/(1+EXP(-('Sound Power'!$D89*1000+'ModelParams Lw'!G$6)/'ModelParams Lw'!G$7))+'ModelParams Lw'!G$5)*LN('Sound Power'!$B89)-('ModelParams Lw'!G$8+'ModelParams Lw'!G$9*$D89+'ModelParams Lw'!G$10*'Sound Power'!$F89^'ModelParams Lw'!G$14+'ModelParams Lw'!G$11*LN('Sound Power'!L89)+'ModelParams Lw'!G$12*'Sound Power'!$D89*'Sound Power'!$F89+'ModelParams Lw'!G$13*'Sound Power'!$D89*LN('Sound Power'!L89))</f>
        <v>#DIV/0!</v>
      </c>
      <c r="U89" s="26" t="e">
        <f>('ModelParams Lw'!H$4*LN('Sound Power'!M89)/(1+EXP(-('Sound Power'!$D89*1000+'ModelParams Lw'!H$6)/'ModelParams Lw'!H$7))+'ModelParams Lw'!H$5)*LN('Sound Power'!$B89)-('ModelParams Lw'!H$8+'ModelParams Lw'!H$9*$D89+'ModelParams Lw'!H$10*'Sound Power'!$F89^'ModelParams Lw'!H$14+'ModelParams Lw'!H$11*LN('Sound Power'!M89)+'ModelParams Lw'!H$12*'Sound Power'!$D89*'Sound Power'!$F89+'ModelParams Lw'!H$13*'Sound Power'!$D89*LN('Sound Power'!M89))</f>
        <v>#DIV/0!</v>
      </c>
      <c r="V89" s="26" t="e">
        <f>('ModelParams Lw'!I$4*LN('Sound Power'!N89)/(1+EXP(-('Sound Power'!$D89*1000+'ModelParams Lw'!I$6)/'ModelParams Lw'!I$7))+'ModelParams Lw'!I$5)*LN('Sound Power'!$B89)-('ModelParams Lw'!I$8+'ModelParams Lw'!I$9*$D89+'ModelParams Lw'!I$10*'Sound Power'!$F89^'ModelParams Lw'!I$14+'ModelParams Lw'!I$11*LN('Sound Power'!N89)+'ModelParams Lw'!I$12*'Sound Power'!$D89*'Sound Power'!$F89+'ModelParams Lw'!I$13*'Sound Power'!$D89*LN('Sound Power'!N89))</f>
        <v>#DIV/0!</v>
      </c>
      <c r="W89" s="26" t="e">
        <f>10*LOG10(IF(O89="",0,POWER(10,((O89+'ModelParams Lw'!$O$4)/10))) +IF(P89="",0,POWER(10,((P89+'ModelParams Lw'!$P$4)/10))) +IF(Q89="",0,POWER(10,((Q89+'ModelParams Lw'!$Q$4)/10))) +IF(R89="",0,POWER(10,((R89+'ModelParams Lw'!$R$4)/10))) +IF(S89="",0,POWER(10,((S89+'ModelParams Lw'!$S$4)/10))) +IF(T89="",0,POWER(10,((T89+'ModelParams Lw'!$T$4)/10))) +IF(U89="",0,POWER(10,((U89+'ModelParams Lw'!$U$4)/10)))+IF(V89="",0,POWER(10,((V89+'ModelParams Lw'!$V$4)/10))))</f>
        <v>#DIV/0!</v>
      </c>
      <c r="X89" s="26" t="e">
        <f t="shared" si="27"/>
        <v>#DIV/0!</v>
      </c>
      <c r="Y89" s="26" t="e">
        <f>(O89-'ModelParams Lw'!O$10)/'ModelParams Lw'!O$11</f>
        <v>#DIV/0!</v>
      </c>
      <c r="Z89" s="26" t="e">
        <f>(P89-'ModelParams Lw'!P$10)/'ModelParams Lw'!P$11</f>
        <v>#DIV/0!</v>
      </c>
      <c r="AA89" s="26" t="e">
        <f>(Q89-'ModelParams Lw'!Q$10)/'ModelParams Lw'!Q$11</f>
        <v>#DIV/0!</v>
      </c>
      <c r="AB89" s="26" t="e">
        <f>(R89-'ModelParams Lw'!R$10)/'ModelParams Lw'!R$11</f>
        <v>#DIV/0!</v>
      </c>
      <c r="AC89" s="26" t="e">
        <f>(S89-'ModelParams Lw'!S$10)/'ModelParams Lw'!S$11</f>
        <v>#DIV/0!</v>
      </c>
      <c r="AD89" s="26" t="e">
        <f>(T89-'ModelParams Lw'!T$10)/'ModelParams Lw'!T$11</f>
        <v>#DIV/0!</v>
      </c>
      <c r="AE89" s="26" t="e">
        <f>(U89-'ModelParams Lw'!U$10)/'ModelParams Lw'!U$11</f>
        <v>#DIV/0!</v>
      </c>
      <c r="AF89" s="26" t="e">
        <f>(V89-'ModelParams Lw'!V$10)/'ModelParams Lw'!V$11</f>
        <v>#DIV/0!</v>
      </c>
      <c r="AG89" s="26" t="e">
        <f t="shared" si="28"/>
        <v>#DIV/0!</v>
      </c>
      <c r="AH89" s="26" t="e">
        <f>VLOOKUP(D89*1000,'ModelParams Lw'!$A$38:$D$58,4)</f>
        <v>#N/A</v>
      </c>
      <c r="AI89" s="56" t="e">
        <f>VLOOKUP(D89*1000,'ModelParams Lw'!$A$38:$D$58,2)</f>
        <v>#N/A</v>
      </c>
      <c r="AJ89" s="46" t="e">
        <f t="shared" si="29"/>
        <v>#DIV/0!</v>
      </c>
      <c r="AK89" s="26" t="e">
        <f t="shared" si="30"/>
        <v>#VALUE!</v>
      </c>
      <c r="AL89" s="26" t="e">
        <f>IF($AI89=100,'ModelParams Lw'!R$35*'Sound Power'!$AH89^2+'ModelParams Lw'!R$36*'Sound Power'!$AH89+'ModelParams Lw'!R$37,IF($AI89=150,'ModelParams Lw'!R$38*'Sound Power'!$AH89^2+'ModelParams Lw'!R$39*'Sound Power'!$AH89+'ModelParams Lw'!R$40,'ModelParams Lw'!R$41*'Sound Power'!$AH89^2+'ModelParams Lw'!R$42*'Sound Power'!$AH89+'ModelParams Lw'!R$43))</f>
        <v>#N/A</v>
      </c>
      <c r="AM89" s="26" t="e">
        <f>IF($AI89=100,'ModelParams Lw'!S$35*'Sound Power'!$AH89^2+'ModelParams Lw'!S$36*'Sound Power'!$AH89+'ModelParams Lw'!S$37,IF($AI89=150,'ModelParams Lw'!S$38*'Sound Power'!$AH89^2+'ModelParams Lw'!S$39*'Sound Power'!$AH89+'ModelParams Lw'!S$40,'ModelParams Lw'!S$41*'Sound Power'!$AH89^2+'ModelParams Lw'!S$42*'Sound Power'!$AH89+'ModelParams Lw'!S$43))</f>
        <v>#N/A</v>
      </c>
      <c r="AN89" s="26" t="e">
        <f>IF($AI89=100,'ModelParams Lw'!T$35*'Sound Power'!$AH89^2+'ModelParams Lw'!T$36*'Sound Power'!$AH89+'ModelParams Lw'!T$37,IF($AI89=150,'ModelParams Lw'!T$38*'Sound Power'!$AH89^2+'ModelParams Lw'!T$39*'Sound Power'!$AH89+'ModelParams Lw'!T$40,'ModelParams Lw'!T$41*'Sound Power'!$AH89^2+'ModelParams Lw'!T$42*'Sound Power'!$AH89+'ModelParams Lw'!T$43))</f>
        <v>#N/A</v>
      </c>
      <c r="AO89" s="26" t="e">
        <f>IF($AI89=100,'ModelParams Lw'!U$35*'Sound Power'!$AH89^2+'ModelParams Lw'!U$36*'Sound Power'!$AH89+'ModelParams Lw'!U$37,IF($AI89=150,'ModelParams Lw'!U$38*'Sound Power'!$AH89^2+'ModelParams Lw'!U$39*'Sound Power'!$AH89+'ModelParams Lw'!U$40,'ModelParams Lw'!U$41*'Sound Power'!$AH89^2+'ModelParams Lw'!U$42*'Sound Power'!$AH89+'ModelParams Lw'!U$43))</f>
        <v>#N/A</v>
      </c>
      <c r="AP89" s="26" t="e">
        <f>IF($AI89=100,'ModelParams Lw'!V$35*'Sound Power'!$AH89^2+'ModelParams Lw'!V$36*'Sound Power'!$AH89+'ModelParams Lw'!V$37,IF($AI89=150,'ModelParams Lw'!V$38*'Sound Power'!$AH89^2+'ModelParams Lw'!V$39*'Sound Power'!$AH89+'ModelParams Lw'!V$40,'ModelParams Lw'!V$41*'Sound Power'!$AH89^2+'ModelParams Lw'!V$42*'Sound Power'!$AH89+'ModelParams Lw'!V$43))</f>
        <v>#N/A</v>
      </c>
      <c r="AQ89" s="26" t="e">
        <f>IF($AI89=100,'ModelParams Lw'!W$35*'Sound Power'!$AH89^2+'ModelParams Lw'!W$36*'Sound Power'!$AH89+'ModelParams Lw'!W$37,IF($AI89=150,'ModelParams Lw'!W$38*'Sound Power'!$AH89^2+'ModelParams Lw'!W$39*'Sound Power'!$AH89+'ModelParams Lw'!W$40,'ModelParams Lw'!W$41*'Sound Power'!$AH89^2+'ModelParams Lw'!W$42*'Sound Power'!$AH89+'ModelParams Lw'!W$43))</f>
        <v>#N/A</v>
      </c>
      <c r="AR89" s="26" t="e">
        <f t="shared" si="31"/>
        <v>#VALUE!</v>
      </c>
      <c r="AS89" s="26" t="e">
        <f>IF(26.83*LN($AJ89)-11.791-'ModelParams Lw'!B$35&lt;0,0,26.83*LN($AJ89)-11.791-'ModelParams Lw'!B$35)</f>
        <v>#DIV/0!</v>
      </c>
      <c r="AT89" s="26" t="e">
        <f>IF(26.83*LN($AJ89)-11.791-'ModelParams Lw'!C$35&lt;0,0,26.83*LN($AJ89)-11.791-'ModelParams Lw'!C$35)</f>
        <v>#DIV/0!</v>
      </c>
      <c r="AU89" s="26" t="e">
        <f>IF(26.83*LN($AJ89)-11.791-'ModelParams Lw'!D$35&lt;0,0,26.83*LN($AJ89)-11.791-'ModelParams Lw'!D$35)</f>
        <v>#DIV/0!</v>
      </c>
      <c r="AV89" s="26" t="e">
        <f>IF(26.83*LN($AJ89)-11.791-'ModelParams Lw'!E$35&lt;0,0,26.83*LN($AJ89)-11.791-'ModelParams Lw'!E$35)</f>
        <v>#DIV/0!</v>
      </c>
      <c r="AW89" s="26" t="e">
        <f>IF(26.83*LN($AJ89)-11.791-'ModelParams Lw'!F$35&lt;0,0,26.83*LN($AJ89)-11.791-'ModelParams Lw'!F$35)</f>
        <v>#DIV/0!</v>
      </c>
      <c r="AX89" s="26" t="e">
        <f>IF(26.83*LN($AJ89)-11.791-'ModelParams Lw'!G$35&lt;0,0,26.83*LN($AJ89)-11.791-'ModelParams Lw'!G$35)</f>
        <v>#DIV/0!</v>
      </c>
      <c r="AY89" s="26" t="e">
        <f>IF(26.83*LN($AJ89)-11.791-'ModelParams Lw'!H$35&lt;0,0,26.83*LN($AJ89)-11.791-'ModelParams Lw'!H$35)</f>
        <v>#DIV/0!</v>
      </c>
      <c r="AZ89" s="26" t="e">
        <f>IF(26.83*LN($AJ89)-11.791-'ModelParams Lw'!I$35&lt;0,0,26.83*LN($AJ89)-11.791-'ModelParams Lw'!I$35)</f>
        <v>#DIV/0!</v>
      </c>
      <c r="BA89" s="26" t="e">
        <f t="shared" si="44"/>
        <v>#DIV/0!</v>
      </c>
      <c r="BB89" s="26" t="e">
        <f t="shared" si="45"/>
        <v>#DIV/0!</v>
      </c>
      <c r="BC89" s="26" t="e">
        <f t="shared" si="46"/>
        <v>#DIV/0!</v>
      </c>
      <c r="BD89" s="26" t="e">
        <f t="shared" si="47"/>
        <v>#DIV/0!</v>
      </c>
      <c r="BE89" s="26" t="e">
        <f t="shared" si="48"/>
        <v>#DIV/0!</v>
      </c>
      <c r="BF89" s="26" t="e">
        <f t="shared" si="49"/>
        <v>#DIV/0!</v>
      </c>
      <c r="BG89" s="26" t="e">
        <f t="shared" si="50"/>
        <v>#DIV/0!</v>
      </c>
      <c r="BH89" s="26" t="e">
        <f t="shared" si="51"/>
        <v>#DIV/0!</v>
      </c>
      <c r="BI89" s="26" t="e">
        <f>10*LOG10(IF(BA89="",0,POWER(10,((BA89+'ModelParams Lw'!$O$4)/10))) +IF(BB89="",0,POWER(10,((BB89+'ModelParams Lw'!$P$4)/10))) +IF(BC89="",0,POWER(10,((BC89+'ModelParams Lw'!$Q$4)/10))) +IF(BD89="",0,POWER(10,((BD89+'ModelParams Lw'!$R$4)/10))) +IF(BE89="",0,POWER(10,((BE89+'ModelParams Lw'!$S$4)/10))) +IF(BF89="",0,POWER(10,((BF89+'ModelParams Lw'!$T$4)/10))) +IF(BG89="",0,POWER(10,((BG89+'ModelParams Lw'!$U$4)/10)))+IF(BH89="",0,POWER(10,((BH89+'ModelParams Lw'!$V$4)/10))))</f>
        <v>#DIV/0!</v>
      </c>
      <c r="BJ89" s="26" t="e">
        <f t="shared" si="32"/>
        <v>#DIV/0!</v>
      </c>
      <c r="BK89" s="26" t="e">
        <f>(BA89-'ModelParams Lw'!O$10)/'ModelParams Lw'!O$11</f>
        <v>#DIV/0!</v>
      </c>
      <c r="BL89" s="26" t="e">
        <f>(BB89-'ModelParams Lw'!P$10)/'ModelParams Lw'!P$11</f>
        <v>#DIV/0!</v>
      </c>
      <c r="BM89" s="26" t="e">
        <f>(BC89-'ModelParams Lw'!Q$10)/'ModelParams Lw'!Q$11</f>
        <v>#DIV/0!</v>
      </c>
      <c r="BN89" s="26" t="e">
        <f>(BD89-'ModelParams Lw'!R$10)/'ModelParams Lw'!R$11</f>
        <v>#DIV/0!</v>
      </c>
      <c r="BO89" s="26" t="e">
        <f>(BE89-'ModelParams Lw'!S$10)/'ModelParams Lw'!S$11</f>
        <v>#DIV/0!</v>
      </c>
      <c r="BP89" s="26" t="e">
        <f>(BF89-'ModelParams Lw'!T$10)/'ModelParams Lw'!T$11</f>
        <v>#DIV/0!</v>
      </c>
      <c r="BQ89" s="26" t="e">
        <f>(BG89-'ModelParams Lw'!U$10)/'ModelParams Lw'!U$11</f>
        <v>#DIV/0!</v>
      </c>
      <c r="BR89" s="26" t="e">
        <f>(BH89-'ModelParams Lw'!V$10)/'ModelParams Lw'!V$11</f>
        <v>#DIV/0!</v>
      </c>
      <c r="BS89" s="23" t="e">
        <f>IF(Calcul!$E91="SW",DEGREES(ACOS(1-(1/'ModelParams Lw'!C$25*SQRT(0.5*1.2/'Sound Power'!$C89)*('Sound Power'!$B89/3600)/('Sound Power'!$D89)/('Sound Power'!$F89)))),DEGREES(ACOS(1-(1/'ModelParams Lw'!C$29*SQRT(0.5*1.2/'Sound Power'!$C89)*('Sound Power'!$B89/3600)/('Sound Power'!$D89)/('Sound Power'!$F89)))))</f>
        <v>#DIV/0!</v>
      </c>
      <c r="BT89" s="23" t="e">
        <f>IF(Calcul!$E91="SW",DEGREES(ACOS(1-(1/'ModelParams Lw'!D$25*SQRT(0.5*1.2/'Sound Power'!$C89)*('Sound Power'!$B89/3600)/('Sound Power'!$D89)/('Sound Power'!$F89)))),DEGREES(ACOS(1-(1/'ModelParams Lw'!D$29*SQRT(0.5*1.2/'Sound Power'!$C89)*('Sound Power'!$B89/3600)/('Sound Power'!$D89)/('Sound Power'!$F89)))))</f>
        <v>#DIV/0!</v>
      </c>
      <c r="BU89" s="23" t="e">
        <f>IF(Calcul!$E91="SW",DEGREES(ACOS(1-(1/'ModelParams Lw'!E$25*SQRT(0.5*1.2/'Sound Power'!$C89)*('Sound Power'!$B89/3600)/('Sound Power'!$D89)/('Sound Power'!$F89)))),DEGREES(ACOS(1-(1/'ModelParams Lw'!E$29*SQRT(0.5*1.2/'Sound Power'!$C89)*('Sound Power'!$B89/3600)/('Sound Power'!$D89)/('Sound Power'!$F89)))))</f>
        <v>#DIV/0!</v>
      </c>
      <c r="BV89" s="23" t="e">
        <f>IF(Calcul!$E91="SW",DEGREES(ACOS(1-(1/'ModelParams Lw'!F$25*SQRT(0.5*1.2/'Sound Power'!$C89)*('Sound Power'!$B89/3600)/('Sound Power'!$D89)/('Sound Power'!$F89)))),DEGREES(ACOS(1-(1/'ModelParams Lw'!F$29*SQRT(0.5*1.2/'Sound Power'!$C89)*('Sound Power'!$B89/3600)/('Sound Power'!$D89)/('Sound Power'!$F89)))))</f>
        <v>#DIV/0!</v>
      </c>
      <c r="BW89" s="23" t="e">
        <f>IF(Calcul!$E91="SW",DEGREES(ACOS(1-(1/'ModelParams Lw'!G$25*SQRT(0.5*1.2/'Sound Power'!$C89)*('Sound Power'!$B89/3600)/('Sound Power'!$D89)/('Sound Power'!$F89)))),DEGREES(ACOS(1-(1/'ModelParams Lw'!G$29*SQRT(0.5*1.2/'Sound Power'!$C89)*('Sound Power'!$B89/3600)/('Sound Power'!$D89)/('Sound Power'!$F89)))))</f>
        <v>#DIV/0!</v>
      </c>
      <c r="BX89" s="23" t="e">
        <f>IF(Calcul!$E91="SW",DEGREES(ACOS(1-(1/'ModelParams Lw'!H$25*SQRT(0.5*1.2/'Sound Power'!$C89)*('Sound Power'!$B89/3600)/('Sound Power'!$D89)/('Sound Power'!$F89)))),DEGREES(ACOS(1-(1/'ModelParams Lw'!H$29*SQRT(0.5*1.2/'Sound Power'!$C89)*('Sound Power'!$B89/3600)/('Sound Power'!$D89)/('Sound Power'!$F89)))))</f>
        <v>#DIV/0!</v>
      </c>
      <c r="BY89" s="23" t="e">
        <f>IF(Calcul!$E91="SW",DEGREES(ACOS(1-(1/'ModelParams Lw'!I$25*SQRT(0.5*1.2/'Sound Power'!$C89)*('Sound Power'!$B89/3600)/('Sound Power'!$D89)/('Sound Power'!$F89)))),DEGREES(ACOS(1-(1/'ModelParams Lw'!I$29*SQRT(0.5*1.2/'Sound Power'!$C89)*('Sound Power'!$B89/3600)/('Sound Power'!$D89)/('Sound Power'!$F89)))))</f>
        <v>#DIV/0!</v>
      </c>
      <c r="BZ89" s="23" t="e">
        <f>IF(Calcul!$E91="SW",DEGREES(ACOS(1-(1/'ModelParams Lw'!J$25*SQRT(0.5*1.2/'Sound Power'!$C89)*('Sound Power'!$B89/3600)/('Sound Power'!$D89)/('Sound Power'!$F89)))),DEGREES(ACOS(1-(1/'ModelParams Lw'!J$29*SQRT(0.5*1.2/'Sound Power'!$C89)*('Sound Power'!$B89/3600)/('Sound Power'!$D89)/('Sound Power'!$F89)))))</f>
        <v>#DIV/0!</v>
      </c>
      <c r="CA89" s="26" t="e">
        <f>IF(Calcul!$E91="SW",'ModelParams Lw'!C$22+'ModelParams Lw'!C$23*LOG('Sound Power'!$D89/'Sound Power'!$E89)+'ModelParams Lw'!C$24*LN('Sound Power'!BS89),IF('ModelParams Lw'!C$26+'ModelParams Lw'!C$27*LOG('Sound Power'!$D89/'Sound Power'!$E89)+'ModelParams Lw'!C$28*LN('Sound Power'!BS89)&lt;'ModelParams Lw'!C$22+'ModelParams Lw'!C$23*LOG('Sound Power'!$D89/'Sound Power'!$E89)+'ModelParams Lw'!C$24*LN('Sound Power'!BS89),'ModelParams Lw'!C$22+'ModelParams Lw'!C$23*LOG('Sound Power'!$D89/'Sound Power'!$E89)+'ModelParams Lw'!C$24*LN('Sound Power'!BS89),'ModelParams Lw'!C$26+'ModelParams Lw'!C$27*LOG('Sound Power'!$D89/'Sound Power'!$E89)+'ModelParams Lw'!C$28*LN('Sound Power'!BS89)))</f>
        <v>#DIV/0!</v>
      </c>
      <c r="CB89" s="26" t="e">
        <f>IF(Calcul!$E91="SW",'ModelParams Lw'!D$22+'ModelParams Lw'!D$23*LOG('Sound Power'!$D89/'Sound Power'!$E89)+'ModelParams Lw'!D$24*LN('Sound Power'!BT89),IF('ModelParams Lw'!D$26+'ModelParams Lw'!D$27*LOG('Sound Power'!$D89/'Sound Power'!$E89)+'ModelParams Lw'!D$28*LN('Sound Power'!BT89)&lt;'ModelParams Lw'!D$22+'ModelParams Lw'!D$23*LOG('Sound Power'!$D89/'Sound Power'!$E89)+'ModelParams Lw'!D$24*LN('Sound Power'!BT89),'ModelParams Lw'!D$22+'ModelParams Lw'!D$23*LOG('Sound Power'!$D89/'Sound Power'!$E89)+'ModelParams Lw'!D$24*LN('Sound Power'!BT89),'ModelParams Lw'!D$26+'ModelParams Lw'!D$27*LOG('Sound Power'!$D89/'Sound Power'!$E89)+'ModelParams Lw'!D$28*LN('Sound Power'!BT89)))</f>
        <v>#DIV/0!</v>
      </c>
      <c r="CC89" s="26" t="e">
        <f>IF(Calcul!$E91="SW",'ModelParams Lw'!E$22+'ModelParams Lw'!E$23*LOG('Sound Power'!$D89/'Sound Power'!$E89)+'ModelParams Lw'!E$24*LN('Sound Power'!BU89),IF('ModelParams Lw'!E$26+'ModelParams Lw'!E$27*LOG('Sound Power'!$D89/'Sound Power'!$E89)+'ModelParams Lw'!E$28*LN('Sound Power'!BU89)&lt;'ModelParams Lw'!E$22+'ModelParams Lw'!E$23*LOG('Sound Power'!$D89/'Sound Power'!$E89)+'ModelParams Lw'!E$24*LN('Sound Power'!BU89),'ModelParams Lw'!E$22+'ModelParams Lw'!E$23*LOG('Sound Power'!$D89/'Sound Power'!$E89)+'ModelParams Lw'!E$24*LN('Sound Power'!BU89),'ModelParams Lw'!E$26+'ModelParams Lw'!E$27*LOG('Sound Power'!$D89/'Sound Power'!$E89)+'ModelParams Lw'!E$28*LN('Sound Power'!BU89)))</f>
        <v>#DIV/0!</v>
      </c>
      <c r="CD89" s="26" t="e">
        <f>IF(Calcul!$E91="SW",'ModelParams Lw'!F$22+'ModelParams Lw'!F$23*LOG('Sound Power'!$D89/'Sound Power'!$E89)+'ModelParams Lw'!F$24*LN('Sound Power'!BV89),IF('ModelParams Lw'!F$26+'ModelParams Lw'!F$27*LOG('Sound Power'!$D89/'Sound Power'!$E89)+'ModelParams Lw'!F$28*LN('Sound Power'!BV89)&lt;'ModelParams Lw'!F$22+'ModelParams Lw'!F$23*LOG('Sound Power'!$D89/'Sound Power'!$E89)+'ModelParams Lw'!F$24*LN('Sound Power'!BV89),'ModelParams Lw'!F$22+'ModelParams Lw'!F$23*LOG('Sound Power'!$D89/'Sound Power'!$E89)+'ModelParams Lw'!F$24*LN('Sound Power'!BV89),'ModelParams Lw'!F$26+'ModelParams Lw'!F$27*LOG('Sound Power'!$D89/'Sound Power'!$E89)+'ModelParams Lw'!F$28*LN('Sound Power'!BV89)))</f>
        <v>#DIV/0!</v>
      </c>
      <c r="CE89" s="26" t="e">
        <f>IF(Calcul!$E91="SW",'ModelParams Lw'!G$22+'ModelParams Lw'!G$23*LOG('Sound Power'!$D89/'Sound Power'!$E89)+'ModelParams Lw'!G$24*LN('Sound Power'!BW89),IF('ModelParams Lw'!G$26+'ModelParams Lw'!G$27*LOG('Sound Power'!$D89/'Sound Power'!$E89)+'ModelParams Lw'!G$28*LN('Sound Power'!BW89)&lt;'ModelParams Lw'!G$22+'ModelParams Lw'!G$23*LOG('Sound Power'!$D89/'Sound Power'!$E89)+'ModelParams Lw'!G$24*LN('Sound Power'!BW89),'ModelParams Lw'!G$22+'ModelParams Lw'!G$23*LOG('Sound Power'!$D89/'Sound Power'!$E89)+'ModelParams Lw'!G$24*LN('Sound Power'!BW89),'ModelParams Lw'!G$26+'ModelParams Lw'!G$27*LOG('Sound Power'!$D89/'Sound Power'!$E89)+'ModelParams Lw'!G$28*LN('Sound Power'!BW89)))</f>
        <v>#DIV/0!</v>
      </c>
      <c r="CF89" s="26" t="e">
        <f>IF(Calcul!$E91="SW",'ModelParams Lw'!H$22+'ModelParams Lw'!H$23*LOG('Sound Power'!$D89/'Sound Power'!$E89)+'ModelParams Lw'!H$24*LN('Sound Power'!BX89),IF('ModelParams Lw'!H$26+'ModelParams Lw'!H$27*LOG('Sound Power'!$D89/'Sound Power'!$E89)+'ModelParams Lw'!H$28*LN('Sound Power'!BX89)&lt;'ModelParams Lw'!H$22+'ModelParams Lw'!H$23*LOG('Sound Power'!$D89/'Sound Power'!$E89)+'ModelParams Lw'!H$24*LN('Sound Power'!BX89),'ModelParams Lw'!H$22+'ModelParams Lw'!H$23*LOG('Sound Power'!$D89/'Sound Power'!$E89)+'ModelParams Lw'!H$24*LN('Sound Power'!BX89),'ModelParams Lw'!H$26+'ModelParams Lw'!H$27*LOG('Sound Power'!$D89/'Sound Power'!$E89)+'ModelParams Lw'!H$28*LN('Sound Power'!BX89)))</f>
        <v>#DIV/0!</v>
      </c>
      <c r="CG89" s="26" t="e">
        <f>IF(Calcul!$E91="SW",'ModelParams Lw'!I$22+'ModelParams Lw'!I$23*LOG('Sound Power'!$D89/'Sound Power'!$E89)+'ModelParams Lw'!I$24*LN('Sound Power'!BY89),IF('ModelParams Lw'!I$26+'ModelParams Lw'!I$27*LOG('Sound Power'!$D89/'Sound Power'!$E89)+'ModelParams Lw'!I$28*LN('Sound Power'!BY89)&lt;'ModelParams Lw'!I$22+'ModelParams Lw'!I$23*LOG('Sound Power'!$D89/'Sound Power'!$E89)+'ModelParams Lw'!I$24*LN('Sound Power'!BY89),'ModelParams Lw'!I$22+'ModelParams Lw'!I$23*LOG('Sound Power'!$D89/'Sound Power'!$E89)+'ModelParams Lw'!I$24*LN('Sound Power'!BY89),'ModelParams Lw'!I$26+'ModelParams Lw'!I$27*LOG('Sound Power'!$D89/'Sound Power'!$E89)+'ModelParams Lw'!I$28*LN('Sound Power'!BY89)))</f>
        <v>#DIV/0!</v>
      </c>
      <c r="CH89" s="26" t="e">
        <f>IF(Calcul!$E91="SW",'ModelParams Lw'!J$22+'ModelParams Lw'!J$23*LOG('Sound Power'!$D89/'Sound Power'!$E89)+'ModelParams Lw'!J$24*LN('Sound Power'!BZ89),IF('ModelParams Lw'!J$26+'ModelParams Lw'!J$27*LOG('Sound Power'!$D89/'Sound Power'!$E89)+'ModelParams Lw'!J$28*LN('Sound Power'!BZ89)&lt;'ModelParams Lw'!J$22+'ModelParams Lw'!J$23*LOG('Sound Power'!$D89/'Sound Power'!$E89)+'ModelParams Lw'!J$24*LN('Sound Power'!BZ89),'ModelParams Lw'!J$22+'ModelParams Lw'!J$23*LOG('Sound Power'!$D89/'Sound Power'!$E89)+'ModelParams Lw'!J$24*LN('Sound Power'!BZ89),'ModelParams Lw'!J$26+'ModelParams Lw'!J$27*LOG('Sound Power'!$D89/'Sound Power'!$E89)+'ModelParams Lw'!J$28*LN('Sound Power'!BZ89)))</f>
        <v>#DIV/0!</v>
      </c>
      <c r="CI89" s="26" t="e">
        <f t="shared" si="33"/>
        <v>#DIV/0!</v>
      </c>
      <c r="CJ89" s="26" t="e">
        <f t="shared" si="34"/>
        <v>#DIV/0!</v>
      </c>
      <c r="CK89" s="26" t="e">
        <f t="shared" si="35"/>
        <v>#DIV/0!</v>
      </c>
      <c r="CL89" s="26" t="e">
        <f t="shared" si="36"/>
        <v>#DIV/0!</v>
      </c>
      <c r="CM89" s="26" t="e">
        <f t="shared" si="37"/>
        <v>#DIV/0!</v>
      </c>
      <c r="CN89" s="26" t="e">
        <f t="shared" si="38"/>
        <v>#DIV/0!</v>
      </c>
      <c r="CO89" s="26" t="e">
        <f t="shared" si="39"/>
        <v>#DIV/0!</v>
      </c>
      <c r="CP89" s="26" t="e">
        <f t="shared" si="40"/>
        <v>#DIV/0!</v>
      </c>
      <c r="CQ89" s="26" t="e">
        <f>10*LOG10(IF(CI89="",0,POWER(10,((CI89+'ModelParams Lw'!$O$4)/10))) +IF(CJ89="",0,POWER(10,((CJ89+'ModelParams Lw'!$P$4)/10))) +IF(CK89="",0,POWER(10,((CK89+'ModelParams Lw'!$Q$4)/10))) +IF(CL89="",0,POWER(10,((CL89+'ModelParams Lw'!$R$4)/10))) +IF(CM89="",0,POWER(10,((CM89+'ModelParams Lw'!$S$4)/10))) +IF(CN89="",0,POWER(10,((CN89+'ModelParams Lw'!$T$4)/10))) +IF(CO89="",0,POWER(10,((CO89+'ModelParams Lw'!$U$4)/10)))+IF(CP89="",0,POWER(10,((CP89+'ModelParams Lw'!$V$4)/10))))</f>
        <v>#DIV/0!</v>
      </c>
      <c r="CR89" s="26" t="e">
        <f t="shared" si="41"/>
        <v>#DIV/0!</v>
      </c>
      <c r="CS89" s="26" t="e">
        <f>(CI89-'ModelParams Lw'!$O$10)/'ModelParams Lw'!$O$11</f>
        <v>#DIV/0!</v>
      </c>
      <c r="CT89" s="26" t="e">
        <f>(CJ89-'ModelParams Lw'!$P$10)/'ModelParams Lw'!$P$11</f>
        <v>#DIV/0!</v>
      </c>
      <c r="CU89" s="26" t="e">
        <f>(CK89-'ModelParams Lw'!$Q$10)/'ModelParams Lw'!$Q$11</f>
        <v>#DIV/0!</v>
      </c>
      <c r="CV89" s="26" t="e">
        <f>(CL89-'ModelParams Lw'!$R$10)/'ModelParams Lw'!$R$11</f>
        <v>#DIV/0!</v>
      </c>
      <c r="CW89" s="26" t="e">
        <f>(CM89-'ModelParams Lw'!$S$10)/'ModelParams Lw'!$S$11</f>
        <v>#DIV/0!</v>
      </c>
      <c r="CX89" s="26" t="e">
        <f>(CN89-'ModelParams Lw'!$T$10)/'ModelParams Lw'!$T$11</f>
        <v>#DIV/0!</v>
      </c>
      <c r="CY89" s="26" t="e">
        <f>(CO89-'ModelParams Lw'!$U$10)/'ModelParams Lw'!$U$11</f>
        <v>#DIV/0!</v>
      </c>
      <c r="CZ89" s="26" t="e">
        <f>(CP89-'ModelParams Lw'!$V$10)/'ModelParams Lw'!$V$11</f>
        <v>#DIV/0!</v>
      </c>
    </row>
    <row r="90" spans="1:104" x14ac:dyDescent="0.2">
      <c r="A90" s="13">
        <f>Calcul!A92</f>
        <v>0</v>
      </c>
      <c r="B90" s="13">
        <f t="shared" si="42"/>
        <v>0</v>
      </c>
      <c r="C90" s="13">
        <f>Calcul!B92</f>
        <v>0</v>
      </c>
      <c r="D90" s="13">
        <f>Calcul!C92/1000</f>
        <v>0</v>
      </c>
      <c r="E90" s="13">
        <f>Calcul!D92/1000</f>
        <v>0</v>
      </c>
      <c r="F90" s="13">
        <f t="shared" si="43"/>
        <v>0</v>
      </c>
      <c r="G90" s="23" t="e">
        <f>DEGREES(ACOS(1-(1/'ModelParams Lw'!B$15*SQRT(0.5*1.2/'Sound Power'!$C90)*('Sound Power'!$B90/3600)/('Sound Power'!$D90)/('Sound Power'!$F90))))</f>
        <v>#DIV/0!</v>
      </c>
      <c r="H90" s="23" t="e">
        <f>DEGREES(ACOS(1-(1/'ModelParams Lw'!C$15*SQRT(0.5*1.2/'Sound Power'!$C90)*('Sound Power'!$B90/3600)/('Sound Power'!$D90)/('Sound Power'!$F90))))</f>
        <v>#DIV/0!</v>
      </c>
      <c r="I90" s="23" t="e">
        <f>DEGREES(ACOS(1-(1/'ModelParams Lw'!D$15*SQRT(0.5*1.2/'Sound Power'!$C90)*('Sound Power'!$B90/3600)/('Sound Power'!$D90)/('Sound Power'!$F90))))</f>
        <v>#DIV/0!</v>
      </c>
      <c r="J90" s="23" t="e">
        <f>DEGREES(ACOS(1-(1/'ModelParams Lw'!E$15*SQRT(0.5*1.2/'Sound Power'!$C90)*('Sound Power'!$B90/3600)/('Sound Power'!$D90)/('Sound Power'!$F90))))</f>
        <v>#DIV/0!</v>
      </c>
      <c r="K90" s="23" t="e">
        <f>DEGREES(ACOS(1-(1/'ModelParams Lw'!F$15*SQRT(0.5*1.2/'Sound Power'!$C90)*('Sound Power'!$B90/3600)/('Sound Power'!$D90)/('Sound Power'!$F90))))</f>
        <v>#DIV/0!</v>
      </c>
      <c r="L90" s="23" t="e">
        <f>DEGREES(ACOS(1-(1/'ModelParams Lw'!G$15*SQRT(0.5*1.2/'Sound Power'!$C90)*('Sound Power'!$B90/3600)/('Sound Power'!$D90)/('Sound Power'!$F90))))</f>
        <v>#DIV/0!</v>
      </c>
      <c r="M90" s="23" t="e">
        <f>DEGREES(ACOS(1-(1/'ModelParams Lw'!H$15*SQRT(0.5*1.2/'Sound Power'!$C90)*('Sound Power'!$B90/3600)/('Sound Power'!$D90)/('Sound Power'!$F90))))</f>
        <v>#DIV/0!</v>
      </c>
      <c r="N90" s="23" t="e">
        <f>DEGREES(ACOS(1-(1/'ModelParams Lw'!I$15*SQRT(0.5*1.2/'Sound Power'!$C90)*('Sound Power'!$B90/3600)/('Sound Power'!$D90)/('Sound Power'!$F90))))</f>
        <v>#DIV/0!</v>
      </c>
      <c r="O90" s="26" t="e">
        <f>('ModelParams Lw'!B$4*LN('Sound Power'!G90)/(1+EXP(-('Sound Power'!$D90*1000+'ModelParams Lw'!B$6)/'ModelParams Lw'!B$7))+'ModelParams Lw'!B$5)*LN('Sound Power'!$B90)-('ModelParams Lw'!B$8+'ModelParams Lw'!B$9*$D90+'ModelParams Lw'!B$10*'Sound Power'!$F90^'ModelParams Lw'!B$14+'ModelParams Lw'!B$11*LN('Sound Power'!G90)+'ModelParams Lw'!B$12*'Sound Power'!$D90*'Sound Power'!$F90+'ModelParams Lw'!B$13*'Sound Power'!$D90*LN('Sound Power'!G90))</f>
        <v>#DIV/0!</v>
      </c>
      <c r="P90" s="26" t="e">
        <f>('ModelParams Lw'!C$4*LN('Sound Power'!H90)/(1+EXP(-('Sound Power'!$D90*1000+'ModelParams Lw'!C$6)/'ModelParams Lw'!C$7))+'ModelParams Lw'!C$5)*LN('Sound Power'!$B90)-('ModelParams Lw'!C$8+'ModelParams Lw'!C$9*$D90+'ModelParams Lw'!C$10*'Sound Power'!$F90^'ModelParams Lw'!C$14+'ModelParams Lw'!C$11*LN('Sound Power'!H90)+'ModelParams Lw'!C$12*'Sound Power'!$D90*'Sound Power'!$F90+'ModelParams Lw'!C$13*'Sound Power'!$D90*LN('Sound Power'!H90))</f>
        <v>#DIV/0!</v>
      </c>
      <c r="Q90" s="26" t="e">
        <f>('ModelParams Lw'!D$4*LN('Sound Power'!I90)/(1+EXP(-('Sound Power'!$D90*1000+'ModelParams Lw'!D$6)/'ModelParams Lw'!D$7))+'ModelParams Lw'!D$5)*LN('Sound Power'!$B90)-('ModelParams Lw'!D$8+'ModelParams Lw'!D$9*$D90+'ModelParams Lw'!D$10*'Sound Power'!$F90^'ModelParams Lw'!D$14+'ModelParams Lw'!D$11*LN('Sound Power'!I90)+'ModelParams Lw'!D$12*'Sound Power'!$D90*'Sound Power'!$F90+'ModelParams Lw'!D$13*'Sound Power'!$D90*LN('Sound Power'!I90))</f>
        <v>#DIV/0!</v>
      </c>
      <c r="R90" s="26" t="e">
        <f>('ModelParams Lw'!E$4*LN('Sound Power'!J90)/(1+EXP(-('Sound Power'!$D90*1000+'ModelParams Lw'!E$6)/'ModelParams Lw'!E$7))+'ModelParams Lw'!E$5)*LN('Sound Power'!$B90)-('ModelParams Lw'!E$8+'ModelParams Lw'!E$9*$D90+'ModelParams Lw'!E$10*'Sound Power'!$F90^'ModelParams Lw'!E$14+'ModelParams Lw'!E$11*LN('Sound Power'!J90)+'ModelParams Lw'!E$12*'Sound Power'!$D90*'Sound Power'!$F90+'ModelParams Lw'!E$13*'Sound Power'!$D90*LN('Sound Power'!J90))</f>
        <v>#DIV/0!</v>
      </c>
      <c r="S90" s="26" t="e">
        <f>('ModelParams Lw'!F$4*LN('Sound Power'!K90)/(1+EXP(-('Sound Power'!$D90*1000+'ModelParams Lw'!F$6)/'ModelParams Lw'!F$7))+'ModelParams Lw'!F$5)*LN('Sound Power'!$B90)-('ModelParams Lw'!F$8+'ModelParams Lw'!F$9*$D90+'ModelParams Lw'!F$10*'Sound Power'!$F90^'ModelParams Lw'!F$14+'ModelParams Lw'!F$11*LN('Sound Power'!K90)+'ModelParams Lw'!F$12*'Sound Power'!$D90*'Sound Power'!$F90+'ModelParams Lw'!F$13*'Sound Power'!$D90*LN('Sound Power'!K90))</f>
        <v>#DIV/0!</v>
      </c>
      <c r="T90" s="26" t="e">
        <f>('ModelParams Lw'!G$4*LN('Sound Power'!L90)/(1+EXP(-('Sound Power'!$D90*1000+'ModelParams Lw'!G$6)/'ModelParams Lw'!G$7))+'ModelParams Lw'!G$5)*LN('Sound Power'!$B90)-('ModelParams Lw'!G$8+'ModelParams Lw'!G$9*$D90+'ModelParams Lw'!G$10*'Sound Power'!$F90^'ModelParams Lw'!G$14+'ModelParams Lw'!G$11*LN('Sound Power'!L90)+'ModelParams Lw'!G$12*'Sound Power'!$D90*'Sound Power'!$F90+'ModelParams Lw'!G$13*'Sound Power'!$D90*LN('Sound Power'!L90))</f>
        <v>#DIV/0!</v>
      </c>
      <c r="U90" s="26" t="e">
        <f>('ModelParams Lw'!H$4*LN('Sound Power'!M90)/(1+EXP(-('Sound Power'!$D90*1000+'ModelParams Lw'!H$6)/'ModelParams Lw'!H$7))+'ModelParams Lw'!H$5)*LN('Sound Power'!$B90)-('ModelParams Lw'!H$8+'ModelParams Lw'!H$9*$D90+'ModelParams Lw'!H$10*'Sound Power'!$F90^'ModelParams Lw'!H$14+'ModelParams Lw'!H$11*LN('Sound Power'!M90)+'ModelParams Lw'!H$12*'Sound Power'!$D90*'Sound Power'!$F90+'ModelParams Lw'!H$13*'Sound Power'!$D90*LN('Sound Power'!M90))</f>
        <v>#DIV/0!</v>
      </c>
      <c r="V90" s="26" t="e">
        <f>('ModelParams Lw'!I$4*LN('Sound Power'!N90)/(1+EXP(-('Sound Power'!$D90*1000+'ModelParams Lw'!I$6)/'ModelParams Lw'!I$7))+'ModelParams Lw'!I$5)*LN('Sound Power'!$B90)-('ModelParams Lw'!I$8+'ModelParams Lw'!I$9*$D90+'ModelParams Lw'!I$10*'Sound Power'!$F90^'ModelParams Lw'!I$14+'ModelParams Lw'!I$11*LN('Sound Power'!N90)+'ModelParams Lw'!I$12*'Sound Power'!$D90*'Sound Power'!$F90+'ModelParams Lw'!I$13*'Sound Power'!$D90*LN('Sound Power'!N90))</f>
        <v>#DIV/0!</v>
      </c>
      <c r="W90" s="26" t="e">
        <f>10*LOG10(IF(O90="",0,POWER(10,((O90+'ModelParams Lw'!$O$4)/10))) +IF(P90="",0,POWER(10,((P90+'ModelParams Lw'!$P$4)/10))) +IF(Q90="",0,POWER(10,((Q90+'ModelParams Lw'!$Q$4)/10))) +IF(R90="",0,POWER(10,((R90+'ModelParams Lw'!$R$4)/10))) +IF(S90="",0,POWER(10,((S90+'ModelParams Lw'!$S$4)/10))) +IF(T90="",0,POWER(10,((T90+'ModelParams Lw'!$T$4)/10))) +IF(U90="",0,POWER(10,((U90+'ModelParams Lw'!$U$4)/10)))+IF(V90="",0,POWER(10,((V90+'ModelParams Lw'!$V$4)/10))))</f>
        <v>#DIV/0!</v>
      </c>
      <c r="X90" s="26" t="e">
        <f t="shared" si="27"/>
        <v>#DIV/0!</v>
      </c>
      <c r="Y90" s="26" t="e">
        <f>(O90-'ModelParams Lw'!O$10)/'ModelParams Lw'!O$11</f>
        <v>#DIV/0!</v>
      </c>
      <c r="Z90" s="26" t="e">
        <f>(P90-'ModelParams Lw'!P$10)/'ModelParams Lw'!P$11</f>
        <v>#DIV/0!</v>
      </c>
      <c r="AA90" s="26" t="e">
        <f>(Q90-'ModelParams Lw'!Q$10)/'ModelParams Lw'!Q$11</f>
        <v>#DIV/0!</v>
      </c>
      <c r="AB90" s="26" t="e">
        <f>(R90-'ModelParams Lw'!R$10)/'ModelParams Lw'!R$11</f>
        <v>#DIV/0!</v>
      </c>
      <c r="AC90" s="26" t="e">
        <f>(S90-'ModelParams Lw'!S$10)/'ModelParams Lw'!S$11</f>
        <v>#DIV/0!</v>
      </c>
      <c r="AD90" s="26" t="e">
        <f>(T90-'ModelParams Lw'!T$10)/'ModelParams Lw'!T$11</f>
        <v>#DIV/0!</v>
      </c>
      <c r="AE90" s="26" t="e">
        <f>(U90-'ModelParams Lw'!U$10)/'ModelParams Lw'!U$11</f>
        <v>#DIV/0!</v>
      </c>
      <c r="AF90" s="26" t="e">
        <f>(V90-'ModelParams Lw'!V$10)/'ModelParams Lw'!V$11</f>
        <v>#DIV/0!</v>
      </c>
      <c r="AG90" s="26" t="e">
        <f t="shared" si="28"/>
        <v>#DIV/0!</v>
      </c>
      <c r="AH90" s="26" t="e">
        <f>VLOOKUP(D90*1000,'ModelParams Lw'!$A$38:$D$58,4)</f>
        <v>#N/A</v>
      </c>
      <c r="AI90" s="56" t="e">
        <f>VLOOKUP(D90*1000,'ModelParams Lw'!$A$38:$D$58,2)</f>
        <v>#N/A</v>
      </c>
      <c r="AJ90" s="46" t="e">
        <f t="shared" si="29"/>
        <v>#DIV/0!</v>
      </c>
      <c r="AK90" s="26" t="e">
        <f t="shared" si="30"/>
        <v>#VALUE!</v>
      </c>
      <c r="AL90" s="26" t="e">
        <f>IF($AI90=100,'ModelParams Lw'!R$35*'Sound Power'!$AH90^2+'ModelParams Lw'!R$36*'Sound Power'!$AH90+'ModelParams Lw'!R$37,IF($AI90=150,'ModelParams Lw'!R$38*'Sound Power'!$AH90^2+'ModelParams Lw'!R$39*'Sound Power'!$AH90+'ModelParams Lw'!R$40,'ModelParams Lw'!R$41*'Sound Power'!$AH90^2+'ModelParams Lw'!R$42*'Sound Power'!$AH90+'ModelParams Lw'!R$43))</f>
        <v>#N/A</v>
      </c>
      <c r="AM90" s="26" t="e">
        <f>IF($AI90=100,'ModelParams Lw'!S$35*'Sound Power'!$AH90^2+'ModelParams Lw'!S$36*'Sound Power'!$AH90+'ModelParams Lw'!S$37,IF($AI90=150,'ModelParams Lw'!S$38*'Sound Power'!$AH90^2+'ModelParams Lw'!S$39*'Sound Power'!$AH90+'ModelParams Lw'!S$40,'ModelParams Lw'!S$41*'Sound Power'!$AH90^2+'ModelParams Lw'!S$42*'Sound Power'!$AH90+'ModelParams Lw'!S$43))</f>
        <v>#N/A</v>
      </c>
      <c r="AN90" s="26" t="e">
        <f>IF($AI90=100,'ModelParams Lw'!T$35*'Sound Power'!$AH90^2+'ModelParams Lw'!T$36*'Sound Power'!$AH90+'ModelParams Lw'!T$37,IF($AI90=150,'ModelParams Lw'!T$38*'Sound Power'!$AH90^2+'ModelParams Lw'!T$39*'Sound Power'!$AH90+'ModelParams Lw'!T$40,'ModelParams Lw'!T$41*'Sound Power'!$AH90^2+'ModelParams Lw'!T$42*'Sound Power'!$AH90+'ModelParams Lw'!T$43))</f>
        <v>#N/A</v>
      </c>
      <c r="AO90" s="26" t="e">
        <f>IF($AI90=100,'ModelParams Lw'!U$35*'Sound Power'!$AH90^2+'ModelParams Lw'!U$36*'Sound Power'!$AH90+'ModelParams Lw'!U$37,IF($AI90=150,'ModelParams Lw'!U$38*'Sound Power'!$AH90^2+'ModelParams Lw'!U$39*'Sound Power'!$AH90+'ModelParams Lw'!U$40,'ModelParams Lw'!U$41*'Sound Power'!$AH90^2+'ModelParams Lw'!U$42*'Sound Power'!$AH90+'ModelParams Lw'!U$43))</f>
        <v>#N/A</v>
      </c>
      <c r="AP90" s="26" t="e">
        <f>IF($AI90=100,'ModelParams Lw'!V$35*'Sound Power'!$AH90^2+'ModelParams Lw'!V$36*'Sound Power'!$AH90+'ModelParams Lw'!V$37,IF($AI90=150,'ModelParams Lw'!V$38*'Sound Power'!$AH90^2+'ModelParams Lw'!V$39*'Sound Power'!$AH90+'ModelParams Lw'!V$40,'ModelParams Lw'!V$41*'Sound Power'!$AH90^2+'ModelParams Lw'!V$42*'Sound Power'!$AH90+'ModelParams Lw'!V$43))</f>
        <v>#N/A</v>
      </c>
      <c r="AQ90" s="26" t="e">
        <f>IF($AI90=100,'ModelParams Lw'!W$35*'Sound Power'!$AH90^2+'ModelParams Lw'!W$36*'Sound Power'!$AH90+'ModelParams Lw'!W$37,IF($AI90=150,'ModelParams Lw'!W$38*'Sound Power'!$AH90^2+'ModelParams Lw'!W$39*'Sound Power'!$AH90+'ModelParams Lw'!W$40,'ModelParams Lw'!W$41*'Sound Power'!$AH90^2+'ModelParams Lw'!W$42*'Sound Power'!$AH90+'ModelParams Lw'!W$43))</f>
        <v>#N/A</v>
      </c>
      <c r="AR90" s="26" t="e">
        <f t="shared" si="31"/>
        <v>#VALUE!</v>
      </c>
      <c r="AS90" s="26" t="e">
        <f>IF(26.83*LN($AJ90)-11.791-'ModelParams Lw'!B$35&lt;0,0,26.83*LN($AJ90)-11.791-'ModelParams Lw'!B$35)</f>
        <v>#DIV/0!</v>
      </c>
      <c r="AT90" s="26" t="e">
        <f>IF(26.83*LN($AJ90)-11.791-'ModelParams Lw'!C$35&lt;0,0,26.83*LN($AJ90)-11.791-'ModelParams Lw'!C$35)</f>
        <v>#DIV/0!</v>
      </c>
      <c r="AU90" s="26" t="e">
        <f>IF(26.83*LN($AJ90)-11.791-'ModelParams Lw'!D$35&lt;0,0,26.83*LN($AJ90)-11.791-'ModelParams Lw'!D$35)</f>
        <v>#DIV/0!</v>
      </c>
      <c r="AV90" s="26" t="e">
        <f>IF(26.83*LN($AJ90)-11.791-'ModelParams Lw'!E$35&lt;0,0,26.83*LN($AJ90)-11.791-'ModelParams Lw'!E$35)</f>
        <v>#DIV/0!</v>
      </c>
      <c r="AW90" s="26" t="e">
        <f>IF(26.83*LN($AJ90)-11.791-'ModelParams Lw'!F$35&lt;0,0,26.83*LN($AJ90)-11.791-'ModelParams Lw'!F$35)</f>
        <v>#DIV/0!</v>
      </c>
      <c r="AX90" s="26" t="e">
        <f>IF(26.83*LN($AJ90)-11.791-'ModelParams Lw'!G$35&lt;0,0,26.83*LN($AJ90)-11.791-'ModelParams Lw'!G$35)</f>
        <v>#DIV/0!</v>
      </c>
      <c r="AY90" s="26" t="e">
        <f>IF(26.83*LN($AJ90)-11.791-'ModelParams Lw'!H$35&lt;0,0,26.83*LN($AJ90)-11.791-'ModelParams Lw'!H$35)</f>
        <v>#DIV/0!</v>
      </c>
      <c r="AZ90" s="26" t="e">
        <f>IF(26.83*LN($AJ90)-11.791-'ModelParams Lw'!I$35&lt;0,0,26.83*LN($AJ90)-11.791-'ModelParams Lw'!I$35)</f>
        <v>#DIV/0!</v>
      </c>
      <c r="BA90" s="26" t="e">
        <f t="shared" si="44"/>
        <v>#DIV/0!</v>
      </c>
      <c r="BB90" s="26" t="e">
        <f t="shared" si="45"/>
        <v>#DIV/0!</v>
      </c>
      <c r="BC90" s="26" t="e">
        <f t="shared" si="46"/>
        <v>#DIV/0!</v>
      </c>
      <c r="BD90" s="26" t="e">
        <f t="shared" si="47"/>
        <v>#DIV/0!</v>
      </c>
      <c r="BE90" s="26" t="e">
        <f t="shared" si="48"/>
        <v>#DIV/0!</v>
      </c>
      <c r="BF90" s="26" t="e">
        <f t="shared" si="49"/>
        <v>#DIV/0!</v>
      </c>
      <c r="BG90" s="26" t="e">
        <f t="shared" si="50"/>
        <v>#DIV/0!</v>
      </c>
      <c r="BH90" s="26" t="e">
        <f t="shared" si="51"/>
        <v>#DIV/0!</v>
      </c>
      <c r="BI90" s="26" t="e">
        <f>10*LOG10(IF(BA90="",0,POWER(10,((BA90+'ModelParams Lw'!$O$4)/10))) +IF(BB90="",0,POWER(10,((BB90+'ModelParams Lw'!$P$4)/10))) +IF(BC90="",0,POWER(10,((BC90+'ModelParams Lw'!$Q$4)/10))) +IF(BD90="",0,POWER(10,((BD90+'ModelParams Lw'!$R$4)/10))) +IF(BE90="",0,POWER(10,((BE90+'ModelParams Lw'!$S$4)/10))) +IF(BF90="",0,POWER(10,((BF90+'ModelParams Lw'!$T$4)/10))) +IF(BG90="",0,POWER(10,((BG90+'ModelParams Lw'!$U$4)/10)))+IF(BH90="",0,POWER(10,((BH90+'ModelParams Lw'!$V$4)/10))))</f>
        <v>#DIV/0!</v>
      </c>
      <c r="BJ90" s="26" t="e">
        <f t="shared" si="32"/>
        <v>#DIV/0!</v>
      </c>
      <c r="BK90" s="26" t="e">
        <f>(BA90-'ModelParams Lw'!O$10)/'ModelParams Lw'!O$11</f>
        <v>#DIV/0!</v>
      </c>
      <c r="BL90" s="26" t="e">
        <f>(BB90-'ModelParams Lw'!P$10)/'ModelParams Lw'!P$11</f>
        <v>#DIV/0!</v>
      </c>
      <c r="BM90" s="26" t="e">
        <f>(BC90-'ModelParams Lw'!Q$10)/'ModelParams Lw'!Q$11</f>
        <v>#DIV/0!</v>
      </c>
      <c r="BN90" s="26" t="e">
        <f>(BD90-'ModelParams Lw'!R$10)/'ModelParams Lw'!R$11</f>
        <v>#DIV/0!</v>
      </c>
      <c r="BO90" s="26" t="e">
        <f>(BE90-'ModelParams Lw'!S$10)/'ModelParams Lw'!S$11</f>
        <v>#DIV/0!</v>
      </c>
      <c r="BP90" s="26" t="e">
        <f>(BF90-'ModelParams Lw'!T$10)/'ModelParams Lw'!T$11</f>
        <v>#DIV/0!</v>
      </c>
      <c r="BQ90" s="26" t="e">
        <f>(BG90-'ModelParams Lw'!U$10)/'ModelParams Lw'!U$11</f>
        <v>#DIV/0!</v>
      </c>
      <c r="BR90" s="26" t="e">
        <f>(BH90-'ModelParams Lw'!V$10)/'ModelParams Lw'!V$11</f>
        <v>#DIV/0!</v>
      </c>
      <c r="BS90" s="23" t="e">
        <f>IF(Calcul!$E92="SW",DEGREES(ACOS(1-(1/'ModelParams Lw'!C$25*SQRT(0.5*1.2/'Sound Power'!$C90)*('Sound Power'!$B90/3600)/('Sound Power'!$D90)/('Sound Power'!$F90)))),DEGREES(ACOS(1-(1/'ModelParams Lw'!C$29*SQRT(0.5*1.2/'Sound Power'!$C90)*('Sound Power'!$B90/3600)/('Sound Power'!$D90)/('Sound Power'!$F90)))))</f>
        <v>#DIV/0!</v>
      </c>
      <c r="BT90" s="23" t="e">
        <f>IF(Calcul!$E92="SW",DEGREES(ACOS(1-(1/'ModelParams Lw'!D$25*SQRT(0.5*1.2/'Sound Power'!$C90)*('Sound Power'!$B90/3600)/('Sound Power'!$D90)/('Sound Power'!$F90)))),DEGREES(ACOS(1-(1/'ModelParams Lw'!D$29*SQRT(0.5*1.2/'Sound Power'!$C90)*('Sound Power'!$B90/3600)/('Sound Power'!$D90)/('Sound Power'!$F90)))))</f>
        <v>#DIV/0!</v>
      </c>
      <c r="BU90" s="23" t="e">
        <f>IF(Calcul!$E92="SW",DEGREES(ACOS(1-(1/'ModelParams Lw'!E$25*SQRT(0.5*1.2/'Sound Power'!$C90)*('Sound Power'!$B90/3600)/('Sound Power'!$D90)/('Sound Power'!$F90)))),DEGREES(ACOS(1-(1/'ModelParams Lw'!E$29*SQRT(0.5*1.2/'Sound Power'!$C90)*('Sound Power'!$B90/3600)/('Sound Power'!$D90)/('Sound Power'!$F90)))))</f>
        <v>#DIV/0!</v>
      </c>
      <c r="BV90" s="23" t="e">
        <f>IF(Calcul!$E92="SW",DEGREES(ACOS(1-(1/'ModelParams Lw'!F$25*SQRT(0.5*1.2/'Sound Power'!$C90)*('Sound Power'!$B90/3600)/('Sound Power'!$D90)/('Sound Power'!$F90)))),DEGREES(ACOS(1-(1/'ModelParams Lw'!F$29*SQRT(0.5*1.2/'Sound Power'!$C90)*('Sound Power'!$B90/3600)/('Sound Power'!$D90)/('Sound Power'!$F90)))))</f>
        <v>#DIV/0!</v>
      </c>
      <c r="BW90" s="23" t="e">
        <f>IF(Calcul!$E92="SW",DEGREES(ACOS(1-(1/'ModelParams Lw'!G$25*SQRT(0.5*1.2/'Sound Power'!$C90)*('Sound Power'!$B90/3600)/('Sound Power'!$D90)/('Sound Power'!$F90)))),DEGREES(ACOS(1-(1/'ModelParams Lw'!G$29*SQRT(0.5*1.2/'Sound Power'!$C90)*('Sound Power'!$B90/3600)/('Sound Power'!$D90)/('Sound Power'!$F90)))))</f>
        <v>#DIV/0!</v>
      </c>
      <c r="BX90" s="23" t="e">
        <f>IF(Calcul!$E92="SW",DEGREES(ACOS(1-(1/'ModelParams Lw'!H$25*SQRT(0.5*1.2/'Sound Power'!$C90)*('Sound Power'!$B90/3600)/('Sound Power'!$D90)/('Sound Power'!$F90)))),DEGREES(ACOS(1-(1/'ModelParams Lw'!H$29*SQRT(0.5*1.2/'Sound Power'!$C90)*('Sound Power'!$B90/3600)/('Sound Power'!$D90)/('Sound Power'!$F90)))))</f>
        <v>#DIV/0!</v>
      </c>
      <c r="BY90" s="23" t="e">
        <f>IF(Calcul!$E92="SW",DEGREES(ACOS(1-(1/'ModelParams Lw'!I$25*SQRT(0.5*1.2/'Sound Power'!$C90)*('Sound Power'!$B90/3600)/('Sound Power'!$D90)/('Sound Power'!$F90)))),DEGREES(ACOS(1-(1/'ModelParams Lw'!I$29*SQRT(0.5*1.2/'Sound Power'!$C90)*('Sound Power'!$B90/3600)/('Sound Power'!$D90)/('Sound Power'!$F90)))))</f>
        <v>#DIV/0!</v>
      </c>
      <c r="BZ90" s="23" t="e">
        <f>IF(Calcul!$E92="SW",DEGREES(ACOS(1-(1/'ModelParams Lw'!J$25*SQRT(0.5*1.2/'Sound Power'!$C90)*('Sound Power'!$B90/3600)/('Sound Power'!$D90)/('Sound Power'!$F90)))),DEGREES(ACOS(1-(1/'ModelParams Lw'!J$29*SQRT(0.5*1.2/'Sound Power'!$C90)*('Sound Power'!$B90/3600)/('Sound Power'!$D90)/('Sound Power'!$F90)))))</f>
        <v>#DIV/0!</v>
      </c>
      <c r="CA90" s="26" t="e">
        <f>IF(Calcul!$E92="SW",'ModelParams Lw'!C$22+'ModelParams Lw'!C$23*LOG('Sound Power'!$D90/'Sound Power'!$E90)+'ModelParams Lw'!C$24*LN('Sound Power'!BS90),IF('ModelParams Lw'!C$26+'ModelParams Lw'!C$27*LOG('Sound Power'!$D90/'Sound Power'!$E90)+'ModelParams Lw'!C$28*LN('Sound Power'!BS90)&lt;'ModelParams Lw'!C$22+'ModelParams Lw'!C$23*LOG('Sound Power'!$D90/'Sound Power'!$E90)+'ModelParams Lw'!C$24*LN('Sound Power'!BS90),'ModelParams Lw'!C$22+'ModelParams Lw'!C$23*LOG('Sound Power'!$D90/'Sound Power'!$E90)+'ModelParams Lw'!C$24*LN('Sound Power'!BS90),'ModelParams Lw'!C$26+'ModelParams Lw'!C$27*LOG('Sound Power'!$D90/'Sound Power'!$E90)+'ModelParams Lw'!C$28*LN('Sound Power'!BS90)))</f>
        <v>#DIV/0!</v>
      </c>
      <c r="CB90" s="26" t="e">
        <f>IF(Calcul!$E92="SW",'ModelParams Lw'!D$22+'ModelParams Lw'!D$23*LOG('Sound Power'!$D90/'Sound Power'!$E90)+'ModelParams Lw'!D$24*LN('Sound Power'!BT90),IF('ModelParams Lw'!D$26+'ModelParams Lw'!D$27*LOG('Sound Power'!$D90/'Sound Power'!$E90)+'ModelParams Lw'!D$28*LN('Sound Power'!BT90)&lt;'ModelParams Lw'!D$22+'ModelParams Lw'!D$23*LOG('Sound Power'!$D90/'Sound Power'!$E90)+'ModelParams Lw'!D$24*LN('Sound Power'!BT90),'ModelParams Lw'!D$22+'ModelParams Lw'!D$23*LOG('Sound Power'!$D90/'Sound Power'!$E90)+'ModelParams Lw'!D$24*LN('Sound Power'!BT90),'ModelParams Lw'!D$26+'ModelParams Lw'!D$27*LOG('Sound Power'!$D90/'Sound Power'!$E90)+'ModelParams Lw'!D$28*LN('Sound Power'!BT90)))</f>
        <v>#DIV/0!</v>
      </c>
      <c r="CC90" s="26" t="e">
        <f>IF(Calcul!$E92="SW",'ModelParams Lw'!E$22+'ModelParams Lw'!E$23*LOG('Sound Power'!$D90/'Sound Power'!$E90)+'ModelParams Lw'!E$24*LN('Sound Power'!BU90),IF('ModelParams Lw'!E$26+'ModelParams Lw'!E$27*LOG('Sound Power'!$D90/'Sound Power'!$E90)+'ModelParams Lw'!E$28*LN('Sound Power'!BU90)&lt;'ModelParams Lw'!E$22+'ModelParams Lw'!E$23*LOG('Sound Power'!$D90/'Sound Power'!$E90)+'ModelParams Lw'!E$24*LN('Sound Power'!BU90),'ModelParams Lw'!E$22+'ModelParams Lw'!E$23*LOG('Sound Power'!$D90/'Sound Power'!$E90)+'ModelParams Lw'!E$24*LN('Sound Power'!BU90),'ModelParams Lw'!E$26+'ModelParams Lw'!E$27*LOG('Sound Power'!$D90/'Sound Power'!$E90)+'ModelParams Lw'!E$28*LN('Sound Power'!BU90)))</f>
        <v>#DIV/0!</v>
      </c>
      <c r="CD90" s="26" t="e">
        <f>IF(Calcul!$E92="SW",'ModelParams Lw'!F$22+'ModelParams Lw'!F$23*LOG('Sound Power'!$D90/'Sound Power'!$E90)+'ModelParams Lw'!F$24*LN('Sound Power'!BV90),IF('ModelParams Lw'!F$26+'ModelParams Lw'!F$27*LOG('Sound Power'!$D90/'Sound Power'!$E90)+'ModelParams Lw'!F$28*LN('Sound Power'!BV90)&lt;'ModelParams Lw'!F$22+'ModelParams Lw'!F$23*LOG('Sound Power'!$D90/'Sound Power'!$E90)+'ModelParams Lw'!F$24*LN('Sound Power'!BV90),'ModelParams Lw'!F$22+'ModelParams Lw'!F$23*LOG('Sound Power'!$D90/'Sound Power'!$E90)+'ModelParams Lw'!F$24*LN('Sound Power'!BV90),'ModelParams Lw'!F$26+'ModelParams Lw'!F$27*LOG('Sound Power'!$D90/'Sound Power'!$E90)+'ModelParams Lw'!F$28*LN('Sound Power'!BV90)))</f>
        <v>#DIV/0!</v>
      </c>
      <c r="CE90" s="26" t="e">
        <f>IF(Calcul!$E92="SW",'ModelParams Lw'!G$22+'ModelParams Lw'!G$23*LOG('Sound Power'!$D90/'Sound Power'!$E90)+'ModelParams Lw'!G$24*LN('Sound Power'!BW90),IF('ModelParams Lw'!G$26+'ModelParams Lw'!G$27*LOG('Sound Power'!$D90/'Sound Power'!$E90)+'ModelParams Lw'!G$28*LN('Sound Power'!BW90)&lt;'ModelParams Lw'!G$22+'ModelParams Lw'!G$23*LOG('Sound Power'!$D90/'Sound Power'!$E90)+'ModelParams Lw'!G$24*LN('Sound Power'!BW90),'ModelParams Lw'!G$22+'ModelParams Lw'!G$23*LOG('Sound Power'!$D90/'Sound Power'!$E90)+'ModelParams Lw'!G$24*LN('Sound Power'!BW90),'ModelParams Lw'!G$26+'ModelParams Lw'!G$27*LOG('Sound Power'!$D90/'Sound Power'!$E90)+'ModelParams Lw'!G$28*LN('Sound Power'!BW90)))</f>
        <v>#DIV/0!</v>
      </c>
      <c r="CF90" s="26" t="e">
        <f>IF(Calcul!$E92="SW",'ModelParams Lw'!H$22+'ModelParams Lw'!H$23*LOG('Sound Power'!$D90/'Sound Power'!$E90)+'ModelParams Lw'!H$24*LN('Sound Power'!BX90),IF('ModelParams Lw'!H$26+'ModelParams Lw'!H$27*LOG('Sound Power'!$D90/'Sound Power'!$E90)+'ModelParams Lw'!H$28*LN('Sound Power'!BX90)&lt;'ModelParams Lw'!H$22+'ModelParams Lw'!H$23*LOG('Sound Power'!$D90/'Sound Power'!$E90)+'ModelParams Lw'!H$24*LN('Sound Power'!BX90),'ModelParams Lw'!H$22+'ModelParams Lw'!H$23*LOG('Sound Power'!$D90/'Sound Power'!$E90)+'ModelParams Lw'!H$24*LN('Sound Power'!BX90),'ModelParams Lw'!H$26+'ModelParams Lw'!H$27*LOG('Sound Power'!$D90/'Sound Power'!$E90)+'ModelParams Lw'!H$28*LN('Sound Power'!BX90)))</f>
        <v>#DIV/0!</v>
      </c>
      <c r="CG90" s="26" t="e">
        <f>IF(Calcul!$E92="SW",'ModelParams Lw'!I$22+'ModelParams Lw'!I$23*LOG('Sound Power'!$D90/'Sound Power'!$E90)+'ModelParams Lw'!I$24*LN('Sound Power'!BY90),IF('ModelParams Lw'!I$26+'ModelParams Lw'!I$27*LOG('Sound Power'!$D90/'Sound Power'!$E90)+'ModelParams Lw'!I$28*LN('Sound Power'!BY90)&lt;'ModelParams Lw'!I$22+'ModelParams Lw'!I$23*LOG('Sound Power'!$D90/'Sound Power'!$E90)+'ModelParams Lw'!I$24*LN('Sound Power'!BY90),'ModelParams Lw'!I$22+'ModelParams Lw'!I$23*LOG('Sound Power'!$D90/'Sound Power'!$E90)+'ModelParams Lw'!I$24*LN('Sound Power'!BY90),'ModelParams Lw'!I$26+'ModelParams Lw'!I$27*LOG('Sound Power'!$D90/'Sound Power'!$E90)+'ModelParams Lw'!I$28*LN('Sound Power'!BY90)))</f>
        <v>#DIV/0!</v>
      </c>
      <c r="CH90" s="26" t="e">
        <f>IF(Calcul!$E92="SW",'ModelParams Lw'!J$22+'ModelParams Lw'!J$23*LOG('Sound Power'!$D90/'Sound Power'!$E90)+'ModelParams Lw'!J$24*LN('Sound Power'!BZ90),IF('ModelParams Lw'!J$26+'ModelParams Lw'!J$27*LOG('Sound Power'!$D90/'Sound Power'!$E90)+'ModelParams Lw'!J$28*LN('Sound Power'!BZ90)&lt;'ModelParams Lw'!J$22+'ModelParams Lw'!J$23*LOG('Sound Power'!$D90/'Sound Power'!$E90)+'ModelParams Lw'!J$24*LN('Sound Power'!BZ90),'ModelParams Lw'!J$22+'ModelParams Lw'!J$23*LOG('Sound Power'!$D90/'Sound Power'!$E90)+'ModelParams Lw'!J$24*LN('Sound Power'!BZ90),'ModelParams Lw'!J$26+'ModelParams Lw'!J$27*LOG('Sound Power'!$D90/'Sound Power'!$E90)+'ModelParams Lw'!J$28*LN('Sound Power'!BZ90)))</f>
        <v>#DIV/0!</v>
      </c>
      <c r="CI90" s="26" t="e">
        <f t="shared" si="33"/>
        <v>#DIV/0!</v>
      </c>
      <c r="CJ90" s="26" t="e">
        <f t="shared" si="34"/>
        <v>#DIV/0!</v>
      </c>
      <c r="CK90" s="26" t="e">
        <f t="shared" si="35"/>
        <v>#DIV/0!</v>
      </c>
      <c r="CL90" s="26" t="e">
        <f t="shared" si="36"/>
        <v>#DIV/0!</v>
      </c>
      <c r="CM90" s="26" t="e">
        <f t="shared" si="37"/>
        <v>#DIV/0!</v>
      </c>
      <c r="CN90" s="26" t="e">
        <f t="shared" si="38"/>
        <v>#DIV/0!</v>
      </c>
      <c r="CO90" s="26" t="e">
        <f t="shared" si="39"/>
        <v>#DIV/0!</v>
      </c>
      <c r="CP90" s="26" t="e">
        <f t="shared" si="40"/>
        <v>#DIV/0!</v>
      </c>
      <c r="CQ90" s="26" t="e">
        <f>10*LOG10(IF(CI90="",0,POWER(10,((CI90+'ModelParams Lw'!$O$4)/10))) +IF(CJ90="",0,POWER(10,((CJ90+'ModelParams Lw'!$P$4)/10))) +IF(CK90="",0,POWER(10,((CK90+'ModelParams Lw'!$Q$4)/10))) +IF(CL90="",0,POWER(10,((CL90+'ModelParams Lw'!$R$4)/10))) +IF(CM90="",0,POWER(10,((CM90+'ModelParams Lw'!$S$4)/10))) +IF(CN90="",0,POWER(10,((CN90+'ModelParams Lw'!$T$4)/10))) +IF(CO90="",0,POWER(10,((CO90+'ModelParams Lw'!$U$4)/10)))+IF(CP90="",0,POWER(10,((CP90+'ModelParams Lw'!$V$4)/10))))</f>
        <v>#DIV/0!</v>
      </c>
      <c r="CR90" s="26" t="e">
        <f t="shared" si="41"/>
        <v>#DIV/0!</v>
      </c>
      <c r="CS90" s="26" t="e">
        <f>(CI90-'ModelParams Lw'!$O$10)/'ModelParams Lw'!$O$11</f>
        <v>#DIV/0!</v>
      </c>
      <c r="CT90" s="26" t="e">
        <f>(CJ90-'ModelParams Lw'!$P$10)/'ModelParams Lw'!$P$11</f>
        <v>#DIV/0!</v>
      </c>
      <c r="CU90" s="26" t="e">
        <f>(CK90-'ModelParams Lw'!$Q$10)/'ModelParams Lw'!$Q$11</f>
        <v>#DIV/0!</v>
      </c>
      <c r="CV90" s="26" t="e">
        <f>(CL90-'ModelParams Lw'!$R$10)/'ModelParams Lw'!$R$11</f>
        <v>#DIV/0!</v>
      </c>
      <c r="CW90" s="26" t="e">
        <f>(CM90-'ModelParams Lw'!$S$10)/'ModelParams Lw'!$S$11</f>
        <v>#DIV/0!</v>
      </c>
      <c r="CX90" s="26" t="e">
        <f>(CN90-'ModelParams Lw'!$T$10)/'ModelParams Lw'!$T$11</f>
        <v>#DIV/0!</v>
      </c>
      <c r="CY90" s="26" t="e">
        <f>(CO90-'ModelParams Lw'!$U$10)/'ModelParams Lw'!$U$11</f>
        <v>#DIV/0!</v>
      </c>
      <c r="CZ90" s="26" t="e">
        <f>(CP90-'ModelParams Lw'!$V$10)/'ModelParams Lw'!$V$11</f>
        <v>#DIV/0!</v>
      </c>
    </row>
    <row r="91" spans="1:104" x14ac:dyDescent="0.2">
      <c r="A91" s="13">
        <f>Calcul!A93</f>
        <v>0</v>
      </c>
      <c r="B91" s="13">
        <f t="shared" si="42"/>
        <v>0</v>
      </c>
      <c r="C91" s="13">
        <f>Calcul!B93</f>
        <v>0</v>
      </c>
      <c r="D91" s="13">
        <f>Calcul!C93/1000</f>
        <v>0</v>
      </c>
      <c r="E91" s="13">
        <f>Calcul!D93/1000</f>
        <v>0</v>
      </c>
      <c r="F91" s="13">
        <f t="shared" si="43"/>
        <v>0</v>
      </c>
      <c r="G91" s="23" t="e">
        <f>DEGREES(ACOS(1-(1/'ModelParams Lw'!B$15*SQRT(0.5*1.2/'Sound Power'!$C91)*('Sound Power'!$B91/3600)/('Sound Power'!$D91)/('Sound Power'!$F91))))</f>
        <v>#DIV/0!</v>
      </c>
      <c r="H91" s="23" t="e">
        <f>DEGREES(ACOS(1-(1/'ModelParams Lw'!C$15*SQRT(0.5*1.2/'Sound Power'!$C91)*('Sound Power'!$B91/3600)/('Sound Power'!$D91)/('Sound Power'!$F91))))</f>
        <v>#DIV/0!</v>
      </c>
      <c r="I91" s="23" t="e">
        <f>DEGREES(ACOS(1-(1/'ModelParams Lw'!D$15*SQRT(0.5*1.2/'Sound Power'!$C91)*('Sound Power'!$B91/3600)/('Sound Power'!$D91)/('Sound Power'!$F91))))</f>
        <v>#DIV/0!</v>
      </c>
      <c r="J91" s="23" t="e">
        <f>DEGREES(ACOS(1-(1/'ModelParams Lw'!E$15*SQRT(0.5*1.2/'Sound Power'!$C91)*('Sound Power'!$B91/3600)/('Sound Power'!$D91)/('Sound Power'!$F91))))</f>
        <v>#DIV/0!</v>
      </c>
      <c r="K91" s="23" t="e">
        <f>DEGREES(ACOS(1-(1/'ModelParams Lw'!F$15*SQRT(0.5*1.2/'Sound Power'!$C91)*('Sound Power'!$B91/3600)/('Sound Power'!$D91)/('Sound Power'!$F91))))</f>
        <v>#DIV/0!</v>
      </c>
      <c r="L91" s="23" t="e">
        <f>DEGREES(ACOS(1-(1/'ModelParams Lw'!G$15*SQRT(0.5*1.2/'Sound Power'!$C91)*('Sound Power'!$B91/3600)/('Sound Power'!$D91)/('Sound Power'!$F91))))</f>
        <v>#DIV/0!</v>
      </c>
      <c r="M91" s="23" t="e">
        <f>DEGREES(ACOS(1-(1/'ModelParams Lw'!H$15*SQRT(0.5*1.2/'Sound Power'!$C91)*('Sound Power'!$B91/3600)/('Sound Power'!$D91)/('Sound Power'!$F91))))</f>
        <v>#DIV/0!</v>
      </c>
      <c r="N91" s="23" t="e">
        <f>DEGREES(ACOS(1-(1/'ModelParams Lw'!I$15*SQRT(0.5*1.2/'Sound Power'!$C91)*('Sound Power'!$B91/3600)/('Sound Power'!$D91)/('Sound Power'!$F91))))</f>
        <v>#DIV/0!</v>
      </c>
      <c r="O91" s="26" t="e">
        <f>('ModelParams Lw'!B$4*LN('Sound Power'!G91)/(1+EXP(-('Sound Power'!$D91*1000+'ModelParams Lw'!B$6)/'ModelParams Lw'!B$7))+'ModelParams Lw'!B$5)*LN('Sound Power'!$B91)-('ModelParams Lw'!B$8+'ModelParams Lw'!B$9*$D91+'ModelParams Lw'!B$10*'Sound Power'!$F91^'ModelParams Lw'!B$14+'ModelParams Lw'!B$11*LN('Sound Power'!G91)+'ModelParams Lw'!B$12*'Sound Power'!$D91*'Sound Power'!$F91+'ModelParams Lw'!B$13*'Sound Power'!$D91*LN('Sound Power'!G91))</f>
        <v>#DIV/0!</v>
      </c>
      <c r="P91" s="26" t="e">
        <f>('ModelParams Lw'!C$4*LN('Sound Power'!H91)/(1+EXP(-('Sound Power'!$D91*1000+'ModelParams Lw'!C$6)/'ModelParams Lw'!C$7))+'ModelParams Lw'!C$5)*LN('Sound Power'!$B91)-('ModelParams Lw'!C$8+'ModelParams Lw'!C$9*$D91+'ModelParams Lw'!C$10*'Sound Power'!$F91^'ModelParams Lw'!C$14+'ModelParams Lw'!C$11*LN('Sound Power'!H91)+'ModelParams Lw'!C$12*'Sound Power'!$D91*'Sound Power'!$F91+'ModelParams Lw'!C$13*'Sound Power'!$D91*LN('Sound Power'!H91))</f>
        <v>#DIV/0!</v>
      </c>
      <c r="Q91" s="26" t="e">
        <f>('ModelParams Lw'!D$4*LN('Sound Power'!I91)/(1+EXP(-('Sound Power'!$D91*1000+'ModelParams Lw'!D$6)/'ModelParams Lw'!D$7))+'ModelParams Lw'!D$5)*LN('Sound Power'!$B91)-('ModelParams Lw'!D$8+'ModelParams Lw'!D$9*$D91+'ModelParams Lw'!D$10*'Sound Power'!$F91^'ModelParams Lw'!D$14+'ModelParams Lw'!D$11*LN('Sound Power'!I91)+'ModelParams Lw'!D$12*'Sound Power'!$D91*'Sound Power'!$F91+'ModelParams Lw'!D$13*'Sound Power'!$D91*LN('Sound Power'!I91))</f>
        <v>#DIV/0!</v>
      </c>
      <c r="R91" s="26" t="e">
        <f>('ModelParams Lw'!E$4*LN('Sound Power'!J91)/(1+EXP(-('Sound Power'!$D91*1000+'ModelParams Lw'!E$6)/'ModelParams Lw'!E$7))+'ModelParams Lw'!E$5)*LN('Sound Power'!$B91)-('ModelParams Lw'!E$8+'ModelParams Lw'!E$9*$D91+'ModelParams Lw'!E$10*'Sound Power'!$F91^'ModelParams Lw'!E$14+'ModelParams Lw'!E$11*LN('Sound Power'!J91)+'ModelParams Lw'!E$12*'Sound Power'!$D91*'Sound Power'!$F91+'ModelParams Lw'!E$13*'Sound Power'!$D91*LN('Sound Power'!J91))</f>
        <v>#DIV/0!</v>
      </c>
      <c r="S91" s="26" t="e">
        <f>('ModelParams Lw'!F$4*LN('Sound Power'!K91)/(1+EXP(-('Sound Power'!$D91*1000+'ModelParams Lw'!F$6)/'ModelParams Lw'!F$7))+'ModelParams Lw'!F$5)*LN('Sound Power'!$B91)-('ModelParams Lw'!F$8+'ModelParams Lw'!F$9*$D91+'ModelParams Lw'!F$10*'Sound Power'!$F91^'ModelParams Lw'!F$14+'ModelParams Lw'!F$11*LN('Sound Power'!K91)+'ModelParams Lw'!F$12*'Sound Power'!$D91*'Sound Power'!$F91+'ModelParams Lw'!F$13*'Sound Power'!$D91*LN('Sound Power'!K91))</f>
        <v>#DIV/0!</v>
      </c>
      <c r="T91" s="26" t="e">
        <f>('ModelParams Lw'!G$4*LN('Sound Power'!L91)/(1+EXP(-('Sound Power'!$D91*1000+'ModelParams Lw'!G$6)/'ModelParams Lw'!G$7))+'ModelParams Lw'!G$5)*LN('Sound Power'!$B91)-('ModelParams Lw'!G$8+'ModelParams Lw'!G$9*$D91+'ModelParams Lw'!G$10*'Sound Power'!$F91^'ModelParams Lw'!G$14+'ModelParams Lw'!G$11*LN('Sound Power'!L91)+'ModelParams Lw'!G$12*'Sound Power'!$D91*'Sound Power'!$F91+'ModelParams Lw'!G$13*'Sound Power'!$D91*LN('Sound Power'!L91))</f>
        <v>#DIV/0!</v>
      </c>
      <c r="U91" s="26" t="e">
        <f>('ModelParams Lw'!H$4*LN('Sound Power'!M91)/(1+EXP(-('Sound Power'!$D91*1000+'ModelParams Lw'!H$6)/'ModelParams Lw'!H$7))+'ModelParams Lw'!H$5)*LN('Sound Power'!$B91)-('ModelParams Lw'!H$8+'ModelParams Lw'!H$9*$D91+'ModelParams Lw'!H$10*'Sound Power'!$F91^'ModelParams Lw'!H$14+'ModelParams Lw'!H$11*LN('Sound Power'!M91)+'ModelParams Lw'!H$12*'Sound Power'!$D91*'Sound Power'!$F91+'ModelParams Lw'!H$13*'Sound Power'!$D91*LN('Sound Power'!M91))</f>
        <v>#DIV/0!</v>
      </c>
      <c r="V91" s="26" t="e">
        <f>('ModelParams Lw'!I$4*LN('Sound Power'!N91)/(1+EXP(-('Sound Power'!$D91*1000+'ModelParams Lw'!I$6)/'ModelParams Lw'!I$7))+'ModelParams Lw'!I$5)*LN('Sound Power'!$B91)-('ModelParams Lw'!I$8+'ModelParams Lw'!I$9*$D91+'ModelParams Lw'!I$10*'Sound Power'!$F91^'ModelParams Lw'!I$14+'ModelParams Lw'!I$11*LN('Sound Power'!N91)+'ModelParams Lw'!I$12*'Sound Power'!$D91*'Sound Power'!$F91+'ModelParams Lw'!I$13*'Sound Power'!$D91*LN('Sound Power'!N91))</f>
        <v>#DIV/0!</v>
      </c>
      <c r="W91" s="26" t="e">
        <f>10*LOG10(IF(O91="",0,POWER(10,((O91+'ModelParams Lw'!$O$4)/10))) +IF(P91="",0,POWER(10,((P91+'ModelParams Lw'!$P$4)/10))) +IF(Q91="",0,POWER(10,((Q91+'ModelParams Lw'!$Q$4)/10))) +IF(R91="",0,POWER(10,((R91+'ModelParams Lw'!$R$4)/10))) +IF(S91="",0,POWER(10,((S91+'ModelParams Lw'!$S$4)/10))) +IF(T91="",0,POWER(10,((T91+'ModelParams Lw'!$T$4)/10))) +IF(U91="",0,POWER(10,((U91+'ModelParams Lw'!$U$4)/10)))+IF(V91="",0,POWER(10,((V91+'ModelParams Lw'!$V$4)/10))))</f>
        <v>#DIV/0!</v>
      </c>
      <c r="X91" s="26" t="e">
        <f t="shared" si="27"/>
        <v>#DIV/0!</v>
      </c>
      <c r="Y91" s="26" t="e">
        <f>(O91-'ModelParams Lw'!O$10)/'ModelParams Lw'!O$11</f>
        <v>#DIV/0!</v>
      </c>
      <c r="Z91" s="26" t="e">
        <f>(P91-'ModelParams Lw'!P$10)/'ModelParams Lw'!P$11</f>
        <v>#DIV/0!</v>
      </c>
      <c r="AA91" s="26" t="e">
        <f>(Q91-'ModelParams Lw'!Q$10)/'ModelParams Lw'!Q$11</f>
        <v>#DIV/0!</v>
      </c>
      <c r="AB91" s="26" t="e">
        <f>(R91-'ModelParams Lw'!R$10)/'ModelParams Lw'!R$11</f>
        <v>#DIV/0!</v>
      </c>
      <c r="AC91" s="26" t="e">
        <f>(S91-'ModelParams Lw'!S$10)/'ModelParams Lw'!S$11</f>
        <v>#DIV/0!</v>
      </c>
      <c r="AD91" s="26" t="e">
        <f>(T91-'ModelParams Lw'!T$10)/'ModelParams Lw'!T$11</f>
        <v>#DIV/0!</v>
      </c>
      <c r="AE91" s="26" t="e">
        <f>(U91-'ModelParams Lw'!U$10)/'ModelParams Lw'!U$11</f>
        <v>#DIV/0!</v>
      </c>
      <c r="AF91" s="26" t="e">
        <f>(V91-'ModelParams Lw'!V$10)/'ModelParams Lw'!V$11</f>
        <v>#DIV/0!</v>
      </c>
      <c r="AG91" s="26" t="e">
        <f t="shared" si="28"/>
        <v>#DIV/0!</v>
      </c>
      <c r="AH91" s="26" t="e">
        <f>VLOOKUP(D91*1000,'ModelParams Lw'!$A$38:$D$58,4)</f>
        <v>#N/A</v>
      </c>
      <c r="AI91" s="56" t="e">
        <f>VLOOKUP(D91*1000,'ModelParams Lw'!$A$38:$D$58,2)</f>
        <v>#N/A</v>
      </c>
      <c r="AJ91" s="46" t="e">
        <f t="shared" si="29"/>
        <v>#DIV/0!</v>
      </c>
      <c r="AK91" s="26" t="e">
        <f t="shared" si="30"/>
        <v>#VALUE!</v>
      </c>
      <c r="AL91" s="26" t="e">
        <f>IF($AI91=100,'ModelParams Lw'!R$35*'Sound Power'!$AH91^2+'ModelParams Lw'!R$36*'Sound Power'!$AH91+'ModelParams Lw'!R$37,IF($AI91=150,'ModelParams Lw'!R$38*'Sound Power'!$AH91^2+'ModelParams Lw'!R$39*'Sound Power'!$AH91+'ModelParams Lw'!R$40,'ModelParams Lw'!R$41*'Sound Power'!$AH91^2+'ModelParams Lw'!R$42*'Sound Power'!$AH91+'ModelParams Lw'!R$43))</f>
        <v>#N/A</v>
      </c>
      <c r="AM91" s="26" t="e">
        <f>IF($AI91=100,'ModelParams Lw'!S$35*'Sound Power'!$AH91^2+'ModelParams Lw'!S$36*'Sound Power'!$AH91+'ModelParams Lw'!S$37,IF($AI91=150,'ModelParams Lw'!S$38*'Sound Power'!$AH91^2+'ModelParams Lw'!S$39*'Sound Power'!$AH91+'ModelParams Lw'!S$40,'ModelParams Lw'!S$41*'Sound Power'!$AH91^2+'ModelParams Lw'!S$42*'Sound Power'!$AH91+'ModelParams Lw'!S$43))</f>
        <v>#N/A</v>
      </c>
      <c r="AN91" s="26" t="e">
        <f>IF($AI91=100,'ModelParams Lw'!T$35*'Sound Power'!$AH91^2+'ModelParams Lw'!T$36*'Sound Power'!$AH91+'ModelParams Lw'!T$37,IF($AI91=150,'ModelParams Lw'!T$38*'Sound Power'!$AH91^2+'ModelParams Lw'!T$39*'Sound Power'!$AH91+'ModelParams Lw'!T$40,'ModelParams Lw'!T$41*'Sound Power'!$AH91^2+'ModelParams Lw'!T$42*'Sound Power'!$AH91+'ModelParams Lw'!T$43))</f>
        <v>#N/A</v>
      </c>
      <c r="AO91" s="26" t="e">
        <f>IF($AI91=100,'ModelParams Lw'!U$35*'Sound Power'!$AH91^2+'ModelParams Lw'!U$36*'Sound Power'!$AH91+'ModelParams Lw'!U$37,IF($AI91=150,'ModelParams Lw'!U$38*'Sound Power'!$AH91^2+'ModelParams Lw'!U$39*'Sound Power'!$AH91+'ModelParams Lw'!U$40,'ModelParams Lw'!U$41*'Sound Power'!$AH91^2+'ModelParams Lw'!U$42*'Sound Power'!$AH91+'ModelParams Lw'!U$43))</f>
        <v>#N/A</v>
      </c>
      <c r="AP91" s="26" t="e">
        <f>IF($AI91=100,'ModelParams Lw'!V$35*'Sound Power'!$AH91^2+'ModelParams Lw'!V$36*'Sound Power'!$AH91+'ModelParams Lw'!V$37,IF($AI91=150,'ModelParams Lw'!V$38*'Sound Power'!$AH91^2+'ModelParams Lw'!V$39*'Sound Power'!$AH91+'ModelParams Lw'!V$40,'ModelParams Lw'!V$41*'Sound Power'!$AH91^2+'ModelParams Lw'!V$42*'Sound Power'!$AH91+'ModelParams Lw'!V$43))</f>
        <v>#N/A</v>
      </c>
      <c r="AQ91" s="26" t="e">
        <f>IF($AI91=100,'ModelParams Lw'!W$35*'Sound Power'!$AH91^2+'ModelParams Lw'!W$36*'Sound Power'!$AH91+'ModelParams Lw'!W$37,IF($AI91=150,'ModelParams Lw'!W$38*'Sound Power'!$AH91^2+'ModelParams Lw'!W$39*'Sound Power'!$AH91+'ModelParams Lw'!W$40,'ModelParams Lw'!W$41*'Sound Power'!$AH91^2+'ModelParams Lw'!W$42*'Sound Power'!$AH91+'ModelParams Lw'!W$43))</f>
        <v>#N/A</v>
      </c>
      <c r="AR91" s="26" t="e">
        <f t="shared" si="31"/>
        <v>#VALUE!</v>
      </c>
      <c r="AS91" s="26" t="e">
        <f>IF(26.83*LN($AJ91)-11.791-'ModelParams Lw'!B$35&lt;0,0,26.83*LN($AJ91)-11.791-'ModelParams Lw'!B$35)</f>
        <v>#DIV/0!</v>
      </c>
      <c r="AT91" s="26" t="e">
        <f>IF(26.83*LN($AJ91)-11.791-'ModelParams Lw'!C$35&lt;0,0,26.83*LN($AJ91)-11.791-'ModelParams Lw'!C$35)</f>
        <v>#DIV/0!</v>
      </c>
      <c r="AU91" s="26" t="e">
        <f>IF(26.83*LN($AJ91)-11.791-'ModelParams Lw'!D$35&lt;0,0,26.83*LN($AJ91)-11.791-'ModelParams Lw'!D$35)</f>
        <v>#DIV/0!</v>
      </c>
      <c r="AV91" s="26" t="e">
        <f>IF(26.83*LN($AJ91)-11.791-'ModelParams Lw'!E$35&lt;0,0,26.83*LN($AJ91)-11.791-'ModelParams Lw'!E$35)</f>
        <v>#DIV/0!</v>
      </c>
      <c r="AW91" s="26" t="e">
        <f>IF(26.83*LN($AJ91)-11.791-'ModelParams Lw'!F$35&lt;0,0,26.83*LN($AJ91)-11.791-'ModelParams Lw'!F$35)</f>
        <v>#DIV/0!</v>
      </c>
      <c r="AX91" s="26" t="e">
        <f>IF(26.83*LN($AJ91)-11.791-'ModelParams Lw'!G$35&lt;0,0,26.83*LN($AJ91)-11.791-'ModelParams Lw'!G$35)</f>
        <v>#DIV/0!</v>
      </c>
      <c r="AY91" s="26" t="e">
        <f>IF(26.83*LN($AJ91)-11.791-'ModelParams Lw'!H$35&lt;0,0,26.83*LN($AJ91)-11.791-'ModelParams Lw'!H$35)</f>
        <v>#DIV/0!</v>
      </c>
      <c r="AZ91" s="26" t="e">
        <f>IF(26.83*LN($AJ91)-11.791-'ModelParams Lw'!I$35&lt;0,0,26.83*LN($AJ91)-11.791-'ModelParams Lw'!I$35)</f>
        <v>#DIV/0!</v>
      </c>
      <c r="BA91" s="26" t="e">
        <f t="shared" si="44"/>
        <v>#DIV/0!</v>
      </c>
      <c r="BB91" s="26" t="e">
        <f t="shared" si="45"/>
        <v>#DIV/0!</v>
      </c>
      <c r="BC91" s="26" t="e">
        <f t="shared" si="46"/>
        <v>#DIV/0!</v>
      </c>
      <c r="BD91" s="26" t="e">
        <f t="shared" si="47"/>
        <v>#DIV/0!</v>
      </c>
      <c r="BE91" s="26" t="e">
        <f t="shared" si="48"/>
        <v>#DIV/0!</v>
      </c>
      <c r="BF91" s="26" t="e">
        <f t="shared" si="49"/>
        <v>#DIV/0!</v>
      </c>
      <c r="BG91" s="26" t="e">
        <f t="shared" si="50"/>
        <v>#DIV/0!</v>
      </c>
      <c r="BH91" s="26" t="e">
        <f t="shared" si="51"/>
        <v>#DIV/0!</v>
      </c>
      <c r="BI91" s="26" t="e">
        <f>10*LOG10(IF(BA91="",0,POWER(10,((BA91+'ModelParams Lw'!$O$4)/10))) +IF(BB91="",0,POWER(10,((BB91+'ModelParams Lw'!$P$4)/10))) +IF(BC91="",0,POWER(10,((BC91+'ModelParams Lw'!$Q$4)/10))) +IF(BD91="",0,POWER(10,((BD91+'ModelParams Lw'!$R$4)/10))) +IF(BE91="",0,POWER(10,((BE91+'ModelParams Lw'!$S$4)/10))) +IF(BF91="",0,POWER(10,((BF91+'ModelParams Lw'!$T$4)/10))) +IF(BG91="",0,POWER(10,((BG91+'ModelParams Lw'!$U$4)/10)))+IF(BH91="",0,POWER(10,((BH91+'ModelParams Lw'!$V$4)/10))))</f>
        <v>#DIV/0!</v>
      </c>
      <c r="BJ91" s="26" t="e">
        <f t="shared" si="32"/>
        <v>#DIV/0!</v>
      </c>
      <c r="BK91" s="26" t="e">
        <f>(BA91-'ModelParams Lw'!O$10)/'ModelParams Lw'!O$11</f>
        <v>#DIV/0!</v>
      </c>
      <c r="BL91" s="26" t="e">
        <f>(BB91-'ModelParams Lw'!P$10)/'ModelParams Lw'!P$11</f>
        <v>#DIV/0!</v>
      </c>
      <c r="BM91" s="26" t="e">
        <f>(BC91-'ModelParams Lw'!Q$10)/'ModelParams Lw'!Q$11</f>
        <v>#DIV/0!</v>
      </c>
      <c r="BN91" s="26" t="e">
        <f>(BD91-'ModelParams Lw'!R$10)/'ModelParams Lw'!R$11</f>
        <v>#DIV/0!</v>
      </c>
      <c r="BO91" s="26" t="e">
        <f>(BE91-'ModelParams Lw'!S$10)/'ModelParams Lw'!S$11</f>
        <v>#DIV/0!</v>
      </c>
      <c r="BP91" s="26" t="e">
        <f>(BF91-'ModelParams Lw'!T$10)/'ModelParams Lw'!T$11</f>
        <v>#DIV/0!</v>
      </c>
      <c r="BQ91" s="26" t="e">
        <f>(BG91-'ModelParams Lw'!U$10)/'ModelParams Lw'!U$11</f>
        <v>#DIV/0!</v>
      </c>
      <c r="BR91" s="26" t="e">
        <f>(BH91-'ModelParams Lw'!V$10)/'ModelParams Lw'!V$11</f>
        <v>#DIV/0!</v>
      </c>
      <c r="BS91" s="23" t="e">
        <f>IF(Calcul!$E93="SW",DEGREES(ACOS(1-(1/'ModelParams Lw'!C$25*SQRT(0.5*1.2/'Sound Power'!$C91)*('Sound Power'!$B91/3600)/('Sound Power'!$D91)/('Sound Power'!$F91)))),DEGREES(ACOS(1-(1/'ModelParams Lw'!C$29*SQRT(0.5*1.2/'Sound Power'!$C91)*('Sound Power'!$B91/3600)/('Sound Power'!$D91)/('Sound Power'!$F91)))))</f>
        <v>#DIV/0!</v>
      </c>
      <c r="BT91" s="23" t="e">
        <f>IF(Calcul!$E93="SW",DEGREES(ACOS(1-(1/'ModelParams Lw'!D$25*SQRT(0.5*1.2/'Sound Power'!$C91)*('Sound Power'!$B91/3600)/('Sound Power'!$D91)/('Sound Power'!$F91)))),DEGREES(ACOS(1-(1/'ModelParams Lw'!D$29*SQRT(0.5*1.2/'Sound Power'!$C91)*('Sound Power'!$B91/3600)/('Sound Power'!$D91)/('Sound Power'!$F91)))))</f>
        <v>#DIV/0!</v>
      </c>
      <c r="BU91" s="23" t="e">
        <f>IF(Calcul!$E93="SW",DEGREES(ACOS(1-(1/'ModelParams Lw'!E$25*SQRT(0.5*1.2/'Sound Power'!$C91)*('Sound Power'!$B91/3600)/('Sound Power'!$D91)/('Sound Power'!$F91)))),DEGREES(ACOS(1-(1/'ModelParams Lw'!E$29*SQRT(0.5*1.2/'Sound Power'!$C91)*('Sound Power'!$B91/3600)/('Sound Power'!$D91)/('Sound Power'!$F91)))))</f>
        <v>#DIV/0!</v>
      </c>
      <c r="BV91" s="23" t="e">
        <f>IF(Calcul!$E93="SW",DEGREES(ACOS(1-(1/'ModelParams Lw'!F$25*SQRT(0.5*1.2/'Sound Power'!$C91)*('Sound Power'!$B91/3600)/('Sound Power'!$D91)/('Sound Power'!$F91)))),DEGREES(ACOS(1-(1/'ModelParams Lw'!F$29*SQRT(0.5*1.2/'Sound Power'!$C91)*('Sound Power'!$B91/3600)/('Sound Power'!$D91)/('Sound Power'!$F91)))))</f>
        <v>#DIV/0!</v>
      </c>
      <c r="BW91" s="23" t="e">
        <f>IF(Calcul!$E93="SW",DEGREES(ACOS(1-(1/'ModelParams Lw'!G$25*SQRT(0.5*1.2/'Sound Power'!$C91)*('Sound Power'!$B91/3600)/('Sound Power'!$D91)/('Sound Power'!$F91)))),DEGREES(ACOS(1-(1/'ModelParams Lw'!G$29*SQRT(0.5*1.2/'Sound Power'!$C91)*('Sound Power'!$B91/3600)/('Sound Power'!$D91)/('Sound Power'!$F91)))))</f>
        <v>#DIV/0!</v>
      </c>
      <c r="BX91" s="23" t="e">
        <f>IF(Calcul!$E93="SW",DEGREES(ACOS(1-(1/'ModelParams Lw'!H$25*SQRT(0.5*1.2/'Sound Power'!$C91)*('Sound Power'!$B91/3600)/('Sound Power'!$D91)/('Sound Power'!$F91)))),DEGREES(ACOS(1-(1/'ModelParams Lw'!H$29*SQRT(0.5*1.2/'Sound Power'!$C91)*('Sound Power'!$B91/3600)/('Sound Power'!$D91)/('Sound Power'!$F91)))))</f>
        <v>#DIV/0!</v>
      </c>
      <c r="BY91" s="23" t="e">
        <f>IF(Calcul!$E93="SW",DEGREES(ACOS(1-(1/'ModelParams Lw'!I$25*SQRT(0.5*1.2/'Sound Power'!$C91)*('Sound Power'!$B91/3600)/('Sound Power'!$D91)/('Sound Power'!$F91)))),DEGREES(ACOS(1-(1/'ModelParams Lw'!I$29*SQRT(0.5*1.2/'Sound Power'!$C91)*('Sound Power'!$B91/3600)/('Sound Power'!$D91)/('Sound Power'!$F91)))))</f>
        <v>#DIV/0!</v>
      </c>
      <c r="BZ91" s="23" t="e">
        <f>IF(Calcul!$E93="SW",DEGREES(ACOS(1-(1/'ModelParams Lw'!J$25*SQRT(0.5*1.2/'Sound Power'!$C91)*('Sound Power'!$B91/3600)/('Sound Power'!$D91)/('Sound Power'!$F91)))),DEGREES(ACOS(1-(1/'ModelParams Lw'!J$29*SQRT(0.5*1.2/'Sound Power'!$C91)*('Sound Power'!$B91/3600)/('Sound Power'!$D91)/('Sound Power'!$F91)))))</f>
        <v>#DIV/0!</v>
      </c>
      <c r="CA91" s="26" t="e">
        <f>IF(Calcul!$E93="SW",'ModelParams Lw'!C$22+'ModelParams Lw'!C$23*LOG('Sound Power'!$D91/'Sound Power'!$E91)+'ModelParams Lw'!C$24*LN('Sound Power'!BS91),IF('ModelParams Lw'!C$26+'ModelParams Lw'!C$27*LOG('Sound Power'!$D91/'Sound Power'!$E91)+'ModelParams Lw'!C$28*LN('Sound Power'!BS91)&lt;'ModelParams Lw'!C$22+'ModelParams Lw'!C$23*LOG('Sound Power'!$D91/'Sound Power'!$E91)+'ModelParams Lw'!C$24*LN('Sound Power'!BS91),'ModelParams Lw'!C$22+'ModelParams Lw'!C$23*LOG('Sound Power'!$D91/'Sound Power'!$E91)+'ModelParams Lw'!C$24*LN('Sound Power'!BS91),'ModelParams Lw'!C$26+'ModelParams Lw'!C$27*LOG('Sound Power'!$D91/'Sound Power'!$E91)+'ModelParams Lw'!C$28*LN('Sound Power'!BS91)))</f>
        <v>#DIV/0!</v>
      </c>
      <c r="CB91" s="26" t="e">
        <f>IF(Calcul!$E93="SW",'ModelParams Lw'!D$22+'ModelParams Lw'!D$23*LOG('Sound Power'!$D91/'Sound Power'!$E91)+'ModelParams Lw'!D$24*LN('Sound Power'!BT91),IF('ModelParams Lw'!D$26+'ModelParams Lw'!D$27*LOG('Sound Power'!$D91/'Sound Power'!$E91)+'ModelParams Lw'!D$28*LN('Sound Power'!BT91)&lt;'ModelParams Lw'!D$22+'ModelParams Lw'!D$23*LOG('Sound Power'!$D91/'Sound Power'!$E91)+'ModelParams Lw'!D$24*LN('Sound Power'!BT91),'ModelParams Lw'!D$22+'ModelParams Lw'!D$23*LOG('Sound Power'!$D91/'Sound Power'!$E91)+'ModelParams Lw'!D$24*LN('Sound Power'!BT91),'ModelParams Lw'!D$26+'ModelParams Lw'!D$27*LOG('Sound Power'!$D91/'Sound Power'!$E91)+'ModelParams Lw'!D$28*LN('Sound Power'!BT91)))</f>
        <v>#DIV/0!</v>
      </c>
      <c r="CC91" s="26" t="e">
        <f>IF(Calcul!$E93="SW",'ModelParams Lw'!E$22+'ModelParams Lw'!E$23*LOG('Sound Power'!$D91/'Sound Power'!$E91)+'ModelParams Lw'!E$24*LN('Sound Power'!BU91),IF('ModelParams Lw'!E$26+'ModelParams Lw'!E$27*LOG('Sound Power'!$D91/'Sound Power'!$E91)+'ModelParams Lw'!E$28*LN('Sound Power'!BU91)&lt;'ModelParams Lw'!E$22+'ModelParams Lw'!E$23*LOG('Sound Power'!$D91/'Sound Power'!$E91)+'ModelParams Lw'!E$24*LN('Sound Power'!BU91),'ModelParams Lw'!E$22+'ModelParams Lw'!E$23*LOG('Sound Power'!$D91/'Sound Power'!$E91)+'ModelParams Lw'!E$24*LN('Sound Power'!BU91),'ModelParams Lw'!E$26+'ModelParams Lw'!E$27*LOG('Sound Power'!$D91/'Sound Power'!$E91)+'ModelParams Lw'!E$28*LN('Sound Power'!BU91)))</f>
        <v>#DIV/0!</v>
      </c>
      <c r="CD91" s="26" t="e">
        <f>IF(Calcul!$E93="SW",'ModelParams Lw'!F$22+'ModelParams Lw'!F$23*LOG('Sound Power'!$D91/'Sound Power'!$E91)+'ModelParams Lw'!F$24*LN('Sound Power'!BV91),IF('ModelParams Lw'!F$26+'ModelParams Lw'!F$27*LOG('Sound Power'!$D91/'Sound Power'!$E91)+'ModelParams Lw'!F$28*LN('Sound Power'!BV91)&lt;'ModelParams Lw'!F$22+'ModelParams Lw'!F$23*LOG('Sound Power'!$D91/'Sound Power'!$E91)+'ModelParams Lw'!F$24*LN('Sound Power'!BV91),'ModelParams Lw'!F$22+'ModelParams Lw'!F$23*LOG('Sound Power'!$D91/'Sound Power'!$E91)+'ModelParams Lw'!F$24*LN('Sound Power'!BV91),'ModelParams Lw'!F$26+'ModelParams Lw'!F$27*LOG('Sound Power'!$D91/'Sound Power'!$E91)+'ModelParams Lw'!F$28*LN('Sound Power'!BV91)))</f>
        <v>#DIV/0!</v>
      </c>
      <c r="CE91" s="26" t="e">
        <f>IF(Calcul!$E93="SW",'ModelParams Lw'!G$22+'ModelParams Lw'!G$23*LOG('Sound Power'!$D91/'Sound Power'!$E91)+'ModelParams Lw'!G$24*LN('Sound Power'!BW91),IF('ModelParams Lw'!G$26+'ModelParams Lw'!G$27*LOG('Sound Power'!$D91/'Sound Power'!$E91)+'ModelParams Lw'!G$28*LN('Sound Power'!BW91)&lt;'ModelParams Lw'!G$22+'ModelParams Lw'!G$23*LOG('Sound Power'!$D91/'Sound Power'!$E91)+'ModelParams Lw'!G$24*LN('Sound Power'!BW91),'ModelParams Lw'!G$22+'ModelParams Lw'!G$23*LOG('Sound Power'!$D91/'Sound Power'!$E91)+'ModelParams Lw'!G$24*LN('Sound Power'!BW91),'ModelParams Lw'!G$26+'ModelParams Lw'!G$27*LOG('Sound Power'!$D91/'Sound Power'!$E91)+'ModelParams Lw'!G$28*LN('Sound Power'!BW91)))</f>
        <v>#DIV/0!</v>
      </c>
      <c r="CF91" s="26" t="e">
        <f>IF(Calcul!$E93="SW",'ModelParams Lw'!H$22+'ModelParams Lw'!H$23*LOG('Sound Power'!$D91/'Sound Power'!$E91)+'ModelParams Lw'!H$24*LN('Sound Power'!BX91),IF('ModelParams Lw'!H$26+'ModelParams Lw'!H$27*LOG('Sound Power'!$D91/'Sound Power'!$E91)+'ModelParams Lw'!H$28*LN('Sound Power'!BX91)&lt;'ModelParams Lw'!H$22+'ModelParams Lw'!H$23*LOG('Sound Power'!$D91/'Sound Power'!$E91)+'ModelParams Lw'!H$24*LN('Sound Power'!BX91),'ModelParams Lw'!H$22+'ModelParams Lw'!H$23*LOG('Sound Power'!$D91/'Sound Power'!$E91)+'ModelParams Lw'!H$24*LN('Sound Power'!BX91),'ModelParams Lw'!H$26+'ModelParams Lw'!H$27*LOG('Sound Power'!$D91/'Sound Power'!$E91)+'ModelParams Lw'!H$28*LN('Sound Power'!BX91)))</f>
        <v>#DIV/0!</v>
      </c>
      <c r="CG91" s="26" t="e">
        <f>IF(Calcul!$E93="SW",'ModelParams Lw'!I$22+'ModelParams Lw'!I$23*LOG('Sound Power'!$D91/'Sound Power'!$E91)+'ModelParams Lw'!I$24*LN('Sound Power'!BY91),IF('ModelParams Lw'!I$26+'ModelParams Lw'!I$27*LOG('Sound Power'!$D91/'Sound Power'!$E91)+'ModelParams Lw'!I$28*LN('Sound Power'!BY91)&lt;'ModelParams Lw'!I$22+'ModelParams Lw'!I$23*LOG('Sound Power'!$D91/'Sound Power'!$E91)+'ModelParams Lw'!I$24*LN('Sound Power'!BY91),'ModelParams Lw'!I$22+'ModelParams Lw'!I$23*LOG('Sound Power'!$D91/'Sound Power'!$E91)+'ModelParams Lw'!I$24*LN('Sound Power'!BY91),'ModelParams Lw'!I$26+'ModelParams Lw'!I$27*LOG('Sound Power'!$D91/'Sound Power'!$E91)+'ModelParams Lw'!I$28*LN('Sound Power'!BY91)))</f>
        <v>#DIV/0!</v>
      </c>
      <c r="CH91" s="26" t="e">
        <f>IF(Calcul!$E93="SW",'ModelParams Lw'!J$22+'ModelParams Lw'!J$23*LOG('Sound Power'!$D91/'Sound Power'!$E91)+'ModelParams Lw'!J$24*LN('Sound Power'!BZ91),IF('ModelParams Lw'!J$26+'ModelParams Lw'!J$27*LOG('Sound Power'!$D91/'Sound Power'!$E91)+'ModelParams Lw'!J$28*LN('Sound Power'!BZ91)&lt;'ModelParams Lw'!J$22+'ModelParams Lw'!J$23*LOG('Sound Power'!$D91/'Sound Power'!$E91)+'ModelParams Lw'!J$24*LN('Sound Power'!BZ91),'ModelParams Lw'!J$22+'ModelParams Lw'!J$23*LOG('Sound Power'!$D91/'Sound Power'!$E91)+'ModelParams Lw'!J$24*LN('Sound Power'!BZ91),'ModelParams Lw'!J$26+'ModelParams Lw'!J$27*LOG('Sound Power'!$D91/'Sound Power'!$E91)+'ModelParams Lw'!J$28*LN('Sound Power'!BZ91)))</f>
        <v>#DIV/0!</v>
      </c>
      <c r="CI91" s="26" t="e">
        <f t="shared" si="33"/>
        <v>#DIV/0!</v>
      </c>
      <c r="CJ91" s="26" t="e">
        <f t="shared" si="34"/>
        <v>#DIV/0!</v>
      </c>
      <c r="CK91" s="26" t="e">
        <f t="shared" si="35"/>
        <v>#DIV/0!</v>
      </c>
      <c r="CL91" s="26" t="e">
        <f t="shared" si="36"/>
        <v>#DIV/0!</v>
      </c>
      <c r="CM91" s="26" t="e">
        <f t="shared" si="37"/>
        <v>#DIV/0!</v>
      </c>
      <c r="CN91" s="26" t="e">
        <f t="shared" si="38"/>
        <v>#DIV/0!</v>
      </c>
      <c r="CO91" s="26" t="e">
        <f t="shared" si="39"/>
        <v>#DIV/0!</v>
      </c>
      <c r="CP91" s="26" t="e">
        <f t="shared" si="40"/>
        <v>#DIV/0!</v>
      </c>
      <c r="CQ91" s="26" t="e">
        <f>10*LOG10(IF(CI91="",0,POWER(10,((CI91+'ModelParams Lw'!$O$4)/10))) +IF(CJ91="",0,POWER(10,((CJ91+'ModelParams Lw'!$P$4)/10))) +IF(CK91="",0,POWER(10,((CK91+'ModelParams Lw'!$Q$4)/10))) +IF(CL91="",0,POWER(10,((CL91+'ModelParams Lw'!$R$4)/10))) +IF(CM91="",0,POWER(10,((CM91+'ModelParams Lw'!$S$4)/10))) +IF(CN91="",0,POWER(10,((CN91+'ModelParams Lw'!$T$4)/10))) +IF(CO91="",0,POWER(10,((CO91+'ModelParams Lw'!$U$4)/10)))+IF(CP91="",0,POWER(10,((CP91+'ModelParams Lw'!$V$4)/10))))</f>
        <v>#DIV/0!</v>
      </c>
      <c r="CR91" s="26" t="e">
        <f t="shared" si="41"/>
        <v>#DIV/0!</v>
      </c>
      <c r="CS91" s="26" t="e">
        <f>(CI91-'ModelParams Lw'!$O$10)/'ModelParams Lw'!$O$11</f>
        <v>#DIV/0!</v>
      </c>
      <c r="CT91" s="26" t="e">
        <f>(CJ91-'ModelParams Lw'!$P$10)/'ModelParams Lw'!$P$11</f>
        <v>#DIV/0!</v>
      </c>
      <c r="CU91" s="26" t="e">
        <f>(CK91-'ModelParams Lw'!$Q$10)/'ModelParams Lw'!$Q$11</f>
        <v>#DIV/0!</v>
      </c>
      <c r="CV91" s="26" t="e">
        <f>(CL91-'ModelParams Lw'!$R$10)/'ModelParams Lw'!$R$11</f>
        <v>#DIV/0!</v>
      </c>
      <c r="CW91" s="26" t="e">
        <f>(CM91-'ModelParams Lw'!$S$10)/'ModelParams Lw'!$S$11</f>
        <v>#DIV/0!</v>
      </c>
      <c r="CX91" s="26" t="e">
        <f>(CN91-'ModelParams Lw'!$T$10)/'ModelParams Lw'!$T$11</f>
        <v>#DIV/0!</v>
      </c>
      <c r="CY91" s="26" t="e">
        <f>(CO91-'ModelParams Lw'!$U$10)/'ModelParams Lw'!$U$11</f>
        <v>#DIV/0!</v>
      </c>
      <c r="CZ91" s="26" t="e">
        <f>(CP91-'ModelParams Lw'!$V$10)/'ModelParams Lw'!$V$11</f>
        <v>#DIV/0!</v>
      </c>
    </row>
    <row r="92" spans="1:104" x14ac:dyDescent="0.2">
      <c r="A92" s="13">
        <f>Calcul!A94</f>
        <v>0</v>
      </c>
      <c r="B92" s="13">
        <f t="shared" si="42"/>
        <v>0</v>
      </c>
      <c r="C92" s="13">
        <f>Calcul!B94</f>
        <v>0</v>
      </c>
      <c r="D92" s="13">
        <f>Calcul!C94/1000</f>
        <v>0</v>
      </c>
      <c r="E92" s="13">
        <f>Calcul!D94/1000</f>
        <v>0</v>
      </c>
      <c r="F92" s="13">
        <f t="shared" si="43"/>
        <v>0</v>
      </c>
      <c r="G92" s="23" t="e">
        <f>DEGREES(ACOS(1-(1/'ModelParams Lw'!B$15*SQRT(0.5*1.2/'Sound Power'!$C92)*('Sound Power'!$B92/3600)/('Sound Power'!$D92)/('Sound Power'!$F92))))</f>
        <v>#DIV/0!</v>
      </c>
      <c r="H92" s="23" t="e">
        <f>DEGREES(ACOS(1-(1/'ModelParams Lw'!C$15*SQRT(0.5*1.2/'Sound Power'!$C92)*('Sound Power'!$B92/3600)/('Sound Power'!$D92)/('Sound Power'!$F92))))</f>
        <v>#DIV/0!</v>
      </c>
      <c r="I92" s="23" t="e">
        <f>DEGREES(ACOS(1-(1/'ModelParams Lw'!D$15*SQRT(0.5*1.2/'Sound Power'!$C92)*('Sound Power'!$B92/3600)/('Sound Power'!$D92)/('Sound Power'!$F92))))</f>
        <v>#DIV/0!</v>
      </c>
      <c r="J92" s="23" t="e">
        <f>DEGREES(ACOS(1-(1/'ModelParams Lw'!E$15*SQRT(0.5*1.2/'Sound Power'!$C92)*('Sound Power'!$B92/3600)/('Sound Power'!$D92)/('Sound Power'!$F92))))</f>
        <v>#DIV/0!</v>
      </c>
      <c r="K92" s="23" t="e">
        <f>DEGREES(ACOS(1-(1/'ModelParams Lw'!F$15*SQRT(0.5*1.2/'Sound Power'!$C92)*('Sound Power'!$B92/3600)/('Sound Power'!$D92)/('Sound Power'!$F92))))</f>
        <v>#DIV/0!</v>
      </c>
      <c r="L92" s="23" t="e">
        <f>DEGREES(ACOS(1-(1/'ModelParams Lw'!G$15*SQRT(0.5*1.2/'Sound Power'!$C92)*('Sound Power'!$B92/3600)/('Sound Power'!$D92)/('Sound Power'!$F92))))</f>
        <v>#DIV/0!</v>
      </c>
      <c r="M92" s="23" t="e">
        <f>DEGREES(ACOS(1-(1/'ModelParams Lw'!H$15*SQRT(0.5*1.2/'Sound Power'!$C92)*('Sound Power'!$B92/3600)/('Sound Power'!$D92)/('Sound Power'!$F92))))</f>
        <v>#DIV/0!</v>
      </c>
      <c r="N92" s="23" t="e">
        <f>DEGREES(ACOS(1-(1/'ModelParams Lw'!I$15*SQRT(0.5*1.2/'Sound Power'!$C92)*('Sound Power'!$B92/3600)/('Sound Power'!$D92)/('Sound Power'!$F92))))</f>
        <v>#DIV/0!</v>
      </c>
      <c r="O92" s="26" t="e">
        <f>('ModelParams Lw'!B$4*LN('Sound Power'!G92)/(1+EXP(-('Sound Power'!$D92*1000+'ModelParams Lw'!B$6)/'ModelParams Lw'!B$7))+'ModelParams Lw'!B$5)*LN('Sound Power'!$B92)-('ModelParams Lw'!B$8+'ModelParams Lw'!B$9*$D92+'ModelParams Lw'!B$10*'Sound Power'!$F92^'ModelParams Lw'!B$14+'ModelParams Lw'!B$11*LN('Sound Power'!G92)+'ModelParams Lw'!B$12*'Sound Power'!$D92*'Sound Power'!$F92+'ModelParams Lw'!B$13*'Sound Power'!$D92*LN('Sound Power'!G92))</f>
        <v>#DIV/0!</v>
      </c>
      <c r="P92" s="26" t="e">
        <f>('ModelParams Lw'!C$4*LN('Sound Power'!H92)/(1+EXP(-('Sound Power'!$D92*1000+'ModelParams Lw'!C$6)/'ModelParams Lw'!C$7))+'ModelParams Lw'!C$5)*LN('Sound Power'!$B92)-('ModelParams Lw'!C$8+'ModelParams Lw'!C$9*$D92+'ModelParams Lw'!C$10*'Sound Power'!$F92^'ModelParams Lw'!C$14+'ModelParams Lw'!C$11*LN('Sound Power'!H92)+'ModelParams Lw'!C$12*'Sound Power'!$D92*'Sound Power'!$F92+'ModelParams Lw'!C$13*'Sound Power'!$D92*LN('Sound Power'!H92))</f>
        <v>#DIV/0!</v>
      </c>
      <c r="Q92" s="26" t="e">
        <f>('ModelParams Lw'!D$4*LN('Sound Power'!I92)/(1+EXP(-('Sound Power'!$D92*1000+'ModelParams Lw'!D$6)/'ModelParams Lw'!D$7))+'ModelParams Lw'!D$5)*LN('Sound Power'!$B92)-('ModelParams Lw'!D$8+'ModelParams Lw'!D$9*$D92+'ModelParams Lw'!D$10*'Sound Power'!$F92^'ModelParams Lw'!D$14+'ModelParams Lw'!D$11*LN('Sound Power'!I92)+'ModelParams Lw'!D$12*'Sound Power'!$D92*'Sound Power'!$F92+'ModelParams Lw'!D$13*'Sound Power'!$D92*LN('Sound Power'!I92))</f>
        <v>#DIV/0!</v>
      </c>
      <c r="R92" s="26" t="e">
        <f>('ModelParams Lw'!E$4*LN('Sound Power'!J92)/(1+EXP(-('Sound Power'!$D92*1000+'ModelParams Lw'!E$6)/'ModelParams Lw'!E$7))+'ModelParams Lw'!E$5)*LN('Sound Power'!$B92)-('ModelParams Lw'!E$8+'ModelParams Lw'!E$9*$D92+'ModelParams Lw'!E$10*'Sound Power'!$F92^'ModelParams Lw'!E$14+'ModelParams Lw'!E$11*LN('Sound Power'!J92)+'ModelParams Lw'!E$12*'Sound Power'!$D92*'Sound Power'!$F92+'ModelParams Lw'!E$13*'Sound Power'!$D92*LN('Sound Power'!J92))</f>
        <v>#DIV/0!</v>
      </c>
      <c r="S92" s="26" t="e">
        <f>('ModelParams Lw'!F$4*LN('Sound Power'!K92)/(1+EXP(-('Sound Power'!$D92*1000+'ModelParams Lw'!F$6)/'ModelParams Lw'!F$7))+'ModelParams Lw'!F$5)*LN('Sound Power'!$B92)-('ModelParams Lw'!F$8+'ModelParams Lw'!F$9*$D92+'ModelParams Lw'!F$10*'Sound Power'!$F92^'ModelParams Lw'!F$14+'ModelParams Lw'!F$11*LN('Sound Power'!K92)+'ModelParams Lw'!F$12*'Sound Power'!$D92*'Sound Power'!$F92+'ModelParams Lw'!F$13*'Sound Power'!$D92*LN('Sound Power'!K92))</f>
        <v>#DIV/0!</v>
      </c>
      <c r="T92" s="26" t="e">
        <f>('ModelParams Lw'!G$4*LN('Sound Power'!L92)/(1+EXP(-('Sound Power'!$D92*1000+'ModelParams Lw'!G$6)/'ModelParams Lw'!G$7))+'ModelParams Lw'!G$5)*LN('Sound Power'!$B92)-('ModelParams Lw'!G$8+'ModelParams Lw'!G$9*$D92+'ModelParams Lw'!G$10*'Sound Power'!$F92^'ModelParams Lw'!G$14+'ModelParams Lw'!G$11*LN('Sound Power'!L92)+'ModelParams Lw'!G$12*'Sound Power'!$D92*'Sound Power'!$F92+'ModelParams Lw'!G$13*'Sound Power'!$D92*LN('Sound Power'!L92))</f>
        <v>#DIV/0!</v>
      </c>
      <c r="U92" s="26" t="e">
        <f>('ModelParams Lw'!H$4*LN('Sound Power'!M92)/(1+EXP(-('Sound Power'!$D92*1000+'ModelParams Lw'!H$6)/'ModelParams Lw'!H$7))+'ModelParams Lw'!H$5)*LN('Sound Power'!$B92)-('ModelParams Lw'!H$8+'ModelParams Lw'!H$9*$D92+'ModelParams Lw'!H$10*'Sound Power'!$F92^'ModelParams Lw'!H$14+'ModelParams Lw'!H$11*LN('Sound Power'!M92)+'ModelParams Lw'!H$12*'Sound Power'!$D92*'Sound Power'!$F92+'ModelParams Lw'!H$13*'Sound Power'!$D92*LN('Sound Power'!M92))</f>
        <v>#DIV/0!</v>
      </c>
      <c r="V92" s="26" t="e">
        <f>('ModelParams Lw'!I$4*LN('Sound Power'!N92)/(1+EXP(-('Sound Power'!$D92*1000+'ModelParams Lw'!I$6)/'ModelParams Lw'!I$7))+'ModelParams Lw'!I$5)*LN('Sound Power'!$B92)-('ModelParams Lw'!I$8+'ModelParams Lw'!I$9*$D92+'ModelParams Lw'!I$10*'Sound Power'!$F92^'ModelParams Lw'!I$14+'ModelParams Lw'!I$11*LN('Sound Power'!N92)+'ModelParams Lw'!I$12*'Sound Power'!$D92*'Sound Power'!$F92+'ModelParams Lw'!I$13*'Sound Power'!$D92*LN('Sound Power'!N92))</f>
        <v>#DIV/0!</v>
      </c>
      <c r="W92" s="26" t="e">
        <f>10*LOG10(IF(O92="",0,POWER(10,((O92+'ModelParams Lw'!$O$4)/10))) +IF(P92="",0,POWER(10,((P92+'ModelParams Lw'!$P$4)/10))) +IF(Q92="",0,POWER(10,((Q92+'ModelParams Lw'!$Q$4)/10))) +IF(R92="",0,POWER(10,((R92+'ModelParams Lw'!$R$4)/10))) +IF(S92="",0,POWER(10,((S92+'ModelParams Lw'!$S$4)/10))) +IF(T92="",0,POWER(10,((T92+'ModelParams Lw'!$T$4)/10))) +IF(U92="",0,POWER(10,((U92+'ModelParams Lw'!$U$4)/10)))+IF(V92="",0,POWER(10,((V92+'ModelParams Lw'!$V$4)/10))))</f>
        <v>#DIV/0!</v>
      </c>
      <c r="X92" s="26" t="e">
        <f t="shared" si="27"/>
        <v>#DIV/0!</v>
      </c>
      <c r="Y92" s="26" t="e">
        <f>(O92-'ModelParams Lw'!O$10)/'ModelParams Lw'!O$11</f>
        <v>#DIV/0!</v>
      </c>
      <c r="Z92" s="26" t="e">
        <f>(P92-'ModelParams Lw'!P$10)/'ModelParams Lw'!P$11</f>
        <v>#DIV/0!</v>
      </c>
      <c r="AA92" s="26" t="e">
        <f>(Q92-'ModelParams Lw'!Q$10)/'ModelParams Lw'!Q$11</f>
        <v>#DIV/0!</v>
      </c>
      <c r="AB92" s="26" t="e">
        <f>(R92-'ModelParams Lw'!R$10)/'ModelParams Lw'!R$11</f>
        <v>#DIV/0!</v>
      </c>
      <c r="AC92" s="26" t="e">
        <f>(S92-'ModelParams Lw'!S$10)/'ModelParams Lw'!S$11</f>
        <v>#DIV/0!</v>
      </c>
      <c r="AD92" s="26" t="e">
        <f>(T92-'ModelParams Lw'!T$10)/'ModelParams Lw'!T$11</f>
        <v>#DIV/0!</v>
      </c>
      <c r="AE92" s="26" t="e">
        <f>(U92-'ModelParams Lw'!U$10)/'ModelParams Lw'!U$11</f>
        <v>#DIV/0!</v>
      </c>
      <c r="AF92" s="26" t="e">
        <f>(V92-'ModelParams Lw'!V$10)/'ModelParams Lw'!V$11</f>
        <v>#DIV/0!</v>
      </c>
      <c r="AG92" s="26" t="e">
        <f t="shared" si="28"/>
        <v>#DIV/0!</v>
      </c>
      <c r="AH92" s="26" t="e">
        <f>VLOOKUP(D92*1000,'ModelParams Lw'!$A$38:$D$58,4)</f>
        <v>#N/A</v>
      </c>
      <c r="AI92" s="56" t="e">
        <f>VLOOKUP(D92*1000,'ModelParams Lw'!$A$38:$D$58,2)</f>
        <v>#N/A</v>
      </c>
      <c r="AJ92" s="46" t="e">
        <f t="shared" si="29"/>
        <v>#DIV/0!</v>
      </c>
      <c r="AK92" s="26" t="e">
        <f t="shared" si="30"/>
        <v>#VALUE!</v>
      </c>
      <c r="AL92" s="26" t="e">
        <f>IF($AI92=100,'ModelParams Lw'!R$35*'Sound Power'!$AH92^2+'ModelParams Lw'!R$36*'Sound Power'!$AH92+'ModelParams Lw'!R$37,IF($AI92=150,'ModelParams Lw'!R$38*'Sound Power'!$AH92^2+'ModelParams Lw'!R$39*'Sound Power'!$AH92+'ModelParams Lw'!R$40,'ModelParams Lw'!R$41*'Sound Power'!$AH92^2+'ModelParams Lw'!R$42*'Sound Power'!$AH92+'ModelParams Lw'!R$43))</f>
        <v>#N/A</v>
      </c>
      <c r="AM92" s="26" t="e">
        <f>IF($AI92=100,'ModelParams Lw'!S$35*'Sound Power'!$AH92^2+'ModelParams Lw'!S$36*'Sound Power'!$AH92+'ModelParams Lw'!S$37,IF($AI92=150,'ModelParams Lw'!S$38*'Sound Power'!$AH92^2+'ModelParams Lw'!S$39*'Sound Power'!$AH92+'ModelParams Lw'!S$40,'ModelParams Lw'!S$41*'Sound Power'!$AH92^2+'ModelParams Lw'!S$42*'Sound Power'!$AH92+'ModelParams Lw'!S$43))</f>
        <v>#N/A</v>
      </c>
      <c r="AN92" s="26" t="e">
        <f>IF($AI92=100,'ModelParams Lw'!T$35*'Sound Power'!$AH92^2+'ModelParams Lw'!T$36*'Sound Power'!$AH92+'ModelParams Lw'!T$37,IF($AI92=150,'ModelParams Lw'!T$38*'Sound Power'!$AH92^2+'ModelParams Lw'!T$39*'Sound Power'!$AH92+'ModelParams Lw'!T$40,'ModelParams Lw'!T$41*'Sound Power'!$AH92^2+'ModelParams Lw'!T$42*'Sound Power'!$AH92+'ModelParams Lw'!T$43))</f>
        <v>#N/A</v>
      </c>
      <c r="AO92" s="26" t="e">
        <f>IF($AI92=100,'ModelParams Lw'!U$35*'Sound Power'!$AH92^2+'ModelParams Lw'!U$36*'Sound Power'!$AH92+'ModelParams Lw'!U$37,IF($AI92=150,'ModelParams Lw'!U$38*'Sound Power'!$AH92^2+'ModelParams Lw'!U$39*'Sound Power'!$AH92+'ModelParams Lw'!U$40,'ModelParams Lw'!U$41*'Sound Power'!$AH92^2+'ModelParams Lw'!U$42*'Sound Power'!$AH92+'ModelParams Lw'!U$43))</f>
        <v>#N/A</v>
      </c>
      <c r="AP92" s="26" t="e">
        <f>IF($AI92=100,'ModelParams Lw'!V$35*'Sound Power'!$AH92^2+'ModelParams Lw'!V$36*'Sound Power'!$AH92+'ModelParams Lw'!V$37,IF($AI92=150,'ModelParams Lw'!V$38*'Sound Power'!$AH92^2+'ModelParams Lw'!V$39*'Sound Power'!$AH92+'ModelParams Lw'!V$40,'ModelParams Lw'!V$41*'Sound Power'!$AH92^2+'ModelParams Lw'!V$42*'Sound Power'!$AH92+'ModelParams Lw'!V$43))</f>
        <v>#N/A</v>
      </c>
      <c r="AQ92" s="26" t="e">
        <f>IF($AI92=100,'ModelParams Lw'!W$35*'Sound Power'!$AH92^2+'ModelParams Lw'!W$36*'Sound Power'!$AH92+'ModelParams Lw'!W$37,IF($AI92=150,'ModelParams Lw'!W$38*'Sound Power'!$AH92^2+'ModelParams Lw'!W$39*'Sound Power'!$AH92+'ModelParams Lw'!W$40,'ModelParams Lw'!W$41*'Sound Power'!$AH92^2+'ModelParams Lw'!W$42*'Sound Power'!$AH92+'ModelParams Lw'!W$43))</f>
        <v>#N/A</v>
      </c>
      <c r="AR92" s="26" t="e">
        <f t="shared" si="31"/>
        <v>#VALUE!</v>
      </c>
      <c r="AS92" s="26" t="e">
        <f>IF(26.83*LN($AJ92)-11.791-'ModelParams Lw'!B$35&lt;0,0,26.83*LN($AJ92)-11.791-'ModelParams Lw'!B$35)</f>
        <v>#DIV/0!</v>
      </c>
      <c r="AT92" s="26" t="e">
        <f>IF(26.83*LN($AJ92)-11.791-'ModelParams Lw'!C$35&lt;0,0,26.83*LN($AJ92)-11.791-'ModelParams Lw'!C$35)</f>
        <v>#DIV/0!</v>
      </c>
      <c r="AU92" s="26" t="e">
        <f>IF(26.83*LN($AJ92)-11.791-'ModelParams Lw'!D$35&lt;0,0,26.83*LN($AJ92)-11.791-'ModelParams Lw'!D$35)</f>
        <v>#DIV/0!</v>
      </c>
      <c r="AV92" s="26" t="e">
        <f>IF(26.83*LN($AJ92)-11.791-'ModelParams Lw'!E$35&lt;0,0,26.83*LN($AJ92)-11.791-'ModelParams Lw'!E$35)</f>
        <v>#DIV/0!</v>
      </c>
      <c r="AW92" s="26" t="e">
        <f>IF(26.83*LN($AJ92)-11.791-'ModelParams Lw'!F$35&lt;0,0,26.83*LN($AJ92)-11.791-'ModelParams Lw'!F$35)</f>
        <v>#DIV/0!</v>
      </c>
      <c r="AX92" s="26" t="e">
        <f>IF(26.83*LN($AJ92)-11.791-'ModelParams Lw'!G$35&lt;0,0,26.83*LN($AJ92)-11.791-'ModelParams Lw'!G$35)</f>
        <v>#DIV/0!</v>
      </c>
      <c r="AY92" s="26" t="e">
        <f>IF(26.83*LN($AJ92)-11.791-'ModelParams Lw'!H$35&lt;0,0,26.83*LN($AJ92)-11.791-'ModelParams Lw'!H$35)</f>
        <v>#DIV/0!</v>
      </c>
      <c r="AZ92" s="26" t="e">
        <f>IF(26.83*LN($AJ92)-11.791-'ModelParams Lw'!I$35&lt;0,0,26.83*LN($AJ92)-11.791-'ModelParams Lw'!I$35)</f>
        <v>#DIV/0!</v>
      </c>
      <c r="BA92" s="26" t="e">
        <f t="shared" si="44"/>
        <v>#DIV/0!</v>
      </c>
      <c r="BB92" s="26" t="e">
        <f t="shared" si="45"/>
        <v>#DIV/0!</v>
      </c>
      <c r="BC92" s="26" t="e">
        <f t="shared" si="46"/>
        <v>#DIV/0!</v>
      </c>
      <c r="BD92" s="26" t="e">
        <f t="shared" si="47"/>
        <v>#DIV/0!</v>
      </c>
      <c r="BE92" s="26" t="e">
        <f t="shared" si="48"/>
        <v>#DIV/0!</v>
      </c>
      <c r="BF92" s="26" t="e">
        <f t="shared" si="49"/>
        <v>#DIV/0!</v>
      </c>
      <c r="BG92" s="26" t="e">
        <f t="shared" si="50"/>
        <v>#DIV/0!</v>
      </c>
      <c r="BH92" s="26" t="e">
        <f t="shared" si="51"/>
        <v>#DIV/0!</v>
      </c>
      <c r="BI92" s="26" t="e">
        <f>10*LOG10(IF(BA92="",0,POWER(10,((BA92+'ModelParams Lw'!$O$4)/10))) +IF(BB92="",0,POWER(10,((BB92+'ModelParams Lw'!$P$4)/10))) +IF(BC92="",0,POWER(10,((BC92+'ModelParams Lw'!$Q$4)/10))) +IF(BD92="",0,POWER(10,((BD92+'ModelParams Lw'!$R$4)/10))) +IF(BE92="",0,POWER(10,((BE92+'ModelParams Lw'!$S$4)/10))) +IF(BF92="",0,POWER(10,((BF92+'ModelParams Lw'!$T$4)/10))) +IF(BG92="",0,POWER(10,((BG92+'ModelParams Lw'!$U$4)/10)))+IF(BH92="",0,POWER(10,((BH92+'ModelParams Lw'!$V$4)/10))))</f>
        <v>#DIV/0!</v>
      </c>
      <c r="BJ92" s="26" t="e">
        <f t="shared" si="32"/>
        <v>#DIV/0!</v>
      </c>
      <c r="BK92" s="26" t="e">
        <f>(BA92-'ModelParams Lw'!O$10)/'ModelParams Lw'!O$11</f>
        <v>#DIV/0!</v>
      </c>
      <c r="BL92" s="26" t="e">
        <f>(BB92-'ModelParams Lw'!P$10)/'ModelParams Lw'!P$11</f>
        <v>#DIV/0!</v>
      </c>
      <c r="BM92" s="26" t="e">
        <f>(BC92-'ModelParams Lw'!Q$10)/'ModelParams Lw'!Q$11</f>
        <v>#DIV/0!</v>
      </c>
      <c r="BN92" s="26" t="e">
        <f>(BD92-'ModelParams Lw'!R$10)/'ModelParams Lw'!R$11</f>
        <v>#DIV/0!</v>
      </c>
      <c r="BO92" s="26" t="e">
        <f>(BE92-'ModelParams Lw'!S$10)/'ModelParams Lw'!S$11</f>
        <v>#DIV/0!</v>
      </c>
      <c r="BP92" s="26" t="e">
        <f>(BF92-'ModelParams Lw'!T$10)/'ModelParams Lw'!T$11</f>
        <v>#DIV/0!</v>
      </c>
      <c r="BQ92" s="26" t="e">
        <f>(BG92-'ModelParams Lw'!U$10)/'ModelParams Lw'!U$11</f>
        <v>#DIV/0!</v>
      </c>
      <c r="BR92" s="26" t="e">
        <f>(BH92-'ModelParams Lw'!V$10)/'ModelParams Lw'!V$11</f>
        <v>#DIV/0!</v>
      </c>
      <c r="BS92" s="23" t="e">
        <f>IF(Calcul!$E94="SW",DEGREES(ACOS(1-(1/'ModelParams Lw'!C$25*SQRT(0.5*1.2/'Sound Power'!$C92)*('Sound Power'!$B92/3600)/('Sound Power'!$D92)/('Sound Power'!$F92)))),DEGREES(ACOS(1-(1/'ModelParams Lw'!C$29*SQRT(0.5*1.2/'Sound Power'!$C92)*('Sound Power'!$B92/3600)/('Sound Power'!$D92)/('Sound Power'!$F92)))))</f>
        <v>#DIV/0!</v>
      </c>
      <c r="BT92" s="23" t="e">
        <f>IF(Calcul!$E94="SW",DEGREES(ACOS(1-(1/'ModelParams Lw'!D$25*SQRT(0.5*1.2/'Sound Power'!$C92)*('Sound Power'!$B92/3600)/('Sound Power'!$D92)/('Sound Power'!$F92)))),DEGREES(ACOS(1-(1/'ModelParams Lw'!D$29*SQRT(0.5*1.2/'Sound Power'!$C92)*('Sound Power'!$B92/3600)/('Sound Power'!$D92)/('Sound Power'!$F92)))))</f>
        <v>#DIV/0!</v>
      </c>
      <c r="BU92" s="23" t="e">
        <f>IF(Calcul!$E94="SW",DEGREES(ACOS(1-(1/'ModelParams Lw'!E$25*SQRT(0.5*1.2/'Sound Power'!$C92)*('Sound Power'!$B92/3600)/('Sound Power'!$D92)/('Sound Power'!$F92)))),DEGREES(ACOS(1-(1/'ModelParams Lw'!E$29*SQRT(0.5*1.2/'Sound Power'!$C92)*('Sound Power'!$B92/3600)/('Sound Power'!$D92)/('Sound Power'!$F92)))))</f>
        <v>#DIV/0!</v>
      </c>
      <c r="BV92" s="23" t="e">
        <f>IF(Calcul!$E94="SW",DEGREES(ACOS(1-(1/'ModelParams Lw'!F$25*SQRT(0.5*1.2/'Sound Power'!$C92)*('Sound Power'!$B92/3600)/('Sound Power'!$D92)/('Sound Power'!$F92)))),DEGREES(ACOS(1-(1/'ModelParams Lw'!F$29*SQRT(0.5*1.2/'Sound Power'!$C92)*('Sound Power'!$B92/3600)/('Sound Power'!$D92)/('Sound Power'!$F92)))))</f>
        <v>#DIV/0!</v>
      </c>
      <c r="BW92" s="23" t="e">
        <f>IF(Calcul!$E94="SW",DEGREES(ACOS(1-(1/'ModelParams Lw'!G$25*SQRT(0.5*1.2/'Sound Power'!$C92)*('Sound Power'!$B92/3600)/('Sound Power'!$D92)/('Sound Power'!$F92)))),DEGREES(ACOS(1-(1/'ModelParams Lw'!G$29*SQRT(0.5*1.2/'Sound Power'!$C92)*('Sound Power'!$B92/3600)/('Sound Power'!$D92)/('Sound Power'!$F92)))))</f>
        <v>#DIV/0!</v>
      </c>
      <c r="BX92" s="23" t="e">
        <f>IF(Calcul!$E94="SW",DEGREES(ACOS(1-(1/'ModelParams Lw'!H$25*SQRT(0.5*1.2/'Sound Power'!$C92)*('Sound Power'!$B92/3600)/('Sound Power'!$D92)/('Sound Power'!$F92)))),DEGREES(ACOS(1-(1/'ModelParams Lw'!H$29*SQRT(0.5*1.2/'Sound Power'!$C92)*('Sound Power'!$B92/3600)/('Sound Power'!$D92)/('Sound Power'!$F92)))))</f>
        <v>#DIV/0!</v>
      </c>
      <c r="BY92" s="23" t="e">
        <f>IF(Calcul!$E94="SW",DEGREES(ACOS(1-(1/'ModelParams Lw'!I$25*SQRT(0.5*1.2/'Sound Power'!$C92)*('Sound Power'!$B92/3600)/('Sound Power'!$D92)/('Sound Power'!$F92)))),DEGREES(ACOS(1-(1/'ModelParams Lw'!I$29*SQRT(0.5*1.2/'Sound Power'!$C92)*('Sound Power'!$B92/3600)/('Sound Power'!$D92)/('Sound Power'!$F92)))))</f>
        <v>#DIV/0!</v>
      </c>
      <c r="BZ92" s="23" t="e">
        <f>IF(Calcul!$E94="SW",DEGREES(ACOS(1-(1/'ModelParams Lw'!J$25*SQRT(0.5*1.2/'Sound Power'!$C92)*('Sound Power'!$B92/3600)/('Sound Power'!$D92)/('Sound Power'!$F92)))),DEGREES(ACOS(1-(1/'ModelParams Lw'!J$29*SQRT(0.5*1.2/'Sound Power'!$C92)*('Sound Power'!$B92/3600)/('Sound Power'!$D92)/('Sound Power'!$F92)))))</f>
        <v>#DIV/0!</v>
      </c>
      <c r="CA92" s="26" t="e">
        <f>IF(Calcul!$E94="SW",'ModelParams Lw'!C$22+'ModelParams Lw'!C$23*LOG('Sound Power'!$D92/'Sound Power'!$E92)+'ModelParams Lw'!C$24*LN('Sound Power'!BS92),IF('ModelParams Lw'!C$26+'ModelParams Lw'!C$27*LOG('Sound Power'!$D92/'Sound Power'!$E92)+'ModelParams Lw'!C$28*LN('Sound Power'!BS92)&lt;'ModelParams Lw'!C$22+'ModelParams Lw'!C$23*LOG('Sound Power'!$D92/'Sound Power'!$E92)+'ModelParams Lw'!C$24*LN('Sound Power'!BS92),'ModelParams Lw'!C$22+'ModelParams Lw'!C$23*LOG('Sound Power'!$D92/'Sound Power'!$E92)+'ModelParams Lw'!C$24*LN('Sound Power'!BS92),'ModelParams Lw'!C$26+'ModelParams Lw'!C$27*LOG('Sound Power'!$D92/'Sound Power'!$E92)+'ModelParams Lw'!C$28*LN('Sound Power'!BS92)))</f>
        <v>#DIV/0!</v>
      </c>
      <c r="CB92" s="26" t="e">
        <f>IF(Calcul!$E94="SW",'ModelParams Lw'!D$22+'ModelParams Lw'!D$23*LOG('Sound Power'!$D92/'Sound Power'!$E92)+'ModelParams Lw'!D$24*LN('Sound Power'!BT92),IF('ModelParams Lw'!D$26+'ModelParams Lw'!D$27*LOG('Sound Power'!$D92/'Sound Power'!$E92)+'ModelParams Lw'!D$28*LN('Sound Power'!BT92)&lt;'ModelParams Lw'!D$22+'ModelParams Lw'!D$23*LOG('Sound Power'!$D92/'Sound Power'!$E92)+'ModelParams Lw'!D$24*LN('Sound Power'!BT92),'ModelParams Lw'!D$22+'ModelParams Lw'!D$23*LOG('Sound Power'!$D92/'Sound Power'!$E92)+'ModelParams Lw'!D$24*LN('Sound Power'!BT92),'ModelParams Lw'!D$26+'ModelParams Lw'!D$27*LOG('Sound Power'!$D92/'Sound Power'!$E92)+'ModelParams Lw'!D$28*LN('Sound Power'!BT92)))</f>
        <v>#DIV/0!</v>
      </c>
      <c r="CC92" s="26" t="e">
        <f>IF(Calcul!$E94="SW",'ModelParams Lw'!E$22+'ModelParams Lw'!E$23*LOG('Sound Power'!$D92/'Sound Power'!$E92)+'ModelParams Lw'!E$24*LN('Sound Power'!BU92),IF('ModelParams Lw'!E$26+'ModelParams Lw'!E$27*LOG('Sound Power'!$D92/'Sound Power'!$E92)+'ModelParams Lw'!E$28*LN('Sound Power'!BU92)&lt;'ModelParams Lw'!E$22+'ModelParams Lw'!E$23*LOG('Sound Power'!$D92/'Sound Power'!$E92)+'ModelParams Lw'!E$24*LN('Sound Power'!BU92),'ModelParams Lw'!E$22+'ModelParams Lw'!E$23*LOG('Sound Power'!$D92/'Sound Power'!$E92)+'ModelParams Lw'!E$24*LN('Sound Power'!BU92),'ModelParams Lw'!E$26+'ModelParams Lw'!E$27*LOG('Sound Power'!$D92/'Sound Power'!$E92)+'ModelParams Lw'!E$28*LN('Sound Power'!BU92)))</f>
        <v>#DIV/0!</v>
      </c>
      <c r="CD92" s="26" t="e">
        <f>IF(Calcul!$E94="SW",'ModelParams Lw'!F$22+'ModelParams Lw'!F$23*LOG('Sound Power'!$D92/'Sound Power'!$E92)+'ModelParams Lw'!F$24*LN('Sound Power'!BV92),IF('ModelParams Lw'!F$26+'ModelParams Lw'!F$27*LOG('Sound Power'!$D92/'Sound Power'!$E92)+'ModelParams Lw'!F$28*LN('Sound Power'!BV92)&lt;'ModelParams Lw'!F$22+'ModelParams Lw'!F$23*LOG('Sound Power'!$D92/'Sound Power'!$E92)+'ModelParams Lw'!F$24*LN('Sound Power'!BV92),'ModelParams Lw'!F$22+'ModelParams Lw'!F$23*LOG('Sound Power'!$D92/'Sound Power'!$E92)+'ModelParams Lw'!F$24*LN('Sound Power'!BV92),'ModelParams Lw'!F$26+'ModelParams Lw'!F$27*LOG('Sound Power'!$D92/'Sound Power'!$E92)+'ModelParams Lw'!F$28*LN('Sound Power'!BV92)))</f>
        <v>#DIV/0!</v>
      </c>
      <c r="CE92" s="26" t="e">
        <f>IF(Calcul!$E94="SW",'ModelParams Lw'!G$22+'ModelParams Lw'!G$23*LOG('Sound Power'!$D92/'Sound Power'!$E92)+'ModelParams Lw'!G$24*LN('Sound Power'!BW92),IF('ModelParams Lw'!G$26+'ModelParams Lw'!G$27*LOG('Sound Power'!$D92/'Sound Power'!$E92)+'ModelParams Lw'!G$28*LN('Sound Power'!BW92)&lt;'ModelParams Lw'!G$22+'ModelParams Lw'!G$23*LOG('Sound Power'!$D92/'Sound Power'!$E92)+'ModelParams Lw'!G$24*LN('Sound Power'!BW92),'ModelParams Lw'!G$22+'ModelParams Lw'!G$23*LOG('Sound Power'!$D92/'Sound Power'!$E92)+'ModelParams Lw'!G$24*LN('Sound Power'!BW92),'ModelParams Lw'!G$26+'ModelParams Lw'!G$27*LOG('Sound Power'!$D92/'Sound Power'!$E92)+'ModelParams Lw'!G$28*LN('Sound Power'!BW92)))</f>
        <v>#DIV/0!</v>
      </c>
      <c r="CF92" s="26" t="e">
        <f>IF(Calcul!$E94="SW",'ModelParams Lw'!H$22+'ModelParams Lw'!H$23*LOG('Sound Power'!$D92/'Sound Power'!$E92)+'ModelParams Lw'!H$24*LN('Sound Power'!BX92),IF('ModelParams Lw'!H$26+'ModelParams Lw'!H$27*LOG('Sound Power'!$D92/'Sound Power'!$E92)+'ModelParams Lw'!H$28*LN('Sound Power'!BX92)&lt;'ModelParams Lw'!H$22+'ModelParams Lw'!H$23*LOG('Sound Power'!$D92/'Sound Power'!$E92)+'ModelParams Lw'!H$24*LN('Sound Power'!BX92),'ModelParams Lw'!H$22+'ModelParams Lw'!H$23*LOG('Sound Power'!$D92/'Sound Power'!$E92)+'ModelParams Lw'!H$24*LN('Sound Power'!BX92),'ModelParams Lw'!H$26+'ModelParams Lw'!H$27*LOG('Sound Power'!$D92/'Sound Power'!$E92)+'ModelParams Lw'!H$28*LN('Sound Power'!BX92)))</f>
        <v>#DIV/0!</v>
      </c>
      <c r="CG92" s="26" t="e">
        <f>IF(Calcul!$E94="SW",'ModelParams Lw'!I$22+'ModelParams Lw'!I$23*LOG('Sound Power'!$D92/'Sound Power'!$E92)+'ModelParams Lw'!I$24*LN('Sound Power'!BY92),IF('ModelParams Lw'!I$26+'ModelParams Lw'!I$27*LOG('Sound Power'!$D92/'Sound Power'!$E92)+'ModelParams Lw'!I$28*LN('Sound Power'!BY92)&lt;'ModelParams Lw'!I$22+'ModelParams Lw'!I$23*LOG('Sound Power'!$D92/'Sound Power'!$E92)+'ModelParams Lw'!I$24*LN('Sound Power'!BY92),'ModelParams Lw'!I$22+'ModelParams Lw'!I$23*LOG('Sound Power'!$D92/'Sound Power'!$E92)+'ModelParams Lw'!I$24*LN('Sound Power'!BY92),'ModelParams Lw'!I$26+'ModelParams Lw'!I$27*LOG('Sound Power'!$D92/'Sound Power'!$E92)+'ModelParams Lw'!I$28*LN('Sound Power'!BY92)))</f>
        <v>#DIV/0!</v>
      </c>
      <c r="CH92" s="26" t="e">
        <f>IF(Calcul!$E94="SW",'ModelParams Lw'!J$22+'ModelParams Lw'!J$23*LOG('Sound Power'!$D92/'Sound Power'!$E92)+'ModelParams Lw'!J$24*LN('Sound Power'!BZ92),IF('ModelParams Lw'!J$26+'ModelParams Lw'!J$27*LOG('Sound Power'!$D92/'Sound Power'!$E92)+'ModelParams Lw'!J$28*LN('Sound Power'!BZ92)&lt;'ModelParams Lw'!J$22+'ModelParams Lw'!J$23*LOG('Sound Power'!$D92/'Sound Power'!$E92)+'ModelParams Lw'!J$24*LN('Sound Power'!BZ92),'ModelParams Lw'!J$22+'ModelParams Lw'!J$23*LOG('Sound Power'!$D92/'Sound Power'!$E92)+'ModelParams Lw'!J$24*LN('Sound Power'!BZ92),'ModelParams Lw'!J$26+'ModelParams Lw'!J$27*LOG('Sound Power'!$D92/'Sound Power'!$E92)+'ModelParams Lw'!J$28*LN('Sound Power'!BZ92)))</f>
        <v>#DIV/0!</v>
      </c>
      <c r="CI92" s="26" t="e">
        <f t="shared" si="33"/>
        <v>#DIV/0!</v>
      </c>
      <c r="CJ92" s="26" t="e">
        <f t="shared" si="34"/>
        <v>#DIV/0!</v>
      </c>
      <c r="CK92" s="26" t="e">
        <f t="shared" si="35"/>
        <v>#DIV/0!</v>
      </c>
      <c r="CL92" s="26" t="e">
        <f t="shared" si="36"/>
        <v>#DIV/0!</v>
      </c>
      <c r="CM92" s="26" t="e">
        <f t="shared" si="37"/>
        <v>#DIV/0!</v>
      </c>
      <c r="CN92" s="26" t="e">
        <f t="shared" si="38"/>
        <v>#DIV/0!</v>
      </c>
      <c r="CO92" s="26" t="e">
        <f t="shared" si="39"/>
        <v>#DIV/0!</v>
      </c>
      <c r="CP92" s="26" t="e">
        <f t="shared" si="40"/>
        <v>#DIV/0!</v>
      </c>
      <c r="CQ92" s="26" t="e">
        <f>10*LOG10(IF(CI92="",0,POWER(10,((CI92+'ModelParams Lw'!$O$4)/10))) +IF(CJ92="",0,POWER(10,((CJ92+'ModelParams Lw'!$P$4)/10))) +IF(CK92="",0,POWER(10,((CK92+'ModelParams Lw'!$Q$4)/10))) +IF(CL92="",0,POWER(10,((CL92+'ModelParams Lw'!$R$4)/10))) +IF(CM92="",0,POWER(10,((CM92+'ModelParams Lw'!$S$4)/10))) +IF(CN92="",0,POWER(10,((CN92+'ModelParams Lw'!$T$4)/10))) +IF(CO92="",0,POWER(10,((CO92+'ModelParams Lw'!$U$4)/10)))+IF(CP92="",0,POWER(10,((CP92+'ModelParams Lw'!$V$4)/10))))</f>
        <v>#DIV/0!</v>
      </c>
      <c r="CR92" s="26" t="e">
        <f t="shared" si="41"/>
        <v>#DIV/0!</v>
      </c>
      <c r="CS92" s="26" t="e">
        <f>(CI92-'ModelParams Lw'!$O$10)/'ModelParams Lw'!$O$11</f>
        <v>#DIV/0!</v>
      </c>
      <c r="CT92" s="26" t="e">
        <f>(CJ92-'ModelParams Lw'!$P$10)/'ModelParams Lw'!$P$11</f>
        <v>#DIV/0!</v>
      </c>
      <c r="CU92" s="26" t="e">
        <f>(CK92-'ModelParams Lw'!$Q$10)/'ModelParams Lw'!$Q$11</f>
        <v>#DIV/0!</v>
      </c>
      <c r="CV92" s="26" t="e">
        <f>(CL92-'ModelParams Lw'!$R$10)/'ModelParams Lw'!$R$11</f>
        <v>#DIV/0!</v>
      </c>
      <c r="CW92" s="26" t="e">
        <f>(CM92-'ModelParams Lw'!$S$10)/'ModelParams Lw'!$S$11</f>
        <v>#DIV/0!</v>
      </c>
      <c r="CX92" s="26" t="e">
        <f>(CN92-'ModelParams Lw'!$T$10)/'ModelParams Lw'!$T$11</f>
        <v>#DIV/0!</v>
      </c>
      <c r="CY92" s="26" t="e">
        <f>(CO92-'ModelParams Lw'!$U$10)/'ModelParams Lw'!$U$11</f>
        <v>#DIV/0!</v>
      </c>
      <c r="CZ92" s="26" t="e">
        <f>(CP92-'ModelParams Lw'!$V$10)/'ModelParams Lw'!$V$11</f>
        <v>#DIV/0!</v>
      </c>
    </row>
    <row r="93" spans="1:104" x14ac:dyDescent="0.2">
      <c r="A93" s="13">
        <f>Calcul!A95</f>
        <v>0</v>
      </c>
      <c r="B93" s="13">
        <f t="shared" si="42"/>
        <v>0</v>
      </c>
      <c r="C93" s="13">
        <f>Calcul!B95</f>
        <v>0</v>
      </c>
      <c r="D93" s="13">
        <f>Calcul!C95/1000</f>
        <v>0</v>
      </c>
      <c r="E93" s="13">
        <f>Calcul!D95/1000</f>
        <v>0</v>
      </c>
      <c r="F93" s="13">
        <f t="shared" si="43"/>
        <v>0</v>
      </c>
      <c r="G93" s="23" t="e">
        <f>DEGREES(ACOS(1-(1/'ModelParams Lw'!B$15*SQRT(0.5*1.2/'Sound Power'!$C93)*('Sound Power'!$B93/3600)/('Sound Power'!$D93)/('Sound Power'!$F93))))</f>
        <v>#DIV/0!</v>
      </c>
      <c r="H93" s="23" t="e">
        <f>DEGREES(ACOS(1-(1/'ModelParams Lw'!C$15*SQRT(0.5*1.2/'Sound Power'!$C93)*('Sound Power'!$B93/3600)/('Sound Power'!$D93)/('Sound Power'!$F93))))</f>
        <v>#DIV/0!</v>
      </c>
      <c r="I93" s="23" t="e">
        <f>DEGREES(ACOS(1-(1/'ModelParams Lw'!D$15*SQRT(0.5*1.2/'Sound Power'!$C93)*('Sound Power'!$B93/3600)/('Sound Power'!$D93)/('Sound Power'!$F93))))</f>
        <v>#DIV/0!</v>
      </c>
      <c r="J93" s="23" t="e">
        <f>DEGREES(ACOS(1-(1/'ModelParams Lw'!E$15*SQRT(0.5*1.2/'Sound Power'!$C93)*('Sound Power'!$B93/3600)/('Sound Power'!$D93)/('Sound Power'!$F93))))</f>
        <v>#DIV/0!</v>
      </c>
      <c r="K93" s="23" t="e">
        <f>DEGREES(ACOS(1-(1/'ModelParams Lw'!F$15*SQRT(0.5*1.2/'Sound Power'!$C93)*('Sound Power'!$B93/3600)/('Sound Power'!$D93)/('Sound Power'!$F93))))</f>
        <v>#DIV/0!</v>
      </c>
      <c r="L93" s="23" t="e">
        <f>DEGREES(ACOS(1-(1/'ModelParams Lw'!G$15*SQRT(0.5*1.2/'Sound Power'!$C93)*('Sound Power'!$B93/3600)/('Sound Power'!$D93)/('Sound Power'!$F93))))</f>
        <v>#DIV/0!</v>
      </c>
      <c r="M93" s="23" t="e">
        <f>DEGREES(ACOS(1-(1/'ModelParams Lw'!H$15*SQRT(0.5*1.2/'Sound Power'!$C93)*('Sound Power'!$B93/3600)/('Sound Power'!$D93)/('Sound Power'!$F93))))</f>
        <v>#DIV/0!</v>
      </c>
      <c r="N93" s="23" t="e">
        <f>DEGREES(ACOS(1-(1/'ModelParams Lw'!I$15*SQRT(0.5*1.2/'Sound Power'!$C93)*('Sound Power'!$B93/3600)/('Sound Power'!$D93)/('Sound Power'!$F93))))</f>
        <v>#DIV/0!</v>
      </c>
      <c r="O93" s="26" t="e">
        <f>('ModelParams Lw'!B$4*LN('Sound Power'!G93)/(1+EXP(-('Sound Power'!$D93*1000+'ModelParams Lw'!B$6)/'ModelParams Lw'!B$7))+'ModelParams Lw'!B$5)*LN('Sound Power'!$B93)-('ModelParams Lw'!B$8+'ModelParams Lw'!B$9*$D93+'ModelParams Lw'!B$10*'Sound Power'!$F93^'ModelParams Lw'!B$14+'ModelParams Lw'!B$11*LN('Sound Power'!G93)+'ModelParams Lw'!B$12*'Sound Power'!$D93*'Sound Power'!$F93+'ModelParams Lw'!B$13*'Sound Power'!$D93*LN('Sound Power'!G93))</f>
        <v>#DIV/0!</v>
      </c>
      <c r="P93" s="26" t="e">
        <f>('ModelParams Lw'!C$4*LN('Sound Power'!H93)/(1+EXP(-('Sound Power'!$D93*1000+'ModelParams Lw'!C$6)/'ModelParams Lw'!C$7))+'ModelParams Lw'!C$5)*LN('Sound Power'!$B93)-('ModelParams Lw'!C$8+'ModelParams Lw'!C$9*$D93+'ModelParams Lw'!C$10*'Sound Power'!$F93^'ModelParams Lw'!C$14+'ModelParams Lw'!C$11*LN('Sound Power'!H93)+'ModelParams Lw'!C$12*'Sound Power'!$D93*'Sound Power'!$F93+'ModelParams Lw'!C$13*'Sound Power'!$D93*LN('Sound Power'!H93))</f>
        <v>#DIV/0!</v>
      </c>
      <c r="Q93" s="26" t="e">
        <f>('ModelParams Lw'!D$4*LN('Sound Power'!I93)/(1+EXP(-('Sound Power'!$D93*1000+'ModelParams Lw'!D$6)/'ModelParams Lw'!D$7))+'ModelParams Lw'!D$5)*LN('Sound Power'!$B93)-('ModelParams Lw'!D$8+'ModelParams Lw'!D$9*$D93+'ModelParams Lw'!D$10*'Sound Power'!$F93^'ModelParams Lw'!D$14+'ModelParams Lw'!D$11*LN('Sound Power'!I93)+'ModelParams Lw'!D$12*'Sound Power'!$D93*'Sound Power'!$F93+'ModelParams Lw'!D$13*'Sound Power'!$D93*LN('Sound Power'!I93))</f>
        <v>#DIV/0!</v>
      </c>
      <c r="R93" s="26" t="e">
        <f>('ModelParams Lw'!E$4*LN('Sound Power'!J93)/(1+EXP(-('Sound Power'!$D93*1000+'ModelParams Lw'!E$6)/'ModelParams Lw'!E$7))+'ModelParams Lw'!E$5)*LN('Sound Power'!$B93)-('ModelParams Lw'!E$8+'ModelParams Lw'!E$9*$D93+'ModelParams Lw'!E$10*'Sound Power'!$F93^'ModelParams Lw'!E$14+'ModelParams Lw'!E$11*LN('Sound Power'!J93)+'ModelParams Lw'!E$12*'Sound Power'!$D93*'Sound Power'!$F93+'ModelParams Lw'!E$13*'Sound Power'!$D93*LN('Sound Power'!J93))</f>
        <v>#DIV/0!</v>
      </c>
      <c r="S93" s="26" t="e">
        <f>('ModelParams Lw'!F$4*LN('Sound Power'!K93)/(1+EXP(-('Sound Power'!$D93*1000+'ModelParams Lw'!F$6)/'ModelParams Lw'!F$7))+'ModelParams Lw'!F$5)*LN('Sound Power'!$B93)-('ModelParams Lw'!F$8+'ModelParams Lw'!F$9*$D93+'ModelParams Lw'!F$10*'Sound Power'!$F93^'ModelParams Lw'!F$14+'ModelParams Lw'!F$11*LN('Sound Power'!K93)+'ModelParams Lw'!F$12*'Sound Power'!$D93*'Sound Power'!$F93+'ModelParams Lw'!F$13*'Sound Power'!$D93*LN('Sound Power'!K93))</f>
        <v>#DIV/0!</v>
      </c>
      <c r="T93" s="26" t="e">
        <f>('ModelParams Lw'!G$4*LN('Sound Power'!L93)/(1+EXP(-('Sound Power'!$D93*1000+'ModelParams Lw'!G$6)/'ModelParams Lw'!G$7))+'ModelParams Lw'!G$5)*LN('Sound Power'!$B93)-('ModelParams Lw'!G$8+'ModelParams Lw'!G$9*$D93+'ModelParams Lw'!G$10*'Sound Power'!$F93^'ModelParams Lw'!G$14+'ModelParams Lw'!G$11*LN('Sound Power'!L93)+'ModelParams Lw'!G$12*'Sound Power'!$D93*'Sound Power'!$F93+'ModelParams Lw'!G$13*'Sound Power'!$D93*LN('Sound Power'!L93))</f>
        <v>#DIV/0!</v>
      </c>
      <c r="U93" s="26" t="e">
        <f>('ModelParams Lw'!H$4*LN('Sound Power'!M93)/(1+EXP(-('Sound Power'!$D93*1000+'ModelParams Lw'!H$6)/'ModelParams Lw'!H$7))+'ModelParams Lw'!H$5)*LN('Sound Power'!$B93)-('ModelParams Lw'!H$8+'ModelParams Lw'!H$9*$D93+'ModelParams Lw'!H$10*'Sound Power'!$F93^'ModelParams Lw'!H$14+'ModelParams Lw'!H$11*LN('Sound Power'!M93)+'ModelParams Lw'!H$12*'Sound Power'!$D93*'Sound Power'!$F93+'ModelParams Lw'!H$13*'Sound Power'!$D93*LN('Sound Power'!M93))</f>
        <v>#DIV/0!</v>
      </c>
      <c r="V93" s="26" t="e">
        <f>('ModelParams Lw'!I$4*LN('Sound Power'!N93)/(1+EXP(-('Sound Power'!$D93*1000+'ModelParams Lw'!I$6)/'ModelParams Lw'!I$7))+'ModelParams Lw'!I$5)*LN('Sound Power'!$B93)-('ModelParams Lw'!I$8+'ModelParams Lw'!I$9*$D93+'ModelParams Lw'!I$10*'Sound Power'!$F93^'ModelParams Lw'!I$14+'ModelParams Lw'!I$11*LN('Sound Power'!N93)+'ModelParams Lw'!I$12*'Sound Power'!$D93*'Sound Power'!$F93+'ModelParams Lw'!I$13*'Sound Power'!$D93*LN('Sound Power'!N93))</f>
        <v>#DIV/0!</v>
      </c>
      <c r="W93" s="26" t="e">
        <f>10*LOG10(IF(O93="",0,POWER(10,((O93+'ModelParams Lw'!$O$4)/10))) +IF(P93="",0,POWER(10,((P93+'ModelParams Lw'!$P$4)/10))) +IF(Q93="",0,POWER(10,((Q93+'ModelParams Lw'!$Q$4)/10))) +IF(R93="",0,POWER(10,((R93+'ModelParams Lw'!$R$4)/10))) +IF(S93="",0,POWER(10,((S93+'ModelParams Lw'!$S$4)/10))) +IF(T93="",0,POWER(10,((T93+'ModelParams Lw'!$T$4)/10))) +IF(U93="",0,POWER(10,((U93+'ModelParams Lw'!$U$4)/10)))+IF(V93="",0,POWER(10,((V93+'ModelParams Lw'!$V$4)/10))))</f>
        <v>#DIV/0!</v>
      </c>
      <c r="X93" s="26" t="e">
        <f t="shared" si="27"/>
        <v>#DIV/0!</v>
      </c>
      <c r="Y93" s="26" t="e">
        <f>(O93-'ModelParams Lw'!O$10)/'ModelParams Lw'!O$11</f>
        <v>#DIV/0!</v>
      </c>
      <c r="Z93" s="26" t="e">
        <f>(P93-'ModelParams Lw'!P$10)/'ModelParams Lw'!P$11</f>
        <v>#DIV/0!</v>
      </c>
      <c r="AA93" s="26" t="e">
        <f>(Q93-'ModelParams Lw'!Q$10)/'ModelParams Lw'!Q$11</f>
        <v>#DIV/0!</v>
      </c>
      <c r="AB93" s="26" t="e">
        <f>(R93-'ModelParams Lw'!R$10)/'ModelParams Lw'!R$11</f>
        <v>#DIV/0!</v>
      </c>
      <c r="AC93" s="26" t="e">
        <f>(S93-'ModelParams Lw'!S$10)/'ModelParams Lw'!S$11</f>
        <v>#DIV/0!</v>
      </c>
      <c r="AD93" s="26" t="e">
        <f>(T93-'ModelParams Lw'!T$10)/'ModelParams Lw'!T$11</f>
        <v>#DIV/0!</v>
      </c>
      <c r="AE93" s="26" t="e">
        <f>(U93-'ModelParams Lw'!U$10)/'ModelParams Lw'!U$11</f>
        <v>#DIV/0!</v>
      </c>
      <c r="AF93" s="26" t="e">
        <f>(V93-'ModelParams Lw'!V$10)/'ModelParams Lw'!V$11</f>
        <v>#DIV/0!</v>
      </c>
      <c r="AG93" s="26" t="e">
        <f t="shared" si="28"/>
        <v>#DIV/0!</v>
      </c>
      <c r="AH93" s="26" t="e">
        <f>VLOOKUP(D93*1000,'ModelParams Lw'!$A$38:$D$58,4)</f>
        <v>#N/A</v>
      </c>
      <c r="AI93" s="56" t="e">
        <f>VLOOKUP(D93*1000,'ModelParams Lw'!$A$38:$D$58,2)</f>
        <v>#N/A</v>
      </c>
      <c r="AJ93" s="46" t="e">
        <f t="shared" si="29"/>
        <v>#DIV/0!</v>
      </c>
      <c r="AK93" s="26" t="e">
        <f t="shared" si="30"/>
        <v>#VALUE!</v>
      </c>
      <c r="AL93" s="26" t="e">
        <f>IF($AI93=100,'ModelParams Lw'!R$35*'Sound Power'!$AH93^2+'ModelParams Lw'!R$36*'Sound Power'!$AH93+'ModelParams Lw'!R$37,IF($AI93=150,'ModelParams Lw'!R$38*'Sound Power'!$AH93^2+'ModelParams Lw'!R$39*'Sound Power'!$AH93+'ModelParams Lw'!R$40,'ModelParams Lw'!R$41*'Sound Power'!$AH93^2+'ModelParams Lw'!R$42*'Sound Power'!$AH93+'ModelParams Lw'!R$43))</f>
        <v>#N/A</v>
      </c>
      <c r="AM93" s="26" t="e">
        <f>IF($AI93=100,'ModelParams Lw'!S$35*'Sound Power'!$AH93^2+'ModelParams Lw'!S$36*'Sound Power'!$AH93+'ModelParams Lw'!S$37,IF($AI93=150,'ModelParams Lw'!S$38*'Sound Power'!$AH93^2+'ModelParams Lw'!S$39*'Sound Power'!$AH93+'ModelParams Lw'!S$40,'ModelParams Lw'!S$41*'Sound Power'!$AH93^2+'ModelParams Lw'!S$42*'Sound Power'!$AH93+'ModelParams Lw'!S$43))</f>
        <v>#N/A</v>
      </c>
      <c r="AN93" s="26" t="e">
        <f>IF($AI93=100,'ModelParams Lw'!T$35*'Sound Power'!$AH93^2+'ModelParams Lw'!T$36*'Sound Power'!$AH93+'ModelParams Lw'!T$37,IF($AI93=150,'ModelParams Lw'!T$38*'Sound Power'!$AH93^2+'ModelParams Lw'!T$39*'Sound Power'!$AH93+'ModelParams Lw'!T$40,'ModelParams Lw'!T$41*'Sound Power'!$AH93^2+'ModelParams Lw'!T$42*'Sound Power'!$AH93+'ModelParams Lw'!T$43))</f>
        <v>#N/A</v>
      </c>
      <c r="AO93" s="26" t="e">
        <f>IF($AI93=100,'ModelParams Lw'!U$35*'Sound Power'!$AH93^2+'ModelParams Lw'!U$36*'Sound Power'!$AH93+'ModelParams Lw'!U$37,IF($AI93=150,'ModelParams Lw'!U$38*'Sound Power'!$AH93^2+'ModelParams Lw'!U$39*'Sound Power'!$AH93+'ModelParams Lw'!U$40,'ModelParams Lw'!U$41*'Sound Power'!$AH93^2+'ModelParams Lw'!U$42*'Sound Power'!$AH93+'ModelParams Lw'!U$43))</f>
        <v>#N/A</v>
      </c>
      <c r="AP93" s="26" t="e">
        <f>IF($AI93=100,'ModelParams Lw'!V$35*'Sound Power'!$AH93^2+'ModelParams Lw'!V$36*'Sound Power'!$AH93+'ModelParams Lw'!V$37,IF($AI93=150,'ModelParams Lw'!V$38*'Sound Power'!$AH93^2+'ModelParams Lw'!V$39*'Sound Power'!$AH93+'ModelParams Lw'!V$40,'ModelParams Lw'!V$41*'Sound Power'!$AH93^2+'ModelParams Lw'!V$42*'Sound Power'!$AH93+'ModelParams Lw'!V$43))</f>
        <v>#N/A</v>
      </c>
      <c r="AQ93" s="26" t="e">
        <f>IF($AI93=100,'ModelParams Lw'!W$35*'Sound Power'!$AH93^2+'ModelParams Lw'!W$36*'Sound Power'!$AH93+'ModelParams Lw'!W$37,IF($AI93=150,'ModelParams Lw'!W$38*'Sound Power'!$AH93^2+'ModelParams Lw'!W$39*'Sound Power'!$AH93+'ModelParams Lw'!W$40,'ModelParams Lw'!W$41*'Sound Power'!$AH93^2+'ModelParams Lw'!W$42*'Sound Power'!$AH93+'ModelParams Lw'!W$43))</f>
        <v>#N/A</v>
      </c>
      <c r="AR93" s="26" t="e">
        <f t="shared" si="31"/>
        <v>#VALUE!</v>
      </c>
      <c r="AS93" s="26" t="e">
        <f>IF(26.83*LN($AJ93)-11.791-'ModelParams Lw'!B$35&lt;0,0,26.83*LN($AJ93)-11.791-'ModelParams Lw'!B$35)</f>
        <v>#DIV/0!</v>
      </c>
      <c r="AT93" s="26" t="e">
        <f>IF(26.83*LN($AJ93)-11.791-'ModelParams Lw'!C$35&lt;0,0,26.83*LN($AJ93)-11.791-'ModelParams Lw'!C$35)</f>
        <v>#DIV/0!</v>
      </c>
      <c r="AU93" s="26" t="e">
        <f>IF(26.83*LN($AJ93)-11.791-'ModelParams Lw'!D$35&lt;0,0,26.83*LN($AJ93)-11.791-'ModelParams Lw'!D$35)</f>
        <v>#DIV/0!</v>
      </c>
      <c r="AV93" s="26" t="e">
        <f>IF(26.83*LN($AJ93)-11.791-'ModelParams Lw'!E$35&lt;0,0,26.83*LN($AJ93)-11.791-'ModelParams Lw'!E$35)</f>
        <v>#DIV/0!</v>
      </c>
      <c r="AW93" s="26" t="e">
        <f>IF(26.83*LN($AJ93)-11.791-'ModelParams Lw'!F$35&lt;0,0,26.83*LN($AJ93)-11.791-'ModelParams Lw'!F$35)</f>
        <v>#DIV/0!</v>
      </c>
      <c r="AX93" s="26" t="e">
        <f>IF(26.83*LN($AJ93)-11.791-'ModelParams Lw'!G$35&lt;0,0,26.83*LN($AJ93)-11.791-'ModelParams Lw'!G$35)</f>
        <v>#DIV/0!</v>
      </c>
      <c r="AY93" s="26" t="e">
        <f>IF(26.83*LN($AJ93)-11.791-'ModelParams Lw'!H$35&lt;0,0,26.83*LN($AJ93)-11.791-'ModelParams Lw'!H$35)</f>
        <v>#DIV/0!</v>
      </c>
      <c r="AZ93" s="26" t="e">
        <f>IF(26.83*LN($AJ93)-11.791-'ModelParams Lw'!I$35&lt;0,0,26.83*LN($AJ93)-11.791-'ModelParams Lw'!I$35)</f>
        <v>#DIV/0!</v>
      </c>
      <c r="BA93" s="26" t="e">
        <f t="shared" si="44"/>
        <v>#DIV/0!</v>
      </c>
      <c r="BB93" s="26" t="e">
        <f t="shared" si="45"/>
        <v>#DIV/0!</v>
      </c>
      <c r="BC93" s="26" t="e">
        <f t="shared" si="46"/>
        <v>#DIV/0!</v>
      </c>
      <c r="BD93" s="26" t="e">
        <f t="shared" si="47"/>
        <v>#DIV/0!</v>
      </c>
      <c r="BE93" s="26" t="e">
        <f t="shared" si="48"/>
        <v>#DIV/0!</v>
      </c>
      <c r="BF93" s="26" t="e">
        <f t="shared" si="49"/>
        <v>#DIV/0!</v>
      </c>
      <c r="BG93" s="26" t="e">
        <f t="shared" si="50"/>
        <v>#DIV/0!</v>
      </c>
      <c r="BH93" s="26" t="e">
        <f t="shared" si="51"/>
        <v>#DIV/0!</v>
      </c>
      <c r="BI93" s="26" t="e">
        <f>10*LOG10(IF(BA93="",0,POWER(10,((BA93+'ModelParams Lw'!$O$4)/10))) +IF(BB93="",0,POWER(10,((BB93+'ModelParams Lw'!$P$4)/10))) +IF(BC93="",0,POWER(10,((BC93+'ModelParams Lw'!$Q$4)/10))) +IF(BD93="",0,POWER(10,((BD93+'ModelParams Lw'!$R$4)/10))) +IF(BE93="",0,POWER(10,((BE93+'ModelParams Lw'!$S$4)/10))) +IF(BF93="",0,POWER(10,((BF93+'ModelParams Lw'!$T$4)/10))) +IF(BG93="",0,POWER(10,((BG93+'ModelParams Lw'!$U$4)/10)))+IF(BH93="",0,POWER(10,((BH93+'ModelParams Lw'!$V$4)/10))))</f>
        <v>#DIV/0!</v>
      </c>
      <c r="BJ93" s="26" t="e">
        <f t="shared" si="32"/>
        <v>#DIV/0!</v>
      </c>
      <c r="BK93" s="26" t="e">
        <f>(BA93-'ModelParams Lw'!O$10)/'ModelParams Lw'!O$11</f>
        <v>#DIV/0!</v>
      </c>
      <c r="BL93" s="26" t="e">
        <f>(BB93-'ModelParams Lw'!P$10)/'ModelParams Lw'!P$11</f>
        <v>#DIV/0!</v>
      </c>
      <c r="BM93" s="26" t="e">
        <f>(BC93-'ModelParams Lw'!Q$10)/'ModelParams Lw'!Q$11</f>
        <v>#DIV/0!</v>
      </c>
      <c r="BN93" s="26" t="e">
        <f>(BD93-'ModelParams Lw'!R$10)/'ModelParams Lw'!R$11</f>
        <v>#DIV/0!</v>
      </c>
      <c r="BO93" s="26" t="e">
        <f>(BE93-'ModelParams Lw'!S$10)/'ModelParams Lw'!S$11</f>
        <v>#DIV/0!</v>
      </c>
      <c r="BP93" s="26" t="e">
        <f>(BF93-'ModelParams Lw'!T$10)/'ModelParams Lw'!T$11</f>
        <v>#DIV/0!</v>
      </c>
      <c r="BQ93" s="26" t="e">
        <f>(BG93-'ModelParams Lw'!U$10)/'ModelParams Lw'!U$11</f>
        <v>#DIV/0!</v>
      </c>
      <c r="BR93" s="26" t="e">
        <f>(BH93-'ModelParams Lw'!V$10)/'ModelParams Lw'!V$11</f>
        <v>#DIV/0!</v>
      </c>
      <c r="BS93" s="23" t="e">
        <f>IF(Calcul!$E95="SW",DEGREES(ACOS(1-(1/'ModelParams Lw'!C$25*SQRT(0.5*1.2/'Sound Power'!$C93)*('Sound Power'!$B93/3600)/('Sound Power'!$D93)/('Sound Power'!$F93)))),DEGREES(ACOS(1-(1/'ModelParams Lw'!C$29*SQRT(0.5*1.2/'Sound Power'!$C93)*('Sound Power'!$B93/3600)/('Sound Power'!$D93)/('Sound Power'!$F93)))))</f>
        <v>#DIV/0!</v>
      </c>
      <c r="BT93" s="23" t="e">
        <f>IF(Calcul!$E95="SW",DEGREES(ACOS(1-(1/'ModelParams Lw'!D$25*SQRT(0.5*1.2/'Sound Power'!$C93)*('Sound Power'!$B93/3600)/('Sound Power'!$D93)/('Sound Power'!$F93)))),DEGREES(ACOS(1-(1/'ModelParams Lw'!D$29*SQRT(0.5*1.2/'Sound Power'!$C93)*('Sound Power'!$B93/3600)/('Sound Power'!$D93)/('Sound Power'!$F93)))))</f>
        <v>#DIV/0!</v>
      </c>
      <c r="BU93" s="23" t="e">
        <f>IF(Calcul!$E95="SW",DEGREES(ACOS(1-(1/'ModelParams Lw'!E$25*SQRT(0.5*1.2/'Sound Power'!$C93)*('Sound Power'!$B93/3600)/('Sound Power'!$D93)/('Sound Power'!$F93)))),DEGREES(ACOS(1-(1/'ModelParams Lw'!E$29*SQRT(0.5*1.2/'Sound Power'!$C93)*('Sound Power'!$B93/3600)/('Sound Power'!$D93)/('Sound Power'!$F93)))))</f>
        <v>#DIV/0!</v>
      </c>
      <c r="BV93" s="23" t="e">
        <f>IF(Calcul!$E95="SW",DEGREES(ACOS(1-(1/'ModelParams Lw'!F$25*SQRT(0.5*1.2/'Sound Power'!$C93)*('Sound Power'!$B93/3600)/('Sound Power'!$D93)/('Sound Power'!$F93)))),DEGREES(ACOS(1-(1/'ModelParams Lw'!F$29*SQRT(0.5*1.2/'Sound Power'!$C93)*('Sound Power'!$B93/3600)/('Sound Power'!$D93)/('Sound Power'!$F93)))))</f>
        <v>#DIV/0!</v>
      </c>
      <c r="BW93" s="23" t="e">
        <f>IF(Calcul!$E95="SW",DEGREES(ACOS(1-(1/'ModelParams Lw'!G$25*SQRT(0.5*1.2/'Sound Power'!$C93)*('Sound Power'!$B93/3600)/('Sound Power'!$D93)/('Sound Power'!$F93)))),DEGREES(ACOS(1-(1/'ModelParams Lw'!G$29*SQRT(0.5*1.2/'Sound Power'!$C93)*('Sound Power'!$B93/3600)/('Sound Power'!$D93)/('Sound Power'!$F93)))))</f>
        <v>#DIV/0!</v>
      </c>
      <c r="BX93" s="23" t="e">
        <f>IF(Calcul!$E95="SW",DEGREES(ACOS(1-(1/'ModelParams Lw'!H$25*SQRT(0.5*1.2/'Sound Power'!$C93)*('Sound Power'!$B93/3600)/('Sound Power'!$D93)/('Sound Power'!$F93)))),DEGREES(ACOS(1-(1/'ModelParams Lw'!H$29*SQRT(0.5*1.2/'Sound Power'!$C93)*('Sound Power'!$B93/3600)/('Sound Power'!$D93)/('Sound Power'!$F93)))))</f>
        <v>#DIV/0!</v>
      </c>
      <c r="BY93" s="23" t="e">
        <f>IF(Calcul!$E95="SW",DEGREES(ACOS(1-(1/'ModelParams Lw'!I$25*SQRT(0.5*1.2/'Sound Power'!$C93)*('Sound Power'!$B93/3600)/('Sound Power'!$D93)/('Sound Power'!$F93)))),DEGREES(ACOS(1-(1/'ModelParams Lw'!I$29*SQRT(0.5*1.2/'Sound Power'!$C93)*('Sound Power'!$B93/3600)/('Sound Power'!$D93)/('Sound Power'!$F93)))))</f>
        <v>#DIV/0!</v>
      </c>
      <c r="BZ93" s="23" t="e">
        <f>IF(Calcul!$E95="SW",DEGREES(ACOS(1-(1/'ModelParams Lw'!J$25*SQRT(0.5*1.2/'Sound Power'!$C93)*('Sound Power'!$B93/3600)/('Sound Power'!$D93)/('Sound Power'!$F93)))),DEGREES(ACOS(1-(1/'ModelParams Lw'!J$29*SQRT(0.5*1.2/'Sound Power'!$C93)*('Sound Power'!$B93/3600)/('Sound Power'!$D93)/('Sound Power'!$F93)))))</f>
        <v>#DIV/0!</v>
      </c>
      <c r="CA93" s="26" t="e">
        <f>IF(Calcul!$E95="SW",'ModelParams Lw'!C$22+'ModelParams Lw'!C$23*LOG('Sound Power'!$D93/'Sound Power'!$E93)+'ModelParams Lw'!C$24*LN('Sound Power'!BS93),IF('ModelParams Lw'!C$26+'ModelParams Lw'!C$27*LOG('Sound Power'!$D93/'Sound Power'!$E93)+'ModelParams Lw'!C$28*LN('Sound Power'!BS93)&lt;'ModelParams Lw'!C$22+'ModelParams Lw'!C$23*LOG('Sound Power'!$D93/'Sound Power'!$E93)+'ModelParams Lw'!C$24*LN('Sound Power'!BS93),'ModelParams Lw'!C$22+'ModelParams Lw'!C$23*LOG('Sound Power'!$D93/'Sound Power'!$E93)+'ModelParams Lw'!C$24*LN('Sound Power'!BS93),'ModelParams Lw'!C$26+'ModelParams Lw'!C$27*LOG('Sound Power'!$D93/'Sound Power'!$E93)+'ModelParams Lw'!C$28*LN('Sound Power'!BS93)))</f>
        <v>#DIV/0!</v>
      </c>
      <c r="CB93" s="26" t="e">
        <f>IF(Calcul!$E95="SW",'ModelParams Lw'!D$22+'ModelParams Lw'!D$23*LOG('Sound Power'!$D93/'Sound Power'!$E93)+'ModelParams Lw'!D$24*LN('Sound Power'!BT93),IF('ModelParams Lw'!D$26+'ModelParams Lw'!D$27*LOG('Sound Power'!$D93/'Sound Power'!$E93)+'ModelParams Lw'!D$28*LN('Sound Power'!BT93)&lt;'ModelParams Lw'!D$22+'ModelParams Lw'!D$23*LOG('Sound Power'!$D93/'Sound Power'!$E93)+'ModelParams Lw'!D$24*LN('Sound Power'!BT93),'ModelParams Lw'!D$22+'ModelParams Lw'!D$23*LOG('Sound Power'!$D93/'Sound Power'!$E93)+'ModelParams Lw'!D$24*LN('Sound Power'!BT93),'ModelParams Lw'!D$26+'ModelParams Lw'!D$27*LOG('Sound Power'!$D93/'Sound Power'!$E93)+'ModelParams Lw'!D$28*LN('Sound Power'!BT93)))</f>
        <v>#DIV/0!</v>
      </c>
      <c r="CC93" s="26" t="e">
        <f>IF(Calcul!$E95="SW",'ModelParams Lw'!E$22+'ModelParams Lw'!E$23*LOG('Sound Power'!$D93/'Sound Power'!$E93)+'ModelParams Lw'!E$24*LN('Sound Power'!BU93),IF('ModelParams Lw'!E$26+'ModelParams Lw'!E$27*LOG('Sound Power'!$D93/'Sound Power'!$E93)+'ModelParams Lw'!E$28*LN('Sound Power'!BU93)&lt;'ModelParams Lw'!E$22+'ModelParams Lw'!E$23*LOG('Sound Power'!$D93/'Sound Power'!$E93)+'ModelParams Lw'!E$24*LN('Sound Power'!BU93),'ModelParams Lw'!E$22+'ModelParams Lw'!E$23*LOG('Sound Power'!$D93/'Sound Power'!$E93)+'ModelParams Lw'!E$24*LN('Sound Power'!BU93),'ModelParams Lw'!E$26+'ModelParams Lw'!E$27*LOG('Sound Power'!$D93/'Sound Power'!$E93)+'ModelParams Lw'!E$28*LN('Sound Power'!BU93)))</f>
        <v>#DIV/0!</v>
      </c>
      <c r="CD93" s="26" t="e">
        <f>IF(Calcul!$E95="SW",'ModelParams Lw'!F$22+'ModelParams Lw'!F$23*LOG('Sound Power'!$D93/'Sound Power'!$E93)+'ModelParams Lw'!F$24*LN('Sound Power'!BV93),IF('ModelParams Lw'!F$26+'ModelParams Lw'!F$27*LOG('Sound Power'!$D93/'Sound Power'!$E93)+'ModelParams Lw'!F$28*LN('Sound Power'!BV93)&lt;'ModelParams Lw'!F$22+'ModelParams Lw'!F$23*LOG('Sound Power'!$D93/'Sound Power'!$E93)+'ModelParams Lw'!F$24*LN('Sound Power'!BV93),'ModelParams Lw'!F$22+'ModelParams Lw'!F$23*LOG('Sound Power'!$D93/'Sound Power'!$E93)+'ModelParams Lw'!F$24*LN('Sound Power'!BV93),'ModelParams Lw'!F$26+'ModelParams Lw'!F$27*LOG('Sound Power'!$D93/'Sound Power'!$E93)+'ModelParams Lw'!F$28*LN('Sound Power'!BV93)))</f>
        <v>#DIV/0!</v>
      </c>
      <c r="CE93" s="26" t="e">
        <f>IF(Calcul!$E95="SW",'ModelParams Lw'!G$22+'ModelParams Lw'!G$23*LOG('Sound Power'!$D93/'Sound Power'!$E93)+'ModelParams Lw'!G$24*LN('Sound Power'!BW93),IF('ModelParams Lw'!G$26+'ModelParams Lw'!G$27*LOG('Sound Power'!$D93/'Sound Power'!$E93)+'ModelParams Lw'!G$28*LN('Sound Power'!BW93)&lt;'ModelParams Lw'!G$22+'ModelParams Lw'!G$23*LOG('Sound Power'!$D93/'Sound Power'!$E93)+'ModelParams Lw'!G$24*LN('Sound Power'!BW93),'ModelParams Lw'!G$22+'ModelParams Lw'!G$23*LOG('Sound Power'!$D93/'Sound Power'!$E93)+'ModelParams Lw'!G$24*LN('Sound Power'!BW93),'ModelParams Lw'!G$26+'ModelParams Lw'!G$27*LOG('Sound Power'!$D93/'Sound Power'!$E93)+'ModelParams Lw'!G$28*LN('Sound Power'!BW93)))</f>
        <v>#DIV/0!</v>
      </c>
      <c r="CF93" s="26" t="e">
        <f>IF(Calcul!$E95="SW",'ModelParams Lw'!H$22+'ModelParams Lw'!H$23*LOG('Sound Power'!$D93/'Sound Power'!$E93)+'ModelParams Lw'!H$24*LN('Sound Power'!BX93),IF('ModelParams Lw'!H$26+'ModelParams Lw'!H$27*LOG('Sound Power'!$D93/'Sound Power'!$E93)+'ModelParams Lw'!H$28*LN('Sound Power'!BX93)&lt;'ModelParams Lw'!H$22+'ModelParams Lw'!H$23*LOG('Sound Power'!$D93/'Sound Power'!$E93)+'ModelParams Lw'!H$24*LN('Sound Power'!BX93),'ModelParams Lw'!H$22+'ModelParams Lw'!H$23*LOG('Sound Power'!$D93/'Sound Power'!$E93)+'ModelParams Lw'!H$24*LN('Sound Power'!BX93),'ModelParams Lw'!H$26+'ModelParams Lw'!H$27*LOG('Sound Power'!$D93/'Sound Power'!$E93)+'ModelParams Lw'!H$28*LN('Sound Power'!BX93)))</f>
        <v>#DIV/0!</v>
      </c>
      <c r="CG93" s="26" t="e">
        <f>IF(Calcul!$E95="SW",'ModelParams Lw'!I$22+'ModelParams Lw'!I$23*LOG('Sound Power'!$D93/'Sound Power'!$E93)+'ModelParams Lw'!I$24*LN('Sound Power'!BY93),IF('ModelParams Lw'!I$26+'ModelParams Lw'!I$27*LOG('Sound Power'!$D93/'Sound Power'!$E93)+'ModelParams Lw'!I$28*LN('Sound Power'!BY93)&lt;'ModelParams Lw'!I$22+'ModelParams Lw'!I$23*LOG('Sound Power'!$D93/'Sound Power'!$E93)+'ModelParams Lw'!I$24*LN('Sound Power'!BY93),'ModelParams Lw'!I$22+'ModelParams Lw'!I$23*LOG('Sound Power'!$D93/'Sound Power'!$E93)+'ModelParams Lw'!I$24*LN('Sound Power'!BY93),'ModelParams Lw'!I$26+'ModelParams Lw'!I$27*LOG('Sound Power'!$D93/'Sound Power'!$E93)+'ModelParams Lw'!I$28*LN('Sound Power'!BY93)))</f>
        <v>#DIV/0!</v>
      </c>
      <c r="CH93" s="26" t="e">
        <f>IF(Calcul!$E95="SW",'ModelParams Lw'!J$22+'ModelParams Lw'!J$23*LOG('Sound Power'!$D93/'Sound Power'!$E93)+'ModelParams Lw'!J$24*LN('Sound Power'!BZ93),IF('ModelParams Lw'!J$26+'ModelParams Lw'!J$27*LOG('Sound Power'!$D93/'Sound Power'!$E93)+'ModelParams Lw'!J$28*LN('Sound Power'!BZ93)&lt;'ModelParams Lw'!J$22+'ModelParams Lw'!J$23*LOG('Sound Power'!$D93/'Sound Power'!$E93)+'ModelParams Lw'!J$24*LN('Sound Power'!BZ93),'ModelParams Lw'!J$22+'ModelParams Lw'!J$23*LOG('Sound Power'!$D93/'Sound Power'!$E93)+'ModelParams Lw'!J$24*LN('Sound Power'!BZ93),'ModelParams Lw'!J$26+'ModelParams Lw'!J$27*LOG('Sound Power'!$D93/'Sound Power'!$E93)+'ModelParams Lw'!J$28*LN('Sound Power'!BZ93)))</f>
        <v>#DIV/0!</v>
      </c>
      <c r="CI93" s="26" t="e">
        <f t="shared" si="33"/>
        <v>#DIV/0!</v>
      </c>
      <c r="CJ93" s="26" t="e">
        <f t="shared" si="34"/>
        <v>#DIV/0!</v>
      </c>
      <c r="CK93" s="26" t="e">
        <f t="shared" si="35"/>
        <v>#DIV/0!</v>
      </c>
      <c r="CL93" s="26" t="e">
        <f t="shared" si="36"/>
        <v>#DIV/0!</v>
      </c>
      <c r="CM93" s="26" t="e">
        <f t="shared" si="37"/>
        <v>#DIV/0!</v>
      </c>
      <c r="CN93" s="26" t="e">
        <f t="shared" si="38"/>
        <v>#DIV/0!</v>
      </c>
      <c r="CO93" s="26" t="e">
        <f t="shared" si="39"/>
        <v>#DIV/0!</v>
      </c>
      <c r="CP93" s="26" t="e">
        <f t="shared" si="40"/>
        <v>#DIV/0!</v>
      </c>
      <c r="CQ93" s="26" t="e">
        <f>10*LOG10(IF(CI93="",0,POWER(10,((CI93+'ModelParams Lw'!$O$4)/10))) +IF(CJ93="",0,POWER(10,((CJ93+'ModelParams Lw'!$P$4)/10))) +IF(CK93="",0,POWER(10,((CK93+'ModelParams Lw'!$Q$4)/10))) +IF(CL93="",0,POWER(10,((CL93+'ModelParams Lw'!$R$4)/10))) +IF(CM93="",0,POWER(10,((CM93+'ModelParams Lw'!$S$4)/10))) +IF(CN93="",0,POWER(10,((CN93+'ModelParams Lw'!$T$4)/10))) +IF(CO93="",0,POWER(10,((CO93+'ModelParams Lw'!$U$4)/10)))+IF(CP93="",0,POWER(10,((CP93+'ModelParams Lw'!$V$4)/10))))</f>
        <v>#DIV/0!</v>
      </c>
      <c r="CR93" s="26" t="e">
        <f t="shared" si="41"/>
        <v>#DIV/0!</v>
      </c>
      <c r="CS93" s="26" t="e">
        <f>(CI93-'ModelParams Lw'!$O$10)/'ModelParams Lw'!$O$11</f>
        <v>#DIV/0!</v>
      </c>
      <c r="CT93" s="26" t="e">
        <f>(CJ93-'ModelParams Lw'!$P$10)/'ModelParams Lw'!$P$11</f>
        <v>#DIV/0!</v>
      </c>
      <c r="CU93" s="26" t="e">
        <f>(CK93-'ModelParams Lw'!$Q$10)/'ModelParams Lw'!$Q$11</f>
        <v>#DIV/0!</v>
      </c>
      <c r="CV93" s="26" t="e">
        <f>(CL93-'ModelParams Lw'!$R$10)/'ModelParams Lw'!$R$11</f>
        <v>#DIV/0!</v>
      </c>
      <c r="CW93" s="26" t="e">
        <f>(CM93-'ModelParams Lw'!$S$10)/'ModelParams Lw'!$S$11</f>
        <v>#DIV/0!</v>
      </c>
      <c r="CX93" s="26" t="e">
        <f>(CN93-'ModelParams Lw'!$T$10)/'ModelParams Lw'!$T$11</f>
        <v>#DIV/0!</v>
      </c>
      <c r="CY93" s="26" t="e">
        <f>(CO93-'ModelParams Lw'!$U$10)/'ModelParams Lw'!$U$11</f>
        <v>#DIV/0!</v>
      </c>
      <c r="CZ93" s="26" t="e">
        <f>(CP93-'ModelParams Lw'!$V$10)/'ModelParams Lw'!$V$11</f>
        <v>#DIV/0!</v>
      </c>
    </row>
    <row r="94" spans="1:104" x14ac:dyDescent="0.2">
      <c r="A94" s="13">
        <f>Calcul!A96</f>
        <v>0</v>
      </c>
      <c r="B94" s="13">
        <f t="shared" si="42"/>
        <v>0</v>
      </c>
      <c r="C94" s="13">
        <f>Calcul!B96</f>
        <v>0</v>
      </c>
      <c r="D94" s="13">
        <f>Calcul!C96/1000</f>
        <v>0</v>
      </c>
      <c r="E94" s="13">
        <f>Calcul!D96/1000</f>
        <v>0</v>
      </c>
      <c r="F94" s="13">
        <f t="shared" si="43"/>
        <v>0</v>
      </c>
      <c r="G94" s="23" t="e">
        <f>DEGREES(ACOS(1-(1/'ModelParams Lw'!B$15*SQRT(0.5*1.2/'Sound Power'!$C94)*('Sound Power'!$B94/3600)/('Sound Power'!$D94)/('Sound Power'!$F94))))</f>
        <v>#DIV/0!</v>
      </c>
      <c r="H94" s="23" t="e">
        <f>DEGREES(ACOS(1-(1/'ModelParams Lw'!C$15*SQRT(0.5*1.2/'Sound Power'!$C94)*('Sound Power'!$B94/3600)/('Sound Power'!$D94)/('Sound Power'!$F94))))</f>
        <v>#DIV/0!</v>
      </c>
      <c r="I94" s="23" t="e">
        <f>DEGREES(ACOS(1-(1/'ModelParams Lw'!D$15*SQRT(0.5*1.2/'Sound Power'!$C94)*('Sound Power'!$B94/3600)/('Sound Power'!$D94)/('Sound Power'!$F94))))</f>
        <v>#DIV/0!</v>
      </c>
      <c r="J94" s="23" t="e">
        <f>DEGREES(ACOS(1-(1/'ModelParams Lw'!E$15*SQRT(0.5*1.2/'Sound Power'!$C94)*('Sound Power'!$B94/3600)/('Sound Power'!$D94)/('Sound Power'!$F94))))</f>
        <v>#DIV/0!</v>
      </c>
      <c r="K94" s="23" t="e">
        <f>DEGREES(ACOS(1-(1/'ModelParams Lw'!F$15*SQRT(0.5*1.2/'Sound Power'!$C94)*('Sound Power'!$B94/3600)/('Sound Power'!$D94)/('Sound Power'!$F94))))</f>
        <v>#DIV/0!</v>
      </c>
      <c r="L94" s="23" t="e">
        <f>DEGREES(ACOS(1-(1/'ModelParams Lw'!G$15*SQRT(0.5*1.2/'Sound Power'!$C94)*('Sound Power'!$B94/3600)/('Sound Power'!$D94)/('Sound Power'!$F94))))</f>
        <v>#DIV/0!</v>
      </c>
      <c r="M94" s="23" t="e">
        <f>DEGREES(ACOS(1-(1/'ModelParams Lw'!H$15*SQRT(0.5*1.2/'Sound Power'!$C94)*('Sound Power'!$B94/3600)/('Sound Power'!$D94)/('Sound Power'!$F94))))</f>
        <v>#DIV/0!</v>
      </c>
      <c r="N94" s="23" t="e">
        <f>DEGREES(ACOS(1-(1/'ModelParams Lw'!I$15*SQRT(0.5*1.2/'Sound Power'!$C94)*('Sound Power'!$B94/3600)/('Sound Power'!$D94)/('Sound Power'!$F94))))</f>
        <v>#DIV/0!</v>
      </c>
      <c r="O94" s="26" t="e">
        <f>('ModelParams Lw'!B$4*LN('Sound Power'!G94)/(1+EXP(-('Sound Power'!$D94*1000+'ModelParams Lw'!B$6)/'ModelParams Lw'!B$7))+'ModelParams Lw'!B$5)*LN('Sound Power'!$B94)-('ModelParams Lw'!B$8+'ModelParams Lw'!B$9*$D94+'ModelParams Lw'!B$10*'Sound Power'!$F94^'ModelParams Lw'!B$14+'ModelParams Lw'!B$11*LN('Sound Power'!G94)+'ModelParams Lw'!B$12*'Sound Power'!$D94*'Sound Power'!$F94+'ModelParams Lw'!B$13*'Sound Power'!$D94*LN('Sound Power'!G94))</f>
        <v>#DIV/0!</v>
      </c>
      <c r="P94" s="26" t="e">
        <f>('ModelParams Lw'!C$4*LN('Sound Power'!H94)/(1+EXP(-('Sound Power'!$D94*1000+'ModelParams Lw'!C$6)/'ModelParams Lw'!C$7))+'ModelParams Lw'!C$5)*LN('Sound Power'!$B94)-('ModelParams Lw'!C$8+'ModelParams Lw'!C$9*$D94+'ModelParams Lw'!C$10*'Sound Power'!$F94^'ModelParams Lw'!C$14+'ModelParams Lw'!C$11*LN('Sound Power'!H94)+'ModelParams Lw'!C$12*'Sound Power'!$D94*'Sound Power'!$F94+'ModelParams Lw'!C$13*'Sound Power'!$D94*LN('Sound Power'!H94))</f>
        <v>#DIV/0!</v>
      </c>
      <c r="Q94" s="26" t="e">
        <f>('ModelParams Lw'!D$4*LN('Sound Power'!I94)/(1+EXP(-('Sound Power'!$D94*1000+'ModelParams Lw'!D$6)/'ModelParams Lw'!D$7))+'ModelParams Lw'!D$5)*LN('Sound Power'!$B94)-('ModelParams Lw'!D$8+'ModelParams Lw'!D$9*$D94+'ModelParams Lw'!D$10*'Sound Power'!$F94^'ModelParams Lw'!D$14+'ModelParams Lw'!D$11*LN('Sound Power'!I94)+'ModelParams Lw'!D$12*'Sound Power'!$D94*'Sound Power'!$F94+'ModelParams Lw'!D$13*'Sound Power'!$D94*LN('Sound Power'!I94))</f>
        <v>#DIV/0!</v>
      </c>
      <c r="R94" s="26" t="e">
        <f>('ModelParams Lw'!E$4*LN('Sound Power'!J94)/(1+EXP(-('Sound Power'!$D94*1000+'ModelParams Lw'!E$6)/'ModelParams Lw'!E$7))+'ModelParams Lw'!E$5)*LN('Sound Power'!$B94)-('ModelParams Lw'!E$8+'ModelParams Lw'!E$9*$D94+'ModelParams Lw'!E$10*'Sound Power'!$F94^'ModelParams Lw'!E$14+'ModelParams Lw'!E$11*LN('Sound Power'!J94)+'ModelParams Lw'!E$12*'Sound Power'!$D94*'Sound Power'!$F94+'ModelParams Lw'!E$13*'Sound Power'!$D94*LN('Sound Power'!J94))</f>
        <v>#DIV/0!</v>
      </c>
      <c r="S94" s="26" t="e">
        <f>('ModelParams Lw'!F$4*LN('Sound Power'!K94)/(1+EXP(-('Sound Power'!$D94*1000+'ModelParams Lw'!F$6)/'ModelParams Lw'!F$7))+'ModelParams Lw'!F$5)*LN('Sound Power'!$B94)-('ModelParams Lw'!F$8+'ModelParams Lw'!F$9*$D94+'ModelParams Lw'!F$10*'Sound Power'!$F94^'ModelParams Lw'!F$14+'ModelParams Lw'!F$11*LN('Sound Power'!K94)+'ModelParams Lw'!F$12*'Sound Power'!$D94*'Sound Power'!$F94+'ModelParams Lw'!F$13*'Sound Power'!$D94*LN('Sound Power'!K94))</f>
        <v>#DIV/0!</v>
      </c>
      <c r="T94" s="26" t="e">
        <f>('ModelParams Lw'!G$4*LN('Sound Power'!L94)/(1+EXP(-('Sound Power'!$D94*1000+'ModelParams Lw'!G$6)/'ModelParams Lw'!G$7))+'ModelParams Lw'!G$5)*LN('Sound Power'!$B94)-('ModelParams Lw'!G$8+'ModelParams Lw'!G$9*$D94+'ModelParams Lw'!G$10*'Sound Power'!$F94^'ModelParams Lw'!G$14+'ModelParams Lw'!G$11*LN('Sound Power'!L94)+'ModelParams Lw'!G$12*'Sound Power'!$D94*'Sound Power'!$F94+'ModelParams Lw'!G$13*'Sound Power'!$D94*LN('Sound Power'!L94))</f>
        <v>#DIV/0!</v>
      </c>
      <c r="U94" s="26" t="e">
        <f>('ModelParams Lw'!H$4*LN('Sound Power'!M94)/(1+EXP(-('Sound Power'!$D94*1000+'ModelParams Lw'!H$6)/'ModelParams Lw'!H$7))+'ModelParams Lw'!H$5)*LN('Sound Power'!$B94)-('ModelParams Lw'!H$8+'ModelParams Lw'!H$9*$D94+'ModelParams Lw'!H$10*'Sound Power'!$F94^'ModelParams Lw'!H$14+'ModelParams Lw'!H$11*LN('Sound Power'!M94)+'ModelParams Lw'!H$12*'Sound Power'!$D94*'Sound Power'!$F94+'ModelParams Lw'!H$13*'Sound Power'!$D94*LN('Sound Power'!M94))</f>
        <v>#DIV/0!</v>
      </c>
      <c r="V94" s="26" t="e">
        <f>('ModelParams Lw'!I$4*LN('Sound Power'!N94)/(1+EXP(-('Sound Power'!$D94*1000+'ModelParams Lw'!I$6)/'ModelParams Lw'!I$7))+'ModelParams Lw'!I$5)*LN('Sound Power'!$B94)-('ModelParams Lw'!I$8+'ModelParams Lw'!I$9*$D94+'ModelParams Lw'!I$10*'Sound Power'!$F94^'ModelParams Lw'!I$14+'ModelParams Lw'!I$11*LN('Sound Power'!N94)+'ModelParams Lw'!I$12*'Sound Power'!$D94*'Sound Power'!$F94+'ModelParams Lw'!I$13*'Sound Power'!$D94*LN('Sound Power'!N94))</f>
        <v>#DIV/0!</v>
      </c>
      <c r="W94" s="26" t="e">
        <f>10*LOG10(IF(O94="",0,POWER(10,((O94+'ModelParams Lw'!$O$4)/10))) +IF(P94="",0,POWER(10,((P94+'ModelParams Lw'!$P$4)/10))) +IF(Q94="",0,POWER(10,((Q94+'ModelParams Lw'!$Q$4)/10))) +IF(R94="",0,POWER(10,((R94+'ModelParams Lw'!$R$4)/10))) +IF(S94="",0,POWER(10,((S94+'ModelParams Lw'!$S$4)/10))) +IF(T94="",0,POWER(10,((T94+'ModelParams Lw'!$T$4)/10))) +IF(U94="",0,POWER(10,((U94+'ModelParams Lw'!$U$4)/10)))+IF(V94="",0,POWER(10,((V94+'ModelParams Lw'!$V$4)/10))))</f>
        <v>#DIV/0!</v>
      </c>
      <c r="X94" s="26" t="e">
        <f t="shared" si="27"/>
        <v>#DIV/0!</v>
      </c>
      <c r="Y94" s="26" t="e">
        <f>(O94-'ModelParams Lw'!O$10)/'ModelParams Lw'!O$11</f>
        <v>#DIV/0!</v>
      </c>
      <c r="Z94" s="26" t="e">
        <f>(P94-'ModelParams Lw'!P$10)/'ModelParams Lw'!P$11</f>
        <v>#DIV/0!</v>
      </c>
      <c r="AA94" s="26" t="e">
        <f>(Q94-'ModelParams Lw'!Q$10)/'ModelParams Lw'!Q$11</f>
        <v>#DIV/0!</v>
      </c>
      <c r="AB94" s="26" t="e">
        <f>(R94-'ModelParams Lw'!R$10)/'ModelParams Lw'!R$11</f>
        <v>#DIV/0!</v>
      </c>
      <c r="AC94" s="26" t="e">
        <f>(S94-'ModelParams Lw'!S$10)/'ModelParams Lw'!S$11</f>
        <v>#DIV/0!</v>
      </c>
      <c r="AD94" s="26" t="e">
        <f>(T94-'ModelParams Lw'!T$10)/'ModelParams Lw'!T$11</f>
        <v>#DIV/0!</v>
      </c>
      <c r="AE94" s="26" t="e">
        <f>(U94-'ModelParams Lw'!U$10)/'ModelParams Lw'!U$11</f>
        <v>#DIV/0!</v>
      </c>
      <c r="AF94" s="26" t="e">
        <f>(V94-'ModelParams Lw'!V$10)/'ModelParams Lw'!V$11</f>
        <v>#DIV/0!</v>
      </c>
      <c r="AG94" s="26" t="e">
        <f t="shared" si="28"/>
        <v>#DIV/0!</v>
      </c>
      <c r="AH94" s="26" t="e">
        <f>VLOOKUP(D94*1000,'ModelParams Lw'!$A$38:$D$58,4)</f>
        <v>#N/A</v>
      </c>
      <c r="AI94" s="56" t="e">
        <f>VLOOKUP(D94*1000,'ModelParams Lw'!$A$38:$D$58,2)</f>
        <v>#N/A</v>
      </c>
      <c r="AJ94" s="46" t="e">
        <f t="shared" si="29"/>
        <v>#DIV/0!</v>
      </c>
      <c r="AK94" s="26" t="e">
        <f t="shared" si="30"/>
        <v>#VALUE!</v>
      </c>
      <c r="AL94" s="26" t="e">
        <f>IF($AI94=100,'ModelParams Lw'!R$35*'Sound Power'!$AH94^2+'ModelParams Lw'!R$36*'Sound Power'!$AH94+'ModelParams Lw'!R$37,IF($AI94=150,'ModelParams Lw'!R$38*'Sound Power'!$AH94^2+'ModelParams Lw'!R$39*'Sound Power'!$AH94+'ModelParams Lw'!R$40,'ModelParams Lw'!R$41*'Sound Power'!$AH94^2+'ModelParams Lw'!R$42*'Sound Power'!$AH94+'ModelParams Lw'!R$43))</f>
        <v>#N/A</v>
      </c>
      <c r="AM94" s="26" t="e">
        <f>IF($AI94=100,'ModelParams Lw'!S$35*'Sound Power'!$AH94^2+'ModelParams Lw'!S$36*'Sound Power'!$AH94+'ModelParams Lw'!S$37,IF($AI94=150,'ModelParams Lw'!S$38*'Sound Power'!$AH94^2+'ModelParams Lw'!S$39*'Sound Power'!$AH94+'ModelParams Lw'!S$40,'ModelParams Lw'!S$41*'Sound Power'!$AH94^2+'ModelParams Lw'!S$42*'Sound Power'!$AH94+'ModelParams Lw'!S$43))</f>
        <v>#N/A</v>
      </c>
      <c r="AN94" s="26" t="e">
        <f>IF($AI94=100,'ModelParams Lw'!T$35*'Sound Power'!$AH94^2+'ModelParams Lw'!T$36*'Sound Power'!$AH94+'ModelParams Lw'!T$37,IF($AI94=150,'ModelParams Lw'!T$38*'Sound Power'!$AH94^2+'ModelParams Lw'!T$39*'Sound Power'!$AH94+'ModelParams Lw'!T$40,'ModelParams Lw'!T$41*'Sound Power'!$AH94^2+'ModelParams Lw'!T$42*'Sound Power'!$AH94+'ModelParams Lw'!T$43))</f>
        <v>#N/A</v>
      </c>
      <c r="AO94" s="26" t="e">
        <f>IF($AI94=100,'ModelParams Lw'!U$35*'Sound Power'!$AH94^2+'ModelParams Lw'!U$36*'Sound Power'!$AH94+'ModelParams Lw'!U$37,IF($AI94=150,'ModelParams Lw'!U$38*'Sound Power'!$AH94^2+'ModelParams Lw'!U$39*'Sound Power'!$AH94+'ModelParams Lw'!U$40,'ModelParams Lw'!U$41*'Sound Power'!$AH94^2+'ModelParams Lw'!U$42*'Sound Power'!$AH94+'ModelParams Lw'!U$43))</f>
        <v>#N/A</v>
      </c>
      <c r="AP94" s="26" t="e">
        <f>IF($AI94=100,'ModelParams Lw'!V$35*'Sound Power'!$AH94^2+'ModelParams Lw'!V$36*'Sound Power'!$AH94+'ModelParams Lw'!V$37,IF($AI94=150,'ModelParams Lw'!V$38*'Sound Power'!$AH94^2+'ModelParams Lw'!V$39*'Sound Power'!$AH94+'ModelParams Lw'!V$40,'ModelParams Lw'!V$41*'Sound Power'!$AH94^2+'ModelParams Lw'!V$42*'Sound Power'!$AH94+'ModelParams Lw'!V$43))</f>
        <v>#N/A</v>
      </c>
      <c r="AQ94" s="26" t="e">
        <f>IF($AI94=100,'ModelParams Lw'!W$35*'Sound Power'!$AH94^2+'ModelParams Lw'!W$36*'Sound Power'!$AH94+'ModelParams Lw'!W$37,IF($AI94=150,'ModelParams Lw'!W$38*'Sound Power'!$AH94^2+'ModelParams Lw'!W$39*'Sound Power'!$AH94+'ModelParams Lw'!W$40,'ModelParams Lw'!W$41*'Sound Power'!$AH94^2+'ModelParams Lw'!W$42*'Sound Power'!$AH94+'ModelParams Lw'!W$43))</f>
        <v>#N/A</v>
      </c>
      <c r="AR94" s="26" t="e">
        <f t="shared" si="31"/>
        <v>#VALUE!</v>
      </c>
      <c r="AS94" s="26" t="e">
        <f>IF(26.83*LN($AJ94)-11.791-'ModelParams Lw'!B$35&lt;0,0,26.83*LN($AJ94)-11.791-'ModelParams Lw'!B$35)</f>
        <v>#DIV/0!</v>
      </c>
      <c r="AT94" s="26" t="e">
        <f>IF(26.83*LN($AJ94)-11.791-'ModelParams Lw'!C$35&lt;0,0,26.83*LN($AJ94)-11.791-'ModelParams Lw'!C$35)</f>
        <v>#DIV/0!</v>
      </c>
      <c r="AU94" s="26" t="e">
        <f>IF(26.83*LN($AJ94)-11.791-'ModelParams Lw'!D$35&lt;0,0,26.83*LN($AJ94)-11.791-'ModelParams Lw'!D$35)</f>
        <v>#DIV/0!</v>
      </c>
      <c r="AV94" s="26" t="e">
        <f>IF(26.83*LN($AJ94)-11.791-'ModelParams Lw'!E$35&lt;0,0,26.83*LN($AJ94)-11.791-'ModelParams Lw'!E$35)</f>
        <v>#DIV/0!</v>
      </c>
      <c r="AW94" s="26" t="e">
        <f>IF(26.83*LN($AJ94)-11.791-'ModelParams Lw'!F$35&lt;0,0,26.83*LN($AJ94)-11.791-'ModelParams Lw'!F$35)</f>
        <v>#DIV/0!</v>
      </c>
      <c r="AX94" s="26" t="e">
        <f>IF(26.83*LN($AJ94)-11.791-'ModelParams Lw'!G$35&lt;0,0,26.83*LN($AJ94)-11.791-'ModelParams Lw'!G$35)</f>
        <v>#DIV/0!</v>
      </c>
      <c r="AY94" s="26" t="e">
        <f>IF(26.83*LN($AJ94)-11.791-'ModelParams Lw'!H$35&lt;0,0,26.83*LN($AJ94)-11.791-'ModelParams Lw'!H$35)</f>
        <v>#DIV/0!</v>
      </c>
      <c r="AZ94" s="26" t="e">
        <f>IF(26.83*LN($AJ94)-11.791-'ModelParams Lw'!I$35&lt;0,0,26.83*LN($AJ94)-11.791-'ModelParams Lw'!I$35)</f>
        <v>#DIV/0!</v>
      </c>
      <c r="BA94" s="26" t="e">
        <f t="shared" si="44"/>
        <v>#DIV/0!</v>
      </c>
      <c r="BB94" s="26" t="e">
        <f t="shared" si="45"/>
        <v>#DIV/0!</v>
      </c>
      <c r="BC94" s="26" t="e">
        <f t="shared" si="46"/>
        <v>#DIV/0!</v>
      </c>
      <c r="BD94" s="26" t="e">
        <f t="shared" si="47"/>
        <v>#DIV/0!</v>
      </c>
      <c r="BE94" s="26" t="e">
        <f t="shared" si="48"/>
        <v>#DIV/0!</v>
      </c>
      <c r="BF94" s="26" t="e">
        <f t="shared" si="49"/>
        <v>#DIV/0!</v>
      </c>
      <c r="BG94" s="26" t="e">
        <f t="shared" si="50"/>
        <v>#DIV/0!</v>
      </c>
      <c r="BH94" s="26" t="e">
        <f t="shared" si="51"/>
        <v>#DIV/0!</v>
      </c>
      <c r="BI94" s="26" t="e">
        <f>10*LOG10(IF(BA94="",0,POWER(10,((BA94+'ModelParams Lw'!$O$4)/10))) +IF(BB94="",0,POWER(10,((BB94+'ModelParams Lw'!$P$4)/10))) +IF(BC94="",0,POWER(10,((BC94+'ModelParams Lw'!$Q$4)/10))) +IF(BD94="",0,POWER(10,((BD94+'ModelParams Lw'!$R$4)/10))) +IF(BE94="",0,POWER(10,((BE94+'ModelParams Lw'!$S$4)/10))) +IF(BF94="",0,POWER(10,((BF94+'ModelParams Lw'!$T$4)/10))) +IF(BG94="",0,POWER(10,((BG94+'ModelParams Lw'!$U$4)/10)))+IF(BH94="",0,POWER(10,((BH94+'ModelParams Lw'!$V$4)/10))))</f>
        <v>#DIV/0!</v>
      </c>
      <c r="BJ94" s="26" t="e">
        <f t="shared" si="32"/>
        <v>#DIV/0!</v>
      </c>
      <c r="BK94" s="26" t="e">
        <f>(BA94-'ModelParams Lw'!O$10)/'ModelParams Lw'!O$11</f>
        <v>#DIV/0!</v>
      </c>
      <c r="BL94" s="26" t="e">
        <f>(BB94-'ModelParams Lw'!P$10)/'ModelParams Lw'!P$11</f>
        <v>#DIV/0!</v>
      </c>
      <c r="BM94" s="26" t="e">
        <f>(BC94-'ModelParams Lw'!Q$10)/'ModelParams Lw'!Q$11</f>
        <v>#DIV/0!</v>
      </c>
      <c r="BN94" s="26" t="e">
        <f>(BD94-'ModelParams Lw'!R$10)/'ModelParams Lw'!R$11</f>
        <v>#DIV/0!</v>
      </c>
      <c r="BO94" s="26" t="e">
        <f>(BE94-'ModelParams Lw'!S$10)/'ModelParams Lw'!S$11</f>
        <v>#DIV/0!</v>
      </c>
      <c r="BP94" s="26" t="e">
        <f>(BF94-'ModelParams Lw'!T$10)/'ModelParams Lw'!T$11</f>
        <v>#DIV/0!</v>
      </c>
      <c r="BQ94" s="26" t="e">
        <f>(BG94-'ModelParams Lw'!U$10)/'ModelParams Lw'!U$11</f>
        <v>#DIV/0!</v>
      </c>
      <c r="BR94" s="26" t="e">
        <f>(BH94-'ModelParams Lw'!V$10)/'ModelParams Lw'!V$11</f>
        <v>#DIV/0!</v>
      </c>
      <c r="BS94" s="23" t="e">
        <f>IF(Calcul!$E96="SW",DEGREES(ACOS(1-(1/'ModelParams Lw'!C$25*SQRT(0.5*1.2/'Sound Power'!$C94)*('Sound Power'!$B94/3600)/('Sound Power'!$D94)/('Sound Power'!$F94)))),DEGREES(ACOS(1-(1/'ModelParams Lw'!C$29*SQRT(0.5*1.2/'Sound Power'!$C94)*('Sound Power'!$B94/3600)/('Sound Power'!$D94)/('Sound Power'!$F94)))))</f>
        <v>#DIV/0!</v>
      </c>
      <c r="BT94" s="23" t="e">
        <f>IF(Calcul!$E96="SW",DEGREES(ACOS(1-(1/'ModelParams Lw'!D$25*SQRT(0.5*1.2/'Sound Power'!$C94)*('Sound Power'!$B94/3600)/('Sound Power'!$D94)/('Sound Power'!$F94)))),DEGREES(ACOS(1-(1/'ModelParams Lw'!D$29*SQRT(0.5*1.2/'Sound Power'!$C94)*('Sound Power'!$B94/3600)/('Sound Power'!$D94)/('Sound Power'!$F94)))))</f>
        <v>#DIV/0!</v>
      </c>
      <c r="BU94" s="23" t="e">
        <f>IF(Calcul!$E96="SW",DEGREES(ACOS(1-(1/'ModelParams Lw'!E$25*SQRT(0.5*1.2/'Sound Power'!$C94)*('Sound Power'!$B94/3600)/('Sound Power'!$D94)/('Sound Power'!$F94)))),DEGREES(ACOS(1-(1/'ModelParams Lw'!E$29*SQRT(0.5*1.2/'Sound Power'!$C94)*('Sound Power'!$B94/3600)/('Sound Power'!$D94)/('Sound Power'!$F94)))))</f>
        <v>#DIV/0!</v>
      </c>
      <c r="BV94" s="23" t="e">
        <f>IF(Calcul!$E96="SW",DEGREES(ACOS(1-(1/'ModelParams Lw'!F$25*SQRT(0.5*1.2/'Sound Power'!$C94)*('Sound Power'!$B94/3600)/('Sound Power'!$D94)/('Sound Power'!$F94)))),DEGREES(ACOS(1-(1/'ModelParams Lw'!F$29*SQRT(0.5*1.2/'Sound Power'!$C94)*('Sound Power'!$B94/3600)/('Sound Power'!$D94)/('Sound Power'!$F94)))))</f>
        <v>#DIV/0!</v>
      </c>
      <c r="BW94" s="23" t="e">
        <f>IF(Calcul!$E96="SW",DEGREES(ACOS(1-(1/'ModelParams Lw'!G$25*SQRT(0.5*1.2/'Sound Power'!$C94)*('Sound Power'!$B94/3600)/('Sound Power'!$D94)/('Sound Power'!$F94)))),DEGREES(ACOS(1-(1/'ModelParams Lw'!G$29*SQRT(0.5*1.2/'Sound Power'!$C94)*('Sound Power'!$B94/3600)/('Sound Power'!$D94)/('Sound Power'!$F94)))))</f>
        <v>#DIV/0!</v>
      </c>
      <c r="BX94" s="23" t="e">
        <f>IF(Calcul!$E96="SW",DEGREES(ACOS(1-(1/'ModelParams Lw'!H$25*SQRT(0.5*1.2/'Sound Power'!$C94)*('Sound Power'!$B94/3600)/('Sound Power'!$D94)/('Sound Power'!$F94)))),DEGREES(ACOS(1-(1/'ModelParams Lw'!H$29*SQRT(0.5*1.2/'Sound Power'!$C94)*('Sound Power'!$B94/3600)/('Sound Power'!$D94)/('Sound Power'!$F94)))))</f>
        <v>#DIV/0!</v>
      </c>
      <c r="BY94" s="23" t="e">
        <f>IF(Calcul!$E96="SW",DEGREES(ACOS(1-(1/'ModelParams Lw'!I$25*SQRT(0.5*1.2/'Sound Power'!$C94)*('Sound Power'!$B94/3600)/('Sound Power'!$D94)/('Sound Power'!$F94)))),DEGREES(ACOS(1-(1/'ModelParams Lw'!I$29*SQRT(0.5*1.2/'Sound Power'!$C94)*('Sound Power'!$B94/3600)/('Sound Power'!$D94)/('Sound Power'!$F94)))))</f>
        <v>#DIV/0!</v>
      </c>
      <c r="BZ94" s="23" t="e">
        <f>IF(Calcul!$E96="SW",DEGREES(ACOS(1-(1/'ModelParams Lw'!J$25*SQRT(0.5*1.2/'Sound Power'!$C94)*('Sound Power'!$B94/3600)/('Sound Power'!$D94)/('Sound Power'!$F94)))),DEGREES(ACOS(1-(1/'ModelParams Lw'!J$29*SQRT(0.5*1.2/'Sound Power'!$C94)*('Sound Power'!$B94/3600)/('Sound Power'!$D94)/('Sound Power'!$F94)))))</f>
        <v>#DIV/0!</v>
      </c>
      <c r="CA94" s="26" t="e">
        <f>IF(Calcul!$E96="SW",'ModelParams Lw'!C$22+'ModelParams Lw'!C$23*LOG('Sound Power'!$D94/'Sound Power'!$E94)+'ModelParams Lw'!C$24*LN('Sound Power'!BS94),IF('ModelParams Lw'!C$26+'ModelParams Lw'!C$27*LOG('Sound Power'!$D94/'Sound Power'!$E94)+'ModelParams Lw'!C$28*LN('Sound Power'!BS94)&lt;'ModelParams Lw'!C$22+'ModelParams Lw'!C$23*LOG('Sound Power'!$D94/'Sound Power'!$E94)+'ModelParams Lw'!C$24*LN('Sound Power'!BS94),'ModelParams Lw'!C$22+'ModelParams Lw'!C$23*LOG('Sound Power'!$D94/'Sound Power'!$E94)+'ModelParams Lw'!C$24*LN('Sound Power'!BS94),'ModelParams Lw'!C$26+'ModelParams Lw'!C$27*LOG('Sound Power'!$D94/'Sound Power'!$E94)+'ModelParams Lw'!C$28*LN('Sound Power'!BS94)))</f>
        <v>#DIV/0!</v>
      </c>
      <c r="CB94" s="26" t="e">
        <f>IF(Calcul!$E96="SW",'ModelParams Lw'!D$22+'ModelParams Lw'!D$23*LOG('Sound Power'!$D94/'Sound Power'!$E94)+'ModelParams Lw'!D$24*LN('Sound Power'!BT94),IF('ModelParams Lw'!D$26+'ModelParams Lw'!D$27*LOG('Sound Power'!$D94/'Sound Power'!$E94)+'ModelParams Lw'!D$28*LN('Sound Power'!BT94)&lt;'ModelParams Lw'!D$22+'ModelParams Lw'!D$23*LOG('Sound Power'!$D94/'Sound Power'!$E94)+'ModelParams Lw'!D$24*LN('Sound Power'!BT94),'ModelParams Lw'!D$22+'ModelParams Lw'!D$23*LOG('Sound Power'!$D94/'Sound Power'!$E94)+'ModelParams Lw'!D$24*LN('Sound Power'!BT94),'ModelParams Lw'!D$26+'ModelParams Lw'!D$27*LOG('Sound Power'!$D94/'Sound Power'!$E94)+'ModelParams Lw'!D$28*LN('Sound Power'!BT94)))</f>
        <v>#DIV/0!</v>
      </c>
      <c r="CC94" s="26" t="e">
        <f>IF(Calcul!$E96="SW",'ModelParams Lw'!E$22+'ModelParams Lw'!E$23*LOG('Sound Power'!$D94/'Sound Power'!$E94)+'ModelParams Lw'!E$24*LN('Sound Power'!BU94),IF('ModelParams Lw'!E$26+'ModelParams Lw'!E$27*LOG('Sound Power'!$D94/'Sound Power'!$E94)+'ModelParams Lw'!E$28*LN('Sound Power'!BU94)&lt;'ModelParams Lw'!E$22+'ModelParams Lw'!E$23*LOG('Sound Power'!$D94/'Sound Power'!$E94)+'ModelParams Lw'!E$24*LN('Sound Power'!BU94),'ModelParams Lw'!E$22+'ModelParams Lw'!E$23*LOG('Sound Power'!$D94/'Sound Power'!$E94)+'ModelParams Lw'!E$24*LN('Sound Power'!BU94),'ModelParams Lw'!E$26+'ModelParams Lw'!E$27*LOG('Sound Power'!$D94/'Sound Power'!$E94)+'ModelParams Lw'!E$28*LN('Sound Power'!BU94)))</f>
        <v>#DIV/0!</v>
      </c>
      <c r="CD94" s="26" t="e">
        <f>IF(Calcul!$E96="SW",'ModelParams Lw'!F$22+'ModelParams Lw'!F$23*LOG('Sound Power'!$D94/'Sound Power'!$E94)+'ModelParams Lw'!F$24*LN('Sound Power'!BV94),IF('ModelParams Lw'!F$26+'ModelParams Lw'!F$27*LOG('Sound Power'!$D94/'Sound Power'!$E94)+'ModelParams Lw'!F$28*LN('Sound Power'!BV94)&lt;'ModelParams Lw'!F$22+'ModelParams Lw'!F$23*LOG('Sound Power'!$D94/'Sound Power'!$E94)+'ModelParams Lw'!F$24*LN('Sound Power'!BV94),'ModelParams Lw'!F$22+'ModelParams Lw'!F$23*LOG('Sound Power'!$D94/'Sound Power'!$E94)+'ModelParams Lw'!F$24*LN('Sound Power'!BV94),'ModelParams Lw'!F$26+'ModelParams Lw'!F$27*LOG('Sound Power'!$D94/'Sound Power'!$E94)+'ModelParams Lw'!F$28*LN('Sound Power'!BV94)))</f>
        <v>#DIV/0!</v>
      </c>
      <c r="CE94" s="26" t="e">
        <f>IF(Calcul!$E96="SW",'ModelParams Lw'!G$22+'ModelParams Lw'!G$23*LOG('Sound Power'!$D94/'Sound Power'!$E94)+'ModelParams Lw'!G$24*LN('Sound Power'!BW94),IF('ModelParams Lw'!G$26+'ModelParams Lw'!G$27*LOG('Sound Power'!$D94/'Sound Power'!$E94)+'ModelParams Lw'!G$28*LN('Sound Power'!BW94)&lt;'ModelParams Lw'!G$22+'ModelParams Lw'!G$23*LOG('Sound Power'!$D94/'Sound Power'!$E94)+'ModelParams Lw'!G$24*LN('Sound Power'!BW94),'ModelParams Lw'!G$22+'ModelParams Lw'!G$23*LOG('Sound Power'!$D94/'Sound Power'!$E94)+'ModelParams Lw'!G$24*LN('Sound Power'!BW94),'ModelParams Lw'!G$26+'ModelParams Lw'!G$27*LOG('Sound Power'!$D94/'Sound Power'!$E94)+'ModelParams Lw'!G$28*LN('Sound Power'!BW94)))</f>
        <v>#DIV/0!</v>
      </c>
      <c r="CF94" s="26" t="e">
        <f>IF(Calcul!$E96="SW",'ModelParams Lw'!H$22+'ModelParams Lw'!H$23*LOG('Sound Power'!$D94/'Sound Power'!$E94)+'ModelParams Lw'!H$24*LN('Sound Power'!BX94),IF('ModelParams Lw'!H$26+'ModelParams Lw'!H$27*LOG('Sound Power'!$D94/'Sound Power'!$E94)+'ModelParams Lw'!H$28*LN('Sound Power'!BX94)&lt;'ModelParams Lw'!H$22+'ModelParams Lw'!H$23*LOG('Sound Power'!$D94/'Sound Power'!$E94)+'ModelParams Lw'!H$24*LN('Sound Power'!BX94),'ModelParams Lw'!H$22+'ModelParams Lw'!H$23*LOG('Sound Power'!$D94/'Sound Power'!$E94)+'ModelParams Lw'!H$24*LN('Sound Power'!BX94),'ModelParams Lw'!H$26+'ModelParams Lw'!H$27*LOG('Sound Power'!$D94/'Sound Power'!$E94)+'ModelParams Lw'!H$28*LN('Sound Power'!BX94)))</f>
        <v>#DIV/0!</v>
      </c>
      <c r="CG94" s="26" t="e">
        <f>IF(Calcul!$E96="SW",'ModelParams Lw'!I$22+'ModelParams Lw'!I$23*LOG('Sound Power'!$D94/'Sound Power'!$E94)+'ModelParams Lw'!I$24*LN('Sound Power'!BY94),IF('ModelParams Lw'!I$26+'ModelParams Lw'!I$27*LOG('Sound Power'!$D94/'Sound Power'!$E94)+'ModelParams Lw'!I$28*LN('Sound Power'!BY94)&lt;'ModelParams Lw'!I$22+'ModelParams Lw'!I$23*LOG('Sound Power'!$D94/'Sound Power'!$E94)+'ModelParams Lw'!I$24*LN('Sound Power'!BY94),'ModelParams Lw'!I$22+'ModelParams Lw'!I$23*LOG('Sound Power'!$D94/'Sound Power'!$E94)+'ModelParams Lw'!I$24*LN('Sound Power'!BY94),'ModelParams Lw'!I$26+'ModelParams Lw'!I$27*LOG('Sound Power'!$D94/'Sound Power'!$E94)+'ModelParams Lw'!I$28*LN('Sound Power'!BY94)))</f>
        <v>#DIV/0!</v>
      </c>
      <c r="CH94" s="26" t="e">
        <f>IF(Calcul!$E96="SW",'ModelParams Lw'!J$22+'ModelParams Lw'!J$23*LOG('Sound Power'!$D94/'Sound Power'!$E94)+'ModelParams Lw'!J$24*LN('Sound Power'!BZ94),IF('ModelParams Lw'!J$26+'ModelParams Lw'!J$27*LOG('Sound Power'!$D94/'Sound Power'!$E94)+'ModelParams Lw'!J$28*LN('Sound Power'!BZ94)&lt;'ModelParams Lw'!J$22+'ModelParams Lw'!J$23*LOG('Sound Power'!$D94/'Sound Power'!$E94)+'ModelParams Lw'!J$24*LN('Sound Power'!BZ94),'ModelParams Lw'!J$22+'ModelParams Lw'!J$23*LOG('Sound Power'!$D94/'Sound Power'!$E94)+'ModelParams Lw'!J$24*LN('Sound Power'!BZ94),'ModelParams Lw'!J$26+'ModelParams Lw'!J$27*LOG('Sound Power'!$D94/'Sound Power'!$E94)+'ModelParams Lw'!J$28*LN('Sound Power'!BZ94)))</f>
        <v>#DIV/0!</v>
      </c>
      <c r="CI94" s="26" t="e">
        <f t="shared" si="33"/>
        <v>#DIV/0!</v>
      </c>
      <c r="CJ94" s="26" t="e">
        <f t="shared" si="34"/>
        <v>#DIV/0!</v>
      </c>
      <c r="CK94" s="26" t="e">
        <f t="shared" si="35"/>
        <v>#DIV/0!</v>
      </c>
      <c r="CL94" s="26" t="e">
        <f t="shared" si="36"/>
        <v>#DIV/0!</v>
      </c>
      <c r="CM94" s="26" t="e">
        <f t="shared" si="37"/>
        <v>#DIV/0!</v>
      </c>
      <c r="CN94" s="26" t="e">
        <f t="shared" si="38"/>
        <v>#DIV/0!</v>
      </c>
      <c r="CO94" s="26" t="e">
        <f t="shared" si="39"/>
        <v>#DIV/0!</v>
      </c>
      <c r="CP94" s="26" t="e">
        <f t="shared" si="40"/>
        <v>#DIV/0!</v>
      </c>
      <c r="CQ94" s="26" t="e">
        <f>10*LOG10(IF(CI94="",0,POWER(10,((CI94+'ModelParams Lw'!$O$4)/10))) +IF(CJ94="",0,POWER(10,((CJ94+'ModelParams Lw'!$P$4)/10))) +IF(CK94="",0,POWER(10,((CK94+'ModelParams Lw'!$Q$4)/10))) +IF(CL94="",0,POWER(10,((CL94+'ModelParams Lw'!$R$4)/10))) +IF(CM94="",0,POWER(10,((CM94+'ModelParams Lw'!$S$4)/10))) +IF(CN94="",0,POWER(10,((CN94+'ModelParams Lw'!$T$4)/10))) +IF(CO94="",0,POWER(10,((CO94+'ModelParams Lw'!$U$4)/10)))+IF(CP94="",0,POWER(10,((CP94+'ModelParams Lw'!$V$4)/10))))</f>
        <v>#DIV/0!</v>
      </c>
      <c r="CR94" s="26" t="e">
        <f t="shared" si="41"/>
        <v>#DIV/0!</v>
      </c>
      <c r="CS94" s="26" t="e">
        <f>(CI94-'ModelParams Lw'!$O$10)/'ModelParams Lw'!$O$11</f>
        <v>#DIV/0!</v>
      </c>
      <c r="CT94" s="26" t="e">
        <f>(CJ94-'ModelParams Lw'!$P$10)/'ModelParams Lw'!$P$11</f>
        <v>#DIV/0!</v>
      </c>
      <c r="CU94" s="26" t="e">
        <f>(CK94-'ModelParams Lw'!$Q$10)/'ModelParams Lw'!$Q$11</f>
        <v>#DIV/0!</v>
      </c>
      <c r="CV94" s="26" t="e">
        <f>(CL94-'ModelParams Lw'!$R$10)/'ModelParams Lw'!$R$11</f>
        <v>#DIV/0!</v>
      </c>
      <c r="CW94" s="26" t="e">
        <f>(CM94-'ModelParams Lw'!$S$10)/'ModelParams Lw'!$S$11</f>
        <v>#DIV/0!</v>
      </c>
      <c r="CX94" s="26" t="e">
        <f>(CN94-'ModelParams Lw'!$T$10)/'ModelParams Lw'!$T$11</f>
        <v>#DIV/0!</v>
      </c>
      <c r="CY94" s="26" t="e">
        <f>(CO94-'ModelParams Lw'!$U$10)/'ModelParams Lw'!$U$11</f>
        <v>#DIV/0!</v>
      </c>
      <c r="CZ94" s="26" t="e">
        <f>(CP94-'ModelParams Lw'!$V$10)/'ModelParams Lw'!$V$11</f>
        <v>#DIV/0!</v>
      </c>
    </row>
    <row r="95" spans="1:104" x14ac:dyDescent="0.2">
      <c r="A95" s="13">
        <f>Calcul!A97</f>
        <v>0</v>
      </c>
      <c r="B95" s="13">
        <f t="shared" si="42"/>
        <v>0</v>
      </c>
      <c r="C95" s="13">
        <f>Calcul!B97</f>
        <v>0</v>
      </c>
      <c r="D95" s="13">
        <f>Calcul!C97/1000</f>
        <v>0</v>
      </c>
      <c r="E95" s="13">
        <f>Calcul!D97/1000</f>
        <v>0</v>
      </c>
      <c r="F95" s="13">
        <f t="shared" si="43"/>
        <v>0</v>
      </c>
      <c r="G95" s="23" t="e">
        <f>DEGREES(ACOS(1-(1/'ModelParams Lw'!B$15*SQRT(0.5*1.2/'Sound Power'!$C95)*('Sound Power'!$B95/3600)/('Sound Power'!$D95)/('Sound Power'!$F95))))</f>
        <v>#DIV/0!</v>
      </c>
      <c r="H95" s="23" t="e">
        <f>DEGREES(ACOS(1-(1/'ModelParams Lw'!C$15*SQRT(0.5*1.2/'Sound Power'!$C95)*('Sound Power'!$B95/3600)/('Sound Power'!$D95)/('Sound Power'!$F95))))</f>
        <v>#DIV/0!</v>
      </c>
      <c r="I95" s="23" t="e">
        <f>DEGREES(ACOS(1-(1/'ModelParams Lw'!D$15*SQRT(0.5*1.2/'Sound Power'!$C95)*('Sound Power'!$B95/3600)/('Sound Power'!$D95)/('Sound Power'!$F95))))</f>
        <v>#DIV/0!</v>
      </c>
      <c r="J95" s="23" t="e">
        <f>DEGREES(ACOS(1-(1/'ModelParams Lw'!E$15*SQRT(0.5*1.2/'Sound Power'!$C95)*('Sound Power'!$B95/3600)/('Sound Power'!$D95)/('Sound Power'!$F95))))</f>
        <v>#DIV/0!</v>
      </c>
      <c r="K95" s="23" t="e">
        <f>DEGREES(ACOS(1-(1/'ModelParams Lw'!F$15*SQRT(0.5*1.2/'Sound Power'!$C95)*('Sound Power'!$B95/3600)/('Sound Power'!$D95)/('Sound Power'!$F95))))</f>
        <v>#DIV/0!</v>
      </c>
      <c r="L95" s="23" t="e">
        <f>DEGREES(ACOS(1-(1/'ModelParams Lw'!G$15*SQRT(0.5*1.2/'Sound Power'!$C95)*('Sound Power'!$B95/3600)/('Sound Power'!$D95)/('Sound Power'!$F95))))</f>
        <v>#DIV/0!</v>
      </c>
      <c r="M95" s="23" t="e">
        <f>DEGREES(ACOS(1-(1/'ModelParams Lw'!H$15*SQRT(0.5*1.2/'Sound Power'!$C95)*('Sound Power'!$B95/3600)/('Sound Power'!$D95)/('Sound Power'!$F95))))</f>
        <v>#DIV/0!</v>
      </c>
      <c r="N95" s="23" t="e">
        <f>DEGREES(ACOS(1-(1/'ModelParams Lw'!I$15*SQRT(0.5*1.2/'Sound Power'!$C95)*('Sound Power'!$B95/3600)/('Sound Power'!$D95)/('Sound Power'!$F95))))</f>
        <v>#DIV/0!</v>
      </c>
      <c r="O95" s="26" t="e">
        <f>('ModelParams Lw'!B$4*LN('Sound Power'!G95)/(1+EXP(-('Sound Power'!$D95*1000+'ModelParams Lw'!B$6)/'ModelParams Lw'!B$7))+'ModelParams Lw'!B$5)*LN('Sound Power'!$B95)-('ModelParams Lw'!B$8+'ModelParams Lw'!B$9*$D95+'ModelParams Lw'!B$10*'Sound Power'!$F95^'ModelParams Lw'!B$14+'ModelParams Lw'!B$11*LN('Sound Power'!G95)+'ModelParams Lw'!B$12*'Sound Power'!$D95*'Sound Power'!$F95+'ModelParams Lw'!B$13*'Sound Power'!$D95*LN('Sound Power'!G95))</f>
        <v>#DIV/0!</v>
      </c>
      <c r="P95" s="26" t="e">
        <f>('ModelParams Lw'!C$4*LN('Sound Power'!H95)/(1+EXP(-('Sound Power'!$D95*1000+'ModelParams Lw'!C$6)/'ModelParams Lw'!C$7))+'ModelParams Lw'!C$5)*LN('Sound Power'!$B95)-('ModelParams Lw'!C$8+'ModelParams Lw'!C$9*$D95+'ModelParams Lw'!C$10*'Sound Power'!$F95^'ModelParams Lw'!C$14+'ModelParams Lw'!C$11*LN('Sound Power'!H95)+'ModelParams Lw'!C$12*'Sound Power'!$D95*'Sound Power'!$F95+'ModelParams Lw'!C$13*'Sound Power'!$D95*LN('Sound Power'!H95))</f>
        <v>#DIV/0!</v>
      </c>
      <c r="Q95" s="26" t="e">
        <f>('ModelParams Lw'!D$4*LN('Sound Power'!I95)/(1+EXP(-('Sound Power'!$D95*1000+'ModelParams Lw'!D$6)/'ModelParams Lw'!D$7))+'ModelParams Lw'!D$5)*LN('Sound Power'!$B95)-('ModelParams Lw'!D$8+'ModelParams Lw'!D$9*$D95+'ModelParams Lw'!D$10*'Sound Power'!$F95^'ModelParams Lw'!D$14+'ModelParams Lw'!D$11*LN('Sound Power'!I95)+'ModelParams Lw'!D$12*'Sound Power'!$D95*'Sound Power'!$F95+'ModelParams Lw'!D$13*'Sound Power'!$D95*LN('Sound Power'!I95))</f>
        <v>#DIV/0!</v>
      </c>
      <c r="R95" s="26" t="e">
        <f>('ModelParams Lw'!E$4*LN('Sound Power'!J95)/(1+EXP(-('Sound Power'!$D95*1000+'ModelParams Lw'!E$6)/'ModelParams Lw'!E$7))+'ModelParams Lw'!E$5)*LN('Sound Power'!$B95)-('ModelParams Lw'!E$8+'ModelParams Lw'!E$9*$D95+'ModelParams Lw'!E$10*'Sound Power'!$F95^'ModelParams Lw'!E$14+'ModelParams Lw'!E$11*LN('Sound Power'!J95)+'ModelParams Lw'!E$12*'Sound Power'!$D95*'Sound Power'!$F95+'ModelParams Lw'!E$13*'Sound Power'!$D95*LN('Sound Power'!J95))</f>
        <v>#DIV/0!</v>
      </c>
      <c r="S95" s="26" t="e">
        <f>('ModelParams Lw'!F$4*LN('Sound Power'!K95)/(1+EXP(-('Sound Power'!$D95*1000+'ModelParams Lw'!F$6)/'ModelParams Lw'!F$7))+'ModelParams Lw'!F$5)*LN('Sound Power'!$B95)-('ModelParams Lw'!F$8+'ModelParams Lw'!F$9*$D95+'ModelParams Lw'!F$10*'Sound Power'!$F95^'ModelParams Lw'!F$14+'ModelParams Lw'!F$11*LN('Sound Power'!K95)+'ModelParams Lw'!F$12*'Sound Power'!$D95*'Sound Power'!$F95+'ModelParams Lw'!F$13*'Sound Power'!$D95*LN('Sound Power'!K95))</f>
        <v>#DIV/0!</v>
      </c>
      <c r="T95" s="26" t="e">
        <f>('ModelParams Lw'!G$4*LN('Sound Power'!L95)/(1+EXP(-('Sound Power'!$D95*1000+'ModelParams Lw'!G$6)/'ModelParams Lw'!G$7))+'ModelParams Lw'!G$5)*LN('Sound Power'!$B95)-('ModelParams Lw'!G$8+'ModelParams Lw'!G$9*$D95+'ModelParams Lw'!G$10*'Sound Power'!$F95^'ModelParams Lw'!G$14+'ModelParams Lw'!G$11*LN('Sound Power'!L95)+'ModelParams Lw'!G$12*'Sound Power'!$D95*'Sound Power'!$F95+'ModelParams Lw'!G$13*'Sound Power'!$D95*LN('Sound Power'!L95))</f>
        <v>#DIV/0!</v>
      </c>
      <c r="U95" s="26" t="e">
        <f>('ModelParams Lw'!H$4*LN('Sound Power'!M95)/(1+EXP(-('Sound Power'!$D95*1000+'ModelParams Lw'!H$6)/'ModelParams Lw'!H$7))+'ModelParams Lw'!H$5)*LN('Sound Power'!$B95)-('ModelParams Lw'!H$8+'ModelParams Lw'!H$9*$D95+'ModelParams Lw'!H$10*'Sound Power'!$F95^'ModelParams Lw'!H$14+'ModelParams Lw'!H$11*LN('Sound Power'!M95)+'ModelParams Lw'!H$12*'Sound Power'!$D95*'Sound Power'!$F95+'ModelParams Lw'!H$13*'Sound Power'!$D95*LN('Sound Power'!M95))</f>
        <v>#DIV/0!</v>
      </c>
      <c r="V95" s="26" t="e">
        <f>('ModelParams Lw'!I$4*LN('Sound Power'!N95)/(1+EXP(-('Sound Power'!$D95*1000+'ModelParams Lw'!I$6)/'ModelParams Lw'!I$7))+'ModelParams Lw'!I$5)*LN('Sound Power'!$B95)-('ModelParams Lw'!I$8+'ModelParams Lw'!I$9*$D95+'ModelParams Lw'!I$10*'Sound Power'!$F95^'ModelParams Lw'!I$14+'ModelParams Lw'!I$11*LN('Sound Power'!N95)+'ModelParams Lw'!I$12*'Sound Power'!$D95*'Sound Power'!$F95+'ModelParams Lw'!I$13*'Sound Power'!$D95*LN('Sound Power'!N95))</f>
        <v>#DIV/0!</v>
      </c>
      <c r="W95" s="26" t="e">
        <f>10*LOG10(IF(O95="",0,POWER(10,((O95+'ModelParams Lw'!$O$4)/10))) +IF(P95="",0,POWER(10,((P95+'ModelParams Lw'!$P$4)/10))) +IF(Q95="",0,POWER(10,((Q95+'ModelParams Lw'!$Q$4)/10))) +IF(R95="",0,POWER(10,((R95+'ModelParams Lw'!$R$4)/10))) +IF(S95="",0,POWER(10,((S95+'ModelParams Lw'!$S$4)/10))) +IF(T95="",0,POWER(10,((T95+'ModelParams Lw'!$T$4)/10))) +IF(U95="",0,POWER(10,((U95+'ModelParams Lw'!$U$4)/10)))+IF(V95="",0,POWER(10,((V95+'ModelParams Lw'!$V$4)/10))))</f>
        <v>#DIV/0!</v>
      </c>
      <c r="X95" s="26" t="e">
        <f t="shared" si="27"/>
        <v>#DIV/0!</v>
      </c>
      <c r="Y95" s="26" t="e">
        <f>(O95-'ModelParams Lw'!O$10)/'ModelParams Lw'!O$11</f>
        <v>#DIV/0!</v>
      </c>
      <c r="Z95" s="26" t="e">
        <f>(P95-'ModelParams Lw'!P$10)/'ModelParams Lw'!P$11</f>
        <v>#DIV/0!</v>
      </c>
      <c r="AA95" s="26" t="e">
        <f>(Q95-'ModelParams Lw'!Q$10)/'ModelParams Lw'!Q$11</f>
        <v>#DIV/0!</v>
      </c>
      <c r="AB95" s="26" t="e">
        <f>(R95-'ModelParams Lw'!R$10)/'ModelParams Lw'!R$11</f>
        <v>#DIV/0!</v>
      </c>
      <c r="AC95" s="26" t="e">
        <f>(S95-'ModelParams Lw'!S$10)/'ModelParams Lw'!S$11</f>
        <v>#DIV/0!</v>
      </c>
      <c r="AD95" s="26" t="e">
        <f>(T95-'ModelParams Lw'!T$10)/'ModelParams Lw'!T$11</f>
        <v>#DIV/0!</v>
      </c>
      <c r="AE95" s="26" t="e">
        <f>(U95-'ModelParams Lw'!U$10)/'ModelParams Lw'!U$11</f>
        <v>#DIV/0!</v>
      </c>
      <c r="AF95" s="26" t="e">
        <f>(V95-'ModelParams Lw'!V$10)/'ModelParams Lw'!V$11</f>
        <v>#DIV/0!</v>
      </c>
      <c r="AG95" s="26" t="e">
        <f t="shared" si="28"/>
        <v>#DIV/0!</v>
      </c>
      <c r="AH95" s="26" t="e">
        <f>VLOOKUP(D95*1000,'ModelParams Lw'!$A$38:$D$58,4)</f>
        <v>#N/A</v>
      </c>
      <c r="AI95" s="56" t="e">
        <f>VLOOKUP(D95*1000,'ModelParams Lw'!$A$38:$D$58,2)</f>
        <v>#N/A</v>
      </c>
      <c r="AJ95" s="46" t="e">
        <f t="shared" si="29"/>
        <v>#DIV/0!</v>
      </c>
      <c r="AK95" s="26" t="e">
        <f t="shared" si="30"/>
        <v>#VALUE!</v>
      </c>
      <c r="AL95" s="26" t="e">
        <f>IF($AI95=100,'ModelParams Lw'!R$35*'Sound Power'!$AH95^2+'ModelParams Lw'!R$36*'Sound Power'!$AH95+'ModelParams Lw'!R$37,IF($AI95=150,'ModelParams Lw'!R$38*'Sound Power'!$AH95^2+'ModelParams Lw'!R$39*'Sound Power'!$AH95+'ModelParams Lw'!R$40,'ModelParams Lw'!R$41*'Sound Power'!$AH95^2+'ModelParams Lw'!R$42*'Sound Power'!$AH95+'ModelParams Lw'!R$43))</f>
        <v>#N/A</v>
      </c>
      <c r="AM95" s="26" t="e">
        <f>IF($AI95=100,'ModelParams Lw'!S$35*'Sound Power'!$AH95^2+'ModelParams Lw'!S$36*'Sound Power'!$AH95+'ModelParams Lw'!S$37,IF($AI95=150,'ModelParams Lw'!S$38*'Sound Power'!$AH95^2+'ModelParams Lw'!S$39*'Sound Power'!$AH95+'ModelParams Lw'!S$40,'ModelParams Lw'!S$41*'Sound Power'!$AH95^2+'ModelParams Lw'!S$42*'Sound Power'!$AH95+'ModelParams Lw'!S$43))</f>
        <v>#N/A</v>
      </c>
      <c r="AN95" s="26" t="e">
        <f>IF($AI95=100,'ModelParams Lw'!T$35*'Sound Power'!$AH95^2+'ModelParams Lw'!T$36*'Sound Power'!$AH95+'ModelParams Lw'!T$37,IF($AI95=150,'ModelParams Lw'!T$38*'Sound Power'!$AH95^2+'ModelParams Lw'!T$39*'Sound Power'!$AH95+'ModelParams Lw'!T$40,'ModelParams Lw'!T$41*'Sound Power'!$AH95^2+'ModelParams Lw'!T$42*'Sound Power'!$AH95+'ModelParams Lw'!T$43))</f>
        <v>#N/A</v>
      </c>
      <c r="AO95" s="26" t="e">
        <f>IF($AI95=100,'ModelParams Lw'!U$35*'Sound Power'!$AH95^2+'ModelParams Lw'!U$36*'Sound Power'!$AH95+'ModelParams Lw'!U$37,IF($AI95=150,'ModelParams Lw'!U$38*'Sound Power'!$AH95^2+'ModelParams Lw'!U$39*'Sound Power'!$AH95+'ModelParams Lw'!U$40,'ModelParams Lw'!U$41*'Sound Power'!$AH95^2+'ModelParams Lw'!U$42*'Sound Power'!$AH95+'ModelParams Lw'!U$43))</f>
        <v>#N/A</v>
      </c>
      <c r="AP95" s="26" t="e">
        <f>IF($AI95=100,'ModelParams Lw'!V$35*'Sound Power'!$AH95^2+'ModelParams Lw'!V$36*'Sound Power'!$AH95+'ModelParams Lw'!V$37,IF($AI95=150,'ModelParams Lw'!V$38*'Sound Power'!$AH95^2+'ModelParams Lw'!V$39*'Sound Power'!$AH95+'ModelParams Lw'!V$40,'ModelParams Lw'!V$41*'Sound Power'!$AH95^2+'ModelParams Lw'!V$42*'Sound Power'!$AH95+'ModelParams Lw'!V$43))</f>
        <v>#N/A</v>
      </c>
      <c r="AQ95" s="26" t="e">
        <f>IF($AI95=100,'ModelParams Lw'!W$35*'Sound Power'!$AH95^2+'ModelParams Lw'!W$36*'Sound Power'!$AH95+'ModelParams Lw'!W$37,IF($AI95=150,'ModelParams Lw'!W$38*'Sound Power'!$AH95^2+'ModelParams Lw'!W$39*'Sound Power'!$AH95+'ModelParams Lw'!W$40,'ModelParams Lw'!W$41*'Sound Power'!$AH95^2+'ModelParams Lw'!W$42*'Sound Power'!$AH95+'ModelParams Lw'!W$43))</f>
        <v>#N/A</v>
      </c>
      <c r="AR95" s="26" t="e">
        <f t="shared" si="31"/>
        <v>#VALUE!</v>
      </c>
      <c r="AS95" s="26" t="e">
        <f>IF(26.83*LN($AJ95)-11.791-'ModelParams Lw'!B$35&lt;0,0,26.83*LN($AJ95)-11.791-'ModelParams Lw'!B$35)</f>
        <v>#DIV/0!</v>
      </c>
      <c r="AT95" s="26" t="e">
        <f>IF(26.83*LN($AJ95)-11.791-'ModelParams Lw'!C$35&lt;0,0,26.83*LN($AJ95)-11.791-'ModelParams Lw'!C$35)</f>
        <v>#DIV/0!</v>
      </c>
      <c r="AU95" s="26" t="e">
        <f>IF(26.83*LN($AJ95)-11.791-'ModelParams Lw'!D$35&lt;0,0,26.83*LN($AJ95)-11.791-'ModelParams Lw'!D$35)</f>
        <v>#DIV/0!</v>
      </c>
      <c r="AV95" s="26" t="e">
        <f>IF(26.83*LN($AJ95)-11.791-'ModelParams Lw'!E$35&lt;0,0,26.83*LN($AJ95)-11.791-'ModelParams Lw'!E$35)</f>
        <v>#DIV/0!</v>
      </c>
      <c r="AW95" s="26" t="e">
        <f>IF(26.83*LN($AJ95)-11.791-'ModelParams Lw'!F$35&lt;0,0,26.83*LN($AJ95)-11.791-'ModelParams Lw'!F$35)</f>
        <v>#DIV/0!</v>
      </c>
      <c r="AX95" s="26" t="e">
        <f>IF(26.83*LN($AJ95)-11.791-'ModelParams Lw'!G$35&lt;0,0,26.83*LN($AJ95)-11.791-'ModelParams Lw'!G$35)</f>
        <v>#DIV/0!</v>
      </c>
      <c r="AY95" s="26" t="e">
        <f>IF(26.83*LN($AJ95)-11.791-'ModelParams Lw'!H$35&lt;0,0,26.83*LN($AJ95)-11.791-'ModelParams Lw'!H$35)</f>
        <v>#DIV/0!</v>
      </c>
      <c r="AZ95" s="26" t="e">
        <f>IF(26.83*LN($AJ95)-11.791-'ModelParams Lw'!I$35&lt;0,0,26.83*LN($AJ95)-11.791-'ModelParams Lw'!I$35)</f>
        <v>#DIV/0!</v>
      </c>
      <c r="BA95" s="26" t="e">
        <f t="shared" si="44"/>
        <v>#DIV/0!</v>
      </c>
      <c r="BB95" s="26" t="e">
        <f t="shared" si="45"/>
        <v>#DIV/0!</v>
      </c>
      <c r="BC95" s="26" t="e">
        <f t="shared" si="46"/>
        <v>#DIV/0!</v>
      </c>
      <c r="BD95" s="26" t="e">
        <f t="shared" si="47"/>
        <v>#DIV/0!</v>
      </c>
      <c r="BE95" s="26" t="e">
        <f t="shared" si="48"/>
        <v>#DIV/0!</v>
      </c>
      <c r="BF95" s="26" t="e">
        <f t="shared" si="49"/>
        <v>#DIV/0!</v>
      </c>
      <c r="BG95" s="26" t="e">
        <f t="shared" si="50"/>
        <v>#DIV/0!</v>
      </c>
      <c r="BH95" s="26" t="e">
        <f t="shared" si="51"/>
        <v>#DIV/0!</v>
      </c>
      <c r="BI95" s="26" t="e">
        <f>10*LOG10(IF(BA95="",0,POWER(10,((BA95+'ModelParams Lw'!$O$4)/10))) +IF(BB95="",0,POWER(10,((BB95+'ModelParams Lw'!$P$4)/10))) +IF(BC95="",0,POWER(10,((BC95+'ModelParams Lw'!$Q$4)/10))) +IF(BD95="",0,POWER(10,((BD95+'ModelParams Lw'!$R$4)/10))) +IF(BE95="",0,POWER(10,((BE95+'ModelParams Lw'!$S$4)/10))) +IF(BF95="",0,POWER(10,((BF95+'ModelParams Lw'!$T$4)/10))) +IF(BG95="",0,POWER(10,((BG95+'ModelParams Lw'!$U$4)/10)))+IF(BH95="",0,POWER(10,((BH95+'ModelParams Lw'!$V$4)/10))))</f>
        <v>#DIV/0!</v>
      </c>
      <c r="BJ95" s="26" t="e">
        <f t="shared" si="32"/>
        <v>#DIV/0!</v>
      </c>
      <c r="BK95" s="26" t="e">
        <f>(BA95-'ModelParams Lw'!O$10)/'ModelParams Lw'!O$11</f>
        <v>#DIV/0!</v>
      </c>
      <c r="BL95" s="26" t="e">
        <f>(BB95-'ModelParams Lw'!P$10)/'ModelParams Lw'!P$11</f>
        <v>#DIV/0!</v>
      </c>
      <c r="BM95" s="26" t="e">
        <f>(BC95-'ModelParams Lw'!Q$10)/'ModelParams Lw'!Q$11</f>
        <v>#DIV/0!</v>
      </c>
      <c r="BN95" s="26" t="e">
        <f>(BD95-'ModelParams Lw'!R$10)/'ModelParams Lw'!R$11</f>
        <v>#DIV/0!</v>
      </c>
      <c r="BO95" s="26" t="e">
        <f>(BE95-'ModelParams Lw'!S$10)/'ModelParams Lw'!S$11</f>
        <v>#DIV/0!</v>
      </c>
      <c r="BP95" s="26" t="e">
        <f>(BF95-'ModelParams Lw'!T$10)/'ModelParams Lw'!T$11</f>
        <v>#DIV/0!</v>
      </c>
      <c r="BQ95" s="26" t="e">
        <f>(BG95-'ModelParams Lw'!U$10)/'ModelParams Lw'!U$11</f>
        <v>#DIV/0!</v>
      </c>
      <c r="BR95" s="26" t="e">
        <f>(BH95-'ModelParams Lw'!V$10)/'ModelParams Lw'!V$11</f>
        <v>#DIV/0!</v>
      </c>
      <c r="BS95" s="23" t="e">
        <f>IF(Calcul!$E97="SW",DEGREES(ACOS(1-(1/'ModelParams Lw'!C$25*SQRT(0.5*1.2/'Sound Power'!$C95)*('Sound Power'!$B95/3600)/('Sound Power'!$D95)/('Sound Power'!$F95)))),DEGREES(ACOS(1-(1/'ModelParams Lw'!C$29*SQRT(0.5*1.2/'Sound Power'!$C95)*('Sound Power'!$B95/3600)/('Sound Power'!$D95)/('Sound Power'!$F95)))))</f>
        <v>#DIV/0!</v>
      </c>
      <c r="BT95" s="23" t="e">
        <f>IF(Calcul!$E97="SW",DEGREES(ACOS(1-(1/'ModelParams Lw'!D$25*SQRT(0.5*1.2/'Sound Power'!$C95)*('Sound Power'!$B95/3600)/('Sound Power'!$D95)/('Sound Power'!$F95)))),DEGREES(ACOS(1-(1/'ModelParams Lw'!D$29*SQRT(0.5*1.2/'Sound Power'!$C95)*('Sound Power'!$B95/3600)/('Sound Power'!$D95)/('Sound Power'!$F95)))))</f>
        <v>#DIV/0!</v>
      </c>
      <c r="BU95" s="23" t="e">
        <f>IF(Calcul!$E97="SW",DEGREES(ACOS(1-(1/'ModelParams Lw'!E$25*SQRT(0.5*1.2/'Sound Power'!$C95)*('Sound Power'!$B95/3600)/('Sound Power'!$D95)/('Sound Power'!$F95)))),DEGREES(ACOS(1-(1/'ModelParams Lw'!E$29*SQRT(0.5*1.2/'Sound Power'!$C95)*('Sound Power'!$B95/3600)/('Sound Power'!$D95)/('Sound Power'!$F95)))))</f>
        <v>#DIV/0!</v>
      </c>
      <c r="BV95" s="23" t="e">
        <f>IF(Calcul!$E97="SW",DEGREES(ACOS(1-(1/'ModelParams Lw'!F$25*SQRT(0.5*1.2/'Sound Power'!$C95)*('Sound Power'!$B95/3600)/('Sound Power'!$D95)/('Sound Power'!$F95)))),DEGREES(ACOS(1-(1/'ModelParams Lw'!F$29*SQRT(0.5*1.2/'Sound Power'!$C95)*('Sound Power'!$B95/3600)/('Sound Power'!$D95)/('Sound Power'!$F95)))))</f>
        <v>#DIV/0!</v>
      </c>
      <c r="BW95" s="23" t="e">
        <f>IF(Calcul!$E97="SW",DEGREES(ACOS(1-(1/'ModelParams Lw'!G$25*SQRT(0.5*1.2/'Sound Power'!$C95)*('Sound Power'!$B95/3600)/('Sound Power'!$D95)/('Sound Power'!$F95)))),DEGREES(ACOS(1-(1/'ModelParams Lw'!G$29*SQRT(0.5*1.2/'Sound Power'!$C95)*('Sound Power'!$B95/3600)/('Sound Power'!$D95)/('Sound Power'!$F95)))))</f>
        <v>#DIV/0!</v>
      </c>
      <c r="BX95" s="23" t="e">
        <f>IF(Calcul!$E97="SW",DEGREES(ACOS(1-(1/'ModelParams Lw'!H$25*SQRT(0.5*1.2/'Sound Power'!$C95)*('Sound Power'!$B95/3600)/('Sound Power'!$D95)/('Sound Power'!$F95)))),DEGREES(ACOS(1-(1/'ModelParams Lw'!H$29*SQRT(0.5*1.2/'Sound Power'!$C95)*('Sound Power'!$B95/3600)/('Sound Power'!$D95)/('Sound Power'!$F95)))))</f>
        <v>#DIV/0!</v>
      </c>
      <c r="BY95" s="23" t="e">
        <f>IF(Calcul!$E97="SW",DEGREES(ACOS(1-(1/'ModelParams Lw'!I$25*SQRT(0.5*1.2/'Sound Power'!$C95)*('Sound Power'!$B95/3600)/('Sound Power'!$D95)/('Sound Power'!$F95)))),DEGREES(ACOS(1-(1/'ModelParams Lw'!I$29*SQRT(0.5*1.2/'Sound Power'!$C95)*('Sound Power'!$B95/3600)/('Sound Power'!$D95)/('Sound Power'!$F95)))))</f>
        <v>#DIV/0!</v>
      </c>
      <c r="BZ95" s="23" t="e">
        <f>IF(Calcul!$E97="SW",DEGREES(ACOS(1-(1/'ModelParams Lw'!J$25*SQRT(0.5*1.2/'Sound Power'!$C95)*('Sound Power'!$B95/3600)/('Sound Power'!$D95)/('Sound Power'!$F95)))),DEGREES(ACOS(1-(1/'ModelParams Lw'!J$29*SQRT(0.5*1.2/'Sound Power'!$C95)*('Sound Power'!$B95/3600)/('Sound Power'!$D95)/('Sound Power'!$F95)))))</f>
        <v>#DIV/0!</v>
      </c>
      <c r="CA95" s="26" t="e">
        <f>IF(Calcul!$E97="SW",'ModelParams Lw'!C$22+'ModelParams Lw'!C$23*LOG('Sound Power'!$D95/'Sound Power'!$E95)+'ModelParams Lw'!C$24*LN('Sound Power'!BS95),IF('ModelParams Lw'!C$26+'ModelParams Lw'!C$27*LOG('Sound Power'!$D95/'Sound Power'!$E95)+'ModelParams Lw'!C$28*LN('Sound Power'!BS95)&lt;'ModelParams Lw'!C$22+'ModelParams Lw'!C$23*LOG('Sound Power'!$D95/'Sound Power'!$E95)+'ModelParams Lw'!C$24*LN('Sound Power'!BS95),'ModelParams Lw'!C$22+'ModelParams Lw'!C$23*LOG('Sound Power'!$D95/'Sound Power'!$E95)+'ModelParams Lw'!C$24*LN('Sound Power'!BS95),'ModelParams Lw'!C$26+'ModelParams Lw'!C$27*LOG('Sound Power'!$D95/'Sound Power'!$E95)+'ModelParams Lw'!C$28*LN('Sound Power'!BS95)))</f>
        <v>#DIV/0!</v>
      </c>
      <c r="CB95" s="26" t="e">
        <f>IF(Calcul!$E97="SW",'ModelParams Lw'!D$22+'ModelParams Lw'!D$23*LOG('Sound Power'!$D95/'Sound Power'!$E95)+'ModelParams Lw'!D$24*LN('Sound Power'!BT95),IF('ModelParams Lw'!D$26+'ModelParams Lw'!D$27*LOG('Sound Power'!$D95/'Sound Power'!$E95)+'ModelParams Lw'!D$28*LN('Sound Power'!BT95)&lt;'ModelParams Lw'!D$22+'ModelParams Lw'!D$23*LOG('Sound Power'!$D95/'Sound Power'!$E95)+'ModelParams Lw'!D$24*LN('Sound Power'!BT95),'ModelParams Lw'!D$22+'ModelParams Lw'!D$23*LOG('Sound Power'!$D95/'Sound Power'!$E95)+'ModelParams Lw'!D$24*LN('Sound Power'!BT95),'ModelParams Lw'!D$26+'ModelParams Lw'!D$27*LOG('Sound Power'!$D95/'Sound Power'!$E95)+'ModelParams Lw'!D$28*LN('Sound Power'!BT95)))</f>
        <v>#DIV/0!</v>
      </c>
      <c r="CC95" s="26" t="e">
        <f>IF(Calcul!$E97="SW",'ModelParams Lw'!E$22+'ModelParams Lw'!E$23*LOG('Sound Power'!$D95/'Sound Power'!$E95)+'ModelParams Lw'!E$24*LN('Sound Power'!BU95),IF('ModelParams Lw'!E$26+'ModelParams Lw'!E$27*LOG('Sound Power'!$D95/'Sound Power'!$E95)+'ModelParams Lw'!E$28*LN('Sound Power'!BU95)&lt;'ModelParams Lw'!E$22+'ModelParams Lw'!E$23*LOG('Sound Power'!$D95/'Sound Power'!$E95)+'ModelParams Lw'!E$24*LN('Sound Power'!BU95),'ModelParams Lw'!E$22+'ModelParams Lw'!E$23*LOG('Sound Power'!$D95/'Sound Power'!$E95)+'ModelParams Lw'!E$24*LN('Sound Power'!BU95),'ModelParams Lw'!E$26+'ModelParams Lw'!E$27*LOG('Sound Power'!$D95/'Sound Power'!$E95)+'ModelParams Lw'!E$28*LN('Sound Power'!BU95)))</f>
        <v>#DIV/0!</v>
      </c>
      <c r="CD95" s="26" t="e">
        <f>IF(Calcul!$E97="SW",'ModelParams Lw'!F$22+'ModelParams Lw'!F$23*LOG('Sound Power'!$D95/'Sound Power'!$E95)+'ModelParams Lw'!F$24*LN('Sound Power'!BV95),IF('ModelParams Lw'!F$26+'ModelParams Lw'!F$27*LOG('Sound Power'!$D95/'Sound Power'!$E95)+'ModelParams Lw'!F$28*LN('Sound Power'!BV95)&lt;'ModelParams Lw'!F$22+'ModelParams Lw'!F$23*LOG('Sound Power'!$D95/'Sound Power'!$E95)+'ModelParams Lw'!F$24*LN('Sound Power'!BV95),'ModelParams Lw'!F$22+'ModelParams Lw'!F$23*LOG('Sound Power'!$D95/'Sound Power'!$E95)+'ModelParams Lw'!F$24*LN('Sound Power'!BV95),'ModelParams Lw'!F$26+'ModelParams Lw'!F$27*LOG('Sound Power'!$D95/'Sound Power'!$E95)+'ModelParams Lw'!F$28*LN('Sound Power'!BV95)))</f>
        <v>#DIV/0!</v>
      </c>
      <c r="CE95" s="26" t="e">
        <f>IF(Calcul!$E97="SW",'ModelParams Lw'!G$22+'ModelParams Lw'!G$23*LOG('Sound Power'!$D95/'Sound Power'!$E95)+'ModelParams Lw'!G$24*LN('Sound Power'!BW95),IF('ModelParams Lw'!G$26+'ModelParams Lw'!G$27*LOG('Sound Power'!$D95/'Sound Power'!$E95)+'ModelParams Lw'!G$28*LN('Sound Power'!BW95)&lt;'ModelParams Lw'!G$22+'ModelParams Lw'!G$23*LOG('Sound Power'!$D95/'Sound Power'!$E95)+'ModelParams Lw'!G$24*LN('Sound Power'!BW95),'ModelParams Lw'!G$22+'ModelParams Lw'!G$23*LOG('Sound Power'!$D95/'Sound Power'!$E95)+'ModelParams Lw'!G$24*LN('Sound Power'!BW95),'ModelParams Lw'!G$26+'ModelParams Lw'!G$27*LOG('Sound Power'!$D95/'Sound Power'!$E95)+'ModelParams Lw'!G$28*LN('Sound Power'!BW95)))</f>
        <v>#DIV/0!</v>
      </c>
      <c r="CF95" s="26" t="e">
        <f>IF(Calcul!$E97="SW",'ModelParams Lw'!H$22+'ModelParams Lw'!H$23*LOG('Sound Power'!$D95/'Sound Power'!$E95)+'ModelParams Lw'!H$24*LN('Sound Power'!BX95),IF('ModelParams Lw'!H$26+'ModelParams Lw'!H$27*LOG('Sound Power'!$D95/'Sound Power'!$E95)+'ModelParams Lw'!H$28*LN('Sound Power'!BX95)&lt;'ModelParams Lw'!H$22+'ModelParams Lw'!H$23*LOG('Sound Power'!$D95/'Sound Power'!$E95)+'ModelParams Lw'!H$24*LN('Sound Power'!BX95),'ModelParams Lw'!H$22+'ModelParams Lw'!H$23*LOG('Sound Power'!$D95/'Sound Power'!$E95)+'ModelParams Lw'!H$24*LN('Sound Power'!BX95),'ModelParams Lw'!H$26+'ModelParams Lw'!H$27*LOG('Sound Power'!$D95/'Sound Power'!$E95)+'ModelParams Lw'!H$28*LN('Sound Power'!BX95)))</f>
        <v>#DIV/0!</v>
      </c>
      <c r="CG95" s="26" t="e">
        <f>IF(Calcul!$E97="SW",'ModelParams Lw'!I$22+'ModelParams Lw'!I$23*LOG('Sound Power'!$D95/'Sound Power'!$E95)+'ModelParams Lw'!I$24*LN('Sound Power'!BY95),IF('ModelParams Lw'!I$26+'ModelParams Lw'!I$27*LOG('Sound Power'!$D95/'Sound Power'!$E95)+'ModelParams Lw'!I$28*LN('Sound Power'!BY95)&lt;'ModelParams Lw'!I$22+'ModelParams Lw'!I$23*LOG('Sound Power'!$D95/'Sound Power'!$E95)+'ModelParams Lw'!I$24*LN('Sound Power'!BY95),'ModelParams Lw'!I$22+'ModelParams Lw'!I$23*LOG('Sound Power'!$D95/'Sound Power'!$E95)+'ModelParams Lw'!I$24*LN('Sound Power'!BY95),'ModelParams Lw'!I$26+'ModelParams Lw'!I$27*LOG('Sound Power'!$D95/'Sound Power'!$E95)+'ModelParams Lw'!I$28*LN('Sound Power'!BY95)))</f>
        <v>#DIV/0!</v>
      </c>
      <c r="CH95" s="26" t="e">
        <f>IF(Calcul!$E97="SW",'ModelParams Lw'!J$22+'ModelParams Lw'!J$23*LOG('Sound Power'!$D95/'Sound Power'!$E95)+'ModelParams Lw'!J$24*LN('Sound Power'!BZ95),IF('ModelParams Lw'!J$26+'ModelParams Lw'!J$27*LOG('Sound Power'!$D95/'Sound Power'!$E95)+'ModelParams Lw'!J$28*LN('Sound Power'!BZ95)&lt;'ModelParams Lw'!J$22+'ModelParams Lw'!J$23*LOG('Sound Power'!$D95/'Sound Power'!$E95)+'ModelParams Lw'!J$24*LN('Sound Power'!BZ95),'ModelParams Lw'!J$22+'ModelParams Lw'!J$23*LOG('Sound Power'!$D95/'Sound Power'!$E95)+'ModelParams Lw'!J$24*LN('Sound Power'!BZ95),'ModelParams Lw'!J$26+'ModelParams Lw'!J$27*LOG('Sound Power'!$D95/'Sound Power'!$E95)+'ModelParams Lw'!J$28*LN('Sound Power'!BZ95)))</f>
        <v>#DIV/0!</v>
      </c>
      <c r="CI95" s="26" t="e">
        <f t="shared" si="33"/>
        <v>#DIV/0!</v>
      </c>
      <c r="CJ95" s="26" t="e">
        <f t="shared" si="34"/>
        <v>#DIV/0!</v>
      </c>
      <c r="CK95" s="26" t="e">
        <f t="shared" si="35"/>
        <v>#DIV/0!</v>
      </c>
      <c r="CL95" s="26" t="e">
        <f t="shared" si="36"/>
        <v>#DIV/0!</v>
      </c>
      <c r="CM95" s="26" t="e">
        <f t="shared" si="37"/>
        <v>#DIV/0!</v>
      </c>
      <c r="CN95" s="26" t="e">
        <f t="shared" si="38"/>
        <v>#DIV/0!</v>
      </c>
      <c r="CO95" s="26" t="e">
        <f t="shared" si="39"/>
        <v>#DIV/0!</v>
      </c>
      <c r="CP95" s="26" t="e">
        <f t="shared" si="40"/>
        <v>#DIV/0!</v>
      </c>
      <c r="CQ95" s="26" t="e">
        <f>10*LOG10(IF(CI95="",0,POWER(10,((CI95+'ModelParams Lw'!$O$4)/10))) +IF(CJ95="",0,POWER(10,((CJ95+'ModelParams Lw'!$P$4)/10))) +IF(CK95="",0,POWER(10,((CK95+'ModelParams Lw'!$Q$4)/10))) +IF(CL95="",0,POWER(10,((CL95+'ModelParams Lw'!$R$4)/10))) +IF(CM95="",0,POWER(10,((CM95+'ModelParams Lw'!$S$4)/10))) +IF(CN95="",0,POWER(10,((CN95+'ModelParams Lw'!$T$4)/10))) +IF(CO95="",0,POWER(10,((CO95+'ModelParams Lw'!$U$4)/10)))+IF(CP95="",0,POWER(10,((CP95+'ModelParams Lw'!$V$4)/10))))</f>
        <v>#DIV/0!</v>
      </c>
      <c r="CR95" s="26" t="e">
        <f t="shared" si="41"/>
        <v>#DIV/0!</v>
      </c>
      <c r="CS95" s="26" t="e">
        <f>(CI95-'ModelParams Lw'!$O$10)/'ModelParams Lw'!$O$11</f>
        <v>#DIV/0!</v>
      </c>
      <c r="CT95" s="26" t="e">
        <f>(CJ95-'ModelParams Lw'!$P$10)/'ModelParams Lw'!$P$11</f>
        <v>#DIV/0!</v>
      </c>
      <c r="CU95" s="26" t="e">
        <f>(CK95-'ModelParams Lw'!$Q$10)/'ModelParams Lw'!$Q$11</f>
        <v>#DIV/0!</v>
      </c>
      <c r="CV95" s="26" t="e">
        <f>(CL95-'ModelParams Lw'!$R$10)/'ModelParams Lw'!$R$11</f>
        <v>#DIV/0!</v>
      </c>
      <c r="CW95" s="26" t="e">
        <f>(CM95-'ModelParams Lw'!$S$10)/'ModelParams Lw'!$S$11</f>
        <v>#DIV/0!</v>
      </c>
      <c r="CX95" s="26" t="e">
        <f>(CN95-'ModelParams Lw'!$T$10)/'ModelParams Lw'!$T$11</f>
        <v>#DIV/0!</v>
      </c>
      <c r="CY95" s="26" t="e">
        <f>(CO95-'ModelParams Lw'!$U$10)/'ModelParams Lw'!$U$11</f>
        <v>#DIV/0!</v>
      </c>
      <c r="CZ95" s="26" t="e">
        <f>(CP95-'ModelParams Lw'!$V$10)/'ModelParams Lw'!$V$11</f>
        <v>#DIV/0!</v>
      </c>
    </row>
    <row r="96" spans="1:104" x14ac:dyDescent="0.2">
      <c r="A96" s="13">
        <f>Calcul!A98</f>
        <v>0</v>
      </c>
      <c r="B96" s="13">
        <f t="shared" si="42"/>
        <v>0</v>
      </c>
      <c r="C96" s="13">
        <f>Calcul!B98</f>
        <v>0</v>
      </c>
      <c r="D96" s="13">
        <f>Calcul!C98/1000</f>
        <v>0</v>
      </c>
      <c r="E96" s="13">
        <f>Calcul!D98/1000</f>
        <v>0</v>
      </c>
      <c r="F96" s="13">
        <f t="shared" si="43"/>
        <v>0</v>
      </c>
      <c r="G96" s="23" t="e">
        <f>DEGREES(ACOS(1-(1/'ModelParams Lw'!B$15*SQRT(0.5*1.2/'Sound Power'!$C96)*('Sound Power'!$B96/3600)/('Sound Power'!$D96)/('Sound Power'!$F96))))</f>
        <v>#DIV/0!</v>
      </c>
      <c r="H96" s="23" t="e">
        <f>DEGREES(ACOS(1-(1/'ModelParams Lw'!C$15*SQRT(0.5*1.2/'Sound Power'!$C96)*('Sound Power'!$B96/3600)/('Sound Power'!$D96)/('Sound Power'!$F96))))</f>
        <v>#DIV/0!</v>
      </c>
      <c r="I96" s="23" t="e">
        <f>DEGREES(ACOS(1-(1/'ModelParams Lw'!D$15*SQRT(0.5*1.2/'Sound Power'!$C96)*('Sound Power'!$B96/3600)/('Sound Power'!$D96)/('Sound Power'!$F96))))</f>
        <v>#DIV/0!</v>
      </c>
      <c r="J96" s="23" t="e">
        <f>DEGREES(ACOS(1-(1/'ModelParams Lw'!E$15*SQRT(0.5*1.2/'Sound Power'!$C96)*('Sound Power'!$B96/3600)/('Sound Power'!$D96)/('Sound Power'!$F96))))</f>
        <v>#DIV/0!</v>
      </c>
      <c r="K96" s="23" t="e">
        <f>DEGREES(ACOS(1-(1/'ModelParams Lw'!F$15*SQRT(0.5*1.2/'Sound Power'!$C96)*('Sound Power'!$B96/3600)/('Sound Power'!$D96)/('Sound Power'!$F96))))</f>
        <v>#DIV/0!</v>
      </c>
      <c r="L96" s="23" t="e">
        <f>DEGREES(ACOS(1-(1/'ModelParams Lw'!G$15*SQRT(0.5*1.2/'Sound Power'!$C96)*('Sound Power'!$B96/3600)/('Sound Power'!$D96)/('Sound Power'!$F96))))</f>
        <v>#DIV/0!</v>
      </c>
      <c r="M96" s="23" t="e">
        <f>DEGREES(ACOS(1-(1/'ModelParams Lw'!H$15*SQRT(0.5*1.2/'Sound Power'!$C96)*('Sound Power'!$B96/3600)/('Sound Power'!$D96)/('Sound Power'!$F96))))</f>
        <v>#DIV/0!</v>
      </c>
      <c r="N96" s="23" t="e">
        <f>DEGREES(ACOS(1-(1/'ModelParams Lw'!I$15*SQRT(0.5*1.2/'Sound Power'!$C96)*('Sound Power'!$B96/3600)/('Sound Power'!$D96)/('Sound Power'!$F96))))</f>
        <v>#DIV/0!</v>
      </c>
      <c r="O96" s="26" t="e">
        <f>('ModelParams Lw'!B$4*LN('Sound Power'!G96)/(1+EXP(-('Sound Power'!$D96*1000+'ModelParams Lw'!B$6)/'ModelParams Lw'!B$7))+'ModelParams Lw'!B$5)*LN('Sound Power'!$B96)-('ModelParams Lw'!B$8+'ModelParams Lw'!B$9*$D96+'ModelParams Lw'!B$10*'Sound Power'!$F96^'ModelParams Lw'!B$14+'ModelParams Lw'!B$11*LN('Sound Power'!G96)+'ModelParams Lw'!B$12*'Sound Power'!$D96*'Sound Power'!$F96+'ModelParams Lw'!B$13*'Sound Power'!$D96*LN('Sound Power'!G96))</f>
        <v>#DIV/0!</v>
      </c>
      <c r="P96" s="26" t="e">
        <f>('ModelParams Lw'!C$4*LN('Sound Power'!H96)/(1+EXP(-('Sound Power'!$D96*1000+'ModelParams Lw'!C$6)/'ModelParams Lw'!C$7))+'ModelParams Lw'!C$5)*LN('Sound Power'!$B96)-('ModelParams Lw'!C$8+'ModelParams Lw'!C$9*$D96+'ModelParams Lw'!C$10*'Sound Power'!$F96^'ModelParams Lw'!C$14+'ModelParams Lw'!C$11*LN('Sound Power'!H96)+'ModelParams Lw'!C$12*'Sound Power'!$D96*'Sound Power'!$F96+'ModelParams Lw'!C$13*'Sound Power'!$D96*LN('Sound Power'!H96))</f>
        <v>#DIV/0!</v>
      </c>
      <c r="Q96" s="26" t="e">
        <f>('ModelParams Lw'!D$4*LN('Sound Power'!I96)/(1+EXP(-('Sound Power'!$D96*1000+'ModelParams Lw'!D$6)/'ModelParams Lw'!D$7))+'ModelParams Lw'!D$5)*LN('Sound Power'!$B96)-('ModelParams Lw'!D$8+'ModelParams Lw'!D$9*$D96+'ModelParams Lw'!D$10*'Sound Power'!$F96^'ModelParams Lw'!D$14+'ModelParams Lw'!D$11*LN('Sound Power'!I96)+'ModelParams Lw'!D$12*'Sound Power'!$D96*'Sound Power'!$F96+'ModelParams Lw'!D$13*'Sound Power'!$D96*LN('Sound Power'!I96))</f>
        <v>#DIV/0!</v>
      </c>
      <c r="R96" s="26" t="e">
        <f>('ModelParams Lw'!E$4*LN('Sound Power'!J96)/(1+EXP(-('Sound Power'!$D96*1000+'ModelParams Lw'!E$6)/'ModelParams Lw'!E$7))+'ModelParams Lw'!E$5)*LN('Sound Power'!$B96)-('ModelParams Lw'!E$8+'ModelParams Lw'!E$9*$D96+'ModelParams Lw'!E$10*'Sound Power'!$F96^'ModelParams Lw'!E$14+'ModelParams Lw'!E$11*LN('Sound Power'!J96)+'ModelParams Lw'!E$12*'Sound Power'!$D96*'Sound Power'!$F96+'ModelParams Lw'!E$13*'Sound Power'!$D96*LN('Sound Power'!J96))</f>
        <v>#DIV/0!</v>
      </c>
      <c r="S96" s="26" t="e">
        <f>('ModelParams Lw'!F$4*LN('Sound Power'!K96)/(1+EXP(-('Sound Power'!$D96*1000+'ModelParams Lw'!F$6)/'ModelParams Lw'!F$7))+'ModelParams Lw'!F$5)*LN('Sound Power'!$B96)-('ModelParams Lw'!F$8+'ModelParams Lw'!F$9*$D96+'ModelParams Lw'!F$10*'Sound Power'!$F96^'ModelParams Lw'!F$14+'ModelParams Lw'!F$11*LN('Sound Power'!K96)+'ModelParams Lw'!F$12*'Sound Power'!$D96*'Sound Power'!$F96+'ModelParams Lw'!F$13*'Sound Power'!$D96*LN('Sound Power'!K96))</f>
        <v>#DIV/0!</v>
      </c>
      <c r="T96" s="26" t="e">
        <f>('ModelParams Lw'!G$4*LN('Sound Power'!L96)/(1+EXP(-('Sound Power'!$D96*1000+'ModelParams Lw'!G$6)/'ModelParams Lw'!G$7))+'ModelParams Lw'!G$5)*LN('Sound Power'!$B96)-('ModelParams Lw'!G$8+'ModelParams Lw'!G$9*$D96+'ModelParams Lw'!G$10*'Sound Power'!$F96^'ModelParams Lw'!G$14+'ModelParams Lw'!G$11*LN('Sound Power'!L96)+'ModelParams Lw'!G$12*'Sound Power'!$D96*'Sound Power'!$F96+'ModelParams Lw'!G$13*'Sound Power'!$D96*LN('Sound Power'!L96))</f>
        <v>#DIV/0!</v>
      </c>
      <c r="U96" s="26" t="e">
        <f>('ModelParams Lw'!H$4*LN('Sound Power'!M96)/(1+EXP(-('Sound Power'!$D96*1000+'ModelParams Lw'!H$6)/'ModelParams Lw'!H$7))+'ModelParams Lw'!H$5)*LN('Sound Power'!$B96)-('ModelParams Lw'!H$8+'ModelParams Lw'!H$9*$D96+'ModelParams Lw'!H$10*'Sound Power'!$F96^'ModelParams Lw'!H$14+'ModelParams Lw'!H$11*LN('Sound Power'!M96)+'ModelParams Lw'!H$12*'Sound Power'!$D96*'Sound Power'!$F96+'ModelParams Lw'!H$13*'Sound Power'!$D96*LN('Sound Power'!M96))</f>
        <v>#DIV/0!</v>
      </c>
      <c r="V96" s="26" t="e">
        <f>('ModelParams Lw'!I$4*LN('Sound Power'!N96)/(1+EXP(-('Sound Power'!$D96*1000+'ModelParams Lw'!I$6)/'ModelParams Lw'!I$7))+'ModelParams Lw'!I$5)*LN('Sound Power'!$B96)-('ModelParams Lw'!I$8+'ModelParams Lw'!I$9*$D96+'ModelParams Lw'!I$10*'Sound Power'!$F96^'ModelParams Lw'!I$14+'ModelParams Lw'!I$11*LN('Sound Power'!N96)+'ModelParams Lw'!I$12*'Sound Power'!$D96*'Sound Power'!$F96+'ModelParams Lw'!I$13*'Sound Power'!$D96*LN('Sound Power'!N96))</f>
        <v>#DIV/0!</v>
      </c>
      <c r="W96" s="26" t="e">
        <f>10*LOG10(IF(O96="",0,POWER(10,((O96+'ModelParams Lw'!$O$4)/10))) +IF(P96="",0,POWER(10,((P96+'ModelParams Lw'!$P$4)/10))) +IF(Q96="",0,POWER(10,((Q96+'ModelParams Lw'!$Q$4)/10))) +IF(R96="",0,POWER(10,((R96+'ModelParams Lw'!$R$4)/10))) +IF(S96="",0,POWER(10,((S96+'ModelParams Lw'!$S$4)/10))) +IF(T96="",0,POWER(10,((T96+'ModelParams Lw'!$T$4)/10))) +IF(U96="",0,POWER(10,((U96+'ModelParams Lw'!$U$4)/10)))+IF(V96="",0,POWER(10,((V96+'ModelParams Lw'!$V$4)/10))))</f>
        <v>#DIV/0!</v>
      </c>
      <c r="X96" s="26" t="e">
        <f t="shared" si="27"/>
        <v>#DIV/0!</v>
      </c>
      <c r="Y96" s="26" t="e">
        <f>(O96-'ModelParams Lw'!O$10)/'ModelParams Lw'!O$11</f>
        <v>#DIV/0!</v>
      </c>
      <c r="Z96" s="26" t="e">
        <f>(P96-'ModelParams Lw'!P$10)/'ModelParams Lw'!P$11</f>
        <v>#DIV/0!</v>
      </c>
      <c r="AA96" s="26" t="e">
        <f>(Q96-'ModelParams Lw'!Q$10)/'ModelParams Lw'!Q$11</f>
        <v>#DIV/0!</v>
      </c>
      <c r="AB96" s="26" t="e">
        <f>(R96-'ModelParams Lw'!R$10)/'ModelParams Lw'!R$11</f>
        <v>#DIV/0!</v>
      </c>
      <c r="AC96" s="26" t="e">
        <f>(S96-'ModelParams Lw'!S$10)/'ModelParams Lw'!S$11</f>
        <v>#DIV/0!</v>
      </c>
      <c r="AD96" s="26" t="e">
        <f>(T96-'ModelParams Lw'!T$10)/'ModelParams Lw'!T$11</f>
        <v>#DIV/0!</v>
      </c>
      <c r="AE96" s="26" t="e">
        <f>(U96-'ModelParams Lw'!U$10)/'ModelParams Lw'!U$11</f>
        <v>#DIV/0!</v>
      </c>
      <c r="AF96" s="26" t="e">
        <f>(V96-'ModelParams Lw'!V$10)/'ModelParams Lw'!V$11</f>
        <v>#DIV/0!</v>
      </c>
      <c r="AG96" s="26" t="e">
        <f t="shared" si="28"/>
        <v>#DIV/0!</v>
      </c>
      <c r="AH96" s="26" t="e">
        <f>VLOOKUP(D96*1000,'ModelParams Lw'!$A$38:$D$58,4)</f>
        <v>#N/A</v>
      </c>
      <c r="AI96" s="56" t="e">
        <f>VLOOKUP(D96*1000,'ModelParams Lw'!$A$38:$D$58,2)</f>
        <v>#N/A</v>
      </c>
      <c r="AJ96" s="46" t="e">
        <f t="shared" si="29"/>
        <v>#DIV/0!</v>
      </c>
      <c r="AK96" s="26" t="e">
        <f t="shared" si="30"/>
        <v>#VALUE!</v>
      </c>
      <c r="AL96" s="26" t="e">
        <f>IF($AI96=100,'ModelParams Lw'!R$35*'Sound Power'!$AH96^2+'ModelParams Lw'!R$36*'Sound Power'!$AH96+'ModelParams Lw'!R$37,IF($AI96=150,'ModelParams Lw'!R$38*'Sound Power'!$AH96^2+'ModelParams Lw'!R$39*'Sound Power'!$AH96+'ModelParams Lw'!R$40,'ModelParams Lw'!R$41*'Sound Power'!$AH96^2+'ModelParams Lw'!R$42*'Sound Power'!$AH96+'ModelParams Lw'!R$43))</f>
        <v>#N/A</v>
      </c>
      <c r="AM96" s="26" t="e">
        <f>IF($AI96=100,'ModelParams Lw'!S$35*'Sound Power'!$AH96^2+'ModelParams Lw'!S$36*'Sound Power'!$AH96+'ModelParams Lw'!S$37,IF($AI96=150,'ModelParams Lw'!S$38*'Sound Power'!$AH96^2+'ModelParams Lw'!S$39*'Sound Power'!$AH96+'ModelParams Lw'!S$40,'ModelParams Lw'!S$41*'Sound Power'!$AH96^2+'ModelParams Lw'!S$42*'Sound Power'!$AH96+'ModelParams Lw'!S$43))</f>
        <v>#N/A</v>
      </c>
      <c r="AN96" s="26" t="e">
        <f>IF($AI96=100,'ModelParams Lw'!T$35*'Sound Power'!$AH96^2+'ModelParams Lw'!T$36*'Sound Power'!$AH96+'ModelParams Lw'!T$37,IF($AI96=150,'ModelParams Lw'!T$38*'Sound Power'!$AH96^2+'ModelParams Lw'!T$39*'Sound Power'!$AH96+'ModelParams Lw'!T$40,'ModelParams Lw'!T$41*'Sound Power'!$AH96^2+'ModelParams Lw'!T$42*'Sound Power'!$AH96+'ModelParams Lw'!T$43))</f>
        <v>#N/A</v>
      </c>
      <c r="AO96" s="26" t="e">
        <f>IF($AI96=100,'ModelParams Lw'!U$35*'Sound Power'!$AH96^2+'ModelParams Lw'!U$36*'Sound Power'!$AH96+'ModelParams Lw'!U$37,IF($AI96=150,'ModelParams Lw'!U$38*'Sound Power'!$AH96^2+'ModelParams Lw'!U$39*'Sound Power'!$AH96+'ModelParams Lw'!U$40,'ModelParams Lw'!U$41*'Sound Power'!$AH96^2+'ModelParams Lw'!U$42*'Sound Power'!$AH96+'ModelParams Lw'!U$43))</f>
        <v>#N/A</v>
      </c>
      <c r="AP96" s="26" t="e">
        <f>IF($AI96=100,'ModelParams Lw'!V$35*'Sound Power'!$AH96^2+'ModelParams Lw'!V$36*'Sound Power'!$AH96+'ModelParams Lw'!V$37,IF($AI96=150,'ModelParams Lw'!V$38*'Sound Power'!$AH96^2+'ModelParams Lw'!V$39*'Sound Power'!$AH96+'ModelParams Lw'!V$40,'ModelParams Lw'!V$41*'Sound Power'!$AH96^2+'ModelParams Lw'!V$42*'Sound Power'!$AH96+'ModelParams Lw'!V$43))</f>
        <v>#N/A</v>
      </c>
      <c r="AQ96" s="26" t="e">
        <f>IF($AI96=100,'ModelParams Lw'!W$35*'Sound Power'!$AH96^2+'ModelParams Lw'!W$36*'Sound Power'!$AH96+'ModelParams Lw'!W$37,IF($AI96=150,'ModelParams Lw'!W$38*'Sound Power'!$AH96^2+'ModelParams Lw'!W$39*'Sound Power'!$AH96+'ModelParams Lw'!W$40,'ModelParams Lw'!W$41*'Sound Power'!$AH96^2+'ModelParams Lw'!W$42*'Sound Power'!$AH96+'ModelParams Lw'!W$43))</f>
        <v>#N/A</v>
      </c>
      <c r="AR96" s="26" t="e">
        <f t="shared" si="31"/>
        <v>#VALUE!</v>
      </c>
      <c r="AS96" s="26" t="e">
        <f>IF(26.83*LN($AJ96)-11.791-'ModelParams Lw'!B$35&lt;0,0,26.83*LN($AJ96)-11.791-'ModelParams Lw'!B$35)</f>
        <v>#DIV/0!</v>
      </c>
      <c r="AT96" s="26" t="e">
        <f>IF(26.83*LN($AJ96)-11.791-'ModelParams Lw'!C$35&lt;0,0,26.83*LN($AJ96)-11.791-'ModelParams Lw'!C$35)</f>
        <v>#DIV/0!</v>
      </c>
      <c r="AU96" s="26" t="e">
        <f>IF(26.83*LN($AJ96)-11.791-'ModelParams Lw'!D$35&lt;0,0,26.83*LN($AJ96)-11.791-'ModelParams Lw'!D$35)</f>
        <v>#DIV/0!</v>
      </c>
      <c r="AV96" s="26" t="e">
        <f>IF(26.83*LN($AJ96)-11.791-'ModelParams Lw'!E$35&lt;0,0,26.83*LN($AJ96)-11.791-'ModelParams Lw'!E$35)</f>
        <v>#DIV/0!</v>
      </c>
      <c r="AW96" s="26" t="e">
        <f>IF(26.83*LN($AJ96)-11.791-'ModelParams Lw'!F$35&lt;0,0,26.83*LN($AJ96)-11.791-'ModelParams Lw'!F$35)</f>
        <v>#DIV/0!</v>
      </c>
      <c r="AX96" s="26" t="e">
        <f>IF(26.83*LN($AJ96)-11.791-'ModelParams Lw'!G$35&lt;0,0,26.83*LN($AJ96)-11.791-'ModelParams Lw'!G$35)</f>
        <v>#DIV/0!</v>
      </c>
      <c r="AY96" s="26" t="e">
        <f>IF(26.83*LN($AJ96)-11.791-'ModelParams Lw'!H$35&lt;0,0,26.83*LN($AJ96)-11.791-'ModelParams Lw'!H$35)</f>
        <v>#DIV/0!</v>
      </c>
      <c r="AZ96" s="26" t="e">
        <f>IF(26.83*LN($AJ96)-11.791-'ModelParams Lw'!I$35&lt;0,0,26.83*LN($AJ96)-11.791-'ModelParams Lw'!I$35)</f>
        <v>#DIV/0!</v>
      </c>
      <c r="BA96" s="26" t="e">
        <f t="shared" si="44"/>
        <v>#DIV/0!</v>
      </c>
      <c r="BB96" s="26" t="e">
        <f t="shared" si="45"/>
        <v>#DIV/0!</v>
      </c>
      <c r="BC96" s="26" t="e">
        <f t="shared" si="46"/>
        <v>#DIV/0!</v>
      </c>
      <c r="BD96" s="26" t="e">
        <f t="shared" si="47"/>
        <v>#DIV/0!</v>
      </c>
      <c r="BE96" s="26" t="e">
        <f t="shared" si="48"/>
        <v>#DIV/0!</v>
      </c>
      <c r="BF96" s="26" t="e">
        <f t="shared" si="49"/>
        <v>#DIV/0!</v>
      </c>
      <c r="BG96" s="26" t="e">
        <f t="shared" si="50"/>
        <v>#DIV/0!</v>
      </c>
      <c r="BH96" s="26" t="e">
        <f t="shared" si="51"/>
        <v>#DIV/0!</v>
      </c>
      <c r="BI96" s="26" t="e">
        <f>10*LOG10(IF(BA96="",0,POWER(10,((BA96+'ModelParams Lw'!$O$4)/10))) +IF(BB96="",0,POWER(10,((BB96+'ModelParams Lw'!$P$4)/10))) +IF(BC96="",0,POWER(10,((BC96+'ModelParams Lw'!$Q$4)/10))) +IF(BD96="",0,POWER(10,((BD96+'ModelParams Lw'!$R$4)/10))) +IF(BE96="",0,POWER(10,((BE96+'ModelParams Lw'!$S$4)/10))) +IF(BF96="",0,POWER(10,((BF96+'ModelParams Lw'!$T$4)/10))) +IF(BG96="",0,POWER(10,((BG96+'ModelParams Lw'!$U$4)/10)))+IF(BH96="",0,POWER(10,((BH96+'ModelParams Lw'!$V$4)/10))))</f>
        <v>#DIV/0!</v>
      </c>
      <c r="BJ96" s="26" t="e">
        <f t="shared" si="32"/>
        <v>#DIV/0!</v>
      </c>
      <c r="BK96" s="26" t="e">
        <f>(BA96-'ModelParams Lw'!O$10)/'ModelParams Lw'!O$11</f>
        <v>#DIV/0!</v>
      </c>
      <c r="BL96" s="26" t="e">
        <f>(BB96-'ModelParams Lw'!P$10)/'ModelParams Lw'!P$11</f>
        <v>#DIV/0!</v>
      </c>
      <c r="BM96" s="26" t="e">
        <f>(BC96-'ModelParams Lw'!Q$10)/'ModelParams Lw'!Q$11</f>
        <v>#DIV/0!</v>
      </c>
      <c r="BN96" s="26" t="e">
        <f>(BD96-'ModelParams Lw'!R$10)/'ModelParams Lw'!R$11</f>
        <v>#DIV/0!</v>
      </c>
      <c r="BO96" s="26" t="e">
        <f>(BE96-'ModelParams Lw'!S$10)/'ModelParams Lw'!S$11</f>
        <v>#DIV/0!</v>
      </c>
      <c r="BP96" s="26" t="e">
        <f>(BF96-'ModelParams Lw'!T$10)/'ModelParams Lw'!T$11</f>
        <v>#DIV/0!</v>
      </c>
      <c r="BQ96" s="26" t="e">
        <f>(BG96-'ModelParams Lw'!U$10)/'ModelParams Lw'!U$11</f>
        <v>#DIV/0!</v>
      </c>
      <c r="BR96" s="26" t="e">
        <f>(BH96-'ModelParams Lw'!V$10)/'ModelParams Lw'!V$11</f>
        <v>#DIV/0!</v>
      </c>
      <c r="BS96" s="23" t="e">
        <f>IF(Calcul!$E98="SW",DEGREES(ACOS(1-(1/'ModelParams Lw'!C$25*SQRT(0.5*1.2/'Sound Power'!$C96)*('Sound Power'!$B96/3600)/('Sound Power'!$D96)/('Sound Power'!$F96)))),DEGREES(ACOS(1-(1/'ModelParams Lw'!C$29*SQRT(0.5*1.2/'Sound Power'!$C96)*('Sound Power'!$B96/3600)/('Sound Power'!$D96)/('Sound Power'!$F96)))))</f>
        <v>#DIV/0!</v>
      </c>
      <c r="BT96" s="23" t="e">
        <f>IF(Calcul!$E98="SW",DEGREES(ACOS(1-(1/'ModelParams Lw'!D$25*SQRT(0.5*1.2/'Sound Power'!$C96)*('Sound Power'!$B96/3600)/('Sound Power'!$D96)/('Sound Power'!$F96)))),DEGREES(ACOS(1-(1/'ModelParams Lw'!D$29*SQRT(0.5*1.2/'Sound Power'!$C96)*('Sound Power'!$B96/3600)/('Sound Power'!$D96)/('Sound Power'!$F96)))))</f>
        <v>#DIV/0!</v>
      </c>
      <c r="BU96" s="23" t="e">
        <f>IF(Calcul!$E98="SW",DEGREES(ACOS(1-(1/'ModelParams Lw'!E$25*SQRT(0.5*1.2/'Sound Power'!$C96)*('Sound Power'!$B96/3600)/('Sound Power'!$D96)/('Sound Power'!$F96)))),DEGREES(ACOS(1-(1/'ModelParams Lw'!E$29*SQRT(0.5*1.2/'Sound Power'!$C96)*('Sound Power'!$B96/3600)/('Sound Power'!$D96)/('Sound Power'!$F96)))))</f>
        <v>#DIV/0!</v>
      </c>
      <c r="BV96" s="23" t="e">
        <f>IF(Calcul!$E98="SW",DEGREES(ACOS(1-(1/'ModelParams Lw'!F$25*SQRT(0.5*1.2/'Sound Power'!$C96)*('Sound Power'!$B96/3600)/('Sound Power'!$D96)/('Sound Power'!$F96)))),DEGREES(ACOS(1-(1/'ModelParams Lw'!F$29*SQRT(0.5*1.2/'Sound Power'!$C96)*('Sound Power'!$B96/3600)/('Sound Power'!$D96)/('Sound Power'!$F96)))))</f>
        <v>#DIV/0!</v>
      </c>
      <c r="BW96" s="23" t="e">
        <f>IF(Calcul!$E98="SW",DEGREES(ACOS(1-(1/'ModelParams Lw'!G$25*SQRT(0.5*1.2/'Sound Power'!$C96)*('Sound Power'!$B96/3600)/('Sound Power'!$D96)/('Sound Power'!$F96)))),DEGREES(ACOS(1-(1/'ModelParams Lw'!G$29*SQRT(0.5*1.2/'Sound Power'!$C96)*('Sound Power'!$B96/3600)/('Sound Power'!$D96)/('Sound Power'!$F96)))))</f>
        <v>#DIV/0!</v>
      </c>
      <c r="BX96" s="23" t="e">
        <f>IF(Calcul!$E98="SW",DEGREES(ACOS(1-(1/'ModelParams Lw'!H$25*SQRT(0.5*1.2/'Sound Power'!$C96)*('Sound Power'!$B96/3600)/('Sound Power'!$D96)/('Sound Power'!$F96)))),DEGREES(ACOS(1-(1/'ModelParams Lw'!H$29*SQRT(0.5*1.2/'Sound Power'!$C96)*('Sound Power'!$B96/3600)/('Sound Power'!$D96)/('Sound Power'!$F96)))))</f>
        <v>#DIV/0!</v>
      </c>
      <c r="BY96" s="23" t="e">
        <f>IF(Calcul!$E98="SW",DEGREES(ACOS(1-(1/'ModelParams Lw'!I$25*SQRT(0.5*1.2/'Sound Power'!$C96)*('Sound Power'!$B96/3600)/('Sound Power'!$D96)/('Sound Power'!$F96)))),DEGREES(ACOS(1-(1/'ModelParams Lw'!I$29*SQRT(0.5*1.2/'Sound Power'!$C96)*('Sound Power'!$B96/3600)/('Sound Power'!$D96)/('Sound Power'!$F96)))))</f>
        <v>#DIV/0!</v>
      </c>
      <c r="BZ96" s="23" t="e">
        <f>IF(Calcul!$E98="SW",DEGREES(ACOS(1-(1/'ModelParams Lw'!J$25*SQRT(0.5*1.2/'Sound Power'!$C96)*('Sound Power'!$B96/3600)/('Sound Power'!$D96)/('Sound Power'!$F96)))),DEGREES(ACOS(1-(1/'ModelParams Lw'!J$29*SQRT(0.5*1.2/'Sound Power'!$C96)*('Sound Power'!$B96/3600)/('Sound Power'!$D96)/('Sound Power'!$F96)))))</f>
        <v>#DIV/0!</v>
      </c>
      <c r="CA96" s="26" t="e">
        <f>IF(Calcul!$E98="SW",'ModelParams Lw'!C$22+'ModelParams Lw'!C$23*LOG('Sound Power'!$D96/'Sound Power'!$E96)+'ModelParams Lw'!C$24*LN('Sound Power'!BS96),IF('ModelParams Lw'!C$26+'ModelParams Lw'!C$27*LOG('Sound Power'!$D96/'Sound Power'!$E96)+'ModelParams Lw'!C$28*LN('Sound Power'!BS96)&lt;'ModelParams Lw'!C$22+'ModelParams Lw'!C$23*LOG('Sound Power'!$D96/'Sound Power'!$E96)+'ModelParams Lw'!C$24*LN('Sound Power'!BS96),'ModelParams Lw'!C$22+'ModelParams Lw'!C$23*LOG('Sound Power'!$D96/'Sound Power'!$E96)+'ModelParams Lw'!C$24*LN('Sound Power'!BS96),'ModelParams Lw'!C$26+'ModelParams Lw'!C$27*LOG('Sound Power'!$D96/'Sound Power'!$E96)+'ModelParams Lw'!C$28*LN('Sound Power'!BS96)))</f>
        <v>#DIV/0!</v>
      </c>
      <c r="CB96" s="26" t="e">
        <f>IF(Calcul!$E98="SW",'ModelParams Lw'!D$22+'ModelParams Lw'!D$23*LOG('Sound Power'!$D96/'Sound Power'!$E96)+'ModelParams Lw'!D$24*LN('Sound Power'!BT96),IF('ModelParams Lw'!D$26+'ModelParams Lw'!D$27*LOG('Sound Power'!$D96/'Sound Power'!$E96)+'ModelParams Lw'!D$28*LN('Sound Power'!BT96)&lt;'ModelParams Lw'!D$22+'ModelParams Lw'!D$23*LOG('Sound Power'!$D96/'Sound Power'!$E96)+'ModelParams Lw'!D$24*LN('Sound Power'!BT96),'ModelParams Lw'!D$22+'ModelParams Lw'!D$23*LOG('Sound Power'!$D96/'Sound Power'!$E96)+'ModelParams Lw'!D$24*LN('Sound Power'!BT96),'ModelParams Lw'!D$26+'ModelParams Lw'!D$27*LOG('Sound Power'!$D96/'Sound Power'!$E96)+'ModelParams Lw'!D$28*LN('Sound Power'!BT96)))</f>
        <v>#DIV/0!</v>
      </c>
      <c r="CC96" s="26" t="e">
        <f>IF(Calcul!$E98="SW",'ModelParams Lw'!E$22+'ModelParams Lw'!E$23*LOG('Sound Power'!$D96/'Sound Power'!$E96)+'ModelParams Lw'!E$24*LN('Sound Power'!BU96),IF('ModelParams Lw'!E$26+'ModelParams Lw'!E$27*LOG('Sound Power'!$D96/'Sound Power'!$E96)+'ModelParams Lw'!E$28*LN('Sound Power'!BU96)&lt;'ModelParams Lw'!E$22+'ModelParams Lw'!E$23*LOG('Sound Power'!$D96/'Sound Power'!$E96)+'ModelParams Lw'!E$24*LN('Sound Power'!BU96),'ModelParams Lw'!E$22+'ModelParams Lw'!E$23*LOG('Sound Power'!$D96/'Sound Power'!$E96)+'ModelParams Lw'!E$24*LN('Sound Power'!BU96),'ModelParams Lw'!E$26+'ModelParams Lw'!E$27*LOG('Sound Power'!$D96/'Sound Power'!$E96)+'ModelParams Lw'!E$28*LN('Sound Power'!BU96)))</f>
        <v>#DIV/0!</v>
      </c>
      <c r="CD96" s="26" t="e">
        <f>IF(Calcul!$E98="SW",'ModelParams Lw'!F$22+'ModelParams Lw'!F$23*LOG('Sound Power'!$D96/'Sound Power'!$E96)+'ModelParams Lw'!F$24*LN('Sound Power'!BV96),IF('ModelParams Lw'!F$26+'ModelParams Lw'!F$27*LOG('Sound Power'!$D96/'Sound Power'!$E96)+'ModelParams Lw'!F$28*LN('Sound Power'!BV96)&lt;'ModelParams Lw'!F$22+'ModelParams Lw'!F$23*LOG('Sound Power'!$D96/'Sound Power'!$E96)+'ModelParams Lw'!F$24*LN('Sound Power'!BV96),'ModelParams Lw'!F$22+'ModelParams Lw'!F$23*LOG('Sound Power'!$D96/'Sound Power'!$E96)+'ModelParams Lw'!F$24*LN('Sound Power'!BV96),'ModelParams Lw'!F$26+'ModelParams Lw'!F$27*LOG('Sound Power'!$D96/'Sound Power'!$E96)+'ModelParams Lw'!F$28*LN('Sound Power'!BV96)))</f>
        <v>#DIV/0!</v>
      </c>
      <c r="CE96" s="26" t="e">
        <f>IF(Calcul!$E98="SW",'ModelParams Lw'!G$22+'ModelParams Lw'!G$23*LOG('Sound Power'!$D96/'Sound Power'!$E96)+'ModelParams Lw'!G$24*LN('Sound Power'!BW96),IF('ModelParams Lw'!G$26+'ModelParams Lw'!G$27*LOG('Sound Power'!$D96/'Sound Power'!$E96)+'ModelParams Lw'!G$28*LN('Sound Power'!BW96)&lt;'ModelParams Lw'!G$22+'ModelParams Lw'!G$23*LOG('Sound Power'!$D96/'Sound Power'!$E96)+'ModelParams Lw'!G$24*LN('Sound Power'!BW96),'ModelParams Lw'!G$22+'ModelParams Lw'!G$23*LOG('Sound Power'!$D96/'Sound Power'!$E96)+'ModelParams Lw'!G$24*LN('Sound Power'!BW96),'ModelParams Lw'!G$26+'ModelParams Lw'!G$27*LOG('Sound Power'!$D96/'Sound Power'!$E96)+'ModelParams Lw'!G$28*LN('Sound Power'!BW96)))</f>
        <v>#DIV/0!</v>
      </c>
      <c r="CF96" s="26" t="e">
        <f>IF(Calcul!$E98="SW",'ModelParams Lw'!H$22+'ModelParams Lw'!H$23*LOG('Sound Power'!$D96/'Sound Power'!$E96)+'ModelParams Lw'!H$24*LN('Sound Power'!BX96),IF('ModelParams Lw'!H$26+'ModelParams Lw'!H$27*LOG('Sound Power'!$D96/'Sound Power'!$E96)+'ModelParams Lw'!H$28*LN('Sound Power'!BX96)&lt;'ModelParams Lw'!H$22+'ModelParams Lw'!H$23*LOG('Sound Power'!$D96/'Sound Power'!$E96)+'ModelParams Lw'!H$24*LN('Sound Power'!BX96),'ModelParams Lw'!H$22+'ModelParams Lw'!H$23*LOG('Sound Power'!$D96/'Sound Power'!$E96)+'ModelParams Lw'!H$24*LN('Sound Power'!BX96),'ModelParams Lw'!H$26+'ModelParams Lw'!H$27*LOG('Sound Power'!$D96/'Sound Power'!$E96)+'ModelParams Lw'!H$28*LN('Sound Power'!BX96)))</f>
        <v>#DIV/0!</v>
      </c>
      <c r="CG96" s="26" t="e">
        <f>IF(Calcul!$E98="SW",'ModelParams Lw'!I$22+'ModelParams Lw'!I$23*LOG('Sound Power'!$D96/'Sound Power'!$E96)+'ModelParams Lw'!I$24*LN('Sound Power'!BY96),IF('ModelParams Lw'!I$26+'ModelParams Lw'!I$27*LOG('Sound Power'!$D96/'Sound Power'!$E96)+'ModelParams Lw'!I$28*LN('Sound Power'!BY96)&lt;'ModelParams Lw'!I$22+'ModelParams Lw'!I$23*LOG('Sound Power'!$D96/'Sound Power'!$E96)+'ModelParams Lw'!I$24*LN('Sound Power'!BY96),'ModelParams Lw'!I$22+'ModelParams Lw'!I$23*LOG('Sound Power'!$D96/'Sound Power'!$E96)+'ModelParams Lw'!I$24*LN('Sound Power'!BY96),'ModelParams Lw'!I$26+'ModelParams Lw'!I$27*LOG('Sound Power'!$D96/'Sound Power'!$E96)+'ModelParams Lw'!I$28*LN('Sound Power'!BY96)))</f>
        <v>#DIV/0!</v>
      </c>
      <c r="CH96" s="26" t="e">
        <f>IF(Calcul!$E98="SW",'ModelParams Lw'!J$22+'ModelParams Lw'!J$23*LOG('Sound Power'!$D96/'Sound Power'!$E96)+'ModelParams Lw'!J$24*LN('Sound Power'!BZ96),IF('ModelParams Lw'!J$26+'ModelParams Lw'!J$27*LOG('Sound Power'!$D96/'Sound Power'!$E96)+'ModelParams Lw'!J$28*LN('Sound Power'!BZ96)&lt;'ModelParams Lw'!J$22+'ModelParams Lw'!J$23*LOG('Sound Power'!$D96/'Sound Power'!$E96)+'ModelParams Lw'!J$24*LN('Sound Power'!BZ96),'ModelParams Lw'!J$22+'ModelParams Lw'!J$23*LOG('Sound Power'!$D96/'Sound Power'!$E96)+'ModelParams Lw'!J$24*LN('Sound Power'!BZ96),'ModelParams Lw'!J$26+'ModelParams Lw'!J$27*LOG('Sound Power'!$D96/'Sound Power'!$E96)+'ModelParams Lw'!J$28*LN('Sound Power'!BZ96)))</f>
        <v>#DIV/0!</v>
      </c>
      <c r="CI96" s="26" t="e">
        <f t="shared" si="33"/>
        <v>#DIV/0!</v>
      </c>
      <c r="CJ96" s="26" t="e">
        <f t="shared" si="34"/>
        <v>#DIV/0!</v>
      </c>
      <c r="CK96" s="26" t="e">
        <f t="shared" si="35"/>
        <v>#DIV/0!</v>
      </c>
      <c r="CL96" s="26" t="e">
        <f t="shared" si="36"/>
        <v>#DIV/0!</v>
      </c>
      <c r="CM96" s="26" t="e">
        <f t="shared" si="37"/>
        <v>#DIV/0!</v>
      </c>
      <c r="CN96" s="26" t="e">
        <f t="shared" si="38"/>
        <v>#DIV/0!</v>
      </c>
      <c r="CO96" s="26" t="e">
        <f t="shared" si="39"/>
        <v>#DIV/0!</v>
      </c>
      <c r="CP96" s="26" t="e">
        <f t="shared" si="40"/>
        <v>#DIV/0!</v>
      </c>
      <c r="CQ96" s="26" t="e">
        <f>10*LOG10(IF(CI96="",0,POWER(10,((CI96+'ModelParams Lw'!$O$4)/10))) +IF(CJ96="",0,POWER(10,((CJ96+'ModelParams Lw'!$P$4)/10))) +IF(CK96="",0,POWER(10,((CK96+'ModelParams Lw'!$Q$4)/10))) +IF(CL96="",0,POWER(10,((CL96+'ModelParams Lw'!$R$4)/10))) +IF(CM96="",0,POWER(10,((CM96+'ModelParams Lw'!$S$4)/10))) +IF(CN96="",0,POWER(10,((CN96+'ModelParams Lw'!$T$4)/10))) +IF(CO96="",0,POWER(10,((CO96+'ModelParams Lw'!$U$4)/10)))+IF(CP96="",0,POWER(10,((CP96+'ModelParams Lw'!$V$4)/10))))</f>
        <v>#DIV/0!</v>
      </c>
      <c r="CR96" s="26" t="e">
        <f t="shared" si="41"/>
        <v>#DIV/0!</v>
      </c>
      <c r="CS96" s="26" t="e">
        <f>(CI96-'ModelParams Lw'!$O$10)/'ModelParams Lw'!$O$11</f>
        <v>#DIV/0!</v>
      </c>
      <c r="CT96" s="26" t="e">
        <f>(CJ96-'ModelParams Lw'!$P$10)/'ModelParams Lw'!$P$11</f>
        <v>#DIV/0!</v>
      </c>
      <c r="CU96" s="26" t="e">
        <f>(CK96-'ModelParams Lw'!$Q$10)/'ModelParams Lw'!$Q$11</f>
        <v>#DIV/0!</v>
      </c>
      <c r="CV96" s="26" t="e">
        <f>(CL96-'ModelParams Lw'!$R$10)/'ModelParams Lw'!$R$11</f>
        <v>#DIV/0!</v>
      </c>
      <c r="CW96" s="26" t="e">
        <f>(CM96-'ModelParams Lw'!$S$10)/'ModelParams Lw'!$S$11</f>
        <v>#DIV/0!</v>
      </c>
      <c r="CX96" s="26" t="e">
        <f>(CN96-'ModelParams Lw'!$T$10)/'ModelParams Lw'!$T$11</f>
        <v>#DIV/0!</v>
      </c>
      <c r="CY96" s="26" t="e">
        <f>(CO96-'ModelParams Lw'!$U$10)/'ModelParams Lw'!$U$11</f>
        <v>#DIV/0!</v>
      </c>
      <c r="CZ96" s="26" t="e">
        <f>(CP96-'ModelParams Lw'!$V$10)/'ModelParams Lw'!$V$11</f>
        <v>#DIV/0!</v>
      </c>
    </row>
    <row r="97" spans="1:104" x14ac:dyDescent="0.2">
      <c r="A97" s="13">
        <f>Calcul!A99</f>
        <v>0</v>
      </c>
      <c r="B97" s="13">
        <f t="shared" si="42"/>
        <v>0</v>
      </c>
      <c r="C97" s="13">
        <f>Calcul!B99</f>
        <v>0</v>
      </c>
      <c r="D97" s="13">
        <f>Calcul!C99/1000</f>
        <v>0</v>
      </c>
      <c r="E97" s="13">
        <f>Calcul!D99/1000</f>
        <v>0</v>
      </c>
      <c r="F97" s="13">
        <f t="shared" si="43"/>
        <v>0</v>
      </c>
      <c r="G97" s="23" t="e">
        <f>DEGREES(ACOS(1-(1/'ModelParams Lw'!B$15*SQRT(0.5*1.2/'Sound Power'!$C97)*('Sound Power'!$B97/3600)/('Sound Power'!$D97)/('Sound Power'!$F97))))</f>
        <v>#DIV/0!</v>
      </c>
      <c r="H97" s="23" t="e">
        <f>DEGREES(ACOS(1-(1/'ModelParams Lw'!C$15*SQRT(0.5*1.2/'Sound Power'!$C97)*('Sound Power'!$B97/3600)/('Sound Power'!$D97)/('Sound Power'!$F97))))</f>
        <v>#DIV/0!</v>
      </c>
      <c r="I97" s="23" t="e">
        <f>DEGREES(ACOS(1-(1/'ModelParams Lw'!D$15*SQRT(0.5*1.2/'Sound Power'!$C97)*('Sound Power'!$B97/3600)/('Sound Power'!$D97)/('Sound Power'!$F97))))</f>
        <v>#DIV/0!</v>
      </c>
      <c r="J97" s="23" t="e">
        <f>DEGREES(ACOS(1-(1/'ModelParams Lw'!E$15*SQRT(0.5*1.2/'Sound Power'!$C97)*('Sound Power'!$B97/3600)/('Sound Power'!$D97)/('Sound Power'!$F97))))</f>
        <v>#DIV/0!</v>
      </c>
      <c r="K97" s="23" t="e">
        <f>DEGREES(ACOS(1-(1/'ModelParams Lw'!F$15*SQRT(0.5*1.2/'Sound Power'!$C97)*('Sound Power'!$B97/3600)/('Sound Power'!$D97)/('Sound Power'!$F97))))</f>
        <v>#DIV/0!</v>
      </c>
      <c r="L97" s="23" t="e">
        <f>DEGREES(ACOS(1-(1/'ModelParams Lw'!G$15*SQRT(0.5*1.2/'Sound Power'!$C97)*('Sound Power'!$B97/3600)/('Sound Power'!$D97)/('Sound Power'!$F97))))</f>
        <v>#DIV/0!</v>
      </c>
      <c r="M97" s="23" t="e">
        <f>DEGREES(ACOS(1-(1/'ModelParams Lw'!H$15*SQRT(0.5*1.2/'Sound Power'!$C97)*('Sound Power'!$B97/3600)/('Sound Power'!$D97)/('Sound Power'!$F97))))</f>
        <v>#DIV/0!</v>
      </c>
      <c r="N97" s="23" t="e">
        <f>DEGREES(ACOS(1-(1/'ModelParams Lw'!I$15*SQRT(0.5*1.2/'Sound Power'!$C97)*('Sound Power'!$B97/3600)/('Sound Power'!$D97)/('Sound Power'!$F97))))</f>
        <v>#DIV/0!</v>
      </c>
      <c r="O97" s="26" t="e">
        <f>('ModelParams Lw'!B$4*LN('Sound Power'!G97)/(1+EXP(-('Sound Power'!$D97*1000+'ModelParams Lw'!B$6)/'ModelParams Lw'!B$7))+'ModelParams Lw'!B$5)*LN('Sound Power'!$B97)-('ModelParams Lw'!B$8+'ModelParams Lw'!B$9*$D97+'ModelParams Lw'!B$10*'Sound Power'!$F97^'ModelParams Lw'!B$14+'ModelParams Lw'!B$11*LN('Sound Power'!G97)+'ModelParams Lw'!B$12*'Sound Power'!$D97*'Sound Power'!$F97+'ModelParams Lw'!B$13*'Sound Power'!$D97*LN('Sound Power'!G97))</f>
        <v>#DIV/0!</v>
      </c>
      <c r="P97" s="26" t="e">
        <f>('ModelParams Lw'!C$4*LN('Sound Power'!H97)/(1+EXP(-('Sound Power'!$D97*1000+'ModelParams Lw'!C$6)/'ModelParams Lw'!C$7))+'ModelParams Lw'!C$5)*LN('Sound Power'!$B97)-('ModelParams Lw'!C$8+'ModelParams Lw'!C$9*$D97+'ModelParams Lw'!C$10*'Sound Power'!$F97^'ModelParams Lw'!C$14+'ModelParams Lw'!C$11*LN('Sound Power'!H97)+'ModelParams Lw'!C$12*'Sound Power'!$D97*'Sound Power'!$F97+'ModelParams Lw'!C$13*'Sound Power'!$D97*LN('Sound Power'!H97))</f>
        <v>#DIV/0!</v>
      </c>
      <c r="Q97" s="26" t="e">
        <f>('ModelParams Lw'!D$4*LN('Sound Power'!I97)/(1+EXP(-('Sound Power'!$D97*1000+'ModelParams Lw'!D$6)/'ModelParams Lw'!D$7))+'ModelParams Lw'!D$5)*LN('Sound Power'!$B97)-('ModelParams Lw'!D$8+'ModelParams Lw'!D$9*$D97+'ModelParams Lw'!D$10*'Sound Power'!$F97^'ModelParams Lw'!D$14+'ModelParams Lw'!D$11*LN('Sound Power'!I97)+'ModelParams Lw'!D$12*'Sound Power'!$D97*'Sound Power'!$F97+'ModelParams Lw'!D$13*'Sound Power'!$D97*LN('Sound Power'!I97))</f>
        <v>#DIV/0!</v>
      </c>
      <c r="R97" s="26" t="e">
        <f>('ModelParams Lw'!E$4*LN('Sound Power'!J97)/(1+EXP(-('Sound Power'!$D97*1000+'ModelParams Lw'!E$6)/'ModelParams Lw'!E$7))+'ModelParams Lw'!E$5)*LN('Sound Power'!$B97)-('ModelParams Lw'!E$8+'ModelParams Lw'!E$9*$D97+'ModelParams Lw'!E$10*'Sound Power'!$F97^'ModelParams Lw'!E$14+'ModelParams Lw'!E$11*LN('Sound Power'!J97)+'ModelParams Lw'!E$12*'Sound Power'!$D97*'Sound Power'!$F97+'ModelParams Lw'!E$13*'Sound Power'!$D97*LN('Sound Power'!J97))</f>
        <v>#DIV/0!</v>
      </c>
      <c r="S97" s="26" t="e">
        <f>('ModelParams Lw'!F$4*LN('Sound Power'!K97)/(1+EXP(-('Sound Power'!$D97*1000+'ModelParams Lw'!F$6)/'ModelParams Lw'!F$7))+'ModelParams Lw'!F$5)*LN('Sound Power'!$B97)-('ModelParams Lw'!F$8+'ModelParams Lw'!F$9*$D97+'ModelParams Lw'!F$10*'Sound Power'!$F97^'ModelParams Lw'!F$14+'ModelParams Lw'!F$11*LN('Sound Power'!K97)+'ModelParams Lw'!F$12*'Sound Power'!$D97*'Sound Power'!$F97+'ModelParams Lw'!F$13*'Sound Power'!$D97*LN('Sound Power'!K97))</f>
        <v>#DIV/0!</v>
      </c>
      <c r="T97" s="26" t="e">
        <f>('ModelParams Lw'!G$4*LN('Sound Power'!L97)/(1+EXP(-('Sound Power'!$D97*1000+'ModelParams Lw'!G$6)/'ModelParams Lw'!G$7))+'ModelParams Lw'!G$5)*LN('Sound Power'!$B97)-('ModelParams Lw'!G$8+'ModelParams Lw'!G$9*$D97+'ModelParams Lw'!G$10*'Sound Power'!$F97^'ModelParams Lw'!G$14+'ModelParams Lw'!G$11*LN('Sound Power'!L97)+'ModelParams Lw'!G$12*'Sound Power'!$D97*'Sound Power'!$F97+'ModelParams Lw'!G$13*'Sound Power'!$D97*LN('Sound Power'!L97))</f>
        <v>#DIV/0!</v>
      </c>
      <c r="U97" s="26" t="e">
        <f>('ModelParams Lw'!H$4*LN('Sound Power'!M97)/(1+EXP(-('Sound Power'!$D97*1000+'ModelParams Lw'!H$6)/'ModelParams Lw'!H$7))+'ModelParams Lw'!H$5)*LN('Sound Power'!$B97)-('ModelParams Lw'!H$8+'ModelParams Lw'!H$9*$D97+'ModelParams Lw'!H$10*'Sound Power'!$F97^'ModelParams Lw'!H$14+'ModelParams Lw'!H$11*LN('Sound Power'!M97)+'ModelParams Lw'!H$12*'Sound Power'!$D97*'Sound Power'!$F97+'ModelParams Lw'!H$13*'Sound Power'!$D97*LN('Sound Power'!M97))</f>
        <v>#DIV/0!</v>
      </c>
      <c r="V97" s="26" t="e">
        <f>('ModelParams Lw'!I$4*LN('Sound Power'!N97)/(1+EXP(-('Sound Power'!$D97*1000+'ModelParams Lw'!I$6)/'ModelParams Lw'!I$7))+'ModelParams Lw'!I$5)*LN('Sound Power'!$B97)-('ModelParams Lw'!I$8+'ModelParams Lw'!I$9*$D97+'ModelParams Lw'!I$10*'Sound Power'!$F97^'ModelParams Lw'!I$14+'ModelParams Lw'!I$11*LN('Sound Power'!N97)+'ModelParams Lw'!I$12*'Sound Power'!$D97*'Sound Power'!$F97+'ModelParams Lw'!I$13*'Sound Power'!$D97*LN('Sound Power'!N97))</f>
        <v>#DIV/0!</v>
      </c>
      <c r="W97" s="26" t="e">
        <f>10*LOG10(IF(O97="",0,POWER(10,((O97+'ModelParams Lw'!$O$4)/10))) +IF(P97="",0,POWER(10,((P97+'ModelParams Lw'!$P$4)/10))) +IF(Q97="",0,POWER(10,((Q97+'ModelParams Lw'!$Q$4)/10))) +IF(R97="",0,POWER(10,((R97+'ModelParams Lw'!$R$4)/10))) +IF(S97="",0,POWER(10,((S97+'ModelParams Lw'!$S$4)/10))) +IF(T97="",0,POWER(10,((T97+'ModelParams Lw'!$T$4)/10))) +IF(U97="",0,POWER(10,((U97+'ModelParams Lw'!$U$4)/10)))+IF(V97="",0,POWER(10,((V97+'ModelParams Lw'!$V$4)/10))))</f>
        <v>#DIV/0!</v>
      </c>
      <c r="X97" s="26" t="e">
        <f t="shared" si="27"/>
        <v>#DIV/0!</v>
      </c>
      <c r="Y97" s="26" t="e">
        <f>(O97-'ModelParams Lw'!O$10)/'ModelParams Lw'!O$11</f>
        <v>#DIV/0!</v>
      </c>
      <c r="Z97" s="26" t="e">
        <f>(P97-'ModelParams Lw'!P$10)/'ModelParams Lw'!P$11</f>
        <v>#DIV/0!</v>
      </c>
      <c r="AA97" s="26" t="e">
        <f>(Q97-'ModelParams Lw'!Q$10)/'ModelParams Lw'!Q$11</f>
        <v>#DIV/0!</v>
      </c>
      <c r="AB97" s="26" t="e">
        <f>(R97-'ModelParams Lw'!R$10)/'ModelParams Lw'!R$11</f>
        <v>#DIV/0!</v>
      </c>
      <c r="AC97" s="26" t="e">
        <f>(S97-'ModelParams Lw'!S$10)/'ModelParams Lw'!S$11</f>
        <v>#DIV/0!</v>
      </c>
      <c r="AD97" s="26" t="e">
        <f>(T97-'ModelParams Lw'!T$10)/'ModelParams Lw'!T$11</f>
        <v>#DIV/0!</v>
      </c>
      <c r="AE97" s="26" t="e">
        <f>(U97-'ModelParams Lw'!U$10)/'ModelParams Lw'!U$11</f>
        <v>#DIV/0!</v>
      </c>
      <c r="AF97" s="26" t="e">
        <f>(V97-'ModelParams Lw'!V$10)/'ModelParams Lw'!V$11</f>
        <v>#DIV/0!</v>
      </c>
      <c r="AG97" s="26" t="e">
        <f t="shared" si="28"/>
        <v>#DIV/0!</v>
      </c>
      <c r="AH97" s="26" t="e">
        <f>VLOOKUP(D97*1000,'ModelParams Lw'!$A$38:$D$58,4)</f>
        <v>#N/A</v>
      </c>
      <c r="AI97" s="56" t="e">
        <f>VLOOKUP(D97*1000,'ModelParams Lw'!$A$38:$D$58,2)</f>
        <v>#N/A</v>
      </c>
      <c r="AJ97" s="46" t="e">
        <f t="shared" si="29"/>
        <v>#DIV/0!</v>
      </c>
      <c r="AK97" s="26" t="e">
        <f t="shared" si="30"/>
        <v>#VALUE!</v>
      </c>
      <c r="AL97" s="26" t="e">
        <f>IF($AI97=100,'ModelParams Lw'!R$35*'Sound Power'!$AH97^2+'ModelParams Lw'!R$36*'Sound Power'!$AH97+'ModelParams Lw'!R$37,IF($AI97=150,'ModelParams Lw'!R$38*'Sound Power'!$AH97^2+'ModelParams Lw'!R$39*'Sound Power'!$AH97+'ModelParams Lw'!R$40,'ModelParams Lw'!R$41*'Sound Power'!$AH97^2+'ModelParams Lw'!R$42*'Sound Power'!$AH97+'ModelParams Lw'!R$43))</f>
        <v>#N/A</v>
      </c>
      <c r="AM97" s="26" t="e">
        <f>IF($AI97=100,'ModelParams Lw'!S$35*'Sound Power'!$AH97^2+'ModelParams Lw'!S$36*'Sound Power'!$AH97+'ModelParams Lw'!S$37,IF($AI97=150,'ModelParams Lw'!S$38*'Sound Power'!$AH97^2+'ModelParams Lw'!S$39*'Sound Power'!$AH97+'ModelParams Lw'!S$40,'ModelParams Lw'!S$41*'Sound Power'!$AH97^2+'ModelParams Lw'!S$42*'Sound Power'!$AH97+'ModelParams Lw'!S$43))</f>
        <v>#N/A</v>
      </c>
      <c r="AN97" s="26" t="e">
        <f>IF($AI97=100,'ModelParams Lw'!T$35*'Sound Power'!$AH97^2+'ModelParams Lw'!T$36*'Sound Power'!$AH97+'ModelParams Lw'!T$37,IF($AI97=150,'ModelParams Lw'!T$38*'Sound Power'!$AH97^2+'ModelParams Lw'!T$39*'Sound Power'!$AH97+'ModelParams Lw'!T$40,'ModelParams Lw'!T$41*'Sound Power'!$AH97^2+'ModelParams Lw'!T$42*'Sound Power'!$AH97+'ModelParams Lw'!T$43))</f>
        <v>#N/A</v>
      </c>
      <c r="AO97" s="26" t="e">
        <f>IF($AI97=100,'ModelParams Lw'!U$35*'Sound Power'!$AH97^2+'ModelParams Lw'!U$36*'Sound Power'!$AH97+'ModelParams Lw'!U$37,IF($AI97=150,'ModelParams Lw'!U$38*'Sound Power'!$AH97^2+'ModelParams Lw'!U$39*'Sound Power'!$AH97+'ModelParams Lw'!U$40,'ModelParams Lw'!U$41*'Sound Power'!$AH97^2+'ModelParams Lw'!U$42*'Sound Power'!$AH97+'ModelParams Lw'!U$43))</f>
        <v>#N/A</v>
      </c>
      <c r="AP97" s="26" t="e">
        <f>IF($AI97=100,'ModelParams Lw'!V$35*'Sound Power'!$AH97^2+'ModelParams Lw'!V$36*'Sound Power'!$AH97+'ModelParams Lw'!V$37,IF($AI97=150,'ModelParams Lw'!V$38*'Sound Power'!$AH97^2+'ModelParams Lw'!V$39*'Sound Power'!$AH97+'ModelParams Lw'!V$40,'ModelParams Lw'!V$41*'Sound Power'!$AH97^2+'ModelParams Lw'!V$42*'Sound Power'!$AH97+'ModelParams Lw'!V$43))</f>
        <v>#N/A</v>
      </c>
      <c r="AQ97" s="26" t="e">
        <f>IF($AI97=100,'ModelParams Lw'!W$35*'Sound Power'!$AH97^2+'ModelParams Lw'!W$36*'Sound Power'!$AH97+'ModelParams Lw'!W$37,IF($AI97=150,'ModelParams Lw'!W$38*'Sound Power'!$AH97^2+'ModelParams Lw'!W$39*'Sound Power'!$AH97+'ModelParams Lw'!W$40,'ModelParams Lw'!W$41*'Sound Power'!$AH97^2+'ModelParams Lw'!W$42*'Sound Power'!$AH97+'ModelParams Lw'!W$43))</f>
        <v>#N/A</v>
      </c>
      <c r="AR97" s="26" t="e">
        <f t="shared" si="31"/>
        <v>#VALUE!</v>
      </c>
      <c r="AS97" s="26" t="e">
        <f>IF(26.83*LN($AJ97)-11.791-'ModelParams Lw'!B$35&lt;0,0,26.83*LN($AJ97)-11.791-'ModelParams Lw'!B$35)</f>
        <v>#DIV/0!</v>
      </c>
      <c r="AT97" s="26" t="e">
        <f>IF(26.83*LN($AJ97)-11.791-'ModelParams Lw'!C$35&lt;0,0,26.83*LN($AJ97)-11.791-'ModelParams Lw'!C$35)</f>
        <v>#DIV/0!</v>
      </c>
      <c r="AU97" s="26" t="e">
        <f>IF(26.83*LN($AJ97)-11.791-'ModelParams Lw'!D$35&lt;0,0,26.83*LN($AJ97)-11.791-'ModelParams Lw'!D$35)</f>
        <v>#DIV/0!</v>
      </c>
      <c r="AV97" s="26" t="e">
        <f>IF(26.83*LN($AJ97)-11.791-'ModelParams Lw'!E$35&lt;0,0,26.83*LN($AJ97)-11.791-'ModelParams Lw'!E$35)</f>
        <v>#DIV/0!</v>
      </c>
      <c r="AW97" s="26" t="e">
        <f>IF(26.83*LN($AJ97)-11.791-'ModelParams Lw'!F$35&lt;0,0,26.83*LN($AJ97)-11.791-'ModelParams Lw'!F$35)</f>
        <v>#DIV/0!</v>
      </c>
      <c r="AX97" s="26" t="e">
        <f>IF(26.83*LN($AJ97)-11.791-'ModelParams Lw'!G$35&lt;0,0,26.83*LN($AJ97)-11.791-'ModelParams Lw'!G$35)</f>
        <v>#DIV/0!</v>
      </c>
      <c r="AY97" s="26" t="e">
        <f>IF(26.83*LN($AJ97)-11.791-'ModelParams Lw'!H$35&lt;0,0,26.83*LN($AJ97)-11.791-'ModelParams Lw'!H$35)</f>
        <v>#DIV/0!</v>
      </c>
      <c r="AZ97" s="26" t="e">
        <f>IF(26.83*LN($AJ97)-11.791-'ModelParams Lw'!I$35&lt;0,0,26.83*LN($AJ97)-11.791-'ModelParams Lw'!I$35)</f>
        <v>#DIV/0!</v>
      </c>
      <c r="BA97" s="26" t="e">
        <f t="shared" si="44"/>
        <v>#DIV/0!</v>
      </c>
      <c r="BB97" s="26" t="e">
        <f t="shared" si="45"/>
        <v>#DIV/0!</v>
      </c>
      <c r="BC97" s="26" t="e">
        <f t="shared" si="46"/>
        <v>#DIV/0!</v>
      </c>
      <c r="BD97" s="26" t="e">
        <f t="shared" si="47"/>
        <v>#DIV/0!</v>
      </c>
      <c r="BE97" s="26" t="e">
        <f t="shared" si="48"/>
        <v>#DIV/0!</v>
      </c>
      <c r="BF97" s="26" t="e">
        <f t="shared" si="49"/>
        <v>#DIV/0!</v>
      </c>
      <c r="BG97" s="26" t="e">
        <f t="shared" si="50"/>
        <v>#DIV/0!</v>
      </c>
      <c r="BH97" s="26" t="e">
        <f t="shared" si="51"/>
        <v>#DIV/0!</v>
      </c>
      <c r="BI97" s="26" t="e">
        <f>10*LOG10(IF(BA97="",0,POWER(10,((BA97+'ModelParams Lw'!$O$4)/10))) +IF(BB97="",0,POWER(10,((BB97+'ModelParams Lw'!$P$4)/10))) +IF(BC97="",0,POWER(10,((BC97+'ModelParams Lw'!$Q$4)/10))) +IF(BD97="",0,POWER(10,((BD97+'ModelParams Lw'!$R$4)/10))) +IF(BE97="",0,POWER(10,((BE97+'ModelParams Lw'!$S$4)/10))) +IF(BF97="",0,POWER(10,((BF97+'ModelParams Lw'!$T$4)/10))) +IF(BG97="",0,POWER(10,((BG97+'ModelParams Lw'!$U$4)/10)))+IF(BH97="",0,POWER(10,((BH97+'ModelParams Lw'!$V$4)/10))))</f>
        <v>#DIV/0!</v>
      </c>
      <c r="BJ97" s="26" t="e">
        <f t="shared" si="32"/>
        <v>#DIV/0!</v>
      </c>
      <c r="BK97" s="26" t="e">
        <f>(BA97-'ModelParams Lw'!O$10)/'ModelParams Lw'!O$11</f>
        <v>#DIV/0!</v>
      </c>
      <c r="BL97" s="26" t="e">
        <f>(BB97-'ModelParams Lw'!P$10)/'ModelParams Lw'!P$11</f>
        <v>#DIV/0!</v>
      </c>
      <c r="BM97" s="26" t="e">
        <f>(BC97-'ModelParams Lw'!Q$10)/'ModelParams Lw'!Q$11</f>
        <v>#DIV/0!</v>
      </c>
      <c r="BN97" s="26" t="e">
        <f>(BD97-'ModelParams Lw'!R$10)/'ModelParams Lw'!R$11</f>
        <v>#DIV/0!</v>
      </c>
      <c r="BO97" s="26" t="e">
        <f>(BE97-'ModelParams Lw'!S$10)/'ModelParams Lw'!S$11</f>
        <v>#DIV/0!</v>
      </c>
      <c r="BP97" s="26" t="e">
        <f>(BF97-'ModelParams Lw'!T$10)/'ModelParams Lw'!T$11</f>
        <v>#DIV/0!</v>
      </c>
      <c r="BQ97" s="26" t="e">
        <f>(BG97-'ModelParams Lw'!U$10)/'ModelParams Lw'!U$11</f>
        <v>#DIV/0!</v>
      </c>
      <c r="BR97" s="26" t="e">
        <f>(BH97-'ModelParams Lw'!V$10)/'ModelParams Lw'!V$11</f>
        <v>#DIV/0!</v>
      </c>
      <c r="BS97" s="23" t="e">
        <f>IF(Calcul!$E99="SW",DEGREES(ACOS(1-(1/'ModelParams Lw'!C$25*SQRT(0.5*1.2/'Sound Power'!$C97)*('Sound Power'!$B97/3600)/('Sound Power'!$D97)/('Sound Power'!$F97)))),DEGREES(ACOS(1-(1/'ModelParams Lw'!C$29*SQRT(0.5*1.2/'Sound Power'!$C97)*('Sound Power'!$B97/3600)/('Sound Power'!$D97)/('Sound Power'!$F97)))))</f>
        <v>#DIV/0!</v>
      </c>
      <c r="BT97" s="23" t="e">
        <f>IF(Calcul!$E99="SW",DEGREES(ACOS(1-(1/'ModelParams Lw'!D$25*SQRT(0.5*1.2/'Sound Power'!$C97)*('Sound Power'!$B97/3600)/('Sound Power'!$D97)/('Sound Power'!$F97)))),DEGREES(ACOS(1-(1/'ModelParams Lw'!D$29*SQRT(0.5*1.2/'Sound Power'!$C97)*('Sound Power'!$B97/3600)/('Sound Power'!$D97)/('Sound Power'!$F97)))))</f>
        <v>#DIV/0!</v>
      </c>
      <c r="BU97" s="23" t="e">
        <f>IF(Calcul!$E99="SW",DEGREES(ACOS(1-(1/'ModelParams Lw'!E$25*SQRT(0.5*1.2/'Sound Power'!$C97)*('Sound Power'!$B97/3600)/('Sound Power'!$D97)/('Sound Power'!$F97)))),DEGREES(ACOS(1-(1/'ModelParams Lw'!E$29*SQRT(0.5*1.2/'Sound Power'!$C97)*('Sound Power'!$B97/3600)/('Sound Power'!$D97)/('Sound Power'!$F97)))))</f>
        <v>#DIV/0!</v>
      </c>
      <c r="BV97" s="23" t="e">
        <f>IF(Calcul!$E99="SW",DEGREES(ACOS(1-(1/'ModelParams Lw'!F$25*SQRT(0.5*1.2/'Sound Power'!$C97)*('Sound Power'!$B97/3600)/('Sound Power'!$D97)/('Sound Power'!$F97)))),DEGREES(ACOS(1-(1/'ModelParams Lw'!F$29*SQRT(0.5*1.2/'Sound Power'!$C97)*('Sound Power'!$B97/3600)/('Sound Power'!$D97)/('Sound Power'!$F97)))))</f>
        <v>#DIV/0!</v>
      </c>
      <c r="BW97" s="23" t="e">
        <f>IF(Calcul!$E99="SW",DEGREES(ACOS(1-(1/'ModelParams Lw'!G$25*SQRT(0.5*1.2/'Sound Power'!$C97)*('Sound Power'!$B97/3600)/('Sound Power'!$D97)/('Sound Power'!$F97)))),DEGREES(ACOS(1-(1/'ModelParams Lw'!G$29*SQRT(0.5*1.2/'Sound Power'!$C97)*('Sound Power'!$B97/3600)/('Sound Power'!$D97)/('Sound Power'!$F97)))))</f>
        <v>#DIV/0!</v>
      </c>
      <c r="BX97" s="23" t="e">
        <f>IF(Calcul!$E99="SW",DEGREES(ACOS(1-(1/'ModelParams Lw'!H$25*SQRT(0.5*1.2/'Sound Power'!$C97)*('Sound Power'!$B97/3600)/('Sound Power'!$D97)/('Sound Power'!$F97)))),DEGREES(ACOS(1-(1/'ModelParams Lw'!H$29*SQRT(0.5*1.2/'Sound Power'!$C97)*('Sound Power'!$B97/3600)/('Sound Power'!$D97)/('Sound Power'!$F97)))))</f>
        <v>#DIV/0!</v>
      </c>
      <c r="BY97" s="23" t="e">
        <f>IF(Calcul!$E99="SW",DEGREES(ACOS(1-(1/'ModelParams Lw'!I$25*SQRT(0.5*1.2/'Sound Power'!$C97)*('Sound Power'!$B97/3600)/('Sound Power'!$D97)/('Sound Power'!$F97)))),DEGREES(ACOS(1-(1/'ModelParams Lw'!I$29*SQRT(0.5*1.2/'Sound Power'!$C97)*('Sound Power'!$B97/3600)/('Sound Power'!$D97)/('Sound Power'!$F97)))))</f>
        <v>#DIV/0!</v>
      </c>
      <c r="BZ97" s="23" t="e">
        <f>IF(Calcul!$E99="SW",DEGREES(ACOS(1-(1/'ModelParams Lw'!J$25*SQRT(0.5*1.2/'Sound Power'!$C97)*('Sound Power'!$B97/3600)/('Sound Power'!$D97)/('Sound Power'!$F97)))),DEGREES(ACOS(1-(1/'ModelParams Lw'!J$29*SQRT(0.5*1.2/'Sound Power'!$C97)*('Sound Power'!$B97/3600)/('Sound Power'!$D97)/('Sound Power'!$F97)))))</f>
        <v>#DIV/0!</v>
      </c>
      <c r="CA97" s="26" t="e">
        <f>IF(Calcul!$E99="SW",'ModelParams Lw'!C$22+'ModelParams Lw'!C$23*LOG('Sound Power'!$D97/'Sound Power'!$E97)+'ModelParams Lw'!C$24*LN('Sound Power'!BS97),IF('ModelParams Lw'!C$26+'ModelParams Lw'!C$27*LOG('Sound Power'!$D97/'Sound Power'!$E97)+'ModelParams Lw'!C$28*LN('Sound Power'!BS97)&lt;'ModelParams Lw'!C$22+'ModelParams Lw'!C$23*LOG('Sound Power'!$D97/'Sound Power'!$E97)+'ModelParams Lw'!C$24*LN('Sound Power'!BS97),'ModelParams Lw'!C$22+'ModelParams Lw'!C$23*LOG('Sound Power'!$D97/'Sound Power'!$E97)+'ModelParams Lw'!C$24*LN('Sound Power'!BS97),'ModelParams Lw'!C$26+'ModelParams Lw'!C$27*LOG('Sound Power'!$D97/'Sound Power'!$E97)+'ModelParams Lw'!C$28*LN('Sound Power'!BS97)))</f>
        <v>#DIV/0!</v>
      </c>
      <c r="CB97" s="26" t="e">
        <f>IF(Calcul!$E99="SW",'ModelParams Lw'!D$22+'ModelParams Lw'!D$23*LOG('Sound Power'!$D97/'Sound Power'!$E97)+'ModelParams Lw'!D$24*LN('Sound Power'!BT97),IF('ModelParams Lw'!D$26+'ModelParams Lw'!D$27*LOG('Sound Power'!$D97/'Sound Power'!$E97)+'ModelParams Lw'!D$28*LN('Sound Power'!BT97)&lt;'ModelParams Lw'!D$22+'ModelParams Lw'!D$23*LOG('Sound Power'!$D97/'Sound Power'!$E97)+'ModelParams Lw'!D$24*LN('Sound Power'!BT97),'ModelParams Lw'!D$22+'ModelParams Lw'!D$23*LOG('Sound Power'!$D97/'Sound Power'!$E97)+'ModelParams Lw'!D$24*LN('Sound Power'!BT97),'ModelParams Lw'!D$26+'ModelParams Lw'!D$27*LOG('Sound Power'!$D97/'Sound Power'!$E97)+'ModelParams Lw'!D$28*LN('Sound Power'!BT97)))</f>
        <v>#DIV/0!</v>
      </c>
      <c r="CC97" s="26" t="e">
        <f>IF(Calcul!$E99="SW",'ModelParams Lw'!E$22+'ModelParams Lw'!E$23*LOG('Sound Power'!$D97/'Sound Power'!$E97)+'ModelParams Lw'!E$24*LN('Sound Power'!BU97),IF('ModelParams Lw'!E$26+'ModelParams Lw'!E$27*LOG('Sound Power'!$D97/'Sound Power'!$E97)+'ModelParams Lw'!E$28*LN('Sound Power'!BU97)&lt;'ModelParams Lw'!E$22+'ModelParams Lw'!E$23*LOG('Sound Power'!$D97/'Sound Power'!$E97)+'ModelParams Lw'!E$24*LN('Sound Power'!BU97),'ModelParams Lw'!E$22+'ModelParams Lw'!E$23*LOG('Sound Power'!$D97/'Sound Power'!$E97)+'ModelParams Lw'!E$24*LN('Sound Power'!BU97),'ModelParams Lw'!E$26+'ModelParams Lw'!E$27*LOG('Sound Power'!$D97/'Sound Power'!$E97)+'ModelParams Lw'!E$28*LN('Sound Power'!BU97)))</f>
        <v>#DIV/0!</v>
      </c>
      <c r="CD97" s="26" t="e">
        <f>IF(Calcul!$E99="SW",'ModelParams Lw'!F$22+'ModelParams Lw'!F$23*LOG('Sound Power'!$D97/'Sound Power'!$E97)+'ModelParams Lw'!F$24*LN('Sound Power'!BV97),IF('ModelParams Lw'!F$26+'ModelParams Lw'!F$27*LOG('Sound Power'!$D97/'Sound Power'!$E97)+'ModelParams Lw'!F$28*LN('Sound Power'!BV97)&lt;'ModelParams Lw'!F$22+'ModelParams Lw'!F$23*LOG('Sound Power'!$D97/'Sound Power'!$E97)+'ModelParams Lw'!F$24*LN('Sound Power'!BV97),'ModelParams Lw'!F$22+'ModelParams Lw'!F$23*LOG('Sound Power'!$D97/'Sound Power'!$E97)+'ModelParams Lw'!F$24*LN('Sound Power'!BV97),'ModelParams Lw'!F$26+'ModelParams Lw'!F$27*LOG('Sound Power'!$D97/'Sound Power'!$E97)+'ModelParams Lw'!F$28*LN('Sound Power'!BV97)))</f>
        <v>#DIV/0!</v>
      </c>
      <c r="CE97" s="26" t="e">
        <f>IF(Calcul!$E99="SW",'ModelParams Lw'!G$22+'ModelParams Lw'!G$23*LOG('Sound Power'!$D97/'Sound Power'!$E97)+'ModelParams Lw'!G$24*LN('Sound Power'!BW97),IF('ModelParams Lw'!G$26+'ModelParams Lw'!G$27*LOG('Sound Power'!$D97/'Sound Power'!$E97)+'ModelParams Lw'!G$28*LN('Sound Power'!BW97)&lt;'ModelParams Lw'!G$22+'ModelParams Lw'!G$23*LOG('Sound Power'!$D97/'Sound Power'!$E97)+'ModelParams Lw'!G$24*LN('Sound Power'!BW97),'ModelParams Lw'!G$22+'ModelParams Lw'!G$23*LOG('Sound Power'!$D97/'Sound Power'!$E97)+'ModelParams Lw'!G$24*LN('Sound Power'!BW97),'ModelParams Lw'!G$26+'ModelParams Lw'!G$27*LOG('Sound Power'!$D97/'Sound Power'!$E97)+'ModelParams Lw'!G$28*LN('Sound Power'!BW97)))</f>
        <v>#DIV/0!</v>
      </c>
      <c r="CF97" s="26" t="e">
        <f>IF(Calcul!$E99="SW",'ModelParams Lw'!H$22+'ModelParams Lw'!H$23*LOG('Sound Power'!$D97/'Sound Power'!$E97)+'ModelParams Lw'!H$24*LN('Sound Power'!BX97),IF('ModelParams Lw'!H$26+'ModelParams Lw'!H$27*LOG('Sound Power'!$D97/'Sound Power'!$E97)+'ModelParams Lw'!H$28*LN('Sound Power'!BX97)&lt;'ModelParams Lw'!H$22+'ModelParams Lw'!H$23*LOG('Sound Power'!$D97/'Sound Power'!$E97)+'ModelParams Lw'!H$24*LN('Sound Power'!BX97),'ModelParams Lw'!H$22+'ModelParams Lw'!H$23*LOG('Sound Power'!$D97/'Sound Power'!$E97)+'ModelParams Lw'!H$24*LN('Sound Power'!BX97),'ModelParams Lw'!H$26+'ModelParams Lw'!H$27*LOG('Sound Power'!$D97/'Sound Power'!$E97)+'ModelParams Lw'!H$28*LN('Sound Power'!BX97)))</f>
        <v>#DIV/0!</v>
      </c>
      <c r="CG97" s="26" t="e">
        <f>IF(Calcul!$E99="SW",'ModelParams Lw'!I$22+'ModelParams Lw'!I$23*LOG('Sound Power'!$D97/'Sound Power'!$E97)+'ModelParams Lw'!I$24*LN('Sound Power'!BY97),IF('ModelParams Lw'!I$26+'ModelParams Lw'!I$27*LOG('Sound Power'!$D97/'Sound Power'!$E97)+'ModelParams Lw'!I$28*LN('Sound Power'!BY97)&lt;'ModelParams Lw'!I$22+'ModelParams Lw'!I$23*LOG('Sound Power'!$D97/'Sound Power'!$E97)+'ModelParams Lw'!I$24*LN('Sound Power'!BY97),'ModelParams Lw'!I$22+'ModelParams Lw'!I$23*LOG('Sound Power'!$D97/'Sound Power'!$E97)+'ModelParams Lw'!I$24*LN('Sound Power'!BY97),'ModelParams Lw'!I$26+'ModelParams Lw'!I$27*LOG('Sound Power'!$D97/'Sound Power'!$E97)+'ModelParams Lw'!I$28*LN('Sound Power'!BY97)))</f>
        <v>#DIV/0!</v>
      </c>
      <c r="CH97" s="26" t="e">
        <f>IF(Calcul!$E99="SW",'ModelParams Lw'!J$22+'ModelParams Lw'!J$23*LOG('Sound Power'!$D97/'Sound Power'!$E97)+'ModelParams Lw'!J$24*LN('Sound Power'!BZ97),IF('ModelParams Lw'!J$26+'ModelParams Lw'!J$27*LOG('Sound Power'!$D97/'Sound Power'!$E97)+'ModelParams Lw'!J$28*LN('Sound Power'!BZ97)&lt;'ModelParams Lw'!J$22+'ModelParams Lw'!J$23*LOG('Sound Power'!$D97/'Sound Power'!$E97)+'ModelParams Lw'!J$24*LN('Sound Power'!BZ97),'ModelParams Lw'!J$22+'ModelParams Lw'!J$23*LOG('Sound Power'!$D97/'Sound Power'!$E97)+'ModelParams Lw'!J$24*LN('Sound Power'!BZ97),'ModelParams Lw'!J$26+'ModelParams Lw'!J$27*LOG('Sound Power'!$D97/'Sound Power'!$E97)+'ModelParams Lw'!J$28*LN('Sound Power'!BZ97)))</f>
        <v>#DIV/0!</v>
      </c>
      <c r="CI97" s="26" t="e">
        <f t="shared" si="33"/>
        <v>#DIV/0!</v>
      </c>
      <c r="CJ97" s="26" t="e">
        <f t="shared" si="34"/>
        <v>#DIV/0!</v>
      </c>
      <c r="CK97" s="26" t="e">
        <f t="shared" si="35"/>
        <v>#DIV/0!</v>
      </c>
      <c r="CL97" s="26" t="e">
        <f t="shared" si="36"/>
        <v>#DIV/0!</v>
      </c>
      <c r="CM97" s="26" t="e">
        <f t="shared" si="37"/>
        <v>#DIV/0!</v>
      </c>
      <c r="CN97" s="26" t="e">
        <f t="shared" si="38"/>
        <v>#DIV/0!</v>
      </c>
      <c r="CO97" s="26" t="e">
        <f t="shared" si="39"/>
        <v>#DIV/0!</v>
      </c>
      <c r="CP97" s="26" t="e">
        <f t="shared" si="40"/>
        <v>#DIV/0!</v>
      </c>
      <c r="CQ97" s="26" t="e">
        <f>10*LOG10(IF(CI97="",0,POWER(10,((CI97+'ModelParams Lw'!$O$4)/10))) +IF(CJ97="",0,POWER(10,((CJ97+'ModelParams Lw'!$P$4)/10))) +IF(CK97="",0,POWER(10,((CK97+'ModelParams Lw'!$Q$4)/10))) +IF(CL97="",0,POWER(10,((CL97+'ModelParams Lw'!$R$4)/10))) +IF(CM97="",0,POWER(10,((CM97+'ModelParams Lw'!$S$4)/10))) +IF(CN97="",0,POWER(10,((CN97+'ModelParams Lw'!$T$4)/10))) +IF(CO97="",0,POWER(10,((CO97+'ModelParams Lw'!$U$4)/10)))+IF(CP97="",0,POWER(10,((CP97+'ModelParams Lw'!$V$4)/10))))</f>
        <v>#DIV/0!</v>
      </c>
      <c r="CR97" s="26" t="e">
        <f t="shared" si="41"/>
        <v>#DIV/0!</v>
      </c>
      <c r="CS97" s="26" t="e">
        <f>(CI97-'ModelParams Lw'!$O$10)/'ModelParams Lw'!$O$11</f>
        <v>#DIV/0!</v>
      </c>
      <c r="CT97" s="26" t="e">
        <f>(CJ97-'ModelParams Lw'!$P$10)/'ModelParams Lw'!$P$11</f>
        <v>#DIV/0!</v>
      </c>
      <c r="CU97" s="26" t="e">
        <f>(CK97-'ModelParams Lw'!$Q$10)/'ModelParams Lw'!$Q$11</f>
        <v>#DIV/0!</v>
      </c>
      <c r="CV97" s="26" t="e">
        <f>(CL97-'ModelParams Lw'!$R$10)/'ModelParams Lw'!$R$11</f>
        <v>#DIV/0!</v>
      </c>
      <c r="CW97" s="26" t="e">
        <f>(CM97-'ModelParams Lw'!$S$10)/'ModelParams Lw'!$S$11</f>
        <v>#DIV/0!</v>
      </c>
      <c r="CX97" s="26" t="e">
        <f>(CN97-'ModelParams Lw'!$T$10)/'ModelParams Lw'!$T$11</f>
        <v>#DIV/0!</v>
      </c>
      <c r="CY97" s="26" t="e">
        <f>(CO97-'ModelParams Lw'!$U$10)/'ModelParams Lw'!$U$11</f>
        <v>#DIV/0!</v>
      </c>
      <c r="CZ97" s="26" t="e">
        <f>(CP97-'ModelParams Lw'!$V$10)/'ModelParams Lw'!$V$11</f>
        <v>#DIV/0!</v>
      </c>
    </row>
    <row r="98" spans="1:104" x14ac:dyDescent="0.2">
      <c r="A98" s="13">
        <f>Calcul!A100</f>
        <v>0</v>
      </c>
      <c r="B98" s="13">
        <f t="shared" si="42"/>
        <v>0</v>
      </c>
      <c r="C98" s="13">
        <f>Calcul!B100</f>
        <v>0</v>
      </c>
      <c r="D98" s="13">
        <f>Calcul!C100/1000</f>
        <v>0</v>
      </c>
      <c r="E98" s="13">
        <f>Calcul!D100/1000</f>
        <v>0</v>
      </c>
      <c r="F98" s="13">
        <f t="shared" si="43"/>
        <v>0</v>
      </c>
      <c r="G98" s="23" t="e">
        <f>DEGREES(ACOS(1-(1/'ModelParams Lw'!B$15*SQRT(0.5*1.2/'Sound Power'!$C98)*('Sound Power'!$B98/3600)/('Sound Power'!$D98)/('Sound Power'!$F98))))</f>
        <v>#DIV/0!</v>
      </c>
      <c r="H98" s="23" t="e">
        <f>DEGREES(ACOS(1-(1/'ModelParams Lw'!C$15*SQRT(0.5*1.2/'Sound Power'!$C98)*('Sound Power'!$B98/3600)/('Sound Power'!$D98)/('Sound Power'!$F98))))</f>
        <v>#DIV/0!</v>
      </c>
      <c r="I98" s="23" t="e">
        <f>DEGREES(ACOS(1-(1/'ModelParams Lw'!D$15*SQRT(0.5*1.2/'Sound Power'!$C98)*('Sound Power'!$B98/3600)/('Sound Power'!$D98)/('Sound Power'!$F98))))</f>
        <v>#DIV/0!</v>
      </c>
      <c r="J98" s="23" t="e">
        <f>DEGREES(ACOS(1-(1/'ModelParams Lw'!E$15*SQRT(0.5*1.2/'Sound Power'!$C98)*('Sound Power'!$B98/3600)/('Sound Power'!$D98)/('Sound Power'!$F98))))</f>
        <v>#DIV/0!</v>
      </c>
      <c r="K98" s="23" t="e">
        <f>DEGREES(ACOS(1-(1/'ModelParams Lw'!F$15*SQRT(0.5*1.2/'Sound Power'!$C98)*('Sound Power'!$B98/3600)/('Sound Power'!$D98)/('Sound Power'!$F98))))</f>
        <v>#DIV/0!</v>
      </c>
      <c r="L98" s="23" t="e">
        <f>DEGREES(ACOS(1-(1/'ModelParams Lw'!G$15*SQRT(0.5*1.2/'Sound Power'!$C98)*('Sound Power'!$B98/3600)/('Sound Power'!$D98)/('Sound Power'!$F98))))</f>
        <v>#DIV/0!</v>
      </c>
      <c r="M98" s="23" t="e">
        <f>DEGREES(ACOS(1-(1/'ModelParams Lw'!H$15*SQRT(0.5*1.2/'Sound Power'!$C98)*('Sound Power'!$B98/3600)/('Sound Power'!$D98)/('Sound Power'!$F98))))</f>
        <v>#DIV/0!</v>
      </c>
      <c r="N98" s="23" t="e">
        <f>DEGREES(ACOS(1-(1/'ModelParams Lw'!I$15*SQRT(0.5*1.2/'Sound Power'!$C98)*('Sound Power'!$B98/3600)/('Sound Power'!$D98)/('Sound Power'!$F98))))</f>
        <v>#DIV/0!</v>
      </c>
      <c r="O98" s="26" t="e">
        <f>('ModelParams Lw'!B$4*LN('Sound Power'!G98)/(1+EXP(-('Sound Power'!$D98*1000+'ModelParams Lw'!B$6)/'ModelParams Lw'!B$7))+'ModelParams Lw'!B$5)*LN('Sound Power'!$B98)-('ModelParams Lw'!B$8+'ModelParams Lw'!B$9*$D98+'ModelParams Lw'!B$10*'Sound Power'!$F98^'ModelParams Lw'!B$14+'ModelParams Lw'!B$11*LN('Sound Power'!G98)+'ModelParams Lw'!B$12*'Sound Power'!$D98*'Sound Power'!$F98+'ModelParams Lw'!B$13*'Sound Power'!$D98*LN('Sound Power'!G98))</f>
        <v>#DIV/0!</v>
      </c>
      <c r="P98" s="26" t="e">
        <f>('ModelParams Lw'!C$4*LN('Sound Power'!H98)/(1+EXP(-('Sound Power'!$D98*1000+'ModelParams Lw'!C$6)/'ModelParams Lw'!C$7))+'ModelParams Lw'!C$5)*LN('Sound Power'!$B98)-('ModelParams Lw'!C$8+'ModelParams Lw'!C$9*$D98+'ModelParams Lw'!C$10*'Sound Power'!$F98^'ModelParams Lw'!C$14+'ModelParams Lw'!C$11*LN('Sound Power'!H98)+'ModelParams Lw'!C$12*'Sound Power'!$D98*'Sound Power'!$F98+'ModelParams Lw'!C$13*'Sound Power'!$D98*LN('Sound Power'!H98))</f>
        <v>#DIV/0!</v>
      </c>
      <c r="Q98" s="26" t="e">
        <f>('ModelParams Lw'!D$4*LN('Sound Power'!I98)/(1+EXP(-('Sound Power'!$D98*1000+'ModelParams Lw'!D$6)/'ModelParams Lw'!D$7))+'ModelParams Lw'!D$5)*LN('Sound Power'!$B98)-('ModelParams Lw'!D$8+'ModelParams Lw'!D$9*$D98+'ModelParams Lw'!D$10*'Sound Power'!$F98^'ModelParams Lw'!D$14+'ModelParams Lw'!D$11*LN('Sound Power'!I98)+'ModelParams Lw'!D$12*'Sound Power'!$D98*'Sound Power'!$F98+'ModelParams Lw'!D$13*'Sound Power'!$D98*LN('Sound Power'!I98))</f>
        <v>#DIV/0!</v>
      </c>
      <c r="R98" s="26" t="e">
        <f>('ModelParams Lw'!E$4*LN('Sound Power'!J98)/(1+EXP(-('Sound Power'!$D98*1000+'ModelParams Lw'!E$6)/'ModelParams Lw'!E$7))+'ModelParams Lw'!E$5)*LN('Sound Power'!$B98)-('ModelParams Lw'!E$8+'ModelParams Lw'!E$9*$D98+'ModelParams Lw'!E$10*'Sound Power'!$F98^'ModelParams Lw'!E$14+'ModelParams Lw'!E$11*LN('Sound Power'!J98)+'ModelParams Lw'!E$12*'Sound Power'!$D98*'Sound Power'!$F98+'ModelParams Lw'!E$13*'Sound Power'!$D98*LN('Sound Power'!J98))</f>
        <v>#DIV/0!</v>
      </c>
      <c r="S98" s="26" t="e">
        <f>('ModelParams Lw'!F$4*LN('Sound Power'!K98)/(1+EXP(-('Sound Power'!$D98*1000+'ModelParams Lw'!F$6)/'ModelParams Lw'!F$7))+'ModelParams Lw'!F$5)*LN('Sound Power'!$B98)-('ModelParams Lw'!F$8+'ModelParams Lw'!F$9*$D98+'ModelParams Lw'!F$10*'Sound Power'!$F98^'ModelParams Lw'!F$14+'ModelParams Lw'!F$11*LN('Sound Power'!K98)+'ModelParams Lw'!F$12*'Sound Power'!$D98*'Sound Power'!$F98+'ModelParams Lw'!F$13*'Sound Power'!$D98*LN('Sound Power'!K98))</f>
        <v>#DIV/0!</v>
      </c>
      <c r="T98" s="26" t="e">
        <f>('ModelParams Lw'!G$4*LN('Sound Power'!L98)/(1+EXP(-('Sound Power'!$D98*1000+'ModelParams Lw'!G$6)/'ModelParams Lw'!G$7))+'ModelParams Lw'!G$5)*LN('Sound Power'!$B98)-('ModelParams Lw'!G$8+'ModelParams Lw'!G$9*$D98+'ModelParams Lw'!G$10*'Sound Power'!$F98^'ModelParams Lw'!G$14+'ModelParams Lw'!G$11*LN('Sound Power'!L98)+'ModelParams Lw'!G$12*'Sound Power'!$D98*'Sound Power'!$F98+'ModelParams Lw'!G$13*'Sound Power'!$D98*LN('Sound Power'!L98))</f>
        <v>#DIV/0!</v>
      </c>
      <c r="U98" s="26" t="e">
        <f>('ModelParams Lw'!H$4*LN('Sound Power'!M98)/(1+EXP(-('Sound Power'!$D98*1000+'ModelParams Lw'!H$6)/'ModelParams Lw'!H$7))+'ModelParams Lw'!H$5)*LN('Sound Power'!$B98)-('ModelParams Lw'!H$8+'ModelParams Lw'!H$9*$D98+'ModelParams Lw'!H$10*'Sound Power'!$F98^'ModelParams Lw'!H$14+'ModelParams Lw'!H$11*LN('Sound Power'!M98)+'ModelParams Lw'!H$12*'Sound Power'!$D98*'Sound Power'!$F98+'ModelParams Lw'!H$13*'Sound Power'!$D98*LN('Sound Power'!M98))</f>
        <v>#DIV/0!</v>
      </c>
      <c r="V98" s="26" t="e">
        <f>('ModelParams Lw'!I$4*LN('Sound Power'!N98)/(1+EXP(-('Sound Power'!$D98*1000+'ModelParams Lw'!I$6)/'ModelParams Lw'!I$7))+'ModelParams Lw'!I$5)*LN('Sound Power'!$B98)-('ModelParams Lw'!I$8+'ModelParams Lw'!I$9*$D98+'ModelParams Lw'!I$10*'Sound Power'!$F98^'ModelParams Lw'!I$14+'ModelParams Lw'!I$11*LN('Sound Power'!N98)+'ModelParams Lw'!I$12*'Sound Power'!$D98*'Sound Power'!$F98+'ModelParams Lw'!I$13*'Sound Power'!$D98*LN('Sound Power'!N98))</f>
        <v>#DIV/0!</v>
      </c>
      <c r="W98" s="26" t="e">
        <f>10*LOG10(IF(O98="",0,POWER(10,((O98+'ModelParams Lw'!$O$4)/10))) +IF(P98="",0,POWER(10,((P98+'ModelParams Lw'!$P$4)/10))) +IF(Q98="",0,POWER(10,((Q98+'ModelParams Lw'!$Q$4)/10))) +IF(R98="",0,POWER(10,((R98+'ModelParams Lw'!$R$4)/10))) +IF(S98="",0,POWER(10,((S98+'ModelParams Lw'!$S$4)/10))) +IF(T98="",0,POWER(10,((T98+'ModelParams Lw'!$T$4)/10))) +IF(U98="",0,POWER(10,((U98+'ModelParams Lw'!$U$4)/10)))+IF(V98="",0,POWER(10,((V98+'ModelParams Lw'!$V$4)/10))))</f>
        <v>#DIV/0!</v>
      </c>
      <c r="X98" s="26" t="e">
        <f t="shared" si="27"/>
        <v>#DIV/0!</v>
      </c>
      <c r="Y98" s="26" t="e">
        <f>(O98-'ModelParams Lw'!O$10)/'ModelParams Lw'!O$11</f>
        <v>#DIV/0!</v>
      </c>
      <c r="Z98" s="26" t="e">
        <f>(P98-'ModelParams Lw'!P$10)/'ModelParams Lw'!P$11</f>
        <v>#DIV/0!</v>
      </c>
      <c r="AA98" s="26" t="e">
        <f>(Q98-'ModelParams Lw'!Q$10)/'ModelParams Lw'!Q$11</f>
        <v>#DIV/0!</v>
      </c>
      <c r="AB98" s="26" t="e">
        <f>(R98-'ModelParams Lw'!R$10)/'ModelParams Lw'!R$11</f>
        <v>#DIV/0!</v>
      </c>
      <c r="AC98" s="26" t="e">
        <f>(S98-'ModelParams Lw'!S$10)/'ModelParams Lw'!S$11</f>
        <v>#DIV/0!</v>
      </c>
      <c r="AD98" s="26" t="e">
        <f>(T98-'ModelParams Lw'!T$10)/'ModelParams Lw'!T$11</f>
        <v>#DIV/0!</v>
      </c>
      <c r="AE98" s="26" t="e">
        <f>(U98-'ModelParams Lw'!U$10)/'ModelParams Lw'!U$11</f>
        <v>#DIV/0!</v>
      </c>
      <c r="AF98" s="26" t="e">
        <f>(V98-'ModelParams Lw'!V$10)/'ModelParams Lw'!V$11</f>
        <v>#DIV/0!</v>
      </c>
      <c r="AG98" s="26" t="e">
        <f t="shared" si="28"/>
        <v>#DIV/0!</v>
      </c>
      <c r="AH98" s="26" t="e">
        <f>VLOOKUP(D98*1000,'ModelParams Lw'!$A$38:$D$58,4)</f>
        <v>#N/A</v>
      </c>
      <c r="AI98" s="56" t="e">
        <f>VLOOKUP(D98*1000,'ModelParams Lw'!$A$38:$D$58,2)</f>
        <v>#N/A</v>
      </c>
      <c r="AJ98" s="46" t="e">
        <f t="shared" si="29"/>
        <v>#DIV/0!</v>
      </c>
      <c r="AK98" s="26" t="e">
        <f t="shared" si="30"/>
        <v>#VALUE!</v>
      </c>
      <c r="AL98" s="26" t="e">
        <f>IF($AI98=100,'ModelParams Lw'!R$35*'Sound Power'!$AH98^2+'ModelParams Lw'!R$36*'Sound Power'!$AH98+'ModelParams Lw'!R$37,IF($AI98=150,'ModelParams Lw'!R$38*'Sound Power'!$AH98^2+'ModelParams Lw'!R$39*'Sound Power'!$AH98+'ModelParams Lw'!R$40,'ModelParams Lw'!R$41*'Sound Power'!$AH98^2+'ModelParams Lw'!R$42*'Sound Power'!$AH98+'ModelParams Lw'!R$43))</f>
        <v>#N/A</v>
      </c>
      <c r="AM98" s="26" t="e">
        <f>IF($AI98=100,'ModelParams Lw'!S$35*'Sound Power'!$AH98^2+'ModelParams Lw'!S$36*'Sound Power'!$AH98+'ModelParams Lw'!S$37,IF($AI98=150,'ModelParams Lw'!S$38*'Sound Power'!$AH98^2+'ModelParams Lw'!S$39*'Sound Power'!$AH98+'ModelParams Lw'!S$40,'ModelParams Lw'!S$41*'Sound Power'!$AH98^2+'ModelParams Lw'!S$42*'Sound Power'!$AH98+'ModelParams Lw'!S$43))</f>
        <v>#N/A</v>
      </c>
      <c r="AN98" s="26" t="e">
        <f>IF($AI98=100,'ModelParams Lw'!T$35*'Sound Power'!$AH98^2+'ModelParams Lw'!T$36*'Sound Power'!$AH98+'ModelParams Lw'!T$37,IF($AI98=150,'ModelParams Lw'!T$38*'Sound Power'!$AH98^2+'ModelParams Lw'!T$39*'Sound Power'!$AH98+'ModelParams Lw'!T$40,'ModelParams Lw'!T$41*'Sound Power'!$AH98^2+'ModelParams Lw'!T$42*'Sound Power'!$AH98+'ModelParams Lw'!T$43))</f>
        <v>#N/A</v>
      </c>
      <c r="AO98" s="26" t="e">
        <f>IF($AI98=100,'ModelParams Lw'!U$35*'Sound Power'!$AH98^2+'ModelParams Lw'!U$36*'Sound Power'!$AH98+'ModelParams Lw'!U$37,IF($AI98=150,'ModelParams Lw'!U$38*'Sound Power'!$AH98^2+'ModelParams Lw'!U$39*'Sound Power'!$AH98+'ModelParams Lw'!U$40,'ModelParams Lw'!U$41*'Sound Power'!$AH98^2+'ModelParams Lw'!U$42*'Sound Power'!$AH98+'ModelParams Lw'!U$43))</f>
        <v>#N/A</v>
      </c>
      <c r="AP98" s="26" t="e">
        <f>IF($AI98=100,'ModelParams Lw'!V$35*'Sound Power'!$AH98^2+'ModelParams Lw'!V$36*'Sound Power'!$AH98+'ModelParams Lw'!V$37,IF($AI98=150,'ModelParams Lw'!V$38*'Sound Power'!$AH98^2+'ModelParams Lw'!V$39*'Sound Power'!$AH98+'ModelParams Lw'!V$40,'ModelParams Lw'!V$41*'Sound Power'!$AH98^2+'ModelParams Lw'!V$42*'Sound Power'!$AH98+'ModelParams Lw'!V$43))</f>
        <v>#N/A</v>
      </c>
      <c r="AQ98" s="26" t="e">
        <f>IF($AI98=100,'ModelParams Lw'!W$35*'Sound Power'!$AH98^2+'ModelParams Lw'!W$36*'Sound Power'!$AH98+'ModelParams Lw'!W$37,IF($AI98=150,'ModelParams Lw'!W$38*'Sound Power'!$AH98^2+'ModelParams Lw'!W$39*'Sound Power'!$AH98+'ModelParams Lw'!W$40,'ModelParams Lw'!W$41*'Sound Power'!$AH98^2+'ModelParams Lw'!W$42*'Sound Power'!$AH98+'ModelParams Lw'!W$43))</f>
        <v>#N/A</v>
      </c>
      <c r="AR98" s="26" t="e">
        <f t="shared" si="31"/>
        <v>#VALUE!</v>
      </c>
      <c r="AS98" s="26" t="e">
        <f>IF(26.83*LN($AJ98)-11.791-'ModelParams Lw'!B$35&lt;0,0,26.83*LN($AJ98)-11.791-'ModelParams Lw'!B$35)</f>
        <v>#DIV/0!</v>
      </c>
      <c r="AT98" s="26" t="e">
        <f>IF(26.83*LN($AJ98)-11.791-'ModelParams Lw'!C$35&lt;0,0,26.83*LN($AJ98)-11.791-'ModelParams Lw'!C$35)</f>
        <v>#DIV/0!</v>
      </c>
      <c r="AU98" s="26" t="e">
        <f>IF(26.83*LN($AJ98)-11.791-'ModelParams Lw'!D$35&lt;0,0,26.83*LN($AJ98)-11.791-'ModelParams Lw'!D$35)</f>
        <v>#DIV/0!</v>
      </c>
      <c r="AV98" s="26" t="e">
        <f>IF(26.83*LN($AJ98)-11.791-'ModelParams Lw'!E$35&lt;0,0,26.83*LN($AJ98)-11.791-'ModelParams Lw'!E$35)</f>
        <v>#DIV/0!</v>
      </c>
      <c r="AW98" s="26" t="e">
        <f>IF(26.83*LN($AJ98)-11.791-'ModelParams Lw'!F$35&lt;0,0,26.83*LN($AJ98)-11.791-'ModelParams Lw'!F$35)</f>
        <v>#DIV/0!</v>
      </c>
      <c r="AX98" s="26" t="e">
        <f>IF(26.83*LN($AJ98)-11.791-'ModelParams Lw'!G$35&lt;0,0,26.83*LN($AJ98)-11.791-'ModelParams Lw'!G$35)</f>
        <v>#DIV/0!</v>
      </c>
      <c r="AY98" s="26" t="e">
        <f>IF(26.83*LN($AJ98)-11.791-'ModelParams Lw'!H$35&lt;0,0,26.83*LN($AJ98)-11.791-'ModelParams Lw'!H$35)</f>
        <v>#DIV/0!</v>
      </c>
      <c r="AZ98" s="26" t="e">
        <f>IF(26.83*LN($AJ98)-11.791-'ModelParams Lw'!I$35&lt;0,0,26.83*LN($AJ98)-11.791-'ModelParams Lw'!I$35)</f>
        <v>#DIV/0!</v>
      </c>
      <c r="BA98" s="26" t="e">
        <f t="shared" si="44"/>
        <v>#DIV/0!</v>
      </c>
      <c r="BB98" s="26" t="e">
        <f t="shared" si="45"/>
        <v>#DIV/0!</v>
      </c>
      <c r="BC98" s="26" t="e">
        <f t="shared" si="46"/>
        <v>#DIV/0!</v>
      </c>
      <c r="BD98" s="26" t="e">
        <f t="shared" si="47"/>
        <v>#DIV/0!</v>
      </c>
      <c r="BE98" s="26" t="e">
        <f t="shared" si="48"/>
        <v>#DIV/0!</v>
      </c>
      <c r="BF98" s="26" t="e">
        <f t="shared" si="49"/>
        <v>#DIV/0!</v>
      </c>
      <c r="BG98" s="26" t="e">
        <f t="shared" si="50"/>
        <v>#DIV/0!</v>
      </c>
      <c r="BH98" s="26" t="e">
        <f t="shared" si="51"/>
        <v>#DIV/0!</v>
      </c>
      <c r="BI98" s="26" t="e">
        <f>10*LOG10(IF(BA98="",0,POWER(10,((BA98+'ModelParams Lw'!$O$4)/10))) +IF(BB98="",0,POWER(10,((BB98+'ModelParams Lw'!$P$4)/10))) +IF(BC98="",0,POWER(10,((BC98+'ModelParams Lw'!$Q$4)/10))) +IF(BD98="",0,POWER(10,((BD98+'ModelParams Lw'!$R$4)/10))) +IF(BE98="",0,POWER(10,((BE98+'ModelParams Lw'!$S$4)/10))) +IF(BF98="",0,POWER(10,((BF98+'ModelParams Lw'!$T$4)/10))) +IF(BG98="",0,POWER(10,((BG98+'ModelParams Lw'!$U$4)/10)))+IF(BH98="",0,POWER(10,((BH98+'ModelParams Lw'!$V$4)/10))))</f>
        <v>#DIV/0!</v>
      </c>
      <c r="BJ98" s="26" t="e">
        <f t="shared" si="32"/>
        <v>#DIV/0!</v>
      </c>
      <c r="BK98" s="26" t="e">
        <f>(BA98-'ModelParams Lw'!O$10)/'ModelParams Lw'!O$11</f>
        <v>#DIV/0!</v>
      </c>
      <c r="BL98" s="26" t="e">
        <f>(BB98-'ModelParams Lw'!P$10)/'ModelParams Lw'!P$11</f>
        <v>#DIV/0!</v>
      </c>
      <c r="BM98" s="26" t="e">
        <f>(BC98-'ModelParams Lw'!Q$10)/'ModelParams Lw'!Q$11</f>
        <v>#DIV/0!</v>
      </c>
      <c r="BN98" s="26" t="e">
        <f>(BD98-'ModelParams Lw'!R$10)/'ModelParams Lw'!R$11</f>
        <v>#DIV/0!</v>
      </c>
      <c r="BO98" s="26" t="e">
        <f>(BE98-'ModelParams Lw'!S$10)/'ModelParams Lw'!S$11</f>
        <v>#DIV/0!</v>
      </c>
      <c r="BP98" s="26" t="e">
        <f>(BF98-'ModelParams Lw'!T$10)/'ModelParams Lw'!T$11</f>
        <v>#DIV/0!</v>
      </c>
      <c r="BQ98" s="26" t="e">
        <f>(BG98-'ModelParams Lw'!U$10)/'ModelParams Lw'!U$11</f>
        <v>#DIV/0!</v>
      </c>
      <c r="BR98" s="26" t="e">
        <f>(BH98-'ModelParams Lw'!V$10)/'ModelParams Lw'!V$11</f>
        <v>#DIV/0!</v>
      </c>
      <c r="BS98" s="23" t="e">
        <f>IF(Calcul!$E100="SW",DEGREES(ACOS(1-(1/'ModelParams Lw'!C$25*SQRT(0.5*1.2/'Sound Power'!$C98)*('Sound Power'!$B98/3600)/('Sound Power'!$D98)/('Sound Power'!$F98)))),DEGREES(ACOS(1-(1/'ModelParams Lw'!C$29*SQRT(0.5*1.2/'Sound Power'!$C98)*('Sound Power'!$B98/3600)/('Sound Power'!$D98)/('Sound Power'!$F98)))))</f>
        <v>#DIV/0!</v>
      </c>
      <c r="BT98" s="23" t="e">
        <f>IF(Calcul!$E100="SW",DEGREES(ACOS(1-(1/'ModelParams Lw'!D$25*SQRT(0.5*1.2/'Sound Power'!$C98)*('Sound Power'!$B98/3600)/('Sound Power'!$D98)/('Sound Power'!$F98)))),DEGREES(ACOS(1-(1/'ModelParams Lw'!D$29*SQRT(0.5*1.2/'Sound Power'!$C98)*('Sound Power'!$B98/3600)/('Sound Power'!$D98)/('Sound Power'!$F98)))))</f>
        <v>#DIV/0!</v>
      </c>
      <c r="BU98" s="23" t="e">
        <f>IF(Calcul!$E100="SW",DEGREES(ACOS(1-(1/'ModelParams Lw'!E$25*SQRT(0.5*1.2/'Sound Power'!$C98)*('Sound Power'!$B98/3600)/('Sound Power'!$D98)/('Sound Power'!$F98)))),DEGREES(ACOS(1-(1/'ModelParams Lw'!E$29*SQRT(0.5*1.2/'Sound Power'!$C98)*('Sound Power'!$B98/3600)/('Sound Power'!$D98)/('Sound Power'!$F98)))))</f>
        <v>#DIV/0!</v>
      </c>
      <c r="BV98" s="23" t="e">
        <f>IF(Calcul!$E100="SW",DEGREES(ACOS(1-(1/'ModelParams Lw'!F$25*SQRT(0.5*1.2/'Sound Power'!$C98)*('Sound Power'!$B98/3600)/('Sound Power'!$D98)/('Sound Power'!$F98)))),DEGREES(ACOS(1-(1/'ModelParams Lw'!F$29*SQRT(0.5*1.2/'Sound Power'!$C98)*('Sound Power'!$B98/3600)/('Sound Power'!$D98)/('Sound Power'!$F98)))))</f>
        <v>#DIV/0!</v>
      </c>
      <c r="BW98" s="23" t="e">
        <f>IF(Calcul!$E100="SW",DEGREES(ACOS(1-(1/'ModelParams Lw'!G$25*SQRT(0.5*1.2/'Sound Power'!$C98)*('Sound Power'!$B98/3600)/('Sound Power'!$D98)/('Sound Power'!$F98)))),DEGREES(ACOS(1-(1/'ModelParams Lw'!G$29*SQRT(0.5*1.2/'Sound Power'!$C98)*('Sound Power'!$B98/3600)/('Sound Power'!$D98)/('Sound Power'!$F98)))))</f>
        <v>#DIV/0!</v>
      </c>
      <c r="BX98" s="23" t="e">
        <f>IF(Calcul!$E100="SW",DEGREES(ACOS(1-(1/'ModelParams Lw'!H$25*SQRT(0.5*1.2/'Sound Power'!$C98)*('Sound Power'!$B98/3600)/('Sound Power'!$D98)/('Sound Power'!$F98)))),DEGREES(ACOS(1-(1/'ModelParams Lw'!H$29*SQRT(0.5*1.2/'Sound Power'!$C98)*('Sound Power'!$B98/3600)/('Sound Power'!$D98)/('Sound Power'!$F98)))))</f>
        <v>#DIV/0!</v>
      </c>
      <c r="BY98" s="23" t="e">
        <f>IF(Calcul!$E100="SW",DEGREES(ACOS(1-(1/'ModelParams Lw'!I$25*SQRT(0.5*1.2/'Sound Power'!$C98)*('Sound Power'!$B98/3600)/('Sound Power'!$D98)/('Sound Power'!$F98)))),DEGREES(ACOS(1-(1/'ModelParams Lw'!I$29*SQRT(0.5*1.2/'Sound Power'!$C98)*('Sound Power'!$B98/3600)/('Sound Power'!$D98)/('Sound Power'!$F98)))))</f>
        <v>#DIV/0!</v>
      </c>
      <c r="BZ98" s="23" t="e">
        <f>IF(Calcul!$E100="SW",DEGREES(ACOS(1-(1/'ModelParams Lw'!J$25*SQRT(0.5*1.2/'Sound Power'!$C98)*('Sound Power'!$B98/3600)/('Sound Power'!$D98)/('Sound Power'!$F98)))),DEGREES(ACOS(1-(1/'ModelParams Lw'!J$29*SQRT(0.5*1.2/'Sound Power'!$C98)*('Sound Power'!$B98/3600)/('Sound Power'!$D98)/('Sound Power'!$F98)))))</f>
        <v>#DIV/0!</v>
      </c>
      <c r="CA98" s="26" t="e">
        <f>IF(Calcul!$E100="SW",'ModelParams Lw'!C$22+'ModelParams Lw'!C$23*LOG('Sound Power'!$D98/'Sound Power'!$E98)+'ModelParams Lw'!C$24*LN('Sound Power'!BS98),IF('ModelParams Lw'!C$26+'ModelParams Lw'!C$27*LOG('Sound Power'!$D98/'Sound Power'!$E98)+'ModelParams Lw'!C$28*LN('Sound Power'!BS98)&lt;'ModelParams Lw'!C$22+'ModelParams Lw'!C$23*LOG('Sound Power'!$D98/'Sound Power'!$E98)+'ModelParams Lw'!C$24*LN('Sound Power'!BS98),'ModelParams Lw'!C$22+'ModelParams Lw'!C$23*LOG('Sound Power'!$D98/'Sound Power'!$E98)+'ModelParams Lw'!C$24*LN('Sound Power'!BS98),'ModelParams Lw'!C$26+'ModelParams Lw'!C$27*LOG('Sound Power'!$D98/'Sound Power'!$E98)+'ModelParams Lw'!C$28*LN('Sound Power'!BS98)))</f>
        <v>#DIV/0!</v>
      </c>
      <c r="CB98" s="26" t="e">
        <f>IF(Calcul!$E100="SW",'ModelParams Lw'!D$22+'ModelParams Lw'!D$23*LOG('Sound Power'!$D98/'Sound Power'!$E98)+'ModelParams Lw'!D$24*LN('Sound Power'!BT98),IF('ModelParams Lw'!D$26+'ModelParams Lw'!D$27*LOG('Sound Power'!$D98/'Sound Power'!$E98)+'ModelParams Lw'!D$28*LN('Sound Power'!BT98)&lt;'ModelParams Lw'!D$22+'ModelParams Lw'!D$23*LOG('Sound Power'!$D98/'Sound Power'!$E98)+'ModelParams Lw'!D$24*LN('Sound Power'!BT98),'ModelParams Lw'!D$22+'ModelParams Lw'!D$23*LOG('Sound Power'!$D98/'Sound Power'!$E98)+'ModelParams Lw'!D$24*LN('Sound Power'!BT98),'ModelParams Lw'!D$26+'ModelParams Lw'!D$27*LOG('Sound Power'!$D98/'Sound Power'!$E98)+'ModelParams Lw'!D$28*LN('Sound Power'!BT98)))</f>
        <v>#DIV/0!</v>
      </c>
      <c r="CC98" s="26" t="e">
        <f>IF(Calcul!$E100="SW",'ModelParams Lw'!E$22+'ModelParams Lw'!E$23*LOG('Sound Power'!$D98/'Sound Power'!$E98)+'ModelParams Lw'!E$24*LN('Sound Power'!BU98),IF('ModelParams Lw'!E$26+'ModelParams Lw'!E$27*LOG('Sound Power'!$D98/'Sound Power'!$E98)+'ModelParams Lw'!E$28*LN('Sound Power'!BU98)&lt;'ModelParams Lw'!E$22+'ModelParams Lw'!E$23*LOG('Sound Power'!$D98/'Sound Power'!$E98)+'ModelParams Lw'!E$24*LN('Sound Power'!BU98),'ModelParams Lw'!E$22+'ModelParams Lw'!E$23*LOG('Sound Power'!$D98/'Sound Power'!$E98)+'ModelParams Lw'!E$24*LN('Sound Power'!BU98),'ModelParams Lw'!E$26+'ModelParams Lw'!E$27*LOG('Sound Power'!$D98/'Sound Power'!$E98)+'ModelParams Lw'!E$28*LN('Sound Power'!BU98)))</f>
        <v>#DIV/0!</v>
      </c>
      <c r="CD98" s="26" t="e">
        <f>IF(Calcul!$E100="SW",'ModelParams Lw'!F$22+'ModelParams Lw'!F$23*LOG('Sound Power'!$D98/'Sound Power'!$E98)+'ModelParams Lw'!F$24*LN('Sound Power'!BV98),IF('ModelParams Lw'!F$26+'ModelParams Lw'!F$27*LOG('Sound Power'!$D98/'Sound Power'!$E98)+'ModelParams Lw'!F$28*LN('Sound Power'!BV98)&lt;'ModelParams Lw'!F$22+'ModelParams Lw'!F$23*LOG('Sound Power'!$D98/'Sound Power'!$E98)+'ModelParams Lw'!F$24*LN('Sound Power'!BV98),'ModelParams Lw'!F$22+'ModelParams Lw'!F$23*LOG('Sound Power'!$D98/'Sound Power'!$E98)+'ModelParams Lw'!F$24*LN('Sound Power'!BV98),'ModelParams Lw'!F$26+'ModelParams Lw'!F$27*LOG('Sound Power'!$D98/'Sound Power'!$E98)+'ModelParams Lw'!F$28*LN('Sound Power'!BV98)))</f>
        <v>#DIV/0!</v>
      </c>
      <c r="CE98" s="26" t="e">
        <f>IF(Calcul!$E100="SW",'ModelParams Lw'!G$22+'ModelParams Lw'!G$23*LOG('Sound Power'!$D98/'Sound Power'!$E98)+'ModelParams Lw'!G$24*LN('Sound Power'!BW98),IF('ModelParams Lw'!G$26+'ModelParams Lw'!G$27*LOG('Sound Power'!$D98/'Sound Power'!$E98)+'ModelParams Lw'!G$28*LN('Sound Power'!BW98)&lt;'ModelParams Lw'!G$22+'ModelParams Lw'!G$23*LOG('Sound Power'!$D98/'Sound Power'!$E98)+'ModelParams Lw'!G$24*LN('Sound Power'!BW98),'ModelParams Lw'!G$22+'ModelParams Lw'!G$23*LOG('Sound Power'!$D98/'Sound Power'!$E98)+'ModelParams Lw'!G$24*LN('Sound Power'!BW98),'ModelParams Lw'!G$26+'ModelParams Lw'!G$27*LOG('Sound Power'!$D98/'Sound Power'!$E98)+'ModelParams Lw'!G$28*LN('Sound Power'!BW98)))</f>
        <v>#DIV/0!</v>
      </c>
      <c r="CF98" s="26" t="e">
        <f>IF(Calcul!$E100="SW",'ModelParams Lw'!H$22+'ModelParams Lw'!H$23*LOG('Sound Power'!$D98/'Sound Power'!$E98)+'ModelParams Lw'!H$24*LN('Sound Power'!BX98),IF('ModelParams Lw'!H$26+'ModelParams Lw'!H$27*LOG('Sound Power'!$D98/'Sound Power'!$E98)+'ModelParams Lw'!H$28*LN('Sound Power'!BX98)&lt;'ModelParams Lw'!H$22+'ModelParams Lw'!H$23*LOG('Sound Power'!$D98/'Sound Power'!$E98)+'ModelParams Lw'!H$24*LN('Sound Power'!BX98),'ModelParams Lw'!H$22+'ModelParams Lw'!H$23*LOG('Sound Power'!$D98/'Sound Power'!$E98)+'ModelParams Lw'!H$24*LN('Sound Power'!BX98),'ModelParams Lw'!H$26+'ModelParams Lw'!H$27*LOG('Sound Power'!$D98/'Sound Power'!$E98)+'ModelParams Lw'!H$28*LN('Sound Power'!BX98)))</f>
        <v>#DIV/0!</v>
      </c>
      <c r="CG98" s="26" t="e">
        <f>IF(Calcul!$E100="SW",'ModelParams Lw'!I$22+'ModelParams Lw'!I$23*LOG('Sound Power'!$D98/'Sound Power'!$E98)+'ModelParams Lw'!I$24*LN('Sound Power'!BY98),IF('ModelParams Lw'!I$26+'ModelParams Lw'!I$27*LOG('Sound Power'!$D98/'Sound Power'!$E98)+'ModelParams Lw'!I$28*LN('Sound Power'!BY98)&lt;'ModelParams Lw'!I$22+'ModelParams Lw'!I$23*LOG('Sound Power'!$D98/'Sound Power'!$E98)+'ModelParams Lw'!I$24*LN('Sound Power'!BY98),'ModelParams Lw'!I$22+'ModelParams Lw'!I$23*LOG('Sound Power'!$D98/'Sound Power'!$E98)+'ModelParams Lw'!I$24*LN('Sound Power'!BY98),'ModelParams Lw'!I$26+'ModelParams Lw'!I$27*LOG('Sound Power'!$D98/'Sound Power'!$E98)+'ModelParams Lw'!I$28*LN('Sound Power'!BY98)))</f>
        <v>#DIV/0!</v>
      </c>
      <c r="CH98" s="26" t="e">
        <f>IF(Calcul!$E100="SW",'ModelParams Lw'!J$22+'ModelParams Lw'!J$23*LOG('Sound Power'!$D98/'Sound Power'!$E98)+'ModelParams Lw'!J$24*LN('Sound Power'!BZ98),IF('ModelParams Lw'!J$26+'ModelParams Lw'!J$27*LOG('Sound Power'!$D98/'Sound Power'!$E98)+'ModelParams Lw'!J$28*LN('Sound Power'!BZ98)&lt;'ModelParams Lw'!J$22+'ModelParams Lw'!J$23*LOG('Sound Power'!$D98/'Sound Power'!$E98)+'ModelParams Lw'!J$24*LN('Sound Power'!BZ98),'ModelParams Lw'!J$22+'ModelParams Lw'!J$23*LOG('Sound Power'!$D98/'Sound Power'!$E98)+'ModelParams Lw'!J$24*LN('Sound Power'!BZ98),'ModelParams Lw'!J$26+'ModelParams Lw'!J$27*LOG('Sound Power'!$D98/'Sound Power'!$E98)+'ModelParams Lw'!J$28*LN('Sound Power'!BZ98)))</f>
        <v>#DIV/0!</v>
      </c>
      <c r="CI98" s="26" t="e">
        <f t="shared" si="33"/>
        <v>#DIV/0!</v>
      </c>
      <c r="CJ98" s="26" t="e">
        <f t="shared" si="34"/>
        <v>#DIV/0!</v>
      </c>
      <c r="CK98" s="26" t="e">
        <f t="shared" si="35"/>
        <v>#DIV/0!</v>
      </c>
      <c r="CL98" s="26" t="e">
        <f t="shared" si="36"/>
        <v>#DIV/0!</v>
      </c>
      <c r="CM98" s="26" t="e">
        <f t="shared" si="37"/>
        <v>#DIV/0!</v>
      </c>
      <c r="CN98" s="26" t="e">
        <f t="shared" si="38"/>
        <v>#DIV/0!</v>
      </c>
      <c r="CO98" s="26" t="e">
        <f t="shared" si="39"/>
        <v>#DIV/0!</v>
      </c>
      <c r="CP98" s="26" t="e">
        <f t="shared" si="40"/>
        <v>#DIV/0!</v>
      </c>
      <c r="CQ98" s="26" t="e">
        <f>10*LOG10(IF(CI98="",0,POWER(10,((CI98+'ModelParams Lw'!$O$4)/10))) +IF(CJ98="",0,POWER(10,((CJ98+'ModelParams Lw'!$P$4)/10))) +IF(CK98="",0,POWER(10,((CK98+'ModelParams Lw'!$Q$4)/10))) +IF(CL98="",0,POWER(10,((CL98+'ModelParams Lw'!$R$4)/10))) +IF(CM98="",0,POWER(10,((CM98+'ModelParams Lw'!$S$4)/10))) +IF(CN98="",0,POWER(10,((CN98+'ModelParams Lw'!$T$4)/10))) +IF(CO98="",0,POWER(10,((CO98+'ModelParams Lw'!$U$4)/10)))+IF(CP98="",0,POWER(10,((CP98+'ModelParams Lw'!$V$4)/10))))</f>
        <v>#DIV/0!</v>
      </c>
      <c r="CR98" s="26" t="e">
        <f t="shared" si="41"/>
        <v>#DIV/0!</v>
      </c>
      <c r="CS98" s="26" t="e">
        <f>(CI98-'ModelParams Lw'!$O$10)/'ModelParams Lw'!$O$11</f>
        <v>#DIV/0!</v>
      </c>
      <c r="CT98" s="26" t="e">
        <f>(CJ98-'ModelParams Lw'!$P$10)/'ModelParams Lw'!$P$11</f>
        <v>#DIV/0!</v>
      </c>
      <c r="CU98" s="26" t="e">
        <f>(CK98-'ModelParams Lw'!$Q$10)/'ModelParams Lw'!$Q$11</f>
        <v>#DIV/0!</v>
      </c>
      <c r="CV98" s="26" t="e">
        <f>(CL98-'ModelParams Lw'!$R$10)/'ModelParams Lw'!$R$11</f>
        <v>#DIV/0!</v>
      </c>
      <c r="CW98" s="26" t="e">
        <f>(CM98-'ModelParams Lw'!$S$10)/'ModelParams Lw'!$S$11</f>
        <v>#DIV/0!</v>
      </c>
      <c r="CX98" s="26" t="e">
        <f>(CN98-'ModelParams Lw'!$T$10)/'ModelParams Lw'!$T$11</f>
        <v>#DIV/0!</v>
      </c>
      <c r="CY98" s="26" t="e">
        <f>(CO98-'ModelParams Lw'!$U$10)/'ModelParams Lw'!$U$11</f>
        <v>#DIV/0!</v>
      </c>
      <c r="CZ98" s="26" t="e">
        <f>(CP98-'ModelParams Lw'!$V$10)/'ModelParams Lw'!$V$11</f>
        <v>#DIV/0!</v>
      </c>
    </row>
    <row r="99" spans="1:104" x14ac:dyDescent="0.2">
      <c r="A99" s="13">
        <f>Calcul!A101</f>
        <v>0</v>
      </c>
      <c r="B99" s="13">
        <f t="shared" si="42"/>
        <v>0</v>
      </c>
      <c r="C99" s="13">
        <f>Calcul!B101</f>
        <v>0</v>
      </c>
      <c r="D99" s="13">
        <f>Calcul!C101/1000</f>
        <v>0</v>
      </c>
      <c r="E99" s="13">
        <f>Calcul!D101/1000</f>
        <v>0</v>
      </c>
      <c r="F99" s="13">
        <f t="shared" si="43"/>
        <v>0</v>
      </c>
      <c r="G99" s="23" t="e">
        <f>DEGREES(ACOS(1-(1/'ModelParams Lw'!B$15*SQRT(0.5*1.2/'Sound Power'!$C99)*('Sound Power'!$B99/3600)/('Sound Power'!$D99)/('Sound Power'!$F99))))</f>
        <v>#DIV/0!</v>
      </c>
      <c r="H99" s="23" t="e">
        <f>DEGREES(ACOS(1-(1/'ModelParams Lw'!C$15*SQRT(0.5*1.2/'Sound Power'!$C99)*('Sound Power'!$B99/3600)/('Sound Power'!$D99)/('Sound Power'!$F99))))</f>
        <v>#DIV/0!</v>
      </c>
      <c r="I99" s="23" t="e">
        <f>DEGREES(ACOS(1-(1/'ModelParams Lw'!D$15*SQRT(0.5*1.2/'Sound Power'!$C99)*('Sound Power'!$B99/3600)/('Sound Power'!$D99)/('Sound Power'!$F99))))</f>
        <v>#DIV/0!</v>
      </c>
      <c r="J99" s="23" t="e">
        <f>DEGREES(ACOS(1-(1/'ModelParams Lw'!E$15*SQRT(0.5*1.2/'Sound Power'!$C99)*('Sound Power'!$B99/3600)/('Sound Power'!$D99)/('Sound Power'!$F99))))</f>
        <v>#DIV/0!</v>
      </c>
      <c r="K99" s="23" t="e">
        <f>DEGREES(ACOS(1-(1/'ModelParams Lw'!F$15*SQRT(0.5*1.2/'Sound Power'!$C99)*('Sound Power'!$B99/3600)/('Sound Power'!$D99)/('Sound Power'!$F99))))</f>
        <v>#DIV/0!</v>
      </c>
      <c r="L99" s="23" t="e">
        <f>DEGREES(ACOS(1-(1/'ModelParams Lw'!G$15*SQRT(0.5*1.2/'Sound Power'!$C99)*('Sound Power'!$B99/3600)/('Sound Power'!$D99)/('Sound Power'!$F99))))</f>
        <v>#DIV/0!</v>
      </c>
      <c r="M99" s="23" t="e">
        <f>DEGREES(ACOS(1-(1/'ModelParams Lw'!H$15*SQRT(0.5*1.2/'Sound Power'!$C99)*('Sound Power'!$B99/3600)/('Sound Power'!$D99)/('Sound Power'!$F99))))</f>
        <v>#DIV/0!</v>
      </c>
      <c r="N99" s="23" t="e">
        <f>DEGREES(ACOS(1-(1/'ModelParams Lw'!I$15*SQRT(0.5*1.2/'Sound Power'!$C99)*('Sound Power'!$B99/3600)/('Sound Power'!$D99)/('Sound Power'!$F99))))</f>
        <v>#DIV/0!</v>
      </c>
      <c r="O99" s="26" t="e">
        <f>('ModelParams Lw'!B$4*LN('Sound Power'!G99)/(1+EXP(-('Sound Power'!$D99*1000+'ModelParams Lw'!B$6)/'ModelParams Lw'!B$7))+'ModelParams Lw'!B$5)*LN('Sound Power'!$B99)-('ModelParams Lw'!B$8+'ModelParams Lw'!B$9*$D99+'ModelParams Lw'!B$10*'Sound Power'!$F99^'ModelParams Lw'!B$14+'ModelParams Lw'!B$11*LN('Sound Power'!G99)+'ModelParams Lw'!B$12*'Sound Power'!$D99*'Sound Power'!$F99+'ModelParams Lw'!B$13*'Sound Power'!$D99*LN('Sound Power'!G99))</f>
        <v>#DIV/0!</v>
      </c>
      <c r="P99" s="26" t="e">
        <f>('ModelParams Lw'!C$4*LN('Sound Power'!H99)/(1+EXP(-('Sound Power'!$D99*1000+'ModelParams Lw'!C$6)/'ModelParams Lw'!C$7))+'ModelParams Lw'!C$5)*LN('Sound Power'!$B99)-('ModelParams Lw'!C$8+'ModelParams Lw'!C$9*$D99+'ModelParams Lw'!C$10*'Sound Power'!$F99^'ModelParams Lw'!C$14+'ModelParams Lw'!C$11*LN('Sound Power'!H99)+'ModelParams Lw'!C$12*'Sound Power'!$D99*'Sound Power'!$F99+'ModelParams Lw'!C$13*'Sound Power'!$D99*LN('Sound Power'!H99))</f>
        <v>#DIV/0!</v>
      </c>
      <c r="Q99" s="26" t="e">
        <f>('ModelParams Lw'!D$4*LN('Sound Power'!I99)/(1+EXP(-('Sound Power'!$D99*1000+'ModelParams Lw'!D$6)/'ModelParams Lw'!D$7))+'ModelParams Lw'!D$5)*LN('Sound Power'!$B99)-('ModelParams Lw'!D$8+'ModelParams Lw'!D$9*$D99+'ModelParams Lw'!D$10*'Sound Power'!$F99^'ModelParams Lw'!D$14+'ModelParams Lw'!D$11*LN('Sound Power'!I99)+'ModelParams Lw'!D$12*'Sound Power'!$D99*'Sound Power'!$F99+'ModelParams Lw'!D$13*'Sound Power'!$D99*LN('Sound Power'!I99))</f>
        <v>#DIV/0!</v>
      </c>
      <c r="R99" s="26" t="e">
        <f>('ModelParams Lw'!E$4*LN('Sound Power'!J99)/(1+EXP(-('Sound Power'!$D99*1000+'ModelParams Lw'!E$6)/'ModelParams Lw'!E$7))+'ModelParams Lw'!E$5)*LN('Sound Power'!$B99)-('ModelParams Lw'!E$8+'ModelParams Lw'!E$9*$D99+'ModelParams Lw'!E$10*'Sound Power'!$F99^'ModelParams Lw'!E$14+'ModelParams Lw'!E$11*LN('Sound Power'!J99)+'ModelParams Lw'!E$12*'Sound Power'!$D99*'Sound Power'!$F99+'ModelParams Lw'!E$13*'Sound Power'!$D99*LN('Sound Power'!J99))</f>
        <v>#DIV/0!</v>
      </c>
      <c r="S99" s="26" t="e">
        <f>('ModelParams Lw'!F$4*LN('Sound Power'!K99)/(1+EXP(-('Sound Power'!$D99*1000+'ModelParams Lw'!F$6)/'ModelParams Lw'!F$7))+'ModelParams Lw'!F$5)*LN('Sound Power'!$B99)-('ModelParams Lw'!F$8+'ModelParams Lw'!F$9*$D99+'ModelParams Lw'!F$10*'Sound Power'!$F99^'ModelParams Lw'!F$14+'ModelParams Lw'!F$11*LN('Sound Power'!K99)+'ModelParams Lw'!F$12*'Sound Power'!$D99*'Sound Power'!$F99+'ModelParams Lw'!F$13*'Sound Power'!$D99*LN('Sound Power'!K99))</f>
        <v>#DIV/0!</v>
      </c>
      <c r="T99" s="26" t="e">
        <f>('ModelParams Lw'!G$4*LN('Sound Power'!L99)/(1+EXP(-('Sound Power'!$D99*1000+'ModelParams Lw'!G$6)/'ModelParams Lw'!G$7))+'ModelParams Lw'!G$5)*LN('Sound Power'!$B99)-('ModelParams Lw'!G$8+'ModelParams Lw'!G$9*$D99+'ModelParams Lw'!G$10*'Sound Power'!$F99^'ModelParams Lw'!G$14+'ModelParams Lw'!G$11*LN('Sound Power'!L99)+'ModelParams Lw'!G$12*'Sound Power'!$D99*'Sound Power'!$F99+'ModelParams Lw'!G$13*'Sound Power'!$D99*LN('Sound Power'!L99))</f>
        <v>#DIV/0!</v>
      </c>
      <c r="U99" s="26" t="e">
        <f>('ModelParams Lw'!H$4*LN('Sound Power'!M99)/(1+EXP(-('Sound Power'!$D99*1000+'ModelParams Lw'!H$6)/'ModelParams Lw'!H$7))+'ModelParams Lw'!H$5)*LN('Sound Power'!$B99)-('ModelParams Lw'!H$8+'ModelParams Lw'!H$9*$D99+'ModelParams Lw'!H$10*'Sound Power'!$F99^'ModelParams Lw'!H$14+'ModelParams Lw'!H$11*LN('Sound Power'!M99)+'ModelParams Lw'!H$12*'Sound Power'!$D99*'Sound Power'!$F99+'ModelParams Lw'!H$13*'Sound Power'!$D99*LN('Sound Power'!M99))</f>
        <v>#DIV/0!</v>
      </c>
      <c r="V99" s="26" t="e">
        <f>('ModelParams Lw'!I$4*LN('Sound Power'!N99)/(1+EXP(-('Sound Power'!$D99*1000+'ModelParams Lw'!I$6)/'ModelParams Lw'!I$7))+'ModelParams Lw'!I$5)*LN('Sound Power'!$B99)-('ModelParams Lw'!I$8+'ModelParams Lw'!I$9*$D99+'ModelParams Lw'!I$10*'Sound Power'!$F99^'ModelParams Lw'!I$14+'ModelParams Lw'!I$11*LN('Sound Power'!N99)+'ModelParams Lw'!I$12*'Sound Power'!$D99*'Sound Power'!$F99+'ModelParams Lw'!I$13*'Sound Power'!$D99*LN('Sound Power'!N99))</f>
        <v>#DIV/0!</v>
      </c>
      <c r="W99" s="26" t="e">
        <f>10*LOG10(IF(O99="",0,POWER(10,((O99+'ModelParams Lw'!$O$4)/10))) +IF(P99="",0,POWER(10,((P99+'ModelParams Lw'!$P$4)/10))) +IF(Q99="",0,POWER(10,((Q99+'ModelParams Lw'!$Q$4)/10))) +IF(R99="",0,POWER(10,((R99+'ModelParams Lw'!$R$4)/10))) +IF(S99="",0,POWER(10,((S99+'ModelParams Lw'!$S$4)/10))) +IF(T99="",0,POWER(10,((T99+'ModelParams Lw'!$T$4)/10))) +IF(U99="",0,POWER(10,((U99+'ModelParams Lw'!$U$4)/10)))+IF(V99="",0,POWER(10,((V99+'ModelParams Lw'!$V$4)/10))))</f>
        <v>#DIV/0!</v>
      </c>
      <c r="X99" s="26" t="e">
        <f t="shared" si="27"/>
        <v>#DIV/0!</v>
      </c>
      <c r="Y99" s="26" t="e">
        <f>(O99-'ModelParams Lw'!O$10)/'ModelParams Lw'!O$11</f>
        <v>#DIV/0!</v>
      </c>
      <c r="Z99" s="26" t="e">
        <f>(P99-'ModelParams Lw'!P$10)/'ModelParams Lw'!P$11</f>
        <v>#DIV/0!</v>
      </c>
      <c r="AA99" s="26" t="e">
        <f>(Q99-'ModelParams Lw'!Q$10)/'ModelParams Lw'!Q$11</f>
        <v>#DIV/0!</v>
      </c>
      <c r="AB99" s="26" t="e">
        <f>(R99-'ModelParams Lw'!R$10)/'ModelParams Lw'!R$11</f>
        <v>#DIV/0!</v>
      </c>
      <c r="AC99" s="26" t="e">
        <f>(S99-'ModelParams Lw'!S$10)/'ModelParams Lw'!S$11</f>
        <v>#DIV/0!</v>
      </c>
      <c r="AD99" s="26" t="e">
        <f>(T99-'ModelParams Lw'!T$10)/'ModelParams Lw'!T$11</f>
        <v>#DIV/0!</v>
      </c>
      <c r="AE99" s="26" t="e">
        <f>(U99-'ModelParams Lw'!U$10)/'ModelParams Lw'!U$11</f>
        <v>#DIV/0!</v>
      </c>
      <c r="AF99" s="26" t="e">
        <f>(V99-'ModelParams Lw'!V$10)/'ModelParams Lw'!V$11</f>
        <v>#DIV/0!</v>
      </c>
      <c r="AG99" s="26" t="e">
        <f t="shared" si="28"/>
        <v>#DIV/0!</v>
      </c>
      <c r="AH99" s="26" t="e">
        <f>VLOOKUP(D99*1000,'ModelParams Lw'!$A$38:$D$58,4)</f>
        <v>#N/A</v>
      </c>
      <c r="AI99" s="56" t="e">
        <f>VLOOKUP(D99*1000,'ModelParams Lw'!$A$38:$D$58,2)</f>
        <v>#N/A</v>
      </c>
      <c r="AJ99" s="46" t="e">
        <f t="shared" si="29"/>
        <v>#DIV/0!</v>
      </c>
      <c r="AK99" s="26" t="e">
        <f t="shared" si="30"/>
        <v>#VALUE!</v>
      </c>
      <c r="AL99" s="26" t="e">
        <f>IF($AI99=100,'ModelParams Lw'!R$35*'Sound Power'!$AH99^2+'ModelParams Lw'!R$36*'Sound Power'!$AH99+'ModelParams Lw'!R$37,IF($AI99=150,'ModelParams Lw'!R$38*'Sound Power'!$AH99^2+'ModelParams Lw'!R$39*'Sound Power'!$AH99+'ModelParams Lw'!R$40,'ModelParams Lw'!R$41*'Sound Power'!$AH99^2+'ModelParams Lw'!R$42*'Sound Power'!$AH99+'ModelParams Lw'!R$43))</f>
        <v>#N/A</v>
      </c>
      <c r="AM99" s="26" t="e">
        <f>IF($AI99=100,'ModelParams Lw'!S$35*'Sound Power'!$AH99^2+'ModelParams Lw'!S$36*'Sound Power'!$AH99+'ModelParams Lw'!S$37,IF($AI99=150,'ModelParams Lw'!S$38*'Sound Power'!$AH99^2+'ModelParams Lw'!S$39*'Sound Power'!$AH99+'ModelParams Lw'!S$40,'ModelParams Lw'!S$41*'Sound Power'!$AH99^2+'ModelParams Lw'!S$42*'Sound Power'!$AH99+'ModelParams Lw'!S$43))</f>
        <v>#N/A</v>
      </c>
      <c r="AN99" s="26" t="e">
        <f>IF($AI99=100,'ModelParams Lw'!T$35*'Sound Power'!$AH99^2+'ModelParams Lw'!T$36*'Sound Power'!$AH99+'ModelParams Lw'!T$37,IF($AI99=150,'ModelParams Lw'!T$38*'Sound Power'!$AH99^2+'ModelParams Lw'!T$39*'Sound Power'!$AH99+'ModelParams Lw'!T$40,'ModelParams Lw'!T$41*'Sound Power'!$AH99^2+'ModelParams Lw'!T$42*'Sound Power'!$AH99+'ModelParams Lw'!T$43))</f>
        <v>#N/A</v>
      </c>
      <c r="AO99" s="26" t="e">
        <f>IF($AI99=100,'ModelParams Lw'!U$35*'Sound Power'!$AH99^2+'ModelParams Lw'!U$36*'Sound Power'!$AH99+'ModelParams Lw'!U$37,IF($AI99=150,'ModelParams Lw'!U$38*'Sound Power'!$AH99^2+'ModelParams Lw'!U$39*'Sound Power'!$AH99+'ModelParams Lw'!U$40,'ModelParams Lw'!U$41*'Sound Power'!$AH99^2+'ModelParams Lw'!U$42*'Sound Power'!$AH99+'ModelParams Lw'!U$43))</f>
        <v>#N/A</v>
      </c>
      <c r="AP99" s="26" t="e">
        <f>IF($AI99=100,'ModelParams Lw'!V$35*'Sound Power'!$AH99^2+'ModelParams Lw'!V$36*'Sound Power'!$AH99+'ModelParams Lw'!V$37,IF($AI99=150,'ModelParams Lw'!V$38*'Sound Power'!$AH99^2+'ModelParams Lw'!V$39*'Sound Power'!$AH99+'ModelParams Lw'!V$40,'ModelParams Lw'!V$41*'Sound Power'!$AH99^2+'ModelParams Lw'!V$42*'Sound Power'!$AH99+'ModelParams Lw'!V$43))</f>
        <v>#N/A</v>
      </c>
      <c r="AQ99" s="26" t="e">
        <f>IF($AI99=100,'ModelParams Lw'!W$35*'Sound Power'!$AH99^2+'ModelParams Lw'!W$36*'Sound Power'!$AH99+'ModelParams Lw'!W$37,IF($AI99=150,'ModelParams Lw'!W$38*'Sound Power'!$AH99^2+'ModelParams Lw'!W$39*'Sound Power'!$AH99+'ModelParams Lw'!W$40,'ModelParams Lw'!W$41*'Sound Power'!$AH99^2+'ModelParams Lw'!W$42*'Sound Power'!$AH99+'ModelParams Lw'!W$43))</f>
        <v>#N/A</v>
      </c>
      <c r="AR99" s="26" t="e">
        <f t="shared" si="31"/>
        <v>#VALUE!</v>
      </c>
      <c r="AS99" s="26" t="e">
        <f>IF(26.83*LN($AJ99)-11.791-'ModelParams Lw'!B$35&lt;0,0,26.83*LN($AJ99)-11.791-'ModelParams Lw'!B$35)</f>
        <v>#DIV/0!</v>
      </c>
      <c r="AT99" s="26" t="e">
        <f>IF(26.83*LN($AJ99)-11.791-'ModelParams Lw'!C$35&lt;0,0,26.83*LN($AJ99)-11.791-'ModelParams Lw'!C$35)</f>
        <v>#DIV/0!</v>
      </c>
      <c r="AU99" s="26" t="e">
        <f>IF(26.83*LN($AJ99)-11.791-'ModelParams Lw'!D$35&lt;0,0,26.83*LN($AJ99)-11.791-'ModelParams Lw'!D$35)</f>
        <v>#DIV/0!</v>
      </c>
      <c r="AV99" s="26" t="e">
        <f>IF(26.83*LN($AJ99)-11.791-'ModelParams Lw'!E$35&lt;0,0,26.83*LN($AJ99)-11.791-'ModelParams Lw'!E$35)</f>
        <v>#DIV/0!</v>
      </c>
      <c r="AW99" s="26" t="e">
        <f>IF(26.83*LN($AJ99)-11.791-'ModelParams Lw'!F$35&lt;0,0,26.83*LN($AJ99)-11.791-'ModelParams Lw'!F$35)</f>
        <v>#DIV/0!</v>
      </c>
      <c r="AX99" s="26" t="e">
        <f>IF(26.83*LN($AJ99)-11.791-'ModelParams Lw'!G$35&lt;0,0,26.83*LN($AJ99)-11.791-'ModelParams Lw'!G$35)</f>
        <v>#DIV/0!</v>
      </c>
      <c r="AY99" s="26" t="e">
        <f>IF(26.83*LN($AJ99)-11.791-'ModelParams Lw'!H$35&lt;0,0,26.83*LN($AJ99)-11.791-'ModelParams Lw'!H$35)</f>
        <v>#DIV/0!</v>
      </c>
      <c r="AZ99" s="26" t="e">
        <f>IF(26.83*LN($AJ99)-11.791-'ModelParams Lw'!I$35&lt;0,0,26.83*LN($AJ99)-11.791-'ModelParams Lw'!I$35)</f>
        <v>#DIV/0!</v>
      </c>
      <c r="BA99" s="26" t="e">
        <f t="shared" si="44"/>
        <v>#DIV/0!</v>
      </c>
      <c r="BB99" s="26" t="e">
        <f t="shared" si="45"/>
        <v>#DIV/0!</v>
      </c>
      <c r="BC99" s="26" t="e">
        <f t="shared" si="46"/>
        <v>#DIV/0!</v>
      </c>
      <c r="BD99" s="26" t="e">
        <f t="shared" si="47"/>
        <v>#DIV/0!</v>
      </c>
      <c r="BE99" s="26" t="e">
        <f t="shared" si="48"/>
        <v>#DIV/0!</v>
      </c>
      <c r="BF99" s="26" t="e">
        <f t="shared" si="49"/>
        <v>#DIV/0!</v>
      </c>
      <c r="BG99" s="26" t="e">
        <f t="shared" si="50"/>
        <v>#DIV/0!</v>
      </c>
      <c r="BH99" s="26" t="e">
        <f t="shared" si="51"/>
        <v>#DIV/0!</v>
      </c>
      <c r="BI99" s="26" t="e">
        <f>10*LOG10(IF(BA99="",0,POWER(10,((BA99+'ModelParams Lw'!$O$4)/10))) +IF(BB99="",0,POWER(10,((BB99+'ModelParams Lw'!$P$4)/10))) +IF(BC99="",0,POWER(10,((BC99+'ModelParams Lw'!$Q$4)/10))) +IF(BD99="",0,POWER(10,((BD99+'ModelParams Lw'!$R$4)/10))) +IF(BE99="",0,POWER(10,((BE99+'ModelParams Lw'!$S$4)/10))) +IF(BF99="",0,POWER(10,((BF99+'ModelParams Lw'!$T$4)/10))) +IF(BG99="",0,POWER(10,((BG99+'ModelParams Lw'!$U$4)/10)))+IF(BH99="",0,POWER(10,((BH99+'ModelParams Lw'!$V$4)/10))))</f>
        <v>#DIV/0!</v>
      </c>
      <c r="BJ99" s="26" t="e">
        <f t="shared" si="32"/>
        <v>#DIV/0!</v>
      </c>
      <c r="BK99" s="26" t="e">
        <f>(BA99-'ModelParams Lw'!O$10)/'ModelParams Lw'!O$11</f>
        <v>#DIV/0!</v>
      </c>
      <c r="BL99" s="26" t="e">
        <f>(BB99-'ModelParams Lw'!P$10)/'ModelParams Lw'!P$11</f>
        <v>#DIV/0!</v>
      </c>
      <c r="BM99" s="26" t="e">
        <f>(BC99-'ModelParams Lw'!Q$10)/'ModelParams Lw'!Q$11</f>
        <v>#DIV/0!</v>
      </c>
      <c r="BN99" s="26" t="e">
        <f>(BD99-'ModelParams Lw'!R$10)/'ModelParams Lw'!R$11</f>
        <v>#DIV/0!</v>
      </c>
      <c r="BO99" s="26" t="e">
        <f>(BE99-'ModelParams Lw'!S$10)/'ModelParams Lw'!S$11</f>
        <v>#DIV/0!</v>
      </c>
      <c r="BP99" s="26" t="e">
        <f>(BF99-'ModelParams Lw'!T$10)/'ModelParams Lw'!T$11</f>
        <v>#DIV/0!</v>
      </c>
      <c r="BQ99" s="26" t="e">
        <f>(BG99-'ModelParams Lw'!U$10)/'ModelParams Lw'!U$11</f>
        <v>#DIV/0!</v>
      </c>
      <c r="BR99" s="26" t="e">
        <f>(BH99-'ModelParams Lw'!V$10)/'ModelParams Lw'!V$11</f>
        <v>#DIV/0!</v>
      </c>
      <c r="BS99" s="23" t="e">
        <f>IF(Calcul!$E101="SW",DEGREES(ACOS(1-(1/'ModelParams Lw'!C$25*SQRT(0.5*1.2/'Sound Power'!$C99)*('Sound Power'!$B99/3600)/('Sound Power'!$D99)/('Sound Power'!$F99)))),DEGREES(ACOS(1-(1/'ModelParams Lw'!C$29*SQRT(0.5*1.2/'Sound Power'!$C99)*('Sound Power'!$B99/3600)/('Sound Power'!$D99)/('Sound Power'!$F99)))))</f>
        <v>#DIV/0!</v>
      </c>
      <c r="BT99" s="23" t="e">
        <f>IF(Calcul!$E101="SW",DEGREES(ACOS(1-(1/'ModelParams Lw'!D$25*SQRT(0.5*1.2/'Sound Power'!$C99)*('Sound Power'!$B99/3600)/('Sound Power'!$D99)/('Sound Power'!$F99)))),DEGREES(ACOS(1-(1/'ModelParams Lw'!D$29*SQRT(0.5*1.2/'Sound Power'!$C99)*('Sound Power'!$B99/3600)/('Sound Power'!$D99)/('Sound Power'!$F99)))))</f>
        <v>#DIV/0!</v>
      </c>
      <c r="BU99" s="23" t="e">
        <f>IF(Calcul!$E101="SW",DEGREES(ACOS(1-(1/'ModelParams Lw'!E$25*SQRT(0.5*1.2/'Sound Power'!$C99)*('Sound Power'!$B99/3600)/('Sound Power'!$D99)/('Sound Power'!$F99)))),DEGREES(ACOS(1-(1/'ModelParams Lw'!E$29*SQRT(0.5*1.2/'Sound Power'!$C99)*('Sound Power'!$B99/3600)/('Sound Power'!$D99)/('Sound Power'!$F99)))))</f>
        <v>#DIV/0!</v>
      </c>
      <c r="BV99" s="23" t="e">
        <f>IF(Calcul!$E101="SW",DEGREES(ACOS(1-(1/'ModelParams Lw'!F$25*SQRT(0.5*1.2/'Sound Power'!$C99)*('Sound Power'!$B99/3600)/('Sound Power'!$D99)/('Sound Power'!$F99)))),DEGREES(ACOS(1-(1/'ModelParams Lw'!F$29*SQRT(0.5*1.2/'Sound Power'!$C99)*('Sound Power'!$B99/3600)/('Sound Power'!$D99)/('Sound Power'!$F99)))))</f>
        <v>#DIV/0!</v>
      </c>
      <c r="BW99" s="23" t="e">
        <f>IF(Calcul!$E101="SW",DEGREES(ACOS(1-(1/'ModelParams Lw'!G$25*SQRT(0.5*1.2/'Sound Power'!$C99)*('Sound Power'!$B99/3600)/('Sound Power'!$D99)/('Sound Power'!$F99)))),DEGREES(ACOS(1-(1/'ModelParams Lw'!G$29*SQRT(0.5*1.2/'Sound Power'!$C99)*('Sound Power'!$B99/3600)/('Sound Power'!$D99)/('Sound Power'!$F99)))))</f>
        <v>#DIV/0!</v>
      </c>
      <c r="BX99" s="23" t="e">
        <f>IF(Calcul!$E101="SW",DEGREES(ACOS(1-(1/'ModelParams Lw'!H$25*SQRT(0.5*1.2/'Sound Power'!$C99)*('Sound Power'!$B99/3600)/('Sound Power'!$D99)/('Sound Power'!$F99)))),DEGREES(ACOS(1-(1/'ModelParams Lw'!H$29*SQRT(0.5*1.2/'Sound Power'!$C99)*('Sound Power'!$B99/3600)/('Sound Power'!$D99)/('Sound Power'!$F99)))))</f>
        <v>#DIV/0!</v>
      </c>
      <c r="BY99" s="23" t="e">
        <f>IF(Calcul!$E101="SW",DEGREES(ACOS(1-(1/'ModelParams Lw'!I$25*SQRT(0.5*1.2/'Sound Power'!$C99)*('Sound Power'!$B99/3600)/('Sound Power'!$D99)/('Sound Power'!$F99)))),DEGREES(ACOS(1-(1/'ModelParams Lw'!I$29*SQRT(0.5*1.2/'Sound Power'!$C99)*('Sound Power'!$B99/3600)/('Sound Power'!$D99)/('Sound Power'!$F99)))))</f>
        <v>#DIV/0!</v>
      </c>
      <c r="BZ99" s="23" t="e">
        <f>IF(Calcul!$E101="SW",DEGREES(ACOS(1-(1/'ModelParams Lw'!J$25*SQRT(0.5*1.2/'Sound Power'!$C99)*('Sound Power'!$B99/3600)/('Sound Power'!$D99)/('Sound Power'!$F99)))),DEGREES(ACOS(1-(1/'ModelParams Lw'!J$29*SQRT(0.5*1.2/'Sound Power'!$C99)*('Sound Power'!$B99/3600)/('Sound Power'!$D99)/('Sound Power'!$F99)))))</f>
        <v>#DIV/0!</v>
      </c>
      <c r="CA99" s="26" t="e">
        <f>IF(Calcul!$E101="SW",'ModelParams Lw'!C$22+'ModelParams Lw'!C$23*LOG('Sound Power'!$D99/'Sound Power'!$E99)+'ModelParams Lw'!C$24*LN('Sound Power'!BS99),IF('ModelParams Lw'!C$26+'ModelParams Lw'!C$27*LOG('Sound Power'!$D99/'Sound Power'!$E99)+'ModelParams Lw'!C$28*LN('Sound Power'!BS99)&lt;'ModelParams Lw'!C$22+'ModelParams Lw'!C$23*LOG('Sound Power'!$D99/'Sound Power'!$E99)+'ModelParams Lw'!C$24*LN('Sound Power'!BS99),'ModelParams Lw'!C$22+'ModelParams Lw'!C$23*LOG('Sound Power'!$D99/'Sound Power'!$E99)+'ModelParams Lw'!C$24*LN('Sound Power'!BS99),'ModelParams Lw'!C$26+'ModelParams Lw'!C$27*LOG('Sound Power'!$D99/'Sound Power'!$E99)+'ModelParams Lw'!C$28*LN('Sound Power'!BS99)))</f>
        <v>#DIV/0!</v>
      </c>
      <c r="CB99" s="26" t="e">
        <f>IF(Calcul!$E101="SW",'ModelParams Lw'!D$22+'ModelParams Lw'!D$23*LOG('Sound Power'!$D99/'Sound Power'!$E99)+'ModelParams Lw'!D$24*LN('Sound Power'!BT99),IF('ModelParams Lw'!D$26+'ModelParams Lw'!D$27*LOG('Sound Power'!$D99/'Sound Power'!$E99)+'ModelParams Lw'!D$28*LN('Sound Power'!BT99)&lt;'ModelParams Lw'!D$22+'ModelParams Lw'!D$23*LOG('Sound Power'!$D99/'Sound Power'!$E99)+'ModelParams Lw'!D$24*LN('Sound Power'!BT99),'ModelParams Lw'!D$22+'ModelParams Lw'!D$23*LOG('Sound Power'!$D99/'Sound Power'!$E99)+'ModelParams Lw'!D$24*LN('Sound Power'!BT99),'ModelParams Lw'!D$26+'ModelParams Lw'!D$27*LOG('Sound Power'!$D99/'Sound Power'!$E99)+'ModelParams Lw'!D$28*LN('Sound Power'!BT99)))</f>
        <v>#DIV/0!</v>
      </c>
      <c r="CC99" s="26" t="e">
        <f>IF(Calcul!$E101="SW",'ModelParams Lw'!E$22+'ModelParams Lw'!E$23*LOG('Sound Power'!$D99/'Sound Power'!$E99)+'ModelParams Lw'!E$24*LN('Sound Power'!BU99),IF('ModelParams Lw'!E$26+'ModelParams Lw'!E$27*LOG('Sound Power'!$D99/'Sound Power'!$E99)+'ModelParams Lw'!E$28*LN('Sound Power'!BU99)&lt;'ModelParams Lw'!E$22+'ModelParams Lw'!E$23*LOG('Sound Power'!$D99/'Sound Power'!$E99)+'ModelParams Lw'!E$24*LN('Sound Power'!BU99),'ModelParams Lw'!E$22+'ModelParams Lw'!E$23*LOG('Sound Power'!$D99/'Sound Power'!$E99)+'ModelParams Lw'!E$24*LN('Sound Power'!BU99),'ModelParams Lw'!E$26+'ModelParams Lw'!E$27*LOG('Sound Power'!$D99/'Sound Power'!$E99)+'ModelParams Lw'!E$28*LN('Sound Power'!BU99)))</f>
        <v>#DIV/0!</v>
      </c>
      <c r="CD99" s="26" t="e">
        <f>IF(Calcul!$E101="SW",'ModelParams Lw'!F$22+'ModelParams Lw'!F$23*LOG('Sound Power'!$D99/'Sound Power'!$E99)+'ModelParams Lw'!F$24*LN('Sound Power'!BV99),IF('ModelParams Lw'!F$26+'ModelParams Lw'!F$27*LOG('Sound Power'!$D99/'Sound Power'!$E99)+'ModelParams Lw'!F$28*LN('Sound Power'!BV99)&lt;'ModelParams Lw'!F$22+'ModelParams Lw'!F$23*LOG('Sound Power'!$D99/'Sound Power'!$E99)+'ModelParams Lw'!F$24*LN('Sound Power'!BV99),'ModelParams Lw'!F$22+'ModelParams Lw'!F$23*LOG('Sound Power'!$D99/'Sound Power'!$E99)+'ModelParams Lw'!F$24*LN('Sound Power'!BV99),'ModelParams Lw'!F$26+'ModelParams Lw'!F$27*LOG('Sound Power'!$D99/'Sound Power'!$E99)+'ModelParams Lw'!F$28*LN('Sound Power'!BV99)))</f>
        <v>#DIV/0!</v>
      </c>
      <c r="CE99" s="26" t="e">
        <f>IF(Calcul!$E101="SW",'ModelParams Lw'!G$22+'ModelParams Lw'!G$23*LOG('Sound Power'!$D99/'Sound Power'!$E99)+'ModelParams Lw'!G$24*LN('Sound Power'!BW99),IF('ModelParams Lw'!G$26+'ModelParams Lw'!G$27*LOG('Sound Power'!$D99/'Sound Power'!$E99)+'ModelParams Lw'!G$28*LN('Sound Power'!BW99)&lt;'ModelParams Lw'!G$22+'ModelParams Lw'!G$23*LOG('Sound Power'!$D99/'Sound Power'!$E99)+'ModelParams Lw'!G$24*LN('Sound Power'!BW99),'ModelParams Lw'!G$22+'ModelParams Lw'!G$23*LOG('Sound Power'!$D99/'Sound Power'!$E99)+'ModelParams Lw'!G$24*LN('Sound Power'!BW99),'ModelParams Lw'!G$26+'ModelParams Lw'!G$27*LOG('Sound Power'!$D99/'Sound Power'!$E99)+'ModelParams Lw'!G$28*LN('Sound Power'!BW99)))</f>
        <v>#DIV/0!</v>
      </c>
      <c r="CF99" s="26" t="e">
        <f>IF(Calcul!$E101="SW",'ModelParams Lw'!H$22+'ModelParams Lw'!H$23*LOG('Sound Power'!$D99/'Sound Power'!$E99)+'ModelParams Lw'!H$24*LN('Sound Power'!BX99),IF('ModelParams Lw'!H$26+'ModelParams Lw'!H$27*LOG('Sound Power'!$D99/'Sound Power'!$E99)+'ModelParams Lw'!H$28*LN('Sound Power'!BX99)&lt;'ModelParams Lw'!H$22+'ModelParams Lw'!H$23*LOG('Sound Power'!$D99/'Sound Power'!$E99)+'ModelParams Lw'!H$24*LN('Sound Power'!BX99),'ModelParams Lw'!H$22+'ModelParams Lw'!H$23*LOG('Sound Power'!$D99/'Sound Power'!$E99)+'ModelParams Lw'!H$24*LN('Sound Power'!BX99),'ModelParams Lw'!H$26+'ModelParams Lw'!H$27*LOG('Sound Power'!$D99/'Sound Power'!$E99)+'ModelParams Lw'!H$28*LN('Sound Power'!BX99)))</f>
        <v>#DIV/0!</v>
      </c>
      <c r="CG99" s="26" t="e">
        <f>IF(Calcul!$E101="SW",'ModelParams Lw'!I$22+'ModelParams Lw'!I$23*LOG('Sound Power'!$D99/'Sound Power'!$E99)+'ModelParams Lw'!I$24*LN('Sound Power'!BY99),IF('ModelParams Lw'!I$26+'ModelParams Lw'!I$27*LOG('Sound Power'!$D99/'Sound Power'!$E99)+'ModelParams Lw'!I$28*LN('Sound Power'!BY99)&lt;'ModelParams Lw'!I$22+'ModelParams Lw'!I$23*LOG('Sound Power'!$D99/'Sound Power'!$E99)+'ModelParams Lw'!I$24*LN('Sound Power'!BY99),'ModelParams Lw'!I$22+'ModelParams Lw'!I$23*LOG('Sound Power'!$D99/'Sound Power'!$E99)+'ModelParams Lw'!I$24*LN('Sound Power'!BY99),'ModelParams Lw'!I$26+'ModelParams Lw'!I$27*LOG('Sound Power'!$D99/'Sound Power'!$E99)+'ModelParams Lw'!I$28*LN('Sound Power'!BY99)))</f>
        <v>#DIV/0!</v>
      </c>
      <c r="CH99" s="26" t="e">
        <f>IF(Calcul!$E101="SW",'ModelParams Lw'!J$22+'ModelParams Lw'!J$23*LOG('Sound Power'!$D99/'Sound Power'!$E99)+'ModelParams Lw'!J$24*LN('Sound Power'!BZ99),IF('ModelParams Lw'!J$26+'ModelParams Lw'!J$27*LOG('Sound Power'!$D99/'Sound Power'!$E99)+'ModelParams Lw'!J$28*LN('Sound Power'!BZ99)&lt;'ModelParams Lw'!J$22+'ModelParams Lw'!J$23*LOG('Sound Power'!$D99/'Sound Power'!$E99)+'ModelParams Lw'!J$24*LN('Sound Power'!BZ99),'ModelParams Lw'!J$22+'ModelParams Lw'!J$23*LOG('Sound Power'!$D99/'Sound Power'!$E99)+'ModelParams Lw'!J$24*LN('Sound Power'!BZ99),'ModelParams Lw'!J$26+'ModelParams Lw'!J$27*LOG('Sound Power'!$D99/'Sound Power'!$E99)+'ModelParams Lw'!J$28*LN('Sound Power'!BZ99)))</f>
        <v>#DIV/0!</v>
      </c>
      <c r="CI99" s="26" t="e">
        <f t="shared" si="33"/>
        <v>#DIV/0!</v>
      </c>
      <c r="CJ99" s="26" t="e">
        <f t="shared" si="34"/>
        <v>#DIV/0!</v>
      </c>
      <c r="CK99" s="26" t="e">
        <f t="shared" si="35"/>
        <v>#DIV/0!</v>
      </c>
      <c r="CL99" s="26" t="e">
        <f t="shared" si="36"/>
        <v>#DIV/0!</v>
      </c>
      <c r="CM99" s="26" t="e">
        <f t="shared" si="37"/>
        <v>#DIV/0!</v>
      </c>
      <c r="CN99" s="26" t="e">
        <f t="shared" si="38"/>
        <v>#DIV/0!</v>
      </c>
      <c r="CO99" s="26" t="e">
        <f t="shared" si="39"/>
        <v>#DIV/0!</v>
      </c>
      <c r="CP99" s="26" t="e">
        <f t="shared" si="40"/>
        <v>#DIV/0!</v>
      </c>
      <c r="CQ99" s="26" t="e">
        <f>10*LOG10(IF(CI99="",0,POWER(10,((CI99+'ModelParams Lw'!$O$4)/10))) +IF(CJ99="",0,POWER(10,((CJ99+'ModelParams Lw'!$P$4)/10))) +IF(CK99="",0,POWER(10,((CK99+'ModelParams Lw'!$Q$4)/10))) +IF(CL99="",0,POWER(10,((CL99+'ModelParams Lw'!$R$4)/10))) +IF(CM99="",0,POWER(10,((CM99+'ModelParams Lw'!$S$4)/10))) +IF(CN99="",0,POWER(10,((CN99+'ModelParams Lw'!$T$4)/10))) +IF(CO99="",0,POWER(10,((CO99+'ModelParams Lw'!$U$4)/10)))+IF(CP99="",0,POWER(10,((CP99+'ModelParams Lw'!$V$4)/10))))</f>
        <v>#DIV/0!</v>
      </c>
      <c r="CR99" s="26" t="e">
        <f t="shared" si="41"/>
        <v>#DIV/0!</v>
      </c>
      <c r="CS99" s="26" t="e">
        <f>(CI99-'ModelParams Lw'!$O$10)/'ModelParams Lw'!$O$11</f>
        <v>#DIV/0!</v>
      </c>
      <c r="CT99" s="26" t="e">
        <f>(CJ99-'ModelParams Lw'!$P$10)/'ModelParams Lw'!$P$11</f>
        <v>#DIV/0!</v>
      </c>
      <c r="CU99" s="26" t="e">
        <f>(CK99-'ModelParams Lw'!$Q$10)/'ModelParams Lw'!$Q$11</f>
        <v>#DIV/0!</v>
      </c>
      <c r="CV99" s="26" t="e">
        <f>(CL99-'ModelParams Lw'!$R$10)/'ModelParams Lw'!$R$11</f>
        <v>#DIV/0!</v>
      </c>
      <c r="CW99" s="26" t="e">
        <f>(CM99-'ModelParams Lw'!$S$10)/'ModelParams Lw'!$S$11</f>
        <v>#DIV/0!</v>
      </c>
      <c r="CX99" s="26" t="e">
        <f>(CN99-'ModelParams Lw'!$T$10)/'ModelParams Lw'!$T$11</f>
        <v>#DIV/0!</v>
      </c>
      <c r="CY99" s="26" t="e">
        <f>(CO99-'ModelParams Lw'!$U$10)/'ModelParams Lw'!$U$11</f>
        <v>#DIV/0!</v>
      </c>
      <c r="CZ99" s="26" t="e">
        <f>(CP99-'ModelParams Lw'!$V$10)/'ModelParams Lw'!$V$11</f>
        <v>#DIV/0!</v>
      </c>
    </row>
    <row r="100" spans="1:104" x14ac:dyDescent="0.2">
      <c r="A100" s="13">
        <f>Calcul!A102</f>
        <v>0</v>
      </c>
      <c r="B100" s="13">
        <f t="shared" si="42"/>
        <v>0</v>
      </c>
      <c r="C100" s="13">
        <f>Calcul!B102</f>
        <v>0</v>
      </c>
      <c r="D100" s="13">
        <f>Calcul!C102/1000</f>
        <v>0</v>
      </c>
      <c r="E100" s="13">
        <f>Calcul!D102/1000</f>
        <v>0</v>
      </c>
      <c r="F100" s="13">
        <f t="shared" si="43"/>
        <v>0</v>
      </c>
      <c r="G100" s="23" t="e">
        <f>DEGREES(ACOS(1-(1/'ModelParams Lw'!B$15*SQRT(0.5*1.2/'Sound Power'!$C100)*('Sound Power'!$B100/3600)/('Sound Power'!$D100)/('Sound Power'!$F100))))</f>
        <v>#DIV/0!</v>
      </c>
      <c r="H100" s="23" t="e">
        <f>DEGREES(ACOS(1-(1/'ModelParams Lw'!C$15*SQRT(0.5*1.2/'Sound Power'!$C100)*('Sound Power'!$B100/3600)/('Sound Power'!$D100)/('Sound Power'!$F100))))</f>
        <v>#DIV/0!</v>
      </c>
      <c r="I100" s="23" t="e">
        <f>DEGREES(ACOS(1-(1/'ModelParams Lw'!D$15*SQRT(0.5*1.2/'Sound Power'!$C100)*('Sound Power'!$B100/3600)/('Sound Power'!$D100)/('Sound Power'!$F100))))</f>
        <v>#DIV/0!</v>
      </c>
      <c r="J100" s="23" t="e">
        <f>DEGREES(ACOS(1-(1/'ModelParams Lw'!E$15*SQRT(0.5*1.2/'Sound Power'!$C100)*('Sound Power'!$B100/3600)/('Sound Power'!$D100)/('Sound Power'!$F100))))</f>
        <v>#DIV/0!</v>
      </c>
      <c r="K100" s="23" t="e">
        <f>DEGREES(ACOS(1-(1/'ModelParams Lw'!F$15*SQRT(0.5*1.2/'Sound Power'!$C100)*('Sound Power'!$B100/3600)/('Sound Power'!$D100)/('Sound Power'!$F100))))</f>
        <v>#DIV/0!</v>
      </c>
      <c r="L100" s="23" t="e">
        <f>DEGREES(ACOS(1-(1/'ModelParams Lw'!G$15*SQRT(0.5*1.2/'Sound Power'!$C100)*('Sound Power'!$B100/3600)/('Sound Power'!$D100)/('Sound Power'!$F100))))</f>
        <v>#DIV/0!</v>
      </c>
      <c r="M100" s="23" t="e">
        <f>DEGREES(ACOS(1-(1/'ModelParams Lw'!H$15*SQRT(0.5*1.2/'Sound Power'!$C100)*('Sound Power'!$B100/3600)/('Sound Power'!$D100)/('Sound Power'!$F100))))</f>
        <v>#DIV/0!</v>
      </c>
      <c r="N100" s="23" t="e">
        <f>DEGREES(ACOS(1-(1/'ModelParams Lw'!I$15*SQRT(0.5*1.2/'Sound Power'!$C100)*('Sound Power'!$B100/3600)/('Sound Power'!$D100)/('Sound Power'!$F100))))</f>
        <v>#DIV/0!</v>
      </c>
      <c r="O100" s="26" t="e">
        <f>('ModelParams Lw'!B$4*LN('Sound Power'!G100)/(1+EXP(-('Sound Power'!$D100*1000+'ModelParams Lw'!B$6)/'ModelParams Lw'!B$7))+'ModelParams Lw'!B$5)*LN('Sound Power'!$B100)-('ModelParams Lw'!B$8+'ModelParams Lw'!B$9*$D100+'ModelParams Lw'!B$10*'Sound Power'!$F100^'ModelParams Lw'!B$14+'ModelParams Lw'!B$11*LN('Sound Power'!G100)+'ModelParams Lw'!B$12*'Sound Power'!$D100*'Sound Power'!$F100+'ModelParams Lw'!B$13*'Sound Power'!$D100*LN('Sound Power'!G100))</f>
        <v>#DIV/0!</v>
      </c>
      <c r="P100" s="26" t="e">
        <f>('ModelParams Lw'!C$4*LN('Sound Power'!H100)/(1+EXP(-('Sound Power'!$D100*1000+'ModelParams Lw'!C$6)/'ModelParams Lw'!C$7))+'ModelParams Lw'!C$5)*LN('Sound Power'!$B100)-('ModelParams Lw'!C$8+'ModelParams Lw'!C$9*$D100+'ModelParams Lw'!C$10*'Sound Power'!$F100^'ModelParams Lw'!C$14+'ModelParams Lw'!C$11*LN('Sound Power'!H100)+'ModelParams Lw'!C$12*'Sound Power'!$D100*'Sound Power'!$F100+'ModelParams Lw'!C$13*'Sound Power'!$D100*LN('Sound Power'!H100))</f>
        <v>#DIV/0!</v>
      </c>
      <c r="Q100" s="26" t="e">
        <f>('ModelParams Lw'!D$4*LN('Sound Power'!I100)/(1+EXP(-('Sound Power'!$D100*1000+'ModelParams Lw'!D$6)/'ModelParams Lw'!D$7))+'ModelParams Lw'!D$5)*LN('Sound Power'!$B100)-('ModelParams Lw'!D$8+'ModelParams Lw'!D$9*$D100+'ModelParams Lw'!D$10*'Sound Power'!$F100^'ModelParams Lw'!D$14+'ModelParams Lw'!D$11*LN('Sound Power'!I100)+'ModelParams Lw'!D$12*'Sound Power'!$D100*'Sound Power'!$F100+'ModelParams Lw'!D$13*'Sound Power'!$D100*LN('Sound Power'!I100))</f>
        <v>#DIV/0!</v>
      </c>
      <c r="R100" s="26" t="e">
        <f>('ModelParams Lw'!E$4*LN('Sound Power'!J100)/(1+EXP(-('Sound Power'!$D100*1000+'ModelParams Lw'!E$6)/'ModelParams Lw'!E$7))+'ModelParams Lw'!E$5)*LN('Sound Power'!$B100)-('ModelParams Lw'!E$8+'ModelParams Lw'!E$9*$D100+'ModelParams Lw'!E$10*'Sound Power'!$F100^'ModelParams Lw'!E$14+'ModelParams Lw'!E$11*LN('Sound Power'!J100)+'ModelParams Lw'!E$12*'Sound Power'!$D100*'Sound Power'!$F100+'ModelParams Lw'!E$13*'Sound Power'!$D100*LN('Sound Power'!J100))</f>
        <v>#DIV/0!</v>
      </c>
      <c r="S100" s="26" t="e">
        <f>('ModelParams Lw'!F$4*LN('Sound Power'!K100)/(1+EXP(-('Sound Power'!$D100*1000+'ModelParams Lw'!F$6)/'ModelParams Lw'!F$7))+'ModelParams Lw'!F$5)*LN('Sound Power'!$B100)-('ModelParams Lw'!F$8+'ModelParams Lw'!F$9*$D100+'ModelParams Lw'!F$10*'Sound Power'!$F100^'ModelParams Lw'!F$14+'ModelParams Lw'!F$11*LN('Sound Power'!K100)+'ModelParams Lw'!F$12*'Sound Power'!$D100*'Sound Power'!$F100+'ModelParams Lw'!F$13*'Sound Power'!$D100*LN('Sound Power'!K100))</f>
        <v>#DIV/0!</v>
      </c>
      <c r="T100" s="26" t="e">
        <f>('ModelParams Lw'!G$4*LN('Sound Power'!L100)/(1+EXP(-('Sound Power'!$D100*1000+'ModelParams Lw'!G$6)/'ModelParams Lw'!G$7))+'ModelParams Lw'!G$5)*LN('Sound Power'!$B100)-('ModelParams Lw'!G$8+'ModelParams Lw'!G$9*$D100+'ModelParams Lw'!G$10*'Sound Power'!$F100^'ModelParams Lw'!G$14+'ModelParams Lw'!G$11*LN('Sound Power'!L100)+'ModelParams Lw'!G$12*'Sound Power'!$D100*'Sound Power'!$F100+'ModelParams Lw'!G$13*'Sound Power'!$D100*LN('Sound Power'!L100))</f>
        <v>#DIV/0!</v>
      </c>
      <c r="U100" s="26" t="e">
        <f>('ModelParams Lw'!H$4*LN('Sound Power'!M100)/(1+EXP(-('Sound Power'!$D100*1000+'ModelParams Lw'!H$6)/'ModelParams Lw'!H$7))+'ModelParams Lw'!H$5)*LN('Sound Power'!$B100)-('ModelParams Lw'!H$8+'ModelParams Lw'!H$9*$D100+'ModelParams Lw'!H$10*'Sound Power'!$F100^'ModelParams Lw'!H$14+'ModelParams Lw'!H$11*LN('Sound Power'!M100)+'ModelParams Lw'!H$12*'Sound Power'!$D100*'Sound Power'!$F100+'ModelParams Lw'!H$13*'Sound Power'!$D100*LN('Sound Power'!M100))</f>
        <v>#DIV/0!</v>
      </c>
      <c r="V100" s="26" t="e">
        <f>('ModelParams Lw'!I$4*LN('Sound Power'!N100)/(1+EXP(-('Sound Power'!$D100*1000+'ModelParams Lw'!I$6)/'ModelParams Lw'!I$7))+'ModelParams Lw'!I$5)*LN('Sound Power'!$B100)-('ModelParams Lw'!I$8+'ModelParams Lw'!I$9*$D100+'ModelParams Lw'!I$10*'Sound Power'!$F100^'ModelParams Lw'!I$14+'ModelParams Lw'!I$11*LN('Sound Power'!N100)+'ModelParams Lw'!I$12*'Sound Power'!$D100*'Sound Power'!$F100+'ModelParams Lw'!I$13*'Sound Power'!$D100*LN('Sound Power'!N100))</f>
        <v>#DIV/0!</v>
      </c>
      <c r="W100" s="26" t="e">
        <f>10*LOG10(IF(O100="",0,POWER(10,((O100+'ModelParams Lw'!$O$4)/10))) +IF(P100="",0,POWER(10,((P100+'ModelParams Lw'!$P$4)/10))) +IF(Q100="",0,POWER(10,((Q100+'ModelParams Lw'!$Q$4)/10))) +IF(R100="",0,POWER(10,((R100+'ModelParams Lw'!$R$4)/10))) +IF(S100="",0,POWER(10,((S100+'ModelParams Lw'!$S$4)/10))) +IF(T100="",0,POWER(10,((T100+'ModelParams Lw'!$T$4)/10))) +IF(U100="",0,POWER(10,((U100+'ModelParams Lw'!$U$4)/10)))+IF(V100="",0,POWER(10,((V100+'ModelParams Lw'!$V$4)/10))))</f>
        <v>#DIV/0!</v>
      </c>
      <c r="X100" s="26" t="e">
        <f t="shared" ref="X100:X163" si="52">MAX(Y100:AF100)</f>
        <v>#DIV/0!</v>
      </c>
      <c r="Y100" s="26" t="e">
        <f>(O100-'ModelParams Lw'!O$10)/'ModelParams Lw'!O$11</f>
        <v>#DIV/0!</v>
      </c>
      <c r="Z100" s="26" t="e">
        <f>(P100-'ModelParams Lw'!P$10)/'ModelParams Lw'!P$11</f>
        <v>#DIV/0!</v>
      </c>
      <c r="AA100" s="26" t="e">
        <f>(Q100-'ModelParams Lw'!Q$10)/'ModelParams Lw'!Q$11</f>
        <v>#DIV/0!</v>
      </c>
      <c r="AB100" s="26" t="e">
        <f>(R100-'ModelParams Lw'!R$10)/'ModelParams Lw'!R$11</f>
        <v>#DIV/0!</v>
      </c>
      <c r="AC100" s="26" t="e">
        <f>(S100-'ModelParams Lw'!S$10)/'ModelParams Lw'!S$11</f>
        <v>#DIV/0!</v>
      </c>
      <c r="AD100" s="26" t="e">
        <f>(T100-'ModelParams Lw'!T$10)/'ModelParams Lw'!T$11</f>
        <v>#DIV/0!</v>
      </c>
      <c r="AE100" s="26" t="e">
        <f>(U100-'ModelParams Lw'!U$10)/'ModelParams Lw'!U$11</f>
        <v>#DIV/0!</v>
      </c>
      <c r="AF100" s="26" t="e">
        <f>(V100-'ModelParams Lw'!V$10)/'ModelParams Lw'!V$11</f>
        <v>#DIV/0!</v>
      </c>
      <c r="AG100" s="26" t="e">
        <f t="shared" ref="AG100:AG163" si="53">(B100/3600)/(D100*E100)</f>
        <v>#DIV/0!</v>
      </c>
      <c r="AH100" s="26" t="e">
        <f>VLOOKUP(D100*1000,'ModelParams Lw'!$A$38:$D$58,4)</f>
        <v>#N/A</v>
      </c>
      <c r="AI100" s="56" t="e">
        <f>VLOOKUP(D100*1000,'ModelParams Lw'!$A$38:$D$58,2)</f>
        <v>#N/A</v>
      </c>
      <c r="AJ100" s="46" t="e">
        <f t="shared" ref="AJ100:AJ163" si="54">AG100/AH100</f>
        <v>#DIV/0!</v>
      </c>
      <c r="AK100" s="26" t="e">
        <f t="shared" ref="AK100:AK163" si="55">INDEX(LINEST(AL100:AN100,$AL$3:$AN$3,1),1)/2*($AK$3-$AL$3)+AL100</f>
        <v>#VALUE!</v>
      </c>
      <c r="AL100" s="26" t="e">
        <f>IF($AI100=100,'ModelParams Lw'!R$35*'Sound Power'!$AH100^2+'ModelParams Lw'!R$36*'Sound Power'!$AH100+'ModelParams Lw'!R$37,IF($AI100=150,'ModelParams Lw'!R$38*'Sound Power'!$AH100^2+'ModelParams Lw'!R$39*'Sound Power'!$AH100+'ModelParams Lw'!R$40,'ModelParams Lw'!R$41*'Sound Power'!$AH100^2+'ModelParams Lw'!R$42*'Sound Power'!$AH100+'ModelParams Lw'!R$43))</f>
        <v>#N/A</v>
      </c>
      <c r="AM100" s="26" t="e">
        <f>IF($AI100=100,'ModelParams Lw'!S$35*'Sound Power'!$AH100^2+'ModelParams Lw'!S$36*'Sound Power'!$AH100+'ModelParams Lw'!S$37,IF($AI100=150,'ModelParams Lw'!S$38*'Sound Power'!$AH100^2+'ModelParams Lw'!S$39*'Sound Power'!$AH100+'ModelParams Lw'!S$40,'ModelParams Lw'!S$41*'Sound Power'!$AH100^2+'ModelParams Lw'!S$42*'Sound Power'!$AH100+'ModelParams Lw'!S$43))</f>
        <v>#N/A</v>
      </c>
      <c r="AN100" s="26" t="e">
        <f>IF($AI100=100,'ModelParams Lw'!T$35*'Sound Power'!$AH100^2+'ModelParams Lw'!T$36*'Sound Power'!$AH100+'ModelParams Lw'!T$37,IF($AI100=150,'ModelParams Lw'!T$38*'Sound Power'!$AH100^2+'ModelParams Lw'!T$39*'Sound Power'!$AH100+'ModelParams Lw'!T$40,'ModelParams Lw'!T$41*'Sound Power'!$AH100^2+'ModelParams Lw'!T$42*'Sound Power'!$AH100+'ModelParams Lw'!T$43))</f>
        <v>#N/A</v>
      </c>
      <c r="AO100" s="26" t="e">
        <f>IF($AI100=100,'ModelParams Lw'!U$35*'Sound Power'!$AH100^2+'ModelParams Lw'!U$36*'Sound Power'!$AH100+'ModelParams Lw'!U$37,IF($AI100=150,'ModelParams Lw'!U$38*'Sound Power'!$AH100^2+'ModelParams Lw'!U$39*'Sound Power'!$AH100+'ModelParams Lw'!U$40,'ModelParams Lw'!U$41*'Sound Power'!$AH100^2+'ModelParams Lw'!U$42*'Sound Power'!$AH100+'ModelParams Lw'!U$43))</f>
        <v>#N/A</v>
      </c>
      <c r="AP100" s="26" t="e">
        <f>IF($AI100=100,'ModelParams Lw'!V$35*'Sound Power'!$AH100^2+'ModelParams Lw'!V$36*'Sound Power'!$AH100+'ModelParams Lw'!V$37,IF($AI100=150,'ModelParams Lw'!V$38*'Sound Power'!$AH100^2+'ModelParams Lw'!V$39*'Sound Power'!$AH100+'ModelParams Lw'!V$40,'ModelParams Lw'!V$41*'Sound Power'!$AH100^2+'ModelParams Lw'!V$42*'Sound Power'!$AH100+'ModelParams Lw'!V$43))</f>
        <v>#N/A</v>
      </c>
      <c r="AQ100" s="26" t="e">
        <f>IF($AI100=100,'ModelParams Lw'!W$35*'Sound Power'!$AH100^2+'ModelParams Lw'!W$36*'Sound Power'!$AH100+'ModelParams Lw'!W$37,IF($AI100=150,'ModelParams Lw'!W$38*'Sound Power'!$AH100^2+'ModelParams Lw'!W$39*'Sound Power'!$AH100+'ModelParams Lw'!W$40,'ModelParams Lw'!W$41*'Sound Power'!$AH100^2+'ModelParams Lw'!W$42*'Sound Power'!$AH100+'ModelParams Lw'!W$43))</f>
        <v>#N/A</v>
      </c>
      <c r="AR100" s="26" t="e">
        <f t="shared" ref="AR100:AR163" si="56">INDEX(LINEST(AO100:AQ100,$AO$3:$AQ$3,1),1)/2*($AR$3-$AQ$3)+AQ100</f>
        <v>#VALUE!</v>
      </c>
      <c r="AS100" s="26" t="e">
        <f>IF(26.83*LN($AJ100)-11.791-'ModelParams Lw'!B$35&lt;0,0,26.83*LN($AJ100)-11.791-'ModelParams Lw'!B$35)</f>
        <v>#DIV/0!</v>
      </c>
      <c r="AT100" s="26" t="e">
        <f>IF(26.83*LN($AJ100)-11.791-'ModelParams Lw'!C$35&lt;0,0,26.83*LN($AJ100)-11.791-'ModelParams Lw'!C$35)</f>
        <v>#DIV/0!</v>
      </c>
      <c r="AU100" s="26" t="e">
        <f>IF(26.83*LN($AJ100)-11.791-'ModelParams Lw'!D$35&lt;0,0,26.83*LN($AJ100)-11.791-'ModelParams Lw'!D$35)</f>
        <v>#DIV/0!</v>
      </c>
      <c r="AV100" s="26" t="e">
        <f>IF(26.83*LN($AJ100)-11.791-'ModelParams Lw'!E$35&lt;0,0,26.83*LN($AJ100)-11.791-'ModelParams Lw'!E$35)</f>
        <v>#DIV/0!</v>
      </c>
      <c r="AW100" s="26" t="e">
        <f>IF(26.83*LN($AJ100)-11.791-'ModelParams Lw'!F$35&lt;0,0,26.83*LN($AJ100)-11.791-'ModelParams Lw'!F$35)</f>
        <v>#DIV/0!</v>
      </c>
      <c r="AX100" s="26" t="e">
        <f>IF(26.83*LN($AJ100)-11.791-'ModelParams Lw'!G$35&lt;0,0,26.83*LN($AJ100)-11.791-'ModelParams Lw'!G$35)</f>
        <v>#DIV/0!</v>
      </c>
      <c r="AY100" s="26" t="e">
        <f>IF(26.83*LN($AJ100)-11.791-'ModelParams Lw'!H$35&lt;0,0,26.83*LN($AJ100)-11.791-'ModelParams Lw'!H$35)</f>
        <v>#DIV/0!</v>
      </c>
      <c r="AZ100" s="26" t="e">
        <f>IF(26.83*LN($AJ100)-11.791-'ModelParams Lw'!I$35&lt;0,0,26.83*LN($AJ100)-11.791-'ModelParams Lw'!I$35)</f>
        <v>#DIV/0!</v>
      </c>
      <c r="BA100" s="26" t="e">
        <f t="shared" si="44"/>
        <v>#DIV/0!</v>
      </c>
      <c r="BB100" s="26" t="e">
        <f t="shared" si="45"/>
        <v>#DIV/0!</v>
      </c>
      <c r="BC100" s="26" t="e">
        <f t="shared" si="46"/>
        <v>#DIV/0!</v>
      </c>
      <c r="BD100" s="26" t="e">
        <f t="shared" si="47"/>
        <v>#DIV/0!</v>
      </c>
      <c r="BE100" s="26" t="e">
        <f t="shared" si="48"/>
        <v>#DIV/0!</v>
      </c>
      <c r="BF100" s="26" t="e">
        <f t="shared" si="49"/>
        <v>#DIV/0!</v>
      </c>
      <c r="BG100" s="26" t="e">
        <f t="shared" si="50"/>
        <v>#DIV/0!</v>
      </c>
      <c r="BH100" s="26" t="e">
        <f t="shared" si="51"/>
        <v>#DIV/0!</v>
      </c>
      <c r="BI100" s="26" t="e">
        <f>10*LOG10(IF(BA100="",0,POWER(10,((BA100+'ModelParams Lw'!$O$4)/10))) +IF(BB100="",0,POWER(10,((BB100+'ModelParams Lw'!$P$4)/10))) +IF(BC100="",0,POWER(10,((BC100+'ModelParams Lw'!$Q$4)/10))) +IF(BD100="",0,POWER(10,((BD100+'ModelParams Lw'!$R$4)/10))) +IF(BE100="",0,POWER(10,((BE100+'ModelParams Lw'!$S$4)/10))) +IF(BF100="",0,POWER(10,((BF100+'ModelParams Lw'!$T$4)/10))) +IF(BG100="",0,POWER(10,((BG100+'ModelParams Lw'!$U$4)/10)))+IF(BH100="",0,POWER(10,((BH100+'ModelParams Lw'!$V$4)/10))))</f>
        <v>#DIV/0!</v>
      </c>
      <c r="BJ100" s="26" t="e">
        <f t="shared" ref="BJ100:BJ163" si="57">MAX(BK100:BR100)</f>
        <v>#DIV/0!</v>
      </c>
      <c r="BK100" s="26" t="e">
        <f>(BA100-'ModelParams Lw'!O$10)/'ModelParams Lw'!O$11</f>
        <v>#DIV/0!</v>
      </c>
      <c r="BL100" s="26" t="e">
        <f>(BB100-'ModelParams Lw'!P$10)/'ModelParams Lw'!P$11</f>
        <v>#DIV/0!</v>
      </c>
      <c r="BM100" s="26" t="e">
        <f>(BC100-'ModelParams Lw'!Q$10)/'ModelParams Lw'!Q$11</f>
        <v>#DIV/0!</v>
      </c>
      <c r="BN100" s="26" t="e">
        <f>(BD100-'ModelParams Lw'!R$10)/'ModelParams Lw'!R$11</f>
        <v>#DIV/0!</v>
      </c>
      <c r="BO100" s="26" t="e">
        <f>(BE100-'ModelParams Lw'!S$10)/'ModelParams Lw'!S$11</f>
        <v>#DIV/0!</v>
      </c>
      <c r="BP100" s="26" t="e">
        <f>(BF100-'ModelParams Lw'!T$10)/'ModelParams Lw'!T$11</f>
        <v>#DIV/0!</v>
      </c>
      <c r="BQ100" s="26" t="e">
        <f>(BG100-'ModelParams Lw'!U$10)/'ModelParams Lw'!U$11</f>
        <v>#DIV/0!</v>
      </c>
      <c r="BR100" s="26" t="e">
        <f>(BH100-'ModelParams Lw'!V$10)/'ModelParams Lw'!V$11</f>
        <v>#DIV/0!</v>
      </c>
      <c r="BS100" s="23" t="e">
        <f>IF(Calcul!$E102="SW",DEGREES(ACOS(1-(1/'ModelParams Lw'!C$25*SQRT(0.5*1.2/'Sound Power'!$C100)*('Sound Power'!$B100/3600)/('Sound Power'!$D100)/('Sound Power'!$F100)))),DEGREES(ACOS(1-(1/'ModelParams Lw'!C$29*SQRT(0.5*1.2/'Sound Power'!$C100)*('Sound Power'!$B100/3600)/('Sound Power'!$D100)/('Sound Power'!$F100)))))</f>
        <v>#DIV/0!</v>
      </c>
      <c r="BT100" s="23" t="e">
        <f>IF(Calcul!$E102="SW",DEGREES(ACOS(1-(1/'ModelParams Lw'!D$25*SQRT(0.5*1.2/'Sound Power'!$C100)*('Sound Power'!$B100/3600)/('Sound Power'!$D100)/('Sound Power'!$F100)))),DEGREES(ACOS(1-(1/'ModelParams Lw'!D$29*SQRT(0.5*1.2/'Sound Power'!$C100)*('Sound Power'!$B100/3600)/('Sound Power'!$D100)/('Sound Power'!$F100)))))</f>
        <v>#DIV/0!</v>
      </c>
      <c r="BU100" s="23" t="e">
        <f>IF(Calcul!$E102="SW",DEGREES(ACOS(1-(1/'ModelParams Lw'!E$25*SQRT(0.5*1.2/'Sound Power'!$C100)*('Sound Power'!$B100/3600)/('Sound Power'!$D100)/('Sound Power'!$F100)))),DEGREES(ACOS(1-(1/'ModelParams Lw'!E$29*SQRT(0.5*1.2/'Sound Power'!$C100)*('Sound Power'!$B100/3600)/('Sound Power'!$D100)/('Sound Power'!$F100)))))</f>
        <v>#DIV/0!</v>
      </c>
      <c r="BV100" s="23" t="e">
        <f>IF(Calcul!$E102="SW",DEGREES(ACOS(1-(1/'ModelParams Lw'!F$25*SQRT(0.5*1.2/'Sound Power'!$C100)*('Sound Power'!$B100/3600)/('Sound Power'!$D100)/('Sound Power'!$F100)))),DEGREES(ACOS(1-(1/'ModelParams Lw'!F$29*SQRT(0.5*1.2/'Sound Power'!$C100)*('Sound Power'!$B100/3600)/('Sound Power'!$D100)/('Sound Power'!$F100)))))</f>
        <v>#DIV/0!</v>
      </c>
      <c r="BW100" s="23" t="e">
        <f>IF(Calcul!$E102="SW",DEGREES(ACOS(1-(1/'ModelParams Lw'!G$25*SQRT(0.5*1.2/'Sound Power'!$C100)*('Sound Power'!$B100/3600)/('Sound Power'!$D100)/('Sound Power'!$F100)))),DEGREES(ACOS(1-(1/'ModelParams Lw'!G$29*SQRT(0.5*1.2/'Sound Power'!$C100)*('Sound Power'!$B100/3600)/('Sound Power'!$D100)/('Sound Power'!$F100)))))</f>
        <v>#DIV/0!</v>
      </c>
      <c r="BX100" s="23" t="e">
        <f>IF(Calcul!$E102="SW",DEGREES(ACOS(1-(1/'ModelParams Lw'!H$25*SQRT(0.5*1.2/'Sound Power'!$C100)*('Sound Power'!$B100/3600)/('Sound Power'!$D100)/('Sound Power'!$F100)))),DEGREES(ACOS(1-(1/'ModelParams Lw'!H$29*SQRT(0.5*1.2/'Sound Power'!$C100)*('Sound Power'!$B100/3600)/('Sound Power'!$D100)/('Sound Power'!$F100)))))</f>
        <v>#DIV/0!</v>
      </c>
      <c r="BY100" s="23" t="e">
        <f>IF(Calcul!$E102="SW",DEGREES(ACOS(1-(1/'ModelParams Lw'!I$25*SQRT(0.5*1.2/'Sound Power'!$C100)*('Sound Power'!$B100/3600)/('Sound Power'!$D100)/('Sound Power'!$F100)))),DEGREES(ACOS(1-(1/'ModelParams Lw'!I$29*SQRT(0.5*1.2/'Sound Power'!$C100)*('Sound Power'!$B100/3600)/('Sound Power'!$D100)/('Sound Power'!$F100)))))</f>
        <v>#DIV/0!</v>
      </c>
      <c r="BZ100" s="23" t="e">
        <f>IF(Calcul!$E102="SW",DEGREES(ACOS(1-(1/'ModelParams Lw'!J$25*SQRT(0.5*1.2/'Sound Power'!$C100)*('Sound Power'!$B100/3600)/('Sound Power'!$D100)/('Sound Power'!$F100)))),DEGREES(ACOS(1-(1/'ModelParams Lw'!J$29*SQRT(0.5*1.2/'Sound Power'!$C100)*('Sound Power'!$B100/3600)/('Sound Power'!$D100)/('Sound Power'!$F100)))))</f>
        <v>#DIV/0!</v>
      </c>
      <c r="CA100" s="26" t="e">
        <f>IF(Calcul!$E102="SW",'ModelParams Lw'!C$22+'ModelParams Lw'!C$23*LOG('Sound Power'!$D100/'Sound Power'!$E100)+'ModelParams Lw'!C$24*LN('Sound Power'!BS100),IF('ModelParams Lw'!C$26+'ModelParams Lw'!C$27*LOG('Sound Power'!$D100/'Sound Power'!$E100)+'ModelParams Lw'!C$28*LN('Sound Power'!BS100)&lt;'ModelParams Lw'!C$22+'ModelParams Lw'!C$23*LOG('Sound Power'!$D100/'Sound Power'!$E100)+'ModelParams Lw'!C$24*LN('Sound Power'!BS100),'ModelParams Lw'!C$22+'ModelParams Lw'!C$23*LOG('Sound Power'!$D100/'Sound Power'!$E100)+'ModelParams Lw'!C$24*LN('Sound Power'!BS100),'ModelParams Lw'!C$26+'ModelParams Lw'!C$27*LOG('Sound Power'!$D100/'Sound Power'!$E100)+'ModelParams Lw'!C$28*LN('Sound Power'!BS100)))</f>
        <v>#DIV/0!</v>
      </c>
      <c r="CB100" s="26" t="e">
        <f>IF(Calcul!$E102="SW",'ModelParams Lw'!D$22+'ModelParams Lw'!D$23*LOG('Sound Power'!$D100/'Sound Power'!$E100)+'ModelParams Lw'!D$24*LN('Sound Power'!BT100),IF('ModelParams Lw'!D$26+'ModelParams Lw'!D$27*LOG('Sound Power'!$D100/'Sound Power'!$E100)+'ModelParams Lw'!D$28*LN('Sound Power'!BT100)&lt;'ModelParams Lw'!D$22+'ModelParams Lw'!D$23*LOG('Sound Power'!$D100/'Sound Power'!$E100)+'ModelParams Lw'!D$24*LN('Sound Power'!BT100),'ModelParams Lw'!D$22+'ModelParams Lw'!D$23*LOG('Sound Power'!$D100/'Sound Power'!$E100)+'ModelParams Lw'!D$24*LN('Sound Power'!BT100),'ModelParams Lw'!D$26+'ModelParams Lw'!D$27*LOG('Sound Power'!$D100/'Sound Power'!$E100)+'ModelParams Lw'!D$28*LN('Sound Power'!BT100)))</f>
        <v>#DIV/0!</v>
      </c>
      <c r="CC100" s="26" t="e">
        <f>IF(Calcul!$E102="SW",'ModelParams Lw'!E$22+'ModelParams Lw'!E$23*LOG('Sound Power'!$D100/'Sound Power'!$E100)+'ModelParams Lw'!E$24*LN('Sound Power'!BU100),IF('ModelParams Lw'!E$26+'ModelParams Lw'!E$27*LOG('Sound Power'!$D100/'Sound Power'!$E100)+'ModelParams Lw'!E$28*LN('Sound Power'!BU100)&lt;'ModelParams Lw'!E$22+'ModelParams Lw'!E$23*LOG('Sound Power'!$D100/'Sound Power'!$E100)+'ModelParams Lw'!E$24*LN('Sound Power'!BU100),'ModelParams Lw'!E$22+'ModelParams Lw'!E$23*LOG('Sound Power'!$D100/'Sound Power'!$E100)+'ModelParams Lw'!E$24*LN('Sound Power'!BU100),'ModelParams Lw'!E$26+'ModelParams Lw'!E$27*LOG('Sound Power'!$D100/'Sound Power'!$E100)+'ModelParams Lw'!E$28*LN('Sound Power'!BU100)))</f>
        <v>#DIV/0!</v>
      </c>
      <c r="CD100" s="26" t="e">
        <f>IF(Calcul!$E102="SW",'ModelParams Lw'!F$22+'ModelParams Lw'!F$23*LOG('Sound Power'!$D100/'Sound Power'!$E100)+'ModelParams Lw'!F$24*LN('Sound Power'!BV100),IF('ModelParams Lw'!F$26+'ModelParams Lw'!F$27*LOG('Sound Power'!$D100/'Sound Power'!$E100)+'ModelParams Lw'!F$28*LN('Sound Power'!BV100)&lt;'ModelParams Lw'!F$22+'ModelParams Lw'!F$23*LOG('Sound Power'!$D100/'Sound Power'!$E100)+'ModelParams Lw'!F$24*LN('Sound Power'!BV100),'ModelParams Lw'!F$22+'ModelParams Lw'!F$23*LOG('Sound Power'!$D100/'Sound Power'!$E100)+'ModelParams Lw'!F$24*LN('Sound Power'!BV100),'ModelParams Lw'!F$26+'ModelParams Lw'!F$27*LOG('Sound Power'!$D100/'Sound Power'!$E100)+'ModelParams Lw'!F$28*LN('Sound Power'!BV100)))</f>
        <v>#DIV/0!</v>
      </c>
      <c r="CE100" s="26" t="e">
        <f>IF(Calcul!$E102="SW",'ModelParams Lw'!G$22+'ModelParams Lw'!G$23*LOG('Sound Power'!$D100/'Sound Power'!$E100)+'ModelParams Lw'!G$24*LN('Sound Power'!BW100),IF('ModelParams Lw'!G$26+'ModelParams Lw'!G$27*LOG('Sound Power'!$D100/'Sound Power'!$E100)+'ModelParams Lw'!G$28*LN('Sound Power'!BW100)&lt;'ModelParams Lw'!G$22+'ModelParams Lw'!G$23*LOG('Sound Power'!$D100/'Sound Power'!$E100)+'ModelParams Lw'!G$24*LN('Sound Power'!BW100),'ModelParams Lw'!G$22+'ModelParams Lw'!G$23*LOG('Sound Power'!$D100/'Sound Power'!$E100)+'ModelParams Lw'!G$24*LN('Sound Power'!BW100),'ModelParams Lw'!G$26+'ModelParams Lw'!G$27*LOG('Sound Power'!$D100/'Sound Power'!$E100)+'ModelParams Lw'!G$28*LN('Sound Power'!BW100)))</f>
        <v>#DIV/0!</v>
      </c>
      <c r="CF100" s="26" t="e">
        <f>IF(Calcul!$E102="SW",'ModelParams Lw'!H$22+'ModelParams Lw'!H$23*LOG('Sound Power'!$D100/'Sound Power'!$E100)+'ModelParams Lw'!H$24*LN('Sound Power'!BX100),IF('ModelParams Lw'!H$26+'ModelParams Lw'!H$27*LOG('Sound Power'!$D100/'Sound Power'!$E100)+'ModelParams Lw'!H$28*LN('Sound Power'!BX100)&lt;'ModelParams Lw'!H$22+'ModelParams Lw'!H$23*LOG('Sound Power'!$D100/'Sound Power'!$E100)+'ModelParams Lw'!H$24*LN('Sound Power'!BX100),'ModelParams Lw'!H$22+'ModelParams Lw'!H$23*LOG('Sound Power'!$D100/'Sound Power'!$E100)+'ModelParams Lw'!H$24*LN('Sound Power'!BX100),'ModelParams Lw'!H$26+'ModelParams Lw'!H$27*LOG('Sound Power'!$D100/'Sound Power'!$E100)+'ModelParams Lw'!H$28*LN('Sound Power'!BX100)))</f>
        <v>#DIV/0!</v>
      </c>
      <c r="CG100" s="26" t="e">
        <f>IF(Calcul!$E102="SW",'ModelParams Lw'!I$22+'ModelParams Lw'!I$23*LOG('Sound Power'!$D100/'Sound Power'!$E100)+'ModelParams Lw'!I$24*LN('Sound Power'!BY100),IF('ModelParams Lw'!I$26+'ModelParams Lw'!I$27*LOG('Sound Power'!$D100/'Sound Power'!$E100)+'ModelParams Lw'!I$28*LN('Sound Power'!BY100)&lt;'ModelParams Lw'!I$22+'ModelParams Lw'!I$23*LOG('Sound Power'!$D100/'Sound Power'!$E100)+'ModelParams Lw'!I$24*LN('Sound Power'!BY100),'ModelParams Lw'!I$22+'ModelParams Lw'!I$23*LOG('Sound Power'!$D100/'Sound Power'!$E100)+'ModelParams Lw'!I$24*LN('Sound Power'!BY100),'ModelParams Lw'!I$26+'ModelParams Lw'!I$27*LOG('Sound Power'!$D100/'Sound Power'!$E100)+'ModelParams Lw'!I$28*LN('Sound Power'!BY100)))</f>
        <v>#DIV/0!</v>
      </c>
      <c r="CH100" s="26" t="e">
        <f>IF(Calcul!$E102="SW",'ModelParams Lw'!J$22+'ModelParams Lw'!J$23*LOG('Sound Power'!$D100/'Sound Power'!$E100)+'ModelParams Lw'!J$24*LN('Sound Power'!BZ100),IF('ModelParams Lw'!J$26+'ModelParams Lw'!J$27*LOG('Sound Power'!$D100/'Sound Power'!$E100)+'ModelParams Lw'!J$28*LN('Sound Power'!BZ100)&lt;'ModelParams Lw'!J$22+'ModelParams Lw'!J$23*LOG('Sound Power'!$D100/'Sound Power'!$E100)+'ModelParams Lw'!J$24*LN('Sound Power'!BZ100),'ModelParams Lw'!J$22+'ModelParams Lw'!J$23*LOG('Sound Power'!$D100/'Sound Power'!$E100)+'ModelParams Lw'!J$24*LN('Sound Power'!BZ100),'ModelParams Lw'!J$26+'ModelParams Lw'!J$27*LOG('Sound Power'!$D100/'Sound Power'!$E100)+'ModelParams Lw'!J$28*LN('Sound Power'!BZ100)))</f>
        <v>#DIV/0!</v>
      </c>
      <c r="CI100" s="26" t="e">
        <f t="shared" ref="CI100:CI163" si="58">O100+10*LOG((2*0.4*$D100+2*0.4*$E100)/($D100*$E100))-CA100</f>
        <v>#DIV/0!</v>
      </c>
      <c r="CJ100" s="26" t="e">
        <f t="shared" ref="CJ100:CJ163" si="59">P100+10*LOG((2*0.4*$D100+2*0.4*$E100)/($D100*$E100))-CB100</f>
        <v>#DIV/0!</v>
      </c>
      <c r="CK100" s="26" t="e">
        <f t="shared" ref="CK100:CK163" si="60">Q100+10*LOG((2*0.4*$D100+2*0.4*$E100)/($D100*$E100))-CC100</f>
        <v>#DIV/0!</v>
      </c>
      <c r="CL100" s="26" t="e">
        <f t="shared" ref="CL100:CL163" si="61">R100+10*LOG((2*0.4*$D100+2*0.4*$E100)/($D100*$E100))-CD100</f>
        <v>#DIV/0!</v>
      </c>
      <c r="CM100" s="26" t="e">
        <f t="shared" ref="CM100:CM163" si="62">S100+10*LOG((2*0.4*$D100+2*0.4*$E100)/($D100*$E100))-CE100</f>
        <v>#DIV/0!</v>
      </c>
      <c r="CN100" s="26" t="e">
        <f t="shared" ref="CN100:CN163" si="63">T100+10*LOG((2*0.4*$D100+2*0.4*$E100)/($D100*$E100))-CF100</f>
        <v>#DIV/0!</v>
      </c>
      <c r="CO100" s="26" t="e">
        <f t="shared" ref="CO100:CO163" si="64">U100+10*LOG((2*0.4*$D100+2*0.4*$E100)/($D100*$E100))-CG100</f>
        <v>#DIV/0!</v>
      </c>
      <c r="CP100" s="26" t="e">
        <f t="shared" ref="CP100:CP163" si="65">V100+10*LOG((2*0.4*$D100+2*0.4*$E100)/($D100*$E100))-CH100</f>
        <v>#DIV/0!</v>
      </c>
      <c r="CQ100" s="26" t="e">
        <f>10*LOG10(IF(CI100="",0,POWER(10,((CI100+'ModelParams Lw'!$O$4)/10))) +IF(CJ100="",0,POWER(10,((CJ100+'ModelParams Lw'!$P$4)/10))) +IF(CK100="",0,POWER(10,((CK100+'ModelParams Lw'!$Q$4)/10))) +IF(CL100="",0,POWER(10,((CL100+'ModelParams Lw'!$R$4)/10))) +IF(CM100="",0,POWER(10,((CM100+'ModelParams Lw'!$S$4)/10))) +IF(CN100="",0,POWER(10,((CN100+'ModelParams Lw'!$T$4)/10))) +IF(CO100="",0,POWER(10,((CO100+'ModelParams Lw'!$U$4)/10)))+IF(CP100="",0,POWER(10,((CP100+'ModelParams Lw'!$V$4)/10))))</f>
        <v>#DIV/0!</v>
      </c>
      <c r="CR100" s="26" t="e">
        <f t="shared" ref="CR100:CR163" si="66">MAX(CS100:CZ100)</f>
        <v>#DIV/0!</v>
      </c>
      <c r="CS100" s="26" t="e">
        <f>(CI100-'ModelParams Lw'!$O$10)/'ModelParams Lw'!$O$11</f>
        <v>#DIV/0!</v>
      </c>
      <c r="CT100" s="26" t="e">
        <f>(CJ100-'ModelParams Lw'!$P$10)/'ModelParams Lw'!$P$11</f>
        <v>#DIV/0!</v>
      </c>
      <c r="CU100" s="26" t="e">
        <f>(CK100-'ModelParams Lw'!$Q$10)/'ModelParams Lw'!$Q$11</f>
        <v>#DIV/0!</v>
      </c>
      <c r="CV100" s="26" t="e">
        <f>(CL100-'ModelParams Lw'!$R$10)/'ModelParams Lw'!$R$11</f>
        <v>#DIV/0!</v>
      </c>
      <c r="CW100" s="26" t="e">
        <f>(CM100-'ModelParams Lw'!$S$10)/'ModelParams Lw'!$S$11</f>
        <v>#DIV/0!</v>
      </c>
      <c r="CX100" s="26" t="e">
        <f>(CN100-'ModelParams Lw'!$T$10)/'ModelParams Lw'!$T$11</f>
        <v>#DIV/0!</v>
      </c>
      <c r="CY100" s="26" t="e">
        <f>(CO100-'ModelParams Lw'!$U$10)/'ModelParams Lw'!$U$11</f>
        <v>#DIV/0!</v>
      </c>
      <c r="CZ100" s="26" t="e">
        <f>(CP100-'ModelParams Lw'!$V$10)/'ModelParams Lw'!$V$11</f>
        <v>#DIV/0!</v>
      </c>
    </row>
    <row r="101" spans="1:104" x14ac:dyDescent="0.2">
      <c r="A101" s="13">
        <f>Calcul!A103</f>
        <v>0</v>
      </c>
      <c r="B101" s="13">
        <f t="shared" si="42"/>
        <v>0</v>
      </c>
      <c r="C101" s="13">
        <f>Calcul!B103</f>
        <v>0</v>
      </c>
      <c r="D101" s="13">
        <f>Calcul!C103/1000</f>
        <v>0</v>
      </c>
      <c r="E101" s="13">
        <f>Calcul!D103/1000</f>
        <v>0</v>
      </c>
      <c r="F101" s="13">
        <f t="shared" si="43"/>
        <v>0</v>
      </c>
      <c r="G101" s="23" t="e">
        <f>DEGREES(ACOS(1-(1/'ModelParams Lw'!B$15*SQRT(0.5*1.2/'Sound Power'!$C101)*('Sound Power'!$B101/3600)/('Sound Power'!$D101)/('Sound Power'!$F101))))</f>
        <v>#DIV/0!</v>
      </c>
      <c r="H101" s="23" t="e">
        <f>DEGREES(ACOS(1-(1/'ModelParams Lw'!C$15*SQRT(0.5*1.2/'Sound Power'!$C101)*('Sound Power'!$B101/3600)/('Sound Power'!$D101)/('Sound Power'!$F101))))</f>
        <v>#DIV/0!</v>
      </c>
      <c r="I101" s="23" t="e">
        <f>DEGREES(ACOS(1-(1/'ModelParams Lw'!D$15*SQRT(0.5*1.2/'Sound Power'!$C101)*('Sound Power'!$B101/3600)/('Sound Power'!$D101)/('Sound Power'!$F101))))</f>
        <v>#DIV/0!</v>
      </c>
      <c r="J101" s="23" t="e">
        <f>DEGREES(ACOS(1-(1/'ModelParams Lw'!E$15*SQRT(0.5*1.2/'Sound Power'!$C101)*('Sound Power'!$B101/3600)/('Sound Power'!$D101)/('Sound Power'!$F101))))</f>
        <v>#DIV/0!</v>
      </c>
      <c r="K101" s="23" t="e">
        <f>DEGREES(ACOS(1-(1/'ModelParams Lw'!F$15*SQRT(0.5*1.2/'Sound Power'!$C101)*('Sound Power'!$B101/3600)/('Sound Power'!$D101)/('Sound Power'!$F101))))</f>
        <v>#DIV/0!</v>
      </c>
      <c r="L101" s="23" t="e">
        <f>DEGREES(ACOS(1-(1/'ModelParams Lw'!G$15*SQRT(0.5*1.2/'Sound Power'!$C101)*('Sound Power'!$B101/3600)/('Sound Power'!$D101)/('Sound Power'!$F101))))</f>
        <v>#DIV/0!</v>
      </c>
      <c r="M101" s="23" t="e">
        <f>DEGREES(ACOS(1-(1/'ModelParams Lw'!H$15*SQRT(0.5*1.2/'Sound Power'!$C101)*('Sound Power'!$B101/3600)/('Sound Power'!$D101)/('Sound Power'!$F101))))</f>
        <v>#DIV/0!</v>
      </c>
      <c r="N101" s="23" t="e">
        <f>DEGREES(ACOS(1-(1/'ModelParams Lw'!I$15*SQRT(0.5*1.2/'Sound Power'!$C101)*('Sound Power'!$B101/3600)/('Sound Power'!$D101)/('Sound Power'!$F101))))</f>
        <v>#DIV/0!</v>
      </c>
      <c r="O101" s="26" t="e">
        <f>('ModelParams Lw'!B$4*LN('Sound Power'!G101)/(1+EXP(-('Sound Power'!$D101*1000+'ModelParams Lw'!B$6)/'ModelParams Lw'!B$7))+'ModelParams Lw'!B$5)*LN('Sound Power'!$B101)-('ModelParams Lw'!B$8+'ModelParams Lw'!B$9*$D101+'ModelParams Lw'!B$10*'Sound Power'!$F101^'ModelParams Lw'!B$14+'ModelParams Lw'!B$11*LN('Sound Power'!G101)+'ModelParams Lw'!B$12*'Sound Power'!$D101*'Sound Power'!$F101+'ModelParams Lw'!B$13*'Sound Power'!$D101*LN('Sound Power'!G101))</f>
        <v>#DIV/0!</v>
      </c>
      <c r="P101" s="26" t="e">
        <f>('ModelParams Lw'!C$4*LN('Sound Power'!H101)/(1+EXP(-('Sound Power'!$D101*1000+'ModelParams Lw'!C$6)/'ModelParams Lw'!C$7))+'ModelParams Lw'!C$5)*LN('Sound Power'!$B101)-('ModelParams Lw'!C$8+'ModelParams Lw'!C$9*$D101+'ModelParams Lw'!C$10*'Sound Power'!$F101^'ModelParams Lw'!C$14+'ModelParams Lw'!C$11*LN('Sound Power'!H101)+'ModelParams Lw'!C$12*'Sound Power'!$D101*'Sound Power'!$F101+'ModelParams Lw'!C$13*'Sound Power'!$D101*LN('Sound Power'!H101))</f>
        <v>#DIV/0!</v>
      </c>
      <c r="Q101" s="26" t="e">
        <f>('ModelParams Lw'!D$4*LN('Sound Power'!I101)/(1+EXP(-('Sound Power'!$D101*1000+'ModelParams Lw'!D$6)/'ModelParams Lw'!D$7))+'ModelParams Lw'!D$5)*LN('Sound Power'!$B101)-('ModelParams Lw'!D$8+'ModelParams Lw'!D$9*$D101+'ModelParams Lw'!D$10*'Sound Power'!$F101^'ModelParams Lw'!D$14+'ModelParams Lw'!D$11*LN('Sound Power'!I101)+'ModelParams Lw'!D$12*'Sound Power'!$D101*'Sound Power'!$F101+'ModelParams Lw'!D$13*'Sound Power'!$D101*LN('Sound Power'!I101))</f>
        <v>#DIV/0!</v>
      </c>
      <c r="R101" s="26" t="e">
        <f>('ModelParams Lw'!E$4*LN('Sound Power'!J101)/(1+EXP(-('Sound Power'!$D101*1000+'ModelParams Lw'!E$6)/'ModelParams Lw'!E$7))+'ModelParams Lw'!E$5)*LN('Sound Power'!$B101)-('ModelParams Lw'!E$8+'ModelParams Lw'!E$9*$D101+'ModelParams Lw'!E$10*'Sound Power'!$F101^'ModelParams Lw'!E$14+'ModelParams Lw'!E$11*LN('Sound Power'!J101)+'ModelParams Lw'!E$12*'Sound Power'!$D101*'Sound Power'!$F101+'ModelParams Lw'!E$13*'Sound Power'!$D101*LN('Sound Power'!J101))</f>
        <v>#DIV/0!</v>
      </c>
      <c r="S101" s="26" t="e">
        <f>('ModelParams Lw'!F$4*LN('Sound Power'!K101)/(1+EXP(-('Sound Power'!$D101*1000+'ModelParams Lw'!F$6)/'ModelParams Lw'!F$7))+'ModelParams Lw'!F$5)*LN('Sound Power'!$B101)-('ModelParams Lw'!F$8+'ModelParams Lw'!F$9*$D101+'ModelParams Lw'!F$10*'Sound Power'!$F101^'ModelParams Lw'!F$14+'ModelParams Lw'!F$11*LN('Sound Power'!K101)+'ModelParams Lw'!F$12*'Sound Power'!$D101*'Sound Power'!$F101+'ModelParams Lw'!F$13*'Sound Power'!$D101*LN('Sound Power'!K101))</f>
        <v>#DIV/0!</v>
      </c>
      <c r="T101" s="26" t="e">
        <f>('ModelParams Lw'!G$4*LN('Sound Power'!L101)/(1+EXP(-('Sound Power'!$D101*1000+'ModelParams Lw'!G$6)/'ModelParams Lw'!G$7))+'ModelParams Lw'!G$5)*LN('Sound Power'!$B101)-('ModelParams Lw'!G$8+'ModelParams Lw'!G$9*$D101+'ModelParams Lw'!G$10*'Sound Power'!$F101^'ModelParams Lw'!G$14+'ModelParams Lw'!G$11*LN('Sound Power'!L101)+'ModelParams Lw'!G$12*'Sound Power'!$D101*'Sound Power'!$F101+'ModelParams Lw'!G$13*'Sound Power'!$D101*LN('Sound Power'!L101))</f>
        <v>#DIV/0!</v>
      </c>
      <c r="U101" s="26" t="e">
        <f>('ModelParams Lw'!H$4*LN('Sound Power'!M101)/(1+EXP(-('Sound Power'!$D101*1000+'ModelParams Lw'!H$6)/'ModelParams Lw'!H$7))+'ModelParams Lw'!H$5)*LN('Sound Power'!$B101)-('ModelParams Lw'!H$8+'ModelParams Lw'!H$9*$D101+'ModelParams Lw'!H$10*'Sound Power'!$F101^'ModelParams Lw'!H$14+'ModelParams Lw'!H$11*LN('Sound Power'!M101)+'ModelParams Lw'!H$12*'Sound Power'!$D101*'Sound Power'!$F101+'ModelParams Lw'!H$13*'Sound Power'!$D101*LN('Sound Power'!M101))</f>
        <v>#DIV/0!</v>
      </c>
      <c r="V101" s="26" t="e">
        <f>('ModelParams Lw'!I$4*LN('Sound Power'!N101)/(1+EXP(-('Sound Power'!$D101*1000+'ModelParams Lw'!I$6)/'ModelParams Lw'!I$7))+'ModelParams Lw'!I$5)*LN('Sound Power'!$B101)-('ModelParams Lw'!I$8+'ModelParams Lw'!I$9*$D101+'ModelParams Lw'!I$10*'Sound Power'!$F101^'ModelParams Lw'!I$14+'ModelParams Lw'!I$11*LN('Sound Power'!N101)+'ModelParams Lw'!I$12*'Sound Power'!$D101*'Sound Power'!$F101+'ModelParams Lw'!I$13*'Sound Power'!$D101*LN('Sound Power'!N101))</f>
        <v>#DIV/0!</v>
      </c>
      <c r="W101" s="26" t="e">
        <f>10*LOG10(IF(O101="",0,POWER(10,((O101+'ModelParams Lw'!$O$4)/10))) +IF(P101="",0,POWER(10,((P101+'ModelParams Lw'!$P$4)/10))) +IF(Q101="",0,POWER(10,((Q101+'ModelParams Lw'!$Q$4)/10))) +IF(R101="",0,POWER(10,((R101+'ModelParams Lw'!$R$4)/10))) +IF(S101="",0,POWER(10,((S101+'ModelParams Lw'!$S$4)/10))) +IF(T101="",0,POWER(10,((T101+'ModelParams Lw'!$T$4)/10))) +IF(U101="",0,POWER(10,((U101+'ModelParams Lw'!$U$4)/10)))+IF(V101="",0,POWER(10,((V101+'ModelParams Lw'!$V$4)/10))))</f>
        <v>#DIV/0!</v>
      </c>
      <c r="X101" s="26" t="e">
        <f t="shared" si="52"/>
        <v>#DIV/0!</v>
      </c>
      <c r="Y101" s="26" t="e">
        <f>(O101-'ModelParams Lw'!O$10)/'ModelParams Lw'!O$11</f>
        <v>#DIV/0!</v>
      </c>
      <c r="Z101" s="26" t="e">
        <f>(P101-'ModelParams Lw'!P$10)/'ModelParams Lw'!P$11</f>
        <v>#DIV/0!</v>
      </c>
      <c r="AA101" s="26" t="e">
        <f>(Q101-'ModelParams Lw'!Q$10)/'ModelParams Lw'!Q$11</f>
        <v>#DIV/0!</v>
      </c>
      <c r="AB101" s="26" t="e">
        <f>(R101-'ModelParams Lw'!R$10)/'ModelParams Lw'!R$11</f>
        <v>#DIV/0!</v>
      </c>
      <c r="AC101" s="26" t="e">
        <f>(S101-'ModelParams Lw'!S$10)/'ModelParams Lw'!S$11</f>
        <v>#DIV/0!</v>
      </c>
      <c r="AD101" s="26" t="e">
        <f>(T101-'ModelParams Lw'!T$10)/'ModelParams Lw'!T$11</f>
        <v>#DIV/0!</v>
      </c>
      <c r="AE101" s="26" t="e">
        <f>(U101-'ModelParams Lw'!U$10)/'ModelParams Lw'!U$11</f>
        <v>#DIV/0!</v>
      </c>
      <c r="AF101" s="26" t="e">
        <f>(V101-'ModelParams Lw'!V$10)/'ModelParams Lw'!V$11</f>
        <v>#DIV/0!</v>
      </c>
      <c r="AG101" s="26" t="e">
        <f t="shared" si="53"/>
        <v>#DIV/0!</v>
      </c>
      <c r="AH101" s="26" t="e">
        <f>VLOOKUP(D101*1000,'ModelParams Lw'!$A$38:$D$58,4)</f>
        <v>#N/A</v>
      </c>
      <c r="AI101" s="56" t="e">
        <f>VLOOKUP(D101*1000,'ModelParams Lw'!$A$38:$D$58,2)</f>
        <v>#N/A</v>
      </c>
      <c r="AJ101" s="46" t="e">
        <f t="shared" si="54"/>
        <v>#DIV/0!</v>
      </c>
      <c r="AK101" s="26" t="e">
        <f t="shared" si="55"/>
        <v>#VALUE!</v>
      </c>
      <c r="AL101" s="26" t="e">
        <f>IF($AI101=100,'ModelParams Lw'!R$35*'Sound Power'!$AH101^2+'ModelParams Lw'!R$36*'Sound Power'!$AH101+'ModelParams Lw'!R$37,IF($AI101=150,'ModelParams Lw'!R$38*'Sound Power'!$AH101^2+'ModelParams Lw'!R$39*'Sound Power'!$AH101+'ModelParams Lw'!R$40,'ModelParams Lw'!R$41*'Sound Power'!$AH101^2+'ModelParams Lw'!R$42*'Sound Power'!$AH101+'ModelParams Lw'!R$43))</f>
        <v>#N/A</v>
      </c>
      <c r="AM101" s="26" t="e">
        <f>IF($AI101=100,'ModelParams Lw'!S$35*'Sound Power'!$AH101^2+'ModelParams Lw'!S$36*'Sound Power'!$AH101+'ModelParams Lw'!S$37,IF($AI101=150,'ModelParams Lw'!S$38*'Sound Power'!$AH101^2+'ModelParams Lw'!S$39*'Sound Power'!$AH101+'ModelParams Lw'!S$40,'ModelParams Lw'!S$41*'Sound Power'!$AH101^2+'ModelParams Lw'!S$42*'Sound Power'!$AH101+'ModelParams Lw'!S$43))</f>
        <v>#N/A</v>
      </c>
      <c r="AN101" s="26" t="e">
        <f>IF($AI101=100,'ModelParams Lw'!T$35*'Sound Power'!$AH101^2+'ModelParams Lw'!T$36*'Sound Power'!$AH101+'ModelParams Lw'!T$37,IF($AI101=150,'ModelParams Lw'!T$38*'Sound Power'!$AH101^2+'ModelParams Lw'!T$39*'Sound Power'!$AH101+'ModelParams Lw'!T$40,'ModelParams Lw'!T$41*'Sound Power'!$AH101^2+'ModelParams Lw'!T$42*'Sound Power'!$AH101+'ModelParams Lw'!T$43))</f>
        <v>#N/A</v>
      </c>
      <c r="AO101" s="26" t="e">
        <f>IF($AI101=100,'ModelParams Lw'!U$35*'Sound Power'!$AH101^2+'ModelParams Lw'!U$36*'Sound Power'!$AH101+'ModelParams Lw'!U$37,IF($AI101=150,'ModelParams Lw'!U$38*'Sound Power'!$AH101^2+'ModelParams Lw'!U$39*'Sound Power'!$AH101+'ModelParams Lw'!U$40,'ModelParams Lw'!U$41*'Sound Power'!$AH101^2+'ModelParams Lw'!U$42*'Sound Power'!$AH101+'ModelParams Lw'!U$43))</f>
        <v>#N/A</v>
      </c>
      <c r="AP101" s="26" t="e">
        <f>IF($AI101=100,'ModelParams Lw'!V$35*'Sound Power'!$AH101^2+'ModelParams Lw'!V$36*'Sound Power'!$AH101+'ModelParams Lw'!V$37,IF($AI101=150,'ModelParams Lw'!V$38*'Sound Power'!$AH101^2+'ModelParams Lw'!V$39*'Sound Power'!$AH101+'ModelParams Lw'!V$40,'ModelParams Lw'!V$41*'Sound Power'!$AH101^2+'ModelParams Lw'!V$42*'Sound Power'!$AH101+'ModelParams Lw'!V$43))</f>
        <v>#N/A</v>
      </c>
      <c r="AQ101" s="26" t="e">
        <f>IF($AI101=100,'ModelParams Lw'!W$35*'Sound Power'!$AH101^2+'ModelParams Lw'!W$36*'Sound Power'!$AH101+'ModelParams Lw'!W$37,IF($AI101=150,'ModelParams Lw'!W$38*'Sound Power'!$AH101^2+'ModelParams Lw'!W$39*'Sound Power'!$AH101+'ModelParams Lw'!W$40,'ModelParams Lw'!W$41*'Sound Power'!$AH101^2+'ModelParams Lw'!W$42*'Sound Power'!$AH101+'ModelParams Lw'!W$43))</f>
        <v>#N/A</v>
      </c>
      <c r="AR101" s="26" t="e">
        <f t="shared" si="56"/>
        <v>#VALUE!</v>
      </c>
      <c r="AS101" s="26" t="e">
        <f>IF(26.83*LN($AJ101)-11.791-'ModelParams Lw'!B$35&lt;0,0,26.83*LN($AJ101)-11.791-'ModelParams Lw'!B$35)</f>
        <v>#DIV/0!</v>
      </c>
      <c r="AT101" s="26" t="e">
        <f>IF(26.83*LN($AJ101)-11.791-'ModelParams Lw'!C$35&lt;0,0,26.83*LN($AJ101)-11.791-'ModelParams Lw'!C$35)</f>
        <v>#DIV/0!</v>
      </c>
      <c r="AU101" s="26" t="e">
        <f>IF(26.83*LN($AJ101)-11.791-'ModelParams Lw'!D$35&lt;0,0,26.83*LN($AJ101)-11.791-'ModelParams Lw'!D$35)</f>
        <v>#DIV/0!</v>
      </c>
      <c r="AV101" s="26" t="e">
        <f>IF(26.83*LN($AJ101)-11.791-'ModelParams Lw'!E$35&lt;0,0,26.83*LN($AJ101)-11.791-'ModelParams Lw'!E$35)</f>
        <v>#DIV/0!</v>
      </c>
      <c r="AW101" s="26" t="e">
        <f>IF(26.83*LN($AJ101)-11.791-'ModelParams Lw'!F$35&lt;0,0,26.83*LN($AJ101)-11.791-'ModelParams Lw'!F$35)</f>
        <v>#DIV/0!</v>
      </c>
      <c r="AX101" s="26" t="e">
        <f>IF(26.83*LN($AJ101)-11.791-'ModelParams Lw'!G$35&lt;0,0,26.83*LN($AJ101)-11.791-'ModelParams Lw'!G$35)</f>
        <v>#DIV/0!</v>
      </c>
      <c r="AY101" s="26" t="e">
        <f>IF(26.83*LN($AJ101)-11.791-'ModelParams Lw'!H$35&lt;0,0,26.83*LN($AJ101)-11.791-'ModelParams Lw'!H$35)</f>
        <v>#DIV/0!</v>
      </c>
      <c r="AZ101" s="26" t="e">
        <f>IF(26.83*LN($AJ101)-11.791-'ModelParams Lw'!I$35&lt;0,0,26.83*LN($AJ101)-11.791-'ModelParams Lw'!I$35)</f>
        <v>#DIV/0!</v>
      </c>
      <c r="BA101" s="26" t="e">
        <f t="shared" si="44"/>
        <v>#DIV/0!</v>
      </c>
      <c r="BB101" s="26" t="e">
        <f t="shared" si="45"/>
        <v>#DIV/0!</v>
      </c>
      <c r="BC101" s="26" t="e">
        <f t="shared" si="46"/>
        <v>#DIV/0!</v>
      </c>
      <c r="BD101" s="26" t="e">
        <f t="shared" si="47"/>
        <v>#DIV/0!</v>
      </c>
      <c r="BE101" s="26" t="e">
        <f t="shared" si="48"/>
        <v>#DIV/0!</v>
      </c>
      <c r="BF101" s="26" t="e">
        <f t="shared" si="49"/>
        <v>#DIV/0!</v>
      </c>
      <c r="BG101" s="26" t="e">
        <f t="shared" si="50"/>
        <v>#DIV/0!</v>
      </c>
      <c r="BH101" s="26" t="e">
        <f t="shared" si="51"/>
        <v>#DIV/0!</v>
      </c>
      <c r="BI101" s="26" t="e">
        <f>10*LOG10(IF(BA101="",0,POWER(10,((BA101+'ModelParams Lw'!$O$4)/10))) +IF(BB101="",0,POWER(10,((BB101+'ModelParams Lw'!$P$4)/10))) +IF(BC101="",0,POWER(10,((BC101+'ModelParams Lw'!$Q$4)/10))) +IF(BD101="",0,POWER(10,((BD101+'ModelParams Lw'!$R$4)/10))) +IF(BE101="",0,POWER(10,((BE101+'ModelParams Lw'!$S$4)/10))) +IF(BF101="",0,POWER(10,((BF101+'ModelParams Lw'!$T$4)/10))) +IF(BG101="",0,POWER(10,((BG101+'ModelParams Lw'!$U$4)/10)))+IF(BH101="",0,POWER(10,((BH101+'ModelParams Lw'!$V$4)/10))))</f>
        <v>#DIV/0!</v>
      </c>
      <c r="BJ101" s="26" t="e">
        <f t="shared" si="57"/>
        <v>#DIV/0!</v>
      </c>
      <c r="BK101" s="26" t="e">
        <f>(BA101-'ModelParams Lw'!O$10)/'ModelParams Lw'!O$11</f>
        <v>#DIV/0!</v>
      </c>
      <c r="BL101" s="26" t="e">
        <f>(BB101-'ModelParams Lw'!P$10)/'ModelParams Lw'!P$11</f>
        <v>#DIV/0!</v>
      </c>
      <c r="BM101" s="26" t="e">
        <f>(BC101-'ModelParams Lw'!Q$10)/'ModelParams Lw'!Q$11</f>
        <v>#DIV/0!</v>
      </c>
      <c r="BN101" s="26" t="e">
        <f>(BD101-'ModelParams Lw'!R$10)/'ModelParams Lw'!R$11</f>
        <v>#DIV/0!</v>
      </c>
      <c r="BO101" s="26" t="e">
        <f>(BE101-'ModelParams Lw'!S$10)/'ModelParams Lw'!S$11</f>
        <v>#DIV/0!</v>
      </c>
      <c r="BP101" s="26" t="e">
        <f>(BF101-'ModelParams Lw'!T$10)/'ModelParams Lw'!T$11</f>
        <v>#DIV/0!</v>
      </c>
      <c r="BQ101" s="26" t="e">
        <f>(BG101-'ModelParams Lw'!U$10)/'ModelParams Lw'!U$11</f>
        <v>#DIV/0!</v>
      </c>
      <c r="BR101" s="26" t="e">
        <f>(BH101-'ModelParams Lw'!V$10)/'ModelParams Lw'!V$11</f>
        <v>#DIV/0!</v>
      </c>
      <c r="BS101" s="23" t="e">
        <f>IF(Calcul!$E103="SW",DEGREES(ACOS(1-(1/'ModelParams Lw'!C$25*SQRT(0.5*1.2/'Sound Power'!$C101)*('Sound Power'!$B101/3600)/('Sound Power'!$D101)/('Sound Power'!$F101)))),DEGREES(ACOS(1-(1/'ModelParams Lw'!C$29*SQRT(0.5*1.2/'Sound Power'!$C101)*('Sound Power'!$B101/3600)/('Sound Power'!$D101)/('Sound Power'!$F101)))))</f>
        <v>#DIV/0!</v>
      </c>
      <c r="BT101" s="23" t="e">
        <f>IF(Calcul!$E103="SW",DEGREES(ACOS(1-(1/'ModelParams Lw'!D$25*SQRT(0.5*1.2/'Sound Power'!$C101)*('Sound Power'!$B101/3600)/('Sound Power'!$D101)/('Sound Power'!$F101)))),DEGREES(ACOS(1-(1/'ModelParams Lw'!D$29*SQRT(0.5*1.2/'Sound Power'!$C101)*('Sound Power'!$B101/3600)/('Sound Power'!$D101)/('Sound Power'!$F101)))))</f>
        <v>#DIV/0!</v>
      </c>
      <c r="BU101" s="23" t="e">
        <f>IF(Calcul!$E103="SW",DEGREES(ACOS(1-(1/'ModelParams Lw'!E$25*SQRT(0.5*1.2/'Sound Power'!$C101)*('Sound Power'!$B101/3600)/('Sound Power'!$D101)/('Sound Power'!$F101)))),DEGREES(ACOS(1-(1/'ModelParams Lw'!E$29*SQRT(0.5*1.2/'Sound Power'!$C101)*('Sound Power'!$B101/3600)/('Sound Power'!$D101)/('Sound Power'!$F101)))))</f>
        <v>#DIV/0!</v>
      </c>
      <c r="BV101" s="23" t="e">
        <f>IF(Calcul!$E103="SW",DEGREES(ACOS(1-(1/'ModelParams Lw'!F$25*SQRT(0.5*1.2/'Sound Power'!$C101)*('Sound Power'!$B101/3600)/('Sound Power'!$D101)/('Sound Power'!$F101)))),DEGREES(ACOS(1-(1/'ModelParams Lw'!F$29*SQRT(0.5*1.2/'Sound Power'!$C101)*('Sound Power'!$B101/3600)/('Sound Power'!$D101)/('Sound Power'!$F101)))))</f>
        <v>#DIV/0!</v>
      </c>
      <c r="BW101" s="23" t="e">
        <f>IF(Calcul!$E103="SW",DEGREES(ACOS(1-(1/'ModelParams Lw'!G$25*SQRT(0.5*1.2/'Sound Power'!$C101)*('Sound Power'!$B101/3600)/('Sound Power'!$D101)/('Sound Power'!$F101)))),DEGREES(ACOS(1-(1/'ModelParams Lw'!G$29*SQRT(0.5*1.2/'Sound Power'!$C101)*('Sound Power'!$B101/3600)/('Sound Power'!$D101)/('Sound Power'!$F101)))))</f>
        <v>#DIV/0!</v>
      </c>
      <c r="BX101" s="23" t="e">
        <f>IF(Calcul!$E103="SW",DEGREES(ACOS(1-(1/'ModelParams Lw'!H$25*SQRT(0.5*1.2/'Sound Power'!$C101)*('Sound Power'!$B101/3600)/('Sound Power'!$D101)/('Sound Power'!$F101)))),DEGREES(ACOS(1-(1/'ModelParams Lw'!H$29*SQRT(0.5*1.2/'Sound Power'!$C101)*('Sound Power'!$B101/3600)/('Sound Power'!$D101)/('Sound Power'!$F101)))))</f>
        <v>#DIV/0!</v>
      </c>
      <c r="BY101" s="23" t="e">
        <f>IF(Calcul!$E103="SW",DEGREES(ACOS(1-(1/'ModelParams Lw'!I$25*SQRT(0.5*1.2/'Sound Power'!$C101)*('Sound Power'!$B101/3600)/('Sound Power'!$D101)/('Sound Power'!$F101)))),DEGREES(ACOS(1-(1/'ModelParams Lw'!I$29*SQRT(0.5*1.2/'Sound Power'!$C101)*('Sound Power'!$B101/3600)/('Sound Power'!$D101)/('Sound Power'!$F101)))))</f>
        <v>#DIV/0!</v>
      </c>
      <c r="BZ101" s="23" t="e">
        <f>IF(Calcul!$E103="SW",DEGREES(ACOS(1-(1/'ModelParams Lw'!J$25*SQRT(0.5*1.2/'Sound Power'!$C101)*('Sound Power'!$B101/3600)/('Sound Power'!$D101)/('Sound Power'!$F101)))),DEGREES(ACOS(1-(1/'ModelParams Lw'!J$29*SQRT(0.5*1.2/'Sound Power'!$C101)*('Sound Power'!$B101/3600)/('Sound Power'!$D101)/('Sound Power'!$F101)))))</f>
        <v>#DIV/0!</v>
      </c>
      <c r="CA101" s="26" t="e">
        <f>IF(Calcul!$E103="SW",'ModelParams Lw'!C$22+'ModelParams Lw'!C$23*LOG('Sound Power'!$D101/'Sound Power'!$E101)+'ModelParams Lw'!C$24*LN('Sound Power'!BS101),IF('ModelParams Lw'!C$26+'ModelParams Lw'!C$27*LOG('Sound Power'!$D101/'Sound Power'!$E101)+'ModelParams Lw'!C$28*LN('Sound Power'!BS101)&lt;'ModelParams Lw'!C$22+'ModelParams Lw'!C$23*LOG('Sound Power'!$D101/'Sound Power'!$E101)+'ModelParams Lw'!C$24*LN('Sound Power'!BS101),'ModelParams Lw'!C$22+'ModelParams Lw'!C$23*LOG('Sound Power'!$D101/'Sound Power'!$E101)+'ModelParams Lw'!C$24*LN('Sound Power'!BS101),'ModelParams Lw'!C$26+'ModelParams Lw'!C$27*LOG('Sound Power'!$D101/'Sound Power'!$E101)+'ModelParams Lw'!C$28*LN('Sound Power'!BS101)))</f>
        <v>#DIV/0!</v>
      </c>
      <c r="CB101" s="26" t="e">
        <f>IF(Calcul!$E103="SW",'ModelParams Lw'!D$22+'ModelParams Lw'!D$23*LOG('Sound Power'!$D101/'Sound Power'!$E101)+'ModelParams Lw'!D$24*LN('Sound Power'!BT101),IF('ModelParams Lw'!D$26+'ModelParams Lw'!D$27*LOG('Sound Power'!$D101/'Sound Power'!$E101)+'ModelParams Lw'!D$28*LN('Sound Power'!BT101)&lt;'ModelParams Lw'!D$22+'ModelParams Lw'!D$23*LOG('Sound Power'!$D101/'Sound Power'!$E101)+'ModelParams Lw'!D$24*LN('Sound Power'!BT101),'ModelParams Lw'!D$22+'ModelParams Lw'!D$23*LOG('Sound Power'!$D101/'Sound Power'!$E101)+'ModelParams Lw'!D$24*LN('Sound Power'!BT101),'ModelParams Lw'!D$26+'ModelParams Lw'!D$27*LOG('Sound Power'!$D101/'Sound Power'!$E101)+'ModelParams Lw'!D$28*LN('Sound Power'!BT101)))</f>
        <v>#DIV/0!</v>
      </c>
      <c r="CC101" s="26" t="e">
        <f>IF(Calcul!$E103="SW",'ModelParams Lw'!E$22+'ModelParams Lw'!E$23*LOG('Sound Power'!$D101/'Sound Power'!$E101)+'ModelParams Lw'!E$24*LN('Sound Power'!BU101),IF('ModelParams Lw'!E$26+'ModelParams Lw'!E$27*LOG('Sound Power'!$D101/'Sound Power'!$E101)+'ModelParams Lw'!E$28*LN('Sound Power'!BU101)&lt;'ModelParams Lw'!E$22+'ModelParams Lw'!E$23*LOG('Sound Power'!$D101/'Sound Power'!$E101)+'ModelParams Lw'!E$24*LN('Sound Power'!BU101),'ModelParams Lw'!E$22+'ModelParams Lw'!E$23*LOG('Sound Power'!$D101/'Sound Power'!$E101)+'ModelParams Lw'!E$24*LN('Sound Power'!BU101),'ModelParams Lw'!E$26+'ModelParams Lw'!E$27*LOG('Sound Power'!$D101/'Sound Power'!$E101)+'ModelParams Lw'!E$28*LN('Sound Power'!BU101)))</f>
        <v>#DIV/0!</v>
      </c>
      <c r="CD101" s="26" t="e">
        <f>IF(Calcul!$E103="SW",'ModelParams Lw'!F$22+'ModelParams Lw'!F$23*LOG('Sound Power'!$D101/'Sound Power'!$E101)+'ModelParams Lw'!F$24*LN('Sound Power'!BV101),IF('ModelParams Lw'!F$26+'ModelParams Lw'!F$27*LOG('Sound Power'!$D101/'Sound Power'!$E101)+'ModelParams Lw'!F$28*LN('Sound Power'!BV101)&lt;'ModelParams Lw'!F$22+'ModelParams Lw'!F$23*LOG('Sound Power'!$D101/'Sound Power'!$E101)+'ModelParams Lw'!F$24*LN('Sound Power'!BV101),'ModelParams Lw'!F$22+'ModelParams Lw'!F$23*LOG('Sound Power'!$D101/'Sound Power'!$E101)+'ModelParams Lw'!F$24*LN('Sound Power'!BV101),'ModelParams Lw'!F$26+'ModelParams Lw'!F$27*LOG('Sound Power'!$D101/'Sound Power'!$E101)+'ModelParams Lw'!F$28*LN('Sound Power'!BV101)))</f>
        <v>#DIV/0!</v>
      </c>
      <c r="CE101" s="26" t="e">
        <f>IF(Calcul!$E103="SW",'ModelParams Lw'!G$22+'ModelParams Lw'!G$23*LOG('Sound Power'!$D101/'Sound Power'!$E101)+'ModelParams Lw'!G$24*LN('Sound Power'!BW101),IF('ModelParams Lw'!G$26+'ModelParams Lw'!G$27*LOG('Sound Power'!$D101/'Sound Power'!$E101)+'ModelParams Lw'!G$28*LN('Sound Power'!BW101)&lt;'ModelParams Lw'!G$22+'ModelParams Lw'!G$23*LOG('Sound Power'!$D101/'Sound Power'!$E101)+'ModelParams Lw'!G$24*LN('Sound Power'!BW101),'ModelParams Lw'!G$22+'ModelParams Lw'!G$23*LOG('Sound Power'!$D101/'Sound Power'!$E101)+'ModelParams Lw'!G$24*LN('Sound Power'!BW101),'ModelParams Lw'!G$26+'ModelParams Lw'!G$27*LOG('Sound Power'!$D101/'Sound Power'!$E101)+'ModelParams Lw'!G$28*LN('Sound Power'!BW101)))</f>
        <v>#DIV/0!</v>
      </c>
      <c r="CF101" s="26" t="e">
        <f>IF(Calcul!$E103="SW",'ModelParams Lw'!H$22+'ModelParams Lw'!H$23*LOG('Sound Power'!$D101/'Sound Power'!$E101)+'ModelParams Lw'!H$24*LN('Sound Power'!BX101),IF('ModelParams Lw'!H$26+'ModelParams Lw'!H$27*LOG('Sound Power'!$D101/'Sound Power'!$E101)+'ModelParams Lw'!H$28*LN('Sound Power'!BX101)&lt;'ModelParams Lw'!H$22+'ModelParams Lw'!H$23*LOG('Sound Power'!$D101/'Sound Power'!$E101)+'ModelParams Lw'!H$24*LN('Sound Power'!BX101),'ModelParams Lw'!H$22+'ModelParams Lw'!H$23*LOG('Sound Power'!$D101/'Sound Power'!$E101)+'ModelParams Lw'!H$24*LN('Sound Power'!BX101),'ModelParams Lw'!H$26+'ModelParams Lw'!H$27*LOG('Sound Power'!$D101/'Sound Power'!$E101)+'ModelParams Lw'!H$28*LN('Sound Power'!BX101)))</f>
        <v>#DIV/0!</v>
      </c>
      <c r="CG101" s="26" t="e">
        <f>IF(Calcul!$E103="SW",'ModelParams Lw'!I$22+'ModelParams Lw'!I$23*LOG('Sound Power'!$D101/'Sound Power'!$E101)+'ModelParams Lw'!I$24*LN('Sound Power'!BY101),IF('ModelParams Lw'!I$26+'ModelParams Lw'!I$27*LOG('Sound Power'!$D101/'Sound Power'!$E101)+'ModelParams Lw'!I$28*LN('Sound Power'!BY101)&lt;'ModelParams Lw'!I$22+'ModelParams Lw'!I$23*LOG('Sound Power'!$D101/'Sound Power'!$E101)+'ModelParams Lw'!I$24*LN('Sound Power'!BY101),'ModelParams Lw'!I$22+'ModelParams Lw'!I$23*LOG('Sound Power'!$D101/'Sound Power'!$E101)+'ModelParams Lw'!I$24*LN('Sound Power'!BY101),'ModelParams Lw'!I$26+'ModelParams Lw'!I$27*LOG('Sound Power'!$D101/'Sound Power'!$E101)+'ModelParams Lw'!I$28*LN('Sound Power'!BY101)))</f>
        <v>#DIV/0!</v>
      </c>
      <c r="CH101" s="26" t="e">
        <f>IF(Calcul!$E103="SW",'ModelParams Lw'!J$22+'ModelParams Lw'!J$23*LOG('Sound Power'!$D101/'Sound Power'!$E101)+'ModelParams Lw'!J$24*LN('Sound Power'!BZ101),IF('ModelParams Lw'!J$26+'ModelParams Lw'!J$27*LOG('Sound Power'!$D101/'Sound Power'!$E101)+'ModelParams Lw'!J$28*LN('Sound Power'!BZ101)&lt;'ModelParams Lw'!J$22+'ModelParams Lw'!J$23*LOG('Sound Power'!$D101/'Sound Power'!$E101)+'ModelParams Lw'!J$24*LN('Sound Power'!BZ101),'ModelParams Lw'!J$22+'ModelParams Lw'!J$23*LOG('Sound Power'!$D101/'Sound Power'!$E101)+'ModelParams Lw'!J$24*LN('Sound Power'!BZ101),'ModelParams Lw'!J$26+'ModelParams Lw'!J$27*LOG('Sound Power'!$D101/'Sound Power'!$E101)+'ModelParams Lw'!J$28*LN('Sound Power'!BZ101)))</f>
        <v>#DIV/0!</v>
      </c>
      <c r="CI101" s="26" t="e">
        <f t="shared" si="58"/>
        <v>#DIV/0!</v>
      </c>
      <c r="CJ101" s="26" t="e">
        <f t="shared" si="59"/>
        <v>#DIV/0!</v>
      </c>
      <c r="CK101" s="26" t="e">
        <f t="shared" si="60"/>
        <v>#DIV/0!</v>
      </c>
      <c r="CL101" s="26" t="e">
        <f t="shared" si="61"/>
        <v>#DIV/0!</v>
      </c>
      <c r="CM101" s="26" t="e">
        <f t="shared" si="62"/>
        <v>#DIV/0!</v>
      </c>
      <c r="CN101" s="26" t="e">
        <f t="shared" si="63"/>
        <v>#DIV/0!</v>
      </c>
      <c r="CO101" s="26" t="e">
        <f t="shared" si="64"/>
        <v>#DIV/0!</v>
      </c>
      <c r="CP101" s="26" t="e">
        <f t="shared" si="65"/>
        <v>#DIV/0!</v>
      </c>
      <c r="CQ101" s="26" t="e">
        <f>10*LOG10(IF(CI101="",0,POWER(10,((CI101+'ModelParams Lw'!$O$4)/10))) +IF(CJ101="",0,POWER(10,((CJ101+'ModelParams Lw'!$P$4)/10))) +IF(CK101="",0,POWER(10,((CK101+'ModelParams Lw'!$Q$4)/10))) +IF(CL101="",0,POWER(10,((CL101+'ModelParams Lw'!$R$4)/10))) +IF(CM101="",0,POWER(10,((CM101+'ModelParams Lw'!$S$4)/10))) +IF(CN101="",0,POWER(10,((CN101+'ModelParams Lw'!$T$4)/10))) +IF(CO101="",0,POWER(10,((CO101+'ModelParams Lw'!$U$4)/10)))+IF(CP101="",0,POWER(10,((CP101+'ModelParams Lw'!$V$4)/10))))</f>
        <v>#DIV/0!</v>
      </c>
      <c r="CR101" s="26" t="e">
        <f t="shared" si="66"/>
        <v>#DIV/0!</v>
      </c>
      <c r="CS101" s="26" t="e">
        <f>(CI101-'ModelParams Lw'!$O$10)/'ModelParams Lw'!$O$11</f>
        <v>#DIV/0!</v>
      </c>
      <c r="CT101" s="26" t="e">
        <f>(CJ101-'ModelParams Lw'!$P$10)/'ModelParams Lw'!$P$11</f>
        <v>#DIV/0!</v>
      </c>
      <c r="CU101" s="26" t="e">
        <f>(CK101-'ModelParams Lw'!$Q$10)/'ModelParams Lw'!$Q$11</f>
        <v>#DIV/0!</v>
      </c>
      <c r="CV101" s="26" t="e">
        <f>(CL101-'ModelParams Lw'!$R$10)/'ModelParams Lw'!$R$11</f>
        <v>#DIV/0!</v>
      </c>
      <c r="CW101" s="26" t="e">
        <f>(CM101-'ModelParams Lw'!$S$10)/'ModelParams Lw'!$S$11</f>
        <v>#DIV/0!</v>
      </c>
      <c r="CX101" s="26" t="e">
        <f>(CN101-'ModelParams Lw'!$T$10)/'ModelParams Lw'!$T$11</f>
        <v>#DIV/0!</v>
      </c>
      <c r="CY101" s="26" t="e">
        <f>(CO101-'ModelParams Lw'!$U$10)/'ModelParams Lw'!$U$11</f>
        <v>#DIV/0!</v>
      </c>
      <c r="CZ101" s="26" t="e">
        <f>(CP101-'ModelParams Lw'!$V$10)/'ModelParams Lw'!$V$11</f>
        <v>#DIV/0!</v>
      </c>
    </row>
    <row r="102" spans="1:104" x14ac:dyDescent="0.2">
      <c r="A102" s="13">
        <f>Calcul!A104</f>
        <v>0</v>
      </c>
      <c r="B102" s="13">
        <f t="shared" si="42"/>
        <v>0</v>
      </c>
      <c r="C102" s="13">
        <f>Calcul!B104</f>
        <v>0</v>
      </c>
      <c r="D102" s="13">
        <f>Calcul!C104/1000</f>
        <v>0</v>
      </c>
      <c r="E102" s="13">
        <f>Calcul!D104/1000</f>
        <v>0</v>
      </c>
      <c r="F102" s="13">
        <f t="shared" si="43"/>
        <v>0</v>
      </c>
      <c r="G102" s="23" t="e">
        <f>DEGREES(ACOS(1-(1/'ModelParams Lw'!B$15*SQRT(0.5*1.2/'Sound Power'!$C102)*('Sound Power'!$B102/3600)/('Sound Power'!$D102)/('Sound Power'!$F102))))</f>
        <v>#DIV/0!</v>
      </c>
      <c r="H102" s="23" t="e">
        <f>DEGREES(ACOS(1-(1/'ModelParams Lw'!C$15*SQRT(0.5*1.2/'Sound Power'!$C102)*('Sound Power'!$B102/3600)/('Sound Power'!$D102)/('Sound Power'!$F102))))</f>
        <v>#DIV/0!</v>
      </c>
      <c r="I102" s="23" t="e">
        <f>DEGREES(ACOS(1-(1/'ModelParams Lw'!D$15*SQRT(0.5*1.2/'Sound Power'!$C102)*('Sound Power'!$B102/3600)/('Sound Power'!$D102)/('Sound Power'!$F102))))</f>
        <v>#DIV/0!</v>
      </c>
      <c r="J102" s="23" t="e">
        <f>DEGREES(ACOS(1-(1/'ModelParams Lw'!E$15*SQRT(0.5*1.2/'Sound Power'!$C102)*('Sound Power'!$B102/3600)/('Sound Power'!$D102)/('Sound Power'!$F102))))</f>
        <v>#DIV/0!</v>
      </c>
      <c r="K102" s="23" t="e">
        <f>DEGREES(ACOS(1-(1/'ModelParams Lw'!F$15*SQRT(0.5*1.2/'Sound Power'!$C102)*('Sound Power'!$B102/3600)/('Sound Power'!$D102)/('Sound Power'!$F102))))</f>
        <v>#DIV/0!</v>
      </c>
      <c r="L102" s="23" t="e">
        <f>DEGREES(ACOS(1-(1/'ModelParams Lw'!G$15*SQRT(0.5*1.2/'Sound Power'!$C102)*('Sound Power'!$B102/3600)/('Sound Power'!$D102)/('Sound Power'!$F102))))</f>
        <v>#DIV/0!</v>
      </c>
      <c r="M102" s="23" t="e">
        <f>DEGREES(ACOS(1-(1/'ModelParams Lw'!H$15*SQRT(0.5*1.2/'Sound Power'!$C102)*('Sound Power'!$B102/3600)/('Sound Power'!$D102)/('Sound Power'!$F102))))</f>
        <v>#DIV/0!</v>
      </c>
      <c r="N102" s="23" t="e">
        <f>DEGREES(ACOS(1-(1/'ModelParams Lw'!I$15*SQRT(0.5*1.2/'Sound Power'!$C102)*('Sound Power'!$B102/3600)/('Sound Power'!$D102)/('Sound Power'!$F102))))</f>
        <v>#DIV/0!</v>
      </c>
      <c r="O102" s="26" t="e">
        <f>('ModelParams Lw'!B$4*LN('Sound Power'!G102)/(1+EXP(-('Sound Power'!$D102*1000+'ModelParams Lw'!B$6)/'ModelParams Lw'!B$7))+'ModelParams Lw'!B$5)*LN('Sound Power'!$B102)-('ModelParams Lw'!B$8+'ModelParams Lw'!B$9*$D102+'ModelParams Lw'!B$10*'Sound Power'!$F102^'ModelParams Lw'!B$14+'ModelParams Lw'!B$11*LN('Sound Power'!G102)+'ModelParams Lw'!B$12*'Sound Power'!$D102*'Sound Power'!$F102+'ModelParams Lw'!B$13*'Sound Power'!$D102*LN('Sound Power'!G102))</f>
        <v>#DIV/0!</v>
      </c>
      <c r="P102" s="26" t="e">
        <f>('ModelParams Lw'!C$4*LN('Sound Power'!H102)/(1+EXP(-('Sound Power'!$D102*1000+'ModelParams Lw'!C$6)/'ModelParams Lw'!C$7))+'ModelParams Lw'!C$5)*LN('Sound Power'!$B102)-('ModelParams Lw'!C$8+'ModelParams Lw'!C$9*$D102+'ModelParams Lw'!C$10*'Sound Power'!$F102^'ModelParams Lw'!C$14+'ModelParams Lw'!C$11*LN('Sound Power'!H102)+'ModelParams Lw'!C$12*'Sound Power'!$D102*'Sound Power'!$F102+'ModelParams Lw'!C$13*'Sound Power'!$D102*LN('Sound Power'!H102))</f>
        <v>#DIV/0!</v>
      </c>
      <c r="Q102" s="26" t="e">
        <f>('ModelParams Lw'!D$4*LN('Sound Power'!I102)/(1+EXP(-('Sound Power'!$D102*1000+'ModelParams Lw'!D$6)/'ModelParams Lw'!D$7))+'ModelParams Lw'!D$5)*LN('Sound Power'!$B102)-('ModelParams Lw'!D$8+'ModelParams Lw'!D$9*$D102+'ModelParams Lw'!D$10*'Sound Power'!$F102^'ModelParams Lw'!D$14+'ModelParams Lw'!D$11*LN('Sound Power'!I102)+'ModelParams Lw'!D$12*'Sound Power'!$D102*'Sound Power'!$F102+'ModelParams Lw'!D$13*'Sound Power'!$D102*LN('Sound Power'!I102))</f>
        <v>#DIV/0!</v>
      </c>
      <c r="R102" s="26" t="e">
        <f>('ModelParams Lw'!E$4*LN('Sound Power'!J102)/(1+EXP(-('Sound Power'!$D102*1000+'ModelParams Lw'!E$6)/'ModelParams Lw'!E$7))+'ModelParams Lw'!E$5)*LN('Sound Power'!$B102)-('ModelParams Lw'!E$8+'ModelParams Lw'!E$9*$D102+'ModelParams Lw'!E$10*'Sound Power'!$F102^'ModelParams Lw'!E$14+'ModelParams Lw'!E$11*LN('Sound Power'!J102)+'ModelParams Lw'!E$12*'Sound Power'!$D102*'Sound Power'!$F102+'ModelParams Lw'!E$13*'Sound Power'!$D102*LN('Sound Power'!J102))</f>
        <v>#DIV/0!</v>
      </c>
      <c r="S102" s="26" t="e">
        <f>('ModelParams Lw'!F$4*LN('Sound Power'!K102)/(1+EXP(-('Sound Power'!$D102*1000+'ModelParams Lw'!F$6)/'ModelParams Lw'!F$7))+'ModelParams Lw'!F$5)*LN('Sound Power'!$B102)-('ModelParams Lw'!F$8+'ModelParams Lw'!F$9*$D102+'ModelParams Lw'!F$10*'Sound Power'!$F102^'ModelParams Lw'!F$14+'ModelParams Lw'!F$11*LN('Sound Power'!K102)+'ModelParams Lw'!F$12*'Sound Power'!$D102*'Sound Power'!$F102+'ModelParams Lw'!F$13*'Sound Power'!$D102*LN('Sound Power'!K102))</f>
        <v>#DIV/0!</v>
      </c>
      <c r="T102" s="26" t="e">
        <f>('ModelParams Lw'!G$4*LN('Sound Power'!L102)/(1+EXP(-('Sound Power'!$D102*1000+'ModelParams Lw'!G$6)/'ModelParams Lw'!G$7))+'ModelParams Lw'!G$5)*LN('Sound Power'!$B102)-('ModelParams Lw'!G$8+'ModelParams Lw'!G$9*$D102+'ModelParams Lw'!G$10*'Sound Power'!$F102^'ModelParams Lw'!G$14+'ModelParams Lw'!G$11*LN('Sound Power'!L102)+'ModelParams Lw'!G$12*'Sound Power'!$D102*'Sound Power'!$F102+'ModelParams Lw'!G$13*'Sound Power'!$D102*LN('Sound Power'!L102))</f>
        <v>#DIV/0!</v>
      </c>
      <c r="U102" s="26" t="e">
        <f>('ModelParams Lw'!H$4*LN('Sound Power'!M102)/(1+EXP(-('Sound Power'!$D102*1000+'ModelParams Lw'!H$6)/'ModelParams Lw'!H$7))+'ModelParams Lw'!H$5)*LN('Sound Power'!$B102)-('ModelParams Lw'!H$8+'ModelParams Lw'!H$9*$D102+'ModelParams Lw'!H$10*'Sound Power'!$F102^'ModelParams Lw'!H$14+'ModelParams Lw'!H$11*LN('Sound Power'!M102)+'ModelParams Lw'!H$12*'Sound Power'!$D102*'Sound Power'!$F102+'ModelParams Lw'!H$13*'Sound Power'!$D102*LN('Sound Power'!M102))</f>
        <v>#DIV/0!</v>
      </c>
      <c r="V102" s="26" t="e">
        <f>('ModelParams Lw'!I$4*LN('Sound Power'!N102)/(1+EXP(-('Sound Power'!$D102*1000+'ModelParams Lw'!I$6)/'ModelParams Lw'!I$7))+'ModelParams Lw'!I$5)*LN('Sound Power'!$B102)-('ModelParams Lw'!I$8+'ModelParams Lw'!I$9*$D102+'ModelParams Lw'!I$10*'Sound Power'!$F102^'ModelParams Lw'!I$14+'ModelParams Lw'!I$11*LN('Sound Power'!N102)+'ModelParams Lw'!I$12*'Sound Power'!$D102*'Sound Power'!$F102+'ModelParams Lw'!I$13*'Sound Power'!$D102*LN('Sound Power'!N102))</f>
        <v>#DIV/0!</v>
      </c>
      <c r="W102" s="26" t="e">
        <f>10*LOG10(IF(O102="",0,POWER(10,((O102+'ModelParams Lw'!$O$4)/10))) +IF(P102="",0,POWER(10,((P102+'ModelParams Lw'!$P$4)/10))) +IF(Q102="",0,POWER(10,((Q102+'ModelParams Lw'!$Q$4)/10))) +IF(R102="",0,POWER(10,((R102+'ModelParams Lw'!$R$4)/10))) +IF(S102="",0,POWER(10,((S102+'ModelParams Lw'!$S$4)/10))) +IF(T102="",0,POWER(10,((T102+'ModelParams Lw'!$T$4)/10))) +IF(U102="",0,POWER(10,((U102+'ModelParams Lw'!$U$4)/10)))+IF(V102="",0,POWER(10,((V102+'ModelParams Lw'!$V$4)/10))))</f>
        <v>#DIV/0!</v>
      </c>
      <c r="X102" s="26" t="e">
        <f t="shared" si="52"/>
        <v>#DIV/0!</v>
      </c>
      <c r="Y102" s="26" t="e">
        <f>(O102-'ModelParams Lw'!O$10)/'ModelParams Lw'!O$11</f>
        <v>#DIV/0!</v>
      </c>
      <c r="Z102" s="26" t="e">
        <f>(P102-'ModelParams Lw'!P$10)/'ModelParams Lw'!P$11</f>
        <v>#DIV/0!</v>
      </c>
      <c r="AA102" s="26" t="e">
        <f>(Q102-'ModelParams Lw'!Q$10)/'ModelParams Lw'!Q$11</f>
        <v>#DIV/0!</v>
      </c>
      <c r="AB102" s="26" t="e">
        <f>(R102-'ModelParams Lw'!R$10)/'ModelParams Lw'!R$11</f>
        <v>#DIV/0!</v>
      </c>
      <c r="AC102" s="26" t="e">
        <f>(S102-'ModelParams Lw'!S$10)/'ModelParams Lw'!S$11</f>
        <v>#DIV/0!</v>
      </c>
      <c r="AD102" s="26" t="e">
        <f>(T102-'ModelParams Lw'!T$10)/'ModelParams Lw'!T$11</f>
        <v>#DIV/0!</v>
      </c>
      <c r="AE102" s="26" t="e">
        <f>(U102-'ModelParams Lw'!U$10)/'ModelParams Lw'!U$11</f>
        <v>#DIV/0!</v>
      </c>
      <c r="AF102" s="26" t="e">
        <f>(V102-'ModelParams Lw'!V$10)/'ModelParams Lw'!V$11</f>
        <v>#DIV/0!</v>
      </c>
      <c r="AG102" s="26" t="e">
        <f t="shared" si="53"/>
        <v>#DIV/0!</v>
      </c>
      <c r="AH102" s="26" t="e">
        <f>VLOOKUP(D102*1000,'ModelParams Lw'!$A$38:$D$58,4)</f>
        <v>#N/A</v>
      </c>
      <c r="AI102" s="56" t="e">
        <f>VLOOKUP(D102*1000,'ModelParams Lw'!$A$38:$D$58,2)</f>
        <v>#N/A</v>
      </c>
      <c r="AJ102" s="46" t="e">
        <f t="shared" si="54"/>
        <v>#DIV/0!</v>
      </c>
      <c r="AK102" s="26" t="e">
        <f t="shared" si="55"/>
        <v>#VALUE!</v>
      </c>
      <c r="AL102" s="26" t="e">
        <f>IF($AI102=100,'ModelParams Lw'!R$35*'Sound Power'!$AH102^2+'ModelParams Lw'!R$36*'Sound Power'!$AH102+'ModelParams Lw'!R$37,IF($AI102=150,'ModelParams Lw'!R$38*'Sound Power'!$AH102^2+'ModelParams Lw'!R$39*'Sound Power'!$AH102+'ModelParams Lw'!R$40,'ModelParams Lw'!R$41*'Sound Power'!$AH102^2+'ModelParams Lw'!R$42*'Sound Power'!$AH102+'ModelParams Lw'!R$43))</f>
        <v>#N/A</v>
      </c>
      <c r="AM102" s="26" t="e">
        <f>IF($AI102=100,'ModelParams Lw'!S$35*'Sound Power'!$AH102^2+'ModelParams Lw'!S$36*'Sound Power'!$AH102+'ModelParams Lw'!S$37,IF($AI102=150,'ModelParams Lw'!S$38*'Sound Power'!$AH102^2+'ModelParams Lw'!S$39*'Sound Power'!$AH102+'ModelParams Lw'!S$40,'ModelParams Lw'!S$41*'Sound Power'!$AH102^2+'ModelParams Lw'!S$42*'Sound Power'!$AH102+'ModelParams Lw'!S$43))</f>
        <v>#N/A</v>
      </c>
      <c r="AN102" s="26" t="e">
        <f>IF($AI102=100,'ModelParams Lw'!T$35*'Sound Power'!$AH102^2+'ModelParams Lw'!T$36*'Sound Power'!$AH102+'ModelParams Lw'!T$37,IF($AI102=150,'ModelParams Lw'!T$38*'Sound Power'!$AH102^2+'ModelParams Lw'!T$39*'Sound Power'!$AH102+'ModelParams Lw'!T$40,'ModelParams Lw'!T$41*'Sound Power'!$AH102^2+'ModelParams Lw'!T$42*'Sound Power'!$AH102+'ModelParams Lw'!T$43))</f>
        <v>#N/A</v>
      </c>
      <c r="AO102" s="26" t="e">
        <f>IF($AI102=100,'ModelParams Lw'!U$35*'Sound Power'!$AH102^2+'ModelParams Lw'!U$36*'Sound Power'!$AH102+'ModelParams Lw'!U$37,IF($AI102=150,'ModelParams Lw'!U$38*'Sound Power'!$AH102^2+'ModelParams Lw'!U$39*'Sound Power'!$AH102+'ModelParams Lw'!U$40,'ModelParams Lw'!U$41*'Sound Power'!$AH102^2+'ModelParams Lw'!U$42*'Sound Power'!$AH102+'ModelParams Lw'!U$43))</f>
        <v>#N/A</v>
      </c>
      <c r="AP102" s="26" t="e">
        <f>IF($AI102=100,'ModelParams Lw'!V$35*'Sound Power'!$AH102^2+'ModelParams Lw'!V$36*'Sound Power'!$AH102+'ModelParams Lw'!V$37,IF($AI102=150,'ModelParams Lw'!V$38*'Sound Power'!$AH102^2+'ModelParams Lw'!V$39*'Sound Power'!$AH102+'ModelParams Lw'!V$40,'ModelParams Lw'!V$41*'Sound Power'!$AH102^2+'ModelParams Lw'!V$42*'Sound Power'!$AH102+'ModelParams Lw'!V$43))</f>
        <v>#N/A</v>
      </c>
      <c r="AQ102" s="26" t="e">
        <f>IF($AI102=100,'ModelParams Lw'!W$35*'Sound Power'!$AH102^2+'ModelParams Lw'!W$36*'Sound Power'!$AH102+'ModelParams Lw'!W$37,IF($AI102=150,'ModelParams Lw'!W$38*'Sound Power'!$AH102^2+'ModelParams Lw'!W$39*'Sound Power'!$AH102+'ModelParams Lw'!W$40,'ModelParams Lw'!W$41*'Sound Power'!$AH102^2+'ModelParams Lw'!W$42*'Sound Power'!$AH102+'ModelParams Lw'!W$43))</f>
        <v>#N/A</v>
      </c>
      <c r="AR102" s="26" t="e">
        <f t="shared" si="56"/>
        <v>#VALUE!</v>
      </c>
      <c r="AS102" s="26" t="e">
        <f>IF(26.83*LN($AJ102)-11.791-'ModelParams Lw'!B$35&lt;0,0,26.83*LN($AJ102)-11.791-'ModelParams Lw'!B$35)</f>
        <v>#DIV/0!</v>
      </c>
      <c r="AT102" s="26" t="e">
        <f>IF(26.83*LN($AJ102)-11.791-'ModelParams Lw'!C$35&lt;0,0,26.83*LN($AJ102)-11.791-'ModelParams Lw'!C$35)</f>
        <v>#DIV/0!</v>
      </c>
      <c r="AU102" s="26" t="e">
        <f>IF(26.83*LN($AJ102)-11.791-'ModelParams Lw'!D$35&lt;0,0,26.83*LN($AJ102)-11.791-'ModelParams Lw'!D$35)</f>
        <v>#DIV/0!</v>
      </c>
      <c r="AV102" s="26" t="e">
        <f>IF(26.83*LN($AJ102)-11.791-'ModelParams Lw'!E$35&lt;0,0,26.83*LN($AJ102)-11.791-'ModelParams Lw'!E$35)</f>
        <v>#DIV/0!</v>
      </c>
      <c r="AW102" s="26" t="e">
        <f>IF(26.83*LN($AJ102)-11.791-'ModelParams Lw'!F$35&lt;0,0,26.83*LN($AJ102)-11.791-'ModelParams Lw'!F$35)</f>
        <v>#DIV/0!</v>
      </c>
      <c r="AX102" s="26" t="e">
        <f>IF(26.83*LN($AJ102)-11.791-'ModelParams Lw'!G$35&lt;0,0,26.83*LN($AJ102)-11.791-'ModelParams Lw'!G$35)</f>
        <v>#DIV/0!</v>
      </c>
      <c r="AY102" s="26" t="e">
        <f>IF(26.83*LN($AJ102)-11.791-'ModelParams Lw'!H$35&lt;0,0,26.83*LN($AJ102)-11.791-'ModelParams Lw'!H$35)</f>
        <v>#DIV/0!</v>
      </c>
      <c r="AZ102" s="26" t="e">
        <f>IF(26.83*LN($AJ102)-11.791-'ModelParams Lw'!I$35&lt;0,0,26.83*LN($AJ102)-11.791-'ModelParams Lw'!I$35)</f>
        <v>#DIV/0!</v>
      </c>
      <c r="BA102" s="26" t="e">
        <f t="shared" si="44"/>
        <v>#DIV/0!</v>
      </c>
      <c r="BB102" s="26" t="e">
        <f t="shared" si="45"/>
        <v>#DIV/0!</v>
      </c>
      <c r="BC102" s="26" t="e">
        <f t="shared" si="46"/>
        <v>#DIV/0!</v>
      </c>
      <c r="BD102" s="26" t="e">
        <f t="shared" si="47"/>
        <v>#DIV/0!</v>
      </c>
      <c r="BE102" s="26" t="e">
        <f t="shared" si="48"/>
        <v>#DIV/0!</v>
      </c>
      <c r="BF102" s="26" t="e">
        <f t="shared" si="49"/>
        <v>#DIV/0!</v>
      </c>
      <c r="BG102" s="26" t="e">
        <f t="shared" si="50"/>
        <v>#DIV/0!</v>
      </c>
      <c r="BH102" s="26" t="e">
        <f t="shared" si="51"/>
        <v>#DIV/0!</v>
      </c>
      <c r="BI102" s="26" t="e">
        <f>10*LOG10(IF(BA102="",0,POWER(10,((BA102+'ModelParams Lw'!$O$4)/10))) +IF(BB102="",0,POWER(10,((BB102+'ModelParams Lw'!$P$4)/10))) +IF(BC102="",0,POWER(10,((BC102+'ModelParams Lw'!$Q$4)/10))) +IF(BD102="",0,POWER(10,((BD102+'ModelParams Lw'!$R$4)/10))) +IF(BE102="",0,POWER(10,((BE102+'ModelParams Lw'!$S$4)/10))) +IF(BF102="",0,POWER(10,((BF102+'ModelParams Lw'!$T$4)/10))) +IF(BG102="",0,POWER(10,((BG102+'ModelParams Lw'!$U$4)/10)))+IF(BH102="",0,POWER(10,((BH102+'ModelParams Lw'!$V$4)/10))))</f>
        <v>#DIV/0!</v>
      </c>
      <c r="BJ102" s="26" t="e">
        <f t="shared" si="57"/>
        <v>#DIV/0!</v>
      </c>
      <c r="BK102" s="26" t="e">
        <f>(BA102-'ModelParams Lw'!O$10)/'ModelParams Lw'!O$11</f>
        <v>#DIV/0!</v>
      </c>
      <c r="BL102" s="26" t="e">
        <f>(BB102-'ModelParams Lw'!P$10)/'ModelParams Lw'!P$11</f>
        <v>#DIV/0!</v>
      </c>
      <c r="BM102" s="26" t="e">
        <f>(BC102-'ModelParams Lw'!Q$10)/'ModelParams Lw'!Q$11</f>
        <v>#DIV/0!</v>
      </c>
      <c r="BN102" s="26" t="e">
        <f>(BD102-'ModelParams Lw'!R$10)/'ModelParams Lw'!R$11</f>
        <v>#DIV/0!</v>
      </c>
      <c r="BO102" s="26" t="e">
        <f>(BE102-'ModelParams Lw'!S$10)/'ModelParams Lw'!S$11</f>
        <v>#DIV/0!</v>
      </c>
      <c r="BP102" s="26" t="e">
        <f>(BF102-'ModelParams Lw'!T$10)/'ModelParams Lw'!T$11</f>
        <v>#DIV/0!</v>
      </c>
      <c r="BQ102" s="26" t="e">
        <f>(BG102-'ModelParams Lw'!U$10)/'ModelParams Lw'!U$11</f>
        <v>#DIV/0!</v>
      </c>
      <c r="BR102" s="26" t="e">
        <f>(BH102-'ModelParams Lw'!V$10)/'ModelParams Lw'!V$11</f>
        <v>#DIV/0!</v>
      </c>
      <c r="BS102" s="23" t="e">
        <f>IF(Calcul!$E104="SW",DEGREES(ACOS(1-(1/'ModelParams Lw'!C$25*SQRT(0.5*1.2/'Sound Power'!$C102)*('Sound Power'!$B102/3600)/('Sound Power'!$D102)/('Sound Power'!$F102)))),DEGREES(ACOS(1-(1/'ModelParams Lw'!C$29*SQRT(0.5*1.2/'Sound Power'!$C102)*('Sound Power'!$B102/3600)/('Sound Power'!$D102)/('Sound Power'!$F102)))))</f>
        <v>#DIV/0!</v>
      </c>
      <c r="BT102" s="23" t="e">
        <f>IF(Calcul!$E104="SW",DEGREES(ACOS(1-(1/'ModelParams Lw'!D$25*SQRT(0.5*1.2/'Sound Power'!$C102)*('Sound Power'!$B102/3600)/('Sound Power'!$D102)/('Sound Power'!$F102)))),DEGREES(ACOS(1-(1/'ModelParams Lw'!D$29*SQRT(0.5*1.2/'Sound Power'!$C102)*('Sound Power'!$B102/3600)/('Sound Power'!$D102)/('Sound Power'!$F102)))))</f>
        <v>#DIV/0!</v>
      </c>
      <c r="BU102" s="23" t="e">
        <f>IF(Calcul!$E104="SW",DEGREES(ACOS(1-(1/'ModelParams Lw'!E$25*SQRT(0.5*1.2/'Sound Power'!$C102)*('Sound Power'!$B102/3600)/('Sound Power'!$D102)/('Sound Power'!$F102)))),DEGREES(ACOS(1-(1/'ModelParams Lw'!E$29*SQRT(0.5*1.2/'Sound Power'!$C102)*('Sound Power'!$B102/3600)/('Sound Power'!$D102)/('Sound Power'!$F102)))))</f>
        <v>#DIV/0!</v>
      </c>
      <c r="BV102" s="23" t="e">
        <f>IF(Calcul!$E104="SW",DEGREES(ACOS(1-(1/'ModelParams Lw'!F$25*SQRT(0.5*1.2/'Sound Power'!$C102)*('Sound Power'!$B102/3600)/('Sound Power'!$D102)/('Sound Power'!$F102)))),DEGREES(ACOS(1-(1/'ModelParams Lw'!F$29*SQRT(0.5*1.2/'Sound Power'!$C102)*('Sound Power'!$B102/3600)/('Sound Power'!$D102)/('Sound Power'!$F102)))))</f>
        <v>#DIV/0!</v>
      </c>
      <c r="BW102" s="23" t="e">
        <f>IF(Calcul!$E104="SW",DEGREES(ACOS(1-(1/'ModelParams Lw'!G$25*SQRT(0.5*1.2/'Sound Power'!$C102)*('Sound Power'!$B102/3600)/('Sound Power'!$D102)/('Sound Power'!$F102)))),DEGREES(ACOS(1-(1/'ModelParams Lw'!G$29*SQRT(0.5*1.2/'Sound Power'!$C102)*('Sound Power'!$B102/3600)/('Sound Power'!$D102)/('Sound Power'!$F102)))))</f>
        <v>#DIV/0!</v>
      </c>
      <c r="BX102" s="23" t="e">
        <f>IF(Calcul!$E104="SW",DEGREES(ACOS(1-(1/'ModelParams Lw'!H$25*SQRT(0.5*1.2/'Sound Power'!$C102)*('Sound Power'!$B102/3600)/('Sound Power'!$D102)/('Sound Power'!$F102)))),DEGREES(ACOS(1-(1/'ModelParams Lw'!H$29*SQRT(0.5*1.2/'Sound Power'!$C102)*('Sound Power'!$B102/3600)/('Sound Power'!$D102)/('Sound Power'!$F102)))))</f>
        <v>#DIV/0!</v>
      </c>
      <c r="BY102" s="23" t="e">
        <f>IF(Calcul!$E104="SW",DEGREES(ACOS(1-(1/'ModelParams Lw'!I$25*SQRT(0.5*1.2/'Sound Power'!$C102)*('Sound Power'!$B102/3600)/('Sound Power'!$D102)/('Sound Power'!$F102)))),DEGREES(ACOS(1-(1/'ModelParams Lw'!I$29*SQRT(0.5*1.2/'Sound Power'!$C102)*('Sound Power'!$B102/3600)/('Sound Power'!$D102)/('Sound Power'!$F102)))))</f>
        <v>#DIV/0!</v>
      </c>
      <c r="BZ102" s="23" t="e">
        <f>IF(Calcul!$E104="SW",DEGREES(ACOS(1-(1/'ModelParams Lw'!J$25*SQRT(0.5*1.2/'Sound Power'!$C102)*('Sound Power'!$B102/3600)/('Sound Power'!$D102)/('Sound Power'!$F102)))),DEGREES(ACOS(1-(1/'ModelParams Lw'!J$29*SQRT(0.5*1.2/'Sound Power'!$C102)*('Sound Power'!$B102/3600)/('Sound Power'!$D102)/('Sound Power'!$F102)))))</f>
        <v>#DIV/0!</v>
      </c>
      <c r="CA102" s="26" t="e">
        <f>IF(Calcul!$E104="SW",'ModelParams Lw'!C$22+'ModelParams Lw'!C$23*LOG('Sound Power'!$D102/'Sound Power'!$E102)+'ModelParams Lw'!C$24*LN('Sound Power'!BS102),IF('ModelParams Lw'!C$26+'ModelParams Lw'!C$27*LOG('Sound Power'!$D102/'Sound Power'!$E102)+'ModelParams Lw'!C$28*LN('Sound Power'!BS102)&lt;'ModelParams Lw'!C$22+'ModelParams Lw'!C$23*LOG('Sound Power'!$D102/'Sound Power'!$E102)+'ModelParams Lw'!C$24*LN('Sound Power'!BS102),'ModelParams Lw'!C$22+'ModelParams Lw'!C$23*LOG('Sound Power'!$D102/'Sound Power'!$E102)+'ModelParams Lw'!C$24*LN('Sound Power'!BS102),'ModelParams Lw'!C$26+'ModelParams Lw'!C$27*LOG('Sound Power'!$D102/'Sound Power'!$E102)+'ModelParams Lw'!C$28*LN('Sound Power'!BS102)))</f>
        <v>#DIV/0!</v>
      </c>
      <c r="CB102" s="26" t="e">
        <f>IF(Calcul!$E104="SW",'ModelParams Lw'!D$22+'ModelParams Lw'!D$23*LOG('Sound Power'!$D102/'Sound Power'!$E102)+'ModelParams Lw'!D$24*LN('Sound Power'!BT102),IF('ModelParams Lw'!D$26+'ModelParams Lw'!D$27*LOG('Sound Power'!$D102/'Sound Power'!$E102)+'ModelParams Lw'!D$28*LN('Sound Power'!BT102)&lt;'ModelParams Lw'!D$22+'ModelParams Lw'!D$23*LOG('Sound Power'!$D102/'Sound Power'!$E102)+'ModelParams Lw'!D$24*LN('Sound Power'!BT102),'ModelParams Lw'!D$22+'ModelParams Lw'!D$23*LOG('Sound Power'!$D102/'Sound Power'!$E102)+'ModelParams Lw'!D$24*LN('Sound Power'!BT102),'ModelParams Lw'!D$26+'ModelParams Lw'!D$27*LOG('Sound Power'!$D102/'Sound Power'!$E102)+'ModelParams Lw'!D$28*LN('Sound Power'!BT102)))</f>
        <v>#DIV/0!</v>
      </c>
      <c r="CC102" s="26" t="e">
        <f>IF(Calcul!$E104="SW",'ModelParams Lw'!E$22+'ModelParams Lw'!E$23*LOG('Sound Power'!$D102/'Sound Power'!$E102)+'ModelParams Lw'!E$24*LN('Sound Power'!BU102),IF('ModelParams Lw'!E$26+'ModelParams Lw'!E$27*LOG('Sound Power'!$D102/'Sound Power'!$E102)+'ModelParams Lw'!E$28*LN('Sound Power'!BU102)&lt;'ModelParams Lw'!E$22+'ModelParams Lw'!E$23*LOG('Sound Power'!$D102/'Sound Power'!$E102)+'ModelParams Lw'!E$24*LN('Sound Power'!BU102),'ModelParams Lw'!E$22+'ModelParams Lw'!E$23*LOG('Sound Power'!$D102/'Sound Power'!$E102)+'ModelParams Lw'!E$24*LN('Sound Power'!BU102),'ModelParams Lw'!E$26+'ModelParams Lw'!E$27*LOG('Sound Power'!$D102/'Sound Power'!$E102)+'ModelParams Lw'!E$28*LN('Sound Power'!BU102)))</f>
        <v>#DIV/0!</v>
      </c>
      <c r="CD102" s="26" t="e">
        <f>IF(Calcul!$E104="SW",'ModelParams Lw'!F$22+'ModelParams Lw'!F$23*LOG('Sound Power'!$D102/'Sound Power'!$E102)+'ModelParams Lw'!F$24*LN('Sound Power'!BV102),IF('ModelParams Lw'!F$26+'ModelParams Lw'!F$27*LOG('Sound Power'!$D102/'Sound Power'!$E102)+'ModelParams Lw'!F$28*LN('Sound Power'!BV102)&lt;'ModelParams Lw'!F$22+'ModelParams Lw'!F$23*LOG('Sound Power'!$D102/'Sound Power'!$E102)+'ModelParams Lw'!F$24*LN('Sound Power'!BV102),'ModelParams Lw'!F$22+'ModelParams Lw'!F$23*LOG('Sound Power'!$D102/'Sound Power'!$E102)+'ModelParams Lw'!F$24*LN('Sound Power'!BV102),'ModelParams Lw'!F$26+'ModelParams Lw'!F$27*LOG('Sound Power'!$D102/'Sound Power'!$E102)+'ModelParams Lw'!F$28*LN('Sound Power'!BV102)))</f>
        <v>#DIV/0!</v>
      </c>
      <c r="CE102" s="26" t="e">
        <f>IF(Calcul!$E104="SW",'ModelParams Lw'!G$22+'ModelParams Lw'!G$23*LOG('Sound Power'!$D102/'Sound Power'!$E102)+'ModelParams Lw'!G$24*LN('Sound Power'!BW102),IF('ModelParams Lw'!G$26+'ModelParams Lw'!G$27*LOG('Sound Power'!$D102/'Sound Power'!$E102)+'ModelParams Lw'!G$28*LN('Sound Power'!BW102)&lt;'ModelParams Lw'!G$22+'ModelParams Lw'!G$23*LOG('Sound Power'!$D102/'Sound Power'!$E102)+'ModelParams Lw'!G$24*LN('Sound Power'!BW102),'ModelParams Lw'!G$22+'ModelParams Lw'!G$23*LOG('Sound Power'!$D102/'Sound Power'!$E102)+'ModelParams Lw'!G$24*LN('Sound Power'!BW102),'ModelParams Lw'!G$26+'ModelParams Lw'!G$27*LOG('Sound Power'!$D102/'Sound Power'!$E102)+'ModelParams Lw'!G$28*LN('Sound Power'!BW102)))</f>
        <v>#DIV/0!</v>
      </c>
      <c r="CF102" s="26" t="e">
        <f>IF(Calcul!$E104="SW",'ModelParams Lw'!H$22+'ModelParams Lw'!H$23*LOG('Sound Power'!$D102/'Sound Power'!$E102)+'ModelParams Lw'!H$24*LN('Sound Power'!BX102),IF('ModelParams Lw'!H$26+'ModelParams Lw'!H$27*LOG('Sound Power'!$D102/'Sound Power'!$E102)+'ModelParams Lw'!H$28*LN('Sound Power'!BX102)&lt;'ModelParams Lw'!H$22+'ModelParams Lw'!H$23*LOG('Sound Power'!$D102/'Sound Power'!$E102)+'ModelParams Lw'!H$24*LN('Sound Power'!BX102),'ModelParams Lw'!H$22+'ModelParams Lw'!H$23*LOG('Sound Power'!$D102/'Sound Power'!$E102)+'ModelParams Lw'!H$24*LN('Sound Power'!BX102),'ModelParams Lw'!H$26+'ModelParams Lw'!H$27*LOG('Sound Power'!$D102/'Sound Power'!$E102)+'ModelParams Lw'!H$28*LN('Sound Power'!BX102)))</f>
        <v>#DIV/0!</v>
      </c>
      <c r="CG102" s="26" t="e">
        <f>IF(Calcul!$E104="SW",'ModelParams Lw'!I$22+'ModelParams Lw'!I$23*LOG('Sound Power'!$D102/'Sound Power'!$E102)+'ModelParams Lw'!I$24*LN('Sound Power'!BY102),IF('ModelParams Lw'!I$26+'ModelParams Lw'!I$27*LOG('Sound Power'!$D102/'Sound Power'!$E102)+'ModelParams Lw'!I$28*LN('Sound Power'!BY102)&lt;'ModelParams Lw'!I$22+'ModelParams Lw'!I$23*LOG('Sound Power'!$D102/'Sound Power'!$E102)+'ModelParams Lw'!I$24*LN('Sound Power'!BY102),'ModelParams Lw'!I$22+'ModelParams Lw'!I$23*LOG('Sound Power'!$D102/'Sound Power'!$E102)+'ModelParams Lw'!I$24*LN('Sound Power'!BY102),'ModelParams Lw'!I$26+'ModelParams Lw'!I$27*LOG('Sound Power'!$D102/'Sound Power'!$E102)+'ModelParams Lw'!I$28*LN('Sound Power'!BY102)))</f>
        <v>#DIV/0!</v>
      </c>
      <c r="CH102" s="26" t="e">
        <f>IF(Calcul!$E104="SW",'ModelParams Lw'!J$22+'ModelParams Lw'!J$23*LOG('Sound Power'!$D102/'Sound Power'!$E102)+'ModelParams Lw'!J$24*LN('Sound Power'!BZ102),IF('ModelParams Lw'!J$26+'ModelParams Lw'!J$27*LOG('Sound Power'!$D102/'Sound Power'!$E102)+'ModelParams Lw'!J$28*LN('Sound Power'!BZ102)&lt;'ModelParams Lw'!J$22+'ModelParams Lw'!J$23*LOG('Sound Power'!$D102/'Sound Power'!$E102)+'ModelParams Lw'!J$24*LN('Sound Power'!BZ102),'ModelParams Lw'!J$22+'ModelParams Lw'!J$23*LOG('Sound Power'!$D102/'Sound Power'!$E102)+'ModelParams Lw'!J$24*LN('Sound Power'!BZ102),'ModelParams Lw'!J$26+'ModelParams Lw'!J$27*LOG('Sound Power'!$D102/'Sound Power'!$E102)+'ModelParams Lw'!J$28*LN('Sound Power'!BZ102)))</f>
        <v>#DIV/0!</v>
      </c>
      <c r="CI102" s="26" t="e">
        <f t="shared" si="58"/>
        <v>#DIV/0!</v>
      </c>
      <c r="CJ102" s="26" t="e">
        <f t="shared" si="59"/>
        <v>#DIV/0!</v>
      </c>
      <c r="CK102" s="26" t="e">
        <f t="shared" si="60"/>
        <v>#DIV/0!</v>
      </c>
      <c r="CL102" s="26" t="e">
        <f t="shared" si="61"/>
        <v>#DIV/0!</v>
      </c>
      <c r="CM102" s="26" t="e">
        <f t="shared" si="62"/>
        <v>#DIV/0!</v>
      </c>
      <c r="CN102" s="26" t="e">
        <f t="shared" si="63"/>
        <v>#DIV/0!</v>
      </c>
      <c r="CO102" s="26" t="e">
        <f t="shared" si="64"/>
        <v>#DIV/0!</v>
      </c>
      <c r="CP102" s="26" t="e">
        <f t="shared" si="65"/>
        <v>#DIV/0!</v>
      </c>
      <c r="CQ102" s="26" t="e">
        <f>10*LOG10(IF(CI102="",0,POWER(10,((CI102+'ModelParams Lw'!$O$4)/10))) +IF(CJ102="",0,POWER(10,((CJ102+'ModelParams Lw'!$P$4)/10))) +IF(CK102="",0,POWER(10,((CK102+'ModelParams Lw'!$Q$4)/10))) +IF(CL102="",0,POWER(10,((CL102+'ModelParams Lw'!$R$4)/10))) +IF(CM102="",0,POWER(10,((CM102+'ModelParams Lw'!$S$4)/10))) +IF(CN102="",0,POWER(10,((CN102+'ModelParams Lw'!$T$4)/10))) +IF(CO102="",0,POWER(10,((CO102+'ModelParams Lw'!$U$4)/10)))+IF(CP102="",0,POWER(10,((CP102+'ModelParams Lw'!$V$4)/10))))</f>
        <v>#DIV/0!</v>
      </c>
      <c r="CR102" s="26" t="e">
        <f t="shared" si="66"/>
        <v>#DIV/0!</v>
      </c>
      <c r="CS102" s="26" t="e">
        <f>(CI102-'ModelParams Lw'!$O$10)/'ModelParams Lw'!$O$11</f>
        <v>#DIV/0!</v>
      </c>
      <c r="CT102" s="26" t="e">
        <f>(CJ102-'ModelParams Lw'!$P$10)/'ModelParams Lw'!$P$11</f>
        <v>#DIV/0!</v>
      </c>
      <c r="CU102" s="26" t="e">
        <f>(CK102-'ModelParams Lw'!$Q$10)/'ModelParams Lw'!$Q$11</f>
        <v>#DIV/0!</v>
      </c>
      <c r="CV102" s="26" t="e">
        <f>(CL102-'ModelParams Lw'!$R$10)/'ModelParams Lw'!$R$11</f>
        <v>#DIV/0!</v>
      </c>
      <c r="CW102" s="26" t="e">
        <f>(CM102-'ModelParams Lw'!$S$10)/'ModelParams Lw'!$S$11</f>
        <v>#DIV/0!</v>
      </c>
      <c r="CX102" s="26" t="e">
        <f>(CN102-'ModelParams Lw'!$T$10)/'ModelParams Lw'!$T$11</f>
        <v>#DIV/0!</v>
      </c>
      <c r="CY102" s="26" t="e">
        <f>(CO102-'ModelParams Lw'!$U$10)/'ModelParams Lw'!$U$11</f>
        <v>#DIV/0!</v>
      </c>
      <c r="CZ102" s="26" t="e">
        <f>(CP102-'ModelParams Lw'!$V$10)/'ModelParams Lw'!$V$11</f>
        <v>#DIV/0!</v>
      </c>
    </row>
    <row r="103" spans="1:104" x14ac:dyDescent="0.2">
      <c r="A103" s="13">
        <f>Calcul!A105</f>
        <v>0</v>
      </c>
      <c r="B103" s="13">
        <f t="shared" si="42"/>
        <v>0</v>
      </c>
      <c r="C103" s="13">
        <f>Calcul!B105</f>
        <v>0</v>
      </c>
      <c r="D103" s="13">
        <f>Calcul!C105/1000</f>
        <v>0</v>
      </c>
      <c r="E103" s="13">
        <f>Calcul!D105/1000</f>
        <v>0</v>
      </c>
      <c r="F103" s="13">
        <f t="shared" si="43"/>
        <v>0</v>
      </c>
      <c r="G103" s="23" t="e">
        <f>DEGREES(ACOS(1-(1/'ModelParams Lw'!B$15*SQRT(0.5*1.2/'Sound Power'!$C103)*('Sound Power'!$B103/3600)/('Sound Power'!$D103)/('Sound Power'!$F103))))</f>
        <v>#DIV/0!</v>
      </c>
      <c r="H103" s="23" t="e">
        <f>DEGREES(ACOS(1-(1/'ModelParams Lw'!C$15*SQRT(0.5*1.2/'Sound Power'!$C103)*('Sound Power'!$B103/3600)/('Sound Power'!$D103)/('Sound Power'!$F103))))</f>
        <v>#DIV/0!</v>
      </c>
      <c r="I103" s="23" t="e">
        <f>DEGREES(ACOS(1-(1/'ModelParams Lw'!D$15*SQRT(0.5*1.2/'Sound Power'!$C103)*('Sound Power'!$B103/3600)/('Sound Power'!$D103)/('Sound Power'!$F103))))</f>
        <v>#DIV/0!</v>
      </c>
      <c r="J103" s="23" t="e">
        <f>DEGREES(ACOS(1-(1/'ModelParams Lw'!E$15*SQRT(0.5*1.2/'Sound Power'!$C103)*('Sound Power'!$B103/3600)/('Sound Power'!$D103)/('Sound Power'!$F103))))</f>
        <v>#DIV/0!</v>
      </c>
      <c r="K103" s="23" t="e">
        <f>DEGREES(ACOS(1-(1/'ModelParams Lw'!F$15*SQRT(0.5*1.2/'Sound Power'!$C103)*('Sound Power'!$B103/3600)/('Sound Power'!$D103)/('Sound Power'!$F103))))</f>
        <v>#DIV/0!</v>
      </c>
      <c r="L103" s="23" t="e">
        <f>DEGREES(ACOS(1-(1/'ModelParams Lw'!G$15*SQRT(0.5*1.2/'Sound Power'!$C103)*('Sound Power'!$B103/3600)/('Sound Power'!$D103)/('Sound Power'!$F103))))</f>
        <v>#DIV/0!</v>
      </c>
      <c r="M103" s="23" t="e">
        <f>DEGREES(ACOS(1-(1/'ModelParams Lw'!H$15*SQRT(0.5*1.2/'Sound Power'!$C103)*('Sound Power'!$B103/3600)/('Sound Power'!$D103)/('Sound Power'!$F103))))</f>
        <v>#DIV/0!</v>
      </c>
      <c r="N103" s="23" t="e">
        <f>DEGREES(ACOS(1-(1/'ModelParams Lw'!I$15*SQRT(0.5*1.2/'Sound Power'!$C103)*('Sound Power'!$B103/3600)/('Sound Power'!$D103)/('Sound Power'!$F103))))</f>
        <v>#DIV/0!</v>
      </c>
      <c r="O103" s="26" t="e">
        <f>('ModelParams Lw'!B$4*LN('Sound Power'!G103)/(1+EXP(-('Sound Power'!$D103*1000+'ModelParams Lw'!B$6)/'ModelParams Lw'!B$7))+'ModelParams Lw'!B$5)*LN('Sound Power'!$B103)-('ModelParams Lw'!B$8+'ModelParams Lw'!B$9*$D103+'ModelParams Lw'!B$10*'Sound Power'!$F103^'ModelParams Lw'!B$14+'ModelParams Lw'!B$11*LN('Sound Power'!G103)+'ModelParams Lw'!B$12*'Sound Power'!$D103*'Sound Power'!$F103+'ModelParams Lw'!B$13*'Sound Power'!$D103*LN('Sound Power'!G103))</f>
        <v>#DIV/0!</v>
      </c>
      <c r="P103" s="26" t="e">
        <f>('ModelParams Lw'!C$4*LN('Sound Power'!H103)/(1+EXP(-('Sound Power'!$D103*1000+'ModelParams Lw'!C$6)/'ModelParams Lw'!C$7))+'ModelParams Lw'!C$5)*LN('Sound Power'!$B103)-('ModelParams Lw'!C$8+'ModelParams Lw'!C$9*$D103+'ModelParams Lw'!C$10*'Sound Power'!$F103^'ModelParams Lw'!C$14+'ModelParams Lw'!C$11*LN('Sound Power'!H103)+'ModelParams Lw'!C$12*'Sound Power'!$D103*'Sound Power'!$F103+'ModelParams Lw'!C$13*'Sound Power'!$D103*LN('Sound Power'!H103))</f>
        <v>#DIV/0!</v>
      </c>
      <c r="Q103" s="26" t="e">
        <f>('ModelParams Lw'!D$4*LN('Sound Power'!I103)/(1+EXP(-('Sound Power'!$D103*1000+'ModelParams Lw'!D$6)/'ModelParams Lw'!D$7))+'ModelParams Lw'!D$5)*LN('Sound Power'!$B103)-('ModelParams Lw'!D$8+'ModelParams Lw'!D$9*$D103+'ModelParams Lw'!D$10*'Sound Power'!$F103^'ModelParams Lw'!D$14+'ModelParams Lw'!D$11*LN('Sound Power'!I103)+'ModelParams Lw'!D$12*'Sound Power'!$D103*'Sound Power'!$F103+'ModelParams Lw'!D$13*'Sound Power'!$D103*LN('Sound Power'!I103))</f>
        <v>#DIV/0!</v>
      </c>
      <c r="R103" s="26" t="e">
        <f>('ModelParams Lw'!E$4*LN('Sound Power'!J103)/(1+EXP(-('Sound Power'!$D103*1000+'ModelParams Lw'!E$6)/'ModelParams Lw'!E$7))+'ModelParams Lw'!E$5)*LN('Sound Power'!$B103)-('ModelParams Lw'!E$8+'ModelParams Lw'!E$9*$D103+'ModelParams Lw'!E$10*'Sound Power'!$F103^'ModelParams Lw'!E$14+'ModelParams Lw'!E$11*LN('Sound Power'!J103)+'ModelParams Lw'!E$12*'Sound Power'!$D103*'Sound Power'!$F103+'ModelParams Lw'!E$13*'Sound Power'!$D103*LN('Sound Power'!J103))</f>
        <v>#DIV/0!</v>
      </c>
      <c r="S103" s="26" t="e">
        <f>('ModelParams Lw'!F$4*LN('Sound Power'!K103)/(1+EXP(-('Sound Power'!$D103*1000+'ModelParams Lw'!F$6)/'ModelParams Lw'!F$7))+'ModelParams Lw'!F$5)*LN('Sound Power'!$B103)-('ModelParams Lw'!F$8+'ModelParams Lw'!F$9*$D103+'ModelParams Lw'!F$10*'Sound Power'!$F103^'ModelParams Lw'!F$14+'ModelParams Lw'!F$11*LN('Sound Power'!K103)+'ModelParams Lw'!F$12*'Sound Power'!$D103*'Sound Power'!$F103+'ModelParams Lw'!F$13*'Sound Power'!$D103*LN('Sound Power'!K103))</f>
        <v>#DIV/0!</v>
      </c>
      <c r="T103" s="26" t="e">
        <f>('ModelParams Lw'!G$4*LN('Sound Power'!L103)/(1+EXP(-('Sound Power'!$D103*1000+'ModelParams Lw'!G$6)/'ModelParams Lw'!G$7))+'ModelParams Lw'!G$5)*LN('Sound Power'!$B103)-('ModelParams Lw'!G$8+'ModelParams Lw'!G$9*$D103+'ModelParams Lw'!G$10*'Sound Power'!$F103^'ModelParams Lw'!G$14+'ModelParams Lw'!G$11*LN('Sound Power'!L103)+'ModelParams Lw'!G$12*'Sound Power'!$D103*'Sound Power'!$F103+'ModelParams Lw'!G$13*'Sound Power'!$D103*LN('Sound Power'!L103))</f>
        <v>#DIV/0!</v>
      </c>
      <c r="U103" s="26" t="e">
        <f>('ModelParams Lw'!H$4*LN('Sound Power'!M103)/(1+EXP(-('Sound Power'!$D103*1000+'ModelParams Lw'!H$6)/'ModelParams Lw'!H$7))+'ModelParams Lw'!H$5)*LN('Sound Power'!$B103)-('ModelParams Lw'!H$8+'ModelParams Lw'!H$9*$D103+'ModelParams Lw'!H$10*'Sound Power'!$F103^'ModelParams Lw'!H$14+'ModelParams Lw'!H$11*LN('Sound Power'!M103)+'ModelParams Lw'!H$12*'Sound Power'!$D103*'Sound Power'!$F103+'ModelParams Lw'!H$13*'Sound Power'!$D103*LN('Sound Power'!M103))</f>
        <v>#DIV/0!</v>
      </c>
      <c r="V103" s="26" t="e">
        <f>('ModelParams Lw'!I$4*LN('Sound Power'!N103)/(1+EXP(-('Sound Power'!$D103*1000+'ModelParams Lw'!I$6)/'ModelParams Lw'!I$7))+'ModelParams Lw'!I$5)*LN('Sound Power'!$B103)-('ModelParams Lw'!I$8+'ModelParams Lw'!I$9*$D103+'ModelParams Lw'!I$10*'Sound Power'!$F103^'ModelParams Lw'!I$14+'ModelParams Lw'!I$11*LN('Sound Power'!N103)+'ModelParams Lw'!I$12*'Sound Power'!$D103*'Sound Power'!$F103+'ModelParams Lw'!I$13*'Sound Power'!$D103*LN('Sound Power'!N103))</f>
        <v>#DIV/0!</v>
      </c>
      <c r="W103" s="26" t="e">
        <f>10*LOG10(IF(O103="",0,POWER(10,((O103+'ModelParams Lw'!$O$4)/10))) +IF(P103="",0,POWER(10,((P103+'ModelParams Lw'!$P$4)/10))) +IF(Q103="",0,POWER(10,((Q103+'ModelParams Lw'!$Q$4)/10))) +IF(R103="",0,POWER(10,((R103+'ModelParams Lw'!$R$4)/10))) +IF(S103="",0,POWER(10,((S103+'ModelParams Lw'!$S$4)/10))) +IF(T103="",0,POWER(10,((T103+'ModelParams Lw'!$T$4)/10))) +IF(U103="",0,POWER(10,((U103+'ModelParams Lw'!$U$4)/10)))+IF(V103="",0,POWER(10,((V103+'ModelParams Lw'!$V$4)/10))))</f>
        <v>#DIV/0!</v>
      </c>
      <c r="X103" s="26" t="e">
        <f t="shared" si="52"/>
        <v>#DIV/0!</v>
      </c>
      <c r="Y103" s="26" t="e">
        <f>(O103-'ModelParams Lw'!O$10)/'ModelParams Lw'!O$11</f>
        <v>#DIV/0!</v>
      </c>
      <c r="Z103" s="26" t="e">
        <f>(P103-'ModelParams Lw'!P$10)/'ModelParams Lw'!P$11</f>
        <v>#DIV/0!</v>
      </c>
      <c r="AA103" s="26" t="e">
        <f>(Q103-'ModelParams Lw'!Q$10)/'ModelParams Lw'!Q$11</f>
        <v>#DIV/0!</v>
      </c>
      <c r="AB103" s="26" t="e">
        <f>(R103-'ModelParams Lw'!R$10)/'ModelParams Lw'!R$11</f>
        <v>#DIV/0!</v>
      </c>
      <c r="AC103" s="26" t="e">
        <f>(S103-'ModelParams Lw'!S$10)/'ModelParams Lw'!S$11</f>
        <v>#DIV/0!</v>
      </c>
      <c r="AD103" s="26" t="e">
        <f>(T103-'ModelParams Lw'!T$10)/'ModelParams Lw'!T$11</f>
        <v>#DIV/0!</v>
      </c>
      <c r="AE103" s="26" t="e">
        <f>(U103-'ModelParams Lw'!U$10)/'ModelParams Lw'!U$11</f>
        <v>#DIV/0!</v>
      </c>
      <c r="AF103" s="26" t="e">
        <f>(V103-'ModelParams Lw'!V$10)/'ModelParams Lw'!V$11</f>
        <v>#DIV/0!</v>
      </c>
      <c r="AG103" s="26" t="e">
        <f t="shared" si="53"/>
        <v>#DIV/0!</v>
      </c>
      <c r="AH103" s="26" t="e">
        <f>VLOOKUP(D103*1000,'ModelParams Lw'!$A$38:$D$58,4)</f>
        <v>#N/A</v>
      </c>
      <c r="AI103" s="56" t="e">
        <f>VLOOKUP(D103*1000,'ModelParams Lw'!$A$38:$D$58,2)</f>
        <v>#N/A</v>
      </c>
      <c r="AJ103" s="46" t="e">
        <f t="shared" si="54"/>
        <v>#DIV/0!</v>
      </c>
      <c r="AK103" s="26" t="e">
        <f t="shared" si="55"/>
        <v>#VALUE!</v>
      </c>
      <c r="AL103" s="26" t="e">
        <f>IF($AI103=100,'ModelParams Lw'!R$35*'Sound Power'!$AH103^2+'ModelParams Lw'!R$36*'Sound Power'!$AH103+'ModelParams Lw'!R$37,IF($AI103=150,'ModelParams Lw'!R$38*'Sound Power'!$AH103^2+'ModelParams Lw'!R$39*'Sound Power'!$AH103+'ModelParams Lw'!R$40,'ModelParams Lw'!R$41*'Sound Power'!$AH103^2+'ModelParams Lw'!R$42*'Sound Power'!$AH103+'ModelParams Lw'!R$43))</f>
        <v>#N/A</v>
      </c>
      <c r="AM103" s="26" t="e">
        <f>IF($AI103=100,'ModelParams Lw'!S$35*'Sound Power'!$AH103^2+'ModelParams Lw'!S$36*'Sound Power'!$AH103+'ModelParams Lw'!S$37,IF($AI103=150,'ModelParams Lw'!S$38*'Sound Power'!$AH103^2+'ModelParams Lw'!S$39*'Sound Power'!$AH103+'ModelParams Lw'!S$40,'ModelParams Lw'!S$41*'Sound Power'!$AH103^2+'ModelParams Lw'!S$42*'Sound Power'!$AH103+'ModelParams Lw'!S$43))</f>
        <v>#N/A</v>
      </c>
      <c r="AN103" s="26" t="e">
        <f>IF($AI103=100,'ModelParams Lw'!T$35*'Sound Power'!$AH103^2+'ModelParams Lw'!T$36*'Sound Power'!$AH103+'ModelParams Lw'!T$37,IF($AI103=150,'ModelParams Lw'!T$38*'Sound Power'!$AH103^2+'ModelParams Lw'!T$39*'Sound Power'!$AH103+'ModelParams Lw'!T$40,'ModelParams Lw'!T$41*'Sound Power'!$AH103^2+'ModelParams Lw'!T$42*'Sound Power'!$AH103+'ModelParams Lw'!T$43))</f>
        <v>#N/A</v>
      </c>
      <c r="AO103" s="26" t="e">
        <f>IF($AI103=100,'ModelParams Lw'!U$35*'Sound Power'!$AH103^2+'ModelParams Lw'!U$36*'Sound Power'!$AH103+'ModelParams Lw'!U$37,IF($AI103=150,'ModelParams Lw'!U$38*'Sound Power'!$AH103^2+'ModelParams Lw'!U$39*'Sound Power'!$AH103+'ModelParams Lw'!U$40,'ModelParams Lw'!U$41*'Sound Power'!$AH103^2+'ModelParams Lw'!U$42*'Sound Power'!$AH103+'ModelParams Lw'!U$43))</f>
        <v>#N/A</v>
      </c>
      <c r="AP103" s="26" t="e">
        <f>IF($AI103=100,'ModelParams Lw'!V$35*'Sound Power'!$AH103^2+'ModelParams Lw'!V$36*'Sound Power'!$AH103+'ModelParams Lw'!V$37,IF($AI103=150,'ModelParams Lw'!V$38*'Sound Power'!$AH103^2+'ModelParams Lw'!V$39*'Sound Power'!$AH103+'ModelParams Lw'!V$40,'ModelParams Lw'!V$41*'Sound Power'!$AH103^2+'ModelParams Lw'!V$42*'Sound Power'!$AH103+'ModelParams Lw'!V$43))</f>
        <v>#N/A</v>
      </c>
      <c r="AQ103" s="26" t="e">
        <f>IF($AI103=100,'ModelParams Lw'!W$35*'Sound Power'!$AH103^2+'ModelParams Lw'!W$36*'Sound Power'!$AH103+'ModelParams Lw'!W$37,IF($AI103=150,'ModelParams Lw'!W$38*'Sound Power'!$AH103^2+'ModelParams Lw'!W$39*'Sound Power'!$AH103+'ModelParams Lw'!W$40,'ModelParams Lw'!W$41*'Sound Power'!$AH103^2+'ModelParams Lw'!W$42*'Sound Power'!$AH103+'ModelParams Lw'!W$43))</f>
        <v>#N/A</v>
      </c>
      <c r="AR103" s="26" t="e">
        <f t="shared" si="56"/>
        <v>#VALUE!</v>
      </c>
      <c r="AS103" s="26" t="e">
        <f>IF(26.83*LN($AJ103)-11.791-'ModelParams Lw'!B$35&lt;0,0,26.83*LN($AJ103)-11.791-'ModelParams Lw'!B$35)</f>
        <v>#DIV/0!</v>
      </c>
      <c r="AT103" s="26" t="e">
        <f>IF(26.83*LN($AJ103)-11.791-'ModelParams Lw'!C$35&lt;0,0,26.83*LN($AJ103)-11.791-'ModelParams Lw'!C$35)</f>
        <v>#DIV/0!</v>
      </c>
      <c r="AU103" s="26" t="e">
        <f>IF(26.83*LN($AJ103)-11.791-'ModelParams Lw'!D$35&lt;0,0,26.83*LN($AJ103)-11.791-'ModelParams Lw'!D$35)</f>
        <v>#DIV/0!</v>
      </c>
      <c r="AV103" s="26" t="e">
        <f>IF(26.83*LN($AJ103)-11.791-'ModelParams Lw'!E$35&lt;0,0,26.83*LN($AJ103)-11.791-'ModelParams Lw'!E$35)</f>
        <v>#DIV/0!</v>
      </c>
      <c r="AW103" s="26" t="e">
        <f>IF(26.83*LN($AJ103)-11.791-'ModelParams Lw'!F$35&lt;0,0,26.83*LN($AJ103)-11.791-'ModelParams Lw'!F$35)</f>
        <v>#DIV/0!</v>
      </c>
      <c r="AX103" s="26" t="e">
        <f>IF(26.83*LN($AJ103)-11.791-'ModelParams Lw'!G$35&lt;0,0,26.83*LN($AJ103)-11.791-'ModelParams Lw'!G$35)</f>
        <v>#DIV/0!</v>
      </c>
      <c r="AY103" s="26" t="e">
        <f>IF(26.83*LN($AJ103)-11.791-'ModelParams Lw'!H$35&lt;0,0,26.83*LN($AJ103)-11.791-'ModelParams Lw'!H$35)</f>
        <v>#DIV/0!</v>
      </c>
      <c r="AZ103" s="26" t="e">
        <f>IF(26.83*LN($AJ103)-11.791-'ModelParams Lw'!I$35&lt;0,0,26.83*LN($AJ103)-11.791-'ModelParams Lw'!I$35)</f>
        <v>#DIV/0!</v>
      </c>
      <c r="BA103" s="26" t="e">
        <f t="shared" si="44"/>
        <v>#DIV/0!</v>
      </c>
      <c r="BB103" s="26" t="e">
        <f t="shared" si="45"/>
        <v>#DIV/0!</v>
      </c>
      <c r="BC103" s="26" t="e">
        <f t="shared" si="46"/>
        <v>#DIV/0!</v>
      </c>
      <c r="BD103" s="26" t="e">
        <f t="shared" si="47"/>
        <v>#DIV/0!</v>
      </c>
      <c r="BE103" s="26" t="e">
        <f t="shared" si="48"/>
        <v>#DIV/0!</v>
      </c>
      <c r="BF103" s="26" t="e">
        <f t="shared" si="49"/>
        <v>#DIV/0!</v>
      </c>
      <c r="BG103" s="26" t="e">
        <f t="shared" si="50"/>
        <v>#DIV/0!</v>
      </c>
      <c r="BH103" s="26" t="e">
        <f t="shared" si="51"/>
        <v>#DIV/0!</v>
      </c>
      <c r="BI103" s="26" t="e">
        <f>10*LOG10(IF(BA103="",0,POWER(10,((BA103+'ModelParams Lw'!$O$4)/10))) +IF(BB103="",0,POWER(10,((BB103+'ModelParams Lw'!$P$4)/10))) +IF(BC103="",0,POWER(10,((BC103+'ModelParams Lw'!$Q$4)/10))) +IF(BD103="",0,POWER(10,((BD103+'ModelParams Lw'!$R$4)/10))) +IF(BE103="",0,POWER(10,((BE103+'ModelParams Lw'!$S$4)/10))) +IF(BF103="",0,POWER(10,((BF103+'ModelParams Lw'!$T$4)/10))) +IF(BG103="",0,POWER(10,((BG103+'ModelParams Lw'!$U$4)/10)))+IF(BH103="",0,POWER(10,((BH103+'ModelParams Lw'!$V$4)/10))))</f>
        <v>#DIV/0!</v>
      </c>
      <c r="BJ103" s="26" t="e">
        <f t="shared" si="57"/>
        <v>#DIV/0!</v>
      </c>
      <c r="BK103" s="26" t="e">
        <f>(BA103-'ModelParams Lw'!O$10)/'ModelParams Lw'!O$11</f>
        <v>#DIV/0!</v>
      </c>
      <c r="BL103" s="26" t="e">
        <f>(BB103-'ModelParams Lw'!P$10)/'ModelParams Lw'!P$11</f>
        <v>#DIV/0!</v>
      </c>
      <c r="BM103" s="26" t="e">
        <f>(BC103-'ModelParams Lw'!Q$10)/'ModelParams Lw'!Q$11</f>
        <v>#DIV/0!</v>
      </c>
      <c r="BN103" s="26" t="e">
        <f>(BD103-'ModelParams Lw'!R$10)/'ModelParams Lw'!R$11</f>
        <v>#DIV/0!</v>
      </c>
      <c r="BO103" s="26" t="e">
        <f>(BE103-'ModelParams Lw'!S$10)/'ModelParams Lw'!S$11</f>
        <v>#DIV/0!</v>
      </c>
      <c r="BP103" s="26" t="e">
        <f>(BF103-'ModelParams Lw'!T$10)/'ModelParams Lw'!T$11</f>
        <v>#DIV/0!</v>
      </c>
      <c r="BQ103" s="26" t="e">
        <f>(BG103-'ModelParams Lw'!U$10)/'ModelParams Lw'!U$11</f>
        <v>#DIV/0!</v>
      </c>
      <c r="BR103" s="26" t="e">
        <f>(BH103-'ModelParams Lw'!V$10)/'ModelParams Lw'!V$11</f>
        <v>#DIV/0!</v>
      </c>
      <c r="BS103" s="23" t="e">
        <f>IF(Calcul!$E105="SW",DEGREES(ACOS(1-(1/'ModelParams Lw'!C$25*SQRT(0.5*1.2/'Sound Power'!$C103)*('Sound Power'!$B103/3600)/('Sound Power'!$D103)/('Sound Power'!$F103)))),DEGREES(ACOS(1-(1/'ModelParams Lw'!C$29*SQRT(0.5*1.2/'Sound Power'!$C103)*('Sound Power'!$B103/3600)/('Sound Power'!$D103)/('Sound Power'!$F103)))))</f>
        <v>#DIV/0!</v>
      </c>
      <c r="BT103" s="23" t="e">
        <f>IF(Calcul!$E105="SW",DEGREES(ACOS(1-(1/'ModelParams Lw'!D$25*SQRT(0.5*1.2/'Sound Power'!$C103)*('Sound Power'!$B103/3600)/('Sound Power'!$D103)/('Sound Power'!$F103)))),DEGREES(ACOS(1-(1/'ModelParams Lw'!D$29*SQRT(0.5*1.2/'Sound Power'!$C103)*('Sound Power'!$B103/3600)/('Sound Power'!$D103)/('Sound Power'!$F103)))))</f>
        <v>#DIV/0!</v>
      </c>
      <c r="BU103" s="23" t="e">
        <f>IF(Calcul!$E105="SW",DEGREES(ACOS(1-(1/'ModelParams Lw'!E$25*SQRT(0.5*1.2/'Sound Power'!$C103)*('Sound Power'!$B103/3600)/('Sound Power'!$D103)/('Sound Power'!$F103)))),DEGREES(ACOS(1-(1/'ModelParams Lw'!E$29*SQRT(0.5*1.2/'Sound Power'!$C103)*('Sound Power'!$B103/3600)/('Sound Power'!$D103)/('Sound Power'!$F103)))))</f>
        <v>#DIV/0!</v>
      </c>
      <c r="BV103" s="23" t="e">
        <f>IF(Calcul!$E105="SW",DEGREES(ACOS(1-(1/'ModelParams Lw'!F$25*SQRT(0.5*1.2/'Sound Power'!$C103)*('Sound Power'!$B103/3600)/('Sound Power'!$D103)/('Sound Power'!$F103)))),DEGREES(ACOS(1-(1/'ModelParams Lw'!F$29*SQRT(0.5*1.2/'Sound Power'!$C103)*('Sound Power'!$B103/3600)/('Sound Power'!$D103)/('Sound Power'!$F103)))))</f>
        <v>#DIV/0!</v>
      </c>
      <c r="BW103" s="23" t="e">
        <f>IF(Calcul!$E105="SW",DEGREES(ACOS(1-(1/'ModelParams Lw'!G$25*SQRT(0.5*1.2/'Sound Power'!$C103)*('Sound Power'!$B103/3600)/('Sound Power'!$D103)/('Sound Power'!$F103)))),DEGREES(ACOS(1-(1/'ModelParams Lw'!G$29*SQRT(0.5*1.2/'Sound Power'!$C103)*('Sound Power'!$B103/3600)/('Sound Power'!$D103)/('Sound Power'!$F103)))))</f>
        <v>#DIV/0!</v>
      </c>
      <c r="BX103" s="23" t="e">
        <f>IF(Calcul!$E105="SW",DEGREES(ACOS(1-(1/'ModelParams Lw'!H$25*SQRT(0.5*1.2/'Sound Power'!$C103)*('Sound Power'!$B103/3600)/('Sound Power'!$D103)/('Sound Power'!$F103)))),DEGREES(ACOS(1-(1/'ModelParams Lw'!H$29*SQRT(0.5*1.2/'Sound Power'!$C103)*('Sound Power'!$B103/3600)/('Sound Power'!$D103)/('Sound Power'!$F103)))))</f>
        <v>#DIV/0!</v>
      </c>
      <c r="BY103" s="23" t="e">
        <f>IF(Calcul!$E105="SW",DEGREES(ACOS(1-(1/'ModelParams Lw'!I$25*SQRT(0.5*1.2/'Sound Power'!$C103)*('Sound Power'!$B103/3600)/('Sound Power'!$D103)/('Sound Power'!$F103)))),DEGREES(ACOS(1-(1/'ModelParams Lw'!I$29*SQRT(0.5*1.2/'Sound Power'!$C103)*('Sound Power'!$B103/3600)/('Sound Power'!$D103)/('Sound Power'!$F103)))))</f>
        <v>#DIV/0!</v>
      </c>
      <c r="BZ103" s="23" t="e">
        <f>IF(Calcul!$E105="SW",DEGREES(ACOS(1-(1/'ModelParams Lw'!J$25*SQRT(0.5*1.2/'Sound Power'!$C103)*('Sound Power'!$B103/3600)/('Sound Power'!$D103)/('Sound Power'!$F103)))),DEGREES(ACOS(1-(1/'ModelParams Lw'!J$29*SQRT(0.5*1.2/'Sound Power'!$C103)*('Sound Power'!$B103/3600)/('Sound Power'!$D103)/('Sound Power'!$F103)))))</f>
        <v>#DIV/0!</v>
      </c>
      <c r="CA103" s="26" t="e">
        <f>IF(Calcul!$E105="SW",'ModelParams Lw'!C$22+'ModelParams Lw'!C$23*LOG('Sound Power'!$D103/'Sound Power'!$E103)+'ModelParams Lw'!C$24*LN('Sound Power'!BS103),IF('ModelParams Lw'!C$26+'ModelParams Lw'!C$27*LOG('Sound Power'!$D103/'Sound Power'!$E103)+'ModelParams Lw'!C$28*LN('Sound Power'!BS103)&lt;'ModelParams Lw'!C$22+'ModelParams Lw'!C$23*LOG('Sound Power'!$D103/'Sound Power'!$E103)+'ModelParams Lw'!C$24*LN('Sound Power'!BS103),'ModelParams Lw'!C$22+'ModelParams Lw'!C$23*LOG('Sound Power'!$D103/'Sound Power'!$E103)+'ModelParams Lw'!C$24*LN('Sound Power'!BS103),'ModelParams Lw'!C$26+'ModelParams Lw'!C$27*LOG('Sound Power'!$D103/'Sound Power'!$E103)+'ModelParams Lw'!C$28*LN('Sound Power'!BS103)))</f>
        <v>#DIV/0!</v>
      </c>
      <c r="CB103" s="26" t="e">
        <f>IF(Calcul!$E105="SW",'ModelParams Lw'!D$22+'ModelParams Lw'!D$23*LOG('Sound Power'!$D103/'Sound Power'!$E103)+'ModelParams Lw'!D$24*LN('Sound Power'!BT103),IF('ModelParams Lw'!D$26+'ModelParams Lw'!D$27*LOG('Sound Power'!$D103/'Sound Power'!$E103)+'ModelParams Lw'!D$28*LN('Sound Power'!BT103)&lt;'ModelParams Lw'!D$22+'ModelParams Lw'!D$23*LOG('Sound Power'!$D103/'Sound Power'!$E103)+'ModelParams Lw'!D$24*LN('Sound Power'!BT103),'ModelParams Lw'!D$22+'ModelParams Lw'!D$23*LOG('Sound Power'!$D103/'Sound Power'!$E103)+'ModelParams Lw'!D$24*LN('Sound Power'!BT103),'ModelParams Lw'!D$26+'ModelParams Lw'!D$27*LOG('Sound Power'!$D103/'Sound Power'!$E103)+'ModelParams Lw'!D$28*LN('Sound Power'!BT103)))</f>
        <v>#DIV/0!</v>
      </c>
      <c r="CC103" s="26" t="e">
        <f>IF(Calcul!$E105="SW",'ModelParams Lw'!E$22+'ModelParams Lw'!E$23*LOG('Sound Power'!$D103/'Sound Power'!$E103)+'ModelParams Lw'!E$24*LN('Sound Power'!BU103),IF('ModelParams Lw'!E$26+'ModelParams Lw'!E$27*LOG('Sound Power'!$D103/'Sound Power'!$E103)+'ModelParams Lw'!E$28*LN('Sound Power'!BU103)&lt;'ModelParams Lw'!E$22+'ModelParams Lw'!E$23*LOG('Sound Power'!$D103/'Sound Power'!$E103)+'ModelParams Lw'!E$24*LN('Sound Power'!BU103),'ModelParams Lw'!E$22+'ModelParams Lw'!E$23*LOG('Sound Power'!$D103/'Sound Power'!$E103)+'ModelParams Lw'!E$24*LN('Sound Power'!BU103),'ModelParams Lw'!E$26+'ModelParams Lw'!E$27*LOG('Sound Power'!$D103/'Sound Power'!$E103)+'ModelParams Lw'!E$28*LN('Sound Power'!BU103)))</f>
        <v>#DIV/0!</v>
      </c>
      <c r="CD103" s="26" t="e">
        <f>IF(Calcul!$E105="SW",'ModelParams Lw'!F$22+'ModelParams Lw'!F$23*LOG('Sound Power'!$D103/'Sound Power'!$E103)+'ModelParams Lw'!F$24*LN('Sound Power'!BV103),IF('ModelParams Lw'!F$26+'ModelParams Lw'!F$27*LOG('Sound Power'!$D103/'Sound Power'!$E103)+'ModelParams Lw'!F$28*LN('Sound Power'!BV103)&lt;'ModelParams Lw'!F$22+'ModelParams Lw'!F$23*LOG('Sound Power'!$D103/'Sound Power'!$E103)+'ModelParams Lw'!F$24*LN('Sound Power'!BV103),'ModelParams Lw'!F$22+'ModelParams Lw'!F$23*LOG('Sound Power'!$D103/'Sound Power'!$E103)+'ModelParams Lw'!F$24*LN('Sound Power'!BV103),'ModelParams Lw'!F$26+'ModelParams Lw'!F$27*LOG('Sound Power'!$D103/'Sound Power'!$E103)+'ModelParams Lw'!F$28*LN('Sound Power'!BV103)))</f>
        <v>#DIV/0!</v>
      </c>
      <c r="CE103" s="26" t="e">
        <f>IF(Calcul!$E105="SW",'ModelParams Lw'!G$22+'ModelParams Lw'!G$23*LOG('Sound Power'!$D103/'Sound Power'!$E103)+'ModelParams Lw'!G$24*LN('Sound Power'!BW103),IF('ModelParams Lw'!G$26+'ModelParams Lw'!G$27*LOG('Sound Power'!$D103/'Sound Power'!$E103)+'ModelParams Lw'!G$28*LN('Sound Power'!BW103)&lt;'ModelParams Lw'!G$22+'ModelParams Lw'!G$23*LOG('Sound Power'!$D103/'Sound Power'!$E103)+'ModelParams Lw'!G$24*LN('Sound Power'!BW103),'ModelParams Lw'!G$22+'ModelParams Lw'!G$23*LOG('Sound Power'!$D103/'Sound Power'!$E103)+'ModelParams Lw'!G$24*LN('Sound Power'!BW103),'ModelParams Lw'!G$26+'ModelParams Lw'!G$27*LOG('Sound Power'!$D103/'Sound Power'!$E103)+'ModelParams Lw'!G$28*LN('Sound Power'!BW103)))</f>
        <v>#DIV/0!</v>
      </c>
      <c r="CF103" s="26" t="e">
        <f>IF(Calcul!$E105="SW",'ModelParams Lw'!H$22+'ModelParams Lw'!H$23*LOG('Sound Power'!$D103/'Sound Power'!$E103)+'ModelParams Lw'!H$24*LN('Sound Power'!BX103),IF('ModelParams Lw'!H$26+'ModelParams Lw'!H$27*LOG('Sound Power'!$D103/'Sound Power'!$E103)+'ModelParams Lw'!H$28*LN('Sound Power'!BX103)&lt;'ModelParams Lw'!H$22+'ModelParams Lw'!H$23*LOG('Sound Power'!$D103/'Sound Power'!$E103)+'ModelParams Lw'!H$24*LN('Sound Power'!BX103),'ModelParams Lw'!H$22+'ModelParams Lw'!H$23*LOG('Sound Power'!$D103/'Sound Power'!$E103)+'ModelParams Lw'!H$24*LN('Sound Power'!BX103),'ModelParams Lw'!H$26+'ModelParams Lw'!H$27*LOG('Sound Power'!$D103/'Sound Power'!$E103)+'ModelParams Lw'!H$28*LN('Sound Power'!BX103)))</f>
        <v>#DIV/0!</v>
      </c>
      <c r="CG103" s="26" t="e">
        <f>IF(Calcul!$E105="SW",'ModelParams Lw'!I$22+'ModelParams Lw'!I$23*LOG('Sound Power'!$D103/'Sound Power'!$E103)+'ModelParams Lw'!I$24*LN('Sound Power'!BY103),IF('ModelParams Lw'!I$26+'ModelParams Lw'!I$27*LOG('Sound Power'!$D103/'Sound Power'!$E103)+'ModelParams Lw'!I$28*LN('Sound Power'!BY103)&lt;'ModelParams Lw'!I$22+'ModelParams Lw'!I$23*LOG('Sound Power'!$D103/'Sound Power'!$E103)+'ModelParams Lw'!I$24*LN('Sound Power'!BY103),'ModelParams Lw'!I$22+'ModelParams Lw'!I$23*LOG('Sound Power'!$D103/'Sound Power'!$E103)+'ModelParams Lw'!I$24*LN('Sound Power'!BY103),'ModelParams Lw'!I$26+'ModelParams Lw'!I$27*LOG('Sound Power'!$D103/'Sound Power'!$E103)+'ModelParams Lw'!I$28*LN('Sound Power'!BY103)))</f>
        <v>#DIV/0!</v>
      </c>
      <c r="CH103" s="26" t="e">
        <f>IF(Calcul!$E105="SW",'ModelParams Lw'!J$22+'ModelParams Lw'!J$23*LOG('Sound Power'!$D103/'Sound Power'!$E103)+'ModelParams Lw'!J$24*LN('Sound Power'!BZ103),IF('ModelParams Lw'!J$26+'ModelParams Lw'!J$27*LOG('Sound Power'!$D103/'Sound Power'!$E103)+'ModelParams Lw'!J$28*LN('Sound Power'!BZ103)&lt;'ModelParams Lw'!J$22+'ModelParams Lw'!J$23*LOG('Sound Power'!$D103/'Sound Power'!$E103)+'ModelParams Lw'!J$24*LN('Sound Power'!BZ103),'ModelParams Lw'!J$22+'ModelParams Lw'!J$23*LOG('Sound Power'!$D103/'Sound Power'!$E103)+'ModelParams Lw'!J$24*LN('Sound Power'!BZ103),'ModelParams Lw'!J$26+'ModelParams Lw'!J$27*LOG('Sound Power'!$D103/'Sound Power'!$E103)+'ModelParams Lw'!J$28*LN('Sound Power'!BZ103)))</f>
        <v>#DIV/0!</v>
      </c>
      <c r="CI103" s="26" t="e">
        <f t="shared" si="58"/>
        <v>#DIV/0!</v>
      </c>
      <c r="CJ103" s="26" t="e">
        <f t="shared" si="59"/>
        <v>#DIV/0!</v>
      </c>
      <c r="CK103" s="26" t="e">
        <f t="shared" si="60"/>
        <v>#DIV/0!</v>
      </c>
      <c r="CL103" s="26" t="e">
        <f t="shared" si="61"/>
        <v>#DIV/0!</v>
      </c>
      <c r="CM103" s="26" t="e">
        <f t="shared" si="62"/>
        <v>#DIV/0!</v>
      </c>
      <c r="CN103" s="26" t="e">
        <f t="shared" si="63"/>
        <v>#DIV/0!</v>
      </c>
      <c r="CO103" s="26" t="e">
        <f t="shared" si="64"/>
        <v>#DIV/0!</v>
      </c>
      <c r="CP103" s="26" t="e">
        <f t="shared" si="65"/>
        <v>#DIV/0!</v>
      </c>
      <c r="CQ103" s="26" t="e">
        <f>10*LOG10(IF(CI103="",0,POWER(10,((CI103+'ModelParams Lw'!$O$4)/10))) +IF(CJ103="",0,POWER(10,((CJ103+'ModelParams Lw'!$P$4)/10))) +IF(CK103="",0,POWER(10,((CK103+'ModelParams Lw'!$Q$4)/10))) +IF(CL103="",0,POWER(10,((CL103+'ModelParams Lw'!$R$4)/10))) +IF(CM103="",0,POWER(10,((CM103+'ModelParams Lw'!$S$4)/10))) +IF(CN103="",0,POWER(10,((CN103+'ModelParams Lw'!$T$4)/10))) +IF(CO103="",0,POWER(10,((CO103+'ModelParams Lw'!$U$4)/10)))+IF(CP103="",0,POWER(10,((CP103+'ModelParams Lw'!$V$4)/10))))</f>
        <v>#DIV/0!</v>
      </c>
      <c r="CR103" s="26" t="e">
        <f t="shared" si="66"/>
        <v>#DIV/0!</v>
      </c>
      <c r="CS103" s="26" t="e">
        <f>(CI103-'ModelParams Lw'!$O$10)/'ModelParams Lw'!$O$11</f>
        <v>#DIV/0!</v>
      </c>
      <c r="CT103" s="26" t="e">
        <f>(CJ103-'ModelParams Lw'!$P$10)/'ModelParams Lw'!$P$11</f>
        <v>#DIV/0!</v>
      </c>
      <c r="CU103" s="26" t="e">
        <f>(CK103-'ModelParams Lw'!$Q$10)/'ModelParams Lw'!$Q$11</f>
        <v>#DIV/0!</v>
      </c>
      <c r="CV103" s="26" t="e">
        <f>(CL103-'ModelParams Lw'!$R$10)/'ModelParams Lw'!$R$11</f>
        <v>#DIV/0!</v>
      </c>
      <c r="CW103" s="26" t="e">
        <f>(CM103-'ModelParams Lw'!$S$10)/'ModelParams Lw'!$S$11</f>
        <v>#DIV/0!</v>
      </c>
      <c r="CX103" s="26" t="e">
        <f>(CN103-'ModelParams Lw'!$T$10)/'ModelParams Lw'!$T$11</f>
        <v>#DIV/0!</v>
      </c>
      <c r="CY103" s="26" t="e">
        <f>(CO103-'ModelParams Lw'!$U$10)/'ModelParams Lw'!$U$11</f>
        <v>#DIV/0!</v>
      </c>
      <c r="CZ103" s="26" t="e">
        <f>(CP103-'ModelParams Lw'!$V$10)/'ModelParams Lw'!$V$11</f>
        <v>#DIV/0!</v>
      </c>
    </row>
    <row r="104" spans="1:104" x14ac:dyDescent="0.2">
      <c r="A104" s="13">
        <f>Calcul!A106</f>
        <v>0</v>
      </c>
      <c r="B104" s="13">
        <f t="shared" si="42"/>
        <v>0</v>
      </c>
      <c r="C104" s="13">
        <f>Calcul!B106</f>
        <v>0</v>
      </c>
      <c r="D104" s="13">
        <f>Calcul!C106/1000</f>
        <v>0</v>
      </c>
      <c r="E104" s="13">
        <f>Calcul!D106/1000</f>
        <v>0</v>
      </c>
      <c r="F104" s="13">
        <f t="shared" si="43"/>
        <v>0</v>
      </c>
      <c r="G104" s="23" t="e">
        <f>DEGREES(ACOS(1-(1/'ModelParams Lw'!B$15*SQRT(0.5*1.2/'Sound Power'!$C104)*('Sound Power'!$B104/3600)/('Sound Power'!$D104)/('Sound Power'!$F104))))</f>
        <v>#DIV/0!</v>
      </c>
      <c r="H104" s="23" t="e">
        <f>DEGREES(ACOS(1-(1/'ModelParams Lw'!C$15*SQRT(0.5*1.2/'Sound Power'!$C104)*('Sound Power'!$B104/3600)/('Sound Power'!$D104)/('Sound Power'!$F104))))</f>
        <v>#DIV/0!</v>
      </c>
      <c r="I104" s="23" t="e">
        <f>DEGREES(ACOS(1-(1/'ModelParams Lw'!D$15*SQRT(0.5*1.2/'Sound Power'!$C104)*('Sound Power'!$B104/3600)/('Sound Power'!$D104)/('Sound Power'!$F104))))</f>
        <v>#DIV/0!</v>
      </c>
      <c r="J104" s="23" t="e">
        <f>DEGREES(ACOS(1-(1/'ModelParams Lw'!E$15*SQRT(0.5*1.2/'Sound Power'!$C104)*('Sound Power'!$B104/3600)/('Sound Power'!$D104)/('Sound Power'!$F104))))</f>
        <v>#DIV/0!</v>
      </c>
      <c r="K104" s="23" t="e">
        <f>DEGREES(ACOS(1-(1/'ModelParams Lw'!F$15*SQRT(0.5*1.2/'Sound Power'!$C104)*('Sound Power'!$B104/3600)/('Sound Power'!$D104)/('Sound Power'!$F104))))</f>
        <v>#DIV/0!</v>
      </c>
      <c r="L104" s="23" t="e">
        <f>DEGREES(ACOS(1-(1/'ModelParams Lw'!G$15*SQRT(0.5*1.2/'Sound Power'!$C104)*('Sound Power'!$B104/3600)/('Sound Power'!$D104)/('Sound Power'!$F104))))</f>
        <v>#DIV/0!</v>
      </c>
      <c r="M104" s="23" t="e">
        <f>DEGREES(ACOS(1-(1/'ModelParams Lw'!H$15*SQRT(0.5*1.2/'Sound Power'!$C104)*('Sound Power'!$B104/3600)/('Sound Power'!$D104)/('Sound Power'!$F104))))</f>
        <v>#DIV/0!</v>
      </c>
      <c r="N104" s="23" t="e">
        <f>DEGREES(ACOS(1-(1/'ModelParams Lw'!I$15*SQRT(0.5*1.2/'Sound Power'!$C104)*('Sound Power'!$B104/3600)/('Sound Power'!$D104)/('Sound Power'!$F104))))</f>
        <v>#DIV/0!</v>
      </c>
      <c r="O104" s="26" t="e">
        <f>('ModelParams Lw'!B$4*LN('Sound Power'!G104)/(1+EXP(-('Sound Power'!$D104*1000+'ModelParams Lw'!B$6)/'ModelParams Lw'!B$7))+'ModelParams Lw'!B$5)*LN('Sound Power'!$B104)-('ModelParams Lw'!B$8+'ModelParams Lw'!B$9*$D104+'ModelParams Lw'!B$10*'Sound Power'!$F104^'ModelParams Lw'!B$14+'ModelParams Lw'!B$11*LN('Sound Power'!G104)+'ModelParams Lw'!B$12*'Sound Power'!$D104*'Sound Power'!$F104+'ModelParams Lw'!B$13*'Sound Power'!$D104*LN('Sound Power'!G104))</f>
        <v>#DIV/0!</v>
      </c>
      <c r="P104" s="26" t="e">
        <f>('ModelParams Lw'!C$4*LN('Sound Power'!H104)/(1+EXP(-('Sound Power'!$D104*1000+'ModelParams Lw'!C$6)/'ModelParams Lw'!C$7))+'ModelParams Lw'!C$5)*LN('Sound Power'!$B104)-('ModelParams Lw'!C$8+'ModelParams Lw'!C$9*$D104+'ModelParams Lw'!C$10*'Sound Power'!$F104^'ModelParams Lw'!C$14+'ModelParams Lw'!C$11*LN('Sound Power'!H104)+'ModelParams Lw'!C$12*'Sound Power'!$D104*'Sound Power'!$F104+'ModelParams Lw'!C$13*'Sound Power'!$D104*LN('Sound Power'!H104))</f>
        <v>#DIV/0!</v>
      </c>
      <c r="Q104" s="26" t="e">
        <f>('ModelParams Lw'!D$4*LN('Sound Power'!I104)/(1+EXP(-('Sound Power'!$D104*1000+'ModelParams Lw'!D$6)/'ModelParams Lw'!D$7))+'ModelParams Lw'!D$5)*LN('Sound Power'!$B104)-('ModelParams Lw'!D$8+'ModelParams Lw'!D$9*$D104+'ModelParams Lw'!D$10*'Sound Power'!$F104^'ModelParams Lw'!D$14+'ModelParams Lw'!D$11*LN('Sound Power'!I104)+'ModelParams Lw'!D$12*'Sound Power'!$D104*'Sound Power'!$F104+'ModelParams Lw'!D$13*'Sound Power'!$D104*LN('Sound Power'!I104))</f>
        <v>#DIV/0!</v>
      </c>
      <c r="R104" s="26" t="e">
        <f>('ModelParams Lw'!E$4*LN('Sound Power'!J104)/(1+EXP(-('Sound Power'!$D104*1000+'ModelParams Lw'!E$6)/'ModelParams Lw'!E$7))+'ModelParams Lw'!E$5)*LN('Sound Power'!$B104)-('ModelParams Lw'!E$8+'ModelParams Lw'!E$9*$D104+'ModelParams Lw'!E$10*'Sound Power'!$F104^'ModelParams Lw'!E$14+'ModelParams Lw'!E$11*LN('Sound Power'!J104)+'ModelParams Lw'!E$12*'Sound Power'!$D104*'Sound Power'!$F104+'ModelParams Lw'!E$13*'Sound Power'!$D104*LN('Sound Power'!J104))</f>
        <v>#DIV/0!</v>
      </c>
      <c r="S104" s="26" t="e">
        <f>('ModelParams Lw'!F$4*LN('Sound Power'!K104)/(1+EXP(-('Sound Power'!$D104*1000+'ModelParams Lw'!F$6)/'ModelParams Lw'!F$7))+'ModelParams Lw'!F$5)*LN('Sound Power'!$B104)-('ModelParams Lw'!F$8+'ModelParams Lw'!F$9*$D104+'ModelParams Lw'!F$10*'Sound Power'!$F104^'ModelParams Lw'!F$14+'ModelParams Lw'!F$11*LN('Sound Power'!K104)+'ModelParams Lw'!F$12*'Sound Power'!$D104*'Sound Power'!$F104+'ModelParams Lw'!F$13*'Sound Power'!$D104*LN('Sound Power'!K104))</f>
        <v>#DIV/0!</v>
      </c>
      <c r="T104" s="26" t="e">
        <f>('ModelParams Lw'!G$4*LN('Sound Power'!L104)/(1+EXP(-('Sound Power'!$D104*1000+'ModelParams Lw'!G$6)/'ModelParams Lw'!G$7))+'ModelParams Lw'!G$5)*LN('Sound Power'!$B104)-('ModelParams Lw'!G$8+'ModelParams Lw'!G$9*$D104+'ModelParams Lw'!G$10*'Sound Power'!$F104^'ModelParams Lw'!G$14+'ModelParams Lw'!G$11*LN('Sound Power'!L104)+'ModelParams Lw'!G$12*'Sound Power'!$D104*'Sound Power'!$F104+'ModelParams Lw'!G$13*'Sound Power'!$D104*LN('Sound Power'!L104))</f>
        <v>#DIV/0!</v>
      </c>
      <c r="U104" s="26" t="e">
        <f>('ModelParams Lw'!H$4*LN('Sound Power'!M104)/(1+EXP(-('Sound Power'!$D104*1000+'ModelParams Lw'!H$6)/'ModelParams Lw'!H$7))+'ModelParams Lw'!H$5)*LN('Sound Power'!$B104)-('ModelParams Lw'!H$8+'ModelParams Lw'!H$9*$D104+'ModelParams Lw'!H$10*'Sound Power'!$F104^'ModelParams Lw'!H$14+'ModelParams Lw'!H$11*LN('Sound Power'!M104)+'ModelParams Lw'!H$12*'Sound Power'!$D104*'Sound Power'!$F104+'ModelParams Lw'!H$13*'Sound Power'!$D104*LN('Sound Power'!M104))</f>
        <v>#DIV/0!</v>
      </c>
      <c r="V104" s="26" t="e">
        <f>('ModelParams Lw'!I$4*LN('Sound Power'!N104)/(1+EXP(-('Sound Power'!$D104*1000+'ModelParams Lw'!I$6)/'ModelParams Lw'!I$7))+'ModelParams Lw'!I$5)*LN('Sound Power'!$B104)-('ModelParams Lw'!I$8+'ModelParams Lw'!I$9*$D104+'ModelParams Lw'!I$10*'Sound Power'!$F104^'ModelParams Lw'!I$14+'ModelParams Lw'!I$11*LN('Sound Power'!N104)+'ModelParams Lw'!I$12*'Sound Power'!$D104*'Sound Power'!$F104+'ModelParams Lw'!I$13*'Sound Power'!$D104*LN('Sound Power'!N104))</f>
        <v>#DIV/0!</v>
      </c>
      <c r="W104" s="26" t="e">
        <f>10*LOG10(IF(O104="",0,POWER(10,((O104+'ModelParams Lw'!$O$4)/10))) +IF(P104="",0,POWER(10,((P104+'ModelParams Lw'!$P$4)/10))) +IF(Q104="",0,POWER(10,((Q104+'ModelParams Lw'!$Q$4)/10))) +IF(R104="",0,POWER(10,((R104+'ModelParams Lw'!$R$4)/10))) +IF(S104="",0,POWER(10,((S104+'ModelParams Lw'!$S$4)/10))) +IF(T104="",0,POWER(10,((T104+'ModelParams Lw'!$T$4)/10))) +IF(U104="",0,POWER(10,((U104+'ModelParams Lw'!$U$4)/10)))+IF(V104="",0,POWER(10,((V104+'ModelParams Lw'!$V$4)/10))))</f>
        <v>#DIV/0!</v>
      </c>
      <c r="X104" s="26" t="e">
        <f t="shared" si="52"/>
        <v>#DIV/0!</v>
      </c>
      <c r="Y104" s="26" t="e">
        <f>(O104-'ModelParams Lw'!O$10)/'ModelParams Lw'!O$11</f>
        <v>#DIV/0!</v>
      </c>
      <c r="Z104" s="26" t="e">
        <f>(P104-'ModelParams Lw'!P$10)/'ModelParams Lw'!P$11</f>
        <v>#DIV/0!</v>
      </c>
      <c r="AA104" s="26" t="e">
        <f>(Q104-'ModelParams Lw'!Q$10)/'ModelParams Lw'!Q$11</f>
        <v>#DIV/0!</v>
      </c>
      <c r="AB104" s="26" t="e">
        <f>(R104-'ModelParams Lw'!R$10)/'ModelParams Lw'!R$11</f>
        <v>#DIV/0!</v>
      </c>
      <c r="AC104" s="26" t="e">
        <f>(S104-'ModelParams Lw'!S$10)/'ModelParams Lw'!S$11</f>
        <v>#DIV/0!</v>
      </c>
      <c r="AD104" s="26" t="e">
        <f>(T104-'ModelParams Lw'!T$10)/'ModelParams Lw'!T$11</f>
        <v>#DIV/0!</v>
      </c>
      <c r="AE104" s="26" t="e">
        <f>(U104-'ModelParams Lw'!U$10)/'ModelParams Lw'!U$11</f>
        <v>#DIV/0!</v>
      </c>
      <c r="AF104" s="26" t="e">
        <f>(V104-'ModelParams Lw'!V$10)/'ModelParams Lw'!V$11</f>
        <v>#DIV/0!</v>
      </c>
      <c r="AG104" s="26" t="e">
        <f t="shared" si="53"/>
        <v>#DIV/0!</v>
      </c>
      <c r="AH104" s="26" t="e">
        <f>VLOOKUP(D104*1000,'ModelParams Lw'!$A$38:$D$58,4)</f>
        <v>#N/A</v>
      </c>
      <c r="AI104" s="56" t="e">
        <f>VLOOKUP(D104*1000,'ModelParams Lw'!$A$38:$D$58,2)</f>
        <v>#N/A</v>
      </c>
      <c r="AJ104" s="46" t="e">
        <f t="shared" si="54"/>
        <v>#DIV/0!</v>
      </c>
      <c r="AK104" s="26" t="e">
        <f t="shared" si="55"/>
        <v>#VALUE!</v>
      </c>
      <c r="AL104" s="26" t="e">
        <f>IF($AI104=100,'ModelParams Lw'!R$35*'Sound Power'!$AH104^2+'ModelParams Lw'!R$36*'Sound Power'!$AH104+'ModelParams Lw'!R$37,IF($AI104=150,'ModelParams Lw'!R$38*'Sound Power'!$AH104^2+'ModelParams Lw'!R$39*'Sound Power'!$AH104+'ModelParams Lw'!R$40,'ModelParams Lw'!R$41*'Sound Power'!$AH104^2+'ModelParams Lw'!R$42*'Sound Power'!$AH104+'ModelParams Lw'!R$43))</f>
        <v>#N/A</v>
      </c>
      <c r="AM104" s="26" t="e">
        <f>IF($AI104=100,'ModelParams Lw'!S$35*'Sound Power'!$AH104^2+'ModelParams Lw'!S$36*'Sound Power'!$AH104+'ModelParams Lw'!S$37,IF($AI104=150,'ModelParams Lw'!S$38*'Sound Power'!$AH104^2+'ModelParams Lw'!S$39*'Sound Power'!$AH104+'ModelParams Lw'!S$40,'ModelParams Lw'!S$41*'Sound Power'!$AH104^2+'ModelParams Lw'!S$42*'Sound Power'!$AH104+'ModelParams Lw'!S$43))</f>
        <v>#N/A</v>
      </c>
      <c r="AN104" s="26" t="e">
        <f>IF($AI104=100,'ModelParams Lw'!T$35*'Sound Power'!$AH104^2+'ModelParams Lw'!T$36*'Sound Power'!$AH104+'ModelParams Lw'!T$37,IF($AI104=150,'ModelParams Lw'!T$38*'Sound Power'!$AH104^2+'ModelParams Lw'!T$39*'Sound Power'!$AH104+'ModelParams Lw'!T$40,'ModelParams Lw'!T$41*'Sound Power'!$AH104^2+'ModelParams Lw'!T$42*'Sound Power'!$AH104+'ModelParams Lw'!T$43))</f>
        <v>#N/A</v>
      </c>
      <c r="AO104" s="26" t="e">
        <f>IF($AI104=100,'ModelParams Lw'!U$35*'Sound Power'!$AH104^2+'ModelParams Lw'!U$36*'Sound Power'!$AH104+'ModelParams Lw'!U$37,IF($AI104=150,'ModelParams Lw'!U$38*'Sound Power'!$AH104^2+'ModelParams Lw'!U$39*'Sound Power'!$AH104+'ModelParams Lw'!U$40,'ModelParams Lw'!U$41*'Sound Power'!$AH104^2+'ModelParams Lw'!U$42*'Sound Power'!$AH104+'ModelParams Lw'!U$43))</f>
        <v>#N/A</v>
      </c>
      <c r="AP104" s="26" t="e">
        <f>IF($AI104=100,'ModelParams Lw'!V$35*'Sound Power'!$AH104^2+'ModelParams Lw'!V$36*'Sound Power'!$AH104+'ModelParams Lw'!V$37,IF($AI104=150,'ModelParams Lw'!V$38*'Sound Power'!$AH104^2+'ModelParams Lw'!V$39*'Sound Power'!$AH104+'ModelParams Lw'!V$40,'ModelParams Lw'!V$41*'Sound Power'!$AH104^2+'ModelParams Lw'!V$42*'Sound Power'!$AH104+'ModelParams Lw'!V$43))</f>
        <v>#N/A</v>
      </c>
      <c r="AQ104" s="26" t="e">
        <f>IF($AI104=100,'ModelParams Lw'!W$35*'Sound Power'!$AH104^2+'ModelParams Lw'!W$36*'Sound Power'!$AH104+'ModelParams Lw'!W$37,IF($AI104=150,'ModelParams Lw'!W$38*'Sound Power'!$AH104^2+'ModelParams Lw'!W$39*'Sound Power'!$AH104+'ModelParams Lw'!W$40,'ModelParams Lw'!W$41*'Sound Power'!$AH104^2+'ModelParams Lw'!W$42*'Sound Power'!$AH104+'ModelParams Lw'!W$43))</f>
        <v>#N/A</v>
      </c>
      <c r="AR104" s="26" t="e">
        <f t="shared" si="56"/>
        <v>#VALUE!</v>
      </c>
      <c r="AS104" s="26" t="e">
        <f>IF(26.83*LN($AJ104)-11.791-'ModelParams Lw'!B$35&lt;0,0,26.83*LN($AJ104)-11.791-'ModelParams Lw'!B$35)</f>
        <v>#DIV/0!</v>
      </c>
      <c r="AT104" s="26" t="e">
        <f>IF(26.83*LN($AJ104)-11.791-'ModelParams Lw'!C$35&lt;0,0,26.83*LN($AJ104)-11.791-'ModelParams Lw'!C$35)</f>
        <v>#DIV/0!</v>
      </c>
      <c r="AU104" s="26" t="e">
        <f>IF(26.83*LN($AJ104)-11.791-'ModelParams Lw'!D$35&lt;0,0,26.83*LN($AJ104)-11.791-'ModelParams Lw'!D$35)</f>
        <v>#DIV/0!</v>
      </c>
      <c r="AV104" s="26" t="e">
        <f>IF(26.83*LN($AJ104)-11.791-'ModelParams Lw'!E$35&lt;0,0,26.83*LN($AJ104)-11.791-'ModelParams Lw'!E$35)</f>
        <v>#DIV/0!</v>
      </c>
      <c r="AW104" s="26" t="e">
        <f>IF(26.83*LN($AJ104)-11.791-'ModelParams Lw'!F$35&lt;0,0,26.83*LN($AJ104)-11.791-'ModelParams Lw'!F$35)</f>
        <v>#DIV/0!</v>
      </c>
      <c r="AX104" s="26" t="e">
        <f>IF(26.83*LN($AJ104)-11.791-'ModelParams Lw'!G$35&lt;0,0,26.83*LN($AJ104)-11.791-'ModelParams Lw'!G$35)</f>
        <v>#DIV/0!</v>
      </c>
      <c r="AY104" s="26" t="e">
        <f>IF(26.83*LN($AJ104)-11.791-'ModelParams Lw'!H$35&lt;0,0,26.83*LN($AJ104)-11.791-'ModelParams Lw'!H$35)</f>
        <v>#DIV/0!</v>
      </c>
      <c r="AZ104" s="26" t="e">
        <f>IF(26.83*LN($AJ104)-11.791-'ModelParams Lw'!I$35&lt;0,0,26.83*LN($AJ104)-11.791-'ModelParams Lw'!I$35)</f>
        <v>#DIV/0!</v>
      </c>
      <c r="BA104" s="26" t="e">
        <f t="shared" si="44"/>
        <v>#DIV/0!</v>
      </c>
      <c r="BB104" s="26" t="e">
        <f t="shared" si="45"/>
        <v>#DIV/0!</v>
      </c>
      <c r="BC104" s="26" t="e">
        <f t="shared" si="46"/>
        <v>#DIV/0!</v>
      </c>
      <c r="BD104" s="26" t="e">
        <f t="shared" si="47"/>
        <v>#DIV/0!</v>
      </c>
      <c r="BE104" s="26" t="e">
        <f t="shared" si="48"/>
        <v>#DIV/0!</v>
      </c>
      <c r="BF104" s="26" t="e">
        <f t="shared" si="49"/>
        <v>#DIV/0!</v>
      </c>
      <c r="BG104" s="26" t="e">
        <f t="shared" si="50"/>
        <v>#DIV/0!</v>
      </c>
      <c r="BH104" s="26" t="e">
        <f t="shared" si="51"/>
        <v>#DIV/0!</v>
      </c>
      <c r="BI104" s="26" t="e">
        <f>10*LOG10(IF(BA104="",0,POWER(10,((BA104+'ModelParams Lw'!$O$4)/10))) +IF(BB104="",0,POWER(10,((BB104+'ModelParams Lw'!$P$4)/10))) +IF(BC104="",0,POWER(10,((BC104+'ModelParams Lw'!$Q$4)/10))) +IF(BD104="",0,POWER(10,((BD104+'ModelParams Lw'!$R$4)/10))) +IF(BE104="",0,POWER(10,((BE104+'ModelParams Lw'!$S$4)/10))) +IF(BF104="",0,POWER(10,((BF104+'ModelParams Lw'!$T$4)/10))) +IF(BG104="",0,POWER(10,((BG104+'ModelParams Lw'!$U$4)/10)))+IF(BH104="",0,POWER(10,((BH104+'ModelParams Lw'!$V$4)/10))))</f>
        <v>#DIV/0!</v>
      </c>
      <c r="BJ104" s="26" t="e">
        <f t="shared" si="57"/>
        <v>#DIV/0!</v>
      </c>
      <c r="BK104" s="26" t="e">
        <f>(BA104-'ModelParams Lw'!O$10)/'ModelParams Lw'!O$11</f>
        <v>#DIV/0!</v>
      </c>
      <c r="BL104" s="26" t="e">
        <f>(BB104-'ModelParams Lw'!P$10)/'ModelParams Lw'!P$11</f>
        <v>#DIV/0!</v>
      </c>
      <c r="BM104" s="26" t="e">
        <f>(BC104-'ModelParams Lw'!Q$10)/'ModelParams Lw'!Q$11</f>
        <v>#DIV/0!</v>
      </c>
      <c r="BN104" s="26" t="e">
        <f>(BD104-'ModelParams Lw'!R$10)/'ModelParams Lw'!R$11</f>
        <v>#DIV/0!</v>
      </c>
      <c r="BO104" s="26" t="e">
        <f>(BE104-'ModelParams Lw'!S$10)/'ModelParams Lw'!S$11</f>
        <v>#DIV/0!</v>
      </c>
      <c r="BP104" s="26" t="e">
        <f>(BF104-'ModelParams Lw'!T$10)/'ModelParams Lw'!T$11</f>
        <v>#DIV/0!</v>
      </c>
      <c r="BQ104" s="26" t="e">
        <f>(BG104-'ModelParams Lw'!U$10)/'ModelParams Lw'!U$11</f>
        <v>#DIV/0!</v>
      </c>
      <c r="BR104" s="26" t="e">
        <f>(BH104-'ModelParams Lw'!V$10)/'ModelParams Lw'!V$11</f>
        <v>#DIV/0!</v>
      </c>
      <c r="BS104" s="23" t="e">
        <f>IF(Calcul!$E106="SW",DEGREES(ACOS(1-(1/'ModelParams Lw'!C$25*SQRT(0.5*1.2/'Sound Power'!$C104)*('Sound Power'!$B104/3600)/('Sound Power'!$D104)/('Sound Power'!$F104)))),DEGREES(ACOS(1-(1/'ModelParams Lw'!C$29*SQRT(0.5*1.2/'Sound Power'!$C104)*('Sound Power'!$B104/3600)/('Sound Power'!$D104)/('Sound Power'!$F104)))))</f>
        <v>#DIV/0!</v>
      </c>
      <c r="BT104" s="23" t="e">
        <f>IF(Calcul!$E106="SW",DEGREES(ACOS(1-(1/'ModelParams Lw'!D$25*SQRT(0.5*1.2/'Sound Power'!$C104)*('Sound Power'!$B104/3600)/('Sound Power'!$D104)/('Sound Power'!$F104)))),DEGREES(ACOS(1-(1/'ModelParams Lw'!D$29*SQRT(0.5*1.2/'Sound Power'!$C104)*('Sound Power'!$B104/3600)/('Sound Power'!$D104)/('Sound Power'!$F104)))))</f>
        <v>#DIV/0!</v>
      </c>
      <c r="BU104" s="23" t="e">
        <f>IF(Calcul!$E106="SW",DEGREES(ACOS(1-(1/'ModelParams Lw'!E$25*SQRT(0.5*1.2/'Sound Power'!$C104)*('Sound Power'!$B104/3600)/('Sound Power'!$D104)/('Sound Power'!$F104)))),DEGREES(ACOS(1-(1/'ModelParams Lw'!E$29*SQRT(0.5*1.2/'Sound Power'!$C104)*('Sound Power'!$B104/3600)/('Sound Power'!$D104)/('Sound Power'!$F104)))))</f>
        <v>#DIV/0!</v>
      </c>
      <c r="BV104" s="23" t="e">
        <f>IF(Calcul!$E106="SW",DEGREES(ACOS(1-(1/'ModelParams Lw'!F$25*SQRT(0.5*1.2/'Sound Power'!$C104)*('Sound Power'!$B104/3600)/('Sound Power'!$D104)/('Sound Power'!$F104)))),DEGREES(ACOS(1-(1/'ModelParams Lw'!F$29*SQRT(0.5*1.2/'Sound Power'!$C104)*('Sound Power'!$B104/3600)/('Sound Power'!$D104)/('Sound Power'!$F104)))))</f>
        <v>#DIV/0!</v>
      </c>
      <c r="BW104" s="23" t="e">
        <f>IF(Calcul!$E106="SW",DEGREES(ACOS(1-(1/'ModelParams Lw'!G$25*SQRT(0.5*1.2/'Sound Power'!$C104)*('Sound Power'!$B104/3600)/('Sound Power'!$D104)/('Sound Power'!$F104)))),DEGREES(ACOS(1-(1/'ModelParams Lw'!G$29*SQRT(0.5*1.2/'Sound Power'!$C104)*('Sound Power'!$B104/3600)/('Sound Power'!$D104)/('Sound Power'!$F104)))))</f>
        <v>#DIV/0!</v>
      </c>
      <c r="BX104" s="23" t="e">
        <f>IF(Calcul!$E106="SW",DEGREES(ACOS(1-(1/'ModelParams Lw'!H$25*SQRT(0.5*1.2/'Sound Power'!$C104)*('Sound Power'!$B104/3600)/('Sound Power'!$D104)/('Sound Power'!$F104)))),DEGREES(ACOS(1-(1/'ModelParams Lw'!H$29*SQRT(0.5*1.2/'Sound Power'!$C104)*('Sound Power'!$B104/3600)/('Sound Power'!$D104)/('Sound Power'!$F104)))))</f>
        <v>#DIV/0!</v>
      </c>
      <c r="BY104" s="23" t="e">
        <f>IF(Calcul!$E106="SW",DEGREES(ACOS(1-(1/'ModelParams Lw'!I$25*SQRT(0.5*1.2/'Sound Power'!$C104)*('Sound Power'!$B104/3600)/('Sound Power'!$D104)/('Sound Power'!$F104)))),DEGREES(ACOS(1-(1/'ModelParams Lw'!I$29*SQRT(0.5*1.2/'Sound Power'!$C104)*('Sound Power'!$B104/3600)/('Sound Power'!$D104)/('Sound Power'!$F104)))))</f>
        <v>#DIV/0!</v>
      </c>
      <c r="BZ104" s="23" t="e">
        <f>IF(Calcul!$E106="SW",DEGREES(ACOS(1-(1/'ModelParams Lw'!J$25*SQRT(0.5*1.2/'Sound Power'!$C104)*('Sound Power'!$B104/3600)/('Sound Power'!$D104)/('Sound Power'!$F104)))),DEGREES(ACOS(1-(1/'ModelParams Lw'!J$29*SQRT(0.5*1.2/'Sound Power'!$C104)*('Sound Power'!$B104/3600)/('Sound Power'!$D104)/('Sound Power'!$F104)))))</f>
        <v>#DIV/0!</v>
      </c>
      <c r="CA104" s="26" t="e">
        <f>IF(Calcul!$E106="SW",'ModelParams Lw'!C$22+'ModelParams Lw'!C$23*LOG('Sound Power'!$D104/'Sound Power'!$E104)+'ModelParams Lw'!C$24*LN('Sound Power'!BS104),IF('ModelParams Lw'!C$26+'ModelParams Lw'!C$27*LOG('Sound Power'!$D104/'Sound Power'!$E104)+'ModelParams Lw'!C$28*LN('Sound Power'!BS104)&lt;'ModelParams Lw'!C$22+'ModelParams Lw'!C$23*LOG('Sound Power'!$D104/'Sound Power'!$E104)+'ModelParams Lw'!C$24*LN('Sound Power'!BS104),'ModelParams Lw'!C$22+'ModelParams Lw'!C$23*LOG('Sound Power'!$D104/'Sound Power'!$E104)+'ModelParams Lw'!C$24*LN('Sound Power'!BS104),'ModelParams Lw'!C$26+'ModelParams Lw'!C$27*LOG('Sound Power'!$D104/'Sound Power'!$E104)+'ModelParams Lw'!C$28*LN('Sound Power'!BS104)))</f>
        <v>#DIV/0!</v>
      </c>
      <c r="CB104" s="26" t="e">
        <f>IF(Calcul!$E106="SW",'ModelParams Lw'!D$22+'ModelParams Lw'!D$23*LOG('Sound Power'!$D104/'Sound Power'!$E104)+'ModelParams Lw'!D$24*LN('Sound Power'!BT104),IF('ModelParams Lw'!D$26+'ModelParams Lw'!D$27*LOG('Sound Power'!$D104/'Sound Power'!$E104)+'ModelParams Lw'!D$28*LN('Sound Power'!BT104)&lt;'ModelParams Lw'!D$22+'ModelParams Lw'!D$23*LOG('Sound Power'!$D104/'Sound Power'!$E104)+'ModelParams Lw'!D$24*LN('Sound Power'!BT104),'ModelParams Lw'!D$22+'ModelParams Lw'!D$23*LOG('Sound Power'!$D104/'Sound Power'!$E104)+'ModelParams Lw'!D$24*LN('Sound Power'!BT104),'ModelParams Lw'!D$26+'ModelParams Lw'!D$27*LOG('Sound Power'!$D104/'Sound Power'!$E104)+'ModelParams Lw'!D$28*LN('Sound Power'!BT104)))</f>
        <v>#DIV/0!</v>
      </c>
      <c r="CC104" s="26" t="e">
        <f>IF(Calcul!$E106="SW",'ModelParams Lw'!E$22+'ModelParams Lw'!E$23*LOG('Sound Power'!$D104/'Sound Power'!$E104)+'ModelParams Lw'!E$24*LN('Sound Power'!BU104),IF('ModelParams Lw'!E$26+'ModelParams Lw'!E$27*LOG('Sound Power'!$D104/'Sound Power'!$E104)+'ModelParams Lw'!E$28*LN('Sound Power'!BU104)&lt;'ModelParams Lw'!E$22+'ModelParams Lw'!E$23*LOG('Sound Power'!$D104/'Sound Power'!$E104)+'ModelParams Lw'!E$24*LN('Sound Power'!BU104),'ModelParams Lw'!E$22+'ModelParams Lw'!E$23*LOG('Sound Power'!$D104/'Sound Power'!$E104)+'ModelParams Lw'!E$24*LN('Sound Power'!BU104),'ModelParams Lw'!E$26+'ModelParams Lw'!E$27*LOG('Sound Power'!$D104/'Sound Power'!$E104)+'ModelParams Lw'!E$28*LN('Sound Power'!BU104)))</f>
        <v>#DIV/0!</v>
      </c>
      <c r="CD104" s="26" t="e">
        <f>IF(Calcul!$E106="SW",'ModelParams Lw'!F$22+'ModelParams Lw'!F$23*LOG('Sound Power'!$D104/'Sound Power'!$E104)+'ModelParams Lw'!F$24*LN('Sound Power'!BV104),IF('ModelParams Lw'!F$26+'ModelParams Lw'!F$27*LOG('Sound Power'!$D104/'Sound Power'!$E104)+'ModelParams Lw'!F$28*LN('Sound Power'!BV104)&lt;'ModelParams Lw'!F$22+'ModelParams Lw'!F$23*LOG('Sound Power'!$D104/'Sound Power'!$E104)+'ModelParams Lw'!F$24*LN('Sound Power'!BV104),'ModelParams Lw'!F$22+'ModelParams Lw'!F$23*LOG('Sound Power'!$D104/'Sound Power'!$E104)+'ModelParams Lw'!F$24*LN('Sound Power'!BV104),'ModelParams Lw'!F$26+'ModelParams Lw'!F$27*LOG('Sound Power'!$D104/'Sound Power'!$E104)+'ModelParams Lw'!F$28*LN('Sound Power'!BV104)))</f>
        <v>#DIV/0!</v>
      </c>
      <c r="CE104" s="26" t="e">
        <f>IF(Calcul!$E106="SW",'ModelParams Lw'!G$22+'ModelParams Lw'!G$23*LOG('Sound Power'!$D104/'Sound Power'!$E104)+'ModelParams Lw'!G$24*LN('Sound Power'!BW104),IF('ModelParams Lw'!G$26+'ModelParams Lw'!G$27*LOG('Sound Power'!$D104/'Sound Power'!$E104)+'ModelParams Lw'!G$28*LN('Sound Power'!BW104)&lt;'ModelParams Lw'!G$22+'ModelParams Lw'!G$23*LOG('Sound Power'!$D104/'Sound Power'!$E104)+'ModelParams Lw'!G$24*LN('Sound Power'!BW104),'ModelParams Lw'!G$22+'ModelParams Lw'!G$23*LOG('Sound Power'!$D104/'Sound Power'!$E104)+'ModelParams Lw'!G$24*LN('Sound Power'!BW104),'ModelParams Lw'!G$26+'ModelParams Lw'!G$27*LOG('Sound Power'!$D104/'Sound Power'!$E104)+'ModelParams Lw'!G$28*LN('Sound Power'!BW104)))</f>
        <v>#DIV/0!</v>
      </c>
      <c r="CF104" s="26" t="e">
        <f>IF(Calcul!$E106="SW",'ModelParams Lw'!H$22+'ModelParams Lw'!H$23*LOG('Sound Power'!$D104/'Sound Power'!$E104)+'ModelParams Lw'!H$24*LN('Sound Power'!BX104),IF('ModelParams Lw'!H$26+'ModelParams Lw'!H$27*LOG('Sound Power'!$D104/'Sound Power'!$E104)+'ModelParams Lw'!H$28*LN('Sound Power'!BX104)&lt;'ModelParams Lw'!H$22+'ModelParams Lw'!H$23*LOG('Sound Power'!$D104/'Sound Power'!$E104)+'ModelParams Lw'!H$24*LN('Sound Power'!BX104),'ModelParams Lw'!H$22+'ModelParams Lw'!H$23*LOG('Sound Power'!$D104/'Sound Power'!$E104)+'ModelParams Lw'!H$24*LN('Sound Power'!BX104),'ModelParams Lw'!H$26+'ModelParams Lw'!H$27*LOG('Sound Power'!$D104/'Sound Power'!$E104)+'ModelParams Lw'!H$28*LN('Sound Power'!BX104)))</f>
        <v>#DIV/0!</v>
      </c>
      <c r="CG104" s="26" t="e">
        <f>IF(Calcul!$E106="SW",'ModelParams Lw'!I$22+'ModelParams Lw'!I$23*LOG('Sound Power'!$D104/'Sound Power'!$E104)+'ModelParams Lw'!I$24*LN('Sound Power'!BY104),IF('ModelParams Lw'!I$26+'ModelParams Lw'!I$27*LOG('Sound Power'!$D104/'Sound Power'!$E104)+'ModelParams Lw'!I$28*LN('Sound Power'!BY104)&lt;'ModelParams Lw'!I$22+'ModelParams Lw'!I$23*LOG('Sound Power'!$D104/'Sound Power'!$E104)+'ModelParams Lw'!I$24*LN('Sound Power'!BY104),'ModelParams Lw'!I$22+'ModelParams Lw'!I$23*LOG('Sound Power'!$D104/'Sound Power'!$E104)+'ModelParams Lw'!I$24*LN('Sound Power'!BY104),'ModelParams Lw'!I$26+'ModelParams Lw'!I$27*LOG('Sound Power'!$D104/'Sound Power'!$E104)+'ModelParams Lw'!I$28*LN('Sound Power'!BY104)))</f>
        <v>#DIV/0!</v>
      </c>
      <c r="CH104" s="26" t="e">
        <f>IF(Calcul!$E106="SW",'ModelParams Lw'!J$22+'ModelParams Lw'!J$23*LOG('Sound Power'!$D104/'Sound Power'!$E104)+'ModelParams Lw'!J$24*LN('Sound Power'!BZ104),IF('ModelParams Lw'!J$26+'ModelParams Lw'!J$27*LOG('Sound Power'!$D104/'Sound Power'!$E104)+'ModelParams Lw'!J$28*LN('Sound Power'!BZ104)&lt;'ModelParams Lw'!J$22+'ModelParams Lw'!J$23*LOG('Sound Power'!$D104/'Sound Power'!$E104)+'ModelParams Lw'!J$24*LN('Sound Power'!BZ104),'ModelParams Lw'!J$22+'ModelParams Lw'!J$23*LOG('Sound Power'!$D104/'Sound Power'!$E104)+'ModelParams Lw'!J$24*LN('Sound Power'!BZ104),'ModelParams Lw'!J$26+'ModelParams Lw'!J$27*LOG('Sound Power'!$D104/'Sound Power'!$E104)+'ModelParams Lw'!J$28*LN('Sound Power'!BZ104)))</f>
        <v>#DIV/0!</v>
      </c>
      <c r="CI104" s="26" t="e">
        <f t="shared" si="58"/>
        <v>#DIV/0!</v>
      </c>
      <c r="CJ104" s="26" t="e">
        <f t="shared" si="59"/>
        <v>#DIV/0!</v>
      </c>
      <c r="CK104" s="26" t="e">
        <f t="shared" si="60"/>
        <v>#DIV/0!</v>
      </c>
      <c r="CL104" s="26" t="e">
        <f t="shared" si="61"/>
        <v>#DIV/0!</v>
      </c>
      <c r="CM104" s="26" t="e">
        <f t="shared" si="62"/>
        <v>#DIV/0!</v>
      </c>
      <c r="CN104" s="26" t="e">
        <f t="shared" si="63"/>
        <v>#DIV/0!</v>
      </c>
      <c r="CO104" s="26" t="e">
        <f t="shared" si="64"/>
        <v>#DIV/0!</v>
      </c>
      <c r="CP104" s="26" t="e">
        <f t="shared" si="65"/>
        <v>#DIV/0!</v>
      </c>
      <c r="CQ104" s="26" t="e">
        <f>10*LOG10(IF(CI104="",0,POWER(10,((CI104+'ModelParams Lw'!$O$4)/10))) +IF(CJ104="",0,POWER(10,((CJ104+'ModelParams Lw'!$P$4)/10))) +IF(CK104="",0,POWER(10,((CK104+'ModelParams Lw'!$Q$4)/10))) +IF(CL104="",0,POWER(10,((CL104+'ModelParams Lw'!$R$4)/10))) +IF(CM104="",0,POWER(10,((CM104+'ModelParams Lw'!$S$4)/10))) +IF(CN104="",0,POWER(10,((CN104+'ModelParams Lw'!$T$4)/10))) +IF(CO104="",0,POWER(10,((CO104+'ModelParams Lw'!$U$4)/10)))+IF(CP104="",0,POWER(10,((CP104+'ModelParams Lw'!$V$4)/10))))</f>
        <v>#DIV/0!</v>
      </c>
      <c r="CR104" s="26" t="e">
        <f t="shared" si="66"/>
        <v>#DIV/0!</v>
      </c>
      <c r="CS104" s="26" t="e">
        <f>(CI104-'ModelParams Lw'!$O$10)/'ModelParams Lw'!$O$11</f>
        <v>#DIV/0!</v>
      </c>
      <c r="CT104" s="26" t="e">
        <f>(CJ104-'ModelParams Lw'!$P$10)/'ModelParams Lw'!$P$11</f>
        <v>#DIV/0!</v>
      </c>
      <c r="CU104" s="26" t="e">
        <f>(CK104-'ModelParams Lw'!$Q$10)/'ModelParams Lw'!$Q$11</f>
        <v>#DIV/0!</v>
      </c>
      <c r="CV104" s="26" t="e">
        <f>(CL104-'ModelParams Lw'!$R$10)/'ModelParams Lw'!$R$11</f>
        <v>#DIV/0!</v>
      </c>
      <c r="CW104" s="26" t="e">
        <f>(CM104-'ModelParams Lw'!$S$10)/'ModelParams Lw'!$S$11</f>
        <v>#DIV/0!</v>
      </c>
      <c r="CX104" s="26" t="e">
        <f>(CN104-'ModelParams Lw'!$T$10)/'ModelParams Lw'!$T$11</f>
        <v>#DIV/0!</v>
      </c>
      <c r="CY104" s="26" t="e">
        <f>(CO104-'ModelParams Lw'!$U$10)/'ModelParams Lw'!$U$11</f>
        <v>#DIV/0!</v>
      </c>
      <c r="CZ104" s="26" t="e">
        <f>(CP104-'ModelParams Lw'!$V$10)/'ModelParams Lw'!$V$11</f>
        <v>#DIV/0!</v>
      </c>
    </row>
    <row r="105" spans="1:104" x14ac:dyDescent="0.2">
      <c r="A105" s="13">
        <f>Calcul!A107</f>
        <v>0</v>
      </c>
      <c r="B105" s="13">
        <f t="shared" si="42"/>
        <v>0</v>
      </c>
      <c r="C105" s="13">
        <f>Calcul!B107</f>
        <v>0</v>
      </c>
      <c r="D105" s="13">
        <f>Calcul!C107/1000</f>
        <v>0</v>
      </c>
      <c r="E105" s="13">
        <f>Calcul!D107/1000</f>
        <v>0</v>
      </c>
      <c r="F105" s="13">
        <f t="shared" si="43"/>
        <v>0</v>
      </c>
      <c r="G105" s="23" t="e">
        <f>DEGREES(ACOS(1-(1/'ModelParams Lw'!B$15*SQRT(0.5*1.2/'Sound Power'!$C105)*('Sound Power'!$B105/3600)/('Sound Power'!$D105)/('Sound Power'!$F105))))</f>
        <v>#DIV/0!</v>
      </c>
      <c r="H105" s="23" t="e">
        <f>DEGREES(ACOS(1-(1/'ModelParams Lw'!C$15*SQRT(0.5*1.2/'Sound Power'!$C105)*('Sound Power'!$B105/3600)/('Sound Power'!$D105)/('Sound Power'!$F105))))</f>
        <v>#DIV/0!</v>
      </c>
      <c r="I105" s="23" t="e">
        <f>DEGREES(ACOS(1-(1/'ModelParams Lw'!D$15*SQRT(0.5*1.2/'Sound Power'!$C105)*('Sound Power'!$B105/3600)/('Sound Power'!$D105)/('Sound Power'!$F105))))</f>
        <v>#DIV/0!</v>
      </c>
      <c r="J105" s="23" t="e">
        <f>DEGREES(ACOS(1-(1/'ModelParams Lw'!E$15*SQRT(0.5*1.2/'Sound Power'!$C105)*('Sound Power'!$B105/3600)/('Sound Power'!$D105)/('Sound Power'!$F105))))</f>
        <v>#DIV/0!</v>
      </c>
      <c r="K105" s="23" t="e">
        <f>DEGREES(ACOS(1-(1/'ModelParams Lw'!F$15*SQRT(0.5*1.2/'Sound Power'!$C105)*('Sound Power'!$B105/3600)/('Sound Power'!$D105)/('Sound Power'!$F105))))</f>
        <v>#DIV/0!</v>
      </c>
      <c r="L105" s="23" t="e">
        <f>DEGREES(ACOS(1-(1/'ModelParams Lw'!G$15*SQRT(0.5*1.2/'Sound Power'!$C105)*('Sound Power'!$B105/3600)/('Sound Power'!$D105)/('Sound Power'!$F105))))</f>
        <v>#DIV/0!</v>
      </c>
      <c r="M105" s="23" t="e">
        <f>DEGREES(ACOS(1-(1/'ModelParams Lw'!H$15*SQRT(0.5*1.2/'Sound Power'!$C105)*('Sound Power'!$B105/3600)/('Sound Power'!$D105)/('Sound Power'!$F105))))</f>
        <v>#DIV/0!</v>
      </c>
      <c r="N105" s="23" t="e">
        <f>DEGREES(ACOS(1-(1/'ModelParams Lw'!I$15*SQRT(0.5*1.2/'Sound Power'!$C105)*('Sound Power'!$B105/3600)/('Sound Power'!$D105)/('Sound Power'!$F105))))</f>
        <v>#DIV/0!</v>
      </c>
      <c r="O105" s="26" t="e">
        <f>('ModelParams Lw'!B$4*LN('Sound Power'!G105)/(1+EXP(-('Sound Power'!$D105*1000+'ModelParams Lw'!B$6)/'ModelParams Lw'!B$7))+'ModelParams Lw'!B$5)*LN('Sound Power'!$B105)-('ModelParams Lw'!B$8+'ModelParams Lw'!B$9*$D105+'ModelParams Lw'!B$10*'Sound Power'!$F105^'ModelParams Lw'!B$14+'ModelParams Lw'!B$11*LN('Sound Power'!G105)+'ModelParams Lw'!B$12*'Sound Power'!$D105*'Sound Power'!$F105+'ModelParams Lw'!B$13*'Sound Power'!$D105*LN('Sound Power'!G105))</f>
        <v>#DIV/0!</v>
      </c>
      <c r="P105" s="26" t="e">
        <f>('ModelParams Lw'!C$4*LN('Sound Power'!H105)/(1+EXP(-('Sound Power'!$D105*1000+'ModelParams Lw'!C$6)/'ModelParams Lw'!C$7))+'ModelParams Lw'!C$5)*LN('Sound Power'!$B105)-('ModelParams Lw'!C$8+'ModelParams Lw'!C$9*$D105+'ModelParams Lw'!C$10*'Sound Power'!$F105^'ModelParams Lw'!C$14+'ModelParams Lw'!C$11*LN('Sound Power'!H105)+'ModelParams Lw'!C$12*'Sound Power'!$D105*'Sound Power'!$F105+'ModelParams Lw'!C$13*'Sound Power'!$D105*LN('Sound Power'!H105))</f>
        <v>#DIV/0!</v>
      </c>
      <c r="Q105" s="26" t="e">
        <f>('ModelParams Lw'!D$4*LN('Sound Power'!I105)/(1+EXP(-('Sound Power'!$D105*1000+'ModelParams Lw'!D$6)/'ModelParams Lw'!D$7))+'ModelParams Lw'!D$5)*LN('Sound Power'!$B105)-('ModelParams Lw'!D$8+'ModelParams Lw'!D$9*$D105+'ModelParams Lw'!D$10*'Sound Power'!$F105^'ModelParams Lw'!D$14+'ModelParams Lw'!D$11*LN('Sound Power'!I105)+'ModelParams Lw'!D$12*'Sound Power'!$D105*'Sound Power'!$F105+'ModelParams Lw'!D$13*'Sound Power'!$D105*LN('Sound Power'!I105))</f>
        <v>#DIV/0!</v>
      </c>
      <c r="R105" s="26" t="e">
        <f>('ModelParams Lw'!E$4*LN('Sound Power'!J105)/(1+EXP(-('Sound Power'!$D105*1000+'ModelParams Lw'!E$6)/'ModelParams Lw'!E$7))+'ModelParams Lw'!E$5)*LN('Sound Power'!$B105)-('ModelParams Lw'!E$8+'ModelParams Lw'!E$9*$D105+'ModelParams Lw'!E$10*'Sound Power'!$F105^'ModelParams Lw'!E$14+'ModelParams Lw'!E$11*LN('Sound Power'!J105)+'ModelParams Lw'!E$12*'Sound Power'!$D105*'Sound Power'!$F105+'ModelParams Lw'!E$13*'Sound Power'!$D105*LN('Sound Power'!J105))</f>
        <v>#DIV/0!</v>
      </c>
      <c r="S105" s="26" t="e">
        <f>('ModelParams Lw'!F$4*LN('Sound Power'!K105)/(1+EXP(-('Sound Power'!$D105*1000+'ModelParams Lw'!F$6)/'ModelParams Lw'!F$7))+'ModelParams Lw'!F$5)*LN('Sound Power'!$B105)-('ModelParams Lw'!F$8+'ModelParams Lw'!F$9*$D105+'ModelParams Lw'!F$10*'Sound Power'!$F105^'ModelParams Lw'!F$14+'ModelParams Lw'!F$11*LN('Sound Power'!K105)+'ModelParams Lw'!F$12*'Sound Power'!$D105*'Sound Power'!$F105+'ModelParams Lw'!F$13*'Sound Power'!$D105*LN('Sound Power'!K105))</f>
        <v>#DIV/0!</v>
      </c>
      <c r="T105" s="26" t="e">
        <f>('ModelParams Lw'!G$4*LN('Sound Power'!L105)/(1+EXP(-('Sound Power'!$D105*1000+'ModelParams Lw'!G$6)/'ModelParams Lw'!G$7))+'ModelParams Lw'!G$5)*LN('Sound Power'!$B105)-('ModelParams Lw'!G$8+'ModelParams Lw'!G$9*$D105+'ModelParams Lw'!G$10*'Sound Power'!$F105^'ModelParams Lw'!G$14+'ModelParams Lw'!G$11*LN('Sound Power'!L105)+'ModelParams Lw'!G$12*'Sound Power'!$D105*'Sound Power'!$F105+'ModelParams Lw'!G$13*'Sound Power'!$D105*LN('Sound Power'!L105))</f>
        <v>#DIV/0!</v>
      </c>
      <c r="U105" s="26" t="e">
        <f>('ModelParams Lw'!H$4*LN('Sound Power'!M105)/(1+EXP(-('Sound Power'!$D105*1000+'ModelParams Lw'!H$6)/'ModelParams Lw'!H$7))+'ModelParams Lw'!H$5)*LN('Sound Power'!$B105)-('ModelParams Lw'!H$8+'ModelParams Lw'!H$9*$D105+'ModelParams Lw'!H$10*'Sound Power'!$F105^'ModelParams Lw'!H$14+'ModelParams Lw'!H$11*LN('Sound Power'!M105)+'ModelParams Lw'!H$12*'Sound Power'!$D105*'Sound Power'!$F105+'ModelParams Lw'!H$13*'Sound Power'!$D105*LN('Sound Power'!M105))</f>
        <v>#DIV/0!</v>
      </c>
      <c r="V105" s="26" t="e">
        <f>('ModelParams Lw'!I$4*LN('Sound Power'!N105)/(1+EXP(-('Sound Power'!$D105*1000+'ModelParams Lw'!I$6)/'ModelParams Lw'!I$7))+'ModelParams Lw'!I$5)*LN('Sound Power'!$B105)-('ModelParams Lw'!I$8+'ModelParams Lw'!I$9*$D105+'ModelParams Lw'!I$10*'Sound Power'!$F105^'ModelParams Lw'!I$14+'ModelParams Lw'!I$11*LN('Sound Power'!N105)+'ModelParams Lw'!I$12*'Sound Power'!$D105*'Sound Power'!$F105+'ModelParams Lw'!I$13*'Sound Power'!$D105*LN('Sound Power'!N105))</f>
        <v>#DIV/0!</v>
      </c>
      <c r="W105" s="26" t="e">
        <f>10*LOG10(IF(O105="",0,POWER(10,((O105+'ModelParams Lw'!$O$4)/10))) +IF(P105="",0,POWER(10,((P105+'ModelParams Lw'!$P$4)/10))) +IF(Q105="",0,POWER(10,((Q105+'ModelParams Lw'!$Q$4)/10))) +IF(R105="",0,POWER(10,((R105+'ModelParams Lw'!$R$4)/10))) +IF(S105="",0,POWER(10,((S105+'ModelParams Lw'!$S$4)/10))) +IF(T105="",0,POWER(10,((T105+'ModelParams Lw'!$T$4)/10))) +IF(U105="",0,POWER(10,((U105+'ModelParams Lw'!$U$4)/10)))+IF(V105="",0,POWER(10,((V105+'ModelParams Lw'!$V$4)/10))))</f>
        <v>#DIV/0!</v>
      </c>
      <c r="X105" s="26" t="e">
        <f t="shared" si="52"/>
        <v>#DIV/0!</v>
      </c>
      <c r="Y105" s="26" t="e">
        <f>(O105-'ModelParams Lw'!O$10)/'ModelParams Lw'!O$11</f>
        <v>#DIV/0!</v>
      </c>
      <c r="Z105" s="26" t="e">
        <f>(P105-'ModelParams Lw'!P$10)/'ModelParams Lw'!P$11</f>
        <v>#DIV/0!</v>
      </c>
      <c r="AA105" s="26" t="e">
        <f>(Q105-'ModelParams Lw'!Q$10)/'ModelParams Lw'!Q$11</f>
        <v>#DIV/0!</v>
      </c>
      <c r="AB105" s="26" t="e">
        <f>(R105-'ModelParams Lw'!R$10)/'ModelParams Lw'!R$11</f>
        <v>#DIV/0!</v>
      </c>
      <c r="AC105" s="26" t="e">
        <f>(S105-'ModelParams Lw'!S$10)/'ModelParams Lw'!S$11</f>
        <v>#DIV/0!</v>
      </c>
      <c r="AD105" s="26" t="e">
        <f>(T105-'ModelParams Lw'!T$10)/'ModelParams Lw'!T$11</f>
        <v>#DIV/0!</v>
      </c>
      <c r="AE105" s="26" t="e">
        <f>(U105-'ModelParams Lw'!U$10)/'ModelParams Lw'!U$11</f>
        <v>#DIV/0!</v>
      </c>
      <c r="AF105" s="26" t="e">
        <f>(V105-'ModelParams Lw'!V$10)/'ModelParams Lw'!V$11</f>
        <v>#DIV/0!</v>
      </c>
      <c r="AG105" s="26" t="e">
        <f t="shared" si="53"/>
        <v>#DIV/0!</v>
      </c>
      <c r="AH105" s="26" t="e">
        <f>VLOOKUP(D105*1000,'ModelParams Lw'!$A$38:$D$58,4)</f>
        <v>#N/A</v>
      </c>
      <c r="AI105" s="56" t="e">
        <f>VLOOKUP(D105*1000,'ModelParams Lw'!$A$38:$D$58,2)</f>
        <v>#N/A</v>
      </c>
      <c r="AJ105" s="46" t="e">
        <f t="shared" si="54"/>
        <v>#DIV/0!</v>
      </c>
      <c r="AK105" s="26" t="e">
        <f t="shared" si="55"/>
        <v>#VALUE!</v>
      </c>
      <c r="AL105" s="26" t="e">
        <f>IF($AI105=100,'ModelParams Lw'!R$35*'Sound Power'!$AH105^2+'ModelParams Lw'!R$36*'Sound Power'!$AH105+'ModelParams Lw'!R$37,IF($AI105=150,'ModelParams Lw'!R$38*'Sound Power'!$AH105^2+'ModelParams Lw'!R$39*'Sound Power'!$AH105+'ModelParams Lw'!R$40,'ModelParams Lw'!R$41*'Sound Power'!$AH105^2+'ModelParams Lw'!R$42*'Sound Power'!$AH105+'ModelParams Lw'!R$43))</f>
        <v>#N/A</v>
      </c>
      <c r="AM105" s="26" t="e">
        <f>IF($AI105=100,'ModelParams Lw'!S$35*'Sound Power'!$AH105^2+'ModelParams Lw'!S$36*'Sound Power'!$AH105+'ModelParams Lw'!S$37,IF($AI105=150,'ModelParams Lw'!S$38*'Sound Power'!$AH105^2+'ModelParams Lw'!S$39*'Sound Power'!$AH105+'ModelParams Lw'!S$40,'ModelParams Lw'!S$41*'Sound Power'!$AH105^2+'ModelParams Lw'!S$42*'Sound Power'!$AH105+'ModelParams Lw'!S$43))</f>
        <v>#N/A</v>
      </c>
      <c r="AN105" s="26" t="e">
        <f>IF($AI105=100,'ModelParams Lw'!T$35*'Sound Power'!$AH105^2+'ModelParams Lw'!T$36*'Sound Power'!$AH105+'ModelParams Lw'!T$37,IF($AI105=150,'ModelParams Lw'!T$38*'Sound Power'!$AH105^2+'ModelParams Lw'!T$39*'Sound Power'!$AH105+'ModelParams Lw'!T$40,'ModelParams Lw'!T$41*'Sound Power'!$AH105^2+'ModelParams Lw'!T$42*'Sound Power'!$AH105+'ModelParams Lw'!T$43))</f>
        <v>#N/A</v>
      </c>
      <c r="AO105" s="26" t="e">
        <f>IF($AI105=100,'ModelParams Lw'!U$35*'Sound Power'!$AH105^2+'ModelParams Lw'!U$36*'Sound Power'!$AH105+'ModelParams Lw'!U$37,IF($AI105=150,'ModelParams Lw'!U$38*'Sound Power'!$AH105^2+'ModelParams Lw'!U$39*'Sound Power'!$AH105+'ModelParams Lw'!U$40,'ModelParams Lw'!U$41*'Sound Power'!$AH105^2+'ModelParams Lw'!U$42*'Sound Power'!$AH105+'ModelParams Lw'!U$43))</f>
        <v>#N/A</v>
      </c>
      <c r="AP105" s="26" t="e">
        <f>IF($AI105=100,'ModelParams Lw'!V$35*'Sound Power'!$AH105^2+'ModelParams Lw'!V$36*'Sound Power'!$AH105+'ModelParams Lw'!V$37,IF($AI105=150,'ModelParams Lw'!V$38*'Sound Power'!$AH105^2+'ModelParams Lw'!V$39*'Sound Power'!$AH105+'ModelParams Lw'!V$40,'ModelParams Lw'!V$41*'Sound Power'!$AH105^2+'ModelParams Lw'!V$42*'Sound Power'!$AH105+'ModelParams Lw'!V$43))</f>
        <v>#N/A</v>
      </c>
      <c r="AQ105" s="26" t="e">
        <f>IF($AI105=100,'ModelParams Lw'!W$35*'Sound Power'!$AH105^2+'ModelParams Lw'!W$36*'Sound Power'!$AH105+'ModelParams Lw'!W$37,IF($AI105=150,'ModelParams Lw'!W$38*'Sound Power'!$AH105^2+'ModelParams Lw'!W$39*'Sound Power'!$AH105+'ModelParams Lw'!W$40,'ModelParams Lw'!W$41*'Sound Power'!$AH105^2+'ModelParams Lw'!W$42*'Sound Power'!$AH105+'ModelParams Lw'!W$43))</f>
        <v>#N/A</v>
      </c>
      <c r="AR105" s="26" t="e">
        <f t="shared" si="56"/>
        <v>#VALUE!</v>
      </c>
      <c r="AS105" s="26" t="e">
        <f>IF(26.83*LN($AJ105)-11.791-'ModelParams Lw'!B$35&lt;0,0,26.83*LN($AJ105)-11.791-'ModelParams Lw'!B$35)</f>
        <v>#DIV/0!</v>
      </c>
      <c r="AT105" s="26" t="e">
        <f>IF(26.83*LN($AJ105)-11.791-'ModelParams Lw'!C$35&lt;0,0,26.83*LN($AJ105)-11.791-'ModelParams Lw'!C$35)</f>
        <v>#DIV/0!</v>
      </c>
      <c r="AU105" s="26" t="e">
        <f>IF(26.83*LN($AJ105)-11.791-'ModelParams Lw'!D$35&lt;0,0,26.83*LN($AJ105)-11.791-'ModelParams Lw'!D$35)</f>
        <v>#DIV/0!</v>
      </c>
      <c r="AV105" s="26" t="e">
        <f>IF(26.83*LN($AJ105)-11.791-'ModelParams Lw'!E$35&lt;0,0,26.83*LN($AJ105)-11.791-'ModelParams Lw'!E$35)</f>
        <v>#DIV/0!</v>
      </c>
      <c r="AW105" s="26" t="e">
        <f>IF(26.83*LN($AJ105)-11.791-'ModelParams Lw'!F$35&lt;0,0,26.83*LN($AJ105)-11.791-'ModelParams Lw'!F$35)</f>
        <v>#DIV/0!</v>
      </c>
      <c r="AX105" s="26" t="e">
        <f>IF(26.83*LN($AJ105)-11.791-'ModelParams Lw'!G$35&lt;0,0,26.83*LN($AJ105)-11.791-'ModelParams Lw'!G$35)</f>
        <v>#DIV/0!</v>
      </c>
      <c r="AY105" s="26" t="e">
        <f>IF(26.83*LN($AJ105)-11.791-'ModelParams Lw'!H$35&lt;0,0,26.83*LN($AJ105)-11.791-'ModelParams Lw'!H$35)</f>
        <v>#DIV/0!</v>
      </c>
      <c r="AZ105" s="26" t="e">
        <f>IF(26.83*LN($AJ105)-11.791-'ModelParams Lw'!I$35&lt;0,0,26.83*LN($AJ105)-11.791-'ModelParams Lw'!I$35)</f>
        <v>#DIV/0!</v>
      </c>
      <c r="BA105" s="26" t="e">
        <f t="shared" si="44"/>
        <v>#DIV/0!</v>
      </c>
      <c r="BB105" s="26" t="e">
        <f t="shared" si="45"/>
        <v>#DIV/0!</v>
      </c>
      <c r="BC105" s="26" t="e">
        <f t="shared" si="46"/>
        <v>#DIV/0!</v>
      </c>
      <c r="BD105" s="26" t="e">
        <f t="shared" si="47"/>
        <v>#DIV/0!</v>
      </c>
      <c r="BE105" s="26" t="e">
        <f t="shared" si="48"/>
        <v>#DIV/0!</v>
      </c>
      <c r="BF105" s="26" t="e">
        <f t="shared" si="49"/>
        <v>#DIV/0!</v>
      </c>
      <c r="BG105" s="26" t="e">
        <f t="shared" si="50"/>
        <v>#DIV/0!</v>
      </c>
      <c r="BH105" s="26" t="e">
        <f t="shared" si="51"/>
        <v>#DIV/0!</v>
      </c>
      <c r="BI105" s="26" t="e">
        <f>10*LOG10(IF(BA105="",0,POWER(10,((BA105+'ModelParams Lw'!$O$4)/10))) +IF(BB105="",0,POWER(10,((BB105+'ModelParams Lw'!$P$4)/10))) +IF(BC105="",0,POWER(10,((BC105+'ModelParams Lw'!$Q$4)/10))) +IF(BD105="",0,POWER(10,((BD105+'ModelParams Lw'!$R$4)/10))) +IF(BE105="",0,POWER(10,((BE105+'ModelParams Lw'!$S$4)/10))) +IF(BF105="",0,POWER(10,((BF105+'ModelParams Lw'!$T$4)/10))) +IF(BG105="",0,POWER(10,((BG105+'ModelParams Lw'!$U$4)/10)))+IF(BH105="",0,POWER(10,((BH105+'ModelParams Lw'!$V$4)/10))))</f>
        <v>#DIV/0!</v>
      </c>
      <c r="BJ105" s="26" t="e">
        <f t="shared" si="57"/>
        <v>#DIV/0!</v>
      </c>
      <c r="BK105" s="26" t="e">
        <f>(BA105-'ModelParams Lw'!O$10)/'ModelParams Lw'!O$11</f>
        <v>#DIV/0!</v>
      </c>
      <c r="BL105" s="26" t="e">
        <f>(BB105-'ModelParams Lw'!P$10)/'ModelParams Lw'!P$11</f>
        <v>#DIV/0!</v>
      </c>
      <c r="BM105" s="26" t="e">
        <f>(BC105-'ModelParams Lw'!Q$10)/'ModelParams Lw'!Q$11</f>
        <v>#DIV/0!</v>
      </c>
      <c r="BN105" s="26" t="e">
        <f>(BD105-'ModelParams Lw'!R$10)/'ModelParams Lw'!R$11</f>
        <v>#DIV/0!</v>
      </c>
      <c r="BO105" s="26" t="e">
        <f>(BE105-'ModelParams Lw'!S$10)/'ModelParams Lw'!S$11</f>
        <v>#DIV/0!</v>
      </c>
      <c r="BP105" s="26" t="e">
        <f>(BF105-'ModelParams Lw'!T$10)/'ModelParams Lw'!T$11</f>
        <v>#DIV/0!</v>
      </c>
      <c r="BQ105" s="26" t="e">
        <f>(BG105-'ModelParams Lw'!U$10)/'ModelParams Lw'!U$11</f>
        <v>#DIV/0!</v>
      </c>
      <c r="BR105" s="26" t="e">
        <f>(BH105-'ModelParams Lw'!V$10)/'ModelParams Lw'!V$11</f>
        <v>#DIV/0!</v>
      </c>
      <c r="BS105" s="23" t="e">
        <f>IF(Calcul!$E107="SW",DEGREES(ACOS(1-(1/'ModelParams Lw'!C$25*SQRT(0.5*1.2/'Sound Power'!$C105)*('Sound Power'!$B105/3600)/('Sound Power'!$D105)/('Sound Power'!$F105)))),DEGREES(ACOS(1-(1/'ModelParams Lw'!C$29*SQRT(0.5*1.2/'Sound Power'!$C105)*('Sound Power'!$B105/3600)/('Sound Power'!$D105)/('Sound Power'!$F105)))))</f>
        <v>#DIV/0!</v>
      </c>
      <c r="BT105" s="23" t="e">
        <f>IF(Calcul!$E107="SW",DEGREES(ACOS(1-(1/'ModelParams Lw'!D$25*SQRT(0.5*1.2/'Sound Power'!$C105)*('Sound Power'!$B105/3600)/('Sound Power'!$D105)/('Sound Power'!$F105)))),DEGREES(ACOS(1-(1/'ModelParams Lw'!D$29*SQRT(0.5*1.2/'Sound Power'!$C105)*('Sound Power'!$B105/3600)/('Sound Power'!$D105)/('Sound Power'!$F105)))))</f>
        <v>#DIV/0!</v>
      </c>
      <c r="BU105" s="23" t="e">
        <f>IF(Calcul!$E107="SW",DEGREES(ACOS(1-(1/'ModelParams Lw'!E$25*SQRT(0.5*1.2/'Sound Power'!$C105)*('Sound Power'!$B105/3600)/('Sound Power'!$D105)/('Sound Power'!$F105)))),DEGREES(ACOS(1-(1/'ModelParams Lw'!E$29*SQRT(0.5*1.2/'Sound Power'!$C105)*('Sound Power'!$B105/3600)/('Sound Power'!$D105)/('Sound Power'!$F105)))))</f>
        <v>#DIV/0!</v>
      </c>
      <c r="BV105" s="23" t="e">
        <f>IF(Calcul!$E107="SW",DEGREES(ACOS(1-(1/'ModelParams Lw'!F$25*SQRT(0.5*1.2/'Sound Power'!$C105)*('Sound Power'!$B105/3600)/('Sound Power'!$D105)/('Sound Power'!$F105)))),DEGREES(ACOS(1-(1/'ModelParams Lw'!F$29*SQRT(0.5*1.2/'Sound Power'!$C105)*('Sound Power'!$B105/3600)/('Sound Power'!$D105)/('Sound Power'!$F105)))))</f>
        <v>#DIV/0!</v>
      </c>
      <c r="BW105" s="23" t="e">
        <f>IF(Calcul!$E107="SW",DEGREES(ACOS(1-(1/'ModelParams Lw'!G$25*SQRT(0.5*1.2/'Sound Power'!$C105)*('Sound Power'!$B105/3600)/('Sound Power'!$D105)/('Sound Power'!$F105)))),DEGREES(ACOS(1-(1/'ModelParams Lw'!G$29*SQRT(0.5*1.2/'Sound Power'!$C105)*('Sound Power'!$B105/3600)/('Sound Power'!$D105)/('Sound Power'!$F105)))))</f>
        <v>#DIV/0!</v>
      </c>
      <c r="BX105" s="23" t="e">
        <f>IF(Calcul!$E107="SW",DEGREES(ACOS(1-(1/'ModelParams Lw'!H$25*SQRT(0.5*1.2/'Sound Power'!$C105)*('Sound Power'!$B105/3600)/('Sound Power'!$D105)/('Sound Power'!$F105)))),DEGREES(ACOS(1-(1/'ModelParams Lw'!H$29*SQRT(0.5*1.2/'Sound Power'!$C105)*('Sound Power'!$B105/3600)/('Sound Power'!$D105)/('Sound Power'!$F105)))))</f>
        <v>#DIV/0!</v>
      </c>
      <c r="BY105" s="23" t="e">
        <f>IF(Calcul!$E107="SW",DEGREES(ACOS(1-(1/'ModelParams Lw'!I$25*SQRT(0.5*1.2/'Sound Power'!$C105)*('Sound Power'!$B105/3600)/('Sound Power'!$D105)/('Sound Power'!$F105)))),DEGREES(ACOS(1-(1/'ModelParams Lw'!I$29*SQRT(0.5*1.2/'Sound Power'!$C105)*('Sound Power'!$B105/3600)/('Sound Power'!$D105)/('Sound Power'!$F105)))))</f>
        <v>#DIV/0!</v>
      </c>
      <c r="BZ105" s="23" t="e">
        <f>IF(Calcul!$E107="SW",DEGREES(ACOS(1-(1/'ModelParams Lw'!J$25*SQRT(0.5*1.2/'Sound Power'!$C105)*('Sound Power'!$B105/3600)/('Sound Power'!$D105)/('Sound Power'!$F105)))),DEGREES(ACOS(1-(1/'ModelParams Lw'!J$29*SQRT(0.5*1.2/'Sound Power'!$C105)*('Sound Power'!$B105/3600)/('Sound Power'!$D105)/('Sound Power'!$F105)))))</f>
        <v>#DIV/0!</v>
      </c>
      <c r="CA105" s="26" t="e">
        <f>IF(Calcul!$E107="SW",'ModelParams Lw'!C$22+'ModelParams Lw'!C$23*LOG('Sound Power'!$D105/'Sound Power'!$E105)+'ModelParams Lw'!C$24*LN('Sound Power'!BS105),IF('ModelParams Lw'!C$26+'ModelParams Lw'!C$27*LOG('Sound Power'!$D105/'Sound Power'!$E105)+'ModelParams Lw'!C$28*LN('Sound Power'!BS105)&lt;'ModelParams Lw'!C$22+'ModelParams Lw'!C$23*LOG('Sound Power'!$D105/'Sound Power'!$E105)+'ModelParams Lw'!C$24*LN('Sound Power'!BS105),'ModelParams Lw'!C$22+'ModelParams Lw'!C$23*LOG('Sound Power'!$D105/'Sound Power'!$E105)+'ModelParams Lw'!C$24*LN('Sound Power'!BS105),'ModelParams Lw'!C$26+'ModelParams Lw'!C$27*LOG('Sound Power'!$D105/'Sound Power'!$E105)+'ModelParams Lw'!C$28*LN('Sound Power'!BS105)))</f>
        <v>#DIV/0!</v>
      </c>
      <c r="CB105" s="26" t="e">
        <f>IF(Calcul!$E107="SW",'ModelParams Lw'!D$22+'ModelParams Lw'!D$23*LOG('Sound Power'!$D105/'Sound Power'!$E105)+'ModelParams Lw'!D$24*LN('Sound Power'!BT105),IF('ModelParams Lw'!D$26+'ModelParams Lw'!D$27*LOG('Sound Power'!$D105/'Sound Power'!$E105)+'ModelParams Lw'!D$28*LN('Sound Power'!BT105)&lt;'ModelParams Lw'!D$22+'ModelParams Lw'!D$23*LOG('Sound Power'!$D105/'Sound Power'!$E105)+'ModelParams Lw'!D$24*LN('Sound Power'!BT105),'ModelParams Lw'!D$22+'ModelParams Lw'!D$23*LOG('Sound Power'!$D105/'Sound Power'!$E105)+'ModelParams Lw'!D$24*LN('Sound Power'!BT105),'ModelParams Lw'!D$26+'ModelParams Lw'!D$27*LOG('Sound Power'!$D105/'Sound Power'!$E105)+'ModelParams Lw'!D$28*LN('Sound Power'!BT105)))</f>
        <v>#DIV/0!</v>
      </c>
      <c r="CC105" s="26" t="e">
        <f>IF(Calcul!$E107="SW",'ModelParams Lw'!E$22+'ModelParams Lw'!E$23*LOG('Sound Power'!$D105/'Sound Power'!$E105)+'ModelParams Lw'!E$24*LN('Sound Power'!BU105),IF('ModelParams Lw'!E$26+'ModelParams Lw'!E$27*LOG('Sound Power'!$D105/'Sound Power'!$E105)+'ModelParams Lw'!E$28*LN('Sound Power'!BU105)&lt;'ModelParams Lw'!E$22+'ModelParams Lw'!E$23*LOG('Sound Power'!$D105/'Sound Power'!$E105)+'ModelParams Lw'!E$24*LN('Sound Power'!BU105),'ModelParams Lw'!E$22+'ModelParams Lw'!E$23*LOG('Sound Power'!$D105/'Sound Power'!$E105)+'ModelParams Lw'!E$24*LN('Sound Power'!BU105),'ModelParams Lw'!E$26+'ModelParams Lw'!E$27*LOG('Sound Power'!$D105/'Sound Power'!$E105)+'ModelParams Lw'!E$28*LN('Sound Power'!BU105)))</f>
        <v>#DIV/0!</v>
      </c>
      <c r="CD105" s="26" t="e">
        <f>IF(Calcul!$E107="SW",'ModelParams Lw'!F$22+'ModelParams Lw'!F$23*LOG('Sound Power'!$D105/'Sound Power'!$E105)+'ModelParams Lw'!F$24*LN('Sound Power'!BV105),IF('ModelParams Lw'!F$26+'ModelParams Lw'!F$27*LOG('Sound Power'!$D105/'Sound Power'!$E105)+'ModelParams Lw'!F$28*LN('Sound Power'!BV105)&lt;'ModelParams Lw'!F$22+'ModelParams Lw'!F$23*LOG('Sound Power'!$D105/'Sound Power'!$E105)+'ModelParams Lw'!F$24*LN('Sound Power'!BV105),'ModelParams Lw'!F$22+'ModelParams Lw'!F$23*LOG('Sound Power'!$D105/'Sound Power'!$E105)+'ModelParams Lw'!F$24*LN('Sound Power'!BV105),'ModelParams Lw'!F$26+'ModelParams Lw'!F$27*LOG('Sound Power'!$D105/'Sound Power'!$E105)+'ModelParams Lw'!F$28*LN('Sound Power'!BV105)))</f>
        <v>#DIV/0!</v>
      </c>
      <c r="CE105" s="26" t="e">
        <f>IF(Calcul!$E107="SW",'ModelParams Lw'!G$22+'ModelParams Lw'!G$23*LOG('Sound Power'!$D105/'Sound Power'!$E105)+'ModelParams Lw'!G$24*LN('Sound Power'!BW105),IF('ModelParams Lw'!G$26+'ModelParams Lw'!G$27*LOG('Sound Power'!$D105/'Sound Power'!$E105)+'ModelParams Lw'!G$28*LN('Sound Power'!BW105)&lt;'ModelParams Lw'!G$22+'ModelParams Lw'!G$23*LOG('Sound Power'!$D105/'Sound Power'!$E105)+'ModelParams Lw'!G$24*LN('Sound Power'!BW105),'ModelParams Lw'!G$22+'ModelParams Lw'!G$23*LOG('Sound Power'!$D105/'Sound Power'!$E105)+'ModelParams Lw'!G$24*LN('Sound Power'!BW105),'ModelParams Lw'!G$26+'ModelParams Lw'!G$27*LOG('Sound Power'!$D105/'Sound Power'!$E105)+'ModelParams Lw'!G$28*LN('Sound Power'!BW105)))</f>
        <v>#DIV/0!</v>
      </c>
      <c r="CF105" s="26" t="e">
        <f>IF(Calcul!$E107="SW",'ModelParams Lw'!H$22+'ModelParams Lw'!H$23*LOG('Sound Power'!$D105/'Sound Power'!$E105)+'ModelParams Lw'!H$24*LN('Sound Power'!BX105),IF('ModelParams Lw'!H$26+'ModelParams Lw'!H$27*LOG('Sound Power'!$D105/'Sound Power'!$E105)+'ModelParams Lw'!H$28*LN('Sound Power'!BX105)&lt;'ModelParams Lw'!H$22+'ModelParams Lw'!H$23*LOG('Sound Power'!$D105/'Sound Power'!$E105)+'ModelParams Lw'!H$24*LN('Sound Power'!BX105),'ModelParams Lw'!H$22+'ModelParams Lw'!H$23*LOG('Sound Power'!$D105/'Sound Power'!$E105)+'ModelParams Lw'!H$24*LN('Sound Power'!BX105),'ModelParams Lw'!H$26+'ModelParams Lw'!H$27*LOG('Sound Power'!$D105/'Sound Power'!$E105)+'ModelParams Lw'!H$28*LN('Sound Power'!BX105)))</f>
        <v>#DIV/0!</v>
      </c>
      <c r="CG105" s="26" t="e">
        <f>IF(Calcul!$E107="SW",'ModelParams Lw'!I$22+'ModelParams Lw'!I$23*LOG('Sound Power'!$D105/'Sound Power'!$E105)+'ModelParams Lw'!I$24*LN('Sound Power'!BY105),IF('ModelParams Lw'!I$26+'ModelParams Lw'!I$27*LOG('Sound Power'!$D105/'Sound Power'!$E105)+'ModelParams Lw'!I$28*LN('Sound Power'!BY105)&lt;'ModelParams Lw'!I$22+'ModelParams Lw'!I$23*LOG('Sound Power'!$D105/'Sound Power'!$E105)+'ModelParams Lw'!I$24*LN('Sound Power'!BY105),'ModelParams Lw'!I$22+'ModelParams Lw'!I$23*LOG('Sound Power'!$D105/'Sound Power'!$E105)+'ModelParams Lw'!I$24*LN('Sound Power'!BY105),'ModelParams Lw'!I$26+'ModelParams Lw'!I$27*LOG('Sound Power'!$D105/'Sound Power'!$E105)+'ModelParams Lw'!I$28*LN('Sound Power'!BY105)))</f>
        <v>#DIV/0!</v>
      </c>
      <c r="CH105" s="26" t="e">
        <f>IF(Calcul!$E107="SW",'ModelParams Lw'!J$22+'ModelParams Lw'!J$23*LOG('Sound Power'!$D105/'Sound Power'!$E105)+'ModelParams Lw'!J$24*LN('Sound Power'!BZ105),IF('ModelParams Lw'!J$26+'ModelParams Lw'!J$27*LOG('Sound Power'!$D105/'Sound Power'!$E105)+'ModelParams Lw'!J$28*LN('Sound Power'!BZ105)&lt;'ModelParams Lw'!J$22+'ModelParams Lw'!J$23*LOG('Sound Power'!$D105/'Sound Power'!$E105)+'ModelParams Lw'!J$24*LN('Sound Power'!BZ105),'ModelParams Lw'!J$22+'ModelParams Lw'!J$23*LOG('Sound Power'!$D105/'Sound Power'!$E105)+'ModelParams Lw'!J$24*LN('Sound Power'!BZ105),'ModelParams Lw'!J$26+'ModelParams Lw'!J$27*LOG('Sound Power'!$D105/'Sound Power'!$E105)+'ModelParams Lw'!J$28*LN('Sound Power'!BZ105)))</f>
        <v>#DIV/0!</v>
      </c>
      <c r="CI105" s="26" t="e">
        <f t="shared" si="58"/>
        <v>#DIV/0!</v>
      </c>
      <c r="CJ105" s="26" t="e">
        <f t="shared" si="59"/>
        <v>#DIV/0!</v>
      </c>
      <c r="CK105" s="26" t="e">
        <f t="shared" si="60"/>
        <v>#DIV/0!</v>
      </c>
      <c r="CL105" s="26" t="e">
        <f t="shared" si="61"/>
        <v>#DIV/0!</v>
      </c>
      <c r="CM105" s="26" t="e">
        <f t="shared" si="62"/>
        <v>#DIV/0!</v>
      </c>
      <c r="CN105" s="26" t="e">
        <f t="shared" si="63"/>
        <v>#DIV/0!</v>
      </c>
      <c r="CO105" s="26" t="e">
        <f t="shared" si="64"/>
        <v>#DIV/0!</v>
      </c>
      <c r="CP105" s="26" t="e">
        <f t="shared" si="65"/>
        <v>#DIV/0!</v>
      </c>
      <c r="CQ105" s="26" t="e">
        <f>10*LOG10(IF(CI105="",0,POWER(10,((CI105+'ModelParams Lw'!$O$4)/10))) +IF(CJ105="",0,POWER(10,((CJ105+'ModelParams Lw'!$P$4)/10))) +IF(CK105="",0,POWER(10,((CK105+'ModelParams Lw'!$Q$4)/10))) +IF(CL105="",0,POWER(10,((CL105+'ModelParams Lw'!$R$4)/10))) +IF(CM105="",0,POWER(10,((CM105+'ModelParams Lw'!$S$4)/10))) +IF(CN105="",0,POWER(10,((CN105+'ModelParams Lw'!$T$4)/10))) +IF(CO105="",0,POWER(10,((CO105+'ModelParams Lw'!$U$4)/10)))+IF(CP105="",0,POWER(10,((CP105+'ModelParams Lw'!$V$4)/10))))</f>
        <v>#DIV/0!</v>
      </c>
      <c r="CR105" s="26" t="e">
        <f t="shared" si="66"/>
        <v>#DIV/0!</v>
      </c>
      <c r="CS105" s="26" t="e">
        <f>(CI105-'ModelParams Lw'!$O$10)/'ModelParams Lw'!$O$11</f>
        <v>#DIV/0!</v>
      </c>
      <c r="CT105" s="26" t="e">
        <f>(CJ105-'ModelParams Lw'!$P$10)/'ModelParams Lw'!$P$11</f>
        <v>#DIV/0!</v>
      </c>
      <c r="CU105" s="26" t="e">
        <f>(CK105-'ModelParams Lw'!$Q$10)/'ModelParams Lw'!$Q$11</f>
        <v>#DIV/0!</v>
      </c>
      <c r="CV105" s="26" t="e">
        <f>(CL105-'ModelParams Lw'!$R$10)/'ModelParams Lw'!$R$11</f>
        <v>#DIV/0!</v>
      </c>
      <c r="CW105" s="26" t="e">
        <f>(CM105-'ModelParams Lw'!$S$10)/'ModelParams Lw'!$S$11</f>
        <v>#DIV/0!</v>
      </c>
      <c r="CX105" s="26" t="e">
        <f>(CN105-'ModelParams Lw'!$T$10)/'ModelParams Lw'!$T$11</f>
        <v>#DIV/0!</v>
      </c>
      <c r="CY105" s="26" t="e">
        <f>(CO105-'ModelParams Lw'!$U$10)/'ModelParams Lw'!$U$11</f>
        <v>#DIV/0!</v>
      </c>
      <c r="CZ105" s="26" t="e">
        <f>(CP105-'ModelParams Lw'!$V$10)/'ModelParams Lw'!$V$11</f>
        <v>#DIV/0!</v>
      </c>
    </row>
    <row r="106" spans="1:104" x14ac:dyDescent="0.2">
      <c r="A106" s="13">
        <f>Calcul!A108</f>
        <v>0</v>
      </c>
      <c r="B106" s="13">
        <f t="shared" si="42"/>
        <v>0</v>
      </c>
      <c r="C106" s="13">
        <f>Calcul!B108</f>
        <v>0</v>
      </c>
      <c r="D106" s="13">
        <f>Calcul!C108/1000</f>
        <v>0</v>
      </c>
      <c r="E106" s="13">
        <f>Calcul!D108/1000</f>
        <v>0</v>
      </c>
      <c r="F106" s="13">
        <f t="shared" si="43"/>
        <v>0</v>
      </c>
      <c r="G106" s="23" t="e">
        <f>DEGREES(ACOS(1-(1/'ModelParams Lw'!B$15*SQRT(0.5*1.2/'Sound Power'!$C106)*('Sound Power'!$B106/3600)/('Sound Power'!$D106)/('Sound Power'!$F106))))</f>
        <v>#DIV/0!</v>
      </c>
      <c r="H106" s="23" t="e">
        <f>DEGREES(ACOS(1-(1/'ModelParams Lw'!C$15*SQRT(0.5*1.2/'Sound Power'!$C106)*('Sound Power'!$B106/3600)/('Sound Power'!$D106)/('Sound Power'!$F106))))</f>
        <v>#DIV/0!</v>
      </c>
      <c r="I106" s="23" t="e">
        <f>DEGREES(ACOS(1-(1/'ModelParams Lw'!D$15*SQRT(0.5*1.2/'Sound Power'!$C106)*('Sound Power'!$B106/3600)/('Sound Power'!$D106)/('Sound Power'!$F106))))</f>
        <v>#DIV/0!</v>
      </c>
      <c r="J106" s="23" t="e">
        <f>DEGREES(ACOS(1-(1/'ModelParams Lw'!E$15*SQRT(0.5*1.2/'Sound Power'!$C106)*('Sound Power'!$B106/3600)/('Sound Power'!$D106)/('Sound Power'!$F106))))</f>
        <v>#DIV/0!</v>
      </c>
      <c r="K106" s="23" t="e">
        <f>DEGREES(ACOS(1-(1/'ModelParams Lw'!F$15*SQRT(0.5*1.2/'Sound Power'!$C106)*('Sound Power'!$B106/3600)/('Sound Power'!$D106)/('Sound Power'!$F106))))</f>
        <v>#DIV/0!</v>
      </c>
      <c r="L106" s="23" t="e">
        <f>DEGREES(ACOS(1-(1/'ModelParams Lw'!G$15*SQRT(0.5*1.2/'Sound Power'!$C106)*('Sound Power'!$B106/3600)/('Sound Power'!$D106)/('Sound Power'!$F106))))</f>
        <v>#DIV/0!</v>
      </c>
      <c r="M106" s="23" t="e">
        <f>DEGREES(ACOS(1-(1/'ModelParams Lw'!H$15*SQRT(0.5*1.2/'Sound Power'!$C106)*('Sound Power'!$B106/3600)/('Sound Power'!$D106)/('Sound Power'!$F106))))</f>
        <v>#DIV/0!</v>
      </c>
      <c r="N106" s="23" t="e">
        <f>DEGREES(ACOS(1-(1/'ModelParams Lw'!I$15*SQRT(0.5*1.2/'Sound Power'!$C106)*('Sound Power'!$B106/3600)/('Sound Power'!$D106)/('Sound Power'!$F106))))</f>
        <v>#DIV/0!</v>
      </c>
      <c r="O106" s="26" t="e">
        <f>('ModelParams Lw'!B$4*LN('Sound Power'!G106)/(1+EXP(-('Sound Power'!$D106*1000+'ModelParams Lw'!B$6)/'ModelParams Lw'!B$7))+'ModelParams Lw'!B$5)*LN('Sound Power'!$B106)-('ModelParams Lw'!B$8+'ModelParams Lw'!B$9*$D106+'ModelParams Lw'!B$10*'Sound Power'!$F106^'ModelParams Lw'!B$14+'ModelParams Lw'!B$11*LN('Sound Power'!G106)+'ModelParams Lw'!B$12*'Sound Power'!$D106*'Sound Power'!$F106+'ModelParams Lw'!B$13*'Sound Power'!$D106*LN('Sound Power'!G106))</f>
        <v>#DIV/0!</v>
      </c>
      <c r="P106" s="26" t="e">
        <f>('ModelParams Lw'!C$4*LN('Sound Power'!H106)/(1+EXP(-('Sound Power'!$D106*1000+'ModelParams Lw'!C$6)/'ModelParams Lw'!C$7))+'ModelParams Lw'!C$5)*LN('Sound Power'!$B106)-('ModelParams Lw'!C$8+'ModelParams Lw'!C$9*$D106+'ModelParams Lw'!C$10*'Sound Power'!$F106^'ModelParams Lw'!C$14+'ModelParams Lw'!C$11*LN('Sound Power'!H106)+'ModelParams Lw'!C$12*'Sound Power'!$D106*'Sound Power'!$F106+'ModelParams Lw'!C$13*'Sound Power'!$D106*LN('Sound Power'!H106))</f>
        <v>#DIV/0!</v>
      </c>
      <c r="Q106" s="26" t="e">
        <f>('ModelParams Lw'!D$4*LN('Sound Power'!I106)/(1+EXP(-('Sound Power'!$D106*1000+'ModelParams Lw'!D$6)/'ModelParams Lw'!D$7))+'ModelParams Lw'!D$5)*LN('Sound Power'!$B106)-('ModelParams Lw'!D$8+'ModelParams Lw'!D$9*$D106+'ModelParams Lw'!D$10*'Sound Power'!$F106^'ModelParams Lw'!D$14+'ModelParams Lw'!D$11*LN('Sound Power'!I106)+'ModelParams Lw'!D$12*'Sound Power'!$D106*'Sound Power'!$F106+'ModelParams Lw'!D$13*'Sound Power'!$D106*LN('Sound Power'!I106))</f>
        <v>#DIV/0!</v>
      </c>
      <c r="R106" s="26" t="e">
        <f>('ModelParams Lw'!E$4*LN('Sound Power'!J106)/(1+EXP(-('Sound Power'!$D106*1000+'ModelParams Lw'!E$6)/'ModelParams Lw'!E$7))+'ModelParams Lw'!E$5)*LN('Sound Power'!$B106)-('ModelParams Lw'!E$8+'ModelParams Lw'!E$9*$D106+'ModelParams Lw'!E$10*'Sound Power'!$F106^'ModelParams Lw'!E$14+'ModelParams Lw'!E$11*LN('Sound Power'!J106)+'ModelParams Lw'!E$12*'Sound Power'!$D106*'Sound Power'!$F106+'ModelParams Lw'!E$13*'Sound Power'!$D106*LN('Sound Power'!J106))</f>
        <v>#DIV/0!</v>
      </c>
      <c r="S106" s="26" t="e">
        <f>('ModelParams Lw'!F$4*LN('Sound Power'!K106)/(1+EXP(-('Sound Power'!$D106*1000+'ModelParams Lw'!F$6)/'ModelParams Lw'!F$7))+'ModelParams Lw'!F$5)*LN('Sound Power'!$B106)-('ModelParams Lw'!F$8+'ModelParams Lw'!F$9*$D106+'ModelParams Lw'!F$10*'Sound Power'!$F106^'ModelParams Lw'!F$14+'ModelParams Lw'!F$11*LN('Sound Power'!K106)+'ModelParams Lw'!F$12*'Sound Power'!$D106*'Sound Power'!$F106+'ModelParams Lw'!F$13*'Sound Power'!$D106*LN('Sound Power'!K106))</f>
        <v>#DIV/0!</v>
      </c>
      <c r="T106" s="26" t="e">
        <f>('ModelParams Lw'!G$4*LN('Sound Power'!L106)/(1+EXP(-('Sound Power'!$D106*1000+'ModelParams Lw'!G$6)/'ModelParams Lw'!G$7))+'ModelParams Lw'!G$5)*LN('Sound Power'!$B106)-('ModelParams Lw'!G$8+'ModelParams Lw'!G$9*$D106+'ModelParams Lw'!G$10*'Sound Power'!$F106^'ModelParams Lw'!G$14+'ModelParams Lw'!G$11*LN('Sound Power'!L106)+'ModelParams Lw'!G$12*'Sound Power'!$D106*'Sound Power'!$F106+'ModelParams Lw'!G$13*'Sound Power'!$D106*LN('Sound Power'!L106))</f>
        <v>#DIV/0!</v>
      </c>
      <c r="U106" s="26" t="e">
        <f>('ModelParams Lw'!H$4*LN('Sound Power'!M106)/(1+EXP(-('Sound Power'!$D106*1000+'ModelParams Lw'!H$6)/'ModelParams Lw'!H$7))+'ModelParams Lw'!H$5)*LN('Sound Power'!$B106)-('ModelParams Lw'!H$8+'ModelParams Lw'!H$9*$D106+'ModelParams Lw'!H$10*'Sound Power'!$F106^'ModelParams Lw'!H$14+'ModelParams Lw'!H$11*LN('Sound Power'!M106)+'ModelParams Lw'!H$12*'Sound Power'!$D106*'Sound Power'!$F106+'ModelParams Lw'!H$13*'Sound Power'!$D106*LN('Sound Power'!M106))</f>
        <v>#DIV/0!</v>
      </c>
      <c r="V106" s="26" t="e">
        <f>('ModelParams Lw'!I$4*LN('Sound Power'!N106)/(1+EXP(-('Sound Power'!$D106*1000+'ModelParams Lw'!I$6)/'ModelParams Lw'!I$7))+'ModelParams Lw'!I$5)*LN('Sound Power'!$B106)-('ModelParams Lw'!I$8+'ModelParams Lw'!I$9*$D106+'ModelParams Lw'!I$10*'Sound Power'!$F106^'ModelParams Lw'!I$14+'ModelParams Lw'!I$11*LN('Sound Power'!N106)+'ModelParams Lw'!I$12*'Sound Power'!$D106*'Sound Power'!$F106+'ModelParams Lw'!I$13*'Sound Power'!$D106*LN('Sound Power'!N106))</f>
        <v>#DIV/0!</v>
      </c>
      <c r="W106" s="26" t="e">
        <f>10*LOG10(IF(O106="",0,POWER(10,((O106+'ModelParams Lw'!$O$4)/10))) +IF(P106="",0,POWER(10,((P106+'ModelParams Lw'!$P$4)/10))) +IF(Q106="",0,POWER(10,((Q106+'ModelParams Lw'!$Q$4)/10))) +IF(R106="",0,POWER(10,((R106+'ModelParams Lw'!$R$4)/10))) +IF(S106="",0,POWER(10,((S106+'ModelParams Lw'!$S$4)/10))) +IF(T106="",0,POWER(10,((T106+'ModelParams Lw'!$T$4)/10))) +IF(U106="",0,POWER(10,((U106+'ModelParams Lw'!$U$4)/10)))+IF(V106="",0,POWER(10,((V106+'ModelParams Lw'!$V$4)/10))))</f>
        <v>#DIV/0!</v>
      </c>
      <c r="X106" s="26" t="e">
        <f t="shared" si="52"/>
        <v>#DIV/0!</v>
      </c>
      <c r="Y106" s="26" t="e">
        <f>(O106-'ModelParams Lw'!O$10)/'ModelParams Lw'!O$11</f>
        <v>#DIV/0!</v>
      </c>
      <c r="Z106" s="26" t="e">
        <f>(P106-'ModelParams Lw'!P$10)/'ModelParams Lw'!P$11</f>
        <v>#DIV/0!</v>
      </c>
      <c r="AA106" s="26" t="e">
        <f>(Q106-'ModelParams Lw'!Q$10)/'ModelParams Lw'!Q$11</f>
        <v>#DIV/0!</v>
      </c>
      <c r="AB106" s="26" t="e">
        <f>(R106-'ModelParams Lw'!R$10)/'ModelParams Lw'!R$11</f>
        <v>#DIV/0!</v>
      </c>
      <c r="AC106" s="26" t="e">
        <f>(S106-'ModelParams Lw'!S$10)/'ModelParams Lw'!S$11</f>
        <v>#DIV/0!</v>
      </c>
      <c r="AD106" s="26" t="e">
        <f>(T106-'ModelParams Lw'!T$10)/'ModelParams Lw'!T$11</f>
        <v>#DIV/0!</v>
      </c>
      <c r="AE106" s="26" t="e">
        <f>(U106-'ModelParams Lw'!U$10)/'ModelParams Lw'!U$11</f>
        <v>#DIV/0!</v>
      </c>
      <c r="AF106" s="26" t="e">
        <f>(V106-'ModelParams Lw'!V$10)/'ModelParams Lw'!V$11</f>
        <v>#DIV/0!</v>
      </c>
      <c r="AG106" s="26" t="e">
        <f t="shared" si="53"/>
        <v>#DIV/0!</v>
      </c>
      <c r="AH106" s="26" t="e">
        <f>VLOOKUP(D106*1000,'ModelParams Lw'!$A$38:$D$58,4)</f>
        <v>#N/A</v>
      </c>
      <c r="AI106" s="56" t="e">
        <f>VLOOKUP(D106*1000,'ModelParams Lw'!$A$38:$D$58,2)</f>
        <v>#N/A</v>
      </c>
      <c r="AJ106" s="46" t="e">
        <f t="shared" si="54"/>
        <v>#DIV/0!</v>
      </c>
      <c r="AK106" s="26" t="e">
        <f t="shared" si="55"/>
        <v>#VALUE!</v>
      </c>
      <c r="AL106" s="26" t="e">
        <f>IF($AI106=100,'ModelParams Lw'!R$35*'Sound Power'!$AH106^2+'ModelParams Lw'!R$36*'Sound Power'!$AH106+'ModelParams Lw'!R$37,IF($AI106=150,'ModelParams Lw'!R$38*'Sound Power'!$AH106^2+'ModelParams Lw'!R$39*'Sound Power'!$AH106+'ModelParams Lw'!R$40,'ModelParams Lw'!R$41*'Sound Power'!$AH106^2+'ModelParams Lw'!R$42*'Sound Power'!$AH106+'ModelParams Lw'!R$43))</f>
        <v>#N/A</v>
      </c>
      <c r="AM106" s="26" t="e">
        <f>IF($AI106=100,'ModelParams Lw'!S$35*'Sound Power'!$AH106^2+'ModelParams Lw'!S$36*'Sound Power'!$AH106+'ModelParams Lw'!S$37,IF($AI106=150,'ModelParams Lw'!S$38*'Sound Power'!$AH106^2+'ModelParams Lw'!S$39*'Sound Power'!$AH106+'ModelParams Lw'!S$40,'ModelParams Lw'!S$41*'Sound Power'!$AH106^2+'ModelParams Lw'!S$42*'Sound Power'!$AH106+'ModelParams Lw'!S$43))</f>
        <v>#N/A</v>
      </c>
      <c r="AN106" s="26" t="e">
        <f>IF($AI106=100,'ModelParams Lw'!T$35*'Sound Power'!$AH106^2+'ModelParams Lw'!T$36*'Sound Power'!$AH106+'ModelParams Lw'!T$37,IF($AI106=150,'ModelParams Lw'!T$38*'Sound Power'!$AH106^2+'ModelParams Lw'!T$39*'Sound Power'!$AH106+'ModelParams Lw'!T$40,'ModelParams Lw'!T$41*'Sound Power'!$AH106^2+'ModelParams Lw'!T$42*'Sound Power'!$AH106+'ModelParams Lw'!T$43))</f>
        <v>#N/A</v>
      </c>
      <c r="AO106" s="26" t="e">
        <f>IF($AI106=100,'ModelParams Lw'!U$35*'Sound Power'!$AH106^2+'ModelParams Lw'!U$36*'Sound Power'!$AH106+'ModelParams Lw'!U$37,IF($AI106=150,'ModelParams Lw'!U$38*'Sound Power'!$AH106^2+'ModelParams Lw'!U$39*'Sound Power'!$AH106+'ModelParams Lw'!U$40,'ModelParams Lw'!U$41*'Sound Power'!$AH106^2+'ModelParams Lw'!U$42*'Sound Power'!$AH106+'ModelParams Lw'!U$43))</f>
        <v>#N/A</v>
      </c>
      <c r="AP106" s="26" t="e">
        <f>IF($AI106=100,'ModelParams Lw'!V$35*'Sound Power'!$AH106^2+'ModelParams Lw'!V$36*'Sound Power'!$AH106+'ModelParams Lw'!V$37,IF($AI106=150,'ModelParams Lw'!V$38*'Sound Power'!$AH106^2+'ModelParams Lw'!V$39*'Sound Power'!$AH106+'ModelParams Lw'!V$40,'ModelParams Lw'!V$41*'Sound Power'!$AH106^2+'ModelParams Lw'!V$42*'Sound Power'!$AH106+'ModelParams Lw'!V$43))</f>
        <v>#N/A</v>
      </c>
      <c r="AQ106" s="26" t="e">
        <f>IF($AI106=100,'ModelParams Lw'!W$35*'Sound Power'!$AH106^2+'ModelParams Lw'!W$36*'Sound Power'!$AH106+'ModelParams Lw'!W$37,IF($AI106=150,'ModelParams Lw'!W$38*'Sound Power'!$AH106^2+'ModelParams Lw'!W$39*'Sound Power'!$AH106+'ModelParams Lw'!W$40,'ModelParams Lw'!W$41*'Sound Power'!$AH106^2+'ModelParams Lw'!W$42*'Sound Power'!$AH106+'ModelParams Lw'!W$43))</f>
        <v>#N/A</v>
      </c>
      <c r="AR106" s="26" t="e">
        <f t="shared" si="56"/>
        <v>#VALUE!</v>
      </c>
      <c r="AS106" s="26" t="e">
        <f>IF(26.83*LN($AJ106)-11.791-'ModelParams Lw'!B$35&lt;0,0,26.83*LN($AJ106)-11.791-'ModelParams Lw'!B$35)</f>
        <v>#DIV/0!</v>
      </c>
      <c r="AT106" s="26" t="e">
        <f>IF(26.83*LN($AJ106)-11.791-'ModelParams Lw'!C$35&lt;0,0,26.83*LN($AJ106)-11.791-'ModelParams Lw'!C$35)</f>
        <v>#DIV/0!</v>
      </c>
      <c r="AU106" s="26" t="e">
        <f>IF(26.83*LN($AJ106)-11.791-'ModelParams Lw'!D$35&lt;0,0,26.83*LN($AJ106)-11.791-'ModelParams Lw'!D$35)</f>
        <v>#DIV/0!</v>
      </c>
      <c r="AV106" s="26" t="e">
        <f>IF(26.83*LN($AJ106)-11.791-'ModelParams Lw'!E$35&lt;0,0,26.83*LN($AJ106)-11.791-'ModelParams Lw'!E$35)</f>
        <v>#DIV/0!</v>
      </c>
      <c r="AW106" s="26" t="e">
        <f>IF(26.83*LN($AJ106)-11.791-'ModelParams Lw'!F$35&lt;0,0,26.83*LN($AJ106)-11.791-'ModelParams Lw'!F$35)</f>
        <v>#DIV/0!</v>
      </c>
      <c r="AX106" s="26" t="e">
        <f>IF(26.83*LN($AJ106)-11.791-'ModelParams Lw'!G$35&lt;0,0,26.83*LN($AJ106)-11.791-'ModelParams Lw'!G$35)</f>
        <v>#DIV/0!</v>
      </c>
      <c r="AY106" s="26" t="e">
        <f>IF(26.83*LN($AJ106)-11.791-'ModelParams Lw'!H$35&lt;0,0,26.83*LN($AJ106)-11.791-'ModelParams Lw'!H$35)</f>
        <v>#DIV/0!</v>
      </c>
      <c r="AZ106" s="26" t="e">
        <f>IF(26.83*LN($AJ106)-11.791-'ModelParams Lw'!I$35&lt;0,0,26.83*LN($AJ106)-11.791-'ModelParams Lw'!I$35)</f>
        <v>#DIV/0!</v>
      </c>
      <c r="BA106" s="26" t="e">
        <f t="shared" si="44"/>
        <v>#DIV/0!</v>
      </c>
      <c r="BB106" s="26" t="e">
        <f t="shared" si="45"/>
        <v>#DIV/0!</v>
      </c>
      <c r="BC106" s="26" t="e">
        <f t="shared" si="46"/>
        <v>#DIV/0!</v>
      </c>
      <c r="BD106" s="26" t="e">
        <f t="shared" si="47"/>
        <v>#DIV/0!</v>
      </c>
      <c r="BE106" s="26" t="e">
        <f t="shared" si="48"/>
        <v>#DIV/0!</v>
      </c>
      <c r="BF106" s="26" t="e">
        <f t="shared" si="49"/>
        <v>#DIV/0!</v>
      </c>
      <c r="BG106" s="26" t="e">
        <f t="shared" si="50"/>
        <v>#DIV/0!</v>
      </c>
      <c r="BH106" s="26" t="e">
        <f t="shared" si="51"/>
        <v>#DIV/0!</v>
      </c>
      <c r="BI106" s="26" t="e">
        <f>10*LOG10(IF(BA106="",0,POWER(10,((BA106+'ModelParams Lw'!$O$4)/10))) +IF(BB106="",0,POWER(10,((BB106+'ModelParams Lw'!$P$4)/10))) +IF(BC106="",0,POWER(10,((BC106+'ModelParams Lw'!$Q$4)/10))) +IF(BD106="",0,POWER(10,((BD106+'ModelParams Lw'!$R$4)/10))) +IF(BE106="",0,POWER(10,((BE106+'ModelParams Lw'!$S$4)/10))) +IF(BF106="",0,POWER(10,((BF106+'ModelParams Lw'!$T$4)/10))) +IF(BG106="",0,POWER(10,((BG106+'ModelParams Lw'!$U$4)/10)))+IF(BH106="",0,POWER(10,((BH106+'ModelParams Lw'!$V$4)/10))))</f>
        <v>#DIV/0!</v>
      </c>
      <c r="BJ106" s="26" t="e">
        <f t="shared" si="57"/>
        <v>#DIV/0!</v>
      </c>
      <c r="BK106" s="26" t="e">
        <f>(BA106-'ModelParams Lw'!O$10)/'ModelParams Lw'!O$11</f>
        <v>#DIV/0!</v>
      </c>
      <c r="BL106" s="26" t="e">
        <f>(BB106-'ModelParams Lw'!P$10)/'ModelParams Lw'!P$11</f>
        <v>#DIV/0!</v>
      </c>
      <c r="BM106" s="26" t="e">
        <f>(BC106-'ModelParams Lw'!Q$10)/'ModelParams Lw'!Q$11</f>
        <v>#DIV/0!</v>
      </c>
      <c r="BN106" s="26" t="e">
        <f>(BD106-'ModelParams Lw'!R$10)/'ModelParams Lw'!R$11</f>
        <v>#DIV/0!</v>
      </c>
      <c r="BO106" s="26" t="e">
        <f>(BE106-'ModelParams Lw'!S$10)/'ModelParams Lw'!S$11</f>
        <v>#DIV/0!</v>
      </c>
      <c r="BP106" s="26" t="e">
        <f>(BF106-'ModelParams Lw'!T$10)/'ModelParams Lw'!T$11</f>
        <v>#DIV/0!</v>
      </c>
      <c r="BQ106" s="26" t="e">
        <f>(BG106-'ModelParams Lw'!U$10)/'ModelParams Lw'!U$11</f>
        <v>#DIV/0!</v>
      </c>
      <c r="BR106" s="26" t="e">
        <f>(BH106-'ModelParams Lw'!V$10)/'ModelParams Lw'!V$11</f>
        <v>#DIV/0!</v>
      </c>
      <c r="BS106" s="23" t="e">
        <f>IF(Calcul!$E108="SW",DEGREES(ACOS(1-(1/'ModelParams Lw'!C$25*SQRT(0.5*1.2/'Sound Power'!$C106)*('Sound Power'!$B106/3600)/('Sound Power'!$D106)/('Sound Power'!$F106)))),DEGREES(ACOS(1-(1/'ModelParams Lw'!C$29*SQRT(0.5*1.2/'Sound Power'!$C106)*('Sound Power'!$B106/3600)/('Sound Power'!$D106)/('Sound Power'!$F106)))))</f>
        <v>#DIV/0!</v>
      </c>
      <c r="BT106" s="23" t="e">
        <f>IF(Calcul!$E108="SW",DEGREES(ACOS(1-(1/'ModelParams Lw'!D$25*SQRT(0.5*1.2/'Sound Power'!$C106)*('Sound Power'!$B106/3600)/('Sound Power'!$D106)/('Sound Power'!$F106)))),DEGREES(ACOS(1-(1/'ModelParams Lw'!D$29*SQRT(0.5*1.2/'Sound Power'!$C106)*('Sound Power'!$B106/3600)/('Sound Power'!$D106)/('Sound Power'!$F106)))))</f>
        <v>#DIV/0!</v>
      </c>
      <c r="BU106" s="23" t="e">
        <f>IF(Calcul!$E108="SW",DEGREES(ACOS(1-(1/'ModelParams Lw'!E$25*SQRT(0.5*1.2/'Sound Power'!$C106)*('Sound Power'!$B106/3600)/('Sound Power'!$D106)/('Sound Power'!$F106)))),DEGREES(ACOS(1-(1/'ModelParams Lw'!E$29*SQRT(0.5*1.2/'Sound Power'!$C106)*('Sound Power'!$B106/3600)/('Sound Power'!$D106)/('Sound Power'!$F106)))))</f>
        <v>#DIV/0!</v>
      </c>
      <c r="BV106" s="23" t="e">
        <f>IF(Calcul!$E108="SW",DEGREES(ACOS(1-(1/'ModelParams Lw'!F$25*SQRT(0.5*1.2/'Sound Power'!$C106)*('Sound Power'!$B106/3600)/('Sound Power'!$D106)/('Sound Power'!$F106)))),DEGREES(ACOS(1-(1/'ModelParams Lw'!F$29*SQRT(0.5*1.2/'Sound Power'!$C106)*('Sound Power'!$B106/3600)/('Sound Power'!$D106)/('Sound Power'!$F106)))))</f>
        <v>#DIV/0!</v>
      </c>
      <c r="BW106" s="23" t="e">
        <f>IF(Calcul!$E108="SW",DEGREES(ACOS(1-(1/'ModelParams Lw'!G$25*SQRT(0.5*1.2/'Sound Power'!$C106)*('Sound Power'!$B106/3600)/('Sound Power'!$D106)/('Sound Power'!$F106)))),DEGREES(ACOS(1-(1/'ModelParams Lw'!G$29*SQRT(0.5*1.2/'Sound Power'!$C106)*('Sound Power'!$B106/3600)/('Sound Power'!$D106)/('Sound Power'!$F106)))))</f>
        <v>#DIV/0!</v>
      </c>
      <c r="BX106" s="23" t="e">
        <f>IF(Calcul!$E108="SW",DEGREES(ACOS(1-(1/'ModelParams Lw'!H$25*SQRT(0.5*1.2/'Sound Power'!$C106)*('Sound Power'!$B106/3600)/('Sound Power'!$D106)/('Sound Power'!$F106)))),DEGREES(ACOS(1-(1/'ModelParams Lw'!H$29*SQRT(0.5*1.2/'Sound Power'!$C106)*('Sound Power'!$B106/3600)/('Sound Power'!$D106)/('Sound Power'!$F106)))))</f>
        <v>#DIV/0!</v>
      </c>
      <c r="BY106" s="23" t="e">
        <f>IF(Calcul!$E108="SW",DEGREES(ACOS(1-(1/'ModelParams Lw'!I$25*SQRT(0.5*1.2/'Sound Power'!$C106)*('Sound Power'!$B106/3600)/('Sound Power'!$D106)/('Sound Power'!$F106)))),DEGREES(ACOS(1-(1/'ModelParams Lw'!I$29*SQRT(0.5*1.2/'Sound Power'!$C106)*('Sound Power'!$B106/3600)/('Sound Power'!$D106)/('Sound Power'!$F106)))))</f>
        <v>#DIV/0!</v>
      </c>
      <c r="BZ106" s="23" t="e">
        <f>IF(Calcul!$E108="SW",DEGREES(ACOS(1-(1/'ModelParams Lw'!J$25*SQRT(0.5*1.2/'Sound Power'!$C106)*('Sound Power'!$B106/3600)/('Sound Power'!$D106)/('Sound Power'!$F106)))),DEGREES(ACOS(1-(1/'ModelParams Lw'!J$29*SQRT(0.5*1.2/'Sound Power'!$C106)*('Sound Power'!$B106/3600)/('Sound Power'!$D106)/('Sound Power'!$F106)))))</f>
        <v>#DIV/0!</v>
      </c>
      <c r="CA106" s="26" t="e">
        <f>IF(Calcul!$E108="SW",'ModelParams Lw'!C$22+'ModelParams Lw'!C$23*LOG('Sound Power'!$D106/'Sound Power'!$E106)+'ModelParams Lw'!C$24*LN('Sound Power'!BS106),IF('ModelParams Lw'!C$26+'ModelParams Lw'!C$27*LOG('Sound Power'!$D106/'Sound Power'!$E106)+'ModelParams Lw'!C$28*LN('Sound Power'!BS106)&lt;'ModelParams Lw'!C$22+'ModelParams Lw'!C$23*LOG('Sound Power'!$D106/'Sound Power'!$E106)+'ModelParams Lw'!C$24*LN('Sound Power'!BS106),'ModelParams Lw'!C$22+'ModelParams Lw'!C$23*LOG('Sound Power'!$D106/'Sound Power'!$E106)+'ModelParams Lw'!C$24*LN('Sound Power'!BS106),'ModelParams Lw'!C$26+'ModelParams Lw'!C$27*LOG('Sound Power'!$D106/'Sound Power'!$E106)+'ModelParams Lw'!C$28*LN('Sound Power'!BS106)))</f>
        <v>#DIV/0!</v>
      </c>
      <c r="CB106" s="26" t="e">
        <f>IF(Calcul!$E108="SW",'ModelParams Lw'!D$22+'ModelParams Lw'!D$23*LOG('Sound Power'!$D106/'Sound Power'!$E106)+'ModelParams Lw'!D$24*LN('Sound Power'!BT106),IF('ModelParams Lw'!D$26+'ModelParams Lw'!D$27*LOG('Sound Power'!$D106/'Sound Power'!$E106)+'ModelParams Lw'!D$28*LN('Sound Power'!BT106)&lt;'ModelParams Lw'!D$22+'ModelParams Lw'!D$23*LOG('Sound Power'!$D106/'Sound Power'!$E106)+'ModelParams Lw'!D$24*LN('Sound Power'!BT106),'ModelParams Lw'!D$22+'ModelParams Lw'!D$23*LOG('Sound Power'!$D106/'Sound Power'!$E106)+'ModelParams Lw'!D$24*LN('Sound Power'!BT106),'ModelParams Lw'!D$26+'ModelParams Lw'!D$27*LOG('Sound Power'!$D106/'Sound Power'!$E106)+'ModelParams Lw'!D$28*LN('Sound Power'!BT106)))</f>
        <v>#DIV/0!</v>
      </c>
      <c r="CC106" s="26" t="e">
        <f>IF(Calcul!$E108="SW",'ModelParams Lw'!E$22+'ModelParams Lw'!E$23*LOG('Sound Power'!$D106/'Sound Power'!$E106)+'ModelParams Lw'!E$24*LN('Sound Power'!BU106),IF('ModelParams Lw'!E$26+'ModelParams Lw'!E$27*LOG('Sound Power'!$D106/'Sound Power'!$E106)+'ModelParams Lw'!E$28*LN('Sound Power'!BU106)&lt;'ModelParams Lw'!E$22+'ModelParams Lw'!E$23*LOG('Sound Power'!$D106/'Sound Power'!$E106)+'ModelParams Lw'!E$24*LN('Sound Power'!BU106),'ModelParams Lw'!E$22+'ModelParams Lw'!E$23*LOG('Sound Power'!$D106/'Sound Power'!$E106)+'ModelParams Lw'!E$24*LN('Sound Power'!BU106),'ModelParams Lw'!E$26+'ModelParams Lw'!E$27*LOG('Sound Power'!$D106/'Sound Power'!$E106)+'ModelParams Lw'!E$28*LN('Sound Power'!BU106)))</f>
        <v>#DIV/0!</v>
      </c>
      <c r="CD106" s="26" t="e">
        <f>IF(Calcul!$E108="SW",'ModelParams Lw'!F$22+'ModelParams Lw'!F$23*LOG('Sound Power'!$D106/'Sound Power'!$E106)+'ModelParams Lw'!F$24*LN('Sound Power'!BV106),IF('ModelParams Lw'!F$26+'ModelParams Lw'!F$27*LOG('Sound Power'!$D106/'Sound Power'!$E106)+'ModelParams Lw'!F$28*LN('Sound Power'!BV106)&lt;'ModelParams Lw'!F$22+'ModelParams Lw'!F$23*LOG('Sound Power'!$D106/'Sound Power'!$E106)+'ModelParams Lw'!F$24*LN('Sound Power'!BV106),'ModelParams Lw'!F$22+'ModelParams Lw'!F$23*LOG('Sound Power'!$D106/'Sound Power'!$E106)+'ModelParams Lw'!F$24*LN('Sound Power'!BV106),'ModelParams Lw'!F$26+'ModelParams Lw'!F$27*LOG('Sound Power'!$D106/'Sound Power'!$E106)+'ModelParams Lw'!F$28*LN('Sound Power'!BV106)))</f>
        <v>#DIV/0!</v>
      </c>
      <c r="CE106" s="26" t="e">
        <f>IF(Calcul!$E108="SW",'ModelParams Lw'!G$22+'ModelParams Lw'!G$23*LOG('Sound Power'!$D106/'Sound Power'!$E106)+'ModelParams Lw'!G$24*LN('Sound Power'!BW106),IF('ModelParams Lw'!G$26+'ModelParams Lw'!G$27*LOG('Sound Power'!$D106/'Sound Power'!$E106)+'ModelParams Lw'!G$28*LN('Sound Power'!BW106)&lt;'ModelParams Lw'!G$22+'ModelParams Lw'!G$23*LOG('Sound Power'!$D106/'Sound Power'!$E106)+'ModelParams Lw'!G$24*LN('Sound Power'!BW106),'ModelParams Lw'!G$22+'ModelParams Lw'!G$23*LOG('Sound Power'!$D106/'Sound Power'!$E106)+'ModelParams Lw'!G$24*LN('Sound Power'!BW106),'ModelParams Lw'!G$26+'ModelParams Lw'!G$27*LOG('Sound Power'!$D106/'Sound Power'!$E106)+'ModelParams Lw'!G$28*LN('Sound Power'!BW106)))</f>
        <v>#DIV/0!</v>
      </c>
      <c r="CF106" s="26" t="e">
        <f>IF(Calcul!$E108="SW",'ModelParams Lw'!H$22+'ModelParams Lw'!H$23*LOG('Sound Power'!$D106/'Sound Power'!$E106)+'ModelParams Lw'!H$24*LN('Sound Power'!BX106),IF('ModelParams Lw'!H$26+'ModelParams Lw'!H$27*LOG('Sound Power'!$D106/'Sound Power'!$E106)+'ModelParams Lw'!H$28*LN('Sound Power'!BX106)&lt;'ModelParams Lw'!H$22+'ModelParams Lw'!H$23*LOG('Sound Power'!$D106/'Sound Power'!$E106)+'ModelParams Lw'!H$24*LN('Sound Power'!BX106),'ModelParams Lw'!H$22+'ModelParams Lw'!H$23*LOG('Sound Power'!$D106/'Sound Power'!$E106)+'ModelParams Lw'!H$24*LN('Sound Power'!BX106),'ModelParams Lw'!H$26+'ModelParams Lw'!H$27*LOG('Sound Power'!$D106/'Sound Power'!$E106)+'ModelParams Lw'!H$28*LN('Sound Power'!BX106)))</f>
        <v>#DIV/0!</v>
      </c>
      <c r="CG106" s="26" t="e">
        <f>IF(Calcul!$E108="SW",'ModelParams Lw'!I$22+'ModelParams Lw'!I$23*LOG('Sound Power'!$D106/'Sound Power'!$E106)+'ModelParams Lw'!I$24*LN('Sound Power'!BY106),IF('ModelParams Lw'!I$26+'ModelParams Lw'!I$27*LOG('Sound Power'!$D106/'Sound Power'!$E106)+'ModelParams Lw'!I$28*LN('Sound Power'!BY106)&lt;'ModelParams Lw'!I$22+'ModelParams Lw'!I$23*LOG('Sound Power'!$D106/'Sound Power'!$E106)+'ModelParams Lw'!I$24*LN('Sound Power'!BY106),'ModelParams Lw'!I$22+'ModelParams Lw'!I$23*LOG('Sound Power'!$D106/'Sound Power'!$E106)+'ModelParams Lw'!I$24*LN('Sound Power'!BY106),'ModelParams Lw'!I$26+'ModelParams Lw'!I$27*LOG('Sound Power'!$D106/'Sound Power'!$E106)+'ModelParams Lw'!I$28*LN('Sound Power'!BY106)))</f>
        <v>#DIV/0!</v>
      </c>
      <c r="CH106" s="26" t="e">
        <f>IF(Calcul!$E108="SW",'ModelParams Lw'!J$22+'ModelParams Lw'!J$23*LOG('Sound Power'!$D106/'Sound Power'!$E106)+'ModelParams Lw'!J$24*LN('Sound Power'!BZ106),IF('ModelParams Lw'!J$26+'ModelParams Lw'!J$27*LOG('Sound Power'!$D106/'Sound Power'!$E106)+'ModelParams Lw'!J$28*LN('Sound Power'!BZ106)&lt;'ModelParams Lw'!J$22+'ModelParams Lw'!J$23*LOG('Sound Power'!$D106/'Sound Power'!$E106)+'ModelParams Lw'!J$24*LN('Sound Power'!BZ106),'ModelParams Lw'!J$22+'ModelParams Lw'!J$23*LOG('Sound Power'!$D106/'Sound Power'!$E106)+'ModelParams Lw'!J$24*LN('Sound Power'!BZ106),'ModelParams Lw'!J$26+'ModelParams Lw'!J$27*LOG('Sound Power'!$D106/'Sound Power'!$E106)+'ModelParams Lw'!J$28*LN('Sound Power'!BZ106)))</f>
        <v>#DIV/0!</v>
      </c>
      <c r="CI106" s="26" t="e">
        <f t="shared" si="58"/>
        <v>#DIV/0!</v>
      </c>
      <c r="CJ106" s="26" t="e">
        <f t="shared" si="59"/>
        <v>#DIV/0!</v>
      </c>
      <c r="CK106" s="26" t="e">
        <f t="shared" si="60"/>
        <v>#DIV/0!</v>
      </c>
      <c r="CL106" s="26" t="e">
        <f t="shared" si="61"/>
        <v>#DIV/0!</v>
      </c>
      <c r="CM106" s="26" t="e">
        <f t="shared" si="62"/>
        <v>#DIV/0!</v>
      </c>
      <c r="CN106" s="26" t="e">
        <f t="shared" si="63"/>
        <v>#DIV/0!</v>
      </c>
      <c r="CO106" s="26" t="e">
        <f t="shared" si="64"/>
        <v>#DIV/0!</v>
      </c>
      <c r="CP106" s="26" t="e">
        <f t="shared" si="65"/>
        <v>#DIV/0!</v>
      </c>
      <c r="CQ106" s="26" t="e">
        <f>10*LOG10(IF(CI106="",0,POWER(10,((CI106+'ModelParams Lw'!$O$4)/10))) +IF(CJ106="",0,POWER(10,((CJ106+'ModelParams Lw'!$P$4)/10))) +IF(CK106="",0,POWER(10,((CK106+'ModelParams Lw'!$Q$4)/10))) +IF(CL106="",0,POWER(10,((CL106+'ModelParams Lw'!$R$4)/10))) +IF(CM106="",0,POWER(10,((CM106+'ModelParams Lw'!$S$4)/10))) +IF(CN106="",0,POWER(10,((CN106+'ModelParams Lw'!$T$4)/10))) +IF(CO106="",0,POWER(10,((CO106+'ModelParams Lw'!$U$4)/10)))+IF(CP106="",0,POWER(10,((CP106+'ModelParams Lw'!$V$4)/10))))</f>
        <v>#DIV/0!</v>
      </c>
      <c r="CR106" s="26" t="e">
        <f t="shared" si="66"/>
        <v>#DIV/0!</v>
      </c>
      <c r="CS106" s="26" t="e">
        <f>(CI106-'ModelParams Lw'!$O$10)/'ModelParams Lw'!$O$11</f>
        <v>#DIV/0!</v>
      </c>
      <c r="CT106" s="26" t="e">
        <f>(CJ106-'ModelParams Lw'!$P$10)/'ModelParams Lw'!$P$11</f>
        <v>#DIV/0!</v>
      </c>
      <c r="CU106" s="26" t="e">
        <f>(CK106-'ModelParams Lw'!$Q$10)/'ModelParams Lw'!$Q$11</f>
        <v>#DIV/0!</v>
      </c>
      <c r="CV106" s="26" t="e">
        <f>(CL106-'ModelParams Lw'!$R$10)/'ModelParams Lw'!$R$11</f>
        <v>#DIV/0!</v>
      </c>
      <c r="CW106" s="26" t="e">
        <f>(CM106-'ModelParams Lw'!$S$10)/'ModelParams Lw'!$S$11</f>
        <v>#DIV/0!</v>
      </c>
      <c r="CX106" s="26" t="e">
        <f>(CN106-'ModelParams Lw'!$T$10)/'ModelParams Lw'!$T$11</f>
        <v>#DIV/0!</v>
      </c>
      <c r="CY106" s="26" t="e">
        <f>(CO106-'ModelParams Lw'!$U$10)/'ModelParams Lw'!$U$11</f>
        <v>#DIV/0!</v>
      </c>
      <c r="CZ106" s="26" t="e">
        <f>(CP106-'ModelParams Lw'!$V$10)/'ModelParams Lw'!$V$11</f>
        <v>#DIV/0!</v>
      </c>
    </row>
    <row r="107" spans="1:104" x14ac:dyDescent="0.2">
      <c r="A107" s="13">
        <f>Calcul!A109</f>
        <v>0</v>
      </c>
      <c r="B107" s="13">
        <f t="shared" si="42"/>
        <v>0</v>
      </c>
      <c r="C107" s="13">
        <f>Calcul!B109</f>
        <v>0</v>
      </c>
      <c r="D107" s="13">
        <f>Calcul!C109/1000</f>
        <v>0</v>
      </c>
      <c r="E107" s="13">
        <f>Calcul!D109/1000</f>
        <v>0</v>
      </c>
      <c r="F107" s="13">
        <f t="shared" si="43"/>
        <v>0</v>
      </c>
      <c r="G107" s="23" t="e">
        <f>DEGREES(ACOS(1-(1/'ModelParams Lw'!B$15*SQRT(0.5*1.2/'Sound Power'!$C107)*('Sound Power'!$B107/3600)/('Sound Power'!$D107)/('Sound Power'!$F107))))</f>
        <v>#DIV/0!</v>
      </c>
      <c r="H107" s="23" t="e">
        <f>DEGREES(ACOS(1-(1/'ModelParams Lw'!C$15*SQRT(0.5*1.2/'Sound Power'!$C107)*('Sound Power'!$B107/3600)/('Sound Power'!$D107)/('Sound Power'!$F107))))</f>
        <v>#DIV/0!</v>
      </c>
      <c r="I107" s="23" t="e">
        <f>DEGREES(ACOS(1-(1/'ModelParams Lw'!D$15*SQRT(0.5*1.2/'Sound Power'!$C107)*('Sound Power'!$B107/3600)/('Sound Power'!$D107)/('Sound Power'!$F107))))</f>
        <v>#DIV/0!</v>
      </c>
      <c r="J107" s="23" t="e">
        <f>DEGREES(ACOS(1-(1/'ModelParams Lw'!E$15*SQRT(0.5*1.2/'Sound Power'!$C107)*('Sound Power'!$B107/3600)/('Sound Power'!$D107)/('Sound Power'!$F107))))</f>
        <v>#DIV/0!</v>
      </c>
      <c r="K107" s="23" t="e">
        <f>DEGREES(ACOS(1-(1/'ModelParams Lw'!F$15*SQRT(0.5*1.2/'Sound Power'!$C107)*('Sound Power'!$B107/3600)/('Sound Power'!$D107)/('Sound Power'!$F107))))</f>
        <v>#DIV/0!</v>
      </c>
      <c r="L107" s="23" t="e">
        <f>DEGREES(ACOS(1-(1/'ModelParams Lw'!G$15*SQRT(0.5*1.2/'Sound Power'!$C107)*('Sound Power'!$B107/3600)/('Sound Power'!$D107)/('Sound Power'!$F107))))</f>
        <v>#DIV/0!</v>
      </c>
      <c r="M107" s="23" t="e">
        <f>DEGREES(ACOS(1-(1/'ModelParams Lw'!H$15*SQRT(0.5*1.2/'Sound Power'!$C107)*('Sound Power'!$B107/3600)/('Sound Power'!$D107)/('Sound Power'!$F107))))</f>
        <v>#DIV/0!</v>
      </c>
      <c r="N107" s="23" t="e">
        <f>DEGREES(ACOS(1-(1/'ModelParams Lw'!I$15*SQRT(0.5*1.2/'Sound Power'!$C107)*('Sound Power'!$B107/3600)/('Sound Power'!$D107)/('Sound Power'!$F107))))</f>
        <v>#DIV/0!</v>
      </c>
      <c r="O107" s="26" t="e">
        <f>('ModelParams Lw'!B$4*LN('Sound Power'!G107)/(1+EXP(-('Sound Power'!$D107*1000+'ModelParams Lw'!B$6)/'ModelParams Lw'!B$7))+'ModelParams Lw'!B$5)*LN('Sound Power'!$B107)-('ModelParams Lw'!B$8+'ModelParams Lw'!B$9*$D107+'ModelParams Lw'!B$10*'Sound Power'!$F107^'ModelParams Lw'!B$14+'ModelParams Lw'!B$11*LN('Sound Power'!G107)+'ModelParams Lw'!B$12*'Sound Power'!$D107*'Sound Power'!$F107+'ModelParams Lw'!B$13*'Sound Power'!$D107*LN('Sound Power'!G107))</f>
        <v>#DIV/0!</v>
      </c>
      <c r="P107" s="26" t="e">
        <f>('ModelParams Lw'!C$4*LN('Sound Power'!H107)/(1+EXP(-('Sound Power'!$D107*1000+'ModelParams Lw'!C$6)/'ModelParams Lw'!C$7))+'ModelParams Lw'!C$5)*LN('Sound Power'!$B107)-('ModelParams Lw'!C$8+'ModelParams Lw'!C$9*$D107+'ModelParams Lw'!C$10*'Sound Power'!$F107^'ModelParams Lw'!C$14+'ModelParams Lw'!C$11*LN('Sound Power'!H107)+'ModelParams Lw'!C$12*'Sound Power'!$D107*'Sound Power'!$F107+'ModelParams Lw'!C$13*'Sound Power'!$D107*LN('Sound Power'!H107))</f>
        <v>#DIV/0!</v>
      </c>
      <c r="Q107" s="26" t="e">
        <f>('ModelParams Lw'!D$4*LN('Sound Power'!I107)/(1+EXP(-('Sound Power'!$D107*1000+'ModelParams Lw'!D$6)/'ModelParams Lw'!D$7))+'ModelParams Lw'!D$5)*LN('Sound Power'!$B107)-('ModelParams Lw'!D$8+'ModelParams Lw'!D$9*$D107+'ModelParams Lw'!D$10*'Sound Power'!$F107^'ModelParams Lw'!D$14+'ModelParams Lw'!D$11*LN('Sound Power'!I107)+'ModelParams Lw'!D$12*'Sound Power'!$D107*'Sound Power'!$F107+'ModelParams Lw'!D$13*'Sound Power'!$D107*LN('Sound Power'!I107))</f>
        <v>#DIV/0!</v>
      </c>
      <c r="R107" s="26" t="e">
        <f>('ModelParams Lw'!E$4*LN('Sound Power'!J107)/(1+EXP(-('Sound Power'!$D107*1000+'ModelParams Lw'!E$6)/'ModelParams Lw'!E$7))+'ModelParams Lw'!E$5)*LN('Sound Power'!$B107)-('ModelParams Lw'!E$8+'ModelParams Lw'!E$9*$D107+'ModelParams Lw'!E$10*'Sound Power'!$F107^'ModelParams Lw'!E$14+'ModelParams Lw'!E$11*LN('Sound Power'!J107)+'ModelParams Lw'!E$12*'Sound Power'!$D107*'Sound Power'!$F107+'ModelParams Lw'!E$13*'Sound Power'!$D107*LN('Sound Power'!J107))</f>
        <v>#DIV/0!</v>
      </c>
      <c r="S107" s="26" t="e">
        <f>('ModelParams Lw'!F$4*LN('Sound Power'!K107)/(1+EXP(-('Sound Power'!$D107*1000+'ModelParams Lw'!F$6)/'ModelParams Lw'!F$7))+'ModelParams Lw'!F$5)*LN('Sound Power'!$B107)-('ModelParams Lw'!F$8+'ModelParams Lw'!F$9*$D107+'ModelParams Lw'!F$10*'Sound Power'!$F107^'ModelParams Lw'!F$14+'ModelParams Lw'!F$11*LN('Sound Power'!K107)+'ModelParams Lw'!F$12*'Sound Power'!$D107*'Sound Power'!$F107+'ModelParams Lw'!F$13*'Sound Power'!$D107*LN('Sound Power'!K107))</f>
        <v>#DIV/0!</v>
      </c>
      <c r="T107" s="26" t="e">
        <f>('ModelParams Lw'!G$4*LN('Sound Power'!L107)/(1+EXP(-('Sound Power'!$D107*1000+'ModelParams Lw'!G$6)/'ModelParams Lw'!G$7))+'ModelParams Lw'!G$5)*LN('Sound Power'!$B107)-('ModelParams Lw'!G$8+'ModelParams Lw'!G$9*$D107+'ModelParams Lw'!G$10*'Sound Power'!$F107^'ModelParams Lw'!G$14+'ModelParams Lw'!G$11*LN('Sound Power'!L107)+'ModelParams Lw'!G$12*'Sound Power'!$D107*'Sound Power'!$F107+'ModelParams Lw'!G$13*'Sound Power'!$D107*LN('Sound Power'!L107))</f>
        <v>#DIV/0!</v>
      </c>
      <c r="U107" s="26" t="e">
        <f>('ModelParams Lw'!H$4*LN('Sound Power'!M107)/(1+EXP(-('Sound Power'!$D107*1000+'ModelParams Lw'!H$6)/'ModelParams Lw'!H$7))+'ModelParams Lw'!H$5)*LN('Sound Power'!$B107)-('ModelParams Lw'!H$8+'ModelParams Lw'!H$9*$D107+'ModelParams Lw'!H$10*'Sound Power'!$F107^'ModelParams Lw'!H$14+'ModelParams Lw'!H$11*LN('Sound Power'!M107)+'ModelParams Lw'!H$12*'Sound Power'!$D107*'Sound Power'!$F107+'ModelParams Lw'!H$13*'Sound Power'!$D107*LN('Sound Power'!M107))</f>
        <v>#DIV/0!</v>
      </c>
      <c r="V107" s="26" t="e">
        <f>('ModelParams Lw'!I$4*LN('Sound Power'!N107)/(1+EXP(-('Sound Power'!$D107*1000+'ModelParams Lw'!I$6)/'ModelParams Lw'!I$7))+'ModelParams Lw'!I$5)*LN('Sound Power'!$B107)-('ModelParams Lw'!I$8+'ModelParams Lw'!I$9*$D107+'ModelParams Lw'!I$10*'Sound Power'!$F107^'ModelParams Lw'!I$14+'ModelParams Lw'!I$11*LN('Sound Power'!N107)+'ModelParams Lw'!I$12*'Sound Power'!$D107*'Sound Power'!$F107+'ModelParams Lw'!I$13*'Sound Power'!$D107*LN('Sound Power'!N107))</f>
        <v>#DIV/0!</v>
      </c>
      <c r="W107" s="26" t="e">
        <f>10*LOG10(IF(O107="",0,POWER(10,((O107+'ModelParams Lw'!$O$4)/10))) +IF(P107="",0,POWER(10,((P107+'ModelParams Lw'!$P$4)/10))) +IF(Q107="",0,POWER(10,((Q107+'ModelParams Lw'!$Q$4)/10))) +IF(R107="",0,POWER(10,((R107+'ModelParams Lw'!$R$4)/10))) +IF(S107="",0,POWER(10,((S107+'ModelParams Lw'!$S$4)/10))) +IF(T107="",0,POWER(10,((T107+'ModelParams Lw'!$T$4)/10))) +IF(U107="",0,POWER(10,((U107+'ModelParams Lw'!$U$4)/10)))+IF(V107="",0,POWER(10,((V107+'ModelParams Lw'!$V$4)/10))))</f>
        <v>#DIV/0!</v>
      </c>
      <c r="X107" s="26" t="e">
        <f t="shared" si="52"/>
        <v>#DIV/0!</v>
      </c>
      <c r="Y107" s="26" t="e">
        <f>(O107-'ModelParams Lw'!O$10)/'ModelParams Lw'!O$11</f>
        <v>#DIV/0!</v>
      </c>
      <c r="Z107" s="26" t="e">
        <f>(P107-'ModelParams Lw'!P$10)/'ModelParams Lw'!P$11</f>
        <v>#DIV/0!</v>
      </c>
      <c r="AA107" s="26" t="e">
        <f>(Q107-'ModelParams Lw'!Q$10)/'ModelParams Lw'!Q$11</f>
        <v>#DIV/0!</v>
      </c>
      <c r="AB107" s="26" t="e">
        <f>(R107-'ModelParams Lw'!R$10)/'ModelParams Lw'!R$11</f>
        <v>#DIV/0!</v>
      </c>
      <c r="AC107" s="26" t="e">
        <f>(S107-'ModelParams Lw'!S$10)/'ModelParams Lw'!S$11</f>
        <v>#DIV/0!</v>
      </c>
      <c r="AD107" s="26" t="e">
        <f>(T107-'ModelParams Lw'!T$10)/'ModelParams Lw'!T$11</f>
        <v>#DIV/0!</v>
      </c>
      <c r="AE107" s="26" t="e">
        <f>(U107-'ModelParams Lw'!U$10)/'ModelParams Lw'!U$11</f>
        <v>#DIV/0!</v>
      </c>
      <c r="AF107" s="26" t="e">
        <f>(V107-'ModelParams Lw'!V$10)/'ModelParams Lw'!V$11</f>
        <v>#DIV/0!</v>
      </c>
      <c r="AG107" s="26" t="e">
        <f t="shared" si="53"/>
        <v>#DIV/0!</v>
      </c>
      <c r="AH107" s="26" t="e">
        <f>VLOOKUP(D107*1000,'ModelParams Lw'!$A$38:$D$58,4)</f>
        <v>#N/A</v>
      </c>
      <c r="AI107" s="56" t="e">
        <f>VLOOKUP(D107*1000,'ModelParams Lw'!$A$38:$D$58,2)</f>
        <v>#N/A</v>
      </c>
      <c r="AJ107" s="46" t="e">
        <f t="shared" si="54"/>
        <v>#DIV/0!</v>
      </c>
      <c r="AK107" s="26" t="e">
        <f t="shared" si="55"/>
        <v>#VALUE!</v>
      </c>
      <c r="AL107" s="26" t="e">
        <f>IF($AI107=100,'ModelParams Lw'!R$35*'Sound Power'!$AH107^2+'ModelParams Lw'!R$36*'Sound Power'!$AH107+'ModelParams Lw'!R$37,IF($AI107=150,'ModelParams Lw'!R$38*'Sound Power'!$AH107^2+'ModelParams Lw'!R$39*'Sound Power'!$AH107+'ModelParams Lw'!R$40,'ModelParams Lw'!R$41*'Sound Power'!$AH107^2+'ModelParams Lw'!R$42*'Sound Power'!$AH107+'ModelParams Lw'!R$43))</f>
        <v>#N/A</v>
      </c>
      <c r="AM107" s="26" t="e">
        <f>IF($AI107=100,'ModelParams Lw'!S$35*'Sound Power'!$AH107^2+'ModelParams Lw'!S$36*'Sound Power'!$AH107+'ModelParams Lw'!S$37,IF($AI107=150,'ModelParams Lw'!S$38*'Sound Power'!$AH107^2+'ModelParams Lw'!S$39*'Sound Power'!$AH107+'ModelParams Lw'!S$40,'ModelParams Lw'!S$41*'Sound Power'!$AH107^2+'ModelParams Lw'!S$42*'Sound Power'!$AH107+'ModelParams Lw'!S$43))</f>
        <v>#N/A</v>
      </c>
      <c r="AN107" s="26" t="e">
        <f>IF($AI107=100,'ModelParams Lw'!T$35*'Sound Power'!$AH107^2+'ModelParams Lw'!T$36*'Sound Power'!$AH107+'ModelParams Lw'!T$37,IF($AI107=150,'ModelParams Lw'!T$38*'Sound Power'!$AH107^2+'ModelParams Lw'!T$39*'Sound Power'!$AH107+'ModelParams Lw'!T$40,'ModelParams Lw'!T$41*'Sound Power'!$AH107^2+'ModelParams Lw'!T$42*'Sound Power'!$AH107+'ModelParams Lw'!T$43))</f>
        <v>#N/A</v>
      </c>
      <c r="AO107" s="26" t="e">
        <f>IF($AI107=100,'ModelParams Lw'!U$35*'Sound Power'!$AH107^2+'ModelParams Lw'!U$36*'Sound Power'!$AH107+'ModelParams Lw'!U$37,IF($AI107=150,'ModelParams Lw'!U$38*'Sound Power'!$AH107^2+'ModelParams Lw'!U$39*'Sound Power'!$AH107+'ModelParams Lw'!U$40,'ModelParams Lw'!U$41*'Sound Power'!$AH107^2+'ModelParams Lw'!U$42*'Sound Power'!$AH107+'ModelParams Lw'!U$43))</f>
        <v>#N/A</v>
      </c>
      <c r="AP107" s="26" t="e">
        <f>IF($AI107=100,'ModelParams Lw'!V$35*'Sound Power'!$AH107^2+'ModelParams Lw'!V$36*'Sound Power'!$AH107+'ModelParams Lw'!V$37,IF($AI107=150,'ModelParams Lw'!V$38*'Sound Power'!$AH107^2+'ModelParams Lw'!V$39*'Sound Power'!$AH107+'ModelParams Lw'!V$40,'ModelParams Lw'!V$41*'Sound Power'!$AH107^2+'ModelParams Lw'!V$42*'Sound Power'!$AH107+'ModelParams Lw'!V$43))</f>
        <v>#N/A</v>
      </c>
      <c r="AQ107" s="26" t="e">
        <f>IF($AI107=100,'ModelParams Lw'!W$35*'Sound Power'!$AH107^2+'ModelParams Lw'!W$36*'Sound Power'!$AH107+'ModelParams Lw'!W$37,IF($AI107=150,'ModelParams Lw'!W$38*'Sound Power'!$AH107^2+'ModelParams Lw'!W$39*'Sound Power'!$AH107+'ModelParams Lw'!W$40,'ModelParams Lw'!W$41*'Sound Power'!$AH107^2+'ModelParams Lw'!W$42*'Sound Power'!$AH107+'ModelParams Lw'!W$43))</f>
        <v>#N/A</v>
      </c>
      <c r="AR107" s="26" t="e">
        <f t="shared" si="56"/>
        <v>#VALUE!</v>
      </c>
      <c r="AS107" s="26" t="e">
        <f>IF(26.83*LN($AJ107)-11.791-'ModelParams Lw'!B$35&lt;0,0,26.83*LN($AJ107)-11.791-'ModelParams Lw'!B$35)</f>
        <v>#DIV/0!</v>
      </c>
      <c r="AT107" s="26" t="e">
        <f>IF(26.83*LN($AJ107)-11.791-'ModelParams Lw'!C$35&lt;0,0,26.83*LN($AJ107)-11.791-'ModelParams Lw'!C$35)</f>
        <v>#DIV/0!</v>
      </c>
      <c r="AU107" s="26" t="e">
        <f>IF(26.83*LN($AJ107)-11.791-'ModelParams Lw'!D$35&lt;0,0,26.83*LN($AJ107)-11.791-'ModelParams Lw'!D$35)</f>
        <v>#DIV/0!</v>
      </c>
      <c r="AV107" s="26" t="e">
        <f>IF(26.83*LN($AJ107)-11.791-'ModelParams Lw'!E$35&lt;0,0,26.83*LN($AJ107)-11.791-'ModelParams Lw'!E$35)</f>
        <v>#DIV/0!</v>
      </c>
      <c r="AW107" s="26" t="e">
        <f>IF(26.83*LN($AJ107)-11.791-'ModelParams Lw'!F$35&lt;0,0,26.83*LN($AJ107)-11.791-'ModelParams Lw'!F$35)</f>
        <v>#DIV/0!</v>
      </c>
      <c r="AX107" s="26" t="e">
        <f>IF(26.83*LN($AJ107)-11.791-'ModelParams Lw'!G$35&lt;0,0,26.83*LN($AJ107)-11.791-'ModelParams Lw'!G$35)</f>
        <v>#DIV/0!</v>
      </c>
      <c r="AY107" s="26" t="e">
        <f>IF(26.83*LN($AJ107)-11.791-'ModelParams Lw'!H$35&lt;0,0,26.83*LN($AJ107)-11.791-'ModelParams Lw'!H$35)</f>
        <v>#DIV/0!</v>
      </c>
      <c r="AZ107" s="26" t="e">
        <f>IF(26.83*LN($AJ107)-11.791-'ModelParams Lw'!I$35&lt;0,0,26.83*LN($AJ107)-11.791-'ModelParams Lw'!I$35)</f>
        <v>#DIV/0!</v>
      </c>
      <c r="BA107" s="26" t="e">
        <f t="shared" si="44"/>
        <v>#DIV/0!</v>
      </c>
      <c r="BB107" s="26" t="e">
        <f t="shared" si="45"/>
        <v>#DIV/0!</v>
      </c>
      <c r="BC107" s="26" t="e">
        <f t="shared" si="46"/>
        <v>#DIV/0!</v>
      </c>
      <c r="BD107" s="26" t="e">
        <f t="shared" si="47"/>
        <v>#DIV/0!</v>
      </c>
      <c r="BE107" s="26" t="e">
        <f t="shared" si="48"/>
        <v>#DIV/0!</v>
      </c>
      <c r="BF107" s="26" t="e">
        <f t="shared" si="49"/>
        <v>#DIV/0!</v>
      </c>
      <c r="BG107" s="26" t="e">
        <f t="shared" si="50"/>
        <v>#DIV/0!</v>
      </c>
      <c r="BH107" s="26" t="e">
        <f t="shared" si="51"/>
        <v>#DIV/0!</v>
      </c>
      <c r="BI107" s="26" t="e">
        <f>10*LOG10(IF(BA107="",0,POWER(10,((BA107+'ModelParams Lw'!$O$4)/10))) +IF(BB107="",0,POWER(10,((BB107+'ModelParams Lw'!$P$4)/10))) +IF(BC107="",0,POWER(10,((BC107+'ModelParams Lw'!$Q$4)/10))) +IF(BD107="",0,POWER(10,((BD107+'ModelParams Lw'!$R$4)/10))) +IF(BE107="",0,POWER(10,((BE107+'ModelParams Lw'!$S$4)/10))) +IF(BF107="",0,POWER(10,((BF107+'ModelParams Lw'!$T$4)/10))) +IF(BG107="",0,POWER(10,((BG107+'ModelParams Lw'!$U$4)/10)))+IF(BH107="",0,POWER(10,((BH107+'ModelParams Lw'!$V$4)/10))))</f>
        <v>#DIV/0!</v>
      </c>
      <c r="BJ107" s="26" t="e">
        <f t="shared" si="57"/>
        <v>#DIV/0!</v>
      </c>
      <c r="BK107" s="26" t="e">
        <f>(BA107-'ModelParams Lw'!O$10)/'ModelParams Lw'!O$11</f>
        <v>#DIV/0!</v>
      </c>
      <c r="BL107" s="26" t="e">
        <f>(BB107-'ModelParams Lw'!P$10)/'ModelParams Lw'!P$11</f>
        <v>#DIV/0!</v>
      </c>
      <c r="BM107" s="26" t="e">
        <f>(BC107-'ModelParams Lw'!Q$10)/'ModelParams Lw'!Q$11</f>
        <v>#DIV/0!</v>
      </c>
      <c r="BN107" s="26" t="e">
        <f>(BD107-'ModelParams Lw'!R$10)/'ModelParams Lw'!R$11</f>
        <v>#DIV/0!</v>
      </c>
      <c r="BO107" s="26" t="e">
        <f>(BE107-'ModelParams Lw'!S$10)/'ModelParams Lw'!S$11</f>
        <v>#DIV/0!</v>
      </c>
      <c r="BP107" s="26" t="e">
        <f>(BF107-'ModelParams Lw'!T$10)/'ModelParams Lw'!T$11</f>
        <v>#DIV/0!</v>
      </c>
      <c r="BQ107" s="26" t="e">
        <f>(BG107-'ModelParams Lw'!U$10)/'ModelParams Lw'!U$11</f>
        <v>#DIV/0!</v>
      </c>
      <c r="BR107" s="26" t="e">
        <f>(BH107-'ModelParams Lw'!V$10)/'ModelParams Lw'!V$11</f>
        <v>#DIV/0!</v>
      </c>
      <c r="BS107" s="23" t="e">
        <f>IF(Calcul!$E109="SW",DEGREES(ACOS(1-(1/'ModelParams Lw'!C$25*SQRT(0.5*1.2/'Sound Power'!$C107)*('Sound Power'!$B107/3600)/('Sound Power'!$D107)/('Sound Power'!$F107)))),DEGREES(ACOS(1-(1/'ModelParams Lw'!C$29*SQRT(0.5*1.2/'Sound Power'!$C107)*('Sound Power'!$B107/3600)/('Sound Power'!$D107)/('Sound Power'!$F107)))))</f>
        <v>#DIV/0!</v>
      </c>
      <c r="BT107" s="23" t="e">
        <f>IF(Calcul!$E109="SW",DEGREES(ACOS(1-(1/'ModelParams Lw'!D$25*SQRT(0.5*1.2/'Sound Power'!$C107)*('Sound Power'!$B107/3600)/('Sound Power'!$D107)/('Sound Power'!$F107)))),DEGREES(ACOS(1-(1/'ModelParams Lw'!D$29*SQRT(0.5*1.2/'Sound Power'!$C107)*('Sound Power'!$B107/3600)/('Sound Power'!$D107)/('Sound Power'!$F107)))))</f>
        <v>#DIV/0!</v>
      </c>
      <c r="BU107" s="23" t="e">
        <f>IF(Calcul!$E109="SW",DEGREES(ACOS(1-(1/'ModelParams Lw'!E$25*SQRT(0.5*1.2/'Sound Power'!$C107)*('Sound Power'!$B107/3600)/('Sound Power'!$D107)/('Sound Power'!$F107)))),DEGREES(ACOS(1-(1/'ModelParams Lw'!E$29*SQRT(0.5*1.2/'Sound Power'!$C107)*('Sound Power'!$B107/3600)/('Sound Power'!$D107)/('Sound Power'!$F107)))))</f>
        <v>#DIV/0!</v>
      </c>
      <c r="BV107" s="23" t="e">
        <f>IF(Calcul!$E109="SW",DEGREES(ACOS(1-(1/'ModelParams Lw'!F$25*SQRT(0.5*1.2/'Sound Power'!$C107)*('Sound Power'!$B107/3600)/('Sound Power'!$D107)/('Sound Power'!$F107)))),DEGREES(ACOS(1-(1/'ModelParams Lw'!F$29*SQRT(0.5*1.2/'Sound Power'!$C107)*('Sound Power'!$B107/3600)/('Sound Power'!$D107)/('Sound Power'!$F107)))))</f>
        <v>#DIV/0!</v>
      </c>
      <c r="BW107" s="23" t="e">
        <f>IF(Calcul!$E109="SW",DEGREES(ACOS(1-(1/'ModelParams Lw'!G$25*SQRT(0.5*1.2/'Sound Power'!$C107)*('Sound Power'!$B107/3600)/('Sound Power'!$D107)/('Sound Power'!$F107)))),DEGREES(ACOS(1-(1/'ModelParams Lw'!G$29*SQRT(0.5*1.2/'Sound Power'!$C107)*('Sound Power'!$B107/3600)/('Sound Power'!$D107)/('Sound Power'!$F107)))))</f>
        <v>#DIV/0!</v>
      </c>
      <c r="BX107" s="23" t="e">
        <f>IF(Calcul!$E109="SW",DEGREES(ACOS(1-(1/'ModelParams Lw'!H$25*SQRT(0.5*1.2/'Sound Power'!$C107)*('Sound Power'!$B107/3600)/('Sound Power'!$D107)/('Sound Power'!$F107)))),DEGREES(ACOS(1-(1/'ModelParams Lw'!H$29*SQRT(0.5*1.2/'Sound Power'!$C107)*('Sound Power'!$B107/3600)/('Sound Power'!$D107)/('Sound Power'!$F107)))))</f>
        <v>#DIV/0!</v>
      </c>
      <c r="BY107" s="23" t="e">
        <f>IF(Calcul!$E109="SW",DEGREES(ACOS(1-(1/'ModelParams Lw'!I$25*SQRT(0.5*1.2/'Sound Power'!$C107)*('Sound Power'!$B107/3600)/('Sound Power'!$D107)/('Sound Power'!$F107)))),DEGREES(ACOS(1-(1/'ModelParams Lw'!I$29*SQRT(0.5*1.2/'Sound Power'!$C107)*('Sound Power'!$B107/3600)/('Sound Power'!$D107)/('Sound Power'!$F107)))))</f>
        <v>#DIV/0!</v>
      </c>
      <c r="BZ107" s="23" t="e">
        <f>IF(Calcul!$E109="SW",DEGREES(ACOS(1-(1/'ModelParams Lw'!J$25*SQRT(0.5*1.2/'Sound Power'!$C107)*('Sound Power'!$B107/3600)/('Sound Power'!$D107)/('Sound Power'!$F107)))),DEGREES(ACOS(1-(1/'ModelParams Lw'!J$29*SQRT(0.5*1.2/'Sound Power'!$C107)*('Sound Power'!$B107/3600)/('Sound Power'!$D107)/('Sound Power'!$F107)))))</f>
        <v>#DIV/0!</v>
      </c>
      <c r="CA107" s="26" t="e">
        <f>IF(Calcul!$E109="SW",'ModelParams Lw'!C$22+'ModelParams Lw'!C$23*LOG('Sound Power'!$D107/'Sound Power'!$E107)+'ModelParams Lw'!C$24*LN('Sound Power'!BS107),IF('ModelParams Lw'!C$26+'ModelParams Lw'!C$27*LOG('Sound Power'!$D107/'Sound Power'!$E107)+'ModelParams Lw'!C$28*LN('Sound Power'!BS107)&lt;'ModelParams Lw'!C$22+'ModelParams Lw'!C$23*LOG('Sound Power'!$D107/'Sound Power'!$E107)+'ModelParams Lw'!C$24*LN('Sound Power'!BS107),'ModelParams Lw'!C$22+'ModelParams Lw'!C$23*LOG('Sound Power'!$D107/'Sound Power'!$E107)+'ModelParams Lw'!C$24*LN('Sound Power'!BS107),'ModelParams Lw'!C$26+'ModelParams Lw'!C$27*LOG('Sound Power'!$D107/'Sound Power'!$E107)+'ModelParams Lw'!C$28*LN('Sound Power'!BS107)))</f>
        <v>#DIV/0!</v>
      </c>
      <c r="CB107" s="26" t="e">
        <f>IF(Calcul!$E109="SW",'ModelParams Lw'!D$22+'ModelParams Lw'!D$23*LOG('Sound Power'!$D107/'Sound Power'!$E107)+'ModelParams Lw'!D$24*LN('Sound Power'!BT107),IF('ModelParams Lw'!D$26+'ModelParams Lw'!D$27*LOG('Sound Power'!$D107/'Sound Power'!$E107)+'ModelParams Lw'!D$28*LN('Sound Power'!BT107)&lt;'ModelParams Lw'!D$22+'ModelParams Lw'!D$23*LOG('Sound Power'!$D107/'Sound Power'!$E107)+'ModelParams Lw'!D$24*LN('Sound Power'!BT107),'ModelParams Lw'!D$22+'ModelParams Lw'!D$23*LOG('Sound Power'!$D107/'Sound Power'!$E107)+'ModelParams Lw'!D$24*LN('Sound Power'!BT107),'ModelParams Lw'!D$26+'ModelParams Lw'!D$27*LOG('Sound Power'!$D107/'Sound Power'!$E107)+'ModelParams Lw'!D$28*LN('Sound Power'!BT107)))</f>
        <v>#DIV/0!</v>
      </c>
      <c r="CC107" s="26" t="e">
        <f>IF(Calcul!$E109="SW",'ModelParams Lw'!E$22+'ModelParams Lw'!E$23*LOG('Sound Power'!$D107/'Sound Power'!$E107)+'ModelParams Lw'!E$24*LN('Sound Power'!BU107),IF('ModelParams Lw'!E$26+'ModelParams Lw'!E$27*LOG('Sound Power'!$D107/'Sound Power'!$E107)+'ModelParams Lw'!E$28*LN('Sound Power'!BU107)&lt;'ModelParams Lw'!E$22+'ModelParams Lw'!E$23*LOG('Sound Power'!$D107/'Sound Power'!$E107)+'ModelParams Lw'!E$24*LN('Sound Power'!BU107),'ModelParams Lw'!E$22+'ModelParams Lw'!E$23*LOG('Sound Power'!$D107/'Sound Power'!$E107)+'ModelParams Lw'!E$24*LN('Sound Power'!BU107),'ModelParams Lw'!E$26+'ModelParams Lw'!E$27*LOG('Sound Power'!$D107/'Sound Power'!$E107)+'ModelParams Lw'!E$28*LN('Sound Power'!BU107)))</f>
        <v>#DIV/0!</v>
      </c>
      <c r="CD107" s="26" t="e">
        <f>IF(Calcul!$E109="SW",'ModelParams Lw'!F$22+'ModelParams Lw'!F$23*LOG('Sound Power'!$D107/'Sound Power'!$E107)+'ModelParams Lw'!F$24*LN('Sound Power'!BV107),IF('ModelParams Lw'!F$26+'ModelParams Lw'!F$27*LOG('Sound Power'!$D107/'Sound Power'!$E107)+'ModelParams Lw'!F$28*LN('Sound Power'!BV107)&lt;'ModelParams Lw'!F$22+'ModelParams Lw'!F$23*LOG('Sound Power'!$D107/'Sound Power'!$E107)+'ModelParams Lw'!F$24*LN('Sound Power'!BV107),'ModelParams Lw'!F$22+'ModelParams Lw'!F$23*LOG('Sound Power'!$D107/'Sound Power'!$E107)+'ModelParams Lw'!F$24*LN('Sound Power'!BV107),'ModelParams Lw'!F$26+'ModelParams Lw'!F$27*LOG('Sound Power'!$D107/'Sound Power'!$E107)+'ModelParams Lw'!F$28*LN('Sound Power'!BV107)))</f>
        <v>#DIV/0!</v>
      </c>
      <c r="CE107" s="26" t="e">
        <f>IF(Calcul!$E109="SW",'ModelParams Lw'!G$22+'ModelParams Lw'!G$23*LOG('Sound Power'!$D107/'Sound Power'!$E107)+'ModelParams Lw'!G$24*LN('Sound Power'!BW107),IF('ModelParams Lw'!G$26+'ModelParams Lw'!G$27*LOG('Sound Power'!$D107/'Sound Power'!$E107)+'ModelParams Lw'!G$28*LN('Sound Power'!BW107)&lt;'ModelParams Lw'!G$22+'ModelParams Lw'!G$23*LOG('Sound Power'!$D107/'Sound Power'!$E107)+'ModelParams Lw'!G$24*LN('Sound Power'!BW107),'ModelParams Lw'!G$22+'ModelParams Lw'!G$23*LOG('Sound Power'!$D107/'Sound Power'!$E107)+'ModelParams Lw'!G$24*LN('Sound Power'!BW107),'ModelParams Lw'!G$26+'ModelParams Lw'!G$27*LOG('Sound Power'!$D107/'Sound Power'!$E107)+'ModelParams Lw'!G$28*LN('Sound Power'!BW107)))</f>
        <v>#DIV/0!</v>
      </c>
      <c r="CF107" s="26" t="e">
        <f>IF(Calcul!$E109="SW",'ModelParams Lw'!H$22+'ModelParams Lw'!H$23*LOG('Sound Power'!$D107/'Sound Power'!$E107)+'ModelParams Lw'!H$24*LN('Sound Power'!BX107),IF('ModelParams Lw'!H$26+'ModelParams Lw'!H$27*LOG('Sound Power'!$D107/'Sound Power'!$E107)+'ModelParams Lw'!H$28*LN('Sound Power'!BX107)&lt;'ModelParams Lw'!H$22+'ModelParams Lw'!H$23*LOG('Sound Power'!$D107/'Sound Power'!$E107)+'ModelParams Lw'!H$24*LN('Sound Power'!BX107),'ModelParams Lw'!H$22+'ModelParams Lw'!H$23*LOG('Sound Power'!$D107/'Sound Power'!$E107)+'ModelParams Lw'!H$24*LN('Sound Power'!BX107),'ModelParams Lw'!H$26+'ModelParams Lw'!H$27*LOG('Sound Power'!$D107/'Sound Power'!$E107)+'ModelParams Lw'!H$28*LN('Sound Power'!BX107)))</f>
        <v>#DIV/0!</v>
      </c>
      <c r="CG107" s="26" t="e">
        <f>IF(Calcul!$E109="SW",'ModelParams Lw'!I$22+'ModelParams Lw'!I$23*LOG('Sound Power'!$D107/'Sound Power'!$E107)+'ModelParams Lw'!I$24*LN('Sound Power'!BY107),IF('ModelParams Lw'!I$26+'ModelParams Lw'!I$27*LOG('Sound Power'!$D107/'Sound Power'!$E107)+'ModelParams Lw'!I$28*LN('Sound Power'!BY107)&lt;'ModelParams Lw'!I$22+'ModelParams Lw'!I$23*LOG('Sound Power'!$D107/'Sound Power'!$E107)+'ModelParams Lw'!I$24*LN('Sound Power'!BY107),'ModelParams Lw'!I$22+'ModelParams Lw'!I$23*LOG('Sound Power'!$D107/'Sound Power'!$E107)+'ModelParams Lw'!I$24*LN('Sound Power'!BY107),'ModelParams Lw'!I$26+'ModelParams Lw'!I$27*LOG('Sound Power'!$D107/'Sound Power'!$E107)+'ModelParams Lw'!I$28*LN('Sound Power'!BY107)))</f>
        <v>#DIV/0!</v>
      </c>
      <c r="CH107" s="26" t="e">
        <f>IF(Calcul!$E109="SW",'ModelParams Lw'!J$22+'ModelParams Lw'!J$23*LOG('Sound Power'!$D107/'Sound Power'!$E107)+'ModelParams Lw'!J$24*LN('Sound Power'!BZ107),IF('ModelParams Lw'!J$26+'ModelParams Lw'!J$27*LOG('Sound Power'!$D107/'Sound Power'!$E107)+'ModelParams Lw'!J$28*LN('Sound Power'!BZ107)&lt;'ModelParams Lw'!J$22+'ModelParams Lw'!J$23*LOG('Sound Power'!$D107/'Sound Power'!$E107)+'ModelParams Lw'!J$24*LN('Sound Power'!BZ107),'ModelParams Lw'!J$22+'ModelParams Lw'!J$23*LOG('Sound Power'!$D107/'Sound Power'!$E107)+'ModelParams Lw'!J$24*LN('Sound Power'!BZ107),'ModelParams Lw'!J$26+'ModelParams Lw'!J$27*LOG('Sound Power'!$D107/'Sound Power'!$E107)+'ModelParams Lw'!J$28*LN('Sound Power'!BZ107)))</f>
        <v>#DIV/0!</v>
      </c>
      <c r="CI107" s="26" t="e">
        <f t="shared" si="58"/>
        <v>#DIV/0!</v>
      </c>
      <c r="CJ107" s="26" t="e">
        <f t="shared" si="59"/>
        <v>#DIV/0!</v>
      </c>
      <c r="CK107" s="26" t="e">
        <f t="shared" si="60"/>
        <v>#DIV/0!</v>
      </c>
      <c r="CL107" s="26" t="e">
        <f t="shared" si="61"/>
        <v>#DIV/0!</v>
      </c>
      <c r="CM107" s="26" t="e">
        <f t="shared" si="62"/>
        <v>#DIV/0!</v>
      </c>
      <c r="CN107" s="26" t="e">
        <f t="shared" si="63"/>
        <v>#DIV/0!</v>
      </c>
      <c r="CO107" s="26" t="e">
        <f t="shared" si="64"/>
        <v>#DIV/0!</v>
      </c>
      <c r="CP107" s="26" t="e">
        <f t="shared" si="65"/>
        <v>#DIV/0!</v>
      </c>
      <c r="CQ107" s="26" t="e">
        <f>10*LOG10(IF(CI107="",0,POWER(10,((CI107+'ModelParams Lw'!$O$4)/10))) +IF(CJ107="",0,POWER(10,((CJ107+'ModelParams Lw'!$P$4)/10))) +IF(CK107="",0,POWER(10,((CK107+'ModelParams Lw'!$Q$4)/10))) +IF(CL107="",0,POWER(10,((CL107+'ModelParams Lw'!$R$4)/10))) +IF(CM107="",0,POWER(10,((CM107+'ModelParams Lw'!$S$4)/10))) +IF(CN107="",0,POWER(10,((CN107+'ModelParams Lw'!$T$4)/10))) +IF(CO107="",0,POWER(10,((CO107+'ModelParams Lw'!$U$4)/10)))+IF(CP107="",0,POWER(10,((CP107+'ModelParams Lw'!$V$4)/10))))</f>
        <v>#DIV/0!</v>
      </c>
      <c r="CR107" s="26" t="e">
        <f t="shared" si="66"/>
        <v>#DIV/0!</v>
      </c>
      <c r="CS107" s="26" t="e">
        <f>(CI107-'ModelParams Lw'!$O$10)/'ModelParams Lw'!$O$11</f>
        <v>#DIV/0!</v>
      </c>
      <c r="CT107" s="26" t="e">
        <f>(CJ107-'ModelParams Lw'!$P$10)/'ModelParams Lw'!$P$11</f>
        <v>#DIV/0!</v>
      </c>
      <c r="CU107" s="26" t="e">
        <f>(CK107-'ModelParams Lw'!$Q$10)/'ModelParams Lw'!$Q$11</f>
        <v>#DIV/0!</v>
      </c>
      <c r="CV107" s="26" t="e">
        <f>(CL107-'ModelParams Lw'!$R$10)/'ModelParams Lw'!$R$11</f>
        <v>#DIV/0!</v>
      </c>
      <c r="CW107" s="26" t="e">
        <f>(CM107-'ModelParams Lw'!$S$10)/'ModelParams Lw'!$S$11</f>
        <v>#DIV/0!</v>
      </c>
      <c r="CX107" s="26" t="e">
        <f>(CN107-'ModelParams Lw'!$T$10)/'ModelParams Lw'!$T$11</f>
        <v>#DIV/0!</v>
      </c>
      <c r="CY107" s="26" t="e">
        <f>(CO107-'ModelParams Lw'!$U$10)/'ModelParams Lw'!$U$11</f>
        <v>#DIV/0!</v>
      </c>
      <c r="CZ107" s="26" t="e">
        <f>(CP107-'ModelParams Lw'!$V$10)/'ModelParams Lw'!$V$11</f>
        <v>#DIV/0!</v>
      </c>
    </row>
    <row r="108" spans="1:104" x14ac:dyDescent="0.2">
      <c r="A108" s="13">
        <f>Calcul!A110</f>
        <v>0</v>
      </c>
      <c r="B108" s="13">
        <f t="shared" si="42"/>
        <v>0</v>
      </c>
      <c r="C108" s="13">
        <f>Calcul!B110</f>
        <v>0</v>
      </c>
      <c r="D108" s="13">
        <f>Calcul!C110/1000</f>
        <v>0</v>
      </c>
      <c r="E108" s="13">
        <f>Calcul!D110/1000</f>
        <v>0</v>
      </c>
      <c r="F108" s="13">
        <f t="shared" si="43"/>
        <v>0</v>
      </c>
      <c r="G108" s="23" t="e">
        <f>DEGREES(ACOS(1-(1/'ModelParams Lw'!B$15*SQRT(0.5*1.2/'Sound Power'!$C108)*('Sound Power'!$B108/3600)/('Sound Power'!$D108)/('Sound Power'!$F108))))</f>
        <v>#DIV/0!</v>
      </c>
      <c r="H108" s="23" t="e">
        <f>DEGREES(ACOS(1-(1/'ModelParams Lw'!C$15*SQRT(0.5*1.2/'Sound Power'!$C108)*('Sound Power'!$B108/3600)/('Sound Power'!$D108)/('Sound Power'!$F108))))</f>
        <v>#DIV/0!</v>
      </c>
      <c r="I108" s="23" t="e">
        <f>DEGREES(ACOS(1-(1/'ModelParams Lw'!D$15*SQRT(0.5*1.2/'Sound Power'!$C108)*('Sound Power'!$B108/3600)/('Sound Power'!$D108)/('Sound Power'!$F108))))</f>
        <v>#DIV/0!</v>
      </c>
      <c r="J108" s="23" t="e">
        <f>DEGREES(ACOS(1-(1/'ModelParams Lw'!E$15*SQRT(0.5*1.2/'Sound Power'!$C108)*('Sound Power'!$B108/3600)/('Sound Power'!$D108)/('Sound Power'!$F108))))</f>
        <v>#DIV/0!</v>
      </c>
      <c r="K108" s="23" t="e">
        <f>DEGREES(ACOS(1-(1/'ModelParams Lw'!F$15*SQRT(0.5*1.2/'Sound Power'!$C108)*('Sound Power'!$B108/3600)/('Sound Power'!$D108)/('Sound Power'!$F108))))</f>
        <v>#DIV/0!</v>
      </c>
      <c r="L108" s="23" t="e">
        <f>DEGREES(ACOS(1-(1/'ModelParams Lw'!G$15*SQRT(0.5*1.2/'Sound Power'!$C108)*('Sound Power'!$B108/3600)/('Sound Power'!$D108)/('Sound Power'!$F108))))</f>
        <v>#DIV/0!</v>
      </c>
      <c r="M108" s="23" t="e">
        <f>DEGREES(ACOS(1-(1/'ModelParams Lw'!H$15*SQRT(0.5*1.2/'Sound Power'!$C108)*('Sound Power'!$B108/3600)/('Sound Power'!$D108)/('Sound Power'!$F108))))</f>
        <v>#DIV/0!</v>
      </c>
      <c r="N108" s="23" t="e">
        <f>DEGREES(ACOS(1-(1/'ModelParams Lw'!I$15*SQRT(0.5*1.2/'Sound Power'!$C108)*('Sound Power'!$B108/3600)/('Sound Power'!$D108)/('Sound Power'!$F108))))</f>
        <v>#DIV/0!</v>
      </c>
      <c r="O108" s="26" t="e">
        <f>('ModelParams Lw'!B$4*LN('Sound Power'!G108)/(1+EXP(-('Sound Power'!$D108*1000+'ModelParams Lw'!B$6)/'ModelParams Lw'!B$7))+'ModelParams Lw'!B$5)*LN('Sound Power'!$B108)-('ModelParams Lw'!B$8+'ModelParams Lw'!B$9*$D108+'ModelParams Lw'!B$10*'Sound Power'!$F108^'ModelParams Lw'!B$14+'ModelParams Lw'!B$11*LN('Sound Power'!G108)+'ModelParams Lw'!B$12*'Sound Power'!$D108*'Sound Power'!$F108+'ModelParams Lw'!B$13*'Sound Power'!$D108*LN('Sound Power'!G108))</f>
        <v>#DIV/0!</v>
      </c>
      <c r="P108" s="26" t="e">
        <f>('ModelParams Lw'!C$4*LN('Sound Power'!H108)/(1+EXP(-('Sound Power'!$D108*1000+'ModelParams Lw'!C$6)/'ModelParams Lw'!C$7))+'ModelParams Lw'!C$5)*LN('Sound Power'!$B108)-('ModelParams Lw'!C$8+'ModelParams Lw'!C$9*$D108+'ModelParams Lw'!C$10*'Sound Power'!$F108^'ModelParams Lw'!C$14+'ModelParams Lw'!C$11*LN('Sound Power'!H108)+'ModelParams Lw'!C$12*'Sound Power'!$D108*'Sound Power'!$F108+'ModelParams Lw'!C$13*'Sound Power'!$D108*LN('Sound Power'!H108))</f>
        <v>#DIV/0!</v>
      </c>
      <c r="Q108" s="26" t="e">
        <f>('ModelParams Lw'!D$4*LN('Sound Power'!I108)/(1+EXP(-('Sound Power'!$D108*1000+'ModelParams Lw'!D$6)/'ModelParams Lw'!D$7))+'ModelParams Lw'!D$5)*LN('Sound Power'!$B108)-('ModelParams Lw'!D$8+'ModelParams Lw'!D$9*$D108+'ModelParams Lw'!D$10*'Sound Power'!$F108^'ModelParams Lw'!D$14+'ModelParams Lw'!D$11*LN('Sound Power'!I108)+'ModelParams Lw'!D$12*'Sound Power'!$D108*'Sound Power'!$F108+'ModelParams Lw'!D$13*'Sound Power'!$D108*LN('Sound Power'!I108))</f>
        <v>#DIV/0!</v>
      </c>
      <c r="R108" s="26" t="e">
        <f>('ModelParams Lw'!E$4*LN('Sound Power'!J108)/(1+EXP(-('Sound Power'!$D108*1000+'ModelParams Lw'!E$6)/'ModelParams Lw'!E$7))+'ModelParams Lw'!E$5)*LN('Sound Power'!$B108)-('ModelParams Lw'!E$8+'ModelParams Lw'!E$9*$D108+'ModelParams Lw'!E$10*'Sound Power'!$F108^'ModelParams Lw'!E$14+'ModelParams Lw'!E$11*LN('Sound Power'!J108)+'ModelParams Lw'!E$12*'Sound Power'!$D108*'Sound Power'!$F108+'ModelParams Lw'!E$13*'Sound Power'!$D108*LN('Sound Power'!J108))</f>
        <v>#DIV/0!</v>
      </c>
      <c r="S108" s="26" t="e">
        <f>('ModelParams Lw'!F$4*LN('Sound Power'!K108)/(1+EXP(-('Sound Power'!$D108*1000+'ModelParams Lw'!F$6)/'ModelParams Lw'!F$7))+'ModelParams Lw'!F$5)*LN('Sound Power'!$B108)-('ModelParams Lw'!F$8+'ModelParams Lw'!F$9*$D108+'ModelParams Lw'!F$10*'Sound Power'!$F108^'ModelParams Lw'!F$14+'ModelParams Lw'!F$11*LN('Sound Power'!K108)+'ModelParams Lw'!F$12*'Sound Power'!$D108*'Sound Power'!$F108+'ModelParams Lw'!F$13*'Sound Power'!$D108*LN('Sound Power'!K108))</f>
        <v>#DIV/0!</v>
      </c>
      <c r="T108" s="26" t="e">
        <f>('ModelParams Lw'!G$4*LN('Sound Power'!L108)/(1+EXP(-('Sound Power'!$D108*1000+'ModelParams Lw'!G$6)/'ModelParams Lw'!G$7))+'ModelParams Lw'!G$5)*LN('Sound Power'!$B108)-('ModelParams Lw'!G$8+'ModelParams Lw'!G$9*$D108+'ModelParams Lw'!G$10*'Sound Power'!$F108^'ModelParams Lw'!G$14+'ModelParams Lw'!G$11*LN('Sound Power'!L108)+'ModelParams Lw'!G$12*'Sound Power'!$D108*'Sound Power'!$F108+'ModelParams Lw'!G$13*'Sound Power'!$D108*LN('Sound Power'!L108))</f>
        <v>#DIV/0!</v>
      </c>
      <c r="U108" s="26" t="e">
        <f>('ModelParams Lw'!H$4*LN('Sound Power'!M108)/(1+EXP(-('Sound Power'!$D108*1000+'ModelParams Lw'!H$6)/'ModelParams Lw'!H$7))+'ModelParams Lw'!H$5)*LN('Sound Power'!$B108)-('ModelParams Lw'!H$8+'ModelParams Lw'!H$9*$D108+'ModelParams Lw'!H$10*'Sound Power'!$F108^'ModelParams Lw'!H$14+'ModelParams Lw'!H$11*LN('Sound Power'!M108)+'ModelParams Lw'!H$12*'Sound Power'!$D108*'Sound Power'!$F108+'ModelParams Lw'!H$13*'Sound Power'!$D108*LN('Sound Power'!M108))</f>
        <v>#DIV/0!</v>
      </c>
      <c r="V108" s="26" t="e">
        <f>('ModelParams Lw'!I$4*LN('Sound Power'!N108)/(1+EXP(-('Sound Power'!$D108*1000+'ModelParams Lw'!I$6)/'ModelParams Lw'!I$7))+'ModelParams Lw'!I$5)*LN('Sound Power'!$B108)-('ModelParams Lw'!I$8+'ModelParams Lw'!I$9*$D108+'ModelParams Lw'!I$10*'Sound Power'!$F108^'ModelParams Lw'!I$14+'ModelParams Lw'!I$11*LN('Sound Power'!N108)+'ModelParams Lw'!I$12*'Sound Power'!$D108*'Sound Power'!$F108+'ModelParams Lw'!I$13*'Sound Power'!$D108*LN('Sound Power'!N108))</f>
        <v>#DIV/0!</v>
      </c>
      <c r="W108" s="26" t="e">
        <f>10*LOG10(IF(O108="",0,POWER(10,((O108+'ModelParams Lw'!$O$4)/10))) +IF(P108="",0,POWER(10,((P108+'ModelParams Lw'!$P$4)/10))) +IF(Q108="",0,POWER(10,((Q108+'ModelParams Lw'!$Q$4)/10))) +IF(R108="",0,POWER(10,((R108+'ModelParams Lw'!$R$4)/10))) +IF(S108="",0,POWER(10,((S108+'ModelParams Lw'!$S$4)/10))) +IF(T108="",0,POWER(10,((T108+'ModelParams Lw'!$T$4)/10))) +IF(U108="",0,POWER(10,((U108+'ModelParams Lw'!$U$4)/10)))+IF(V108="",0,POWER(10,((V108+'ModelParams Lw'!$V$4)/10))))</f>
        <v>#DIV/0!</v>
      </c>
      <c r="X108" s="26" t="e">
        <f t="shared" si="52"/>
        <v>#DIV/0!</v>
      </c>
      <c r="Y108" s="26" t="e">
        <f>(O108-'ModelParams Lw'!O$10)/'ModelParams Lw'!O$11</f>
        <v>#DIV/0!</v>
      </c>
      <c r="Z108" s="26" t="e">
        <f>(P108-'ModelParams Lw'!P$10)/'ModelParams Lw'!P$11</f>
        <v>#DIV/0!</v>
      </c>
      <c r="AA108" s="26" t="e">
        <f>(Q108-'ModelParams Lw'!Q$10)/'ModelParams Lw'!Q$11</f>
        <v>#DIV/0!</v>
      </c>
      <c r="AB108" s="26" t="e">
        <f>(R108-'ModelParams Lw'!R$10)/'ModelParams Lw'!R$11</f>
        <v>#DIV/0!</v>
      </c>
      <c r="AC108" s="26" t="e">
        <f>(S108-'ModelParams Lw'!S$10)/'ModelParams Lw'!S$11</f>
        <v>#DIV/0!</v>
      </c>
      <c r="AD108" s="26" t="e">
        <f>(T108-'ModelParams Lw'!T$10)/'ModelParams Lw'!T$11</f>
        <v>#DIV/0!</v>
      </c>
      <c r="AE108" s="26" t="e">
        <f>(U108-'ModelParams Lw'!U$10)/'ModelParams Lw'!U$11</f>
        <v>#DIV/0!</v>
      </c>
      <c r="AF108" s="26" t="e">
        <f>(V108-'ModelParams Lw'!V$10)/'ModelParams Lw'!V$11</f>
        <v>#DIV/0!</v>
      </c>
      <c r="AG108" s="26" t="e">
        <f t="shared" si="53"/>
        <v>#DIV/0!</v>
      </c>
      <c r="AH108" s="26" t="e">
        <f>VLOOKUP(D108*1000,'ModelParams Lw'!$A$38:$D$58,4)</f>
        <v>#N/A</v>
      </c>
      <c r="AI108" s="56" t="e">
        <f>VLOOKUP(D108*1000,'ModelParams Lw'!$A$38:$D$58,2)</f>
        <v>#N/A</v>
      </c>
      <c r="AJ108" s="46" t="e">
        <f t="shared" si="54"/>
        <v>#DIV/0!</v>
      </c>
      <c r="AK108" s="26" t="e">
        <f t="shared" si="55"/>
        <v>#VALUE!</v>
      </c>
      <c r="AL108" s="26" t="e">
        <f>IF($AI108=100,'ModelParams Lw'!R$35*'Sound Power'!$AH108^2+'ModelParams Lw'!R$36*'Sound Power'!$AH108+'ModelParams Lw'!R$37,IF($AI108=150,'ModelParams Lw'!R$38*'Sound Power'!$AH108^2+'ModelParams Lw'!R$39*'Sound Power'!$AH108+'ModelParams Lw'!R$40,'ModelParams Lw'!R$41*'Sound Power'!$AH108^2+'ModelParams Lw'!R$42*'Sound Power'!$AH108+'ModelParams Lw'!R$43))</f>
        <v>#N/A</v>
      </c>
      <c r="AM108" s="26" t="e">
        <f>IF($AI108=100,'ModelParams Lw'!S$35*'Sound Power'!$AH108^2+'ModelParams Lw'!S$36*'Sound Power'!$AH108+'ModelParams Lw'!S$37,IF($AI108=150,'ModelParams Lw'!S$38*'Sound Power'!$AH108^2+'ModelParams Lw'!S$39*'Sound Power'!$AH108+'ModelParams Lw'!S$40,'ModelParams Lw'!S$41*'Sound Power'!$AH108^2+'ModelParams Lw'!S$42*'Sound Power'!$AH108+'ModelParams Lw'!S$43))</f>
        <v>#N/A</v>
      </c>
      <c r="AN108" s="26" t="e">
        <f>IF($AI108=100,'ModelParams Lw'!T$35*'Sound Power'!$AH108^2+'ModelParams Lw'!T$36*'Sound Power'!$AH108+'ModelParams Lw'!T$37,IF($AI108=150,'ModelParams Lw'!T$38*'Sound Power'!$AH108^2+'ModelParams Lw'!T$39*'Sound Power'!$AH108+'ModelParams Lw'!T$40,'ModelParams Lw'!T$41*'Sound Power'!$AH108^2+'ModelParams Lw'!T$42*'Sound Power'!$AH108+'ModelParams Lw'!T$43))</f>
        <v>#N/A</v>
      </c>
      <c r="AO108" s="26" t="e">
        <f>IF($AI108=100,'ModelParams Lw'!U$35*'Sound Power'!$AH108^2+'ModelParams Lw'!U$36*'Sound Power'!$AH108+'ModelParams Lw'!U$37,IF($AI108=150,'ModelParams Lw'!U$38*'Sound Power'!$AH108^2+'ModelParams Lw'!U$39*'Sound Power'!$AH108+'ModelParams Lw'!U$40,'ModelParams Lw'!U$41*'Sound Power'!$AH108^2+'ModelParams Lw'!U$42*'Sound Power'!$AH108+'ModelParams Lw'!U$43))</f>
        <v>#N/A</v>
      </c>
      <c r="AP108" s="26" t="e">
        <f>IF($AI108=100,'ModelParams Lw'!V$35*'Sound Power'!$AH108^2+'ModelParams Lw'!V$36*'Sound Power'!$AH108+'ModelParams Lw'!V$37,IF($AI108=150,'ModelParams Lw'!V$38*'Sound Power'!$AH108^2+'ModelParams Lw'!V$39*'Sound Power'!$AH108+'ModelParams Lw'!V$40,'ModelParams Lw'!V$41*'Sound Power'!$AH108^2+'ModelParams Lw'!V$42*'Sound Power'!$AH108+'ModelParams Lw'!V$43))</f>
        <v>#N/A</v>
      </c>
      <c r="AQ108" s="26" t="e">
        <f>IF($AI108=100,'ModelParams Lw'!W$35*'Sound Power'!$AH108^2+'ModelParams Lw'!W$36*'Sound Power'!$AH108+'ModelParams Lw'!W$37,IF($AI108=150,'ModelParams Lw'!W$38*'Sound Power'!$AH108^2+'ModelParams Lw'!W$39*'Sound Power'!$AH108+'ModelParams Lw'!W$40,'ModelParams Lw'!W$41*'Sound Power'!$AH108^2+'ModelParams Lw'!W$42*'Sound Power'!$AH108+'ModelParams Lw'!W$43))</f>
        <v>#N/A</v>
      </c>
      <c r="AR108" s="26" t="e">
        <f t="shared" si="56"/>
        <v>#VALUE!</v>
      </c>
      <c r="AS108" s="26" t="e">
        <f>IF(26.83*LN($AJ108)-11.791-'ModelParams Lw'!B$35&lt;0,0,26.83*LN($AJ108)-11.791-'ModelParams Lw'!B$35)</f>
        <v>#DIV/0!</v>
      </c>
      <c r="AT108" s="26" t="e">
        <f>IF(26.83*LN($AJ108)-11.791-'ModelParams Lw'!C$35&lt;0,0,26.83*LN($AJ108)-11.791-'ModelParams Lw'!C$35)</f>
        <v>#DIV/0!</v>
      </c>
      <c r="AU108" s="26" t="e">
        <f>IF(26.83*LN($AJ108)-11.791-'ModelParams Lw'!D$35&lt;0,0,26.83*LN($AJ108)-11.791-'ModelParams Lw'!D$35)</f>
        <v>#DIV/0!</v>
      </c>
      <c r="AV108" s="26" t="e">
        <f>IF(26.83*LN($AJ108)-11.791-'ModelParams Lw'!E$35&lt;0,0,26.83*LN($AJ108)-11.791-'ModelParams Lw'!E$35)</f>
        <v>#DIV/0!</v>
      </c>
      <c r="AW108" s="26" t="e">
        <f>IF(26.83*LN($AJ108)-11.791-'ModelParams Lw'!F$35&lt;0,0,26.83*LN($AJ108)-11.791-'ModelParams Lw'!F$35)</f>
        <v>#DIV/0!</v>
      </c>
      <c r="AX108" s="26" t="e">
        <f>IF(26.83*LN($AJ108)-11.791-'ModelParams Lw'!G$35&lt;0,0,26.83*LN($AJ108)-11.791-'ModelParams Lw'!G$35)</f>
        <v>#DIV/0!</v>
      </c>
      <c r="AY108" s="26" t="e">
        <f>IF(26.83*LN($AJ108)-11.791-'ModelParams Lw'!H$35&lt;0,0,26.83*LN($AJ108)-11.791-'ModelParams Lw'!H$35)</f>
        <v>#DIV/0!</v>
      </c>
      <c r="AZ108" s="26" t="e">
        <f>IF(26.83*LN($AJ108)-11.791-'ModelParams Lw'!I$35&lt;0,0,26.83*LN($AJ108)-11.791-'ModelParams Lw'!I$35)</f>
        <v>#DIV/0!</v>
      </c>
      <c r="BA108" s="26" t="e">
        <f t="shared" si="44"/>
        <v>#DIV/0!</v>
      </c>
      <c r="BB108" s="26" t="e">
        <f t="shared" si="45"/>
        <v>#DIV/0!</v>
      </c>
      <c r="BC108" s="26" t="e">
        <f t="shared" si="46"/>
        <v>#DIV/0!</v>
      </c>
      <c r="BD108" s="26" t="e">
        <f t="shared" si="47"/>
        <v>#DIV/0!</v>
      </c>
      <c r="BE108" s="26" t="e">
        <f t="shared" si="48"/>
        <v>#DIV/0!</v>
      </c>
      <c r="BF108" s="26" t="e">
        <f t="shared" si="49"/>
        <v>#DIV/0!</v>
      </c>
      <c r="BG108" s="26" t="e">
        <f t="shared" si="50"/>
        <v>#DIV/0!</v>
      </c>
      <c r="BH108" s="26" t="e">
        <f t="shared" si="51"/>
        <v>#DIV/0!</v>
      </c>
      <c r="BI108" s="26" t="e">
        <f>10*LOG10(IF(BA108="",0,POWER(10,((BA108+'ModelParams Lw'!$O$4)/10))) +IF(BB108="",0,POWER(10,((BB108+'ModelParams Lw'!$P$4)/10))) +IF(BC108="",0,POWER(10,((BC108+'ModelParams Lw'!$Q$4)/10))) +IF(BD108="",0,POWER(10,((BD108+'ModelParams Lw'!$R$4)/10))) +IF(BE108="",0,POWER(10,((BE108+'ModelParams Lw'!$S$4)/10))) +IF(BF108="",0,POWER(10,((BF108+'ModelParams Lw'!$T$4)/10))) +IF(BG108="",0,POWER(10,((BG108+'ModelParams Lw'!$U$4)/10)))+IF(BH108="",0,POWER(10,((BH108+'ModelParams Lw'!$V$4)/10))))</f>
        <v>#DIV/0!</v>
      </c>
      <c r="BJ108" s="26" t="e">
        <f t="shared" si="57"/>
        <v>#DIV/0!</v>
      </c>
      <c r="BK108" s="26" t="e">
        <f>(BA108-'ModelParams Lw'!O$10)/'ModelParams Lw'!O$11</f>
        <v>#DIV/0!</v>
      </c>
      <c r="BL108" s="26" t="e">
        <f>(BB108-'ModelParams Lw'!P$10)/'ModelParams Lw'!P$11</f>
        <v>#DIV/0!</v>
      </c>
      <c r="BM108" s="26" t="e">
        <f>(BC108-'ModelParams Lw'!Q$10)/'ModelParams Lw'!Q$11</f>
        <v>#DIV/0!</v>
      </c>
      <c r="BN108" s="26" t="e">
        <f>(BD108-'ModelParams Lw'!R$10)/'ModelParams Lw'!R$11</f>
        <v>#DIV/0!</v>
      </c>
      <c r="BO108" s="26" t="e">
        <f>(BE108-'ModelParams Lw'!S$10)/'ModelParams Lw'!S$11</f>
        <v>#DIV/0!</v>
      </c>
      <c r="BP108" s="26" t="e">
        <f>(BF108-'ModelParams Lw'!T$10)/'ModelParams Lw'!T$11</f>
        <v>#DIV/0!</v>
      </c>
      <c r="BQ108" s="26" t="e">
        <f>(BG108-'ModelParams Lw'!U$10)/'ModelParams Lw'!U$11</f>
        <v>#DIV/0!</v>
      </c>
      <c r="BR108" s="26" t="e">
        <f>(BH108-'ModelParams Lw'!V$10)/'ModelParams Lw'!V$11</f>
        <v>#DIV/0!</v>
      </c>
      <c r="BS108" s="23" t="e">
        <f>IF(Calcul!$E110="SW",DEGREES(ACOS(1-(1/'ModelParams Lw'!C$25*SQRT(0.5*1.2/'Sound Power'!$C108)*('Sound Power'!$B108/3600)/('Sound Power'!$D108)/('Sound Power'!$F108)))),DEGREES(ACOS(1-(1/'ModelParams Lw'!C$29*SQRT(0.5*1.2/'Sound Power'!$C108)*('Sound Power'!$B108/3600)/('Sound Power'!$D108)/('Sound Power'!$F108)))))</f>
        <v>#DIV/0!</v>
      </c>
      <c r="BT108" s="23" t="e">
        <f>IF(Calcul!$E110="SW",DEGREES(ACOS(1-(1/'ModelParams Lw'!D$25*SQRT(0.5*1.2/'Sound Power'!$C108)*('Sound Power'!$B108/3600)/('Sound Power'!$D108)/('Sound Power'!$F108)))),DEGREES(ACOS(1-(1/'ModelParams Lw'!D$29*SQRT(0.5*1.2/'Sound Power'!$C108)*('Sound Power'!$B108/3600)/('Sound Power'!$D108)/('Sound Power'!$F108)))))</f>
        <v>#DIV/0!</v>
      </c>
      <c r="BU108" s="23" t="e">
        <f>IF(Calcul!$E110="SW",DEGREES(ACOS(1-(1/'ModelParams Lw'!E$25*SQRT(0.5*1.2/'Sound Power'!$C108)*('Sound Power'!$B108/3600)/('Sound Power'!$D108)/('Sound Power'!$F108)))),DEGREES(ACOS(1-(1/'ModelParams Lw'!E$29*SQRT(0.5*1.2/'Sound Power'!$C108)*('Sound Power'!$B108/3600)/('Sound Power'!$D108)/('Sound Power'!$F108)))))</f>
        <v>#DIV/0!</v>
      </c>
      <c r="BV108" s="23" t="e">
        <f>IF(Calcul!$E110="SW",DEGREES(ACOS(1-(1/'ModelParams Lw'!F$25*SQRT(0.5*1.2/'Sound Power'!$C108)*('Sound Power'!$B108/3600)/('Sound Power'!$D108)/('Sound Power'!$F108)))),DEGREES(ACOS(1-(1/'ModelParams Lw'!F$29*SQRT(0.5*1.2/'Sound Power'!$C108)*('Sound Power'!$B108/3600)/('Sound Power'!$D108)/('Sound Power'!$F108)))))</f>
        <v>#DIV/0!</v>
      </c>
      <c r="BW108" s="23" t="e">
        <f>IF(Calcul!$E110="SW",DEGREES(ACOS(1-(1/'ModelParams Lw'!G$25*SQRT(0.5*1.2/'Sound Power'!$C108)*('Sound Power'!$B108/3600)/('Sound Power'!$D108)/('Sound Power'!$F108)))),DEGREES(ACOS(1-(1/'ModelParams Lw'!G$29*SQRT(0.5*1.2/'Sound Power'!$C108)*('Sound Power'!$B108/3600)/('Sound Power'!$D108)/('Sound Power'!$F108)))))</f>
        <v>#DIV/0!</v>
      </c>
      <c r="BX108" s="23" t="e">
        <f>IF(Calcul!$E110="SW",DEGREES(ACOS(1-(1/'ModelParams Lw'!H$25*SQRT(0.5*1.2/'Sound Power'!$C108)*('Sound Power'!$B108/3600)/('Sound Power'!$D108)/('Sound Power'!$F108)))),DEGREES(ACOS(1-(1/'ModelParams Lw'!H$29*SQRT(0.5*1.2/'Sound Power'!$C108)*('Sound Power'!$B108/3600)/('Sound Power'!$D108)/('Sound Power'!$F108)))))</f>
        <v>#DIV/0!</v>
      </c>
      <c r="BY108" s="23" t="e">
        <f>IF(Calcul!$E110="SW",DEGREES(ACOS(1-(1/'ModelParams Lw'!I$25*SQRT(0.5*1.2/'Sound Power'!$C108)*('Sound Power'!$B108/3600)/('Sound Power'!$D108)/('Sound Power'!$F108)))),DEGREES(ACOS(1-(1/'ModelParams Lw'!I$29*SQRT(0.5*1.2/'Sound Power'!$C108)*('Sound Power'!$B108/3600)/('Sound Power'!$D108)/('Sound Power'!$F108)))))</f>
        <v>#DIV/0!</v>
      </c>
      <c r="BZ108" s="23" t="e">
        <f>IF(Calcul!$E110="SW",DEGREES(ACOS(1-(1/'ModelParams Lw'!J$25*SQRT(0.5*1.2/'Sound Power'!$C108)*('Sound Power'!$B108/3600)/('Sound Power'!$D108)/('Sound Power'!$F108)))),DEGREES(ACOS(1-(1/'ModelParams Lw'!J$29*SQRT(0.5*1.2/'Sound Power'!$C108)*('Sound Power'!$B108/3600)/('Sound Power'!$D108)/('Sound Power'!$F108)))))</f>
        <v>#DIV/0!</v>
      </c>
      <c r="CA108" s="26" t="e">
        <f>IF(Calcul!$E110="SW",'ModelParams Lw'!C$22+'ModelParams Lw'!C$23*LOG('Sound Power'!$D108/'Sound Power'!$E108)+'ModelParams Lw'!C$24*LN('Sound Power'!BS108),IF('ModelParams Lw'!C$26+'ModelParams Lw'!C$27*LOG('Sound Power'!$D108/'Sound Power'!$E108)+'ModelParams Lw'!C$28*LN('Sound Power'!BS108)&lt;'ModelParams Lw'!C$22+'ModelParams Lw'!C$23*LOG('Sound Power'!$D108/'Sound Power'!$E108)+'ModelParams Lw'!C$24*LN('Sound Power'!BS108),'ModelParams Lw'!C$22+'ModelParams Lw'!C$23*LOG('Sound Power'!$D108/'Sound Power'!$E108)+'ModelParams Lw'!C$24*LN('Sound Power'!BS108),'ModelParams Lw'!C$26+'ModelParams Lw'!C$27*LOG('Sound Power'!$D108/'Sound Power'!$E108)+'ModelParams Lw'!C$28*LN('Sound Power'!BS108)))</f>
        <v>#DIV/0!</v>
      </c>
      <c r="CB108" s="26" t="e">
        <f>IF(Calcul!$E110="SW",'ModelParams Lw'!D$22+'ModelParams Lw'!D$23*LOG('Sound Power'!$D108/'Sound Power'!$E108)+'ModelParams Lw'!D$24*LN('Sound Power'!BT108),IF('ModelParams Lw'!D$26+'ModelParams Lw'!D$27*LOG('Sound Power'!$D108/'Sound Power'!$E108)+'ModelParams Lw'!D$28*LN('Sound Power'!BT108)&lt;'ModelParams Lw'!D$22+'ModelParams Lw'!D$23*LOG('Sound Power'!$D108/'Sound Power'!$E108)+'ModelParams Lw'!D$24*LN('Sound Power'!BT108),'ModelParams Lw'!D$22+'ModelParams Lw'!D$23*LOG('Sound Power'!$D108/'Sound Power'!$E108)+'ModelParams Lw'!D$24*LN('Sound Power'!BT108),'ModelParams Lw'!D$26+'ModelParams Lw'!D$27*LOG('Sound Power'!$D108/'Sound Power'!$E108)+'ModelParams Lw'!D$28*LN('Sound Power'!BT108)))</f>
        <v>#DIV/0!</v>
      </c>
      <c r="CC108" s="26" t="e">
        <f>IF(Calcul!$E110="SW",'ModelParams Lw'!E$22+'ModelParams Lw'!E$23*LOG('Sound Power'!$D108/'Sound Power'!$E108)+'ModelParams Lw'!E$24*LN('Sound Power'!BU108),IF('ModelParams Lw'!E$26+'ModelParams Lw'!E$27*LOG('Sound Power'!$D108/'Sound Power'!$E108)+'ModelParams Lw'!E$28*LN('Sound Power'!BU108)&lt;'ModelParams Lw'!E$22+'ModelParams Lw'!E$23*LOG('Sound Power'!$D108/'Sound Power'!$E108)+'ModelParams Lw'!E$24*LN('Sound Power'!BU108),'ModelParams Lw'!E$22+'ModelParams Lw'!E$23*LOG('Sound Power'!$D108/'Sound Power'!$E108)+'ModelParams Lw'!E$24*LN('Sound Power'!BU108),'ModelParams Lw'!E$26+'ModelParams Lw'!E$27*LOG('Sound Power'!$D108/'Sound Power'!$E108)+'ModelParams Lw'!E$28*LN('Sound Power'!BU108)))</f>
        <v>#DIV/0!</v>
      </c>
      <c r="CD108" s="26" t="e">
        <f>IF(Calcul!$E110="SW",'ModelParams Lw'!F$22+'ModelParams Lw'!F$23*LOG('Sound Power'!$D108/'Sound Power'!$E108)+'ModelParams Lw'!F$24*LN('Sound Power'!BV108),IF('ModelParams Lw'!F$26+'ModelParams Lw'!F$27*LOG('Sound Power'!$D108/'Sound Power'!$E108)+'ModelParams Lw'!F$28*LN('Sound Power'!BV108)&lt;'ModelParams Lw'!F$22+'ModelParams Lw'!F$23*LOG('Sound Power'!$D108/'Sound Power'!$E108)+'ModelParams Lw'!F$24*LN('Sound Power'!BV108),'ModelParams Lw'!F$22+'ModelParams Lw'!F$23*LOG('Sound Power'!$D108/'Sound Power'!$E108)+'ModelParams Lw'!F$24*LN('Sound Power'!BV108),'ModelParams Lw'!F$26+'ModelParams Lw'!F$27*LOG('Sound Power'!$D108/'Sound Power'!$E108)+'ModelParams Lw'!F$28*LN('Sound Power'!BV108)))</f>
        <v>#DIV/0!</v>
      </c>
      <c r="CE108" s="26" t="e">
        <f>IF(Calcul!$E110="SW",'ModelParams Lw'!G$22+'ModelParams Lw'!G$23*LOG('Sound Power'!$D108/'Sound Power'!$E108)+'ModelParams Lw'!G$24*LN('Sound Power'!BW108),IF('ModelParams Lw'!G$26+'ModelParams Lw'!G$27*LOG('Sound Power'!$D108/'Sound Power'!$E108)+'ModelParams Lw'!G$28*LN('Sound Power'!BW108)&lt;'ModelParams Lw'!G$22+'ModelParams Lw'!G$23*LOG('Sound Power'!$D108/'Sound Power'!$E108)+'ModelParams Lw'!G$24*LN('Sound Power'!BW108),'ModelParams Lw'!G$22+'ModelParams Lw'!G$23*LOG('Sound Power'!$D108/'Sound Power'!$E108)+'ModelParams Lw'!G$24*LN('Sound Power'!BW108),'ModelParams Lw'!G$26+'ModelParams Lw'!G$27*LOG('Sound Power'!$D108/'Sound Power'!$E108)+'ModelParams Lw'!G$28*LN('Sound Power'!BW108)))</f>
        <v>#DIV/0!</v>
      </c>
      <c r="CF108" s="26" t="e">
        <f>IF(Calcul!$E110="SW",'ModelParams Lw'!H$22+'ModelParams Lw'!H$23*LOG('Sound Power'!$D108/'Sound Power'!$E108)+'ModelParams Lw'!H$24*LN('Sound Power'!BX108),IF('ModelParams Lw'!H$26+'ModelParams Lw'!H$27*LOG('Sound Power'!$D108/'Sound Power'!$E108)+'ModelParams Lw'!H$28*LN('Sound Power'!BX108)&lt;'ModelParams Lw'!H$22+'ModelParams Lw'!H$23*LOG('Sound Power'!$D108/'Sound Power'!$E108)+'ModelParams Lw'!H$24*LN('Sound Power'!BX108),'ModelParams Lw'!H$22+'ModelParams Lw'!H$23*LOG('Sound Power'!$D108/'Sound Power'!$E108)+'ModelParams Lw'!H$24*LN('Sound Power'!BX108),'ModelParams Lw'!H$26+'ModelParams Lw'!H$27*LOG('Sound Power'!$D108/'Sound Power'!$E108)+'ModelParams Lw'!H$28*LN('Sound Power'!BX108)))</f>
        <v>#DIV/0!</v>
      </c>
      <c r="CG108" s="26" t="e">
        <f>IF(Calcul!$E110="SW",'ModelParams Lw'!I$22+'ModelParams Lw'!I$23*LOG('Sound Power'!$D108/'Sound Power'!$E108)+'ModelParams Lw'!I$24*LN('Sound Power'!BY108),IF('ModelParams Lw'!I$26+'ModelParams Lw'!I$27*LOG('Sound Power'!$D108/'Sound Power'!$E108)+'ModelParams Lw'!I$28*LN('Sound Power'!BY108)&lt;'ModelParams Lw'!I$22+'ModelParams Lw'!I$23*LOG('Sound Power'!$D108/'Sound Power'!$E108)+'ModelParams Lw'!I$24*LN('Sound Power'!BY108),'ModelParams Lw'!I$22+'ModelParams Lw'!I$23*LOG('Sound Power'!$D108/'Sound Power'!$E108)+'ModelParams Lw'!I$24*LN('Sound Power'!BY108),'ModelParams Lw'!I$26+'ModelParams Lw'!I$27*LOG('Sound Power'!$D108/'Sound Power'!$E108)+'ModelParams Lw'!I$28*LN('Sound Power'!BY108)))</f>
        <v>#DIV/0!</v>
      </c>
      <c r="CH108" s="26" t="e">
        <f>IF(Calcul!$E110="SW",'ModelParams Lw'!J$22+'ModelParams Lw'!J$23*LOG('Sound Power'!$D108/'Sound Power'!$E108)+'ModelParams Lw'!J$24*LN('Sound Power'!BZ108),IF('ModelParams Lw'!J$26+'ModelParams Lw'!J$27*LOG('Sound Power'!$D108/'Sound Power'!$E108)+'ModelParams Lw'!J$28*LN('Sound Power'!BZ108)&lt;'ModelParams Lw'!J$22+'ModelParams Lw'!J$23*LOG('Sound Power'!$D108/'Sound Power'!$E108)+'ModelParams Lw'!J$24*LN('Sound Power'!BZ108),'ModelParams Lw'!J$22+'ModelParams Lw'!J$23*LOG('Sound Power'!$D108/'Sound Power'!$E108)+'ModelParams Lw'!J$24*LN('Sound Power'!BZ108),'ModelParams Lw'!J$26+'ModelParams Lw'!J$27*LOG('Sound Power'!$D108/'Sound Power'!$E108)+'ModelParams Lw'!J$28*LN('Sound Power'!BZ108)))</f>
        <v>#DIV/0!</v>
      </c>
      <c r="CI108" s="26" t="e">
        <f t="shared" si="58"/>
        <v>#DIV/0!</v>
      </c>
      <c r="CJ108" s="26" t="e">
        <f t="shared" si="59"/>
        <v>#DIV/0!</v>
      </c>
      <c r="CK108" s="26" t="e">
        <f t="shared" si="60"/>
        <v>#DIV/0!</v>
      </c>
      <c r="CL108" s="26" t="e">
        <f t="shared" si="61"/>
        <v>#DIV/0!</v>
      </c>
      <c r="CM108" s="26" t="e">
        <f t="shared" si="62"/>
        <v>#DIV/0!</v>
      </c>
      <c r="CN108" s="26" t="e">
        <f t="shared" si="63"/>
        <v>#DIV/0!</v>
      </c>
      <c r="CO108" s="26" t="e">
        <f t="shared" si="64"/>
        <v>#DIV/0!</v>
      </c>
      <c r="CP108" s="26" t="e">
        <f t="shared" si="65"/>
        <v>#DIV/0!</v>
      </c>
      <c r="CQ108" s="26" t="e">
        <f>10*LOG10(IF(CI108="",0,POWER(10,((CI108+'ModelParams Lw'!$O$4)/10))) +IF(CJ108="",0,POWER(10,((CJ108+'ModelParams Lw'!$P$4)/10))) +IF(CK108="",0,POWER(10,((CK108+'ModelParams Lw'!$Q$4)/10))) +IF(CL108="",0,POWER(10,((CL108+'ModelParams Lw'!$R$4)/10))) +IF(CM108="",0,POWER(10,((CM108+'ModelParams Lw'!$S$4)/10))) +IF(CN108="",0,POWER(10,((CN108+'ModelParams Lw'!$T$4)/10))) +IF(CO108="",0,POWER(10,((CO108+'ModelParams Lw'!$U$4)/10)))+IF(CP108="",0,POWER(10,((CP108+'ModelParams Lw'!$V$4)/10))))</f>
        <v>#DIV/0!</v>
      </c>
      <c r="CR108" s="26" t="e">
        <f t="shared" si="66"/>
        <v>#DIV/0!</v>
      </c>
      <c r="CS108" s="26" t="e">
        <f>(CI108-'ModelParams Lw'!$O$10)/'ModelParams Lw'!$O$11</f>
        <v>#DIV/0!</v>
      </c>
      <c r="CT108" s="26" t="e">
        <f>(CJ108-'ModelParams Lw'!$P$10)/'ModelParams Lw'!$P$11</f>
        <v>#DIV/0!</v>
      </c>
      <c r="CU108" s="26" t="e">
        <f>(CK108-'ModelParams Lw'!$Q$10)/'ModelParams Lw'!$Q$11</f>
        <v>#DIV/0!</v>
      </c>
      <c r="CV108" s="26" t="e">
        <f>(CL108-'ModelParams Lw'!$R$10)/'ModelParams Lw'!$R$11</f>
        <v>#DIV/0!</v>
      </c>
      <c r="CW108" s="26" t="e">
        <f>(CM108-'ModelParams Lw'!$S$10)/'ModelParams Lw'!$S$11</f>
        <v>#DIV/0!</v>
      </c>
      <c r="CX108" s="26" t="e">
        <f>(CN108-'ModelParams Lw'!$T$10)/'ModelParams Lw'!$T$11</f>
        <v>#DIV/0!</v>
      </c>
      <c r="CY108" s="26" t="e">
        <f>(CO108-'ModelParams Lw'!$U$10)/'ModelParams Lw'!$U$11</f>
        <v>#DIV/0!</v>
      </c>
      <c r="CZ108" s="26" t="e">
        <f>(CP108-'ModelParams Lw'!$V$10)/'ModelParams Lw'!$V$11</f>
        <v>#DIV/0!</v>
      </c>
    </row>
    <row r="109" spans="1:104" x14ac:dyDescent="0.2">
      <c r="A109" s="13">
        <f>Calcul!A111</f>
        <v>0</v>
      </c>
      <c r="B109" s="13">
        <f t="shared" si="42"/>
        <v>0</v>
      </c>
      <c r="C109" s="13">
        <f>Calcul!B111</f>
        <v>0</v>
      </c>
      <c r="D109" s="13">
        <f>Calcul!C111/1000</f>
        <v>0</v>
      </c>
      <c r="E109" s="13">
        <f>Calcul!D111/1000</f>
        <v>0</v>
      </c>
      <c r="F109" s="13">
        <f t="shared" si="43"/>
        <v>0</v>
      </c>
      <c r="G109" s="23" t="e">
        <f>DEGREES(ACOS(1-(1/'ModelParams Lw'!B$15*SQRT(0.5*1.2/'Sound Power'!$C109)*('Sound Power'!$B109/3600)/('Sound Power'!$D109)/('Sound Power'!$F109))))</f>
        <v>#DIV/0!</v>
      </c>
      <c r="H109" s="23" t="e">
        <f>DEGREES(ACOS(1-(1/'ModelParams Lw'!C$15*SQRT(0.5*1.2/'Sound Power'!$C109)*('Sound Power'!$B109/3600)/('Sound Power'!$D109)/('Sound Power'!$F109))))</f>
        <v>#DIV/0!</v>
      </c>
      <c r="I109" s="23" t="e">
        <f>DEGREES(ACOS(1-(1/'ModelParams Lw'!D$15*SQRT(0.5*1.2/'Sound Power'!$C109)*('Sound Power'!$B109/3600)/('Sound Power'!$D109)/('Sound Power'!$F109))))</f>
        <v>#DIV/0!</v>
      </c>
      <c r="J109" s="23" t="e">
        <f>DEGREES(ACOS(1-(1/'ModelParams Lw'!E$15*SQRT(0.5*1.2/'Sound Power'!$C109)*('Sound Power'!$B109/3600)/('Sound Power'!$D109)/('Sound Power'!$F109))))</f>
        <v>#DIV/0!</v>
      </c>
      <c r="K109" s="23" t="e">
        <f>DEGREES(ACOS(1-(1/'ModelParams Lw'!F$15*SQRT(0.5*1.2/'Sound Power'!$C109)*('Sound Power'!$B109/3600)/('Sound Power'!$D109)/('Sound Power'!$F109))))</f>
        <v>#DIV/0!</v>
      </c>
      <c r="L109" s="23" t="e">
        <f>DEGREES(ACOS(1-(1/'ModelParams Lw'!G$15*SQRT(0.5*1.2/'Sound Power'!$C109)*('Sound Power'!$B109/3600)/('Sound Power'!$D109)/('Sound Power'!$F109))))</f>
        <v>#DIV/0!</v>
      </c>
      <c r="M109" s="23" t="e">
        <f>DEGREES(ACOS(1-(1/'ModelParams Lw'!H$15*SQRT(0.5*1.2/'Sound Power'!$C109)*('Sound Power'!$B109/3600)/('Sound Power'!$D109)/('Sound Power'!$F109))))</f>
        <v>#DIV/0!</v>
      </c>
      <c r="N109" s="23" t="e">
        <f>DEGREES(ACOS(1-(1/'ModelParams Lw'!I$15*SQRT(0.5*1.2/'Sound Power'!$C109)*('Sound Power'!$B109/3600)/('Sound Power'!$D109)/('Sound Power'!$F109))))</f>
        <v>#DIV/0!</v>
      </c>
      <c r="O109" s="26" t="e">
        <f>('ModelParams Lw'!B$4*LN('Sound Power'!G109)/(1+EXP(-('Sound Power'!$D109*1000+'ModelParams Lw'!B$6)/'ModelParams Lw'!B$7))+'ModelParams Lw'!B$5)*LN('Sound Power'!$B109)-('ModelParams Lw'!B$8+'ModelParams Lw'!B$9*$D109+'ModelParams Lw'!B$10*'Sound Power'!$F109^'ModelParams Lw'!B$14+'ModelParams Lw'!B$11*LN('Sound Power'!G109)+'ModelParams Lw'!B$12*'Sound Power'!$D109*'Sound Power'!$F109+'ModelParams Lw'!B$13*'Sound Power'!$D109*LN('Sound Power'!G109))</f>
        <v>#DIV/0!</v>
      </c>
      <c r="P109" s="26" t="e">
        <f>('ModelParams Lw'!C$4*LN('Sound Power'!H109)/(1+EXP(-('Sound Power'!$D109*1000+'ModelParams Lw'!C$6)/'ModelParams Lw'!C$7))+'ModelParams Lw'!C$5)*LN('Sound Power'!$B109)-('ModelParams Lw'!C$8+'ModelParams Lw'!C$9*$D109+'ModelParams Lw'!C$10*'Sound Power'!$F109^'ModelParams Lw'!C$14+'ModelParams Lw'!C$11*LN('Sound Power'!H109)+'ModelParams Lw'!C$12*'Sound Power'!$D109*'Sound Power'!$F109+'ModelParams Lw'!C$13*'Sound Power'!$D109*LN('Sound Power'!H109))</f>
        <v>#DIV/0!</v>
      </c>
      <c r="Q109" s="26" t="e">
        <f>('ModelParams Lw'!D$4*LN('Sound Power'!I109)/(1+EXP(-('Sound Power'!$D109*1000+'ModelParams Lw'!D$6)/'ModelParams Lw'!D$7))+'ModelParams Lw'!D$5)*LN('Sound Power'!$B109)-('ModelParams Lw'!D$8+'ModelParams Lw'!D$9*$D109+'ModelParams Lw'!D$10*'Sound Power'!$F109^'ModelParams Lw'!D$14+'ModelParams Lw'!D$11*LN('Sound Power'!I109)+'ModelParams Lw'!D$12*'Sound Power'!$D109*'Sound Power'!$F109+'ModelParams Lw'!D$13*'Sound Power'!$D109*LN('Sound Power'!I109))</f>
        <v>#DIV/0!</v>
      </c>
      <c r="R109" s="26" t="e">
        <f>('ModelParams Lw'!E$4*LN('Sound Power'!J109)/(1+EXP(-('Sound Power'!$D109*1000+'ModelParams Lw'!E$6)/'ModelParams Lw'!E$7))+'ModelParams Lw'!E$5)*LN('Sound Power'!$B109)-('ModelParams Lw'!E$8+'ModelParams Lw'!E$9*$D109+'ModelParams Lw'!E$10*'Sound Power'!$F109^'ModelParams Lw'!E$14+'ModelParams Lw'!E$11*LN('Sound Power'!J109)+'ModelParams Lw'!E$12*'Sound Power'!$D109*'Sound Power'!$F109+'ModelParams Lw'!E$13*'Sound Power'!$D109*LN('Sound Power'!J109))</f>
        <v>#DIV/0!</v>
      </c>
      <c r="S109" s="26" t="e">
        <f>('ModelParams Lw'!F$4*LN('Sound Power'!K109)/(1+EXP(-('Sound Power'!$D109*1000+'ModelParams Lw'!F$6)/'ModelParams Lw'!F$7))+'ModelParams Lw'!F$5)*LN('Sound Power'!$B109)-('ModelParams Lw'!F$8+'ModelParams Lw'!F$9*$D109+'ModelParams Lw'!F$10*'Sound Power'!$F109^'ModelParams Lw'!F$14+'ModelParams Lw'!F$11*LN('Sound Power'!K109)+'ModelParams Lw'!F$12*'Sound Power'!$D109*'Sound Power'!$F109+'ModelParams Lw'!F$13*'Sound Power'!$D109*LN('Sound Power'!K109))</f>
        <v>#DIV/0!</v>
      </c>
      <c r="T109" s="26" t="e">
        <f>('ModelParams Lw'!G$4*LN('Sound Power'!L109)/(1+EXP(-('Sound Power'!$D109*1000+'ModelParams Lw'!G$6)/'ModelParams Lw'!G$7))+'ModelParams Lw'!G$5)*LN('Sound Power'!$B109)-('ModelParams Lw'!G$8+'ModelParams Lw'!G$9*$D109+'ModelParams Lw'!G$10*'Sound Power'!$F109^'ModelParams Lw'!G$14+'ModelParams Lw'!G$11*LN('Sound Power'!L109)+'ModelParams Lw'!G$12*'Sound Power'!$D109*'Sound Power'!$F109+'ModelParams Lw'!G$13*'Sound Power'!$D109*LN('Sound Power'!L109))</f>
        <v>#DIV/0!</v>
      </c>
      <c r="U109" s="26" t="e">
        <f>('ModelParams Lw'!H$4*LN('Sound Power'!M109)/(1+EXP(-('Sound Power'!$D109*1000+'ModelParams Lw'!H$6)/'ModelParams Lw'!H$7))+'ModelParams Lw'!H$5)*LN('Sound Power'!$B109)-('ModelParams Lw'!H$8+'ModelParams Lw'!H$9*$D109+'ModelParams Lw'!H$10*'Sound Power'!$F109^'ModelParams Lw'!H$14+'ModelParams Lw'!H$11*LN('Sound Power'!M109)+'ModelParams Lw'!H$12*'Sound Power'!$D109*'Sound Power'!$F109+'ModelParams Lw'!H$13*'Sound Power'!$D109*LN('Sound Power'!M109))</f>
        <v>#DIV/0!</v>
      </c>
      <c r="V109" s="26" t="e">
        <f>('ModelParams Lw'!I$4*LN('Sound Power'!N109)/(1+EXP(-('Sound Power'!$D109*1000+'ModelParams Lw'!I$6)/'ModelParams Lw'!I$7))+'ModelParams Lw'!I$5)*LN('Sound Power'!$B109)-('ModelParams Lw'!I$8+'ModelParams Lw'!I$9*$D109+'ModelParams Lw'!I$10*'Sound Power'!$F109^'ModelParams Lw'!I$14+'ModelParams Lw'!I$11*LN('Sound Power'!N109)+'ModelParams Lw'!I$12*'Sound Power'!$D109*'Sound Power'!$F109+'ModelParams Lw'!I$13*'Sound Power'!$D109*LN('Sound Power'!N109))</f>
        <v>#DIV/0!</v>
      </c>
      <c r="W109" s="26" t="e">
        <f>10*LOG10(IF(O109="",0,POWER(10,((O109+'ModelParams Lw'!$O$4)/10))) +IF(P109="",0,POWER(10,((P109+'ModelParams Lw'!$P$4)/10))) +IF(Q109="",0,POWER(10,((Q109+'ModelParams Lw'!$Q$4)/10))) +IF(R109="",0,POWER(10,((R109+'ModelParams Lw'!$R$4)/10))) +IF(S109="",0,POWER(10,((S109+'ModelParams Lw'!$S$4)/10))) +IF(T109="",0,POWER(10,((T109+'ModelParams Lw'!$T$4)/10))) +IF(U109="",0,POWER(10,((U109+'ModelParams Lw'!$U$4)/10)))+IF(V109="",0,POWER(10,((V109+'ModelParams Lw'!$V$4)/10))))</f>
        <v>#DIV/0!</v>
      </c>
      <c r="X109" s="26" t="e">
        <f t="shared" si="52"/>
        <v>#DIV/0!</v>
      </c>
      <c r="Y109" s="26" t="e">
        <f>(O109-'ModelParams Lw'!O$10)/'ModelParams Lw'!O$11</f>
        <v>#DIV/0!</v>
      </c>
      <c r="Z109" s="26" t="e">
        <f>(P109-'ModelParams Lw'!P$10)/'ModelParams Lw'!P$11</f>
        <v>#DIV/0!</v>
      </c>
      <c r="AA109" s="26" t="e">
        <f>(Q109-'ModelParams Lw'!Q$10)/'ModelParams Lw'!Q$11</f>
        <v>#DIV/0!</v>
      </c>
      <c r="AB109" s="26" t="e">
        <f>(R109-'ModelParams Lw'!R$10)/'ModelParams Lw'!R$11</f>
        <v>#DIV/0!</v>
      </c>
      <c r="AC109" s="26" t="e">
        <f>(S109-'ModelParams Lw'!S$10)/'ModelParams Lw'!S$11</f>
        <v>#DIV/0!</v>
      </c>
      <c r="AD109" s="26" t="e">
        <f>(T109-'ModelParams Lw'!T$10)/'ModelParams Lw'!T$11</f>
        <v>#DIV/0!</v>
      </c>
      <c r="AE109" s="26" t="e">
        <f>(U109-'ModelParams Lw'!U$10)/'ModelParams Lw'!U$11</f>
        <v>#DIV/0!</v>
      </c>
      <c r="AF109" s="26" t="e">
        <f>(V109-'ModelParams Lw'!V$10)/'ModelParams Lw'!V$11</f>
        <v>#DIV/0!</v>
      </c>
      <c r="AG109" s="26" t="e">
        <f t="shared" si="53"/>
        <v>#DIV/0!</v>
      </c>
      <c r="AH109" s="26" t="e">
        <f>VLOOKUP(D109*1000,'ModelParams Lw'!$A$38:$D$58,4)</f>
        <v>#N/A</v>
      </c>
      <c r="AI109" s="56" t="e">
        <f>VLOOKUP(D109*1000,'ModelParams Lw'!$A$38:$D$58,2)</f>
        <v>#N/A</v>
      </c>
      <c r="AJ109" s="46" t="e">
        <f t="shared" si="54"/>
        <v>#DIV/0!</v>
      </c>
      <c r="AK109" s="26" t="e">
        <f t="shared" si="55"/>
        <v>#VALUE!</v>
      </c>
      <c r="AL109" s="26" t="e">
        <f>IF($AI109=100,'ModelParams Lw'!R$35*'Sound Power'!$AH109^2+'ModelParams Lw'!R$36*'Sound Power'!$AH109+'ModelParams Lw'!R$37,IF($AI109=150,'ModelParams Lw'!R$38*'Sound Power'!$AH109^2+'ModelParams Lw'!R$39*'Sound Power'!$AH109+'ModelParams Lw'!R$40,'ModelParams Lw'!R$41*'Sound Power'!$AH109^2+'ModelParams Lw'!R$42*'Sound Power'!$AH109+'ModelParams Lw'!R$43))</f>
        <v>#N/A</v>
      </c>
      <c r="AM109" s="26" t="e">
        <f>IF($AI109=100,'ModelParams Lw'!S$35*'Sound Power'!$AH109^2+'ModelParams Lw'!S$36*'Sound Power'!$AH109+'ModelParams Lw'!S$37,IF($AI109=150,'ModelParams Lw'!S$38*'Sound Power'!$AH109^2+'ModelParams Lw'!S$39*'Sound Power'!$AH109+'ModelParams Lw'!S$40,'ModelParams Lw'!S$41*'Sound Power'!$AH109^2+'ModelParams Lw'!S$42*'Sound Power'!$AH109+'ModelParams Lw'!S$43))</f>
        <v>#N/A</v>
      </c>
      <c r="AN109" s="26" t="e">
        <f>IF($AI109=100,'ModelParams Lw'!T$35*'Sound Power'!$AH109^2+'ModelParams Lw'!T$36*'Sound Power'!$AH109+'ModelParams Lw'!T$37,IF($AI109=150,'ModelParams Lw'!T$38*'Sound Power'!$AH109^2+'ModelParams Lw'!T$39*'Sound Power'!$AH109+'ModelParams Lw'!T$40,'ModelParams Lw'!T$41*'Sound Power'!$AH109^2+'ModelParams Lw'!T$42*'Sound Power'!$AH109+'ModelParams Lw'!T$43))</f>
        <v>#N/A</v>
      </c>
      <c r="AO109" s="26" t="e">
        <f>IF($AI109=100,'ModelParams Lw'!U$35*'Sound Power'!$AH109^2+'ModelParams Lw'!U$36*'Sound Power'!$AH109+'ModelParams Lw'!U$37,IF($AI109=150,'ModelParams Lw'!U$38*'Sound Power'!$AH109^2+'ModelParams Lw'!U$39*'Sound Power'!$AH109+'ModelParams Lw'!U$40,'ModelParams Lw'!U$41*'Sound Power'!$AH109^2+'ModelParams Lw'!U$42*'Sound Power'!$AH109+'ModelParams Lw'!U$43))</f>
        <v>#N/A</v>
      </c>
      <c r="AP109" s="26" t="e">
        <f>IF($AI109=100,'ModelParams Lw'!V$35*'Sound Power'!$AH109^2+'ModelParams Lw'!V$36*'Sound Power'!$AH109+'ModelParams Lw'!V$37,IF($AI109=150,'ModelParams Lw'!V$38*'Sound Power'!$AH109^2+'ModelParams Lw'!V$39*'Sound Power'!$AH109+'ModelParams Lw'!V$40,'ModelParams Lw'!V$41*'Sound Power'!$AH109^2+'ModelParams Lw'!V$42*'Sound Power'!$AH109+'ModelParams Lw'!V$43))</f>
        <v>#N/A</v>
      </c>
      <c r="AQ109" s="26" t="e">
        <f>IF($AI109=100,'ModelParams Lw'!W$35*'Sound Power'!$AH109^2+'ModelParams Lw'!W$36*'Sound Power'!$AH109+'ModelParams Lw'!W$37,IF($AI109=150,'ModelParams Lw'!W$38*'Sound Power'!$AH109^2+'ModelParams Lw'!W$39*'Sound Power'!$AH109+'ModelParams Lw'!W$40,'ModelParams Lw'!W$41*'Sound Power'!$AH109^2+'ModelParams Lw'!W$42*'Sound Power'!$AH109+'ModelParams Lw'!W$43))</f>
        <v>#N/A</v>
      </c>
      <c r="AR109" s="26" t="e">
        <f t="shared" si="56"/>
        <v>#VALUE!</v>
      </c>
      <c r="AS109" s="26" t="e">
        <f>IF(26.83*LN($AJ109)-11.791-'ModelParams Lw'!B$35&lt;0,0,26.83*LN($AJ109)-11.791-'ModelParams Lw'!B$35)</f>
        <v>#DIV/0!</v>
      </c>
      <c r="AT109" s="26" t="e">
        <f>IF(26.83*LN($AJ109)-11.791-'ModelParams Lw'!C$35&lt;0,0,26.83*LN($AJ109)-11.791-'ModelParams Lw'!C$35)</f>
        <v>#DIV/0!</v>
      </c>
      <c r="AU109" s="26" t="e">
        <f>IF(26.83*LN($AJ109)-11.791-'ModelParams Lw'!D$35&lt;0,0,26.83*LN($AJ109)-11.791-'ModelParams Lw'!D$35)</f>
        <v>#DIV/0!</v>
      </c>
      <c r="AV109" s="26" t="e">
        <f>IF(26.83*LN($AJ109)-11.791-'ModelParams Lw'!E$35&lt;0,0,26.83*LN($AJ109)-11.791-'ModelParams Lw'!E$35)</f>
        <v>#DIV/0!</v>
      </c>
      <c r="AW109" s="26" t="e">
        <f>IF(26.83*LN($AJ109)-11.791-'ModelParams Lw'!F$35&lt;0,0,26.83*LN($AJ109)-11.791-'ModelParams Lw'!F$35)</f>
        <v>#DIV/0!</v>
      </c>
      <c r="AX109" s="26" t="e">
        <f>IF(26.83*LN($AJ109)-11.791-'ModelParams Lw'!G$35&lt;0,0,26.83*LN($AJ109)-11.791-'ModelParams Lw'!G$35)</f>
        <v>#DIV/0!</v>
      </c>
      <c r="AY109" s="26" t="e">
        <f>IF(26.83*LN($AJ109)-11.791-'ModelParams Lw'!H$35&lt;0,0,26.83*LN($AJ109)-11.791-'ModelParams Lw'!H$35)</f>
        <v>#DIV/0!</v>
      </c>
      <c r="AZ109" s="26" t="e">
        <f>IF(26.83*LN($AJ109)-11.791-'ModelParams Lw'!I$35&lt;0,0,26.83*LN($AJ109)-11.791-'ModelParams Lw'!I$35)</f>
        <v>#DIV/0!</v>
      </c>
      <c r="BA109" s="26" t="e">
        <f t="shared" si="44"/>
        <v>#DIV/0!</v>
      </c>
      <c r="BB109" s="26" t="e">
        <f t="shared" si="45"/>
        <v>#DIV/0!</v>
      </c>
      <c r="BC109" s="26" t="e">
        <f t="shared" si="46"/>
        <v>#DIV/0!</v>
      </c>
      <c r="BD109" s="26" t="e">
        <f t="shared" si="47"/>
        <v>#DIV/0!</v>
      </c>
      <c r="BE109" s="26" t="e">
        <f t="shared" si="48"/>
        <v>#DIV/0!</v>
      </c>
      <c r="BF109" s="26" t="e">
        <f t="shared" si="49"/>
        <v>#DIV/0!</v>
      </c>
      <c r="BG109" s="26" t="e">
        <f t="shared" si="50"/>
        <v>#DIV/0!</v>
      </c>
      <c r="BH109" s="26" t="e">
        <f t="shared" si="51"/>
        <v>#DIV/0!</v>
      </c>
      <c r="BI109" s="26" t="e">
        <f>10*LOG10(IF(BA109="",0,POWER(10,((BA109+'ModelParams Lw'!$O$4)/10))) +IF(BB109="",0,POWER(10,((BB109+'ModelParams Lw'!$P$4)/10))) +IF(BC109="",0,POWER(10,((BC109+'ModelParams Lw'!$Q$4)/10))) +IF(BD109="",0,POWER(10,((BD109+'ModelParams Lw'!$R$4)/10))) +IF(BE109="",0,POWER(10,((BE109+'ModelParams Lw'!$S$4)/10))) +IF(BF109="",0,POWER(10,((BF109+'ModelParams Lw'!$T$4)/10))) +IF(BG109="",0,POWER(10,((BG109+'ModelParams Lw'!$U$4)/10)))+IF(BH109="",0,POWER(10,((BH109+'ModelParams Lw'!$V$4)/10))))</f>
        <v>#DIV/0!</v>
      </c>
      <c r="BJ109" s="26" t="e">
        <f t="shared" si="57"/>
        <v>#DIV/0!</v>
      </c>
      <c r="BK109" s="26" t="e">
        <f>(BA109-'ModelParams Lw'!O$10)/'ModelParams Lw'!O$11</f>
        <v>#DIV/0!</v>
      </c>
      <c r="BL109" s="26" t="e">
        <f>(BB109-'ModelParams Lw'!P$10)/'ModelParams Lw'!P$11</f>
        <v>#DIV/0!</v>
      </c>
      <c r="BM109" s="26" t="e">
        <f>(BC109-'ModelParams Lw'!Q$10)/'ModelParams Lw'!Q$11</f>
        <v>#DIV/0!</v>
      </c>
      <c r="BN109" s="26" t="e">
        <f>(BD109-'ModelParams Lw'!R$10)/'ModelParams Lw'!R$11</f>
        <v>#DIV/0!</v>
      </c>
      <c r="BO109" s="26" t="e">
        <f>(BE109-'ModelParams Lw'!S$10)/'ModelParams Lw'!S$11</f>
        <v>#DIV/0!</v>
      </c>
      <c r="BP109" s="26" t="e">
        <f>(BF109-'ModelParams Lw'!T$10)/'ModelParams Lw'!T$11</f>
        <v>#DIV/0!</v>
      </c>
      <c r="BQ109" s="26" t="e">
        <f>(BG109-'ModelParams Lw'!U$10)/'ModelParams Lw'!U$11</f>
        <v>#DIV/0!</v>
      </c>
      <c r="BR109" s="26" t="e">
        <f>(BH109-'ModelParams Lw'!V$10)/'ModelParams Lw'!V$11</f>
        <v>#DIV/0!</v>
      </c>
      <c r="BS109" s="23" t="e">
        <f>IF(Calcul!$E111="SW",DEGREES(ACOS(1-(1/'ModelParams Lw'!C$25*SQRT(0.5*1.2/'Sound Power'!$C109)*('Sound Power'!$B109/3600)/('Sound Power'!$D109)/('Sound Power'!$F109)))),DEGREES(ACOS(1-(1/'ModelParams Lw'!C$29*SQRT(0.5*1.2/'Sound Power'!$C109)*('Sound Power'!$B109/3600)/('Sound Power'!$D109)/('Sound Power'!$F109)))))</f>
        <v>#DIV/0!</v>
      </c>
      <c r="BT109" s="23" t="e">
        <f>IF(Calcul!$E111="SW",DEGREES(ACOS(1-(1/'ModelParams Lw'!D$25*SQRT(0.5*1.2/'Sound Power'!$C109)*('Sound Power'!$B109/3600)/('Sound Power'!$D109)/('Sound Power'!$F109)))),DEGREES(ACOS(1-(1/'ModelParams Lw'!D$29*SQRT(0.5*1.2/'Sound Power'!$C109)*('Sound Power'!$B109/3600)/('Sound Power'!$D109)/('Sound Power'!$F109)))))</f>
        <v>#DIV/0!</v>
      </c>
      <c r="BU109" s="23" t="e">
        <f>IF(Calcul!$E111="SW",DEGREES(ACOS(1-(1/'ModelParams Lw'!E$25*SQRT(0.5*1.2/'Sound Power'!$C109)*('Sound Power'!$B109/3600)/('Sound Power'!$D109)/('Sound Power'!$F109)))),DEGREES(ACOS(1-(1/'ModelParams Lw'!E$29*SQRT(0.5*1.2/'Sound Power'!$C109)*('Sound Power'!$B109/3600)/('Sound Power'!$D109)/('Sound Power'!$F109)))))</f>
        <v>#DIV/0!</v>
      </c>
      <c r="BV109" s="23" t="e">
        <f>IF(Calcul!$E111="SW",DEGREES(ACOS(1-(1/'ModelParams Lw'!F$25*SQRT(0.5*1.2/'Sound Power'!$C109)*('Sound Power'!$B109/3600)/('Sound Power'!$D109)/('Sound Power'!$F109)))),DEGREES(ACOS(1-(1/'ModelParams Lw'!F$29*SQRT(0.5*1.2/'Sound Power'!$C109)*('Sound Power'!$B109/3600)/('Sound Power'!$D109)/('Sound Power'!$F109)))))</f>
        <v>#DIV/0!</v>
      </c>
      <c r="BW109" s="23" t="e">
        <f>IF(Calcul!$E111="SW",DEGREES(ACOS(1-(1/'ModelParams Lw'!G$25*SQRT(0.5*1.2/'Sound Power'!$C109)*('Sound Power'!$B109/3600)/('Sound Power'!$D109)/('Sound Power'!$F109)))),DEGREES(ACOS(1-(1/'ModelParams Lw'!G$29*SQRT(0.5*1.2/'Sound Power'!$C109)*('Sound Power'!$B109/3600)/('Sound Power'!$D109)/('Sound Power'!$F109)))))</f>
        <v>#DIV/0!</v>
      </c>
      <c r="BX109" s="23" t="e">
        <f>IF(Calcul!$E111="SW",DEGREES(ACOS(1-(1/'ModelParams Lw'!H$25*SQRT(0.5*1.2/'Sound Power'!$C109)*('Sound Power'!$B109/3600)/('Sound Power'!$D109)/('Sound Power'!$F109)))),DEGREES(ACOS(1-(1/'ModelParams Lw'!H$29*SQRT(0.5*1.2/'Sound Power'!$C109)*('Sound Power'!$B109/3600)/('Sound Power'!$D109)/('Sound Power'!$F109)))))</f>
        <v>#DIV/0!</v>
      </c>
      <c r="BY109" s="23" t="e">
        <f>IF(Calcul!$E111="SW",DEGREES(ACOS(1-(1/'ModelParams Lw'!I$25*SQRT(0.5*1.2/'Sound Power'!$C109)*('Sound Power'!$B109/3600)/('Sound Power'!$D109)/('Sound Power'!$F109)))),DEGREES(ACOS(1-(1/'ModelParams Lw'!I$29*SQRT(0.5*1.2/'Sound Power'!$C109)*('Sound Power'!$B109/3600)/('Sound Power'!$D109)/('Sound Power'!$F109)))))</f>
        <v>#DIV/0!</v>
      </c>
      <c r="BZ109" s="23" t="e">
        <f>IF(Calcul!$E111="SW",DEGREES(ACOS(1-(1/'ModelParams Lw'!J$25*SQRT(0.5*1.2/'Sound Power'!$C109)*('Sound Power'!$B109/3600)/('Sound Power'!$D109)/('Sound Power'!$F109)))),DEGREES(ACOS(1-(1/'ModelParams Lw'!J$29*SQRT(0.5*1.2/'Sound Power'!$C109)*('Sound Power'!$B109/3600)/('Sound Power'!$D109)/('Sound Power'!$F109)))))</f>
        <v>#DIV/0!</v>
      </c>
      <c r="CA109" s="26" t="e">
        <f>IF(Calcul!$E111="SW",'ModelParams Lw'!C$22+'ModelParams Lw'!C$23*LOG('Sound Power'!$D109/'Sound Power'!$E109)+'ModelParams Lw'!C$24*LN('Sound Power'!BS109),IF('ModelParams Lw'!C$26+'ModelParams Lw'!C$27*LOG('Sound Power'!$D109/'Sound Power'!$E109)+'ModelParams Lw'!C$28*LN('Sound Power'!BS109)&lt;'ModelParams Lw'!C$22+'ModelParams Lw'!C$23*LOG('Sound Power'!$D109/'Sound Power'!$E109)+'ModelParams Lw'!C$24*LN('Sound Power'!BS109),'ModelParams Lw'!C$22+'ModelParams Lw'!C$23*LOG('Sound Power'!$D109/'Sound Power'!$E109)+'ModelParams Lw'!C$24*LN('Sound Power'!BS109),'ModelParams Lw'!C$26+'ModelParams Lw'!C$27*LOG('Sound Power'!$D109/'Sound Power'!$E109)+'ModelParams Lw'!C$28*LN('Sound Power'!BS109)))</f>
        <v>#DIV/0!</v>
      </c>
      <c r="CB109" s="26" t="e">
        <f>IF(Calcul!$E111="SW",'ModelParams Lw'!D$22+'ModelParams Lw'!D$23*LOG('Sound Power'!$D109/'Sound Power'!$E109)+'ModelParams Lw'!D$24*LN('Sound Power'!BT109),IF('ModelParams Lw'!D$26+'ModelParams Lw'!D$27*LOG('Sound Power'!$D109/'Sound Power'!$E109)+'ModelParams Lw'!D$28*LN('Sound Power'!BT109)&lt;'ModelParams Lw'!D$22+'ModelParams Lw'!D$23*LOG('Sound Power'!$D109/'Sound Power'!$E109)+'ModelParams Lw'!D$24*LN('Sound Power'!BT109),'ModelParams Lw'!D$22+'ModelParams Lw'!D$23*LOG('Sound Power'!$D109/'Sound Power'!$E109)+'ModelParams Lw'!D$24*LN('Sound Power'!BT109),'ModelParams Lw'!D$26+'ModelParams Lw'!D$27*LOG('Sound Power'!$D109/'Sound Power'!$E109)+'ModelParams Lw'!D$28*LN('Sound Power'!BT109)))</f>
        <v>#DIV/0!</v>
      </c>
      <c r="CC109" s="26" t="e">
        <f>IF(Calcul!$E111="SW",'ModelParams Lw'!E$22+'ModelParams Lw'!E$23*LOG('Sound Power'!$D109/'Sound Power'!$E109)+'ModelParams Lw'!E$24*LN('Sound Power'!BU109),IF('ModelParams Lw'!E$26+'ModelParams Lw'!E$27*LOG('Sound Power'!$D109/'Sound Power'!$E109)+'ModelParams Lw'!E$28*LN('Sound Power'!BU109)&lt;'ModelParams Lw'!E$22+'ModelParams Lw'!E$23*LOG('Sound Power'!$D109/'Sound Power'!$E109)+'ModelParams Lw'!E$24*LN('Sound Power'!BU109),'ModelParams Lw'!E$22+'ModelParams Lw'!E$23*LOG('Sound Power'!$D109/'Sound Power'!$E109)+'ModelParams Lw'!E$24*LN('Sound Power'!BU109),'ModelParams Lw'!E$26+'ModelParams Lw'!E$27*LOG('Sound Power'!$D109/'Sound Power'!$E109)+'ModelParams Lw'!E$28*LN('Sound Power'!BU109)))</f>
        <v>#DIV/0!</v>
      </c>
      <c r="CD109" s="26" t="e">
        <f>IF(Calcul!$E111="SW",'ModelParams Lw'!F$22+'ModelParams Lw'!F$23*LOG('Sound Power'!$D109/'Sound Power'!$E109)+'ModelParams Lw'!F$24*LN('Sound Power'!BV109),IF('ModelParams Lw'!F$26+'ModelParams Lw'!F$27*LOG('Sound Power'!$D109/'Sound Power'!$E109)+'ModelParams Lw'!F$28*LN('Sound Power'!BV109)&lt;'ModelParams Lw'!F$22+'ModelParams Lw'!F$23*LOG('Sound Power'!$D109/'Sound Power'!$E109)+'ModelParams Lw'!F$24*LN('Sound Power'!BV109),'ModelParams Lw'!F$22+'ModelParams Lw'!F$23*LOG('Sound Power'!$D109/'Sound Power'!$E109)+'ModelParams Lw'!F$24*LN('Sound Power'!BV109),'ModelParams Lw'!F$26+'ModelParams Lw'!F$27*LOG('Sound Power'!$D109/'Sound Power'!$E109)+'ModelParams Lw'!F$28*LN('Sound Power'!BV109)))</f>
        <v>#DIV/0!</v>
      </c>
      <c r="CE109" s="26" t="e">
        <f>IF(Calcul!$E111="SW",'ModelParams Lw'!G$22+'ModelParams Lw'!G$23*LOG('Sound Power'!$D109/'Sound Power'!$E109)+'ModelParams Lw'!G$24*LN('Sound Power'!BW109),IF('ModelParams Lw'!G$26+'ModelParams Lw'!G$27*LOG('Sound Power'!$D109/'Sound Power'!$E109)+'ModelParams Lw'!G$28*LN('Sound Power'!BW109)&lt;'ModelParams Lw'!G$22+'ModelParams Lw'!G$23*LOG('Sound Power'!$D109/'Sound Power'!$E109)+'ModelParams Lw'!G$24*LN('Sound Power'!BW109),'ModelParams Lw'!G$22+'ModelParams Lw'!G$23*LOG('Sound Power'!$D109/'Sound Power'!$E109)+'ModelParams Lw'!G$24*LN('Sound Power'!BW109),'ModelParams Lw'!G$26+'ModelParams Lw'!G$27*LOG('Sound Power'!$D109/'Sound Power'!$E109)+'ModelParams Lw'!G$28*LN('Sound Power'!BW109)))</f>
        <v>#DIV/0!</v>
      </c>
      <c r="CF109" s="26" t="e">
        <f>IF(Calcul!$E111="SW",'ModelParams Lw'!H$22+'ModelParams Lw'!H$23*LOG('Sound Power'!$D109/'Sound Power'!$E109)+'ModelParams Lw'!H$24*LN('Sound Power'!BX109),IF('ModelParams Lw'!H$26+'ModelParams Lw'!H$27*LOG('Sound Power'!$D109/'Sound Power'!$E109)+'ModelParams Lw'!H$28*LN('Sound Power'!BX109)&lt;'ModelParams Lw'!H$22+'ModelParams Lw'!H$23*LOG('Sound Power'!$D109/'Sound Power'!$E109)+'ModelParams Lw'!H$24*LN('Sound Power'!BX109),'ModelParams Lw'!H$22+'ModelParams Lw'!H$23*LOG('Sound Power'!$D109/'Sound Power'!$E109)+'ModelParams Lw'!H$24*LN('Sound Power'!BX109),'ModelParams Lw'!H$26+'ModelParams Lw'!H$27*LOG('Sound Power'!$D109/'Sound Power'!$E109)+'ModelParams Lw'!H$28*LN('Sound Power'!BX109)))</f>
        <v>#DIV/0!</v>
      </c>
      <c r="CG109" s="26" t="e">
        <f>IF(Calcul!$E111="SW",'ModelParams Lw'!I$22+'ModelParams Lw'!I$23*LOG('Sound Power'!$D109/'Sound Power'!$E109)+'ModelParams Lw'!I$24*LN('Sound Power'!BY109),IF('ModelParams Lw'!I$26+'ModelParams Lw'!I$27*LOG('Sound Power'!$D109/'Sound Power'!$E109)+'ModelParams Lw'!I$28*LN('Sound Power'!BY109)&lt;'ModelParams Lw'!I$22+'ModelParams Lw'!I$23*LOG('Sound Power'!$D109/'Sound Power'!$E109)+'ModelParams Lw'!I$24*LN('Sound Power'!BY109),'ModelParams Lw'!I$22+'ModelParams Lw'!I$23*LOG('Sound Power'!$D109/'Sound Power'!$E109)+'ModelParams Lw'!I$24*LN('Sound Power'!BY109),'ModelParams Lw'!I$26+'ModelParams Lw'!I$27*LOG('Sound Power'!$D109/'Sound Power'!$E109)+'ModelParams Lw'!I$28*LN('Sound Power'!BY109)))</f>
        <v>#DIV/0!</v>
      </c>
      <c r="CH109" s="26" t="e">
        <f>IF(Calcul!$E111="SW",'ModelParams Lw'!J$22+'ModelParams Lw'!J$23*LOG('Sound Power'!$D109/'Sound Power'!$E109)+'ModelParams Lw'!J$24*LN('Sound Power'!BZ109),IF('ModelParams Lw'!J$26+'ModelParams Lw'!J$27*LOG('Sound Power'!$D109/'Sound Power'!$E109)+'ModelParams Lw'!J$28*LN('Sound Power'!BZ109)&lt;'ModelParams Lw'!J$22+'ModelParams Lw'!J$23*LOG('Sound Power'!$D109/'Sound Power'!$E109)+'ModelParams Lw'!J$24*LN('Sound Power'!BZ109),'ModelParams Lw'!J$22+'ModelParams Lw'!J$23*LOG('Sound Power'!$D109/'Sound Power'!$E109)+'ModelParams Lw'!J$24*LN('Sound Power'!BZ109),'ModelParams Lw'!J$26+'ModelParams Lw'!J$27*LOG('Sound Power'!$D109/'Sound Power'!$E109)+'ModelParams Lw'!J$28*LN('Sound Power'!BZ109)))</f>
        <v>#DIV/0!</v>
      </c>
      <c r="CI109" s="26" t="e">
        <f t="shared" si="58"/>
        <v>#DIV/0!</v>
      </c>
      <c r="CJ109" s="26" t="e">
        <f t="shared" si="59"/>
        <v>#DIV/0!</v>
      </c>
      <c r="CK109" s="26" t="e">
        <f t="shared" si="60"/>
        <v>#DIV/0!</v>
      </c>
      <c r="CL109" s="26" t="e">
        <f t="shared" si="61"/>
        <v>#DIV/0!</v>
      </c>
      <c r="CM109" s="26" t="e">
        <f t="shared" si="62"/>
        <v>#DIV/0!</v>
      </c>
      <c r="CN109" s="26" t="e">
        <f t="shared" si="63"/>
        <v>#DIV/0!</v>
      </c>
      <c r="CO109" s="26" t="e">
        <f t="shared" si="64"/>
        <v>#DIV/0!</v>
      </c>
      <c r="CP109" s="26" t="e">
        <f t="shared" si="65"/>
        <v>#DIV/0!</v>
      </c>
      <c r="CQ109" s="26" t="e">
        <f>10*LOG10(IF(CI109="",0,POWER(10,((CI109+'ModelParams Lw'!$O$4)/10))) +IF(CJ109="",0,POWER(10,((CJ109+'ModelParams Lw'!$P$4)/10))) +IF(CK109="",0,POWER(10,((CK109+'ModelParams Lw'!$Q$4)/10))) +IF(CL109="",0,POWER(10,((CL109+'ModelParams Lw'!$R$4)/10))) +IF(CM109="",0,POWER(10,((CM109+'ModelParams Lw'!$S$4)/10))) +IF(CN109="",0,POWER(10,((CN109+'ModelParams Lw'!$T$4)/10))) +IF(CO109="",0,POWER(10,((CO109+'ModelParams Lw'!$U$4)/10)))+IF(CP109="",0,POWER(10,((CP109+'ModelParams Lw'!$V$4)/10))))</f>
        <v>#DIV/0!</v>
      </c>
      <c r="CR109" s="26" t="e">
        <f t="shared" si="66"/>
        <v>#DIV/0!</v>
      </c>
      <c r="CS109" s="26" t="e">
        <f>(CI109-'ModelParams Lw'!$O$10)/'ModelParams Lw'!$O$11</f>
        <v>#DIV/0!</v>
      </c>
      <c r="CT109" s="26" t="e">
        <f>(CJ109-'ModelParams Lw'!$P$10)/'ModelParams Lw'!$P$11</f>
        <v>#DIV/0!</v>
      </c>
      <c r="CU109" s="26" t="e">
        <f>(CK109-'ModelParams Lw'!$Q$10)/'ModelParams Lw'!$Q$11</f>
        <v>#DIV/0!</v>
      </c>
      <c r="CV109" s="26" t="e">
        <f>(CL109-'ModelParams Lw'!$R$10)/'ModelParams Lw'!$R$11</f>
        <v>#DIV/0!</v>
      </c>
      <c r="CW109" s="26" t="e">
        <f>(CM109-'ModelParams Lw'!$S$10)/'ModelParams Lw'!$S$11</f>
        <v>#DIV/0!</v>
      </c>
      <c r="CX109" s="26" t="e">
        <f>(CN109-'ModelParams Lw'!$T$10)/'ModelParams Lw'!$T$11</f>
        <v>#DIV/0!</v>
      </c>
      <c r="CY109" s="26" t="e">
        <f>(CO109-'ModelParams Lw'!$U$10)/'ModelParams Lw'!$U$11</f>
        <v>#DIV/0!</v>
      </c>
      <c r="CZ109" s="26" t="e">
        <f>(CP109-'ModelParams Lw'!$V$10)/'ModelParams Lw'!$V$11</f>
        <v>#DIV/0!</v>
      </c>
    </row>
    <row r="110" spans="1:104" x14ac:dyDescent="0.2">
      <c r="A110" s="13">
        <f>Calcul!A112</f>
        <v>0</v>
      </c>
      <c r="B110" s="13">
        <f t="shared" si="42"/>
        <v>0</v>
      </c>
      <c r="C110" s="13">
        <f>Calcul!B112</f>
        <v>0</v>
      </c>
      <c r="D110" s="13">
        <f>Calcul!C112/1000</f>
        <v>0</v>
      </c>
      <c r="E110" s="13">
        <f>Calcul!D112/1000</f>
        <v>0</v>
      </c>
      <c r="F110" s="13">
        <f t="shared" si="43"/>
        <v>0</v>
      </c>
      <c r="G110" s="23" t="e">
        <f>DEGREES(ACOS(1-(1/'ModelParams Lw'!B$15*SQRT(0.5*1.2/'Sound Power'!$C110)*('Sound Power'!$B110/3600)/('Sound Power'!$D110)/('Sound Power'!$F110))))</f>
        <v>#DIV/0!</v>
      </c>
      <c r="H110" s="23" t="e">
        <f>DEGREES(ACOS(1-(1/'ModelParams Lw'!C$15*SQRT(0.5*1.2/'Sound Power'!$C110)*('Sound Power'!$B110/3600)/('Sound Power'!$D110)/('Sound Power'!$F110))))</f>
        <v>#DIV/0!</v>
      </c>
      <c r="I110" s="23" t="e">
        <f>DEGREES(ACOS(1-(1/'ModelParams Lw'!D$15*SQRT(0.5*1.2/'Sound Power'!$C110)*('Sound Power'!$B110/3600)/('Sound Power'!$D110)/('Sound Power'!$F110))))</f>
        <v>#DIV/0!</v>
      </c>
      <c r="J110" s="23" t="e">
        <f>DEGREES(ACOS(1-(1/'ModelParams Lw'!E$15*SQRT(0.5*1.2/'Sound Power'!$C110)*('Sound Power'!$B110/3600)/('Sound Power'!$D110)/('Sound Power'!$F110))))</f>
        <v>#DIV/0!</v>
      </c>
      <c r="K110" s="23" t="e">
        <f>DEGREES(ACOS(1-(1/'ModelParams Lw'!F$15*SQRT(0.5*1.2/'Sound Power'!$C110)*('Sound Power'!$B110/3600)/('Sound Power'!$D110)/('Sound Power'!$F110))))</f>
        <v>#DIV/0!</v>
      </c>
      <c r="L110" s="23" t="e">
        <f>DEGREES(ACOS(1-(1/'ModelParams Lw'!G$15*SQRT(0.5*1.2/'Sound Power'!$C110)*('Sound Power'!$B110/3600)/('Sound Power'!$D110)/('Sound Power'!$F110))))</f>
        <v>#DIV/0!</v>
      </c>
      <c r="M110" s="23" t="e">
        <f>DEGREES(ACOS(1-(1/'ModelParams Lw'!H$15*SQRT(0.5*1.2/'Sound Power'!$C110)*('Sound Power'!$B110/3600)/('Sound Power'!$D110)/('Sound Power'!$F110))))</f>
        <v>#DIV/0!</v>
      </c>
      <c r="N110" s="23" t="e">
        <f>DEGREES(ACOS(1-(1/'ModelParams Lw'!I$15*SQRT(0.5*1.2/'Sound Power'!$C110)*('Sound Power'!$B110/3600)/('Sound Power'!$D110)/('Sound Power'!$F110))))</f>
        <v>#DIV/0!</v>
      </c>
      <c r="O110" s="26" t="e">
        <f>('ModelParams Lw'!B$4*LN('Sound Power'!G110)/(1+EXP(-('Sound Power'!$D110*1000+'ModelParams Lw'!B$6)/'ModelParams Lw'!B$7))+'ModelParams Lw'!B$5)*LN('Sound Power'!$B110)-('ModelParams Lw'!B$8+'ModelParams Lw'!B$9*$D110+'ModelParams Lw'!B$10*'Sound Power'!$F110^'ModelParams Lw'!B$14+'ModelParams Lw'!B$11*LN('Sound Power'!G110)+'ModelParams Lw'!B$12*'Sound Power'!$D110*'Sound Power'!$F110+'ModelParams Lw'!B$13*'Sound Power'!$D110*LN('Sound Power'!G110))</f>
        <v>#DIV/0!</v>
      </c>
      <c r="P110" s="26" t="e">
        <f>('ModelParams Lw'!C$4*LN('Sound Power'!H110)/(1+EXP(-('Sound Power'!$D110*1000+'ModelParams Lw'!C$6)/'ModelParams Lw'!C$7))+'ModelParams Lw'!C$5)*LN('Sound Power'!$B110)-('ModelParams Lw'!C$8+'ModelParams Lw'!C$9*$D110+'ModelParams Lw'!C$10*'Sound Power'!$F110^'ModelParams Lw'!C$14+'ModelParams Lw'!C$11*LN('Sound Power'!H110)+'ModelParams Lw'!C$12*'Sound Power'!$D110*'Sound Power'!$F110+'ModelParams Lw'!C$13*'Sound Power'!$D110*LN('Sound Power'!H110))</f>
        <v>#DIV/0!</v>
      </c>
      <c r="Q110" s="26" t="e">
        <f>('ModelParams Lw'!D$4*LN('Sound Power'!I110)/(1+EXP(-('Sound Power'!$D110*1000+'ModelParams Lw'!D$6)/'ModelParams Lw'!D$7))+'ModelParams Lw'!D$5)*LN('Sound Power'!$B110)-('ModelParams Lw'!D$8+'ModelParams Lw'!D$9*$D110+'ModelParams Lw'!D$10*'Sound Power'!$F110^'ModelParams Lw'!D$14+'ModelParams Lw'!D$11*LN('Sound Power'!I110)+'ModelParams Lw'!D$12*'Sound Power'!$D110*'Sound Power'!$F110+'ModelParams Lw'!D$13*'Sound Power'!$D110*LN('Sound Power'!I110))</f>
        <v>#DIV/0!</v>
      </c>
      <c r="R110" s="26" t="e">
        <f>('ModelParams Lw'!E$4*LN('Sound Power'!J110)/(1+EXP(-('Sound Power'!$D110*1000+'ModelParams Lw'!E$6)/'ModelParams Lw'!E$7))+'ModelParams Lw'!E$5)*LN('Sound Power'!$B110)-('ModelParams Lw'!E$8+'ModelParams Lw'!E$9*$D110+'ModelParams Lw'!E$10*'Sound Power'!$F110^'ModelParams Lw'!E$14+'ModelParams Lw'!E$11*LN('Sound Power'!J110)+'ModelParams Lw'!E$12*'Sound Power'!$D110*'Sound Power'!$F110+'ModelParams Lw'!E$13*'Sound Power'!$D110*LN('Sound Power'!J110))</f>
        <v>#DIV/0!</v>
      </c>
      <c r="S110" s="26" t="e">
        <f>('ModelParams Lw'!F$4*LN('Sound Power'!K110)/(1+EXP(-('Sound Power'!$D110*1000+'ModelParams Lw'!F$6)/'ModelParams Lw'!F$7))+'ModelParams Lw'!F$5)*LN('Sound Power'!$B110)-('ModelParams Lw'!F$8+'ModelParams Lw'!F$9*$D110+'ModelParams Lw'!F$10*'Sound Power'!$F110^'ModelParams Lw'!F$14+'ModelParams Lw'!F$11*LN('Sound Power'!K110)+'ModelParams Lw'!F$12*'Sound Power'!$D110*'Sound Power'!$F110+'ModelParams Lw'!F$13*'Sound Power'!$D110*LN('Sound Power'!K110))</f>
        <v>#DIV/0!</v>
      </c>
      <c r="T110" s="26" t="e">
        <f>('ModelParams Lw'!G$4*LN('Sound Power'!L110)/(1+EXP(-('Sound Power'!$D110*1000+'ModelParams Lw'!G$6)/'ModelParams Lw'!G$7))+'ModelParams Lw'!G$5)*LN('Sound Power'!$B110)-('ModelParams Lw'!G$8+'ModelParams Lw'!G$9*$D110+'ModelParams Lw'!G$10*'Sound Power'!$F110^'ModelParams Lw'!G$14+'ModelParams Lw'!G$11*LN('Sound Power'!L110)+'ModelParams Lw'!G$12*'Sound Power'!$D110*'Sound Power'!$F110+'ModelParams Lw'!G$13*'Sound Power'!$D110*LN('Sound Power'!L110))</f>
        <v>#DIV/0!</v>
      </c>
      <c r="U110" s="26" t="e">
        <f>('ModelParams Lw'!H$4*LN('Sound Power'!M110)/(1+EXP(-('Sound Power'!$D110*1000+'ModelParams Lw'!H$6)/'ModelParams Lw'!H$7))+'ModelParams Lw'!H$5)*LN('Sound Power'!$B110)-('ModelParams Lw'!H$8+'ModelParams Lw'!H$9*$D110+'ModelParams Lw'!H$10*'Sound Power'!$F110^'ModelParams Lw'!H$14+'ModelParams Lw'!H$11*LN('Sound Power'!M110)+'ModelParams Lw'!H$12*'Sound Power'!$D110*'Sound Power'!$F110+'ModelParams Lw'!H$13*'Sound Power'!$D110*LN('Sound Power'!M110))</f>
        <v>#DIV/0!</v>
      </c>
      <c r="V110" s="26" t="e">
        <f>('ModelParams Lw'!I$4*LN('Sound Power'!N110)/(1+EXP(-('Sound Power'!$D110*1000+'ModelParams Lw'!I$6)/'ModelParams Lw'!I$7))+'ModelParams Lw'!I$5)*LN('Sound Power'!$B110)-('ModelParams Lw'!I$8+'ModelParams Lw'!I$9*$D110+'ModelParams Lw'!I$10*'Sound Power'!$F110^'ModelParams Lw'!I$14+'ModelParams Lw'!I$11*LN('Sound Power'!N110)+'ModelParams Lw'!I$12*'Sound Power'!$D110*'Sound Power'!$F110+'ModelParams Lw'!I$13*'Sound Power'!$D110*LN('Sound Power'!N110))</f>
        <v>#DIV/0!</v>
      </c>
      <c r="W110" s="26" t="e">
        <f>10*LOG10(IF(O110="",0,POWER(10,((O110+'ModelParams Lw'!$O$4)/10))) +IF(P110="",0,POWER(10,((P110+'ModelParams Lw'!$P$4)/10))) +IF(Q110="",0,POWER(10,((Q110+'ModelParams Lw'!$Q$4)/10))) +IF(R110="",0,POWER(10,((R110+'ModelParams Lw'!$R$4)/10))) +IF(S110="",0,POWER(10,((S110+'ModelParams Lw'!$S$4)/10))) +IF(T110="",0,POWER(10,((T110+'ModelParams Lw'!$T$4)/10))) +IF(U110="",0,POWER(10,((U110+'ModelParams Lw'!$U$4)/10)))+IF(V110="",0,POWER(10,((V110+'ModelParams Lw'!$V$4)/10))))</f>
        <v>#DIV/0!</v>
      </c>
      <c r="X110" s="26" t="e">
        <f t="shared" si="52"/>
        <v>#DIV/0!</v>
      </c>
      <c r="Y110" s="26" t="e">
        <f>(O110-'ModelParams Lw'!O$10)/'ModelParams Lw'!O$11</f>
        <v>#DIV/0!</v>
      </c>
      <c r="Z110" s="26" t="e">
        <f>(P110-'ModelParams Lw'!P$10)/'ModelParams Lw'!P$11</f>
        <v>#DIV/0!</v>
      </c>
      <c r="AA110" s="26" t="e">
        <f>(Q110-'ModelParams Lw'!Q$10)/'ModelParams Lw'!Q$11</f>
        <v>#DIV/0!</v>
      </c>
      <c r="AB110" s="26" t="e">
        <f>(R110-'ModelParams Lw'!R$10)/'ModelParams Lw'!R$11</f>
        <v>#DIV/0!</v>
      </c>
      <c r="AC110" s="26" t="e">
        <f>(S110-'ModelParams Lw'!S$10)/'ModelParams Lw'!S$11</f>
        <v>#DIV/0!</v>
      </c>
      <c r="AD110" s="26" t="e">
        <f>(T110-'ModelParams Lw'!T$10)/'ModelParams Lw'!T$11</f>
        <v>#DIV/0!</v>
      </c>
      <c r="AE110" s="26" t="e">
        <f>(U110-'ModelParams Lw'!U$10)/'ModelParams Lw'!U$11</f>
        <v>#DIV/0!</v>
      </c>
      <c r="AF110" s="26" t="e">
        <f>(V110-'ModelParams Lw'!V$10)/'ModelParams Lw'!V$11</f>
        <v>#DIV/0!</v>
      </c>
      <c r="AG110" s="26" t="e">
        <f t="shared" si="53"/>
        <v>#DIV/0!</v>
      </c>
      <c r="AH110" s="26" t="e">
        <f>VLOOKUP(D110*1000,'ModelParams Lw'!$A$38:$D$58,4)</f>
        <v>#N/A</v>
      </c>
      <c r="AI110" s="56" t="e">
        <f>VLOOKUP(D110*1000,'ModelParams Lw'!$A$38:$D$58,2)</f>
        <v>#N/A</v>
      </c>
      <c r="AJ110" s="46" t="e">
        <f t="shared" si="54"/>
        <v>#DIV/0!</v>
      </c>
      <c r="AK110" s="26" t="e">
        <f t="shared" si="55"/>
        <v>#VALUE!</v>
      </c>
      <c r="AL110" s="26" t="e">
        <f>IF($AI110=100,'ModelParams Lw'!R$35*'Sound Power'!$AH110^2+'ModelParams Lw'!R$36*'Sound Power'!$AH110+'ModelParams Lw'!R$37,IF($AI110=150,'ModelParams Lw'!R$38*'Sound Power'!$AH110^2+'ModelParams Lw'!R$39*'Sound Power'!$AH110+'ModelParams Lw'!R$40,'ModelParams Lw'!R$41*'Sound Power'!$AH110^2+'ModelParams Lw'!R$42*'Sound Power'!$AH110+'ModelParams Lw'!R$43))</f>
        <v>#N/A</v>
      </c>
      <c r="AM110" s="26" t="e">
        <f>IF($AI110=100,'ModelParams Lw'!S$35*'Sound Power'!$AH110^2+'ModelParams Lw'!S$36*'Sound Power'!$AH110+'ModelParams Lw'!S$37,IF($AI110=150,'ModelParams Lw'!S$38*'Sound Power'!$AH110^2+'ModelParams Lw'!S$39*'Sound Power'!$AH110+'ModelParams Lw'!S$40,'ModelParams Lw'!S$41*'Sound Power'!$AH110^2+'ModelParams Lw'!S$42*'Sound Power'!$AH110+'ModelParams Lw'!S$43))</f>
        <v>#N/A</v>
      </c>
      <c r="AN110" s="26" t="e">
        <f>IF($AI110=100,'ModelParams Lw'!T$35*'Sound Power'!$AH110^2+'ModelParams Lw'!T$36*'Sound Power'!$AH110+'ModelParams Lw'!T$37,IF($AI110=150,'ModelParams Lw'!T$38*'Sound Power'!$AH110^2+'ModelParams Lw'!T$39*'Sound Power'!$AH110+'ModelParams Lw'!T$40,'ModelParams Lw'!T$41*'Sound Power'!$AH110^2+'ModelParams Lw'!T$42*'Sound Power'!$AH110+'ModelParams Lw'!T$43))</f>
        <v>#N/A</v>
      </c>
      <c r="AO110" s="26" t="e">
        <f>IF($AI110=100,'ModelParams Lw'!U$35*'Sound Power'!$AH110^2+'ModelParams Lw'!U$36*'Sound Power'!$AH110+'ModelParams Lw'!U$37,IF($AI110=150,'ModelParams Lw'!U$38*'Sound Power'!$AH110^2+'ModelParams Lw'!U$39*'Sound Power'!$AH110+'ModelParams Lw'!U$40,'ModelParams Lw'!U$41*'Sound Power'!$AH110^2+'ModelParams Lw'!U$42*'Sound Power'!$AH110+'ModelParams Lw'!U$43))</f>
        <v>#N/A</v>
      </c>
      <c r="AP110" s="26" t="e">
        <f>IF($AI110=100,'ModelParams Lw'!V$35*'Sound Power'!$AH110^2+'ModelParams Lw'!V$36*'Sound Power'!$AH110+'ModelParams Lw'!V$37,IF($AI110=150,'ModelParams Lw'!V$38*'Sound Power'!$AH110^2+'ModelParams Lw'!V$39*'Sound Power'!$AH110+'ModelParams Lw'!V$40,'ModelParams Lw'!V$41*'Sound Power'!$AH110^2+'ModelParams Lw'!V$42*'Sound Power'!$AH110+'ModelParams Lw'!V$43))</f>
        <v>#N/A</v>
      </c>
      <c r="AQ110" s="26" t="e">
        <f>IF($AI110=100,'ModelParams Lw'!W$35*'Sound Power'!$AH110^2+'ModelParams Lw'!W$36*'Sound Power'!$AH110+'ModelParams Lw'!W$37,IF($AI110=150,'ModelParams Lw'!W$38*'Sound Power'!$AH110^2+'ModelParams Lw'!W$39*'Sound Power'!$AH110+'ModelParams Lw'!W$40,'ModelParams Lw'!W$41*'Sound Power'!$AH110^2+'ModelParams Lw'!W$42*'Sound Power'!$AH110+'ModelParams Lw'!W$43))</f>
        <v>#N/A</v>
      </c>
      <c r="AR110" s="26" t="e">
        <f t="shared" si="56"/>
        <v>#VALUE!</v>
      </c>
      <c r="AS110" s="26" t="e">
        <f>IF(26.83*LN($AJ110)-11.791-'ModelParams Lw'!B$35&lt;0,0,26.83*LN($AJ110)-11.791-'ModelParams Lw'!B$35)</f>
        <v>#DIV/0!</v>
      </c>
      <c r="AT110" s="26" t="e">
        <f>IF(26.83*LN($AJ110)-11.791-'ModelParams Lw'!C$35&lt;0,0,26.83*LN($AJ110)-11.791-'ModelParams Lw'!C$35)</f>
        <v>#DIV/0!</v>
      </c>
      <c r="AU110" s="26" t="e">
        <f>IF(26.83*LN($AJ110)-11.791-'ModelParams Lw'!D$35&lt;0,0,26.83*LN($AJ110)-11.791-'ModelParams Lw'!D$35)</f>
        <v>#DIV/0!</v>
      </c>
      <c r="AV110" s="26" t="e">
        <f>IF(26.83*LN($AJ110)-11.791-'ModelParams Lw'!E$35&lt;0,0,26.83*LN($AJ110)-11.791-'ModelParams Lw'!E$35)</f>
        <v>#DIV/0!</v>
      </c>
      <c r="AW110" s="26" t="e">
        <f>IF(26.83*LN($AJ110)-11.791-'ModelParams Lw'!F$35&lt;0,0,26.83*LN($AJ110)-11.791-'ModelParams Lw'!F$35)</f>
        <v>#DIV/0!</v>
      </c>
      <c r="AX110" s="26" t="e">
        <f>IF(26.83*LN($AJ110)-11.791-'ModelParams Lw'!G$35&lt;0,0,26.83*LN($AJ110)-11.791-'ModelParams Lw'!G$35)</f>
        <v>#DIV/0!</v>
      </c>
      <c r="AY110" s="26" t="e">
        <f>IF(26.83*LN($AJ110)-11.791-'ModelParams Lw'!H$35&lt;0,0,26.83*LN($AJ110)-11.791-'ModelParams Lw'!H$35)</f>
        <v>#DIV/0!</v>
      </c>
      <c r="AZ110" s="26" t="e">
        <f>IF(26.83*LN($AJ110)-11.791-'ModelParams Lw'!I$35&lt;0,0,26.83*LN($AJ110)-11.791-'ModelParams Lw'!I$35)</f>
        <v>#DIV/0!</v>
      </c>
      <c r="BA110" s="26" t="e">
        <f t="shared" si="44"/>
        <v>#DIV/0!</v>
      </c>
      <c r="BB110" s="26" t="e">
        <f t="shared" si="45"/>
        <v>#DIV/0!</v>
      </c>
      <c r="BC110" s="26" t="e">
        <f t="shared" si="46"/>
        <v>#DIV/0!</v>
      </c>
      <c r="BD110" s="26" t="e">
        <f t="shared" si="47"/>
        <v>#DIV/0!</v>
      </c>
      <c r="BE110" s="26" t="e">
        <f t="shared" si="48"/>
        <v>#DIV/0!</v>
      </c>
      <c r="BF110" s="26" t="e">
        <f t="shared" si="49"/>
        <v>#DIV/0!</v>
      </c>
      <c r="BG110" s="26" t="e">
        <f t="shared" si="50"/>
        <v>#DIV/0!</v>
      </c>
      <c r="BH110" s="26" t="e">
        <f t="shared" si="51"/>
        <v>#DIV/0!</v>
      </c>
      <c r="BI110" s="26" t="e">
        <f>10*LOG10(IF(BA110="",0,POWER(10,((BA110+'ModelParams Lw'!$O$4)/10))) +IF(BB110="",0,POWER(10,((BB110+'ModelParams Lw'!$P$4)/10))) +IF(BC110="",0,POWER(10,((BC110+'ModelParams Lw'!$Q$4)/10))) +IF(BD110="",0,POWER(10,((BD110+'ModelParams Lw'!$R$4)/10))) +IF(BE110="",0,POWER(10,((BE110+'ModelParams Lw'!$S$4)/10))) +IF(BF110="",0,POWER(10,((BF110+'ModelParams Lw'!$T$4)/10))) +IF(BG110="",0,POWER(10,((BG110+'ModelParams Lw'!$U$4)/10)))+IF(BH110="",0,POWER(10,((BH110+'ModelParams Lw'!$V$4)/10))))</f>
        <v>#DIV/0!</v>
      </c>
      <c r="BJ110" s="26" t="e">
        <f t="shared" si="57"/>
        <v>#DIV/0!</v>
      </c>
      <c r="BK110" s="26" t="e">
        <f>(BA110-'ModelParams Lw'!O$10)/'ModelParams Lw'!O$11</f>
        <v>#DIV/0!</v>
      </c>
      <c r="BL110" s="26" t="e">
        <f>(BB110-'ModelParams Lw'!P$10)/'ModelParams Lw'!P$11</f>
        <v>#DIV/0!</v>
      </c>
      <c r="BM110" s="26" t="e">
        <f>(BC110-'ModelParams Lw'!Q$10)/'ModelParams Lw'!Q$11</f>
        <v>#DIV/0!</v>
      </c>
      <c r="BN110" s="26" t="e">
        <f>(BD110-'ModelParams Lw'!R$10)/'ModelParams Lw'!R$11</f>
        <v>#DIV/0!</v>
      </c>
      <c r="BO110" s="26" t="e">
        <f>(BE110-'ModelParams Lw'!S$10)/'ModelParams Lw'!S$11</f>
        <v>#DIV/0!</v>
      </c>
      <c r="BP110" s="26" t="e">
        <f>(BF110-'ModelParams Lw'!T$10)/'ModelParams Lw'!T$11</f>
        <v>#DIV/0!</v>
      </c>
      <c r="BQ110" s="26" t="e">
        <f>(BG110-'ModelParams Lw'!U$10)/'ModelParams Lw'!U$11</f>
        <v>#DIV/0!</v>
      </c>
      <c r="BR110" s="26" t="e">
        <f>(BH110-'ModelParams Lw'!V$10)/'ModelParams Lw'!V$11</f>
        <v>#DIV/0!</v>
      </c>
      <c r="BS110" s="23" t="e">
        <f>IF(Calcul!$E112="SW",DEGREES(ACOS(1-(1/'ModelParams Lw'!C$25*SQRT(0.5*1.2/'Sound Power'!$C110)*('Sound Power'!$B110/3600)/('Sound Power'!$D110)/('Sound Power'!$F110)))),DEGREES(ACOS(1-(1/'ModelParams Lw'!C$29*SQRT(0.5*1.2/'Sound Power'!$C110)*('Sound Power'!$B110/3600)/('Sound Power'!$D110)/('Sound Power'!$F110)))))</f>
        <v>#DIV/0!</v>
      </c>
      <c r="BT110" s="23" t="e">
        <f>IF(Calcul!$E112="SW",DEGREES(ACOS(1-(1/'ModelParams Lw'!D$25*SQRT(0.5*1.2/'Sound Power'!$C110)*('Sound Power'!$B110/3600)/('Sound Power'!$D110)/('Sound Power'!$F110)))),DEGREES(ACOS(1-(1/'ModelParams Lw'!D$29*SQRT(0.5*1.2/'Sound Power'!$C110)*('Sound Power'!$B110/3600)/('Sound Power'!$D110)/('Sound Power'!$F110)))))</f>
        <v>#DIV/0!</v>
      </c>
      <c r="BU110" s="23" t="e">
        <f>IF(Calcul!$E112="SW",DEGREES(ACOS(1-(1/'ModelParams Lw'!E$25*SQRT(0.5*1.2/'Sound Power'!$C110)*('Sound Power'!$B110/3600)/('Sound Power'!$D110)/('Sound Power'!$F110)))),DEGREES(ACOS(1-(1/'ModelParams Lw'!E$29*SQRT(0.5*1.2/'Sound Power'!$C110)*('Sound Power'!$B110/3600)/('Sound Power'!$D110)/('Sound Power'!$F110)))))</f>
        <v>#DIV/0!</v>
      </c>
      <c r="BV110" s="23" t="e">
        <f>IF(Calcul!$E112="SW",DEGREES(ACOS(1-(1/'ModelParams Lw'!F$25*SQRT(0.5*1.2/'Sound Power'!$C110)*('Sound Power'!$B110/3600)/('Sound Power'!$D110)/('Sound Power'!$F110)))),DEGREES(ACOS(1-(1/'ModelParams Lw'!F$29*SQRT(0.5*1.2/'Sound Power'!$C110)*('Sound Power'!$B110/3600)/('Sound Power'!$D110)/('Sound Power'!$F110)))))</f>
        <v>#DIV/0!</v>
      </c>
      <c r="BW110" s="23" t="e">
        <f>IF(Calcul!$E112="SW",DEGREES(ACOS(1-(1/'ModelParams Lw'!G$25*SQRT(0.5*1.2/'Sound Power'!$C110)*('Sound Power'!$B110/3600)/('Sound Power'!$D110)/('Sound Power'!$F110)))),DEGREES(ACOS(1-(1/'ModelParams Lw'!G$29*SQRT(0.5*1.2/'Sound Power'!$C110)*('Sound Power'!$B110/3600)/('Sound Power'!$D110)/('Sound Power'!$F110)))))</f>
        <v>#DIV/0!</v>
      </c>
      <c r="BX110" s="23" t="e">
        <f>IF(Calcul!$E112="SW",DEGREES(ACOS(1-(1/'ModelParams Lw'!H$25*SQRT(0.5*1.2/'Sound Power'!$C110)*('Sound Power'!$B110/3600)/('Sound Power'!$D110)/('Sound Power'!$F110)))),DEGREES(ACOS(1-(1/'ModelParams Lw'!H$29*SQRT(0.5*1.2/'Sound Power'!$C110)*('Sound Power'!$B110/3600)/('Sound Power'!$D110)/('Sound Power'!$F110)))))</f>
        <v>#DIV/0!</v>
      </c>
      <c r="BY110" s="23" t="e">
        <f>IF(Calcul!$E112="SW",DEGREES(ACOS(1-(1/'ModelParams Lw'!I$25*SQRT(0.5*1.2/'Sound Power'!$C110)*('Sound Power'!$B110/3600)/('Sound Power'!$D110)/('Sound Power'!$F110)))),DEGREES(ACOS(1-(1/'ModelParams Lw'!I$29*SQRT(0.5*1.2/'Sound Power'!$C110)*('Sound Power'!$B110/3600)/('Sound Power'!$D110)/('Sound Power'!$F110)))))</f>
        <v>#DIV/0!</v>
      </c>
      <c r="BZ110" s="23" t="e">
        <f>IF(Calcul!$E112="SW",DEGREES(ACOS(1-(1/'ModelParams Lw'!J$25*SQRT(0.5*1.2/'Sound Power'!$C110)*('Sound Power'!$B110/3600)/('Sound Power'!$D110)/('Sound Power'!$F110)))),DEGREES(ACOS(1-(1/'ModelParams Lw'!J$29*SQRT(0.5*1.2/'Sound Power'!$C110)*('Sound Power'!$B110/3600)/('Sound Power'!$D110)/('Sound Power'!$F110)))))</f>
        <v>#DIV/0!</v>
      </c>
      <c r="CA110" s="26" t="e">
        <f>IF(Calcul!$E112="SW",'ModelParams Lw'!C$22+'ModelParams Lw'!C$23*LOG('Sound Power'!$D110/'Sound Power'!$E110)+'ModelParams Lw'!C$24*LN('Sound Power'!BS110),IF('ModelParams Lw'!C$26+'ModelParams Lw'!C$27*LOG('Sound Power'!$D110/'Sound Power'!$E110)+'ModelParams Lw'!C$28*LN('Sound Power'!BS110)&lt;'ModelParams Lw'!C$22+'ModelParams Lw'!C$23*LOG('Sound Power'!$D110/'Sound Power'!$E110)+'ModelParams Lw'!C$24*LN('Sound Power'!BS110),'ModelParams Lw'!C$22+'ModelParams Lw'!C$23*LOG('Sound Power'!$D110/'Sound Power'!$E110)+'ModelParams Lw'!C$24*LN('Sound Power'!BS110),'ModelParams Lw'!C$26+'ModelParams Lw'!C$27*LOG('Sound Power'!$D110/'Sound Power'!$E110)+'ModelParams Lw'!C$28*LN('Sound Power'!BS110)))</f>
        <v>#DIV/0!</v>
      </c>
      <c r="CB110" s="26" t="e">
        <f>IF(Calcul!$E112="SW",'ModelParams Lw'!D$22+'ModelParams Lw'!D$23*LOG('Sound Power'!$D110/'Sound Power'!$E110)+'ModelParams Lw'!D$24*LN('Sound Power'!BT110),IF('ModelParams Lw'!D$26+'ModelParams Lw'!D$27*LOG('Sound Power'!$D110/'Sound Power'!$E110)+'ModelParams Lw'!D$28*LN('Sound Power'!BT110)&lt;'ModelParams Lw'!D$22+'ModelParams Lw'!D$23*LOG('Sound Power'!$D110/'Sound Power'!$E110)+'ModelParams Lw'!D$24*LN('Sound Power'!BT110),'ModelParams Lw'!D$22+'ModelParams Lw'!D$23*LOG('Sound Power'!$D110/'Sound Power'!$E110)+'ModelParams Lw'!D$24*LN('Sound Power'!BT110),'ModelParams Lw'!D$26+'ModelParams Lw'!D$27*LOG('Sound Power'!$D110/'Sound Power'!$E110)+'ModelParams Lw'!D$28*LN('Sound Power'!BT110)))</f>
        <v>#DIV/0!</v>
      </c>
      <c r="CC110" s="26" t="e">
        <f>IF(Calcul!$E112="SW",'ModelParams Lw'!E$22+'ModelParams Lw'!E$23*LOG('Sound Power'!$D110/'Sound Power'!$E110)+'ModelParams Lw'!E$24*LN('Sound Power'!BU110),IF('ModelParams Lw'!E$26+'ModelParams Lw'!E$27*LOG('Sound Power'!$D110/'Sound Power'!$E110)+'ModelParams Lw'!E$28*LN('Sound Power'!BU110)&lt;'ModelParams Lw'!E$22+'ModelParams Lw'!E$23*LOG('Sound Power'!$D110/'Sound Power'!$E110)+'ModelParams Lw'!E$24*LN('Sound Power'!BU110),'ModelParams Lw'!E$22+'ModelParams Lw'!E$23*LOG('Sound Power'!$D110/'Sound Power'!$E110)+'ModelParams Lw'!E$24*LN('Sound Power'!BU110),'ModelParams Lw'!E$26+'ModelParams Lw'!E$27*LOG('Sound Power'!$D110/'Sound Power'!$E110)+'ModelParams Lw'!E$28*LN('Sound Power'!BU110)))</f>
        <v>#DIV/0!</v>
      </c>
      <c r="CD110" s="26" t="e">
        <f>IF(Calcul!$E112="SW",'ModelParams Lw'!F$22+'ModelParams Lw'!F$23*LOG('Sound Power'!$D110/'Sound Power'!$E110)+'ModelParams Lw'!F$24*LN('Sound Power'!BV110),IF('ModelParams Lw'!F$26+'ModelParams Lw'!F$27*LOG('Sound Power'!$D110/'Sound Power'!$E110)+'ModelParams Lw'!F$28*LN('Sound Power'!BV110)&lt;'ModelParams Lw'!F$22+'ModelParams Lw'!F$23*LOG('Sound Power'!$D110/'Sound Power'!$E110)+'ModelParams Lw'!F$24*LN('Sound Power'!BV110),'ModelParams Lw'!F$22+'ModelParams Lw'!F$23*LOG('Sound Power'!$D110/'Sound Power'!$E110)+'ModelParams Lw'!F$24*LN('Sound Power'!BV110),'ModelParams Lw'!F$26+'ModelParams Lw'!F$27*LOG('Sound Power'!$D110/'Sound Power'!$E110)+'ModelParams Lw'!F$28*LN('Sound Power'!BV110)))</f>
        <v>#DIV/0!</v>
      </c>
      <c r="CE110" s="26" t="e">
        <f>IF(Calcul!$E112="SW",'ModelParams Lw'!G$22+'ModelParams Lw'!G$23*LOG('Sound Power'!$D110/'Sound Power'!$E110)+'ModelParams Lw'!G$24*LN('Sound Power'!BW110),IF('ModelParams Lw'!G$26+'ModelParams Lw'!G$27*LOG('Sound Power'!$D110/'Sound Power'!$E110)+'ModelParams Lw'!G$28*LN('Sound Power'!BW110)&lt;'ModelParams Lw'!G$22+'ModelParams Lw'!G$23*LOG('Sound Power'!$D110/'Sound Power'!$E110)+'ModelParams Lw'!G$24*LN('Sound Power'!BW110),'ModelParams Lw'!G$22+'ModelParams Lw'!G$23*LOG('Sound Power'!$D110/'Sound Power'!$E110)+'ModelParams Lw'!G$24*LN('Sound Power'!BW110),'ModelParams Lw'!G$26+'ModelParams Lw'!G$27*LOG('Sound Power'!$D110/'Sound Power'!$E110)+'ModelParams Lw'!G$28*LN('Sound Power'!BW110)))</f>
        <v>#DIV/0!</v>
      </c>
      <c r="CF110" s="26" t="e">
        <f>IF(Calcul!$E112="SW",'ModelParams Lw'!H$22+'ModelParams Lw'!H$23*LOG('Sound Power'!$D110/'Sound Power'!$E110)+'ModelParams Lw'!H$24*LN('Sound Power'!BX110),IF('ModelParams Lw'!H$26+'ModelParams Lw'!H$27*LOG('Sound Power'!$D110/'Sound Power'!$E110)+'ModelParams Lw'!H$28*LN('Sound Power'!BX110)&lt;'ModelParams Lw'!H$22+'ModelParams Lw'!H$23*LOG('Sound Power'!$D110/'Sound Power'!$E110)+'ModelParams Lw'!H$24*LN('Sound Power'!BX110),'ModelParams Lw'!H$22+'ModelParams Lw'!H$23*LOG('Sound Power'!$D110/'Sound Power'!$E110)+'ModelParams Lw'!H$24*LN('Sound Power'!BX110),'ModelParams Lw'!H$26+'ModelParams Lw'!H$27*LOG('Sound Power'!$D110/'Sound Power'!$E110)+'ModelParams Lw'!H$28*LN('Sound Power'!BX110)))</f>
        <v>#DIV/0!</v>
      </c>
      <c r="CG110" s="26" t="e">
        <f>IF(Calcul!$E112="SW",'ModelParams Lw'!I$22+'ModelParams Lw'!I$23*LOG('Sound Power'!$D110/'Sound Power'!$E110)+'ModelParams Lw'!I$24*LN('Sound Power'!BY110),IF('ModelParams Lw'!I$26+'ModelParams Lw'!I$27*LOG('Sound Power'!$D110/'Sound Power'!$E110)+'ModelParams Lw'!I$28*LN('Sound Power'!BY110)&lt;'ModelParams Lw'!I$22+'ModelParams Lw'!I$23*LOG('Sound Power'!$D110/'Sound Power'!$E110)+'ModelParams Lw'!I$24*LN('Sound Power'!BY110),'ModelParams Lw'!I$22+'ModelParams Lw'!I$23*LOG('Sound Power'!$D110/'Sound Power'!$E110)+'ModelParams Lw'!I$24*LN('Sound Power'!BY110),'ModelParams Lw'!I$26+'ModelParams Lw'!I$27*LOG('Sound Power'!$D110/'Sound Power'!$E110)+'ModelParams Lw'!I$28*LN('Sound Power'!BY110)))</f>
        <v>#DIV/0!</v>
      </c>
      <c r="CH110" s="26" t="e">
        <f>IF(Calcul!$E112="SW",'ModelParams Lw'!J$22+'ModelParams Lw'!J$23*LOG('Sound Power'!$D110/'Sound Power'!$E110)+'ModelParams Lw'!J$24*LN('Sound Power'!BZ110),IF('ModelParams Lw'!J$26+'ModelParams Lw'!J$27*LOG('Sound Power'!$D110/'Sound Power'!$E110)+'ModelParams Lw'!J$28*LN('Sound Power'!BZ110)&lt;'ModelParams Lw'!J$22+'ModelParams Lw'!J$23*LOG('Sound Power'!$D110/'Sound Power'!$E110)+'ModelParams Lw'!J$24*LN('Sound Power'!BZ110),'ModelParams Lw'!J$22+'ModelParams Lw'!J$23*LOG('Sound Power'!$D110/'Sound Power'!$E110)+'ModelParams Lw'!J$24*LN('Sound Power'!BZ110),'ModelParams Lw'!J$26+'ModelParams Lw'!J$27*LOG('Sound Power'!$D110/'Sound Power'!$E110)+'ModelParams Lw'!J$28*LN('Sound Power'!BZ110)))</f>
        <v>#DIV/0!</v>
      </c>
      <c r="CI110" s="26" t="e">
        <f t="shared" si="58"/>
        <v>#DIV/0!</v>
      </c>
      <c r="CJ110" s="26" t="e">
        <f t="shared" si="59"/>
        <v>#DIV/0!</v>
      </c>
      <c r="CK110" s="26" t="e">
        <f t="shared" si="60"/>
        <v>#DIV/0!</v>
      </c>
      <c r="CL110" s="26" t="e">
        <f t="shared" si="61"/>
        <v>#DIV/0!</v>
      </c>
      <c r="CM110" s="26" t="e">
        <f t="shared" si="62"/>
        <v>#DIV/0!</v>
      </c>
      <c r="CN110" s="26" t="e">
        <f t="shared" si="63"/>
        <v>#DIV/0!</v>
      </c>
      <c r="CO110" s="26" t="e">
        <f t="shared" si="64"/>
        <v>#DIV/0!</v>
      </c>
      <c r="CP110" s="26" t="e">
        <f t="shared" si="65"/>
        <v>#DIV/0!</v>
      </c>
      <c r="CQ110" s="26" t="e">
        <f>10*LOG10(IF(CI110="",0,POWER(10,((CI110+'ModelParams Lw'!$O$4)/10))) +IF(CJ110="",0,POWER(10,((CJ110+'ModelParams Lw'!$P$4)/10))) +IF(CK110="",0,POWER(10,((CK110+'ModelParams Lw'!$Q$4)/10))) +IF(CL110="",0,POWER(10,((CL110+'ModelParams Lw'!$R$4)/10))) +IF(CM110="",0,POWER(10,((CM110+'ModelParams Lw'!$S$4)/10))) +IF(CN110="",0,POWER(10,((CN110+'ModelParams Lw'!$T$4)/10))) +IF(CO110="",0,POWER(10,((CO110+'ModelParams Lw'!$U$4)/10)))+IF(CP110="",0,POWER(10,((CP110+'ModelParams Lw'!$V$4)/10))))</f>
        <v>#DIV/0!</v>
      </c>
      <c r="CR110" s="26" t="e">
        <f t="shared" si="66"/>
        <v>#DIV/0!</v>
      </c>
      <c r="CS110" s="26" t="e">
        <f>(CI110-'ModelParams Lw'!$O$10)/'ModelParams Lw'!$O$11</f>
        <v>#DIV/0!</v>
      </c>
      <c r="CT110" s="26" t="e">
        <f>(CJ110-'ModelParams Lw'!$P$10)/'ModelParams Lw'!$P$11</f>
        <v>#DIV/0!</v>
      </c>
      <c r="CU110" s="26" t="e">
        <f>(CK110-'ModelParams Lw'!$Q$10)/'ModelParams Lw'!$Q$11</f>
        <v>#DIV/0!</v>
      </c>
      <c r="CV110" s="26" t="e">
        <f>(CL110-'ModelParams Lw'!$R$10)/'ModelParams Lw'!$R$11</f>
        <v>#DIV/0!</v>
      </c>
      <c r="CW110" s="26" t="e">
        <f>(CM110-'ModelParams Lw'!$S$10)/'ModelParams Lw'!$S$11</f>
        <v>#DIV/0!</v>
      </c>
      <c r="CX110" s="26" t="e">
        <f>(CN110-'ModelParams Lw'!$T$10)/'ModelParams Lw'!$T$11</f>
        <v>#DIV/0!</v>
      </c>
      <c r="CY110" s="26" t="e">
        <f>(CO110-'ModelParams Lw'!$U$10)/'ModelParams Lw'!$U$11</f>
        <v>#DIV/0!</v>
      </c>
      <c r="CZ110" s="26" t="e">
        <f>(CP110-'ModelParams Lw'!$V$10)/'ModelParams Lw'!$V$11</f>
        <v>#DIV/0!</v>
      </c>
    </row>
    <row r="111" spans="1:104" x14ac:dyDescent="0.2">
      <c r="A111" s="13">
        <f>Calcul!A113</f>
        <v>0</v>
      </c>
      <c r="B111" s="13">
        <f t="shared" si="42"/>
        <v>0</v>
      </c>
      <c r="C111" s="13">
        <f>Calcul!B113</f>
        <v>0</v>
      </c>
      <c r="D111" s="13">
        <f>Calcul!C113/1000</f>
        <v>0</v>
      </c>
      <c r="E111" s="13">
        <f>Calcul!D113/1000</f>
        <v>0</v>
      </c>
      <c r="F111" s="13">
        <f t="shared" si="43"/>
        <v>0</v>
      </c>
      <c r="G111" s="23" t="e">
        <f>DEGREES(ACOS(1-(1/'ModelParams Lw'!B$15*SQRT(0.5*1.2/'Sound Power'!$C111)*('Sound Power'!$B111/3600)/('Sound Power'!$D111)/('Sound Power'!$F111))))</f>
        <v>#DIV/0!</v>
      </c>
      <c r="H111" s="23" t="e">
        <f>DEGREES(ACOS(1-(1/'ModelParams Lw'!C$15*SQRT(0.5*1.2/'Sound Power'!$C111)*('Sound Power'!$B111/3600)/('Sound Power'!$D111)/('Sound Power'!$F111))))</f>
        <v>#DIV/0!</v>
      </c>
      <c r="I111" s="23" t="e">
        <f>DEGREES(ACOS(1-(1/'ModelParams Lw'!D$15*SQRT(0.5*1.2/'Sound Power'!$C111)*('Sound Power'!$B111/3600)/('Sound Power'!$D111)/('Sound Power'!$F111))))</f>
        <v>#DIV/0!</v>
      </c>
      <c r="J111" s="23" t="e">
        <f>DEGREES(ACOS(1-(1/'ModelParams Lw'!E$15*SQRT(0.5*1.2/'Sound Power'!$C111)*('Sound Power'!$B111/3600)/('Sound Power'!$D111)/('Sound Power'!$F111))))</f>
        <v>#DIV/0!</v>
      </c>
      <c r="K111" s="23" t="e">
        <f>DEGREES(ACOS(1-(1/'ModelParams Lw'!F$15*SQRT(0.5*1.2/'Sound Power'!$C111)*('Sound Power'!$B111/3600)/('Sound Power'!$D111)/('Sound Power'!$F111))))</f>
        <v>#DIV/0!</v>
      </c>
      <c r="L111" s="23" t="e">
        <f>DEGREES(ACOS(1-(1/'ModelParams Lw'!G$15*SQRT(0.5*1.2/'Sound Power'!$C111)*('Sound Power'!$B111/3600)/('Sound Power'!$D111)/('Sound Power'!$F111))))</f>
        <v>#DIV/0!</v>
      </c>
      <c r="M111" s="23" t="e">
        <f>DEGREES(ACOS(1-(1/'ModelParams Lw'!H$15*SQRT(0.5*1.2/'Sound Power'!$C111)*('Sound Power'!$B111/3600)/('Sound Power'!$D111)/('Sound Power'!$F111))))</f>
        <v>#DIV/0!</v>
      </c>
      <c r="N111" s="23" t="e">
        <f>DEGREES(ACOS(1-(1/'ModelParams Lw'!I$15*SQRT(0.5*1.2/'Sound Power'!$C111)*('Sound Power'!$B111/3600)/('Sound Power'!$D111)/('Sound Power'!$F111))))</f>
        <v>#DIV/0!</v>
      </c>
      <c r="O111" s="26" t="e">
        <f>('ModelParams Lw'!B$4*LN('Sound Power'!G111)/(1+EXP(-('Sound Power'!$D111*1000+'ModelParams Lw'!B$6)/'ModelParams Lw'!B$7))+'ModelParams Lw'!B$5)*LN('Sound Power'!$B111)-('ModelParams Lw'!B$8+'ModelParams Lw'!B$9*$D111+'ModelParams Lw'!B$10*'Sound Power'!$F111^'ModelParams Lw'!B$14+'ModelParams Lw'!B$11*LN('Sound Power'!G111)+'ModelParams Lw'!B$12*'Sound Power'!$D111*'Sound Power'!$F111+'ModelParams Lw'!B$13*'Sound Power'!$D111*LN('Sound Power'!G111))</f>
        <v>#DIV/0!</v>
      </c>
      <c r="P111" s="26" t="e">
        <f>('ModelParams Lw'!C$4*LN('Sound Power'!H111)/(1+EXP(-('Sound Power'!$D111*1000+'ModelParams Lw'!C$6)/'ModelParams Lw'!C$7))+'ModelParams Lw'!C$5)*LN('Sound Power'!$B111)-('ModelParams Lw'!C$8+'ModelParams Lw'!C$9*$D111+'ModelParams Lw'!C$10*'Sound Power'!$F111^'ModelParams Lw'!C$14+'ModelParams Lw'!C$11*LN('Sound Power'!H111)+'ModelParams Lw'!C$12*'Sound Power'!$D111*'Sound Power'!$F111+'ModelParams Lw'!C$13*'Sound Power'!$D111*LN('Sound Power'!H111))</f>
        <v>#DIV/0!</v>
      </c>
      <c r="Q111" s="26" t="e">
        <f>('ModelParams Lw'!D$4*LN('Sound Power'!I111)/(1+EXP(-('Sound Power'!$D111*1000+'ModelParams Lw'!D$6)/'ModelParams Lw'!D$7))+'ModelParams Lw'!D$5)*LN('Sound Power'!$B111)-('ModelParams Lw'!D$8+'ModelParams Lw'!D$9*$D111+'ModelParams Lw'!D$10*'Sound Power'!$F111^'ModelParams Lw'!D$14+'ModelParams Lw'!D$11*LN('Sound Power'!I111)+'ModelParams Lw'!D$12*'Sound Power'!$D111*'Sound Power'!$F111+'ModelParams Lw'!D$13*'Sound Power'!$D111*LN('Sound Power'!I111))</f>
        <v>#DIV/0!</v>
      </c>
      <c r="R111" s="26" t="e">
        <f>('ModelParams Lw'!E$4*LN('Sound Power'!J111)/(1+EXP(-('Sound Power'!$D111*1000+'ModelParams Lw'!E$6)/'ModelParams Lw'!E$7))+'ModelParams Lw'!E$5)*LN('Sound Power'!$B111)-('ModelParams Lw'!E$8+'ModelParams Lw'!E$9*$D111+'ModelParams Lw'!E$10*'Sound Power'!$F111^'ModelParams Lw'!E$14+'ModelParams Lw'!E$11*LN('Sound Power'!J111)+'ModelParams Lw'!E$12*'Sound Power'!$D111*'Sound Power'!$F111+'ModelParams Lw'!E$13*'Sound Power'!$D111*LN('Sound Power'!J111))</f>
        <v>#DIV/0!</v>
      </c>
      <c r="S111" s="26" t="e">
        <f>('ModelParams Lw'!F$4*LN('Sound Power'!K111)/(1+EXP(-('Sound Power'!$D111*1000+'ModelParams Lw'!F$6)/'ModelParams Lw'!F$7))+'ModelParams Lw'!F$5)*LN('Sound Power'!$B111)-('ModelParams Lw'!F$8+'ModelParams Lw'!F$9*$D111+'ModelParams Lw'!F$10*'Sound Power'!$F111^'ModelParams Lw'!F$14+'ModelParams Lw'!F$11*LN('Sound Power'!K111)+'ModelParams Lw'!F$12*'Sound Power'!$D111*'Sound Power'!$F111+'ModelParams Lw'!F$13*'Sound Power'!$D111*LN('Sound Power'!K111))</f>
        <v>#DIV/0!</v>
      </c>
      <c r="T111" s="26" t="e">
        <f>('ModelParams Lw'!G$4*LN('Sound Power'!L111)/(1+EXP(-('Sound Power'!$D111*1000+'ModelParams Lw'!G$6)/'ModelParams Lw'!G$7))+'ModelParams Lw'!G$5)*LN('Sound Power'!$B111)-('ModelParams Lw'!G$8+'ModelParams Lw'!G$9*$D111+'ModelParams Lw'!G$10*'Sound Power'!$F111^'ModelParams Lw'!G$14+'ModelParams Lw'!G$11*LN('Sound Power'!L111)+'ModelParams Lw'!G$12*'Sound Power'!$D111*'Sound Power'!$F111+'ModelParams Lw'!G$13*'Sound Power'!$D111*LN('Sound Power'!L111))</f>
        <v>#DIV/0!</v>
      </c>
      <c r="U111" s="26" t="e">
        <f>('ModelParams Lw'!H$4*LN('Sound Power'!M111)/(1+EXP(-('Sound Power'!$D111*1000+'ModelParams Lw'!H$6)/'ModelParams Lw'!H$7))+'ModelParams Lw'!H$5)*LN('Sound Power'!$B111)-('ModelParams Lw'!H$8+'ModelParams Lw'!H$9*$D111+'ModelParams Lw'!H$10*'Sound Power'!$F111^'ModelParams Lw'!H$14+'ModelParams Lw'!H$11*LN('Sound Power'!M111)+'ModelParams Lw'!H$12*'Sound Power'!$D111*'Sound Power'!$F111+'ModelParams Lw'!H$13*'Sound Power'!$D111*LN('Sound Power'!M111))</f>
        <v>#DIV/0!</v>
      </c>
      <c r="V111" s="26" t="e">
        <f>('ModelParams Lw'!I$4*LN('Sound Power'!N111)/(1+EXP(-('Sound Power'!$D111*1000+'ModelParams Lw'!I$6)/'ModelParams Lw'!I$7))+'ModelParams Lw'!I$5)*LN('Sound Power'!$B111)-('ModelParams Lw'!I$8+'ModelParams Lw'!I$9*$D111+'ModelParams Lw'!I$10*'Sound Power'!$F111^'ModelParams Lw'!I$14+'ModelParams Lw'!I$11*LN('Sound Power'!N111)+'ModelParams Lw'!I$12*'Sound Power'!$D111*'Sound Power'!$F111+'ModelParams Lw'!I$13*'Sound Power'!$D111*LN('Sound Power'!N111))</f>
        <v>#DIV/0!</v>
      </c>
      <c r="W111" s="26" t="e">
        <f>10*LOG10(IF(O111="",0,POWER(10,((O111+'ModelParams Lw'!$O$4)/10))) +IF(P111="",0,POWER(10,((P111+'ModelParams Lw'!$P$4)/10))) +IF(Q111="",0,POWER(10,((Q111+'ModelParams Lw'!$Q$4)/10))) +IF(R111="",0,POWER(10,((R111+'ModelParams Lw'!$R$4)/10))) +IF(S111="",0,POWER(10,((S111+'ModelParams Lw'!$S$4)/10))) +IF(T111="",0,POWER(10,((T111+'ModelParams Lw'!$T$4)/10))) +IF(U111="",0,POWER(10,((U111+'ModelParams Lw'!$U$4)/10)))+IF(V111="",0,POWER(10,((V111+'ModelParams Lw'!$V$4)/10))))</f>
        <v>#DIV/0!</v>
      </c>
      <c r="X111" s="26" t="e">
        <f t="shared" si="52"/>
        <v>#DIV/0!</v>
      </c>
      <c r="Y111" s="26" t="e">
        <f>(O111-'ModelParams Lw'!O$10)/'ModelParams Lw'!O$11</f>
        <v>#DIV/0!</v>
      </c>
      <c r="Z111" s="26" t="e">
        <f>(P111-'ModelParams Lw'!P$10)/'ModelParams Lw'!P$11</f>
        <v>#DIV/0!</v>
      </c>
      <c r="AA111" s="26" t="e">
        <f>(Q111-'ModelParams Lw'!Q$10)/'ModelParams Lw'!Q$11</f>
        <v>#DIV/0!</v>
      </c>
      <c r="AB111" s="26" t="e">
        <f>(R111-'ModelParams Lw'!R$10)/'ModelParams Lw'!R$11</f>
        <v>#DIV/0!</v>
      </c>
      <c r="AC111" s="26" t="e">
        <f>(S111-'ModelParams Lw'!S$10)/'ModelParams Lw'!S$11</f>
        <v>#DIV/0!</v>
      </c>
      <c r="AD111" s="26" t="e">
        <f>(T111-'ModelParams Lw'!T$10)/'ModelParams Lw'!T$11</f>
        <v>#DIV/0!</v>
      </c>
      <c r="AE111" s="26" t="e">
        <f>(U111-'ModelParams Lw'!U$10)/'ModelParams Lw'!U$11</f>
        <v>#DIV/0!</v>
      </c>
      <c r="AF111" s="26" t="e">
        <f>(V111-'ModelParams Lw'!V$10)/'ModelParams Lw'!V$11</f>
        <v>#DIV/0!</v>
      </c>
      <c r="AG111" s="26" t="e">
        <f t="shared" si="53"/>
        <v>#DIV/0!</v>
      </c>
      <c r="AH111" s="26" t="e">
        <f>VLOOKUP(D111*1000,'ModelParams Lw'!$A$38:$D$58,4)</f>
        <v>#N/A</v>
      </c>
      <c r="AI111" s="56" t="e">
        <f>VLOOKUP(D111*1000,'ModelParams Lw'!$A$38:$D$58,2)</f>
        <v>#N/A</v>
      </c>
      <c r="AJ111" s="46" t="e">
        <f t="shared" si="54"/>
        <v>#DIV/0!</v>
      </c>
      <c r="AK111" s="26" t="e">
        <f t="shared" si="55"/>
        <v>#VALUE!</v>
      </c>
      <c r="AL111" s="26" t="e">
        <f>IF($AI111=100,'ModelParams Lw'!R$35*'Sound Power'!$AH111^2+'ModelParams Lw'!R$36*'Sound Power'!$AH111+'ModelParams Lw'!R$37,IF($AI111=150,'ModelParams Lw'!R$38*'Sound Power'!$AH111^2+'ModelParams Lw'!R$39*'Sound Power'!$AH111+'ModelParams Lw'!R$40,'ModelParams Lw'!R$41*'Sound Power'!$AH111^2+'ModelParams Lw'!R$42*'Sound Power'!$AH111+'ModelParams Lw'!R$43))</f>
        <v>#N/A</v>
      </c>
      <c r="AM111" s="26" t="e">
        <f>IF($AI111=100,'ModelParams Lw'!S$35*'Sound Power'!$AH111^2+'ModelParams Lw'!S$36*'Sound Power'!$AH111+'ModelParams Lw'!S$37,IF($AI111=150,'ModelParams Lw'!S$38*'Sound Power'!$AH111^2+'ModelParams Lw'!S$39*'Sound Power'!$AH111+'ModelParams Lw'!S$40,'ModelParams Lw'!S$41*'Sound Power'!$AH111^2+'ModelParams Lw'!S$42*'Sound Power'!$AH111+'ModelParams Lw'!S$43))</f>
        <v>#N/A</v>
      </c>
      <c r="AN111" s="26" t="e">
        <f>IF($AI111=100,'ModelParams Lw'!T$35*'Sound Power'!$AH111^2+'ModelParams Lw'!T$36*'Sound Power'!$AH111+'ModelParams Lw'!T$37,IF($AI111=150,'ModelParams Lw'!T$38*'Sound Power'!$AH111^2+'ModelParams Lw'!T$39*'Sound Power'!$AH111+'ModelParams Lw'!T$40,'ModelParams Lw'!T$41*'Sound Power'!$AH111^2+'ModelParams Lw'!T$42*'Sound Power'!$AH111+'ModelParams Lw'!T$43))</f>
        <v>#N/A</v>
      </c>
      <c r="AO111" s="26" t="e">
        <f>IF($AI111=100,'ModelParams Lw'!U$35*'Sound Power'!$AH111^2+'ModelParams Lw'!U$36*'Sound Power'!$AH111+'ModelParams Lw'!U$37,IF($AI111=150,'ModelParams Lw'!U$38*'Sound Power'!$AH111^2+'ModelParams Lw'!U$39*'Sound Power'!$AH111+'ModelParams Lw'!U$40,'ModelParams Lw'!U$41*'Sound Power'!$AH111^2+'ModelParams Lw'!U$42*'Sound Power'!$AH111+'ModelParams Lw'!U$43))</f>
        <v>#N/A</v>
      </c>
      <c r="AP111" s="26" t="e">
        <f>IF($AI111=100,'ModelParams Lw'!V$35*'Sound Power'!$AH111^2+'ModelParams Lw'!V$36*'Sound Power'!$AH111+'ModelParams Lw'!V$37,IF($AI111=150,'ModelParams Lw'!V$38*'Sound Power'!$AH111^2+'ModelParams Lw'!V$39*'Sound Power'!$AH111+'ModelParams Lw'!V$40,'ModelParams Lw'!V$41*'Sound Power'!$AH111^2+'ModelParams Lw'!V$42*'Sound Power'!$AH111+'ModelParams Lw'!V$43))</f>
        <v>#N/A</v>
      </c>
      <c r="AQ111" s="26" t="e">
        <f>IF($AI111=100,'ModelParams Lw'!W$35*'Sound Power'!$AH111^2+'ModelParams Lw'!W$36*'Sound Power'!$AH111+'ModelParams Lw'!W$37,IF($AI111=150,'ModelParams Lw'!W$38*'Sound Power'!$AH111^2+'ModelParams Lw'!W$39*'Sound Power'!$AH111+'ModelParams Lw'!W$40,'ModelParams Lw'!W$41*'Sound Power'!$AH111^2+'ModelParams Lw'!W$42*'Sound Power'!$AH111+'ModelParams Lw'!W$43))</f>
        <v>#N/A</v>
      </c>
      <c r="AR111" s="26" t="e">
        <f t="shared" si="56"/>
        <v>#VALUE!</v>
      </c>
      <c r="AS111" s="26" t="e">
        <f>IF(26.83*LN($AJ111)-11.791-'ModelParams Lw'!B$35&lt;0,0,26.83*LN($AJ111)-11.791-'ModelParams Lw'!B$35)</f>
        <v>#DIV/0!</v>
      </c>
      <c r="AT111" s="26" t="e">
        <f>IF(26.83*LN($AJ111)-11.791-'ModelParams Lw'!C$35&lt;0,0,26.83*LN($AJ111)-11.791-'ModelParams Lw'!C$35)</f>
        <v>#DIV/0!</v>
      </c>
      <c r="AU111" s="26" t="e">
        <f>IF(26.83*LN($AJ111)-11.791-'ModelParams Lw'!D$35&lt;0,0,26.83*LN($AJ111)-11.791-'ModelParams Lw'!D$35)</f>
        <v>#DIV/0!</v>
      </c>
      <c r="AV111" s="26" t="e">
        <f>IF(26.83*LN($AJ111)-11.791-'ModelParams Lw'!E$35&lt;0,0,26.83*LN($AJ111)-11.791-'ModelParams Lw'!E$35)</f>
        <v>#DIV/0!</v>
      </c>
      <c r="AW111" s="26" t="e">
        <f>IF(26.83*LN($AJ111)-11.791-'ModelParams Lw'!F$35&lt;0,0,26.83*LN($AJ111)-11.791-'ModelParams Lw'!F$35)</f>
        <v>#DIV/0!</v>
      </c>
      <c r="AX111" s="26" t="e">
        <f>IF(26.83*LN($AJ111)-11.791-'ModelParams Lw'!G$35&lt;0,0,26.83*LN($AJ111)-11.791-'ModelParams Lw'!G$35)</f>
        <v>#DIV/0!</v>
      </c>
      <c r="AY111" s="26" t="e">
        <f>IF(26.83*LN($AJ111)-11.791-'ModelParams Lw'!H$35&lt;0,0,26.83*LN($AJ111)-11.791-'ModelParams Lw'!H$35)</f>
        <v>#DIV/0!</v>
      </c>
      <c r="AZ111" s="26" t="e">
        <f>IF(26.83*LN($AJ111)-11.791-'ModelParams Lw'!I$35&lt;0,0,26.83*LN($AJ111)-11.791-'ModelParams Lw'!I$35)</f>
        <v>#DIV/0!</v>
      </c>
      <c r="BA111" s="26" t="e">
        <f t="shared" si="44"/>
        <v>#DIV/0!</v>
      </c>
      <c r="BB111" s="26" t="e">
        <f t="shared" si="45"/>
        <v>#DIV/0!</v>
      </c>
      <c r="BC111" s="26" t="e">
        <f t="shared" si="46"/>
        <v>#DIV/0!</v>
      </c>
      <c r="BD111" s="26" t="e">
        <f t="shared" si="47"/>
        <v>#DIV/0!</v>
      </c>
      <c r="BE111" s="26" t="e">
        <f t="shared" si="48"/>
        <v>#DIV/0!</v>
      </c>
      <c r="BF111" s="26" t="e">
        <f t="shared" si="49"/>
        <v>#DIV/0!</v>
      </c>
      <c r="BG111" s="26" t="e">
        <f t="shared" si="50"/>
        <v>#DIV/0!</v>
      </c>
      <c r="BH111" s="26" t="e">
        <f t="shared" si="51"/>
        <v>#DIV/0!</v>
      </c>
      <c r="BI111" s="26" t="e">
        <f>10*LOG10(IF(BA111="",0,POWER(10,((BA111+'ModelParams Lw'!$O$4)/10))) +IF(BB111="",0,POWER(10,((BB111+'ModelParams Lw'!$P$4)/10))) +IF(BC111="",0,POWER(10,((BC111+'ModelParams Lw'!$Q$4)/10))) +IF(BD111="",0,POWER(10,((BD111+'ModelParams Lw'!$R$4)/10))) +IF(BE111="",0,POWER(10,((BE111+'ModelParams Lw'!$S$4)/10))) +IF(BF111="",0,POWER(10,((BF111+'ModelParams Lw'!$T$4)/10))) +IF(BG111="",0,POWER(10,((BG111+'ModelParams Lw'!$U$4)/10)))+IF(BH111="",0,POWER(10,((BH111+'ModelParams Lw'!$V$4)/10))))</f>
        <v>#DIV/0!</v>
      </c>
      <c r="BJ111" s="26" t="e">
        <f t="shared" si="57"/>
        <v>#DIV/0!</v>
      </c>
      <c r="BK111" s="26" t="e">
        <f>(BA111-'ModelParams Lw'!O$10)/'ModelParams Lw'!O$11</f>
        <v>#DIV/0!</v>
      </c>
      <c r="BL111" s="26" t="e">
        <f>(BB111-'ModelParams Lw'!P$10)/'ModelParams Lw'!P$11</f>
        <v>#DIV/0!</v>
      </c>
      <c r="BM111" s="26" t="e">
        <f>(BC111-'ModelParams Lw'!Q$10)/'ModelParams Lw'!Q$11</f>
        <v>#DIV/0!</v>
      </c>
      <c r="BN111" s="26" t="e">
        <f>(BD111-'ModelParams Lw'!R$10)/'ModelParams Lw'!R$11</f>
        <v>#DIV/0!</v>
      </c>
      <c r="BO111" s="26" t="e">
        <f>(BE111-'ModelParams Lw'!S$10)/'ModelParams Lw'!S$11</f>
        <v>#DIV/0!</v>
      </c>
      <c r="BP111" s="26" t="e">
        <f>(BF111-'ModelParams Lw'!T$10)/'ModelParams Lw'!T$11</f>
        <v>#DIV/0!</v>
      </c>
      <c r="BQ111" s="26" t="e">
        <f>(BG111-'ModelParams Lw'!U$10)/'ModelParams Lw'!U$11</f>
        <v>#DIV/0!</v>
      </c>
      <c r="BR111" s="26" t="e">
        <f>(BH111-'ModelParams Lw'!V$10)/'ModelParams Lw'!V$11</f>
        <v>#DIV/0!</v>
      </c>
      <c r="BS111" s="23" t="e">
        <f>IF(Calcul!$E113="SW",DEGREES(ACOS(1-(1/'ModelParams Lw'!C$25*SQRT(0.5*1.2/'Sound Power'!$C111)*('Sound Power'!$B111/3600)/('Sound Power'!$D111)/('Sound Power'!$F111)))),DEGREES(ACOS(1-(1/'ModelParams Lw'!C$29*SQRT(0.5*1.2/'Sound Power'!$C111)*('Sound Power'!$B111/3600)/('Sound Power'!$D111)/('Sound Power'!$F111)))))</f>
        <v>#DIV/0!</v>
      </c>
      <c r="BT111" s="23" t="e">
        <f>IF(Calcul!$E113="SW",DEGREES(ACOS(1-(1/'ModelParams Lw'!D$25*SQRT(0.5*1.2/'Sound Power'!$C111)*('Sound Power'!$B111/3600)/('Sound Power'!$D111)/('Sound Power'!$F111)))),DEGREES(ACOS(1-(1/'ModelParams Lw'!D$29*SQRT(0.5*1.2/'Sound Power'!$C111)*('Sound Power'!$B111/3600)/('Sound Power'!$D111)/('Sound Power'!$F111)))))</f>
        <v>#DIV/0!</v>
      </c>
      <c r="BU111" s="23" t="e">
        <f>IF(Calcul!$E113="SW",DEGREES(ACOS(1-(1/'ModelParams Lw'!E$25*SQRT(0.5*1.2/'Sound Power'!$C111)*('Sound Power'!$B111/3600)/('Sound Power'!$D111)/('Sound Power'!$F111)))),DEGREES(ACOS(1-(1/'ModelParams Lw'!E$29*SQRT(0.5*1.2/'Sound Power'!$C111)*('Sound Power'!$B111/3600)/('Sound Power'!$D111)/('Sound Power'!$F111)))))</f>
        <v>#DIV/0!</v>
      </c>
      <c r="BV111" s="23" t="e">
        <f>IF(Calcul!$E113="SW",DEGREES(ACOS(1-(1/'ModelParams Lw'!F$25*SQRT(0.5*1.2/'Sound Power'!$C111)*('Sound Power'!$B111/3600)/('Sound Power'!$D111)/('Sound Power'!$F111)))),DEGREES(ACOS(1-(1/'ModelParams Lw'!F$29*SQRT(0.5*1.2/'Sound Power'!$C111)*('Sound Power'!$B111/3600)/('Sound Power'!$D111)/('Sound Power'!$F111)))))</f>
        <v>#DIV/0!</v>
      </c>
      <c r="BW111" s="23" t="e">
        <f>IF(Calcul!$E113="SW",DEGREES(ACOS(1-(1/'ModelParams Lw'!G$25*SQRT(0.5*1.2/'Sound Power'!$C111)*('Sound Power'!$B111/3600)/('Sound Power'!$D111)/('Sound Power'!$F111)))),DEGREES(ACOS(1-(1/'ModelParams Lw'!G$29*SQRT(0.5*1.2/'Sound Power'!$C111)*('Sound Power'!$B111/3600)/('Sound Power'!$D111)/('Sound Power'!$F111)))))</f>
        <v>#DIV/0!</v>
      </c>
      <c r="BX111" s="23" t="e">
        <f>IF(Calcul!$E113="SW",DEGREES(ACOS(1-(1/'ModelParams Lw'!H$25*SQRT(0.5*1.2/'Sound Power'!$C111)*('Sound Power'!$B111/3600)/('Sound Power'!$D111)/('Sound Power'!$F111)))),DEGREES(ACOS(1-(1/'ModelParams Lw'!H$29*SQRT(0.5*1.2/'Sound Power'!$C111)*('Sound Power'!$B111/3600)/('Sound Power'!$D111)/('Sound Power'!$F111)))))</f>
        <v>#DIV/0!</v>
      </c>
      <c r="BY111" s="23" t="e">
        <f>IF(Calcul!$E113="SW",DEGREES(ACOS(1-(1/'ModelParams Lw'!I$25*SQRT(0.5*1.2/'Sound Power'!$C111)*('Sound Power'!$B111/3600)/('Sound Power'!$D111)/('Sound Power'!$F111)))),DEGREES(ACOS(1-(1/'ModelParams Lw'!I$29*SQRT(0.5*1.2/'Sound Power'!$C111)*('Sound Power'!$B111/3600)/('Sound Power'!$D111)/('Sound Power'!$F111)))))</f>
        <v>#DIV/0!</v>
      </c>
      <c r="BZ111" s="23" t="e">
        <f>IF(Calcul!$E113="SW",DEGREES(ACOS(1-(1/'ModelParams Lw'!J$25*SQRT(0.5*1.2/'Sound Power'!$C111)*('Sound Power'!$B111/3600)/('Sound Power'!$D111)/('Sound Power'!$F111)))),DEGREES(ACOS(1-(1/'ModelParams Lw'!J$29*SQRT(0.5*1.2/'Sound Power'!$C111)*('Sound Power'!$B111/3600)/('Sound Power'!$D111)/('Sound Power'!$F111)))))</f>
        <v>#DIV/0!</v>
      </c>
      <c r="CA111" s="26" t="e">
        <f>IF(Calcul!$E113="SW",'ModelParams Lw'!C$22+'ModelParams Lw'!C$23*LOG('Sound Power'!$D111/'Sound Power'!$E111)+'ModelParams Lw'!C$24*LN('Sound Power'!BS111),IF('ModelParams Lw'!C$26+'ModelParams Lw'!C$27*LOG('Sound Power'!$D111/'Sound Power'!$E111)+'ModelParams Lw'!C$28*LN('Sound Power'!BS111)&lt;'ModelParams Lw'!C$22+'ModelParams Lw'!C$23*LOG('Sound Power'!$D111/'Sound Power'!$E111)+'ModelParams Lw'!C$24*LN('Sound Power'!BS111),'ModelParams Lw'!C$22+'ModelParams Lw'!C$23*LOG('Sound Power'!$D111/'Sound Power'!$E111)+'ModelParams Lw'!C$24*LN('Sound Power'!BS111),'ModelParams Lw'!C$26+'ModelParams Lw'!C$27*LOG('Sound Power'!$D111/'Sound Power'!$E111)+'ModelParams Lw'!C$28*LN('Sound Power'!BS111)))</f>
        <v>#DIV/0!</v>
      </c>
      <c r="CB111" s="26" t="e">
        <f>IF(Calcul!$E113="SW",'ModelParams Lw'!D$22+'ModelParams Lw'!D$23*LOG('Sound Power'!$D111/'Sound Power'!$E111)+'ModelParams Lw'!D$24*LN('Sound Power'!BT111),IF('ModelParams Lw'!D$26+'ModelParams Lw'!D$27*LOG('Sound Power'!$D111/'Sound Power'!$E111)+'ModelParams Lw'!D$28*LN('Sound Power'!BT111)&lt;'ModelParams Lw'!D$22+'ModelParams Lw'!D$23*LOG('Sound Power'!$D111/'Sound Power'!$E111)+'ModelParams Lw'!D$24*LN('Sound Power'!BT111),'ModelParams Lw'!D$22+'ModelParams Lw'!D$23*LOG('Sound Power'!$D111/'Sound Power'!$E111)+'ModelParams Lw'!D$24*LN('Sound Power'!BT111),'ModelParams Lw'!D$26+'ModelParams Lw'!D$27*LOG('Sound Power'!$D111/'Sound Power'!$E111)+'ModelParams Lw'!D$28*LN('Sound Power'!BT111)))</f>
        <v>#DIV/0!</v>
      </c>
      <c r="CC111" s="26" t="e">
        <f>IF(Calcul!$E113="SW",'ModelParams Lw'!E$22+'ModelParams Lw'!E$23*LOG('Sound Power'!$D111/'Sound Power'!$E111)+'ModelParams Lw'!E$24*LN('Sound Power'!BU111),IF('ModelParams Lw'!E$26+'ModelParams Lw'!E$27*LOG('Sound Power'!$D111/'Sound Power'!$E111)+'ModelParams Lw'!E$28*LN('Sound Power'!BU111)&lt;'ModelParams Lw'!E$22+'ModelParams Lw'!E$23*LOG('Sound Power'!$D111/'Sound Power'!$E111)+'ModelParams Lw'!E$24*LN('Sound Power'!BU111),'ModelParams Lw'!E$22+'ModelParams Lw'!E$23*LOG('Sound Power'!$D111/'Sound Power'!$E111)+'ModelParams Lw'!E$24*LN('Sound Power'!BU111),'ModelParams Lw'!E$26+'ModelParams Lw'!E$27*LOG('Sound Power'!$D111/'Sound Power'!$E111)+'ModelParams Lw'!E$28*LN('Sound Power'!BU111)))</f>
        <v>#DIV/0!</v>
      </c>
      <c r="CD111" s="26" t="e">
        <f>IF(Calcul!$E113="SW",'ModelParams Lw'!F$22+'ModelParams Lw'!F$23*LOG('Sound Power'!$D111/'Sound Power'!$E111)+'ModelParams Lw'!F$24*LN('Sound Power'!BV111),IF('ModelParams Lw'!F$26+'ModelParams Lw'!F$27*LOG('Sound Power'!$D111/'Sound Power'!$E111)+'ModelParams Lw'!F$28*LN('Sound Power'!BV111)&lt;'ModelParams Lw'!F$22+'ModelParams Lw'!F$23*LOG('Sound Power'!$D111/'Sound Power'!$E111)+'ModelParams Lw'!F$24*LN('Sound Power'!BV111),'ModelParams Lw'!F$22+'ModelParams Lw'!F$23*LOG('Sound Power'!$D111/'Sound Power'!$E111)+'ModelParams Lw'!F$24*LN('Sound Power'!BV111),'ModelParams Lw'!F$26+'ModelParams Lw'!F$27*LOG('Sound Power'!$D111/'Sound Power'!$E111)+'ModelParams Lw'!F$28*LN('Sound Power'!BV111)))</f>
        <v>#DIV/0!</v>
      </c>
      <c r="CE111" s="26" t="e">
        <f>IF(Calcul!$E113="SW",'ModelParams Lw'!G$22+'ModelParams Lw'!G$23*LOG('Sound Power'!$D111/'Sound Power'!$E111)+'ModelParams Lw'!G$24*LN('Sound Power'!BW111),IF('ModelParams Lw'!G$26+'ModelParams Lw'!G$27*LOG('Sound Power'!$D111/'Sound Power'!$E111)+'ModelParams Lw'!G$28*LN('Sound Power'!BW111)&lt;'ModelParams Lw'!G$22+'ModelParams Lw'!G$23*LOG('Sound Power'!$D111/'Sound Power'!$E111)+'ModelParams Lw'!G$24*LN('Sound Power'!BW111),'ModelParams Lw'!G$22+'ModelParams Lw'!G$23*LOG('Sound Power'!$D111/'Sound Power'!$E111)+'ModelParams Lw'!G$24*LN('Sound Power'!BW111),'ModelParams Lw'!G$26+'ModelParams Lw'!G$27*LOG('Sound Power'!$D111/'Sound Power'!$E111)+'ModelParams Lw'!G$28*LN('Sound Power'!BW111)))</f>
        <v>#DIV/0!</v>
      </c>
      <c r="CF111" s="26" t="e">
        <f>IF(Calcul!$E113="SW",'ModelParams Lw'!H$22+'ModelParams Lw'!H$23*LOG('Sound Power'!$D111/'Sound Power'!$E111)+'ModelParams Lw'!H$24*LN('Sound Power'!BX111),IF('ModelParams Lw'!H$26+'ModelParams Lw'!H$27*LOG('Sound Power'!$D111/'Sound Power'!$E111)+'ModelParams Lw'!H$28*LN('Sound Power'!BX111)&lt;'ModelParams Lw'!H$22+'ModelParams Lw'!H$23*LOG('Sound Power'!$D111/'Sound Power'!$E111)+'ModelParams Lw'!H$24*LN('Sound Power'!BX111),'ModelParams Lw'!H$22+'ModelParams Lw'!H$23*LOG('Sound Power'!$D111/'Sound Power'!$E111)+'ModelParams Lw'!H$24*LN('Sound Power'!BX111),'ModelParams Lw'!H$26+'ModelParams Lw'!H$27*LOG('Sound Power'!$D111/'Sound Power'!$E111)+'ModelParams Lw'!H$28*LN('Sound Power'!BX111)))</f>
        <v>#DIV/0!</v>
      </c>
      <c r="CG111" s="26" t="e">
        <f>IF(Calcul!$E113="SW",'ModelParams Lw'!I$22+'ModelParams Lw'!I$23*LOG('Sound Power'!$D111/'Sound Power'!$E111)+'ModelParams Lw'!I$24*LN('Sound Power'!BY111),IF('ModelParams Lw'!I$26+'ModelParams Lw'!I$27*LOG('Sound Power'!$D111/'Sound Power'!$E111)+'ModelParams Lw'!I$28*LN('Sound Power'!BY111)&lt;'ModelParams Lw'!I$22+'ModelParams Lw'!I$23*LOG('Sound Power'!$D111/'Sound Power'!$E111)+'ModelParams Lw'!I$24*LN('Sound Power'!BY111),'ModelParams Lw'!I$22+'ModelParams Lw'!I$23*LOG('Sound Power'!$D111/'Sound Power'!$E111)+'ModelParams Lw'!I$24*LN('Sound Power'!BY111),'ModelParams Lw'!I$26+'ModelParams Lw'!I$27*LOG('Sound Power'!$D111/'Sound Power'!$E111)+'ModelParams Lw'!I$28*LN('Sound Power'!BY111)))</f>
        <v>#DIV/0!</v>
      </c>
      <c r="CH111" s="26" t="e">
        <f>IF(Calcul!$E113="SW",'ModelParams Lw'!J$22+'ModelParams Lw'!J$23*LOG('Sound Power'!$D111/'Sound Power'!$E111)+'ModelParams Lw'!J$24*LN('Sound Power'!BZ111),IF('ModelParams Lw'!J$26+'ModelParams Lw'!J$27*LOG('Sound Power'!$D111/'Sound Power'!$E111)+'ModelParams Lw'!J$28*LN('Sound Power'!BZ111)&lt;'ModelParams Lw'!J$22+'ModelParams Lw'!J$23*LOG('Sound Power'!$D111/'Sound Power'!$E111)+'ModelParams Lw'!J$24*LN('Sound Power'!BZ111),'ModelParams Lw'!J$22+'ModelParams Lw'!J$23*LOG('Sound Power'!$D111/'Sound Power'!$E111)+'ModelParams Lw'!J$24*LN('Sound Power'!BZ111),'ModelParams Lw'!J$26+'ModelParams Lw'!J$27*LOG('Sound Power'!$D111/'Sound Power'!$E111)+'ModelParams Lw'!J$28*LN('Sound Power'!BZ111)))</f>
        <v>#DIV/0!</v>
      </c>
      <c r="CI111" s="26" t="e">
        <f t="shared" si="58"/>
        <v>#DIV/0!</v>
      </c>
      <c r="CJ111" s="26" t="e">
        <f t="shared" si="59"/>
        <v>#DIV/0!</v>
      </c>
      <c r="CK111" s="26" t="e">
        <f t="shared" si="60"/>
        <v>#DIV/0!</v>
      </c>
      <c r="CL111" s="26" t="e">
        <f t="shared" si="61"/>
        <v>#DIV/0!</v>
      </c>
      <c r="CM111" s="26" t="e">
        <f t="shared" si="62"/>
        <v>#DIV/0!</v>
      </c>
      <c r="CN111" s="26" t="e">
        <f t="shared" si="63"/>
        <v>#DIV/0!</v>
      </c>
      <c r="CO111" s="26" t="e">
        <f t="shared" si="64"/>
        <v>#DIV/0!</v>
      </c>
      <c r="CP111" s="26" t="e">
        <f t="shared" si="65"/>
        <v>#DIV/0!</v>
      </c>
      <c r="CQ111" s="26" t="e">
        <f>10*LOG10(IF(CI111="",0,POWER(10,((CI111+'ModelParams Lw'!$O$4)/10))) +IF(CJ111="",0,POWER(10,((CJ111+'ModelParams Lw'!$P$4)/10))) +IF(CK111="",0,POWER(10,((CK111+'ModelParams Lw'!$Q$4)/10))) +IF(CL111="",0,POWER(10,((CL111+'ModelParams Lw'!$R$4)/10))) +IF(CM111="",0,POWER(10,((CM111+'ModelParams Lw'!$S$4)/10))) +IF(CN111="",0,POWER(10,((CN111+'ModelParams Lw'!$T$4)/10))) +IF(CO111="",0,POWER(10,((CO111+'ModelParams Lw'!$U$4)/10)))+IF(CP111="",0,POWER(10,((CP111+'ModelParams Lw'!$V$4)/10))))</f>
        <v>#DIV/0!</v>
      </c>
      <c r="CR111" s="26" t="e">
        <f t="shared" si="66"/>
        <v>#DIV/0!</v>
      </c>
      <c r="CS111" s="26" t="e">
        <f>(CI111-'ModelParams Lw'!$O$10)/'ModelParams Lw'!$O$11</f>
        <v>#DIV/0!</v>
      </c>
      <c r="CT111" s="26" t="e">
        <f>(CJ111-'ModelParams Lw'!$P$10)/'ModelParams Lw'!$P$11</f>
        <v>#DIV/0!</v>
      </c>
      <c r="CU111" s="26" t="e">
        <f>(CK111-'ModelParams Lw'!$Q$10)/'ModelParams Lw'!$Q$11</f>
        <v>#DIV/0!</v>
      </c>
      <c r="CV111" s="26" t="e">
        <f>(CL111-'ModelParams Lw'!$R$10)/'ModelParams Lw'!$R$11</f>
        <v>#DIV/0!</v>
      </c>
      <c r="CW111" s="26" t="e">
        <f>(CM111-'ModelParams Lw'!$S$10)/'ModelParams Lw'!$S$11</f>
        <v>#DIV/0!</v>
      </c>
      <c r="CX111" s="26" t="e">
        <f>(CN111-'ModelParams Lw'!$T$10)/'ModelParams Lw'!$T$11</f>
        <v>#DIV/0!</v>
      </c>
      <c r="CY111" s="26" t="e">
        <f>(CO111-'ModelParams Lw'!$U$10)/'ModelParams Lw'!$U$11</f>
        <v>#DIV/0!</v>
      </c>
      <c r="CZ111" s="26" t="e">
        <f>(CP111-'ModelParams Lw'!$V$10)/'ModelParams Lw'!$V$11</f>
        <v>#DIV/0!</v>
      </c>
    </row>
    <row r="112" spans="1:104" x14ac:dyDescent="0.2">
      <c r="A112" s="13">
        <f>Calcul!A114</f>
        <v>0</v>
      </c>
      <c r="B112" s="13">
        <f t="shared" si="42"/>
        <v>0</v>
      </c>
      <c r="C112" s="13">
        <f>Calcul!B114</f>
        <v>0</v>
      </c>
      <c r="D112" s="13">
        <f>Calcul!C114/1000</f>
        <v>0</v>
      </c>
      <c r="E112" s="13">
        <f>Calcul!D114/1000</f>
        <v>0</v>
      </c>
      <c r="F112" s="13">
        <f t="shared" si="43"/>
        <v>0</v>
      </c>
      <c r="G112" s="23" t="e">
        <f>DEGREES(ACOS(1-(1/'ModelParams Lw'!B$15*SQRT(0.5*1.2/'Sound Power'!$C112)*('Sound Power'!$B112/3600)/('Sound Power'!$D112)/('Sound Power'!$F112))))</f>
        <v>#DIV/0!</v>
      </c>
      <c r="H112" s="23" t="e">
        <f>DEGREES(ACOS(1-(1/'ModelParams Lw'!C$15*SQRT(0.5*1.2/'Sound Power'!$C112)*('Sound Power'!$B112/3600)/('Sound Power'!$D112)/('Sound Power'!$F112))))</f>
        <v>#DIV/0!</v>
      </c>
      <c r="I112" s="23" t="e">
        <f>DEGREES(ACOS(1-(1/'ModelParams Lw'!D$15*SQRT(0.5*1.2/'Sound Power'!$C112)*('Sound Power'!$B112/3600)/('Sound Power'!$D112)/('Sound Power'!$F112))))</f>
        <v>#DIV/0!</v>
      </c>
      <c r="J112" s="23" t="e">
        <f>DEGREES(ACOS(1-(1/'ModelParams Lw'!E$15*SQRT(0.5*1.2/'Sound Power'!$C112)*('Sound Power'!$B112/3600)/('Sound Power'!$D112)/('Sound Power'!$F112))))</f>
        <v>#DIV/0!</v>
      </c>
      <c r="K112" s="23" t="e">
        <f>DEGREES(ACOS(1-(1/'ModelParams Lw'!F$15*SQRT(0.5*1.2/'Sound Power'!$C112)*('Sound Power'!$B112/3600)/('Sound Power'!$D112)/('Sound Power'!$F112))))</f>
        <v>#DIV/0!</v>
      </c>
      <c r="L112" s="23" t="e">
        <f>DEGREES(ACOS(1-(1/'ModelParams Lw'!G$15*SQRT(0.5*1.2/'Sound Power'!$C112)*('Sound Power'!$B112/3600)/('Sound Power'!$D112)/('Sound Power'!$F112))))</f>
        <v>#DIV/0!</v>
      </c>
      <c r="M112" s="23" t="e">
        <f>DEGREES(ACOS(1-(1/'ModelParams Lw'!H$15*SQRT(0.5*1.2/'Sound Power'!$C112)*('Sound Power'!$B112/3600)/('Sound Power'!$D112)/('Sound Power'!$F112))))</f>
        <v>#DIV/0!</v>
      </c>
      <c r="N112" s="23" t="e">
        <f>DEGREES(ACOS(1-(1/'ModelParams Lw'!I$15*SQRT(0.5*1.2/'Sound Power'!$C112)*('Sound Power'!$B112/3600)/('Sound Power'!$D112)/('Sound Power'!$F112))))</f>
        <v>#DIV/0!</v>
      </c>
      <c r="O112" s="26" t="e">
        <f>('ModelParams Lw'!B$4*LN('Sound Power'!G112)/(1+EXP(-('Sound Power'!$D112*1000+'ModelParams Lw'!B$6)/'ModelParams Lw'!B$7))+'ModelParams Lw'!B$5)*LN('Sound Power'!$B112)-('ModelParams Lw'!B$8+'ModelParams Lw'!B$9*$D112+'ModelParams Lw'!B$10*'Sound Power'!$F112^'ModelParams Lw'!B$14+'ModelParams Lw'!B$11*LN('Sound Power'!G112)+'ModelParams Lw'!B$12*'Sound Power'!$D112*'Sound Power'!$F112+'ModelParams Lw'!B$13*'Sound Power'!$D112*LN('Sound Power'!G112))</f>
        <v>#DIV/0!</v>
      </c>
      <c r="P112" s="26" t="e">
        <f>('ModelParams Lw'!C$4*LN('Sound Power'!H112)/(1+EXP(-('Sound Power'!$D112*1000+'ModelParams Lw'!C$6)/'ModelParams Lw'!C$7))+'ModelParams Lw'!C$5)*LN('Sound Power'!$B112)-('ModelParams Lw'!C$8+'ModelParams Lw'!C$9*$D112+'ModelParams Lw'!C$10*'Sound Power'!$F112^'ModelParams Lw'!C$14+'ModelParams Lw'!C$11*LN('Sound Power'!H112)+'ModelParams Lw'!C$12*'Sound Power'!$D112*'Sound Power'!$F112+'ModelParams Lw'!C$13*'Sound Power'!$D112*LN('Sound Power'!H112))</f>
        <v>#DIV/0!</v>
      </c>
      <c r="Q112" s="26" t="e">
        <f>('ModelParams Lw'!D$4*LN('Sound Power'!I112)/(1+EXP(-('Sound Power'!$D112*1000+'ModelParams Lw'!D$6)/'ModelParams Lw'!D$7))+'ModelParams Lw'!D$5)*LN('Sound Power'!$B112)-('ModelParams Lw'!D$8+'ModelParams Lw'!D$9*$D112+'ModelParams Lw'!D$10*'Sound Power'!$F112^'ModelParams Lw'!D$14+'ModelParams Lw'!D$11*LN('Sound Power'!I112)+'ModelParams Lw'!D$12*'Sound Power'!$D112*'Sound Power'!$F112+'ModelParams Lw'!D$13*'Sound Power'!$D112*LN('Sound Power'!I112))</f>
        <v>#DIV/0!</v>
      </c>
      <c r="R112" s="26" t="e">
        <f>('ModelParams Lw'!E$4*LN('Sound Power'!J112)/(1+EXP(-('Sound Power'!$D112*1000+'ModelParams Lw'!E$6)/'ModelParams Lw'!E$7))+'ModelParams Lw'!E$5)*LN('Sound Power'!$B112)-('ModelParams Lw'!E$8+'ModelParams Lw'!E$9*$D112+'ModelParams Lw'!E$10*'Sound Power'!$F112^'ModelParams Lw'!E$14+'ModelParams Lw'!E$11*LN('Sound Power'!J112)+'ModelParams Lw'!E$12*'Sound Power'!$D112*'Sound Power'!$F112+'ModelParams Lw'!E$13*'Sound Power'!$D112*LN('Sound Power'!J112))</f>
        <v>#DIV/0!</v>
      </c>
      <c r="S112" s="26" t="e">
        <f>('ModelParams Lw'!F$4*LN('Sound Power'!K112)/(1+EXP(-('Sound Power'!$D112*1000+'ModelParams Lw'!F$6)/'ModelParams Lw'!F$7))+'ModelParams Lw'!F$5)*LN('Sound Power'!$B112)-('ModelParams Lw'!F$8+'ModelParams Lw'!F$9*$D112+'ModelParams Lw'!F$10*'Sound Power'!$F112^'ModelParams Lw'!F$14+'ModelParams Lw'!F$11*LN('Sound Power'!K112)+'ModelParams Lw'!F$12*'Sound Power'!$D112*'Sound Power'!$F112+'ModelParams Lw'!F$13*'Sound Power'!$D112*LN('Sound Power'!K112))</f>
        <v>#DIV/0!</v>
      </c>
      <c r="T112" s="26" t="e">
        <f>('ModelParams Lw'!G$4*LN('Sound Power'!L112)/(1+EXP(-('Sound Power'!$D112*1000+'ModelParams Lw'!G$6)/'ModelParams Lw'!G$7))+'ModelParams Lw'!G$5)*LN('Sound Power'!$B112)-('ModelParams Lw'!G$8+'ModelParams Lw'!G$9*$D112+'ModelParams Lw'!G$10*'Sound Power'!$F112^'ModelParams Lw'!G$14+'ModelParams Lw'!G$11*LN('Sound Power'!L112)+'ModelParams Lw'!G$12*'Sound Power'!$D112*'Sound Power'!$F112+'ModelParams Lw'!G$13*'Sound Power'!$D112*LN('Sound Power'!L112))</f>
        <v>#DIV/0!</v>
      </c>
      <c r="U112" s="26" t="e">
        <f>('ModelParams Lw'!H$4*LN('Sound Power'!M112)/(1+EXP(-('Sound Power'!$D112*1000+'ModelParams Lw'!H$6)/'ModelParams Lw'!H$7))+'ModelParams Lw'!H$5)*LN('Sound Power'!$B112)-('ModelParams Lw'!H$8+'ModelParams Lw'!H$9*$D112+'ModelParams Lw'!H$10*'Sound Power'!$F112^'ModelParams Lw'!H$14+'ModelParams Lw'!H$11*LN('Sound Power'!M112)+'ModelParams Lw'!H$12*'Sound Power'!$D112*'Sound Power'!$F112+'ModelParams Lw'!H$13*'Sound Power'!$D112*LN('Sound Power'!M112))</f>
        <v>#DIV/0!</v>
      </c>
      <c r="V112" s="26" t="e">
        <f>('ModelParams Lw'!I$4*LN('Sound Power'!N112)/(1+EXP(-('Sound Power'!$D112*1000+'ModelParams Lw'!I$6)/'ModelParams Lw'!I$7))+'ModelParams Lw'!I$5)*LN('Sound Power'!$B112)-('ModelParams Lw'!I$8+'ModelParams Lw'!I$9*$D112+'ModelParams Lw'!I$10*'Sound Power'!$F112^'ModelParams Lw'!I$14+'ModelParams Lw'!I$11*LN('Sound Power'!N112)+'ModelParams Lw'!I$12*'Sound Power'!$D112*'Sound Power'!$F112+'ModelParams Lw'!I$13*'Sound Power'!$D112*LN('Sound Power'!N112))</f>
        <v>#DIV/0!</v>
      </c>
      <c r="W112" s="26" t="e">
        <f>10*LOG10(IF(O112="",0,POWER(10,((O112+'ModelParams Lw'!$O$4)/10))) +IF(P112="",0,POWER(10,((P112+'ModelParams Lw'!$P$4)/10))) +IF(Q112="",0,POWER(10,((Q112+'ModelParams Lw'!$Q$4)/10))) +IF(R112="",0,POWER(10,((R112+'ModelParams Lw'!$R$4)/10))) +IF(S112="",0,POWER(10,((S112+'ModelParams Lw'!$S$4)/10))) +IF(T112="",0,POWER(10,((T112+'ModelParams Lw'!$T$4)/10))) +IF(U112="",0,POWER(10,((U112+'ModelParams Lw'!$U$4)/10)))+IF(V112="",0,POWER(10,((V112+'ModelParams Lw'!$V$4)/10))))</f>
        <v>#DIV/0!</v>
      </c>
      <c r="X112" s="26" t="e">
        <f t="shared" si="52"/>
        <v>#DIV/0!</v>
      </c>
      <c r="Y112" s="26" t="e">
        <f>(O112-'ModelParams Lw'!O$10)/'ModelParams Lw'!O$11</f>
        <v>#DIV/0!</v>
      </c>
      <c r="Z112" s="26" t="e">
        <f>(P112-'ModelParams Lw'!P$10)/'ModelParams Lw'!P$11</f>
        <v>#DIV/0!</v>
      </c>
      <c r="AA112" s="26" t="e">
        <f>(Q112-'ModelParams Lw'!Q$10)/'ModelParams Lw'!Q$11</f>
        <v>#DIV/0!</v>
      </c>
      <c r="AB112" s="26" t="e">
        <f>(R112-'ModelParams Lw'!R$10)/'ModelParams Lw'!R$11</f>
        <v>#DIV/0!</v>
      </c>
      <c r="AC112" s="26" t="e">
        <f>(S112-'ModelParams Lw'!S$10)/'ModelParams Lw'!S$11</f>
        <v>#DIV/0!</v>
      </c>
      <c r="AD112" s="26" t="e">
        <f>(T112-'ModelParams Lw'!T$10)/'ModelParams Lw'!T$11</f>
        <v>#DIV/0!</v>
      </c>
      <c r="AE112" s="26" t="e">
        <f>(U112-'ModelParams Lw'!U$10)/'ModelParams Lw'!U$11</f>
        <v>#DIV/0!</v>
      </c>
      <c r="AF112" s="26" t="e">
        <f>(V112-'ModelParams Lw'!V$10)/'ModelParams Lw'!V$11</f>
        <v>#DIV/0!</v>
      </c>
      <c r="AG112" s="26" t="e">
        <f t="shared" si="53"/>
        <v>#DIV/0!</v>
      </c>
      <c r="AH112" s="26" t="e">
        <f>VLOOKUP(D112*1000,'ModelParams Lw'!$A$38:$D$58,4)</f>
        <v>#N/A</v>
      </c>
      <c r="AI112" s="56" t="e">
        <f>VLOOKUP(D112*1000,'ModelParams Lw'!$A$38:$D$58,2)</f>
        <v>#N/A</v>
      </c>
      <c r="AJ112" s="46" t="e">
        <f t="shared" si="54"/>
        <v>#DIV/0!</v>
      </c>
      <c r="AK112" s="26" t="e">
        <f t="shared" si="55"/>
        <v>#VALUE!</v>
      </c>
      <c r="AL112" s="26" t="e">
        <f>IF($AI112=100,'ModelParams Lw'!R$35*'Sound Power'!$AH112^2+'ModelParams Lw'!R$36*'Sound Power'!$AH112+'ModelParams Lw'!R$37,IF($AI112=150,'ModelParams Lw'!R$38*'Sound Power'!$AH112^2+'ModelParams Lw'!R$39*'Sound Power'!$AH112+'ModelParams Lw'!R$40,'ModelParams Lw'!R$41*'Sound Power'!$AH112^2+'ModelParams Lw'!R$42*'Sound Power'!$AH112+'ModelParams Lw'!R$43))</f>
        <v>#N/A</v>
      </c>
      <c r="AM112" s="26" t="e">
        <f>IF($AI112=100,'ModelParams Lw'!S$35*'Sound Power'!$AH112^2+'ModelParams Lw'!S$36*'Sound Power'!$AH112+'ModelParams Lw'!S$37,IF($AI112=150,'ModelParams Lw'!S$38*'Sound Power'!$AH112^2+'ModelParams Lw'!S$39*'Sound Power'!$AH112+'ModelParams Lw'!S$40,'ModelParams Lw'!S$41*'Sound Power'!$AH112^2+'ModelParams Lw'!S$42*'Sound Power'!$AH112+'ModelParams Lw'!S$43))</f>
        <v>#N/A</v>
      </c>
      <c r="AN112" s="26" t="e">
        <f>IF($AI112=100,'ModelParams Lw'!T$35*'Sound Power'!$AH112^2+'ModelParams Lw'!T$36*'Sound Power'!$AH112+'ModelParams Lw'!T$37,IF($AI112=150,'ModelParams Lw'!T$38*'Sound Power'!$AH112^2+'ModelParams Lw'!T$39*'Sound Power'!$AH112+'ModelParams Lw'!T$40,'ModelParams Lw'!T$41*'Sound Power'!$AH112^2+'ModelParams Lw'!T$42*'Sound Power'!$AH112+'ModelParams Lw'!T$43))</f>
        <v>#N/A</v>
      </c>
      <c r="AO112" s="26" t="e">
        <f>IF($AI112=100,'ModelParams Lw'!U$35*'Sound Power'!$AH112^2+'ModelParams Lw'!U$36*'Sound Power'!$AH112+'ModelParams Lw'!U$37,IF($AI112=150,'ModelParams Lw'!U$38*'Sound Power'!$AH112^2+'ModelParams Lw'!U$39*'Sound Power'!$AH112+'ModelParams Lw'!U$40,'ModelParams Lw'!U$41*'Sound Power'!$AH112^2+'ModelParams Lw'!U$42*'Sound Power'!$AH112+'ModelParams Lw'!U$43))</f>
        <v>#N/A</v>
      </c>
      <c r="AP112" s="26" t="e">
        <f>IF($AI112=100,'ModelParams Lw'!V$35*'Sound Power'!$AH112^2+'ModelParams Lw'!V$36*'Sound Power'!$AH112+'ModelParams Lw'!V$37,IF($AI112=150,'ModelParams Lw'!V$38*'Sound Power'!$AH112^2+'ModelParams Lw'!V$39*'Sound Power'!$AH112+'ModelParams Lw'!V$40,'ModelParams Lw'!V$41*'Sound Power'!$AH112^2+'ModelParams Lw'!V$42*'Sound Power'!$AH112+'ModelParams Lw'!V$43))</f>
        <v>#N/A</v>
      </c>
      <c r="AQ112" s="26" t="e">
        <f>IF($AI112=100,'ModelParams Lw'!W$35*'Sound Power'!$AH112^2+'ModelParams Lw'!W$36*'Sound Power'!$AH112+'ModelParams Lw'!W$37,IF($AI112=150,'ModelParams Lw'!W$38*'Sound Power'!$AH112^2+'ModelParams Lw'!W$39*'Sound Power'!$AH112+'ModelParams Lw'!W$40,'ModelParams Lw'!W$41*'Sound Power'!$AH112^2+'ModelParams Lw'!W$42*'Sound Power'!$AH112+'ModelParams Lw'!W$43))</f>
        <v>#N/A</v>
      </c>
      <c r="AR112" s="26" t="e">
        <f t="shared" si="56"/>
        <v>#VALUE!</v>
      </c>
      <c r="AS112" s="26" t="e">
        <f>IF(26.83*LN($AJ112)-11.791-'ModelParams Lw'!B$35&lt;0,0,26.83*LN($AJ112)-11.791-'ModelParams Lw'!B$35)</f>
        <v>#DIV/0!</v>
      </c>
      <c r="AT112" s="26" t="e">
        <f>IF(26.83*LN($AJ112)-11.791-'ModelParams Lw'!C$35&lt;0,0,26.83*LN($AJ112)-11.791-'ModelParams Lw'!C$35)</f>
        <v>#DIV/0!</v>
      </c>
      <c r="AU112" s="26" t="e">
        <f>IF(26.83*LN($AJ112)-11.791-'ModelParams Lw'!D$35&lt;0,0,26.83*LN($AJ112)-11.791-'ModelParams Lw'!D$35)</f>
        <v>#DIV/0!</v>
      </c>
      <c r="AV112" s="26" t="e">
        <f>IF(26.83*LN($AJ112)-11.791-'ModelParams Lw'!E$35&lt;0,0,26.83*LN($AJ112)-11.791-'ModelParams Lw'!E$35)</f>
        <v>#DIV/0!</v>
      </c>
      <c r="AW112" s="26" t="e">
        <f>IF(26.83*LN($AJ112)-11.791-'ModelParams Lw'!F$35&lt;0,0,26.83*LN($AJ112)-11.791-'ModelParams Lw'!F$35)</f>
        <v>#DIV/0!</v>
      </c>
      <c r="AX112" s="26" t="e">
        <f>IF(26.83*LN($AJ112)-11.791-'ModelParams Lw'!G$35&lt;0,0,26.83*LN($AJ112)-11.791-'ModelParams Lw'!G$35)</f>
        <v>#DIV/0!</v>
      </c>
      <c r="AY112" s="26" t="e">
        <f>IF(26.83*LN($AJ112)-11.791-'ModelParams Lw'!H$35&lt;0,0,26.83*LN($AJ112)-11.791-'ModelParams Lw'!H$35)</f>
        <v>#DIV/0!</v>
      </c>
      <c r="AZ112" s="26" t="e">
        <f>IF(26.83*LN($AJ112)-11.791-'ModelParams Lw'!I$35&lt;0,0,26.83*LN($AJ112)-11.791-'ModelParams Lw'!I$35)</f>
        <v>#DIV/0!</v>
      </c>
      <c r="BA112" s="26" t="e">
        <f t="shared" si="44"/>
        <v>#DIV/0!</v>
      </c>
      <c r="BB112" s="26" t="e">
        <f t="shared" si="45"/>
        <v>#DIV/0!</v>
      </c>
      <c r="BC112" s="26" t="e">
        <f t="shared" si="46"/>
        <v>#DIV/0!</v>
      </c>
      <c r="BD112" s="26" t="e">
        <f t="shared" si="47"/>
        <v>#DIV/0!</v>
      </c>
      <c r="BE112" s="26" t="e">
        <f t="shared" si="48"/>
        <v>#DIV/0!</v>
      </c>
      <c r="BF112" s="26" t="e">
        <f t="shared" si="49"/>
        <v>#DIV/0!</v>
      </c>
      <c r="BG112" s="26" t="e">
        <f t="shared" si="50"/>
        <v>#DIV/0!</v>
      </c>
      <c r="BH112" s="26" t="e">
        <f t="shared" si="51"/>
        <v>#DIV/0!</v>
      </c>
      <c r="BI112" s="26" t="e">
        <f>10*LOG10(IF(BA112="",0,POWER(10,((BA112+'ModelParams Lw'!$O$4)/10))) +IF(BB112="",0,POWER(10,((BB112+'ModelParams Lw'!$P$4)/10))) +IF(BC112="",0,POWER(10,((BC112+'ModelParams Lw'!$Q$4)/10))) +IF(BD112="",0,POWER(10,((BD112+'ModelParams Lw'!$R$4)/10))) +IF(BE112="",0,POWER(10,((BE112+'ModelParams Lw'!$S$4)/10))) +IF(BF112="",0,POWER(10,((BF112+'ModelParams Lw'!$T$4)/10))) +IF(BG112="",0,POWER(10,((BG112+'ModelParams Lw'!$U$4)/10)))+IF(BH112="",0,POWER(10,((BH112+'ModelParams Lw'!$V$4)/10))))</f>
        <v>#DIV/0!</v>
      </c>
      <c r="BJ112" s="26" t="e">
        <f t="shared" si="57"/>
        <v>#DIV/0!</v>
      </c>
      <c r="BK112" s="26" t="e">
        <f>(BA112-'ModelParams Lw'!O$10)/'ModelParams Lw'!O$11</f>
        <v>#DIV/0!</v>
      </c>
      <c r="BL112" s="26" t="e">
        <f>(BB112-'ModelParams Lw'!P$10)/'ModelParams Lw'!P$11</f>
        <v>#DIV/0!</v>
      </c>
      <c r="BM112" s="26" t="e">
        <f>(BC112-'ModelParams Lw'!Q$10)/'ModelParams Lw'!Q$11</f>
        <v>#DIV/0!</v>
      </c>
      <c r="BN112" s="26" t="e">
        <f>(BD112-'ModelParams Lw'!R$10)/'ModelParams Lw'!R$11</f>
        <v>#DIV/0!</v>
      </c>
      <c r="BO112" s="26" t="e">
        <f>(BE112-'ModelParams Lw'!S$10)/'ModelParams Lw'!S$11</f>
        <v>#DIV/0!</v>
      </c>
      <c r="BP112" s="26" t="e">
        <f>(BF112-'ModelParams Lw'!T$10)/'ModelParams Lw'!T$11</f>
        <v>#DIV/0!</v>
      </c>
      <c r="BQ112" s="26" t="e">
        <f>(BG112-'ModelParams Lw'!U$10)/'ModelParams Lw'!U$11</f>
        <v>#DIV/0!</v>
      </c>
      <c r="BR112" s="26" t="e">
        <f>(BH112-'ModelParams Lw'!V$10)/'ModelParams Lw'!V$11</f>
        <v>#DIV/0!</v>
      </c>
      <c r="BS112" s="23" t="e">
        <f>IF(Calcul!$E114="SW",DEGREES(ACOS(1-(1/'ModelParams Lw'!C$25*SQRT(0.5*1.2/'Sound Power'!$C112)*('Sound Power'!$B112/3600)/('Sound Power'!$D112)/('Sound Power'!$F112)))),DEGREES(ACOS(1-(1/'ModelParams Lw'!C$29*SQRT(0.5*1.2/'Sound Power'!$C112)*('Sound Power'!$B112/3600)/('Sound Power'!$D112)/('Sound Power'!$F112)))))</f>
        <v>#DIV/0!</v>
      </c>
      <c r="BT112" s="23" t="e">
        <f>IF(Calcul!$E114="SW",DEGREES(ACOS(1-(1/'ModelParams Lw'!D$25*SQRT(0.5*1.2/'Sound Power'!$C112)*('Sound Power'!$B112/3600)/('Sound Power'!$D112)/('Sound Power'!$F112)))),DEGREES(ACOS(1-(1/'ModelParams Lw'!D$29*SQRT(0.5*1.2/'Sound Power'!$C112)*('Sound Power'!$B112/3600)/('Sound Power'!$D112)/('Sound Power'!$F112)))))</f>
        <v>#DIV/0!</v>
      </c>
      <c r="BU112" s="23" t="e">
        <f>IF(Calcul!$E114="SW",DEGREES(ACOS(1-(1/'ModelParams Lw'!E$25*SQRT(0.5*1.2/'Sound Power'!$C112)*('Sound Power'!$B112/3600)/('Sound Power'!$D112)/('Sound Power'!$F112)))),DEGREES(ACOS(1-(1/'ModelParams Lw'!E$29*SQRT(0.5*1.2/'Sound Power'!$C112)*('Sound Power'!$B112/3600)/('Sound Power'!$D112)/('Sound Power'!$F112)))))</f>
        <v>#DIV/0!</v>
      </c>
      <c r="BV112" s="23" t="e">
        <f>IF(Calcul!$E114="SW",DEGREES(ACOS(1-(1/'ModelParams Lw'!F$25*SQRT(0.5*1.2/'Sound Power'!$C112)*('Sound Power'!$B112/3600)/('Sound Power'!$D112)/('Sound Power'!$F112)))),DEGREES(ACOS(1-(1/'ModelParams Lw'!F$29*SQRT(0.5*1.2/'Sound Power'!$C112)*('Sound Power'!$B112/3600)/('Sound Power'!$D112)/('Sound Power'!$F112)))))</f>
        <v>#DIV/0!</v>
      </c>
      <c r="BW112" s="23" t="e">
        <f>IF(Calcul!$E114="SW",DEGREES(ACOS(1-(1/'ModelParams Lw'!G$25*SQRT(0.5*1.2/'Sound Power'!$C112)*('Sound Power'!$B112/3600)/('Sound Power'!$D112)/('Sound Power'!$F112)))),DEGREES(ACOS(1-(1/'ModelParams Lw'!G$29*SQRT(0.5*1.2/'Sound Power'!$C112)*('Sound Power'!$B112/3600)/('Sound Power'!$D112)/('Sound Power'!$F112)))))</f>
        <v>#DIV/0!</v>
      </c>
      <c r="BX112" s="23" t="e">
        <f>IF(Calcul!$E114="SW",DEGREES(ACOS(1-(1/'ModelParams Lw'!H$25*SQRT(0.5*1.2/'Sound Power'!$C112)*('Sound Power'!$B112/3600)/('Sound Power'!$D112)/('Sound Power'!$F112)))),DEGREES(ACOS(1-(1/'ModelParams Lw'!H$29*SQRT(0.5*1.2/'Sound Power'!$C112)*('Sound Power'!$B112/3600)/('Sound Power'!$D112)/('Sound Power'!$F112)))))</f>
        <v>#DIV/0!</v>
      </c>
      <c r="BY112" s="23" t="e">
        <f>IF(Calcul!$E114="SW",DEGREES(ACOS(1-(1/'ModelParams Lw'!I$25*SQRT(0.5*1.2/'Sound Power'!$C112)*('Sound Power'!$B112/3600)/('Sound Power'!$D112)/('Sound Power'!$F112)))),DEGREES(ACOS(1-(1/'ModelParams Lw'!I$29*SQRT(0.5*1.2/'Sound Power'!$C112)*('Sound Power'!$B112/3600)/('Sound Power'!$D112)/('Sound Power'!$F112)))))</f>
        <v>#DIV/0!</v>
      </c>
      <c r="BZ112" s="23" t="e">
        <f>IF(Calcul!$E114="SW",DEGREES(ACOS(1-(1/'ModelParams Lw'!J$25*SQRT(0.5*1.2/'Sound Power'!$C112)*('Sound Power'!$B112/3600)/('Sound Power'!$D112)/('Sound Power'!$F112)))),DEGREES(ACOS(1-(1/'ModelParams Lw'!J$29*SQRT(0.5*1.2/'Sound Power'!$C112)*('Sound Power'!$B112/3600)/('Sound Power'!$D112)/('Sound Power'!$F112)))))</f>
        <v>#DIV/0!</v>
      </c>
      <c r="CA112" s="26" t="e">
        <f>IF(Calcul!$E114="SW",'ModelParams Lw'!C$22+'ModelParams Lw'!C$23*LOG('Sound Power'!$D112/'Sound Power'!$E112)+'ModelParams Lw'!C$24*LN('Sound Power'!BS112),IF('ModelParams Lw'!C$26+'ModelParams Lw'!C$27*LOG('Sound Power'!$D112/'Sound Power'!$E112)+'ModelParams Lw'!C$28*LN('Sound Power'!BS112)&lt;'ModelParams Lw'!C$22+'ModelParams Lw'!C$23*LOG('Sound Power'!$D112/'Sound Power'!$E112)+'ModelParams Lw'!C$24*LN('Sound Power'!BS112),'ModelParams Lw'!C$22+'ModelParams Lw'!C$23*LOG('Sound Power'!$D112/'Sound Power'!$E112)+'ModelParams Lw'!C$24*LN('Sound Power'!BS112),'ModelParams Lw'!C$26+'ModelParams Lw'!C$27*LOG('Sound Power'!$D112/'Sound Power'!$E112)+'ModelParams Lw'!C$28*LN('Sound Power'!BS112)))</f>
        <v>#DIV/0!</v>
      </c>
      <c r="CB112" s="26" t="e">
        <f>IF(Calcul!$E114="SW",'ModelParams Lw'!D$22+'ModelParams Lw'!D$23*LOG('Sound Power'!$D112/'Sound Power'!$E112)+'ModelParams Lw'!D$24*LN('Sound Power'!BT112),IF('ModelParams Lw'!D$26+'ModelParams Lw'!D$27*LOG('Sound Power'!$D112/'Sound Power'!$E112)+'ModelParams Lw'!D$28*LN('Sound Power'!BT112)&lt;'ModelParams Lw'!D$22+'ModelParams Lw'!D$23*LOG('Sound Power'!$D112/'Sound Power'!$E112)+'ModelParams Lw'!D$24*LN('Sound Power'!BT112),'ModelParams Lw'!D$22+'ModelParams Lw'!D$23*LOG('Sound Power'!$D112/'Sound Power'!$E112)+'ModelParams Lw'!D$24*LN('Sound Power'!BT112),'ModelParams Lw'!D$26+'ModelParams Lw'!D$27*LOG('Sound Power'!$D112/'Sound Power'!$E112)+'ModelParams Lw'!D$28*LN('Sound Power'!BT112)))</f>
        <v>#DIV/0!</v>
      </c>
      <c r="CC112" s="26" t="e">
        <f>IF(Calcul!$E114="SW",'ModelParams Lw'!E$22+'ModelParams Lw'!E$23*LOG('Sound Power'!$D112/'Sound Power'!$E112)+'ModelParams Lw'!E$24*LN('Sound Power'!BU112),IF('ModelParams Lw'!E$26+'ModelParams Lw'!E$27*LOG('Sound Power'!$D112/'Sound Power'!$E112)+'ModelParams Lw'!E$28*LN('Sound Power'!BU112)&lt;'ModelParams Lw'!E$22+'ModelParams Lw'!E$23*LOG('Sound Power'!$D112/'Sound Power'!$E112)+'ModelParams Lw'!E$24*LN('Sound Power'!BU112),'ModelParams Lw'!E$22+'ModelParams Lw'!E$23*LOG('Sound Power'!$D112/'Sound Power'!$E112)+'ModelParams Lw'!E$24*LN('Sound Power'!BU112),'ModelParams Lw'!E$26+'ModelParams Lw'!E$27*LOG('Sound Power'!$D112/'Sound Power'!$E112)+'ModelParams Lw'!E$28*LN('Sound Power'!BU112)))</f>
        <v>#DIV/0!</v>
      </c>
      <c r="CD112" s="26" t="e">
        <f>IF(Calcul!$E114="SW",'ModelParams Lw'!F$22+'ModelParams Lw'!F$23*LOG('Sound Power'!$D112/'Sound Power'!$E112)+'ModelParams Lw'!F$24*LN('Sound Power'!BV112),IF('ModelParams Lw'!F$26+'ModelParams Lw'!F$27*LOG('Sound Power'!$D112/'Sound Power'!$E112)+'ModelParams Lw'!F$28*LN('Sound Power'!BV112)&lt;'ModelParams Lw'!F$22+'ModelParams Lw'!F$23*LOG('Sound Power'!$D112/'Sound Power'!$E112)+'ModelParams Lw'!F$24*LN('Sound Power'!BV112),'ModelParams Lw'!F$22+'ModelParams Lw'!F$23*LOG('Sound Power'!$D112/'Sound Power'!$E112)+'ModelParams Lw'!F$24*LN('Sound Power'!BV112),'ModelParams Lw'!F$26+'ModelParams Lw'!F$27*LOG('Sound Power'!$D112/'Sound Power'!$E112)+'ModelParams Lw'!F$28*LN('Sound Power'!BV112)))</f>
        <v>#DIV/0!</v>
      </c>
      <c r="CE112" s="26" t="e">
        <f>IF(Calcul!$E114="SW",'ModelParams Lw'!G$22+'ModelParams Lw'!G$23*LOG('Sound Power'!$D112/'Sound Power'!$E112)+'ModelParams Lw'!G$24*LN('Sound Power'!BW112),IF('ModelParams Lw'!G$26+'ModelParams Lw'!G$27*LOG('Sound Power'!$D112/'Sound Power'!$E112)+'ModelParams Lw'!G$28*LN('Sound Power'!BW112)&lt;'ModelParams Lw'!G$22+'ModelParams Lw'!G$23*LOG('Sound Power'!$D112/'Sound Power'!$E112)+'ModelParams Lw'!G$24*LN('Sound Power'!BW112),'ModelParams Lw'!G$22+'ModelParams Lw'!G$23*LOG('Sound Power'!$D112/'Sound Power'!$E112)+'ModelParams Lw'!G$24*LN('Sound Power'!BW112),'ModelParams Lw'!G$26+'ModelParams Lw'!G$27*LOG('Sound Power'!$D112/'Sound Power'!$E112)+'ModelParams Lw'!G$28*LN('Sound Power'!BW112)))</f>
        <v>#DIV/0!</v>
      </c>
      <c r="CF112" s="26" t="e">
        <f>IF(Calcul!$E114="SW",'ModelParams Lw'!H$22+'ModelParams Lw'!H$23*LOG('Sound Power'!$D112/'Sound Power'!$E112)+'ModelParams Lw'!H$24*LN('Sound Power'!BX112),IF('ModelParams Lw'!H$26+'ModelParams Lw'!H$27*LOG('Sound Power'!$D112/'Sound Power'!$E112)+'ModelParams Lw'!H$28*LN('Sound Power'!BX112)&lt;'ModelParams Lw'!H$22+'ModelParams Lw'!H$23*LOG('Sound Power'!$D112/'Sound Power'!$E112)+'ModelParams Lw'!H$24*LN('Sound Power'!BX112),'ModelParams Lw'!H$22+'ModelParams Lw'!H$23*LOG('Sound Power'!$D112/'Sound Power'!$E112)+'ModelParams Lw'!H$24*LN('Sound Power'!BX112),'ModelParams Lw'!H$26+'ModelParams Lw'!H$27*LOG('Sound Power'!$D112/'Sound Power'!$E112)+'ModelParams Lw'!H$28*LN('Sound Power'!BX112)))</f>
        <v>#DIV/0!</v>
      </c>
      <c r="CG112" s="26" t="e">
        <f>IF(Calcul!$E114="SW",'ModelParams Lw'!I$22+'ModelParams Lw'!I$23*LOG('Sound Power'!$D112/'Sound Power'!$E112)+'ModelParams Lw'!I$24*LN('Sound Power'!BY112),IF('ModelParams Lw'!I$26+'ModelParams Lw'!I$27*LOG('Sound Power'!$D112/'Sound Power'!$E112)+'ModelParams Lw'!I$28*LN('Sound Power'!BY112)&lt;'ModelParams Lw'!I$22+'ModelParams Lw'!I$23*LOG('Sound Power'!$D112/'Sound Power'!$E112)+'ModelParams Lw'!I$24*LN('Sound Power'!BY112),'ModelParams Lw'!I$22+'ModelParams Lw'!I$23*LOG('Sound Power'!$D112/'Sound Power'!$E112)+'ModelParams Lw'!I$24*LN('Sound Power'!BY112),'ModelParams Lw'!I$26+'ModelParams Lw'!I$27*LOG('Sound Power'!$D112/'Sound Power'!$E112)+'ModelParams Lw'!I$28*LN('Sound Power'!BY112)))</f>
        <v>#DIV/0!</v>
      </c>
      <c r="CH112" s="26" t="e">
        <f>IF(Calcul!$E114="SW",'ModelParams Lw'!J$22+'ModelParams Lw'!J$23*LOG('Sound Power'!$D112/'Sound Power'!$E112)+'ModelParams Lw'!J$24*LN('Sound Power'!BZ112),IF('ModelParams Lw'!J$26+'ModelParams Lw'!J$27*LOG('Sound Power'!$D112/'Sound Power'!$E112)+'ModelParams Lw'!J$28*LN('Sound Power'!BZ112)&lt;'ModelParams Lw'!J$22+'ModelParams Lw'!J$23*LOG('Sound Power'!$D112/'Sound Power'!$E112)+'ModelParams Lw'!J$24*LN('Sound Power'!BZ112),'ModelParams Lw'!J$22+'ModelParams Lw'!J$23*LOG('Sound Power'!$D112/'Sound Power'!$E112)+'ModelParams Lw'!J$24*LN('Sound Power'!BZ112),'ModelParams Lw'!J$26+'ModelParams Lw'!J$27*LOG('Sound Power'!$D112/'Sound Power'!$E112)+'ModelParams Lw'!J$28*LN('Sound Power'!BZ112)))</f>
        <v>#DIV/0!</v>
      </c>
      <c r="CI112" s="26" t="e">
        <f t="shared" si="58"/>
        <v>#DIV/0!</v>
      </c>
      <c r="CJ112" s="26" t="e">
        <f t="shared" si="59"/>
        <v>#DIV/0!</v>
      </c>
      <c r="CK112" s="26" t="e">
        <f t="shared" si="60"/>
        <v>#DIV/0!</v>
      </c>
      <c r="CL112" s="26" t="e">
        <f t="shared" si="61"/>
        <v>#DIV/0!</v>
      </c>
      <c r="CM112" s="26" t="e">
        <f t="shared" si="62"/>
        <v>#DIV/0!</v>
      </c>
      <c r="CN112" s="26" t="e">
        <f t="shared" si="63"/>
        <v>#DIV/0!</v>
      </c>
      <c r="CO112" s="26" t="e">
        <f t="shared" si="64"/>
        <v>#DIV/0!</v>
      </c>
      <c r="CP112" s="26" t="e">
        <f t="shared" si="65"/>
        <v>#DIV/0!</v>
      </c>
      <c r="CQ112" s="26" t="e">
        <f>10*LOG10(IF(CI112="",0,POWER(10,((CI112+'ModelParams Lw'!$O$4)/10))) +IF(CJ112="",0,POWER(10,((CJ112+'ModelParams Lw'!$P$4)/10))) +IF(CK112="",0,POWER(10,((CK112+'ModelParams Lw'!$Q$4)/10))) +IF(CL112="",0,POWER(10,((CL112+'ModelParams Lw'!$R$4)/10))) +IF(CM112="",0,POWER(10,((CM112+'ModelParams Lw'!$S$4)/10))) +IF(CN112="",0,POWER(10,((CN112+'ModelParams Lw'!$T$4)/10))) +IF(CO112="",0,POWER(10,((CO112+'ModelParams Lw'!$U$4)/10)))+IF(CP112="",0,POWER(10,((CP112+'ModelParams Lw'!$V$4)/10))))</f>
        <v>#DIV/0!</v>
      </c>
      <c r="CR112" s="26" t="e">
        <f t="shared" si="66"/>
        <v>#DIV/0!</v>
      </c>
      <c r="CS112" s="26" t="e">
        <f>(CI112-'ModelParams Lw'!$O$10)/'ModelParams Lw'!$O$11</f>
        <v>#DIV/0!</v>
      </c>
      <c r="CT112" s="26" t="e">
        <f>(CJ112-'ModelParams Lw'!$P$10)/'ModelParams Lw'!$P$11</f>
        <v>#DIV/0!</v>
      </c>
      <c r="CU112" s="26" t="e">
        <f>(CK112-'ModelParams Lw'!$Q$10)/'ModelParams Lw'!$Q$11</f>
        <v>#DIV/0!</v>
      </c>
      <c r="CV112" s="26" t="e">
        <f>(CL112-'ModelParams Lw'!$R$10)/'ModelParams Lw'!$R$11</f>
        <v>#DIV/0!</v>
      </c>
      <c r="CW112" s="26" t="e">
        <f>(CM112-'ModelParams Lw'!$S$10)/'ModelParams Lw'!$S$11</f>
        <v>#DIV/0!</v>
      </c>
      <c r="CX112" s="26" t="e">
        <f>(CN112-'ModelParams Lw'!$T$10)/'ModelParams Lw'!$T$11</f>
        <v>#DIV/0!</v>
      </c>
      <c r="CY112" s="26" t="e">
        <f>(CO112-'ModelParams Lw'!$U$10)/'ModelParams Lw'!$U$11</f>
        <v>#DIV/0!</v>
      </c>
      <c r="CZ112" s="26" t="e">
        <f>(CP112-'ModelParams Lw'!$V$10)/'ModelParams Lw'!$V$11</f>
        <v>#DIV/0!</v>
      </c>
    </row>
    <row r="113" spans="1:104" x14ac:dyDescent="0.2">
      <c r="A113" s="13">
        <f>Calcul!A115</f>
        <v>0</v>
      </c>
      <c r="B113" s="13">
        <f t="shared" si="42"/>
        <v>0</v>
      </c>
      <c r="C113" s="13">
        <f>Calcul!B115</f>
        <v>0</v>
      </c>
      <c r="D113" s="13">
        <f>Calcul!C115/1000</f>
        <v>0</v>
      </c>
      <c r="E113" s="13">
        <f>Calcul!D115/1000</f>
        <v>0</v>
      </c>
      <c r="F113" s="13">
        <f t="shared" si="43"/>
        <v>0</v>
      </c>
      <c r="G113" s="23" t="e">
        <f>DEGREES(ACOS(1-(1/'ModelParams Lw'!B$15*SQRT(0.5*1.2/'Sound Power'!$C113)*('Sound Power'!$B113/3600)/('Sound Power'!$D113)/('Sound Power'!$F113))))</f>
        <v>#DIV/0!</v>
      </c>
      <c r="H113" s="23" t="e">
        <f>DEGREES(ACOS(1-(1/'ModelParams Lw'!C$15*SQRT(0.5*1.2/'Sound Power'!$C113)*('Sound Power'!$B113/3600)/('Sound Power'!$D113)/('Sound Power'!$F113))))</f>
        <v>#DIV/0!</v>
      </c>
      <c r="I113" s="23" t="e">
        <f>DEGREES(ACOS(1-(1/'ModelParams Lw'!D$15*SQRT(0.5*1.2/'Sound Power'!$C113)*('Sound Power'!$B113/3600)/('Sound Power'!$D113)/('Sound Power'!$F113))))</f>
        <v>#DIV/0!</v>
      </c>
      <c r="J113" s="23" t="e">
        <f>DEGREES(ACOS(1-(1/'ModelParams Lw'!E$15*SQRT(0.5*1.2/'Sound Power'!$C113)*('Sound Power'!$B113/3600)/('Sound Power'!$D113)/('Sound Power'!$F113))))</f>
        <v>#DIV/0!</v>
      </c>
      <c r="K113" s="23" t="e">
        <f>DEGREES(ACOS(1-(1/'ModelParams Lw'!F$15*SQRT(0.5*1.2/'Sound Power'!$C113)*('Sound Power'!$B113/3600)/('Sound Power'!$D113)/('Sound Power'!$F113))))</f>
        <v>#DIV/0!</v>
      </c>
      <c r="L113" s="23" t="e">
        <f>DEGREES(ACOS(1-(1/'ModelParams Lw'!G$15*SQRT(0.5*1.2/'Sound Power'!$C113)*('Sound Power'!$B113/3600)/('Sound Power'!$D113)/('Sound Power'!$F113))))</f>
        <v>#DIV/0!</v>
      </c>
      <c r="M113" s="23" t="e">
        <f>DEGREES(ACOS(1-(1/'ModelParams Lw'!H$15*SQRT(0.5*1.2/'Sound Power'!$C113)*('Sound Power'!$B113/3600)/('Sound Power'!$D113)/('Sound Power'!$F113))))</f>
        <v>#DIV/0!</v>
      </c>
      <c r="N113" s="23" t="e">
        <f>DEGREES(ACOS(1-(1/'ModelParams Lw'!I$15*SQRT(0.5*1.2/'Sound Power'!$C113)*('Sound Power'!$B113/3600)/('Sound Power'!$D113)/('Sound Power'!$F113))))</f>
        <v>#DIV/0!</v>
      </c>
      <c r="O113" s="26" t="e">
        <f>('ModelParams Lw'!B$4*LN('Sound Power'!G113)/(1+EXP(-('Sound Power'!$D113*1000+'ModelParams Lw'!B$6)/'ModelParams Lw'!B$7))+'ModelParams Lw'!B$5)*LN('Sound Power'!$B113)-('ModelParams Lw'!B$8+'ModelParams Lw'!B$9*$D113+'ModelParams Lw'!B$10*'Sound Power'!$F113^'ModelParams Lw'!B$14+'ModelParams Lw'!B$11*LN('Sound Power'!G113)+'ModelParams Lw'!B$12*'Sound Power'!$D113*'Sound Power'!$F113+'ModelParams Lw'!B$13*'Sound Power'!$D113*LN('Sound Power'!G113))</f>
        <v>#DIV/0!</v>
      </c>
      <c r="P113" s="26" t="e">
        <f>('ModelParams Lw'!C$4*LN('Sound Power'!H113)/(1+EXP(-('Sound Power'!$D113*1000+'ModelParams Lw'!C$6)/'ModelParams Lw'!C$7))+'ModelParams Lw'!C$5)*LN('Sound Power'!$B113)-('ModelParams Lw'!C$8+'ModelParams Lw'!C$9*$D113+'ModelParams Lw'!C$10*'Sound Power'!$F113^'ModelParams Lw'!C$14+'ModelParams Lw'!C$11*LN('Sound Power'!H113)+'ModelParams Lw'!C$12*'Sound Power'!$D113*'Sound Power'!$F113+'ModelParams Lw'!C$13*'Sound Power'!$D113*LN('Sound Power'!H113))</f>
        <v>#DIV/0!</v>
      </c>
      <c r="Q113" s="26" t="e">
        <f>('ModelParams Lw'!D$4*LN('Sound Power'!I113)/(1+EXP(-('Sound Power'!$D113*1000+'ModelParams Lw'!D$6)/'ModelParams Lw'!D$7))+'ModelParams Lw'!D$5)*LN('Sound Power'!$B113)-('ModelParams Lw'!D$8+'ModelParams Lw'!D$9*$D113+'ModelParams Lw'!D$10*'Sound Power'!$F113^'ModelParams Lw'!D$14+'ModelParams Lw'!D$11*LN('Sound Power'!I113)+'ModelParams Lw'!D$12*'Sound Power'!$D113*'Sound Power'!$F113+'ModelParams Lw'!D$13*'Sound Power'!$D113*LN('Sound Power'!I113))</f>
        <v>#DIV/0!</v>
      </c>
      <c r="R113" s="26" t="e">
        <f>('ModelParams Lw'!E$4*LN('Sound Power'!J113)/(1+EXP(-('Sound Power'!$D113*1000+'ModelParams Lw'!E$6)/'ModelParams Lw'!E$7))+'ModelParams Lw'!E$5)*LN('Sound Power'!$B113)-('ModelParams Lw'!E$8+'ModelParams Lw'!E$9*$D113+'ModelParams Lw'!E$10*'Sound Power'!$F113^'ModelParams Lw'!E$14+'ModelParams Lw'!E$11*LN('Sound Power'!J113)+'ModelParams Lw'!E$12*'Sound Power'!$D113*'Sound Power'!$F113+'ModelParams Lw'!E$13*'Sound Power'!$D113*LN('Sound Power'!J113))</f>
        <v>#DIV/0!</v>
      </c>
      <c r="S113" s="26" t="e">
        <f>('ModelParams Lw'!F$4*LN('Sound Power'!K113)/(1+EXP(-('Sound Power'!$D113*1000+'ModelParams Lw'!F$6)/'ModelParams Lw'!F$7))+'ModelParams Lw'!F$5)*LN('Sound Power'!$B113)-('ModelParams Lw'!F$8+'ModelParams Lw'!F$9*$D113+'ModelParams Lw'!F$10*'Sound Power'!$F113^'ModelParams Lw'!F$14+'ModelParams Lw'!F$11*LN('Sound Power'!K113)+'ModelParams Lw'!F$12*'Sound Power'!$D113*'Sound Power'!$F113+'ModelParams Lw'!F$13*'Sound Power'!$D113*LN('Sound Power'!K113))</f>
        <v>#DIV/0!</v>
      </c>
      <c r="T113" s="26" t="e">
        <f>('ModelParams Lw'!G$4*LN('Sound Power'!L113)/(1+EXP(-('Sound Power'!$D113*1000+'ModelParams Lw'!G$6)/'ModelParams Lw'!G$7))+'ModelParams Lw'!G$5)*LN('Sound Power'!$B113)-('ModelParams Lw'!G$8+'ModelParams Lw'!G$9*$D113+'ModelParams Lw'!G$10*'Sound Power'!$F113^'ModelParams Lw'!G$14+'ModelParams Lw'!G$11*LN('Sound Power'!L113)+'ModelParams Lw'!G$12*'Sound Power'!$D113*'Sound Power'!$F113+'ModelParams Lw'!G$13*'Sound Power'!$D113*LN('Sound Power'!L113))</f>
        <v>#DIV/0!</v>
      </c>
      <c r="U113" s="26" t="e">
        <f>('ModelParams Lw'!H$4*LN('Sound Power'!M113)/(1+EXP(-('Sound Power'!$D113*1000+'ModelParams Lw'!H$6)/'ModelParams Lw'!H$7))+'ModelParams Lw'!H$5)*LN('Sound Power'!$B113)-('ModelParams Lw'!H$8+'ModelParams Lw'!H$9*$D113+'ModelParams Lw'!H$10*'Sound Power'!$F113^'ModelParams Lw'!H$14+'ModelParams Lw'!H$11*LN('Sound Power'!M113)+'ModelParams Lw'!H$12*'Sound Power'!$D113*'Sound Power'!$F113+'ModelParams Lw'!H$13*'Sound Power'!$D113*LN('Sound Power'!M113))</f>
        <v>#DIV/0!</v>
      </c>
      <c r="V113" s="26" t="e">
        <f>('ModelParams Lw'!I$4*LN('Sound Power'!N113)/(1+EXP(-('Sound Power'!$D113*1000+'ModelParams Lw'!I$6)/'ModelParams Lw'!I$7))+'ModelParams Lw'!I$5)*LN('Sound Power'!$B113)-('ModelParams Lw'!I$8+'ModelParams Lw'!I$9*$D113+'ModelParams Lw'!I$10*'Sound Power'!$F113^'ModelParams Lw'!I$14+'ModelParams Lw'!I$11*LN('Sound Power'!N113)+'ModelParams Lw'!I$12*'Sound Power'!$D113*'Sound Power'!$F113+'ModelParams Lw'!I$13*'Sound Power'!$D113*LN('Sound Power'!N113))</f>
        <v>#DIV/0!</v>
      </c>
      <c r="W113" s="26" t="e">
        <f>10*LOG10(IF(O113="",0,POWER(10,((O113+'ModelParams Lw'!$O$4)/10))) +IF(P113="",0,POWER(10,((P113+'ModelParams Lw'!$P$4)/10))) +IF(Q113="",0,POWER(10,((Q113+'ModelParams Lw'!$Q$4)/10))) +IF(R113="",0,POWER(10,((R113+'ModelParams Lw'!$R$4)/10))) +IF(S113="",0,POWER(10,((S113+'ModelParams Lw'!$S$4)/10))) +IF(T113="",0,POWER(10,((T113+'ModelParams Lw'!$T$4)/10))) +IF(U113="",0,POWER(10,((U113+'ModelParams Lw'!$U$4)/10)))+IF(V113="",0,POWER(10,((V113+'ModelParams Lw'!$V$4)/10))))</f>
        <v>#DIV/0!</v>
      </c>
      <c r="X113" s="26" t="e">
        <f t="shared" si="52"/>
        <v>#DIV/0!</v>
      </c>
      <c r="Y113" s="26" t="e">
        <f>(O113-'ModelParams Lw'!O$10)/'ModelParams Lw'!O$11</f>
        <v>#DIV/0!</v>
      </c>
      <c r="Z113" s="26" t="e">
        <f>(P113-'ModelParams Lw'!P$10)/'ModelParams Lw'!P$11</f>
        <v>#DIV/0!</v>
      </c>
      <c r="AA113" s="26" t="e">
        <f>(Q113-'ModelParams Lw'!Q$10)/'ModelParams Lw'!Q$11</f>
        <v>#DIV/0!</v>
      </c>
      <c r="AB113" s="26" t="e">
        <f>(R113-'ModelParams Lw'!R$10)/'ModelParams Lw'!R$11</f>
        <v>#DIV/0!</v>
      </c>
      <c r="AC113" s="26" t="e">
        <f>(S113-'ModelParams Lw'!S$10)/'ModelParams Lw'!S$11</f>
        <v>#DIV/0!</v>
      </c>
      <c r="AD113" s="26" t="e">
        <f>(T113-'ModelParams Lw'!T$10)/'ModelParams Lw'!T$11</f>
        <v>#DIV/0!</v>
      </c>
      <c r="AE113" s="26" t="e">
        <f>(U113-'ModelParams Lw'!U$10)/'ModelParams Lw'!U$11</f>
        <v>#DIV/0!</v>
      </c>
      <c r="AF113" s="26" t="e">
        <f>(V113-'ModelParams Lw'!V$10)/'ModelParams Lw'!V$11</f>
        <v>#DIV/0!</v>
      </c>
      <c r="AG113" s="26" t="e">
        <f t="shared" si="53"/>
        <v>#DIV/0!</v>
      </c>
      <c r="AH113" s="26" t="e">
        <f>VLOOKUP(D113*1000,'ModelParams Lw'!$A$38:$D$58,4)</f>
        <v>#N/A</v>
      </c>
      <c r="AI113" s="56" t="e">
        <f>VLOOKUP(D113*1000,'ModelParams Lw'!$A$38:$D$58,2)</f>
        <v>#N/A</v>
      </c>
      <c r="AJ113" s="46" t="e">
        <f t="shared" si="54"/>
        <v>#DIV/0!</v>
      </c>
      <c r="AK113" s="26" t="e">
        <f t="shared" si="55"/>
        <v>#VALUE!</v>
      </c>
      <c r="AL113" s="26" t="e">
        <f>IF($AI113=100,'ModelParams Lw'!R$35*'Sound Power'!$AH113^2+'ModelParams Lw'!R$36*'Sound Power'!$AH113+'ModelParams Lw'!R$37,IF($AI113=150,'ModelParams Lw'!R$38*'Sound Power'!$AH113^2+'ModelParams Lw'!R$39*'Sound Power'!$AH113+'ModelParams Lw'!R$40,'ModelParams Lw'!R$41*'Sound Power'!$AH113^2+'ModelParams Lw'!R$42*'Sound Power'!$AH113+'ModelParams Lw'!R$43))</f>
        <v>#N/A</v>
      </c>
      <c r="AM113" s="26" t="e">
        <f>IF($AI113=100,'ModelParams Lw'!S$35*'Sound Power'!$AH113^2+'ModelParams Lw'!S$36*'Sound Power'!$AH113+'ModelParams Lw'!S$37,IF($AI113=150,'ModelParams Lw'!S$38*'Sound Power'!$AH113^2+'ModelParams Lw'!S$39*'Sound Power'!$AH113+'ModelParams Lw'!S$40,'ModelParams Lw'!S$41*'Sound Power'!$AH113^2+'ModelParams Lw'!S$42*'Sound Power'!$AH113+'ModelParams Lw'!S$43))</f>
        <v>#N/A</v>
      </c>
      <c r="AN113" s="26" t="e">
        <f>IF($AI113=100,'ModelParams Lw'!T$35*'Sound Power'!$AH113^2+'ModelParams Lw'!T$36*'Sound Power'!$AH113+'ModelParams Lw'!T$37,IF($AI113=150,'ModelParams Lw'!T$38*'Sound Power'!$AH113^2+'ModelParams Lw'!T$39*'Sound Power'!$AH113+'ModelParams Lw'!T$40,'ModelParams Lw'!T$41*'Sound Power'!$AH113^2+'ModelParams Lw'!T$42*'Sound Power'!$AH113+'ModelParams Lw'!T$43))</f>
        <v>#N/A</v>
      </c>
      <c r="AO113" s="26" t="e">
        <f>IF($AI113=100,'ModelParams Lw'!U$35*'Sound Power'!$AH113^2+'ModelParams Lw'!U$36*'Sound Power'!$AH113+'ModelParams Lw'!U$37,IF($AI113=150,'ModelParams Lw'!U$38*'Sound Power'!$AH113^2+'ModelParams Lw'!U$39*'Sound Power'!$AH113+'ModelParams Lw'!U$40,'ModelParams Lw'!U$41*'Sound Power'!$AH113^2+'ModelParams Lw'!U$42*'Sound Power'!$AH113+'ModelParams Lw'!U$43))</f>
        <v>#N/A</v>
      </c>
      <c r="AP113" s="26" t="e">
        <f>IF($AI113=100,'ModelParams Lw'!V$35*'Sound Power'!$AH113^2+'ModelParams Lw'!V$36*'Sound Power'!$AH113+'ModelParams Lw'!V$37,IF($AI113=150,'ModelParams Lw'!V$38*'Sound Power'!$AH113^2+'ModelParams Lw'!V$39*'Sound Power'!$AH113+'ModelParams Lw'!V$40,'ModelParams Lw'!V$41*'Sound Power'!$AH113^2+'ModelParams Lw'!V$42*'Sound Power'!$AH113+'ModelParams Lw'!V$43))</f>
        <v>#N/A</v>
      </c>
      <c r="AQ113" s="26" t="e">
        <f>IF($AI113=100,'ModelParams Lw'!W$35*'Sound Power'!$AH113^2+'ModelParams Lw'!W$36*'Sound Power'!$AH113+'ModelParams Lw'!W$37,IF($AI113=150,'ModelParams Lw'!W$38*'Sound Power'!$AH113^2+'ModelParams Lw'!W$39*'Sound Power'!$AH113+'ModelParams Lw'!W$40,'ModelParams Lw'!W$41*'Sound Power'!$AH113^2+'ModelParams Lw'!W$42*'Sound Power'!$AH113+'ModelParams Lw'!W$43))</f>
        <v>#N/A</v>
      </c>
      <c r="AR113" s="26" t="e">
        <f t="shared" si="56"/>
        <v>#VALUE!</v>
      </c>
      <c r="AS113" s="26" t="e">
        <f>IF(26.83*LN($AJ113)-11.791-'ModelParams Lw'!B$35&lt;0,0,26.83*LN($AJ113)-11.791-'ModelParams Lw'!B$35)</f>
        <v>#DIV/0!</v>
      </c>
      <c r="AT113" s="26" t="e">
        <f>IF(26.83*LN($AJ113)-11.791-'ModelParams Lw'!C$35&lt;0,0,26.83*LN($AJ113)-11.791-'ModelParams Lw'!C$35)</f>
        <v>#DIV/0!</v>
      </c>
      <c r="AU113" s="26" t="e">
        <f>IF(26.83*LN($AJ113)-11.791-'ModelParams Lw'!D$35&lt;0,0,26.83*LN($AJ113)-11.791-'ModelParams Lw'!D$35)</f>
        <v>#DIV/0!</v>
      </c>
      <c r="AV113" s="26" t="e">
        <f>IF(26.83*LN($AJ113)-11.791-'ModelParams Lw'!E$35&lt;0,0,26.83*LN($AJ113)-11.791-'ModelParams Lw'!E$35)</f>
        <v>#DIV/0!</v>
      </c>
      <c r="AW113" s="26" t="e">
        <f>IF(26.83*LN($AJ113)-11.791-'ModelParams Lw'!F$35&lt;0,0,26.83*LN($AJ113)-11.791-'ModelParams Lw'!F$35)</f>
        <v>#DIV/0!</v>
      </c>
      <c r="AX113" s="26" t="e">
        <f>IF(26.83*LN($AJ113)-11.791-'ModelParams Lw'!G$35&lt;0,0,26.83*LN($AJ113)-11.791-'ModelParams Lw'!G$35)</f>
        <v>#DIV/0!</v>
      </c>
      <c r="AY113" s="26" t="e">
        <f>IF(26.83*LN($AJ113)-11.791-'ModelParams Lw'!H$35&lt;0,0,26.83*LN($AJ113)-11.791-'ModelParams Lw'!H$35)</f>
        <v>#DIV/0!</v>
      </c>
      <c r="AZ113" s="26" t="e">
        <f>IF(26.83*LN($AJ113)-11.791-'ModelParams Lw'!I$35&lt;0,0,26.83*LN($AJ113)-11.791-'ModelParams Lw'!I$35)</f>
        <v>#DIV/0!</v>
      </c>
      <c r="BA113" s="26" t="e">
        <f t="shared" si="44"/>
        <v>#DIV/0!</v>
      </c>
      <c r="BB113" s="26" t="e">
        <f t="shared" si="45"/>
        <v>#DIV/0!</v>
      </c>
      <c r="BC113" s="26" t="e">
        <f t="shared" si="46"/>
        <v>#DIV/0!</v>
      </c>
      <c r="BD113" s="26" t="e">
        <f t="shared" si="47"/>
        <v>#DIV/0!</v>
      </c>
      <c r="BE113" s="26" t="e">
        <f t="shared" si="48"/>
        <v>#DIV/0!</v>
      </c>
      <c r="BF113" s="26" t="e">
        <f t="shared" si="49"/>
        <v>#DIV/0!</v>
      </c>
      <c r="BG113" s="26" t="e">
        <f t="shared" si="50"/>
        <v>#DIV/0!</v>
      </c>
      <c r="BH113" s="26" t="e">
        <f t="shared" si="51"/>
        <v>#DIV/0!</v>
      </c>
      <c r="BI113" s="26" t="e">
        <f>10*LOG10(IF(BA113="",0,POWER(10,((BA113+'ModelParams Lw'!$O$4)/10))) +IF(BB113="",0,POWER(10,((BB113+'ModelParams Lw'!$P$4)/10))) +IF(BC113="",0,POWER(10,((BC113+'ModelParams Lw'!$Q$4)/10))) +IF(BD113="",0,POWER(10,((BD113+'ModelParams Lw'!$R$4)/10))) +IF(BE113="",0,POWER(10,((BE113+'ModelParams Lw'!$S$4)/10))) +IF(BF113="",0,POWER(10,((BF113+'ModelParams Lw'!$T$4)/10))) +IF(BG113="",0,POWER(10,((BG113+'ModelParams Lw'!$U$4)/10)))+IF(BH113="",0,POWER(10,((BH113+'ModelParams Lw'!$V$4)/10))))</f>
        <v>#DIV/0!</v>
      </c>
      <c r="BJ113" s="26" t="e">
        <f t="shared" si="57"/>
        <v>#DIV/0!</v>
      </c>
      <c r="BK113" s="26" t="e">
        <f>(BA113-'ModelParams Lw'!O$10)/'ModelParams Lw'!O$11</f>
        <v>#DIV/0!</v>
      </c>
      <c r="BL113" s="26" t="e">
        <f>(BB113-'ModelParams Lw'!P$10)/'ModelParams Lw'!P$11</f>
        <v>#DIV/0!</v>
      </c>
      <c r="BM113" s="26" t="e">
        <f>(BC113-'ModelParams Lw'!Q$10)/'ModelParams Lw'!Q$11</f>
        <v>#DIV/0!</v>
      </c>
      <c r="BN113" s="26" t="e">
        <f>(BD113-'ModelParams Lw'!R$10)/'ModelParams Lw'!R$11</f>
        <v>#DIV/0!</v>
      </c>
      <c r="BO113" s="26" t="e">
        <f>(BE113-'ModelParams Lw'!S$10)/'ModelParams Lw'!S$11</f>
        <v>#DIV/0!</v>
      </c>
      <c r="BP113" s="26" t="e">
        <f>(BF113-'ModelParams Lw'!T$10)/'ModelParams Lw'!T$11</f>
        <v>#DIV/0!</v>
      </c>
      <c r="BQ113" s="26" t="e">
        <f>(BG113-'ModelParams Lw'!U$10)/'ModelParams Lw'!U$11</f>
        <v>#DIV/0!</v>
      </c>
      <c r="BR113" s="26" t="e">
        <f>(BH113-'ModelParams Lw'!V$10)/'ModelParams Lw'!V$11</f>
        <v>#DIV/0!</v>
      </c>
      <c r="BS113" s="23" t="e">
        <f>IF(Calcul!$E115="SW",DEGREES(ACOS(1-(1/'ModelParams Lw'!C$25*SQRT(0.5*1.2/'Sound Power'!$C113)*('Sound Power'!$B113/3600)/('Sound Power'!$D113)/('Sound Power'!$F113)))),DEGREES(ACOS(1-(1/'ModelParams Lw'!C$29*SQRT(0.5*1.2/'Sound Power'!$C113)*('Sound Power'!$B113/3600)/('Sound Power'!$D113)/('Sound Power'!$F113)))))</f>
        <v>#DIV/0!</v>
      </c>
      <c r="BT113" s="23" t="e">
        <f>IF(Calcul!$E115="SW",DEGREES(ACOS(1-(1/'ModelParams Lw'!D$25*SQRT(0.5*1.2/'Sound Power'!$C113)*('Sound Power'!$B113/3600)/('Sound Power'!$D113)/('Sound Power'!$F113)))),DEGREES(ACOS(1-(1/'ModelParams Lw'!D$29*SQRT(0.5*1.2/'Sound Power'!$C113)*('Sound Power'!$B113/3600)/('Sound Power'!$D113)/('Sound Power'!$F113)))))</f>
        <v>#DIV/0!</v>
      </c>
      <c r="BU113" s="23" t="e">
        <f>IF(Calcul!$E115="SW",DEGREES(ACOS(1-(1/'ModelParams Lw'!E$25*SQRT(0.5*1.2/'Sound Power'!$C113)*('Sound Power'!$B113/3600)/('Sound Power'!$D113)/('Sound Power'!$F113)))),DEGREES(ACOS(1-(1/'ModelParams Lw'!E$29*SQRT(0.5*1.2/'Sound Power'!$C113)*('Sound Power'!$B113/3600)/('Sound Power'!$D113)/('Sound Power'!$F113)))))</f>
        <v>#DIV/0!</v>
      </c>
      <c r="BV113" s="23" t="e">
        <f>IF(Calcul!$E115="SW",DEGREES(ACOS(1-(1/'ModelParams Lw'!F$25*SQRT(0.5*1.2/'Sound Power'!$C113)*('Sound Power'!$B113/3600)/('Sound Power'!$D113)/('Sound Power'!$F113)))),DEGREES(ACOS(1-(1/'ModelParams Lw'!F$29*SQRT(0.5*1.2/'Sound Power'!$C113)*('Sound Power'!$B113/3600)/('Sound Power'!$D113)/('Sound Power'!$F113)))))</f>
        <v>#DIV/0!</v>
      </c>
      <c r="BW113" s="23" t="e">
        <f>IF(Calcul!$E115="SW",DEGREES(ACOS(1-(1/'ModelParams Lw'!G$25*SQRT(0.5*1.2/'Sound Power'!$C113)*('Sound Power'!$B113/3600)/('Sound Power'!$D113)/('Sound Power'!$F113)))),DEGREES(ACOS(1-(1/'ModelParams Lw'!G$29*SQRT(0.5*1.2/'Sound Power'!$C113)*('Sound Power'!$B113/3600)/('Sound Power'!$D113)/('Sound Power'!$F113)))))</f>
        <v>#DIV/0!</v>
      </c>
      <c r="BX113" s="23" t="e">
        <f>IF(Calcul!$E115="SW",DEGREES(ACOS(1-(1/'ModelParams Lw'!H$25*SQRT(0.5*1.2/'Sound Power'!$C113)*('Sound Power'!$B113/3600)/('Sound Power'!$D113)/('Sound Power'!$F113)))),DEGREES(ACOS(1-(1/'ModelParams Lw'!H$29*SQRT(0.5*1.2/'Sound Power'!$C113)*('Sound Power'!$B113/3600)/('Sound Power'!$D113)/('Sound Power'!$F113)))))</f>
        <v>#DIV/0!</v>
      </c>
      <c r="BY113" s="23" t="e">
        <f>IF(Calcul!$E115="SW",DEGREES(ACOS(1-(1/'ModelParams Lw'!I$25*SQRT(0.5*1.2/'Sound Power'!$C113)*('Sound Power'!$B113/3600)/('Sound Power'!$D113)/('Sound Power'!$F113)))),DEGREES(ACOS(1-(1/'ModelParams Lw'!I$29*SQRT(0.5*1.2/'Sound Power'!$C113)*('Sound Power'!$B113/3600)/('Sound Power'!$D113)/('Sound Power'!$F113)))))</f>
        <v>#DIV/0!</v>
      </c>
      <c r="BZ113" s="23" t="e">
        <f>IF(Calcul!$E115="SW",DEGREES(ACOS(1-(1/'ModelParams Lw'!J$25*SQRT(0.5*1.2/'Sound Power'!$C113)*('Sound Power'!$B113/3600)/('Sound Power'!$D113)/('Sound Power'!$F113)))),DEGREES(ACOS(1-(1/'ModelParams Lw'!J$29*SQRT(0.5*1.2/'Sound Power'!$C113)*('Sound Power'!$B113/3600)/('Sound Power'!$D113)/('Sound Power'!$F113)))))</f>
        <v>#DIV/0!</v>
      </c>
      <c r="CA113" s="26" t="e">
        <f>IF(Calcul!$E115="SW",'ModelParams Lw'!C$22+'ModelParams Lw'!C$23*LOG('Sound Power'!$D113/'Sound Power'!$E113)+'ModelParams Lw'!C$24*LN('Sound Power'!BS113),IF('ModelParams Lw'!C$26+'ModelParams Lw'!C$27*LOG('Sound Power'!$D113/'Sound Power'!$E113)+'ModelParams Lw'!C$28*LN('Sound Power'!BS113)&lt;'ModelParams Lw'!C$22+'ModelParams Lw'!C$23*LOG('Sound Power'!$D113/'Sound Power'!$E113)+'ModelParams Lw'!C$24*LN('Sound Power'!BS113),'ModelParams Lw'!C$22+'ModelParams Lw'!C$23*LOG('Sound Power'!$D113/'Sound Power'!$E113)+'ModelParams Lw'!C$24*LN('Sound Power'!BS113),'ModelParams Lw'!C$26+'ModelParams Lw'!C$27*LOG('Sound Power'!$D113/'Sound Power'!$E113)+'ModelParams Lw'!C$28*LN('Sound Power'!BS113)))</f>
        <v>#DIV/0!</v>
      </c>
      <c r="CB113" s="26" t="e">
        <f>IF(Calcul!$E115="SW",'ModelParams Lw'!D$22+'ModelParams Lw'!D$23*LOG('Sound Power'!$D113/'Sound Power'!$E113)+'ModelParams Lw'!D$24*LN('Sound Power'!BT113),IF('ModelParams Lw'!D$26+'ModelParams Lw'!D$27*LOG('Sound Power'!$D113/'Sound Power'!$E113)+'ModelParams Lw'!D$28*LN('Sound Power'!BT113)&lt;'ModelParams Lw'!D$22+'ModelParams Lw'!D$23*LOG('Sound Power'!$D113/'Sound Power'!$E113)+'ModelParams Lw'!D$24*LN('Sound Power'!BT113),'ModelParams Lw'!D$22+'ModelParams Lw'!D$23*LOG('Sound Power'!$D113/'Sound Power'!$E113)+'ModelParams Lw'!D$24*LN('Sound Power'!BT113),'ModelParams Lw'!D$26+'ModelParams Lw'!D$27*LOG('Sound Power'!$D113/'Sound Power'!$E113)+'ModelParams Lw'!D$28*LN('Sound Power'!BT113)))</f>
        <v>#DIV/0!</v>
      </c>
      <c r="CC113" s="26" t="e">
        <f>IF(Calcul!$E115="SW",'ModelParams Lw'!E$22+'ModelParams Lw'!E$23*LOG('Sound Power'!$D113/'Sound Power'!$E113)+'ModelParams Lw'!E$24*LN('Sound Power'!BU113),IF('ModelParams Lw'!E$26+'ModelParams Lw'!E$27*LOG('Sound Power'!$D113/'Sound Power'!$E113)+'ModelParams Lw'!E$28*LN('Sound Power'!BU113)&lt;'ModelParams Lw'!E$22+'ModelParams Lw'!E$23*LOG('Sound Power'!$D113/'Sound Power'!$E113)+'ModelParams Lw'!E$24*LN('Sound Power'!BU113),'ModelParams Lw'!E$22+'ModelParams Lw'!E$23*LOG('Sound Power'!$D113/'Sound Power'!$E113)+'ModelParams Lw'!E$24*LN('Sound Power'!BU113),'ModelParams Lw'!E$26+'ModelParams Lw'!E$27*LOG('Sound Power'!$D113/'Sound Power'!$E113)+'ModelParams Lw'!E$28*LN('Sound Power'!BU113)))</f>
        <v>#DIV/0!</v>
      </c>
      <c r="CD113" s="26" t="e">
        <f>IF(Calcul!$E115="SW",'ModelParams Lw'!F$22+'ModelParams Lw'!F$23*LOG('Sound Power'!$D113/'Sound Power'!$E113)+'ModelParams Lw'!F$24*LN('Sound Power'!BV113),IF('ModelParams Lw'!F$26+'ModelParams Lw'!F$27*LOG('Sound Power'!$D113/'Sound Power'!$E113)+'ModelParams Lw'!F$28*LN('Sound Power'!BV113)&lt;'ModelParams Lw'!F$22+'ModelParams Lw'!F$23*LOG('Sound Power'!$D113/'Sound Power'!$E113)+'ModelParams Lw'!F$24*LN('Sound Power'!BV113),'ModelParams Lw'!F$22+'ModelParams Lw'!F$23*LOG('Sound Power'!$D113/'Sound Power'!$E113)+'ModelParams Lw'!F$24*LN('Sound Power'!BV113),'ModelParams Lw'!F$26+'ModelParams Lw'!F$27*LOG('Sound Power'!$D113/'Sound Power'!$E113)+'ModelParams Lw'!F$28*LN('Sound Power'!BV113)))</f>
        <v>#DIV/0!</v>
      </c>
      <c r="CE113" s="26" t="e">
        <f>IF(Calcul!$E115="SW",'ModelParams Lw'!G$22+'ModelParams Lw'!G$23*LOG('Sound Power'!$D113/'Sound Power'!$E113)+'ModelParams Lw'!G$24*LN('Sound Power'!BW113),IF('ModelParams Lw'!G$26+'ModelParams Lw'!G$27*LOG('Sound Power'!$D113/'Sound Power'!$E113)+'ModelParams Lw'!G$28*LN('Sound Power'!BW113)&lt;'ModelParams Lw'!G$22+'ModelParams Lw'!G$23*LOG('Sound Power'!$D113/'Sound Power'!$E113)+'ModelParams Lw'!G$24*LN('Sound Power'!BW113),'ModelParams Lw'!G$22+'ModelParams Lw'!G$23*LOG('Sound Power'!$D113/'Sound Power'!$E113)+'ModelParams Lw'!G$24*LN('Sound Power'!BW113),'ModelParams Lw'!G$26+'ModelParams Lw'!G$27*LOG('Sound Power'!$D113/'Sound Power'!$E113)+'ModelParams Lw'!G$28*LN('Sound Power'!BW113)))</f>
        <v>#DIV/0!</v>
      </c>
      <c r="CF113" s="26" t="e">
        <f>IF(Calcul!$E115="SW",'ModelParams Lw'!H$22+'ModelParams Lw'!H$23*LOG('Sound Power'!$D113/'Sound Power'!$E113)+'ModelParams Lw'!H$24*LN('Sound Power'!BX113),IF('ModelParams Lw'!H$26+'ModelParams Lw'!H$27*LOG('Sound Power'!$D113/'Sound Power'!$E113)+'ModelParams Lw'!H$28*LN('Sound Power'!BX113)&lt;'ModelParams Lw'!H$22+'ModelParams Lw'!H$23*LOG('Sound Power'!$D113/'Sound Power'!$E113)+'ModelParams Lw'!H$24*LN('Sound Power'!BX113),'ModelParams Lw'!H$22+'ModelParams Lw'!H$23*LOG('Sound Power'!$D113/'Sound Power'!$E113)+'ModelParams Lw'!H$24*LN('Sound Power'!BX113),'ModelParams Lw'!H$26+'ModelParams Lw'!H$27*LOG('Sound Power'!$D113/'Sound Power'!$E113)+'ModelParams Lw'!H$28*LN('Sound Power'!BX113)))</f>
        <v>#DIV/0!</v>
      </c>
      <c r="CG113" s="26" t="e">
        <f>IF(Calcul!$E115="SW",'ModelParams Lw'!I$22+'ModelParams Lw'!I$23*LOG('Sound Power'!$D113/'Sound Power'!$E113)+'ModelParams Lw'!I$24*LN('Sound Power'!BY113),IF('ModelParams Lw'!I$26+'ModelParams Lw'!I$27*LOG('Sound Power'!$D113/'Sound Power'!$E113)+'ModelParams Lw'!I$28*LN('Sound Power'!BY113)&lt;'ModelParams Lw'!I$22+'ModelParams Lw'!I$23*LOG('Sound Power'!$D113/'Sound Power'!$E113)+'ModelParams Lw'!I$24*LN('Sound Power'!BY113),'ModelParams Lw'!I$22+'ModelParams Lw'!I$23*LOG('Sound Power'!$D113/'Sound Power'!$E113)+'ModelParams Lw'!I$24*LN('Sound Power'!BY113),'ModelParams Lw'!I$26+'ModelParams Lw'!I$27*LOG('Sound Power'!$D113/'Sound Power'!$E113)+'ModelParams Lw'!I$28*LN('Sound Power'!BY113)))</f>
        <v>#DIV/0!</v>
      </c>
      <c r="CH113" s="26" t="e">
        <f>IF(Calcul!$E115="SW",'ModelParams Lw'!J$22+'ModelParams Lw'!J$23*LOG('Sound Power'!$D113/'Sound Power'!$E113)+'ModelParams Lw'!J$24*LN('Sound Power'!BZ113),IF('ModelParams Lw'!J$26+'ModelParams Lw'!J$27*LOG('Sound Power'!$D113/'Sound Power'!$E113)+'ModelParams Lw'!J$28*LN('Sound Power'!BZ113)&lt;'ModelParams Lw'!J$22+'ModelParams Lw'!J$23*LOG('Sound Power'!$D113/'Sound Power'!$E113)+'ModelParams Lw'!J$24*LN('Sound Power'!BZ113),'ModelParams Lw'!J$22+'ModelParams Lw'!J$23*LOG('Sound Power'!$D113/'Sound Power'!$E113)+'ModelParams Lw'!J$24*LN('Sound Power'!BZ113),'ModelParams Lw'!J$26+'ModelParams Lw'!J$27*LOG('Sound Power'!$D113/'Sound Power'!$E113)+'ModelParams Lw'!J$28*LN('Sound Power'!BZ113)))</f>
        <v>#DIV/0!</v>
      </c>
      <c r="CI113" s="26" t="e">
        <f t="shared" si="58"/>
        <v>#DIV/0!</v>
      </c>
      <c r="CJ113" s="26" t="e">
        <f t="shared" si="59"/>
        <v>#DIV/0!</v>
      </c>
      <c r="CK113" s="26" t="e">
        <f t="shared" si="60"/>
        <v>#DIV/0!</v>
      </c>
      <c r="CL113" s="26" t="e">
        <f t="shared" si="61"/>
        <v>#DIV/0!</v>
      </c>
      <c r="CM113" s="26" t="e">
        <f t="shared" si="62"/>
        <v>#DIV/0!</v>
      </c>
      <c r="CN113" s="26" t="e">
        <f t="shared" si="63"/>
        <v>#DIV/0!</v>
      </c>
      <c r="CO113" s="26" t="e">
        <f t="shared" si="64"/>
        <v>#DIV/0!</v>
      </c>
      <c r="CP113" s="26" t="e">
        <f t="shared" si="65"/>
        <v>#DIV/0!</v>
      </c>
      <c r="CQ113" s="26" t="e">
        <f>10*LOG10(IF(CI113="",0,POWER(10,((CI113+'ModelParams Lw'!$O$4)/10))) +IF(CJ113="",0,POWER(10,((CJ113+'ModelParams Lw'!$P$4)/10))) +IF(CK113="",0,POWER(10,((CK113+'ModelParams Lw'!$Q$4)/10))) +IF(CL113="",0,POWER(10,((CL113+'ModelParams Lw'!$R$4)/10))) +IF(CM113="",0,POWER(10,((CM113+'ModelParams Lw'!$S$4)/10))) +IF(CN113="",0,POWER(10,((CN113+'ModelParams Lw'!$T$4)/10))) +IF(CO113="",0,POWER(10,((CO113+'ModelParams Lw'!$U$4)/10)))+IF(CP113="",0,POWER(10,((CP113+'ModelParams Lw'!$V$4)/10))))</f>
        <v>#DIV/0!</v>
      </c>
      <c r="CR113" s="26" t="e">
        <f t="shared" si="66"/>
        <v>#DIV/0!</v>
      </c>
      <c r="CS113" s="26" t="e">
        <f>(CI113-'ModelParams Lw'!$O$10)/'ModelParams Lw'!$O$11</f>
        <v>#DIV/0!</v>
      </c>
      <c r="CT113" s="26" t="e">
        <f>(CJ113-'ModelParams Lw'!$P$10)/'ModelParams Lw'!$P$11</f>
        <v>#DIV/0!</v>
      </c>
      <c r="CU113" s="26" t="e">
        <f>(CK113-'ModelParams Lw'!$Q$10)/'ModelParams Lw'!$Q$11</f>
        <v>#DIV/0!</v>
      </c>
      <c r="CV113" s="26" t="e">
        <f>(CL113-'ModelParams Lw'!$R$10)/'ModelParams Lw'!$R$11</f>
        <v>#DIV/0!</v>
      </c>
      <c r="CW113" s="26" t="e">
        <f>(CM113-'ModelParams Lw'!$S$10)/'ModelParams Lw'!$S$11</f>
        <v>#DIV/0!</v>
      </c>
      <c r="CX113" s="26" t="e">
        <f>(CN113-'ModelParams Lw'!$T$10)/'ModelParams Lw'!$T$11</f>
        <v>#DIV/0!</v>
      </c>
      <c r="CY113" s="26" t="e">
        <f>(CO113-'ModelParams Lw'!$U$10)/'ModelParams Lw'!$U$11</f>
        <v>#DIV/0!</v>
      </c>
      <c r="CZ113" s="26" t="e">
        <f>(CP113-'ModelParams Lw'!$V$10)/'ModelParams Lw'!$V$11</f>
        <v>#DIV/0!</v>
      </c>
    </row>
    <row r="114" spans="1:104" x14ac:dyDescent="0.2">
      <c r="A114" s="13">
        <f>Calcul!A116</f>
        <v>0</v>
      </c>
      <c r="B114" s="13">
        <f t="shared" si="42"/>
        <v>0</v>
      </c>
      <c r="C114" s="13">
        <f>Calcul!B116</f>
        <v>0</v>
      </c>
      <c r="D114" s="13">
        <f>Calcul!C116/1000</f>
        <v>0</v>
      </c>
      <c r="E114" s="13">
        <f>Calcul!D116/1000</f>
        <v>0</v>
      </c>
      <c r="F114" s="13">
        <f t="shared" si="43"/>
        <v>0</v>
      </c>
      <c r="G114" s="23" t="e">
        <f>DEGREES(ACOS(1-(1/'ModelParams Lw'!B$15*SQRT(0.5*1.2/'Sound Power'!$C114)*('Sound Power'!$B114/3600)/('Sound Power'!$D114)/('Sound Power'!$F114))))</f>
        <v>#DIV/0!</v>
      </c>
      <c r="H114" s="23" t="e">
        <f>DEGREES(ACOS(1-(1/'ModelParams Lw'!C$15*SQRT(0.5*1.2/'Sound Power'!$C114)*('Sound Power'!$B114/3600)/('Sound Power'!$D114)/('Sound Power'!$F114))))</f>
        <v>#DIV/0!</v>
      </c>
      <c r="I114" s="23" t="e">
        <f>DEGREES(ACOS(1-(1/'ModelParams Lw'!D$15*SQRT(0.5*1.2/'Sound Power'!$C114)*('Sound Power'!$B114/3600)/('Sound Power'!$D114)/('Sound Power'!$F114))))</f>
        <v>#DIV/0!</v>
      </c>
      <c r="J114" s="23" t="e">
        <f>DEGREES(ACOS(1-(1/'ModelParams Lw'!E$15*SQRT(0.5*1.2/'Sound Power'!$C114)*('Sound Power'!$B114/3600)/('Sound Power'!$D114)/('Sound Power'!$F114))))</f>
        <v>#DIV/0!</v>
      </c>
      <c r="K114" s="23" t="e">
        <f>DEGREES(ACOS(1-(1/'ModelParams Lw'!F$15*SQRT(0.5*1.2/'Sound Power'!$C114)*('Sound Power'!$B114/3600)/('Sound Power'!$D114)/('Sound Power'!$F114))))</f>
        <v>#DIV/0!</v>
      </c>
      <c r="L114" s="23" t="e">
        <f>DEGREES(ACOS(1-(1/'ModelParams Lw'!G$15*SQRT(0.5*1.2/'Sound Power'!$C114)*('Sound Power'!$B114/3600)/('Sound Power'!$D114)/('Sound Power'!$F114))))</f>
        <v>#DIV/0!</v>
      </c>
      <c r="M114" s="23" t="e">
        <f>DEGREES(ACOS(1-(1/'ModelParams Lw'!H$15*SQRT(0.5*1.2/'Sound Power'!$C114)*('Sound Power'!$B114/3600)/('Sound Power'!$D114)/('Sound Power'!$F114))))</f>
        <v>#DIV/0!</v>
      </c>
      <c r="N114" s="23" t="e">
        <f>DEGREES(ACOS(1-(1/'ModelParams Lw'!I$15*SQRT(0.5*1.2/'Sound Power'!$C114)*('Sound Power'!$B114/3600)/('Sound Power'!$D114)/('Sound Power'!$F114))))</f>
        <v>#DIV/0!</v>
      </c>
      <c r="O114" s="26" t="e">
        <f>('ModelParams Lw'!B$4*LN('Sound Power'!G114)/(1+EXP(-('Sound Power'!$D114*1000+'ModelParams Lw'!B$6)/'ModelParams Lw'!B$7))+'ModelParams Lw'!B$5)*LN('Sound Power'!$B114)-('ModelParams Lw'!B$8+'ModelParams Lw'!B$9*$D114+'ModelParams Lw'!B$10*'Sound Power'!$F114^'ModelParams Lw'!B$14+'ModelParams Lw'!B$11*LN('Sound Power'!G114)+'ModelParams Lw'!B$12*'Sound Power'!$D114*'Sound Power'!$F114+'ModelParams Lw'!B$13*'Sound Power'!$D114*LN('Sound Power'!G114))</f>
        <v>#DIV/0!</v>
      </c>
      <c r="P114" s="26" t="e">
        <f>('ModelParams Lw'!C$4*LN('Sound Power'!H114)/(1+EXP(-('Sound Power'!$D114*1000+'ModelParams Lw'!C$6)/'ModelParams Lw'!C$7))+'ModelParams Lw'!C$5)*LN('Sound Power'!$B114)-('ModelParams Lw'!C$8+'ModelParams Lw'!C$9*$D114+'ModelParams Lw'!C$10*'Sound Power'!$F114^'ModelParams Lw'!C$14+'ModelParams Lw'!C$11*LN('Sound Power'!H114)+'ModelParams Lw'!C$12*'Sound Power'!$D114*'Sound Power'!$F114+'ModelParams Lw'!C$13*'Sound Power'!$D114*LN('Sound Power'!H114))</f>
        <v>#DIV/0!</v>
      </c>
      <c r="Q114" s="26" t="e">
        <f>('ModelParams Lw'!D$4*LN('Sound Power'!I114)/(1+EXP(-('Sound Power'!$D114*1000+'ModelParams Lw'!D$6)/'ModelParams Lw'!D$7))+'ModelParams Lw'!D$5)*LN('Sound Power'!$B114)-('ModelParams Lw'!D$8+'ModelParams Lw'!D$9*$D114+'ModelParams Lw'!D$10*'Sound Power'!$F114^'ModelParams Lw'!D$14+'ModelParams Lw'!D$11*LN('Sound Power'!I114)+'ModelParams Lw'!D$12*'Sound Power'!$D114*'Sound Power'!$F114+'ModelParams Lw'!D$13*'Sound Power'!$D114*LN('Sound Power'!I114))</f>
        <v>#DIV/0!</v>
      </c>
      <c r="R114" s="26" t="e">
        <f>('ModelParams Lw'!E$4*LN('Sound Power'!J114)/(1+EXP(-('Sound Power'!$D114*1000+'ModelParams Lw'!E$6)/'ModelParams Lw'!E$7))+'ModelParams Lw'!E$5)*LN('Sound Power'!$B114)-('ModelParams Lw'!E$8+'ModelParams Lw'!E$9*$D114+'ModelParams Lw'!E$10*'Sound Power'!$F114^'ModelParams Lw'!E$14+'ModelParams Lw'!E$11*LN('Sound Power'!J114)+'ModelParams Lw'!E$12*'Sound Power'!$D114*'Sound Power'!$F114+'ModelParams Lw'!E$13*'Sound Power'!$D114*LN('Sound Power'!J114))</f>
        <v>#DIV/0!</v>
      </c>
      <c r="S114" s="26" t="e">
        <f>('ModelParams Lw'!F$4*LN('Sound Power'!K114)/(1+EXP(-('Sound Power'!$D114*1000+'ModelParams Lw'!F$6)/'ModelParams Lw'!F$7))+'ModelParams Lw'!F$5)*LN('Sound Power'!$B114)-('ModelParams Lw'!F$8+'ModelParams Lw'!F$9*$D114+'ModelParams Lw'!F$10*'Sound Power'!$F114^'ModelParams Lw'!F$14+'ModelParams Lw'!F$11*LN('Sound Power'!K114)+'ModelParams Lw'!F$12*'Sound Power'!$D114*'Sound Power'!$F114+'ModelParams Lw'!F$13*'Sound Power'!$D114*LN('Sound Power'!K114))</f>
        <v>#DIV/0!</v>
      </c>
      <c r="T114" s="26" t="e">
        <f>('ModelParams Lw'!G$4*LN('Sound Power'!L114)/(1+EXP(-('Sound Power'!$D114*1000+'ModelParams Lw'!G$6)/'ModelParams Lw'!G$7))+'ModelParams Lw'!G$5)*LN('Sound Power'!$B114)-('ModelParams Lw'!G$8+'ModelParams Lw'!G$9*$D114+'ModelParams Lw'!G$10*'Sound Power'!$F114^'ModelParams Lw'!G$14+'ModelParams Lw'!G$11*LN('Sound Power'!L114)+'ModelParams Lw'!G$12*'Sound Power'!$D114*'Sound Power'!$F114+'ModelParams Lw'!G$13*'Sound Power'!$D114*LN('Sound Power'!L114))</f>
        <v>#DIV/0!</v>
      </c>
      <c r="U114" s="26" t="e">
        <f>('ModelParams Lw'!H$4*LN('Sound Power'!M114)/(1+EXP(-('Sound Power'!$D114*1000+'ModelParams Lw'!H$6)/'ModelParams Lw'!H$7))+'ModelParams Lw'!H$5)*LN('Sound Power'!$B114)-('ModelParams Lw'!H$8+'ModelParams Lw'!H$9*$D114+'ModelParams Lw'!H$10*'Sound Power'!$F114^'ModelParams Lw'!H$14+'ModelParams Lw'!H$11*LN('Sound Power'!M114)+'ModelParams Lw'!H$12*'Sound Power'!$D114*'Sound Power'!$F114+'ModelParams Lw'!H$13*'Sound Power'!$D114*LN('Sound Power'!M114))</f>
        <v>#DIV/0!</v>
      </c>
      <c r="V114" s="26" t="e">
        <f>('ModelParams Lw'!I$4*LN('Sound Power'!N114)/(1+EXP(-('Sound Power'!$D114*1000+'ModelParams Lw'!I$6)/'ModelParams Lw'!I$7))+'ModelParams Lw'!I$5)*LN('Sound Power'!$B114)-('ModelParams Lw'!I$8+'ModelParams Lw'!I$9*$D114+'ModelParams Lw'!I$10*'Sound Power'!$F114^'ModelParams Lw'!I$14+'ModelParams Lw'!I$11*LN('Sound Power'!N114)+'ModelParams Lw'!I$12*'Sound Power'!$D114*'Sound Power'!$F114+'ModelParams Lw'!I$13*'Sound Power'!$D114*LN('Sound Power'!N114))</f>
        <v>#DIV/0!</v>
      </c>
      <c r="W114" s="26" t="e">
        <f>10*LOG10(IF(O114="",0,POWER(10,((O114+'ModelParams Lw'!$O$4)/10))) +IF(P114="",0,POWER(10,((P114+'ModelParams Lw'!$P$4)/10))) +IF(Q114="",0,POWER(10,((Q114+'ModelParams Lw'!$Q$4)/10))) +IF(R114="",0,POWER(10,((R114+'ModelParams Lw'!$R$4)/10))) +IF(S114="",0,POWER(10,((S114+'ModelParams Lw'!$S$4)/10))) +IF(T114="",0,POWER(10,((T114+'ModelParams Lw'!$T$4)/10))) +IF(U114="",0,POWER(10,((U114+'ModelParams Lw'!$U$4)/10)))+IF(V114="",0,POWER(10,((V114+'ModelParams Lw'!$V$4)/10))))</f>
        <v>#DIV/0!</v>
      </c>
      <c r="X114" s="26" t="e">
        <f t="shared" si="52"/>
        <v>#DIV/0!</v>
      </c>
      <c r="Y114" s="26" t="e">
        <f>(O114-'ModelParams Lw'!O$10)/'ModelParams Lw'!O$11</f>
        <v>#DIV/0!</v>
      </c>
      <c r="Z114" s="26" t="e">
        <f>(P114-'ModelParams Lw'!P$10)/'ModelParams Lw'!P$11</f>
        <v>#DIV/0!</v>
      </c>
      <c r="AA114" s="26" t="e">
        <f>(Q114-'ModelParams Lw'!Q$10)/'ModelParams Lw'!Q$11</f>
        <v>#DIV/0!</v>
      </c>
      <c r="AB114" s="26" t="e">
        <f>(R114-'ModelParams Lw'!R$10)/'ModelParams Lw'!R$11</f>
        <v>#DIV/0!</v>
      </c>
      <c r="AC114" s="26" t="e">
        <f>(S114-'ModelParams Lw'!S$10)/'ModelParams Lw'!S$11</f>
        <v>#DIV/0!</v>
      </c>
      <c r="AD114" s="26" t="e">
        <f>(T114-'ModelParams Lw'!T$10)/'ModelParams Lw'!T$11</f>
        <v>#DIV/0!</v>
      </c>
      <c r="AE114" s="26" t="e">
        <f>(U114-'ModelParams Lw'!U$10)/'ModelParams Lw'!U$11</f>
        <v>#DIV/0!</v>
      </c>
      <c r="AF114" s="26" t="e">
        <f>(V114-'ModelParams Lw'!V$10)/'ModelParams Lw'!V$11</f>
        <v>#DIV/0!</v>
      </c>
      <c r="AG114" s="26" t="e">
        <f t="shared" si="53"/>
        <v>#DIV/0!</v>
      </c>
      <c r="AH114" s="26" t="e">
        <f>VLOOKUP(D114*1000,'ModelParams Lw'!$A$38:$D$58,4)</f>
        <v>#N/A</v>
      </c>
      <c r="AI114" s="56" t="e">
        <f>VLOOKUP(D114*1000,'ModelParams Lw'!$A$38:$D$58,2)</f>
        <v>#N/A</v>
      </c>
      <c r="AJ114" s="46" t="e">
        <f t="shared" si="54"/>
        <v>#DIV/0!</v>
      </c>
      <c r="AK114" s="26" t="e">
        <f t="shared" si="55"/>
        <v>#VALUE!</v>
      </c>
      <c r="AL114" s="26" t="e">
        <f>IF($AI114=100,'ModelParams Lw'!R$35*'Sound Power'!$AH114^2+'ModelParams Lw'!R$36*'Sound Power'!$AH114+'ModelParams Lw'!R$37,IF($AI114=150,'ModelParams Lw'!R$38*'Sound Power'!$AH114^2+'ModelParams Lw'!R$39*'Sound Power'!$AH114+'ModelParams Lw'!R$40,'ModelParams Lw'!R$41*'Sound Power'!$AH114^2+'ModelParams Lw'!R$42*'Sound Power'!$AH114+'ModelParams Lw'!R$43))</f>
        <v>#N/A</v>
      </c>
      <c r="AM114" s="26" t="e">
        <f>IF($AI114=100,'ModelParams Lw'!S$35*'Sound Power'!$AH114^2+'ModelParams Lw'!S$36*'Sound Power'!$AH114+'ModelParams Lw'!S$37,IF($AI114=150,'ModelParams Lw'!S$38*'Sound Power'!$AH114^2+'ModelParams Lw'!S$39*'Sound Power'!$AH114+'ModelParams Lw'!S$40,'ModelParams Lw'!S$41*'Sound Power'!$AH114^2+'ModelParams Lw'!S$42*'Sound Power'!$AH114+'ModelParams Lw'!S$43))</f>
        <v>#N/A</v>
      </c>
      <c r="AN114" s="26" t="e">
        <f>IF($AI114=100,'ModelParams Lw'!T$35*'Sound Power'!$AH114^2+'ModelParams Lw'!T$36*'Sound Power'!$AH114+'ModelParams Lw'!T$37,IF($AI114=150,'ModelParams Lw'!T$38*'Sound Power'!$AH114^2+'ModelParams Lw'!T$39*'Sound Power'!$AH114+'ModelParams Lw'!T$40,'ModelParams Lw'!T$41*'Sound Power'!$AH114^2+'ModelParams Lw'!T$42*'Sound Power'!$AH114+'ModelParams Lw'!T$43))</f>
        <v>#N/A</v>
      </c>
      <c r="AO114" s="26" t="e">
        <f>IF($AI114=100,'ModelParams Lw'!U$35*'Sound Power'!$AH114^2+'ModelParams Lw'!U$36*'Sound Power'!$AH114+'ModelParams Lw'!U$37,IF($AI114=150,'ModelParams Lw'!U$38*'Sound Power'!$AH114^2+'ModelParams Lw'!U$39*'Sound Power'!$AH114+'ModelParams Lw'!U$40,'ModelParams Lw'!U$41*'Sound Power'!$AH114^2+'ModelParams Lw'!U$42*'Sound Power'!$AH114+'ModelParams Lw'!U$43))</f>
        <v>#N/A</v>
      </c>
      <c r="AP114" s="26" t="e">
        <f>IF($AI114=100,'ModelParams Lw'!V$35*'Sound Power'!$AH114^2+'ModelParams Lw'!V$36*'Sound Power'!$AH114+'ModelParams Lw'!V$37,IF($AI114=150,'ModelParams Lw'!V$38*'Sound Power'!$AH114^2+'ModelParams Lw'!V$39*'Sound Power'!$AH114+'ModelParams Lw'!V$40,'ModelParams Lw'!V$41*'Sound Power'!$AH114^2+'ModelParams Lw'!V$42*'Sound Power'!$AH114+'ModelParams Lw'!V$43))</f>
        <v>#N/A</v>
      </c>
      <c r="AQ114" s="26" t="e">
        <f>IF($AI114=100,'ModelParams Lw'!W$35*'Sound Power'!$AH114^2+'ModelParams Lw'!W$36*'Sound Power'!$AH114+'ModelParams Lw'!W$37,IF($AI114=150,'ModelParams Lw'!W$38*'Sound Power'!$AH114^2+'ModelParams Lw'!W$39*'Sound Power'!$AH114+'ModelParams Lw'!W$40,'ModelParams Lw'!W$41*'Sound Power'!$AH114^2+'ModelParams Lw'!W$42*'Sound Power'!$AH114+'ModelParams Lw'!W$43))</f>
        <v>#N/A</v>
      </c>
      <c r="AR114" s="26" t="e">
        <f t="shared" si="56"/>
        <v>#VALUE!</v>
      </c>
      <c r="AS114" s="26" t="e">
        <f>IF(26.83*LN($AJ114)-11.791-'ModelParams Lw'!B$35&lt;0,0,26.83*LN($AJ114)-11.791-'ModelParams Lw'!B$35)</f>
        <v>#DIV/0!</v>
      </c>
      <c r="AT114" s="26" t="e">
        <f>IF(26.83*LN($AJ114)-11.791-'ModelParams Lw'!C$35&lt;0,0,26.83*LN($AJ114)-11.791-'ModelParams Lw'!C$35)</f>
        <v>#DIV/0!</v>
      </c>
      <c r="AU114" s="26" t="e">
        <f>IF(26.83*LN($AJ114)-11.791-'ModelParams Lw'!D$35&lt;0,0,26.83*LN($AJ114)-11.791-'ModelParams Lw'!D$35)</f>
        <v>#DIV/0!</v>
      </c>
      <c r="AV114" s="26" t="e">
        <f>IF(26.83*LN($AJ114)-11.791-'ModelParams Lw'!E$35&lt;0,0,26.83*LN($AJ114)-11.791-'ModelParams Lw'!E$35)</f>
        <v>#DIV/0!</v>
      </c>
      <c r="AW114" s="26" t="e">
        <f>IF(26.83*LN($AJ114)-11.791-'ModelParams Lw'!F$35&lt;0,0,26.83*LN($AJ114)-11.791-'ModelParams Lw'!F$35)</f>
        <v>#DIV/0!</v>
      </c>
      <c r="AX114" s="26" t="e">
        <f>IF(26.83*LN($AJ114)-11.791-'ModelParams Lw'!G$35&lt;0,0,26.83*LN($AJ114)-11.791-'ModelParams Lw'!G$35)</f>
        <v>#DIV/0!</v>
      </c>
      <c r="AY114" s="26" t="e">
        <f>IF(26.83*LN($AJ114)-11.791-'ModelParams Lw'!H$35&lt;0,0,26.83*LN($AJ114)-11.791-'ModelParams Lw'!H$35)</f>
        <v>#DIV/0!</v>
      </c>
      <c r="AZ114" s="26" t="e">
        <f>IF(26.83*LN($AJ114)-11.791-'ModelParams Lw'!I$35&lt;0,0,26.83*LN($AJ114)-11.791-'ModelParams Lw'!I$35)</f>
        <v>#DIV/0!</v>
      </c>
      <c r="BA114" s="26" t="e">
        <f t="shared" si="44"/>
        <v>#DIV/0!</v>
      </c>
      <c r="BB114" s="26" t="e">
        <f t="shared" si="45"/>
        <v>#DIV/0!</v>
      </c>
      <c r="BC114" s="26" t="e">
        <f t="shared" si="46"/>
        <v>#DIV/0!</v>
      </c>
      <c r="BD114" s="26" t="e">
        <f t="shared" si="47"/>
        <v>#DIV/0!</v>
      </c>
      <c r="BE114" s="26" t="e">
        <f t="shared" si="48"/>
        <v>#DIV/0!</v>
      </c>
      <c r="BF114" s="26" t="e">
        <f t="shared" si="49"/>
        <v>#DIV/0!</v>
      </c>
      <c r="BG114" s="26" t="e">
        <f t="shared" si="50"/>
        <v>#DIV/0!</v>
      </c>
      <c r="BH114" s="26" t="e">
        <f t="shared" si="51"/>
        <v>#DIV/0!</v>
      </c>
      <c r="BI114" s="26" t="e">
        <f>10*LOG10(IF(BA114="",0,POWER(10,((BA114+'ModelParams Lw'!$O$4)/10))) +IF(BB114="",0,POWER(10,((BB114+'ModelParams Lw'!$P$4)/10))) +IF(BC114="",0,POWER(10,((BC114+'ModelParams Lw'!$Q$4)/10))) +IF(BD114="",0,POWER(10,((BD114+'ModelParams Lw'!$R$4)/10))) +IF(BE114="",0,POWER(10,((BE114+'ModelParams Lw'!$S$4)/10))) +IF(BF114="",0,POWER(10,((BF114+'ModelParams Lw'!$T$4)/10))) +IF(BG114="",0,POWER(10,((BG114+'ModelParams Lw'!$U$4)/10)))+IF(BH114="",0,POWER(10,((BH114+'ModelParams Lw'!$V$4)/10))))</f>
        <v>#DIV/0!</v>
      </c>
      <c r="BJ114" s="26" t="e">
        <f t="shared" si="57"/>
        <v>#DIV/0!</v>
      </c>
      <c r="BK114" s="26" t="e">
        <f>(BA114-'ModelParams Lw'!O$10)/'ModelParams Lw'!O$11</f>
        <v>#DIV/0!</v>
      </c>
      <c r="BL114" s="26" t="e">
        <f>(BB114-'ModelParams Lw'!P$10)/'ModelParams Lw'!P$11</f>
        <v>#DIV/0!</v>
      </c>
      <c r="BM114" s="26" t="e">
        <f>(BC114-'ModelParams Lw'!Q$10)/'ModelParams Lw'!Q$11</f>
        <v>#DIV/0!</v>
      </c>
      <c r="BN114" s="26" t="e">
        <f>(BD114-'ModelParams Lw'!R$10)/'ModelParams Lw'!R$11</f>
        <v>#DIV/0!</v>
      </c>
      <c r="BO114" s="26" t="e">
        <f>(BE114-'ModelParams Lw'!S$10)/'ModelParams Lw'!S$11</f>
        <v>#DIV/0!</v>
      </c>
      <c r="BP114" s="26" t="e">
        <f>(BF114-'ModelParams Lw'!T$10)/'ModelParams Lw'!T$11</f>
        <v>#DIV/0!</v>
      </c>
      <c r="BQ114" s="26" t="e">
        <f>(BG114-'ModelParams Lw'!U$10)/'ModelParams Lw'!U$11</f>
        <v>#DIV/0!</v>
      </c>
      <c r="BR114" s="26" t="e">
        <f>(BH114-'ModelParams Lw'!V$10)/'ModelParams Lw'!V$11</f>
        <v>#DIV/0!</v>
      </c>
      <c r="BS114" s="23" t="e">
        <f>IF(Calcul!$E116="SW",DEGREES(ACOS(1-(1/'ModelParams Lw'!C$25*SQRT(0.5*1.2/'Sound Power'!$C114)*('Sound Power'!$B114/3600)/('Sound Power'!$D114)/('Sound Power'!$F114)))),DEGREES(ACOS(1-(1/'ModelParams Lw'!C$29*SQRT(0.5*1.2/'Sound Power'!$C114)*('Sound Power'!$B114/3600)/('Sound Power'!$D114)/('Sound Power'!$F114)))))</f>
        <v>#DIV/0!</v>
      </c>
      <c r="BT114" s="23" t="e">
        <f>IF(Calcul!$E116="SW",DEGREES(ACOS(1-(1/'ModelParams Lw'!D$25*SQRT(0.5*1.2/'Sound Power'!$C114)*('Sound Power'!$B114/3600)/('Sound Power'!$D114)/('Sound Power'!$F114)))),DEGREES(ACOS(1-(1/'ModelParams Lw'!D$29*SQRT(0.5*1.2/'Sound Power'!$C114)*('Sound Power'!$B114/3600)/('Sound Power'!$D114)/('Sound Power'!$F114)))))</f>
        <v>#DIV/0!</v>
      </c>
      <c r="BU114" s="23" t="e">
        <f>IF(Calcul!$E116="SW",DEGREES(ACOS(1-(1/'ModelParams Lw'!E$25*SQRT(0.5*1.2/'Sound Power'!$C114)*('Sound Power'!$B114/3600)/('Sound Power'!$D114)/('Sound Power'!$F114)))),DEGREES(ACOS(1-(1/'ModelParams Lw'!E$29*SQRT(0.5*1.2/'Sound Power'!$C114)*('Sound Power'!$B114/3600)/('Sound Power'!$D114)/('Sound Power'!$F114)))))</f>
        <v>#DIV/0!</v>
      </c>
      <c r="BV114" s="23" t="e">
        <f>IF(Calcul!$E116="SW",DEGREES(ACOS(1-(1/'ModelParams Lw'!F$25*SQRT(0.5*1.2/'Sound Power'!$C114)*('Sound Power'!$B114/3600)/('Sound Power'!$D114)/('Sound Power'!$F114)))),DEGREES(ACOS(1-(1/'ModelParams Lw'!F$29*SQRT(0.5*1.2/'Sound Power'!$C114)*('Sound Power'!$B114/3600)/('Sound Power'!$D114)/('Sound Power'!$F114)))))</f>
        <v>#DIV/0!</v>
      </c>
      <c r="BW114" s="23" t="e">
        <f>IF(Calcul!$E116="SW",DEGREES(ACOS(1-(1/'ModelParams Lw'!G$25*SQRT(0.5*1.2/'Sound Power'!$C114)*('Sound Power'!$B114/3600)/('Sound Power'!$D114)/('Sound Power'!$F114)))),DEGREES(ACOS(1-(1/'ModelParams Lw'!G$29*SQRT(0.5*1.2/'Sound Power'!$C114)*('Sound Power'!$B114/3600)/('Sound Power'!$D114)/('Sound Power'!$F114)))))</f>
        <v>#DIV/0!</v>
      </c>
      <c r="BX114" s="23" t="e">
        <f>IF(Calcul!$E116="SW",DEGREES(ACOS(1-(1/'ModelParams Lw'!H$25*SQRT(0.5*1.2/'Sound Power'!$C114)*('Sound Power'!$B114/3600)/('Sound Power'!$D114)/('Sound Power'!$F114)))),DEGREES(ACOS(1-(1/'ModelParams Lw'!H$29*SQRT(0.5*1.2/'Sound Power'!$C114)*('Sound Power'!$B114/3600)/('Sound Power'!$D114)/('Sound Power'!$F114)))))</f>
        <v>#DIV/0!</v>
      </c>
      <c r="BY114" s="23" t="e">
        <f>IF(Calcul!$E116="SW",DEGREES(ACOS(1-(1/'ModelParams Lw'!I$25*SQRT(0.5*1.2/'Sound Power'!$C114)*('Sound Power'!$B114/3600)/('Sound Power'!$D114)/('Sound Power'!$F114)))),DEGREES(ACOS(1-(1/'ModelParams Lw'!I$29*SQRT(0.5*1.2/'Sound Power'!$C114)*('Sound Power'!$B114/3600)/('Sound Power'!$D114)/('Sound Power'!$F114)))))</f>
        <v>#DIV/0!</v>
      </c>
      <c r="BZ114" s="23" t="e">
        <f>IF(Calcul!$E116="SW",DEGREES(ACOS(1-(1/'ModelParams Lw'!J$25*SQRT(0.5*1.2/'Sound Power'!$C114)*('Sound Power'!$B114/3600)/('Sound Power'!$D114)/('Sound Power'!$F114)))),DEGREES(ACOS(1-(1/'ModelParams Lw'!J$29*SQRT(0.5*1.2/'Sound Power'!$C114)*('Sound Power'!$B114/3600)/('Sound Power'!$D114)/('Sound Power'!$F114)))))</f>
        <v>#DIV/0!</v>
      </c>
      <c r="CA114" s="26" t="e">
        <f>IF(Calcul!$E116="SW",'ModelParams Lw'!C$22+'ModelParams Lw'!C$23*LOG('Sound Power'!$D114/'Sound Power'!$E114)+'ModelParams Lw'!C$24*LN('Sound Power'!BS114),IF('ModelParams Lw'!C$26+'ModelParams Lw'!C$27*LOG('Sound Power'!$D114/'Sound Power'!$E114)+'ModelParams Lw'!C$28*LN('Sound Power'!BS114)&lt;'ModelParams Lw'!C$22+'ModelParams Lw'!C$23*LOG('Sound Power'!$D114/'Sound Power'!$E114)+'ModelParams Lw'!C$24*LN('Sound Power'!BS114),'ModelParams Lw'!C$22+'ModelParams Lw'!C$23*LOG('Sound Power'!$D114/'Sound Power'!$E114)+'ModelParams Lw'!C$24*LN('Sound Power'!BS114),'ModelParams Lw'!C$26+'ModelParams Lw'!C$27*LOG('Sound Power'!$D114/'Sound Power'!$E114)+'ModelParams Lw'!C$28*LN('Sound Power'!BS114)))</f>
        <v>#DIV/0!</v>
      </c>
      <c r="CB114" s="26" t="e">
        <f>IF(Calcul!$E116="SW",'ModelParams Lw'!D$22+'ModelParams Lw'!D$23*LOG('Sound Power'!$D114/'Sound Power'!$E114)+'ModelParams Lw'!D$24*LN('Sound Power'!BT114),IF('ModelParams Lw'!D$26+'ModelParams Lw'!D$27*LOG('Sound Power'!$D114/'Sound Power'!$E114)+'ModelParams Lw'!D$28*LN('Sound Power'!BT114)&lt;'ModelParams Lw'!D$22+'ModelParams Lw'!D$23*LOG('Sound Power'!$D114/'Sound Power'!$E114)+'ModelParams Lw'!D$24*LN('Sound Power'!BT114),'ModelParams Lw'!D$22+'ModelParams Lw'!D$23*LOG('Sound Power'!$D114/'Sound Power'!$E114)+'ModelParams Lw'!D$24*LN('Sound Power'!BT114),'ModelParams Lw'!D$26+'ModelParams Lw'!D$27*LOG('Sound Power'!$D114/'Sound Power'!$E114)+'ModelParams Lw'!D$28*LN('Sound Power'!BT114)))</f>
        <v>#DIV/0!</v>
      </c>
      <c r="CC114" s="26" t="e">
        <f>IF(Calcul!$E116="SW",'ModelParams Lw'!E$22+'ModelParams Lw'!E$23*LOG('Sound Power'!$D114/'Sound Power'!$E114)+'ModelParams Lw'!E$24*LN('Sound Power'!BU114),IF('ModelParams Lw'!E$26+'ModelParams Lw'!E$27*LOG('Sound Power'!$D114/'Sound Power'!$E114)+'ModelParams Lw'!E$28*LN('Sound Power'!BU114)&lt;'ModelParams Lw'!E$22+'ModelParams Lw'!E$23*LOG('Sound Power'!$D114/'Sound Power'!$E114)+'ModelParams Lw'!E$24*LN('Sound Power'!BU114),'ModelParams Lw'!E$22+'ModelParams Lw'!E$23*LOG('Sound Power'!$D114/'Sound Power'!$E114)+'ModelParams Lw'!E$24*LN('Sound Power'!BU114),'ModelParams Lw'!E$26+'ModelParams Lw'!E$27*LOG('Sound Power'!$D114/'Sound Power'!$E114)+'ModelParams Lw'!E$28*LN('Sound Power'!BU114)))</f>
        <v>#DIV/0!</v>
      </c>
      <c r="CD114" s="26" t="e">
        <f>IF(Calcul!$E116="SW",'ModelParams Lw'!F$22+'ModelParams Lw'!F$23*LOG('Sound Power'!$D114/'Sound Power'!$E114)+'ModelParams Lw'!F$24*LN('Sound Power'!BV114),IF('ModelParams Lw'!F$26+'ModelParams Lw'!F$27*LOG('Sound Power'!$D114/'Sound Power'!$E114)+'ModelParams Lw'!F$28*LN('Sound Power'!BV114)&lt;'ModelParams Lw'!F$22+'ModelParams Lw'!F$23*LOG('Sound Power'!$D114/'Sound Power'!$E114)+'ModelParams Lw'!F$24*LN('Sound Power'!BV114),'ModelParams Lw'!F$22+'ModelParams Lw'!F$23*LOG('Sound Power'!$D114/'Sound Power'!$E114)+'ModelParams Lw'!F$24*LN('Sound Power'!BV114),'ModelParams Lw'!F$26+'ModelParams Lw'!F$27*LOG('Sound Power'!$D114/'Sound Power'!$E114)+'ModelParams Lw'!F$28*LN('Sound Power'!BV114)))</f>
        <v>#DIV/0!</v>
      </c>
      <c r="CE114" s="26" t="e">
        <f>IF(Calcul!$E116="SW",'ModelParams Lw'!G$22+'ModelParams Lw'!G$23*LOG('Sound Power'!$D114/'Sound Power'!$E114)+'ModelParams Lw'!G$24*LN('Sound Power'!BW114),IF('ModelParams Lw'!G$26+'ModelParams Lw'!G$27*LOG('Sound Power'!$D114/'Sound Power'!$E114)+'ModelParams Lw'!G$28*LN('Sound Power'!BW114)&lt;'ModelParams Lw'!G$22+'ModelParams Lw'!G$23*LOG('Sound Power'!$D114/'Sound Power'!$E114)+'ModelParams Lw'!G$24*LN('Sound Power'!BW114),'ModelParams Lw'!G$22+'ModelParams Lw'!G$23*LOG('Sound Power'!$D114/'Sound Power'!$E114)+'ModelParams Lw'!G$24*LN('Sound Power'!BW114),'ModelParams Lw'!G$26+'ModelParams Lw'!G$27*LOG('Sound Power'!$D114/'Sound Power'!$E114)+'ModelParams Lw'!G$28*LN('Sound Power'!BW114)))</f>
        <v>#DIV/0!</v>
      </c>
      <c r="CF114" s="26" t="e">
        <f>IF(Calcul!$E116="SW",'ModelParams Lw'!H$22+'ModelParams Lw'!H$23*LOG('Sound Power'!$D114/'Sound Power'!$E114)+'ModelParams Lw'!H$24*LN('Sound Power'!BX114),IF('ModelParams Lw'!H$26+'ModelParams Lw'!H$27*LOG('Sound Power'!$D114/'Sound Power'!$E114)+'ModelParams Lw'!H$28*LN('Sound Power'!BX114)&lt;'ModelParams Lw'!H$22+'ModelParams Lw'!H$23*LOG('Sound Power'!$D114/'Sound Power'!$E114)+'ModelParams Lw'!H$24*LN('Sound Power'!BX114),'ModelParams Lw'!H$22+'ModelParams Lw'!H$23*LOG('Sound Power'!$D114/'Sound Power'!$E114)+'ModelParams Lw'!H$24*LN('Sound Power'!BX114),'ModelParams Lw'!H$26+'ModelParams Lw'!H$27*LOG('Sound Power'!$D114/'Sound Power'!$E114)+'ModelParams Lw'!H$28*LN('Sound Power'!BX114)))</f>
        <v>#DIV/0!</v>
      </c>
      <c r="CG114" s="26" t="e">
        <f>IF(Calcul!$E116="SW",'ModelParams Lw'!I$22+'ModelParams Lw'!I$23*LOG('Sound Power'!$D114/'Sound Power'!$E114)+'ModelParams Lw'!I$24*LN('Sound Power'!BY114),IF('ModelParams Lw'!I$26+'ModelParams Lw'!I$27*LOG('Sound Power'!$D114/'Sound Power'!$E114)+'ModelParams Lw'!I$28*LN('Sound Power'!BY114)&lt;'ModelParams Lw'!I$22+'ModelParams Lw'!I$23*LOG('Sound Power'!$D114/'Sound Power'!$E114)+'ModelParams Lw'!I$24*LN('Sound Power'!BY114),'ModelParams Lw'!I$22+'ModelParams Lw'!I$23*LOG('Sound Power'!$D114/'Sound Power'!$E114)+'ModelParams Lw'!I$24*LN('Sound Power'!BY114),'ModelParams Lw'!I$26+'ModelParams Lw'!I$27*LOG('Sound Power'!$D114/'Sound Power'!$E114)+'ModelParams Lw'!I$28*LN('Sound Power'!BY114)))</f>
        <v>#DIV/0!</v>
      </c>
      <c r="CH114" s="26" t="e">
        <f>IF(Calcul!$E116="SW",'ModelParams Lw'!J$22+'ModelParams Lw'!J$23*LOG('Sound Power'!$D114/'Sound Power'!$E114)+'ModelParams Lw'!J$24*LN('Sound Power'!BZ114),IF('ModelParams Lw'!J$26+'ModelParams Lw'!J$27*LOG('Sound Power'!$D114/'Sound Power'!$E114)+'ModelParams Lw'!J$28*LN('Sound Power'!BZ114)&lt;'ModelParams Lw'!J$22+'ModelParams Lw'!J$23*LOG('Sound Power'!$D114/'Sound Power'!$E114)+'ModelParams Lw'!J$24*LN('Sound Power'!BZ114),'ModelParams Lw'!J$22+'ModelParams Lw'!J$23*LOG('Sound Power'!$D114/'Sound Power'!$E114)+'ModelParams Lw'!J$24*LN('Sound Power'!BZ114),'ModelParams Lw'!J$26+'ModelParams Lw'!J$27*LOG('Sound Power'!$D114/'Sound Power'!$E114)+'ModelParams Lw'!J$28*LN('Sound Power'!BZ114)))</f>
        <v>#DIV/0!</v>
      </c>
      <c r="CI114" s="26" t="e">
        <f t="shared" si="58"/>
        <v>#DIV/0!</v>
      </c>
      <c r="CJ114" s="26" t="e">
        <f t="shared" si="59"/>
        <v>#DIV/0!</v>
      </c>
      <c r="CK114" s="26" t="e">
        <f t="shared" si="60"/>
        <v>#DIV/0!</v>
      </c>
      <c r="CL114" s="26" t="e">
        <f t="shared" si="61"/>
        <v>#DIV/0!</v>
      </c>
      <c r="CM114" s="26" t="e">
        <f t="shared" si="62"/>
        <v>#DIV/0!</v>
      </c>
      <c r="CN114" s="26" t="e">
        <f t="shared" si="63"/>
        <v>#DIV/0!</v>
      </c>
      <c r="CO114" s="26" t="e">
        <f t="shared" si="64"/>
        <v>#DIV/0!</v>
      </c>
      <c r="CP114" s="26" t="e">
        <f t="shared" si="65"/>
        <v>#DIV/0!</v>
      </c>
      <c r="CQ114" s="26" t="e">
        <f>10*LOG10(IF(CI114="",0,POWER(10,((CI114+'ModelParams Lw'!$O$4)/10))) +IF(CJ114="",0,POWER(10,((CJ114+'ModelParams Lw'!$P$4)/10))) +IF(CK114="",0,POWER(10,((CK114+'ModelParams Lw'!$Q$4)/10))) +IF(CL114="",0,POWER(10,((CL114+'ModelParams Lw'!$R$4)/10))) +IF(CM114="",0,POWER(10,((CM114+'ModelParams Lw'!$S$4)/10))) +IF(CN114="",0,POWER(10,((CN114+'ModelParams Lw'!$T$4)/10))) +IF(CO114="",0,POWER(10,((CO114+'ModelParams Lw'!$U$4)/10)))+IF(CP114="",0,POWER(10,((CP114+'ModelParams Lw'!$V$4)/10))))</f>
        <v>#DIV/0!</v>
      </c>
      <c r="CR114" s="26" t="e">
        <f t="shared" si="66"/>
        <v>#DIV/0!</v>
      </c>
      <c r="CS114" s="26" t="e">
        <f>(CI114-'ModelParams Lw'!$O$10)/'ModelParams Lw'!$O$11</f>
        <v>#DIV/0!</v>
      </c>
      <c r="CT114" s="26" t="e">
        <f>(CJ114-'ModelParams Lw'!$P$10)/'ModelParams Lw'!$P$11</f>
        <v>#DIV/0!</v>
      </c>
      <c r="CU114" s="26" t="e">
        <f>(CK114-'ModelParams Lw'!$Q$10)/'ModelParams Lw'!$Q$11</f>
        <v>#DIV/0!</v>
      </c>
      <c r="CV114" s="26" t="e">
        <f>(CL114-'ModelParams Lw'!$R$10)/'ModelParams Lw'!$R$11</f>
        <v>#DIV/0!</v>
      </c>
      <c r="CW114" s="26" t="e">
        <f>(CM114-'ModelParams Lw'!$S$10)/'ModelParams Lw'!$S$11</f>
        <v>#DIV/0!</v>
      </c>
      <c r="CX114" s="26" t="e">
        <f>(CN114-'ModelParams Lw'!$T$10)/'ModelParams Lw'!$T$11</f>
        <v>#DIV/0!</v>
      </c>
      <c r="CY114" s="26" t="e">
        <f>(CO114-'ModelParams Lw'!$U$10)/'ModelParams Lw'!$U$11</f>
        <v>#DIV/0!</v>
      </c>
      <c r="CZ114" s="26" t="e">
        <f>(CP114-'ModelParams Lw'!$V$10)/'ModelParams Lw'!$V$11</f>
        <v>#DIV/0!</v>
      </c>
    </row>
    <row r="115" spans="1:104" x14ac:dyDescent="0.2">
      <c r="A115" s="13">
        <f>Calcul!A117</f>
        <v>0</v>
      </c>
      <c r="B115" s="13">
        <f t="shared" si="42"/>
        <v>0</v>
      </c>
      <c r="C115" s="13">
        <f>Calcul!B117</f>
        <v>0</v>
      </c>
      <c r="D115" s="13">
        <f>Calcul!C117/1000</f>
        <v>0</v>
      </c>
      <c r="E115" s="13">
        <f>Calcul!D117/1000</f>
        <v>0</v>
      </c>
      <c r="F115" s="13">
        <f t="shared" si="43"/>
        <v>0</v>
      </c>
      <c r="G115" s="23" t="e">
        <f>DEGREES(ACOS(1-(1/'ModelParams Lw'!B$15*SQRT(0.5*1.2/'Sound Power'!$C115)*('Sound Power'!$B115/3600)/('Sound Power'!$D115)/('Sound Power'!$F115))))</f>
        <v>#DIV/0!</v>
      </c>
      <c r="H115" s="23" t="e">
        <f>DEGREES(ACOS(1-(1/'ModelParams Lw'!C$15*SQRT(0.5*1.2/'Sound Power'!$C115)*('Sound Power'!$B115/3600)/('Sound Power'!$D115)/('Sound Power'!$F115))))</f>
        <v>#DIV/0!</v>
      </c>
      <c r="I115" s="23" t="e">
        <f>DEGREES(ACOS(1-(1/'ModelParams Lw'!D$15*SQRT(0.5*1.2/'Sound Power'!$C115)*('Sound Power'!$B115/3600)/('Sound Power'!$D115)/('Sound Power'!$F115))))</f>
        <v>#DIV/0!</v>
      </c>
      <c r="J115" s="23" t="e">
        <f>DEGREES(ACOS(1-(1/'ModelParams Lw'!E$15*SQRT(0.5*1.2/'Sound Power'!$C115)*('Sound Power'!$B115/3600)/('Sound Power'!$D115)/('Sound Power'!$F115))))</f>
        <v>#DIV/0!</v>
      </c>
      <c r="K115" s="23" t="e">
        <f>DEGREES(ACOS(1-(1/'ModelParams Lw'!F$15*SQRT(0.5*1.2/'Sound Power'!$C115)*('Sound Power'!$B115/3600)/('Sound Power'!$D115)/('Sound Power'!$F115))))</f>
        <v>#DIV/0!</v>
      </c>
      <c r="L115" s="23" t="e">
        <f>DEGREES(ACOS(1-(1/'ModelParams Lw'!G$15*SQRT(0.5*1.2/'Sound Power'!$C115)*('Sound Power'!$B115/3600)/('Sound Power'!$D115)/('Sound Power'!$F115))))</f>
        <v>#DIV/0!</v>
      </c>
      <c r="M115" s="23" t="e">
        <f>DEGREES(ACOS(1-(1/'ModelParams Lw'!H$15*SQRT(0.5*1.2/'Sound Power'!$C115)*('Sound Power'!$B115/3600)/('Sound Power'!$D115)/('Sound Power'!$F115))))</f>
        <v>#DIV/0!</v>
      </c>
      <c r="N115" s="23" t="e">
        <f>DEGREES(ACOS(1-(1/'ModelParams Lw'!I$15*SQRT(0.5*1.2/'Sound Power'!$C115)*('Sound Power'!$B115/3600)/('Sound Power'!$D115)/('Sound Power'!$F115))))</f>
        <v>#DIV/0!</v>
      </c>
      <c r="O115" s="26" t="e">
        <f>('ModelParams Lw'!B$4*LN('Sound Power'!G115)/(1+EXP(-('Sound Power'!$D115*1000+'ModelParams Lw'!B$6)/'ModelParams Lw'!B$7))+'ModelParams Lw'!B$5)*LN('Sound Power'!$B115)-('ModelParams Lw'!B$8+'ModelParams Lw'!B$9*$D115+'ModelParams Lw'!B$10*'Sound Power'!$F115^'ModelParams Lw'!B$14+'ModelParams Lw'!B$11*LN('Sound Power'!G115)+'ModelParams Lw'!B$12*'Sound Power'!$D115*'Sound Power'!$F115+'ModelParams Lw'!B$13*'Sound Power'!$D115*LN('Sound Power'!G115))</f>
        <v>#DIV/0!</v>
      </c>
      <c r="P115" s="26" t="e">
        <f>('ModelParams Lw'!C$4*LN('Sound Power'!H115)/(1+EXP(-('Sound Power'!$D115*1000+'ModelParams Lw'!C$6)/'ModelParams Lw'!C$7))+'ModelParams Lw'!C$5)*LN('Sound Power'!$B115)-('ModelParams Lw'!C$8+'ModelParams Lw'!C$9*$D115+'ModelParams Lw'!C$10*'Sound Power'!$F115^'ModelParams Lw'!C$14+'ModelParams Lw'!C$11*LN('Sound Power'!H115)+'ModelParams Lw'!C$12*'Sound Power'!$D115*'Sound Power'!$F115+'ModelParams Lw'!C$13*'Sound Power'!$D115*LN('Sound Power'!H115))</f>
        <v>#DIV/0!</v>
      </c>
      <c r="Q115" s="26" t="e">
        <f>('ModelParams Lw'!D$4*LN('Sound Power'!I115)/(1+EXP(-('Sound Power'!$D115*1000+'ModelParams Lw'!D$6)/'ModelParams Lw'!D$7))+'ModelParams Lw'!D$5)*LN('Sound Power'!$B115)-('ModelParams Lw'!D$8+'ModelParams Lw'!D$9*$D115+'ModelParams Lw'!D$10*'Sound Power'!$F115^'ModelParams Lw'!D$14+'ModelParams Lw'!D$11*LN('Sound Power'!I115)+'ModelParams Lw'!D$12*'Sound Power'!$D115*'Sound Power'!$F115+'ModelParams Lw'!D$13*'Sound Power'!$D115*LN('Sound Power'!I115))</f>
        <v>#DIV/0!</v>
      </c>
      <c r="R115" s="26" t="e">
        <f>('ModelParams Lw'!E$4*LN('Sound Power'!J115)/(1+EXP(-('Sound Power'!$D115*1000+'ModelParams Lw'!E$6)/'ModelParams Lw'!E$7))+'ModelParams Lw'!E$5)*LN('Sound Power'!$B115)-('ModelParams Lw'!E$8+'ModelParams Lw'!E$9*$D115+'ModelParams Lw'!E$10*'Sound Power'!$F115^'ModelParams Lw'!E$14+'ModelParams Lw'!E$11*LN('Sound Power'!J115)+'ModelParams Lw'!E$12*'Sound Power'!$D115*'Sound Power'!$F115+'ModelParams Lw'!E$13*'Sound Power'!$D115*LN('Sound Power'!J115))</f>
        <v>#DIV/0!</v>
      </c>
      <c r="S115" s="26" t="e">
        <f>('ModelParams Lw'!F$4*LN('Sound Power'!K115)/(1+EXP(-('Sound Power'!$D115*1000+'ModelParams Lw'!F$6)/'ModelParams Lw'!F$7))+'ModelParams Lw'!F$5)*LN('Sound Power'!$B115)-('ModelParams Lw'!F$8+'ModelParams Lw'!F$9*$D115+'ModelParams Lw'!F$10*'Sound Power'!$F115^'ModelParams Lw'!F$14+'ModelParams Lw'!F$11*LN('Sound Power'!K115)+'ModelParams Lw'!F$12*'Sound Power'!$D115*'Sound Power'!$F115+'ModelParams Lw'!F$13*'Sound Power'!$D115*LN('Sound Power'!K115))</f>
        <v>#DIV/0!</v>
      </c>
      <c r="T115" s="26" t="e">
        <f>('ModelParams Lw'!G$4*LN('Sound Power'!L115)/(1+EXP(-('Sound Power'!$D115*1000+'ModelParams Lw'!G$6)/'ModelParams Lw'!G$7))+'ModelParams Lw'!G$5)*LN('Sound Power'!$B115)-('ModelParams Lw'!G$8+'ModelParams Lw'!G$9*$D115+'ModelParams Lw'!G$10*'Sound Power'!$F115^'ModelParams Lw'!G$14+'ModelParams Lw'!G$11*LN('Sound Power'!L115)+'ModelParams Lw'!G$12*'Sound Power'!$D115*'Sound Power'!$F115+'ModelParams Lw'!G$13*'Sound Power'!$D115*LN('Sound Power'!L115))</f>
        <v>#DIV/0!</v>
      </c>
      <c r="U115" s="26" t="e">
        <f>('ModelParams Lw'!H$4*LN('Sound Power'!M115)/(1+EXP(-('Sound Power'!$D115*1000+'ModelParams Lw'!H$6)/'ModelParams Lw'!H$7))+'ModelParams Lw'!H$5)*LN('Sound Power'!$B115)-('ModelParams Lw'!H$8+'ModelParams Lw'!H$9*$D115+'ModelParams Lw'!H$10*'Sound Power'!$F115^'ModelParams Lw'!H$14+'ModelParams Lw'!H$11*LN('Sound Power'!M115)+'ModelParams Lw'!H$12*'Sound Power'!$D115*'Sound Power'!$F115+'ModelParams Lw'!H$13*'Sound Power'!$D115*LN('Sound Power'!M115))</f>
        <v>#DIV/0!</v>
      </c>
      <c r="V115" s="26" t="e">
        <f>('ModelParams Lw'!I$4*LN('Sound Power'!N115)/(1+EXP(-('Sound Power'!$D115*1000+'ModelParams Lw'!I$6)/'ModelParams Lw'!I$7))+'ModelParams Lw'!I$5)*LN('Sound Power'!$B115)-('ModelParams Lw'!I$8+'ModelParams Lw'!I$9*$D115+'ModelParams Lw'!I$10*'Sound Power'!$F115^'ModelParams Lw'!I$14+'ModelParams Lw'!I$11*LN('Sound Power'!N115)+'ModelParams Lw'!I$12*'Sound Power'!$D115*'Sound Power'!$F115+'ModelParams Lw'!I$13*'Sound Power'!$D115*LN('Sound Power'!N115))</f>
        <v>#DIV/0!</v>
      </c>
      <c r="W115" s="26" t="e">
        <f>10*LOG10(IF(O115="",0,POWER(10,((O115+'ModelParams Lw'!$O$4)/10))) +IF(P115="",0,POWER(10,((P115+'ModelParams Lw'!$P$4)/10))) +IF(Q115="",0,POWER(10,((Q115+'ModelParams Lw'!$Q$4)/10))) +IF(R115="",0,POWER(10,((R115+'ModelParams Lw'!$R$4)/10))) +IF(S115="",0,POWER(10,((S115+'ModelParams Lw'!$S$4)/10))) +IF(T115="",0,POWER(10,((T115+'ModelParams Lw'!$T$4)/10))) +IF(U115="",0,POWER(10,((U115+'ModelParams Lw'!$U$4)/10)))+IF(V115="",0,POWER(10,((V115+'ModelParams Lw'!$V$4)/10))))</f>
        <v>#DIV/0!</v>
      </c>
      <c r="X115" s="26" t="e">
        <f t="shared" si="52"/>
        <v>#DIV/0!</v>
      </c>
      <c r="Y115" s="26" t="e">
        <f>(O115-'ModelParams Lw'!O$10)/'ModelParams Lw'!O$11</f>
        <v>#DIV/0!</v>
      </c>
      <c r="Z115" s="26" t="e">
        <f>(P115-'ModelParams Lw'!P$10)/'ModelParams Lw'!P$11</f>
        <v>#DIV/0!</v>
      </c>
      <c r="AA115" s="26" t="e">
        <f>(Q115-'ModelParams Lw'!Q$10)/'ModelParams Lw'!Q$11</f>
        <v>#DIV/0!</v>
      </c>
      <c r="AB115" s="26" t="e">
        <f>(R115-'ModelParams Lw'!R$10)/'ModelParams Lw'!R$11</f>
        <v>#DIV/0!</v>
      </c>
      <c r="AC115" s="26" t="e">
        <f>(S115-'ModelParams Lw'!S$10)/'ModelParams Lw'!S$11</f>
        <v>#DIV/0!</v>
      </c>
      <c r="AD115" s="26" t="e">
        <f>(T115-'ModelParams Lw'!T$10)/'ModelParams Lw'!T$11</f>
        <v>#DIV/0!</v>
      </c>
      <c r="AE115" s="26" t="e">
        <f>(U115-'ModelParams Lw'!U$10)/'ModelParams Lw'!U$11</f>
        <v>#DIV/0!</v>
      </c>
      <c r="AF115" s="26" t="e">
        <f>(V115-'ModelParams Lw'!V$10)/'ModelParams Lw'!V$11</f>
        <v>#DIV/0!</v>
      </c>
      <c r="AG115" s="26" t="e">
        <f t="shared" si="53"/>
        <v>#DIV/0!</v>
      </c>
      <c r="AH115" s="26" t="e">
        <f>VLOOKUP(D115*1000,'ModelParams Lw'!$A$38:$D$58,4)</f>
        <v>#N/A</v>
      </c>
      <c r="AI115" s="56" t="e">
        <f>VLOOKUP(D115*1000,'ModelParams Lw'!$A$38:$D$58,2)</f>
        <v>#N/A</v>
      </c>
      <c r="AJ115" s="46" t="e">
        <f t="shared" si="54"/>
        <v>#DIV/0!</v>
      </c>
      <c r="AK115" s="26" t="e">
        <f t="shared" si="55"/>
        <v>#VALUE!</v>
      </c>
      <c r="AL115" s="26" t="e">
        <f>IF($AI115=100,'ModelParams Lw'!R$35*'Sound Power'!$AH115^2+'ModelParams Lw'!R$36*'Sound Power'!$AH115+'ModelParams Lw'!R$37,IF($AI115=150,'ModelParams Lw'!R$38*'Sound Power'!$AH115^2+'ModelParams Lw'!R$39*'Sound Power'!$AH115+'ModelParams Lw'!R$40,'ModelParams Lw'!R$41*'Sound Power'!$AH115^2+'ModelParams Lw'!R$42*'Sound Power'!$AH115+'ModelParams Lw'!R$43))</f>
        <v>#N/A</v>
      </c>
      <c r="AM115" s="26" t="e">
        <f>IF($AI115=100,'ModelParams Lw'!S$35*'Sound Power'!$AH115^2+'ModelParams Lw'!S$36*'Sound Power'!$AH115+'ModelParams Lw'!S$37,IF($AI115=150,'ModelParams Lw'!S$38*'Sound Power'!$AH115^2+'ModelParams Lw'!S$39*'Sound Power'!$AH115+'ModelParams Lw'!S$40,'ModelParams Lw'!S$41*'Sound Power'!$AH115^2+'ModelParams Lw'!S$42*'Sound Power'!$AH115+'ModelParams Lw'!S$43))</f>
        <v>#N/A</v>
      </c>
      <c r="AN115" s="26" t="e">
        <f>IF($AI115=100,'ModelParams Lw'!T$35*'Sound Power'!$AH115^2+'ModelParams Lw'!T$36*'Sound Power'!$AH115+'ModelParams Lw'!T$37,IF($AI115=150,'ModelParams Lw'!T$38*'Sound Power'!$AH115^2+'ModelParams Lw'!T$39*'Sound Power'!$AH115+'ModelParams Lw'!T$40,'ModelParams Lw'!T$41*'Sound Power'!$AH115^2+'ModelParams Lw'!T$42*'Sound Power'!$AH115+'ModelParams Lw'!T$43))</f>
        <v>#N/A</v>
      </c>
      <c r="AO115" s="26" t="e">
        <f>IF($AI115=100,'ModelParams Lw'!U$35*'Sound Power'!$AH115^2+'ModelParams Lw'!U$36*'Sound Power'!$AH115+'ModelParams Lw'!U$37,IF($AI115=150,'ModelParams Lw'!U$38*'Sound Power'!$AH115^2+'ModelParams Lw'!U$39*'Sound Power'!$AH115+'ModelParams Lw'!U$40,'ModelParams Lw'!U$41*'Sound Power'!$AH115^2+'ModelParams Lw'!U$42*'Sound Power'!$AH115+'ModelParams Lw'!U$43))</f>
        <v>#N/A</v>
      </c>
      <c r="AP115" s="26" t="e">
        <f>IF($AI115=100,'ModelParams Lw'!V$35*'Sound Power'!$AH115^2+'ModelParams Lw'!V$36*'Sound Power'!$AH115+'ModelParams Lw'!V$37,IF($AI115=150,'ModelParams Lw'!V$38*'Sound Power'!$AH115^2+'ModelParams Lw'!V$39*'Sound Power'!$AH115+'ModelParams Lw'!V$40,'ModelParams Lw'!V$41*'Sound Power'!$AH115^2+'ModelParams Lw'!V$42*'Sound Power'!$AH115+'ModelParams Lw'!V$43))</f>
        <v>#N/A</v>
      </c>
      <c r="AQ115" s="26" t="e">
        <f>IF($AI115=100,'ModelParams Lw'!W$35*'Sound Power'!$AH115^2+'ModelParams Lw'!W$36*'Sound Power'!$AH115+'ModelParams Lw'!W$37,IF($AI115=150,'ModelParams Lw'!W$38*'Sound Power'!$AH115^2+'ModelParams Lw'!W$39*'Sound Power'!$AH115+'ModelParams Lw'!W$40,'ModelParams Lw'!W$41*'Sound Power'!$AH115^2+'ModelParams Lw'!W$42*'Sound Power'!$AH115+'ModelParams Lw'!W$43))</f>
        <v>#N/A</v>
      </c>
      <c r="AR115" s="26" t="e">
        <f t="shared" si="56"/>
        <v>#VALUE!</v>
      </c>
      <c r="AS115" s="26" t="e">
        <f>IF(26.83*LN($AJ115)-11.791-'ModelParams Lw'!B$35&lt;0,0,26.83*LN($AJ115)-11.791-'ModelParams Lw'!B$35)</f>
        <v>#DIV/0!</v>
      </c>
      <c r="AT115" s="26" t="e">
        <f>IF(26.83*LN($AJ115)-11.791-'ModelParams Lw'!C$35&lt;0,0,26.83*LN($AJ115)-11.791-'ModelParams Lw'!C$35)</f>
        <v>#DIV/0!</v>
      </c>
      <c r="AU115" s="26" t="e">
        <f>IF(26.83*LN($AJ115)-11.791-'ModelParams Lw'!D$35&lt;0,0,26.83*LN($AJ115)-11.791-'ModelParams Lw'!D$35)</f>
        <v>#DIV/0!</v>
      </c>
      <c r="AV115" s="26" t="e">
        <f>IF(26.83*LN($AJ115)-11.791-'ModelParams Lw'!E$35&lt;0,0,26.83*LN($AJ115)-11.791-'ModelParams Lw'!E$35)</f>
        <v>#DIV/0!</v>
      </c>
      <c r="AW115" s="26" t="e">
        <f>IF(26.83*LN($AJ115)-11.791-'ModelParams Lw'!F$35&lt;0,0,26.83*LN($AJ115)-11.791-'ModelParams Lw'!F$35)</f>
        <v>#DIV/0!</v>
      </c>
      <c r="AX115" s="26" t="e">
        <f>IF(26.83*LN($AJ115)-11.791-'ModelParams Lw'!G$35&lt;0,0,26.83*LN($AJ115)-11.791-'ModelParams Lw'!G$35)</f>
        <v>#DIV/0!</v>
      </c>
      <c r="AY115" s="26" t="e">
        <f>IF(26.83*LN($AJ115)-11.791-'ModelParams Lw'!H$35&lt;0,0,26.83*LN($AJ115)-11.791-'ModelParams Lw'!H$35)</f>
        <v>#DIV/0!</v>
      </c>
      <c r="AZ115" s="26" t="e">
        <f>IF(26.83*LN($AJ115)-11.791-'ModelParams Lw'!I$35&lt;0,0,26.83*LN($AJ115)-11.791-'ModelParams Lw'!I$35)</f>
        <v>#DIV/0!</v>
      </c>
      <c r="BA115" s="26" t="e">
        <f t="shared" si="44"/>
        <v>#DIV/0!</v>
      </c>
      <c r="BB115" s="26" t="e">
        <f t="shared" si="45"/>
        <v>#DIV/0!</v>
      </c>
      <c r="BC115" s="26" t="e">
        <f t="shared" si="46"/>
        <v>#DIV/0!</v>
      </c>
      <c r="BD115" s="26" t="e">
        <f t="shared" si="47"/>
        <v>#DIV/0!</v>
      </c>
      <c r="BE115" s="26" t="e">
        <f t="shared" si="48"/>
        <v>#DIV/0!</v>
      </c>
      <c r="BF115" s="26" t="e">
        <f t="shared" si="49"/>
        <v>#DIV/0!</v>
      </c>
      <c r="BG115" s="26" t="e">
        <f t="shared" si="50"/>
        <v>#DIV/0!</v>
      </c>
      <c r="BH115" s="26" t="e">
        <f t="shared" si="51"/>
        <v>#DIV/0!</v>
      </c>
      <c r="BI115" s="26" t="e">
        <f>10*LOG10(IF(BA115="",0,POWER(10,((BA115+'ModelParams Lw'!$O$4)/10))) +IF(BB115="",0,POWER(10,((BB115+'ModelParams Lw'!$P$4)/10))) +IF(BC115="",0,POWER(10,((BC115+'ModelParams Lw'!$Q$4)/10))) +IF(BD115="",0,POWER(10,((BD115+'ModelParams Lw'!$R$4)/10))) +IF(BE115="",0,POWER(10,((BE115+'ModelParams Lw'!$S$4)/10))) +IF(BF115="",0,POWER(10,((BF115+'ModelParams Lw'!$T$4)/10))) +IF(BG115="",0,POWER(10,((BG115+'ModelParams Lw'!$U$4)/10)))+IF(BH115="",0,POWER(10,((BH115+'ModelParams Lw'!$V$4)/10))))</f>
        <v>#DIV/0!</v>
      </c>
      <c r="BJ115" s="26" t="e">
        <f t="shared" si="57"/>
        <v>#DIV/0!</v>
      </c>
      <c r="BK115" s="26" t="e">
        <f>(BA115-'ModelParams Lw'!O$10)/'ModelParams Lw'!O$11</f>
        <v>#DIV/0!</v>
      </c>
      <c r="BL115" s="26" t="e">
        <f>(BB115-'ModelParams Lw'!P$10)/'ModelParams Lw'!P$11</f>
        <v>#DIV/0!</v>
      </c>
      <c r="BM115" s="26" t="e">
        <f>(BC115-'ModelParams Lw'!Q$10)/'ModelParams Lw'!Q$11</f>
        <v>#DIV/0!</v>
      </c>
      <c r="BN115" s="26" t="e">
        <f>(BD115-'ModelParams Lw'!R$10)/'ModelParams Lw'!R$11</f>
        <v>#DIV/0!</v>
      </c>
      <c r="BO115" s="26" t="e">
        <f>(BE115-'ModelParams Lw'!S$10)/'ModelParams Lw'!S$11</f>
        <v>#DIV/0!</v>
      </c>
      <c r="BP115" s="26" t="e">
        <f>(BF115-'ModelParams Lw'!T$10)/'ModelParams Lw'!T$11</f>
        <v>#DIV/0!</v>
      </c>
      <c r="BQ115" s="26" t="e">
        <f>(BG115-'ModelParams Lw'!U$10)/'ModelParams Lw'!U$11</f>
        <v>#DIV/0!</v>
      </c>
      <c r="BR115" s="26" t="e">
        <f>(BH115-'ModelParams Lw'!V$10)/'ModelParams Lw'!V$11</f>
        <v>#DIV/0!</v>
      </c>
      <c r="BS115" s="23" t="e">
        <f>IF(Calcul!$E117="SW",DEGREES(ACOS(1-(1/'ModelParams Lw'!C$25*SQRT(0.5*1.2/'Sound Power'!$C115)*('Sound Power'!$B115/3600)/('Sound Power'!$D115)/('Sound Power'!$F115)))),DEGREES(ACOS(1-(1/'ModelParams Lw'!C$29*SQRT(0.5*1.2/'Sound Power'!$C115)*('Sound Power'!$B115/3600)/('Sound Power'!$D115)/('Sound Power'!$F115)))))</f>
        <v>#DIV/0!</v>
      </c>
      <c r="BT115" s="23" t="e">
        <f>IF(Calcul!$E117="SW",DEGREES(ACOS(1-(1/'ModelParams Lw'!D$25*SQRT(0.5*1.2/'Sound Power'!$C115)*('Sound Power'!$B115/3600)/('Sound Power'!$D115)/('Sound Power'!$F115)))),DEGREES(ACOS(1-(1/'ModelParams Lw'!D$29*SQRT(0.5*1.2/'Sound Power'!$C115)*('Sound Power'!$B115/3600)/('Sound Power'!$D115)/('Sound Power'!$F115)))))</f>
        <v>#DIV/0!</v>
      </c>
      <c r="BU115" s="23" t="e">
        <f>IF(Calcul!$E117="SW",DEGREES(ACOS(1-(1/'ModelParams Lw'!E$25*SQRT(0.5*1.2/'Sound Power'!$C115)*('Sound Power'!$B115/3600)/('Sound Power'!$D115)/('Sound Power'!$F115)))),DEGREES(ACOS(1-(1/'ModelParams Lw'!E$29*SQRT(0.5*1.2/'Sound Power'!$C115)*('Sound Power'!$B115/3600)/('Sound Power'!$D115)/('Sound Power'!$F115)))))</f>
        <v>#DIV/0!</v>
      </c>
      <c r="BV115" s="23" t="e">
        <f>IF(Calcul!$E117="SW",DEGREES(ACOS(1-(1/'ModelParams Lw'!F$25*SQRT(0.5*1.2/'Sound Power'!$C115)*('Sound Power'!$B115/3600)/('Sound Power'!$D115)/('Sound Power'!$F115)))),DEGREES(ACOS(1-(1/'ModelParams Lw'!F$29*SQRT(0.5*1.2/'Sound Power'!$C115)*('Sound Power'!$B115/3600)/('Sound Power'!$D115)/('Sound Power'!$F115)))))</f>
        <v>#DIV/0!</v>
      </c>
      <c r="BW115" s="23" t="e">
        <f>IF(Calcul!$E117="SW",DEGREES(ACOS(1-(1/'ModelParams Lw'!G$25*SQRT(0.5*1.2/'Sound Power'!$C115)*('Sound Power'!$B115/3600)/('Sound Power'!$D115)/('Sound Power'!$F115)))),DEGREES(ACOS(1-(1/'ModelParams Lw'!G$29*SQRT(0.5*1.2/'Sound Power'!$C115)*('Sound Power'!$B115/3600)/('Sound Power'!$D115)/('Sound Power'!$F115)))))</f>
        <v>#DIV/0!</v>
      </c>
      <c r="BX115" s="23" t="e">
        <f>IF(Calcul!$E117="SW",DEGREES(ACOS(1-(1/'ModelParams Lw'!H$25*SQRT(0.5*1.2/'Sound Power'!$C115)*('Sound Power'!$B115/3600)/('Sound Power'!$D115)/('Sound Power'!$F115)))),DEGREES(ACOS(1-(1/'ModelParams Lw'!H$29*SQRT(0.5*1.2/'Sound Power'!$C115)*('Sound Power'!$B115/3600)/('Sound Power'!$D115)/('Sound Power'!$F115)))))</f>
        <v>#DIV/0!</v>
      </c>
      <c r="BY115" s="23" t="e">
        <f>IF(Calcul!$E117="SW",DEGREES(ACOS(1-(1/'ModelParams Lw'!I$25*SQRT(0.5*1.2/'Sound Power'!$C115)*('Sound Power'!$B115/3600)/('Sound Power'!$D115)/('Sound Power'!$F115)))),DEGREES(ACOS(1-(1/'ModelParams Lw'!I$29*SQRT(0.5*1.2/'Sound Power'!$C115)*('Sound Power'!$B115/3600)/('Sound Power'!$D115)/('Sound Power'!$F115)))))</f>
        <v>#DIV/0!</v>
      </c>
      <c r="BZ115" s="23" t="e">
        <f>IF(Calcul!$E117="SW",DEGREES(ACOS(1-(1/'ModelParams Lw'!J$25*SQRT(0.5*1.2/'Sound Power'!$C115)*('Sound Power'!$B115/3600)/('Sound Power'!$D115)/('Sound Power'!$F115)))),DEGREES(ACOS(1-(1/'ModelParams Lw'!J$29*SQRT(0.5*1.2/'Sound Power'!$C115)*('Sound Power'!$B115/3600)/('Sound Power'!$D115)/('Sound Power'!$F115)))))</f>
        <v>#DIV/0!</v>
      </c>
      <c r="CA115" s="26" t="e">
        <f>IF(Calcul!$E117="SW",'ModelParams Lw'!C$22+'ModelParams Lw'!C$23*LOG('Sound Power'!$D115/'Sound Power'!$E115)+'ModelParams Lw'!C$24*LN('Sound Power'!BS115),IF('ModelParams Lw'!C$26+'ModelParams Lw'!C$27*LOG('Sound Power'!$D115/'Sound Power'!$E115)+'ModelParams Lw'!C$28*LN('Sound Power'!BS115)&lt;'ModelParams Lw'!C$22+'ModelParams Lw'!C$23*LOG('Sound Power'!$D115/'Sound Power'!$E115)+'ModelParams Lw'!C$24*LN('Sound Power'!BS115),'ModelParams Lw'!C$22+'ModelParams Lw'!C$23*LOG('Sound Power'!$D115/'Sound Power'!$E115)+'ModelParams Lw'!C$24*LN('Sound Power'!BS115),'ModelParams Lw'!C$26+'ModelParams Lw'!C$27*LOG('Sound Power'!$D115/'Sound Power'!$E115)+'ModelParams Lw'!C$28*LN('Sound Power'!BS115)))</f>
        <v>#DIV/0!</v>
      </c>
      <c r="CB115" s="26" t="e">
        <f>IF(Calcul!$E117="SW",'ModelParams Lw'!D$22+'ModelParams Lw'!D$23*LOG('Sound Power'!$D115/'Sound Power'!$E115)+'ModelParams Lw'!D$24*LN('Sound Power'!BT115),IF('ModelParams Lw'!D$26+'ModelParams Lw'!D$27*LOG('Sound Power'!$D115/'Sound Power'!$E115)+'ModelParams Lw'!D$28*LN('Sound Power'!BT115)&lt;'ModelParams Lw'!D$22+'ModelParams Lw'!D$23*LOG('Sound Power'!$D115/'Sound Power'!$E115)+'ModelParams Lw'!D$24*LN('Sound Power'!BT115),'ModelParams Lw'!D$22+'ModelParams Lw'!D$23*LOG('Sound Power'!$D115/'Sound Power'!$E115)+'ModelParams Lw'!D$24*LN('Sound Power'!BT115),'ModelParams Lw'!D$26+'ModelParams Lw'!D$27*LOG('Sound Power'!$D115/'Sound Power'!$E115)+'ModelParams Lw'!D$28*LN('Sound Power'!BT115)))</f>
        <v>#DIV/0!</v>
      </c>
      <c r="CC115" s="26" t="e">
        <f>IF(Calcul!$E117="SW",'ModelParams Lw'!E$22+'ModelParams Lw'!E$23*LOG('Sound Power'!$D115/'Sound Power'!$E115)+'ModelParams Lw'!E$24*LN('Sound Power'!BU115),IF('ModelParams Lw'!E$26+'ModelParams Lw'!E$27*LOG('Sound Power'!$D115/'Sound Power'!$E115)+'ModelParams Lw'!E$28*LN('Sound Power'!BU115)&lt;'ModelParams Lw'!E$22+'ModelParams Lw'!E$23*LOG('Sound Power'!$D115/'Sound Power'!$E115)+'ModelParams Lw'!E$24*LN('Sound Power'!BU115),'ModelParams Lw'!E$22+'ModelParams Lw'!E$23*LOG('Sound Power'!$D115/'Sound Power'!$E115)+'ModelParams Lw'!E$24*LN('Sound Power'!BU115),'ModelParams Lw'!E$26+'ModelParams Lw'!E$27*LOG('Sound Power'!$D115/'Sound Power'!$E115)+'ModelParams Lw'!E$28*LN('Sound Power'!BU115)))</f>
        <v>#DIV/0!</v>
      </c>
      <c r="CD115" s="26" t="e">
        <f>IF(Calcul!$E117="SW",'ModelParams Lw'!F$22+'ModelParams Lw'!F$23*LOG('Sound Power'!$D115/'Sound Power'!$E115)+'ModelParams Lw'!F$24*LN('Sound Power'!BV115),IF('ModelParams Lw'!F$26+'ModelParams Lw'!F$27*LOG('Sound Power'!$D115/'Sound Power'!$E115)+'ModelParams Lw'!F$28*LN('Sound Power'!BV115)&lt;'ModelParams Lw'!F$22+'ModelParams Lw'!F$23*LOG('Sound Power'!$D115/'Sound Power'!$E115)+'ModelParams Lw'!F$24*LN('Sound Power'!BV115),'ModelParams Lw'!F$22+'ModelParams Lw'!F$23*LOG('Sound Power'!$D115/'Sound Power'!$E115)+'ModelParams Lw'!F$24*LN('Sound Power'!BV115),'ModelParams Lw'!F$26+'ModelParams Lw'!F$27*LOG('Sound Power'!$D115/'Sound Power'!$E115)+'ModelParams Lw'!F$28*LN('Sound Power'!BV115)))</f>
        <v>#DIV/0!</v>
      </c>
      <c r="CE115" s="26" t="e">
        <f>IF(Calcul!$E117="SW",'ModelParams Lw'!G$22+'ModelParams Lw'!G$23*LOG('Sound Power'!$D115/'Sound Power'!$E115)+'ModelParams Lw'!G$24*LN('Sound Power'!BW115),IF('ModelParams Lw'!G$26+'ModelParams Lw'!G$27*LOG('Sound Power'!$D115/'Sound Power'!$E115)+'ModelParams Lw'!G$28*LN('Sound Power'!BW115)&lt;'ModelParams Lw'!G$22+'ModelParams Lw'!G$23*LOG('Sound Power'!$D115/'Sound Power'!$E115)+'ModelParams Lw'!G$24*LN('Sound Power'!BW115),'ModelParams Lw'!G$22+'ModelParams Lw'!G$23*LOG('Sound Power'!$D115/'Sound Power'!$E115)+'ModelParams Lw'!G$24*LN('Sound Power'!BW115),'ModelParams Lw'!G$26+'ModelParams Lw'!G$27*LOG('Sound Power'!$D115/'Sound Power'!$E115)+'ModelParams Lw'!G$28*LN('Sound Power'!BW115)))</f>
        <v>#DIV/0!</v>
      </c>
      <c r="CF115" s="26" t="e">
        <f>IF(Calcul!$E117="SW",'ModelParams Lw'!H$22+'ModelParams Lw'!H$23*LOG('Sound Power'!$D115/'Sound Power'!$E115)+'ModelParams Lw'!H$24*LN('Sound Power'!BX115),IF('ModelParams Lw'!H$26+'ModelParams Lw'!H$27*LOG('Sound Power'!$D115/'Sound Power'!$E115)+'ModelParams Lw'!H$28*LN('Sound Power'!BX115)&lt;'ModelParams Lw'!H$22+'ModelParams Lw'!H$23*LOG('Sound Power'!$D115/'Sound Power'!$E115)+'ModelParams Lw'!H$24*LN('Sound Power'!BX115),'ModelParams Lw'!H$22+'ModelParams Lw'!H$23*LOG('Sound Power'!$D115/'Sound Power'!$E115)+'ModelParams Lw'!H$24*LN('Sound Power'!BX115),'ModelParams Lw'!H$26+'ModelParams Lw'!H$27*LOG('Sound Power'!$D115/'Sound Power'!$E115)+'ModelParams Lw'!H$28*LN('Sound Power'!BX115)))</f>
        <v>#DIV/0!</v>
      </c>
      <c r="CG115" s="26" t="e">
        <f>IF(Calcul!$E117="SW",'ModelParams Lw'!I$22+'ModelParams Lw'!I$23*LOG('Sound Power'!$D115/'Sound Power'!$E115)+'ModelParams Lw'!I$24*LN('Sound Power'!BY115),IF('ModelParams Lw'!I$26+'ModelParams Lw'!I$27*LOG('Sound Power'!$D115/'Sound Power'!$E115)+'ModelParams Lw'!I$28*LN('Sound Power'!BY115)&lt;'ModelParams Lw'!I$22+'ModelParams Lw'!I$23*LOG('Sound Power'!$D115/'Sound Power'!$E115)+'ModelParams Lw'!I$24*LN('Sound Power'!BY115),'ModelParams Lw'!I$22+'ModelParams Lw'!I$23*LOG('Sound Power'!$D115/'Sound Power'!$E115)+'ModelParams Lw'!I$24*LN('Sound Power'!BY115),'ModelParams Lw'!I$26+'ModelParams Lw'!I$27*LOG('Sound Power'!$D115/'Sound Power'!$E115)+'ModelParams Lw'!I$28*LN('Sound Power'!BY115)))</f>
        <v>#DIV/0!</v>
      </c>
      <c r="CH115" s="26" t="e">
        <f>IF(Calcul!$E117="SW",'ModelParams Lw'!J$22+'ModelParams Lw'!J$23*LOG('Sound Power'!$D115/'Sound Power'!$E115)+'ModelParams Lw'!J$24*LN('Sound Power'!BZ115),IF('ModelParams Lw'!J$26+'ModelParams Lw'!J$27*LOG('Sound Power'!$D115/'Sound Power'!$E115)+'ModelParams Lw'!J$28*LN('Sound Power'!BZ115)&lt;'ModelParams Lw'!J$22+'ModelParams Lw'!J$23*LOG('Sound Power'!$D115/'Sound Power'!$E115)+'ModelParams Lw'!J$24*LN('Sound Power'!BZ115),'ModelParams Lw'!J$22+'ModelParams Lw'!J$23*LOG('Sound Power'!$D115/'Sound Power'!$E115)+'ModelParams Lw'!J$24*LN('Sound Power'!BZ115),'ModelParams Lw'!J$26+'ModelParams Lw'!J$27*LOG('Sound Power'!$D115/'Sound Power'!$E115)+'ModelParams Lw'!J$28*LN('Sound Power'!BZ115)))</f>
        <v>#DIV/0!</v>
      </c>
      <c r="CI115" s="26" t="e">
        <f t="shared" si="58"/>
        <v>#DIV/0!</v>
      </c>
      <c r="CJ115" s="26" t="e">
        <f t="shared" si="59"/>
        <v>#DIV/0!</v>
      </c>
      <c r="CK115" s="26" t="e">
        <f t="shared" si="60"/>
        <v>#DIV/0!</v>
      </c>
      <c r="CL115" s="26" t="e">
        <f t="shared" si="61"/>
        <v>#DIV/0!</v>
      </c>
      <c r="CM115" s="26" t="e">
        <f t="shared" si="62"/>
        <v>#DIV/0!</v>
      </c>
      <c r="CN115" s="26" t="e">
        <f t="shared" si="63"/>
        <v>#DIV/0!</v>
      </c>
      <c r="CO115" s="26" t="e">
        <f t="shared" si="64"/>
        <v>#DIV/0!</v>
      </c>
      <c r="CP115" s="26" t="e">
        <f t="shared" si="65"/>
        <v>#DIV/0!</v>
      </c>
      <c r="CQ115" s="26" t="e">
        <f>10*LOG10(IF(CI115="",0,POWER(10,((CI115+'ModelParams Lw'!$O$4)/10))) +IF(CJ115="",0,POWER(10,((CJ115+'ModelParams Lw'!$P$4)/10))) +IF(CK115="",0,POWER(10,((CK115+'ModelParams Lw'!$Q$4)/10))) +IF(CL115="",0,POWER(10,((CL115+'ModelParams Lw'!$R$4)/10))) +IF(CM115="",0,POWER(10,((CM115+'ModelParams Lw'!$S$4)/10))) +IF(CN115="",0,POWER(10,((CN115+'ModelParams Lw'!$T$4)/10))) +IF(CO115="",0,POWER(10,((CO115+'ModelParams Lw'!$U$4)/10)))+IF(CP115="",0,POWER(10,((CP115+'ModelParams Lw'!$V$4)/10))))</f>
        <v>#DIV/0!</v>
      </c>
      <c r="CR115" s="26" t="e">
        <f t="shared" si="66"/>
        <v>#DIV/0!</v>
      </c>
      <c r="CS115" s="26" t="e">
        <f>(CI115-'ModelParams Lw'!$O$10)/'ModelParams Lw'!$O$11</f>
        <v>#DIV/0!</v>
      </c>
      <c r="CT115" s="26" t="e">
        <f>(CJ115-'ModelParams Lw'!$P$10)/'ModelParams Lw'!$P$11</f>
        <v>#DIV/0!</v>
      </c>
      <c r="CU115" s="26" t="e">
        <f>(CK115-'ModelParams Lw'!$Q$10)/'ModelParams Lw'!$Q$11</f>
        <v>#DIV/0!</v>
      </c>
      <c r="CV115" s="26" t="e">
        <f>(CL115-'ModelParams Lw'!$R$10)/'ModelParams Lw'!$R$11</f>
        <v>#DIV/0!</v>
      </c>
      <c r="CW115" s="26" t="e">
        <f>(CM115-'ModelParams Lw'!$S$10)/'ModelParams Lw'!$S$11</f>
        <v>#DIV/0!</v>
      </c>
      <c r="CX115" s="26" t="e">
        <f>(CN115-'ModelParams Lw'!$T$10)/'ModelParams Lw'!$T$11</f>
        <v>#DIV/0!</v>
      </c>
      <c r="CY115" s="26" t="e">
        <f>(CO115-'ModelParams Lw'!$U$10)/'ModelParams Lw'!$U$11</f>
        <v>#DIV/0!</v>
      </c>
      <c r="CZ115" s="26" t="e">
        <f>(CP115-'ModelParams Lw'!$V$10)/'ModelParams Lw'!$V$11</f>
        <v>#DIV/0!</v>
      </c>
    </row>
    <row r="116" spans="1:104" x14ac:dyDescent="0.2">
      <c r="A116" s="13">
        <f>Calcul!A118</f>
        <v>0</v>
      </c>
      <c r="B116" s="13">
        <f t="shared" si="42"/>
        <v>0</v>
      </c>
      <c r="C116" s="13">
        <f>Calcul!B118</f>
        <v>0</v>
      </c>
      <c r="D116" s="13">
        <f>Calcul!C118/1000</f>
        <v>0</v>
      </c>
      <c r="E116" s="13">
        <f>Calcul!D118/1000</f>
        <v>0</v>
      </c>
      <c r="F116" s="13">
        <f t="shared" si="43"/>
        <v>0</v>
      </c>
      <c r="G116" s="23" t="e">
        <f>DEGREES(ACOS(1-(1/'ModelParams Lw'!B$15*SQRT(0.5*1.2/'Sound Power'!$C116)*('Sound Power'!$B116/3600)/('Sound Power'!$D116)/('Sound Power'!$F116))))</f>
        <v>#DIV/0!</v>
      </c>
      <c r="H116" s="23" t="e">
        <f>DEGREES(ACOS(1-(1/'ModelParams Lw'!C$15*SQRT(0.5*1.2/'Sound Power'!$C116)*('Sound Power'!$B116/3600)/('Sound Power'!$D116)/('Sound Power'!$F116))))</f>
        <v>#DIV/0!</v>
      </c>
      <c r="I116" s="23" t="e">
        <f>DEGREES(ACOS(1-(1/'ModelParams Lw'!D$15*SQRT(0.5*1.2/'Sound Power'!$C116)*('Sound Power'!$B116/3600)/('Sound Power'!$D116)/('Sound Power'!$F116))))</f>
        <v>#DIV/0!</v>
      </c>
      <c r="J116" s="23" t="e">
        <f>DEGREES(ACOS(1-(1/'ModelParams Lw'!E$15*SQRT(0.5*1.2/'Sound Power'!$C116)*('Sound Power'!$B116/3600)/('Sound Power'!$D116)/('Sound Power'!$F116))))</f>
        <v>#DIV/0!</v>
      </c>
      <c r="K116" s="23" t="e">
        <f>DEGREES(ACOS(1-(1/'ModelParams Lw'!F$15*SQRT(0.5*1.2/'Sound Power'!$C116)*('Sound Power'!$B116/3600)/('Sound Power'!$D116)/('Sound Power'!$F116))))</f>
        <v>#DIV/0!</v>
      </c>
      <c r="L116" s="23" t="e">
        <f>DEGREES(ACOS(1-(1/'ModelParams Lw'!G$15*SQRT(0.5*1.2/'Sound Power'!$C116)*('Sound Power'!$B116/3600)/('Sound Power'!$D116)/('Sound Power'!$F116))))</f>
        <v>#DIV/0!</v>
      </c>
      <c r="M116" s="23" t="e">
        <f>DEGREES(ACOS(1-(1/'ModelParams Lw'!H$15*SQRT(0.5*1.2/'Sound Power'!$C116)*('Sound Power'!$B116/3600)/('Sound Power'!$D116)/('Sound Power'!$F116))))</f>
        <v>#DIV/0!</v>
      </c>
      <c r="N116" s="23" t="e">
        <f>DEGREES(ACOS(1-(1/'ModelParams Lw'!I$15*SQRT(0.5*1.2/'Sound Power'!$C116)*('Sound Power'!$B116/3600)/('Sound Power'!$D116)/('Sound Power'!$F116))))</f>
        <v>#DIV/0!</v>
      </c>
      <c r="O116" s="26" t="e">
        <f>('ModelParams Lw'!B$4*LN('Sound Power'!G116)/(1+EXP(-('Sound Power'!$D116*1000+'ModelParams Lw'!B$6)/'ModelParams Lw'!B$7))+'ModelParams Lw'!B$5)*LN('Sound Power'!$B116)-('ModelParams Lw'!B$8+'ModelParams Lw'!B$9*$D116+'ModelParams Lw'!B$10*'Sound Power'!$F116^'ModelParams Lw'!B$14+'ModelParams Lw'!B$11*LN('Sound Power'!G116)+'ModelParams Lw'!B$12*'Sound Power'!$D116*'Sound Power'!$F116+'ModelParams Lw'!B$13*'Sound Power'!$D116*LN('Sound Power'!G116))</f>
        <v>#DIV/0!</v>
      </c>
      <c r="P116" s="26" t="e">
        <f>('ModelParams Lw'!C$4*LN('Sound Power'!H116)/(1+EXP(-('Sound Power'!$D116*1000+'ModelParams Lw'!C$6)/'ModelParams Lw'!C$7))+'ModelParams Lw'!C$5)*LN('Sound Power'!$B116)-('ModelParams Lw'!C$8+'ModelParams Lw'!C$9*$D116+'ModelParams Lw'!C$10*'Sound Power'!$F116^'ModelParams Lw'!C$14+'ModelParams Lw'!C$11*LN('Sound Power'!H116)+'ModelParams Lw'!C$12*'Sound Power'!$D116*'Sound Power'!$F116+'ModelParams Lw'!C$13*'Sound Power'!$D116*LN('Sound Power'!H116))</f>
        <v>#DIV/0!</v>
      </c>
      <c r="Q116" s="26" t="e">
        <f>('ModelParams Lw'!D$4*LN('Sound Power'!I116)/(1+EXP(-('Sound Power'!$D116*1000+'ModelParams Lw'!D$6)/'ModelParams Lw'!D$7))+'ModelParams Lw'!D$5)*LN('Sound Power'!$B116)-('ModelParams Lw'!D$8+'ModelParams Lw'!D$9*$D116+'ModelParams Lw'!D$10*'Sound Power'!$F116^'ModelParams Lw'!D$14+'ModelParams Lw'!D$11*LN('Sound Power'!I116)+'ModelParams Lw'!D$12*'Sound Power'!$D116*'Sound Power'!$F116+'ModelParams Lw'!D$13*'Sound Power'!$D116*LN('Sound Power'!I116))</f>
        <v>#DIV/0!</v>
      </c>
      <c r="R116" s="26" t="e">
        <f>('ModelParams Lw'!E$4*LN('Sound Power'!J116)/(1+EXP(-('Sound Power'!$D116*1000+'ModelParams Lw'!E$6)/'ModelParams Lw'!E$7))+'ModelParams Lw'!E$5)*LN('Sound Power'!$B116)-('ModelParams Lw'!E$8+'ModelParams Lw'!E$9*$D116+'ModelParams Lw'!E$10*'Sound Power'!$F116^'ModelParams Lw'!E$14+'ModelParams Lw'!E$11*LN('Sound Power'!J116)+'ModelParams Lw'!E$12*'Sound Power'!$D116*'Sound Power'!$F116+'ModelParams Lw'!E$13*'Sound Power'!$D116*LN('Sound Power'!J116))</f>
        <v>#DIV/0!</v>
      </c>
      <c r="S116" s="26" t="e">
        <f>('ModelParams Lw'!F$4*LN('Sound Power'!K116)/(1+EXP(-('Sound Power'!$D116*1000+'ModelParams Lw'!F$6)/'ModelParams Lw'!F$7))+'ModelParams Lw'!F$5)*LN('Sound Power'!$B116)-('ModelParams Lw'!F$8+'ModelParams Lw'!F$9*$D116+'ModelParams Lw'!F$10*'Sound Power'!$F116^'ModelParams Lw'!F$14+'ModelParams Lw'!F$11*LN('Sound Power'!K116)+'ModelParams Lw'!F$12*'Sound Power'!$D116*'Sound Power'!$F116+'ModelParams Lw'!F$13*'Sound Power'!$D116*LN('Sound Power'!K116))</f>
        <v>#DIV/0!</v>
      </c>
      <c r="T116" s="26" t="e">
        <f>('ModelParams Lw'!G$4*LN('Sound Power'!L116)/(1+EXP(-('Sound Power'!$D116*1000+'ModelParams Lw'!G$6)/'ModelParams Lw'!G$7))+'ModelParams Lw'!G$5)*LN('Sound Power'!$B116)-('ModelParams Lw'!G$8+'ModelParams Lw'!G$9*$D116+'ModelParams Lw'!G$10*'Sound Power'!$F116^'ModelParams Lw'!G$14+'ModelParams Lw'!G$11*LN('Sound Power'!L116)+'ModelParams Lw'!G$12*'Sound Power'!$D116*'Sound Power'!$F116+'ModelParams Lw'!G$13*'Sound Power'!$D116*LN('Sound Power'!L116))</f>
        <v>#DIV/0!</v>
      </c>
      <c r="U116" s="26" t="e">
        <f>('ModelParams Lw'!H$4*LN('Sound Power'!M116)/(1+EXP(-('Sound Power'!$D116*1000+'ModelParams Lw'!H$6)/'ModelParams Lw'!H$7))+'ModelParams Lw'!H$5)*LN('Sound Power'!$B116)-('ModelParams Lw'!H$8+'ModelParams Lw'!H$9*$D116+'ModelParams Lw'!H$10*'Sound Power'!$F116^'ModelParams Lw'!H$14+'ModelParams Lw'!H$11*LN('Sound Power'!M116)+'ModelParams Lw'!H$12*'Sound Power'!$D116*'Sound Power'!$F116+'ModelParams Lw'!H$13*'Sound Power'!$D116*LN('Sound Power'!M116))</f>
        <v>#DIV/0!</v>
      </c>
      <c r="V116" s="26" t="e">
        <f>('ModelParams Lw'!I$4*LN('Sound Power'!N116)/(1+EXP(-('Sound Power'!$D116*1000+'ModelParams Lw'!I$6)/'ModelParams Lw'!I$7))+'ModelParams Lw'!I$5)*LN('Sound Power'!$B116)-('ModelParams Lw'!I$8+'ModelParams Lw'!I$9*$D116+'ModelParams Lw'!I$10*'Sound Power'!$F116^'ModelParams Lw'!I$14+'ModelParams Lw'!I$11*LN('Sound Power'!N116)+'ModelParams Lw'!I$12*'Sound Power'!$D116*'Sound Power'!$F116+'ModelParams Lw'!I$13*'Sound Power'!$D116*LN('Sound Power'!N116))</f>
        <v>#DIV/0!</v>
      </c>
      <c r="W116" s="26" t="e">
        <f>10*LOG10(IF(O116="",0,POWER(10,((O116+'ModelParams Lw'!$O$4)/10))) +IF(P116="",0,POWER(10,((P116+'ModelParams Lw'!$P$4)/10))) +IF(Q116="",0,POWER(10,((Q116+'ModelParams Lw'!$Q$4)/10))) +IF(R116="",0,POWER(10,((R116+'ModelParams Lw'!$R$4)/10))) +IF(S116="",0,POWER(10,((S116+'ModelParams Lw'!$S$4)/10))) +IF(T116="",0,POWER(10,((T116+'ModelParams Lw'!$T$4)/10))) +IF(U116="",0,POWER(10,((U116+'ModelParams Lw'!$U$4)/10)))+IF(V116="",0,POWER(10,((V116+'ModelParams Lw'!$V$4)/10))))</f>
        <v>#DIV/0!</v>
      </c>
      <c r="X116" s="26" t="e">
        <f t="shared" si="52"/>
        <v>#DIV/0!</v>
      </c>
      <c r="Y116" s="26" t="e">
        <f>(O116-'ModelParams Lw'!O$10)/'ModelParams Lw'!O$11</f>
        <v>#DIV/0!</v>
      </c>
      <c r="Z116" s="26" t="e">
        <f>(P116-'ModelParams Lw'!P$10)/'ModelParams Lw'!P$11</f>
        <v>#DIV/0!</v>
      </c>
      <c r="AA116" s="26" t="e">
        <f>(Q116-'ModelParams Lw'!Q$10)/'ModelParams Lw'!Q$11</f>
        <v>#DIV/0!</v>
      </c>
      <c r="AB116" s="26" t="e">
        <f>(R116-'ModelParams Lw'!R$10)/'ModelParams Lw'!R$11</f>
        <v>#DIV/0!</v>
      </c>
      <c r="AC116" s="26" t="e">
        <f>(S116-'ModelParams Lw'!S$10)/'ModelParams Lw'!S$11</f>
        <v>#DIV/0!</v>
      </c>
      <c r="AD116" s="26" t="e">
        <f>(T116-'ModelParams Lw'!T$10)/'ModelParams Lw'!T$11</f>
        <v>#DIV/0!</v>
      </c>
      <c r="AE116" s="26" t="e">
        <f>(U116-'ModelParams Lw'!U$10)/'ModelParams Lw'!U$11</f>
        <v>#DIV/0!</v>
      </c>
      <c r="AF116" s="26" t="e">
        <f>(V116-'ModelParams Lw'!V$10)/'ModelParams Lw'!V$11</f>
        <v>#DIV/0!</v>
      </c>
      <c r="AG116" s="26" t="e">
        <f t="shared" si="53"/>
        <v>#DIV/0!</v>
      </c>
      <c r="AH116" s="26" t="e">
        <f>VLOOKUP(D116*1000,'ModelParams Lw'!$A$38:$D$58,4)</f>
        <v>#N/A</v>
      </c>
      <c r="AI116" s="56" t="e">
        <f>VLOOKUP(D116*1000,'ModelParams Lw'!$A$38:$D$58,2)</f>
        <v>#N/A</v>
      </c>
      <c r="AJ116" s="46" t="e">
        <f t="shared" si="54"/>
        <v>#DIV/0!</v>
      </c>
      <c r="AK116" s="26" t="e">
        <f t="shared" si="55"/>
        <v>#VALUE!</v>
      </c>
      <c r="AL116" s="26" t="e">
        <f>IF($AI116=100,'ModelParams Lw'!R$35*'Sound Power'!$AH116^2+'ModelParams Lw'!R$36*'Sound Power'!$AH116+'ModelParams Lw'!R$37,IF($AI116=150,'ModelParams Lw'!R$38*'Sound Power'!$AH116^2+'ModelParams Lw'!R$39*'Sound Power'!$AH116+'ModelParams Lw'!R$40,'ModelParams Lw'!R$41*'Sound Power'!$AH116^2+'ModelParams Lw'!R$42*'Sound Power'!$AH116+'ModelParams Lw'!R$43))</f>
        <v>#N/A</v>
      </c>
      <c r="AM116" s="26" t="e">
        <f>IF($AI116=100,'ModelParams Lw'!S$35*'Sound Power'!$AH116^2+'ModelParams Lw'!S$36*'Sound Power'!$AH116+'ModelParams Lw'!S$37,IF($AI116=150,'ModelParams Lw'!S$38*'Sound Power'!$AH116^2+'ModelParams Lw'!S$39*'Sound Power'!$AH116+'ModelParams Lw'!S$40,'ModelParams Lw'!S$41*'Sound Power'!$AH116^2+'ModelParams Lw'!S$42*'Sound Power'!$AH116+'ModelParams Lw'!S$43))</f>
        <v>#N/A</v>
      </c>
      <c r="AN116" s="26" t="e">
        <f>IF($AI116=100,'ModelParams Lw'!T$35*'Sound Power'!$AH116^2+'ModelParams Lw'!T$36*'Sound Power'!$AH116+'ModelParams Lw'!T$37,IF($AI116=150,'ModelParams Lw'!T$38*'Sound Power'!$AH116^2+'ModelParams Lw'!T$39*'Sound Power'!$AH116+'ModelParams Lw'!T$40,'ModelParams Lw'!T$41*'Sound Power'!$AH116^2+'ModelParams Lw'!T$42*'Sound Power'!$AH116+'ModelParams Lw'!T$43))</f>
        <v>#N/A</v>
      </c>
      <c r="AO116" s="26" t="e">
        <f>IF($AI116=100,'ModelParams Lw'!U$35*'Sound Power'!$AH116^2+'ModelParams Lw'!U$36*'Sound Power'!$AH116+'ModelParams Lw'!U$37,IF($AI116=150,'ModelParams Lw'!U$38*'Sound Power'!$AH116^2+'ModelParams Lw'!U$39*'Sound Power'!$AH116+'ModelParams Lw'!U$40,'ModelParams Lw'!U$41*'Sound Power'!$AH116^2+'ModelParams Lw'!U$42*'Sound Power'!$AH116+'ModelParams Lw'!U$43))</f>
        <v>#N/A</v>
      </c>
      <c r="AP116" s="26" t="e">
        <f>IF($AI116=100,'ModelParams Lw'!V$35*'Sound Power'!$AH116^2+'ModelParams Lw'!V$36*'Sound Power'!$AH116+'ModelParams Lw'!V$37,IF($AI116=150,'ModelParams Lw'!V$38*'Sound Power'!$AH116^2+'ModelParams Lw'!V$39*'Sound Power'!$AH116+'ModelParams Lw'!V$40,'ModelParams Lw'!V$41*'Sound Power'!$AH116^2+'ModelParams Lw'!V$42*'Sound Power'!$AH116+'ModelParams Lw'!V$43))</f>
        <v>#N/A</v>
      </c>
      <c r="AQ116" s="26" t="e">
        <f>IF($AI116=100,'ModelParams Lw'!W$35*'Sound Power'!$AH116^2+'ModelParams Lw'!W$36*'Sound Power'!$AH116+'ModelParams Lw'!W$37,IF($AI116=150,'ModelParams Lw'!W$38*'Sound Power'!$AH116^2+'ModelParams Lw'!W$39*'Sound Power'!$AH116+'ModelParams Lw'!W$40,'ModelParams Lw'!W$41*'Sound Power'!$AH116^2+'ModelParams Lw'!W$42*'Sound Power'!$AH116+'ModelParams Lw'!W$43))</f>
        <v>#N/A</v>
      </c>
      <c r="AR116" s="26" t="e">
        <f t="shared" si="56"/>
        <v>#VALUE!</v>
      </c>
      <c r="AS116" s="26" t="e">
        <f>IF(26.83*LN($AJ116)-11.791-'ModelParams Lw'!B$35&lt;0,0,26.83*LN($AJ116)-11.791-'ModelParams Lw'!B$35)</f>
        <v>#DIV/0!</v>
      </c>
      <c r="AT116" s="26" t="e">
        <f>IF(26.83*LN($AJ116)-11.791-'ModelParams Lw'!C$35&lt;0,0,26.83*LN($AJ116)-11.791-'ModelParams Lw'!C$35)</f>
        <v>#DIV/0!</v>
      </c>
      <c r="AU116" s="26" t="e">
        <f>IF(26.83*LN($AJ116)-11.791-'ModelParams Lw'!D$35&lt;0,0,26.83*LN($AJ116)-11.791-'ModelParams Lw'!D$35)</f>
        <v>#DIV/0!</v>
      </c>
      <c r="AV116" s="26" t="e">
        <f>IF(26.83*LN($AJ116)-11.791-'ModelParams Lw'!E$35&lt;0,0,26.83*LN($AJ116)-11.791-'ModelParams Lw'!E$35)</f>
        <v>#DIV/0!</v>
      </c>
      <c r="AW116" s="26" t="e">
        <f>IF(26.83*LN($AJ116)-11.791-'ModelParams Lw'!F$35&lt;0,0,26.83*LN($AJ116)-11.791-'ModelParams Lw'!F$35)</f>
        <v>#DIV/0!</v>
      </c>
      <c r="AX116" s="26" t="e">
        <f>IF(26.83*LN($AJ116)-11.791-'ModelParams Lw'!G$35&lt;0,0,26.83*LN($AJ116)-11.791-'ModelParams Lw'!G$35)</f>
        <v>#DIV/0!</v>
      </c>
      <c r="AY116" s="26" t="e">
        <f>IF(26.83*LN($AJ116)-11.791-'ModelParams Lw'!H$35&lt;0,0,26.83*LN($AJ116)-11.791-'ModelParams Lw'!H$35)</f>
        <v>#DIV/0!</v>
      </c>
      <c r="AZ116" s="26" t="e">
        <f>IF(26.83*LN($AJ116)-11.791-'ModelParams Lw'!I$35&lt;0,0,26.83*LN($AJ116)-11.791-'ModelParams Lw'!I$35)</f>
        <v>#DIV/0!</v>
      </c>
      <c r="BA116" s="26" t="e">
        <f t="shared" si="44"/>
        <v>#DIV/0!</v>
      </c>
      <c r="BB116" s="26" t="e">
        <f t="shared" si="45"/>
        <v>#DIV/0!</v>
      </c>
      <c r="BC116" s="26" t="e">
        <f t="shared" si="46"/>
        <v>#DIV/0!</v>
      </c>
      <c r="BD116" s="26" t="e">
        <f t="shared" si="47"/>
        <v>#DIV/0!</v>
      </c>
      <c r="BE116" s="26" t="e">
        <f t="shared" si="48"/>
        <v>#DIV/0!</v>
      </c>
      <c r="BF116" s="26" t="e">
        <f t="shared" si="49"/>
        <v>#DIV/0!</v>
      </c>
      <c r="BG116" s="26" t="e">
        <f t="shared" si="50"/>
        <v>#DIV/0!</v>
      </c>
      <c r="BH116" s="26" t="e">
        <f t="shared" si="51"/>
        <v>#DIV/0!</v>
      </c>
      <c r="BI116" s="26" t="e">
        <f>10*LOG10(IF(BA116="",0,POWER(10,((BA116+'ModelParams Lw'!$O$4)/10))) +IF(BB116="",0,POWER(10,((BB116+'ModelParams Lw'!$P$4)/10))) +IF(BC116="",0,POWER(10,((BC116+'ModelParams Lw'!$Q$4)/10))) +IF(BD116="",0,POWER(10,((BD116+'ModelParams Lw'!$R$4)/10))) +IF(BE116="",0,POWER(10,((BE116+'ModelParams Lw'!$S$4)/10))) +IF(BF116="",0,POWER(10,((BF116+'ModelParams Lw'!$T$4)/10))) +IF(BG116="",0,POWER(10,((BG116+'ModelParams Lw'!$U$4)/10)))+IF(BH116="",0,POWER(10,((BH116+'ModelParams Lw'!$V$4)/10))))</f>
        <v>#DIV/0!</v>
      </c>
      <c r="BJ116" s="26" t="e">
        <f t="shared" si="57"/>
        <v>#DIV/0!</v>
      </c>
      <c r="BK116" s="26" t="e">
        <f>(BA116-'ModelParams Lw'!O$10)/'ModelParams Lw'!O$11</f>
        <v>#DIV/0!</v>
      </c>
      <c r="BL116" s="26" t="e">
        <f>(BB116-'ModelParams Lw'!P$10)/'ModelParams Lw'!P$11</f>
        <v>#DIV/0!</v>
      </c>
      <c r="BM116" s="26" t="e">
        <f>(BC116-'ModelParams Lw'!Q$10)/'ModelParams Lw'!Q$11</f>
        <v>#DIV/0!</v>
      </c>
      <c r="BN116" s="26" t="e">
        <f>(BD116-'ModelParams Lw'!R$10)/'ModelParams Lw'!R$11</f>
        <v>#DIV/0!</v>
      </c>
      <c r="BO116" s="26" t="e">
        <f>(BE116-'ModelParams Lw'!S$10)/'ModelParams Lw'!S$11</f>
        <v>#DIV/0!</v>
      </c>
      <c r="BP116" s="26" t="e">
        <f>(BF116-'ModelParams Lw'!T$10)/'ModelParams Lw'!T$11</f>
        <v>#DIV/0!</v>
      </c>
      <c r="BQ116" s="26" t="e">
        <f>(BG116-'ModelParams Lw'!U$10)/'ModelParams Lw'!U$11</f>
        <v>#DIV/0!</v>
      </c>
      <c r="BR116" s="26" t="e">
        <f>(BH116-'ModelParams Lw'!V$10)/'ModelParams Lw'!V$11</f>
        <v>#DIV/0!</v>
      </c>
      <c r="BS116" s="23" t="e">
        <f>IF(Calcul!$E118="SW",DEGREES(ACOS(1-(1/'ModelParams Lw'!C$25*SQRT(0.5*1.2/'Sound Power'!$C116)*('Sound Power'!$B116/3600)/('Sound Power'!$D116)/('Sound Power'!$F116)))),DEGREES(ACOS(1-(1/'ModelParams Lw'!C$29*SQRT(0.5*1.2/'Sound Power'!$C116)*('Sound Power'!$B116/3600)/('Sound Power'!$D116)/('Sound Power'!$F116)))))</f>
        <v>#DIV/0!</v>
      </c>
      <c r="BT116" s="23" t="e">
        <f>IF(Calcul!$E118="SW",DEGREES(ACOS(1-(1/'ModelParams Lw'!D$25*SQRT(0.5*1.2/'Sound Power'!$C116)*('Sound Power'!$B116/3600)/('Sound Power'!$D116)/('Sound Power'!$F116)))),DEGREES(ACOS(1-(1/'ModelParams Lw'!D$29*SQRT(0.5*1.2/'Sound Power'!$C116)*('Sound Power'!$B116/3600)/('Sound Power'!$D116)/('Sound Power'!$F116)))))</f>
        <v>#DIV/0!</v>
      </c>
      <c r="BU116" s="23" t="e">
        <f>IF(Calcul!$E118="SW",DEGREES(ACOS(1-(1/'ModelParams Lw'!E$25*SQRT(0.5*1.2/'Sound Power'!$C116)*('Sound Power'!$B116/3600)/('Sound Power'!$D116)/('Sound Power'!$F116)))),DEGREES(ACOS(1-(1/'ModelParams Lw'!E$29*SQRT(0.5*1.2/'Sound Power'!$C116)*('Sound Power'!$B116/3600)/('Sound Power'!$D116)/('Sound Power'!$F116)))))</f>
        <v>#DIV/0!</v>
      </c>
      <c r="BV116" s="23" t="e">
        <f>IF(Calcul!$E118="SW",DEGREES(ACOS(1-(1/'ModelParams Lw'!F$25*SQRT(0.5*1.2/'Sound Power'!$C116)*('Sound Power'!$B116/3600)/('Sound Power'!$D116)/('Sound Power'!$F116)))),DEGREES(ACOS(1-(1/'ModelParams Lw'!F$29*SQRT(0.5*1.2/'Sound Power'!$C116)*('Sound Power'!$B116/3600)/('Sound Power'!$D116)/('Sound Power'!$F116)))))</f>
        <v>#DIV/0!</v>
      </c>
      <c r="BW116" s="23" t="e">
        <f>IF(Calcul!$E118="SW",DEGREES(ACOS(1-(1/'ModelParams Lw'!G$25*SQRT(0.5*1.2/'Sound Power'!$C116)*('Sound Power'!$B116/3600)/('Sound Power'!$D116)/('Sound Power'!$F116)))),DEGREES(ACOS(1-(1/'ModelParams Lw'!G$29*SQRT(0.5*1.2/'Sound Power'!$C116)*('Sound Power'!$B116/3600)/('Sound Power'!$D116)/('Sound Power'!$F116)))))</f>
        <v>#DIV/0!</v>
      </c>
      <c r="BX116" s="23" t="e">
        <f>IF(Calcul!$E118="SW",DEGREES(ACOS(1-(1/'ModelParams Lw'!H$25*SQRT(0.5*1.2/'Sound Power'!$C116)*('Sound Power'!$B116/3600)/('Sound Power'!$D116)/('Sound Power'!$F116)))),DEGREES(ACOS(1-(1/'ModelParams Lw'!H$29*SQRT(0.5*1.2/'Sound Power'!$C116)*('Sound Power'!$B116/3600)/('Sound Power'!$D116)/('Sound Power'!$F116)))))</f>
        <v>#DIV/0!</v>
      </c>
      <c r="BY116" s="23" t="e">
        <f>IF(Calcul!$E118="SW",DEGREES(ACOS(1-(1/'ModelParams Lw'!I$25*SQRT(0.5*1.2/'Sound Power'!$C116)*('Sound Power'!$B116/3600)/('Sound Power'!$D116)/('Sound Power'!$F116)))),DEGREES(ACOS(1-(1/'ModelParams Lw'!I$29*SQRT(0.5*1.2/'Sound Power'!$C116)*('Sound Power'!$B116/3600)/('Sound Power'!$D116)/('Sound Power'!$F116)))))</f>
        <v>#DIV/0!</v>
      </c>
      <c r="BZ116" s="23" t="e">
        <f>IF(Calcul!$E118="SW",DEGREES(ACOS(1-(1/'ModelParams Lw'!J$25*SQRT(0.5*1.2/'Sound Power'!$C116)*('Sound Power'!$B116/3600)/('Sound Power'!$D116)/('Sound Power'!$F116)))),DEGREES(ACOS(1-(1/'ModelParams Lw'!J$29*SQRT(0.5*1.2/'Sound Power'!$C116)*('Sound Power'!$B116/3600)/('Sound Power'!$D116)/('Sound Power'!$F116)))))</f>
        <v>#DIV/0!</v>
      </c>
      <c r="CA116" s="26" t="e">
        <f>IF(Calcul!$E118="SW",'ModelParams Lw'!C$22+'ModelParams Lw'!C$23*LOG('Sound Power'!$D116/'Sound Power'!$E116)+'ModelParams Lw'!C$24*LN('Sound Power'!BS116),IF('ModelParams Lw'!C$26+'ModelParams Lw'!C$27*LOG('Sound Power'!$D116/'Sound Power'!$E116)+'ModelParams Lw'!C$28*LN('Sound Power'!BS116)&lt;'ModelParams Lw'!C$22+'ModelParams Lw'!C$23*LOG('Sound Power'!$D116/'Sound Power'!$E116)+'ModelParams Lw'!C$24*LN('Sound Power'!BS116),'ModelParams Lw'!C$22+'ModelParams Lw'!C$23*LOG('Sound Power'!$D116/'Sound Power'!$E116)+'ModelParams Lw'!C$24*LN('Sound Power'!BS116),'ModelParams Lw'!C$26+'ModelParams Lw'!C$27*LOG('Sound Power'!$D116/'Sound Power'!$E116)+'ModelParams Lw'!C$28*LN('Sound Power'!BS116)))</f>
        <v>#DIV/0!</v>
      </c>
      <c r="CB116" s="26" t="e">
        <f>IF(Calcul!$E118="SW",'ModelParams Lw'!D$22+'ModelParams Lw'!D$23*LOG('Sound Power'!$D116/'Sound Power'!$E116)+'ModelParams Lw'!D$24*LN('Sound Power'!BT116),IF('ModelParams Lw'!D$26+'ModelParams Lw'!D$27*LOG('Sound Power'!$D116/'Sound Power'!$E116)+'ModelParams Lw'!D$28*LN('Sound Power'!BT116)&lt;'ModelParams Lw'!D$22+'ModelParams Lw'!D$23*LOG('Sound Power'!$D116/'Sound Power'!$E116)+'ModelParams Lw'!D$24*LN('Sound Power'!BT116),'ModelParams Lw'!D$22+'ModelParams Lw'!D$23*LOG('Sound Power'!$D116/'Sound Power'!$E116)+'ModelParams Lw'!D$24*LN('Sound Power'!BT116),'ModelParams Lw'!D$26+'ModelParams Lw'!D$27*LOG('Sound Power'!$D116/'Sound Power'!$E116)+'ModelParams Lw'!D$28*LN('Sound Power'!BT116)))</f>
        <v>#DIV/0!</v>
      </c>
      <c r="CC116" s="26" t="e">
        <f>IF(Calcul!$E118="SW",'ModelParams Lw'!E$22+'ModelParams Lw'!E$23*LOG('Sound Power'!$D116/'Sound Power'!$E116)+'ModelParams Lw'!E$24*LN('Sound Power'!BU116),IF('ModelParams Lw'!E$26+'ModelParams Lw'!E$27*LOG('Sound Power'!$D116/'Sound Power'!$E116)+'ModelParams Lw'!E$28*LN('Sound Power'!BU116)&lt;'ModelParams Lw'!E$22+'ModelParams Lw'!E$23*LOG('Sound Power'!$D116/'Sound Power'!$E116)+'ModelParams Lw'!E$24*LN('Sound Power'!BU116),'ModelParams Lw'!E$22+'ModelParams Lw'!E$23*LOG('Sound Power'!$D116/'Sound Power'!$E116)+'ModelParams Lw'!E$24*LN('Sound Power'!BU116),'ModelParams Lw'!E$26+'ModelParams Lw'!E$27*LOG('Sound Power'!$D116/'Sound Power'!$E116)+'ModelParams Lw'!E$28*LN('Sound Power'!BU116)))</f>
        <v>#DIV/0!</v>
      </c>
      <c r="CD116" s="26" t="e">
        <f>IF(Calcul!$E118="SW",'ModelParams Lw'!F$22+'ModelParams Lw'!F$23*LOG('Sound Power'!$D116/'Sound Power'!$E116)+'ModelParams Lw'!F$24*LN('Sound Power'!BV116),IF('ModelParams Lw'!F$26+'ModelParams Lw'!F$27*LOG('Sound Power'!$D116/'Sound Power'!$E116)+'ModelParams Lw'!F$28*LN('Sound Power'!BV116)&lt;'ModelParams Lw'!F$22+'ModelParams Lw'!F$23*LOG('Sound Power'!$D116/'Sound Power'!$E116)+'ModelParams Lw'!F$24*LN('Sound Power'!BV116),'ModelParams Lw'!F$22+'ModelParams Lw'!F$23*LOG('Sound Power'!$D116/'Sound Power'!$E116)+'ModelParams Lw'!F$24*LN('Sound Power'!BV116),'ModelParams Lw'!F$26+'ModelParams Lw'!F$27*LOG('Sound Power'!$D116/'Sound Power'!$E116)+'ModelParams Lw'!F$28*LN('Sound Power'!BV116)))</f>
        <v>#DIV/0!</v>
      </c>
      <c r="CE116" s="26" t="e">
        <f>IF(Calcul!$E118="SW",'ModelParams Lw'!G$22+'ModelParams Lw'!G$23*LOG('Sound Power'!$D116/'Sound Power'!$E116)+'ModelParams Lw'!G$24*LN('Sound Power'!BW116),IF('ModelParams Lw'!G$26+'ModelParams Lw'!G$27*LOG('Sound Power'!$D116/'Sound Power'!$E116)+'ModelParams Lw'!G$28*LN('Sound Power'!BW116)&lt;'ModelParams Lw'!G$22+'ModelParams Lw'!G$23*LOG('Sound Power'!$D116/'Sound Power'!$E116)+'ModelParams Lw'!G$24*LN('Sound Power'!BW116),'ModelParams Lw'!G$22+'ModelParams Lw'!G$23*LOG('Sound Power'!$D116/'Sound Power'!$E116)+'ModelParams Lw'!G$24*LN('Sound Power'!BW116),'ModelParams Lw'!G$26+'ModelParams Lw'!G$27*LOG('Sound Power'!$D116/'Sound Power'!$E116)+'ModelParams Lw'!G$28*LN('Sound Power'!BW116)))</f>
        <v>#DIV/0!</v>
      </c>
      <c r="CF116" s="26" t="e">
        <f>IF(Calcul!$E118="SW",'ModelParams Lw'!H$22+'ModelParams Lw'!H$23*LOG('Sound Power'!$D116/'Sound Power'!$E116)+'ModelParams Lw'!H$24*LN('Sound Power'!BX116),IF('ModelParams Lw'!H$26+'ModelParams Lw'!H$27*LOG('Sound Power'!$D116/'Sound Power'!$E116)+'ModelParams Lw'!H$28*LN('Sound Power'!BX116)&lt;'ModelParams Lw'!H$22+'ModelParams Lw'!H$23*LOG('Sound Power'!$D116/'Sound Power'!$E116)+'ModelParams Lw'!H$24*LN('Sound Power'!BX116),'ModelParams Lw'!H$22+'ModelParams Lw'!H$23*LOG('Sound Power'!$D116/'Sound Power'!$E116)+'ModelParams Lw'!H$24*LN('Sound Power'!BX116),'ModelParams Lw'!H$26+'ModelParams Lw'!H$27*LOG('Sound Power'!$D116/'Sound Power'!$E116)+'ModelParams Lw'!H$28*LN('Sound Power'!BX116)))</f>
        <v>#DIV/0!</v>
      </c>
      <c r="CG116" s="26" t="e">
        <f>IF(Calcul!$E118="SW",'ModelParams Lw'!I$22+'ModelParams Lw'!I$23*LOG('Sound Power'!$D116/'Sound Power'!$E116)+'ModelParams Lw'!I$24*LN('Sound Power'!BY116),IF('ModelParams Lw'!I$26+'ModelParams Lw'!I$27*LOG('Sound Power'!$D116/'Sound Power'!$E116)+'ModelParams Lw'!I$28*LN('Sound Power'!BY116)&lt;'ModelParams Lw'!I$22+'ModelParams Lw'!I$23*LOG('Sound Power'!$D116/'Sound Power'!$E116)+'ModelParams Lw'!I$24*LN('Sound Power'!BY116),'ModelParams Lw'!I$22+'ModelParams Lw'!I$23*LOG('Sound Power'!$D116/'Sound Power'!$E116)+'ModelParams Lw'!I$24*LN('Sound Power'!BY116),'ModelParams Lw'!I$26+'ModelParams Lw'!I$27*LOG('Sound Power'!$D116/'Sound Power'!$E116)+'ModelParams Lw'!I$28*LN('Sound Power'!BY116)))</f>
        <v>#DIV/0!</v>
      </c>
      <c r="CH116" s="26" t="e">
        <f>IF(Calcul!$E118="SW",'ModelParams Lw'!J$22+'ModelParams Lw'!J$23*LOG('Sound Power'!$D116/'Sound Power'!$E116)+'ModelParams Lw'!J$24*LN('Sound Power'!BZ116),IF('ModelParams Lw'!J$26+'ModelParams Lw'!J$27*LOG('Sound Power'!$D116/'Sound Power'!$E116)+'ModelParams Lw'!J$28*LN('Sound Power'!BZ116)&lt;'ModelParams Lw'!J$22+'ModelParams Lw'!J$23*LOG('Sound Power'!$D116/'Sound Power'!$E116)+'ModelParams Lw'!J$24*LN('Sound Power'!BZ116),'ModelParams Lw'!J$22+'ModelParams Lw'!J$23*LOG('Sound Power'!$D116/'Sound Power'!$E116)+'ModelParams Lw'!J$24*LN('Sound Power'!BZ116),'ModelParams Lw'!J$26+'ModelParams Lw'!J$27*LOG('Sound Power'!$D116/'Sound Power'!$E116)+'ModelParams Lw'!J$28*LN('Sound Power'!BZ116)))</f>
        <v>#DIV/0!</v>
      </c>
      <c r="CI116" s="26" t="e">
        <f t="shared" si="58"/>
        <v>#DIV/0!</v>
      </c>
      <c r="CJ116" s="26" t="e">
        <f t="shared" si="59"/>
        <v>#DIV/0!</v>
      </c>
      <c r="CK116" s="26" t="e">
        <f t="shared" si="60"/>
        <v>#DIV/0!</v>
      </c>
      <c r="CL116" s="26" t="e">
        <f t="shared" si="61"/>
        <v>#DIV/0!</v>
      </c>
      <c r="CM116" s="26" t="e">
        <f t="shared" si="62"/>
        <v>#DIV/0!</v>
      </c>
      <c r="CN116" s="26" t="e">
        <f t="shared" si="63"/>
        <v>#DIV/0!</v>
      </c>
      <c r="CO116" s="26" t="e">
        <f t="shared" si="64"/>
        <v>#DIV/0!</v>
      </c>
      <c r="CP116" s="26" t="e">
        <f t="shared" si="65"/>
        <v>#DIV/0!</v>
      </c>
      <c r="CQ116" s="26" t="e">
        <f>10*LOG10(IF(CI116="",0,POWER(10,((CI116+'ModelParams Lw'!$O$4)/10))) +IF(CJ116="",0,POWER(10,((CJ116+'ModelParams Lw'!$P$4)/10))) +IF(CK116="",0,POWER(10,((CK116+'ModelParams Lw'!$Q$4)/10))) +IF(CL116="",0,POWER(10,((CL116+'ModelParams Lw'!$R$4)/10))) +IF(CM116="",0,POWER(10,((CM116+'ModelParams Lw'!$S$4)/10))) +IF(CN116="",0,POWER(10,((CN116+'ModelParams Lw'!$T$4)/10))) +IF(CO116="",0,POWER(10,((CO116+'ModelParams Lw'!$U$4)/10)))+IF(CP116="",0,POWER(10,((CP116+'ModelParams Lw'!$V$4)/10))))</f>
        <v>#DIV/0!</v>
      </c>
      <c r="CR116" s="26" t="e">
        <f t="shared" si="66"/>
        <v>#DIV/0!</v>
      </c>
      <c r="CS116" s="26" t="e">
        <f>(CI116-'ModelParams Lw'!$O$10)/'ModelParams Lw'!$O$11</f>
        <v>#DIV/0!</v>
      </c>
      <c r="CT116" s="26" t="e">
        <f>(CJ116-'ModelParams Lw'!$P$10)/'ModelParams Lw'!$P$11</f>
        <v>#DIV/0!</v>
      </c>
      <c r="CU116" s="26" t="e">
        <f>(CK116-'ModelParams Lw'!$Q$10)/'ModelParams Lw'!$Q$11</f>
        <v>#DIV/0!</v>
      </c>
      <c r="CV116" s="26" t="e">
        <f>(CL116-'ModelParams Lw'!$R$10)/'ModelParams Lw'!$R$11</f>
        <v>#DIV/0!</v>
      </c>
      <c r="CW116" s="26" t="e">
        <f>(CM116-'ModelParams Lw'!$S$10)/'ModelParams Lw'!$S$11</f>
        <v>#DIV/0!</v>
      </c>
      <c r="CX116" s="26" t="e">
        <f>(CN116-'ModelParams Lw'!$T$10)/'ModelParams Lw'!$T$11</f>
        <v>#DIV/0!</v>
      </c>
      <c r="CY116" s="26" t="e">
        <f>(CO116-'ModelParams Lw'!$U$10)/'ModelParams Lw'!$U$11</f>
        <v>#DIV/0!</v>
      </c>
      <c r="CZ116" s="26" t="e">
        <f>(CP116-'ModelParams Lw'!$V$10)/'ModelParams Lw'!$V$11</f>
        <v>#DIV/0!</v>
      </c>
    </row>
    <row r="117" spans="1:104" x14ac:dyDescent="0.2">
      <c r="A117" s="13">
        <f>Calcul!A119</f>
        <v>0</v>
      </c>
      <c r="B117" s="13">
        <f t="shared" si="42"/>
        <v>0</v>
      </c>
      <c r="C117" s="13">
        <f>Calcul!B119</f>
        <v>0</v>
      </c>
      <c r="D117" s="13">
        <f>Calcul!C119/1000</f>
        <v>0</v>
      </c>
      <c r="E117" s="13">
        <f>Calcul!D119/1000</f>
        <v>0</v>
      </c>
      <c r="F117" s="13">
        <f t="shared" si="43"/>
        <v>0</v>
      </c>
      <c r="G117" s="23" t="e">
        <f>DEGREES(ACOS(1-(1/'ModelParams Lw'!B$15*SQRT(0.5*1.2/'Sound Power'!$C117)*('Sound Power'!$B117/3600)/('Sound Power'!$D117)/('Sound Power'!$F117))))</f>
        <v>#DIV/0!</v>
      </c>
      <c r="H117" s="23" t="e">
        <f>DEGREES(ACOS(1-(1/'ModelParams Lw'!C$15*SQRT(0.5*1.2/'Sound Power'!$C117)*('Sound Power'!$B117/3600)/('Sound Power'!$D117)/('Sound Power'!$F117))))</f>
        <v>#DIV/0!</v>
      </c>
      <c r="I117" s="23" t="e">
        <f>DEGREES(ACOS(1-(1/'ModelParams Lw'!D$15*SQRT(0.5*1.2/'Sound Power'!$C117)*('Sound Power'!$B117/3600)/('Sound Power'!$D117)/('Sound Power'!$F117))))</f>
        <v>#DIV/0!</v>
      </c>
      <c r="J117" s="23" t="e">
        <f>DEGREES(ACOS(1-(1/'ModelParams Lw'!E$15*SQRT(0.5*1.2/'Sound Power'!$C117)*('Sound Power'!$B117/3600)/('Sound Power'!$D117)/('Sound Power'!$F117))))</f>
        <v>#DIV/0!</v>
      </c>
      <c r="K117" s="23" t="e">
        <f>DEGREES(ACOS(1-(1/'ModelParams Lw'!F$15*SQRT(0.5*1.2/'Sound Power'!$C117)*('Sound Power'!$B117/3600)/('Sound Power'!$D117)/('Sound Power'!$F117))))</f>
        <v>#DIV/0!</v>
      </c>
      <c r="L117" s="23" t="e">
        <f>DEGREES(ACOS(1-(1/'ModelParams Lw'!G$15*SQRT(0.5*1.2/'Sound Power'!$C117)*('Sound Power'!$B117/3600)/('Sound Power'!$D117)/('Sound Power'!$F117))))</f>
        <v>#DIV/0!</v>
      </c>
      <c r="M117" s="23" t="e">
        <f>DEGREES(ACOS(1-(1/'ModelParams Lw'!H$15*SQRT(0.5*1.2/'Sound Power'!$C117)*('Sound Power'!$B117/3600)/('Sound Power'!$D117)/('Sound Power'!$F117))))</f>
        <v>#DIV/0!</v>
      </c>
      <c r="N117" s="23" t="e">
        <f>DEGREES(ACOS(1-(1/'ModelParams Lw'!I$15*SQRT(0.5*1.2/'Sound Power'!$C117)*('Sound Power'!$B117/3600)/('Sound Power'!$D117)/('Sound Power'!$F117))))</f>
        <v>#DIV/0!</v>
      </c>
      <c r="O117" s="26" t="e">
        <f>('ModelParams Lw'!B$4*LN('Sound Power'!G117)/(1+EXP(-('Sound Power'!$D117*1000+'ModelParams Lw'!B$6)/'ModelParams Lw'!B$7))+'ModelParams Lw'!B$5)*LN('Sound Power'!$B117)-('ModelParams Lw'!B$8+'ModelParams Lw'!B$9*$D117+'ModelParams Lw'!B$10*'Sound Power'!$F117^'ModelParams Lw'!B$14+'ModelParams Lw'!B$11*LN('Sound Power'!G117)+'ModelParams Lw'!B$12*'Sound Power'!$D117*'Sound Power'!$F117+'ModelParams Lw'!B$13*'Sound Power'!$D117*LN('Sound Power'!G117))</f>
        <v>#DIV/0!</v>
      </c>
      <c r="P117" s="26" t="e">
        <f>('ModelParams Lw'!C$4*LN('Sound Power'!H117)/(1+EXP(-('Sound Power'!$D117*1000+'ModelParams Lw'!C$6)/'ModelParams Lw'!C$7))+'ModelParams Lw'!C$5)*LN('Sound Power'!$B117)-('ModelParams Lw'!C$8+'ModelParams Lw'!C$9*$D117+'ModelParams Lw'!C$10*'Sound Power'!$F117^'ModelParams Lw'!C$14+'ModelParams Lw'!C$11*LN('Sound Power'!H117)+'ModelParams Lw'!C$12*'Sound Power'!$D117*'Sound Power'!$F117+'ModelParams Lw'!C$13*'Sound Power'!$D117*LN('Sound Power'!H117))</f>
        <v>#DIV/0!</v>
      </c>
      <c r="Q117" s="26" t="e">
        <f>('ModelParams Lw'!D$4*LN('Sound Power'!I117)/(1+EXP(-('Sound Power'!$D117*1000+'ModelParams Lw'!D$6)/'ModelParams Lw'!D$7))+'ModelParams Lw'!D$5)*LN('Sound Power'!$B117)-('ModelParams Lw'!D$8+'ModelParams Lw'!D$9*$D117+'ModelParams Lw'!D$10*'Sound Power'!$F117^'ModelParams Lw'!D$14+'ModelParams Lw'!D$11*LN('Sound Power'!I117)+'ModelParams Lw'!D$12*'Sound Power'!$D117*'Sound Power'!$F117+'ModelParams Lw'!D$13*'Sound Power'!$D117*LN('Sound Power'!I117))</f>
        <v>#DIV/0!</v>
      </c>
      <c r="R117" s="26" t="e">
        <f>('ModelParams Lw'!E$4*LN('Sound Power'!J117)/(1+EXP(-('Sound Power'!$D117*1000+'ModelParams Lw'!E$6)/'ModelParams Lw'!E$7))+'ModelParams Lw'!E$5)*LN('Sound Power'!$B117)-('ModelParams Lw'!E$8+'ModelParams Lw'!E$9*$D117+'ModelParams Lw'!E$10*'Sound Power'!$F117^'ModelParams Lw'!E$14+'ModelParams Lw'!E$11*LN('Sound Power'!J117)+'ModelParams Lw'!E$12*'Sound Power'!$D117*'Sound Power'!$F117+'ModelParams Lw'!E$13*'Sound Power'!$D117*LN('Sound Power'!J117))</f>
        <v>#DIV/0!</v>
      </c>
      <c r="S117" s="26" t="e">
        <f>('ModelParams Lw'!F$4*LN('Sound Power'!K117)/(1+EXP(-('Sound Power'!$D117*1000+'ModelParams Lw'!F$6)/'ModelParams Lw'!F$7))+'ModelParams Lw'!F$5)*LN('Sound Power'!$B117)-('ModelParams Lw'!F$8+'ModelParams Lw'!F$9*$D117+'ModelParams Lw'!F$10*'Sound Power'!$F117^'ModelParams Lw'!F$14+'ModelParams Lw'!F$11*LN('Sound Power'!K117)+'ModelParams Lw'!F$12*'Sound Power'!$D117*'Sound Power'!$F117+'ModelParams Lw'!F$13*'Sound Power'!$D117*LN('Sound Power'!K117))</f>
        <v>#DIV/0!</v>
      </c>
      <c r="T117" s="26" t="e">
        <f>('ModelParams Lw'!G$4*LN('Sound Power'!L117)/(1+EXP(-('Sound Power'!$D117*1000+'ModelParams Lw'!G$6)/'ModelParams Lw'!G$7))+'ModelParams Lw'!G$5)*LN('Sound Power'!$B117)-('ModelParams Lw'!G$8+'ModelParams Lw'!G$9*$D117+'ModelParams Lw'!G$10*'Sound Power'!$F117^'ModelParams Lw'!G$14+'ModelParams Lw'!G$11*LN('Sound Power'!L117)+'ModelParams Lw'!G$12*'Sound Power'!$D117*'Sound Power'!$F117+'ModelParams Lw'!G$13*'Sound Power'!$D117*LN('Sound Power'!L117))</f>
        <v>#DIV/0!</v>
      </c>
      <c r="U117" s="26" t="e">
        <f>('ModelParams Lw'!H$4*LN('Sound Power'!M117)/(1+EXP(-('Sound Power'!$D117*1000+'ModelParams Lw'!H$6)/'ModelParams Lw'!H$7))+'ModelParams Lw'!H$5)*LN('Sound Power'!$B117)-('ModelParams Lw'!H$8+'ModelParams Lw'!H$9*$D117+'ModelParams Lw'!H$10*'Sound Power'!$F117^'ModelParams Lw'!H$14+'ModelParams Lw'!H$11*LN('Sound Power'!M117)+'ModelParams Lw'!H$12*'Sound Power'!$D117*'Sound Power'!$F117+'ModelParams Lw'!H$13*'Sound Power'!$D117*LN('Sound Power'!M117))</f>
        <v>#DIV/0!</v>
      </c>
      <c r="V117" s="26" t="e">
        <f>('ModelParams Lw'!I$4*LN('Sound Power'!N117)/(1+EXP(-('Sound Power'!$D117*1000+'ModelParams Lw'!I$6)/'ModelParams Lw'!I$7))+'ModelParams Lw'!I$5)*LN('Sound Power'!$B117)-('ModelParams Lw'!I$8+'ModelParams Lw'!I$9*$D117+'ModelParams Lw'!I$10*'Sound Power'!$F117^'ModelParams Lw'!I$14+'ModelParams Lw'!I$11*LN('Sound Power'!N117)+'ModelParams Lw'!I$12*'Sound Power'!$D117*'Sound Power'!$F117+'ModelParams Lw'!I$13*'Sound Power'!$D117*LN('Sound Power'!N117))</f>
        <v>#DIV/0!</v>
      </c>
      <c r="W117" s="26" t="e">
        <f>10*LOG10(IF(O117="",0,POWER(10,((O117+'ModelParams Lw'!$O$4)/10))) +IF(P117="",0,POWER(10,((P117+'ModelParams Lw'!$P$4)/10))) +IF(Q117="",0,POWER(10,((Q117+'ModelParams Lw'!$Q$4)/10))) +IF(R117="",0,POWER(10,((R117+'ModelParams Lw'!$R$4)/10))) +IF(S117="",0,POWER(10,((S117+'ModelParams Lw'!$S$4)/10))) +IF(T117="",0,POWER(10,((T117+'ModelParams Lw'!$T$4)/10))) +IF(U117="",0,POWER(10,((U117+'ModelParams Lw'!$U$4)/10)))+IF(V117="",0,POWER(10,((V117+'ModelParams Lw'!$V$4)/10))))</f>
        <v>#DIV/0!</v>
      </c>
      <c r="X117" s="26" t="e">
        <f t="shared" si="52"/>
        <v>#DIV/0!</v>
      </c>
      <c r="Y117" s="26" t="e">
        <f>(O117-'ModelParams Lw'!O$10)/'ModelParams Lw'!O$11</f>
        <v>#DIV/0!</v>
      </c>
      <c r="Z117" s="26" t="e">
        <f>(P117-'ModelParams Lw'!P$10)/'ModelParams Lw'!P$11</f>
        <v>#DIV/0!</v>
      </c>
      <c r="AA117" s="26" t="e">
        <f>(Q117-'ModelParams Lw'!Q$10)/'ModelParams Lw'!Q$11</f>
        <v>#DIV/0!</v>
      </c>
      <c r="AB117" s="26" t="e">
        <f>(R117-'ModelParams Lw'!R$10)/'ModelParams Lw'!R$11</f>
        <v>#DIV/0!</v>
      </c>
      <c r="AC117" s="26" t="e">
        <f>(S117-'ModelParams Lw'!S$10)/'ModelParams Lw'!S$11</f>
        <v>#DIV/0!</v>
      </c>
      <c r="AD117" s="26" t="e">
        <f>(T117-'ModelParams Lw'!T$10)/'ModelParams Lw'!T$11</f>
        <v>#DIV/0!</v>
      </c>
      <c r="AE117" s="26" t="e">
        <f>(U117-'ModelParams Lw'!U$10)/'ModelParams Lw'!U$11</f>
        <v>#DIV/0!</v>
      </c>
      <c r="AF117" s="26" t="e">
        <f>(V117-'ModelParams Lw'!V$10)/'ModelParams Lw'!V$11</f>
        <v>#DIV/0!</v>
      </c>
      <c r="AG117" s="26" t="e">
        <f t="shared" si="53"/>
        <v>#DIV/0!</v>
      </c>
      <c r="AH117" s="26" t="e">
        <f>VLOOKUP(D117*1000,'ModelParams Lw'!$A$38:$D$58,4)</f>
        <v>#N/A</v>
      </c>
      <c r="AI117" s="56" t="e">
        <f>VLOOKUP(D117*1000,'ModelParams Lw'!$A$38:$D$58,2)</f>
        <v>#N/A</v>
      </c>
      <c r="AJ117" s="46" t="e">
        <f t="shared" si="54"/>
        <v>#DIV/0!</v>
      </c>
      <c r="AK117" s="26" t="e">
        <f t="shared" si="55"/>
        <v>#VALUE!</v>
      </c>
      <c r="AL117" s="26" t="e">
        <f>IF($AI117=100,'ModelParams Lw'!R$35*'Sound Power'!$AH117^2+'ModelParams Lw'!R$36*'Sound Power'!$AH117+'ModelParams Lw'!R$37,IF($AI117=150,'ModelParams Lw'!R$38*'Sound Power'!$AH117^2+'ModelParams Lw'!R$39*'Sound Power'!$AH117+'ModelParams Lw'!R$40,'ModelParams Lw'!R$41*'Sound Power'!$AH117^2+'ModelParams Lw'!R$42*'Sound Power'!$AH117+'ModelParams Lw'!R$43))</f>
        <v>#N/A</v>
      </c>
      <c r="AM117" s="26" t="e">
        <f>IF($AI117=100,'ModelParams Lw'!S$35*'Sound Power'!$AH117^2+'ModelParams Lw'!S$36*'Sound Power'!$AH117+'ModelParams Lw'!S$37,IF($AI117=150,'ModelParams Lw'!S$38*'Sound Power'!$AH117^2+'ModelParams Lw'!S$39*'Sound Power'!$AH117+'ModelParams Lw'!S$40,'ModelParams Lw'!S$41*'Sound Power'!$AH117^2+'ModelParams Lw'!S$42*'Sound Power'!$AH117+'ModelParams Lw'!S$43))</f>
        <v>#N/A</v>
      </c>
      <c r="AN117" s="26" t="e">
        <f>IF($AI117=100,'ModelParams Lw'!T$35*'Sound Power'!$AH117^2+'ModelParams Lw'!T$36*'Sound Power'!$AH117+'ModelParams Lw'!T$37,IF($AI117=150,'ModelParams Lw'!T$38*'Sound Power'!$AH117^2+'ModelParams Lw'!T$39*'Sound Power'!$AH117+'ModelParams Lw'!T$40,'ModelParams Lw'!T$41*'Sound Power'!$AH117^2+'ModelParams Lw'!T$42*'Sound Power'!$AH117+'ModelParams Lw'!T$43))</f>
        <v>#N/A</v>
      </c>
      <c r="AO117" s="26" t="e">
        <f>IF($AI117=100,'ModelParams Lw'!U$35*'Sound Power'!$AH117^2+'ModelParams Lw'!U$36*'Sound Power'!$AH117+'ModelParams Lw'!U$37,IF($AI117=150,'ModelParams Lw'!U$38*'Sound Power'!$AH117^2+'ModelParams Lw'!U$39*'Sound Power'!$AH117+'ModelParams Lw'!U$40,'ModelParams Lw'!U$41*'Sound Power'!$AH117^2+'ModelParams Lw'!U$42*'Sound Power'!$AH117+'ModelParams Lw'!U$43))</f>
        <v>#N/A</v>
      </c>
      <c r="AP117" s="26" t="e">
        <f>IF($AI117=100,'ModelParams Lw'!V$35*'Sound Power'!$AH117^2+'ModelParams Lw'!V$36*'Sound Power'!$AH117+'ModelParams Lw'!V$37,IF($AI117=150,'ModelParams Lw'!V$38*'Sound Power'!$AH117^2+'ModelParams Lw'!V$39*'Sound Power'!$AH117+'ModelParams Lw'!V$40,'ModelParams Lw'!V$41*'Sound Power'!$AH117^2+'ModelParams Lw'!V$42*'Sound Power'!$AH117+'ModelParams Lw'!V$43))</f>
        <v>#N/A</v>
      </c>
      <c r="AQ117" s="26" t="e">
        <f>IF($AI117=100,'ModelParams Lw'!W$35*'Sound Power'!$AH117^2+'ModelParams Lw'!W$36*'Sound Power'!$AH117+'ModelParams Lw'!W$37,IF($AI117=150,'ModelParams Lw'!W$38*'Sound Power'!$AH117^2+'ModelParams Lw'!W$39*'Sound Power'!$AH117+'ModelParams Lw'!W$40,'ModelParams Lw'!W$41*'Sound Power'!$AH117^2+'ModelParams Lw'!W$42*'Sound Power'!$AH117+'ModelParams Lw'!W$43))</f>
        <v>#N/A</v>
      </c>
      <c r="AR117" s="26" t="e">
        <f t="shared" si="56"/>
        <v>#VALUE!</v>
      </c>
      <c r="AS117" s="26" t="e">
        <f>IF(26.83*LN($AJ117)-11.791-'ModelParams Lw'!B$35&lt;0,0,26.83*LN($AJ117)-11.791-'ModelParams Lw'!B$35)</f>
        <v>#DIV/0!</v>
      </c>
      <c r="AT117" s="26" t="e">
        <f>IF(26.83*LN($AJ117)-11.791-'ModelParams Lw'!C$35&lt;0,0,26.83*LN($AJ117)-11.791-'ModelParams Lw'!C$35)</f>
        <v>#DIV/0!</v>
      </c>
      <c r="AU117" s="26" t="e">
        <f>IF(26.83*LN($AJ117)-11.791-'ModelParams Lw'!D$35&lt;0,0,26.83*LN($AJ117)-11.791-'ModelParams Lw'!D$35)</f>
        <v>#DIV/0!</v>
      </c>
      <c r="AV117" s="26" t="e">
        <f>IF(26.83*LN($AJ117)-11.791-'ModelParams Lw'!E$35&lt;0,0,26.83*LN($AJ117)-11.791-'ModelParams Lw'!E$35)</f>
        <v>#DIV/0!</v>
      </c>
      <c r="AW117" s="26" t="e">
        <f>IF(26.83*LN($AJ117)-11.791-'ModelParams Lw'!F$35&lt;0,0,26.83*LN($AJ117)-11.791-'ModelParams Lw'!F$35)</f>
        <v>#DIV/0!</v>
      </c>
      <c r="AX117" s="26" t="e">
        <f>IF(26.83*LN($AJ117)-11.791-'ModelParams Lw'!G$35&lt;0,0,26.83*LN($AJ117)-11.791-'ModelParams Lw'!G$35)</f>
        <v>#DIV/0!</v>
      </c>
      <c r="AY117" s="26" t="e">
        <f>IF(26.83*LN($AJ117)-11.791-'ModelParams Lw'!H$35&lt;0,0,26.83*LN($AJ117)-11.791-'ModelParams Lw'!H$35)</f>
        <v>#DIV/0!</v>
      </c>
      <c r="AZ117" s="26" t="e">
        <f>IF(26.83*LN($AJ117)-11.791-'ModelParams Lw'!I$35&lt;0,0,26.83*LN($AJ117)-11.791-'ModelParams Lw'!I$35)</f>
        <v>#DIV/0!</v>
      </c>
      <c r="BA117" s="26" t="e">
        <f t="shared" si="44"/>
        <v>#DIV/0!</v>
      </c>
      <c r="BB117" s="26" t="e">
        <f t="shared" si="45"/>
        <v>#DIV/0!</v>
      </c>
      <c r="BC117" s="26" t="e">
        <f t="shared" si="46"/>
        <v>#DIV/0!</v>
      </c>
      <c r="BD117" s="26" t="e">
        <f t="shared" si="47"/>
        <v>#DIV/0!</v>
      </c>
      <c r="BE117" s="26" t="e">
        <f t="shared" si="48"/>
        <v>#DIV/0!</v>
      </c>
      <c r="BF117" s="26" t="e">
        <f t="shared" si="49"/>
        <v>#DIV/0!</v>
      </c>
      <c r="BG117" s="26" t="e">
        <f t="shared" si="50"/>
        <v>#DIV/0!</v>
      </c>
      <c r="BH117" s="26" t="e">
        <f t="shared" si="51"/>
        <v>#DIV/0!</v>
      </c>
      <c r="BI117" s="26" t="e">
        <f>10*LOG10(IF(BA117="",0,POWER(10,((BA117+'ModelParams Lw'!$O$4)/10))) +IF(BB117="",0,POWER(10,((BB117+'ModelParams Lw'!$P$4)/10))) +IF(BC117="",0,POWER(10,((BC117+'ModelParams Lw'!$Q$4)/10))) +IF(BD117="",0,POWER(10,((BD117+'ModelParams Lw'!$R$4)/10))) +IF(BE117="",0,POWER(10,((BE117+'ModelParams Lw'!$S$4)/10))) +IF(BF117="",0,POWER(10,((BF117+'ModelParams Lw'!$T$4)/10))) +IF(BG117="",0,POWER(10,((BG117+'ModelParams Lw'!$U$4)/10)))+IF(BH117="",0,POWER(10,((BH117+'ModelParams Lw'!$V$4)/10))))</f>
        <v>#DIV/0!</v>
      </c>
      <c r="BJ117" s="26" t="e">
        <f t="shared" si="57"/>
        <v>#DIV/0!</v>
      </c>
      <c r="BK117" s="26" t="e">
        <f>(BA117-'ModelParams Lw'!O$10)/'ModelParams Lw'!O$11</f>
        <v>#DIV/0!</v>
      </c>
      <c r="BL117" s="26" t="e">
        <f>(BB117-'ModelParams Lw'!P$10)/'ModelParams Lw'!P$11</f>
        <v>#DIV/0!</v>
      </c>
      <c r="BM117" s="26" t="e">
        <f>(BC117-'ModelParams Lw'!Q$10)/'ModelParams Lw'!Q$11</f>
        <v>#DIV/0!</v>
      </c>
      <c r="BN117" s="26" t="e">
        <f>(BD117-'ModelParams Lw'!R$10)/'ModelParams Lw'!R$11</f>
        <v>#DIV/0!</v>
      </c>
      <c r="BO117" s="26" t="e">
        <f>(BE117-'ModelParams Lw'!S$10)/'ModelParams Lw'!S$11</f>
        <v>#DIV/0!</v>
      </c>
      <c r="BP117" s="26" t="e">
        <f>(BF117-'ModelParams Lw'!T$10)/'ModelParams Lw'!T$11</f>
        <v>#DIV/0!</v>
      </c>
      <c r="BQ117" s="26" t="e">
        <f>(BG117-'ModelParams Lw'!U$10)/'ModelParams Lw'!U$11</f>
        <v>#DIV/0!</v>
      </c>
      <c r="BR117" s="26" t="e">
        <f>(BH117-'ModelParams Lw'!V$10)/'ModelParams Lw'!V$11</f>
        <v>#DIV/0!</v>
      </c>
      <c r="BS117" s="23" t="e">
        <f>IF(Calcul!$E119="SW",DEGREES(ACOS(1-(1/'ModelParams Lw'!C$25*SQRT(0.5*1.2/'Sound Power'!$C117)*('Sound Power'!$B117/3600)/('Sound Power'!$D117)/('Sound Power'!$F117)))),DEGREES(ACOS(1-(1/'ModelParams Lw'!C$29*SQRT(0.5*1.2/'Sound Power'!$C117)*('Sound Power'!$B117/3600)/('Sound Power'!$D117)/('Sound Power'!$F117)))))</f>
        <v>#DIV/0!</v>
      </c>
      <c r="BT117" s="23" t="e">
        <f>IF(Calcul!$E119="SW",DEGREES(ACOS(1-(1/'ModelParams Lw'!D$25*SQRT(0.5*1.2/'Sound Power'!$C117)*('Sound Power'!$B117/3600)/('Sound Power'!$D117)/('Sound Power'!$F117)))),DEGREES(ACOS(1-(1/'ModelParams Lw'!D$29*SQRT(0.5*1.2/'Sound Power'!$C117)*('Sound Power'!$B117/3600)/('Sound Power'!$D117)/('Sound Power'!$F117)))))</f>
        <v>#DIV/0!</v>
      </c>
      <c r="BU117" s="23" t="e">
        <f>IF(Calcul!$E119="SW",DEGREES(ACOS(1-(1/'ModelParams Lw'!E$25*SQRT(0.5*1.2/'Sound Power'!$C117)*('Sound Power'!$B117/3600)/('Sound Power'!$D117)/('Sound Power'!$F117)))),DEGREES(ACOS(1-(1/'ModelParams Lw'!E$29*SQRT(0.5*1.2/'Sound Power'!$C117)*('Sound Power'!$B117/3600)/('Sound Power'!$D117)/('Sound Power'!$F117)))))</f>
        <v>#DIV/0!</v>
      </c>
      <c r="BV117" s="23" t="e">
        <f>IF(Calcul!$E119="SW",DEGREES(ACOS(1-(1/'ModelParams Lw'!F$25*SQRT(0.5*1.2/'Sound Power'!$C117)*('Sound Power'!$B117/3600)/('Sound Power'!$D117)/('Sound Power'!$F117)))),DEGREES(ACOS(1-(1/'ModelParams Lw'!F$29*SQRT(0.5*1.2/'Sound Power'!$C117)*('Sound Power'!$B117/3600)/('Sound Power'!$D117)/('Sound Power'!$F117)))))</f>
        <v>#DIV/0!</v>
      </c>
      <c r="BW117" s="23" t="e">
        <f>IF(Calcul!$E119="SW",DEGREES(ACOS(1-(1/'ModelParams Lw'!G$25*SQRT(0.5*1.2/'Sound Power'!$C117)*('Sound Power'!$B117/3600)/('Sound Power'!$D117)/('Sound Power'!$F117)))),DEGREES(ACOS(1-(1/'ModelParams Lw'!G$29*SQRT(0.5*1.2/'Sound Power'!$C117)*('Sound Power'!$B117/3600)/('Sound Power'!$D117)/('Sound Power'!$F117)))))</f>
        <v>#DIV/0!</v>
      </c>
      <c r="BX117" s="23" t="e">
        <f>IF(Calcul!$E119="SW",DEGREES(ACOS(1-(1/'ModelParams Lw'!H$25*SQRT(0.5*1.2/'Sound Power'!$C117)*('Sound Power'!$B117/3600)/('Sound Power'!$D117)/('Sound Power'!$F117)))),DEGREES(ACOS(1-(1/'ModelParams Lw'!H$29*SQRT(0.5*1.2/'Sound Power'!$C117)*('Sound Power'!$B117/3600)/('Sound Power'!$D117)/('Sound Power'!$F117)))))</f>
        <v>#DIV/0!</v>
      </c>
      <c r="BY117" s="23" t="e">
        <f>IF(Calcul!$E119="SW",DEGREES(ACOS(1-(1/'ModelParams Lw'!I$25*SQRT(0.5*1.2/'Sound Power'!$C117)*('Sound Power'!$B117/3600)/('Sound Power'!$D117)/('Sound Power'!$F117)))),DEGREES(ACOS(1-(1/'ModelParams Lw'!I$29*SQRT(0.5*1.2/'Sound Power'!$C117)*('Sound Power'!$B117/3600)/('Sound Power'!$D117)/('Sound Power'!$F117)))))</f>
        <v>#DIV/0!</v>
      </c>
      <c r="BZ117" s="23" t="e">
        <f>IF(Calcul!$E119="SW",DEGREES(ACOS(1-(1/'ModelParams Lw'!J$25*SQRT(0.5*1.2/'Sound Power'!$C117)*('Sound Power'!$B117/3600)/('Sound Power'!$D117)/('Sound Power'!$F117)))),DEGREES(ACOS(1-(1/'ModelParams Lw'!J$29*SQRT(0.5*1.2/'Sound Power'!$C117)*('Sound Power'!$B117/3600)/('Sound Power'!$D117)/('Sound Power'!$F117)))))</f>
        <v>#DIV/0!</v>
      </c>
      <c r="CA117" s="26" t="e">
        <f>IF(Calcul!$E119="SW",'ModelParams Lw'!C$22+'ModelParams Lw'!C$23*LOG('Sound Power'!$D117/'Sound Power'!$E117)+'ModelParams Lw'!C$24*LN('Sound Power'!BS117),IF('ModelParams Lw'!C$26+'ModelParams Lw'!C$27*LOG('Sound Power'!$D117/'Sound Power'!$E117)+'ModelParams Lw'!C$28*LN('Sound Power'!BS117)&lt;'ModelParams Lw'!C$22+'ModelParams Lw'!C$23*LOG('Sound Power'!$D117/'Sound Power'!$E117)+'ModelParams Lw'!C$24*LN('Sound Power'!BS117),'ModelParams Lw'!C$22+'ModelParams Lw'!C$23*LOG('Sound Power'!$D117/'Sound Power'!$E117)+'ModelParams Lw'!C$24*LN('Sound Power'!BS117),'ModelParams Lw'!C$26+'ModelParams Lw'!C$27*LOG('Sound Power'!$D117/'Sound Power'!$E117)+'ModelParams Lw'!C$28*LN('Sound Power'!BS117)))</f>
        <v>#DIV/0!</v>
      </c>
      <c r="CB117" s="26" t="e">
        <f>IF(Calcul!$E119="SW",'ModelParams Lw'!D$22+'ModelParams Lw'!D$23*LOG('Sound Power'!$D117/'Sound Power'!$E117)+'ModelParams Lw'!D$24*LN('Sound Power'!BT117),IF('ModelParams Lw'!D$26+'ModelParams Lw'!D$27*LOG('Sound Power'!$D117/'Sound Power'!$E117)+'ModelParams Lw'!D$28*LN('Sound Power'!BT117)&lt;'ModelParams Lw'!D$22+'ModelParams Lw'!D$23*LOG('Sound Power'!$D117/'Sound Power'!$E117)+'ModelParams Lw'!D$24*LN('Sound Power'!BT117),'ModelParams Lw'!D$22+'ModelParams Lw'!D$23*LOG('Sound Power'!$D117/'Sound Power'!$E117)+'ModelParams Lw'!D$24*LN('Sound Power'!BT117),'ModelParams Lw'!D$26+'ModelParams Lw'!D$27*LOG('Sound Power'!$D117/'Sound Power'!$E117)+'ModelParams Lw'!D$28*LN('Sound Power'!BT117)))</f>
        <v>#DIV/0!</v>
      </c>
      <c r="CC117" s="26" t="e">
        <f>IF(Calcul!$E119="SW",'ModelParams Lw'!E$22+'ModelParams Lw'!E$23*LOG('Sound Power'!$D117/'Sound Power'!$E117)+'ModelParams Lw'!E$24*LN('Sound Power'!BU117),IF('ModelParams Lw'!E$26+'ModelParams Lw'!E$27*LOG('Sound Power'!$D117/'Sound Power'!$E117)+'ModelParams Lw'!E$28*LN('Sound Power'!BU117)&lt;'ModelParams Lw'!E$22+'ModelParams Lw'!E$23*LOG('Sound Power'!$D117/'Sound Power'!$E117)+'ModelParams Lw'!E$24*LN('Sound Power'!BU117),'ModelParams Lw'!E$22+'ModelParams Lw'!E$23*LOG('Sound Power'!$D117/'Sound Power'!$E117)+'ModelParams Lw'!E$24*LN('Sound Power'!BU117),'ModelParams Lw'!E$26+'ModelParams Lw'!E$27*LOG('Sound Power'!$D117/'Sound Power'!$E117)+'ModelParams Lw'!E$28*LN('Sound Power'!BU117)))</f>
        <v>#DIV/0!</v>
      </c>
      <c r="CD117" s="26" t="e">
        <f>IF(Calcul!$E119="SW",'ModelParams Lw'!F$22+'ModelParams Lw'!F$23*LOG('Sound Power'!$D117/'Sound Power'!$E117)+'ModelParams Lw'!F$24*LN('Sound Power'!BV117),IF('ModelParams Lw'!F$26+'ModelParams Lw'!F$27*LOG('Sound Power'!$D117/'Sound Power'!$E117)+'ModelParams Lw'!F$28*LN('Sound Power'!BV117)&lt;'ModelParams Lw'!F$22+'ModelParams Lw'!F$23*LOG('Sound Power'!$D117/'Sound Power'!$E117)+'ModelParams Lw'!F$24*LN('Sound Power'!BV117),'ModelParams Lw'!F$22+'ModelParams Lw'!F$23*LOG('Sound Power'!$D117/'Sound Power'!$E117)+'ModelParams Lw'!F$24*LN('Sound Power'!BV117),'ModelParams Lw'!F$26+'ModelParams Lw'!F$27*LOG('Sound Power'!$D117/'Sound Power'!$E117)+'ModelParams Lw'!F$28*LN('Sound Power'!BV117)))</f>
        <v>#DIV/0!</v>
      </c>
      <c r="CE117" s="26" t="e">
        <f>IF(Calcul!$E119="SW",'ModelParams Lw'!G$22+'ModelParams Lw'!G$23*LOG('Sound Power'!$D117/'Sound Power'!$E117)+'ModelParams Lw'!G$24*LN('Sound Power'!BW117),IF('ModelParams Lw'!G$26+'ModelParams Lw'!G$27*LOG('Sound Power'!$D117/'Sound Power'!$E117)+'ModelParams Lw'!G$28*LN('Sound Power'!BW117)&lt;'ModelParams Lw'!G$22+'ModelParams Lw'!G$23*LOG('Sound Power'!$D117/'Sound Power'!$E117)+'ModelParams Lw'!G$24*LN('Sound Power'!BW117),'ModelParams Lw'!G$22+'ModelParams Lw'!G$23*LOG('Sound Power'!$D117/'Sound Power'!$E117)+'ModelParams Lw'!G$24*LN('Sound Power'!BW117),'ModelParams Lw'!G$26+'ModelParams Lw'!G$27*LOG('Sound Power'!$D117/'Sound Power'!$E117)+'ModelParams Lw'!G$28*LN('Sound Power'!BW117)))</f>
        <v>#DIV/0!</v>
      </c>
      <c r="CF117" s="26" t="e">
        <f>IF(Calcul!$E119="SW",'ModelParams Lw'!H$22+'ModelParams Lw'!H$23*LOG('Sound Power'!$D117/'Sound Power'!$E117)+'ModelParams Lw'!H$24*LN('Sound Power'!BX117),IF('ModelParams Lw'!H$26+'ModelParams Lw'!H$27*LOG('Sound Power'!$D117/'Sound Power'!$E117)+'ModelParams Lw'!H$28*LN('Sound Power'!BX117)&lt;'ModelParams Lw'!H$22+'ModelParams Lw'!H$23*LOG('Sound Power'!$D117/'Sound Power'!$E117)+'ModelParams Lw'!H$24*LN('Sound Power'!BX117),'ModelParams Lw'!H$22+'ModelParams Lw'!H$23*LOG('Sound Power'!$D117/'Sound Power'!$E117)+'ModelParams Lw'!H$24*LN('Sound Power'!BX117),'ModelParams Lw'!H$26+'ModelParams Lw'!H$27*LOG('Sound Power'!$D117/'Sound Power'!$E117)+'ModelParams Lw'!H$28*LN('Sound Power'!BX117)))</f>
        <v>#DIV/0!</v>
      </c>
      <c r="CG117" s="26" t="e">
        <f>IF(Calcul!$E119="SW",'ModelParams Lw'!I$22+'ModelParams Lw'!I$23*LOG('Sound Power'!$D117/'Sound Power'!$E117)+'ModelParams Lw'!I$24*LN('Sound Power'!BY117),IF('ModelParams Lw'!I$26+'ModelParams Lw'!I$27*LOG('Sound Power'!$D117/'Sound Power'!$E117)+'ModelParams Lw'!I$28*LN('Sound Power'!BY117)&lt;'ModelParams Lw'!I$22+'ModelParams Lw'!I$23*LOG('Sound Power'!$D117/'Sound Power'!$E117)+'ModelParams Lw'!I$24*LN('Sound Power'!BY117),'ModelParams Lw'!I$22+'ModelParams Lw'!I$23*LOG('Sound Power'!$D117/'Sound Power'!$E117)+'ModelParams Lw'!I$24*LN('Sound Power'!BY117),'ModelParams Lw'!I$26+'ModelParams Lw'!I$27*LOG('Sound Power'!$D117/'Sound Power'!$E117)+'ModelParams Lw'!I$28*LN('Sound Power'!BY117)))</f>
        <v>#DIV/0!</v>
      </c>
      <c r="CH117" s="26" t="e">
        <f>IF(Calcul!$E119="SW",'ModelParams Lw'!J$22+'ModelParams Lw'!J$23*LOG('Sound Power'!$D117/'Sound Power'!$E117)+'ModelParams Lw'!J$24*LN('Sound Power'!BZ117),IF('ModelParams Lw'!J$26+'ModelParams Lw'!J$27*LOG('Sound Power'!$D117/'Sound Power'!$E117)+'ModelParams Lw'!J$28*LN('Sound Power'!BZ117)&lt;'ModelParams Lw'!J$22+'ModelParams Lw'!J$23*LOG('Sound Power'!$D117/'Sound Power'!$E117)+'ModelParams Lw'!J$24*LN('Sound Power'!BZ117),'ModelParams Lw'!J$22+'ModelParams Lw'!J$23*LOG('Sound Power'!$D117/'Sound Power'!$E117)+'ModelParams Lw'!J$24*LN('Sound Power'!BZ117),'ModelParams Lw'!J$26+'ModelParams Lw'!J$27*LOG('Sound Power'!$D117/'Sound Power'!$E117)+'ModelParams Lw'!J$28*LN('Sound Power'!BZ117)))</f>
        <v>#DIV/0!</v>
      </c>
      <c r="CI117" s="26" t="e">
        <f t="shared" si="58"/>
        <v>#DIV/0!</v>
      </c>
      <c r="CJ117" s="26" t="e">
        <f t="shared" si="59"/>
        <v>#DIV/0!</v>
      </c>
      <c r="CK117" s="26" t="e">
        <f t="shared" si="60"/>
        <v>#DIV/0!</v>
      </c>
      <c r="CL117" s="26" t="e">
        <f t="shared" si="61"/>
        <v>#DIV/0!</v>
      </c>
      <c r="CM117" s="26" t="e">
        <f t="shared" si="62"/>
        <v>#DIV/0!</v>
      </c>
      <c r="CN117" s="26" t="e">
        <f t="shared" si="63"/>
        <v>#DIV/0!</v>
      </c>
      <c r="CO117" s="26" t="e">
        <f t="shared" si="64"/>
        <v>#DIV/0!</v>
      </c>
      <c r="CP117" s="26" t="e">
        <f t="shared" si="65"/>
        <v>#DIV/0!</v>
      </c>
      <c r="CQ117" s="26" t="e">
        <f>10*LOG10(IF(CI117="",0,POWER(10,((CI117+'ModelParams Lw'!$O$4)/10))) +IF(CJ117="",0,POWER(10,((CJ117+'ModelParams Lw'!$P$4)/10))) +IF(CK117="",0,POWER(10,((CK117+'ModelParams Lw'!$Q$4)/10))) +IF(CL117="",0,POWER(10,((CL117+'ModelParams Lw'!$R$4)/10))) +IF(CM117="",0,POWER(10,((CM117+'ModelParams Lw'!$S$4)/10))) +IF(CN117="",0,POWER(10,((CN117+'ModelParams Lw'!$T$4)/10))) +IF(CO117="",0,POWER(10,((CO117+'ModelParams Lw'!$U$4)/10)))+IF(CP117="",0,POWER(10,((CP117+'ModelParams Lw'!$V$4)/10))))</f>
        <v>#DIV/0!</v>
      </c>
      <c r="CR117" s="26" t="e">
        <f t="shared" si="66"/>
        <v>#DIV/0!</v>
      </c>
      <c r="CS117" s="26" t="e">
        <f>(CI117-'ModelParams Lw'!$O$10)/'ModelParams Lw'!$O$11</f>
        <v>#DIV/0!</v>
      </c>
      <c r="CT117" s="26" t="e">
        <f>(CJ117-'ModelParams Lw'!$P$10)/'ModelParams Lw'!$P$11</f>
        <v>#DIV/0!</v>
      </c>
      <c r="CU117" s="26" t="e">
        <f>(CK117-'ModelParams Lw'!$Q$10)/'ModelParams Lw'!$Q$11</f>
        <v>#DIV/0!</v>
      </c>
      <c r="CV117" s="26" t="e">
        <f>(CL117-'ModelParams Lw'!$R$10)/'ModelParams Lw'!$R$11</f>
        <v>#DIV/0!</v>
      </c>
      <c r="CW117" s="26" t="e">
        <f>(CM117-'ModelParams Lw'!$S$10)/'ModelParams Lw'!$S$11</f>
        <v>#DIV/0!</v>
      </c>
      <c r="CX117" s="26" t="e">
        <f>(CN117-'ModelParams Lw'!$T$10)/'ModelParams Lw'!$T$11</f>
        <v>#DIV/0!</v>
      </c>
      <c r="CY117" s="26" t="e">
        <f>(CO117-'ModelParams Lw'!$U$10)/'ModelParams Lw'!$U$11</f>
        <v>#DIV/0!</v>
      </c>
      <c r="CZ117" s="26" t="e">
        <f>(CP117-'ModelParams Lw'!$V$10)/'ModelParams Lw'!$V$11</f>
        <v>#DIV/0!</v>
      </c>
    </row>
    <row r="118" spans="1:104" x14ac:dyDescent="0.2">
      <c r="A118" s="13">
        <f>Calcul!A120</f>
        <v>0</v>
      </c>
      <c r="B118" s="13">
        <f t="shared" si="42"/>
        <v>0</v>
      </c>
      <c r="C118" s="13">
        <f>Calcul!B120</f>
        <v>0</v>
      </c>
      <c r="D118" s="13">
        <f>Calcul!C120/1000</f>
        <v>0</v>
      </c>
      <c r="E118" s="13">
        <f>Calcul!D120/1000</f>
        <v>0</v>
      </c>
      <c r="F118" s="13">
        <f t="shared" si="43"/>
        <v>0</v>
      </c>
      <c r="G118" s="23" t="e">
        <f>DEGREES(ACOS(1-(1/'ModelParams Lw'!B$15*SQRT(0.5*1.2/'Sound Power'!$C118)*('Sound Power'!$B118/3600)/('Sound Power'!$D118)/('Sound Power'!$F118))))</f>
        <v>#DIV/0!</v>
      </c>
      <c r="H118" s="23" t="e">
        <f>DEGREES(ACOS(1-(1/'ModelParams Lw'!C$15*SQRT(0.5*1.2/'Sound Power'!$C118)*('Sound Power'!$B118/3600)/('Sound Power'!$D118)/('Sound Power'!$F118))))</f>
        <v>#DIV/0!</v>
      </c>
      <c r="I118" s="23" t="e">
        <f>DEGREES(ACOS(1-(1/'ModelParams Lw'!D$15*SQRT(0.5*1.2/'Sound Power'!$C118)*('Sound Power'!$B118/3600)/('Sound Power'!$D118)/('Sound Power'!$F118))))</f>
        <v>#DIV/0!</v>
      </c>
      <c r="J118" s="23" t="e">
        <f>DEGREES(ACOS(1-(1/'ModelParams Lw'!E$15*SQRT(0.5*1.2/'Sound Power'!$C118)*('Sound Power'!$B118/3600)/('Sound Power'!$D118)/('Sound Power'!$F118))))</f>
        <v>#DIV/0!</v>
      </c>
      <c r="K118" s="23" t="e">
        <f>DEGREES(ACOS(1-(1/'ModelParams Lw'!F$15*SQRT(0.5*1.2/'Sound Power'!$C118)*('Sound Power'!$B118/3600)/('Sound Power'!$D118)/('Sound Power'!$F118))))</f>
        <v>#DIV/0!</v>
      </c>
      <c r="L118" s="23" t="e">
        <f>DEGREES(ACOS(1-(1/'ModelParams Lw'!G$15*SQRT(0.5*1.2/'Sound Power'!$C118)*('Sound Power'!$B118/3600)/('Sound Power'!$D118)/('Sound Power'!$F118))))</f>
        <v>#DIV/0!</v>
      </c>
      <c r="M118" s="23" t="e">
        <f>DEGREES(ACOS(1-(1/'ModelParams Lw'!H$15*SQRT(0.5*1.2/'Sound Power'!$C118)*('Sound Power'!$B118/3600)/('Sound Power'!$D118)/('Sound Power'!$F118))))</f>
        <v>#DIV/0!</v>
      </c>
      <c r="N118" s="23" t="e">
        <f>DEGREES(ACOS(1-(1/'ModelParams Lw'!I$15*SQRT(0.5*1.2/'Sound Power'!$C118)*('Sound Power'!$B118/3600)/('Sound Power'!$D118)/('Sound Power'!$F118))))</f>
        <v>#DIV/0!</v>
      </c>
      <c r="O118" s="26" t="e">
        <f>('ModelParams Lw'!B$4*LN('Sound Power'!G118)/(1+EXP(-('Sound Power'!$D118*1000+'ModelParams Lw'!B$6)/'ModelParams Lw'!B$7))+'ModelParams Lw'!B$5)*LN('Sound Power'!$B118)-('ModelParams Lw'!B$8+'ModelParams Lw'!B$9*$D118+'ModelParams Lw'!B$10*'Sound Power'!$F118^'ModelParams Lw'!B$14+'ModelParams Lw'!B$11*LN('Sound Power'!G118)+'ModelParams Lw'!B$12*'Sound Power'!$D118*'Sound Power'!$F118+'ModelParams Lw'!B$13*'Sound Power'!$D118*LN('Sound Power'!G118))</f>
        <v>#DIV/0!</v>
      </c>
      <c r="P118" s="26" t="e">
        <f>('ModelParams Lw'!C$4*LN('Sound Power'!H118)/(1+EXP(-('Sound Power'!$D118*1000+'ModelParams Lw'!C$6)/'ModelParams Lw'!C$7))+'ModelParams Lw'!C$5)*LN('Sound Power'!$B118)-('ModelParams Lw'!C$8+'ModelParams Lw'!C$9*$D118+'ModelParams Lw'!C$10*'Sound Power'!$F118^'ModelParams Lw'!C$14+'ModelParams Lw'!C$11*LN('Sound Power'!H118)+'ModelParams Lw'!C$12*'Sound Power'!$D118*'Sound Power'!$F118+'ModelParams Lw'!C$13*'Sound Power'!$D118*LN('Sound Power'!H118))</f>
        <v>#DIV/0!</v>
      </c>
      <c r="Q118" s="26" t="e">
        <f>('ModelParams Lw'!D$4*LN('Sound Power'!I118)/(1+EXP(-('Sound Power'!$D118*1000+'ModelParams Lw'!D$6)/'ModelParams Lw'!D$7))+'ModelParams Lw'!D$5)*LN('Sound Power'!$B118)-('ModelParams Lw'!D$8+'ModelParams Lw'!D$9*$D118+'ModelParams Lw'!D$10*'Sound Power'!$F118^'ModelParams Lw'!D$14+'ModelParams Lw'!D$11*LN('Sound Power'!I118)+'ModelParams Lw'!D$12*'Sound Power'!$D118*'Sound Power'!$F118+'ModelParams Lw'!D$13*'Sound Power'!$D118*LN('Sound Power'!I118))</f>
        <v>#DIV/0!</v>
      </c>
      <c r="R118" s="26" t="e">
        <f>('ModelParams Lw'!E$4*LN('Sound Power'!J118)/(1+EXP(-('Sound Power'!$D118*1000+'ModelParams Lw'!E$6)/'ModelParams Lw'!E$7))+'ModelParams Lw'!E$5)*LN('Sound Power'!$B118)-('ModelParams Lw'!E$8+'ModelParams Lw'!E$9*$D118+'ModelParams Lw'!E$10*'Sound Power'!$F118^'ModelParams Lw'!E$14+'ModelParams Lw'!E$11*LN('Sound Power'!J118)+'ModelParams Lw'!E$12*'Sound Power'!$D118*'Sound Power'!$F118+'ModelParams Lw'!E$13*'Sound Power'!$D118*LN('Sound Power'!J118))</f>
        <v>#DIV/0!</v>
      </c>
      <c r="S118" s="26" t="e">
        <f>('ModelParams Lw'!F$4*LN('Sound Power'!K118)/(1+EXP(-('Sound Power'!$D118*1000+'ModelParams Lw'!F$6)/'ModelParams Lw'!F$7))+'ModelParams Lw'!F$5)*LN('Sound Power'!$B118)-('ModelParams Lw'!F$8+'ModelParams Lw'!F$9*$D118+'ModelParams Lw'!F$10*'Sound Power'!$F118^'ModelParams Lw'!F$14+'ModelParams Lw'!F$11*LN('Sound Power'!K118)+'ModelParams Lw'!F$12*'Sound Power'!$D118*'Sound Power'!$F118+'ModelParams Lw'!F$13*'Sound Power'!$D118*LN('Sound Power'!K118))</f>
        <v>#DIV/0!</v>
      </c>
      <c r="T118" s="26" t="e">
        <f>('ModelParams Lw'!G$4*LN('Sound Power'!L118)/(1+EXP(-('Sound Power'!$D118*1000+'ModelParams Lw'!G$6)/'ModelParams Lw'!G$7))+'ModelParams Lw'!G$5)*LN('Sound Power'!$B118)-('ModelParams Lw'!G$8+'ModelParams Lw'!G$9*$D118+'ModelParams Lw'!G$10*'Sound Power'!$F118^'ModelParams Lw'!G$14+'ModelParams Lw'!G$11*LN('Sound Power'!L118)+'ModelParams Lw'!G$12*'Sound Power'!$D118*'Sound Power'!$F118+'ModelParams Lw'!G$13*'Sound Power'!$D118*LN('Sound Power'!L118))</f>
        <v>#DIV/0!</v>
      </c>
      <c r="U118" s="26" t="e">
        <f>('ModelParams Lw'!H$4*LN('Sound Power'!M118)/(1+EXP(-('Sound Power'!$D118*1000+'ModelParams Lw'!H$6)/'ModelParams Lw'!H$7))+'ModelParams Lw'!H$5)*LN('Sound Power'!$B118)-('ModelParams Lw'!H$8+'ModelParams Lw'!H$9*$D118+'ModelParams Lw'!H$10*'Sound Power'!$F118^'ModelParams Lw'!H$14+'ModelParams Lw'!H$11*LN('Sound Power'!M118)+'ModelParams Lw'!H$12*'Sound Power'!$D118*'Sound Power'!$F118+'ModelParams Lw'!H$13*'Sound Power'!$D118*LN('Sound Power'!M118))</f>
        <v>#DIV/0!</v>
      </c>
      <c r="V118" s="26" t="e">
        <f>('ModelParams Lw'!I$4*LN('Sound Power'!N118)/(1+EXP(-('Sound Power'!$D118*1000+'ModelParams Lw'!I$6)/'ModelParams Lw'!I$7))+'ModelParams Lw'!I$5)*LN('Sound Power'!$B118)-('ModelParams Lw'!I$8+'ModelParams Lw'!I$9*$D118+'ModelParams Lw'!I$10*'Sound Power'!$F118^'ModelParams Lw'!I$14+'ModelParams Lw'!I$11*LN('Sound Power'!N118)+'ModelParams Lw'!I$12*'Sound Power'!$D118*'Sound Power'!$F118+'ModelParams Lw'!I$13*'Sound Power'!$D118*LN('Sound Power'!N118))</f>
        <v>#DIV/0!</v>
      </c>
      <c r="W118" s="26" t="e">
        <f>10*LOG10(IF(O118="",0,POWER(10,((O118+'ModelParams Lw'!$O$4)/10))) +IF(P118="",0,POWER(10,((P118+'ModelParams Lw'!$P$4)/10))) +IF(Q118="",0,POWER(10,((Q118+'ModelParams Lw'!$Q$4)/10))) +IF(R118="",0,POWER(10,((R118+'ModelParams Lw'!$R$4)/10))) +IF(S118="",0,POWER(10,((S118+'ModelParams Lw'!$S$4)/10))) +IF(T118="",0,POWER(10,((T118+'ModelParams Lw'!$T$4)/10))) +IF(U118="",0,POWER(10,((U118+'ModelParams Lw'!$U$4)/10)))+IF(V118="",0,POWER(10,((V118+'ModelParams Lw'!$V$4)/10))))</f>
        <v>#DIV/0!</v>
      </c>
      <c r="X118" s="26" t="e">
        <f t="shared" si="52"/>
        <v>#DIV/0!</v>
      </c>
      <c r="Y118" s="26" t="e">
        <f>(O118-'ModelParams Lw'!O$10)/'ModelParams Lw'!O$11</f>
        <v>#DIV/0!</v>
      </c>
      <c r="Z118" s="26" t="e">
        <f>(P118-'ModelParams Lw'!P$10)/'ModelParams Lw'!P$11</f>
        <v>#DIV/0!</v>
      </c>
      <c r="AA118" s="26" t="e">
        <f>(Q118-'ModelParams Lw'!Q$10)/'ModelParams Lw'!Q$11</f>
        <v>#DIV/0!</v>
      </c>
      <c r="AB118" s="26" t="e">
        <f>(R118-'ModelParams Lw'!R$10)/'ModelParams Lw'!R$11</f>
        <v>#DIV/0!</v>
      </c>
      <c r="AC118" s="26" t="e">
        <f>(S118-'ModelParams Lw'!S$10)/'ModelParams Lw'!S$11</f>
        <v>#DIV/0!</v>
      </c>
      <c r="AD118" s="26" t="e">
        <f>(T118-'ModelParams Lw'!T$10)/'ModelParams Lw'!T$11</f>
        <v>#DIV/0!</v>
      </c>
      <c r="AE118" s="26" t="e">
        <f>(U118-'ModelParams Lw'!U$10)/'ModelParams Lw'!U$11</f>
        <v>#DIV/0!</v>
      </c>
      <c r="AF118" s="26" t="e">
        <f>(V118-'ModelParams Lw'!V$10)/'ModelParams Lw'!V$11</f>
        <v>#DIV/0!</v>
      </c>
      <c r="AG118" s="26" t="e">
        <f t="shared" si="53"/>
        <v>#DIV/0!</v>
      </c>
      <c r="AH118" s="26" t="e">
        <f>VLOOKUP(D118*1000,'ModelParams Lw'!$A$38:$D$58,4)</f>
        <v>#N/A</v>
      </c>
      <c r="AI118" s="56" t="e">
        <f>VLOOKUP(D118*1000,'ModelParams Lw'!$A$38:$D$58,2)</f>
        <v>#N/A</v>
      </c>
      <c r="AJ118" s="46" t="e">
        <f t="shared" si="54"/>
        <v>#DIV/0!</v>
      </c>
      <c r="AK118" s="26" t="e">
        <f t="shared" si="55"/>
        <v>#VALUE!</v>
      </c>
      <c r="AL118" s="26" t="e">
        <f>IF($AI118=100,'ModelParams Lw'!R$35*'Sound Power'!$AH118^2+'ModelParams Lw'!R$36*'Sound Power'!$AH118+'ModelParams Lw'!R$37,IF($AI118=150,'ModelParams Lw'!R$38*'Sound Power'!$AH118^2+'ModelParams Lw'!R$39*'Sound Power'!$AH118+'ModelParams Lw'!R$40,'ModelParams Lw'!R$41*'Sound Power'!$AH118^2+'ModelParams Lw'!R$42*'Sound Power'!$AH118+'ModelParams Lw'!R$43))</f>
        <v>#N/A</v>
      </c>
      <c r="AM118" s="26" t="e">
        <f>IF($AI118=100,'ModelParams Lw'!S$35*'Sound Power'!$AH118^2+'ModelParams Lw'!S$36*'Sound Power'!$AH118+'ModelParams Lw'!S$37,IF($AI118=150,'ModelParams Lw'!S$38*'Sound Power'!$AH118^2+'ModelParams Lw'!S$39*'Sound Power'!$AH118+'ModelParams Lw'!S$40,'ModelParams Lw'!S$41*'Sound Power'!$AH118^2+'ModelParams Lw'!S$42*'Sound Power'!$AH118+'ModelParams Lw'!S$43))</f>
        <v>#N/A</v>
      </c>
      <c r="AN118" s="26" t="e">
        <f>IF($AI118=100,'ModelParams Lw'!T$35*'Sound Power'!$AH118^2+'ModelParams Lw'!T$36*'Sound Power'!$AH118+'ModelParams Lw'!T$37,IF($AI118=150,'ModelParams Lw'!T$38*'Sound Power'!$AH118^2+'ModelParams Lw'!T$39*'Sound Power'!$AH118+'ModelParams Lw'!T$40,'ModelParams Lw'!T$41*'Sound Power'!$AH118^2+'ModelParams Lw'!T$42*'Sound Power'!$AH118+'ModelParams Lw'!T$43))</f>
        <v>#N/A</v>
      </c>
      <c r="AO118" s="26" t="e">
        <f>IF($AI118=100,'ModelParams Lw'!U$35*'Sound Power'!$AH118^2+'ModelParams Lw'!U$36*'Sound Power'!$AH118+'ModelParams Lw'!U$37,IF($AI118=150,'ModelParams Lw'!U$38*'Sound Power'!$AH118^2+'ModelParams Lw'!U$39*'Sound Power'!$AH118+'ModelParams Lw'!U$40,'ModelParams Lw'!U$41*'Sound Power'!$AH118^2+'ModelParams Lw'!U$42*'Sound Power'!$AH118+'ModelParams Lw'!U$43))</f>
        <v>#N/A</v>
      </c>
      <c r="AP118" s="26" t="e">
        <f>IF($AI118=100,'ModelParams Lw'!V$35*'Sound Power'!$AH118^2+'ModelParams Lw'!V$36*'Sound Power'!$AH118+'ModelParams Lw'!V$37,IF($AI118=150,'ModelParams Lw'!V$38*'Sound Power'!$AH118^2+'ModelParams Lw'!V$39*'Sound Power'!$AH118+'ModelParams Lw'!V$40,'ModelParams Lw'!V$41*'Sound Power'!$AH118^2+'ModelParams Lw'!V$42*'Sound Power'!$AH118+'ModelParams Lw'!V$43))</f>
        <v>#N/A</v>
      </c>
      <c r="AQ118" s="26" t="e">
        <f>IF($AI118=100,'ModelParams Lw'!W$35*'Sound Power'!$AH118^2+'ModelParams Lw'!W$36*'Sound Power'!$AH118+'ModelParams Lw'!W$37,IF($AI118=150,'ModelParams Lw'!W$38*'Sound Power'!$AH118^2+'ModelParams Lw'!W$39*'Sound Power'!$AH118+'ModelParams Lw'!W$40,'ModelParams Lw'!W$41*'Sound Power'!$AH118^2+'ModelParams Lw'!W$42*'Sound Power'!$AH118+'ModelParams Lw'!W$43))</f>
        <v>#N/A</v>
      </c>
      <c r="AR118" s="26" t="e">
        <f t="shared" si="56"/>
        <v>#VALUE!</v>
      </c>
      <c r="AS118" s="26" t="e">
        <f>IF(26.83*LN($AJ118)-11.791-'ModelParams Lw'!B$35&lt;0,0,26.83*LN($AJ118)-11.791-'ModelParams Lw'!B$35)</f>
        <v>#DIV/0!</v>
      </c>
      <c r="AT118" s="26" t="e">
        <f>IF(26.83*LN($AJ118)-11.791-'ModelParams Lw'!C$35&lt;0,0,26.83*LN($AJ118)-11.791-'ModelParams Lw'!C$35)</f>
        <v>#DIV/0!</v>
      </c>
      <c r="AU118" s="26" t="e">
        <f>IF(26.83*LN($AJ118)-11.791-'ModelParams Lw'!D$35&lt;0,0,26.83*LN($AJ118)-11.791-'ModelParams Lw'!D$35)</f>
        <v>#DIV/0!</v>
      </c>
      <c r="AV118" s="26" t="e">
        <f>IF(26.83*LN($AJ118)-11.791-'ModelParams Lw'!E$35&lt;0,0,26.83*LN($AJ118)-11.791-'ModelParams Lw'!E$35)</f>
        <v>#DIV/0!</v>
      </c>
      <c r="AW118" s="26" t="e">
        <f>IF(26.83*LN($AJ118)-11.791-'ModelParams Lw'!F$35&lt;0,0,26.83*LN($AJ118)-11.791-'ModelParams Lw'!F$35)</f>
        <v>#DIV/0!</v>
      </c>
      <c r="AX118" s="26" t="e">
        <f>IF(26.83*LN($AJ118)-11.791-'ModelParams Lw'!G$35&lt;0,0,26.83*LN($AJ118)-11.791-'ModelParams Lw'!G$35)</f>
        <v>#DIV/0!</v>
      </c>
      <c r="AY118" s="26" t="e">
        <f>IF(26.83*LN($AJ118)-11.791-'ModelParams Lw'!H$35&lt;0,0,26.83*LN($AJ118)-11.791-'ModelParams Lw'!H$35)</f>
        <v>#DIV/0!</v>
      </c>
      <c r="AZ118" s="26" t="e">
        <f>IF(26.83*LN($AJ118)-11.791-'ModelParams Lw'!I$35&lt;0,0,26.83*LN($AJ118)-11.791-'ModelParams Lw'!I$35)</f>
        <v>#DIV/0!</v>
      </c>
      <c r="BA118" s="26" t="e">
        <f t="shared" si="44"/>
        <v>#DIV/0!</v>
      </c>
      <c r="BB118" s="26" t="e">
        <f t="shared" si="45"/>
        <v>#DIV/0!</v>
      </c>
      <c r="BC118" s="26" t="e">
        <f t="shared" si="46"/>
        <v>#DIV/0!</v>
      </c>
      <c r="BD118" s="26" t="e">
        <f t="shared" si="47"/>
        <v>#DIV/0!</v>
      </c>
      <c r="BE118" s="26" t="e">
        <f t="shared" si="48"/>
        <v>#DIV/0!</v>
      </c>
      <c r="BF118" s="26" t="e">
        <f t="shared" si="49"/>
        <v>#DIV/0!</v>
      </c>
      <c r="BG118" s="26" t="e">
        <f t="shared" si="50"/>
        <v>#DIV/0!</v>
      </c>
      <c r="BH118" s="26" t="e">
        <f t="shared" si="51"/>
        <v>#DIV/0!</v>
      </c>
      <c r="BI118" s="26" t="e">
        <f>10*LOG10(IF(BA118="",0,POWER(10,((BA118+'ModelParams Lw'!$O$4)/10))) +IF(BB118="",0,POWER(10,((BB118+'ModelParams Lw'!$P$4)/10))) +IF(BC118="",0,POWER(10,((BC118+'ModelParams Lw'!$Q$4)/10))) +IF(BD118="",0,POWER(10,((BD118+'ModelParams Lw'!$R$4)/10))) +IF(BE118="",0,POWER(10,((BE118+'ModelParams Lw'!$S$4)/10))) +IF(BF118="",0,POWER(10,((BF118+'ModelParams Lw'!$T$4)/10))) +IF(BG118="",0,POWER(10,((BG118+'ModelParams Lw'!$U$4)/10)))+IF(BH118="",0,POWER(10,((BH118+'ModelParams Lw'!$V$4)/10))))</f>
        <v>#DIV/0!</v>
      </c>
      <c r="BJ118" s="26" t="e">
        <f t="shared" si="57"/>
        <v>#DIV/0!</v>
      </c>
      <c r="BK118" s="26" t="e">
        <f>(BA118-'ModelParams Lw'!O$10)/'ModelParams Lw'!O$11</f>
        <v>#DIV/0!</v>
      </c>
      <c r="BL118" s="26" t="e">
        <f>(BB118-'ModelParams Lw'!P$10)/'ModelParams Lw'!P$11</f>
        <v>#DIV/0!</v>
      </c>
      <c r="BM118" s="26" t="e">
        <f>(BC118-'ModelParams Lw'!Q$10)/'ModelParams Lw'!Q$11</f>
        <v>#DIV/0!</v>
      </c>
      <c r="BN118" s="26" t="e">
        <f>(BD118-'ModelParams Lw'!R$10)/'ModelParams Lw'!R$11</f>
        <v>#DIV/0!</v>
      </c>
      <c r="BO118" s="26" t="e">
        <f>(BE118-'ModelParams Lw'!S$10)/'ModelParams Lw'!S$11</f>
        <v>#DIV/0!</v>
      </c>
      <c r="BP118" s="26" t="e">
        <f>(BF118-'ModelParams Lw'!T$10)/'ModelParams Lw'!T$11</f>
        <v>#DIV/0!</v>
      </c>
      <c r="BQ118" s="26" t="e">
        <f>(BG118-'ModelParams Lw'!U$10)/'ModelParams Lw'!U$11</f>
        <v>#DIV/0!</v>
      </c>
      <c r="BR118" s="26" t="e">
        <f>(BH118-'ModelParams Lw'!V$10)/'ModelParams Lw'!V$11</f>
        <v>#DIV/0!</v>
      </c>
      <c r="BS118" s="23" t="e">
        <f>IF(Calcul!$E120="SW",DEGREES(ACOS(1-(1/'ModelParams Lw'!C$25*SQRT(0.5*1.2/'Sound Power'!$C118)*('Sound Power'!$B118/3600)/('Sound Power'!$D118)/('Sound Power'!$F118)))),DEGREES(ACOS(1-(1/'ModelParams Lw'!C$29*SQRT(0.5*1.2/'Sound Power'!$C118)*('Sound Power'!$B118/3600)/('Sound Power'!$D118)/('Sound Power'!$F118)))))</f>
        <v>#DIV/0!</v>
      </c>
      <c r="BT118" s="23" t="e">
        <f>IF(Calcul!$E120="SW",DEGREES(ACOS(1-(1/'ModelParams Lw'!D$25*SQRT(0.5*1.2/'Sound Power'!$C118)*('Sound Power'!$B118/3600)/('Sound Power'!$D118)/('Sound Power'!$F118)))),DEGREES(ACOS(1-(1/'ModelParams Lw'!D$29*SQRT(0.5*1.2/'Sound Power'!$C118)*('Sound Power'!$B118/3600)/('Sound Power'!$D118)/('Sound Power'!$F118)))))</f>
        <v>#DIV/0!</v>
      </c>
      <c r="BU118" s="23" t="e">
        <f>IF(Calcul!$E120="SW",DEGREES(ACOS(1-(1/'ModelParams Lw'!E$25*SQRT(0.5*1.2/'Sound Power'!$C118)*('Sound Power'!$B118/3600)/('Sound Power'!$D118)/('Sound Power'!$F118)))),DEGREES(ACOS(1-(1/'ModelParams Lw'!E$29*SQRT(0.5*1.2/'Sound Power'!$C118)*('Sound Power'!$B118/3600)/('Sound Power'!$D118)/('Sound Power'!$F118)))))</f>
        <v>#DIV/0!</v>
      </c>
      <c r="BV118" s="23" t="e">
        <f>IF(Calcul!$E120="SW",DEGREES(ACOS(1-(1/'ModelParams Lw'!F$25*SQRT(0.5*1.2/'Sound Power'!$C118)*('Sound Power'!$B118/3600)/('Sound Power'!$D118)/('Sound Power'!$F118)))),DEGREES(ACOS(1-(1/'ModelParams Lw'!F$29*SQRT(0.5*1.2/'Sound Power'!$C118)*('Sound Power'!$B118/3600)/('Sound Power'!$D118)/('Sound Power'!$F118)))))</f>
        <v>#DIV/0!</v>
      </c>
      <c r="BW118" s="23" t="e">
        <f>IF(Calcul!$E120="SW",DEGREES(ACOS(1-(1/'ModelParams Lw'!G$25*SQRT(0.5*1.2/'Sound Power'!$C118)*('Sound Power'!$B118/3600)/('Sound Power'!$D118)/('Sound Power'!$F118)))),DEGREES(ACOS(1-(1/'ModelParams Lw'!G$29*SQRT(0.5*1.2/'Sound Power'!$C118)*('Sound Power'!$B118/3600)/('Sound Power'!$D118)/('Sound Power'!$F118)))))</f>
        <v>#DIV/0!</v>
      </c>
      <c r="BX118" s="23" t="e">
        <f>IF(Calcul!$E120="SW",DEGREES(ACOS(1-(1/'ModelParams Lw'!H$25*SQRT(0.5*1.2/'Sound Power'!$C118)*('Sound Power'!$B118/3600)/('Sound Power'!$D118)/('Sound Power'!$F118)))),DEGREES(ACOS(1-(1/'ModelParams Lw'!H$29*SQRT(0.5*1.2/'Sound Power'!$C118)*('Sound Power'!$B118/3600)/('Sound Power'!$D118)/('Sound Power'!$F118)))))</f>
        <v>#DIV/0!</v>
      </c>
      <c r="BY118" s="23" t="e">
        <f>IF(Calcul!$E120="SW",DEGREES(ACOS(1-(1/'ModelParams Lw'!I$25*SQRT(0.5*1.2/'Sound Power'!$C118)*('Sound Power'!$B118/3600)/('Sound Power'!$D118)/('Sound Power'!$F118)))),DEGREES(ACOS(1-(1/'ModelParams Lw'!I$29*SQRT(0.5*1.2/'Sound Power'!$C118)*('Sound Power'!$B118/3600)/('Sound Power'!$D118)/('Sound Power'!$F118)))))</f>
        <v>#DIV/0!</v>
      </c>
      <c r="BZ118" s="23" t="e">
        <f>IF(Calcul!$E120="SW",DEGREES(ACOS(1-(1/'ModelParams Lw'!J$25*SQRT(0.5*1.2/'Sound Power'!$C118)*('Sound Power'!$B118/3600)/('Sound Power'!$D118)/('Sound Power'!$F118)))),DEGREES(ACOS(1-(1/'ModelParams Lw'!J$29*SQRT(0.5*1.2/'Sound Power'!$C118)*('Sound Power'!$B118/3600)/('Sound Power'!$D118)/('Sound Power'!$F118)))))</f>
        <v>#DIV/0!</v>
      </c>
      <c r="CA118" s="26" t="e">
        <f>IF(Calcul!$E120="SW",'ModelParams Lw'!C$22+'ModelParams Lw'!C$23*LOG('Sound Power'!$D118/'Sound Power'!$E118)+'ModelParams Lw'!C$24*LN('Sound Power'!BS118),IF('ModelParams Lw'!C$26+'ModelParams Lw'!C$27*LOG('Sound Power'!$D118/'Sound Power'!$E118)+'ModelParams Lw'!C$28*LN('Sound Power'!BS118)&lt;'ModelParams Lw'!C$22+'ModelParams Lw'!C$23*LOG('Sound Power'!$D118/'Sound Power'!$E118)+'ModelParams Lw'!C$24*LN('Sound Power'!BS118),'ModelParams Lw'!C$22+'ModelParams Lw'!C$23*LOG('Sound Power'!$D118/'Sound Power'!$E118)+'ModelParams Lw'!C$24*LN('Sound Power'!BS118),'ModelParams Lw'!C$26+'ModelParams Lw'!C$27*LOG('Sound Power'!$D118/'Sound Power'!$E118)+'ModelParams Lw'!C$28*LN('Sound Power'!BS118)))</f>
        <v>#DIV/0!</v>
      </c>
      <c r="CB118" s="26" t="e">
        <f>IF(Calcul!$E120="SW",'ModelParams Lw'!D$22+'ModelParams Lw'!D$23*LOG('Sound Power'!$D118/'Sound Power'!$E118)+'ModelParams Lw'!D$24*LN('Sound Power'!BT118),IF('ModelParams Lw'!D$26+'ModelParams Lw'!D$27*LOG('Sound Power'!$D118/'Sound Power'!$E118)+'ModelParams Lw'!D$28*LN('Sound Power'!BT118)&lt;'ModelParams Lw'!D$22+'ModelParams Lw'!D$23*LOG('Sound Power'!$D118/'Sound Power'!$E118)+'ModelParams Lw'!D$24*LN('Sound Power'!BT118),'ModelParams Lw'!D$22+'ModelParams Lw'!D$23*LOG('Sound Power'!$D118/'Sound Power'!$E118)+'ModelParams Lw'!D$24*LN('Sound Power'!BT118),'ModelParams Lw'!D$26+'ModelParams Lw'!D$27*LOG('Sound Power'!$D118/'Sound Power'!$E118)+'ModelParams Lw'!D$28*LN('Sound Power'!BT118)))</f>
        <v>#DIV/0!</v>
      </c>
      <c r="CC118" s="26" t="e">
        <f>IF(Calcul!$E120="SW",'ModelParams Lw'!E$22+'ModelParams Lw'!E$23*LOG('Sound Power'!$D118/'Sound Power'!$E118)+'ModelParams Lw'!E$24*LN('Sound Power'!BU118),IF('ModelParams Lw'!E$26+'ModelParams Lw'!E$27*LOG('Sound Power'!$D118/'Sound Power'!$E118)+'ModelParams Lw'!E$28*LN('Sound Power'!BU118)&lt;'ModelParams Lw'!E$22+'ModelParams Lw'!E$23*LOG('Sound Power'!$D118/'Sound Power'!$E118)+'ModelParams Lw'!E$24*LN('Sound Power'!BU118),'ModelParams Lw'!E$22+'ModelParams Lw'!E$23*LOG('Sound Power'!$D118/'Sound Power'!$E118)+'ModelParams Lw'!E$24*LN('Sound Power'!BU118),'ModelParams Lw'!E$26+'ModelParams Lw'!E$27*LOG('Sound Power'!$D118/'Sound Power'!$E118)+'ModelParams Lw'!E$28*LN('Sound Power'!BU118)))</f>
        <v>#DIV/0!</v>
      </c>
      <c r="CD118" s="26" t="e">
        <f>IF(Calcul!$E120="SW",'ModelParams Lw'!F$22+'ModelParams Lw'!F$23*LOG('Sound Power'!$D118/'Sound Power'!$E118)+'ModelParams Lw'!F$24*LN('Sound Power'!BV118),IF('ModelParams Lw'!F$26+'ModelParams Lw'!F$27*LOG('Sound Power'!$D118/'Sound Power'!$E118)+'ModelParams Lw'!F$28*LN('Sound Power'!BV118)&lt;'ModelParams Lw'!F$22+'ModelParams Lw'!F$23*LOG('Sound Power'!$D118/'Sound Power'!$E118)+'ModelParams Lw'!F$24*LN('Sound Power'!BV118),'ModelParams Lw'!F$22+'ModelParams Lw'!F$23*LOG('Sound Power'!$D118/'Sound Power'!$E118)+'ModelParams Lw'!F$24*LN('Sound Power'!BV118),'ModelParams Lw'!F$26+'ModelParams Lw'!F$27*LOG('Sound Power'!$D118/'Sound Power'!$E118)+'ModelParams Lw'!F$28*LN('Sound Power'!BV118)))</f>
        <v>#DIV/0!</v>
      </c>
      <c r="CE118" s="26" t="e">
        <f>IF(Calcul!$E120="SW",'ModelParams Lw'!G$22+'ModelParams Lw'!G$23*LOG('Sound Power'!$D118/'Sound Power'!$E118)+'ModelParams Lw'!G$24*LN('Sound Power'!BW118),IF('ModelParams Lw'!G$26+'ModelParams Lw'!G$27*LOG('Sound Power'!$D118/'Sound Power'!$E118)+'ModelParams Lw'!G$28*LN('Sound Power'!BW118)&lt;'ModelParams Lw'!G$22+'ModelParams Lw'!G$23*LOG('Sound Power'!$D118/'Sound Power'!$E118)+'ModelParams Lw'!G$24*LN('Sound Power'!BW118),'ModelParams Lw'!G$22+'ModelParams Lw'!G$23*LOG('Sound Power'!$D118/'Sound Power'!$E118)+'ModelParams Lw'!G$24*LN('Sound Power'!BW118),'ModelParams Lw'!G$26+'ModelParams Lw'!G$27*LOG('Sound Power'!$D118/'Sound Power'!$E118)+'ModelParams Lw'!G$28*LN('Sound Power'!BW118)))</f>
        <v>#DIV/0!</v>
      </c>
      <c r="CF118" s="26" t="e">
        <f>IF(Calcul!$E120="SW",'ModelParams Lw'!H$22+'ModelParams Lw'!H$23*LOG('Sound Power'!$D118/'Sound Power'!$E118)+'ModelParams Lw'!H$24*LN('Sound Power'!BX118),IF('ModelParams Lw'!H$26+'ModelParams Lw'!H$27*LOG('Sound Power'!$D118/'Sound Power'!$E118)+'ModelParams Lw'!H$28*LN('Sound Power'!BX118)&lt;'ModelParams Lw'!H$22+'ModelParams Lw'!H$23*LOG('Sound Power'!$D118/'Sound Power'!$E118)+'ModelParams Lw'!H$24*LN('Sound Power'!BX118),'ModelParams Lw'!H$22+'ModelParams Lw'!H$23*LOG('Sound Power'!$D118/'Sound Power'!$E118)+'ModelParams Lw'!H$24*LN('Sound Power'!BX118),'ModelParams Lw'!H$26+'ModelParams Lw'!H$27*LOG('Sound Power'!$D118/'Sound Power'!$E118)+'ModelParams Lw'!H$28*LN('Sound Power'!BX118)))</f>
        <v>#DIV/0!</v>
      </c>
      <c r="CG118" s="26" t="e">
        <f>IF(Calcul!$E120="SW",'ModelParams Lw'!I$22+'ModelParams Lw'!I$23*LOG('Sound Power'!$D118/'Sound Power'!$E118)+'ModelParams Lw'!I$24*LN('Sound Power'!BY118),IF('ModelParams Lw'!I$26+'ModelParams Lw'!I$27*LOG('Sound Power'!$D118/'Sound Power'!$E118)+'ModelParams Lw'!I$28*LN('Sound Power'!BY118)&lt;'ModelParams Lw'!I$22+'ModelParams Lw'!I$23*LOG('Sound Power'!$D118/'Sound Power'!$E118)+'ModelParams Lw'!I$24*LN('Sound Power'!BY118),'ModelParams Lw'!I$22+'ModelParams Lw'!I$23*LOG('Sound Power'!$D118/'Sound Power'!$E118)+'ModelParams Lw'!I$24*LN('Sound Power'!BY118),'ModelParams Lw'!I$26+'ModelParams Lw'!I$27*LOG('Sound Power'!$D118/'Sound Power'!$E118)+'ModelParams Lw'!I$28*LN('Sound Power'!BY118)))</f>
        <v>#DIV/0!</v>
      </c>
      <c r="CH118" s="26" t="e">
        <f>IF(Calcul!$E120="SW",'ModelParams Lw'!J$22+'ModelParams Lw'!J$23*LOG('Sound Power'!$D118/'Sound Power'!$E118)+'ModelParams Lw'!J$24*LN('Sound Power'!BZ118),IF('ModelParams Lw'!J$26+'ModelParams Lw'!J$27*LOG('Sound Power'!$D118/'Sound Power'!$E118)+'ModelParams Lw'!J$28*LN('Sound Power'!BZ118)&lt;'ModelParams Lw'!J$22+'ModelParams Lw'!J$23*LOG('Sound Power'!$D118/'Sound Power'!$E118)+'ModelParams Lw'!J$24*LN('Sound Power'!BZ118),'ModelParams Lw'!J$22+'ModelParams Lw'!J$23*LOG('Sound Power'!$D118/'Sound Power'!$E118)+'ModelParams Lw'!J$24*LN('Sound Power'!BZ118),'ModelParams Lw'!J$26+'ModelParams Lw'!J$27*LOG('Sound Power'!$D118/'Sound Power'!$E118)+'ModelParams Lw'!J$28*LN('Sound Power'!BZ118)))</f>
        <v>#DIV/0!</v>
      </c>
      <c r="CI118" s="26" t="e">
        <f t="shared" si="58"/>
        <v>#DIV/0!</v>
      </c>
      <c r="CJ118" s="26" t="e">
        <f t="shared" si="59"/>
        <v>#DIV/0!</v>
      </c>
      <c r="CK118" s="26" t="e">
        <f t="shared" si="60"/>
        <v>#DIV/0!</v>
      </c>
      <c r="CL118" s="26" t="e">
        <f t="shared" si="61"/>
        <v>#DIV/0!</v>
      </c>
      <c r="CM118" s="26" t="e">
        <f t="shared" si="62"/>
        <v>#DIV/0!</v>
      </c>
      <c r="CN118" s="26" t="e">
        <f t="shared" si="63"/>
        <v>#DIV/0!</v>
      </c>
      <c r="CO118" s="26" t="e">
        <f t="shared" si="64"/>
        <v>#DIV/0!</v>
      </c>
      <c r="CP118" s="26" t="e">
        <f t="shared" si="65"/>
        <v>#DIV/0!</v>
      </c>
      <c r="CQ118" s="26" t="e">
        <f>10*LOG10(IF(CI118="",0,POWER(10,((CI118+'ModelParams Lw'!$O$4)/10))) +IF(CJ118="",0,POWER(10,((CJ118+'ModelParams Lw'!$P$4)/10))) +IF(CK118="",0,POWER(10,((CK118+'ModelParams Lw'!$Q$4)/10))) +IF(CL118="",0,POWER(10,((CL118+'ModelParams Lw'!$R$4)/10))) +IF(CM118="",0,POWER(10,((CM118+'ModelParams Lw'!$S$4)/10))) +IF(CN118="",0,POWER(10,((CN118+'ModelParams Lw'!$T$4)/10))) +IF(CO118="",0,POWER(10,((CO118+'ModelParams Lw'!$U$4)/10)))+IF(CP118="",0,POWER(10,((CP118+'ModelParams Lw'!$V$4)/10))))</f>
        <v>#DIV/0!</v>
      </c>
      <c r="CR118" s="26" t="e">
        <f t="shared" si="66"/>
        <v>#DIV/0!</v>
      </c>
      <c r="CS118" s="26" t="e">
        <f>(CI118-'ModelParams Lw'!$O$10)/'ModelParams Lw'!$O$11</f>
        <v>#DIV/0!</v>
      </c>
      <c r="CT118" s="26" t="e">
        <f>(CJ118-'ModelParams Lw'!$P$10)/'ModelParams Lw'!$P$11</f>
        <v>#DIV/0!</v>
      </c>
      <c r="CU118" s="26" t="e">
        <f>(CK118-'ModelParams Lw'!$Q$10)/'ModelParams Lw'!$Q$11</f>
        <v>#DIV/0!</v>
      </c>
      <c r="CV118" s="26" t="e">
        <f>(CL118-'ModelParams Lw'!$R$10)/'ModelParams Lw'!$R$11</f>
        <v>#DIV/0!</v>
      </c>
      <c r="CW118" s="26" t="e">
        <f>(CM118-'ModelParams Lw'!$S$10)/'ModelParams Lw'!$S$11</f>
        <v>#DIV/0!</v>
      </c>
      <c r="CX118" s="26" t="e">
        <f>(CN118-'ModelParams Lw'!$T$10)/'ModelParams Lw'!$T$11</f>
        <v>#DIV/0!</v>
      </c>
      <c r="CY118" s="26" t="e">
        <f>(CO118-'ModelParams Lw'!$U$10)/'ModelParams Lw'!$U$11</f>
        <v>#DIV/0!</v>
      </c>
      <c r="CZ118" s="26" t="e">
        <f>(CP118-'ModelParams Lw'!$V$10)/'ModelParams Lw'!$V$11</f>
        <v>#DIV/0!</v>
      </c>
    </row>
    <row r="119" spans="1:104" x14ac:dyDescent="0.2">
      <c r="A119" s="13">
        <f>Calcul!A121</f>
        <v>0</v>
      </c>
      <c r="B119" s="13">
        <f t="shared" si="42"/>
        <v>0</v>
      </c>
      <c r="C119" s="13">
        <f>Calcul!B121</f>
        <v>0</v>
      </c>
      <c r="D119" s="13">
        <f>Calcul!C121/1000</f>
        <v>0</v>
      </c>
      <c r="E119" s="13">
        <f>Calcul!D121/1000</f>
        <v>0</v>
      </c>
      <c r="F119" s="13">
        <f t="shared" si="43"/>
        <v>0</v>
      </c>
      <c r="G119" s="23" t="e">
        <f>DEGREES(ACOS(1-(1/'ModelParams Lw'!B$15*SQRT(0.5*1.2/'Sound Power'!$C119)*('Sound Power'!$B119/3600)/('Sound Power'!$D119)/('Sound Power'!$F119))))</f>
        <v>#DIV/0!</v>
      </c>
      <c r="H119" s="23" t="e">
        <f>DEGREES(ACOS(1-(1/'ModelParams Lw'!C$15*SQRT(0.5*1.2/'Sound Power'!$C119)*('Sound Power'!$B119/3600)/('Sound Power'!$D119)/('Sound Power'!$F119))))</f>
        <v>#DIV/0!</v>
      </c>
      <c r="I119" s="23" t="e">
        <f>DEGREES(ACOS(1-(1/'ModelParams Lw'!D$15*SQRT(0.5*1.2/'Sound Power'!$C119)*('Sound Power'!$B119/3600)/('Sound Power'!$D119)/('Sound Power'!$F119))))</f>
        <v>#DIV/0!</v>
      </c>
      <c r="J119" s="23" t="e">
        <f>DEGREES(ACOS(1-(1/'ModelParams Lw'!E$15*SQRT(0.5*1.2/'Sound Power'!$C119)*('Sound Power'!$B119/3600)/('Sound Power'!$D119)/('Sound Power'!$F119))))</f>
        <v>#DIV/0!</v>
      </c>
      <c r="K119" s="23" t="e">
        <f>DEGREES(ACOS(1-(1/'ModelParams Lw'!F$15*SQRT(0.5*1.2/'Sound Power'!$C119)*('Sound Power'!$B119/3600)/('Sound Power'!$D119)/('Sound Power'!$F119))))</f>
        <v>#DIV/0!</v>
      </c>
      <c r="L119" s="23" t="e">
        <f>DEGREES(ACOS(1-(1/'ModelParams Lw'!G$15*SQRT(0.5*1.2/'Sound Power'!$C119)*('Sound Power'!$B119/3600)/('Sound Power'!$D119)/('Sound Power'!$F119))))</f>
        <v>#DIV/0!</v>
      </c>
      <c r="M119" s="23" t="e">
        <f>DEGREES(ACOS(1-(1/'ModelParams Lw'!H$15*SQRT(0.5*1.2/'Sound Power'!$C119)*('Sound Power'!$B119/3600)/('Sound Power'!$D119)/('Sound Power'!$F119))))</f>
        <v>#DIV/0!</v>
      </c>
      <c r="N119" s="23" t="e">
        <f>DEGREES(ACOS(1-(1/'ModelParams Lw'!I$15*SQRT(0.5*1.2/'Sound Power'!$C119)*('Sound Power'!$B119/3600)/('Sound Power'!$D119)/('Sound Power'!$F119))))</f>
        <v>#DIV/0!</v>
      </c>
      <c r="O119" s="26" t="e">
        <f>('ModelParams Lw'!B$4*LN('Sound Power'!G119)/(1+EXP(-('Sound Power'!$D119*1000+'ModelParams Lw'!B$6)/'ModelParams Lw'!B$7))+'ModelParams Lw'!B$5)*LN('Sound Power'!$B119)-('ModelParams Lw'!B$8+'ModelParams Lw'!B$9*$D119+'ModelParams Lw'!B$10*'Sound Power'!$F119^'ModelParams Lw'!B$14+'ModelParams Lw'!B$11*LN('Sound Power'!G119)+'ModelParams Lw'!B$12*'Sound Power'!$D119*'Sound Power'!$F119+'ModelParams Lw'!B$13*'Sound Power'!$D119*LN('Sound Power'!G119))</f>
        <v>#DIV/0!</v>
      </c>
      <c r="P119" s="26" t="e">
        <f>('ModelParams Lw'!C$4*LN('Sound Power'!H119)/(1+EXP(-('Sound Power'!$D119*1000+'ModelParams Lw'!C$6)/'ModelParams Lw'!C$7))+'ModelParams Lw'!C$5)*LN('Sound Power'!$B119)-('ModelParams Lw'!C$8+'ModelParams Lw'!C$9*$D119+'ModelParams Lw'!C$10*'Sound Power'!$F119^'ModelParams Lw'!C$14+'ModelParams Lw'!C$11*LN('Sound Power'!H119)+'ModelParams Lw'!C$12*'Sound Power'!$D119*'Sound Power'!$F119+'ModelParams Lw'!C$13*'Sound Power'!$D119*LN('Sound Power'!H119))</f>
        <v>#DIV/0!</v>
      </c>
      <c r="Q119" s="26" t="e">
        <f>('ModelParams Lw'!D$4*LN('Sound Power'!I119)/(1+EXP(-('Sound Power'!$D119*1000+'ModelParams Lw'!D$6)/'ModelParams Lw'!D$7))+'ModelParams Lw'!D$5)*LN('Sound Power'!$B119)-('ModelParams Lw'!D$8+'ModelParams Lw'!D$9*$D119+'ModelParams Lw'!D$10*'Sound Power'!$F119^'ModelParams Lw'!D$14+'ModelParams Lw'!D$11*LN('Sound Power'!I119)+'ModelParams Lw'!D$12*'Sound Power'!$D119*'Sound Power'!$F119+'ModelParams Lw'!D$13*'Sound Power'!$D119*LN('Sound Power'!I119))</f>
        <v>#DIV/0!</v>
      </c>
      <c r="R119" s="26" t="e">
        <f>('ModelParams Lw'!E$4*LN('Sound Power'!J119)/(1+EXP(-('Sound Power'!$D119*1000+'ModelParams Lw'!E$6)/'ModelParams Lw'!E$7))+'ModelParams Lw'!E$5)*LN('Sound Power'!$B119)-('ModelParams Lw'!E$8+'ModelParams Lw'!E$9*$D119+'ModelParams Lw'!E$10*'Sound Power'!$F119^'ModelParams Lw'!E$14+'ModelParams Lw'!E$11*LN('Sound Power'!J119)+'ModelParams Lw'!E$12*'Sound Power'!$D119*'Sound Power'!$F119+'ModelParams Lw'!E$13*'Sound Power'!$D119*LN('Sound Power'!J119))</f>
        <v>#DIV/0!</v>
      </c>
      <c r="S119" s="26" t="e">
        <f>('ModelParams Lw'!F$4*LN('Sound Power'!K119)/(1+EXP(-('Sound Power'!$D119*1000+'ModelParams Lw'!F$6)/'ModelParams Lw'!F$7))+'ModelParams Lw'!F$5)*LN('Sound Power'!$B119)-('ModelParams Lw'!F$8+'ModelParams Lw'!F$9*$D119+'ModelParams Lw'!F$10*'Sound Power'!$F119^'ModelParams Lw'!F$14+'ModelParams Lw'!F$11*LN('Sound Power'!K119)+'ModelParams Lw'!F$12*'Sound Power'!$D119*'Sound Power'!$F119+'ModelParams Lw'!F$13*'Sound Power'!$D119*LN('Sound Power'!K119))</f>
        <v>#DIV/0!</v>
      </c>
      <c r="T119" s="26" t="e">
        <f>('ModelParams Lw'!G$4*LN('Sound Power'!L119)/(1+EXP(-('Sound Power'!$D119*1000+'ModelParams Lw'!G$6)/'ModelParams Lw'!G$7))+'ModelParams Lw'!G$5)*LN('Sound Power'!$B119)-('ModelParams Lw'!G$8+'ModelParams Lw'!G$9*$D119+'ModelParams Lw'!G$10*'Sound Power'!$F119^'ModelParams Lw'!G$14+'ModelParams Lw'!G$11*LN('Sound Power'!L119)+'ModelParams Lw'!G$12*'Sound Power'!$D119*'Sound Power'!$F119+'ModelParams Lw'!G$13*'Sound Power'!$D119*LN('Sound Power'!L119))</f>
        <v>#DIV/0!</v>
      </c>
      <c r="U119" s="26" t="e">
        <f>('ModelParams Lw'!H$4*LN('Sound Power'!M119)/(1+EXP(-('Sound Power'!$D119*1000+'ModelParams Lw'!H$6)/'ModelParams Lw'!H$7))+'ModelParams Lw'!H$5)*LN('Sound Power'!$B119)-('ModelParams Lw'!H$8+'ModelParams Lw'!H$9*$D119+'ModelParams Lw'!H$10*'Sound Power'!$F119^'ModelParams Lw'!H$14+'ModelParams Lw'!H$11*LN('Sound Power'!M119)+'ModelParams Lw'!H$12*'Sound Power'!$D119*'Sound Power'!$F119+'ModelParams Lw'!H$13*'Sound Power'!$D119*LN('Sound Power'!M119))</f>
        <v>#DIV/0!</v>
      </c>
      <c r="V119" s="26" t="e">
        <f>('ModelParams Lw'!I$4*LN('Sound Power'!N119)/(1+EXP(-('Sound Power'!$D119*1000+'ModelParams Lw'!I$6)/'ModelParams Lw'!I$7))+'ModelParams Lw'!I$5)*LN('Sound Power'!$B119)-('ModelParams Lw'!I$8+'ModelParams Lw'!I$9*$D119+'ModelParams Lw'!I$10*'Sound Power'!$F119^'ModelParams Lw'!I$14+'ModelParams Lw'!I$11*LN('Sound Power'!N119)+'ModelParams Lw'!I$12*'Sound Power'!$D119*'Sound Power'!$F119+'ModelParams Lw'!I$13*'Sound Power'!$D119*LN('Sound Power'!N119))</f>
        <v>#DIV/0!</v>
      </c>
      <c r="W119" s="26" t="e">
        <f>10*LOG10(IF(O119="",0,POWER(10,((O119+'ModelParams Lw'!$O$4)/10))) +IF(P119="",0,POWER(10,((P119+'ModelParams Lw'!$P$4)/10))) +IF(Q119="",0,POWER(10,((Q119+'ModelParams Lw'!$Q$4)/10))) +IF(R119="",0,POWER(10,((R119+'ModelParams Lw'!$R$4)/10))) +IF(S119="",0,POWER(10,((S119+'ModelParams Lw'!$S$4)/10))) +IF(T119="",0,POWER(10,((T119+'ModelParams Lw'!$T$4)/10))) +IF(U119="",0,POWER(10,((U119+'ModelParams Lw'!$U$4)/10)))+IF(V119="",0,POWER(10,((V119+'ModelParams Lw'!$V$4)/10))))</f>
        <v>#DIV/0!</v>
      </c>
      <c r="X119" s="26" t="e">
        <f t="shared" si="52"/>
        <v>#DIV/0!</v>
      </c>
      <c r="Y119" s="26" t="e">
        <f>(O119-'ModelParams Lw'!O$10)/'ModelParams Lw'!O$11</f>
        <v>#DIV/0!</v>
      </c>
      <c r="Z119" s="26" t="e">
        <f>(P119-'ModelParams Lw'!P$10)/'ModelParams Lw'!P$11</f>
        <v>#DIV/0!</v>
      </c>
      <c r="AA119" s="26" t="e">
        <f>(Q119-'ModelParams Lw'!Q$10)/'ModelParams Lw'!Q$11</f>
        <v>#DIV/0!</v>
      </c>
      <c r="AB119" s="26" t="e">
        <f>(R119-'ModelParams Lw'!R$10)/'ModelParams Lw'!R$11</f>
        <v>#DIV/0!</v>
      </c>
      <c r="AC119" s="26" t="e">
        <f>(S119-'ModelParams Lw'!S$10)/'ModelParams Lw'!S$11</f>
        <v>#DIV/0!</v>
      </c>
      <c r="AD119" s="26" t="e">
        <f>(T119-'ModelParams Lw'!T$10)/'ModelParams Lw'!T$11</f>
        <v>#DIV/0!</v>
      </c>
      <c r="AE119" s="26" t="e">
        <f>(U119-'ModelParams Lw'!U$10)/'ModelParams Lw'!U$11</f>
        <v>#DIV/0!</v>
      </c>
      <c r="AF119" s="26" t="e">
        <f>(V119-'ModelParams Lw'!V$10)/'ModelParams Lw'!V$11</f>
        <v>#DIV/0!</v>
      </c>
      <c r="AG119" s="26" t="e">
        <f t="shared" si="53"/>
        <v>#DIV/0!</v>
      </c>
      <c r="AH119" s="26" t="e">
        <f>VLOOKUP(D119*1000,'ModelParams Lw'!$A$38:$D$58,4)</f>
        <v>#N/A</v>
      </c>
      <c r="AI119" s="56" t="e">
        <f>VLOOKUP(D119*1000,'ModelParams Lw'!$A$38:$D$58,2)</f>
        <v>#N/A</v>
      </c>
      <c r="AJ119" s="46" t="e">
        <f t="shared" si="54"/>
        <v>#DIV/0!</v>
      </c>
      <c r="AK119" s="26" t="e">
        <f t="shared" si="55"/>
        <v>#VALUE!</v>
      </c>
      <c r="AL119" s="26" t="e">
        <f>IF($AI119=100,'ModelParams Lw'!R$35*'Sound Power'!$AH119^2+'ModelParams Lw'!R$36*'Sound Power'!$AH119+'ModelParams Lw'!R$37,IF($AI119=150,'ModelParams Lw'!R$38*'Sound Power'!$AH119^2+'ModelParams Lw'!R$39*'Sound Power'!$AH119+'ModelParams Lw'!R$40,'ModelParams Lw'!R$41*'Sound Power'!$AH119^2+'ModelParams Lw'!R$42*'Sound Power'!$AH119+'ModelParams Lw'!R$43))</f>
        <v>#N/A</v>
      </c>
      <c r="AM119" s="26" t="e">
        <f>IF($AI119=100,'ModelParams Lw'!S$35*'Sound Power'!$AH119^2+'ModelParams Lw'!S$36*'Sound Power'!$AH119+'ModelParams Lw'!S$37,IF($AI119=150,'ModelParams Lw'!S$38*'Sound Power'!$AH119^2+'ModelParams Lw'!S$39*'Sound Power'!$AH119+'ModelParams Lw'!S$40,'ModelParams Lw'!S$41*'Sound Power'!$AH119^2+'ModelParams Lw'!S$42*'Sound Power'!$AH119+'ModelParams Lw'!S$43))</f>
        <v>#N/A</v>
      </c>
      <c r="AN119" s="26" t="e">
        <f>IF($AI119=100,'ModelParams Lw'!T$35*'Sound Power'!$AH119^2+'ModelParams Lw'!T$36*'Sound Power'!$AH119+'ModelParams Lw'!T$37,IF($AI119=150,'ModelParams Lw'!T$38*'Sound Power'!$AH119^2+'ModelParams Lw'!T$39*'Sound Power'!$AH119+'ModelParams Lw'!T$40,'ModelParams Lw'!T$41*'Sound Power'!$AH119^2+'ModelParams Lw'!T$42*'Sound Power'!$AH119+'ModelParams Lw'!T$43))</f>
        <v>#N/A</v>
      </c>
      <c r="AO119" s="26" t="e">
        <f>IF($AI119=100,'ModelParams Lw'!U$35*'Sound Power'!$AH119^2+'ModelParams Lw'!U$36*'Sound Power'!$AH119+'ModelParams Lw'!U$37,IF($AI119=150,'ModelParams Lw'!U$38*'Sound Power'!$AH119^2+'ModelParams Lw'!U$39*'Sound Power'!$AH119+'ModelParams Lw'!U$40,'ModelParams Lw'!U$41*'Sound Power'!$AH119^2+'ModelParams Lw'!U$42*'Sound Power'!$AH119+'ModelParams Lw'!U$43))</f>
        <v>#N/A</v>
      </c>
      <c r="AP119" s="26" t="e">
        <f>IF($AI119=100,'ModelParams Lw'!V$35*'Sound Power'!$AH119^2+'ModelParams Lw'!V$36*'Sound Power'!$AH119+'ModelParams Lw'!V$37,IF($AI119=150,'ModelParams Lw'!V$38*'Sound Power'!$AH119^2+'ModelParams Lw'!V$39*'Sound Power'!$AH119+'ModelParams Lw'!V$40,'ModelParams Lw'!V$41*'Sound Power'!$AH119^2+'ModelParams Lw'!V$42*'Sound Power'!$AH119+'ModelParams Lw'!V$43))</f>
        <v>#N/A</v>
      </c>
      <c r="AQ119" s="26" t="e">
        <f>IF($AI119=100,'ModelParams Lw'!W$35*'Sound Power'!$AH119^2+'ModelParams Lw'!W$36*'Sound Power'!$AH119+'ModelParams Lw'!W$37,IF($AI119=150,'ModelParams Lw'!W$38*'Sound Power'!$AH119^2+'ModelParams Lw'!W$39*'Sound Power'!$AH119+'ModelParams Lw'!W$40,'ModelParams Lw'!W$41*'Sound Power'!$AH119^2+'ModelParams Lw'!W$42*'Sound Power'!$AH119+'ModelParams Lw'!W$43))</f>
        <v>#N/A</v>
      </c>
      <c r="AR119" s="26" t="e">
        <f t="shared" si="56"/>
        <v>#VALUE!</v>
      </c>
      <c r="AS119" s="26" t="e">
        <f>IF(26.83*LN($AJ119)-11.791-'ModelParams Lw'!B$35&lt;0,0,26.83*LN($AJ119)-11.791-'ModelParams Lw'!B$35)</f>
        <v>#DIV/0!</v>
      </c>
      <c r="AT119" s="26" t="e">
        <f>IF(26.83*LN($AJ119)-11.791-'ModelParams Lw'!C$35&lt;0,0,26.83*LN($AJ119)-11.791-'ModelParams Lw'!C$35)</f>
        <v>#DIV/0!</v>
      </c>
      <c r="AU119" s="26" t="e">
        <f>IF(26.83*LN($AJ119)-11.791-'ModelParams Lw'!D$35&lt;0,0,26.83*LN($AJ119)-11.791-'ModelParams Lw'!D$35)</f>
        <v>#DIV/0!</v>
      </c>
      <c r="AV119" s="26" t="e">
        <f>IF(26.83*LN($AJ119)-11.791-'ModelParams Lw'!E$35&lt;0,0,26.83*LN($AJ119)-11.791-'ModelParams Lw'!E$35)</f>
        <v>#DIV/0!</v>
      </c>
      <c r="AW119" s="26" t="e">
        <f>IF(26.83*LN($AJ119)-11.791-'ModelParams Lw'!F$35&lt;0,0,26.83*LN($AJ119)-11.791-'ModelParams Lw'!F$35)</f>
        <v>#DIV/0!</v>
      </c>
      <c r="AX119" s="26" t="e">
        <f>IF(26.83*LN($AJ119)-11.791-'ModelParams Lw'!G$35&lt;0,0,26.83*LN($AJ119)-11.791-'ModelParams Lw'!G$35)</f>
        <v>#DIV/0!</v>
      </c>
      <c r="AY119" s="26" t="e">
        <f>IF(26.83*LN($AJ119)-11.791-'ModelParams Lw'!H$35&lt;0,0,26.83*LN($AJ119)-11.791-'ModelParams Lw'!H$35)</f>
        <v>#DIV/0!</v>
      </c>
      <c r="AZ119" s="26" t="e">
        <f>IF(26.83*LN($AJ119)-11.791-'ModelParams Lw'!I$35&lt;0,0,26.83*LN($AJ119)-11.791-'ModelParams Lw'!I$35)</f>
        <v>#DIV/0!</v>
      </c>
      <c r="BA119" s="26" t="e">
        <f t="shared" si="44"/>
        <v>#DIV/0!</v>
      </c>
      <c r="BB119" s="26" t="e">
        <f t="shared" si="45"/>
        <v>#DIV/0!</v>
      </c>
      <c r="BC119" s="26" t="e">
        <f t="shared" si="46"/>
        <v>#DIV/0!</v>
      </c>
      <c r="BD119" s="26" t="e">
        <f t="shared" si="47"/>
        <v>#DIV/0!</v>
      </c>
      <c r="BE119" s="26" t="e">
        <f t="shared" si="48"/>
        <v>#DIV/0!</v>
      </c>
      <c r="BF119" s="26" t="e">
        <f t="shared" si="49"/>
        <v>#DIV/0!</v>
      </c>
      <c r="BG119" s="26" t="e">
        <f t="shared" si="50"/>
        <v>#DIV/0!</v>
      </c>
      <c r="BH119" s="26" t="e">
        <f t="shared" si="51"/>
        <v>#DIV/0!</v>
      </c>
      <c r="BI119" s="26" t="e">
        <f>10*LOG10(IF(BA119="",0,POWER(10,((BA119+'ModelParams Lw'!$O$4)/10))) +IF(BB119="",0,POWER(10,((BB119+'ModelParams Lw'!$P$4)/10))) +IF(BC119="",0,POWER(10,((BC119+'ModelParams Lw'!$Q$4)/10))) +IF(BD119="",0,POWER(10,((BD119+'ModelParams Lw'!$R$4)/10))) +IF(BE119="",0,POWER(10,((BE119+'ModelParams Lw'!$S$4)/10))) +IF(BF119="",0,POWER(10,((BF119+'ModelParams Lw'!$T$4)/10))) +IF(BG119="",0,POWER(10,((BG119+'ModelParams Lw'!$U$4)/10)))+IF(BH119="",0,POWER(10,((BH119+'ModelParams Lw'!$V$4)/10))))</f>
        <v>#DIV/0!</v>
      </c>
      <c r="BJ119" s="26" t="e">
        <f t="shared" si="57"/>
        <v>#DIV/0!</v>
      </c>
      <c r="BK119" s="26" t="e">
        <f>(BA119-'ModelParams Lw'!O$10)/'ModelParams Lw'!O$11</f>
        <v>#DIV/0!</v>
      </c>
      <c r="BL119" s="26" t="e">
        <f>(BB119-'ModelParams Lw'!P$10)/'ModelParams Lw'!P$11</f>
        <v>#DIV/0!</v>
      </c>
      <c r="BM119" s="26" t="e">
        <f>(BC119-'ModelParams Lw'!Q$10)/'ModelParams Lw'!Q$11</f>
        <v>#DIV/0!</v>
      </c>
      <c r="BN119" s="26" t="e">
        <f>(BD119-'ModelParams Lw'!R$10)/'ModelParams Lw'!R$11</f>
        <v>#DIV/0!</v>
      </c>
      <c r="BO119" s="26" t="e">
        <f>(BE119-'ModelParams Lw'!S$10)/'ModelParams Lw'!S$11</f>
        <v>#DIV/0!</v>
      </c>
      <c r="BP119" s="26" t="e">
        <f>(BF119-'ModelParams Lw'!T$10)/'ModelParams Lw'!T$11</f>
        <v>#DIV/0!</v>
      </c>
      <c r="BQ119" s="26" t="e">
        <f>(BG119-'ModelParams Lw'!U$10)/'ModelParams Lw'!U$11</f>
        <v>#DIV/0!</v>
      </c>
      <c r="BR119" s="26" t="e">
        <f>(BH119-'ModelParams Lw'!V$10)/'ModelParams Lw'!V$11</f>
        <v>#DIV/0!</v>
      </c>
      <c r="BS119" s="23" t="e">
        <f>IF(Calcul!$E121="SW",DEGREES(ACOS(1-(1/'ModelParams Lw'!C$25*SQRT(0.5*1.2/'Sound Power'!$C119)*('Sound Power'!$B119/3600)/('Sound Power'!$D119)/('Sound Power'!$F119)))),DEGREES(ACOS(1-(1/'ModelParams Lw'!C$29*SQRT(0.5*1.2/'Sound Power'!$C119)*('Sound Power'!$B119/3600)/('Sound Power'!$D119)/('Sound Power'!$F119)))))</f>
        <v>#DIV/0!</v>
      </c>
      <c r="BT119" s="23" t="e">
        <f>IF(Calcul!$E121="SW",DEGREES(ACOS(1-(1/'ModelParams Lw'!D$25*SQRT(0.5*1.2/'Sound Power'!$C119)*('Sound Power'!$B119/3600)/('Sound Power'!$D119)/('Sound Power'!$F119)))),DEGREES(ACOS(1-(1/'ModelParams Lw'!D$29*SQRT(0.5*1.2/'Sound Power'!$C119)*('Sound Power'!$B119/3600)/('Sound Power'!$D119)/('Sound Power'!$F119)))))</f>
        <v>#DIV/0!</v>
      </c>
      <c r="BU119" s="23" t="e">
        <f>IF(Calcul!$E121="SW",DEGREES(ACOS(1-(1/'ModelParams Lw'!E$25*SQRT(0.5*1.2/'Sound Power'!$C119)*('Sound Power'!$B119/3600)/('Sound Power'!$D119)/('Sound Power'!$F119)))),DEGREES(ACOS(1-(1/'ModelParams Lw'!E$29*SQRT(0.5*1.2/'Sound Power'!$C119)*('Sound Power'!$B119/3600)/('Sound Power'!$D119)/('Sound Power'!$F119)))))</f>
        <v>#DIV/0!</v>
      </c>
      <c r="BV119" s="23" t="e">
        <f>IF(Calcul!$E121="SW",DEGREES(ACOS(1-(1/'ModelParams Lw'!F$25*SQRT(0.5*1.2/'Sound Power'!$C119)*('Sound Power'!$B119/3600)/('Sound Power'!$D119)/('Sound Power'!$F119)))),DEGREES(ACOS(1-(1/'ModelParams Lw'!F$29*SQRT(0.5*1.2/'Sound Power'!$C119)*('Sound Power'!$B119/3600)/('Sound Power'!$D119)/('Sound Power'!$F119)))))</f>
        <v>#DIV/0!</v>
      </c>
      <c r="BW119" s="23" t="e">
        <f>IF(Calcul!$E121="SW",DEGREES(ACOS(1-(1/'ModelParams Lw'!G$25*SQRT(0.5*1.2/'Sound Power'!$C119)*('Sound Power'!$B119/3600)/('Sound Power'!$D119)/('Sound Power'!$F119)))),DEGREES(ACOS(1-(1/'ModelParams Lw'!G$29*SQRT(0.5*1.2/'Sound Power'!$C119)*('Sound Power'!$B119/3600)/('Sound Power'!$D119)/('Sound Power'!$F119)))))</f>
        <v>#DIV/0!</v>
      </c>
      <c r="BX119" s="23" t="e">
        <f>IF(Calcul!$E121="SW",DEGREES(ACOS(1-(1/'ModelParams Lw'!H$25*SQRT(0.5*1.2/'Sound Power'!$C119)*('Sound Power'!$B119/3600)/('Sound Power'!$D119)/('Sound Power'!$F119)))),DEGREES(ACOS(1-(1/'ModelParams Lw'!H$29*SQRT(0.5*1.2/'Sound Power'!$C119)*('Sound Power'!$B119/3600)/('Sound Power'!$D119)/('Sound Power'!$F119)))))</f>
        <v>#DIV/0!</v>
      </c>
      <c r="BY119" s="23" t="e">
        <f>IF(Calcul!$E121="SW",DEGREES(ACOS(1-(1/'ModelParams Lw'!I$25*SQRT(0.5*1.2/'Sound Power'!$C119)*('Sound Power'!$B119/3600)/('Sound Power'!$D119)/('Sound Power'!$F119)))),DEGREES(ACOS(1-(1/'ModelParams Lw'!I$29*SQRT(0.5*1.2/'Sound Power'!$C119)*('Sound Power'!$B119/3600)/('Sound Power'!$D119)/('Sound Power'!$F119)))))</f>
        <v>#DIV/0!</v>
      </c>
      <c r="BZ119" s="23" t="e">
        <f>IF(Calcul!$E121="SW",DEGREES(ACOS(1-(1/'ModelParams Lw'!J$25*SQRT(0.5*1.2/'Sound Power'!$C119)*('Sound Power'!$B119/3600)/('Sound Power'!$D119)/('Sound Power'!$F119)))),DEGREES(ACOS(1-(1/'ModelParams Lw'!J$29*SQRT(0.5*1.2/'Sound Power'!$C119)*('Sound Power'!$B119/3600)/('Sound Power'!$D119)/('Sound Power'!$F119)))))</f>
        <v>#DIV/0!</v>
      </c>
      <c r="CA119" s="26" t="e">
        <f>IF(Calcul!$E121="SW",'ModelParams Lw'!C$22+'ModelParams Lw'!C$23*LOG('Sound Power'!$D119/'Sound Power'!$E119)+'ModelParams Lw'!C$24*LN('Sound Power'!BS119),IF('ModelParams Lw'!C$26+'ModelParams Lw'!C$27*LOG('Sound Power'!$D119/'Sound Power'!$E119)+'ModelParams Lw'!C$28*LN('Sound Power'!BS119)&lt;'ModelParams Lw'!C$22+'ModelParams Lw'!C$23*LOG('Sound Power'!$D119/'Sound Power'!$E119)+'ModelParams Lw'!C$24*LN('Sound Power'!BS119),'ModelParams Lw'!C$22+'ModelParams Lw'!C$23*LOG('Sound Power'!$D119/'Sound Power'!$E119)+'ModelParams Lw'!C$24*LN('Sound Power'!BS119),'ModelParams Lw'!C$26+'ModelParams Lw'!C$27*LOG('Sound Power'!$D119/'Sound Power'!$E119)+'ModelParams Lw'!C$28*LN('Sound Power'!BS119)))</f>
        <v>#DIV/0!</v>
      </c>
      <c r="CB119" s="26" t="e">
        <f>IF(Calcul!$E121="SW",'ModelParams Lw'!D$22+'ModelParams Lw'!D$23*LOG('Sound Power'!$D119/'Sound Power'!$E119)+'ModelParams Lw'!D$24*LN('Sound Power'!BT119),IF('ModelParams Lw'!D$26+'ModelParams Lw'!D$27*LOG('Sound Power'!$D119/'Sound Power'!$E119)+'ModelParams Lw'!D$28*LN('Sound Power'!BT119)&lt;'ModelParams Lw'!D$22+'ModelParams Lw'!D$23*LOG('Sound Power'!$D119/'Sound Power'!$E119)+'ModelParams Lw'!D$24*LN('Sound Power'!BT119),'ModelParams Lw'!D$22+'ModelParams Lw'!D$23*LOG('Sound Power'!$D119/'Sound Power'!$E119)+'ModelParams Lw'!D$24*LN('Sound Power'!BT119),'ModelParams Lw'!D$26+'ModelParams Lw'!D$27*LOG('Sound Power'!$D119/'Sound Power'!$E119)+'ModelParams Lw'!D$28*LN('Sound Power'!BT119)))</f>
        <v>#DIV/0!</v>
      </c>
      <c r="CC119" s="26" t="e">
        <f>IF(Calcul!$E121="SW",'ModelParams Lw'!E$22+'ModelParams Lw'!E$23*LOG('Sound Power'!$D119/'Sound Power'!$E119)+'ModelParams Lw'!E$24*LN('Sound Power'!BU119),IF('ModelParams Lw'!E$26+'ModelParams Lw'!E$27*LOG('Sound Power'!$D119/'Sound Power'!$E119)+'ModelParams Lw'!E$28*LN('Sound Power'!BU119)&lt;'ModelParams Lw'!E$22+'ModelParams Lw'!E$23*LOG('Sound Power'!$D119/'Sound Power'!$E119)+'ModelParams Lw'!E$24*LN('Sound Power'!BU119),'ModelParams Lw'!E$22+'ModelParams Lw'!E$23*LOG('Sound Power'!$D119/'Sound Power'!$E119)+'ModelParams Lw'!E$24*LN('Sound Power'!BU119),'ModelParams Lw'!E$26+'ModelParams Lw'!E$27*LOG('Sound Power'!$D119/'Sound Power'!$E119)+'ModelParams Lw'!E$28*LN('Sound Power'!BU119)))</f>
        <v>#DIV/0!</v>
      </c>
      <c r="CD119" s="26" t="e">
        <f>IF(Calcul!$E121="SW",'ModelParams Lw'!F$22+'ModelParams Lw'!F$23*LOG('Sound Power'!$D119/'Sound Power'!$E119)+'ModelParams Lw'!F$24*LN('Sound Power'!BV119),IF('ModelParams Lw'!F$26+'ModelParams Lw'!F$27*LOG('Sound Power'!$D119/'Sound Power'!$E119)+'ModelParams Lw'!F$28*LN('Sound Power'!BV119)&lt;'ModelParams Lw'!F$22+'ModelParams Lw'!F$23*LOG('Sound Power'!$D119/'Sound Power'!$E119)+'ModelParams Lw'!F$24*LN('Sound Power'!BV119),'ModelParams Lw'!F$22+'ModelParams Lw'!F$23*LOG('Sound Power'!$D119/'Sound Power'!$E119)+'ModelParams Lw'!F$24*LN('Sound Power'!BV119),'ModelParams Lw'!F$26+'ModelParams Lw'!F$27*LOG('Sound Power'!$D119/'Sound Power'!$E119)+'ModelParams Lw'!F$28*LN('Sound Power'!BV119)))</f>
        <v>#DIV/0!</v>
      </c>
      <c r="CE119" s="26" t="e">
        <f>IF(Calcul!$E121="SW",'ModelParams Lw'!G$22+'ModelParams Lw'!G$23*LOG('Sound Power'!$D119/'Sound Power'!$E119)+'ModelParams Lw'!G$24*LN('Sound Power'!BW119),IF('ModelParams Lw'!G$26+'ModelParams Lw'!G$27*LOG('Sound Power'!$D119/'Sound Power'!$E119)+'ModelParams Lw'!G$28*LN('Sound Power'!BW119)&lt;'ModelParams Lw'!G$22+'ModelParams Lw'!G$23*LOG('Sound Power'!$D119/'Sound Power'!$E119)+'ModelParams Lw'!G$24*LN('Sound Power'!BW119),'ModelParams Lw'!G$22+'ModelParams Lw'!G$23*LOG('Sound Power'!$D119/'Sound Power'!$E119)+'ModelParams Lw'!G$24*LN('Sound Power'!BW119),'ModelParams Lw'!G$26+'ModelParams Lw'!G$27*LOG('Sound Power'!$D119/'Sound Power'!$E119)+'ModelParams Lw'!G$28*LN('Sound Power'!BW119)))</f>
        <v>#DIV/0!</v>
      </c>
      <c r="CF119" s="26" t="e">
        <f>IF(Calcul!$E121="SW",'ModelParams Lw'!H$22+'ModelParams Lw'!H$23*LOG('Sound Power'!$D119/'Sound Power'!$E119)+'ModelParams Lw'!H$24*LN('Sound Power'!BX119),IF('ModelParams Lw'!H$26+'ModelParams Lw'!H$27*LOG('Sound Power'!$D119/'Sound Power'!$E119)+'ModelParams Lw'!H$28*LN('Sound Power'!BX119)&lt;'ModelParams Lw'!H$22+'ModelParams Lw'!H$23*LOG('Sound Power'!$D119/'Sound Power'!$E119)+'ModelParams Lw'!H$24*LN('Sound Power'!BX119),'ModelParams Lw'!H$22+'ModelParams Lw'!H$23*LOG('Sound Power'!$D119/'Sound Power'!$E119)+'ModelParams Lw'!H$24*LN('Sound Power'!BX119),'ModelParams Lw'!H$26+'ModelParams Lw'!H$27*LOG('Sound Power'!$D119/'Sound Power'!$E119)+'ModelParams Lw'!H$28*LN('Sound Power'!BX119)))</f>
        <v>#DIV/0!</v>
      </c>
      <c r="CG119" s="26" t="e">
        <f>IF(Calcul!$E121="SW",'ModelParams Lw'!I$22+'ModelParams Lw'!I$23*LOG('Sound Power'!$D119/'Sound Power'!$E119)+'ModelParams Lw'!I$24*LN('Sound Power'!BY119),IF('ModelParams Lw'!I$26+'ModelParams Lw'!I$27*LOG('Sound Power'!$D119/'Sound Power'!$E119)+'ModelParams Lw'!I$28*LN('Sound Power'!BY119)&lt;'ModelParams Lw'!I$22+'ModelParams Lw'!I$23*LOG('Sound Power'!$D119/'Sound Power'!$E119)+'ModelParams Lw'!I$24*LN('Sound Power'!BY119),'ModelParams Lw'!I$22+'ModelParams Lw'!I$23*LOG('Sound Power'!$D119/'Sound Power'!$E119)+'ModelParams Lw'!I$24*LN('Sound Power'!BY119),'ModelParams Lw'!I$26+'ModelParams Lw'!I$27*LOG('Sound Power'!$D119/'Sound Power'!$E119)+'ModelParams Lw'!I$28*LN('Sound Power'!BY119)))</f>
        <v>#DIV/0!</v>
      </c>
      <c r="CH119" s="26" t="e">
        <f>IF(Calcul!$E121="SW",'ModelParams Lw'!J$22+'ModelParams Lw'!J$23*LOG('Sound Power'!$D119/'Sound Power'!$E119)+'ModelParams Lw'!J$24*LN('Sound Power'!BZ119),IF('ModelParams Lw'!J$26+'ModelParams Lw'!J$27*LOG('Sound Power'!$D119/'Sound Power'!$E119)+'ModelParams Lw'!J$28*LN('Sound Power'!BZ119)&lt;'ModelParams Lw'!J$22+'ModelParams Lw'!J$23*LOG('Sound Power'!$D119/'Sound Power'!$E119)+'ModelParams Lw'!J$24*LN('Sound Power'!BZ119),'ModelParams Lw'!J$22+'ModelParams Lw'!J$23*LOG('Sound Power'!$D119/'Sound Power'!$E119)+'ModelParams Lw'!J$24*LN('Sound Power'!BZ119),'ModelParams Lw'!J$26+'ModelParams Lw'!J$27*LOG('Sound Power'!$D119/'Sound Power'!$E119)+'ModelParams Lw'!J$28*LN('Sound Power'!BZ119)))</f>
        <v>#DIV/0!</v>
      </c>
      <c r="CI119" s="26" t="e">
        <f t="shared" si="58"/>
        <v>#DIV/0!</v>
      </c>
      <c r="CJ119" s="26" t="e">
        <f t="shared" si="59"/>
        <v>#DIV/0!</v>
      </c>
      <c r="CK119" s="26" t="e">
        <f t="shared" si="60"/>
        <v>#DIV/0!</v>
      </c>
      <c r="CL119" s="26" t="e">
        <f t="shared" si="61"/>
        <v>#DIV/0!</v>
      </c>
      <c r="CM119" s="26" t="e">
        <f t="shared" si="62"/>
        <v>#DIV/0!</v>
      </c>
      <c r="CN119" s="26" t="e">
        <f t="shared" si="63"/>
        <v>#DIV/0!</v>
      </c>
      <c r="CO119" s="26" t="e">
        <f t="shared" si="64"/>
        <v>#DIV/0!</v>
      </c>
      <c r="CP119" s="26" t="e">
        <f t="shared" si="65"/>
        <v>#DIV/0!</v>
      </c>
      <c r="CQ119" s="26" t="e">
        <f>10*LOG10(IF(CI119="",0,POWER(10,((CI119+'ModelParams Lw'!$O$4)/10))) +IF(CJ119="",0,POWER(10,((CJ119+'ModelParams Lw'!$P$4)/10))) +IF(CK119="",0,POWER(10,((CK119+'ModelParams Lw'!$Q$4)/10))) +IF(CL119="",0,POWER(10,((CL119+'ModelParams Lw'!$R$4)/10))) +IF(CM119="",0,POWER(10,((CM119+'ModelParams Lw'!$S$4)/10))) +IF(CN119="",0,POWER(10,((CN119+'ModelParams Lw'!$T$4)/10))) +IF(CO119="",0,POWER(10,((CO119+'ModelParams Lw'!$U$4)/10)))+IF(CP119="",0,POWER(10,((CP119+'ModelParams Lw'!$V$4)/10))))</f>
        <v>#DIV/0!</v>
      </c>
      <c r="CR119" s="26" t="e">
        <f t="shared" si="66"/>
        <v>#DIV/0!</v>
      </c>
      <c r="CS119" s="26" t="e">
        <f>(CI119-'ModelParams Lw'!$O$10)/'ModelParams Lw'!$O$11</f>
        <v>#DIV/0!</v>
      </c>
      <c r="CT119" s="26" t="e">
        <f>(CJ119-'ModelParams Lw'!$P$10)/'ModelParams Lw'!$P$11</f>
        <v>#DIV/0!</v>
      </c>
      <c r="CU119" s="26" t="e">
        <f>(CK119-'ModelParams Lw'!$Q$10)/'ModelParams Lw'!$Q$11</f>
        <v>#DIV/0!</v>
      </c>
      <c r="CV119" s="26" t="e">
        <f>(CL119-'ModelParams Lw'!$R$10)/'ModelParams Lw'!$R$11</f>
        <v>#DIV/0!</v>
      </c>
      <c r="CW119" s="26" t="e">
        <f>(CM119-'ModelParams Lw'!$S$10)/'ModelParams Lw'!$S$11</f>
        <v>#DIV/0!</v>
      </c>
      <c r="CX119" s="26" t="e">
        <f>(CN119-'ModelParams Lw'!$T$10)/'ModelParams Lw'!$T$11</f>
        <v>#DIV/0!</v>
      </c>
      <c r="CY119" s="26" t="e">
        <f>(CO119-'ModelParams Lw'!$U$10)/'ModelParams Lw'!$U$11</f>
        <v>#DIV/0!</v>
      </c>
      <c r="CZ119" s="26" t="e">
        <f>(CP119-'ModelParams Lw'!$V$10)/'ModelParams Lw'!$V$11</f>
        <v>#DIV/0!</v>
      </c>
    </row>
    <row r="120" spans="1:104" x14ac:dyDescent="0.2">
      <c r="A120" s="13">
        <f>Calcul!A122</f>
        <v>0</v>
      </c>
      <c r="B120" s="13">
        <f t="shared" si="42"/>
        <v>0</v>
      </c>
      <c r="C120" s="13">
        <f>Calcul!B122</f>
        <v>0</v>
      </c>
      <c r="D120" s="13">
        <f>Calcul!C122/1000</f>
        <v>0</v>
      </c>
      <c r="E120" s="13">
        <f>Calcul!D122/1000</f>
        <v>0</v>
      </c>
      <c r="F120" s="13">
        <f t="shared" si="43"/>
        <v>0</v>
      </c>
      <c r="G120" s="23" t="e">
        <f>DEGREES(ACOS(1-(1/'ModelParams Lw'!B$15*SQRT(0.5*1.2/'Sound Power'!$C120)*('Sound Power'!$B120/3600)/('Sound Power'!$D120)/('Sound Power'!$F120))))</f>
        <v>#DIV/0!</v>
      </c>
      <c r="H120" s="23" t="e">
        <f>DEGREES(ACOS(1-(1/'ModelParams Lw'!C$15*SQRT(0.5*1.2/'Sound Power'!$C120)*('Sound Power'!$B120/3600)/('Sound Power'!$D120)/('Sound Power'!$F120))))</f>
        <v>#DIV/0!</v>
      </c>
      <c r="I120" s="23" t="e">
        <f>DEGREES(ACOS(1-(1/'ModelParams Lw'!D$15*SQRT(0.5*1.2/'Sound Power'!$C120)*('Sound Power'!$B120/3600)/('Sound Power'!$D120)/('Sound Power'!$F120))))</f>
        <v>#DIV/0!</v>
      </c>
      <c r="J120" s="23" t="e">
        <f>DEGREES(ACOS(1-(1/'ModelParams Lw'!E$15*SQRT(0.5*1.2/'Sound Power'!$C120)*('Sound Power'!$B120/3600)/('Sound Power'!$D120)/('Sound Power'!$F120))))</f>
        <v>#DIV/0!</v>
      </c>
      <c r="K120" s="23" t="e">
        <f>DEGREES(ACOS(1-(1/'ModelParams Lw'!F$15*SQRT(0.5*1.2/'Sound Power'!$C120)*('Sound Power'!$B120/3600)/('Sound Power'!$D120)/('Sound Power'!$F120))))</f>
        <v>#DIV/0!</v>
      </c>
      <c r="L120" s="23" t="e">
        <f>DEGREES(ACOS(1-(1/'ModelParams Lw'!G$15*SQRT(0.5*1.2/'Sound Power'!$C120)*('Sound Power'!$B120/3600)/('Sound Power'!$D120)/('Sound Power'!$F120))))</f>
        <v>#DIV/0!</v>
      </c>
      <c r="M120" s="23" t="e">
        <f>DEGREES(ACOS(1-(1/'ModelParams Lw'!H$15*SQRT(0.5*1.2/'Sound Power'!$C120)*('Sound Power'!$B120/3600)/('Sound Power'!$D120)/('Sound Power'!$F120))))</f>
        <v>#DIV/0!</v>
      </c>
      <c r="N120" s="23" t="e">
        <f>DEGREES(ACOS(1-(1/'ModelParams Lw'!I$15*SQRT(0.5*1.2/'Sound Power'!$C120)*('Sound Power'!$B120/3600)/('Sound Power'!$D120)/('Sound Power'!$F120))))</f>
        <v>#DIV/0!</v>
      </c>
      <c r="O120" s="26" t="e">
        <f>('ModelParams Lw'!B$4*LN('Sound Power'!G120)/(1+EXP(-('Sound Power'!$D120*1000+'ModelParams Lw'!B$6)/'ModelParams Lw'!B$7))+'ModelParams Lw'!B$5)*LN('Sound Power'!$B120)-('ModelParams Lw'!B$8+'ModelParams Lw'!B$9*$D120+'ModelParams Lw'!B$10*'Sound Power'!$F120^'ModelParams Lw'!B$14+'ModelParams Lw'!B$11*LN('Sound Power'!G120)+'ModelParams Lw'!B$12*'Sound Power'!$D120*'Sound Power'!$F120+'ModelParams Lw'!B$13*'Sound Power'!$D120*LN('Sound Power'!G120))</f>
        <v>#DIV/0!</v>
      </c>
      <c r="P120" s="26" t="e">
        <f>('ModelParams Lw'!C$4*LN('Sound Power'!H120)/(1+EXP(-('Sound Power'!$D120*1000+'ModelParams Lw'!C$6)/'ModelParams Lw'!C$7))+'ModelParams Lw'!C$5)*LN('Sound Power'!$B120)-('ModelParams Lw'!C$8+'ModelParams Lw'!C$9*$D120+'ModelParams Lw'!C$10*'Sound Power'!$F120^'ModelParams Lw'!C$14+'ModelParams Lw'!C$11*LN('Sound Power'!H120)+'ModelParams Lw'!C$12*'Sound Power'!$D120*'Sound Power'!$F120+'ModelParams Lw'!C$13*'Sound Power'!$D120*LN('Sound Power'!H120))</f>
        <v>#DIV/0!</v>
      </c>
      <c r="Q120" s="26" t="e">
        <f>('ModelParams Lw'!D$4*LN('Sound Power'!I120)/(1+EXP(-('Sound Power'!$D120*1000+'ModelParams Lw'!D$6)/'ModelParams Lw'!D$7))+'ModelParams Lw'!D$5)*LN('Sound Power'!$B120)-('ModelParams Lw'!D$8+'ModelParams Lw'!D$9*$D120+'ModelParams Lw'!D$10*'Sound Power'!$F120^'ModelParams Lw'!D$14+'ModelParams Lw'!D$11*LN('Sound Power'!I120)+'ModelParams Lw'!D$12*'Sound Power'!$D120*'Sound Power'!$F120+'ModelParams Lw'!D$13*'Sound Power'!$D120*LN('Sound Power'!I120))</f>
        <v>#DIV/0!</v>
      </c>
      <c r="R120" s="26" t="e">
        <f>('ModelParams Lw'!E$4*LN('Sound Power'!J120)/(1+EXP(-('Sound Power'!$D120*1000+'ModelParams Lw'!E$6)/'ModelParams Lw'!E$7))+'ModelParams Lw'!E$5)*LN('Sound Power'!$B120)-('ModelParams Lw'!E$8+'ModelParams Lw'!E$9*$D120+'ModelParams Lw'!E$10*'Sound Power'!$F120^'ModelParams Lw'!E$14+'ModelParams Lw'!E$11*LN('Sound Power'!J120)+'ModelParams Lw'!E$12*'Sound Power'!$D120*'Sound Power'!$F120+'ModelParams Lw'!E$13*'Sound Power'!$D120*LN('Sound Power'!J120))</f>
        <v>#DIV/0!</v>
      </c>
      <c r="S120" s="26" t="e">
        <f>('ModelParams Lw'!F$4*LN('Sound Power'!K120)/(1+EXP(-('Sound Power'!$D120*1000+'ModelParams Lw'!F$6)/'ModelParams Lw'!F$7))+'ModelParams Lw'!F$5)*LN('Sound Power'!$B120)-('ModelParams Lw'!F$8+'ModelParams Lw'!F$9*$D120+'ModelParams Lw'!F$10*'Sound Power'!$F120^'ModelParams Lw'!F$14+'ModelParams Lw'!F$11*LN('Sound Power'!K120)+'ModelParams Lw'!F$12*'Sound Power'!$D120*'Sound Power'!$F120+'ModelParams Lw'!F$13*'Sound Power'!$D120*LN('Sound Power'!K120))</f>
        <v>#DIV/0!</v>
      </c>
      <c r="T120" s="26" t="e">
        <f>('ModelParams Lw'!G$4*LN('Sound Power'!L120)/(1+EXP(-('Sound Power'!$D120*1000+'ModelParams Lw'!G$6)/'ModelParams Lw'!G$7))+'ModelParams Lw'!G$5)*LN('Sound Power'!$B120)-('ModelParams Lw'!G$8+'ModelParams Lw'!G$9*$D120+'ModelParams Lw'!G$10*'Sound Power'!$F120^'ModelParams Lw'!G$14+'ModelParams Lw'!G$11*LN('Sound Power'!L120)+'ModelParams Lw'!G$12*'Sound Power'!$D120*'Sound Power'!$F120+'ModelParams Lw'!G$13*'Sound Power'!$D120*LN('Sound Power'!L120))</f>
        <v>#DIV/0!</v>
      </c>
      <c r="U120" s="26" t="e">
        <f>('ModelParams Lw'!H$4*LN('Sound Power'!M120)/(1+EXP(-('Sound Power'!$D120*1000+'ModelParams Lw'!H$6)/'ModelParams Lw'!H$7))+'ModelParams Lw'!H$5)*LN('Sound Power'!$B120)-('ModelParams Lw'!H$8+'ModelParams Lw'!H$9*$D120+'ModelParams Lw'!H$10*'Sound Power'!$F120^'ModelParams Lw'!H$14+'ModelParams Lw'!H$11*LN('Sound Power'!M120)+'ModelParams Lw'!H$12*'Sound Power'!$D120*'Sound Power'!$F120+'ModelParams Lw'!H$13*'Sound Power'!$D120*LN('Sound Power'!M120))</f>
        <v>#DIV/0!</v>
      </c>
      <c r="V120" s="26" t="e">
        <f>('ModelParams Lw'!I$4*LN('Sound Power'!N120)/(1+EXP(-('Sound Power'!$D120*1000+'ModelParams Lw'!I$6)/'ModelParams Lw'!I$7))+'ModelParams Lw'!I$5)*LN('Sound Power'!$B120)-('ModelParams Lw'!I$8+'ModelParams Lw'!I$9*$D120+'ModelParams Lw'!I$10*'Sound Power'!$F120^'ModelParams Lw'!I$14+'ModelParams Lw'!I$11*LN('Sound Power'!N120)+'ModelParams Lw'!I$12*'Sound Power'!$D120*'Sound Power'!$F120+'ModelParams Lw'!I$13*'Sound Power'!$D120*LN('Sound Power'!N120))</f>
        <v>#DIV/0!</v>
      </c>
      <c r="W120" s="26" t="e">
        <f>10*LOG10(IF(O120="",0,POWER(10,((O120+'ModelParams Lw'!$O$4)/10))) +IF(P120="",0,POWER(10,((P120+'ModelParams Lw'!$P$4)/10))) +IF(Q120="",0,POWER(10,((Q120+'ModelParams Lw'!$Q$4)/10))) +IF(R120="",0,POWER(10,((R120+'ModelParams Lw'!$R$4)/10))) +IF(S120="",0,POWER(10,((S120+'ModelParams Lw'!$S$4)/10))) +IF(T120="",0,POWER(10,((T120+'ModelParams Lw'!$T$4)/10))) +IF(U120="",0,POWER(10,((U120+'ModelParams Lw'!$U$4)/10)))+IF(V120="",0,POWER(10,((V120+'ModelParams Lw'!$V$4)/10))))</f>
        <v>#DIV/0!</v>
      </c>
      <c r="X120" s="26" t="e">
        <f t="shared" si="52"/>
        <v>#DIV/0!</v>
      </c>
      <c r="Y120" s="26" t="e">
        <f>(O120-'ModelParams Lw'!O$10)/'ModelParams Lw'!O$11</f>
        <v>#DIV/0!</v>
      </c>
      <c r="Z120" s="26" t="e">
        <f>(P120-'ModelParams Lw'!P$10)/'ModelParams Lw'!P$11</f>
        <v>#DIV/0!</v>
      </c>
      <c r="AA120" s="26" t="e">
        <f>(Q120-'ModelParams Lw'!Q$10)/'ModelParams Lw'!Q$11</f>
        <v>#DIV/0!</v>
      </c>
      <c r="AB120" s="26" t="e">
        <f>(R120-'ModelParams Lw'!R$10)/'ModelParams Lw'!R$11</f>
        <v>#DIV/0!</v>
      </c>
      <c r="AC120" s="26" t="e">
        <f>(S120-'ModelParams Lw'!S$10)/'ModelParams Lw'!S$11</f>
        <v>#DIV/0!</v>
      </c>
      <c r="AD120" s="26" t="e">
        <f>(T120-'ModelParams Lw'!T$10)/'ModelParams Lw'!T$11</f>
        <v>#DIV/0!</v>
      </c>
      <c r="AE120" s="26" t="e">
        <f>(U120-'ModelParams Lw'!U$10)/'ModelParams Lw'!U$11</f>
        <v>#DIV/0!</v>
      </c>
      <c r="AF120" s="26" t="e">
        <f>(V120-'ModelParams Lw'!V$10)/'ModelParams Lw'!V$11</f>
        <v>#DIV/0!</v>
      </c>
      <c r="AG120" s="26" t="e">
        <f t="shared" si="53"/>
        <v>#DIV/0!</v>
      </c>
      <c r="AH120" s="26" t="e">
        <f>VLOOKUP(D120*1000,'ModelParams Lw'!$A$38:$D$58,4)</f>
        <v>#N/A</v>
      </c>
      <c r="AI120" s="56" t="e">
        <f>VLOOKUP(D120*1000,'ModelParams Lw'!$A$38:$D$58,2)</f>
        <v>#N/A</v>
      </c>
      <c r="AJ120" s="46" t="e">
        <f t="shared" si="54"/>
        <v>#DIV/0!</v>
      </c>
      <c r="AK120" s="26" t="e">
        <f t="shared" si="55"/>
        <v>#VALUE!</v>
      </c>
      <c r="AL120" s="26" t="e">
        <f>IF($AI120=100,'ModelParams Lw'!R$35*'Sound Power'!$AH120^2+'ModelParams Lw'!R$36*'Sound Power'!$AH120+'ModelParams Lw'!R$37,IF($AI120=150,'ModelParams Lw'!R$38*'Sound Power'!$AH120^2+'ModelParams Lw'!R$39*'Sound Power'!$AH120+'ModelParams Lw'!R$40,'ModelParams Lw'!R$41*'Sound Power'!$AH120^2+'ModelParams Lw'!R$42*'Sound Power'!$AH120+'ModelParams Lw'!R$43))</f>
        <v>#N/A</v>
      </c>
      <c r="AM120" s="26" t="e">
        <f>IF($AI120=100,'ModelParams Lw'!S$35*'Sound Power'!$AH120^2+'ModelParams Lw'!S$36*'Sound Power'!$AH120+'ModelParams Lw'!S$37,IF($AI120=150,'ModelParams Lw'!S$38*'Sound Power'!$AH120^2+'ModelParams Lw'!S$39*'Sound Power'!$AH120+'ModelParams Lw'!S$40,'ModelParams Lw'!S$41*'Sound Power'!$AH120^2+'ModelParams Lw'!S$42*'Sound Power'!$AH120+'ModelParams Lw'!S$43))</f>
        <v>#N/A</v>
      </c>
      <c r="AN120" s="26" t="e">
        <f>IF($AI120=100,'ModelParams Lw'!T$35*'Sound Power'!$AH120^2+'ModelParams Lw'!T$36*'Sound Power'!$AH120+'ModelParams Lw'!T$37,IF($AI120=150,'ModelParams Lw'!T$38*'Sound Power'!$AH120^2+'ModelParams Lw'!T$39*'Sound Power'!$AH120+'ModelParams Lw'!T$40,'ModelParams Lw'!T$41*'Sound Power'!$AH120^2+'ModelParams Lw'!T$42*'Sound Power'!$AH120+'ModelParams Lw'!T$43))</f>
        <v>#N/A</v>
      </c>
      <c r="AO120" s="26" t="e">
        <f>IF($AI120=100,'ModelParams Lw'!U$35*'Sound Power'!$AH120^2+'ModelParams Lw'!U$36*'Sound Power'!$AH120+'ModelParams Lw'!U$37,IF($AI120=150,'ModelParams Lw'!U$38*'Sound Power'!$AH120^2+'ModelParams Lw'!U$39*'Sound Power'!$AH120+'ModelParams Lw'!U$40,'ModelParams Lw'!U$41*'Sound Power'!$AH120^2+'ModelParams Lw'!U$42*'Sound Power'!$AH120+'ModelParams Lw'!U$43))</f>
        <v>#N/A</v>
      </c>
      <c r="AP120" s="26" t="e">
        <f>IF($AI120=100,'ModelParams Lw'!V$35*'Sound Power'!$AH120^2+'ModelParams Lw'!V$36*'Sound Power'!$AH120+'ModelParams Lw'!V$37,IF($AI120=150,'ModelParams Lw'!V$38*'Sound Power'!$AH120^2+'ModelParams Lw'!V$39*'Sound Power'!$AH120+'ModelParams Lw'!V$40,'ModelParams Lw'!V$41*'Sound Power'!$AH120^2+'ModelParams Lw'!V$42*'Sound Power'!$AH120+'ModelParams Lw'!V$43))</f>
        <v>#N/A</v>
      </c>
      <c r="AQ120" s="26" t="e">
        <f>IF($AI120=100,'ModelParams Lw'!W$35*'Sound Power'!$AH120^2+'ModelParams Lw'!W$36*'Sound Power'!$AH120+'ModelParams Lw'!W$37,IF($AI120=150,'ModelParams Lw'!W$38*'Sound Power'!$AH120^2+'ModelParams Lw'!W$39*'Sound Power'!$AH120+'ModelParams Lw'!W$40,'ModelParams Lw'!W$41*'Sound Power'!$AH120^2+'ModelParams Lw'!W$42*'Sound Power'!$AH120+'ModelParams Lw'!W$43))</f>
        <v>#N/A</v>
      </c>
      <c r="AR120" s="26" t="e">
        <f t="shared" si="56"/>
        <v>#VALUE!</v>
      </c>
      <c r="AS120" s="26" t="e">
        <f>IF(26.83*LN($AJ120)-11.791-'ModelParams Lw'!B$35&lt;0,0,26.83*LN($AJ120)-11.791-'ModelParams Lw'!B$35)</f>
        <v>#DIV/0!</v>
      </c>
      <c r="AT120" s="26" t="e">
        <f>IF(26.83*LN($AJ120)-11.791-'ModelParams Lw'!C$35&lt;0,0,26.83*LN($AJ120)-11.791-'ModelParams Lw'!C$35)</f>
        <v>#DIV/0!</v>
      </c>
      <c r="AU120" s="26" t="e">
        <f>IF(26.83*LN($AJ120)-11.791-'ModelParams Lw'!D$35&lt;0,0,26.83*LN($AJ120)-11.791-'ModelParams Lw'!D$35)</f>
        <v>#DIV/0!</v>
      </c>
      <c r="AV120" s="26" t="e">
        <f>IF(26.83*LN($AJ120)-11.791-'ModelParams Lw'!E$35&lt;0,0,26.83*LN($AJ120)-11.791-'ModelParams Lw'!E$35)</f>
        <v>#DIV/0!</v>
      </c>
      <c r="AW120" s="26" t="e">
        <f>IF(26.83*LN($AJ120)-11.791-'ModelParams Lw'!F$35&lt;0,0,26.83*LN($AJ120)-11.791-'ModelParams Lw'!F$35)</f>
        <v>#DIV/0!</v>
      </c>
      <c r="AX120" s="26" t="e">
        <f>IF(26.83*LN($AJ120)-11.791-'ModelParams Lw'!G$35&lt;0,0,26.83*LN($AJ120)-11.791-'ModelParams Lw'!G$35)</f>
        <v>#DIV/0!</v>
      </c>
      <c r="AY120" s="26" t="e">
        <f>IF(26.83*LN($AJ120)-11.791-'ModelParams Lw'!H$35&lt;0,0,26.83*LN($AJ120)-11.791-'ModelParams Lw'!H$35)</f>
        <v>#DIV/0!</v>
      </c>
      <c r="AZ120" s="26" t="e">
        <f>IF(26.83*LN($AJ120)-11.791-'ModelParams Lw'!I$35&lt;0,0,26.83*LN($AJ120)-11.791-'ModelParams Lw'!I$35)</f>
        <v>#DIV/0!</v>
      </c>
      <c r="BA120" s="26" t="e">
        <f t="shared" si="44"/>
        <v>#DIV/0!</v>
      </c>
      <c r="BB120" s="26" t="e">
        <f t="shared" si="45"/>
        <v>#DIV/0!</v>
      </c>
      <c r="BC120" s="26" t="e">
        <f t="shared" si="46"/>
        <v>#DIV/0!</v>
      </c>
      <c r="BD120" s="26" t="e">
        <f t="shared" si="47"/>
        <v>#DIV/0!</v>
      </c>
      <c r="BE120" s="26" t="e">
        <f t="shared" si="48"/>
        <v>#DIV/0!</v>
      </c>
      <c r="BF120" s="26" t="e">
        <f t="shared" si="49"/>
        <v>#DIV/0!</v>
      </c>
      <c r="BG120" s="26" t="e">
        <f t="shared" si="50"/>
        <v>#DIV/0!</v>
      </c>
      <c r="BH120" s="26" t="e">
        <f t="shared" si="51"/>
        <v>#DIV/0!</v>
      </c>
      <c r="BI120" s="26" t="e">
        <f>10*LOG10(IF(BA120="",0,POWER(10,((BA120+'ModelParams Lw'!$O$4)/10))) +IF(BB120="",0,POWER(10,((BB120+'ModelParams Lw'!$P$4)/10))) +IF(BC120="",0,POWER(10,((BC120+'ModelParams Lw'!$Q$4)/10))) +IF(BD120="",0,POWER(10,((BD120+'ModelParams Lw'!$R$4)/10))) +IF(BE120="",0,POWER(10,((BE120+'ModelParams Lw'!$S$4)/10))) +IF(BF120="",0,POWER(10,((BF120+'ModelParams Lw'!$T$4)/10))) +IF(BG120="",0,POWER(10,((BG120+'ModelParams Lw'!$U$4)/10)))+IF(BH120="",0,POWER(10,((BH120+'ModelParams Lw'!$V$4)/10))))</f>
        <v>#DIV/0!</v>
      </c>
      <c r="BJ120" s="26" t="e">
        <f t="shared" si="57"/>
        <v>#DIV/0!</v>
      </c>
      <c r="BK120" s="26" t="e">
        <f>(BA120-'ModelParams Lw'!O$10)/'ModelParams Lw'!O$11</f>
        <v>#DIV/0!</v>
      </c>
      <c r="BL120" s="26" t="e">
        <f>(BB120-'ModelParams Lw'!P$10)/'ModelParams Lw'!P$11</f>
        <v>#DIV/0!</v>
      </c>
      <c r="BM120" s="26" t="e">
        <f>(BC120-'ModelParams Lw'!Q$10)/'ModelParams Lw'!Q$11</f>
        <v>#DIV/0!</v>
      </c>
      <c r="BN120" s="26" t="e">
        <f>(BD120-'ModelParams Lw'!R$10)/'ModelParams Lw'!R$11</f>
        <v>#DIV/0!</v>
      </c>
      <c r="BO120" s="26" t="e">
        <f>(BE120-'ModelParams Lw'!S$10)/'ModelParams Lw'!S$11</f>
        <v>#DIV/0!</v>
      </c>
      <c r="BP120" s="26" t="e">
        <f>(BF120-'ModelParams Lw'!T$10)/'ModelParams Lw'!T$11</f>
        <v>#DIV/0!</v>
      </c>
      <c r="BQ120" s="26" t="e">
        <f>(BG120-'ModelParams Lw'!U$10)/'ModelParams Lw'!U$11</f>
        <v>#DIV/0!</v>
      </c>
      <c r="BR120" s="26" t="e">
        <f>(BH120-'ModelParams Lw'!V$10)/'ModelParams Lw'!V$11</f>
        <v>#DIV/0!</v>
      </c>
      <c r="BS120" s="23" t="e">
        <f>IF(Calcul!$E122="SW",DEGREES(ACOS(1-(1/'ModelParams Lw'!C$25*SQRT(0.5*1.2/'Sound Power'!$C120)*('Sound Power'!$B120/3600)/('Sound Power'!$D120)/('Sound Power'!$F120)))),DEGREES(ACOS(1-(1/'ModelParams Lw'!C$29*SQRT(0.5*1.2/'Sound Power'!$C120)*('Sound Power'!$B120/3600)/('Sound Power'!$D120)/('Sound Power'!$F120)))))</f>
        <v>#DIV/0!</v>
      </c>
      <c r="BT120" s="23" t="e">
        <f>IF(Calcul!$E122="SW",DEGREES(ACOS(1-(1/'ModelParams Lw'!D$25*SQRT(0.5*1.2/'Sound Power'!$C120)*('Sound Power'!$B120/3600)/('Sound Power'!$D120)/('Sound Power'!$F120)))),DEGREES(ACOS(1-(1/'ModelParams Lw'!D$29*SQRT(0.5*1.2/'Sound Power'!$C120)*('Sound Power'!$B120/3600)/('Sound Power'!$D120)/('Sound Power'!$F120)))))</f>
        <v>#DIV/0!</v>
      </c>
      <c r="BU120" s="23" t="e">
        <f>IF(Calcul!$E122="SW",DEGREES(ACOS(1-(1/'ModelParams Lw'!E$25*SQRT(0.5*1.2/'Sound Power'!$C120)*('Sound Power'!$B120/3600)/('Sound Power'!$D120)/('Sound Power'!$F120)))),DEGREES(ACOS(1-(1/'ModelParams Lw'!E$29*SQRT(0.5*1.2/'Sound Power'!$C120)*('Sound Power'!$B120/3600)/('Sound Power'!$D120)/('Sound Power'!$F120)))))</f>
        <v>#DIV/0!</v>
      </c>
      <c r="BV120" s="23" t="e">
        <f>IF(Calcul!$E122="SW",DEGREES(ACOS(1-(1/'ModelParams Lw'!F$25*SQRT(0.5*1.2/'Sound Power'!$C120)*('Sound Power'!$B120/3600)/('Sound Power'!$D120)/('Sound Power'!$F120)))),DEGREES(ACOS(1-(1/'ModelParams Lw'!F$29*SQRT(0.5*1.2/'Sound Power'!$C120)*('Sound Power'!$B120/3600)/('Sound Power'!$D120)/('Sound Power'!$F120)))))</f>
        <v>#DIV/0!</v>
      </c>
      <c r="BW120" s="23" t="e">
        <f>IF(Calcul!$E122="SW",DEGREES(ACOS(1-(1/'ModelParams Lw'!G$25*SQRT(0.5*1.2/'Sound Power'!$C120)*('Sound Power'!$B120/3600)/('Sound Power'!$D120)/('Sound Power'!$F120)))),DEGREES(ACOS(1-(1/'ModelParams Lw'!G$29*SQRT(0.5*1.2/'Sound Power'!$C120)*('Sound Power'!$B120/3600)/('Sound Power'!$D120)/('Sound Power'!$F120)))))</f>
        <v>#DIV/0!</v>
      </c>
      <c r="BX120" s="23" t="e">
        <f>IF(Calcul!$E122="SW",DEGREES(ACOS(1-(1/'ModelParams Lw'!H$25*SQRT(0.5*1.2/'Sound Power'!$C120)*('Sound Power'!$B120/3600)/('Sound Power'!$D120)/('Sound Power'!$F120)))),DEGREES(ACOS(1-(1/'ModelParams Lw'!H$29*SQRT(0.5*1.2/'Sound Power'!$C120)*('Sound Power'!$B120/3600)/('Sound Power'!$D120)/('Sound Power'!$F120)))))</f>
        <v>#DIV/0!</v>
      </c>
      <c r="BY120" s="23" t="e">
        <f>IF(Calcul!$E122="SW",DEGREES(ACOS(1-(1/'ModelParams Lw'!I$25*SQRT(0.5*1.2/'Sound Power'!$C120)*('Sound Power'!$B120/3600)/('Sound Power'!$D120)/('Sound Power'!$F120)))),DEGREES(ACOS(1-(1/'ModelParams Lw'!I$29*SQRT(0.5*1.2/'Sound Power'!$C120)*('Sound Power'!$B120/3600)/('Sound Power'!$D120)/('Sound Power'!$F120)))))</f>
        <v>#DIV/0!</v>
      </c>
      <c r="BZ120" s="23" t="e">
        <f>IF(Calcul!$E122="SW",DEGREES(ACOS(1-(1/'ModelParams Lw'!J$25*SQRT(0.5*1.2/'Sound Power'!$C120)*('Sound Power'!$B120/3600)/('Sound Power'!$D120)/('Sound Power'!$F120)))),DEGREES(ACOS(1-(1/'ModelParams Lw'!J$29*SQRT(0.5*1.2/'Sound Power'!$C120)*('Sound Power'!$B120/3600)/('Sound Power'!$D120)/('Sound Power'!$F120)))))</f>
        <v>#DIV/0!</v>
      </c>
      <c r="CA120" s="26" t="e">
        <f>IF(Calcul!$E122="SW",'ModelParams Lw'!C$22+'ModelParams Lw'!C$23*LOG('Sound Power'!$D120/'Sound Power'!$E120)+'ModelParams Lw'!C$24*LN('Sound Power'!BS120),IF('ModelParams Lw'!C$26+'ModelParams Lw'!C$27*LOG('Sound Power'!$D120/'Sound Power'!$E120)+'ModelParams Lw'!C$28*LN('Sound Power'!BS120)&lt;'ModelParams Lw'!C$22+'ModelParams Lw'!C$23*LOG('Sound Power'!$D120/'Sound Power'!$E120)+'ModelParams Lw'!C$24*LN('Sound Power'!BS120),'ModelParams Lw'!C$22+'ModelParams Lw'!C$23*LOG('Sound Power'!$D120/'Sound Power'!$E120)+'ModelParams Lw'!C$24*LN('Sound Power'!BS120),'ModelParams Lw'!C$26+'ModelParams Lw'!C$27*LOG('Sound Power'!$D120/'Sound Power'!$E120)+'ModelParams Lw'!C$28*LN('Sound Power'!BS120)))</f>
        <v>#DIV/0!</v>
      </c>
      <c r="CB120" s="26" t="e">
        <f>IF(Calcul!$E122="SW",'ModelParams Lw'!D$22+'ModelParams Lw'!D$23*LOG('Sound Power'!$D120/'Sound Power'!$E120)+'ModelParams Lw'!D$24*LN('Sound Power'!BT120),IF('ModelParams Lw'!D$26+'ModelParams Lw'!D$27*LOG('Sound Power'!$D120/'Sound Power'!$E120)+'ModelParams Lw'!D$28*LN('Sound Power'!BT120)&lt;'ModelParams Lw'!D$22+'ModelParams Lw'!D$23*LOG('Sound Power'!$D120/'Sound Power'!$E120)+'ModelParams Lw'!D$24*LN('Sound Power'!BT120),'ModelParams Lw'!D$22+'ModelParams Lw'!D$23*LOG('Sound Power'!$D120/'Sound Power'!$E120)+'ModelParams Lw'!D$24*LN('Sound Power'!BT120),'ModelParams Lw'!D$26+'ModelParams Lw'!D$27*LOG('Sound Power'!$D120/'Sound Power'!$E120)+'ModelParams Lw'!D$28*LN('Sound Power'!BT120)))</f>
        <v>#DIV/0!</v>
      </c>
      <c r="CC120" s="26" t="e">
        <f>IF(Calcul!$E122="SW",'ModelParams Lw'!E$22+'ModelParams Lw'!E$23*LOG('Sound Power'!$D120/'Sound Power'!$E120)+'ModelParams Lw'!E$24*LN('Sound Power'!BU120),IF('ModelParams Lw'!E$26+'ModelParams Lw'!E$27*LOG('Sound Power'!$D120/'Sound Power'!$E120)+'ModelParams Lw'!E$28*LN('Sound Power'!BU120)&lt;'ModelParams Lw'!E$22+'ModelParams Lw'!E$23*LOG('Sound Power'!$D120/'Sound Power'!$E120)+'ModelParams Lw'!E$24*LN('Sound Power'!BU120),'ModelParams Lw'!E$22+'ModelParams Lw'!E$23*LOG('Sound Power'!$D120/'Sound Power'!$E120)+'ModelParams Lw'!E$24*LN('Sound Power'!BU120),'ModelParams Lw'!E$26+'ModelParams Lw'!E$27*LOG('Sound Power'!$D120/'Sound Power'!$E120)+'ModelParams Lw'!E$28*LN('Sound Power'!BU120)))</f>
        <v>#DIV/0!</v>
      </c>
      <c r="CD120" s="26" t="e">
        <f>IF(Calcul!$E122="SW",'ModelParams Lw'!F$22+'ModelParams Lw'!F$23*LOG('Sound Power'!$D120/'Sound Power'!$E120)+'ModelParams Lw'!F$24*LN('Sound Power'!BV120),IF('ModelParams Lw'!F$26+'ModelParams Lw'!F$27*LOG('Sound Power'!$D120/'Sound Power'!$E120)+'ModelParams Lw'!F$28*LN('Sound Power'!BV120)&lt;'ModelParams Lw'!F$22+'ModelParams Lw'!F$23*LOG('Sound Power'!$D120/'Sound Power'!$E120)+'ModelParams Lw'!F$24*LN('Sound Power'!BV120),'ModelParams Lw'!F$22+'ModelParams Lw'!F$23*LOG('Sound Power'!$D120/'Sound Power'!$E120)+'ModelParams Lw'!F$24*LN('Sound Power'!BV120),'ModelParams Lw'!F$26+'ModelParams Lw'!F$27*LOG('Sound Power'!$D120/'Sound Power'!$E120)+'ModelParams Lw'!F$28*LN('Sound Power'!BV120)))</f>
        <v>#DIV/0!</v>
      </c>
      <c r="CE120" s="26" t="e">
        <f>IF(Calcul!$E122="SW",'ModelParams Lw'!G$22+'ModelParams Lw'!G$23*LOG('Sound Power'!$D120/'Sound Power'!$E120)+'ModelParams Lw'!G$24*LN('Sound Power'!BW120),IF('ModelParams Lw'!G$26+'ModelParams Lw'!G$27*LOG('Sound Power'!$D120/'Sound Power'!$E120)+'ModelParams Lw'!G$28*LN('Sound Power'!BW120)&lt;'ModelParams Lw'!G$22+'ModelParams Lw'!G$23*LOG('Sound Power'!$D120/'Sound Power'!$E120)+'ModelParams Lw'!G$24*LN('Sound Power'!BW120),'ModelParams Lw'!G$22+'ModelParams Lw'!G$23*LOG('Sound Power'!$D120/'Sound Power'!$E120)+'ModelParams Lw'!G$24*LN('Sound Power'!BW120),'ModelParams Lw'!G$26+'ModelParams Lw'!G$27*LOG('Sound Power'!$D120/'Sound Power'!$E120)+'ModelParams Lw'!G$28*LN('Sound Power'!BW120)))</f>
        <v>#DIV/0!</v>
      </c>
      <c r="CF120" s="26" t="e">
        <f>IF(Calcul!$E122="SW",'ModelParams Lw'!H$22+'ModelParams Lw'!H$23*LOG('Sound Power'!$D120/'Sound Power'!$E120)+'ModelParams Lw'!H$24*LN('Sound Power'!BX120),IF('ModelParams Lw'!H$26+'ModelParams Lw'!H$27*LOG('Sound Power'!$D120/'Sound Power'!$E120)+'ModelParams Lw'!H$28*LN('Sound Power'!BX120)&lt;'ModelParams Lw'!H$22+'ModelParams Lw'!H$23*LOG('Sound Power'!$D120/'Sound Power'!$E120)+'ModelParams Lw'!H$24*LN('Sound Power'!BX120),'ModelParams Lw'!H$22+'ModelParams Lw'!H$23*LOG('Sound Power'!$D120/'Sound Power'!$E120)+'ModelParams Lw'!H$24*LN('Sound Power'!BX120),'ModelParams Lw'!H$26+'ModelParams Lw'!H$27*LOG('Sound Power'!$D120/'Sound Power'!$E120)+'ModelParams Lw'!H$28*LN('Sound Power'!BX120)))</f>
        <v>#DIV/0!</v>
      </c>
      <c r="CG120" s="26" t="e">
        <f>IF(Calcul!$E122="SW",'ModelParams Lw'!I$22+'ModelParams Lw'!I$23*LOG('Sound Power'!$D120/'Sound Power'!$E120)+'ModelParams Lw'!I$24*LN('Sound Power'!BY120),IF('ModelParams Lw'!I$26+'ModelParams Lw'!I$27*LOG('Sound Power'!$D120/'Sound Power'!$E120)+'ModelParams Lw'!I$28*LN('Sound Power'!BY120)&lt;'ModelParams Lw'!I$22+'ModelParams Lw'!I$23*LOG('Sound Power'!$D120/'Sound Power'!$E120)+'ModelParams Lw'!I$24*LN('Sound Power'!BY120),'ModelParams Lw'!I$22+'ModelParams Lw'!I$23*LOG('Sound Power'!$D120/'Sound Power'!$E120)+'ModelParams Lw'!I$24*LN('Sound Power'!BY120),'ModelParams Lw'!I$26+'ModelParams Lw'!I$27*LOG('Sound Power'!$D120/'Sound Power'!$E120)+'ModelParams Lw'!I$28*LN('Sound Power'!BY120)))</f>
        <v>#DIV/0!</v>
      </c>
      <c r="CH120" s="26" t="e">
        <f>IF(Calcul!$E122="SW",'ModelParams Lw'!J$22+'ModelParams Lw'!J$23*LOG('Sound Power'!$D120/'Sound Power'!$E120)+'ModelParams Lw'!J$24*LN('Sound Power'!BZ120),IF('ModelParams Lw'!J$26+'ModelParams Lw'!J$27*LOG('Sound Power'!$D120/'Sound Power'!$E120)+'ModelParams Lw'!J$28*LN('Sound Power'!BZ120)&lt;'ModelParams Lw'!J$22+'ModelParams Lw'!J$23*LOG('Sound Power'!$D120/'Sound Power'!$E120)+'ModelParams Lw'!J$24*LN('Sound Power'!BZ120),'ModelParams Lw'!J$22+'ModelParams Lw'!J$23*LOG('Sound Power'!$D120/'Sound Power'!$E120)+'ModelParams Lw'!J$24*LN('Sound Power'!BZ120),'ModelParams Lw'!J$26+'ModelParams Lw'!J$27*LOG('Sound Power'!$D120/'Sound Power'!$E120)+'ModelParams Lw'!J$28*LN('Sound Power'!BZ120)))</f>
        <v>#DIV/0!</v>
      </c>
      <c r="CI120" s="26" t="e">
        <f t="shared" si="58"/>
        <v>#DIV/0!</v>
      </c>
      <c r="CJ120" s="26" t="e">
        <f t="shared" si="59"/>
        <v>#DIV/0!</v>
      </c>
      <c r="CK120" s="26" t="e">
        <f t="shared" si="60"/>
        <v>#DIV/0!</v>
      </c>
      <c r="CL120" s="26" t="e">
        <f t="shared" si="61"/>
        <v>#DIV/0!</v>
      </c>
      <c r="CM120" s="26" t="e">
        <f t="shared" si="62"/>
        <v>#DIV/0!</v>
      </c>
      <c r="CN120" s="26" t="e">
        <f t="shared" si="63"/>
        <v>#DIV/0!</v>
      </c>
      <c r="CO120" s="26" t="e">
        <f t="shared" si="64"/>
        <v>#DIV/0!</v>
      </c>
      <c r="CP120" s="26" t="e">
        <f t="shared" si="65"/>
        <v>#DIV/0!</v>
      </c>
      <c r="CQ120" s="26" t="e">
        <f>10*LOG10(IF(CI120="",0,POWER(10,((CI120+'ModelParams Lw'!$O$4)/10))) +IF(CJ120="",0,POWER(10,((CJ120+'ModelParams Lw'!$P$4)/10))) +IF(CK120="",0,POWER(10,((CK120+'ModelParams Lw'!$Q$4)/10))) +IF(CL120="",0,POWER(10,((CL120+'ModelParams Lw'!$R$4)/10))) +IF(CM120="",0,POWER(10,((CM120+'ModelParams Lw'!$S$4)/10))) +IF(CN120="",0,POWER(10,((CN120+'ModelParams Lw'!$T$4)/10))) +IF(CO120="",0,POWER(10,((CO120+'ModelParams Lw'!$U$4)/10)))+IF(CP120="",0,POWER(10,((CP120+'ModelParams Lw'!$V$4)/10))))</f>
        <v>#DIV/0!</v>
      </c>
      <c r="CR120" s="26" t="e">
        <f t="shared" si="66"/>
        <v>#DIV/0!</v>
      </c>
      <c r="CS120" s="26" t="e">
        <f>(CI120-'ModelParams Lw'!$O$10)/'ModelParams Lw'!$O$11</f>
        <v>#DIV/0!</v>
      </c>
      <c r="CT120" s="26" t="e">
        <f>(CJ120-'ModelParams Lw'!$P$10)/'ModelParams Lw'!$P$11</f>
        <v>#DIV/0!</v>
      </c>
      <c r="CU120" s="26" t="e">
        <f>(CK120-'ModelParams Lw'!$Q$10)/'ModelParams Lw'!$Q$11</f>
        <v>#DIV/0!</v>
      </c>
      <c r="CV120" s="26" t="e">
        <f>(CL120-'ModelParams Lw'!$R$10)/'ModelParams Lw'!$R$11</f>
        <v>#DIV/0!</v>
      </c>
      <c r="CW120" s="26" t="e">
        <f>(CM120-'ModelParams Lw'!$S$10)/'ModelParams Lw'!$S$11</f>
        <v>#DIV/0!</v>
      </c>
      <c r="CX120" s="26" t="e">
        <f>(CN120-'ModelParams Lw'!$T$10)/'ModelParams Lw'!$T$11</f>
        <v>#DIV/0!</v>
      </c>
      <c r="CY120" s="26" t="e">
        <f>(CO120-'ModelParams Lw'!$U$10)/'ModelParams Lw'!$U$11</f>
        <v>#DIV/0!</v>
      </c>
      <c r="CZ120" s="26" t="e">
        <f>(CP120-'ModelParams Lw'!$V$10)/'ModelParams Lw'!$V$11</f>
        <v>#DIV/0!</v>
      </c>
    </row>
    <row r="121" spans="1:104" x14ac:dyDescent="0.2">
      <c r="A121" s="13">
        <f>Calcul!A123</f>
        <v>0</v>
      </c>
      <c r="B121" s="13">
        <f t="shared" si="42"/>
        <v>0</v>
      </c>
      <c r="C121" s="13">
        <f>Calcul!B123</f>
        <v>0</v>
      </c>
      <c r="D121" s="13">
        <f>Calcul!C123/1000</f>
        <v>0</v>
      </c>
      <c r="E121" s="13">
        <f>Calcul!D123/1000</f>
        <v>0</v>
      </c>
      <c r="F121" s="13">
        <f t="shared" si="43"/>
        <v>0</v>
      </c>
      <c r="G121" s="23" t="e">
        <f>DEGREES(ACOS(1-(1/'ModelParams Lw'!B$15*SQRT(0.5*1.2/'Sound Power'!$C121)*('Sound Power'!$B121/3600)/('Sound Power'!$D121)/('Sound Power'!$F121))))</f>
        <v>#DIV/0!</v>
      </c>
      <c r="H121" s="23" t="e">
        <f>DEGREES(ACOS(1-(1/'ModelParams Lw'!C$15*SQRT(0.5*1.2/'Sound Power'!$C121)*('Sound Power'!$B121/3600)/('Sound Power'!$D121)/('Sound Power'!$F121))))</f>
        <v>#DIV/0!</v>
      </c>
      <c r="I121" s="23" t="e">
        <f>DEGREES(ACOS(1-(1/'ModelParams Lw'!D$15*SQRT(0.5*1.2/'Sound Power'!$C121)*('Sound Power'!$B121/3600)/('Sound Power'!$D121)/('Sound Power'!$F121))))</f>
        <v>#DIV/0!</v>
      </c>
      <c r="J121" s="23" t="e">
        <f>DEGREES(ACOS(1-(1/'ModelParams Lw'!E$15*SQRT(0.5*1.2/'Sound Power'!$C121)*('Sound Power'!$B121/3600)/('Sound Power'!$D121)/('Sound Power'!$F121))))</f>
        <v>#DIV/0!</v>
      </c>
      <c r="K121" s="23" t="e">
        <f>DEGREES(ACOS(1-(1/'ModelParams Lw'!F$15*SQRT(0.5*1.2/'Sound Power'!$C121)*('Sound Power'!$B121/3600)/('Sound Power'!$D121)/('Sound Power'!$F121))))</f>
        <v>#DIV/0!</v>
      </c>
      <c r="L121" s="23" t="e">
        <f>DEGREES(ACOS(1-(1/'ModelParams Lw'!G$15*SQRT(0.5*1.2/'Sound Power'!$C121)*('Sound Power'!$B121/3600)/('Sound Power'!$D121)/('Sound Power'!$F121))))</f>
        <v>#DIV/0!</v>
      </c>
      <c r="M121" s="23" t="e">
        <f>DEGREES(ACOS(1-(1/'ModelParams Lw'!H$15*SQRT(0.5*1.2/'Sound Power'!$C121)*('Sound Power'!$B121/3600)/('Sound Power'!$D121)/('Sound Power'!$F121))))</f>
        <v>#DIV/0!</v>
      </c>
      <c r="N121" s="23" t="e">
        <f>DEGREES(ACOS(1-(1/'ModelParams Lw'!I$15*SQRT(0.5*1.2/'Sound Power'!$C121)*('Sound Power'!$B121/3600)/('Sound Power'!$D121)/('Sound Power'!$F121))))</f>
        <v>#DIV/0!</v>
      </c>
      <c r="O121" s="26" t="e">
        <f>('ModelParams Lw'!B$4*LN('Sound Power'!G121)/(1+EXP(-('Sound Power'!$D121*1000+'ModelParams Lw'!B$6)/'ModelParams Lw'!B$7))+'ModelParams Lw'!B$5)*LN('Sound Power'!$B121)-('ModelParams Lw'!B$8+'ModelParams Lw'!B$9*$D121+'ModelParams Lw'!B$10*'Sound Power'!$F121^'ModelParams Lw'!B$14+'ModelParams Lw'!B$11*LN('Sound Power'!G121)+'ModelParams Lw'!B$12*'Sound Power'!$D121*'Sound Power'!$F121+'ModelParams Lw'!B$13*'Sound Power'!$D121*LN('Sound Power'!G121))</f>
        <v>#DIV/0!</v>
      </c>
      <c r="P121" s="26" t="e">
        <f>('ModelParams Lw'!C$4*LN('Sound Power'!H121)/(1+EXP(-('Sound Power'!$D121*1000+'ModelParams Lw'!C$6)/'ModelParams Lw'!C$7))+'ModelParams Lw'!C$5)*LN('Sound Power'!$B121)-('ModelParams Lw'!C$8+'ModelParams Lw'!C$9*$D121+'ModelParams Lw'!C$10*'Sound Power'!$F121^'ModelParams Lw'!C$14+'ModelParams Lw'!C$11*LN('Sound Power'!H121)+'ModelParams Lw'!C$12*'Sound Power'!$D121*'Sound Power'!$F121+'ModelParams Lw'!C$13*'Sound Power'!$D121*LN('Sound Power'!H121))</f>
        <v>#DIV/0!</v>
      </c>
      <c r="Q121" s="26" t="e">
        <f>('ModelParams Lw'!D$4*LN('Sound Power'!I121)/(1+EXP(-('Sound Power'!$D121*1000+'ModelParams Lw'!D$6)/'ModelParams Lw'!D$7))+'ModelParams Lw'!D$5)*LN('Sound Power'!$B121)-('ModelParams Lw'!D$8+'ModelParams Lw'!D$9*$D121+'ModelParams Lw'!D$10*'Sound Power'!$F121^'ModelParams Lw'!D$14+'ModelParams Lw'!D$11*LN('Sound Power'!I121)+'ModelParams Lw'!D$12*'Sound Power'!$D121*'Sound Power'!$F121+'ModelParams Lw'!D$13*'Sound Power'!$D121*LN('Sound Power'!I121))</f>
        <v>#DIV/0!</v>
      </c>
      <c r="R121" s="26" t="e">
        <f>('ModelParams Lw'!E$4*LN('Sound Power'!J121)/(1+EXP(-('Sound Power'!$D121*1000+'ModelParams Lw'!E$6)/'ModelParams Lw'!E$7))+'ModelParams Lw'!E$5)*LN('Sound Power'!$B121)-('ModelParams Lw'!E$8+'ModelParams Lw'!E$9*$D121+'ModelParams Lw'!E$10*'Sound Power'!$F121^'ModelParams Lw'!E$14+'ModelParams Lw'!E$11*LN('Sound Power'!J121)+'ModelParams Lw'!E$12*'Sound Power'!$D121*'Sound Power'!$F121+'ModelParams Lw'!E$13*'Sound Power'!$D121*LN('Sound Power'!J121))</f>
        <v>#DIV/0!</v>
      </c>
      <c r="S121" s="26" t="e">
        <f>('ModelParams Lw'!F$4*LN('Sound Power'!K121)/(1+EXP(-('Sound Power'!$D121*1000+'ModelParams Lw'!F$6)/'ModelParams Lw'!F$7))+'ModelParams Lw'!F$5)*LN('Sound Power'!$B121)-('ModelParams Lw'!F$8+'ModelParams Lw'!F$9*$D121+'ModelParams Lw'!F$10*'Sound Power'!$F121^'ModelParams Lw'!F$14+'ModelParams Lw'!F$11*LN('Sound Power'!K121)+'ModelParams Lw'!F$12*'Sound Power'!$D121*'Sound Power'!$F121+'ModelParams Lw'!F$13*'Sound Power'!$D121*LN('Sound Power'!K121))</f>
        <v>#DIV/0!</v>
      </c>
      <c r="T121" s="26" t="e">
        <f>('ModelParams Lw'!G$4*LN('Sound Power'!L121)/(1+EXP(-('Sound Power'!$D121*1000+'ModelParams Lw'!G$6)/'ModelParams Lw'!G$7))+'ModelParams Lw'!G$5)*LN('Sound Power'!$B121)-('ModelParams Lw'!G$8+'ModelParams Lw'!G$9*$D121+'ModelParams Lw'!G$10*'Sound Power'!$F121^'ModelParams Lw'!G$14+'ModelParams Lw'!G$11*LN('Sound Power'!L121)+'ModelParams Lw'!G$12*'Sound Power'!$D121*'Sound Power'!$F121+'ModelParams Lw'!G$13*'Sound Power'!$D121*LN('Sound Power'!L121))</f>
        <v>#DIV/0!</v>
      </c>
      <c r="U121" s="26" t="e">
        <f>('ModelParams Lw'!H$4*LN('Sound Power'!M121)/(1+EXP(-('Sound Power'!$D121*1000+'ModelParams Lw'!H$6)/'ModelParams Lw'!H$7))+'ModelParams Lw'!H$5)*LN('Sound Power'!$B121)-('ModelParams Lw'!H$8+'ModelParams Lw'!H$9*$D121+'ModelParams Lw'!H$10*'Sound Power'!$F121^'ModelParams Lw'!H$14+'ModelParams Lw'!H$11*LN('Sound Power'!M121)+'ModelParams Lw'!H$12*'Sound Power'!$D121*'Sound Power'!$F121+'ModelParams Lw'!H$13*'Sound Power'!$D121*LN('Sound Power'!M121))</f>
        <v>#DIV/0!</v>
      </c>
      <c r="V121" s="26" t="e">
        <f>('ModelParams Lw'!I$4*LN('Sound Power'!N121)/(1+EXP(-('Sound Power'!$D121*1000+'ModelParams Lw'!I$6)/'ModelParams Lw'!I$7))+'ModelParams Lw'!I$5)*LN('Sound Power'!$B121)-('ModelParams Lw'!I$8+'ModelParams Lw'!I$9*$D121+'ModelParams Lw'!I$10*'Sound Power'!$F121^'ModelParams Lw'!I$14+'ModelParams Lw'!I$11*LN('Sound Power'!N121)+'ModelParams Lw'!I$12*'Sound Power'!$D121*'Sound Power'!$F121+'ModelParams Lw'!I$13*'Sound Power'!$D121*LN('Sound Power'!N121))</f>
        <v>#DIV/0!</v>
      </c>
      <c r="W121" s="26" t="e">
        <f>10*LOG10(IF(O121="",0,POWER(10,((O121+'ModelParams Lw'!$O$4)/10))) +IF(P121="",0,POWER(10,((P121+'ModelParams Lw'!$P$4)/10))) +IF(Q121="",0,POWER(10,((Q121+'ModelParams Lw'!$Q$4)/10))) +IF(R121="",0,POWER(10,((R121+'ModelParams Lw'!$R$4)/10))) +IF(S121="",0,POWER(10,((S121+'ModelParams Lw'!$S$4)/10))) +IF(T121="",0,POWER(10,((T121+'ModelParams Lw'!$T$4)/10))) +IF(U121="",0,POWER(10,((U121+'ModelParams Lw'!$U$4)/10)))+IF(V121="",0,POWER(10,((V121+'ModelParams Lw'!$V$4)/10))))</f>
        <v>#DIV/0!</v>
      </c>
      <c r="X121" s="26" t="e">
        <f t="shared" si="52"/>
        <v>#DIV/0!</v>
      </c>
      <c r="Y121" s="26" t="e">
        <f>(O121-'ModelParams Lw'!O$10)/'ModelParams Lw'!O$11</f>
        <v>#DIV/0!</v>
      </c>
      <c r="Z121" s="26" t="e">
        <f>(P121-'ModelParams Lw'!P$10)/'ModelParams Lw'!P$11</f>
        <v>#DIV/0!</v>
      </c>
      <c r="AA121" s="26" t="e">
        <f>(Q121-'ModelParams Lw'!Q$10)/'ModelParams Lw'!Q$11</f>
        <v>#DIV/0!</v>
      </c>
      <c r="AB121" s="26" t="e">
        <f>(R121-'ModelParams Lw'!R$10)/'ModelParams Lw'!R$11</f>
        <v>#DIV/0!</v>
      </c>
      <c r="AC121" s="26" t="e">
        <f>(S121-'ModelParams Lw'!S$10)/'ModelParams Lw'!S$11</f>
        <v>#DIV/0!</v>
      </c>
      <c r="AD121" s="26" t="e">
        <f>(T121-'ModelParams Lw'!T$10)/'ModelParams Lw'!T$11</f>
        <v>#DIV/0!</v>
      </c>
      <c r="AE121" s="26" t="e">
        <f>(U121-'ModelParams Lw'!U$10)/'ModelParams Lw'!U$11</f>
        <v>#DIV/0!</v>
      </c>
      <c r="AF121" s="26" t="e">
        <f>(V121-'ModelParams Lw'!V$10)/'ModelParams Lw'!V$11</f>
        <v>#DIV/0!</v>
      </c>
      <c r="AG121" s="26" t="e">
        <f t="shared" si="53"/>
        <v>#DIV/0!</v>
      </c>
      <c r="AH121" s="26" t="e">
        <f>VLOOKUP(D121*1000,'ModelParams Lw'!$A$38:$D$58,4)</f>
        <v>#N/A</v>
      </c>
      <c r="AI121" s="56" t="e">
        <f>VLOOKUP(D121*1000,'ModelParams Lw'!$A$38:$D$58,2)</f>
        <v>#N/A</v>
      </c>
      <c r="AJ121" s="46" t="e">
        <f t="shared" si="54"/>
        <v>#DIV/0!</v>
      </c>
      <c r="AK121" s="26" t="e">
        <f t="shared" si="55"/>
        <v>#VALUE!</v>
      </c>
      <c r="AL121" s="26" t="e">
        <f>IF($AI121=100,'ModelParams Lw'!R$35*'Sound Power'!$AH121^2+'ModelParams Lw'!R$36*'Sound Power'!$AH121+'ModelParams Lw'!R$37,IF($AI121=150,'ModelParams Lw'!R$38*'Sound Power'!$AH121^2+'ModelParams Lw'!R$39*'Sound Power'!$AH121+'ModelParams Lw'!R$40,'ModelParams Lw'!R$41*'Sound Power'!$AH121^2+'ModelParams Lw'!R$42*'Sound Power'!$AH121+'ModelParams Lw'!R$43))</f>
        <v>#N/A</v>
      </c>
      <c r="AM121" s="26" t="e">
        <f>IF($AI121=100,'ModelParams Lw'!S$35*'Sound Power'!$AH121^2+'ModelParams Lw'!S$36*'Sound Power'!$AH121+'ModelParams Lw'!S$37,IF($AI121=150,'ModelParams Lw'!S$38*'Sound Power'!$AH121^2+'ModelParams Lw'!S$39*'Sound Power'!$AH121+'ModelParams Lw'!S$40,'ModelParams Lw'!S$41*'Sound Power'!$AH121^2+'ModelParams Lw'!S$42*'Sound Power'!$AH121+'ModelParams Lw'!S$43))</f>
        <v>#N/A</v>
      </c>
      <c r="AN121" s="26" t="e">
        <f>IF($AI121=100,'ModelParams Lw'!T$35*'Sound Power'!$AH121^2+'ModelParams Lw'!T$36*'Sound Power'!$AH121+'ModelParams Lw'!T$37,IF($AI121=150,'ModelParams Lw'!T$38*'Sound Power'!$AH121^2+'ModelParams Lw'!T$39*'Sound Power'!$AH121+'ModelParams Lw'!T$40,'ModelParams Lw'!T$41*'Sound Power'!$AH121^2+'ModelParams Lw'!T$42*'Sound Power'!$AH121+'ModelParams Lw'!T$43))</f>
        <v>#N/A</v>
      </c>
      <c r="AO121" s="26" t="e">
        <f>IF($AI121=100,'ModelParams Lw'!U$35*'Sound Power'!$AH121^2+'ModelParams Lw'!U$36*'Sound Power'!$AH121+'ModelParams Lw'!U$37,IF($AI121=150,'ModelParams Lw'!U$38*'Sound Power'!$AH121^2+'ModelParams Lw'!U$39*'Sound Power'!$AH121+'ModelParams Lw'!U$40,'ModelParams Lw'!U$41*'Sound Power'!$AH121^2+'ModelParams Lw'!U$42*'Sound Power'!$AH121+'ModelParams Lw'!U$43))</f>
        <v>#N/A</v>
      </c>
      <c r="AP121" s="26" t="e">
        <f>IF($AI121=100,'ModelParams Lw'!V$35*'Sound Power'!$AH121^2+'ModelParams Lw'!V$36*'Sound Power'!$AH121+'ModelParams Lw'!V$37,IF($AI121=150,'ModelParams Lw'!V$38*'Sound Power'!$AH121^2+'ModelParams Lw'!V$39*'Sound Power'!$AH121+'ModelParams Lw'!V$40,'ModelParams Lw'!V$41*'Sound Power'!$AH121^2+'ModelParams Lw'!V$42*'Sound Power'!$AH121+'ModelParams Lw'!V$43))</f>
        <v>#N/A</v>
      </c>
      <c r="AQ121" s="26" t="e">
        <f>IF($AI121=100,'ModelParams Lw'!W$35*'Sound Power'!$AH121^2+'ModelParams Lw'!W$36*'Sound Power'!$AH121+'ModelParams Lw'!W$37,IF($AI121=150,'ModelParams Lw'!W$38*'Sound Power'!$AH121^2+'ModelParams Lw'!W$39*'Sound Power'!$AH121+'ModelParams Lw'!W$40,'ModelParams Lw'!W$41*'Sound Power'!$AH121^2+'ModelParams Lw'!W$42*'Sound Power'!$AH121+'ModelParams Lw'!W$43))</f>
        <v>#N/A</v>
      </c>
      <c r="AR121" s="26" t="e">
        <f t="shared" si="56"/>
        <v>#VALUE!</v>
      </c>
      <c r="AS121" s="26" t="e">
        <f>IF(26.83*LN($AJ121)-11.791-'ModelParams Lw'!B$35&lt;0,0,26.83*LN($AJ121)-11.791-'ModelParams Lw'!B$35)</f>
        <v>#DIV/0!</v>
      </c>
      <c r="AT121" s="26" t="e">
        <f>IF(26.83*LN($AJ121)-11.791-'ModelParams Lw'!C$35&lt;0,0,26.83*LN($AJ121)-11.791-'ModelParams Lw'!C$35)</f>
        <v>#DIV/0!</v>
      </c>
      <c r="AU121" s="26" t="e">
        <f>IF(26.83*LN($AJ121)-11.791-'ModelParams Lw'!D$35&lt;0,0,26.83*LN($AJ121)-11.791-'ModelParams Lw'!D$35)</f>
        <v>#DIV/0!</v>
      </c>
      <c r="AV121" s="26" t="e">
        <f>IF(26.83*LN($AJ121)-11.791-'ModelParams Lw'!E$35&lt;0,0,26.83*LN($AJ121)-11.791-'ModelParams Lw'!E$35)</f>
        <v>#DIV/0!</v>
      </c>
      <c r="AW121" s="26" t="e">
        <f>IF(26.83*LN($AJ121)-11.791-'ModelParams Lw'!F$35&lt;0,0,26.83*LN($AJ121)-11.791-'ModelParams Lw'!F$35)</f>
        <v>#DIV/0!</v>
      </c>
      <c r="AX121" s="26" t="e">
        <f>IF(26.83*LN($AJ121)-11.791-'ModelParams Lw'!G$35&lt;0,0,26.83*LN($AJ121)-11.791-'ModelParams Lw'!G$35)</f>
        <v>#DIV/0!</v>
      </c>
      <c r="AY121" s="26" t="e">
        <f>IF(26.83*LN($AJ121)-11.791-'ModelParams Lw'!H$35&lt;0,0,26.83*LN($AJ121)-11.791-'ModelParams Lw'!H$35)</f>
        <v>#DIV/0!</v>
      </c>
      <c r="AZ121" s="26" t="e">
        <f>IF(26.83*LN($AJ121)-11.791-'ModelParams Lw'!I$35&lt;0,0,26.83*LN($AJ121)-11.791-'ModelParams Lw'!I$35)</f>
        <v>#DIV/0!</v>
      </c>
      <c r="BA121" s="26" t="e">
        <f t="shared" si="44"/>
        <v>#DIV/0!</v>
      </c>
      <c r="BB121" s="26" t="e">
        <f t="shared" si="45"/>
        <v>#DIV/0!</v>
      </c>
      <c r="BC121" s="26" t="e">
        <f t="shared" si="46"/>
        <v>#DIV/0!</v>
      </c>
      <c r="BD121" s="26" t="e">
        <f t="shared" si="47"/>
        <v>#DIV/0!</v>
      </c>
      <c r="BE121" s="26" t="e">
        <f t="shared" si="48"/>
        <v>#DIV/0!</v>
      </c>
      <c r="BF121" s="26" t="e">
        <f t="shared" si="49"/>
        <v>#DIV/0!</v>
      </c>
      <c r="BG121" s="26" t="e">
        <f t="shared" si="50"/>
        <v>#DIV/0!</v>
      </c>
      <c r="BH121" s="26" t="e">
        <f t="shared" si="51"/>
        <v>#DIV/0!</v>
      </c>
      <c r="BI121" s="26" t="e">
        <f>10*LOG10(IF(BA121="",0,POWER(10,((BA121+'ModelParams Lw'!$O$4)/10))) +IF(BB121="",0,POWER(10,((BB121+'ModelParams Lw'!$P$4)/10))) +IF(BC121="",0,POWER(10,((BC121+'ModelParams Lw'!$Q$4)/10))) +IF(BD121="",0,POWER(10,((BD121+'ModelParams Lw'!$R$4)/10))) +IF(BE121="",0,POWER(10,((BE121+'ModelParams Lw'!$S$4)/10))) +IF(BF121="",0,POWER(10,((BF121+'ModelParams Lw'!$T$4)/10))) +IF(BG121="",0,POWER(10,((BG121+'ModelParams Lw'!$U$4)/10)))+IF(BH121="",0,POWER(10,((BH121+'ModelParams Lw'!$V$4)/10))))</f>
        <v>#DIV/0!</v>
      </c>
      <c r="BJ121" s="26" t="e">
        <f t="shared" si="57"/>
        <v>#DIV/0!</v>
      </c>
      <c r="BK121" s="26" t="e">
        <f>(BA121-'ModelParams Lw'!O$10)/'ModelParams Lw'!O$11</f>
        <v>#DIV/0!</v>
      </c>
      <c r="BL121" s="26" t="e">
        <f>(BB121-'ModelParams Lw'!P$10)/'ModelParams Lw'!P$11</f>
        <v>#DIV/0!</v>
      </c>
      <c r="BM121" s="26" t="e">
        <f>(BC121-'ModelParams Lw'!Q$10)/'ModelParams Lw'!Q$11</f>
        <v>#DIV/0!</v>
      </c>
      <c r="BN121" s="26" t="e">
        <f>(BD121-'ModelParams Lw'!R$10)/'ModelParams Lw'!R$11</f>
        <v>#DIV/0!</v>
      </c>
      <c r="BO121" s="26" t="e">
        <f>(BE121-'ModelParams Lw'!S$10)/'ModelParams Lw'!S$11</f>
        <v>#DIV/0!</v>
      </c>
      <c r="BP121" s="26" t="e">
        <f>(BF121-'ModelParams Lw'!T$10)/'ModelParams Lw'!T$11</f>
        <v>#DIV/0!</v>
      </c>
      <c r="BQ121" s="26" t="e">
        <f>(BG121-'ModelParams Lw'!U$10)/'ModelParams Lw'!U$11</f>
        <v>#DIV/0!</v>
      </c>
      <c r="BR121" s="26" t="e">
        <f>(BH121-'ModelParams Lw'!V$10)/'ModelParams Lw'!V$11</f>
        <v>#DIV/0!</v>
      </c>
      <c r="BS121" s="23" t="e">
        <f>IF(Calcul!$E123="SW",DEGREES(ACOS(1-(1/'ModelParams Lw'!C$25*SQRT(0.5*1.2/'Sound Power'!$C121)*('Sound Power'!$B121/3600)/('Sound Power'!$D121)/('Sound Power'!$F121)))),DEGREES(ACOS(1-(1/'ModelParams Lw'!C$29*SQRT(0.5*1.2/'Sound Power'!$C121)*('Sound Power'!$B121/3600)/('Sound Power'!$D121)/('Sound Power'!$F121)))))</f>
        <v>#DIV/0!</v>
      </c>
      <c r="BT121" s="23" t="e">
        <f>IF(Calcul!$E123="SW",DEGREES(ACOS(1-(1/'ModelParams Lw'!D$25*SQRT(0.5*1.2/'Sound Power'!$C121)*('Sound Power'!$B121/3600)/('Sound Power'!$D121)/('Sound Power'!$F121)))),DEGREES(ACOS(1-(1/'ModelParams Lw'!D$29*SQRT(0.5*1.2/'Sound Power'!$C121)*('Sound Power'!$B121/3600)/('Sound Power'!$D121)/('Sound Power'!$F121)))))</f>
        <v>#DIV/0!</v>
      </c>
      <c r="BU121" s="23" t="e">
        <f>IF(Calcul!$E123="SW",DEGREES(ACOS(1-(1/'ModelParams Lw'!E$25*SQRT(0.5*1.2/'Sound Power'!$C121)*('Sound Power'!$B121/3600)/('Sound Power'!$D121)/('Sound Power'!$F121)))),DEGREES(ACOS(1-(1/'ModelParams Lw'!E$29*SQRT(0.5*1.2/'Sound Power'!$C121)*('Sound Power'!$B121/3600)/('Sound Power'!$D121)/('Sound Power'!$F121)))))</f>
        <v>#DIV/0!</v>
      </c>
      <c r="BV121" s="23" t="e">
        <f>IF(Calcul!$E123="SW",DEGREES(ACOS(1-(1/'ModelParams Lw'!F$25*SQRT(0.5*1.2/'Sound Power'!$C121)*('Sound Power'!$B121/3600)/('Sound Power'!$D121)/('Sound Power'!$F121)))),DEGREES(ACOS(1-(1/'ModelParams Lw'!F$29*SQRT(0.5*1.2/'Sound Power'!$C121)*('Sound Power'!$B121/3600)/('Sound Power'!$D121)/('Sound Power'!$F121)))))</f>
        <v>#DIV/0!</v>
      </c>
      <c r="BW121" s="23" t="e">
        <f>IF(Calcul!$E123="SW",DEGREES(ACOS(1-(1/'ModelParams Lw'!G$25*SQRT(0.5*1.2/'Sound Power'!$C121)*('Sound Power'!$B121/3600)/('Sound Power'!$D121)/('Sound Power'!$F121)))),DEGREES(ACOS(1-(1/'ModelParams Lw'!G$29*SQRT(0.5*1.2/'Sound Power'!$C121)*('Sound Power'!$B121/3600)/('Sound Power'!$D121)/('Sound Power'!$F121)))))</f>
        <v>#DIV/0!</v>
      </c>
      <c r="BX121" s="23" t="e">
        <f>IF(Calcul!$E123="SW",DEGREES(ACOS(1-(1/'ModelParams Lw'!H$25*SQRT(0.5*1.2/'Sound Power'!$C121)*('Sound Power'!$B121/3600)/('Sound Power'!$D121)/('Sound Power'!$F121)))),DEGREES(ACOS(1-(1/'ModelParams Lw'!H$29*SQRT(0.5*1.2/'Sound Power'!$C121)*('Sound Power'!$B121/3600)/('Sound Power'!$D121)/('Sound Power'!$F121)))))</f>
        <v>#DIV/0!</v>
      </c>
      <c r="BY121" s="23" t="e">
        <f>IF(Calcul!$E123="SW",DEGREES(ACOS(1-(1/'ModelParams Lw'!I$25*SQRT(0.5*1.2/'Sound Power'!$C121)*('Sound Power'!$B121/3600)/('Sound Power'!$D121)/('Sound Power'!$F121)))),DEGREES(ACOS(1-(1/'ModelParams Lw'!I$29*SQRT(0.5*1.2/'Sound Power'!$C121)*('Sound Power'!$B121/3600)/('Sound Power'!$D121)/('Sound Power'!$F121)))))</f>
        <v>#DIV/0!</v>
      </c>
      <c r="BZ121" s="23" t="e">
        <f>IF(Calcul!$E123="SW",DEGREES(ACOS(1-(1/'ModelParams Lw'!J$25*SQRT(0.5*1.2/'Sound Power'!$C121)*('Sound Power'!$B121/3600)/('Sound Power'!$D121)/('Sound Power'!$F121)))),DEGREES(ACOS(1-(1/'ModelParams Lw'!J$29*SQRT(0.5*1.2/'Sound Power'!$C121)*('Sound Power'!$B121/3600)/('Sound Power'!$D121)/('Sound Power'!$F121)))))</f>
        <v>#DIV/0!</v>
      </c>
      <c r="CA121" s="26" t="e">
        <f>IF(Calcul!$E123="SW",'ModelParams Lw'!C$22+'ModelParams Lw'!C$23*LOG('Sound Power'!$D121/'Sound Power'!$E121)+'ModelParams Lw'!C$24*LN('Sound Power'!BS121),IF('ModelParams Lw'!C$26+'ModelParams Lw'!C$27*LOG('Sound Power'!$D121/'Sound Power'!$E121)+'ModelParams Lw'!C$28*LN('Sound Power'!BS121)&lt;'ModelParams Lw'!C$22+'ModelParams Lw'!C$23*LOG('Sound Power'!$D121/'Sound Power'!$E121)+'ModelParams Lw'!C$24*LN('Sound Power'!BS121),'ModelParams Lw'!C$22+'ModelParams Lw'!C$23*LOG('Sound Power'!$D121/'Sound Power'!$E121)+'ModelParams Lw'!C$24*LN('Sound Power'!BS121),'ModelParams Lw'!C$26+'ModelParams Lw'!C$27*LOG('Sound Power'!$D121/'Sound Power'!$E121)+'ModelParams Lw'!C$28*LN('Sound Power'!BS121)))</f>
        <v>#DIV/0!</v>
      </c>
      <c r="CB121" s="26" t="e">
        <f>IF(Calcul!$E123="SW",'ModelParams Lw'!D$22+'ModelParams Lw'!D$23*LOG('Sound Power'!$D121/'Sound Power'!$E121)+'ModelParams Lw'!D$24*LN('Sound Power'!BT121),IF('ModelParams Lw'!D$26+'ModelParams Lw'!D$27*LOG('Sound Power'!$D121/'Sound Power'!$E121)+'ModelParams Lw'!D$28*LN('Sound Power'!BT121)&lt;'ModelParams Lw'!D$22+'ModelParams Lw'!D$23*LOG('Sound Power'!$D121/'Sound Power'!$E121)+'ModelParams Lw'!D$24*LN('Sound Power'!BT121),'ModelParams Lw'!D$22+'ModelParams Lw'!D$23*LOG('Sound Power'!$D121/'Sound Power'!$E121)+'ModelParams Lw'!D$24*LN('Sound Power'!BT121),'ModelParams Lw'!D$26+'ModelParams Lw'!D$27*LOG('Sound Power'!$D121/'Sound Power'!$E121)+'ModelParams Lw'!D$28*LN('Sound Power'!BT121)))</f>
        <v>#DIV/0!</v>
      </c>
      <c r="CC121" s="26" t="e">
        <f>IF(Calcul!$E123="SW",'ModelParams Lw'!E$22+'ModelParams Lw'!E$23*LOG('Sound Power'!$D121/'Sound Power'!$E121)+'ModelParams Lw'!E$24*LN('Sound Power'!BU121),IF('ModelParams Lw'!E$26+'ModelParams Lw'!E$27*LOG('Sound Power'!$D121/'Sound Power'!$E121)+'ModelParams Lw'!E$28*LN('Sound Power'!BU121)&lt;'ModelParams Lw'!E$22+'ModelParams Lw'!E$23*LOG('Sound Power'!$D121/'Sound Power'!$E121)+'ModelParams Lw'!E$24*LN('Sound Power'!BU121),'ModelParams Lw'!E$22+'ModelParams Lw'!E$23*LOG('Sound Power'!$D121/'Sound Power'!$E121)+'ModelParams Lw'!E$24*LN('Sound Power'!BU121),'ModelParams Lw'!E$26+'ModelParams Lw'!E$27*LOG('Sound Power'!$D121/'Sound Power'!$E121)+'ModelParams Lw'!E$28*LN('Sound Power'!BU121)))</f>
        <v>#DIV/0!</v>
      </c>
      <c r="CD121" s="26" t="e">
        <f>IF(Calcul!$E123="SW",'ModelParams Lw'!F$22+'ModelParams Lw'!F$23*LOG('Sound Power'!$D121/'Sound Power'!$E121)+'ModelParams Lw'!F$24*LN('Sound Power'!BV121),IF('ModelParams Lw'!F$26+'ModelParams Lw'!F$27*LOG('Sound Power'!$D121/'Sound Power'!$E121)+'ModelParams Lw'!F$28*LN('Sound Power'!BV121)&lt;'ModelParams Lw'!F$22+'ModelParams Lw'!F$23*LOG('Sound Power'!$D121/'Sound Power'!$E121)+'ModelParams Lw'!F$24*LN('Sound Power'!BV121),'ModelParams Lw'!F$22+'ModelParams Lw'!F$23*LOG('Sound Power'!$D121/'Sound Power'!$E121)+'ModelParams Lw'!F$24*LN('Sound Power'!BV121),'ModelParams Lw'!F$26+'ModelParams Lw'!F$27*LOG('Sound Power'!$D121/'Sound Power'!$E121)+'ModelParams Lw'!F$28*LN('Sound Power'!BV121)))</f>
        <v>#DIV/0!</v>
      </c>
      <c r="CE121" s="26" t="e">
        <f>IF(Calcul!$E123="SW",'ModelParams Lw'!G$22+'ModelParams Lw'!G$23*LOG('Sound Power'!$D121/'Sound Power'!$E121)+'ModelParams Lw'!G$24*LN('Sound Power'!BW121),IF('ModelParams Lw'!G$26+'ModelParams Lw'!G$27*LOG('Sound Power'!$D121/'Sound Power'!$E121)+'ModelParams Lw'!G$28*LN('Sound Power'!BW121)&lt;'ModelParams Lw'!G$22+'ModelParams Lw'!G$23*LOG('Sound Power'!$D121/'Sound Power'!$E121)+'ModelParams Lw'!G$24*LN('Sound Power'!BW121),'ModelParams Lw'!G$22+'ModelParams Lw'!G$23*LOG('Sound Power'!$D121/'Sound Power'!$E121)+'ModelParams Lw'!G$24*LN('Sound Power'!BW121),'ModelParams Lw'!G$26+'ModelParams Lw'!G$27*LOG('Sound Power'!$D121/'Sound Power'!$E121)+'ModelParams Lw'!G$28*LN('Sound Power'!BW121)))</f>
        <v>#DIV/0!</v>
      </c>
      <c r="CF121" s="26" t="e">
        <f>IF(Calcul!$E123="SW",'ModelParams Lw'!H$22+'ModelParams Lw'!H$23*LOG('Sound Power'!$D121/'Sound Power'!$E121)+'ModelParams Lw'!H$24*LN('Sound Power'!BX121),IF('ModelParams Lw'!H$26+'ModelParams Lw'!H$27*LOG('Sound Power'!$D121/'Sound Power'!$E121)+'ModelParams Lw'!H$28*LN('Sound Power'!BX121)&lt;'ModelParams Lw'!H$22+'ModelParams Lw'!H$23*LOG('Sound Power'!$D121/'Sound Power'!$E121)+'ModelParams Lw'!H$24*LN('Sound Power'!BX121),'ModelParams Lw'!H$22+'ModelParams Lw'!H$23*LOG('Sound Power'!$D121/'Sound Power'!$E121)+'ModelParams Lw'!H$24*LN('Sound Power'!BX121),'ModelParams Lw'!H$26+'ModelParams Lw'!H$27*LOG('Sound Power'!$D121/'Sound Power'!$E121)+'ModelParams Lw'!H$28*LN('Sound Power'!BX121)))</f>
        <v>#DIV/0!</v>
      </c>
      <c r="CG121" s="26" t="e">
        <f>IF(Calcul!$E123="SW",'ModelParams Lw'!I$22+'ModelParams Lw'!I$23*LOG('Sound Power'!$D121/'Sound Power'!$E121)+'ModelParams Lw'!I$24*LN('Sound Power'!BY121),IF('ModelParams Lw'!I$26+'ModelParams Lw'!I$27*LOG('Sound Power'!$D121/'Sound Power'!$E121)+'ModelParams Lw'!I$28*LN('Sound Power'!BY121)&lt;'ModelParams Lw'!I$22+'ModelParams Lw'!I$23*LOG('Sound Power'!$D121/'Sound Power'!$E121)+'ModelParams Lw'!I$24*LN('Sound Power'!BY121),'ModelParams Lw'!I$22+'ModelParams Lw'!I$23*LOG('Sound Power'!$D121/'Sound Power'!$E121)+'ModelParams Lw'!I$24*LN('Sound Power'!BY121),'ModelParams Lw'!I$26+'ModelParams Lw'!I$27*LOG('Sound Power'!$D121/'Sound Power'!$E121)+'ModelParams Lw'!I$28*LN('Sound Power'!BY121)))</f>
        <v>#DIV/0!</v>
      </c>
      <c r="CH121" s="26" t="e">
        <f>IF(Calcul!$E123="SW",'ModelParams Lw'!J$22+'ModelParams Lw'!J$23*LOG('Sound Power'!$D121/'Sound Power'!$E121)+'ModelParams Lw'!J$24*LN('Sound Power'!BZ121),IF('ModelParams Lw'!J$26+'ModelParams Lw'!J$27*LOG('Sound Power'!$D121/'Sound Power'!$E121)+'ModelParams Lw'!J$28*LN('Sound Power'!BZ121)&lt;'ModelParams Lw'!J$22+'ModelParams Lw'!J$23*LOG('Sound Power'!$D121/'Sound Power'!$E121)+'ModelParams Lw'!J$24*LN('Sound Power'!BZ121),'ModelParams Lw'!J$22+'ModelParams Lw'!J$23*LOG('Sound Power'!$D121/'Sound Power'!$E121)+'ModelParams Lw'!J$24*LN('Sound Power'!BZ121),'ModelParams Lw'!J$26+'ModelParams Lw'!J$27*LOG('Sound Power'!$D121/'Sound Power'!$E121)+'ModelParams Lw'!J$28*LN('Sound Power'!BZ121)))</f>
        <v>#DIV/0!</v>
      </c>
      <c r="CI121" s="26" t="e">
        <f t="shared" si="58"/>
        <v>#DIV/0!</v>
      </c>
      <c r="CJ121" s="26" t="e">
        <f t="shared" si="59"/>
        <v>#DIV/0!</v>
      </c>
      <c r="CK121" s="26" t="e">
        <f t="shared" si="60"/>
        <v>#DIV/0!</v>
      </c>
      <c r="CL121" s="26" t="e">
        <f t="shared" si="61"/>
        <v>#DIV/0!</v>
      </c>
      <c r="CM121" s="26" t="e">
        <f t="shared" si="62"/>
        <v>#DIV/0!</v>
      </c>
      <c r="CN121" s="26" t="e">
        <f t="shared" si="63"/>
        <v>#DIV/0!</v>
      </c>
      <c r="CO121" s="26" t="e">
        <f t="shared" si="64"/>
        <v>#DIV/0!</v>
      </c>
      <c r="CP121" s="26" t="e">
        <f t="shared" si="65"/>
        <v>#DIV/0!</v>
      </c>
      <c r="CQ121" s="26" t="e">
        <f>10*LOG10(IF(CI121="",0,POWER(10,((CI121+'ModelParams Lw'!$O$4)/10))) +IF(CJ121="",0,POWER(10,((CJ121+'ModelParams Lw'!$P$4)/10))) +IF(CK121="",0,POWER(10,((CK121+'ModelParams Lw'!$Q$4)/10))) +IF(CL121="",0,POWER(10,((CL121+'ModelParams Lw'!$R$4)/10))) +IF(CM121="",0,POWER(10,((CM121+'ModelParams Lw'!$S$4)/10))) +IF(CN121="",0,POWER(10,((CN121+'ModelParams Lw'!$T$4)/10))) +IF(CO121="",0,POWER(10,((CO121+'ModelParams Lw'!$U$4)/10)))+IF(CP121="",0,POWER(10,((CP121+'ModelParams Lw'!$V$4)/10))))</f>
        <v>#DIV/0!</v>
      </c>
      <c r="CR121" s="26" t="e">
        <f t="shared" si="66"/>
        <v>#DIV/0!</v>
      </c>
      <c r="CS121" s="26" t="e">
        <f>(CI121-'ModelParams Lw'!$O$10)/'ModelParams Lw'!$O$11</f>
        <v>#DIV/0!</v>
      </c>
      <c r="CT121" s="26" t="e">
        <f>(CJ121-'ModelParams Lw'!$P$10)/'ModelParams Lw'!$P$11</f>
        <v>#DIV/0!</v>
      </c>
      <c r="CU121" s="26" t="e">
        <f>(CK121-'ModelParams Lw'!$Q$10)/'ModelParams Lw'!$Q$11</f>
        <v>#DIV/0!</v>
      </c>
      <c r="CV121" s="26" t="e">
        <f>(CL121-'ModelParams Lw'!$R$10)/'ModelParams Lw'!$R$11</f>
        <v>#DIV/0!</v>
      </c>
      <c r="CW121" s="26" t="e">
        <f>(CM121-'ModelParams Lw'!$S$10)/'ModelParams Lw'!$S$11</f>
        <v>#DIV/0!</v>
      </c>
      <c r="CX121" s="26" t="e">
        <f>(CN121-'ModelParams Lw'!$T$10)/'ModelParams Lw'!$T$11</f>
        <v>#DIV/0!</v>
      </c>
      <c r="CY121" s="26" t="e">
        <f>(CO121-'ModelParams Lw'!$U$10)/'ModelParams Lw'!$U$11</f>
        <v>#DIV/0!</v>
      </c>
      <c r="CZ121" s="26" t="e">
        <f>(CP121-'ModelParams Lw'!$V$10)/'ModelParams Lw'!$V$11</f>
        <v>#DIV/0!</v>
      </c>
    </row>
    <row r="122" spans="1:104" x14ac:dyDescent="0.2">
      <c r="A122" s="13">
        <f>Calcul!A124</f>
        <v>0</v>
      </c>
      <c r="B122" s="13">
        <f t="shared" si="42"/>
        <v>0</v>
      </c>
      <c r="C122" s="13">
        <f>Calcul!B124</f>
        <v>0</v>
      </c>
      <c r="D122" s="13">
        <f>Calcul!C124/1000</f>
        <v>0</v>
      </c>
      <c r="E122" s="13">
        <f>Calcul!D124/1000</f>
        <v>0</v>
      </c>
      <c r="F122" s="13">
        <f t="shared" si="43"/>
        <v>0</v>
      </c>
      <c r="G122" s="23" t="e">
        <f>DEGREES(ACOS(1-(1/'ModelParams Lw'!B$15*SQRT(0.5*1.2/'Sound Power'!$C122)*('Sound Power'!$B122/3600)/('Sound Power'!$D122)/('Sound Power'!$F122))))</f>
        <v>#DIV/0!</v>
      </c>
      <c r="H122" s="23" t="e">
        <f>DEGREES(ACOS(1-(1/'ModelParams Lw'!C$15*SQRT(0.5*1.2/'Sound Power'!$C122)*('Sound Power'!$B122/3600)/('Sound Power'!$D122)/('Sound Power'!$F122))))</f>
        <v>#DIV/0!</v>
      </c>
      <c r="I122" s="23" t="e">
        <f>DEGREES(ACOS(1-(1/'ModelParams Lw'!D$15*SQRT(0.5*1.2/'Sound Power'!$C122)*('Sound Power'!$B122/3600)/('Sound Power'!$D122)/('Sound Power'!$F122))))</f>
        <v>#DIV/0!</v>
      </c>
      <c r="J122" s="23" t="e">
        <f>DEGREES(ACOS(1-(1/'ModelParams Lw'!E$15*SQRT(0.5*1.2/'Sound Power'!$C122)*('Sound Power'!$B122/3600)/('Sound Power'!$D122)/('Sound Power'!$F122))))</f>
        <v>#DIV/0!</v>
      </c>
      <c r="K122" s="23" t="e">
        <f>DEGREES(ACOS(1-(1/'ModelParams Lw'!F$15*SQRT(0.5*1.2/'Sound Power'!$C122)*('Sound Power'!$B122/3600)/('Sound Power'!$D122)/('Sound Power'!$F122))))</f>
        <v>#DIV/0!</v>
      </c>
      <c r="L122" s="23" t="e">
        <f>DEGREES(ACOS(1-(1/'ModelParams Lw'!G$15*SQRT(0.5*1.2/'Sound Power'!$C122)*('Sound Power'!$B122/3600)/('Sound Power'!$D122)/('Sound Power'!$F122))))</f>
        <v>#DIV/0!</v>
      </c>
      <c r="M122" s="23" t="e">
        <f>DEGREES(ACOS(1-(1/'ModelParams Lw'!H$15*SQRT(0.5*1.2/'Sound Power'!$C122)*('Sound Power'!$B122/3600)/('Sound Power'!$D122)/('Sound Power'!$F122))))</f>
        <v>#DIV/0!</v>
      </c>
      <c r="N122" s="23" t="e">
        <f>DEGREES(ACOS(1-(1/'ModelParams Lw'!I$15*SQRT(0.5*1.2/'Sound Power'!$C122)*('Sound Power'!$B122/3600)/('Sound Power'!$D122)/('Sound Power'!$F122))))</f>
        <v>#DIV/0!</v>
      </c>
      <c r="O122" s="26" t="e">
        <f>('ModelParams Lw'!B$4*LN('Sound Power'!G122)/(1+EXP(-('Sound Power'!$D122*1000+'ModelParams Lw'!B$6)/'ModelParams Lw'!B$7))+'ModelParams Lw'!B$5)*LN('Sound Power'!$B122)-('ModelParams Lw'!B$8+'ModelParams Lw'!B$9*$D122+'ModelParams Lw'!B$10*'Sound Power'!$F122^'ModelParams Lw'!B$14+'ModelParams Lw'!B$11*LN('Sound Power'!G122)+'ModelParams Lw'!B$12*'Sound Power'!$D122*'Sound Power'!$F122+'ModelParams Lw'!B$13*'Sound Power'!$D122*LN('Sound Power'!G122))</f>
        <v>#DIV/0!</v>
      </c>
      <c r="P122" s="26" t="e">
        <f>('ModelParams Lw'!C$4*LN('Sound Power'!H122)/(1+EXP(-('Sound Power'!$D122*1000+'ModelParams Lw'!C$6)/'ModelParams Lw'!C$7))+'ModelParams Lw'!C$5)*LN('Sound Power'!$B122)-('ModelParams Lw'!C$8+'ModelParams Lw'!C$9*$D122+'ModelParams Lw'!C$10*'Sound Power'!$F122^'ModelParams Lw'!C$14+'ModelParams Lw'!C$11*LN('Sound Power'!H122)+'ModelParams Lw'!C$12*'Sound Power'!$D122*'Sound Power'!$F122+'ModelParams Lw'!C$13*'Sound Power'!$D122*LN('Sound Power'!H122))</f>
        <v>#DIV/0!</v>
      </c>
      <c r="Q122" s="26" t="e">
        <f>('ModelParams Lw'!D$4*LN('Sound Power'!I122)/(1+EXP(-('Sound Power'!$D122*1000+'ModelParams Lw'!D$6)/'ModelParams Lw'!D$7))+'ModelParams Lw'!D$5)*LN('Sound Power'!$B122)-('ModelParams Lw'!D$8+'ModelParams Lw'!D$9*$D122+'ModelParams Lw'!D$10*'Sound Power'!$F122^'ModelParams Lw'!D$14+'ModelParams Lw'!D$11*LN('Sound Power'!I122)+'ModelParams Lw'!D$12*'Sound Power'!$D122*'Sound Power'!$F122+'ModelParams Lw'!D$13*'Sound Power'!$D122*LN('Sound Power'!I122))</f>
        <v>#DIV/0!</v>
      </c>
      <c r="R122" s="26" t="e">
        <f>('ModelParams Lw'!E$4*LN('Sound Power'!J122)/(1+EXP(-('Sound Power'!$D122*1000+'ModelParams Lw'!E$6)/'ModelParams Lw'!E$7))+'ModelParams Lw'!E$5)*LN('Sound Power'!$B122)-('ModelParams Lw'!E$8+'ModelParams Lw'!E$9*$D122+'ModelParams Lw'!E$10*'Sound Power'!$F122^'ModelParams Lw'!E$14+'ModelParams Lw'!E$11*LN('Sound Power'!J122)+'ModelParams Lw'!E$12*'Sound Power'!$D122*'Sound Power'!$F122+'ModelParams Lw'!E$13*'Sound Power'!$D122*LN('Sound Power'!J122))</f>
        <v>#DIV/0!</v>
      </c>
      <c r="S122" s="26" t="e">
        <f>('ModelParams Lw'!F$4*LN('Sound Power'!K122)/(1+EXP(-('Sound Power'!$D122*1000+'ModelParams Lw'!F$6)/'ModelParams Lw'!F$7))+'ModelParams Lw'!F$5)*LN('Sound Power'!$B122)-('ModelParams Lw'!F$8+'ModelParams Lw'!F$9*$D122+'ModelParams Lw'!F$10*'Sound Power'!$F122^'ModelParams Lw'!F$14+'ModelParams Lw'!F$11*LN('Sound Power'!K122)+'ModelParams Lw'!F$12*'Sound Power'!$D122*'Sound Power'!$F122+'ModelParams Lw'!F$13*'Sound Power'!$D122*LN('Sound Power'!K122))</f>
        <v>#DIV/0!</v>
      </c>
      <c r="T122" s="26" t="e">
        <f>('ModelParams Lw'!G$4*LN('Sound Power'!L122)/(1+EXP(-('Sound Power'!$D122*1000+'ModelParams Lw'!G$6)/'ModelParams Lw'!G$7))+'ModelParams Lw'!G$5)*LN('Sound Power'!$B122)-('ModelParams Lw'!G$8+'ModelParams Lw'!G$9*$D122+'ModelParams Lw'!G$10*'Sound Power'!$F122^'ModelParams Lw'!G$14+'ModelParams Lw'!G$11*LN('Sound Power'!L122)+'ModelParams Lw'!G$12*'Sound Power'!$D122*'Sound Power'!$F122+'ModelParams Lw'!G$13*'Sound Power'!$D122*LN('Sound Power'!L122))</f>
        <v>#DIV/0!</v>
      </c>
      <c r="U122" s="26" t="e">
        <f>('ModelParams Lw'!H$4*LN('Sound Power'!M122)/(1+EXP(-('Sound Power'!$D122*1000+'ModelParams Lw'!H$6)/'ModelParams Lw'!H$7))+'ModelParams Lw'!H$5)*LN('Sound Power'!$B122)-('ModelParams Lw'!H$8+'ModelParams Lw'!H$9*$D122+'ModelParams Lw'!H$10*'Sound Power'!$F122^'ModelParams Lw'!H$14+'ModelParams Lw'!H$11*LN('Sound Power'!M122)+'ModelParams Lw'!H$12*'Sound Power'!$D122*'Sound Power'!$F122+'ModelParams Lw'!H$13*'Sound Power'!$D122*LN('Sound Power'!M122))</f>
        <v>#DIV/0!</v>
      </c>
      <c r="V122" s="26" t="e">
        <f>('ModelParams Lw'!I$4*LN('Sound Power'!N122)/(1+EXP(-('Sound Power'!$D122*1000+'ModelParams Lw'!I$6)/'ModelParams Lw'!I$7))+'ModelParams Lw'!I$5)*LN('Sound Power'!$B122)-('ModelParams Lw'!I$8+'ModelParams Lw'!I$9*$D122+'ModelParams Lw'!I$10*'Sound Power'!$F122^'ModelParams Lw'!I$14+'ModelParams Lw'!I$11*LN('Sound Power'!N122)+'ModelParams Lw'!I$12*'Sound Power'!$D122*'Sound Power'!$F122+'ModelParams Lw'!I$13*'Sound Power'!$D122*LN('Sound Power'!N122))</f>
        <v>#DIV/0!</v>
      </c>
      <c r="W122" s="26" t="e">
        <f>10*LOG10(IF(O122="",0,POWER(10,((O122+'ModelParams Lw'!$O$4)/10))) +IF(P122="",0,POWER(10,((P122+'ModelParams Lw'!$P$4)/10))) +IF(Q122="",0,POWER(10,((Q122+'ModelParams Lw'!$Q$4)/10))) +IF(R122="",0,POWER(10,((R122+'ModelParams Lw'!$R$4)/10))) +IF(S122="",0,POWER(10,((S122+'ModelParams Lw'!$S$4)/10))) +IF(T122="",0,POWER(10,((T122+'ModelParams Lw'!$T$4)/10))) +IF(U122="",0,POWER(10,((U122+'ModelParams Lw'!$U$4)/10)))+IF(V122="",0,POWER(10,((V122+'ModelParams Lw'!$V$4)/10))))</f>
        <v>#DIV/0!</v>
      </c>
      <c r="X122" s="26" t="e">
        <f t="shared" si="52"/>
        <v>#DIV/0!</v>
      </c>
      <c r="Y122" s="26" t="e">
        <f>(O122-'ModelParams Lw'!O$10)/'ModelParams Lw'!O$11</f>
        <v>#DIV/0!</v>
      </c>
      <c r="Z122" s="26" t="e">
        <f>(P122-'ModelParams Lw'!P$10)/'ModelParams Lw'!P$11</f>
        <v>#DIV/0!</v>
      </c>
      <c r="AA122" s="26" t="e">
        <f>(Q122-'ModelParams Lw'!Q$10)/'ModelParams Lw'!Q$11</f>
        <v>#DIV/0!</v>
      </c>
      <c r="AB122" s="26" t="e">
        <f>(R122-'ModelParams Lw'!R$10)/'ModelParams Lw'!R$11</f>
        <v>#DIV/0!</v>
      </c>
      <c r="AC122" s="26" t="e">
        <f>(S122-'ModelParams Lw'!S$10)/'ModelParams Lw'!S$11</f>
        <v>#DIV/0!</v>
      </c>
      <c r="AD122" s="26" t="e">
        <f>(T122-'ModelParams Lw'!T$10)/'ModelParams Lw'!T$11</f>
        <v>#DIV/0!</v>
      </c>
      <c r="AE122" s="26" t="e">
        <f>(U122-'ModelParams Lw'!U$10)/'ModelParams Lw'!U$11</f>
        <v>#DIV/0!</v>
      </c>
      <c r="AF122" s="26" t="e">
        <f>(V122-'ModelParams Lw'!V$10)/'ModelParams Lw'!V$11</f>
        <v>#DIV/0!</v>
      </c>
      <c r="AG122" s="26" t="e">
        <f t="shared" si="53"/>
        <v>#DIV/0!</v>
      </c>
      <c r="AH122" s="26" t="e">
        <f>VLOOKUP(D122*1000,'ModelParams Lw'!$A$38:$D$58,4)</f>
        <v>#N/A</v>
      </c>
      <c r="AI122" s="56" t="e">
        <f>VLOOKUP(D122*1000,'ModelParams Lw'!$A$38:$D$58,2)</f>
        <v>#N/A</v>
      </c>
      <c r="AJ122" s="46" t="e">
        <f t="shared" si="54"/>
        <v>#DIV/0!</v>
      </c>
      <c r="AK122" s="26" t="e">
        <f t="shared" si="55"/>
        <v>#VALUE!</v>
      </c>
      <c r="AL122" s="26" t="e">
        <f>IF($AI122=100,'ModelParams Lw'!R$35*'Sound Power'!$AH122^2+'ModelParams Lw'!R$36*'Sound Power'!$AH122+'ModelParams Lw'!R$37,IF($AI122=150,'ModelParams Lw'!R$38*'Sound Power'!$AH122^2+'ModelParams Lw'!R$39*'Sound Power'!$AH122+'ModelParams Lw'!R$40,'ModelParams Lw'!R$41*'Sound Power'!$AH122^2+'ModelParams Lw'!R$42*'Sound Power'!$AH122+'ModelParams Lw'!R$43))</f>
        <v>#N/A</v>
      </c>
      <c r="AM122" s="26" t="e">
        <f>IF($AI122=100,'ModelParams Lw'!S$35*'Sound Power'!$AH122^2+'ModelParams Lw'!S$36*'Sound Power'!$AH122+'ModelParams Lw'!S$37,IF($AI122=150,'ModelParams Lw'!S$38*'Sound Power'!$AH122^2+'ModelParams Lw'!S$39*'Sound Power'!$AH122+'ModelParams Lw'!S$40,'ModelParams Lw'!S$41*'Sound Power'!$AH122^2+'ModelParams Lw'!S$42*'Sound Power'!$AH122+'ModelParams Lw'!S$43))</f>
        <v>#N/A</v>
      </c>
      <c r="AN122" s="26" t="e">
        <f>IF($AI122=100,'ModelParams Lw'!T$35*'Sound Power'!$AH122^2+'ModelParams Lw'!T$36*'Sound Power'!$AH122+'ModelParams Lw'!T$37,IF($AI122=150,'ModelParams Lw'!T$38*'Sound Power'!$AH122^2+'ModelParams Lw'!T$39*'Sound Power'!$AH122+'ModelParams Lw'!T$40,'ModelParams Lw'!T$41*'Sound Power'!$AH122^2+'ModelParams Lw'!T$42*'Sound Power'!$AH122+'ModelParams Lw'!T$43))</f>
        <v>#N/A</v>
      </c>
      <c r="AO122" s="26" t="e">
        <f>IF($AI122=100,'ModelParams Lw'!U$35*'Sound Power'!$AH122^2+'ModelParams Lw'!U$36*'Sound Power'!$AH122+'ModelParams Lw'!U$37,IF($AI122=150,'ModelParams Lw'!U$38*'Sound Power'!$AH122^2+'ModelParams Lw'!U$39*'Sound Power'!$AH122+'ModelParams Lw'!U$40,'ModelParams Lw'!U$41*'Sound Power'!$AH122^2+'ModelParams Lw'!U$42*'Sound Power'!$AH122+'ModelParams Lw'!U$43))</f>
        <v>#N/A</v>
      </c>
      <c r="AP122" s="26" t="e">
        <f>IF($AI122=100,'ModelParams Lw'!V$35*'Sound Power'!$AH122^2+'ModelParams Lw'!V$36*'Sound Power'!$AH122+'ModelParams Lw'!V$37,IF($AI122=150,'ModelParams Lw'!V$38*'Sound Power'!$AH122^2+'ModelParams Lw'!V$39*'Sound Power'!$AH122+'ModelParams Lw'!V$40,'ModelParams Lw'!V$41*'Sound Power'!$AH122^2+'ModelParams Lw'!V$42*'Sound Power'!$AH122+'ModelParams Lw'!V$43))</f>
        <v>#N/A</v>
      </c>
      <c r="AQ122" s="26" t="e">
        <f>IF($AI122=100,'ModelParams Lw'!W$35*'Sound Power'!$AH122^2+'ModelParams Lw'!W$36*'Sound Power'!$AH122+'ModelParams Lw'!W$37,IF($AI122=150,'ModelParams Lw'!W$38*'Sound Power'!$AH122^2+'ModelParams Lw'!W$39*'Sound Power'!$AH122+'ModelParams Lw'!W$40,'ModelParams Lw'!W$41*'Sound Power'!$AH122^2+'ModelParams Lw'!W$42*'Sound Power'!$AH122+'ModelParams Lw'!W$43))</f>
        <v>#N/A</v>
      </c>
      <c r="AR122" s="26" t="e">
        <f t="shared" si="56"/>
        <v>#VALUE!</v>
      </c>
      <c r="AS122" s="26" t="e">
        <f>IF(26.83*LN($AJ122)-11.791-'ModelParams Lw'!B$35&lt;0,0,26.83*LN($AJ122)-11.791-'ModelParams Lw'!B$35)</f>
        <v>#DIV/0!</v>
      </c>
      <c r="AT122" s="26" t="e">
        <f>IF(26.83*LN($AJ122)-11.791-'ModelParams Lw'!C$35&lt;0,0,26.83*LN($AJ122)-11.791-'ModelParams Lw'!C$35)</f>
        <v>#DIV/0!</v>
      </c>
      <c r="AU122" s="26" t="e">
        <f>IF(26.83*LN($AJ122)-11.791-'ModelParams Lw'!D$35&lt;0,0,26.83*LN($AJ122)-11.791-'ModelParams Lw'!D$35)</f>
        <v>#DIV/0!</v>
      </c>
      <c r="AV122" s="26" t="e">
        <f>IF(26.83*LN($AJ122)-11.791-'ModelParams Lw'!E$35&lt;0,0,26.83*LN($AJ122)-11.791-'ModelParams Lw'!E$35)</f>
        <v>#DIV/0!</v>
      </c>
      <c r="AW122" s="26" t="e">
        <f>IF(26.83*LN($AJ122)-11.791-'ModelParams Lw'!F$35&lt;0,0,26.83*LN($AJ122)-11.791-'ModelParams Lw'!F$35)</f>
        <v>#DIV/0!</v>
      </c>
      <c r="AX122" s="26" t="e">
        <f>IF(26.83*LN($AJ122)-11.791-'ModelParams Lw'!G$35&lt;0,0,26.83*LN($AJ122)-11.791-'ModelParams Lw'!G$35)</f>
        <v>#DIV/0!</v>
      </c>
      <c r="AY122" s="26" t="e">
        <f>IF(26.83*LN($AJ122)-11.791-'ModelParams Lw'!H$35&lt;0,0,26.83*LN($AJ122)-11.791-'ModelParams Lw'!H$35)</f>
        <v>#DIV/0!</v>
      </c>
      <c r="AZ122" s="26" t="e">
        <f>IF(26.83*LN($AJ122)-11.791-'ModelParams Lw'!I$35&lt;0,0,26.83*LN($AJ122)-11.791-'ModelParams Lw'!I$35)</f>
        <v>#DIV/0!</v>
      </c>
      <c r="BA122" s="26" t="e">
        <f t="shared" si="44"/>
        <v>#DIV/0!</v>
      </c>
      <c r="BB122" s="26" t="e">
        <f t="shared" si="45"/>
        <v>#DIV/0!</v>
      </c>
      <c r="BC122" s="26" t="e">
        <f t="shared" si="46"/>
        <v>#DIV/0!</v>
      </c>
      <c r="BD122" s="26" t="e">
        <f t="shared" si="47"/>
        <v>#DIV/0!</v>
      </c>
      <c r="BE122" s="26" t="e">
        <f t="shared" si="48"/>
        <v>#DIV/0!</v>
      </c>
      <c r="BF122" s="26" t="e">
        <f t="shared" si="49"/>
        <v>#DIV/0!</v>
      </c>
      <c r="BG122" s="26" t="e">
        <f t="shared" si="50"/>
        <v>#DIV/0!</v>
      </c>
      <c r="BH122" s="26" t="e">
        <f t="shared" si="51"/>
        <v>#DIV/0!</v>
      </c>
      <c r="BI122" s="26" t="e">
        <f>10*LOG10(IF(BA122="",0,POWER(10,((BA122+'ModelParams Lw'!$O$4)/10))) +IF(BB122="",0,POWER(10,((BB122+'ModelParams Lw'!$P$4)/10))) +IF(BC122="",0,POWER(10,((BC122+'ModelParams Lw'!$Q$4)/10))) +IF(BD122="",0,POWER(10,((BD122+'ModelParams Lw'!$R$4)/10))) +IF(BE122="",0,POWER(10,((BE122+'ModelParams Lw'!$S$4)/10))) +IF(BF122="",0,POWER(10,((BF122+'ModelParams Lw'!$T$4)/10))) +IF(BG122="",0,POWER(10,((BG122+'ModelParams Lw'!$U$4)/10)))+IF(BH122="",0,POWER(10,((BH122+'ModelParams Lw'!$V$4)/10))))</f>
        <v>#DIV/0!</v>
      </c>
      <c r="BJ122" s="26" t="e">
        <f t="shared" si="57"/>
        <v>#DIV/0!</v>
      </c>
      <c r="BK122" s="26" t="e">
        <f>(BA122-'ModelParams Lw'!O$10)/'ModelParams Lw'!O$11</f>
        <v>#DIV/0!</v>
      </c>
      <c r="BL122" s="26" t="e">
        <f>(BB122-'ModelParams Lw'!P$10)/'ModelParams Lw'!P$11</f>
        <v>#DIV/0!</v>
      </c>
      <c r="BM122" s="26" t="e">
        <f>(BC122-'ModelParams Lw'!Q$10)/'ModelParams Lw'!Q$11</f>
        <v>#DIV/0!</v>
      </c>
      <c r="BN122" s="26" t="e">
        <f>(BD122-'ModelParams Lw'!R$10)/'ModelParams Lw'!R$11</f>
        <v>#DIV/0!</v>
      </c>
      <c r="BO122" s="26" t="e">
        <f>(BE122-'ModelParams Lw'!S$10)/'ModelParams Lw'!S$11</f>
        <v>#DIV/0!</v>
      </c>
      <c r="BP122" s="26" t="e">
        <f>(BF122-'ModelParams Lw'!T$10)/'ModelParams Lw'!T$11</f>
        <v>#DIV/0!</v>
      </c>
      <c r="BQ122" s="26" t="e">
        <f>(BG122-'ModelParams Lw'!U$10)/'ModelParams Lw'!U$11</f>
        <v>#DIV/0!</v>
      </c>
      <c r="BR122" s="26" t="e">
        <f>(BH122-'ModelParams Lw'!V$10)/'ModelParams Lw'!V$11</f>
        <v>#DIV/0!</v>
      </c>
      <c r="BS122" s="23" t="e">
        <f>IF(Calcul!$E124="SW",DEGREES(ACOS(1-(1/'ModelParams Lw'!C$25*SQRT(0.5*1.2/'Sound Power'!$C122)*('Sound Power'!$B122/3600)/('Sound Power'!$D122)/('Sound Power'!$F122)))),DEGREES(ACOS(1-(1/'ModelParams Lw'!C$29*SQRT(0.5*1.2/'Sound Power'!$C122)*('Sound Power'!$B122/3600)/('Sound Power'!$D122)/('Sound Power'!$F122)))))</f>
        <v>#DIV/0!</v>
      </c>
      <c r="BT122" s="23" t="e">
        <f>IF(Calcul!$E124="SW",DEGREES(ACOS(1-(1/'ModelParams Lw'!D$25*SQRT(0.5*1.2/'Sound Power'!$C122)*('Sound Power'!$B122/3600)/('Sound Power'!$D122)/('Sound Power'!$F122)))),DEGREES(ACOS(1-(1/'ModelParams Lw'!D$29*SQRT(0.5*1.2/'Sound Power'!$C122)*('Sound Power'!$B122/3600)/('Sound Power'!$D122)/('Sound Power'!$F122)))))</f>
        <v>#DIV/0!</v>
      </c>
      <c r="BU122" s="23" t="e">
        <f>IF(Calcul!$E124="SW",DEGREES(ACOS(1-(1/'ModelParams Lw'!E$25*SQRT(0.5*1.2/'Sound Power'!$C122)*('Sound Power'!$B122/3600)/('Sound Power'!$D122)/('Sound Power'!$F122)))),DEGREES(ACOS(1-(1/'ModelParams Lw'!E$29*SQRT(0.5*1.2/'Sound Power'!$C122)*('Sound Power'!$B122/3600)/('Sound Power'!$D122)/('Sound Power'!$F122)))))</f>
        <v>#DIV/0!</v>
      </c>
      <c r="BV122" s="23" t="e">
        <f>IF(Calcul!$E124="SW",DEGREES(ACOS(1-(1/'ModelParams Lw'!F$25*SQRT(0.5*1.2/'Sound Power'!$C122)*('Sound Power'!$B122/3600)/('Sound Power'!$D122)/('Sound Power'!$F122)))),DEGREES(ACOS(1-(1/'ModelParams Lw'!F$29*SQRT(0.5*1.2/'Sound Power'!$C122)*('Sound Power'!$B122/3600)/('Sound Power'!$D122)/('Sound Power'!$F122)))))</f>
        <v>#DIV/0!</v>
      </c>
      <c r="BW122" s="23" t="e">
        <f>IF(Calcul!$E124="SW",DEGREES(ACOS(1-(1/'ModelParams Lw'!G$25*SQRT(0.5*1.2/'Sound Power'!$C122)*('Sound Power'!$B122/3600)/('Sound Power'!$D122)/('Sound Power'!$F122)))),DEGREES(ACOS(1-(1/'ModelParams Lw'!G$29*SQRT(0.5*1.2/'Sound Power'!$C122)*('Sound Power'!$B122/3600)/('Sound Power'!$D122)/('Sound Power'!$F122)))))</f>
        <v>#DIV/0!</v>
      </c>
      <c r="BX122" s="23" t="e">
        <f>IF(Calcul!$E124="SW",DEGREES(ACOS(1-(1/'ModelParams Lw'!H$25*SQRT(0.5*1.2/'Sound Power'!$C122)*('Sound Power'!$B122/3600)/('Sound Power'!$D122)/('Sound Power'!$F122)))),DEGREES(ACOS(1-(1/'ModelParams Lw'!H$29*SQRT(0.5*1.2/'Sound Power'!$C122)*('Sound Power'!$B122/3600)/('Sound Power'!$D122)/('Sound Power'!$F122)))))</f>
        <v>#DIV/0!</v>
      </c>
      <c r="BY122" s="23" t="e">
        <f>IF(Calcul!$E124="SW",DEGREES(ACOS(1-(1/'ModelParams Lw'!I$25*SQRT(0.5*1.2/'Sound Power'!$C122)*('Sound Power'!$B122/3600)/('Sound Power'!$D122)/('Sound Power'!$F122)))),DEGREES(ACOS(1-(1/'ModelParams Lw'!I$29*SQRT(0.5*1.2/'Sound Power'!$C122)*('Sound Power'!$B122/3600)/('Sound Power'!$D122)/('Sound Power'!$F122)))))</f>
        <v>#DIV/0!</v>
      </c>
      <c r="BZ122" s="23" t="e">
        <f>IF(Calcul!$E124="SW",DEGREES(ACOS(1-(1/'ModelParams Lw'!J$25*SQRT(0.5*1.2/'Sound Power'!$C122)*('Sound Power'!$B122/3600)/('Sound Power'!$D122)/('Sound Power'!$F122)))),DEGREES(ACOS(1-(1/'ModelParams Lw'!J$29*SQRT(0.5*1.2/'Sound Power'!$C122)*('Sound Power'!$B122/3600)/('Sound Power'!$D122)/('Sound Power'!$F122)))))</f>
        <v>#DIV/0!</v>
      </c>
      <c r="CA122" s="26" t="e">
        <f>IF(Calcul!$E124="SW",'ModelParams Lw'!C$22+'ModelParams Lw'!C$23*LOG('Sound Power'!$D122/'Sound Power'!$E122)+'ModelParams Lw'!C$24*LN('Sound Power'!BS122),IF('ModelParams Lw'!C$26+'ModelParams Lw'!C$27*LOG('Sound Power'!$D122/'Sound Power'!$E122)+'ModelParams Lw'!C$28*LN('Sound Power'!BS122)&lt;'ModelParams Lw'!C$22+'ModelParams Lw'!C$23*LOG('Sound Power'!$D122/'Sound Power'!$E122)+'ModelParams Lw'!C$24*LN('Sound Power'!BS122),'ModelParams Lw'!C$22+'ModelParams Lw'!C$23*LOG('Sound Power'!$D122/'Sound Power'!$E122)+'ModelParams Lw'!C$24*LN('Sound Power'!BS122),'ModelParams Lw'!C$26+'ModelParams Lw'!C$27*LOG('Sound Power'!$D122/'Sound Power'!$E122)+'ModelParams Lw'!C$28*LN('Sound Power'!BS122)))</f>
        <v>#DIV/0!</v>
      </c>
      <c r="CB122" s="26" t="e">
        <f>IF(Calcul!$E124="SW",'ModelParams Lw'!D$22+'ModelParams Lw'!D$23*LOG('Sound Power'!$D122/'Sound Power'!$E122)+'ModelParams Lw'!D$24*LN('Sound Power'!BT122),IF('ModelParams Lw'!D$26+'ModelParams Lw'!D$27*LOG('Sound Power'!$D122/'Sound Power'!$E122)+'ModelParams Lw'!D$28*LN('Sound Power'!BT122)&lt;'ModelParams Lw'!D$22+'ModelParams Lw'!D$23*LOG('Sound Power'!$D122/'Sound Power'!$E122)+'ModelParams Lw'!D$24*LN('Sound Power'!BT122),'ModelParams Lw'!D$22+'ModelParams Lw'!D$23*LOG('Sound Power'!$D122/'Sound Power'!$E122)+'ModelParams Lw'!D$24*LN('Sound Power'!BT122),'ModelParams Lw'!D$26+'ModelParams Lw'!D$27*LOG('Sound Power'!$D122/'Sound Power'!$E122)+'ModelParams Lw'!D$28*LN('Sound Power'!BT122)))</f>
        <v>#DIV/0!</v>
      </c>
      <c r="CC122" s="26" t="e">
        <f>IF(Calcul!$E124="SW",'ModelParams Lw'!E$22+'ModelParams Lw'!E$23*LOG('Sound Power'!$D122/'Sound Power'!$E122)+'ModelParams Lw'!E$24*LN('Sound Power'!BU122),IF('ModelParams Lw'!E$26+'ModelParams Lw'!E$27*LOG('Sound Power'!$D122/'Sound Power'!$E122)+'ModelParams Lw'!E$28*LN('Sound Power'!BU122)&lt;'ModelParams Lw'!E$22+'ModelParams Lw'!E$23*LOG('Sound Power'!$D122/'Sound Power'!$E122)+'ModelParams Lw'!E$24*LN('Sound Power'!BU122),'ModelParams Lw'!E$22+'ModelParams Lw'!E$23*LOG('Sound Power'!$D122/'Sound Power'!$E122)+'ModelParams Lw'!E$24*LN('Sound Power'!BU122),'ModelParams Lw'!E$26+'ModelParams Lw'!E$27*LOG('Sound Power'!$D122/'Sound Power'!$E122)+'ModelParams Lw'!E$28*LN('Sound Power'!BU122)))</f>
        <v>#DIV/0!</v>
      </c>
      <c r="CD122" s="26" t="e">
        <f>IF(Calcul!$E124="SW",'ModelParams Lw'!F$22+'ModelParams Lw'!F$23*LOG('Sound Power'!$D122/'Sound Power'!$E122)+'ModelParams Lw'!F$24*LN('Sound Power'!BV122),IF('ModelParams Lw'!F$26+'ModelParams Lw'!F$27*LOG('Sound Power'!$D122/'Sound Power'!$E122)+'ModelParams Lw'!F$28*LN('Sound Power'!BV122)&lt;'ModelParams Lw'!F$22+'ModelParams Lw'!F$23*LOG('Sound Power'!$D122/'Sound Power'!$E122)+'ModelParams Lw'!F$24*LN('Sound Power'!BV122),'ModelParams Lw'!F$22+'ModelParams Lw'!F$23*LOG('Sound Power'!$D122/'Sound Power'!$E122)+'ModelParams Lw'!F$24*LN('Sound Power'!BV122),'ModelParams Lw'!F$26+'ModelParams Lw'!F$27*LOG('Sound Power'!$D122/'Sound Power'!$E122)+'ModelParams Lw'!F$28*LN('Sound Power'!BV122)))</f>
        <v>#DIV/0!</v>
      </c>
      <c r="CE122" s="26" t="e">
        <f>IF(Calcul!$E124="SW",'ModelParams Lw'!G$22+'ModelParams Lw'!G$23*LOG('Sound Power'!$D122/'Sound Power'!$E122)+'ModelParams Lw'!G$24*LN('Sound Power'!BW122),IF('ModelParams Lw'!G$26+'ModelParams Lw'!G$27*LOG('Sound Power'!$D122/'Sound Power'!$E122)+'ModelParams Lw'!G$28*LN('Sound Power'!BW122)&lt;'ModelParams Lw'!G$22+'ModelParams Lw'!G$23*LOG('Sound Power'!$D122/'Sound Power'!$E122)+'ModelParams Lw'!G$24*LN('Sound Power'!BW122),'ModelParams Lw'!G$22+'ModelParams Lw'!G$23*LOG('Sound Power'!$D122/'Sound Power'!$E122)+'ModelParams Lw'!G$24*LN('Sound Power'!BW122),'ModelParams Lw'!G$26+'ModelParams Lw'!G$27*LOG('Sound Power'!$D122/'Sound Power'!$E122)+'ModelParams Lw'!G$28*LN('Sound Power'!BW122)))</f>
        <v>#DIV/0!</v>
      </c>
      <c r="CF122" s="26" t="e">
        <f>IF(Calcul!$E124="SW",'ModelParams Lw'!H$22+'ModelParams Lw'!H$23*LOG('Sound Power'!$D122/'Sound Power'!$E122)+'ModelParams Lw'!H$24*LN('Sound Power'!BX122),IF('ModelParams Lw'!H$26+'ModelParams Lw'!H$27*LOG('Sound Power'!$D122/'Sound Power'!$E122)+'ModelParams Lw'!H$28*LN('Sound Power'!BX122)&lt;'ModelParams Lw'!H$22+'ModelParams Lw'!H$23*LOG('Sound Power'!$D122/'Sound Power'!$E122)+'ModelParams Lw'!H$24*LN('Sound Power'!BX122),'ModelParams Lw'!H$22+'ModelParams Lw'!H$23*LOG('Sound Power'!$D122/'Sound Power'!$E122)+'ModelParams Lw'!H$24*LN('Sound Power'!BX122),'ModelParams Lw'!H$26+'ModelParams Lw'!H$27*LOG('Sound Power'!$D122/'Sound Power'!$E122)+'ModelParams Lw'!H$28*LN('Sound Power'!BX122)))</f>
        <v>#DIV/0!</v>
      </c>
      <c r="CG122" s="26" t="e">
        <f>IF(Calcul!$E124="SW",'ModelParams Lw'!I$22+'ModelParams Lw'!I$23*LOG('Sound Power'!$D122/'Sound Power'!$E122)+'ModelParams Lw'!I$24*LN('Sound Power'!BY122),IF('ModelParams Lw'!I$26+'ModelParams Lw'!I$27*LOG('Sound Power'!$D122/'Sound Power'!$E122)+'ModelParams Lw'!I$28*LN('Sound Power'!BY122)&lt;'ModelParams Lw'!I$22+'ModelParams Lw'!I$23*LOG('Sound Power'!$D122/'Sound Power'!$E122)+'ModelParams Lw'!I$24*LN('Sound Power'!BY122),'ModelParams Lw'!I$22+'ModelParams Lw'!I$23*LOG('Sound Power'!$D122/'Sound Power'!$E122)+'ModelParams Lw'!I$24*LN('Sound Power'!BY122),'ModelParams Lw'!I$26+'ModelParams Lw'!I$27*LOG('Sound Power'!$D122/'Sound Power'!$E122)+'ModelParams Lw'!I$28*LN('Sound Power'!BY122)))</f>
        <v>#DIV/0!</v>
      </c>
      <c r="CH122" s="26" t="e">
        <f>IF(Calcul!$E124="SW",'ModelParams Lw'!J$22+'ModelParams Lw'!J$23*LOG('Sound Power'!$D122/'Sound Power'!$E122)+'ModelParams Lw'!J$24*LN('Sound Power'!BZ122),IF('ModelParams Lw'!J$26+'ModelParams Lw'!J$27*LOG('Sound Power'!$D122/'Sound Power'!$E122)+'ModelParams Lw'!J$28*LN('Sound Power'!BZ122)&lt;'ModelParams Lw'!J$22+'ModelParams Lw'!J$23*LOG('Sound Power'!$D122/'Sound Power'!$E122)+'ModelParams Lw'!J$24*LN('Sound Power'!BZ122),'ModelParams Lw'!J$22+'ModelParams Lw'!J$23*LOG('Sound Power'!$D122/'Sound Power'!$E122)+'ModelParams Lw'!J$24*LN('Sound Power'!BZ122),'ModelParams Lw'!J$26+'ModelParams Lw'!J$27*LOG('Sound Power'!$D122/'Sound Power'!$E122)+'ModelParams Lw'!J$28*LN('Sound Power'!BZ122)))</f>
        <v>#DIV/0!</v>
      </c>
      <c r="CI122" s="26" t="e">
        <f t="shared" si="58"/>
        <v>#DIV/0!</v>
      </c>
      <c r="CJ122" s="26" t="e">
        <f t="shared" si="59"/>
        <v>#DIV/0!</v>
      </c>
      <c r="CK122" s="26" t="e">
        <f t="shared" si="60"/>
        <v>#DIV/0!</v>
      </c>
      <c r="CL122" s="26" t="e">
        <f t="shared" si="61"/>
        <v>#DIV/0!</v>
      </c>
      <c r="CM122" s="26" t="e">
        <f t="shared" si="62"/>
        <v>#DIV/0!</v>
      </c>
      <c r="CN122" s="26" t="e">
        <f t="shared" si="63"/>
        <v>#DIV/0!</v>
      </c>
      <c r="CO122" s="26" t="e">
        <f t="shared" si="64"/>
        <v>#DIV/0!</v>
      </c>
      <c r="CP122" s="26" t="e">
        <f t="shared" si="65"/>
        <v>#DIV/0!</v>
      </c>
      <c r="CQ122" s="26" t="e">
        <f>10*LOG10(IF(CI122="",0,POWER(10,((CI122+'ModelParams Lw'!$O$4)/10))) +IF(CJ122="",0,POWER(10,((CJ122+'ModelParams Lw'!$P$4)/10))) +IF(CK122="",0,POWER(10,((CK122+'ModelParams Lw'!$Q$4)/10))) +IF(CL122="",0,POWER(10,((CL122+'ModelParams Lw'!$R$4)/10))) +IF(CM122="",0,POWER(10,((CM122+'ModelParams Lw'!$S$4)/10))) +IF(CN122="",0,POWER(10,((CN122+'ModelParams Lw'!$T$4)/10))) +IF(CO122="",0,POWER(10,((CO122+'ModelParams Lw'!$U$4)/10)))+IF(CP122="",0,POWER(10,((CP122+'ModelParams Lw'!$V$4)/10))))</f>
        <v>#DIV/0!</v>
      </c>
      <c r="CR122" s="26" t="e">
        <f t="shared" si="66"/>
        <v>#DIV/0!</v>
      </c>
      <c r="CS122" s="26" t="e">
        <f>(CI122-'ModelParams Lw'!$O$10)/'ModelParams Lw'!$O$11</f>
        <v>#DIV/0!</v>
      </c>
      <c r="CT122" s="26" t="e">
        <f>(CJ122-'ModelParams Lw'!$P$10)/'ModelParams Lw'!$P$11</f>
        <v>#DIV/0!</v>
      </c>
      <c r="CU122" s="26" t="e">
        <f>(CK122-'ModelParams Lw'!$Q$10)/'ModelParams Lw'!$Q$11</f>
        <v>#DIV/0!</v>
      </c>
      <c r="CV122" s="26" t="e">
        <f>(CL122-'ModelParams Lw'!$R$10)/'ModelParams Lw'!$R$11</f>
        <v>#DIV/0!</v>
      </c>
      <c r="CW122" s="26" t="e">
        <f>(CM122-'ModelParams Lw'!$S$10)/'ModelParams Lw'!$S$11</f>
        <v>#DIV/0!</v>
      </c>
      <c r="CX122" s="26" t="e">
        <f>(CN122-'ModelParams Lw'!$T$10)/'ModelParams Lw'!$T$11</f>
        <v>#DIV/0!</v>
      </c>
      <c r="CY122" s="26" t="e">
        <f>(CO122-'ModelParams Lw'!$U$10)/'ModelParams Lw'!$U$11</f>
        <v>#DIV/0!</v>
      </c>
      <c r="CZ122" s="26" t="e">
        <f>(CP122-'ModelParams Lw'!$V$10)/'ModelParams Lw'!$V$11</f>
        <v>#DIV/0!</v>
      </c>
    </row>
    <row r="123" spans="1:104" x14ac:dyDescent="0.2">
      <c r="A123" s="13">
        <f>Calcul!A125</f>
        <v>0</v>
      </c>
      <c r="B123" s="13">
        <f t="shared" si="42"/>
        <v>0</v>
      </c>
      <c r="C123" s="13">
        <f>Calcul!B125</f>
        <v>0</v>
      </c>
      <c r="D123" s="13">
        <f>Calcul!C125/1000</f>
        <v>0</v>
      </c>
      <c r="E123" s="13">
        <f>Calcul!D125/1000</f>
        <v>0</v>
      </c>
      <c r="F123" s="13">
        <f t="shared" si="43"/>
        <v>0</v>
      </c>
      <c r="G123" s="23" t="e">
        <f>DEGREES(ACOS(1-(1/'ModelParams Lw'!B$15*SQRT(0.5*1.2/'Sound Power'!$C123)*('Sound Power'!$B123/3600)/('Sound Power'!$D123)/('Sound Power'!$F123))))</f>
        <v>#DIV/0!</v>
      </c>
      <c r="H123" s="23" t="e">
        <f>DEGREES(ACOS(1-(1/'ModelParams Lw'!C$15*SQRT(0.5*1.2/'Sound Power'!$C123)*('Sound Power'!$B123/3600)/('Sound Power'!$D123)/('Sound Power'!$F123))))</f>
        <v>#DIV/0!</v>
      </c>
      <c r="I123" s="23" t="e">
        <f>DEGREES(ACOS(1-(1/'ModelParams Lw'!D$15*SQRT(0.5*1.2/'Sound Power'!$C123)*('Sound Power'!$B123/3600)/('Sound Power'!$D123)/('Sound Power'!$F123))))</f>
        <v>#DIV/0!</v>
      </c>
      <c r="J123" s="23" t="e">
        <f>DEGREES(ACOS(1-(1/'ModelParams Lw'!E$15*SQRT(0.5*1.2/'Sound Power'!$C123)*('Sound Power'!$B123/3600)/('Sound Power'!$D123)/('Sound Power'!$F123))))</f>
        <v>#DIV/0!</v>
      </c>
      <c r="K123" s="23" t="e">
        <f>DEGREES(ACOS(1-(1/'ModelParams Lw'!F$15*SQRT(0.5*1.2/'Sound Power'!$C123)*('Sound Power'!$B123/3600)/('Sound Power'!$D123)/('Sound Power'!$F123))))</f>
        <v>#DIV/0!</v>
      </c>
      <c r="L123" s="23" t="e">
        <f>DEGREES(ACOS(1-(1/'ModelParams Lw'!G$15*SQRT(0.5*1.2/'Sound Power'!$C123)*('Sound Power'!$B123/3600)/('Sound Power'!$D123)/('Sound Power'!$F123))))</f>
        <v>#DIV/0!</v>
      </c>
      <c r="M123" s="23" t="e">
        <f>DEGREES(ACOS(1-(1/'ModelParams Lw'!H$15*SQRT(0.5*1.2/'Sound Power'!$C123)*('Sound Power'!$B123/3600)/('Sound Power'!$D123)/('Sound Power'!$F123))))</f>
        <v>#DIV/0!</v>
      </c>
      <c r="N123" s="23" t="e">
        <f>DEGREES(ACOS(1-(1/'ModelParams Lw'!I$15*SQRT(0.5*1.2/'Sound Power'!$C123)*('Sound Power'!$B123/3600)/('Sound Power'!$D123)/('Sound Power'!$F123))))</f>
        <v>#DIV/0!</v>
      </c>
      <c r="O123" s="26" t="e">
        <f>('ModelParams Lw'!B$4*LN('Sound Power'!G123)/(1+EXP(-('Sound Power'!$D123*1000+'ModelParams Lw'!B$6)/'ModelParams Lw'!B$7))+'ModelParams Lw'!B$5)*LN('Sound Power'!$B123)-('ModelParams Lw'!B$8+'ModelParams Lw'!B$9*$D123+'ModelParams Lw'!B$10*'Sound Power'!$F123^'ModelParams Lw'!B$14+'ModelParams Lw'!B$11*LN('Sound Power'!G123)+'ModelParams Lw'!B$12*'Sound Power'!$D123*'Sound Power'!$F123+'ModelParams Lw'!B$13*'Sound Power'!$D123*LN('Sound Power'!G123))</f>
        <v>#DIV/0!</v>
      </c>
      <c r="P123" s="26" t="e">
        <f>('ModelParams Lw'!C$4*LN('Sound Power'!H123)/(1+EXP(-('Sound Power'!$D123*1000+'ModelParams Lw'!C$6)/'ModelParams Lw'!C$7))+'ModelParams Lw'!C$5)*LN('Sound Power'!$B123)-('ModelParams Lw'!C$8+'ModelParams Lw'!C$9*$D123+'ModelParams Lw'!C$10*'Sound Power'!$F123^'ModelParams Lw'!C$14+'ModelParams Lw'!C$11*LN('Sound Power'!H123)+'ModelParams Lw'!C$12*'Sound Power'!$D123*'Sound Power'!$F123+'ModelParams Lw'!C$13*'Sound Power'!$D123*LN('Sound Power'!H123))</f>
        <v>#DIV/0!</v>
      </c>
      <c r="Q123" s="26" t="e">
        <f>('ModelParams Lw'!D$4*LN('Sound Power'!I123)/(1+EXP(-('Sound Power'!$D123*1000+'ModelParams Lw'!D$6)/'ModelParams Lw'!D$7))+'ModelParams Lw'!D$5)*LN('Sound Power'!$B123)-('ModelParams Lw'!D$8+'ModelParams Lw'!D$9*$D123+'ModelParams Lw'!D$10*'Sound Power'!$F123^'ModelParams Lw'!D$14+'ModelParams Lw'!D$11*LN('Sound Power'!I123)+'ModelParams Lw'!D$12*'Sound Power'!$D123*'Sound Power'!$F123+'ModelParams Lw'!D$13*'Sound Power'!$D123*LN('Sound Power'!I123))</f>
        <v>#DIV/0!</v>
      </c>
      <c r="R123" s="26" t="e">
        <f>('ModelParams Lw'!E$4*LN('Sound Power'!J123)/(1+EXP(-('Sound Power'!$D123*1000+'ModelParams Lw'!E$6)/'ModelParams Lw'!E$7))+'ModelParams Lw'!E$5)*LN('Sound Power'!$B123)-('ModelParams Lw'!E$8+'ModelParams Lw'!E$9*$D123+'ModelParams Lw'!E$10*'Sound Power'!$F123^'ModelParams Lw'!E$14+'ModelParams Lw'!E$11*LN('Sound Power'!J123)+'ModelParams Lw'!E$12*'Sound Power'!$D123*'Sound Power'!$F123+'ModelParams Lw'!E$13*'Sound Power'!$D123*LN('Sound Power'!J123))</f>
        <v>#DIV/0!</v>
      </c>
      <c r="S123" s="26" t="e">
        <f>('ModelParams Lw'!F$4*LN('Sound Power'!K123)/(1+EXP(-('Sound Power'!$D123*1000+'ModelParams Lw'!F$6)/'ModelParams Lw'!F$7))+'ModelParams Lw'!F$5)*LN('Sound Power'!$B123)-('ModelParams Lw'!F$8+'ModelParams Lw'!F$9*$D123+'ModelParams Lw'!F$10*'Sound Power'!$F123^'ModelParams Lw'!F$14+'ModelParams Lw'!F$11*LN('Sound Power'!K123)+'ModelParams Lw'!F$12*'Sound Power'!$D123*'Sound Power'!$F123+'ModelParams Lw'!F$13*'Sound Power'!$D123*LN('Sound Power'!K123))</f>
        <v>#DIV/0!</v>
      </c>
      <c r="T123" s="26" t="e">
        <f>('ModelParams Lw'!G$4*LN('Sound Power'!L123)/(1+EXP(-('Sound Power'!$D123*1000+'ModelParams Lw'!G$6)/'ModelParams Lw'!G$7))+'ModelParams Lw'!G$5)*LN('Sound Power'!$B123)-('ModelParams Lw'!G$8+'ModelParams Lw'!G$9*$D123+'ModelParams Lw'!G$10*'Sound Power'!$F123^'ModelParams Lw'!G$14+'ModelParams Lw'!G$11*LN('Sound Power'!L123)+'ModelParams Lw'!G$12*'Sound Power'!$D123*'Sound Power'!$F123+'ModelParams Lw'!G$13*'Sound Power'!$D123*LN('Sound Power'!L123))</f>
        <v>#DIV/0!</v>
      </c>
      <c r="U123" s="26" t="e">
        <f>('ModelParams Lw'!H$4*LN('Sound Power'!M123)/(1+EXP(-('Sound Power'!$D123*1000+'ModelParams Lw'!H$6)/'ModelParams Lw'!H$7))+'ModelParams Lw'!H$5)*LN('Sound Power'!$B123)-('ModelParams Lw'!H$8+'ModelParams Lw'!H$9*$D123+'ModelParams Lw'!H$10*'Sound Power'!$F123^'ModelParams Lw'!H$14+'ModelParams Lw'!H$11*LN('Sound Power'!M123)+'ModelParams Lw'!H$12*'Sound Power'!$D123*'Sound Power'!$F123+'ModelParams Lw'!H$13*'Sound Power'!$D123*LN('Sound Power'!M123))</f>
        <v>#DIV/0!</v>
      </c>
      <c r="V123" s="26" t="e">
        <f>('ModelParams Lw'!I$4*LN('Sound Power'!N123)/(1+EXP(-('Sound Power'!$D123*1000+'ModelParams Lw'!I$6)/'ModelParams Lw'!I$7))+'ModelParams Lw'!I$5)*LN('Sound Power'!$B123)-('ModelParams Lw'!I$8+'ModelParams Lw'!I$9*$D123+'ModelParams Lw'!I$10*'Sound Power'!$F123^'ModelParams Lw'!I$14+'ModelParams Lw'!I$11*LN('Sound Power'!N123)+'ModelParams Lw'!I$12*'Sound Power'!$D123*'Sound Power'!$F123+'ModelParams Lw'!I$13*'Sound Power'!$D123*LN('Sound Power'!N123))</f>
        <v>#DIV/0!</v>
      </c>
      <c r="W123" s="26" t="e">
        <f>10*LOG10(IF(O123="",0,POWER(10,((O123+'ModelParams Lw'!$O$4)/10))) +IF(P123="",0,POWER(10,((P123+'ModelParams Lw'!$P$4)/10))) +IF(Q123="",0,POWER(10,((Q123+'ModelParams Lw'!$Q$4)/10))) +IF(R123="",0,POWER(10,((R123+'ModelParams Lw'!$R$4)/10))) +IF(S123="",0,POWER(10,((S123+'ModelParams Lw'!$S$4)/10))) +IF(T123="",0,POWER(10,((T123+'ModelParams Lw'!$T$4)/10))) +IF(U123="",0,POWER(10,((U123+'ModelParams Lw'!$U$4)/10)))+IF(V123="",0,POWER(10,((V123+'ModelParams Lw'!$V$4)/10))))</f>
        <v>#DIV/0!</v>
      </c>
      <c r="X123" s="26" t="e">
        <f t="shared" si="52"/>
        <v>#DIV/0!</v>
      </c>
      <c r="Y123" s="26" t="e">
        <f>(O123-'ModelParams Lw'!O$10)/'ModelParams Lw'!O$11</f>
        <v>#DIV/0!</v>
      </c>
      <c r="Z123" s="26" t="e">
        <f>(P123-'ModelParams Lw'!P$10)/'ModelParams Lw'!P$11</f>
        <v>#DIV/0!</v>
      </c>
      <c r="AA123" s="26" t="e">
        <f>(Q123-'ModelParams Lw'!Q$10)/'ModelParams Lw'!Q$11</f>
        <v>#DIV/0!</v>
      </c>
      <c r="AB123" s="26" t="e">
        <f>(R123-'ModelParams Lw'!R$10)/'ModelParams Lw'!R$11</f>
        <v>#DIV/0!</v>
      </c>
      <c r="AC123" s="26" t="e">
        <f>(S123-'ModelParams Lw'!S$10)/'ModelParams Lw'!S$11</f>
        <v>#DIV/0!</v>
      </c>
      <c r="AD123" s="26" t="e">
        <f>(T123-'ModelParams Lw'!T$10)/'ModelParams Lw'!T$11</f>
        <v>#DIV/0!</v>
      </c>
      <c r="AE123" s="26" t="e">
        <f>(U123-'ModelParams Lw'!U$10)/'ModelParams Lw'!U$11</f>
        <v>#DIV/0!</v>
      </c>
      <c r="AF123" s="26" t="e">
        <f>(V123-'ModelParams Lw'!V$10)/'ModelParams Lw'!V$11</f>
        <v>#DIV/0!</v>
      </c>
      <c r="AG123" s="26" t="e">
        <f t="shared" si="53"/>
        <v>#DIV/0!</v>
      </c>
      <c r="AH123" s="26" t="e">
        <f>VLOOKUP(D123*1000,'ModelParams Lw'!$A$38:$D$58,4)</f>
        <v>#N/A</v>
      </c>
      <c r="AI123" s="56" t="e">
        <f>VLOOKUP(D123*1000,'ModelParams Lw'!$A$38:$D$58,2)</f>
        <v>#N/A</v>
      </c>
      <c r="AJ123" s="46" t="e">
        <f t="shared" si="54"/>
        <v>#DIV/0!</v>
      </c>
      <c r="AK123" s="26" t="e">
        <f t="shared" si="55"/>
        <v>#VALUE!</v>
      </c>
      <c r="AL123" s="26" t="e">
        <f>IF($AI123=100,'ModelParams Lw'!R$35*'Sound Power'!$AH123^2+'ModelParams Lw'!R$36*'Sound Power'!$AH123+'ModelParams Lw'!R$37,IF($AI123=150,'ModelParams Lw'!R$38*'Sound Power'!$AH123^2+'ModelParams Lw'!R$39*'Sound Power'!$AH123+'ModelParams Lw'!R$40,'ModelParams Lw'!R$41*'Sound Power'!$AH123^2+'ModelParams Lw'!R$42*'Sound Power'!$AH123+'ModelParams Lw'!R$43))</f>
        <v>#N/A</v>
      </c>
      <c r="AM123" s="26" t="e">
        <f>IF($AI123=100,'ModelParams Lw'!S$35*'Sound Power'!$AH123^2+'ModelParams Lw'!S$36*'Sound Power'!$AH123+'ModelParams Lw'!S$37,IF($AI123=150,'ModelParams Lw'!S$38*'Sound Power'!$AH123^2+'ModelParams Lw'!S$39*'Sound Power'!$AH123+'ModelParams Lw'!S$40,'ModelParams Lw'!S$41*'Sound Power'!$AH123^2+'ModelParams Lw'!S$42*'Sound Power'!$AH123+'ModelParams Lw'!S$43))</f>
        <v>#N/A</v>
      </c>
      <c r="AN123" s="26" t="e">
        <f>IF($AI123=100,'ModelParams Lw'!T$35*'Sound Power'!$AH123^2+'ModelParams Lw'!T$36*'Sound Power'!$AH123+'ModelParams Lw'!T$37,IF($AI123=150,'ModelParams Lw'!T$38*'Sound Power'!$AH123^2+'ModelParams Lw'!T$39*'Sound Power'!$AH123+'ModelParams Lw'!T$40,'ModelParams Lw'!T$41*'Sound Power'!$AH123^2+'ModelParams Lw'!T$42*'Sound Power'!$AH123+'ModelParams Lw'!T$43))</f>
        <v>#N/A</v>
      </c>
      <c r="AO123" s="26" t="e">
        <f>IF($AI123=100,'ModelParams Lw'!U$35*'Sound Power'!$AH123^2+'ModelParams Lw'!U$36*'Sound Power'!$AH123+'ModelParams Lw'!U$37,IF($AI123=150,'ModelParams Lw'!U$38*'Sound Power'!$AH123^2+'ModelParams Lw'!U$39*'Sound Power'!$AH123+'ModelParams Lw'!U$40,'ModelParams Lw'!U$41*'Sound Power'!$AH123^2+'ModelParams Lw'!U$42*'Sound Power'!$AH123+'ModelParams Lw'!U$43))</f>
        <v>#N/A</v>
      </c>
      <c r="AP123" s="26" t="e">
        <f>IF($AI123=100,'ModelParams Lw'!V$35*'Sound Power'!$AH123^2+'ModelParams Lw'!V$36*'Sound Power'!$AH123+'ModelParams Lw'!V$37,IF($AI123=150,'ModelParams Lw'!V$38*'Sound Power'!$AH123^2+'ModelParams Lw'!V$39*'Sound Power'!$AH123+'ModelParams Lw'!V$40,'ModelParams Lw'!V$41*'Sound Power'!$AH123^2+'ModelParams Lw'!V$42*'Sound Power'!$AH123+'ModelParams Lw'!V$43))</f>
        <v>#N/A</v>
      </c>
      <c r="AQ123" s="26" t="e">
        <f>IF($AI123=100,'ModelParams Lw'!W$35*'Sound Power'!$AH123^2+'ModelParams Lw'!W$36*'Sound Power'!$AH123+'ModelParams Lw'!W$37,IF($AI123=150,'ModelParams Lw'!W$38*'Sound Power'!$AH123^2+'ModelParams Lw'!W$39*'Sound Power'!$AH123+'ModelParams Lw'!W$40,'ModelParams Lw'!W$41*'Sound Power'!$AH123^2+'ModelParams Lw'!W$42*'Sound Power'!$AH123+'ModelParams Lw'!W$43))</f>
        <v>#N/A</v>
      </c>
      <c r="AR123" s="26" t="e">
        <f t="shared" si="56"/>
        <v>#VALUE!</v>
      </c>
      <c r="AS123" s="26" t="e">
        <f>IF(26.83*LN($AJ123)-11.791-'ModelParams Lw'!B$35&lt;0,0,26.83*LN($AJ123)-11.791-'ModelParams Lw'!B$35)</f>
        <v>#DIV/0!</v>
      </c>
      <c r="AT123" s="26" t="e">
        <f>IF(26.83*LN($AJ123)-11.791-'ModelParams Lw'!C$35&lt;0,0,26.83*LN($AJ123)-11.791-'ModelParams Lw'!C$35)</f>
        <v>#DIV/0!</v>
      </c>
      <c r="AU123" s="26" t="e">
        <f>IF(26.83*LN($AJ123)-11.791-'ModelParams Lw'!D$35&lt;0,0,26.83*LN($AJ123)-11.791-'ModelParams Lw'!D$35)</f>
        <v>#DIV/0!</v>
      </c>
      <c r="AV123" s="26" t="e">
        <f>IF(26.83*LN($AJ123)-11.791-'ModelParams Lw'!E$35&lt;0,0,26.83*LN($AJ123)-11.791-'ModelParams Lw'!E$35)</f>
        <v>#DIV/0!</v>
      </c>
      <c r="AW123" s="26" t="e">
        <f>IF(26.83*LN($AJ123)-11.791-'ModelParams Lw'!F$35&lt;0,0,26.83*LN($AJ123)-11.791-'ModelParams Lw'!F$35)</f>
        <v>#DIV/0!</v>
      </c>
      <c r="AX123" s="26" t="e">
        <f>IF(26.83*LN($AJ123)-11.791-'ModelParams Lw'!G$35&lt;0,0,26.83*LN($AJ123)-11.791-'ModelParams Lw'!G$35)</f>
        <v>#DIV/0!</v>
      </c>
      <c r="AY123" s="26" t="e">
        <f>IF(26.83*LN($AJ123)-11.791-'ModelParams Lw'!H$35&lt;0,0,26.83*LN($AJ123)-11.791-'ModelParams Lw'!H$35)</f>
        <v>#DIV/0!</v>
      </c>
      <c r="AZ123" s="26" t="e">
        <f>IF(26.83*LN($AJ123)-11.791-'ModelParams Lw'!I$35&lt;0,0,26.83*LN($AJ123)-11.791-'ModelParams Lw'!I$35)</f>
        <v>#DIV/0!</v>
      </c>
      <c r="BA123" s="26" t="e">
        <f t="shared" si="44"/>
        <v>#DIV/0!</v>
      </c>
      <c r="BB123" s="26" t="e">
        <f t="shared" si="45"/>
        <v>#DIV/0!</v>
      </c>
      <c r="BC123" s="26" t="e">
        <f t="shared" si="46"/>
        <v>#DIV/0!</v>
      </c>
      <c r="BD123" s="26" t="e">
        <f t="shared" si="47"/>
        <v>#DIV/0!</v>
      </c>
      <c r="BE123" s="26" t="e">
        <f t="shared" si="48"/>
        <v>#DIV/0!</v>
      </c>
      <c r="BF123" s="26" t="e">
        <f t="shared" si="49"/>
        <v>#DIV/0!</v>
      </c>
      <c r="BG123" s="26" t="e">
        <f t="shared" si="50"/>
        <v>#DIV/0!</v>
      </c>
      <c r="BH123" s="26" t="e">
        <f t="shared" si="51"/>
        <v>#DIV/0!</v>
      </c>
      <c r="BI123" s="26" t="e">
        <f>10*LOG10(IF(BA123="",0,POWER(10,((BA123+'ModelParams Lw'!$O$4)/10))) +IF(BB123="",0,POWER(10,((BB123+'ModelParams Lw'!$P$4)/10))) +IF(BC123="",0,POWER(10,((BC123+'ModelParams Lw'!$Q$4)/10))) +IF(BD123="",0,POWER(10,((BD123+'ModelParams Lw'!$R$4)/10))) +IF(BE123="",0,POWER(10,((BE123+'ModelParams Lw'!$S$4)/10))) +IF(BF123="",0,POWER(10,((BF123+'ModelParams Lw'!$T$4)/10))) +IF(BG123="",0,POWER(10,((BG123+'ModelParams Lw'!$U$4)/10)))+IF(BH123="",0,POWER(10,((BH123+'ModelParams Lw'!$V$4)/10))))</f>
        <v>#DIV/0!</v>
      </c>
      <c r="BJ123" s="26" t="e">
        <f t="shared" si="57"/>
        <v>#DIV/0!</v>
      </c>
      <c r="BK123" s="26" t="e">
        <f>(BA123-'ModelParams Lw'!O$10)/'ModelParams Lw'!O$11</f>
        <v>#DIV/0!</v>
      </c>
      <c r="BL123" s="26" t="e">
        <f>(BB123-'ModelParams Lw'!P$10)/'ModelParams Lw'!P$11</f>
        <v>#DIV/0!</v>
      </c>
      <c r="BM123" s="26" t="e">
        <f>(BC123-'ModelParams Lw'!Q$10)/'ModelParams Lw'!Q$11</f>
        <v>#DIV/0!</v>
      </c>
      <c r="BN123" s="26" t="e">
        <f>(BD123-'ModelParams Lw'!R$10)/'ModelParams Lw'!R$11</f>
        <v>#DIV/0!</v>
      </c>
      <c r="BO123" s="26" t="e">
        <f>(BE123-'ModelParams Lw'!S$10)/'ModelParams Lw'!S$11</f>
        <v>#DIV/0!</v>
      </c>
      <c r="BP123" s="26" t="e">
        <f>(BF123-'ModelParams Lw'!T$10)/'ModelParams Lw'!T$11</f>
        <v>#DIV/0!</v>
      </c>
      <c r="BQ123" s="26" t="e">
        <f>(BG123-'ModelParams Lw'!U$10)/'ModelParams Lw'!U$11</f>
        <v>#DIV/0!</v>
      </c>
      <c r="BR123" s="26" t="e">
        <f>(BH123-'ModelParams Lw'!V$10)/'ModelParams Lw'!V$11</f>
        <v>#DIV/0!</v>
      </c>
      <c r="BS123" s="23" t="e">
        <f>IF(Calcul!$E125="SW",DEGREES(ACOS(1-(1/'ModelParams Lw'!C$25*SQRT(0.5*1.2/'Sound Power'!$C123)*('Sound Power'!$B123/3600)/('Sound Power'!$D123)/('Sound Power'!$F123)))),DEGREES(ACOS(1-(1/'ModelParams Lw'!C$29*SQRT(0.5*1.2/'Sound Power'!$C123)*('Sound Power'!$B123/3600)/('Sound Power'!$D123)/('Sound Power'!$F123)))))</f>
        <v>#DIV/0!</v>
      </c>
      <c r="BT123" s="23" t="e">
        <f>IF(Calcul!$E125="SW",DEGREES(ACOS(1-(1/'ModelParams Lw'!D$25*SQRT(0.5*1.2/'Sound Power'!$C123)*('Sound Power'!$B123/3600)/('Sound Power'!$D123)/('Sound Power'!$F123)))),DEGREES(ACOS(1-(1/'ModelParams Lw'!D$29*SQRT(0.5*1.2/'Sound Power'!$C123)*('Sound Power'!$B123/3600)/('Sound Power'!$D123)/('Sound Power'!$F123)))))</f>
        <v>#DIV/0!</v>
      </c>
      <c r="BU123" s="23" t="e">
        <f>IF(Calcul!$E125="SW",DEGREES(ACOS(1-(1/'ModelParams Lw'!E$25*SQRT(0.5*1.2/'Sound Power'!$C123)*('Sound Power'!$B123/3600)/('Sound Power'!$D123)/('Sound Power'!$F123)))),DEGREES(ACOS(1-(1/'ModelParams Lw'!E$29*SQRT(0.5*1.2/'Sound Power'!$C123)*('Sound Power'!$B123/3600)/('Sound Power'!$D123)/('Sound Power'!$F123)))))</f>
        <v>#DIV/0!</v>
      </c>
      <c r="BV123" s="23" t="e">
        <f>IF(Calcul!$E125="SW",DEGREES(ACOS(1-(1/'ModelParams Lw'!F$25*SQRT(0.5*1.2/'Sound Power'!$C123)*('Sound Power'!$B123/3600)/('Sound Power'!$D123)/('Sound Power'!$F123)))),DEGREES(ACOS(1-(1/'ModelParams Lw'!F$29*SQRT(0.5*1.2/'Sound Power'!$C123)*('Sound Power'!$B123/3600)/('Sound Power'!$D123)/('Sound Power'!$F123)))))</f>
        <v>#DIV/0!</v>
      </c>
      <c r="BW123" s="23" t="e">
        <f>IF(Calcul!$E125="SW",DEGREES(ACOS(1-(1/'ModelParams Lw'!G$25*SQRT(0.5*1.2/'Sound Power'!$C123)*('Sound Power'!$B123/3600)/('Sound Power'!$D123)/('Sound Power'!$F123)))),DEGREES(ACOS(1-(1/'ModelParams Lw'!G$29*SQRT(0.5*1.2/'Sound Power'!$C123)*('Sound Power'!$B123/3600)/('Sound Power'!$D123)/('Sound Power'!$F123)))))</f>
        <v>#DIV/0!</v>
      </c>
      <c r="BX123" s="23" t="e">
        <f>IF(Calcul!$E125="SW",DEGREES(ACOS(1-(1/'ModelParams Lw'!H$25*SQRT(0.5*1.2/'Sound Power'!$C123)*('Sound Power'!$B123/3600)/('Sound Power'!$D123)/('Sound Power'!$F123)))),DEGREES(ACOS(1-(1/'ModelParams Lw'!H$29*SQRT(0.5*1.2/'Sound Power'!$C123)*('Sound Power'!$B123/3600)/('Sound Power'!$D123)/('Sound Power'!$F123)))))</f>
        <v>#DIV/0!</v>
      </c>
      <c r="BY123" s="23" t="e">
        <f>IF(Calcul!$E125="SW",DEGREES(ACOS(1-(1/'ModelParams Lw'!I$25*SQRT(0.5*1.2/'Sound Power'!$C123)*('Sound Power'!$B123/3600)/('Sound Power'!$D123)/('Sound Power'!$F123)))),DEGREES(ACOS(1-(1/'ModelParams Lw'!I$29*SQRT(0.5*1.2/'Sound Power'!$C123)*('Sound Power'!$B123/3600)/('Sound Power'!$D123)/('Sound Power'!$F123)))))</f>
        <v>#DIV/0!</v>
      </c>
      <c r="BZ123" s="23" t="e">
        <f>IF(Calcul!$E125="SW",DEGREES(ACOS(1-(1/'ModelParams Lw'!J$25*SQRT(0.5*1.2/'Sound Power'!$C123)*('Sound Power'!$B123/3600)/('Sound Power'!$D123)/('Sound Power'!$F123)))),DEGREES(ACOS(1-(1/'ModelParams Lw'!J$29*SQRT(0.5*1.2/'Sound Power'!$C123)*('Sound Power'!$B123/3600)/('Sound Power'!$D123)/('Sound Power'!$F123)))))</f>
        <v>#DIV/0!</v>
      </c>
      <c r="CA123" s="26" t="e">
        <f>IF(Calcul!$E125="SW",'ModelParams Lw'!C$22+'ModelParams Lw'!C$23*LOG('Sound Power'!$D123/'Sound Power'!$E123)+'ModelParams Lw'!C$24*LN('Sound Power'!BS123),IF('ModelParams Lw'!C$26+'ModelParams Lw'!C$27*LOG('Sound Power'!$D123/'Sound Power'!$E123)+'ModelParams Lw'!C$28*LN('Sound Power'!BS123)&lt;'ModelParams Lw'!C$22+'ModelParams Lw'!C$23*LOG('Sound Power'!$D123/'Sound Power'!$E123)+'ModelParams Lw'!C$24*LN('Sound Power'!BS123),'ModelParams Lw'!C$22+'ModelParams Lw'!C$23*LOG('Sound Power'!$D123/'Sound Power'!$E123)+'ModelParams Lw'!C$24*LN('Sound Power'!BS123),'ModelParams Lw'!C$26+'ModelParams Lw'!C$27*LOG('Sound Power'!$D123/'Sound Power'!$E123)+'ModelParams Lw'!C$28*LN('Sound Power'!BS123)))</f>
        <v>#DIV/0!</v>
      </c>
      <c r="CB123" s="26" t="e">
        <f>IF(Calcul!$E125="SW",'ModelParams Lw'!D$22+'ModelParams Lw'!D$23*LOG('Sound Power'!$D123/'Sound Power'!$E123)+'ModelParams Lw'!D$24*LN('Sound Power'!BT123),IF('ModelParams Lw'!D$26+'ModelParams Lw'!D$27*LOG('Sound Power'!$D123/'Sound Power'!$E123)+'ModelParams Lw'!D$28*LN('Sound Power'!BT123)&lt;'ModelParams Lw'!D$22+'ModelParams Lw'!D$23*LOG('Sound Power'!$D123/'Sound Power'!$E123)+'ModelParams Lw'!D$24*LN('Sound Power'!BT123),'ModelParams Lw'!D$22+'ModelParams Lw'!D$23*LOG('Sound Power'!$D123/'Sound Power'!$E123)+'ModelParams Lw'!D$24*LN('Sound Power'!BT123),'ModelParams Lw'!D$26+'ModelParams Lw'!D$27*LOG('Sound Power'!$D123/'Sound Power'!$E123)+'ModelParams Lw'!D$28*LN('Sound Power'!BT123)))</f>
        <v>#DIV/0!</v>
      </c>
      <c r="CC123" s="26" t="e">
        <f>IF(Calcul!$E125="SW",'ModelParams Lw'!E$22+'ModelParams Lw'!E$23*LOG('Sound Power'!$D123/'Sound Power'!$E123)+'ModelParams Lw'!E$24*LN('Sound Power'!BU123),IF('ModelParams Lw'!E$26+'ModelParams Lw'!E$27*LOG('Sound Power'!$D123/'Sound Power'!$E123)+'ModelParams Lw'!E$28*LN('Sound Power'!BU123)&lt;'ModelParams Lw'!E$22+'ModelParams Lw'!E$23*LOG('Sound Power'!$D123/'Sound Power'!$E123)+'ModelParams Lw'!E$24*LN('Sound Power'!BU123),'ModelParams Lw'!E$22+'ModelParams Lw'!E$23*LOG('Sound Power'!$D123/'Sound Power'!$E123)+'ModelParams Lw'!E$24*LN('Sound Power'!BU123),'ModelParams Lw'!E$26+'ModelParams Lw'!E$27*LOG('Sound Power'!$D123/'Sound Power'!$E123)+'ModelParams Lw'!E$28*LN('Sound Power'!BU123)))</f>
        <v>#DIV/0!</v>
      </c>
      <c r="CD123" s="26" t="e">
        <f>IF(Calcul!$E125="SW",'ModelParams Lw'!F$22+'ModelParams Lw'!F$23*LOG('Sound Power'!$D123/'Sound Power'!$E123)+'ModelParams Lw'!F$24*LN('Sound Power'!BV123),IF('ModelParams Lw'!F$26+'ModelParams Lw'!F$27*LOG('Sound Power'!$D123/'Sound Power'!$E123)+'ModelParams Lw'!F$28*LN('Sound Power'!BV123)&lt;'ModelParams Lw'!F$22+'ModelParams Lw'!F$23*LOG('Sound Power'!$D123/'Sound Power'!$E123)+'ModelParams Lw'!F$24*LN('Sound Power'!BV123),'ModelParams Lw'!F$22+'ModelParams Lw'!F$23*LOG('Sound Power'!$D123/'Sound Power'!$E123)+'ModelParams Lw'!F$24*LN('Sound Power'!BV123),'ModelParams Lw'!F$26+'ModelParams Lw'!F$27*LOG('Sound Power'!$D123/'Sound Power'!$E123)+'ModelParams Lw'!F$28*LN('Sound Power'!BV123)))</f>
        <v>#DIV/0!</v>
      </c>
      <c r="CE123" s="26" t="e">
        <f>IF(Calcul!$E125="SW",'ModelParams Lw'!G$22+'ModelParams Lw'!G$23*LOG('Sound Power'!$D123/'Sound Power'!$E123)+'ModelParams Lw'!G$24*LN('Sound Power'!BW123),IF('ModelParams Lw'!G$26+'ModelParams Lw'!G$27*LOG('Sound Power'!$D123/'Sound Power'!$E123)+'ModelParams Lw'!G$28*LN('Sound Power'!BW123)&lt;'ModelParams Lw'!G$22+'ModelParams Lw'!G$23*LOG('Sound Power'!$D123/'Sound Power'!$E123)+'ModelParams Lw'!G$24*LN('Sound Power'!BW123),'ModelParams Lw'!G$22+'ModelParams Lw'!G$23*LOG('Sound Power'!$D123/'Sound Power'!$E123)+'ModelParams Lw'!G$24*LN('Sound Power'!BW123),'ModelParams Lw'!G$26+'ModelParams Lw'!G$27*LOG('Sound Power'!$D123/'Sound Power'!$E123)+'ModelParams Lw'!G$28*LN('Sound Power'!BW123)))</f>
        <v>#DIV/0!</v>
      </c>
      <c r="CF123" s="26" t="e">
        <f>IF(Calcul!$E125="SW",'ModelParams Lw'!H$22+'ModelParams Lw'!H$23*LOG('Sound Power'!$D123/'Sound Power'!$E123)+'ModelParams Lw'!H$24*LN('Sound Power'!BX123),IF('ModelParams Lw'!H$26+'ModelParams Lw'!H$27*LOG('Sound Power'!$D123/'Sound Power'!$E123)+'ModelParams Lw'!H$28*LN('Sound Power'!BX123)&lt;'ModelParams Lw'!H$22+'ModelParams Lw'!H$23*LOG('Sound Power'!$D123/'Sound Power'!$E123)+'ModelParams Lw'!H$24*LN('Sound Power'!BX123),'ModelParams Lw'!H$22+'ModelParams Lw'!H$23*LOG('Sound Power'!$D123/'Sound Power'!$E123)+'ModelParams Lw'!H$24*LN('Sound Power'!BX123),'ModelParams Lw'!H$26+'ModelParams Lw'!H$27*LOG('Sound Power'!$D123/'Sound Power'!$E123)+'ModelParams Lw'!H$28*LN('Sound Power'!BX123)))</f>
        <v>#DIV/0!</v>
      </c>
      <c r="CG123" s="26" t="e">
        <f>IF(Calcul!$E125="SW",'ModelParams Lw'!I$22+'ModelParams Lw'!I$23*LOG('Sound Power'!$D123/'Sound Power'!$E123)+'ModelParams Lw'!I$24*LN('Sound Power'!BY123),IF('ModelParams Lw'!I$26+'ModelParams Lw'!I$27*LOG('Sound Power'!$D123/'Sound Power'!$E123)+'ModelParams Lw'!I$28*LN('Sound Power'!BY123)&lt;'ModelParams Lw'!I$22+'ModelParams Lw'!I$23*LOG('Sound Power'!$D123/'Sound Power'!$E123)+'ModelParams Lw'!I$24*LN('Sound Power'!BY123),'ModelParams Lw'!I$22+'ModelParams Lw'!I$23*LOG('Sound Power'!$D123/'Sound Power'!$E123)+'ModelParams Lw'!I$24*LN('Sound Power'!BY123),'ModelParams Lw'!I$26+'ModelParams Lw'!I$27*LOG('Sound Power'!$D123/'Sound Power'!$E123)+'ModelParams Lw'!I$28*LN('Sound Power'!BY123)))</f>
        <v>#DIV/0!</v>
      </c>
      <c r="CH123" s="26" t="e">
        <f>IF(Calcul!$E125="SW",'ModelParams Lw'!J$22+'ModelParams Lw'!J$23*LOG('Sound Power'!$D123/'Sound Power'!$E123)+'ModelParams Lw'!J$24*LN('Sound Power'!BZ123),IF('ModelParams Lw'!J$26+'ModelParams Lw'!J$27*LOG('Sound Power'!$D123/'Sound Power'!$E123)+'ModelParams Lw'!J$28*LN('Sound Power'!BZ123)&lt;'ModelParams Lw'!J$22+'ModelParams Lw'!J$23*LOG('Sound Power'!$D123/'Sound Power'!$E123)+'ModelParams Lw'!J$24*LN('Sound Power'!BZ123),'ModelParams Lw'!J$22+'ModelParams Lw'!J$23*LOG('Sound Power'!$D123/'Sound Power'!$E123)+'ModelParams Lw'!J$24*LN('Sound Power'!BZ123),'ModelParams Lw'!J$26+'ModelParams Lw'!J$27*LOG('Sound Power'!$D123/'Sound Power'!$E123)+'ModelParams Lw'!J$28*LN('Sound Power'!BZ123)))</f>
        <v>#DIV/0!</v>
      </c>
      <c r="CI123" s="26" t="e">
        <f t="shared" si="58"/>
        <v>#DIV/0!</v>
      </c>
      <c r="CJ123" s="26" t="e">
        <f t="shared" si="59"/>
        <v>#DIV/0!</v>
      </c>
      <c r="CK123" s="26" t="e">
        <f t="shared" si="60"/>
        <v>#DIV/0!</v>
      </c>
      <c r="CL123" s="26" t="e">
        <f t="shared" si="61"/>
        <v>#DIV/0!</v>
      </c>
      <c r="CM123" s="26" t="e">
        <f t="shared" si="62"/>
        <v>#DIV/0!</v>
      </c>
      <c r="CN123" s="26" t="e">
        <f t="shared" si="63"/>
        <v>#DIV/0!</v>
      </c>
      <c r="CO123" s="26" t="e">
        <f t="shared" si="64"/>
        <v>#DIV/0!</v>
      </c>
      <c r="CP123" s="26" t="e">
        <f t="shared" si="65"/>
        <v>#DIV/0!</v>
      </c>
      <c r="CQ123" s="26" t="e">
        <f>10*LOG10(IF(CI123="",0,POWER(10,((CI123+'ModelParams Lw'!$O$4)/10))) +IF(CJ123="",0,POWER(10,((CJ123+'ModelParams Lw'!$P$4)/10))) +IF(CK123="",0,POWER(10,((CK123+'ModelParams Lw'!$Q$4)/10))) +IF(CL123="",0,POWER(10,((CL123+'ModelParams Lw'!$R$4)/10))) +IF(CM123="",0,POWER(10,((CM123+'ModelParams Lw'!$S$4)/10))) +IF(CN123="",0,POWER(10,((CN123+'ModelParams Lw'!$T$4)/10))) +IF(CO123="",0,POWER(10,((CO123+'ModelParams Lw'!$U$4)/10)))+IF(CP123="",0,POWER(10,((CP123+'ModelParams Lw'!$V$4)/10))))</f>
        <v>#DIV/0!</v>
      </c>
      <c r="CR123" s="26" t="e">
        <f t="shared" si="66"/>
        <v>#DIV/0!</v>
      </c>
      <c r="CS123" s="26" t="e">
        <f>(CI123-'ModelParams Lw'!$O$10)/'ModelParams Lw'!$O$11</f>
        <v>#DIV/0!</v>
      </c>
      <c r="CT123" s="26" t="e">
        <f>(CJ123-'ModelParams Lw'!$P$10)/'ModelParams Lw'!$P$11</f>
        <v>#DIV/0!</v>
      </c>
      <c r="CU123" s="26" t="e">
        <f>(CK123-'ModelParams Lw'!$Q$10)/'ModelParams Lw'!$Q$11</f>
        <v>#DIV/0!</v>
      </c>
      <c r="CV123" s="26" t="e">
        <f>(CL123-'ModelParams Lw'!$R$10)/'ModelParams Lw'!$R$11</f>
        <v>#DIV/0!</v>
      </c>
      <c r="CW123" s="26" t="e">
        <f>(CM123-'ModelParams Lw'!$S$10)/'ModelParams Lw'!$S$11</f>
        <v>#DIV/0!</v>
      </c>
      <c r="CX123" s="26" t="e">
        <f>(CN123-'ModelParams Lw'!$T$10)/'ModelParams Lw'!$T$11</f>
        <v>#DIV/0!</v>
      </c>
      <c r="CY123" s="26" t="e">
        <f>(CO123-'ModelParams Lw'!$U$10)/'ModelParams Lw'!$U$11</f>
        <v>#DIV/0!</v>
      </c>
      <c r="CZ123" s="26" t="e">
        <f>(CP123-'ModelParams Lw'!$V$10)/'ModelParams Lw'!$V$11</f>
        <v>#DIV/0!</v>
      </c>
    </row>
    <row r="124" spans="1:104" x14ac:dyDescent="0.2">
      <c r="A124" s="13">
        <f>Calcul!A126</f>
        <v>0</v>
      </c>
      <c r="B124" s="13">
        <f t="shared" si="42"/>
        <v>0</v>
      </c>
      <c r="C124" s="13">
        <f>Calcul!B126</f>
        <v>0</v>
      </c>
      <c r="D124" s="13">
        <f>Calcul!C126/1000</f>
        <v>0</v>
      </c>
      <c r="E124" s="13">
        <f>Calcul!D126/1000</f>
        <v>0</v>
      </c>
      <c r="F124" s="13">
        <f t="shared" si="43"/>
        <v>0</v>
      </c>
      <c r="G124" s="23" t="e">
        <f>DEGREES(ACOS(1-(1/'ModelParams Lw'!B$15*SQRT(0.5*1.2/'Sound Power'!$C124)*('Sound Power'!$B124/3600)/('Sound Power'!$D124)/('Sound Power'!$F124))))</f>
        <v>#DIV/0!</v>
      </c>
      <c r="H124" s="23" t="e">
        <f>DEGREES(ACOS(1-(1/'ModelParams Lw'!C$15*SQRT(0.5*1.2/'Sound Power'!$C124)*('Sound Power'!$B124/3600)/('Sound Power'!$D124)/('Sound Power'!$F124))))</f>
        <v>#DIV/0!</v>
      </c>
      <c r="I124" s="23" t="e">
        <f>DEGREES(ACOS(1-(1/'ModelParams Lw'!D$15*SQRT(0.5*1.2/'Sound Power'!$C124)*('Sound Power'!$B124/3600)/('Sound Power'!$D124)/('Sound Power'!$F124))))</f>
        <v>#DIV/0!</v>
      </c>
      <c r="J124" s="23" t="e">
        <f>DEGREES(ACOS(1-(1/'ModelParams Lw'!E$15*SQRT(0.5*1.2/'Sound Power'!$C124)*('Sound Power'!$B124/3600)/('Sound Power'!$D124)/('Sound Power'!$F124))))</f>
        <v>#DIV/0!</v>
      </c>
      <c r="K124" s="23" t="e">
        <f>DEGREES(ACOS(1-(1/'ModelParams Lw'!F$15*SQRT(0.5*1.2/'Sound Power'!$C124)*('Sound Power'!$B124/3600)/('Sound Power'!$D124)/('Sound Power'!$F124))))</f>
        <v>#DIV/0!</v>
      </c>
      <c r="L124" s="23" t="e">
        <f>DEGREES(ACOS(1-(1/'ModelParams Lw'!G$15*SQRT(0.5*1.2/'Sound Power'!$C124)*('Sound Power'!$B124/3600)/('Sound Power'!$D124)/('Sound Power'!$F124))))</f>
        <v>#DIV/0!</v>
      </c>
      <c r="M124" s="23" t="e">
        <f>DEGREES(ACOS(1-(1/'ModelParams Lw'!H$15*SQRT(0.5*1.2/'Sound Power'!$C124)*('Sound Power'!$B124/3600)/('Sound Power'!$D124)/('Sound Power'!$F124))))</f>
        <v>#DIV/0!</v>
      </c>
      <c r="N124" s="23" t="e">
        <f>DEGREES(ACOS(1-(1/'ModelParams Lw'!I$15*SQRT(0.5*1.2/'Sound Power'!$C124)*('Sound Power'!$B124/3600)/('Sound Power'!$D124)/('Sound Power'!$F124))))</f>
        <v>#DIV/0!</v>
      </c>
      <c r="O124" s="26" t="e">
        <f>('ModelParams Lw'!B$4*LN('Sound Power'!G124)/(1+EXP(-('Sound Power'!$D124*1000+'ModelParams Lw'!B$6)/'ModelParams Lw'!B$7))+'ModelParams Lw'!B$5)*LN('Sound Power'!$B124)-('ModelParams Lw'!B$8+'ModelParams Lw'!B$9*$D124+'ModelParams Lw'!B$10*'Sound Power'!$F124^'ModelParams Lw'!B$14+'ModelParams Lw'!B$11*LN('Sound Power'!G124)+'ModelParams Lw'!B$12*'Sound Power'!$D124*'Sound Power'!$F124+'ModelParams Lw'!B$13*'Sound Power'!$D124*LN('Sound Power'!G124))</f>
        <v>#DIV/0!</v>
      </c>
      <c r="P124" s="26" t="e">
        <f>('ModelParams Lw'!C$4*LN('Sound Power'!H124)/(1+EXP(-('Sound Power'!$D124*1000+'ModelParams Lw'!C$6)/'ModelParams Lw'!C$7))+'ModelParams Lw'!C$5)*LN('Sound Power'!$B124)-('ModelParams Lw'!C$8+'ModelParams Lw'!C$9*$D124+'ModelParams Lw'!C$10*'Sound Power'!$F124^'ModelParams Lw'!C$14+'ModelParams Lw'!C$11*LN('Sound Power'!H124)+'ModelParams Lw'!C$12*'Sound Power'!$D124*'Sound Power'!$F124+'ModelParams Lw'!C$13*'Sound Power'!$D124*LN('Sound Power'!H124))</f>
        <v>#DIV/0!</v>
      </c>
      <c r="Q124" s="26" t="e">
        <f>('ModelParams Lw'!D$4*LN('Sound Power'!I124)/(1+EXP(-('Sound Power'!$D124*1000+'ModelParams Lw'!D$6)/'ModelParams Lw'!D$7))+'ModelParams Lw'!D$5)*LN('Sound Power'!$B124)-('ModelParams Lw'!D$8+'ModelParams Lw'!D$9*$D124+'ModelParams Lw'!D$10*'Sound Power'!$F124^'ModelParams Lw'!D$14+'ModelParams Lw'!D$11*LN('Sound Power'!I124)+'ModelParams Lw'!D$12*'Sound Power'!$D124*'Sound Power'!$F124+'ModelParams Lw'!D$13*'Sound Power'!$D124*LN('Sound Power'!I124))</f>
        <v>#DIV/0!</v>
      </c>
      <c r="R124" s="26" t="e">
        <f>('ModelParams Lw'!E$4*LN('Sound Power'!J124)/(1+EXP(-('Sound Power'!$D124*1000+'ModelParams Lw'!E$6)/'ModelParams Lw'!E$7))+'ModelParams Lw'!E$5)*LN('Sound Power'!$B124)-('ModelParams Lw'!E$8+'ModelParams Lw'!E$9*$D124+'ModelParams Lw'!E$10*'Sound Power'!$F124^'ModelParams Lw'!E$14+'ModelParams Lw'!E$11*LN('Sound Power'!J124)+'ModelParams Lw'!E$12*'Sound Power'!$D124*'Sound Power'!$F124+'ModelParams Lw'!E$13*'Sound Power'!$D124*LN('Sound Power'!J124))</f>
        <v>#DIV/0!</v>
      </c>
      <c r="S124" s="26" t="e">
        <f>('ModelParams Lw'!F$4*LN('Sound Power'!K124)/(1+EXP(-('Sound Power'!$D124*1000+'ModelParams Lw'!F$6)/'ModelParams Lw'!F$7))+'ModelParams Lw'!F$5)*LN('Sound Power'!$B124)-('ModelParams Lw'!F$8+'ModelParams Lw'!F$9*$D124+'ModelParams Lw'!F$10*'Sound Power'!$F124^'ModelParams Lw'!F$14+'ModelParams Lw'!F$11*LN('Sound Power'!K124)+'ModelParams Lw'!F$12*'Sound Power'!$D124*'Sound Power'!$F124+'ModelParams Lw'!F$13*'Sound Power'!$D124*LN('Sound Power'!K124))</f>
        <v>#DIV/0!</v>
      </c>
      <c r="T124" s="26" t="e">
        <f>('ModelParams Lw'!G$4*LN('Sound Power'!L124)/(1+EXP(-('Sound Power'!$D124*1000+'ModelParams Lw'!G$6)/'ModelParams Lw'!G$7))+'ModelParams Lw'!G$5)*LN('Sound Power'!$B124)-('ModelParams Lw'!G$8+'ModelParams Lw'!G$9*$D124+'ModelParams Lw'!G$10*'Sound Power'!$F124^'ModelParams Lw'!G$14+'ModelParams Lw'!G$11*LN('Sound Power'!L124)+'ModelParams Lw'!G$12*'Sound Power'!$D124*'Sound Power'!$F124+'ModelParams Lw'!G$13*'Sound Power'!$D124*LN('Sound Power'!L124))</f>
        <v>#DIV/0!</v>
      </c>
      <c r="U124" s="26" t="e">
        <f>('ModelParams Lw'!H$4*LN('Sound Power'!M124)/(1+EXP(-('Sound Power'!$D124*1000+'ModelParams Lw'!H$6)/'ModelParams Lw'!H$7))+'ModelParams Lw'!H$5)*LN('Sound Power'!$B124)-('ModelParams Lw'!H$8+'ModelParams Lw'!H$9*$D124+'ModelParams Lw'!H$10*'Sound Power'!$F124^'ModelParams Lw'!H$14+'ModelParams Lw'!H$11*LN('Sound Power'!M124)+'ModelParams Lw'!H$12*'Sound Power'!$D124*'Sound Power'!$F124+'ModelParams Lw'!H$13*'Sound Power'!$D124*LN('Sound Power'!M124))</f>
        <v>#DIV/0!</v>
      </c>
      <c r="V124" s="26" t="e">
        <f>('ModelParams Lw'!I$4*LN('Sound Power'!N124)/(1+EXP(-('Sound Power'!$D124*1000+'ModelParams Lw'!I$6)/'ModelParams Lw'!I$7))+'ModelParams Lw'!I$5)*LN('Sound Power'!$B124)-('ModelParams Lw'!I$8+'ModelParams Lw'!I$9*$D124+'ModelParams Lw'!I$10*'Sound Power'!$F124^'ModelParams Lw'!I$14+'ModelParams Lw'!I$11*LN('Sound Power'!N124)+'ModelParams Lw'!I$12*'Sound Power'!$D124*'Sound Power'!$F124+'ModelParams Lw'!I$13*'Sound Power'!$D124*LN('Sound Power'!N124))</f>
        <v>#DIV/0!</v>
      </c>
      <c r="W124" s="26" t="e">
        <f>10*LOG10(IF(O124="",0,POWER(10,((O124+'ModelParams Lw'!$O$4)/10))) +IF(P124="",0,POWER(10,((P124+'ModelParams Lw'!$P$4)/10))) +IF(Q124="",0,POWER(10,((Q124+'ModelParams Lw'!$Q$4)/10))) +IF(R124="",0,POWER(10,((R124+'ModelParams Lw'!$R$4)/10))) +IF(S124="",0,POWER(10,((S124+'ModelParams Lw'!$S$4)/10))) +IF(T124="",0,POWER(10,((T124+'ModelParams Lw'!$T$4)/10))) +IF(U124="",0,POWER(10,((U124+'ModelParams Lw'!$U$4)/10)))+IF(V124="",0,POWER(10,((V124+'ModelParams Lw'!$V$4)/10))))</f>
        <v>#DIV/0!</v>
      </c>
      <c r="X124" s="26" t="e">
        <f t="shared" si="52"/>
        <v>#DIV/0!</v>
      </c>
      <c r="Y124" s="26" t="e">
        <f>(O124-'ModelParams Lw'!O$10)/'ModelParams Lw'!O$11</f>
        <v>#DIV/0!</v>
      </c>
      <c r="Z124" s="26" t="e">
        <f>(P124-'ModelParams Lw'!P$10)/'ModelParams Lw'!P$11</f>
        <v>#DIV/0!</v>
      </c>
      <c r="AA124" s="26" t="e">
        <f>(Q124-'ModelParams Lw'!Q$10)/'ModelParams Lw'!Q$11</f>
        <v>#DIV/0!</v>
      </c>
      <c r="AB124" s="26" t="e">
        <f>(R124-'ModelParams Lw'!R$10)/'ModelParams Lw'!R$11</f>
        <v>#DIV/0!</v>
      </c>
      <c r="AC124" s="26" t="e">
        <f>(S124-'ModelParams Lw'!S$10)/'ModelParams Lw'!S$11</f>
        <v>#DIV/0!</v>
      </c>
      <c r="AD124" s="26" t="e">
        <f>(T124-'ModelParams Lw'!T$10)/'ModelParams Lw'!T$11</f>
        <v>#DIV/0!</v>
      </c>
      <c r="AE124" s="26" t="e">
        <f>(U124-'ModelParams Lw'!U$10)/'ModelParams Lw'!U$11</f>
        <v>#DIV/0!</v>
      </c>
      <c r="AF124" s="26" t="e">
        <f>(V124-'ModelParams Lw'!V$10)/'ModelParams Lw'!V$11</f>
        <v>#DIV/0!</v>
      </c>
      <c r="AG124" s="26" t="e">
        <f t="shared" si="53"/>
        <v>#DIV/0!</v>
      </c>
      <c r="AH124" s="26" t="e">
        <f>VLOOKUP(D124*1000,'ModelParams Lw'!$A$38:$D$58,4)</f>
        <v>#N/A</v>
      </c>
      <c r="AI124" s="56" t="e">
        <f>VLOOKUP(D124*1000,'ModelParams Lw'!$A$38:$D$58,2)</f>
        <v>#N/A</v>
      </c>
      <c r="AJ124" s="46" t="e">
        <f t="shared" si="54"/>
        <v>#DIV/0!</v>
      </c>
      <c r="AK124" s="26" t="e">
        <f t="shared" si="55"/>
        <v>#VALUE!</v>
      </c>
      <c r="AL124" s="26" t="e">
        <f>IF($AI124=100,'ModelParams Lw'!R$35*'Sound Power'!$AH124^2+'ModelParams Lw'!R$36*'Sound Power'!$AH124+'ModelParams Lw'!R$37,IF($AI124=150,'ModelParams Lw'!R$38*'Sound Power'!$AH124^2+'ModelParams Lw'!R$39*'Sound Power'!$AH124+'ModelParams Lw'!R$40,'ModelParams Lw'!R$41*'Sound Power'!$AH124^2+'ModelParams Lw'!R$42*'Sound Power'!$AH124+'ModelParams Lw'!R$43))</f>
        <v>#N/A</v>
      </c>
      <c r="AM124" s="26" t="e">
        <f>IF($AI124=100,'ModelParams Lw'!S$35*'Sound Power'!$AH124^2+'ModelParams Lw'!S$36*'Sound Power'!$AH124+'ModelParams Lw'!S$37,IF($AI124=150,'ModelParams Lw'!S$38*'Sound Power'!$AH124^2+'ModelParams Lw'!S$39*'Sound Power'!$AH124+'ModelParams Lw'!S$40,'ModelParams Lw'!S$41*'Sound Power'!$AH124^2+'ModelParams Lw'!S$42*'Sound Power'!$AH124+'ModelParams Lw'!S$43))</f>
        <v>#N/A</v>
      </c>
      <c r="AN124" s="26" t="e">
        <f>IF($AI124=100,'ModelParams Lw'!T$35*'Sound Power'!$AH124^2+'ModelParams Lw'!T$36*'Sound Power'!$AH124+'ModelParams Lw'!T$37,IF($AI124=150,'ModelParams Lw'!T$38*'Sound Power'!$AH124^2+'ModelParams Lw'!T$39*'Sound Power'!$AH124+'ModelParams Lw'!T$40,'ModelParams Lw'!T$41*'Sound Power'!$AH124^2+'ModelParams Lw'!T$42*'Sound Power'!$AH124+'ModelParams Lw'!T$43))</f>
        <v>#N/A</v>
      </c>
      <c r="AO124" s="26" t="e">
        <f>IF($AI124=100,'ModelParams Lw'!U$35*'Sound Power'!$AH124^2+'ModelParams Lw'!U$36*'Sound Power'!$AH124+'ModelParams Lw'!U$37,IF($AI124=150,'ModelParams Lw'!U$38*'Sound Power'!$AH124^2+'ModelParams Lw'!U$39*'Sound Power'!$AH124+'ModelParams Lw'!U$40,'ModelParams Lw'!U$41*'Sound Power'!$AH124^2+'ModelParams Lw'!U$42*'Sound Power'!$AH124+'ModelParams Lw'!U$43))</f>
        <v>#N/A</v>
      </c>
      <c r="AP124" s="26" t="e">
        <f>IF($AI124=100,'ModelParams Lw'!V$35*'Sound Power'!$AH124^2+'ModelParams Lw'!V$36*'Sound Power'!$AH124+'ModelParams Lw'!V$37,IF($AI124=150,'ModelParams Lw'!V$38*'Sound Power'!$AH124^2+'ModelParams Lw'!V$39*'Sound Power'!$AH124+'ModelParams Lw'!V$40,'ModelParams Lw'!V$41*'Sound Power'!$AH124^2+'ModelParams Lw'!V$42*'Sound Power'!$AH124+'ModelParams Lw'!V$43))</f>
        <v>#N/A</v>
      </c>
      <c r="AQ124" s="26" t="e">
        <f>IF($AI124=100,'ModelParams Lw'!W$35*'Sound Power'!$AH124^2+'ModelParams Lw'!W$36*'Sound Power'!$AH124+'ModelParams Lw'!W$37,IF($AI124=150,'ModelParams Lw'!W$38*'Sound Power'!$AH124^2+'ModelParams Lw'!W$39*'Sound Power'!$AH124+'ModelParams Lw'!W$40,'ModelParams Lw'!W$41*'Sound Power'!$AH124^2+'ModelParams Lw'!W$42*'Sound Power'!$AH124+'ModelParams Lw'!W$43))</f>
        <v>#N/A</v>
      </c>
      <c r="AR124" s="26" t="e">
        <f t="shared" si="56"/>
        <v>#VALUE!</v>
      </c>
      <c r="AS124" s="26" t="e">
        <f>IF(26.83*LN($AJ124)-11.791-'ModelParams Lw'!B$35&lt;0,0,26.83*LN($AJ124)-11.791-'ModelParams Lw'!B$35)</f>
        <v>#DIV/0!</v>
      </c>
      <c r="AT124" s="26" t="e">
        <f>IF(26.83*LN($AJ124)-11.791-'ModelParams Lw'!C$35&lt;0,0,26.83*LN($AJ124)-11.791-'ModelParams Lw'!C$35)</f>
        <v>#DIV/0!</v>
      </c>
      <c r="AU124" s="26" t="e">
        <f>IF(26.83*LN($AJ124)-11.791-'ModelParams Lw'!D$35&lt;0,0,26.83*LN($AJ124)-11.791-'ModelParams Lw'!D$35)</f>
        <v>#DIV/0!</v>
      </c>
      <c r="AV124" s="26" t="e">
        <f>IF(26.83*LN($AJ124)-11.791-'ModelParams Lw'!E$35&lt;0,0,26.83*LN($AJ124)-11.791-'ModelParams Lw'!E$35)</f>
        <v>#DIV/0!</v>
      </c>
      <c r="AW124" s="26" t="e">
        <f>IF(26.83*LN($AJ124)-11.791-'ModelParams Lw'!F$35&lt;0,0,26.83*LN($AJ124)-11.791-'ModelParams Lw'!F$35)</f>
        <v>#DIV/0!</v>
      </c>
      <c r="AX124" s="26" t="e">
        <f>IF(26.83*LN($AJ124)-11.791-'ModelParams Lw'!G$35&lt;0,0,26.83*LN($AJ124)-11.791-'ModelParams Lw'!G$35)</f>
        <v>#DIV/0!</v>
      </c>
      <c r="AY124" s="26" t="e">
        <f>IF(26.83*LN($AJ124)-11.791-'ModelParams Lw'!H$35&lt;0,0,26.83*LN($AJ124)-11.791-'ModelParams Lw'!H$35)</f>
        <v>#DIV/0!</v>
      </c>
      <c r="AZ124" s="26" t="e">
        <f>IF(26.83*LN($AJ124)-11.791-'ModelParams Lw'!I$35&lt;0,0,26.83*LN($AJ124)-11.791-'ModelParams Lw'!I$35)</f>
        <v>#DIV/0!</v>
      </c>
      <c r="BA124" s="26" t="e">
        <f t="shared" si="44"/>
        <v>#DIV/0!</v>
      </c>
      <c r="BB124" s="26" t="e">
        <f t="shared" si="45"/>
        <v>#DIV/0!</v>
      </c>
      <c r="BC124" s="26" t="e">
        <f t="shared" si="46"/>
        <v>#DIV/0!</v>
      </c>
      <c r="BD124" s="26" t="e">
        <f t="shared" si="47"/>
        <v>#DIV/0!</v>
      </c>
      <c r="BE124" s="26" t="e">
        <f t="shared" si="48"/>
        <v>#DIV/0!</v>
      </c>
      <c r="BF124" s="26" t="e">
        <f t="shared" si="49"/>
        <v>#DIV/0!</v>
      </c>
      <c r="BG124" s="26" t="e">
        <f t="shared" si="50"/>
        <v>#DIV/0!</v>
      </c>
      <c r="BH124" s="26" t="e">
        <f t="shared" si="51"/>
        <v>#DIV/0!</v>
      </c>
      <c r="BI124" s="26" t="e">
        <f>10*LOG10(IF(BA124="",0,POWER(10,((BA124+'ModelParams Lw'!$O$4)/10))) +IF(BB124="",0,POWER(10,((BB124+'ModelParams Lw'!$P$4)/10))) +IF(BC124="",0,POWER(10,((BC124+'ModelParams Lw'!$Q$4)/10))) +IF(BD124="",0,POWER(10,((BD124+'ModelParams Lw'!$R$4)/10))) +IF(BE124="",0,POWER(10,((BE124+'ModelParams Lw'!$S$4)/10))) +IF(BF124="",0,POWER(10,((BF124+'ModelParams Lw'!$T$4)/10))) +IF(BG124="",0,POWER(10,((BG124+'ModelParams Lw'!$U$4)/10)))+IF(BH124="",0,POWER(10,((BH124+'ModelParams Lw'!$V$4)/10))))</f>
        <v>#DIV/0!</v>
      </c>
      <c r="BJ124" s="26" t="e">
        <f t="shared" si="57"/>
        <v>#DIV/0!</v>
      </c>
      <c r="BK124" s="26" t="e">
        <f>(BA124-'ModelParams Lw'!O$10)/'ModelParams Lw'!O$11</f>
        <v>#DIV/0!</v>
      </c>
      <c r="BL124" s="26" t="e">
        <f>(BB124-'ModelParams Lw'!P$10)/'ModelParams Lw'!P$11</f>
        <v>#DIV/0!</v>
      </c>
      <c r="BM124" s="26" t="e">
        <f>(BC124-'ModelParams Lw'!Q$10)/'ModelParams Lw'!Q$11</f>
        <v>#DIV/0!</v>
      </c>
      <c r="BN124" s="26" t="e">
        <f>(BD124-'ModelParams Lw'!R$10)/'ModelParams Lw'!R$11</f>
        <v>#DIV/0!</v>
      </c>
      <c r="BO124" s="26" t="e">
        <f>(BE124-'ModelParams Lw'!S$10)/'ModelParams Lw'!S$11</f>
        <v>#DIV/0!</v>
      </c>
      <c r="BP124" s="26" t="e">
        <f>(BF124-'ModelParams Lw'!T$10)/'ModelParams Lw'!T$11</f>
        <v>#DIV/0!</v>
      </c>
      <c r="BQ124" s="26" t="e">
        <f>(BG124-'ModelParams Lw'!U$10)/'ModelParams Lw'!U$11</f>
        <v>#DIV/0!</v>
      </c>
      <c r="BR124" s="26" t="e">
        <f>(BH124-'ModelParams Lw'!V$10)/'ModelParams Lw'!V$11</f>
        <v>#DIV/0!</v>
      </c>
      <c r="BS124" s="23" t="e">
        <f>IF(Calcul!$E126="SW",DEGREES(ACOS(1-(1/'ModelParams Lw'!C$25*SQRT(0.5*1.2/'Sound Power'!$C124)*('Sound Power'!$B124/3600)/('Sound Power'!$D124)/('Sound Power'!$F124)))),DEGREES(ACOS(1-(1/'ModelParams Lw'!C$29*SQRT(0.5*1.2/'Sound Power'!$C124)*('Sound Power'!$B124/3600)/('Sound Power'!$D124)/('Sound Power'!$F124)))))</f>
        <v>#DIV/0!</v>
      </c>
      <c r="BT124" s="23" t="e">
        <f>IF(Calcul!$E126="SW",DEGREES(ACOS(1-(1/'ModelParams Lw'!D$25*SQRT(0.5*1.2/'Sound Power'!$C124)*('Sound Power'!$B124/3600)/('Sound Power'!$D124)/('Sound Power'!$F124)))),DEGREES(ACOS(1-(1/'ModelParams Lw'!D$29*SQRT(0.5*1.2/'Sound Power'!$C124)*('Sound Power'!$B124/3600)/('Sound Power'!$D124)/('Sound Power'!$F124)))))</f>
        <v>#DIV/0!</v>
      </c>
      <c r="BU124" s="23" t="e">
        <f>IF(Calcul!$E126="SW",DEGREES(ACOS(1-(1/'ModelParams Lw'!E$25*SQRT(0.5*1.2/'Sound Power'!$C124)*('Sound Power'!$B124/3600)/('Sound Power'!$D124)/('Sound Power'!$F124)))),DEGREES(ACOS(1-(1/'ModelParams Lw'!E$29*SQRT(0.5*1.2/'Sound Power'!$C124)*('Sound Power'!$B124/3600)/('Sound Power'!$D124)/('Sound Power'!$F124)))))</f>
        <v>#DIV/0!</v>
      </c>
      <c r="BV124" s="23" t="e">
        <f>IF(Calcul!$E126="SW",DEGREES(ACOS(1-(1/'ModelParams Lw'!F$25*SQRT(0.5*1.2/'Sound Power'!$C124)*('Sound Power'!$B124/3600)/('Sound Power'!$D124)/('Sound Power'!$F124)))),DEGREES(ACOS(1-(1/'ModelParams Lw'!F$29*SQRT(0.5*1.2/'Sound Power'!$C124)*('Sound Power'!$B124/3600)/('Sound Power'!$D124)/('Sound Power'!$F124)))))</f>
        <v>#DIV/0!</v>
      </c>
      <c r="BW124" s="23" t="e">
        <f>IF(Calcul!$E126="SW",DEGREES(ACOS(1-(1/'ModelParams Lw'!G$25*SQRT(0.5*1.2/'Sound Power'!$C124)*('Sound Power'!$B124/3600)/('Sound Power'!$D124)/('Sound Power'!$F124)))),DEGREES(ACOS(1-(1/'ModelParams Lw'!G$29*SQRT(0.5*1.2/'Sound Power'!$C124)*('Sound Power'!$B124/3600)/('Sound Power'!$D124)/('Sound Power'!$F124)))))</f>
        <v>#DIV/0!</v>
      </c>
      <c r="BX124" s="23" t="e">
        <f>IF(Calcul!$E126="SW",DEGREES(ACOS(1-(1/'ModelParams Lw'!H$25*SQRT(0.5*1.2/'Sound Power'!$C124)*('Sound Power'!$B124/3600)/('Sound Power'!$D124)/('Sound Power'!$F124)))),DEGREES(ACOS(1-(1/'ModelParams Lw'!H$29*SQRT(0.5*1.2/'Sound Power'!$C124)*('Sound Power'!$B124/3600)/('Sound Power'!$D124)/('Sound Power'!$F124)))))</f>
        <v>#DIV/0!</v>
      </c>
      <c r="BY124" s="23" t="e">
        <f>IF(Calcul!$E126="SW",DEGREES(ACOS(1-(1/'ModelParams Lw'!I$25*SQRT(0.5*1.2/'Sound Power'!$C124)*('Sound Power'!$B124/3600)/('Sound Power'!$D124)/('Sound Power'!$F124)))),DEGREES(ACOS(1-(1/'ModelParams Lw'!I$29*SQRT(0.5*1.2/'Sound Power'!$C124)*('Sound Power'!$B124/3600)/('Sound Power'!$D124)/('Sound Power'!$F124)))))</f>
        <v>#DIV/0!</v>
      </c>
      <c r="BZ124" s="23" t="e">
        <f>IF(Calcul!$E126="SW",DEGREES(ACOS(1-(1/'ModelParams Lw'!J$25*SQRT(0.5*1.2/'Sound Power'!$C124)*('Sound Power'!$B124/3600)/('Sound Power'!$D124)/('Sound Power'!$F124)))),DEGREES(ACOS(1-(1/'ModelParams Lw'!J$29*SQRT(0.5*1.2/'Sound Power'!$C124)*('Sound Power'!$B124/3600)/('Sound Power'!$D124)/('Sound Power'!$F124)))))</f>
        <v>#DIV/0!</v>
      </c>
      <c r="CA124" s="26" t="e">
        <f>IF(Calcul!$E126="SW",'ModelParams Lw'!C$22+'ModelParams Lw'!C$23*LOG('Sound Power'!$D124/'Sound Power'!$E124)+'ModelParams Lw'!C$24*LN('Sound Power'!BS124),IF('ModelParams Lw'!C$26+'ModelParams Lw'!C$27*LOG('Sound Power'!$D124/'Sound Power'!$E124)+'ModelParams Lw'!C$28*LN('Sound Power'!BS124)&lt;'ModelParams Lw'!C$22+'ModelParams Lw'!C$23*LOG('Sound Power'!$D124/'Sound Power'!$E124)+'ModelParams Lw'!C$24*LN('Sound Power'!BS124),'ModelParams Lw'!C$22+'ModelParams Lw'!C$23*LOG('Sound Power'!$D124/'Sound Power'!$E124)+'ModelParams Lw'!C$24*LN('Sound Power'!BS124),'ModelParams Lw'!C$26+'ModelParams Lw'!C$27*LOG('Sound Power'!$D124/'Sound Power'!$E124)+'ModelParams Lw'!C$28*LN('Sound Power'!BS124)))</f>
        <v>#DIV/0!</v>
      </c>
      <c r="CB124" s="26" t="e">
        <f>IF(Calcul!$E126="SW",'ModelParams Lw'!D$22+'ModelParams Lw'!D$23*LOG('Sound Power'!$D124/'Sound Power'!$E124)+'ModelParams Lw'!D$24*LN('Sound Power'!BT124),IF('ModelParams Lw'!D$26+'ModelParams Lw'!D$27*LOG('Sound Power'!$D124/'Sound Power'!$E124)+'ModelParams Lw'!D$28*LN('Sound Power'!BT124)&lt;'ModelParams Lw'!D$22+'ModelParams Lw'!D$23*LOG('Sound Power'!$D124/'Sound Power'!$E124)+'ModelParams Lw'!D$24*LN('Sound Power'!BT124),'ModelParams Lw'!D$22+'ModelParams Lw'!D$23*LOG('Sound Power'!$D124/'Sound Power'!$E124)+'ModelParams Lw'!D$24*LN('Sound Power'!BT124),'ModelParams Lw'!D$26+'ModelParams Lw'!D$27*LOG('Sound Power'!$D124/'Sound Power'!$E124)+'ModelParams Lw'!D$28*LN('Sound Power'!BT124)))</f>
        <v>#DIV/0!</v>
      </c>
      <c r="CC124" s="26" t="e">
        <f>IF(Calcul!$E126="SW",'ModelParams Lw'!E$22+'ModelParams Lw'!E$23*LOG('Sound Power'!$D124/'Sound Power'!$E124)+'ModelParams Lw'!E$24*LN('Sound Power'!BU124),IF('ModelParams Lw'!E$26+'ModelParams Lw'!E$27*LOG('Sound Power'!$D124/'Sound Power'!$E124)+'ModelParams Lw'!E$28*LN('Sound Power'!BU124)&lt;'ModelParams Lw'!E$22+'ModelParams Lw'!E$23*LOG('Sound Power'!$D124/'Sound Power'!$E124)+'ModelParams Lw'!E$24*LN('Sound Power'!BU124),'ModelParams Lw'!E$22+'ModelParams Lw'!E$23*LOG('Sound Power'!$D124/'Sound Power'!$E124)+'ModelParams Lw'!E$24*LN('Sound Power'!BU124),'ModelParams Lw'!E$26+'ModelParams Lw'!E$27*LOG('Sound Power'!$D124/'Sound Power'!$E124)+'ModelParams Lw'!E$28*LN('Sound Power'!BU124)))</f>
        <v>#DIV/0!</v>
      </c>
      <c r="CD124" s="26" t="e">
        <f>IF(Calcul!$E126="SW",'ModelParams Lw'!F$22+'ModelParams Lw'!F$23*LOG('Sound Power'!$D124/'Sound Power'!$E124)+'ModelParams Lw'!F$24*LN('Sound Power'!BV124),IF('ModelParams Lw'!F$26+'ModelParams Lw'!F$27*LOG('Sound Power'!$D124/'Sound Power'!$E124)+'ModelParams Lw'!F$28*LN('Sound Power'!BV124)&lt;'ModelParams Lw'!F$22+'ModelParams Lw'!F$23*LOG('Sound Power'!$D124/'Sound Power'!$E124)+'ModelParams Lw'!F$24*LN('Sound Power'!BV124),'ModelParams Lw'!F$22+'ModelParams Lw'!F$23*LOG('Sound Power'!$D124/'Sound Power'!$E124)+'ModelParams Lw'!F$24*LN('Sound Power'!BV124),'ModelParams Lw'!F$26+'ModelParams Lw'!F$27*LOG('Sound Power'!$D124/'Sound Power'!$E124)+'ModelParams Lw'!F$28*LN('Sound Power'!BV124)))</f>
        <v>#DIV/0!</v>
      </c>
      <c r="CE124" s="26" t="e">
        <f>IF(Calcul!$E126="SW",'ModelParams Lw'!G$22+'ModelParams Lw'!G$23*LOG('Sound Power'!$D124/'Sound Power'!$E124)+'ModelParams Lw'!G$24*LN('Sound Power'!BW124),IF('ModelParams Lw'!G$26+'ModelParams Lw'!G$27*LOG('Sound Power'!$D124/'Sound Power'!$E124)+'ModelParams Lw'!G$28*LN('Sound Power'!BW124)&lt;'ModelParams Lw'!G$22+'ModelParams Lw'!G$23*LOG('Sound Power'!$D124/'Sound Power'!$E124)+'ModelParams Lw'!G$24*LN('Sound Power'!BW124),'ModelParams Lw'!G$22+'ModelParams Lw'!G$23*LOG('Sound Power'!$D124/'Sound Power'!$E124)+'ModelParams Lw'!G$24*LN('Sound Power'!BW124),'ModelParams Lw'!G$26+'ModelParams Lw'!G$27*LOG('Sound Power'!$D124/'Sound Power'!$E124)+'ModelParams Lw'!G$28*LN('Sound Power'!BW124)))</f>
        <v>#DIV/0!</v>
      </c>
      <c r="CF124" s="26" t="e">
        <f>IF(Calcul!$E126="SW",'ModelParams Lw'!H$22+'ModelParams Lw'!H$23*LOG('Sound Power'!$D124/'Sound Power'!$E124)+'ModelParams Lw'!H$24*LN('Sound Power'!BX124),IF('ModelParams Lw'!H$26+'ModelParams Lw'!H$27*LOG('Sound Power'!$D124/'Sound Power'!$E124)+'ModelParams Lw'!H$28*LN('Sound Power'!BX124)&lt;'ModelParams Lw'!H$22+'ModelParams Lw'!H$23*LOG('Sound Power'!$D124/'Sound Power'!$E124)+'ModelParams Lw'!H$24*LN('Sound Power'!BX124),'ModelParams Lw'!H$22+'ModelParams Lw'!H$23*LOG('Sound Power'!$D124/'Sound Power'!$E124)+'ModelParams Lw'!H$24*LN('Sound Power'!BX124),'ModelParams Lw'!H$26+'ModelParams Lw'!H$27*LOG('Sound Power'!$D124/'Sound Power'!$E124)+'ModelParams Lw'!H$28*LN('Sound Power'!BX124)))</f>
        <v>#DIV/0!</v>
      </c>
      <c r="CG124" s="26" t="e">
        <f>IF(Calcul!$E126="SW",'ModelParams Lw'!I$22+'ModelParams Lw'!I$23*LOG('Sound Power'!$D124/'Sound Power'!$E124)+'ModelParams Lw'!I$24*LN('Sound Power'!BY124),IF('ModelParams Lw'!I$26+'ModelParams Lw'!I$27*LOG('Sound Power'!$D124/'Sound Power'!$E124)+'ModelParams Lw'!I$28*LN('Sound Power'!BY124)&lt;'ModelParams Lw'!I$22+'ModelParams Lw'!I$23*LOG('Sound Power'!$D124/'Sound Power'!$E124)+'ModelParams Lw'!I$24*LN('Sound Power'!BY124),'ModelParams Lw'!I$22+'ModelParams Lw'!I$23*LOG('Sound Power'!$D124/'Sound Power'!$E124)+'ModelParams Lw'!I$24*LN('Sound Power'!BY124),'ModelParams Lw'!I$26+'ModelParams Lw'!I$27*LOG('Sound Power'!$D124/'Sound Power'!$E124)+'ModelParams Lw'!I$28*LN('Sound Power'!BY124)))</f>
        <v>#DIV/0!</v>
      </c>
      <c r="CH124" s="26" t="e">
        <f>IF(Calcul!$E126="SW",'ModelParams Lw'!J$22+'ModelParams Lw'!J$23*LOG('Sound Power'!$D124/'Sound Power'!$E124)+'ModelParams Lw'!J$24*LN('Sound Power'!BZ124),IF('ModelParams Lw'!J$26+'ModelParams Lw'!J$27*LOG('Sound Power'!$D124/'Sound Power'!$E124)+'ModelParams Lw'!J$28*LN('Sound Power'!BZ124)&lt;'ModelParams Lw'!J$22+'ModelParams Lw'!J$23*LOG('Sound Power'!$D124/'Sound Power'!$E124)+'ModelParams Lw'!J$24*LN('Sound Power'!BZ124),'ModelParams Lw'!J$22+'ModelParams Lw'!J$23*LOG('Sound Power'!$D124/'Sound Power'!$E124)+'ModelParams Lw'!J$24*LN('Sound Power'!BZ124),'ModelParams Lw'!J$26+'ModelParams Lw'!J$27*LOG('Sound Power'!$D124/'Sound Power'!$E124)+'ModelParams Lw'!J$28*LN('Sound Power'!BZ124)))</f>
        <v>#DIV/0!</v>
      </c>
      <c r="CI124" s="26" t="e">
        <f t="shared" si="58"/>
        <v>#DIV/0!</v>
      </c>
      <c r="CJ124" s="26" t="e">
        <f t="shared" si="59"/>
        <v>#DIV/0!</v>
      </c>
      <c r="CK124" s="26" t="e">
        <f t="shared" si="60"/>
        <v>#DIV/0!</v>
      </c>
      <c r="CL124" s="26" t="e">
        <f t="shared" si="61"/>
        <v>#DIV/0!</v>
      </c>
      <c r="CM124" s="26" t="e">
        <f t="shared" si="62"/>
        <v>#DIV/0!</v>
      </c>
      <c r="CN124" s="26" t="e">
        <f t="shared" si="63"/>
        <v>#DIV/0!</v>
      </c>
      <c r="CO124" s="26" t="e">
        <f t="shared" si="64"/>
        <v>#DIV/0!</v>
      </c>
      <c r="CP124" s="26" t="e">
        <f t="shared" si="65"/>
        <v>#DIV/0!</v>
      </c>
      <c r="CQ124" s="26" t="e">
        <f>10*LOG10(IF(CI124="",0,POWER(10,((CI124+'ModelParams Lw'!$O$4)/10))) +IF(CJ124="",0,POWER(10,((CJ124+'ModelParams Lw'!$P$4)/10))) +IF(CK124="",0,POWER(10,((CK124+'ModelParams Lw'!$Q$4)/10))) +IF(CL124="",0,POWER(10,((CL124+'ModelParams Lw'!$R$4)/10))) +IF(CM124="",0,POWER(10,((CM124+'ModelParams Lw'!$S$4)/10))) +IF(CN124="",0,POWER(10,((CN124+'ModelParams Lw'!$T$4)/10))) +IF(CO124="",0,POWER(10,((CO124+'ModelParams Lw'!$U$4)/10)))+IF(CP124="",0,POWER(10,((CP124+'ModelParams Lw'!$V$4)/10))))</f>
        <v>#DIV/0!</v>
      </c>
      <c r="CR124" s="26" t="e">
        <f t="shared" si="66"/>
        <v>#DIV/0!</v>
      </c>
      <c r="CS124" s="26" t="e">
        <f>(CI124-'ModelParams Lw'!$O$10)/'ModelParams Lw'!$O$11</f>
        <v>#DIV/0!</v>
      </c>
      <c r="CT124" s="26" t="e">
        <f>(CJ124-'ModelParams Lw'!$P$10)/'ModelParams Lw'!$P$11</f>
        <v>#DIV/0!</v>
      </c>
      <c r="CU124" s="26" t="e">
        <f>(CK124-'ModelParams Lw'!$Q$10)/'ModelParams Lw'!$Q$11</f>
        <v>#DIV/0!</v>
      </c>
      <c r="CV124" s="26" t="e">
        <f>(CL124-'ModelParams Lw'!$R$10)/'ModelParams Lw'!$R$11</f>
        <v>#DIV/0!</v>
      </c>
      <c r="CW124" s="26" t="e">
        <f>(CM124-'ModelParams Lw'!$S$10)/'ModelParams Lw'!$S$11</f>
        <v>#DIV/0!</v>
      </c>
      <c r="CX124" s="26" t="e">
        <f>(CN124-'ModelParams Lw'!$T$10)/'ModelParams Lw'!$T$11</f>
        <v>#DIV/0!</v>
      </c>
      <c r="CY124" s="26" t="e">
        <f>(CO124-'ModelParams Lw'!$U$10)/'ModelParams Lw'!$U$11</f>
        <v>#DIV/0!</v>
      </c>
      <c r="CZ124" s="26" t="e">
        <f>(CP124-'ModelParams Lw'!$V$10)/'ModelParams Lw'!$V$11</f>
        <v>#DIV/0!</v>
      </c>
    </row>
    <row r="125" spans="1:104" x14ac:dyDescent="0.2">
      <c r="A125" s="13">
        <f>Calcul!A127</f>
        <v>0</v>
      </c>
      <c r="B125" s="13">
        <f t="shared" si="42"/>
        <v>0</v>
      </c>
      <c r="C125" s="13">
        <f>Calcul!B127</f>
        <v>0</v>
      </c>
      <c r="D125" s="13">
        <f>Calcul!C127/1000</f>
        <v>0</v>
      </c>
      <c r="E125" s="13">
        <f>Calcul!D127/1000</f>
        <v>0</v>
      </c>
      <c r="F125" s="13">
        <f t="shared" si="43"/>
        <v>0</v>
      </c>
      <c r="G125" s="23" t="e">
        <f>DEGREES(ACOS(1-(1/'ModelParams Lw'!B$15*SQRT(0.5*1.2/'Sound Power'!$C125)*('Sound Power'!$B125/3600)/('Sound Power'!$D125)/('Sound Power'!$F125))))</f>
        <v>#DIV/0!</v>
      </c>
      <c r="H125" s="23" t="e">
        <f>DEGREES(ACOS(1-(1/'ModelParams Lw'!C$15*SQRT(0.5*1.2/'Sound Power'!$C125)*('Sound Power'!$B125/3600)/('Sound Power'!$D125)/('Sound Power'!$F125))))</f>
        <v>#DIV/0!</v>
      </c>
      <c r="I125" s="23" t="e">
        <f>DEGREES(ACOS(1-(1/'ModelParams Lw'!D$15*SQRT(0.5*1.2/'Sound Power'!$C125)*('Sound Power'!$B125/3600)/('Sound Power'!$D125)/('Sound Power'!$F125))))</f>
        <v>#DIV/0!</v>
      </c>
      <c r="J125" s="23" t="e">
        <f>DEGREES(ACOS(1-(1/'ModelParams Lw'!E$15*SQRT(0.5*1.2/'Sound Power'!$C125)*('Sound Power'!$B125/3600)/('Sound Power'!$D125)/('Sound Power'!$F125))))</f>
        <v>#DIV/0!</v>
      </c>
      <c r="K125" s="23" t="e">
        <f>DEGREES(ACOS(1-(1/'ModelParams Lw'!F$15*SQRT(0.5*1.2/'Sound Power'!$C125)*('Sound Power'!$B125/3600)/('Sound Power'!$D125)/('Sound Power'!$F125))))</f>
        <v>#DIV/0!</v>
      </c>
      <c r="L125" s="23" t="e">
        <f>DEGREES(ACOS(1-(1/'ModelParams Lw'!G$15*SQRT(0.5*1.2/'Sound Power'!$C125)*('Sound Power'!$B125/3600)/('Sound Power'!$D125)/('Sound Power'!$F125))))</f>
        <v>#DIV/0!</v>
      </c>
      <c r="M125" s="23" t="e">
        <f>DEGREES(ACOS(1-(1/'ModelParams Lw'!H$15*SQRT(0.5*1.2/'Sound Power'!$C125)*('Sound Power'!$B125/3600)/('Sound Power'!$D125)/('Sound Power'!$F125))))</f>
        <v>#DIV/0!</v>
      </c>
      <c r="N125" s="23" t="e">
        <f>DEGREES(ACOS(1-(1/'ModelParams Lw'!I$15*SQRT(0.5*1.2/'Sound Power'!$C125)*('Sound Power'!$B125/3600)/('Sound Power'!$D125)/('Sound Power'!$F125))))</f>
        <v>#DIV/0!</v>
      </c>
      <c r="O125" s="26" t="e">
        <f>('ModelParams Lw'!B$4*LN('Sound Power'!G125)/(1+EXP(-('Sound Power'!$D125*1000+'ModelParams Lw'!B$6)/'ModelParams Lw'!B$7))+'ModelParams Lw'!B$5)*LN('Sound Power'!$B125)-('ModelParams Lw'!B$8+'ModelParams Lw'!B$9*$D125+'ModelParams Lw'!B$10*'Sound Power'!$F125^'ModelParams Lw'!B$14+'ModelParams Lw'!B$11*LN('Sound Power'!G125)+'ModelParams Lw'!B$12*'Sound Power'!$D125*'Sound Power'!$F125+'ModelParams Lw'!B$13*'Sound Power'!$D125*LN('Sound Power'!G125))</f>
        <v>#DIV/0!</v>
      </c>
      <c r="P125" s="26" t="e">
        <f>('ModelParams Lw'!C$4*LN('Sound Power'!H125)/(1+EXP(-('Sound Power'!$D125*1000+'ModelParams Lw'!C$6)/'ModelParams Lw'!C$7))+'ModelParams Lw'!C$5)*LN('Sound Power'!$B125)-('ModelParams Lw'!C$8+'ModelParams Lw'!C$9*$D125+'ModelParams Lw'!C$10*'Sound Power'!$F125^'ModelParams Lw'!C$14+'ModelParams Lw'!C$11*LN('Sound Power'!H125)+'ModelParams Lw'!C$12*'Sound Power'!$D125*'Sound Power'!$F125+'ModelParams Lw'!C$13*'Sound Power'!$D125*LN('Sound Power'!H125))</f>
        <v>#DIV/0!</v>
      </c>
      <c r="Q125" s="26" t="e">
        <f>('ModelParams Lw'!D$4*LN('Sound Power'!I125)/(1+EXP(-('Sound Power'!$D125*1000+'ModelParams Lw'!D$6)/'ModelParams Lw'!D$7))+'ModelParams Lw'!D$5)*LN('Sound Power'!$B125)-('ModelParams Lw'!D$8+'ModelParams Lw'!D$9*$D125+'ModelParams Lw'!D$10*'Sound Power'!$F125^'ModelParams Lw'!D$14+'ModelParams Lw'!D$11*LN('Sound Power'!I125)+'ModelParams Lw'!D$12*'Sound Power'!$D125*'Sound Power'!$F125+'ModelParams Lw'!D$13*'Sound Power'!$D125*LN('Sound Power'!I125))</f>
        <v>#DIV/0!</v>
      </c>
      <c r="R125" s="26" t="e">
        <f>('ModelParams Lw'!E$4*LN('Sound Power'!J125)/(1+EXP(-('Sound Power'!$D125*1000+'ModelParams Lw'!E$6)/'ModelParams Lw'!E$7))+'ModelParams Lw'!E$5)*LN('Sound Power'!$B125)-('ModelParams Lw'!E$8+'ModelParams Lw'!E$9*$D125+'ModelParams Lw'!E$10*'Sound Power'!$F125^'ModelParams Lw'!E$14+'ModelParams Lw'!E$11*LN('Sound Power'!J125)+'ModelParams Lw'!E$12*'Sound Power'!$D125*'Sound Power'!$F125+'ModelParams Lw'!E$13*'Sound Power'!$D125*LN('Sound Power'!J125))</f>
        <v>#DIV/0!</v>
      </c>
      <c r="S125" s="26" t="e">
        <f>('ModelParams Lw'!F$4*LN('Sound Power'!K125)/(1+EXP(-('Sound Power'!$D125*1000+'ModelParams Lw'!F$6)/'ModelParams Lw'!F$7))+'ModelParams Lw'!F$5)*LN('Sound Power'!$B125)-('ModelParams Lw'!F$8+'ModelParams Lw'!F$9*$D125+'ModelParams Lw'!F$10*'Sound Power'!$F125^'ModelParams Lw'!F$14+'ModelParams Lw'!F$11*LN('Sound Power'!K125)+'ModelParams Lw'!F$12*'Sound Power'!$D125*'Sound Power'!$F125+'ModelParams Lw'!F$13*'Sound Power'!$D125*LN('Sound Power'!K125))</f>
        <v>#DIV/0!</v>
      </c>
      <c r="T125" s="26" t="e">
        <f>('ModelParams Lw'!G$4*LN('Sound Power'!L125)/(1+EXP(-('Sound Power'!$D125*1000+'ModelParams Lw'!G$6)/'ModelParams Lw'!G$7))+'ModelParams Lw'!G$5)*LN('Sound Power'!$B125)-('ModelParams Lw'!G$8+'ModelParams Lw'!G$9*$D125+'ModelParams Lw'!G$10*'Sound Power'!$F125^'ModelParams Lw'!G$14+'ModelParams Lw'!G$11*LN('Sound Power'!L125)+'ModelParams Lw'!G$12*'Sound Power'!$D125*'Sound Power'!$F125+'ModelParams Lw'!G$13*'Sound Power'!$D125*LN('Sound Power'!L125))</f>
        <v>#DIV/0!</v>
      </c>
      <c r="U125" s="26" t="e">
        <f>('ModelParams Lw'!H$4*LN('Sound Power'!M125)/(1+EXP(-('Sound Power'!$D125*1000+'ModelParams Lw'!H$6)/'ModelParams Lw'!H$7))+'ModelParams Lw'!H$5)*LN('Sound Power'!$B125)-('ModelParams Lw'!H$8+'ModelParams Lw'!H$9*$D125+'ModelParams Lw'!H$10*'Sound Power'!$F125^'ModelParams Lw'!H$14+'ModelParams Lw'!H$11*LN('Sound Power'!M125)+'ModelParams Lw'!H$12*'Sound Power'!$D125*'Sound Power'!$F125+'ModelParams Lw'!H$13*'Sound Power'!$D125*LN('Sound Power'!M125))</f>
        <v>#DIV/0!</v>
      </c>
      <c r="V125" s="26" t="e">
        <f>('ModelParams Lw'!I$4*LN('Sound Power'!N125)/(1+EXP(-('Sound Power'!$D125*1000+'ModelParams Lw'!I$6)/'ModelParams Lw'!I$7))+'ModelParams Lw'!I$5)*LN('Sound Power'!$B125)-('ModelParams Lw'!I$8+'ModelParams Lw'!I$9*$D125+'ModelParams Lw'!I$10*'Sound Power'!$F125^'ModelParams Lw'!I$14+'ModelParams Lw'!I$11*LN('Sound Power'!N125)+'ModelParams Lw'!I$12*'Sound Power'!$D125*'Sound Power'!$F125+'ModelParams Lw'!I$13*'Sound Power'!$D125*LN('Sound Power'!N125))</f>
        <v>#DIV/0!</v>
      </c>
      <c r="W125" s="26" t="e">
        <f>10*LOG10(IF(O125="",0,POWER(10,((O125+'ModelParams Lw'!$O$4)/10))) +IF(P125="",0,POWER(10,((P125+'ModelParams Lw'!$P$4)/10))) +IF(Q125="",0,POWER(10,((Q125+'ModelParams Lw'!$Q$4)/10))) +IF(R125="",0,POWER(10,((R125+'ModelParams Lw'!$R$4)/10))) +IF(S125="",0,POWER(10,((S125+'ModelParams Lw'!$S$4)/10))) +IF(T125="",0,POWER(10,((T125+'ModelParams Lw'!$T$4)/10))) +IF(U125="",0,POWER(10,((U125+'ModelParams Lw'!$U$4)/10)))+IF(V125="",0,POWER(10,((V125+'ModelParams Lw'!$V$4)/10))))</f>
        <v>#DIV/0!</v>
      </c>
      <c r="X125" s="26" t="e">
        <f t="shared" si="52"/>
        <v>#DIV/0!</v>
      </c>
      <c r="Y125" s="26" t="e">
        <f>(O125-'ModelParams Lw'!O$10)/'ModelParams Lw'!O$11</f>
        <v>#DIV/0!</v>
      </c>
      <c r="Z125" s="26" t="e">
        <f>(P125-'ModelParams Lw'!P$10)/'ModelParams Lw'!P$11</f>
        <v>#DIV/0!</v>
      </c>
      <c r="AA125" s="26" t="e">
        <f>(Q125-'ModelParams Lw'!Q$10)/'ModelParams Lw'!Q$11</f>
        <v>#DIV/0!</v>
      </c>
      <c r="AB125" s="26" t="e">
        <f>(R125-'ModelParams Lw'!R$10)/'ModelParams Lw'!R$11</f>
        <v>#DIV/0!</v>
      </c>
      <c r="AC125" s="26" t="e">
        <f>(S125-'ModelParams Lw'!S$10)/'ModelParams Lw'!S$11</f>
        <v>#DIV/0!</v>
      </c>
      <c r="AD125" s="26" t="e">
        <f>(T125-'ModelParams Lw'!T$10)/'ModelParams Lw'!T$11</f>
        <v>#DIV/0!</v>
      </c>
      <c r="AE125" s="26" t="e">
        <f>(U125-'ModelParams Lw'!U$10)/'ModelParams Lw'!U$11</f>
        <v>#DIV/0!</v>
      </c>
      <c r="AF125" s="26" t="e">
        <f>(V125-'ModelParams Lw'!V$10)/'ModelParams Lw'!V$11</f>
        <v>#DIV/0!</v>
      </c>
      <c r="AG125" s="26" t="e">
        <f t="shared" si="53"/>
        <v>#DIV/0!</v>
      </c>
      <c r="AH125" s="26" t="e">
        <f>VLOOKUP(D125*1000,'ModelParams Lw'!$A$38:$D$58,4)</f>
        <v>#N/A</v>
      </c>
      <c r="AI125" s="56" t="e">
        <f>VLOOKUP(D125*1000,'ModelParams Lw'!$A$38:$D$58,2)</f>
        <v>#N/A</v>
      </c>
      <c r="AJ125" s="46" t="e">
        <f t="shared" si="54"/>
        <v>#DIV/0!</v>
      </c>
      <c r="AK125" s="26" t="e">
        <f t="shared" si="55"/>
        <v>#VALUE!</v>
      </c>
      <c r="AL125" s="26" t="e">
        <f>IF($AI125=100,'ModelParams Lw'!R$35*'Sound Power'!$AH125^2+'ModelParams Lw'!R$36*'Sound Power'!$AH125+'ModelParams Lw'!R$37,IF($AI125=150,'ModelParams Lw'!R$38*'Sound Power'!$AH125^2+'ModelParams Lw'!R$39*'Sound Power'!$AH125+'ModelParams Lw'!R$40,'ModelParams Lw'!R$41*'Sound Power'!$AH125^2+'ModelParams Lw'!R$42*'Sound Power'!$AH125+'ModelParams Lw'!R$43))</f>
        <v>#N/A</v>
      </c>
      <c r="AM125" s="26" t="e">
        <f>IF($AI125=100,'ModelParams Lw'!S$35*'Sound Power'!$AH125^2+'ModelParams Lw'!S$36*'Sound Power'!$AH125+'ModelParams Lw'!S$37,IF($AI125=150,'ModelParams Lw'!S$38*'Sound Power'!$AH125^2+'ModelParams Lw'!S$39*'Sound Power'!$AH125+'ModelParams Lw'!S$40,'ModelParams Lw'!S$41*'Sound Power'!$AH125^2+'ModelParams Lw'!S$42*'Sound Power'!$AH125+'ModelParams Lw'!S$43))</f>
        <v>#N/A</v>
      </c>
      <c r="AN125" s="26" t="e">
        <f>IF($AI125=100,'ModelParams Lw'!T$35*'Sound Power'!$AH125^2+'ModelParams Lw'!T$36*'Sound Power'!$AH125+'ModelParams Lw'!T$37,IF($AI125=150,'ModelParams Lw'!T$38*'Sound Power'!$AH125^2+'ModelParams Lw'!T$39*'Sound Power'!$AH125+'ModelParams Lw'!T$40,'ModelParams Lw'!T$41*'Sound Power'!$AH125^2+'ModelParams Lw'!T$42*'Sound Power'!$AH125+'ModelParams Lw'!T$43))</f>
        <v>#N/A</v>
      </c>
      <c r="AO125" s="26" t="e">
        <f>IF($AI125=100,'ModelParams Lw'!U$35*'Sound Power'!$AH125^2+'ModelParams Lw'!U$36*'Sound Power'!$AH125+'ModelParams Lw'!U$37,IF($AI125=150,'ModelParams Lw'!U$38*'Sound Power'!$AH125^2+'ModelParams Lw'!U$39*'Sound Power'!$AH125+'ModelParams Lw'!U$40,'ModelParams Lw'!U$41*'Sound Power'!$AH125^2+'ModelParams Lw'!U$42*'Sound Power'!$AH125+'ModelParams Lw'!U$43))</f>
        <v>#N/A</v>
      </c>
      <c r="AP125" s="26" t="e">
        <f>IF($AI125=100,'ModelParams Lw'!V$35*'Sound Power'!$AH125^2+'ModelParams Lw'!V$36*'Sound Power'!$AH125+'ModelParams Lw'!V$37,IF($AI125=150,'ModelParams Lw'!V$38*'Sound Power'!$AH125^2+'ModelParams Lw'!V$39*'Sound Power'!$AH125+'ModelParams Lw'!V$40,'ModelParams Lw'!V$41*'Sound Power'!$AH125^2+'ModelParams Lw'!V$42*'Sound Power'!$AH125+'ModelParams Lw'!V$43))</f>
        <v>#N/A</v>
      </c>
      <c r="AQ125" s="26" t="e">
        <f>IF($AI125=100,'ModelParams Lw'!W$35*'Sound Power'!$AH125^2+'ModelParams Lw'!W$36*'Sound Power'!$AH125+'ModelParams Lw'!W$37,IF($AI125=150,'ModelParams Lw'!W$38*'Sound Power'!$AH125^2+'ModelParams Lw'!W$39*'Sound Power'!$AH125+'ModelParams Lw'!W$40,'ModelParams Lw'!W$41*'Sound Power'!$AH125^2+'ModelParams Lw'!W$42*'Sound Power'!$AH125+'ModelParams Lw'!W$43))</f>
        <v>#N/A</v>
      </c>
      <c r="AR125" s="26" t="e">
        <f t="shared" si="56"/>
        <v>#VALUE!</v>
      </c>
      <c r="AS125" s="26" t="e">
        <f>IF(26.83*LN($AJ125)-11.791-'ModelParams Lw'!B$35&lt;0,0,26.83*LN($AJ125)-11.791-'ModelParams Lw'!B$35)</f>
        <v>#DIV/0!</v>
      </c>
      <c r="AT125" s="26" t="e">
        <f>IF(26.83*LN($AJ125)-11.791-'ModelParams Lw'!C$35&lt;0,0,26.83*LN($AJ125)-11.791-'ModelParams Lw'!C$35)</f>
        <v>#DIV/0!</v>
      </c>
      <c r="AU125" s="26" t="e">
        <f>IF(26.83*LN($AJ125)-11.791-'ModelParams Lw'!D$35&lt;0,0,26.83*LN($AJ125)-11.791-'ModelParams Lw'!D$35)</f>
        <v>#DIV/0!</v>
      </c>
      <c r="AV125" s="26" t="e">
        <f>IF(26.83*LN($AJ125)-11.791-'ModelParams Lw'!E$35&lt;0,0,26.83*LN($AJ125)-11.791-'ModelParams Lw'!E$35)</f>
        <v>#DIV/0!</v>
      </c>
      <c r="AW125" s="26" t="e">
        <f>IF(26.83*LN($AJ125)-11.791-'ModelParams Lw'!F$35&lt;0,0,26.83*LN($AJ125)-11.791-'ModelParams Lw'!F$35)</f>
        <v>#DIV/0!</v>
      </c>
      <c r="AX125" s="26" t="e">
        <f>IF(26.83*LN($AJ125)-11.791-'ModelParams Lw'!G$35&lt;0,0,26.83*LN($AJ125)-11.791-'ModelParams Lw'!G$35)</f>
        <v>#DIV/0!</v>
      </c>
      <c r="AY125" s="26" t="e">
        <f>IF(26.83*LN($AJ125)-11.791-'ModelParams Lw'!H$35&lt;0,0,26.83*LN($AJ125)-11.791-'ModelParams Lw'!H$35)</f>
        <v>#DIV/0!</v>
      </c>
      <c r="AZ125" s="26" t="e">
        <f>IF(26.83*LN($AJ125)-11.791-'ModelParams Lw'!I$35&lt;0,0,26.83*LN($AJ125)-11.791-'ModelParams Lw'!I$35)</f>
        <v>#DIV/0!</v>
      </c>
      <c r="BA125" s="26" t="e">
        <f t="shared" si="44"/>
        <v>#DIV/0!</v>
      </c>
      <c r="BB125" s="26" t="e">
        <f t="shared" si="45"/>
        <v>#DIV/0!</v>
      </c>
      <c r="BC125" s="26" t="e">
        <f t="shared" si="46"/>
        <v>#DIV/0!</v>
      </c>
      <c r="BD125" s="26" t="e">
        <f t="shared" si="47"/>
        <v>#DIV/0!</v>
      </c>
      <c r="BE125" s="26" t="e">
        <f t="shared" si="48"/>
        <v>#DIV/0!</v>
      </c>
      <c r="BF125" s="26" t="e">
        <f t="shared" si="49"/>
        <v>#DIV/0!</v>
      </c>
      <c r="BG125" s="26" t="e">
        <f t="shared" si="50"/>
        <v>#DIV/0!</v>
      </c>
      <c r="BH125" s="26" t="e">
        <f t="shared" si="51"/>
        <v>#DIV/0!</v>
      </c>
      <c r="BI125" s="26" t="e">
        <f>10*LOG10(IF(BA125="",0,POWER(10,((BA125+'ModelParams Lw'!$O$4)/10))) +IF(BB125="",0,POWER(10,((BB125+'ModelParams Lw'!$P$4)/10))) +IF(BC125="",0,POWER(10,((BC125+'ModelParams Lw'!$Q$4)/10))) +IF(BD125="",0,POWER(10,((BD125+'ModelParams Lw'!$R$4)/10))) +IF(BE125="",0,POWER(10,((BE125+'ModelParams Lw'!$S$4)/10))) +IF(BF125="",0,POWER(10,((BF125+'ModelParams Lw'!$T$4)/10))) +IF(BG125="",0,POWER(10,((BG125+'ModelParams Lw'!$U$4)/10)))+IF(BH125="",0,POWER(10,((BH125+'ModelParams Lw'!$V$4)/10))))</f>
        <v>#DIV/0!</v>
      </c>
      <c r="BJ125" s="26" t="e">
        <f t="shared" si="57"/>
        <v>#DIV/0!</v>
      </c>
      <c r="BK125" s="26" t="e">
        <f>(BA125-'ModelParams Lw'!O$10)/'ModelParams Lw'!O$11</f>
        <v>#DIV/0!</v>
      </c>
      <c r="BL125" s="26" t="e">
        <f>(BB125-'ModelParams Lw'!P$10)/'ModelParams Lw'!P$11</f>
        <v>#DIV/0!</v>
      </c>
      <c r="BM125" s="26" t="e">
        <f>(BC125-'ModelParams Lw'!Q$10)/'ModelParams Lw'!Q$11</f>
        <v>#DIV/0!</v>
      </c>
      <c r="BN125" s="26" t="e">
        <f>(BD125-'ModelParams Lw'!R$10)/'ModelParams Lw'!R$11</f>
        <v>#DIV/0!</v>
      </c>
      <c r="BO125" s="26" t="e">
        <f>(BE125-'ModelParams Lw'!S$10)/'ModelParams Lw'!S$11</f>
        <v>#DIV/0!</v>
      </c>
      <c r="BP125" s="26" t="e">
        <f>(BF125-'ModelParams Lw'!T$10)/'ModelParams Lw'!T$11</f>
        <v>#DIV/0!</v>
      </c>
      <c r="BQ125" s="26" t="e">
        <f>(BG125-'ModelParams Lw'!U$10)/'ModelParams Lw'!U$11</f>
        <v>#DIV/0!</v>
      </c>
      <c r="BR125" s="26" t="e">
        <f>(BH125-'ModelParams Lw'!V$10)/'ModelParams Lw'!V$11</f>
        <v>#DIV/0!</v>
      </c>
      <c r="BS125" s="23" t="e">
        <f>IF(Calcul!$E127="SW",DEGREES(ACOS(1-(1/'ModelParams Lw'!C$25*SQRT(0.5*1.2/'Sound Power'!$C125)*('Sound Power'!$B125/3600)/('Sound Power'!$D125)/('Sound Power'!$F125)))),DEGREES(ACOS(1-(1/'ModelParams Lw'!C$29*SQRT(0.5*1.2/'Sound Power'!$C125)*('Sound Power'!$B125/3600)/('Sound Power'!$D125)/('Sound Power'!$F125)))))</f>
        <v>#DIV/0!</v>
      </c>
      <c r="BT125" s="23" t="e">
        <f>IF(Calcul!$E127="SW",DEGREES(ACOS(1-(1/'ModelParams Lw'!D$25*SQRT(0.5*1.2/'Sound Power'!$C125)*('Sound Power'!$B125/3600)/('Sound Power'!$D125)/('Sound Power'!$F125)))),DEGREES(ACOS(1-(1/'ModelParams Lw'!D$29*SQRT(0.5*1.2/'Sound Power'!$C125)*('Sound Power'!$B125/3600)/('Sound Power'!$D125)/('Sound Power'!$F125)))))</f>
        <v>#DIV/0!</v>
      </c>
      <c r="BU125" s="23" t="e">
        <f>IF(Calcul!$E127="SW",DEGREES(ACOS(1-(1/'ModelParams Lw'!E$25*SQRT(0.5*1.2/'Sound Power'!$C125)*('Sound Power'!$B125/3600)/('Sound Power'!$D125)/('Sound Power'!$F125)))),DEGREES(ACOS(1-(1/'ModelParams Lw'!E$29*SQRT(0.5*1.2/'Sound Power'!$C125)*('Sound Power'!$B125/3600)/('Sound Power'!$D125)/('Sound Power'!$F125)))))</f>
        <v>#DIV/0!</v>
      </c>
      <c r="BV125" s="23" t="e">
        <f>IF(Calcul!$E127="SW",DEGREES(ACOS(1-(1/'ModelParams Lw'!F$25*SQRT(0.5*1.2/'Sound Power'!$C125)*('Sound Power'!$B125/3600)/('Sound Power'!$D125)/('Sound Power'!$F125)))),DEGREES(ACOS(1-(1/'ModelParams Lw'!F$29*SQRT(0.5*1.2/'Sound Power'!$C125)*('Sound Power'!$B125/3600)/('Sound Power'!$D125)/('Sound Power'!$F125)))))</f>
        <v>#DIV/0!</v>
      </c>
      <c r="BW125" s="23" t="e">
        <f>IF(Calcul!$E127="SW",DEGREES(ACOS(1-(1/'ModelParams Lw'!G$25*SQRT(0.5*1.2/'Sound Power'!$C125)*('Sound Power'!$B125/3600)/('Sound Power'!$D125)/('Sound Power'!$F125)))),DEGREES(ACOS(1-(1/'ModelParams Lw'!G$29*SQRT(0.5*1.2/'Sound Power'!$C125)*('Sound Power'!$B125/3600)/('Sound Power'!$D125)/('Sound Power'!$F125)))))</f>
        <v>#DIV/0!</v>
      </c>
      <c r="BX125" s="23" t="e">
        <f>IF(Calcul!$E127="SW",DEGREES(ACOS(1-(1/'ModelParams Lw'!H$25*SQRT(0.5*1.2/'Sound Power'!$C125)*('Sound Power'!$B125/3600)/('Sound Power'!$D125)/('Sound Power'!$F125)))),DEGREES(ACOS(1-(1/'ModelParams Lw'!H$29*SQRT(0.5*1.2/'Sound Power'!$C125)*('Sound Power'!$B125/3600)/('Sound Power'!$D125)/('Sound Power'!$F125)))))</f>
        <v>#DIV/0!</v>
      </c>
      <c r="BY125" s="23" t="e">
        <f>IF(Calcul!$E127="SW",DEGREES(ACOS(1-(1/'ModelParams Lw'!I$25*SQRT(0.5*1.2/'Sound Power'!$C125)*('Sound Power'!$B125/3600)/('Sound Power'!$D125)/('Sound Power'!$F125)))),DEGREES(ACOS(1-(1/'ModelParams Lw'!I$29*SQRT(0.5*1.2/'Sound Power'!$C125)*('Sound Power'!$B125/3600)/('Sound Power'!$D125)/('Sound Power'!$F125)))))</f>
        <v>#DIV/0!</v>
      </c>
      <c r="BZ125" s="23" t="e">
        <f>IF(Calcul!$E127="SW",DEGREES(ACOS(1-(1/'ModelParams Lw'!J$25*SQRT(0.5*1.2/'Sound Power'!$C125)*('Sound Power'!$B125/3600)/('Sound Power'!$D125)/('Sound Power'!$F125)))),DEGREES(ACOS(1-(1/'ModelParams Lw'!J$29*SQRT(0.5*1.2/'Sound Power'!$C125)*('Sound Power'!$B125/3600)/('Sound Power'!$D125)/('Sound Power'!$F125)))))</f>
        <v>#DIV/0!</v>
      </c>
      <c r="CA125" s="26" t="e">
        <f>IF(Calcul!$E127="SW",'ModelParams Lw'!C$22+'ModelParams Lw'!C$23*LOG('Sound Power'!$D125/'Sound Power'!$E125)+'ModelParams Lw'!C$24*LN('Sound Power'!BS125),IF('ModelParams Lw'!C$26+'ModelParams Lw'!C$27*LOG('Sound Power'!$D125/'Sound Power'!$E125)+'ModelParams Lw'!C$28*LN('Sound Power'!BS125)&lt;'ModelParams Lw'!C$22+'ModelParams Lw'!C$23*LOG('Sound Power'!$D125/'Sound Power'!$E125)+'ModelParams Lw'!C$24*LN('Sound Power'!BS125),'ModelParams Lw'!C$22+'ModelParams Lw'!C$23*LOG('Sound Power'!$D125/'Sound Power'!$E125)+'ModelParams Lw'!C$24*LN('Sound Power'!BS125),'ModelParams Lw'!C$26+'ModelParams Lw'!C$27*LOG('Sound Power'!$D125/'Sound Power'!$E125)+'ModelParams Lw'!C$28*LN('Sound Power'!BS125)))</f>
        <v>#DIV/0!</v>
      </c>
      <c r="CB125" s="26" t="e">
        <f>IF(Calcul!$E127="SW",'ModelParams Lw'!D$22+'ModelParams Lw'!D$23*LOG('Sound Power'!$D125/'Sound Power'!$E125)+'ModelParams Lw'!D$24*LN('Sound Power'!BT125),IF('ModelParams Lw'!D$26+'ModelParams Lw'!D$27*LOG('Sound Power'!$D125/'Sound Power'!$E125)+'ModelParams Lw'!D$28*LN('Sound Power'!BT125)&lt;'ModelParams Lw'!D$22+'ModelParams Lw'!D$23*LOG('Sound Power'!$D125/'Sound Power'!$E125)+'ModelParams Lw'!D$24*LN('Sound Power'!BT125),'ModelParams Lw'!D$22+'ModelParams Lw'!D$23*LOG('Sound Power'!$D125/'Sound Power'!$E125)+'ModelParams Lw'!D$24*LN('Sound Power'!BT125),'ModelParams Lw'!D$26+'ModelParams Lw'!D$27*LOG('Sound Power'!$D125/'Sound Power'!$E125)+'ModelParams Lw'!D$28*LN('Sound Power'!BT125)))</f>
        <v>#DIV/0!</v>
      </c>
      <c r="CC125" s="26" t="e">
        <f>IF(Calcul!$E127="SW",'ModelParams Lw'!E$22+'ModelParams Lw'!E$23*LOG('Sound Power'!$D125/'Sound Power'!$E125)+'ModelParams Lw'!E$24*LN('Sound Power'!BU125),IF('ModelParams Lw'!E$26+'ModelParams Lw'!E$27*LOG('Sound Power'!$D125/'Sound Power'!$E125)+'ModelParams Lw'!E$28*LN('Sound Power'!BU125)&lt;'ModelParams Lw'!E$22+'ModelParams Lw'!E$23*LOG('Sound Power'!$D125/'Sound Power'!$E125)+'ModelParams Lw'!E$24*LN('Sound Power'!BU125),'ModelParams Lw'!E$22+'ModelParams Lw'!E$23*LOG('Sound Power'!$D125/'Sound Power'!$E125)+'ModelParams Lw'!E$24*LN('Sound Power'!BU125),'ModelParams Lw'!E$26+'ModelParams Lw'!E$27*LOG('Sound Power'!$D125/'Sound Power'!$E125)+'ModelParams Lw'!E$28*LN('Sound Power'!BU125)))</f>
        <v>#DIV/0!</v>
      </c>
      <c r="CD125" s="26" t="e">
        <f>IF(Calcul!$E127="SW",'ModelParams Lw'!F$22+'ModelParams Lw'!F$23*LOG('Sound Power'!$D125/'Sound Power'!$E125)+'ModelParams Lw'!F$24*LN('Sound Power'!BV125),IF('ModelParams Lw'!F$26+'ModelParams Lw'!F$27*LOG('Sound Power'!$D125/'Sound Power'!$E125)+'ModelParams Lw'!F$28*LN('Sound Power'!BV125)&lt;'ModelParams Lw'!F$22+'ModelParams Lw'!F$23*LOG('Sound Power'!$D125/'Sound Power'!$E125)+'ModelParams Lw'!F$24*LN('Sound Power'!BV125),'ModelParams Lw'!F$22+'ModelParams Lw'!F$23*LOG('Sound Power'!$D125/'Sound Power'!$E125)+'ModelParams Lw'!F$24*LN('Sound Power'!BV125),'ModelParams Lw'!F$26+'ModelParams Lw'!F$27*LOG('Sound Power'!$D125/'Sound Power'!$E125)+'ModelParams Lw'!F$28*LN('Sound Power'!BV125)))</f>
        <v>#DIV/0!</v>
      </c>
      <c r="CE125" s="26" t="e">
        <f>IF(Calcul!$E127="SW",'ModelParams Lw'!G$22+'ModelParams Lw'!G$23*LOG('Sound Power'!$D125/'Sound Power'!$E125)+'ModelParams Lw'!G$24*LN('Sound Power'!BW125),IF('ModelParams Lw'!G$26+'ModelParams Lw'!G$27*LOG('Sound Power'!$D125/'Sound Power'!$E125)+'ModelParams Lw'!G$28*LN('Sound Power'!BW125)&lt;'ModelParams Lw'!G$22+'ModelParams Lw'!G$23*LOG('Sound Power'!$D125/'Sound Power'!$E125)+'ModelParams Lw'!G$24*LN('Sound Power'!BW125),'ModelParams Lw'!G$22+'ModelParams Lw'!G$23*LOG('Sound Power'!$D125/'Sound Power'!$E125)+'ModelParams Lw'!G$24*LN('Sound Power'!BW125),'ModelParams Lw'!G$26+'ModelParams Lw'!G$27*LOG('Sound Power'!$D125/'Sound Power'!$E125)+'ModelParams Lw'!G$28*LN('Sound Power'!BW125)))</f>
        <v>#DIV/0!</v>
      </c>
      <c r="CF125" s="26" t="e">
        <f>IF(Calcul!$E127="SW",'ModelParams Lw'!H$22+'ModelParams Lw'!H$23*LOG('Sound Power'!$D125/'Sound Power'!$E125)+'ModelParams Lw'!H$24*LN('Sound Power'!BX125),IF('ModelParams Lw'!H$26+'ModelParams Lw'!H$27*LOG('Sound Power'!$D125/'Sound Power'!$E125)+'ModelParams Lw'!H$28*LN('Sound Power'!BX125)&lt;'ModelParams Lw'!H$22+'ModelParams Lw'!H$23*LOG('Sound Power'!$D125/'Sound Power'!$E125)+'ModelParams Lw'!H$24*LN('Sound Power'!BX125),'ModelParams Lw'!H$22+'ModelParams Lw'!H$23*LOG('Sound Power'!$D125/'Sound Power'!$E125)+'ModelParams Lw'!H$24*LN('Sound Power'!BX125),'ModelParams Lw'!H$26+'ModelParams Lw'!H$27*LOG('Sound Power'!$D125/'Sound Power'!$E125)+'ModelParams Lw'!H$28*LN('Sound Power'!BX125)))</f>
        <v>#DIV/0!</v>
      </c>
      <c r="CG125" s="26" t="e">
        <f>IF(Calcul!$E127="SW",'ModelParams Lw'!I$22+'ModelParams Lw'!I$23*LOG('Sound Power'!$D125/'Sound Power'!$E125)+'ModelParams Lw'!I$24*LN('Sound Power'!BY125),IF('ModelParams Lw'!I$26+'ModelParams Lw'!I$27*LOG('Sound Power'!$D125/'Sound Power'!$E125)+'ModelParams Lw'!I$28*LN('Sound Power'!BY125)&lt;'ModelParams Lw'!I$22+'ModelParams Lw'!I$23*LOG('Sound Power'!$D125/'Sound Power'!$E125)+'ModelParams Lw'!I$24*LN('Sound Power'!BY125),'ModelParams Lw'!I$22+'ModelParams Lw'!I$23*LOG('Sound Power'!$D125/'Sound Power'!$E125)+'ModelParams Lw'!I$24*LN('Sound Power'!BY125),'ModelParams Lw'!I$26+'ModelParams Lw'!I$27*LOG('Sound Power'!$D125/'Sound Power'!$E125)+'ModelParams Lw'!I$28*LN('Sound Power'!BY125)))</f>
        <v>#DIV/0!</v>
      </c>
      <c r="CH125" s="26" t="e">
        <f>IF(Calcul!$E127="SW",'ModelParams Lw'!J$22+'ModelParams Lw'!J$23*LOG('Sound Power'!$D125/'Sound Power'!$E125)+'ModelParams Lw'!J$24*LN('Sound Power'!BZ125),IF('ModelParams Lw'!J$26+'ModelParams Lw'!J$27*LOG('Sound Power'!$D125/'Sound Power'!$E125)+'ModelParams Lw'!J$28*LN('Sound Power'!BZ125)&lt;'ModelParams Lw'!J$22+'ModelParams Lw'!J$23*LOG('Sound Power'!$D125/'Sound Power'!$E125)+'ModelParams Lw'!J$24*LN('Sound Power'!BZ125),'ModelParams Lw'!J$22+'ModelParams Lw'!J$23*LOG('Sound Power'!$D125/'Sound Power'!$E125)+'ModelParams Lw'!J$24*LN('Sound Power'!BZ125),'ModelParams Lw'!J$26+'ModelParams Lw'!J$27*LOG('Sound Power'!$D125/'Sound Power'!$E125)+'ModelParams Lw'!J$28*LN('Sound Power'!BZ125)))</f>
        <v>#DIV/0!</v>
      </c>
      <c r="CI125" s="26" t="e">
        <f t="shared" si="58"/>
        <v>#DIV/0!</v>
      </c>
      <c r="CJ125" s="26" t="e">
        <f t="shared" si="59"/>
        <v>#DIV/0!</v>
      </c>
      <c r="CK125" s="26" t="e">
        <f t="shared" si="60"/>
        <v>#DIV/0!</v>
      </c>
      <c r="CL125" s="26" t="e">
        <f t="shared" si="61"/>
        <v>#DIV/0!</v>
      </c>
      <c r="CM125" s="26" t="e">
        <f t="shared" si="62"/>
        <v>#DIV/0!</v>
      </c>
      <c r="CN125" s="26" t="e">
        <f t="shared" si="63"/>
        <v>#DIV/0!</v>
      </c>
      <c r="CO125" s="26" t="e">
        <f t="shared" si="64"/>
        <v>#DIV/0!</v>
      </c>
      <c r="CP125" s="26" t="e">
        <f t="shared" si="65"/>
        <v>#DIV/0!</v>
      </c>
      <c r="CQ125" s="26" t="e">
        <f>10*LOG10(IF(CI125="",0,POWER(10,((CI125+'ModelParams Lw'!$O$4)/10))) +IF(CJ125="",0,POWER(10,((CJ125+'ModelParams Lw'!$P$4)/10))) +IF(CK125="",0,POWER(10,((CK125+'ModelParams Lw'!$Q$4)/10))) +IF(CL125="",0,POWER(10,((CL125+'ModelParams Lw'!$R$4)/10))) +IF(CM125="",0,POWER(10,((CM125+'ModelParams Lw'!$S$4)/10))) +IF(CN125="",0,POWER(10,((CN125+'ModelParams Lw'!$T$4)/10))) +IF(CO125="",0,POWER(10,((CO125+'ModelParams Lw'!$U$4)/10)))+IF(CP125="",0,POWER(10,((CP125+'ModelParams Lw'!$V$4)/10))))</f>
        <v>#DIV/0!</v>
      </c>
      <c r="CR125" s="26" t="e">
        <f t="shared" si="66"/>
        <v>#DIV/0!</v>
      </c>
      <c r="CS125" s="26" t="e">
        <f>(CI125-'ModelParams Lw'!$O$10)/'ModelParams Lw'!$O$11</f>
        <v>#DIV/0!</v>
      </c>
      <c r="CT125" s="26" t="e">
        <f>(CJ125-'ModelParams Lw'!$P$10)/'ModelParams Lw'!$P$11</f>
        <v>#DIV/0!</v>
      </c>
      <c r="CU125" s="26" t="e">
        <f>(CK125-'ModelParams Lw'!$Q$10)/'ModelParams Lw'!$Q$11</f>
        <v>#DIV/0!</v>
      </c>
      <c r="CV125" s="26" t="e">
        <f>(CL125-'ModelParams Lw'!$R$10)/'ModelParams Lw'!$R$11</f>
        <v>#DIV/0!</v>
      </c>
      <c r="CW125" s="26" t="e">
        <f>(CM125-'ModelParams Lw'!$S$10)/'ModelParams Lw'!$S$11</f>
        <v>#DIV/0!</v>
      </c>
      <c r="CX125" s="26" t="e">
        <f>(CN125-'ModelParams Lw'!$T$10)/'ModelParams Lw'!$T$11</f>
        <v>#DIV/0!</v>
      </c>
      <c r="CY125" s="26" t="e">
        <f>(CO125-'ModelParams Lw'!$U$10)/'ModelParams Lw'!$U$11</f>
        <v>#DIV/0!</v>
      </c>
      <c r="CZ125" s="26" t="e">
        <f>(CP125-'ModelParams Lw'!$V$10)/'ModelParams Lw'!$V$11</f>
        <v>#DIV/0!</v>
      </c>
    </row>
    <row r="126" spans="1:104" x14ac:dyDescent="0.2">
      <c r="A126" s="13">
        <f>Calcul!A128</f>
        <v>0</v>
      </c>
      <c r="B126" s="13">
        <f t="shared" si="42"/>
        <v>0</v>
      </c>
      <c r="C126" s="13">
        <f>Calcul!B128</f>
        <v>0</v>
      </c>
      <c r="D126" s="13">
        <f>Calcul!C128/1000</f>
        <v>0</v>
      </c>
      <c r="E126" s="13">
        <f>Calcul!D128/1000</f>
        <v>0</v>
      </c>
      <c r="F126" s="13">
        <f t="shared" si="43"/>
        <v>0</v>
      </c>
      <c r="G126" s="23" t="e">
        <f>DEGREES(ACOS(1-(1/'ModelParams Lw'!B$15*SQRT(0.5*1.2/'Sound Power'!$C126)*('Sound Power'!$B126/3600)/('Sound Power'!$D126)/('Sound Power'!$F126))))</f>
        <v>#DIV/0!</v>
      </c>
      <c r="H126" s="23" t="e">
        <f>DEGREES(ACOS(1-(1/'ModelParams Lw'!C$15*SQRT(0.5*1.2/'Sound Power'!$C126)*('Sound Power'!$B126/3600)/('Sound Power'!$D126)/('Sound Power'!$F126))))</f>
        <v>#DIV/0!</v>
      </c>
      <c r="I126" s="23" t="e">
        <f>DEGREES(ACOS(1-(1/'ModelParams Lw'!D$15*SQRT(0.5*1.2/'Sound Power'!$C126)*('Sound Power'!$B126/3600)/('Sound Power'!$D126)/('Sound Power'!$F126))))</f>
        <v>#DIV/0!</v>
      </c>
      <c r="J126" s="23" t="e">
        <f>DEGREES(ACOS(1-(1/'ModelParams Lw'!E$15*SQRT(0.5*1.2/'Sound Power'!$C126)*('Sound Power'!$B126/3600)/('Sound Power'!$D126)/('Sound Power'!$F126))))</f>
        <v>#DIV/0!</v>
      </c>
      <c r="K126" s="23" t="e">
        <f>DEGREES(ACOS(1-(1/'ModelParams Lw'!F$15*SQRT(0.5*1.2/'Sound Power'!$C126)*('Sound Power'!$B126/3600)/('Sound Power'!$D126)/('Sound Power'!$F126))))</f>
        <v>#DIV/0!</v>
      </c>
      <c r="L126" s="23" t="e">
        <f>DEGREES(ACOS(1-(1/'ModelParams Lw'!G$15*SQRT(0.5*1.2/'Sound Power'!$C126)*('Sound Power'!$B126/3600)/('Sound Power'!$D126)/('Sound Power'!$F126))))</f>
        <v>#DIV/0!</v>
      </c>
      <c r="M126" s="23" t="e">
        <f>DEGREES(ACOS(1-(1/'ModelParams Lw'!H$15*SQRT(0.5*1.2/'Sound Power'!$C126)*('Sound Power'!$B126/3600)/('Sound Power'!$D126)/('Sound Power'!$F126))))</f>
        <v>#DIV/0!</v>
      </c>
      <c r="N126" s="23" t="e">
        <f>DEGREES(ACOS(1-(1/'ModelParams Lw'!I$15*SQRT(0.5*1.2/'Sound Power'!$C126)*('Sound Power'!$B126/3600)/('Sound Power'!$D126)/('Sound Power'!$F126))))</f>
        <v>#DIV/0!</v>
      </c>
      <c r="O126" s="26" t="e">
        <f>('ModelParams Lw'!B$4*LN('Sound Power'!G126)/(1+EXP(-('Sound Power'!$D126*1000+'ModelParams Lw'!B$6)/'ModelParams Lw'!B$7))+'ModelParams Lw'!B$5)*LN('Sound Power'!$B126)-('ModelParams Lw'!B$8+'ModelParams Lw'!B$9*$D126+'ModelParams Lw'!B$10*'Sound Power'!$F126^'ModelParams Lw'!B$14+'ModelParams Lw'!B$11*LN('Sound Power'!G126)+'ModelParams Lw'!B$12*'Sound Power'!$D126*'Sound Power'!$F126+'ModelParams Lw'!B$13*'Sound Power'!$D126*LN('Sound Power'!G126))</f>
        <v>#DIV/0!</v>
      </c>
      <c r="P126" s="26" t="e">
        <f>('ModelParams Lw'!C$4*LN('Sound Power'!H126)/(1+EXP(-('Sound Power'!$D126*1000+'ModelParams Lw'!C$6)/'ModelParams Lw'!C$7))+'ModelParams Lw'!C$5)*LN('Sound Power'!$B126)-('ModelParams Lw'!C$8+'ModelParams Lw'!C$9*$D126+'ModelParams Lw'!C$10*'Sound Power'!$F126^'ModelParams Lw'!C$14+'ModelParams Lw'!C$11*LN('Sound Power'!H126)+'ModelParams Lw'!C$12*'Sound Power'!$D126*'Sound Power'!$F126+'ModelParams Lw'!C$13*'Sound Power'!$D126*LN('Sound Power'!H126))</f>
        <v>#DIV/0!</v>
      </c>
      <c r="Q126" s="26" t="e">
        <f>('ModelParams Lw'!D$4*LN('Sound Power'!I126)/(1+EXP(-('Sound Power'!$D126*1000+'ModelParams Lw'!D$6)/'ModelParams Lw'!D$7))+'ModelParams Lw'!D$5)*LN('Sound Power'!$B126)-('ModelParams Lw'!D$8+'ModelParams Lw'!D$9*$D126+'ModelParams Lw'!D$10*'Sound Power'!$F126^'ModelParams Lw'!D$14+'ModelParams Lw'!D$11*LN('Sound Power'!I126)+'ModelParams Lw'!D$12*'Sound Power'!$D126*'Sound Power'!$F126+'ModelParams Lw'!D$13*'Sound Power'!$D126*LN('Sound Power'!I126))</f>
        <v>#DIV/0!</v>
      </c>
      <c r="R126" s="26" t="e">
        <f>('ModelParams Lw'!E$4*LN('Sound Power'!J126)/(1+EXP(-('Sound Power'!$D126*1000+'ModelParams Lw'!E$6)/'ModelParams Lw'!E$7))+'ModelParams Lw'!E$5)*LN('Sound Power'!$B126)-('ModelParams Lw'!E$8+'ModelParams Lw'!E$9*$D126+'ModelParams Lw'!E$10*'Sound Power'!$F126^'ModelParams Lw'!E$14+'ModelParams Lw'!E$11*LN('Sound Power'!J126)+'ModelParams Lw'!E$12*'Sound Power'!$D126*'Sound Power'!$F126+'ModelParams Lw'!E$13*'Sound Power'!$D126*LN('Sound Power'!J126))</f>
        <v>#DIV/0!</v>
      </c>
      <c r="S126" s="26" t="e">
        <f>('ModelParams Lw'!F$4*LN('Sound Power'!K126)/(1+EXP(-('Sound Power'!$D126*1000+'ModelParams Lw'!F$6)/'ModelParams Lw'!F$7))+'ModelParams Lw'!F$5)*LN('Sound Power'!$B126)-('ModelParams Lw'!F$8+'ModelParams Lw'!F$9*$D126+'ModelParams Lw'!F$10*'Sound Power'!$F126^'ModelParams Lw'!F$14+'ModelParams Lw'!F$11*LN('Sound Power'!K126)+'ModelParams Lw'!F$12*'Sound Power'!$D126*'Sound Power'!$F126+'ModelParams Lw'!F$13*'Sound Power'!$D126*LN('Sound Power'!K126))</f>
        <v>#DIV/0!</v>
      </c>
      <c r="T126" s="26" t="e">
        <f>('ModelParams Lw'!G$4*LN('Sound Power'!L126)/(1+EXP(-('Sound Power'!$D126*1000+'ModelParams Lw'!G$6)/'ModelParams Lw'!G$7))+'ModelParams Lw'!G$5)*LN('Sound Power'!$B126)-('ModelParams Lw'!G$8+'ModelParams Lw'!G$9*$D126+'ModelParams Lw'!G$10*'Sound Power'!$F126^'ModelParams Lw'!G$14+'ModelParams Lw'!G$11*LN('Sound Power'!L126)+'ModelParams Lw'!G$12*'Sound Power'!$D126*'Sound Power'!$F126+'ModelParams Lw'!G$13*'Sound Power'!$D126*LN('Sound Power'!L126))</f>
        <v>#DIV/0!</v>
      </c>
      <c r="U126" s="26" t="e">
        <f>('ModelParams Lw'!H$4*LN('Sound Power'!M126)/(1+EXP(-('Sound Power'!$D126*1000+'ModelParams Lw'!H$6)/'ModelParams Lw'!H$7))+'ModelParams Lw'!H$5)*LN('Sound Power'!$B126)-('ModelParams Lw'!H$8+'ModelParams Lw'!H$9*$D126+'ModelParams Lw'!H$10*'Sound Power'!$F126^'ModelParams Lw'!H$14+'ModelParams Lw'!H$11*LN('Sound Power'!M126)+'ModelParams Lw'!H$12*'Sound Power'!$D126*'Sound Power'!$F126+'ModelParams Lw'!H$13*'Sound Power'!$D126*LN('Sound Power'!M126))</f>
        <v>#DIV/0!</v>
      </c>
      <c r="V126" s="26" t="e">
        <f>('ModelParams Lw'!I$4*LN('Sound Power'!N126)/(1+EXP(-('Sound Power'!$D126*1000+'ModelParams Lw'!I$6)/'ModelParams Lw'!I$7))+'ModelParams Lw'!I$5)*LN('Sound Power'!$B126)-('ModelParams Lw'!I$8+'ModelParams Lw'!I$9*$D126+'ModelParams Lw'!I$10*'Sound Power'!$F126^'ModelParams Lw'!I$14+'ModelParams Lw'!I$11*LN('Sound Power'!N126)+'ModelParams Lw'!I$12*'Sound Power'!$D126*'Sound Power'!$F126+'ModelParams Lw'!I$13*'Sound Power'!$D126*LN('Sound Power'!N126))</f>
        <v>#DIV/0!</v>
      </c>
      <c r="W126" s="26" t="e">
        <f>10*LOG10(IF(O126="",0,POWER(10,((O126+'ModelParams Lw'!$O$4)/10))) +IF(P126="",0,POWER(10,((P126+'ModelParams Lw'!$P$4)/10))) +IF(Q126="",0,POWER(10,((Q126+'ModelParams Lw'!$Q$4)/10))) +IF(R126="",0,POWER(10,((R126+'ModelParams Lw'!$R$4)/10))) +IF(S126="",0,POWER(10,((S126+'ModelParams Lw'!$S$4)/10))) +IF(T126="",0,POWER(10,((T126+'ModelParams Lw'!$T$4)/10))) +IF(U126="",0,POWER(10,((U126+'ModelParams Lw'!$U$4)/10)))+IF(V126="",0,POWER(10,((V126+'ModelParams Lw'!$V$4)/10))))</f>
        <v>#DIV/0!</v>
      </c>
      <c r="X126" s="26" t="e">
        <f t="shared" si="52"/>
        <v>#DIV/0!</v>
      </c>
      <c r="Y126" s="26" t="e">
        <f>(O126-'ModelParams Lw'!O$10)/'ModelParams Lw'!O$11</f>
        <v>#DIV/0!</v>
      </c>
      <c r="Z126" s="26" t="e">
        <f>(P126-'ModelParams Lw'!P$10)/'ModelParams Lw'!P$11</f>
        <v>#DIV/0!</v>
      </c>
      <c r="AA126" s="26" t="e">
        <f>(Q126-'ModelParams Lw'!Q$10)/'ModelParams Lw'!Q$11</f>
        <v>#DIV/0!</v>
      </c>
      <c r="AB126" s="26" t="e">
        <f>(R126-'ModelParams Lw'!R$10)/'ModelParams Lw'!R$11</f>
        <v>#DIV/0!</v>
      </c>
      <c r="AC126" s="26" t="e">
        <f>(S126-'ModelParams Lw'!S$10)/'ModelParams Lw'!S$11</f>
        <v>#DIV/0!</v>
      </c>
      <c r="AD126" s="26" t="e">
        <f>(T126-'ModelParams Lw'!T$10)/'ModelParams Lw'!T$11</f>
        <v>#DIV/0!</v>
      </c>
      <c r="AE126" s="26" t="e">
        <f>(U126-'ModelParams Lw'!U$10)/'ModelParams Lw'!U$11</f>
        <v>#DIV/0!</v>
      </c>
      <c r="AF126" s="26" t="e">
        <f>(V126-'ModelParams Lw'!V$10)/'ModelParams Lw'!V$11</f>
        <v>#DIV/0!</v>
      </c>
      <c r="AG126" s="26" t="e">
        <f t="shared" si="53"/>
        <v>#DIV/0!</v>
      </c>
      <c r="AH126" s="26" t="e">
        <f>VLOOKUP(D126*1000,'ModelParams Lw'!$A$38:$D$58,4)</f>
        <v>#N/A</v>
      </c>
      <c r="AI126" s="56" t="e">
        <f>VLOOKUP(D126*1000,'ModelParams Lw'!$A$38:$D$58,2)</f>
        <v>#N/A</v>
      </c>
      <c r="AJ126" s="46" t="e">
        <f t="shared" si="54"/>
        <v>#DIV/0!</v>
      </c>
      <c r="AK126" s="26" t="e">
        <f t="shared" si="55"/>
        <v>#VALUE!</v>
      </c>
      <c r="AL126" s="26" t="e">
        <f>IF($AI126=100,'ModelParams Lw'!R$35*'Sound Power'!$AH126^2+'ModelParams Lw'!R$36*'Sound Power'!$AH126+'ModelParams Lw'!R$37,IF($AI126=150,'ModelParams Lw'!R$38*'Sound Power'!$AH126^2+'ModelParams Lw'!R$39*'Sound Power'!$AH126+'ModelParams Lw'!R$40,'ModelParams Lw'!R$41*'Sound Power'!$AH126^2+'ModelParams Lw'!R$42*'Sound Power'!$AH126+'ModelParams Lw'!R$43))</f>
        <v>#N/A</v>
      </c>
      <c r="AM126" s="26" t="e">
        <f>IF($AI126=100,'ModelParams Lw'!S$35*'Sound Power'!$AH126^2+'ModelParams Lw'!S$36*'Sound Power'!$AH126+'ModelParams Lw'!S$37,IF($AI126=150,'ModelParams Lw'!S$38*'Sound Power'!$AH126^2+'ModelParams Lw'!S$39*'Sound Power'!$AH126+'ModelParams Lw'!S$40,'ModelParams Lw'!S$41*'Sound Power'!$AH126^2+'ModelParams Lw'!S$42*'Sound Power'!$AH126+'ModelParams Lw'!S$43))</f>
        <v>#N/A</v>
      </c>
      <c r="AN126" s="26" t="e">
        <f>IF($AI126=100,'ModelParams Lw'!T$35*'Sound Power'!$AH126^2+'ModelParams Lw'!T$36*'Sound Power'!$AH126+'ModelParams Lw'!T$37,IF($AI126=150,'ModelParams Lw'!T$38*'Sound Power'!$AH126^2+'ModelParams Lw'!T$39*'Sound Power'!$AH126+'ModelParams Lw'!T$40,'ModelParams Lw'!T$41*'Sound Power'!$AH126^2+'ModelParams Lw'!T$42*'Sound Power'!$AH126+'ModelParams Lw'!T$43))</f>
        <v>#N/A</v>
      </c>
      <c r="AO126" s="26" t="e">
        <f>IF($AI126=100,'ModelParams Lw'!U$35*'Sound Power'!$AH126^2+'ModelParams Lw'!U$36*'Sound Power'!$AH126+'ModelParams Lw'!U$37,IF($AI126=150,'ModelParams Lw'!U$38*'Sound Power'!$AH126^2+'ModelParams Lw'!U$39*'Sound Power'!$AH126+'ModelParams Lw'!U$40,'ModelParams Lw'!U$41*'Sound Power'!$AH126^2+'ModelParams Lw'!U$42*'Sound Power'!$AH126+'ModelParams Lw'!U$43))</f>
        <v>#N/A</v>
      </c>
      <c r="AP126" s="26" t="e">
        <f>IF($AI126=100,'ModelParams Lw'!V$35*'Sound Power'!$AH126^2+'ModelParams Lw'!V$36*'Sound Power'!$AH126+'ModelParams Lw'!V$37,IF($AI126=150,'ModelParams Lw'!V$38*'Sound Power'!$AH126^2+'ModelParams Lw'!V$39*'Sound Power'!$AH126+'ModelParams Lw'!V$40,'ModelParams Lw'!V$41*'Sound Power'!$AH126^2+'ModelParams Lw'!V$42*'Sound Power'!$AH126+'ModelParams Lw'!V$43))</f>
        <v>#N/A</v>
      </c>
      <c r="AQ126" s="26" t="e">
        <f>IF($AI126=100,'ModelParams Lw'!W$35*'Sound Power'!$AH126^2+'ModelParams Lw'!W$36*'Sound Power'!$AH126+'ModelParams Lw'!W$37,IF($AI126=150,'ModelParams Lw'!W$38*'Sound Power'!$AH126^2+'ModelParams Lw'!W$39*'Sound Power'!$AH126+'ModelParams Lw'!W$40,'ModelParams Lw'!W$41*'Sound Power'!$AH126^2+'ModelParams Lw'!W$42*'Sound Power'!$AH126+'ModelParams Lw'!W$43))</f>
        <v>#N/A</v>
      </c>
      <c r="AR126" s="26" t="e">
        <f t="shared" si="56"/>
        <v>#VALUE!</v>
      </c>
      <c r="AS126" s="26" t="e">
        <f>IF(26.83*LN($AJ126)-11.791-'ModelParams Lw'!B$35&lt;0,0,26.83*LN($AJ126)-11.791-'ModelParams Lw'!B$35)</f>
        <v>#DIV/0!</v>
      </c>
      <c r="AT126" s="26" t="e">
        <f>IF(26.83*LN($AJ126)-11.791-'ModelParams Lw'!C$35&lt;0,0,26.83*LN($AJ126)-11.791-'ModelParams Lw'!C$35)</f>
        <v>#DIV/0!</v>
      </c>
      <c r="AU126" s="26" t="e">
        <f>IF(26.83*LN($AJ126)-11.791-'ModelParams Lw'!D$35&lt;0,0,26.83*LN($AJ126)-11.791-'ModelParams Lw'!D$35)</f>
        <v>#DIV/0!</v>
      </c>
      <c r="AV126" s="26" t="e">
        <f>IF(26.83*LN($AJ126)-11.791-'ModelParams Lw'!E$35&lt;0,0,26.83*LN($AJ126)-11.791-'ModelParams Lw'!E$35)</f>
        <v>#DIV/0!</v>
      </c>
      <c r="AW126" s="26" t="e">
        <f>IF(26.83*LN($AJ126)-11.791-'ModelParams Lw'!F$35&lt;0,0,26.83*LN($AJ126)-11.791-'ModelParams Lw'!F$35)</f>
        <v>#DIV/0!</v>
      </c>
      <c r="AX126" s="26" t="e">
        <f>IF(26.83*LN($AJ126)-11.791-'ModelParams Lw'!G$35&lt;0,0,26.83*LN($AJ126)-11.791-'ModelParams Lw'!G$35)</f>
        <v>#DIV/0!</v>
      </c>
      <c r="AY126" s="26" t="e">
        <f>IF(26.83*LN($AJ126)-11.791-'ModelParams Lw'!H$35&lt;0,0,26.83*LN($AJ126)-11.791-'ModelParams Lw'!H$35)</f>
        <v>#DIV/0!</v>
      </c>
      <c r="AZ126" s="26" t="e">
        <f>IF(26.83*LN($AJ126)-11.791-'ModelParams Lw'!I$35&lt;0,0,26.83*LN($AJ126)-11.791-'ModelParams Lw'!I$35)</f>
        <v>#DIV/0!</v>
      </c>
      <c r="BA126" s="26" t="e">
        <f t="shared" si="44"/>
        <v>#DIV/0!</v>
      </c>
      <c r="BB126" s="26" t="e">
        <f t="shared" si="45"/>
        <v>#DIV/0!</v>
      </c>
      <c r="BC126" s="26" t="e">
        <f t="shared" si="46"/>
        <v>#DIV/0!</v>
      </c>
      <c r="BD126" s="26" t="e">
        <f t="shared" si="47"/>
        <v>#DIV/0!</v>
      </c>
      <c r="BE126" s="26" t="e">
        <f t="shared" si="48"/>
        <v>#DIV/0!</v>
      </c>
      <c r="BF126" s="26" t="e">
        <f t="shared" si="49"/>
        <v>#DIV/0!</v>
      </c>
      <c r="BG126" s="26" t="e">
        <f t="shared" si="50"/>
        <v>#DIV/0!</v>
      </c>
      <c r="BH126" s="26" t="e">
        <f t="shared" si="51"/>
        <v>#DIV/0!</v>
      </c>
      <c r="BI126" s="26" t="e">
        <f>10*LOG10(IF(BA126="",0,POWER(10,((BA126+'ModelParams Lw'!$O$4)/10))) +IF(BB126="",0,POWER(10,((BB126+'ModelParams Lw'!$P$4)/10))) +IF(BC126="",0,POWER(10,((BC126+'ModelParams Lw'!$Q$4)/10))) +IF(BD126="",0,POWER(10,((BD126+'ModelParams Lw'!$R$4)/10))) +IF(BE126="",0,POWER(10,((BE126+'ModelParams Lw'!$S$4)/10))) +IF(BF126="",0,POWER(10,((BF126+'ModelParams Lw'!$T$4)/10))) +IF(BG126="",0,POWER(10,((BG126+'ModelParams Lw'!$U$4)/10)))+IF(BH126="",0,POWER(10,((BH126+'ModelParams Lw'!$V$4)/10))))</f>
        <v>#DIV/0!</v>
      </c>
      <c r="BJ126" s="26" t="e">
        <f t="shared" si="57"/>
        <v>#DIV/0!</v>
      </c>
      <c r="BK126" s="26" t="e">
        <f>(BA126-'ModelParams Lw'!O$10)/'ModelParams Lw'!O$11</f>
        <v>#DIV/0!</v>
      </c>
      <c r="BL126" s="26" t="e">
        <f>(BB126-'ModelParams Lw'!P$10)/'ModelParams Lw'!P$11</f>
        <v>#DIV/0!</v>
      </c>
      <c r="BM126" s="26" t="e">
        <f>(BC126-'ModelParams Lw'!Q$10)/'ModelParams Lw'!Q$11</f>
        <v>#DIV/0!</v>
      </c>
      <c r="BN126" s="26" t="e">
        <f>(BD126-'ModelParams Lw'!R$10)/'ModelParams Lw'!R$11</f>
        <v>#DIV/0!</v>
      </c>
      <c r="BO126" s="26" t="e">
        <f>(BE126-'ModelParams Lw'!S$10)/'ModelParams Lw'!S$11</f>
        <v>#DIV/0!</v>
      </c>
      <c r="BP126" s="26" t="e">
        <f>(BF126-'ModelParams Lw'!T$10)/'ModelParams Lw'!T$11</f>
        <v>#DIV/0!</v>
      </c>
      <c r="BQ126" s="26" t="e">
        <f>(BG126-'ModelParams Lw'!U$10)/'ModelParams Lw'!U$11</f>
        <v>#DIV/0!</v>
      </c>
      <c r="BR126" s="26" t="e">
        <f>(BH126-'ModelParams Lw'!V$10)/'ModelParams Lw'!V$11</f>
        <v>#DIV/0!</v>
      </c>
      <c r="BS126" s="23" t="e">
        <f>IF(Calcul!$E128="SW",DEGREES(ACOS(1-(1/'ModelParams Lw'!C$25*SQRT(0.5*1.2/'Sound Power'!$C126)*('Sound Power'!$B126/3600)/('Sound Power'!$D126)/('Sound Power'!$F126)))),DEGREES(ACOS(1-(1/'ModelParams Lw'!C$29*SQRT(0.5*1.2/'Sound Power'!$C126)*('Sound Power'!$B126/3600)/('Sound Power'!$D126)/('Sound Power'!$F126)))))</f>
        <v>#DIV/0!</v>
      </c>
      <c r="BT126" s="23" t="e">
        <f>IF(Calcul!$E128="SW",DEGREES(ACOS(1-(1/'ModelParams Lw'!D$25*SQRT(0.5*1.2/'Sound Power'!$C126)*('Sound Power'!$B126/3600)/('Sound Power'!$D126)/('Sound Power'!$F126)))),DEGREES(ACOS(1-(1/'ModelParams Lw'!D$29*SQRT(0.5*1.2/'Sound Power'!$C126)*('Sound Power'!$B126/3600)/('Sound Power'!$D126)/('Sound Power'!$F126)))))</f>
        <v>#DIV/0!</v>
      </c>
      <c r="BU126" s="23" t="e">
        <f>IF(Calcul!$E128="SW",DEGREES(ACOS(1-(1/'ModelParams Lw'!E$25*SQRT(0.5*1.2/'Sound Power'!$C126)*('Sound Power'!$B126/3600)/('Sound Power'!$D126)/('Sound Power'!$F126)))),DEGREES(ACOS(1-(1/'ModelParams Lw'!E$29*SQRT(0.5*1.2/'Sound Power'!$C126)*('Sound Power'!$B126/3600)/('Sound Power'!$D126)/('Sound Power'!$F126)))))</f>
        <v>#DIV/0!</v>
      </c>
      <c r="BV126" s="23" t="e">
        <f>IF(Calcul!$E128="SW",DEGREES(ACOS(1-(1/'ModelParams Lw'!F$25*SQRT(0.5*1.2/'Sound Power'!$C126)*('Sound Power'!$B126/3600)/('Sound Power'!$D126)/('Sound Power'!$F126)))),DEGREES(ACOS(1-(1/'ModelParams Lw'!F$29*SQRT(0.5*1.2/'Sound Power'!$C126)*('Sound Power'!$B126/3600)/('Sound Power'!$D126)/('Sound Power'!$F126)))))</f>
        <v>#DIV/0!</v>
      </c>
      <c r="BW126" s="23" t="e">
        <f>IF(Calcul!$E128="SW",DEGREES(ACOS(1-(1/'ModelParams Lw'!G$25*SQRT(0.5*1.2/'Sound Power'!$C126)*('Sound Power'!$B126/3600)/('Sound Power'!$D126)/('Sound Power'!$F126)))),DEGREES(ACOS(1-(1/'ModelParams Lw'!G$29*SQRT(0.5*1.2/'Sound Power'!$C126)*('Sound Power'!$B126/3600)/('Sound Power'!$D126)/('Sound Power'!$F126)))))</f>
        <v>#DIV/0!</v>
      </c>
      <c r="BX126" s="23" t="e">
        <f>IF(Calcul!$E128="SW",DEGREES(ACOS(1-(1/'ModelParams Lw'!H$25*SQRT(0.5*1.2/'Sound Power'!$C126)*('Sound Power'!$B126/3600)/('Sound Power'!$D126)/('Sound Power'!$F126)))),DEGREES(ACOS(1-(1/'ModelParams Lw'!H$29*SQRT(0.5*1.2/'Sound Power'!$C126)*('Sound Power'!$B126/3600)/('Sound Power'!$D126)/('Sound Power'!$F126)))))</f>
        <v>#DIV/0!</v>
      </c>
      <c r="BY126" s="23" t="e">
        <f>IF(Calcul!$E128="SW",DEGREES(ACOS(1-(1/'ModelParams Lw'!I$25*SQRT(0.5*1.2/'Sound Power'!$C126)*('Sound Power'!$B126/3600)/('Sound Power'!$D126)/('Sound Power'!$F126)))),DEGREES(ACOS(1-(1/'ModelParams Lw'!I$29*SQRT(0.5*1.2/'Sound Power'!$C126)*('Sound Power'!$B126/3600)/('Sound Power'!$D126)/('Sound Power'!$F126)))))</f>
        <v>#DIV/0!</v>
      </c>
      <c r="BZ126" s="23" t="e">
        <f>IF(Calcul!$E128="SW",DEGREES(ACOS(1-(1/'ModelParams Lw'!J$25*SQRT(0.5*1.2/'Sound Power'!$C126)*('Sound Power'!$B126/3600)/('Sound Power'!$D126)/('Sound Power'!$F126)))),DEGREES(ACOS(1-(1/'ModelParams Lw'!J$29*SQRT(0.5*1.2/'Sound Power'!$C126)*('Sound Power'!$B126/3600)/('Sound Power'!$D126)/('Sound Power'!$F126)))))</f>
        <v>#DIV/0!</v>
      </c>
      <c r="CA126" s="26" t="e">
        <f>IF(Calcul!$E128="SW",'ModelParams Lw'!C$22+'ModelParams Lw'!C$23*LOG('Sound Power'!$D126/'Sound Power'!$E126)+'ModelParams Lw'!C$24*LN('Sound Power'!BS126),IF('ModelParams Lw'!C$26+'ModelParams Lw'!C$27*LOG('Sound Power'!$D126/'Sound Power'!$E126)+'ModelParams Lw'!C$28*LN('Sound Power'!BS126)&lt;'ModelParams Lw'!C$22+'ModelParams Lw'!C$23*LOG('Sound Power'!$D126/'Sound Power'!$E126)+'ModelParams Lw'!C$24*LN('Sound Power'!BS126),'ModelParams Lw'!C$22+'ModelParams Lw'!C$23*LOG('Sound Power'!$D126/'Sound Power'!$E126)+'ModelParams Lw'!C$24*LN('Sound Power'!BS126),'ModelParams Lw'!C$26+'ModelParams Lw'!C$27*LOG('Sound Power'!$D126/'Sound Power'!$E126)+'ModelParams Lw'!C$28*LN('Sound Power'!BS126)))</f>
        <v>#DIV/0!</v>
      </c>
      <c r="CB126" s="26" t="e">
        <f>IF(Calcul!$E128="SW",'ModelParams Lw'!D$22+'ModelParams Lw'!D$23*LOG('Sound Power'!$D126/'Sound Power'!$E126)+'ModelParams Lw'!D$24*LN('Sound Power'!BT126),IF('ModelParams Lw'!D$26+'ModelParams Lw'!D$27*LOG('Sound Power'!$D126/'Sound Power'!$E126)+'ModelParams Lw'!D$28*LN('Sound Power'!BT126)&lt;'ModelParams Lw'!D$22+'ModelParams Lw'!D$23*LOG('Sound Power'!$D126/'Sound Power'!$E126)+'ModelParams Lw'!D$24*LN('Sound Power'!BT126),'ModelParams Lw'!D$22+'ModelParams Lw'!D$23*LOG('Sound Power'!$D126/'Sound Power'!$E126)+'ModelParams Lw'!D$24*LN('Sound Power'!BT126),'ModelParams Lw'!D$26+'ModelParams Lw'!D$27*LOG('Sound Power'!$D126/'Sound Power'!$E126)+'ModelParams Lw'!D$28*LN('Sound Power'!BT126)))</f>
        <v>#DIV/0!</v>
      </c>
      <c r="CC126" s="26" t="e">
        <f>IF(Calcul!$E128="SW",'ModelParams Lw'!E$22+'ModelParams Lw'!E$23*LOG('Sound Power'!$D126/'Sound Power'!$E126)+'ModelParams Lw'!E$24*LN('Sound Power'!BU126),IF('ModelParams Lw'!E$26+'ModelParams Lw'!E$27*LOG('Sound Power'!$D126/'Sound Power'!$E126)+'ModelParams Lw'!E$28*LN('Sound Power'!BU126)&lt;'ModelParams Lw'!E$22+'ModelParams Lw'!E$23*LOG('Sound Power'!$D126/'Sound Power'!$E126)+'ModelParams Lw'!E$24*LN('Sound Power'!BU126),'ModelParams Lw'!E$22+'ModelParams Lw'!E$23*LOG('Sound Power'!$D126/'Sound Power'!$E126)+'ModelParams Lw'!E$24*LN('Sound Power'!BU126),'ModelParams Lw'!E$26+'ModelParams Lw'!E$27*LOG('Sound Power'!$D126/'Sound Power'!$E126)+'ModelParams Lw'!E$28*LN('Sound Power'!BU126)))</f>
        <v>#DIV/0!</v>
      </c>
      <c r="CD126" s="26" t="e">
        <f>IF(Calcul!$E128="SW",'ModelParams Lw'!F$22+'ModelParams Lw'!F$23*LOG('Sound Power'!$D126/'Sound Power'!$E126)+'ModelParams Lw'!F$24*LN('Sound Power'!BV126),IF('ModelParams Lw'!F$26+'ModelParams Lw'!F$27*LOG('Sound Power'!$D126/'Sound Power'!$E126)+'ModelParams Lw'!F$28*LN('Sound Power'!BV126)&lt;'ModelParams Lw'!F$22+'ModelParams Lw'!F$23*LOG('Sound Power'!$D126/'Sound Power'!$E126)+'ModelParams Lw'!F$24*LN('Sound Power'!BV126),'ModelParams Lw'!F$22+'ModelParams Lw'!F$23*LOG('Sound Power'!$D126/'Sound Power'!$E126)+'ModelParams Lw'!F$24*LN('Sound Power'!BV126),'ModelParams Lw'!F$26+'ModelParams Lw'!F$27*LOG('Sound Power'!$D126/'Sound Power'!$E126)+'ModelParams Lw'!F$28*LN('Sound Power'!BV126)))</f>
        <v>#DIV/0!</v>
      </c>
      <c r="CE126" s="26" t="e">
        <f>IF(Calcul!$E128="SW",'ModelParams Lw'!G$22+'ModelParams Lw'!G$23*LOG('Sound Power'!$D126/'Sound Power'!$E126)+'ModelParams Lw'!G$24*LN('Sound Power'!BW126),IF('ModelParams Lw'!G$26+'ModelParams Lw'!G$27*LOG('Sound Power'!$D126/'Sound Power'!$E126)+'ModelParams Lw'!G$28*LN('Sound Power'!BW126)&lt;'ModelParams Lw'!G$22+'ModelParams Lw'!G$23*LOG('Sound Power'!$D126/'Sound Power'!$E126)+'ModelParams Lw'!G$24*LN('Sound Power'!BW126),'ModelParams Lw'!G$22+'ModelParams Lw'!G$23*LOG('Sound Power'!$D126/'Sound Power'!$E126)+'ModelParams Lw'!G$24*LN('Sound Power'!BW126),'ModelParams Lw'!G$26+'ModelParams Lw'!G$27*LOG('Sound Power'!$D126/'Sound Power'!$E126)+'ModelParams Lw'!G$28*LN('Sound Power'!BW126)))</f>
        <v>#DIV/0!</v>
      </c>
      <c r="CF126" s="26" t="e">
        <f>IF(Calcul!$E128="SW",'ModelParams Lw'!H$22+'ModelParams Lw'!H$23*LOG('Sound Power'!$D126/'Sound Power'!$E126)+'ModelParams Lw'!H$24*LN('Sound Power'!BX126),IF('ModelParams Lw'!H$26+'ModelParams Lw'!H$27*LOG('Sound Power'!$D126/'Sound Power'!$E126)+'ModelParams Lw'!H$28*LN('Sound Power'!BX126)&lt;'ModelParams Lw'!H$22+'ModelParams Lw'!H$23*LOG('Sound Power'!$D126/'Sound Power'!$E126)+'ModelParams Lw'!H$24*LN('Sound Power'!BX126),'ModelParams Lw'!H$22+'ModelParams Lw'!H$23*LOG('Sound Power'!$D126/'Sound Power'!$E126)+'ModelParams Lw'!H$24*LN('Sound Power'!BX126),'ModelParams Lw'!H$26+'ModelParams Lw'!H$27*LOG('Sound Power'!$D126/'Sound Power'!$E126)+'ModelParams Lw'!H$28*LN('Sound Power'!BX126)))</f>
        <v>#DIV/0!</v>
      </c>
      <c r="CG126" s="26" t="e">
        <f>IF(Calcul!$E128="SW",'ModelParams Lw'!I$22+'ModelParams Lw'!I$23*LOG('Sound Power'!$D126/'Sound Power'!$E126)+'ModelParams Lw'!I$24*LN('Sound Power'!BY126),IF('ModelParams Lw'!I$26+'ModelParams Lw'!I$27*LOG('Sound Power'!$D126/'Sound Power'!$E126)+'ModelParams Lw'!I$28*LN('Sound Power'!BY126)&lt;'ModelParams Lw'!I$22+'ModelParams Lw'!I$23*LOG('Sound Power'!$D126/'Sound Power'!$E126)+'ModelParams Lw'!I$24*LN('Sound Power'!BY126),'ModelParams Lw'!I$22+'ModelParams Lw'!I$23*LOG('Sound Power'!$D126/'Sound Power'!$E126)+'ModelParams Lw'!I$24*LN('Sound Power'!BY126),'ModelParams Lw'!I$26+'ModelParams Lw'!I$27*LOG('Sound Power'!$D126/'Sound Power'!$E126)+'ModelParams Lw'!I$28*LN('Sound Power'!BY126)))</f>
        <v>#DIV/0!</v>
      </c>
      <c r="CH126" s="26" t="e">
        <f>IF(Calcul!$E128="SW",'ModelParams Lw'!J$22+'ModelParams Lw'!J$23*LOG('Sound Power'!$D126/'Sound Power'!$E126)+'ModelParams Lw'!J$24*LN('Sound Power'!BZ126),IF('ModelParams Lw'!J$26+'ModelParams Lw'!J$27*LOG('Sound Power'!$D126/'Sound Power'!$E126)+'ModelParams Lw'!J$28*LN('Sound Power'!BZ126)&lt;'ModelParams Lw'!J$22+'ModelParams Lw'!J$23*LOG('Sound Power'!$D126/'Sound Power'!$E126)+'ModelParams Lw'!J$24*LN('Sound Power'!BZ126),'ModelParams Lw'!J$22+'ModelParams Lw'!J$23*LOG('Sound Power'!$D126/'Sound Power'!$E126)+'ModelParams Lw'!J$24*LN('Sound Power'!BZ126),'ModelParams Lw'!J$26+'ModelParams Lw'!J$27*LOG('Sound Power'!$D126/'Sound Power'!$E126)+'ModelParams Lw'!J$28*LN('Sound Power'!BZ126)))</f>
        <v>#DIV/0!</v>
      </c>
      <c r="CI126" s="26" t="e">
        <f t="shared" si="58"/>
        <v>#DIV/0!</v>
      </c>
      <c r="CJ126" s="26" t="e">
        <f t="shared" si="59"/>
        <v>#DIV/0!</v>
      </c>
      <c r="CK126" s="26" t="e">
        <f t="shared" si="60"/>
        <v>#DIV/0!</v>
      </c>
      <c r="CL126" s="26" t="e">
        <f t="shared" si="61"/>
        <v>#DIV/0!</v>
      </c>
      <c r="CM126" s="26" t="e">
        <f t="shared" si="62"/>
        <v>#DIV/0!</v>
      </c>
      <c r="CN126" s="26" t="e">
        <f t="shared" si="63"/>
        <v>#DIV/0!</v>
      </c>
      <c r="CO126" s="26" t="e">
        <f t="shared" si="64"/>
        <v>#DIV/0!</v>
      </c>
      <c r="CP126" s="26" t="e">
        <f t="shared" si="65"/>
        <v>#DIV/0!</v>
      </c>
      <c r="CQ126" s="26" t="e">
        <f>10*LOG10(IF(CI126="",0,POWER(10,((CI126+'ModelParams Lw'!$O$4)/10))) +IF(CJ126="",0,POWER(10,((CJ126+'ModelParams Lw'!$P$4)/10))) +IF(CK126="",0,POWER(10,((CK126+'ModelParams Lw'!$Q$4)/10))) +IF(CL126="",0,POWER(10,((CL126+'ModelParams Lw'!$R$4)/10))) +IF(CM126="",0,POWER(10,((CM126+'ModelParams Lw'!$S$4)/10))) +IF(CN126="",0,POWER(10,((CN126+'ModelParams Lw'!$T$4)/10))) +IF(CO126="",0,POWER(10,((CO126+'ModelParams Lw'!$U$4)/10)))+IF(CP126="",0,POWER(10,((CP126+'ModelParams Lw'!$V$4)/10))))</f>
        <v>#DIV/0!</v>
      </c>
      <c r="CR126" s="26" t="e">
        <f t="shared" si="66"/>
        <v>#DIV/0!</v>
      </c>
      <c r="CS126" s="26" t="e">
        <f>(CI126-'ModelParams Lw'!$O$10)/'ModelParams Lw'!$O$11</f>
        <v>#DIV/0!</v>
      </c>
      <c r="CT126" s="26" t="e">
        <f>(CJ126-'ModelParams Lw'!$P$10)/'ModelParams Lw'!$P$11</f>
        <v>#DIV/0!</v>
      </c>
      <c r="CU126" s="26" t="e">
        <f>(CK126-'ModelParams Lw'!$Q$10)/'ModelParams Lw'!$Q$11</f>
        <v>#DIV/0!</v>
      </c>
      <c r="CV126" s="26" t="e">
        <f>(CL126-'ModelParams Lw'!$R$10)/'ModelParams Lw'!$R$11</f>
        <v>#DIV/0!</v>
      </c>
      <c r="CW126" s="26" t="e">
        <f>(CM126-'ModelParams Lw'!$S$10)/'ModelParams Lw'!$S$11</f>
        <v>#DIV/0!</v>
      </c>
      <c r="CX126" s="26" t="e">
        <f>(CN126-'ModelParams Lw'!$T$10)/'ModelParams Lw'!$T$11</f>
        <v>#DIV/0!</v>
      </c>
      <c r="CY126" s="26" t="e">
        <f>(CO126-'ModelParams Lw'!$U$10)/'ModelParams Lw'!$U$11</f>
        <v>#DIV/0!</v>
      </c>
      <c r="CZ126" s="26" t="e">
        <f>(CP126-'ModelParams Lw'!$V$10)/'ModelParams Lw'!$V$11</f>
        <v>#DIV/0!</v>
      </c>
    </row>
    <row r="127" spans="1:104" x14ac:dyDescent="0.2">
      <c r="A127" s="13">
        <f>Calcul!A129</f>
        <v>0</v>
      </c>
      <c r="B127" s="13">
        <f t="shared" si="42"/>
        <v>0</v>
      </c>
      <c r="C127" s="13">
        <f>Calcul!B129</f>
        <v>0</v>
      </c>
      <c r="D127" s="13">
        <f>Calcul!C129/1000</f>
        <v>0</v>
      </c>
      <c r="E127" s="13">
        <f>Calcul!D129/1000</f>
        <v>0</v>
      </c>
      <c r="F127" s="13">
        <f t="shared" si="43"/>
        <v>0</v>
      </c>
      <c r="G127" s="23" t="e">
        <f>DEGREES(ACOS(1-(1/'ModelParams Lw'!B$15*SQRT(0.5*1.2/'Sound Power'!$C127)*('Sound Power'!$B127/3600)/('Sound Power'!$D127)/('Sound Power'!$F127))))</f>
        <v>#DIV/0!</v>
      </c>
      <c r="H127" s="23" t="e">
        <f>DEGREES(ACOS(1-(1/'ModelParams Lw'!C$15*SQRT(0.5*1.2/'Sound Power'!$C127)*('Sound Power'!$B127/3600)/('Sound Power'!$D127)/('Sound Power'!$F127))))</f>
        <v>#DIV/0!</v>
      </c>
      <c r="I127" s="23" t="e">
        <f>DEGREES(ACOS(1-(1/'ModelParams Lw'!D$15*SQRT(0.5*1.2/'Sound Power'!$C127)*('Sound Power'!$B127/3600)/('Sound Power'!$D127)/('Sound Power'!$F127))))</f>
        <v>#DIV/0!</v>
      </c>
      <c r="J127" s="23" t="e">
        <f>DEGREES(ACOS(1-(1/'ModelParams Lw'!E$15*SQRT(0.5*1.2/'Sound Power'!$C127)*('Sound Power'!$B127/3600)/('Sound Power'!$D127)/('Sound Power'!$F127))))</f>
        <v>#DIV/0!</v>
      </c>
      <c r="K127" s="23" t="e">
        <f>DEGREES(ACOS(1-(1/'ModelParams Lw'!F$15*SQRT(0.5*1.2/'Sound Power'!$C127)*('Sound Power'!$B127/3600)/('Sound Power'!$D127)/('Sound Power'!$F127))))</f>
        <v>#DIV/0!</v>
      </c>
      <c r="L127" s="23" t="e">
        <f>DEGREES(ACOS(1-(1/'ModelParams Lw'!G$15*SQRT(0.5*1.2/'Sound Power'!$C127)*('Sound Power'!$B127/3600)/('Sound Power'!$D127)/('Sound Power'!$F127))))</f>
        <v>#DIV/0!</v>
      </c>
      <c r="M127" s="23" t="e">
        <f>DEGREES(ACOS(1-(1/'ModelParams Lw'!H$15*SQRT(0.5*1.2/'Sound Power'!$C127)*('Sound Power'!$B127/3600)/('Sound Power'!$D127)/('Sound Power'!$F127))))</f>
        <v>#DIV/0!</v>
      </c>
      <c r="N127" s="23" t="e">
        <f>DEGREES(ACOS(1-(1/'ModelParams Lw'!I$15*SQRT(0.5*1.2/'Sound Power'!$C127)*('Sound Power'!$B127/3600)/('Sound Power'!$D127)/('Sound Power'!$F127))))</f>
        <v>#DIV/0!</v>
      </c>
      <c r="O127" s="26" t="e">
        <f>('ModelParams Lw'!B$4*LN('Sound Power'!G127)/(1+EXP(-('Sound Power'!$D127*1000+'ModelParams Lw'!B$6)/'ModelParams Lw'!B$7))+'ModelParams Lw'!B$5)*LN('Sound Power'!$B127)-('ModelParams Lw'!B$8+'ModelParams Lw'!B$9*$D127+'ModelParams Lw'!B$10*'Sound Power'!$F127^'ModelParams Lw'!B$14+'ModelParams Lw'!B$11*LN('Sound Power'!G127)+'ModelParams Lw'!B$12*'Sound Power'!$D127*'Sound Power'!$F127+'ModelParams Lw'!B$13*'Sound Power'!$D127*LN('Sound Power'!G127))</f>
        <v>#DIV/0!</v>
      </c>
      <c r="P127" s="26" t="e">
        <f>('ModelParams Lw'!C$4*LN('Sound Power'!H127)/(1+EXP(-('Sound Power'!$D127*1000+'ModelParams Lw'!C$6)/'ModelParams Lw'!C$7))+'ModelParams Lw'!C$5)*LN('Sound Power'!$B127)-('ModelParams Lw'!C$8+'ModelParams Lw'!C$9*$D127+'ModelParams Lw'!C$10*'Sound Power'!$F127^'ModelParams Lw'!C$14+'ModelParams Lw'!C$11*LN('Sound Power'!H127)+'ModelParams Lw'!C$12*'Sound Power'!$D127*'Sound Power'!$F127+'ModelParams Lw'!C$13*'Sound Power'!$D127*LN('Sound Power'!H127))</f>
        <v>#DIV/0!</v>
      </c>
      <c r="Q127" s="26" t="e">
        <f>('ModelParams Lw'!D$4*LN('Sound Power'!I127)/(1+EXP(-('Sound Power'!$D127*1000+'ModelParams Lw'!D$6)/'ModelParams Lw'!D$7))+'ModelParams Lw'!D$5)*LN('Sound Power'!$B127)-('ModelParams Lw'!D$8+'ModelParams Lw'!D$9*$D127+'ModelParams Lw'!D$10*'Sound Power'!$F127^'ModelParams Lw'!D$14+'ModelParams Lw'!D$11*LN('Sound Power'!I127)+'ModelParams Lw'!D$12*'Sound Power'!$D127*'Sound Power'!$F127+'ModelParams Lw'!D$13*'Sound Power'!$D127*LN('Sound Power'!I127))</f>
        <v>#DIV/0!</v>
      </c>
      <c r="R127" s="26" t="e">
        <f>('ModelParams Lw'!E$4*LN('Sound Power'!J127)/(1+EXP(-('Sound Power'!$D127*1000+'ModelParams Lw'!E$6)/'ModelParams Lw'!E$7))+'ModelParams Lw'!E$5)*LN('Sound Power'!$B127)-('ModelParams Lw'!E$8+'ModelParams Lw'!E$9*$D127+'ModelParams Lw'!E$10*'Sound Power'!$F127^'ModelParams Lw'!E$14+'ModelParams Lw'!E$11*LN('Sound Power'!J127)+'ModelParams Lw'!E$12*'Sound Power'!$D127*'Sound Power'!$F127+'ModelParams Lw'!E$13*'Sound Power'!$D127*LN('Sound Power'!J127))</f>
        <v>#DIV/0!</v>
      </c>
      <c r="S127" s="26" t="e">
        <f>('ModelParams Lw'!F$4*LN('Sound Power'!K127)/(1+EXP(-('Sound Power'!$D127*1000+'ModelParams Lw'!F$6)/'ModelParams Lw'!F$7))+'ModelParams Lw'!F$5)*LN('Sound Power'!$B127)-('ModelParams Lw'!F$8+'ModelParams Lw'!F$9*$D127+'ModelParams Lw'!F$10*'Sound Power'!$F127^'ModelParams Lw'!F$14+'ModelParams Lw'!F$11*LN('Sound Power'!K127)+'ModelParams Lw'!F$12*'Sound Power'!$D127*'Sound Power'!$F127+'ModelParams Lw'!F$13*'Sound Power'!$D127*LN('Sound Power'!K127))</f>
        <v>#DIV/0!</v>
      </c>
      <c r="T127" s="26" t="e">
        <f>('ModelParams Lw'!G$4*LN('Sound Power'!L127)/(1+EXP(-('Sound Power'!$D127*1000+'ModelParams Lw'!G$6)/'ModelParams Lw'!G$7))+'ModelParams Lw'!G$5)*LN('Sound Power'!$B127)-('ModelParams Lw'!G$8+'ModelParams Lw'!G$9*$D127+'ModelParams Lw'!G$10*'Sound Power'!$F127^'ModelParams Lw'!G$14+'ModelParams Lw'!G$11*LN('Sound Power'!L127)+'ModelParams Lw'!G$12*'Sound Power'!$D127*'Sound Power'!$F127+'ModelParams Lw'!G$13*'Sound Power'!$D127*LN('Sound Power'!L127))</f>
        <v>#DIV/0!</v>
      </c>
      <c r="U127" s="26" t="e">
        <f>('ModelParams Lw'!H$4*LN('Sound Power'!M127)/(1+EXP(-('Sound Power'!$D127*1000+'ModelParams Lw'!H$6)/'ModelParams Lw'!H$7))+'ModelParams Lw'!H$5)*LN('Sound Power'!$B127)-('ModelParams Lw'!H$8+'ModelParams Lw'!H$9*$D127+'ModelParams Lw'!H$10*'Sound Power'!$F127^'ModelParams Lw'!H$14+'ModelParams Lw'!H$11*LN('Sound Power'!M127)+'ModelParams Lw'!H$12*'Sound Power'!$D127*'Sound Power'!$F127+'ModelParams Lw'!H$13*'Sound Power'!$D127*LN('Sound Power'!M127))</f>
        <v>#DIV/0!</v>
      </c>
      <c r="V127" s="26" t="e">
        <f>('ModelParams Lw'!I$4*LN('Sound Power'!N127)/(1+EXP(-('Sound Power'!$D127*1000+'ModelParams Lw'!I$6)/'ModelParams Lw'!I$7))+'ModelParams Lw'!I$5)*LN('Sound Power'!$B127)-('ModelParams Lw'!I$8+'ModelParams Lw'!I$9*$D127+'ModelParams Lw'!I$10*'Sound Power'!$F127^'ModelParams Lw'!I$14+'ModelParams Lw'!I$11*LN('Sound Power'!N127)+'ModelParams Lw'!I$12*'Sound Power'!$D127*'Sound Power'!$F127+'ModelParams Lw'!I$13*'Sound Power'!$D127*LN('Sound Power'!N127))</f>
        <v>#DIV/0!</v>
      </c>
      <c r="W127" s="26" t="e">
        <f>10*LOG10(IF(O127="",0,POWER(10,((O127+'ModelParams Lw'!$O$4)/10))) +IF(P127="",0,POWER(10,((P127+'ModelParams Lw'!$P$4)/10))) +IF(Q127="",0,POWER(10,((Q127+'ModelParams Lw'!$Q$4)/10))) +IF(R127="",0,POWER(10,((R127+'ModelParams Lw'!$R$4)/10))) +IF(S127="",0,POWER(10,((S127+'ModelParams Lw'!$S$4)/10))) +IF(T127="",0,POWER(10,((T127+'ModelParams Lw'!$T$4)/10))) +IF(U127="",0,POWER(10,((U127+'ModelParams Lw'!$U$4)/10)))+IF(V127="",0,POWER(10,((V127+'ModelParams Lw'!$V$4)/10))))</f>
        <v>#DIV/0!</v>
      </c>
      <c r="X127" s="26" t="e">
        <f t="shared" si="52"/>
        <v>#DIV/0!</v>
      </c>
      <c r="Y127" s="26" t="e">
        <f>(O127-'ModelParams Lw'!O$10)/'ModelParams Lw'!O$11</f>
        <v>#DIV/0!</v>
      </c>
      <c r="Z127" s="26" t="e">
        <f>(P127-'ModelParams Lw'!P$10)/'ModelParams Lw'!P$11</f>
        <v>#DIV/0!</v>
      </c>
      <c r="AA127" s="26" t="e">
        <f>(Q127-'ModelParams Lw'!Q$10)/'ModelParams Lw'!Q$11</f>
        <v>#DIV/0!</v>
      </c>
      <c r="AB127" s="26" t="e">
        <f>(R127-'ModelParams Lw'!R$10)/'ModelParams Lw'!R$11</f>
        <v>#DIV/0!</v>
      </c>
      <c r="AC127" s="26" t="e">
        <f>(S127-'ModelParams Lw'!S$10)/'ModelParams Lw'!S$11</f>
        <v>#DIV/0!</v>
      </c>
      <c r="AD127" s="26" t="e">
        <f>(T127-'ModelParams Lw'!T$10)/'ModelParams Lw'!T$11</f>
        <v>#DIV/0!</v>
      </c>
      <c r="AE127" s="26" t="e">
        <f>(U127-'ModelParams Lw'!U$10)/'ModelParams Lw'!U$11</f>
        <v>#DIV/0!</v>
      </c>
      <c r="AF127" s="26" t="e">
        <f>(V127-'ModelParams Lw'!V$10)/'ModelParams Lw'!V$11</f>
        <v>#DIV/0!</v>
      </c>
      <c r="AG127" s="26" t="e">
        <f t="shared" si="53"/>
        <v>#DIV/0!</v>
      </c>
      <c r="AH127" s="26" t="e">
        <f>VLOOKUP(D127*1000,'ModelParams Lw'!$A$38:$D$58,4)</f>
        <v>#N/A</v>
      </c>
      <c r="AI127" s="56" t="e">
        <f>VLOOKUP(D127*1000,'ModelParams Lw'!$A$38:$D$58,2)</f>
        <v>#N/A</v>
      </c>
      <c r="AJ127" s="46" t="e">
        <f t="shared" si="54"/>
        <v>#DIV/0!</v>
      </c>
      <c r="AK127" s="26" t="e">
        <f t="shared" si="55"/>
        <v>#VALUE!</v>
      </c>
      <c r="AL127" s="26" t="e">
        <f>IF($AI127=100,'ModelParams Lw'!R$35*'Sound Power'!$AH127^2+'ModelParams Lw'!R$36*'Sound Power'!$AH127+'ModelParams Lw'!R$37,IF($AI127=150,'ModelParams Lw'!R$38*'Sound Power'!$AH127^2+'ModelParams Lw'!R$39*'Sound Power'!$AH127+'ModelParams Lw'!R$40,'ModelParams Lw'!R$41*'Sound Power'!$AH127^2+'ModelParams Lw'!R$42*'Sound Power'!$AH127+'ModelParams Lw'!R$43))</f>
        <v>#N/A</v>
      </c>
      <c r="AM127" s="26" t="e">
        <f>IF($AI127=100,'ModelParams Lw'!S$35*'Sound Power'!$AH127^2+'ModelParams Lw'!S$36*'Sound Power'!$AH127+'ModelParams Lw'!S$37,IF($AI127=150,'ModelParams Lw'!S$38*'Sound Power'!$AH127^2+'ModelParams Lw'!S$39*'Sound Power'!$AH127+'ModelParams Lw'!S$40,'ModelParams Lw'!S$41*'Sound Power'!$AH127^2+'ModelParams Lw'!S$42*'Sound Power'!$AH127+'ModelParams Lw'!S$43))</f>
        <v>#N/A</v>
      </c>
      <c r="AN127" s="26" t="e">
        <f>IF($AI127=100,'ModelParams Lw'!T$35*'Sound Power'!$AH127^2+'ModelParams Lw'!T$36*'Sound Power'!$AH127+'ModelParams Lw'!T$37,IF($AI127=150,'ModelParams Lw'!T$38*'Sound Power'!$AH127^2+'ModelParams Lw'!T$39*'Sound Power'!$AH127+'ModelParams Lw'!T$40,'ModelParams Lw'!T$41*'Sound Power'!$AH127^2+'ModelParams Lw'!T$42*'Sound Power'!$AH127+'ModelParams Lw'!T$43))</f>
        <v>#N/A</v>
      </c>
      <c r="AO127" s="26" t="e">
        <f>IF($AI127=100,'ModelParams Lw'!U$35*'Sound Power'!$AH127^2+'ModelParams Lw'!U$36*'Sound Power'!$AH127+'ModelParams Lw'!U$37,IF($AI127=150,'ModelParams Lw'!U$38*'Sound Power'!$AH127^2+'ModelParams Lw'!U$39*'Sound Power'!$AH127+'ModelParams Lw'!U$40,'ModelParams Lw'!U$41*'Sound Power'!$AH127^2+'ModelParams Lw'!U$42*'Sound Power'!$AH127+'ModelParams Lw'!U$43))</f>
        <v>#N/A</v>
      </c>
      <c r="AP127" s="26" t="e">
        <f>IF($AI127=100,'ModelParams Lw'!V$35*'Sound Power'!$AH127^2+'ModelParams Lw'!V$36*'Sound Power'!$AH127+'ModelParams Lw'!V$37,IF($AI127=150,'ModelParams Lw'!V$38*'Sound Power'!$AH127^2+'ModelParams Lw'!V$39*'Sound Power'!$AH127+'ModelParams Lw'!V$40,'ModelParams Lw'!V$41*'Sound Power'!$AH127^2+'ModelParams Lw'!V$42*'Sound Power'!$AH127+'ModelParams Lw'!V$43))</f>
        <v>#N/A</v>
      </c>
      <c r="AQ127" s="26" t="e">
        <f>IF($AI127=100,'ModelParams Lw'!W$35*'Sound Power'!$AH127^2+'ModelParams Lw'!W$36*'Sound Power'!$AH127+'ModelParams Lw'!W$37,IF($AI127=150,'ModelParams Lw'!W$38*'Sound Power'!$AH127^2+'ModelParams Lw'!W$39*'Sound Power'!$AH127+'ModelParams Lw'!W$40,'ModelParams Lw'!W$41*'Sound Power'!$AH127^2+'ModelParams Lw'!W$42*'Sound Power'!$AH127+'ModelParams Lw'!W$43))</f>
        <v>#N/A</v>
      </c>
      <c r="AR127" s="26" t="e">
        <f t="shared" si="56"/>
        <v>#VALUE!</v>
      </c>
      <c r="AS127" s="26" t="e">
        <f>IF(26.83*LN($AJ127)-11.791-'ModelParams Lw'!B$35&lt;0,0,26.83*LN($AJ127)-11.791-'ModelParams Lw'!B$35)</f>
        <v>#DIV/0!</v>
      </c>
      <c r="AT127" s="26" t="e">
        <f>IF(26.83*LN($AJ127)-11.791-'ModelParams Lw'!C$35&lt;0,0,26.83*LN($AJ127)-11.791-'ModelParams Lw'!C$35)</f>
        <v>#DIV/0!</v>
      </c>
      <c r="AU127" s="26" t="e">
        <f>IF(26.83*LN($AJ127)-11.791-'ModelParams Lw'!D$35&lt;0,0,26.83*LN($AJ127)-11.791-'ModelParams Lw'!D$35)</f>
        <v>#DIV/0!</v>
      </c>
      <c r="AV127" s="26" t="e">
        <f>IF(26.83*LN($AJ127)-11.791-'ModelParams Lw'!E$35&lt;0,0,26.83*LN($AJ127)-11.791-'ModelParams Lw'!E$35)</f>
        <v>#DIV/0!</v>
      </c>
      <c r="AW127" s="26" t="e">
        <f>IF(26.83*LN($AJ127)-11.791-'ModelParams Lw'!F$35&lt;0,0,26.83*LN($AJ127)-11.791-'ModelParams Lw'!F$35)</f>
        <v>#DIV/0!</v>
      </c>
      <c r="AX127" s="26" t="e">
        <f>IF(26.83*LN($AJ127)-11.791-'ModelParams Lw'!G$35&lt;0,0,26.83*LN($AJ127)-11.791-'ModelParams Lw'!G$35)</f>
        <v>#DIV/0!</v>
      </c>
      <c r="AY127" s="26" t="e">
        <f>IF(26.83*LN($AJ127)-11.791-'ModelParams Lw'!H$35&lt;0,0,26.83*LN($AJ127)-11.791-'ModelParams Lw'!H$35)</f>
        <v>#DIV/0!</v>
      </c>
      <c r="AZ127" s="26" t="e">
        <f>IF(26.83*LN($AJ127)-11.791-'ModelParams Lw'!I$35&lt;0,0,26.83*LN($AJ127)-11.791-'ModelParams Lw'!I$35)</f>
        <v>#DIV/0!</v>
      </c>
      <c r="BA127" s="26" t="e">
        <f t="shared" si="44"/>
        <v>#DIV/0!</v>
      </c>
      <c r="BB127" s="26" t="e">
        <f t="shared" si="45"/>
        <v>#DIV/0!</v>
      </c>
      <c r="BC127" s="26" t="e">
        <f t="shared" si="46"/>
        <v>#DIV/0!</v>
      </c>
      <c r="BD127" s="26" t="e">
        <f t="shared" si="47"/>
        <v>#DIV/0!</v>
      </c>
      <c r="BE127" s="26" t="e">
        <f t="shared" si="48"/>
        <v>#DIV/0!</v>
      </c>
      <c r="BF127" s="26" t="e">
        <f t="shared" si="49"/>
        <v>#DIV/0!</v>
      </c>
      <c r="BG127" s="26" t="e">
        <f t="shared" si="50"/>
        <v>#DIV/0!</v>
      </c>
      <c r="BH127" s="26" t="e">
        <f t="shared" si="51"/>
        <v>#DIV/0!</v>
      </c>
      <c r="BI127" s="26" t="e">
        <f>10*LOG10(IF(BA127="",0,POWER(10,((BA127+'ModelParams Lw'!$O$4)/10))) +IF(BB127="",0,POWER(10,((BB127+'ModelParams Lw'!$P$4)/10))) +IF(BC127="",0,POWER(10,((BC127+'ModelParams Lw'!$Q$4)/10))) +IF(BD127="",0,POWER(10,((BD127+'ModelParams Lw'!$R$4)/10))) +IF(BE127="",0,POWER(10,((BE127+'ModelParams Lw'!$S$4)/10))) +IF(BF127="",0,POWER(10,((BF127+'ModelParams Lw'!$T$4)/10))) +IF(BG127="",0,POWER(10,((BG127+'ModelParams Lw'!$U$4)/10)))+IF(BH127="",0,POWER(10,((BH127+'ModelParams Lw'!$V$4)/10))))</f>
        <v>#DIV/0!</v>
      </c>
      <c r="BJ127" s="26" t="e">
        <f t="shared" si="57"/>
        <v>#DIV/0!</v>
      </c>
      <c r="BK127" s="26" t="e">
        <f>(BA127-'ModelParams Lw'!O$10)/'ModelParams Lw'!O$11</f>
        <v>#DIV/0!</v>
      </c>
      <c r="BL127" s="26" t="e">
        <f>(BB127-'ModelParams Lw'!P$10)/'ModelParams Lw'!P$11</f>
        <v>#DIV/0!</v>
      </c>
      <c r="BM127" s="26" t="e">
        <f>(BC127-'ModelParams Lw'!Q$10)/'ModelParams Lw'!Q$11</f>
        <v>#DIV/0!</v>
      </c>
      <c r="BN127" s="26" t="e">
        <f>(BD127-'ModelParams Lw'!R$10)/'ModelParams Lw'!R$11</f>
        <v>#DIV/0!</v>
      </c>
      <c r="BO127" s="26" t="e">
        <f>(BE127-'ModelParams Lw'!S$10)/'ModelParams Lw'!S$11</f>
        <v>#DIV/0!</v>
      </c>
      <c r="BP127" s="26" t="e">
        <f>(BF127-'ModelParams Lw'!T$10)/'ModelParams Lw'!T$11</f>
        <v>#DIV/0!</v>
      </c>
      <c r="BQ127" s="26" t="e">
        <f>(BG127-'ModelParams Lw'!U$10)/'ModelParams Lw'!U$11</f>
        <v>#DIV/0!</v>
      </c>
      <c r="BR127" s="26" t="e">
        <f>(BH127-'ModelParams Lw'!V$10)/'ModelParams Lw'!V$11</f>
        <v>#DIV/0!</v>
      </c>
      <c r="BS127" s="23" t="e">
        <f>IF(Calcul!$E129="SW",DEGREES(ACOS(1-(1/'ModelParams Lw'!C$25*SQRT(0.5*1.2/'Sound Power'!$C127)*('Sound Power'!$B127/3600)/('Sound Power'!$D127)/('Sound Power'!$F127)))),DEGREES(ACOS(1-(1/'ModelParams Lw'!C$29*SQRT(0.5*1.2/'Sound Power'!$C127)*('Sound Power'!$B127/3600)/('Sound Power'!$D127)/('Sound Power'!$F127)))))</f>
        <v>#DIV/0!</v>
      </c>
      <c r="BT127" s="23" t="e">
        <f>IF(Calcul!$E129="SW",DEGREES(ACOS(1-(1/'ModelParams Lw'!D$25*SQRT(0.5*1.2/'Sound Power'!$C127)*('Sound Power'!$B127/3600)/('Sound Power'!$D127)/('Sound Power'!$F127)))),DEGREES(ACOS(1-(1/'ModelParams Lw'!D$29*SQRT(0.5*1.2/'Sound Power'!$C127)*('Sound Power'!$B127/3600)/('Sound Power'!$D127)/('Sound Power'!$F127)))))</f>
        <v>#DIV/0!</v>
      </c>
      <c r="BU127" s="23" t="e">
        <f>IF(Calcul!$E129="SW",DEGREES(ACOS(1-(1/'ModelParams Lw'!E$25*SQRT(0.5*1.2/'Sound Power'!$C127)*('Sound Power'!$B127/3600)/('Sound Power'!$D127)/('Sound Power'!$F127)))),DEGREES(ACOS(1-(1/'ModelParams Lw'!E$29*SQRT(0.5*1.2/'Sound Power'!$C127)*('Sound Power'!$B127/3600)/('Sound Power'!$D127)/('Sound Power'!$F127)))))</f>
        <v>#DIV/0!</v>
      </c>
      <c r="BV127" s="23" t="e">
        <f>IF(Calcul!$E129="SW",DEGREES(ACOS(1-(1/'ModelParams Lw'!F$25*SQRT(0.5*1.2/'Sound Power'!$C127)*('Sound Power'!$B127/3600)/('Sound Power'!$D127)/('Sound Power'!$F127)))),DEGREES(ACOS(1-(1/'ModelParams Lw'!F$29*SQRT(0.5*1.2/'Sound Power'!$C127)*('Sound Power'!$B127/3600)/('Sound Power'!$D127)/('Sound Power'!$F127)))))</f>
        <v>#DIV/0!</v>
      </c>
      <c r="BW127" s="23" t="e">
        <f>IF(Calcul!$E129="SW",DEGREES(ACOS(1-(1/'ModelParams Lw'!G$25*SQRT(0.5*1.2/'Sound Power'!$C127)*('Sound Power'!$B127/3600)/('Sound Power'!$D127)/('Sound Power'!$F127)))),DEGREES(ACOS(1-(1/'ModelParams Lw'!G$29*SQRT(0.5*1.2/'Sound Power'!$C127)*('Sound Power'!$B127/3600)/('Sound Power'!$D127)/('Sound Power'!$F127)))))</f>
        <v>#DIV/0!</v>
      </c>
      <c r="BX127" s="23" t="e">
        <f>IF(Calcul!$E129="SW",DEGREES(ACOS(1-(1/'ModelParams Lw'!H$25*SQRT(0.5*1.2/'Sound Power'!$C127)*('Sound Power'!$B127/3600)/('Sound Power'!$D127)/('Sound Power'!$F127)))),DEGREES(ACOS(1-(1/'ModelParams Lw'!H$29*SQRT(0.5*1.2/'Sound Power'!$C127)*('Sound Power'!$B127/3600)/('Sound Power'!$D127)/('Sound Power'!$F127)))))</f>
        <v>#DIV/0!</v>
      </c>
      <c r="BY127" s="23" t="e">
        <f>IF(Calcul!$E129="SW",DEGREES(ACOS(1-(1/'ModelParams Lw'!I$25*SQRT(0.5*1.2/'Sound Power'!$C127)*('Sound Power'!$B127/3600)/('Sound Power'!$D127)/('Sound Power'!$F127)))),DEGREES(ACOS(1-(1/'ModelParams Lw'!I$29*SQRT(0.5*1.2/'Sound Power'!$C127)*('Sound Power'!$B127/3600)/('Sound Power'!$D127)/('Sound Power'!$F127)))))</f>
        <v>#DIV/0!</v>
      </c>
      <c r="BZ127" s="23" t="e">
        <f>IF(Calcul!$E129="SW",DEGREES(ACOS(1-(1/'ModelParams Lw'!J$25*SQRT(0.5*1.2/'Sound Power'!$C127)*('Sound Power'!$B127/3600)/('Sound Power'!$D127)/('Sound Power'!$F127)))),DEGREES(ACOS(1-(1/'ModelParams Lw'!J$29*SQRT(0.5*1.2/'Sound Power'!$C127)*('Sound Power'!$B127/3600)/('Sound Power'!$D127)/('Sound Power'!$F127)))))</f>
        <v>#DIV/0!</v>
      </c>
      <c r="CA127" s="26" t="e">
        <f>IF(Calcul!$E129="SW",'ModelParams Lw'!C$22+'ModelParams Lw'!C$23*LOG('Sound Power'!$D127/'Sound Power'!$E127)+'ModelParams Lw'!C$24*LN('Sound Power'!BS127),IF('ModelParams Lw'!C$26+'ModelParams Lw'!C$27*LOG('Sound Power'!$D127/'Sound Power'!$E127)+'ModelParams Lw'!C$28*LN('Sound Power'!BS127)&lt;'ModelParams Lw'!C$22+'ModelParams Lw'!C$23*LOG('Sound Power'!$D127/'Sound Power'!$E127)+'ModelParams Lw'!C$24*LN('Sound Power'!BS127),'ModelParams Lw'!C$22+'ModelParams Lw'!C$23*LOG('Sound Power'!$D127/'Sound Power'!$E127)+'ModelParams Lw'!C$24*LN('Sound Power'!BS127),'ModelParams Lw'!C$26+'ModelParams Lw'!C$27*LOG('Sound Power'!$D127/'Sound Power'!$E127)+'ModelParams Lw'!C$28*LN('Sound Power'!BS127)))</f>
        <v>#DIV/0!</v>
      </c>
      <c r="CB127" s="26" t="e">
        <f>IF(Calcul!$E129="SW",'ModelParams Lw'!D$22+'ModelParams Lw'!D$23*LOG('Sound Power'!$D127/'Sound Power'!$E127)+'ModelParams Lw'!D$24*LN('Sound Power'!BT127),IF('ModelParams Lw'!D$26+'ModelParams Lw'!D$27*LOG('Sound Power'!$D127/'Sound Power'!$E127)+'ModelParams Lw'!D$28*LN('Sound Power'!BT127)&lt;'ModelParams Lw'!D$22+'ModelParams Lw'!D$23*LOG('Sound Power'!$D127/'Sound Power'!$E127)+'ModelParams Lw'!D$24*LN('Sound Power'!BT127),'ModelParams Lw'!D$22+'ModelParams Lw'!D$23*LOG('Sound Power'!$D127/'Sound Power'!$E127)+'ModelParams Lw'!D$24*LN('Sound Power'!BT127),'ModelParams Lw'!D$26+'ModelParams Lw'!D$27*LOG('Sound Power'!$D127/'Sound Power'!$E127)+'ModelParams Lw'!D$28*LN('Sound Power'!BT127)))</f>
        <v>#DIV/0!</v>
      </c>
      <c r="CC127" s="26" t="e">
        <f>IF(Calcul!$E129="SW",'ModelParams Lw'!E$22+'ModelParams Lw'!E$23*LOG('Sound Power'!$D127/'Sound Power'!$E127)+'ModelParams Lw'!E$24*LN('Sound Power'!BU127),IF('ModelParams Lw'!E$26+'ModelParams Lw'!E$27*LOG('Sound Power'!$D127/'Sound Power'!$E127)+'ModelParams Lw'!E$28*LN('Sound Power'!BU127)&lt;'ModelParams Lw'!E$22+'ModelParams Lw'!E$23*LOG('Sound Power'!$D127/'Sound Power'!$E127)+'ModelParams Lw'!E$24*LN('Sound Power'!BU127),'ModelParams Lw'!E$22+'ModelParams Lw'!E$23*LOG('Sound Power'!$D127/'Sound Power'!$E127)+'ModelParams Lw'!E$24*LN('Sound Power'!BU127),'ModelParams Lw'!E$26+'ModelParams Lw'!E$27*LOG('Sound Power'!$D127/'Sound Power'!$E127)+'ModelParams Lw'!E$28*LN('Sound Power'!BU127)))</f>
        <v>#DIV/0!</v>
      </c>
      <c r="CD127" s="26" t="e">
        <f>IF(Calcul!$E129="SW",'ModelParams Lw'!F$22+'ModelParams Lw'!F$23*LOG('Sound Power'!$D127/'Sound Power'!$E127)+'ModelParams Lw'!F$24*LN('Sound Power'!BV127),IF('ModelParams Lw'!F$26+'ModelParams Lw'!F$27*LOG('Sound Power'!$D127/'Sound Power'!$E127)+'ModelParams Lw'!F$28*LN('Sound Power'!BV127)&lt;'ModelParams Lw'!F$22+'ModelParams Lw'!F$23*LOG('Sound Power'!$D127/'Sound Power'!$E127)+'ModelParams Lw'!F$24*LN('Sound Power'!BV127),'ModelParams Lw'!F$22+'ModelParams Lw'!F$23*LOG('Sound Power'!$D127/'Sound Power'!$E127)+'ModelParams Lw'!F$24*LN('Sound Power'!BV127),'ModelParams Lw'!F$26+'ModelParams Lw'!F$27*LOG('Sound Power'!$D127/'Sound Power'!$E127)+'ModelParams Lw'!F$28*LN('Sound Power'!BV127)))</f>
        <v>#DIV/0!</v>
      </c>
      <c r="CE127" s="26" t="e">
        <f>IF(Calcul!$E129="SW",'ModelParams Lw'!G$22+'ModelParams Lw'!G$23*LOG('Sound Power'!$D127/'Sound Power'!$E127)+'ModelParams Lw'!G$24*LN('Sound Power'!BW127),IF('ModelParams Lw'!G$26+'ModelParams Lw'!G$27*LOG('Sound Power'!$D127/'Sound Power'!$E127)+'ModelParams Lw'!G$28*LN('Sound Power'!BW127)&lt;'ModelParams Lw'!G$22+'ModelParams Lw'!G$23*LOG('Sound Power'!$D127/'Sound Power'!$E127)+'ModelParams Lw'!G$24*LN('Sound Power'!BW127),'ModelParams Lw'!G$22+'ModelParams Lw'!G$23*LOG('Sound Power'!$D127/'Sound Power'!$E127)+'ModelParams Lw'!G$24*LN('Sound Power'!BW127),'ModelParams Lw'!G$26+'ModelParams Lw'!G$27*LOG('Sound Power'!$D127/'Sound Power'!$E127)+'ModelParams Lw'!G$28*LN('Sound Power'!BW127)))</f>
        <v>#DIV/0!</v>
      </c>
      <c r="CF127" s="26" t="e">
        <f>IF(Calcul!$E129="SW",'ModelParams Lw'!H$22+'ModelParams Lw'!H$23*LOG('Sound Power'!$D127/'Sound Power'!$E127)+'ModelParams Lw'!H$24*LN('Sound Power'!BX127),IF('ModelParams Lw'!H$26+'ModelParams Lw'!H$27*LOG('Sound Power'!$D127/'Sound Power'!$E127)+'ModelParams Lw'!H$28*LN('Sound Power'!BX127)&lt;'ModelParams Lw'!H$22+'ModelParams Lw'!H$23*LOG('Sound Power'!$D127/'Sound Power'!$E127)+'ModelParams Lw'!H$24*LN('Sound Power'!BX127),'ModelParams Lw'!H$22+'ModelParams Lw'!H$23*LOG('Sound Power'!$D127/'Sound Power'!$E127)+'ModelParams Lw'!H$24*LN('Sound Power'!BX127),'ModelParams Lw'!H$26+'ModelParams Lw'!H$27*LOG('Sound Power'!$D127/'Sound Power'!$E127)+'ModelParams Lw'!H$28*LN('Sound Power'!BX127)))</f>
        <v>#DIV/0!</v>
      </c>
      <c r="CG127" s="26" t="e">
        <f>IF(Calcul!$E129="SW",'ModelParams Lw'!I$22+'ModelParams Lw'!I$23*LOG('Sound Power'!$D127/'Sound Power'!$E127)+'ModelParams Lw'!I$24*LN('Sound Power'!BY127),IF('ModelParams Lw'!I$26+'ModelParams Lw'!I$27*LOG('Sound Power'!$D127/'Sound Power'!$E127)+'ModelParams Lw'!I$28*LN('Sound Power'!BY127)&lt;'ModelParams Lw'!I$22+'ModelParams Lw'!I$23*LOG('Sound Power'!$D127/'Sound Power'!$E127)+'ModelParams Lw'!I$24*LN('Sound Power'!BY127),'ModelParams Lw'!I$22+'ModelParams Lw'!I$23*LOG('Sound Power'!$D127/'Sound Power'!$E127)+'ModelParams Lw'!I$24*LN('Sound Power'!BY127),'ModelParams Lw'!I$26+'ModelParams Lw'!I$27*LOG('Sound Power'!$D127/'Sound Power'!$E127)+'ModelParams Lw'!I$28*LN('Sound Power'!BY127)))</f>
        <v>#DIV/0!</v>
      </c>
      <c r="CH127" s="26" t="e">
        <f>IF(Calcul!$E129="SW",'ModelParams Lw'!J$22+'ModelParams Lw'!J$23*LOG('Sound Power'!$D127/'Sound Power'!$E127)+'ModelParams Lw'!J$24*LN('Sound Power'!BZ127),IF('ModelParams Lw'!J$26+'ModelParams Lw'!J$27*LOG('Sound Power'!$D127/'Sound Power'!$E127)+'ModelParams Lw'!J$28*LN('Sound Power'!BZ127)&lt;'ModelParams Lw'!J$22+'ModelParams Lw'!J$23*LOG('Sound Power'!$D127/'Sound Power'!$E127)+'ModelParams Lw'!J$24*LN('Sound Power'!BZ127),'ModelParams Lw'!J$22+'ModelParams Lw'!J$23*LOG('Sound Power'!$D127/'Sound Power'!$E127)+'ModelParams Lw'!J$24*LN('Sound Power'!BZ127),'ModelParams Lw'!J$26+'ModelParams Lw'!J$27*LOG('Sound Power'!$D127/'Sound Power'!$E127)+'ModelParams Lw'!J$28*LN('Sound Power'!BZ127)))</f>
        <v>#DIV/0!</v>
      </c>
      <c r="CI127" s="26" t="e">
        <f t="shared" si="58"/>
        <v>#DIV/0!</v>
      </c>
      <c r="CJ127" s="26" t="e">
        <f t="shared" si="59"/>
        <v>#DIV/0!</v>
      </c>
      <c r="CK127" s="26" t="e">
        <f t="shared" si="60"/>
        <v>#DIV/0!</v>
      </c>
      <c r="CL127" s="26" t="e">
        <f t="shared" si="61"/>
        <v>#DIV/0!</v>
      </c>
      <c r="CM127" s="26" t="e">
        <f t="shared" si="62"/>
        <v>#DIV/0!</v>
      </c>
      <c r="CN127" s="26" t="e">
        <f t="shared" si="63"/>
        <v>#DIV/0!</v>
      </c>
      <c r="CO127" s="26" t="e">
        <f t="shared" si="64"/>
        <v>#DIV/0!</v>
      </c>
      <c r="CP127" s="26" t="e">
        <f t="shared" si="65"/>
        <v>#DIV/0!</v>
      </c>
      <c r="CQ127" s="26" t="e">
        <f>10*LOG10(IF(CI127="",0,POWER(10,((CI127+'ModelParams Lw'!$O$4)/10))) +IF(CJ127="",0,POWER(10,((CJ127+'ModelParams Lw'!$P$4)/10))) +IF(CK127="",0,POWER(10,((CK127+'ModelParams Lw'!$Q$4)/10))) +IF(CL127="",0,POWER(10,((CL127+'ModelParams Lw'!$R$4)/10))) +IF(CM127="",0,POWER(10,((CM127+'ModelParams Lw'!$S$4)/10))) +IF(CN127="",0,POWER(10,((CN127+'ModelParams Lw'!$T$4)/10))) +IF(CO127="",0,POWER(10,((CO127+'ModelParams Lw'!$U$4)/10)))+IF(CP127="",0,POWER(10,((CP127+'ModelParams Lw'!$V$4)/10))))</f>
        <v>#DIV/0!</v>
      </c>
      <c r="CR127" s="26" t="e">
        <f t="shared" si="66"/>
        <v>#DIV/0!</v>
      </c>
      <c r="CS127" s="26" t="e">
        <f>(CI127-'ModelParams Lw'!$O$10)/'ModelParams Lw'!$O$11</f>
        <v>#DIV/0!</v>
      </c>
      <c r="CT127" s="26" t="e">
        <f>(CJ127-'ModelParams Lw'!$P$10)/'ModelParams Lw'!$P$11</f>
        <v>#DIV/0!</v>
      </c>
      <c r="CU127" s="26" t="e">
        <f>(CK127-'ModelParams Lw'!$Q$10)/'ModelParams Lw'!$Q$11</f>
        <v>#DIV/0!</v>
      </c>
      <c r="CV127" s="26" t="e">
        <f>(CL127-'ModelParams Lw'!$R$10)/'ModelParams Lw'!$R$11</f>
        <v>#DIV/0!</v>
      </c>
      <c r="CW127" s="26" t="e">
        <f>(CM127-'ModelParams Lw'!$S$10)/'ModelParams Lw'!$S$11</f>
        <v>#DIV/0!</v>
      </c>
      <c r="CX127" s="26" t="e">
        <f>(CN127-'ModelParams Lw'!$T$10)/'ModelParams Lw'!$T$11</f>
        <v>#DIV/0!</v>
      </c>
      <c r="CY127" s="26" t="e">
        <f>(CO127-'ModelParams Lw'!$U$10)/'ModelParams Lw'!$U$11</f>
        <v>#DIV/0!</v>
      </c>
      <c r="CZ127" s="26" t="e">
        <f>(CP127-'ModelParams Lw'!$V$10)/'ModelParams Lw'!$V$11</f>
        <v>#DIV/0!</v>
      </c>
    </row>
    <row r="128" spans="1:104" x14ac:dyDescent="0.2">
      <c r="A128" s="13">
        <f>Calcul!A130</f>
        <v>0</v>
      </c>
      <c r="B128" s="13">
        <f t="shared" si="42"/>
        <v>0</v>
      </c>
      <c r="C128" s="13">
        <f>Calcul!B130</f>
        <v>0</v>
      </c>
      <c r="D128" s="13">
        <f>Calcul!C130/1000</f>
        <v>0</v>
      </c>
      <c r="E128" s="13">
        <f>Calcul!D130/1000</f>
        <v>0</v>
      </c>
      <c r="F128" s="13">
        <f t="shared" si="43"/>
        <v>0</v>
      </c>
      <c r="G128" s="23" t="e">
        <f>DEGREES(ACOS(1-(1/'ModelParams Lw'!B$15*SQRT(0.5*1.2/'Sound Power'!$C128)*('Sound Power'!$B128/3600)/('Sound Power'!$D128)/('Sound Power'!$F128))))</f>
        <v>#DIV/0!</v>
      </c>
      <c r="H128" s="23" t="e">
        <f>DEGREES(ACOS(1-(1/'ModelParams Lw'!C$15*SQRT(0.5*1.2/'Sound Power'!$C128)*('Sound Power'!$B128/3600)/('Sound Power'!$D128)/('Sound Power'!$F128))))</f>
        <v>#DIV/0!</v>
      </c>
      <c r="I128" s="23" t="e">
        <f>DEGREES(ACOS(1-(1/'ModelParams Lw'!D$15*SQRT(0.5*1.2/'Sound Power'!$C128)*('Sound Power'!$B128/3600)/('Sound Power'!$D128)/('Sound Power'!$F128))))</f>
        <v>#DIV/0!</v>
      </c>
      <c r="J128" s="23" t="e">
        <f>DEGREES(ACOS(1-(1/'ModelParams Lw'!E$15*SQRT(0.5*1.2/'Sound Power'!$C128)*('Sound Power'!$B128/3600)/('Sound Power'!$D128)/('Sound Power'!$F128))))</f>
        <v>#DIV/0!</v>
      </c>
      <c r="K128" s="23" t="e">
        <f>DEGREES(ACOS(1-(1/'ModelParams Lw'!F$15*SQRT(0.5*1.2/'Sound Power'!$C128)*('Sound Power'!$B128/3600)/('Sound Power'!$D128)/('Sound Power'!$F128))))</f>
        <v>#DIV/0!</v>
      </c>
      <c r="L128" s="23" t="e">
        <f>DEGREES(ACOS(1-(1/'ModelParams Lw'!G$15*SQRT(0.5*1.2/'Sound Power'!$C128)*('Sound Power'!$B128/3600)/('Sound Power'!$D128)/('Sound Power'!$F128))))</f>
        <v>#DIV/0!</v>
      </c>
      <c r="M128" s="23" t="e">
        <f>DEGREES(ACOS(1-(1/'ModelParams Lw'!H$15*SQRT(0.5*1.2/'Sound Power'!$C128)*('Sound Power'!$B128/3600)/('Sound Power'!$D128)/('Sound Power'!$F128))))</f>
        <v>#DIV/0!</v>
      </c>
      <c r="N128" s="23" t="e">
        <f>DEGREES(ACOS(1-(1/'ModelParams Lw'!I$15*SQRT(0.5*1.2/'Sound Power'!$C128)*('Sound Power'!$B128/3600)/('Sound Power'!$D128)/('Sound Power'!$F128))))</f>
        <v>#DIV/0!</v>
      </c>
      <c r="O128" s="26" t="e">
        <f>('ModelParams Lw'!B$4*LN('Sound Power'!G128)/(1+EXP(-('Sound Power'!$D128*1000+'ModelParams Lw'!B$6)/'ModelParams Lw'!B$7))+'ModelParams Lw'!B$5)*LN('Sound Power'!$B128)-('ModelParams Lw'!B$8+'ModelParams Lw'!B$9*$D128+'ModelParams Lw'!B$10*'Sound Power'!$F128^'ModelParams Lw'!B$14+'ModelParams Lw'!B$11*LN('Sound Power'!G128)+'ModelParams Lw'!B$12*'Sound Power'!$D128*'Sound Power'!$F128+'ModelParams Lw'!B$13*'Sound Power'!$D128*LN('Sound Power'!G128))</f>
        <v>#DIV/0!</v>
      </c>
      <c r="P128" s="26" t="e">
        <f>('ModelParams Lw'!C$4*LN('Sound Power'!H128)/(1+EXP(-('Sound Power'!$D128*1000+'ModelParams Lw'!C$6)/'ModelParams Lw'!C$7))+'ModelParams Lw'!C$5)*LN('Sound Power'!$B128)-('ModelParams Lw'!C$8+'ModelParams Lw'!C$9*$D128+'ModelParams Lw'!C$10*'Sound Power'!$F128^'ModelParams Lw'!C$14+'ModelParams Lw'!C$11*LN('Sound Power'!H128)+'ModelParams Lw'!C$12*'Sound Power'!$D128*'Sound Power'!$F128+'ModelParams Lw'!C$13*'Sound Power'!$D128*LN('Sound Power'!H128))</f>
        <v>#DIV/0!</v>
      </c>
      <c r="Q128" s="26" t="e">
        <f>('ModelParams Lw'!D$4*LN('Sound Power'!I128)/(1+EXP(-('Sound Power'!$D128*1000+'ModelParams Lw'!D$6)/'ModelParams Lw'!D$7))+'ModelParams Lw'!D$5)*LN('Sound Power'!$B128)-('ModelParams Lw'!D$8+'ModelParams Lw'!D$9*$D128+'ModelParams Lw'!D$10*'Sound Power'!$F128^'ModelParams Lw'!D$14+'ModelParams Lw'!D$11*LN('Sound Power'!I128)+'ModelParams Lw'!D$12*'Sound Power'!$D128*'Sound Power'!$F128+'ModelParams Lw'!D$13*'Sound Power'!$D128*LN('Sound Power'!I128))</f>
        <v>#DIV/0!</v>
      </c>
      <c r="R128" s="26" t="e">
        <f>('ModelParams Lw'!E$4*LN('Sound Power'!J128)/(1+EXP(-('Sound Power'!$D128*1000+'ModelParams Lw'!E$6)/'ModelParams Lw'!E$7))+'ModelParams Lw'!E$5)*LN('Sound Power'!$B128)-('ModelParams Lw'!E$8+'ModelParams Lw'!E$9*$D128+'ModelParams Lw'!E$10*'Sound Power'!$F128^'ModelParams Lw'!E$14+'ModelParams Lw'!E$11*LN('Sound Power'!J128)+'ModelParams Lw'!E$12*'Sound Power'!$D128*'Sound Power'!$F128+'ModelParams Lw'!E$13*'Sound Power'!$D128*LN('Sound Power'!J128))</f>
        <v>#DIV/0!</v>
      </c>
      <c r="S128" s="26" t="e">
        <f>('ModelParams Lw'!F$4*LN('Sound Power'!K128)/(1+EXP(-('Sound Power'!$D128*1000+'ModelParams Lw'!F$6)/'ModelParams Lw'!F$7))+'ModelParams Lw'!F$5)*LN('Sound Power'!$B128)-('ModelParams Lw'!F$8+'ModelParams Lw'!F$9*$D128+'ModelParams Lw'!F$10*'Sound Power'!$F128^'ModelParams Lw'!F$14+'ModelParams Lw'!F$11*LN('Sound Power'!K128)+'ModelParams Lw'!F$12*'Sound Power'!$D128*'Sound Power'!$F128+'ModelParams Lw'!F$13*'Sound Power'!$D128*LN('Sound Power'!K128))</f>
        <v>#DIV/0!</v>
      </c>
      <c r="T128" s="26" t="e">
        <f>('ModelParams Lw'!G$4*LN('Sound Power'!L128)/(1+EXP(-('Sound Power'!$D128*1000+'ModelParams Lw'!G$6)/'ModelParams Lw'!G$7))+'ModelParams Lw'!G$5)*LN('Sound Power'!$B128)-('ModelParams Lw'!G$8+'ModelParams Lw'!G$9*$D128+'ModelParams Lw'!G$10*'Sound Power'!$F128^'ModelParams Lw'!G$14+'ModelParams Lw'!G$11*LN('Sound Power'!L128)+'ModelParams Lw'!G$12*'Sound Power'!$D128*'Sound Power'!$F128+'ModelParams Lw'!G$13*'Sound Power'!$D128*LN('Sound Power'!L128))</f>
        <v>#DIV/0!</v>
      </c>
      <c r="U128" s="26" t="e">
        <f>('ModelParams Lw'!H$4*LN('Sound Power'!M128)/(1+EXP(-('Sound Power'!$D128*1000+'ModelParams Lw'!H$6)/'ModelParams Lw'!H$7))+'ModelParams Lw'!H$5)*LN('Sound Power'!$B128)-('ModelParams Lw'!H$8+'ModelParams Lw'!H$9*$D128+'ModelParams Lw'!H$10*'Sound Power'!$F128^'ModelParams Lw'!H$14+'ModelParams Lw'!H$11*LN('Sound Power'!M128)+'ModelParams Lw'!H$12*'Sound Power'!$D128*'Sound Power'!$F128+'ModelParams Lw'!H$13*'Sound Power'!$D128*LN('Sound Power'!M128))</f>
        <v>#DIV/0!</v>
      </c>
      <c r="V128" s="26" t="e">
        <f>('ModelParams Lw'!I$4*LN('Sound Power'!N128)/(1+EXP(-('Sound Power'!$D128*1000+'ModelParams Lw'!I$6)/'ModelParams Lw'!I$7))+'ModelParams Lw'!I$5)*LN('Sound Power'!$B128)-('ModelParams Lw'!I$8+'ModelParams Lw'!I$9*$D128+'ModelParams Lw'!I$10*'Sound Power'!$F128^'ModelParams Lw'!I$14+'ModelParams Lw'!I$11*LN('Sound Power'!N128)+'ModelParams Lw'!I$12*'Sound Power'!$D128*'Sound Power'!$F128+'ModelParams Lw'!I$13*'Sound Power'!$D128*LN('Sound Power'!N128))</f>
        <v>#DIV/0!</v>
      </c>
      <c r="W128" s="26" t="e">
        <f>10*LOG10(IF(O128="",0,POWER(10,((O128+'ModelParams Lw'!$O$4)/10))) +IF(P128="",0,POWER(10,((P128+'ModelParams Lw'!$P$4)/10))) +IF(Q128="",0,POWER(10,((Q128+'ModelParams Lw'!$Q$4)/10))) +IF(R128="",0,POWER(10,((R128+'ModelParams Lw'!$R$4)/10))) +IF(S128="",0,POWER(10,((S128+'ModelParams Lw'!$S$4)/10))) +IF(T128="",0,POWER(10,((T128+'ModelParams Lw'!$T$4)/10))) +IF(U128="",0,POWER(10,((U128+'ModelParams Lw'!$U$4)/10)))+IF(V128="",0,POWER(10,((V128+'ModelParams Lw'!$V$4)/10))))</f>
        <v>#DIV/0!</v>
      </c>
      <c r="X128" s="26" t="e">
        <f t="shared" si="52"/>
        <v>#DIV/0!</v>
      </c>
      <c r="Y128" s="26" t="e">
        <f>(O128-'ModelParams Lw'!O$10)/'ModelParams Lw'!O$11</f>
        <v>#DIV/0!</v>
      </c>
      <c r="Z128" s="26" t="e">
        <f>(P128-'ModelParams Lw'!P$10)/'ModelParams Lw'!P$11</f>
        <v>#DIV/0!</v>
      </c>
      <c r="AA128" s="26" t="e">
        <f>(Q128-'ModelParams Lw'!Q$10)/'ModelParams Lw'!Q$11</f>
        <v>#DIV/0!</v>
      </c>
      <c r="AB128" s="26" t="e">
        <f>(R128-'ModelParams Lw'!R$10)/'ModelParams Lw'!R$11</f>
        <v>#DIV/0!</v>
      </c>
      <c r="AC128" s="26" t="e">
        <f>(S128-'ModelParams Lw'!S$10)/'ModelParams Lw'!S$11</f>
        <v>#DIV/0!</v>
      </c>
      <c r="AD128" s="26" t="e">
        <f>(T128-'ModelParams Lw'!T$10)/'ModelParams Lw'!T$11</f>
        <v>#DIV/0!</v>
      </c>
      <c r="AE128" s="26" t="e">
        <f>(U128-'ModelParams Lw'!U$10)/'ModelParams Lw'!U$11</f>
        <v>#DIV/0!</v>
      </c>
      <c r="AF128" s="26" t="e">
        <f>(V128-'ModelParams Lw'!V$10)/'ModelParams Lw'!V$11</f>
        <v>#DIV/0!</v>
      </c>
      <c r="AG128" s="26" t="e">
        <f t="shared" si="53"/>
        <v>#DIV/0!</v>
      </c>
      <c r="AH128" s="26" t="e">
        <f>VLOOKUP(D128*1000,'ModelParams Lw'!$A$38:$D$58,4)</f>
        <v>#N/A</v>
      </c>
      <c r="AI128" s="56" t="e">
        <f>VLOOKUP(D128*1000,'ModelParams Lw'!$A$38:$D$58,2)</f>
        <v>#N/A</v>
      </c>
      <c r="AJ128" s="46" t="e">
        <f t="shared" si="54"/>
        <v>#DIV/0!</v>
      </c>
      <c r="AK128" s="26" t="e">
        <f t="shared" si="55"/>
        <v>#VALUE!</v>
      </c>
      <c r="AL128" s="26" t="e">
        <f>IF($AI128=100,'ModelParams Lw'!R$35*'Sound Power'!$AH128^2+'ModelParams Lw'!R$36*'Sound Power'!$AH128+'ModelParams Lw'!R$37,IF($AI128=150,'ModelParams Lw'!R$38*'Sound Power'!$AH128^2+'ModelParams Lw'!R$39*'Sound Power'!$AH128+'ModelParams Lw'!R$40,'ModelParams Lw'!R$41*'Sound Power'!$AH128^2+'ModelParams Lw'!R$42*'Sound Power'!$AH128+'ModelParams Lw'!R$43))</f>
        <v>#N/A</v>
      </c>
      <c r="AM128" s="26" t="e">
        <f>IF($AI128=100,'ModelParams Lw'!S$35*'Sound Power'!$AH128^2+'ModelParams Lw'!S$36*'Sound Power'!$AH128+'ModelParams Lw'!S$37,IF($AI128=150,'ModelParams Lw'!S$38*'Sound Power'!$AH128^2+'ModelParams Lw'!S$39*'Sound Power'!$AH128+'ModelParams Lw'!S$40,'ModelParams Lw'!S$41*'Sound Power'!$AH128^2+'ModelParams Lw'!S$42*'Sound Power'!$AH128+'ModelParams Lw'!S$43))</f>
        <v>#N/A</v>
      </c>
      <c r="AN128" s="26" t="e">
        <f>IF($AI128=100,'ModelParams Lw'!T$35*'Sound Power'!$AH128^2+'ModelParams Lw'!T$36*'Sound Power'!$AH128+'ModelParams Lw'!T$37,IF($AI128=150,'ModelParams Lw'!T$38*'Sound Power'!$AH128^2+'ModelParams Lw'!T$39*'Sound Power'!$AH128+'ModelParams Lw'!T$40,'ModelParams Lw'!T$41*'Sound Power'!$AH128^2+'ModelParams Lw'!T$42*'Sound Power'!$AH128+'ModelParams Lw'!T$43))</f>
        <v>#N/A</v>
      </c>
      <c r="AO128" s="26" t="e">
        <f>IF($AI128=100,'ModelParams Lw'!U$35*'Sound Power'!$AH128^2+'ModelParams Lw'!U$36*'Sound Power'!$AH128+'ModelParams Lw'!U$37,IF($AI128=150,'ModelParams Lw'!U$38*'Sound Power'!$AH128^2+'ModelParams Lw'!U$39*'Sound Power'!$AH128+'ModelParams Lw'!U$40,'ModelParams Lw'!U$41*'Sound Power'!$AH128^2+'ModelParams Lw'!U$42*'Sound Power'!$AH128+'ModelParams Lw'!U$43))</f>
        <v>#N/A</v>
      </c>
      <c r="AP128" s="26" t="e">
        <f>IF($AI128=100,'ModelParams Lw'!V$35*'Sound Power'!$AH128^2+'ModelParams Lw'!V$36*'Sound Power'!$AH128+'ModelParams Lw'!V$37,IF($AI128=150,'ModelParams Lw'!V$38*'Sound Power'!$AH128^2+'ModelParams Lw'!V$39*'Sound Power'!$AH128+'ModelParams Lw'!V$40,'ModelParams Lw'!V$41*'Sound Power'!$AH128^2+'ModelParams Lw'!V$42*'Sound Power'!$AH128+'ModelParams Lw'!V$43))</f>
        <v>#N/A</v>
      </c>
      <c r="AQ128" s="26" t="e">
        <f>IF($AI128=100,'ModelParams Lw'!W$35*'Sound Power'!$AH128^2+'ModelParams Lw'!W$36*'Sound Power'!$AH128+'ModelParams Lw'!W$37,IF($AI128=150,'ModelParams Lw'!W$38*'Sound Power'!$AH128^2+'ModelParams Lw'!W$39*'Sound Power'!$AH128+'ModelParams Lw'!W$40,'ModelParams Lw'!W$41*'Sound Power'!$AH128^2+'ModelParams Lw'!W$42*'Sound Power'!$AH128+'ModelParams Lw'!W$43))</f>
        <v>#N/A</v>
      </c>
      <c r="AR128" s="26" t="e">
        <f t="shared" si="56"/>
        <v>#VALUE!</v>
      </c>
      <c r="AS128" s="26" t="e">
        <f>IF(26.83*LN($AJ128)-11.791-'ModelParams Lw'!B$35&lt;0,0,26.83*LN($AJ128)-11.791-'ModelParams Lw'!B$35)</f>
        <v>#DIV/0!</v>
      </c>
      <c r="AT128" s="26" t="e">
        <f>IF(26.83*LN($AJ128)-11.791-'ModelParams Lw'!C$35&lt;0,0,26.83*LN($AJ128)-11.791-'ModelParams Lw'!C$35)</f>
        <v>#DIV/0!</v>
      </c>
      <c r="AU128" s="26" t="e">
        <f>IF(26.83*LN($AJ128)-11.791-'ModelParams Lw'!D$35&lt;0,0,26.83*LN($AJ128)-11.791-'ModelParams Lw'!D$35)</f>
        <v>#DIV/0!</v>
      </c>
      <c r="AV128" s="26" t="e">
        <f>IF(26.83*LN($AJ128)-11.791-'ModelParams Lw'!E$35&lt;0,0,26.83*LN($AJ128)-11.791-'ModelParams Lw'!E$35)</f>
        <v>#DIV/0!</v>
      </c>
      <c r="AW128" s="26" t="e">
        <f>IF(26.83*LN($AJ128)-11.791-'ModelParams Lw'!F$35&lt;0,0,26.83*LN($AJ128)-11.791-'ModelParams Lw'!F$35)</f>
        <v>#DIV/0!</v>
      </c>
      <c r="AX128" s="26" t="e">
        <f>IF(26.83*LN($AJ128)-11.791-'ModelParams Lw'!G$35&lt;0,0,26.83*LN($AJ128)-11.791-'ModelParams Lw'!G$35)</f>
        <v>#DIV/0!</v>
      </c>
      <c r="AY128" s="26" t="e">
        <f>IF(26.83*LN($AJ128)-11.791-'ModelParams Lw'!H$35&lt;0,0,26.83*LN($AJ128)-11.791-'ModelParams Lw'!H$35)</f>
        <v>#DIV/0!</v>
      </c>
      <c r="AZ128" s="26" t="e">
        <f>IF(26.83*LN($AJ128)-11.791-'ModelParams Lw'!I$35&lt;0,0,26.83*LN($AJ128)-11.791-'ModelParams Lw'!I$35)</f>
        <v>#DIV/0!</v>
      </c>
      <c r="BA128" s="26" t="e">
        <f t="shared" si="44"/>
        <v>#DIV/0!</v>
      </c>
      <c r="BB128" s="26" t="e">
        <f t="shared" si="45"/>
        <v>#DIV/0!</v>
      </c>
      <c r="BC128" s="26" t="e">
        <f t="shared" si="46"/>
        <v>#DIV/0!</v>
      </c>
      <c r="BD128" s="26" t="e">
        <f t="shared" si="47"/>
        <v>#DIV/0!</v>
      </c>
      <c r="BE128" s="26" t="e">
        <f t="shared" si="48"/>
        <v>#DIV/0!</v>
      </c>
      <c r="BF128" s="26" t="e">
        <f t="shared" si="49"/>
        <v>#DIV/0!</v>
      </c>
      <c r="BG128" s="26" t="e">
        <f t="shared" si="50"/>
        <v>#DIV/0!</v>
      </c>
      <c r="BH128" s="26" t="e">
        <f t="shared" si="51"/>
        <v>#DIV/0!</v>
      </c>
      <c r="BI128" s="26" t="e">
        <f>10*LOG10(IF(BA128="",0,POWER(10,((BA128+'ModelParams Lw'!$O$4)/10))) +IF(BB128="",0,POWER(10,((BB128+'ModelParams Lw'!$P$4)/10))) +IF(BC128="",0,POWER(10,((BC128+'ModelParams Lw'!$Q$4)/10))) +IF(BD128="",0,POWER(10,((BD128+'ModelParams Lw'!$R$4)/10))) +IF(BE128="",0,POWER(10,((BE128+'ModelParams Lw'!$S$4)/10))) +IF(BF128="",0,POWER(10,((BF128+'ModelParams Lw'!$T$4)/10))) +IF(BG128="",0,POWER(10,((BG128+'ModelParams Lw'!$U$4)/10)))+IF(BH128="",0,POWER(10,((BH128+'ModelParams Lw'!$V$4)/10))))</f>
        <v>#DIV/0!</v>
      </c>
      <c r="BJ128" s="26" t="e">
        <f t="shared" si="57"/>
        <v>#DIV/0!</v>
      </c>
      <c r="BK128" s="26" t="e">
        <f>(BA128-'ModelParams Lw'!O$10)/'ModelParams Lw'!O$11</f>
        <v>#DIV/0!</v>
      </c>
      <c r="BL128" s="26" t="e">
        <f>(BB128-'ModelParams Lw'!P$10)/'ModelParams Lw'!P$11</f>
        <v>#DIV/0!</v>
      </c>
      <c r="BM128" s="26" t="e">
        <f>(BC128-'ModelParams Lw'!Q$10)/'ModelParams Lw'!Q$11</f>
        <v>#DIV/0!</v>
      </c>
      <c r="BN128" s="26" t="e">
        <f>(BD128-'ModelParams Lw'!R$10)/'ModelParams Lw'!R$11</f>
        <v>#DIV/0!</v>
      </c>
      <c r="BO128" s="26" t="e">
        <f>(BE128-'ModelParams Lw'!S$10)/'ModelParams Lw'!S$11</f>
        <v>#DIV/0!</v>
      </c>
      <c r="BP128" s="26" t="e">
        <f>(BF128-'ModelParams Lw'!T$10)/'ModelParams Lw'!T$11</f>
        <v>#DIV/0!</v>
      </c>
      <c r="BQ128" s="26" t="e">
        <f>(BG128-'ModelParams Lw'!U$10)/'ModelParams Lw'!U$11</f>
        <v>#DIV/0!</v>
      </c>
      <c r="BR128" s="26" t="e">
        <f>(BH128-'ModelParams Lw'!V$10)/'ModelParams Lw'!V$11</f>
        <v>#DIV/0!</v>
      </c>
      <c r="BS128" s="23" t="e">
        <f>IF(Calcul!$E130="SW",DEGREES(ACOS(1-(1/'ModelParams Lw'!C$25*SQRT(0.5*1.2/'Sound Power'!$C128)*('Sound Power'!$B128/3600)/('Sound Power'!$D128)/('Sound Power'!$F128)))),DEGREES(ACOS(1-(1/'ModelParams Lw'!C$29*SQRT(0.5*1.2/'Sound Power'!$C128)*('Sound Power'!$B128/3600)/('Sound Power'!$D128)/('Sound Power'!$F128)))))</f>
        <v>#DIV/0!</v>
      </c>
      <c r="BT128" s="23" t="e">
        <f>IF(Calcul!$E130="SW",DEGREES(ACOS(1-(1/'ModelParams Lw'!D$25*SQRT(0.5*1.2/'Sound Power'!$C128)*('Sound Power'!$B128/3600)/('Sound Power'!$D128)/('Sound Power'!$F128)))),DEGREES(ACOS(1-(1/'ModelParams Lw'!D$29*SQRT(0.5*1.2/'Sound Power'!$C128)*('Sound Power'!$B128/3600)/('Sound Power'!$D128)/('Sound Power'!$F128)))))</f>
        <v>#DIV/0!</v>
      </c>
      <c r="BU128" s="23" t="e">
        <f>IF(Calcul!$E130="SW",DEGREES(ACOS(1-(1/'ModelParams Lw'!E$25*SQRT(0.5*1.2/'Sound Power'!$C128)*('Sound Power'!$B128/3600)/('Sound Power'!$D128)/('Sound Power'!$F128)))),DEGREES(ACOS(1-(1/'ModelParams Lw'!E$29*SQRT(0.5*1.2/'Sound Power'!$C128)*('Sound Power'!$B128/3600)/('Sound Power'!$D128)/('Sound Power'!$F128)))))</f>
        <v>#DIV/0!</v>
      </c>
      <c r="BV128" s="23" t="e">
        <f>IF(Calcul!$E130="SW",DEGREES(ACOS(1-(1/'ModelParams Lw'!F$25*SQRT(0.5*1.2/'Sound Power'!$C128)*('Sound Power'!$B128/3600)/('Sound Power'!$D128)/('Sound Power'!$F128)))),DEGREES(ACOS(1-(1/'ModelParams Lw'!F$29*SQRT(0.5*1.2/'Sound Power'!$C128)*('Sound Power'!$B128/3600)/('Sound Power'!$D128)/('Sound Power'!$F128)))))</f>
        <v>#DIV/0!</v>
      </c>
      <c r="BW128" s="23" t="e">
        <f>IF(Calcul!$E130="SW",DEGREES(ACOS(1-(1/'ModelParams Lw'!G$25*SQRT(0.5*1.2/'Sound Power'!$C128)*('Sound Power'!$B128/3600)/('Sound Power'!$D128)/('Sound Power'!$F128)))),DEGREES(ACOS(1-(1/'ModelParams Lw'!G$29*SQRT(0.5*1.2/'Sound Power'!$C128)*('Sound Power'!$B128/3600)/('Sound Power'!$D128)/('Sound Power'!$F128)))))</f>
        <v>#DIV/0!</v>
      </c>
      <c r="BX128" s="23" t="e">
        <f>IF(Calcul!$E130="SW",DEGREES(ACOS(1-(1/'ModelParams Lw'!H$25*SQRT(0.5*1.2/'Sound Power'!$C128)*('Sound Power'!$B128/3600)/('Sound Power'!$D128)/('Sound Power'!$F128)))),DEGREES(ACOS(1-(1/'ModelParams Lw'!H$29*SQRT(0.5*1.2/'Sound Power'!$C128)*('Sound Power'!$B128/3600)/('Sound Power'!$D128)/('Sound Power'!$F128)))))</f>
        <v>#DIV/0!</v>
      </c>
      <c r="BY128" s="23" t="e">
        <f>IF(Calcul!$E130="SW",DEGREES(ACOS(1-(1/'ModelParams Lw'!I$25*SQRT(0.5*1.2/'Sound Power'!$C128)*('Sound Power'!$B128/3600)/('Sound Power'!$D128)/('Sound Power'!$F128)))),DEGREES(ACOS(1-(1/'ModelParams Lw'!I$29*SQRT(0.5*1.2/'Sound Power'!$C128)*('Sound Power'!$B128/3600)/('Sound Power'!$D128)/('Sound Power'!$F128)))))</f>
        <v>#DIV/0!</v>
      </c>
      <c r="BZ128" s="23" t="e">
        <f>IF(Calcul!$E130="SW",DEGREES(ACOS(1-(1/'ModelParams Lw'!J$25*SQRT(0.5*1.2/'Sound Power'!$C128)*('Sound Power'!$B128/3600)/('Sound Power'!$D128)/('Sound Power'!$F128)))),DEGREES(ACOS(1-(1/'ModelParams Lw'!J$29*SQRT(0.5*1.2/'Sound Power'!$C128)*('Sound Power'!$B128/3600)/('Sound Power'!$D128)/('Sound Power'!$F128)))))</f>
        <v>#DIV/0!</v>
      </c>
      <c r="CA128" s="26" t="e">
        <f>IF(Calcul!$E130="SW",'ModelParams Lw'!C$22+'ModelParams Lw'!C$23*LOG('Sound Power'!$D128/'Sound Power'!$E128)+'ModelParams Lw'!C$24*LN('Sound Power'!BS128),IF('ModelParams Lw'!C$26+'ModelParams Lw'!C$27*LOG('Sound Power'!$D128/'Sound Power'!$E128)+'ModelParams Lw'!C$28*LN('Sound Power'!BS128)&lt;'ModelParams Lw'!C$22+'ModelParams Lw'!C$23*LOG('Sound Power'!$D128/'Sound Power'!$E128)+'ModelParams Lw'!C$24*LN('Sound Power'!BS128),'ModelParams Lw'!C$22+'ModelParams Lw'!C$23*LOG('Sound Power'!$D128/'Sound Power'!$E128)+'ModelParams Lw'!C$24*LN('Sound Power'!BS128),'ModelParams Lw'!C$26+'ModelParams Lw'!C$27*LOG('Sound Power'!$D128/'Sound Power'!$E128)+'ModelParams Lw'!C$28*LN('Sound Power'!BS128)))</f>
        <v>#DIV/0!</v>
      </c>
      <c r="CB128" s="26" t="e">
        <f>IF(Calcul!$E130="SW",'ModelParams Lw'!D$22+'ModelParams Lw'!D$23*LOG('Sound Power'!$D128/'Sound Power'!$E128)+'ModelParams Lw'!D$24*LN('Sound Power'!BT128),IF('ModelParams Lw'!D$26+'ModelParams Lw'!D$27*LOG('Sound Power'!$D128/'Sound Power'!$E128)+'ModelParams Lw'!D$28*LN('Sound Power'!BT128)&lt;'ModelParams Lw'!D$22+'ModelParams Lw'!D$23*LOG('Sound Power'!$D128/'Sound Power'!$E128)+'ModelParams Lw'!D$24*LN('Sound Power'!BT128),'ModelParams Lw'!D$22+'ModelParams Lw'!D$23*LOG('Sound Power'!$D128/'Sound Power'!$E128)+'ModelParams Lw'!D$24*LN('Sound Power'!BT128),'ModelParams Lw'!D$26+'ModelParams Lw'!D$27*LOG('Sound Power'!$D128/'Sound Power'!$E128)+'ModelParams Lw'!D$28*LN('Sound Power'!BT128)))</f>
        <v>#DIV/0!</v>
      </c>
      <c r="CC128" s="26" t="e">
        <f>IF(Calcul!$E130="SW",'ModelParams Lw'!E$22+'ModelParams Lw'!E$23*LOG('Sound Power'!$D128/'Sound Power'!$E128)+'ModelParams Lw'!E$24*LN('Sound Power'!BU128),IF('ModelParams Lw'!E$26+'ModelParams Lw'!E$27*LOG('Sound Power'!$D128/'Sound Power'!$E128)+'ModelParams Lw'!E$28*LN('Sound Power'!BU128)&lt;'ModelParams Lw'!E$22+'ModelParams Lw'!E$23*LOG('Sound Power'!$D128/'Sound Power'!$E128)+'ModelParams Lw'!E$24*LN('Sound Power'!BU128),'ModelParams Lw'!E$22+'ModelParams Lw'!E$23*LOG('Sound Power'!$D128/'Sound Power'!$E128)+'ModelParams Lw'!E$24*LN('Sound Power'!BU128),'ModelParams Lw'!E$26+'ModelParams Lw'!E$27*LOG('Sound Power'!$D128/'Sound Power'!$E128)+'ModelParams Lw'!E$28*LN('Sound Power'!BU128)))</f>
        <v>#DIV/0!</v>
      </c>
      <c r="CD128" s="26" t="e">
        <f>IF(Calcul!$E130="SW",'ModelParams Lw'!F$22+'ModelParams Lw'!F$23*LOG('Sound Power'!$D128/'Sound Power'!$E128)+'ModelParams Lw'!F$24*LN('Sound Power'!BV128),IF('ModelParams Lw'!F$26+'ModelParams Lw'!F$27*LOG('Sound Power'!$D128/'Sound Power'!$E128)+'ModelParams Lw'!F$28*LN('Sound Power'!BV128)&lt;'ModelParams Lw'!F$22+'ModelParams Lw'!F$23*LOG('Sound Power'!$D128/'Sound Power'!$E128)+'ModelParams Lw'!F$24*LN('Sound Power'!BV128),'ModelParams Lw'!F$22+'ModelParams Lw'!F$23*LOG('Sound Power'!$D128/'Sound Power'!$E128)+'ModelParams Lw'!F$24*LN('Sound Power'!BV128),'ModelParams Lw'!F$26+'ModelParams Lw'!F$27*LOG('Sound Power'!$D128/'Sound Power'!$E128)+'ModelParams Lw'!F$28*LN('Sound Power'!BV128)))</f>
        <v>#DIV/0!</v>
      </c>
      <c r="CE128" s="26" t="e">
        <f>IF(Calcul!$E130="SW",'ModelParams Lw'!G$22+'ModelParams Lw'!G$23*LOG('Sound Power'!$D128/'Sound Power'!$E128)+'ModelParams Lw'!G$24*LN('Sound Power'!BW128),IF('ModelParams Lw'!G$26+'ModelParams Lw'!G$27*LOG('Sound Power'!$D128/'Sound Power'!$E128)+'ModelParams Lw'!G$28*LN('Sound Power'!BW128)&lt;'ModelParams Lw'!G$22+'ModelParams Lw'!G$23*LOG('Sound Power'!$D128/'Sound Power'!$E128)+'ModelParams Lw'!G$24*LN('Sound Power'!BW128),'ModelParams Lw'!G$22+'ModelParams Lw'!G$23*LOG('Sound Power'!$D128/'Sound Power'!$E128)+'ModelParams Lw'!G$24*LN('Sound Power'!BW128),'ModelParams Lw'!G$26+'ModelParams Lw'!G$27*LOG('Sound Power'!$D128/'Sound Power'!$E128)+'ModelParams Lw'!G$28*LN('Sound Power'!BW128)))</f>
        <v>#DIV/0!</v>
      </c>
      <c r="CF128" s="26" t="e">
        <f>IF(Calcul!$E130="SW",'ModelParams Lw'!H$22+'ModelParams Lw'!H$23*LOG('Sound Power'!$D128/'Sound Power'!$E128)+'ModelParams Lw'!H$24*LN('Sound Power'!BX128),IF('ModelParams Lw'!H$26+'ModelParams Lw'!H$27*LOG('Sound Power'!$D128/'Sound Power'!$E128)+'ModelParams Lw'!H$28*LN('Sound Power'!BX128)&lt;'ModelParams Lw'!H$22+'ModelParams Lw'!H$23*LOG('Sound Power'!$D128/'Sound Power'!$E128)+'ModelParams Lw'!H$24*LN('Sound Power'!BX128),'ModelParams Lw'!H$22+'ModelParams Lw'!H$23*LOG('Sound Power'!$D128/'Sound Power'!$E128)+'ModelParams Lw'!H$24*LN('Sound Power'!BX128),'ModelParams Lw'!H$26+'ModelParams Lw'!H$27*LOG('Sound Power'!$D128/'Sound Power'!$E128)+'ModelParams Lw'!H$28*LN('Sound Power'!BX128)))</f>
        <v>#DIV/0!</v>
      </c>
      <c r="CG128" s="26" t="e">
        <f>IF(Calcul!$E130="SW",'ModelParams Lw'!I$22+'ModelParams Lw'!I$23*LOG('Sound Power'!$D128/'Sound Power'!$E128)+'ModelParams Lw'!I$24*LN('Sound Power'!BY128),IF('ModelParams Lw'!I$26+'ModelParams Lw'!I$27*LOG('Sound Power'!$D128/'Sound Power'!$E128)+'ModelParams Lw'!I$28*LN('Sound Power'!BY128)&lt;'ModelParams Lw'!I$22+'ModelParams Lw'!I$23*LOG('Sound Power'!$D128/'Sound Power'!$E128)+'ModelParams Lw'!I$24*LN('Sound Power'!BY128),'ModelParams Lw'!I$22+'ModelParams Lw'!I$23*LOG('Sound Power'!$D128/'Sound Power'!$E128)+'ModelParams Lw'!I$24*LN('Sound Power'!BY128),'ModelParams Lw'!I$26+'ModelParams Lw'!I$27*LOG('Sound Power'!$D128/'Sound Power'!$E128)+'ModelParams Lw'!I$28*LN('Sound Power'!BY128)))</f>
        <v>#DIV/0!</v>
      </c>
      <c r="CH128" s="26" t="e">
        <f>IF(Calcul!$E130="SW",'ModelParams Lw'!J$22+'ModelParams Lw'!J$23*LOG('Sound Power'!$D128/'Sound Power'!$E128)+'ModelParams Lw'!J$24*LN('Sound Power'!BZ128),IF('ModelParams Lw'!J$26+'ModelParams Lw'!J$27*LOG('Sound Power'!$D128/'Sound Power'!$E128)+'ModelParams Lw'!J$28*LN('Sound Power'!BZ128)&lt;'ModelParams Lw'!J$22+'ModelParams Lw'!J$23*LOG('Sound Power'!$D128/'Sound Power'!$E128)+'ModelParams Lw'!J$24*LN('Sound Power'!BZ128),'ModelParams Lw'!J$22+'ModelParams Lw'!J$23*LOG('Sound Power'!$D128/'Sound Power'!$E128)+'ModelParams Lw'!J$24*LN('Sound Power'!BZ128),'ModelParams Lw'!J$26+'ModelParams Lw'!J$27*LOG('Sound Power'!$D128/'Sound Power'!$E128)+'ModelParams Lw'!J$28*LN('Sound Power'!BZ128)))</f>
        <v>#DIV/0!</v>
      </c>
      <c r="CI128" s="26" t="e">
        <f t="shared" si="58"/>
        <v>#DIV/0!</v>
      </c>
      <c r="CJ128" s="26" t="e">
        <f t="shared" si="59"/>
        <v>#DIV/0!</v>
      </c>
      <c r="CK128" s="26" t="e">
        <f t="shared" si="60"/>
        <v>#DIV/0!</v>
      </c>
      <c r="CL128" s="26" t="e">
        <f t="shared" si="61"/>
        <v>#DIV/0!</v>
      </c>
      <c r="CM128" s="26" t="e">
        <f t="shared" si="62"/>
        <v>#DIV/0!</v>
      </c>
      <c r="CN128" s="26" t="e">
        <f t="shared" si="63"/>
        <v>#DIV/0!</v>
      </c>
      <c r="CO128" s="26" t="e">
        <f t="shared" si="64"/>
        <v>#DIV/0!</v>
      </c>
      <c r="CP128" s="26" t="e">
        <f t="shared" si="65"/>
        <v>#DIV/0!</v>
      </c>
      <c r="CQ128" s="26" t="e">
        <f>10*LOG10(IF(CI128="",0,POWER(10,((CI128+'ModelParams Lw'!$O$4)/10))) +IF(CJ128="",0,POWER(10,((CJ128+'ModelParams Lw'!$P$4)/10))) +IF(CK128="",0,POWER(10,((CK128+'ModelParams Lw'!$Q$4)/10))) +IF(CL128="",0,POWER(10,((CL128+'ModelParams Lw'!$R$4)/10))) +IF(CM128="",0,POWER(10,((CM128+'ModelParams Lw'!$S$4)/10))) +IF(CN128="",0,POWER(10,((CN128+'ModelParams Lw'!$T$4)/10))) +IF(CO128="",0,POWER(10,((CO128+'ModelParams Lw'!$U$4)/10)))+IF(CP128="",0,POWER(10,((CP128+'ModelParams Lw'!$V$4)/10))))</f>
        <v>#DIV/0!</v>
      </c>
      <c r="CR128" s="26" t="e">
        <f t="shared" si="66"/>
        <v>#DIV/0!</v>
      </c>
      <c r="CS128" s="26" t="e">
        <f>(CI128-'ModelParams Lw'!$O$10)/'ModelParams Lw'!$O$11</f>
        <v>#DIV/0!</v>
      </c>
      <c r="CT128" s="26" t="e">
        <f>(CJ128-'ModelParams Lw'!$P$10)/'ModelParams Lw'!$P$11</f>
        <v>#DIV/0!</v>
      </c>
      <c r="CU128" s="26" t="e">
        <f>(CK128-'ModelParams Lw'!$Q$10)/'ModelParams Lw'!$Q$11</f>
        <v>#DIV/0!</v>
      </c>
      <c r="CV128" s="26" t="e">
        <f>(CL128-'ModelParams Lw'!$R$10)/'ModelParams Lw'!$R$11</f>
        <v>#DIV/0!</v>
      </c>
      <c r="CW128" s="26" t="e">
        <f>(CM128-'ModelParams Lw'!$S$10)/'ModelParams Lw'!$S$11</f>
        <v>#DIV/0!</v>
      </c>
      <c r="CX128" s="26" t="e">
        <f>(CN128-'ModelParams Lw'!$T$10)/'ModelParams Lw'!$T$11</f>
        <v>#DIV/0!</v>
      </c>
      <c r="CY128" s="26" t="e">
        <f>(CO128-'ModelParams Lw'!$U$10)/'ModelParams Lw'!$U$11</f>
        <v>#DIV/0!</v>
      </c>
      <c r="CZ128" s="26" t="e">
        <f>(CP128-'ModelParams Lw'!$V$10)/'ModelParams Lw'!$V$11</f>
        <v>#DIV/0!</v>
      </c>
    </row>
    <row r="129" spans="1:104" x14ac:dyDescent="0.2">
      <c r="A129" s="13">
        <f>Calcul!A131</f>
        <v>0</v>
      </c>
      <c r="B129" s="13">
        <f t="shared" si="42"/>
        <v>0</v>
      </c>
      <c r="C129" s="13">
        <f>Calcul!B131</f>
        <v>0</v>
      </c>
      <c r="D129" s="13">
        <f>Calcul!C131/1000</f>
        <v>0</v>
      </c>
      <c r="E129" s="13">
        <f>Calcul!D131/1000</f>
        <v>0</v>
      </c>
      <c r="F129" s="13">
        <f t="shared" si="43"/>
        <v>0</v>
      </c>
      <c r="G129" s="23" t="e">
        <f>DEGREES(ACOS(1-(1/'ModelParams Lw'!B$15*SQRT(0.5*1.2/'Sound Power'!$C129)*('Sound Power'!$B129/3600)/('Sound Power'!$D129)/('Sound Power'!$F129))))</f>
        <v>#DIV/0!</v>
      </c>
      <c r="H129" s="23" t="e">
        <f>DEGREES(ACOS(1-(1/'ModelParams Lw'!C$15*SQRT(0.5*1.2/'Sound Power'!$C129)*('Sound Power'!$B129/3600)/('Sound Power'!$D129)/('Sound Power'!$F129))))</f>
        <v>#DIV/0!</v>
      </c>
      <c r="I129" s="23" t="e">
        <f>DEGREES(ACOS(1-(1/'ModelParams Lw'!D$15*SQRT(0.5*1.2/'Sound Power'!$C129)*('Sound Power'!$B129/3600)/('Sound Power'!$D129)/('Sound Power'!$F129))))</f>
        <v>#DIV/0!</v>
      </c>
      <c r="J129" s="23" t="e">
        <f>DEGREES(ACOS(1-(1/'ModelParams Lw'!E$15*SQRT(0.5*1.2/'Sound Power'!$C129)*('Sound Power'!$B129/3600)/('Sound Power'!$D129)/('Sound Power'!$F129))))</f>
        <v>#DIV/0!</v>
      </c>
      <c r="K129" s="23" t="e">
        <f>DEGREES(ACOS(1-(1/'ModelParams Lw'!F$15*SQRT(0.5*1.2/'Sound Power'!$C129)*('Sound Power'!$B129/3600)/('Sound Power'!$D129)/('Sound Power'!$F129))))</f>
        <v>#DIV/0!</v>
      </c>
      <c r="L129" s="23" t="e">
        <f>DEGREES(ACOS(1-(1/'ModelParams Lw'!G$15*SQRT(0.5*1.2/'Sound Power'!$C129)*('Sound Power'!$B129/3600)/('Sound Power'!$D129)/('Sound Power'!$F129))))</f>
        <v>#DIV/0!</v>
      </c>
      <c r="M129" s="23" t="e">
        <f>DEGREES(ACOS(1-(1/'ModelParams Lw'!H$15*SQRT(0.5*1.2/'Sound Power'!$C129)*('Sound Power'!$B129/3600)/('Sound Power'!$D129)/('Sound Power'!$F129))))</f>
        <v>#DIV/0!</v>
      </c>
      <c r="N129" s="23" t="e">
        <f>DEGREES(ACOS(1-(1/'ModelParams Lw'!I$15*SQRT(0.5*1.2/'Sound Power'!$C129)*('Sound Power'!$B129/3600)/('Sound Power'!$D129)/('Sound Power'!$F129))))</f>
        <v>#DIV/0!</v>
      </c>
      <c r="O129" s="26" t="e">
        <f>('ModelParams Lw'!B$4*LN('Sound Power'!G129)/(1+EXP(-('Sound Power'!$D129*1000+'ModelParams Lw'!B$6)/'ModelParams Lw'!B$7))+'ModelParams Lw'!B$5)*LN('Sound Power'!$B129)-('ModelParams Lw'!B$8+'ModelParams Lw'!B$9*$D129+'ModelParams Lw'!B$10*'Sound Power'!$F129^'ModelParams Lw'!B$14+'ModelParams Lw'!B$11*LN('Sound Power'!G129)+'ModelParams Lw'!B$12*'Sound Power'!$D129*'Sound Power'!$F129+'ModelParams Lw'!B$13*'Sound Power'!$D129*LN('Sound Power'!G129))</f>
        <v>#DIV/0!</v>
      </c>
      <c r="P129" s="26" t="e">
        <f>('ModelParams Lw'!C$4*LN('Sound Power'!H129)/(1+EXP(-('Sound Power'!$D129*1000+'ModelParams Lw'!C$6)/'ModelParams Lw'!C$7))+'ModelParams Lw'!C$5)*LN('Sound Power'!$B129)-('ModelParams Lw'!C$8+'ModelParams Lw'!C$9*$D129+'ModelParams Lw'!C$10*'Sound Power'!$F129^'ModelParams Lw'!C$14+'ModelParams Lw'!C$11*LN('Sound Power'!H129)+'ModelParams Lw'!C$12*'Sound Power'!$D129*'Sound Power'!$F129+'ModelParams Lw'!C$13*'Sound Power'!$D129*LN('Sound Power'!H129))</f>
        <v>#DIV/0!</v>
      </c>
      <c r="Q129" s="26" t="e">
        <f>('ModelParams Lw'!D$4*LN('Sound Power'!I129)/(1+EXP(-('Sound Power'!$D129*1000+'ModelParams Lw'!D$6)/'ModelParams Lw'!D$7))+'ModelParams Lw'!D$5)*LN('Sound Power'!$B129)-('ModelParams Lw'!D$8+'ModelParams Lw'!D$9*$D129+'ModelParams Lw'!D$10*'Sound Power'!$F129^'ModelParams Lw'!D$14+'ModelParams Lw'!D$11*LN('Sound Power'!I129)+'ModelParams Lw'!D$12*'Sound Power'!$D129*'Sound Power'!$F129+'ModelParams Lw'!D$13*'Sound Power'!$D129*LN('Sound Power'!I129))</f>
        <v>#DIV/0!</v>
      </c>
      <c r="R129" s="26" t="e">
        <f>('ModelParams Lw'!E$4*LN('Sound Power'!J129)/(1+EXP(-('Sound Power'!$D129*1000+'ModelParams Lw'!E$6)/'ModelParams Lw'!E$7))+'ModelParams Lw'!E$5)*LN('Sound Power'!$B129)-('ModelParams Lw'!E$8+'ModelParams Lw'!E$9*$D129+'ModelParams Lw'!E$10*'Sound Power'!$F129^'ModelParams Lw'!E$14+'ModelParams Lw'!E$11*LN('Sound Power'!J129)+'ModelParams Lw'!E$12*'Sound Power'!$D129*'Sound Power'!$F129+'ModelParams Lw'!E$13*'Sound Power'!$D129*LN('Sound Power'!J129))</f>
        <v>#DIV/0!</v>
      </c>
      <c r="S129" s="26" t="e">
        <f>('ModelParams Lw'!F$4*LN('Sound Power'!K129)/(1+EXP(-('Sound Power'!$D129*1000+'ModelParams Lw'!F$6)/'ModelParams Lw'!F$7))+'ModelParams Lw'!F$5)*LN('Sound Power'!$B129)-('ModelParams Lw'!F$8+'ModelParams Lw'!F$9*$D129+'ModelParams Lw'!F$10*'Sound Power'!$F129^'ModelParams Lw'!F$14+'ModelParams Lw'!F$11*LN('Sound Power'!K129)+'ModelParams Lw'!F$12*'Sound Power'!$D129*'Sound Power'!$F129+'ModelParams Lw'!F$13*'Sound Power'!$D129*LN('Sound Power'!K129))</f>
        <v>#DIV/0!</v>
      </c>
      <c r="T129" s="26" t="e">
        <f>('ModelParams Lw'!G$4*LN('Sound Power'!L129)/(1+EXP(-('Sound Power'!$D129*1000+'ModelParams Lw'!G$6)/'ModelParams Lw'!G$7))+'ModelParams Lw'!G$5)*LN('Sound Power'!$B129)-('ModelParams Lw'!G$8+'ModelParams Lw'!G$9*$D129+'ModelParams Lw'!G$10*'Sound Power'!$F129^'ModelParams Lw'!G$14+'ModelParams Lw'!G$11*LN('Sound Power'!L129)+'ModelParams Lw'!G$12*'Sound Power'!$D129*'Sound Power'!$F129+'ModelParams Lw'!G$13*'Sound Power'!$D129*LN('Sound Power'!L129))</f>
        <v>#DIV/0!</v>
      </c>
      <c r="U129" s="26" t="e">
        <f>('ModelParams Lw'!H$4*LN('Sound Power'!M129)/(1+EXP(-('Sound Power'!$D129*1000+'ModelParams Lw'!H$6)/'ModelParams Lw'!H$7))+'ModelParams Lw'!H$5)*LN('Sound Power'!$B129)-('ModelParams Lw'!H$8+'ModelParams Lw'!H$9*$D129+'ModelParams Lw'!H$10*'Sound Power'!$F129^'ModelParams Lw'!H$14+'ModelParams Lw'!H$11*LN('Sound Power'!M129)+'ModelParams Lw'!H$12*'Sound Power'!$D129*'Sound Power'!$F129+'ModelParams Lw'!H$13*'Sound Power'!$D129*LN('Sound Power'!M129))</f>
        <v>#DIV/0!</v>
      </c>
      <c r="V129" s="26" t="e">
        <f>('ModelParams Lw'!I$4*LN('Sound Power'!N129)/(1+EXP(-('Sound Power'!$D129*1000+'ModelParams Lw'!I$6)/'ModelParams Lw'!I$7))+'ModelParams Lw'!I$5)*LN('Sound Power'!$B129)-('ModelParams Lw'!I$8+'ModelParams Lw'!I$9*$D129+'ModelParams Lw'!I$10*'Sound Power'!$F129^'ModelParams Lw'!I$14+'ModelParams Lw'!I$11*LN('Sound Power'!N129)+'ModelParams Lw'!I$12*'Sound Power'!$D129*'Sound Power'!$F129+'ModelParams Lw'!I$13*'Sound Power'!$D129*LN('Sound Power'!N129))</f>
        <v>#DIV/0!</v>
      </c>
      <c r="W129" s="26" t="e">
        <f>10*LOG10(IF(O129="",0,POWER(10,((O129+'ModelParams Lw'!$O$4)/10))) +IF(P129="",0,POWER(10,((P129+'ModelParams Lw'!$P$4)/10))) +IF(Q129="",0,POWER(10,((Q129+'ModelParams Lw'!$Q$4)/10))) +IF(R129="",0,POWER(10,((R129+'ModelParams Lw'!$R$4)/10))) +IF(S129="",0,POWER(10,((S129+'ModelParams Lw'!$S$4)/10))) +IF(T129="",0,POWER(10,((T129+'ModelParams Lw'!$T$4)/10))) +IF(U129="",0,POWER(10,((U129+'ModelParams Lw'!$U$4)/10)))+IF(V129="",0,POWER(10,((V129+'ModelParams Lw'!$V$4)/10))))</f>
        <v>#DIV/0!</v>
      </c>
      <c r="X129" s="26" t="e">
        <f t="shared" si="52"/>
        <v>#DIV/0!</v>
      </c>
      <c r="Y129" s="26" t="e">
        <f>(O129-'ModelParams Lw'!O$10)/'ModelParams Lw'!O$11</f>
        <v>#DIV/0!</v>
      </c>
      <c r="Z129" s="26" t="e">
        <f>(P129-'ModelParams Lw'!P$10)/'ModelParams Lw'!P$11</f>
        <v>#DIV/0!</v>
      </c>
      <c r="AA129" s="26" t="e">
        <f>(Q129-'ModelParams Lw'!Q$10)/'ModelParams Lw'!Q$11</f>
        <v>#DIV/0!</v>
      </c>
      <c r="AB129" s="26" t="e">
        <f>(R129-'ModelParams Lw'!R$10)/'ModelParams Lw'!R$11</f>
        <v>#DIV/0!</v>
      </c>
      <c r="AC129" s="26" t="e">
        <f>(S129-'ModelParams Lw'!S$10)/'ModelParams Lw'!S$11</f>
        <v>#DIV/0!</v>
      </c>
      <c r="AD129" s="26" t="e">
        <f>(T129-'ModelParams Lw'!T$10)/'ModelParams Lw'!T$11</f>
        <v>#DIV/0!</v>
      </c>
      <c r="AE129" s="26" t="e">
        <f>(U129-'ModelParams Lw'!U$10)/'ModelParams Lw'!U$11</f>
        <v>#DIV/0!</v>
      </c>
      <c r="AF129" s="26" t="e">
        <f>(V129-'ModelParams Lw'!V$10)/'ModelParams Lw'!V$11</f>
        <v>#DIV/0!</v>
      </c>
      <c r="AG129" s="26" t="e">
        <f t="shared" si="53"/>
        <v>#DIV/0!</v>
      </c>
      <c r="AH129" s="26" t="e">
        <f>VLOOKUP(D129*1000,'ModelParams Lw'!$A$38:$D$58,4)</f>
        <v>#N/A</v>
      </c>
      <c r="AI129" s="56" t="e">
        <f>VLOOKUP(D129*1000,'ModelParams Lw'!$A$38:$D$58,2)</f>
        <v>#N/A</v>
      </c>
      <c r="AJ129" s="46" t="e">
        <f t="shared" si="54"/>
        <v>#DIV/0!</v>
      </c>
      <c r="AK129" s="26" t="e">
        <f t="shared" si="55"/>
        <v>#VALUE!</v>
      </c>
      <c r="AL129" s="26" t="e">
        <f>IF($AI129=100,'ModelParams Lw'!R$35*'Sound Power'!$AH129^2+'ModelParams Lw'!R$36*'Sound Power'!$AH129+'ModelParams Lw'!R$37,IF($AI129=150,'ModelParams Lw'!R$38*'Sound Power'!$AH129^2+'ModelParams Lw'!R$39*'Sound Power'!$AH129+'ModelParams Lw'!R$40,'ModelParams Lw'!R$41*'Sound Power'!$AH129^2+'ModelParams Lw'!R$42*'Sound Power'!$AH129+'ModelParams Lw'!R$43))</f>
        <v>#N/A</v>
      </c>
      <c r="AM129" s="26" t="e">
        <f>IF($AI129=100,'ModelParams Lw'!S$35*'Sound Power'!$AH129^2+'ModelParams Lw'!S$36*'Sound Power'!$AH129+'ModelParams Lw'!S$37,IF($AI129=150,'ModelParams Lw'!S$38*'Sound Power'!$AH129^2+'ModelParams Lw'!S$39*'Sound Power'!$AH129+'ModelParams Lw'!S$40,'ModelParams Lw'!S$41*'Sound Power'!$AH129^2+'ModelParams Lw'!S$42*'Sound Power'!$AH129+'ModelParams Lw'!S$43))</f>
        <v>#N/A</v>
      </c>
      <c r="AN129" s="26" t="e">
        <f>IF($AI129=100,'ModelParams Lw'!T$35*'Sound Power'!$AH129^2+'ModelParams Lw'!T$36*'Sound Power'!$AH129+'ModelParams Lw'!T$37,IF($AI129=150,'ModelParams Lw'!T$38*'Sound Power'!$AH129^2+'ModelParams Lw'!T$39*'Sound Power'!$AH129+'ModelParams Lw'!T$40,'ModelParams Lw'!T$41*'Sound Power'!$AH129^2+'ModelParams Lw'!T$42*'Sound Power'!$AH129+'ModelParams Lw'!T$43))</f>
        <v>#N/A</v>
      </c>
      <c r="AO129" s="26" t="e">
        <f>IF($AI129=100,'ModelParams Lw'!U$35*'Sound Power'!$AH129^2+'ModelParams Lw'!U$36*'Sound Power'!$AH129+'ModelParams Lw'!U$37,IF($AI129=150,'ModelParams Lw'!U$38*'Sound Power'!$AH129^2+'ModelParams Lw'!U$39*'Sound Power'!$AH129+'ModelParams Lw'!U$40,'ModelParams Lw'!U$41*'Sound Power'!$AH129^2+'ModelParams Lw'!U$42*'Sound Power'!$AH129+'ModelParams Lw'!U$43))</f>
        <v>#N/A</v>
      </c>
      <c r="AP129" s="26" t="e">
        <f>IF($AI129=100,'ModelParams Lw'!V$35*'Sound Power'!$AH129^2+'ModelParams Lw'!V$36*'Sound Power'!$AH129+'ModelParams Lw'!V$37,IF($AI129=150,'ModelParams Lw'!V$38*'Sound Power'!$AH129^2+'ModelParams Lw'!V$39*'Sound Power'!$AH129+'ModelParams Lw'!V$40,'ModelParams Lw'!V$41*'Sound Power'!$AH129^2+'ModelParams Lw'!V$42*'Sound Power'!$AH129+'ModelParams Lw'!V$43))</f>
        <v>#N/A</v>
      </c>
      <c r="AQ129" s="26" t="e">
        <f>IF($AI129=100,'ModelParams Lw'!W$35*'Sound Power'!$AH129^2+'ModelParams Lw'!W$36*'Sound Power'!$AH129+'ModelParams Lw'!W$37,IF($AI129=150,'ModelParams Lw'!W$38*'Sound Power'!$AH129^2+'ModelParams Lw'!W$39*'Sound Power'!$AH129+'ModelParams Lw'!W$40,'ModelParams Lw'!W$41*'Sound Power'!$AH129^2+'ModelParams Lw'!W$42*'Sound Power'!$AH129+'ModelParams Lw'!W$43))</f>
        <v>#N/A</v>
      </c>
      <c r="AR129" s="26" t="e">
        <f t="shared" si="56"/>
        <v>#VALUE!</v>
      </c>
      <c r="AS129" s="26" t="e">
        <f>IF(26.83*LN($AJ129)-11.791-'ModelParams Lw'!B$35&lt;0,0,26.83*LN($AJ129)-11.791-'ModelParams Lw'!B$35)</f>
        <v>#DIV/0!</v>
      </c>
      <c r="AT129" s="26" t="e">
        <f>IF(26.83*LN($AJ129)-11.791-'ModelParams Lw'!C$35&lt;0,0,26.83*LN($AJ129)-11.791-'ModelParams Lw'!C$35)</f>
        <v>#DIV/0!</v>
      </c>
      <c r="AU129" s="26" t="e">
        <f>IF(26.83*LN($AJ129)-11.791-'ModelParams Lw'!D$35&lt;0,0,26.83*LN($AJ129)-11.791-'ModelParams Lw'!D$35)</f>
        <v>#DIV/0!</v>
      </c>
      <c r="AV129" s="26" t="e">
        <f>IF(26.83*LN($AJ129)-11.791-'ModelParams Lw'!E$35&lt;0,0,26.83*LN($AJ129)-11.791-'ModelParams Lw'!E$35)</f>
        <v>#DIV/0!</v>
      </c>
      <c r="AW129" s="26" t="e">
        <f>IF(26.83*LN($AJ129)-11.791-'ModelParams Lw'!F$35&lt;0,0,26.83*LN($AJ129)-11.791-'ModelParams Lw'!F$35)</f>
        <v>#DIV/0!</v>
      </c>
      <c r="AX129" s="26" t="e">
        <f>IF(26.83*LN($AJ129)-11.791-'ModelParams Lw'!G$35&lt;0,0,26.83*LN($AJ129)-11.791-'ModelParams Lw'!G$35)</f>
        <v>#DIV/0!</v>
      </c>
      <c r="AY129" s="26" t="e">
        <f>IF(26.83*LN($AJ129)-11.791-'ModelParams Lw'!H$35&lt;0,0,26.83*LN($AJ129)-11.791-'ModelParams Lw'!H$35)</f>
        <v>#DIV/0!</v>
      </c>
      <c r="AZ129" s="26" t="e">
        <f>IF(26.83*LN($AJ129)-11.791-'ModelParams Lw'!I$35&lt;0,0,26.83*LN($AJ129)-11.791-'ModelParams Lw'!I$35)</f>
        <v>#DIV/0!</v>
      </c>
      <c r="BA129" s="26" t="e">
        <f t="shared" si="44"/>
        <v>#DIV/0!</v>
      </c>
      <c r="BB129" s="26" t="e">
        <f t="shared" si="45"/>
        <v>#DIV/0!</v>
      </c>
      <c r="BC129" s="26" t="e">
        <f t="shared" si="46"/>
        <v>#DIV/0!</v>
      </c>
      <c r="BD129" s="26" t="e">
        <f t="shared" si="47"/>
        <v>#DIV/0!</v>
      </c>
      <c r="BE129" s="26" t="e">
        <f t="shared" si="48"/>
        <v>#DIV/0!</v>
      </c>
      <c r="BF129" s="26" t="e">
        <f t="shared" si="49"/>
        <v>#DIV/0!</v>
      </c>
      <c r="BG129" s="26" t="e">
        <f t="shared" si="50"/>
        <v>#DIV/0!</v>
      </c>
      <c r="BH129" s="26" t="e">
        <f t="shared" si="51"/>
        <v>#DIV/0!</v>
      </c>
      <c r="BI129" s="26" t="e">
        <f>10*LOG10(IF(BA129="",0,POWER(10,((BA129+'ModelParams Lw'!$O$4)/10))) +IF(BB129="",0,POWER(10,((BB129+'ModelParams Lw'!$P$4)/10))) +IF(BC129="",0,POWER(10,((BC129+'ModelParams Lw'!$Q$4)/10))) +IF(BD129="",0,POWER(10,((BD129+'ModelParams Lw'!$R$4)/10))) +IF(BE129="",0,POWER(10,((BE129+'ModelParams Lw'!$S$4)/10))) +IF(BF129="",0,POWER(10,((BF129+'ModelParams Lw'!$T$4)/10))) +IF(BG129="",0,POWER(10,((BG129+'ModelParams Lw'!$U$4)/10)))+IF(BH129="",0,POWER(10,((BH129+'ModelParams Lw'!$V$4)/10))))</f>
        <v>#DIV/0!</v>
      </c>
      <c r="BJ129" s="26" t="e">
        <f t="shared" si="57"/>
        <v>#DIV/0!</v>
      </c>
      <c r="BK129" s="26" t="e">
        <f>(BA129-'ModelParams Lw'!O$10)/'ModelParams Lw'!O$11</f>
        <v>#DIV/0!</v>
      </c>
      <c r="BL129" s="26" t="e">
        <f>(BB129-'ModelParams Lw'!P$10)/'ModelParams Lw'!P$11</f>
        <v>#DIV/0!</v>
      </c>
      <c r="BM129" s="26" t="e">
        <f>(BC129-'ModelParams Lw'!Q$10)/'ModelParams Lw'!Q$11</f>
        <v>#DIV/0!</v>
      </c>
      <c r="BN129" s="26" t="e">
        <f>(BD129-'ModelParams Lw'!R$10)/'ModelParams Lw'!R$11</f>
        <v>#DIV/0!</v>
      </c>
      <c r="BO129" s="26" t="e">
        <f>(BE129-'ModelParams Lw'!S$10)/'ModelParams Lw'!S$11</f>
        <v>#DIV/0!</v>
      </c>
      <c r="BP129" s="26" t="e">
        <f>(BF129-'ModelParams Lw'!T$10)/'ModelParams Lw'!T$11</f>
        <v>#DIV/0!</v>
      </c>
      <c r="BQ129" s="26" t="e">
        <f>(BG129-'ModelParams Lw'!U$10)/'ModelParams Lw'!U$11</f>
        <v>#DIV/0!</v>
      </c>
      <c r="BR129" s="26" t="e">
        <f>(BH129-'ModelParams Lw'!V$10)/'ModelParams Lw'!V$11</f>
        <v>#DIV/0!</v>
      </c>
      <c r="BS129" s="23" t="e">
        <f>IF(Calcul!$E131="SW",DEGREES(ACOS(1-(1/'ModelParams Lw'!C$25*SQRT(0.5*1.2/'Sound Power'!$C129)*('Sound Power'!$B129/3600)/('Sound Power'!$D129)/('Sound Power'!$F129)))),DEGREES(ACOS(1-(1/'ModelParams Lw'!C$29*SQRT(0.5*1.2/'Sound Power'!$C129)*('Sound Power'!$B129/3600)/('Sound Power'!$D129)/('Sound Power'!$F129)))))</f>
        <v>#DIV/0!</v>
      </c>
      <c r="BT129" s="23" t="e">
        <f>IF(Calcul!$E131="SW",DEGREES(ACOS(1-(1/'ModelParams Lw'!D$25*SQRT(0.5*1.2/'Sound Power'!$C129)*('Sound Power'!$B129/3600)/('Sound Power'!$D129)/('Sound Power'!$F129)))),DEGREES(ACOS(1-(1/'ModelParams Lw'!D$29*SQRT(0.5*1.2/'Sound Power'!$C129)*('Sound Power'!$B129/3600)/('Sound Power'!$D129)/('Sound Power'!$F129)))))</f>
        <v>#DIV/0!</v>
      </c>
      <c r="BU129" s="23" t="e">
        <f>IF(Calcul!$E131="SW",DEGREES(ACOS(1-(1/'ModelParams Lw'!E$25*SQRT(0.5*1.2/'Sound Power'!$C129)*('Sound Power'!$B129/3600)/('Sound Power'!$D129)/('Sound Power'!$F129)))),DEGREES(ACOS(1-(1/'ModelParams Lw'!E$29*SQRT(0.5*1.2/'Sound Power'!$C129)*('Sound Power'!$B129/3600)/('Sound Power'!$D129)/('Sound Power'!$F129)))))</f>
        <v>#DIV/0!</v>
      </c>
      <c r="BV129" s="23" t="e">
        <f>IF(Calcul!$E131="SW",DEGREES(ACOS(1-(1/'ModelParams Lw'!F$25*SQRT(0.5*1.2/'Sound Power'!$C129)*('Sound Power'!$B129/3600)/('Sound Power'!$D129)/('Sound Power'!$F129)))),DEGREES(ACOS(1-(1/'ModelParams Lw'!F$29*SQRT(0.5*1.2/'Sound Power'!$C129)*('Sound Power'!$B129/3600)/('Sound Power'!$D129)/('Sound Power'!$F129)))))</f>
        <v>#DIV/0!</v>
      </c>
      <c r="BW129" s="23" t="e">
        <f>IF(Calcul!$E131="SW",DEGREES(ACOS(1-(1/'ModelParams Lw'!G$25*SQRT(0.5*1.2/'Sound Power'!$C129)*('Sound Power'!$B129/3600)/('Sound Power'!$D129)/('Sound Power'!$F129)))),DEGREES(ACOS(1-(1/'ModelParams Lw'!G$29*SQRT(0.5*1.2/'Sound Power'!$C129)*('Sound Power'!$B129/3600)/('Sound Power'!$D129)/('Sound Power'!$F129)))))</f>
        <v>#DIV/0!</v>
      </c>
      <c r="BX129" s="23" t="e">
        <f>IF(Calcul!$E131="SW",DEGREES(ACOS(1-(1/'ModelParams Lw'!H$25*SQRT(0.5*1.2/'Sound Power'!$C129)*('Sound Power'!$B129/3600)/('Sound Power'!$D129)/('Sound Power'!$F129)))),DEGREES(ACOS(1-(1/'ModelParams Lw'!H$29*SQRT(0.5*1.2/'Sound Power'!$C129)*('Sound Power'!$B129/3600)/('Sound Power'!$D129)/('Sound Power'!$F129)))))</f>
        <v>#DIV/0!</v>
      </c>
      <c r="BY129" s="23" t="e">
        <f>IF(Calcul!$E131="SW",DEGREES(ACOS(1-(1/'ModelParams Lw'!I$25*SQRT(0.5*1.2/'Sound Power'!$C129)*('Sound Power'!$B129/3600)/('Sound Power'!$D129)/('Sound Power'!$F129)))),DEGREES(ACOS(1-(1/'ModelParams Lw'!I$29*SQRT(0.5*1.2/'Sound Power'!$C129)*('Sound Power'!$B129/3600)/('Sound Power'!$D129)/('Sound Power'!$F129)))))</f>
        <v>#DIV/0!</v>
      </c>
      <c r="BZ129" s="23" t="e">
        <f>IF(Calcul!$E131="SW",DEGREES(ACOS(1-(1/'ModelParams Lw'!J$25*SQRT(0.5*1.2/'Sound Power'!$C129)*('Sound Power'!$B129/3600)/('Sound Power'!$D129)/('Sound Power'!$F129)))),DEGREES(ACOS(1-(1/'ModelParams Lw'!J$29*SQRT(0.5*1.2/'Sound Power'!$C129)*('Sound Power'!$B129/3600)/('Sound Power'!$D129)/('Sound Power'!$F129)))))</f>
        <v>#DIV/0!</v>
      </c>
      <c r="CA129" s="26" t="e">
        <f>IF(Calcul!$E131="SW",'ModelParams Lw'!C$22+'ModelParams Lw'!C$23*LOG('Sound Power'!$D129/'Sound Power'!$E129)+'ModelParams Lw'!C$24*LN('Sound Power'!BS129),IF('ModelParams Lw'!C$26+'ModelParams Lw'!C$27*LOG('Sound Power'!$D129/'Sound Power'!$E129)+'ModelParams Lw'!C$28*LN('Sound Power'!BS129)&lt;'ModelParams Lw'!C$22+'ModelParams Lw'!C$23*LOG('Sound Power'!$D129/'Sound Power'!$E129)+'ModelParams Lw'!C$24*LN('Sound Power'!BS129),'ModelParams Lw'!C$22+'ModelParams Lw'!C$23*LOG('Sound Power'!$D129/'Sound Power'!$E129)+'ModelParams Lw'!C$24*LN('Sound Power'!BS129),'ModelParams Lw'!C$26+'ModelParams Lw'!C$27*LOG('Sound Power'!$D129/'Sound Power'!$E129)+'ModelParams Lw'!C$28*LN('Sound Power'!BS129)))</f>
        <v>#DIV/0!</v>
      </c>
      <c r="CB129" s="26" t="e">
        <f>IF(Calcul!$E131="SW",'ModelParams Lw'!D$22+'ModelParams Lw'!D$23*LOG('Sound Power'!$D129/'Sound Power'!$E129)+'ModelParams Lw'!D$24*LN('Sound Power'!BT129),IF('ModelParams Lw'!D$26+'ModelParams Lw'!D$27*LOG('Sound Power'!$D129/'Sound Power'!$E129)+'ModelParams Lw'!D$28*LN('Sound Power'!BT129)&lt;'ModelParams Lw'!D$22+'ModelParams Lw'!D$23*LOG('Sound Power'!$D129/'Sound Power'!$E129)+'ModelParams Lw'!D$24*LN('Sound Power'!BT129),'ModelParams Lw'!D$22+'ModelParams Lw'!D$23*LOG('Sound Power'!$D129/'Sound Power'!$E129)+'ModelParams Lw'!D$24*LN('Sound Power'!BT129),'ModelParams Lw'!D$26+'ModelParams Lw'!D$27*LOG('Sound Power'!$D129/'Sound Power'!$E129)+'ModelParams Lw'!D$28*LN('Sound Power'!BT129)))</f>
        <v>#DIV/0!</v>
      </c>
      <c r="CC129" s="26" t="e">
        <f>IF(Calcul!$E131="SW",'ModelParams Lw'!E$22+'ModelParams Lw'!E$23*LOG('Sound Power'!$D129/'Sound Power'!$E129)+'ModelParams Lw'!E$24*LN('Sound Power'!BU129),IF('ModelParams Lw'!E$26+'ModelParams Lw'!E$27*LOG('Sound Power'!$D129/'Sound Power'!$E129)+'ModelParams Lw'!E$28*LN('Sound Power'!BU129)&lt;'ModelParams Lw'!E$22+'ModelParams Lw'!E$23*LOG('Sound Power'!$D129/'Sound Power'!$E129)+'ModelParams Lw'!E$24*LN('Sound Power'!BU129),'ModelParams Lw'!E$22+'ModelParams Lw'!E$23*LOG('Sound Power'!$D129/'Sound Power'!$E129)+'ModelParams Lw'!E$24*LN('Sound Power'!BU129),'ModelParams Lw'!E$26+'ModelParams Lw'!E$27*LOG('Sound Power'!$D129/'Sound Power'!$E129)+'ModelParams Lw'!E$28*LN('Sound Power'!BU129)))</f>
        <v>#DIV/0!</v>
      </c>
      <c r="CD129" s="26" t="e">
        <f>IF(Calcul!$E131="SW",'ModelParams Lw'!F$22+'ModelParams Lw'!F$23*LOG('Sound Power'!$D129/'Sound Power'!$E129)+'ModelParams Lw'!F$24*LN('Sound Power'!BV129),IF('ModelParams Lw'!F$26+'ModelParams Lw'!F$27*LOG('Sound Power'!$D129/'Sound Power'!$E129)+'ModelParams Lw'!F$28*LN('Sound Power'!BV129)&lt;'ModelParams Lw'!F$22+'ModelParams Lw'!F$23*LOG('Sound Power'!$D129/'Sound Power'!$E129)+'ModelParams Lw'!F$24*LN('Sound Power'!BV129),'ModelParams Lw'!F$22+'ModelParams Lw'!F$23*LOG('Sound Power'!$D129/'Sound Power'!$E129)+'ModelParams Lw'!F$24*LN('Sound Power'!BV129),'ModelParams Lw'!F$26+'ModelParams Lw'!F$27*LOG('Sound Power'!$D129/'Sound Power'!$E129)+'ModelParams Lw'!F$28*LN('Sound Power'!BV129)))</f>
        <v>#DIV/0!</v>
      </c>
      <c r="CE129" s="26" t="e">
        <f>IF(Calcul!$E131="SW",'ModelParams Lw'!G$22+'ModelParams Lw'!G$23*LOG('Sound Power'!$D129/'Sound Power'!$E129)+'ModelParams Lw'!G$24*LN('Sound Power'!BW129),IF('ModelParams Lw'!G$26+'ModelParams Lw'!G$27*LOG('Sound Power'!$D129/'Sound Power'!$E129)+'ModelParams Lw'!G$28*LN('Sound Power'!BW129)&lt;'ModelParams Lw'!G$22+'ModelParams Lw'!G$23*LOG('Sound Power'!$D129/'Sound Power'!$E129)+'ModelParams Lw'!G$24*LN('Sound Power'!BW129),'ModelParams Lw'!G$22+'ModelParams Lw'!G$23*LOG('Sound Power'!$D129/'Sound Power'!$E129)+'ModelParams Lw'!G$24*LN('Sound Power'!BW129),'ModelParams Lw'!G$26+'ModelParams Lw'!G$27*LOG('Sound Power'!$D129/'Sound Power'!$E129)+'ModelParams Lw'!G$28*LN('Sound Power'!BW129)))</f>
        <v>#DIV/0!</v>
      </c>
      <c r="CF129" s="26" t="e">
        <f>IF(Calcul!$E131="SW",'ModelParams Lw'!H$22+'ModelParams Lw'!H$23*LOG('Sound Power'!$D129/'Sound Power'!$E129)+'ModelParams Lw'!H$24*LN('Sound Power'!BX129),IF('ModelParams Lw'!H$26+'ModelParams Lw'!H$27*LOG('Sound Power'!$D129/'Sound Power'!$E129)+'ModelParams Lw'!H$28*LN('Sound Power'!BX129)&lt;'ModelParams Lw'!H$22+'ModelParams Lw'!H$23*LOG('Sound Power'!$D129/'Sound Power'!$E129)+'ModelParams Lw'!H$24*LN('Sound Power'!BX129),'ModelParams Lw'!H$22+'ModelParams Lw'!H$23*LOG('Sound Power'!$D129/'Sound Power'!$E129)+'ModelParams Lw'!H$24*LN('Sound Power'!BX129),'ModelParams Lw'!H$26+'ModelParams Lw'!H$27*LOG('Sound Power'!$D129/'Sound Power'!$E129)+'ModelParams Lw'!H$28*LN('Sound Power'!BX129)))</f>
        <v>#DIV/0!</v>
      </c>
      <c r="CG129" s="26" t="e">
        <f>IF(Calcul!$E131="SW",'ModelParams Lw'!I$22+'ModelParams Lw'!I$23*LOG('Sound Power'!$D129/'Sound Power'!$E129)+'ModelParams Lw'!I$24*LN('Sound Power'!BY129),IF('ModelParams Lw'!I$26+'ModelParams Lw'!I$27*LOG('Sound Power'!$D129/'Sound Power'!$E129)+'ModelParams Lw'!I$28*LN('Sound Power'!BY129)&lt;'ModelParams Lw'!I$22+'ModelParams Lw'!I$23*LOG('Sound Power'!$D129/'Sound Power'!$E129)+'ModelParams Lw'!I$24*LN('Sound Power'!BY129),'ModelParams Lw'!I$22+'ModelParams Lw'!I$23*LOG('Sound Power'!$D129/'Sound Power'!$E129)+'ModelParams Lw'!I$24*LN('Sound Power'!BY129),'ModelParams Lw'!I$26+'ModelParams Lw'!I$27*LOG('Sound Power'!$D129/'Sound Power'!$E129)+'ModelParams Lw'!I$28*LN('Sound Power'!BY129)))</f>
        <v>#DIV/0!</v>
      </c>
      <c r="CH129" s="26" t="e">
        <f>IF(Calcul!$E131="SW",'ModelParams Lw'!J$22+'ModelParams Lw'!J$23*LOG('Sound Power'!$D129/'Sound Power'!$E129)+'ModelParams Lw'!J$24*LN('Sound Power'!BZ129),IF('ModelParams Lw'!J$26+'ModelParams Lw'!J$27*LOG('Sound Power'!$D129/'Sound Power'!$E129)+'ModelParams Lw'!J$28*LN('Sound Power'!BZ129)&lt;'ModelParams Lw'!J$22+'ModelParams Lw'!J$23*LOG('Sound Power'!$D129/'Sound Power'!$E129)+'ModelParams Lw'!J$24*LN('Sound Power'!BZ129),'ModelParams Lw'!J$22+'ModelParams Lw'!J$23*LOG('Sound Power'!$D129/'Sound Power'!$E129)+'ModelParams Lw'!J$24*LN('Sound Power'!BZ129),'ModelParams Lw'!J$26+'ModelParams Lw'!J$27*LOG('Sound Power'!$D129/'Sound Power'!$E129)+'ModelParams Lw'!J$28*LN('Sound Power'!BZ129)))</f>
        <v>#DIV/0!</v>
      </c>
      <c r="CI129" s="26" t="e">
        <f t="shared" si="58"/>
        <v>#DIV/0!</v>
      </c>
      <c r="CJ129" s="26" t="e">
        <f t="shared" si="59"/>
        <v>#DIV/0!</v>
      </c>
      <c r="CK129" s="26" t="e">
        <f t="shared" si="60"/>
        <v>#DIV/0!</v>
      </c>
      <c r="CL129" s="26" t="e">
        <f t="shared" si="61"/>
        <v>#DIV/0!</v>
      </c>
      <c r="CM129" s="26" t="e">
        <f t="shared" si="62"/>
        <v>#DIV/0!</v>
      </c>
      <c r="CN129" s="26" t="e">
        <f t="shared" si="63"/>
        <v>#DIV/0!</v>
      </c>
      <c r="CO129" s="26" t="e">
        <f t="shared" si="64"/>
        <v>#DIV/0!</v>
      </c>
      <c r="CP129" s="26" t="e">
        <f t="shared" si="65"/>
        <v>#DIV/0!</v>
      </c>
      <c r="CQ129" s="26" t="e">
        <f>10*LOG10(IF(CI129="",0,POWER(10,((CI129+'ModelParams Lw'!$O$4)/10))) +IF(CJ129="",0,POWER(10,((CJ129+'ModelParams Lw'!$P$4)/10))) +IF(CK129="",0,POWER(10,((CK129+'ModelParams Lw'!$Q$4)/10))) +IF(CL129="",0,POWER(10,((CL129+'ModelParams Lw'!$R$4)/10))) +IF(CM129="",0,POWER(10,((CM129+'ModelParams Lw'!$S$4)/10))) +IF(CN129="",0,POWER(10,((CN129+'ModelParams Lw'!$T$4)/10))) +IF(CO129="",0,POWER(10,((CO129+'ModelParams Lw'!$U$4)/10)))+IF(CP129="",0,POWER(10,((CP129+'ModelParams Lw'!$V$4)/10))))</f>
        <v>#DIV/0!</v>
      </c>
      <c r="CR129" s="26" t="e">
        <f t="shared" si="66"/>
        <v>#DIV/0!</v>
      </c>
      <c r="CS129" s="26" t="e">
        <f>(CI129-'ModelParams Lw'!$O$10)/'ModelParams Lw'!$O$11</f>
        <v>#DIV/0!</v>
      </c>
      <c r="CT129" s="26" t="e">
        <f>(CJ129-'ModelParams Lw'!$P$10)/'ModelParams Lw'!$P$11</f>
        <v>#DIV/0!</v>
      </c>
      <c r="CU129" s="26" t="e">
        <f>(CK129-'ModelParams Lw'!$Q$10)/'ModelParams Lw'!$Q$11</f>
        <v>#DIV/0!</v>
      </c>
      <c r="CV129" s="26" t="e">
        <f>(CL129-'ModelParams Lw'!$R$10)/'ModelParams Lw'!$R$11</f>
        <v>#DIV/0!</v>
      </c>
      <c r="CW129" s="26" t="e">
        <f>(CM129-'ModelParams Lw'!$S$10)/'ModelParams Lw'!$S$11</f>
        <v>#DIV/0!</v>
      </c>
      <c r="CX129" s="26" t="e">
        <f>(CN129-'ModelParams Lw'!$T$10)/'ModelParams Lw'!$T$11</f>
        <v>#DIV/0!</v>
      </c>
      <c r="CY129" s="26" t="e">
        <f>(CO129-'ModelParams Lw'!$U$10)/'ModelParams Lw'!$U$11</f>
        <v>#DIV/0!</v>
      </c>
      <c r="CZ129" s="26" t="e">
        <f>(CP129-'ModelParams Lw'!$V$10)/'ModelParams Lw'!$V$11</f>
        <v>#DIV/0!</v>
      </c>
    </row>
    <row r="130" spans="1:104" x14ac:dyDescent="0.2">
      <c r="A130" s="13">
        <f>Calcul!A132</f>
        <v>0</v>
      </c>
      <c r="B130" s="13">
        <f t="shared" si="42"/>
        <v>0</v>
      </c>
      <c r="C130" s="13">
        <f>Calcul!B132</f>
        <v>0</v>
      </c>
      <c r="D130" s="13">
        <f>Calcul!C132/1000</f>
        <v>0</v>
      </c>
      <c r="E130" s="13">
        <f>Calcul!D132/1000</f>
        <v>0</v>
      </c>
      <c r="F130" s="13">
        <f t="shared" si="43"/>
        <v>0</v>
      </c>
      <c r="G130" s="23" t="e">
        <f>DEGREES(ACOS(1-(1/'ModelParams Lw'!B$15*SQRT(0.5*1.2/'Sound Power'!$C130)*('Sound Power'!$B130/3600)/('Sound Power'!$D130)/('Sound Power'!$F130))))</f>
        <v>#DIV/0!</v>
      </c>
      <c r="H130" s="23" t="e">
        <f>DEGREES(ACOS(1-(1/'ModelParams Lw'!C$15*SQRT(0.5*1.2/'Sound Power'!$C130)*('Sound Power'!$B130/3600)/('Sound Power'!$D130)/('Sound Power'!$F130))))</f>
        <v>#DIV/0!</v>
      </c>
      <c r="I130" s="23" t="e">
        <f>DEGREES(ACOS(1-(1/'ModelParams Lw'!D$15*SQRT(0.5*1.2/'Sound Power'!$C130)*('Sound Power'!$B130/3600)/('Sound Power'!$D130)/('Sound Power'!$F130))))</f>
        <v>#DIV/0!</v>
      </c>
      <c r="J130" s="23" t="e">
        <f>DEGREES(ACOS(1-(1/'ModelParams Lw'!E$15*SQRT(0.5*1.2/'Sound Power'!$C130)*('Sound Power'!$B130/3600)/('Sound Power'!$D130)/('Sound Power'!$F130))))</f>
        <v>#DIV/0!</v>
      </c>
      <c r="K130" s="23" t="e">
        <f>DEGREES(ACOS(1-(1/'ModelParams Lw'!F$15*SQRT(0.5*1.2/'Sound Power'!$C130)*('Sound Power'!$B130/3600)/('Sound Power'!$D130)/('Sound Power'!$F130))))</f>
        <v>#DIV/0!</v>
      </c>
      <c r="L130" s="23" t="e">
        <f>DEGREES(ACOS(1-(1/'ModelParams Lw'!G$15*SQRT(0.5*1.2/'Sound Power'!$C130)*('Sound Power'!$B130/3600)/('Sound Power'!$D130)/('Sound Power'!$F130))))</f>
        <v>#DIV/0!</v>
      </c>
      <c r="M130" s="23" t="e">
        <f>DEGREES(ACOS(1-(1/'ModelParams Lw'!H$15*SQRT(0.5*1.2/'Sound Power'!$C130)*('Sound Power'!$B130/3600)/('Sound Power'!$D130)/('Sound Power'!$F130))))</f>
        <v>#DIV/0!</v>
      </c>
      <c r="N130" s="23" t="e">
        <f>DEGREES(ACOS(1-(1/'ModelParams Lw'!I$15*SQRT(0.5*1.2/'Sound Power'!$C130)*('Sound Power'!$B130/3600)/('Sound Power'!$D130)/('Sound Power'!$F130))))</f>
        <v>#DIV/0!</v>
      </c>
      <c r="O130" s="26" t="e">
        <f>('ModelParams Lw'!B$4*LN('Sound Power'!G130)/(1+EXP(-('Sound Power'!$D130*1000+'ModelParams Lw'!B$6)/'ModelParams Lw'!B$7))+'ModelParams Lw'!B$5)*LN('Sound Power'!$B130)-('ModelParams Lw'!B$8+'ModelParams Lw'!B$9*$D130+'ModelParams Lw'!B$10*'Sound Power'!$F130^'ModelParams Lw'!B$14+'ModelParams Lw'!B$11*LN('Sound Power'!G130)+'ModelParams Lw'!B$12*'Sound Power'!$D130*'Sound Power'!$F130+'ModelParams Lw'!B$13*'Sound Power'!$D130*LN('Sound Power'!G130))</f>
        <v>#DIV/0!</v>
      </c>
      <c r="P130" s="26" t="e">
        <f>('ModelParams Lw'!C$4*LN('Sound Power'!H130)/(1+EXP(-('Sound Power'!$D130*1000+'ModelParams Lw'!C$6)/'ModelParams Lw'!C$7))+'ModelParams Lw'!C$5)*LN('Sound Power'!$B130)-('ModelParams Lw'!C$8+'ModelParams Lw'!C$9*$D130+'ModelParams Lw'!C$10*'Sound Power'!$F130^'ModelParams Lw'!C$14+'ModelParams Lw'!C$11*LN('Sound Power'!H130)+'ModelParams Lw'!C$12*'Sound Power'!$D130*'Sound Power'!$F130+'ModelParams Lw'!C$13*'Sound Power'!$D130*LN('Sound Power'!H130))</f>
        <v>#DIV/0!</v>
      </c>
      <c r="Q130" s="26" t="e">
        <f>('ModelParams Lw'!D$4*LN('Sound Power'!I130)/(1+EXP(-('Sound Power'!$D130*1000+'ModelParams Lw'!D$6)/'ModelParams Lw'!D$7))+'ModelParams Lw'!D$5)*LN('Sound Power'!$B130)-('ModelParams Lw'!D$8+'ModelParams Lw'!D$9*$D130+'ModelParams Lw'!D$10*'Sound Power'!$F130^'ModelParams Lw'!D$14+'ModelParams Lw'!D$11*LN('Sound Power'!I130)+'ModelParams Lw'!D$12*'Sound Power'!$D130*'Sound Power'!$F130+'ModelParams Lw'!D$13*'Sound Power'!$D130*LN('Sound Power'!I130))</f>
        <v>#DIV/0!</v>
      </c>
      <c r="R130" s="26" t="e">
        <f>('ModelParams Lw'!E$4*LN('Sound Power'!J130)/(1+EXP(-('Sound Power'!$D130*1000+'ModelParams Lw'!E$6)/'ModelParams Lw'!E$7))+'ModelParams Lw'!E$5)*LN('Sound Power'!$B130)-('ModelParams Lw'!E$8+'ModelParams Lw'!E$9*$D130+'ModelParams Lw'!E$10*'Sound Power'!$F130^'ModelParams Lw'!E$14+'ModelParams Lw'!E$11*LN('Sound Power'!J130)+'ModelParams Lw'!E$12*'Sound Power'!$D130*'Sound Power'!$F130+'ModelParams Lw'!E$13*'Sound Power'!$D130*LN('Sound Power'!J130))</f>
        <v>#DIV/0!</v>
      </c>
      <c r="S130" s="26" t="e">
        <f>('ModelParams Lw'!F$4*LN('Sound Power'!K130)/(1+EXP(-('Sound Power'!$D130*1000+'ModelParams Lw'!F$6)/'ModelParams Lw'!F$7))+'ModelParams Lw'!F$5)*LN('Sound Power'!$B130)-('ModelParams Lw'!F$8+'ModelParams Lw'!F$9*$D130+'ModelParams Lw'!F$10*'Sound Power'!$F130^'ModelParams Lw'!F$14+'ModelParams Lw'!F$11*LN('Sound Power'!K130)+'ModelParams Lw'!F$12*'Sound Power'!$D130*'Sound Power'!$F130+'ModelParams Lw'!F$13*'Sound Power'!$D130*LN('Sound Power'!K130))</f>
        <v>#DIV/0!</v>
      </c>
      <c r="T130" s="26" t="e">
        <f>('ModelParams Lw'!G$4*LN('Sound Power'!L130)/(1+EXP(-('Sound Power'!$D130*1000+'ModelParams Lw'!G$6)/'ModelParams Lw'!G$7))+'ModelParams Lw'!G$5)*LN('Sound Power'!$B130)-('ModelParams Lw'!G$8+'ModelParams Lw'!G$9*$D130+'ModelParams Lw'!G$10*'Sound Power'!$F130^'ModelParams Lw'!G$14+'ModelParams Lw'!G$11*LN('Sound Power'!L130)+'ModelParams Lw'!G$12*'Sound Power'!$D130*'Sound Power'!$F130+'ModelParams Lw'!G$13*'Sound Power'!$D130*LN('Sound Power'!L130))</f>
        <v>#DIV/0!</v>
      </c>
      <c r="U130" s="26" t="e">
        <f>('ModelParams Lw'!H$4*LN('Sound Power'!M130)/(1+EXP(-('Sound Power'!$D130*1000+'ModelParams Lw'!H$6)/'ModelParams Lw'!H$7))+'ModelParams Lw'!H$5)*LN('Sound Power'!$B130)-('ModelParams Lw'!H$8+'ModelParams Lw'!H$9*$D130+'ModelParams Lw'!H$10*'Sound Power'!$F130^'ModelParams Lw'!H$14+'ModelParams Lw'!H$11*LN('Sound Power'!M130)+'ModelParams Lw'!H$12*'Sound Power'!$D130*'Sound Power'!$F130+'ModelParams Lw'!H$13*'Sound Power'!$D130*LN('Sound Power'!M130))</f>
        <v>#DIV/0!</v>
      </c>
      <c r="V130" s="26" t="e">
        <f>('ModelParams Lw'!I$4*LN('Sound Power'!N130)/(1+EXP(-('Sound Power'!$D130*1000+'ModelParams Lw'!I$6)/'ModelParams Lw'!I$7))+'ModelParams Lw'!I$5)*LN('Sound Power'!$B130)-('ModelParams Lw'!I$8+'ModelParams Lw'!I$9*$D130+'ModelParams Lw'!I$10*'Sound Power'!$F130^'ModelParams Lw'!I$14+'ModelParams Lw'!I$11*LN('Sound Power'!N130)+'ModelParams Lw'!I$12*'Sound Power'!$D130*'Sound Power'!$F130+'ModelParams Lw'!I$13*'Sound Power'!$D130*LN('Sound Power'!N130))</f>
        <v>#DIV/0!</v>
      </c>
      <c r="W130" s="26" t="e">
        <f>10*LOG10(IF(O130="",0,POWER(10,((O130+'ModelParams Lw'!$O$4)/10))) +IF(P130="",0,POWER(10,((P130+'ModelParams Lw'!$P$4)/10))) +IF(Q130="",0,POWER(10,((Q130+'ModelParams Lw'!$Q$4)/10))) +IF(R130="",0,POWER(10,((R130+'ModelParams Lw'!$R$4)/10))) +IF(S130="",0,POWER(10,((S130+'ModelParams Lw'!$S$4)/10))) +IF(T130="",0,POWER(10,((T130+'ModelParams Lw'!$T$4)/10))) +IF(U130="",0,POWER(10,((U130+'ModelParams Lw'!$U$4)/10)))+IF(V130="",0,POWER(10,((V130+'ModelParams Lw'!$V$4)/10))))</f>
        <v>#DIV/0!</v>
      </c>
      <c r="X130" s="26" t="e">
        <f t="shared" si="52"/>
        <v>#DIV/0!</v>
      </c>
      <c r="Y130" s="26" t="e">
        <f>(O130-'ModelParams Lw'!O$10)/'ModelParams Lw'!O$11</f>
        <v>#DIV/0!</v>
      </c>
      <c r="Z130" s="26" t="e">
        <f>(P130-'ModelParams Lw'!P$10)/'ModelParams Lw'!P$11</f>
        <v>#DIV/0!</v>
      </c>
      <c r="AA130" s="26" t="e">
        <f>(Q130-'ModelParams Lw'!Q$10)/'ModelParams Lw'!Q$11</f>
        <v>#DIV/0!</v>
      </c>
      <c r="AB130" s="26" t="e">
        <f>(R130-'ModelParams Lw'!R$10)/'ModelParams Lw'!R$11</f>
        <v>#DIV/0!</v>
      </c>
      <c r="AC130" s="26" t="e">
        <f>(S130-'ModelParams Lw'!S$10)/'ModelParams Lw'!S$11</f>
        <v>#DIV/0!</v>
      </c>
      <c r="AD130" s="26" t="e">
        <f>(T130-'ModelParams Lw'!T$10)/'ModelParams Lw'!T$11</f>
        <v>#DIV/0!</v>
      </c>
      <c r="AE130" s="26" t="e">
        <f>(U130-'ModelParams Lw'!U$10)/'ModelParams Lw'!U$11</f>
        <v>#DIV/0!</v>
      </c>
      <c r="AF130" s="26" t="e">
        <f>(V130-'ModelParams Lw'!V$10)/'ModelParams Lw'!V$11</f>
        <v>#DIV/0!</v>
      </c>
      <c r="AG130" s="26" t="e">
        <f t="shared" si="53"/>
        <v>#DIV/0!</v>
      </c>
      <c r="AH130" s="26" t="e">
        <f>VLOOKUP(D130*1000,'ModelParams Lw'!$A$38:$D$58,4)</f>
        <v>#N/A</v>
      </c>
      <c r="AI130" s="56" t="e">
        <f>VLOOKUP(D130*1000,'ModelParams Lw'!$A$38:$D$58,2)</f>
        <v>#N/A</v>
      </c>
      <c r="AJ130" s="46" t="e">
        <f t="shared" si="54"/>
        <v>#DIV/0!</v>
      </c>
      <c r="AK130" s="26" t="e">
        <f t="shared" si="55"/>
        <v>#VALUE!</v>
      </c>
      <c r="AL130" s="26" t="e">
        <f>IF($AI130=100,'ModelParams Lw'!R$35*'Sound Power'!$AH130^2+'ModelParams Lw'!R$36*'Sound Power'!$AH130+'ModelParams Lw'!R$37,IF($AI130=150,'ModelParams Lw'!R$38*'Sound Power'!$AH130^2+'ModelParams Lw'!R$39*'Sound Power'!$AH130+'ModelParams Lw'!R$40,'ModelParams Lw'!R$41*'Sound Power'!$AH130^2+'ModelParams Lw'!R$42*'Sound Power'!$AH130+'ModelParams Lw'!R$43))</f>
        <v>#N/A</v>
      </c>
      <c r="AM130" s="26" t="e">
        <f>IF($AI130=100,'ModelParams Lw'!S$35*'Sound Power'!$AH130^2+'ModelParams Lw'!S$36*'Sound Power'!$AH130+'ModelParams Lw'!S$37,IF($AI130=150,'ModelParams Lw'!S$38*'Sound Power'!$AH130^2+'ModelParams Lw'!S$39*'Sound Power'!$AH130+'ModelParams Lw'!S$40,'ModelParams Lw'!S$41*'Sound Power'!$AH130^2+'ModelParams Lw'!S$42*'Sound Power'!$AH130+'ModelParams Lw'!S$43))</f>
        <v>#N/A</v>
      </c>
      <c r="AN130" s="26" t="e">
        <f>IF($AI130=100,'ModelParams Lw'!T$35*'Sound Power'!$AH130^2+'ModelParams Lw'!T$36*'Sound Power'!$AH130+'ModelParams Lw'!T$37,IF($AI130=150,'ModelParams Lw'!T$38*'Sound Power'!$AH130^2+'ModelParams Lw'!T$39*'Sound Power'!$AH130+'ModelParams Lw'!T$40,'ModelParams Lw'!T$41*'Sound Power'!$AH130^2+'ModelParams Lw'!T$42*'Sound Power'!$AH130+'ModelParams Lw'!T$43))</f>
        <v>#N/A</v>
      </c>
      <c r="AO130" s="26" t="e">
        <f>IF($AI130=100,'ModelParams Lw'!U$35*'Sound Power'!$AH130^2+'ModelParams Lw'!U$36*'Sound Power'!$AH130+'ModelParams Lw'!U$37,IF($AI130=150,'ModelParams Lw'!U$38*'Sound Power'!$AH130^2+'ModelParams Lw'!U$39*'Sound Power'!$AH130+'ModelParams Lw'!U$40,'ModelParams Lw'!U$41*'Sound Power'!$AH130^2+'ModelParams Lw'!U$42*'Sound Power'!$AH130+'ModelParams Lw'!U$43))</f>
        <v>#N/A</v>
      </c>
      <c r="AP130" s="26" t="e">
        <f>IF($AI130=100,'ModelParams Lw'!V$35*'Sound Power'!$AH130^2+'ModelParams Lw'!V$36*'Sound Power'!$AH130+'ModelParams Lw'!V$37,IF($AI130=150,'ModelParams Lw'!V$38*'Sound Power'!$AH130^2+'ModelParams Lw'!V$39*'Sound Power'!$AH130+'ModelParams Lw'!V$40,'ModelParams Lw'!V$41*'Sound Power'!$AH130^2+'ModelParams Lw'!V$42*'Sound Power'!$AH130+'ModelParams Lw'!V$43))</f>
        <v>#N/A</v>
      </c>
      <c r="AQ130" s="26" t="e">
        <f>IF($AI130=100,'ModelParams Lw'!W$35*'Sound Power'!$AH130^2+'ModelParams Lw'!W$36*'Sound Power'!$AH130+'ModelParams Lw'!W$37,IF($AI130=150,'ModelParams Lw'!W$38*'Sound Power'!$AH130^2+'ModelParams Lw'!W$39*'Sound Power'!$AH130+'ModelParams Lw'!W$40,'ModelParams Lw'!W$41*'Sound Power'!$AH130^2+'ModelParams Lw'!W$42*'Sound Power'!$AH130+'ModelParams Lw'!W$43))</f>
        <v>#N/A</v>
      </c>
      <c r="AR130" s="26" t="e">
        <f t="shared" si="56"/>
        <v>#VALUE!</v>
      </c>
      <c r="AS130" s="26" t="e">
        <f>IF(26.83*LN($AJ130)-11.791-'ModelParams Lw'!B$35&lt;0,0,26.83*LN($AJ130)-11.791-'ModelParams Lw'!B$35)</f>
        <v>#DIV/0!</v>
      </c>
      <c r="AT130" s="26" t="e">
        <f>IF(26.83*LN($AJ130)-11.791-'ModelParams Lw'!C$35&lt;0,0,26.83*LN($AJ130)-11.791-'ModelParams Lw'!C$35)</f>
        <v>#DIV/0!</v>
      </c>
      <c r="AU130" s="26" t="e">
        <f>IF(26.83*LN($AJ130)-11.791-'ModelParams Lw'!D$35&lt;0,0,26.83*LN($AJ130)-11.791-'ModelParams Lw'!D$35)</f>
        <v>#DIV/0!</v>
      </c>
      <c r="AV130" s="26" t="e">
        <f>IF(26.83*LN($AJ130)-11.791-'ModelParams Lw'!E$35&lt;0,0,26.83*LN($AJ130)-11.791-'ModelParams Lw'!E$35)</f>
        <v>#DIV/0!</v>
      </c>
      <c r="AW130" s="26" t="e">
        <f>IF(26.83*LN($AJ130)-11.791-'ModelParams Lw'!F$35&lt;0,0,26.83*LN($AJ130)-11.791-'ModelParams Lw'!F$35)</f>
        <v>#DIV/0!</v>
      </c>
      <c r="AX130" s="26" t="e">
        <f>IF(26.83*LN($AJ130)-11.791-'ModelParams Lw'!G$35&lt;0,0,26.83*LN($AJ130)-11.791-'ModelParams Lw'!G$35)</f>
        <v>#DIV/0!</v>
      </c>
      <c r="AY130" s="26" t="e">
        <f>IF(26.83*LN($AJ130)-11.791-'ModelParams Lw'!H$35&lt;0,0,26.83*LN($AJ130)-11.791-'ModelParams Lw'!H$35)</f>
        <v>#DIV/0!</v>
      </c>
      <c r="AZ130" s="26" t="e">
        <f>IF(26.83*LN($AJ130)-11.791-'ModelParams Lw'!I$35&lt;0,0,26.83*LN($AJ130)-11.791-'ModelParams Lw'!I$35)</f>
        <v>#DIV/0!</v>
      </c>
      <c r="BA130" s="26" t="e">
        <f t="shared" si="44"/>
        <v>#DIV/0!</v>
      </c>
      <c r="BB130" s="26" t="e">
        <f t="shared" si="45"/>
        <v>#DIV/0!</v>
      </c>
      <c r="BC130" s="26" t="e">
        <f t="shared" si="46"/>
        <v>#DIV/0!</v>
      </c>
      <c r="BD130" s="26" t="e">
        <f t="shared" si="47"/>
        <v>#DIV/0!</v>
      </c>
      <c r="BE130" s="26" t="e">
        <f t="shared" si="48"/>
        <v>#DIV/0!</v>
      </c>
      <c r="BF130" s="26" t="e">
        <f t="shared" si="49"/>
        <v>#DIV/0!</v>
      </c>
      <c r="BG130" s="26" t="e">
        <f t="shared" si="50"/>
        <v>#DIV/0!</v>
      </c>
      <c r="BH130" s="26" t="e">
        <f t="shared" si="51"/>
        <v>#DIV/0!</v>
      </c>
      <c r="BI130" s="26" t="e">
        <f>10*LOG10(IF(BA130="",0,POWER(10,((BA130+'ModelParams Lw'!$O$4)/10))) +IF(BB130="",0,POWER(10,((BB130+'ModelParams Lw'!$P$4)/10))) +IF(BC130="",0,POWER(10,((BC130+'ModelParams Lw'!$Q$4)/10))) +IF(BD130="",0,POWER(10,((BD130+'ModelParams Lw'!$R$4)/10))) +IF(BE130="",0,POWER(10,((BE130+'ModelParams Lw'!$S$4)/10))) +IF(BF130="",0,POWER(10,((BF130+'ModelParams Lw'!$T$4)/10))) +IF(BG130="",0,POWER(10,((BG130+'ModelParams Lw'!$U$4)/10)))+IF(BH130="",0,POWER(10,((BH130+'ModelParams Lw'!$V$4)/10))))</f>
        <v>#DIV/0!</v>
      </c>
      <c r="BJ130" s="26" t="e">
        <f t="shared" si="57"/>
        <v>#DIV/0!</v>
      </c>
      <c r="BK130" s="26" t="e">
        <f>(BA130-'ModelParams Lw'!O$10)/'ModelParams Lw'!O$11</f>
        <v>#DIV/0!</v>
      </c>
      <c r="BL130" s="26" t="e">
        <f>(BB130-'ModelParams Lw'!P$10)/'ModelParams Lw'!P$11</f>
        <v>#DIV/0!</v>
      </c>
      <c r="BM130" s="26" t="e">
        <f>(BC130-'ModelParams Lw'!Q$10)/'ModelParams Lw'!Q$11</f>
        <v>#DIV/0!</v>
      </c>
      <c r="BN130" s="26" t="e">
        <f>(BD130-'ModelParams Lw'!R$10)/'ModelParams Lw'!R$11</f>
        <v>#DIV/0!</v>
      </c>
      <c r="BO130" s="26" t="e">
        <f>(BE130-'ModelParams Lw'!S$10)/'ModelParams Lw'!S$11</f>
        <v>#DIV/0!</v>
      </c>
      <c r="BP130" s="26" t="e">
        <f>(BF130-'ModelParams Lw'!T$10)/'ModelParams Lw'!T$11</f>
        <v>#DIV/0!</v>
      </c>
      <c r="BQ130" s="26" t="e">
        <f>(BG130-'ModelParams Lw'!U$10)/'ModelParams Lw'!U$11</f>
        <v>#DIV/0!</v>
      </c>
      <c r="BR130" s="26" t="e">
        <f>(BH130-'ModelParams Lw'!V$10)/'ModelParams Lw'!V$11</f>
        <v>#DIV/0!</v>
      </c>
      <c r="BS130" s="23" t="e">
        <f>IF(Calcul!$E132="SW",DEGREES(ACOS(1-(1/'ModelParams Lw'!C$25*SQRT(0.5*1.2/'Sound Power'!$C130)*('Sound Power'!$B130/3600)/('Sound Power'!$D130)/('Sound Power'!$F130)))),DEGREES(ACOS(1-(1/'ModelParams Lw'!C$29*SQRT(0.5*1.2/'Sound Power'!$C130)*('Sound Power'!$B130/3600)/('Sound Power'!$D130)/('Sound Power'!$F130)))))</f>
        <v>#DIV/0!</v>
      </c>
      <c r="BT130" s="23" t="e">
        <f>IF(Calcul!$E132="SW",DEGREES(ACOS(1-(1/'ModelParams Lw'!D$25*SQRT(0.5*1.2/'Sound Power'!$C130)*('Sound Power'!$B130/3600)/('Sound Power'!$D130)/('Sound Power'!$F130)))),DEGREES(ACOS(1-(1/'ModelParams Lw'!D$29*SQRT(0.5*1.2/'Sound Power'!$C130)*('Sound Power'!$B130/3600)/('Sound Power'!$D130)/('Sound Power'!$F130)))))</f>
        <v>#DIV/0!</v>
      </c>
      <c r="BU130" s="23" t="e">
        <f>IF(Calcul!$E132="SW",DEGREES(ACOS(1-(1/'ModelParams Lw'!E$25*SQRT(0.5*1.2/'Sound Power'!$C130)*('Sound Power'!$B130/3600)/('Sound Power'!$D130)/('Sound Power'!$F130)))),DEGREES(ACOS(1-(1/'ModelParams Lw'!E$29*SQRT(0.5*1.2/'Sound Power'!$C130)*('Sound Power'!$B130/3600)/('Sound Power'!$D130)/('Sound Power'!$F130)))))</f>
        <v>#DIV/0!</v>
      </c>
      <c r="BV130" s="23" t="e">
        <f>IF(Calcul!$E132="SW",DEGREES(ACOS(1-(1/'ModelParams Lw'!F$25*SQRT(0.5*1.2/'Sound Power'!$C130)*('Sound Power'!$B130/3600)/('Sound Power'!$D130)/('Sound Power'!$F130)))),DEGREES(ACOS(1-(1/'ModelParams Lw'!F$29*SQRT(0.5*1.2/'Sound Power'!$C130)*('Sound Power'!$B130/3600)/('Sound Power'!$D130)/('Sound Power'!$F130)))))</f>
        <v>#DIV/0!</v>
      </c>
      <c r="BW130" s="23" t="e">
        <f>IF(Calcul!$E132="SW",DEGREES(ACOS(1-(1/'ModelParams Lw'!G$25*SQRT(0.5*1.2/'Sound Power'!$C130)*('Sound Power'!$B130/3600)/('Sound Power'!$D130)/('Sound Power'!$F130)))),DEGREES(ACOS(1-(1/'ModelParams Lw'!G$29*SQRT(0.5*1.2/'Sound Power'!$C130)*('Sound Power'!$B130/3600)/('Sound Power'!$D130)/('Sound Power'!$F130)))))</f>
        <v>#DIV/0!</v>
      </c>
      <c r="BX130" s="23" t="e">
        <f>IF(Calcul!$E132="SW",DEGREES(ACOS(1-(1/'ModelParams Lw'!H$25*SQRT(0.5*1.2/'Sound Power'!$C130)*('Sound Power'!$B130/3600)/('Sound Power'!$D130)/('Sound Power'!$F130)))),DEGREES(ACOS(1-(1/'ModelParams Lw'!H$29*SQRT(0.5*1.2/'Sound Power'!$C130)*('Sound Power'!$B130/3600)/('Sound Power'!$D130)/('Sound Power'!$F130)))))</f>
        <v>#DIV/0!</v>
      </c>
      <c r="BY130" s="23" t="e">
        <f>IF(Calcul!$E132="SW",DEGREES(ACOS(1-(1/'ModelParams Lw'!I$25*SQRT(0.5*1.2/'Sound Power'!$C130)*('Sound Power'!$B130/3600)/('Sound Power'!$D130)/('Sound Power'!$F130)))),DEGREES(ACOS(1-(1/'ModelParams Lw'!I$29*SQRT(0.5*1.2/'Sound Power'!$C130)*('Sound Power'!$B130/3600)/('Sound Power'!$D130)/('Sound Power'!$F130)))))</f>
        <v>#DIV/0!</v>
      </c>
      <c r="BZ130" s="23" t="e">
        <f>IF(Calcul!$E132="SW",DEGREES(ACOS(1-(1/'ModelParams Lw'!J$25*SQRT(0.5*1.2/'Sound Power'!$C130)*('Sound Power'!$B130/3600)/('Sound Power'!$D130)/('Sound Power'!$F130)))),DEGREES(ACOS(1-(1/'ModelParams Lw'!J$29*SQRT(0.5*1.2/'Sound Power'!$C130)*('Sound Power'!$B130/3600)/('Sound Power'!$D130)/('Sound Power'!$F130)))))</f>
        <v>#DIV/0!</v>
      </c>
      <c r="CA130" s="26" t="e">
        <f>IF(Calcul!$E132="SW",'ModelParams Lw'!C$22+'ModelParams Lw'!C$23*LOG('Sound Power'!$D130/'Sound Power'!$E130)+'ModelParams Lw'!C$24*LN('Sound Power'!BS130),IF('ModelParams Lw'!C$26+'ModelParams Lw'!C$27*LOG('Sound Power'!$D130/'Sound Power'!$E130)+'ModelParams Lw'!C$28*LN('Sound Power'!BS130)&lt;'ModelParams Lw'!C$22+'ModelParams Lw'!C$23*LOG('Sound Power'!$D130/'Sound Power'!$E130)+'ModelParams Lw'!C$24*LN('Sound Power'!BS130),'ModelParams Lw'!C$22+'ModelParams Lw'!C$23*LOG('Sound Power'!$D130/'Sound Power'!$E130)+'ModelParams Lw'!C$24*LN('Sound Power'!BS130),'ModelParams Lw'!C$26+'ModelParams Lw'!C$27*LOG('Sound Power'!$D130/'Sound Power'!$E130)+'ModelParams Lw'!C$28*LN('Sound Power'!BS130)))</f>
        <v>#DIV/0!</v>
      </c>
      <c r="CB130" s="26" t="e">
        <f>IF(Calcul!$E132="SW",'ModelParams Lw'!D$22+'ModelParams Lw'!D$23*LOG('Sound Power'!$D130/'Sound Power'!$E130)+'ModelParams Lw'!D$24*LN('Sound Power'!BT130),IF('ModelParams Lw'!D$26+'ModelParams Lw'!D$27*LOG('Sound Power'!$D130/'Sound Power'!$E130)+'ModelParams Lw'!D$28*LN('Sound Power'!BT130)&lt;'ModelParams Lw'!D$22+'ModelParams Lw'!D$23*LOG('Sound Power'!$D130/'Sound Power'!$E130)+'ModelParams Lw'!D$24*LN('Sound Power'!BT130),'ModelParams Lw'!D$22+'ModelParams Lw'!D$23*LOG('Sound Power'!$D130/'Sound Power'!$E130)+'ModelParams Lw'!D$24*LN('Sound Power'!BT130),'ModelParams Lw'!D$26+'ModelParams Lw'!D$27*LOG('Sound Power'!$D130/'Sound Power'!$E130)+'ModelParams Lw'!D$28*LN('Sound Power'!BT130)))</f>
        <v>#DIV/0!</v>
      </c>
      <c r="CC130" s="26" t="e">
        <f>IF(Calcul!$E132="SW",'ModelParams Lw'!E$22+'ModelParams Lw'!E$23*LOG('Sound Power'!$D130/'Sound Power'!$E130)+'ModelParams Lw'!E$24*LN('Sound Power'!BU130),IF('ModelParams Lw'!E$26+'ModelParams Lw'!E$27*LOG('Sound Power'!$D130/'Sound Power'!$E130)+'ModelParams Lw'!E$28*LN('Sound Power'!BU130)&lt;'ModelParams Lw'!E$22+'ModelParams Lw'!E$23*LOG('Sound Power'!$D130/'Sound Power'!$E130)+'ModelParams Lw'!E$24*LN('Sound Power'!BU130),'ModelParams Lw'!E$22+'ModelParams Lw'!E$23*LOG('Sound Power'!$D130/'Sound Power'!$E130)+'ModelParams Lw'!E$24*LN('Sound Power'!BU130),'ModelParams Lw'!E$26+'ModelParams Lw'!E$27*LOG('Sound Power'!$D130/'Sound Power'!$E130)+'ModelParams Lw'!E$28*LN('Sound Power'!BU130)))</f>
        <v>#DIV/0!</v>
      </c>
      <c r="CD130" s="26" t="e">
        <f>IF(Calcul!$E132="SW",'ModelParams Lw'!F$22+'ModelParams Lw'!F$23*LOG('Sound Power'!$D130/'Sound Power'!$E130)+'ModelParams Lw'!F$24*LN('Sound Power'!BV130),IF('ModelParams Lw'!F$26+'ModelParams Lw'!F$27*LOG('Sound Power'!$D130/'Sound Power'!$E130)+'ModelParams Lw'!F$28*LN('Sound Power'!BV130)&lt;'ModelParams Lw'!F$22+'ModelParams Lw'!F$23*LOG('Sound Power'!$D130/'Sound Power'!$E130)+'ModelParams Lw'!F$24*LN('Sound Power'!BV130),'ModelParams Lw'!F$22+'ModelParams Lw'!F$23*LOG('Sound Power'!$D130/'Sound Power'!$E130)+'ModelParams Lw'!F$24*LN('Sound Power'!BV130),'ModelParams Lw'!F$26+'ModelParams Lw'!F$27*LOG('Sound Power'!$D130/'Sound Power'!$E130)+'ModelParams Lw'!F$28*LN('Sound Power'!BV130)))</f>
        <v>#DIV/0!</v>
      </c>
      <c r="CE130" s="26" t="e">
        <f>IF(Calcul!$E132="SW",'ModelParams Lw'!G$22+'ModelParams Lw'!G$23*LOG('Sound Power'!$D130/'Sound Power'!$E130)+'ModelParams Lw'!G$24*LN('Sound Power'!BW130),IF('ModelParams Lw'!G$26+'ModelParams Lw'!G$27*LOG('Sound Power'!$D130/'Sound Power'!$E130)+'ModelParams Lw'!G$28*LN('Sound Power'!BW130)&lt;'ModelParams Lw'!G$22+'ModelParams Lw'!G$23*LOG('Sound Power'!$D130/'Sound Power'!$E130)+'ModelParams Lw'!G$24*LN('Sound Power'!BW130),'ModelParams Lw'!G$22+'ModelParams Lw'!G$23*LOG('Sound Power'!$D130/'Sound Power'!$E130)+'ModelParams Lw'!G$24*LN('Sound Power'!BW130),'ModelParams Lw'!G$26+'ModelParams Lw'!G$27*LOG('Sound Power'!$D130/'Sound Power'!$E130)+'ModelParams Lw'!G$28*LN('Sound Power'!BW130)))</f>
        <v>#DIV/0!</v>
      </c>
      <c r="CF130" s="26" t="e">
        <f>IF(Calcul!$E132="SW",'ModelParams Lw'!H$22+'ModelParams Lw'!H$23*LOG('Sound Power'!$D130/'Sound Power'!$E130)+'ModelParams Lw'!H$24*LN('Sound Power'!BX130),IF('ModelParams Lw'!H$26+'ModelParams Lw'!H$27*LOG('Sound Power'!$D130/'Sound Power'!$E130)+'ModelParams Lw'!H$28*LN('Sound Power'!BX130)&lt;'ModelParams Lw'!H$22+'ModelParams Lw'!H$23*LOG('Sound Power'!$D130/'Sound Power'!$E130)+'ModelParams Lw'!H$24*LN('Sound Power'!BX130),'ModelParams Lw'!H$22+'ModelParams Lw'!H$23*LOG('Sound Power'!$D130/'Sound Power'!$E130)+'ModelParams Lw'!H$24*LN('Sound Power'!BX130),'ModelParams Lw'!H$26+'ModelParams Lw'!H$27*LOG('Sound Power'!$D130/'Sound Power'!$E130)+'ModelParams Lw'!H$28*LN('Sound Power'!BX130)))</f>
        <v>#DIV/0!</v>
      </c>
      <c r="CG130" s="26" t="e">
        <f>IF(Calcul!$E132="SW",'ModelParams Lw'!I$22+'ModelParams Lw'!I$23*LOG('Sound Power'!$D130/'Sound Power'!$E130)+'ModelParams Lw'!I$24*LN('Sound Power'!BY130),IF('ModelParams Lw'!I$26+'ModelParams Lw'!I$27*LOG('Sound Power'!$D130/'Sound Power'!$E130)+'ModelParams Lw'!I$28*LN('Sound Power'!BY130)&lt;'ModelParams Lw'!I$22+'ModelParams Lw'!I$23*LOG('Sound Power'!$D130/'Sound Power'!$E130)+'ModelParams Lw'!I$24*LN('Sound Power'!BY130),'ModelParams Lw'!I$22+'ModelParams Lw'!I$23*LOG('Sound Power'!$D130/'Sound Power'!$E130)+'ModelParams Lw'!I$24*LN('Sound Power'!BY130),'ModelParams Lw'!I$26+'ModelParams Lw'!I$27*LOG('Sound Power'!$D130/'Sound Power'!$E130)+'ModelParams Lw'!I$28*LN('Sound Power'!BY130)))</f>
        <v>#DIV/0!</v>
      </c>
      <c r="CH130" s="26" t="e">
        <f>IF(Calcul!$E132="SW",'ModelParams Lw'!J$22+'ModelParams Lw'!J$23*LOG('Sound Power'!$D130/'Sound Power'!$E130)+'ModelParams Lw'!J$24*LN('Sound Power'!BZ130),IF('ModelParams Lw'!J$26+'ModelParams Lw'!J$27*LOG('Sound Power'!$D130/'Sound Power'!$E130)+'ModelParams Lw'!J$28*LN('Sound Power'!BZ130)&lt;'ModelParams Lw'!J$22+'ModelParams Lw'!J$23*LOG('Sound Power'!$D130/'Sound Power'!$E130)+'ModelParams Lw'!J$24*LN('Sound Power'!BZ130),'ModelParams Lw'!J$22+'ModelParams Lw'!J$23*LOG('Sound Power'!$D130/'Sound Power'!$E130)+'ModelParams Lw'!J$24*LN('Sound Power'!BZ130),'ModelParams Lw'!J$26+'ModelParams Lw'!J$27*LOG('Sound Power'!$D130/'Sound Power'!$E130)+'ModelParams Lw'!J$28*LN('Sound Power'!BZ130)))</f>
        <v>#DIV/0!</v>
      </c>
      <c r="CI130" s="26" t="e">
        <f t="shared" si="58"/>
        <v>#DIV/0!</v>
      </c>
      <c r="CJ130" s="26" t="e">
        <f t="shared" si="59"/>
        <v>#DIV/0!</v>
      </c>
      <c r="CK130" s="26" t="e">
        <f t="shared" si="60"/>
        <v>#DIV/0!</v>
      </c>
      <c r="CL130" s="26" t="e">
        <f t="shared" si="61"/>
        <v>#DIV/0!</v>
      </c>
      <c r="CM130" s="26" t="e">
        <f t="shared" si="62"/>
        <v>#DIV/0!</v>
      </c>
      <c r="CN130" s="26" t="e">
        <f t="shared" si="63"/>
        <v>#DIV/0!</v>
      </c>
      <c r="CO130" s="26" t="e">
        <f t="shared" si="64"/>
        <v>#DIV/0!</v>
      </c>
      <c r="CP130" s="26" t="e">
        <f t="shared" si="65"/>
        <v>#DIV/0!</v>
      </c>
      <c r="CQ130" s="26" t="e">
        <f>10*LOG10(IF(CI130="",0,POWER(10,((CI130+'ModelParams Lw'!$O$4)/10))) +IF(CJ130="",0,POWER(10,((CJ130+'ModelParams Lw'!$P$4)/10))) +IF(CK130="",0,POWER(10,((CK130+'ModelParams Lw'!$Q$4)/10))) +IF(CL130="",0,POWER(10,((CL130+'ModelParams Lw'!$R$4)/10))) +IF(CM130="",0,POWER(10,((CM130+'ModelParams Lw'!$S$4)/10))) +IF(CN130="",0,POWER(10,((CN130+'ModelParams Lw'!$T$4)/10))) +IF(CO130="",0,POWER(10,((CO130+'ModelParams Lw'!$U$4)/10)))+IF(CP130="",0,POWER(10,((CP130+'ModelParams Lw'!$V$4)/10))))</f>
        <v>#DIV/0!</v>
      </c>
      <c r="CR130" s="26" t="e">
        <f t="shared" si="66"/>
        <v>#DIV/0!</v>
      </c>
      <c r="CS130" s="26" t="e">
        <f>(CI130-'ModelParams Lw'!$O$10)/'ModelParams Lw'!$O$11</f>
        <v>#DIV/0!</v>
      </c>
      <c r="CT130" s="26" t="e">
        <f>(CJ130-'ModelParams Lw'!$P$10)/'ModelParams Lw'!$P$11</f>
        <v>#DIV/0!</v>
      </c>
      <c r="CU130" s="26" t="e">
        <f>(CK130-'ModelParams Lw'!$Q$10)/'ModelParams Lw'!$Q$11</f>
        <v>#DIV/0!</v>
      </c>
      <c r="CV130" s="26" t="e">
        <f>(CL130-'ModelParams Lw'!$R$10)/'ModelParams Lw'!$R$11</f>
        <v>#DIV/0!</v>
      </c>
      <c r="CW130" s="26" t="e">
        <f>(CM130-'ModelParams Lw'!$S$10)/'ModelParams Lw'!$S$11</f>
        <v>#DIV/0!</v>
      </c>
      <c r="CX130" s="26" t="e">
        <f>(CN130-'ModelParams Lw'!$T$10)/'ModelParams Lw'!$T$11</f>
        <v>#DIV/0!</v>
      </c>
      <c r="CY130" s="26" t="e">
        <f>(CO130-'ModelParams Lw'!$U$10)/'ModelParams Lw'!$U$11</f>
        <v>#DIV/0!</v>
      </c>
      <c r="CZ130" s="26" t="e">
        <f>(CP130-'ModelParams Lw'!$V$10)/'ModelParams Lw'!$V$11</f>
        <v>#DIV/0!</v>
      </c>
    </row>
    <row r="131" spans="1:104" x14ac:dyDescent="0.2">
      <c r="A131" s="13">
        <f>Calcul!A133</f>
        <v>0</v>
      </c>
      <c r="B131" s="13">
        <f t="shared" si="42"/>
        <v>0</v>
      </c>
      <c r="C131" s="13">
        <f>Calcul!B133</f>
        <v>0</v>
      </c>
      <c r="D131" s="13">
        <f>Calcul!C133/1000</f>
        <v>0</v>
      </c>
      <c r="E131" s="13">
        <f>Calcul!D133/1000</f>
        <v>0</v>
      </c>
      <c r="F131" s="13">
        <f t="shared" si="43"/>
        <v>0</v>
      </c>
      <c r="G131" s="23" t="e">
        <f>DEGREES(ACOS(1-(1/'ModelParams Lw'!B$15*SQRT(0.5*1.2/'Sound Power'!$C131)*('Sound Power'!$B131/3600)/('Sound Power'!$D131)/('Sound Power'!$F131))))</f>
        <v>#DIV/0!</v>
      </c>
      <c r="H131" s="23" t="e">
        <f>DEGREES(ACOS(1-(1/'ModelParams Lw'!C$15*SQRT(0.5*1.2/'Sound Power'!$C131)*('Sound Power'!$B131/3600)/('Sound Power'!$D131)/('Sound Power'!$F131))))</f>
        <v>#DIV/0!</v>
      </c>
      <c r="I131" s="23" t="e">
        <f>DEGREES(ACOS(1-(1/'ModelParams Lw'!D$15*SQRT(0.5*1.2/'Sound Power'!$C131)*('Sound Power'!$B131/3600)/('Sound Power'!$D131)/('Sound Power'!$F131))))</f>
        <v>#DIV/0!</v>
      </c>
      <c r="J131" s="23" t="e">
        <f>DEGREES(ACOS(1-(1/'ModelParams Lw'!E$15*SQRT(0.5*1.2/'Sound Power'!$C131)*('Sound Power'!$B131/3600)/('Sound Power'!$D131)/('Sound Power'!$F131))))</f>
        <v>#DIV/0!</v>
      </c>
      <c r="K131" s="23" t="e">
        <f>DEGREES(ACOS(1-(1/'ModelParams Lw'!F$15*SQRT(0.5*1.2/'Sound Power'!$C131)*('Sound Power'!$B131/3600)/('Sound Power'!$D131)/('Sound Power'!$F131))))</f>
        <v>#DIV/0!</v>
      </c>
      <c r="L131" s="23" t="e">
        <f>DEGREES(ACOS(1-(1/'ModelParams Lw'!G$15*SQRT(0.5*1.2/'Sound Power'!$C131)*('Sound Power'!$B131/3600)/('Sound Power'!$D131)/('Sound Power'!$F131))))</f>
        <v>#DIV/0!</v>
      </c>
      <c r="M131" s="23" t="e">
        <f>DEGREES(ACOS(1-(1/'ModelParams Lw'!H$15*SQRT(0.5*1.2/'Sound Power'!$C131)*('Sound Power'!$B131/3600)/('Sound Power'!$D131)/('Sound Power'!$F131))))</f>
        <v>#DIV/0!</v>
      </c>
      <c r="N131" s="23" t="e">
        <f>DEGREES(ACOS(1-(1/'ModelParams Lw'!I$15*SQRT(0.5*1.2/'Sound Power'!$C131)*('Sound Power'!$B131/3600)/('Sound Power'!$D131)/('Sound Power'!$F131))))</f>
        <v>#DIV/0!</v>
      </c>
      <c r="O131" s="26" t="e">
        <f>('ModelParams Lw'!B$4*LN('Sound Power'!G131)/(1+EXP(-('Sound Power'!$D131*1000+'ModelParams Lw'!B$6)/'ModelParams Lw'!B$7))+'ModelParams Lw'!B$5)*LN('Sound Power'!$B131)-('ModelParams Lw'!B$8+'ModelParams Lw'!B$9*$D131+'ModelParams Lw'!B$10*'Sound Power'!$F131^'ModelParams Lw'!B$14+'ModelParams Lw'!B$11*LN('Sound Power'!G131)+'ModelParams Lw'!B$12*'Sound Power'!$D131*'Sound Power'!$F131+'ModelParams Lw'!B$13*'Sound Power'!$D131*LN('Sound Power'!G131))</f>
        <v>#DIV/0!</v>
      </c>
      <c r="P131" s="26" t="e">
        <f>('ModelParams Lw'!C$4*LN('Sound Power'!H131)/(1+EXP(-('Sound Power'!$D131*1000+'ModelParams Lw'!C$6)/'ModelParams Lw'!C$7))+'ModelParams Lw'!C$5)*LN('Sound Power'!$B131)-('ModelParams Lw'!C$8+'ModelParams Lw'!C$9*$D131+'ModelParams Lw'!C$10*'Sound Power'!$F131^'ModelParams Lw'!C$14+'ModelParams Lw'!C$11*LN('Sound Power'!H131)+'ModelParams Lw'!C$12*'Sound Power'!$D131*'Sound Power'!$F131+'ModelParams Lw'!C$13*'Sound Power'!$D131*LN('Sound Power'!H131))</f>
        <v>#DIV/0!</v>
      </c>
      <c r="Q131" s="26" t="e">
        <f>('ModelParams Lw'!D$4*LN('Sound Power'!I131)/(1+EXP(-('Sound Power'!$D131*1000+'ModelParams Lw'!D$6)/'ModelParams Lw'!D$7))+'ModelParams Lw'!D$5)*LN('Sound Power'!$B131)-('ModelParams Lw'!D$8+'ModelParams Lw'!D$9*$D131+'ModelParams Lw'!D$10*'Sound Power'!$F131^'ModelParams Lw'!D$14+'ModelParams Lw'!D$11*LN('Sound Power'!I131)+'ModelParams Lw'!D$12*'Sound Power'!$D131*'Sound Power'!$F131+'ModelParams Lw'!D$13*'Sound Power'!$D131*LN('Sound Power'!I131))</f>
        <v>#DIV/0!</v>
      </c>
      <c r="R131" s="26" t="e">
        <f>('ModelParams Lw'!E$4*LN('Sound Power'!J131)/(1+EXP(-('Sound Power'!$D131*1000+'ModelParams Lw'!E$6)/'ModelParams Lw'!E$7))+'ModelParams Lw'!E$5)*LN('Sound Power'!$B131)-('ModelParams Lw'!E$8+'ModelParams Lw'!E$9*$D131+'ModelParams Lw'!E$10*'Sound Power'!$F131^'ModelParams Lw'!E$14+'ModelParams Lw'!E$11*LN('Sound Power'!J131)+'ModelParams Lw'!E$12*'Sound Power'!$D131*'Sound Power'!$F131+'ModelParams Lw'!E$13*'Sound Power'!$D131*LN('Sound Power'!J131))</f>
        <v>#DIV/0!</v>
      </c>
      <c r="S131" s="26" t="e">
        <f>('ModelParams Lw'!F$4*LN('Sound Power'!K131)/(1+EXP(-('Sound Power'!$D131*1000+'ModelParams Lw'!F$6)/'ModelParams Lw'!F$7))+'ModelParams Lw'!F$5)*LN('Sound Power'!$B131)-('ModelParams Lw'!F$8+'ModelParams Lw'!F$9*$D131+'ModelParams Lw'!F$10*'Sound Power'!$F131^'ModelParams Lw'!F$14+'ModelParams Lw'!F$11*LN('Sound Power'!K131)+'ModelParams Lw'!F$12*'Sound Power'!$D131*'Sound Power'!$F131+'ModelParams Lw'!F$13*'Sound Power'!$D131*LN('Sound Power'!K131))</f>
        <v>#DIV/0!</v>
      </c>
      <c r="T131" s="26" t="e">
        <f>('ModelParams Lw'!G$4*LN('Sound Power'!L131)/(1+EXP(-('Sound Power'!$D131*1000+'ModelParams Lw'!G$6)/'ModelParams Lw'!G$7))+'ModelParams Lw'!G$5)*LN('Sound Power'!$B131)-('ModelParams Lw'!G$8+'ModelParams Lw'!G$9*$D131+'ModelParams Lw'!G$10*'Sound Power'!$F131^'ModelParams Lw'!G$14+'ModelParams Lw'!G$11*LN('Sound Power'!L131)+'ModelParams Lw'!G$12*'Sound Power'!$D131*'Sound Power'!$F131+'ModelParams Lw'!G$13*'Sound Power'!$D131*LN('Sound Power'!L131))</f>
        <v>#DIV/0!</v>
      </c>
      <c r="U131" s="26" t="e">
        <f>('ModelParams Lw'!H$4*LN('Sound Power'!M131)/(1+EXP(-('Sound Power'!$D131*1000+'ModelParams Lw'!H$6)/'ModelParams Lw'!H$7))+'ModelParams Lw'!H$5)*LN('Sound Power'!$B131)-('ModelParams Lw'!H$8+'ModelParams Lw'!H$9*$D131+'ModelParams Lw'!H$10*'Sound Power'!$F131^'ModelParams Lw'!H$14+'ModelParams Lw'!H$11*LN('Sound Power'!M131)+'ModelParams Lw'!H$12*'Sound Power'!$D131*'Sound Power'!$F131+'ModelParams Lw'!H$13*'Sound Power'!$D131*LN('Sound Power'!M131))</f>
        <v>#DIV/0!</v>
      </c>
      <c r="V131" s="26" t="e">
        <f>('ModelParams Lw'!I$4*LN('Sound Power'!N131)/(1+EXP(-('Sound Power'!$D131*1000+'ModelParams Lw'!I$6)/'ModelParams Lw'!I$7))+'ModelParams Lw'!I$5)*LN('Sound Power'!$B131)-('ModelParams Lw'!I$8+'ModelParams Lw'!I$9*$D131+'ModelParams Lw'!I$10*'Sound Power'!$F131^'ModelParams Lw'!I$14+'ModelParams Lw'!I$11*LN('Sound Power'!N131)+'ModelParams Lw'!I$12*'Sound Power'!$D131*'Sound Power'!$F131+'ModelParams Lw'!I$13*'Sound Power'!$D131*LN('Sound Power'!N131))</f>
        <v>#DIV/0!</v>
      </c>
      <c r="W131" s="26" t="e">
        <f>10*LOG10(IF(O131="",0,POWER(10,((O131+'ModelParams Lw'!$O$4)/10))) +IF(P131="",0,POWER(10,((P131+'ModelParams Lw'!$P$4)/10))) +IF(Q131="",0,POWER(10,((Q131+'ModelParams Lw'!$Q$4)/10))) +IF(R131="",0,POWER(10,((R131+'ModelParams Lw'!$R$4)/10))) +IF(S131="",0,POWER(10,((S131+'ModelParams Lw'!$S$4)/10))) +IF(T131="",0,POWER(10,((T131+'ModelParams Lw'!$T$4)/10))) +IF(U131="",0,POWER(10,((U131+'ModelParams Lw'!$U$4)/10)))+IF(V131="",0,POWER(10,((V131+'ModelParams Lw'!$V$4)/10))))</f>
        <v>#DIV/0!</v>
      </c>
      <c r="X131" s="26" t="e">
        <f t="shared" si="52"/>
        <v>#DIV/0!</v>
      </c>
      <c r="Y131" s="26" t="e">
        <f>(O131-'ModelParams Lw'!O$10)/'ModelParams Lw'!O$11</f>
        <v>#DIV/0!</v>
      </c>
      <c r="Z131" s="26" t="e">
        <f>(P131-'ModelParams Lw'!P$10)/'ModelParams Lw'!P$11</f>
        <v>#DIV/0!</v>
      </c>
      <c r="AA131" s="26" t="e">
        <f>(Q131-'ModelParams Lw'!Q$10)/'ModelParams Lw'!Q$11</f>
        <v>#DIV/0!</v>
      </c>
      <c r="AB131" s="26" t="e">
        <f>(R131-'ModelParams Lw'!R$10)/'ModelParams Lw'!R$11</f>
        <v>#DIV/0!</v>
      </c>
      <c r="AC131" s="26" t="e">
        <f>(S131-'ModelParams Lw'!S$10)/'ModelParams Lw'!S$11</f>
        <v>#DIV/0!</v>
      </c>
      <c r="AD131" s="26" t="e">
        <f>(T131-'ModelParams Lw'!T$10)/'ModelParams Lw'!T$11</f>
        <v>#DIV/0!</v>
      </c>
      <c r="AE131" s="26" t="e">
        <f>(U131-'ModelParams Lw'!U$10)/'ModelParams Lw'!U$11</f>
        <v>#DIV/0!</v>
      </c>
      <c r="AF131" s="26" t="e">
        <f>(V131-'ModelParams Lw'!V$10)/'ModelParams Lw'!V$11</f>
        <v>#DIV/0!</v>
      </c>
      <c r="AG131" s="26" t="e">
        <f t="shared" si="53"/>
        <v>#DIV/0!</v>
      </c>
      <c r="AH131" s="26" t="e">
        <f>VLOOKUP(D131*1000,'ModelParams Lw'!$A$38:$D$58,4)</f>
        <v>#N/A</v>
      </c>
      <c r="AI131" s="56" t="e">
        <f>VLOOKUP(D131*1000,'ModelParams Lw'!$A$38:$D$58,2)</f>
        <v>#N/A</v>
      </c>
      <c r="AJ131" s="46" t="e">
        <f t="shared" si="54"/>
        <v>#DIV/0!</v>
      </c>
      <c r="AK131" s="26" t="e">
        <f t="shared" si="55"/>
        <v>#VALUE!</v>
      </c>
      <c r="AL131" s="26" t="e">
        <f>IF($AI131=100,'ModelParams Lw'!R$35*'Sound Power'!$AH131^2+'ModelParams Lw'!R$36*'Sound Power'!$AH131+'ModelParams Lw'!R$37,IF($AI131=150,'ModelParams Lw'!R$38*'Sound Power'!$AH131^2+'ModelParams Lw'!R$39*'Sound Power'!$AH131+'ModelParams Lw'!R$40,'ModelParams Lw'!R$41*'Sound Power'!$AH131^2+'ModelParams Lw'!R$42*'Sound Power'!$AH131+'ModelParams Lw'!R$43))</f>
        <v>#N/A</v>
      </c>
      <c r="AM131" s="26" t="e">
        <f>IF($AI131=100,'ModelParams Lw'!S$35*'Sound Power'!$AH131^2+'ModelParams Lw'!S$36*'Sound Power'!$AH131+'ModelParams Lw'!S$37,IF($AI131=150,'ModelParams Lw'!S$38*'Sound Power'!$AH131^2+'ModelParams Lw'!S$39*'Sound Power'!$AH131+'ModelParams Lw'!S$40,'ModelParams Lw'!S$41*'Sound Power'!$AH131^2+'ModelParams Lw'!S$42*'Sound Power'!$AH131+'ModelParams Lw'!S$43))</f>
        <v>#N/A</v>
      </c>
      <c r="AN131" s="26" t="e">
        <f>IF($AI131=100,'ModelParams Lw'!T$35*'Sound Power'!$AH131^2+'ModelParams Lw'!T$36*'Sound Power'!$AH131+'ModelParams Lw'!T$37,IF($AI131=150,'ModelParams Lw'!T$38*'Sound Power'!$AH131^2+'ModelParams Lw'!T$39*'Sound Power'!$AH131+'ModelParams Lw'!T$40,'ModelParams Lw'!T$41*'Sound Power'!$AH131^2+'ModelParams Lw'!T$42*'Sound Power'!$AH131+'ModelParams Lw'!T$43))</f>
        <v>#N/A</v>
      </c>
      <c r="AO131" s="26" t="e">
        <f>IF($AI131=100,'ModelParams Lw'!U$35*'Sound Power'!$AH131^2+'ModelParams Lw'!U$36*'Sound Power'!$AH131+'ModelParams Lw'!U$37,IF($AI131=150,'ModelParams Lw'!U$38*'Sound Power'!$AH131^2+'ModelParams Lw'!U$39*'Sound Power'!$AH131+'ModelParams Lw'!U$40,'ModelParams Lw'!U$41*'Sound Power'!$AH131^2+'ModelParams Lw'!U$42*'Sound Power'!$AH131+'ModelParams Lw'!U$43))</f>
        <v>#N/A</v>
      </c>
      <c r="AP131" s="26" t="e">
        <f>IF($AI131=100,'ModelParams Lw'!V$35*'Sound Power'!$AH131^2+'ModelParams Lw'!V$36*'Sound Power'!$AH131+'ModelParams Lw'!V$37,IF($AI131=150,'ModelParams Lw'!V$38*'Sound Power'!$AH131^2+'ModelParams Lw'!V$39*'Sound Power'!$AH131+'ModelParams Lw'!V$40,'ModelParams Lw'!V$41*'Sound Power'!$AH131^2+'ModelParams Lw'!V$42*'Sound Power'!$AH131+'ModelParams Lw'!V$43))</f>
        <v>#N/A</v>
      </c>
      <c r="AQ131" s="26" t="e">
        <f>IF($AI131=100,'ModelParams Lw'!W$35*'Sound Power'!$AH131^2+'ModelParams Lw'!W$36*'Sound Power'!$AH131+'ModelParams Lw'!W$37,IF($AI131=150,'ModelParams Lw'!W$38*'Sound Power'!$AH131^2+'ModelParams Lw'!W$39*'Sound Power'!$AH131+'ModelParams Lw'!W$40,'ModelParams Lw'!W$41*'Sound Power'!$AH131^2+'ModelParams Lw'!W$42*'Sound Power'!$AH131+'ModelParams Lw'!W$43))</f>
        <v>#N/A</v>
      </c>
      <c r="AR131" s="26" t="e">
        <f t="shared" si="56"/>
        <v>#VALUE!</v>
      </c>
      <c r="AS131" s="26" t="e">
        <f>IF(26.83*LN($AJ131)-11.791-'ModelParams Lw'!B$35&lt;0,0,26.83*LN($AJ131)-11.791-'ModelParams Lw'!B$35)</f>
        <v>#DIV/0!</v>
      </c>
      <c r="AT131" s="26" t="e">
        <f>IF(26.83*LN($AJ131)-11.791-'ModelParams Lw'!C$35&lt;0,0,26.83*LN($AJ131)-11.791-'ModelParams Lw'!C$35)</f>
        <v>#DIV/0!</v>
      </c>
      <c r="AU131" s="26" t="e">
        <f>IF(26.83*LN($AJ131)-11.791-'ModelParams Lw'!D$35&lt;0,0,26.83*LN($AJ131)-11.791-'ModelParams Lw'!D$35)</f>
        <v>#DIV/0!</v>
      </c>
      <c r="AV131" s="26" t="e">
        <f>IF(26.83*LN($AJ131)-11.791-'ModelParams Lw'!E$35&lt;0,0,26.83*LN($AJ131)-11.791-'ModelParams Lw'!E$35)</f>
        <v>#DIV/0!</v>
      </c>
      <c r="AW131" s="26" t="e">
        <f>IF(26.83*LN($AJ131)-11.791-'ModelParams Lw'!F$35&lt;0,0,26.83*LN($AJ131)-11.791-'ModelParams Lw'!F$35)</f>
        <v>#DIV/0!</v>
      </c>
      <c r="AX131" s="26" t="e">
        <f>IF(26.83*LN($AJ131)-11.791-'ModelParams Lw'!G$35&lt;0,0,26.83*LN($AJ131)-11.791-'ModelParams Lw'!G$35)</f>
        <v>#DIV/0!</v>
      </c>
      <c r="AY131" s="26" t="e">
        <f>IF(26.83*LN($AJ131)-11.791-'ModelParams Lw'!H$35&lt;0,0,26.83*LN($AJ131)-11.791-'ModelParams Lw'!H$35)</f>
        <v>#DIV/0!</v>
      </c>
      <c r="AZ131" s="26" t="e">
        <f>IF(26.83*LN($AJ131)-11.791-'ModelParams Lw'!I$35&lt;0,0,26.83*LN($AJ131)-11.791-'ModelParams Lw'!I$35)</f>
        <v>#DIV/0!</v>
      </c>
      <c r="BA131" s="26" t="e">
        <f t="shared" si="44"/>
        <v>#DIV/0!</v>
      </c>
      <c r="BB131" s="26" t="e">
        <f t="shared" si="45"/>
        <v>#DIV/0!</v>
      </c>
      <c r="BC131" s="26" t="e">
        <f t="shared" si="46"/>
        <v>#DIV/0!</v>
      </c>
      <c r="BD131" s="26" t="e">
        <f t="shared" si="47"/>
        <v>#DIV/0!</v>
      </c>
      <c r="BE131" s="26" t="e">
        <f t="shared" si="48"/>
        <v>#DIV/0!</v>
      </c>
      <c r="BF131" s="26" t="e">
        <f t="shared" si="49"/>
        <v>#DIV/0!</v>
      </c>
      <c r="BG131" s="26" t="e">
        <f t="shared" si="50"/>
        <v>#DIV/0!</v>
      </c>
      <c r="BH131" s="26" t="e">
        <f t="shared" si="51"/>
        <v>#DIV/0!</v>
      </c>
      <c r="BI131" s="26" t="e">
        <f>10*LOG10(IF(BA131="",0,POWER(10,((BA131+'ModelParams Lw'!$O$4)/10))) +IF(BB131="",0,POWER(10,((BB131+'ModelParams Lw'!$P$4)/10))) +IF(BC131="",0,POWER(10,((BC131+'ModelParams Lw'!$Q$4)/10))) +IF(BD131="",0,POWER(10,((BD131+'ModelParams Lw'!$R$4)/10))) +IF(BE131="",0,POWER(10,((BE131+'ModelParams Lw'!$S$4)/10))) +IF(BF131="",0,POWER(10,((BF131+'ModelParams Lw'!$T$4)/10))) +IF(BG131="",0,POWER(10,((BG131+'ModelParams Lw'!$U$4)/10)))+IF(BH131="",0,POWER(10,((BH131+'ModelParams Lw'!$V$4)/10))))</f>
        <v>#DIV/0!</v>
      </c>
      <c r="BJ131" s="26" t="e">
        <f t="shared" si="57"/>
        <v>#DIV/0!</v>
      </c>
      <c r="BK131" s="26" t="e">
        <f>(BA131-'ModelParams Lw'!O$10)/'ModelParams Lw'!O$11</f>
        <v>#DIV/0!</v>
      </c>
      <c r="BL131" s="26" t="e">
        <f>(BB131-'ModelParams Lw'!P$10)/'ModelParams Lw'!P$11</f>
        <v>#DIV/0!</v>
      </c>
      <c r="BM131" s="26" t="e">
        <f>(BC131-'ModelParams Lw'!Q$10)/'ModelParams Lw'!Q$11</f>
        <v>#DIV/0!</v>
      </c>
      <c r="BN131" s="26" t="e">
        <f>(BD131-'ModelParams Lw'!R$10)/'ModelParams Lw'!R$11</f>
        <v>#DIV/0!</v>
      </c>
      <c r="BO131" s="26" t="e">
        <f>(BE131-'ModelParams Lw'!S$10)/'ModelParams Lw'!S$11</f>
        <v>#DIV/0!</v>
      </c>
      <c r="BP131" s="26" t="e">
        <f>(BF131-'ModelParams Lw'!T$10)/'ModelParams Lw'!T$11</f>
        <v>#DIV/0!</v>
      </c>
      <c r="BQ131" s="26" t="e">
        <f>(BG131-'ModelParams Lw'!U$10)/'ModelParams Lw'!U$11</f>
        <v>#DIV/0!</v>
      </c>
      <c r="BR131" s="26" t="e">
        <f>(BH131-'ModelParams Lw'!V$10)/'ModelParams Lw'!V$11</f>
        <v>#DIV/0!</v>
      </c>
      <c r="BS131" s="23" t="e">
        <f>IF(Calcul!$E133="SW",DEGREES(ACOS(1-(1/'ModelParams Lw'!C$25*SQRT(0.5*1.2/'Sound Power'!$C131)*('Sound Power'!$B131/3600)/('Sound Power'!$D131)/('Sound Power'!$F131)))),DEGREES(ACOS(1-(1/'ModelParams Lw'!C$29*SQRT(0.5*1.2/'Sound Power'!$C131)*('Sound Power'!$B131/3600)/('Sound Power'!$D131)/('Sound Power'!$F131)))))</f>
        <v>#DIV/0!</v>
      </c>
      <c r="BT131" s="23" t="e">
        <f>IF(Calcul!$E133="SW",DEGREES(ACOS(1-(1/'ModelParams Lw'!D$25*SQRT(0.5*1.2/'Sound Power'!$C131)*('Sound Power'!$B131/3600)/('Sound Power'!$D131)/('Sound Power'!$F131)))),DEGREES(ACOS(1-(1/'ModelParams Lw'!D$29*SQRT(0.5*1.2/'Sound Power'!$C131)*('Sound Power'!$B131/3600)/('Sound Power'!$D131)/('Sound Power'!$F131)))))</f>
        <v>#DIV/0!</v>
      </c>
      <c r="BU131" s="23" t="e">
        <f>IF(Calcul!$E133="SW",DEGREES(ACOS(1-(1/'ModelParams Lw'!E$25*SQRT(0.5*1.2/'Sound Power'!$C131)*('Sound Power'!$B131/3600)/('Sound Power'!$D131)/('Sound Power'!$F131)))),DEGREES(ACOS(1-(1/'ModelParams Lw'!E$29*SQRT(0.5*1.2/'Sound Power'!$C131)*('Sound Power'!$B131/3600)/('Sound Power'!$D131)/('Sound Power'!$F131)))))</f>
        <v>#DIV/0!</v>
      </c>
      <c r="BV131" s="23" t="e">
        <f>IF(Calcul!$E133="SW",DEGREES(ACOS(1-(1/'ModelParams Lw'!F$25*SQRT(0.5*1.2/'Sound Power'!$C131)*('Sound Power'!$B131/3600)/('Sound Power'!$D131)/('Sound Power'!$F131)))),DEGREES(ACOS(1-(1/'ModelParams Lw'!F$29*SQRT(0.5*1.2/'Sound Power'!$C131)*('Sound Power'!$B131/3600)/('Sound Power'!$D131)/('Sound Power'!$F131)))))</f>
        <v>#DIV/0!</v>
      </c>
      <c r="BW131" s="23" t="e">
        <f>IF(Calcul!$E133="SW",DEGREES(ACOS(1-(1/'ModelParams Lw'!G$25*SQRT(0.5*1.2/'Sound Power'!$C131)*('Sound Power'!$B131/3600)/('Sound Power'!$D131)/('Sound Power'!$F131)))),DEGREES(ACOS(1-(1/'ModelParams Lw'!G$29*SQRT(0.5*1.2/'Sound Power'!$C131)*('Sound Power'!$B131/3600)/('Sound Power'!$D131)/('Sound Power'!$F131)))))</f>
        <v>#DIV/0!</v>
      </c>
      <c r="BX131" s="23" t="e">
        <f>IF(Calcul!$E133="SW",DEGREES(ACOS(1-(1/'ModelParams Lw'!H$25*SQRT(0.5*1.2/'Sound Power'!$C131)*('Sound Power'!$B131/3600)/('Sound Power'!$D131)/('Sound Power'!$F131)))),DEGREES(ACOS(1-(1/'ModelParams Lw'!H$29*SQRT(0.5*1.2/'Sound Power'!$C131)*('Sound Power'!$B131/3600)/('Sound Power'!$D131)/('Sound Power'!$F131)))))</f>
        <v>#DIV/0!</v>
      </c>
      <c r="BY131" s="23" t="e">
        <f>IF(Calcul!$E133="SW",DEGREES(ACOS(1-(1/'ModelParams Lw'!I$25*SQRT(0.5*1.2/'Sound Power'!$C131)*('Sound Power'!$B131/3600)/('Sound Power'!$D131)/('Sound Power'!$F131)))),DEGREES(ACOS(1-(1/'ModelParams Lw'!I$29*SQRT(0.5*1.2/'Sound Power'!$C131)*('Sound Power'!$B131/3600)/('Sound Power'!$D131)/('Sound Power'!$F131)))))</f>
        <v>#DIV/0!</v>
      </c>
      <c r="BZ131" s="23" t="e">
        <f>IF(Calcul!$E133="SW",DEGREES(ACOS(1-(1/'ModelParams Lw'!J$25*SQRT(0.5*1.2/'Sound Power'!$C131)*('Sound Power'!$B131/3600)/('Sound Power'!$D131)/('Sound Power'!$F131)))),DEGREES(ACOS(1-(1/'ModelParams Lw'!J$29*SQRT(0.5*1.2/'Sound Power'!$C131)*('Sound Power'!$B131/3600)/('Sound Power'!$D131)/('Sound Power'!$F131)))))</f>
        <v>#DIV/0!</v>
      </c>
      <c r="CA131" s="26" t="e">
        <f>IF(Calcul!$E133="SW",'ModelParams Lw'!C$22+'ModelParams Lw'!C$23*LOG('Sound Power'!$D131/'Sound Power'!$E131)+'ModelParams Lw'!C$24*LN('Sound Power'!BS131),IF('ModelParams Lw'!C$26+'ModelParams Lw'!C$27*LOG('Sound Power'!$D131/'Sound Power'!$E131)+'ModelParams Lw'!C$28*LN('Sound Power'!BS131)&lt;'ModelParams Lw'!C$22+'ModelParams Lw'!C$23*LOG('Sound Power'!$D131/'Sound Power'!$E131)+'ModelParams Lw'!C$24*LN('Sound Power'!BS131),'ModelParams Lw'!C$22+'ModelParams Lw'!C$23*LOG('Sound Power'!$D131/'Sound Power'!$E131)+'ModelParams Lw'!C$24*LN('Sound Power'!BS131),'ModelParams Lw'!C$26+'ModelParams Lw'!C$27*LOG('Sound Power'!$D131/'Sound Power'!$E131)+'ModelParams Lw'!C$28*LN('Sound Power'!BS131)))</f>
        <v>#DIV/0!</v>
      </c>
      <c r="CB131" s="26" t="e">
        <f>IF(Calcul!$E133="SW",'ModelParams Lw'!D$22+'ModelParams Lw'!D$23*LOG('Sound Power'!$D131/'Sound Power'!$E131)+'ModelParams Lw'!D$24*LN('Sound Power'!BT131),IF('ModelParams Lw'!D$26+'ModelParams Lw'!D$27*LOG('Sound Power'!$D131/'Sound Power'!$E131)+'ModelParams Lw'!D$28*LN('Sound Power'!BT131)&lt;'ModelParams Lw'!D$22+'ModelParams Lw'!D$23*LOG('Sound Power'!$D131/'Sound Power'!$E131)+'ModelParams Lw'!D$24*LN('Sound Power'!BT131),'ModelParams Lw'!D$22+'ModelParams Lw'!D$23*LOG('Sound Power'!$D131/'Sound Power'!$E131)+'ModelParams Lw'!D$24*LN('Sound Power'!BT131),'ModelParams Lw'!D$26+'ModelParams Lw'!D$27*LOG('Sound Power'!$D131/'Sound Power'!$E131)+'ModelParams Lw'!D$28*LN('Sound Power'!BT131)))</f>
        <v>#DIV/0!</v>
      </c>
      <c r="CC131" s="26" t="e">
        <f>IF(Calcul!$E133="SW",'ModelParams Lw'!E$22+'ModelParams Lw'!E$23*LOG('Sound Power'!$D131/'Sound Power'!$E131)+'ModelParams Lw'!E$24*LN('Sound Power'!BU131),IF('ModelParams Lw'!E$26+'ModelParams Lw'!E$27*LOG('Sound Power'!$D131/'Sound Power'!$E131)+'ModelParams Lw'!E$28*LN('Sound Power'!BU131)&lt;'ModelParams Lw'!E$22+'ModelParams Lw'!E$23*LOG('Sound Power'!$D131/'Sound Power'!$E131)+'ModelParams Lw'!E$24*LN('Sound Power'!BU131),'ModelParams Lw'!E$22+'ModelParams Lw'!E$23*LOG('Sound Power'!$D131/'Sound Power'!$E131)+'ModelParams Lw'!E$24*LN('Sound Power'!BU131),'ModelParams Lw'!E$26+'ModelParams Lw'!E$27*LOG('Sound Power'!$D131/'Sound Power'!$E131)+'ModelParams Lw'!E$28*LN('Sound Power'!BU131)))</f>
        <v>#DIV/0!</v>
      </c>
      <c r="CD131" s="26" t="e">
        <f>IF(Calcul!$E133="SW",'ModelParams Lw'!F$22+'ModelParams Lw'!F$23*LOG('Sound Power'!$D131/'Sound Power'!$E131)+'ModelParams Lw'!F$24*LN('Sound Power'!BV131),IF('ModelParams Lw'!F$26+'ModelParams Lw'!F$27*LOG('Sound Power'!$D131/'Sound Power'!$E131)+'ModelParams Lw'!F$28*LN('Sound Power'!BV131)&lt;'ModelParams Lw'!F$22+'ModelParams Lw'!F$23*LOG('Sound Power'!$D131/'Sound Power'!$E131)+'ModelParams Lw'!F$24*LN('Sound Power'!BV131),'ModelParams Lw'!F$22+'ModelParams Lw'!F$23*LOG('Sound Power'!$D131/'Sound Power'!$E131)+'ModelParams Lw'!F$24*LN('Sound Power'!BV131),'ModelParams Lw'!F$26+'ModelParams Lw'!F$27*LOG('Sound Power'!$D131/'Sound Power'!$E131)+'ModelParams Lw'!F$28*LN('Sound Power'!BV131)))</f>
        <v>#DIV/0!</v>
      </c>
      <c r="CE131" s="26" t="e">
        <f>IF(Calcul!$E133="SW",'ModelParams Lw'!G$22+'ModelParams Lw'!G$23*LOG('Sound Power'!$D131/'Sound Power'!$E131)+'ModelParams Lw'!G$24*LN('Sound Power'!BW131),IF('ModelParams Lw'!G$26+'ModelParams Lw'!G$27*LOG('Sound Power'!$D131/'Sound Power'!$E131)+'ModelParams Lw'!G$28*LN('Sound Power'!BW131)&lt;'ModelParams Lw'!G$22+'ModelParams Lw'!G$23*LOG('Sound Power'!$D131/'Sound Power'!$E131)+'ModelParams Lw'!G$24*LN('Sound Power'!BW131),'ModelParams Lw'!G$22+'ModelParams Lw'!G$23*LOG('Sound Power'!$D131/'Sound Power'!$E131)+'ModelParams Lw'!G$24*LN('Sound Power'!BW131),'ModelParams Lw'!G$26+'ModelParams Lw'!G$27*LOG('Sound Power'!$D131/'Sound Power'!$E131)+'ModelParams Lw'!G$28*LN('Sound Power'!BW131)))</f>
        <v>#DIV/0!</v>
      </c>
      <c r="CF131" s="26" t="e">
        <f>IF(Calcul!$E133="SW",'ModelParams Lw'!H$22+'ModelParams Lw'!H$23*LOG('Sound Power'!$D131/'Sound Power'!$E131)+'ModelParams Lw'!H$24*LN('Sound Power'!BX131),IF('ModelParams Lw'!H$26+'ModelParams Lw'!H$27*LOG('Sound Power'!$D131/'Sound Power'!$E131)+'ModelParams Lw'!H$28*LN('Sound Power'!BX131)&lt;'ModelParams Lw'!H$22+'ModelParams Lw'!H$23*LOG('Sound Power'!$D131/'Sound Power'!$E131)+'ModelParams Lw'!H$24*LN('Sound Power'!BX131),'ModelParams Lw'!H$22+'ModelParams Lw'!H$23*LOG('Sound Power'!$D131/'Sound Power'!$E131)+'ModelParams Lw'!H$24*LN('Sound Power'!BX131),'ModelParams Lw'!H$26+'ModelParams Lw'!H$27*LOG('Sound Power'!$D131/'Sound Power'!$E131)+'ModelParams Lw'!H$28*LN('Sound Power'!BX131)))</f>
        <v>#DIV/0!</v>
      </c>
      <c r="CG131" s="26" t="e">
        <f>IF(Calcul!$E133="SW",'ModelParams Lw'!I$22+'ModelParams Lw'!I$23*LOG('Sound Power'!$D131/'Sound Power'!$E131)+'ModelParams Lw'!I$24*LN('Sound Power'!BY131),IF('ModelParams Lw'!I$26+'ModelParams Lw'!I$27*LOG('Sound Power'!$D131/'Sound Power'!$E131)+'ModelParams Lw'!I$28*LN('Sound Power'!BY131)&lt;'ModelParams Lw'!I$22+'ModelParams Lw'!I$23*LOG('Sound Power'!$D131/'Sound Power'!$E131)+'ModelParams Lw'!I$24*LN('Sound Power'!BY131),'ModelParams Lw'!I$22+'ModelParams Lw'!I$23*LOG('Sound Power'!$D131/'Sound Power'!$E131)+'ModelParams Lw'!I$24*LN('Sound Power'!BY131),'ModelParams Lw'!I$26+'ModelParams Lw'!I$27*LOG('Sound Power'!$D131/'Sound Power'!$E131)+'ModelParams Lw'!I$28*LN('Sound Power'!BY131)))</f>
        <v>#DIV/0!</v>
      </c>
      <c r="CH131" s="26" t="e">
        <f>IF(Calcul!$E133="SW",'ModelParams Lw'!J$22+'ModelParams Lw'!J$23*LOG('Sound Power'!$D131/'Sound Power'!$E131)+'ModelParams Lw'!J$24*LN('Sound Power'!BZ131),IF('ModelParams Lw'!J$26+'ModelParams Lw'!J$27*LOG('Sound Power'!$D131/'Sound Power'!$E131)+'ModelParams Lw'!J$28*LN('Sound Power'!BZ131)&lt;'ModelParams Lw'!J$22+'ModelParams Lw'!J$23*LOG('Sound Power'!$D131/'Sound Power'!$E131)+'ModelParams Lw'!J$24*LN('Sound Power'!BZ131),'ModelParams Lw'!J$22+'ModelParams Lw'!J$23*LOG('Sound Power'!$D131/'Sound Power'!$E131)+'ModelParams Lw'!J$24*LN('Sound Power'!BZ131),'ModelParams Lw'!J$26+'ModelParams Lw'!J$27*LOG('Sound Power'!$D131/'Sound Power'!$E131)+'ModelParams Lw'!J$28*LN('Sound Power'!BZ131)))</f>
        <v>#DIV/0!</v>
      </c>
      <c r="CI131" s="26" t="e">
        <f t="shared" si="58"/>
        <v>#DIV/0!</v>
      </c>
      <c r="CJ131" s="26" t="e">
        <f t="shared" si="59"/>
        <v>#DIV/0!</v>
      </c>
      <c r="CK131" s="26" t="e">
        <f t="shared" si="60"/>
        <v>#DIV/0!</v>
      </c>
      <c r="CL131" s="26" t="e">
        <f t="shared" si="61"/>
        <v>#DIV/0!</v>
      </c>
      <c r="CM131" s="26" t="e">
        <f t="shared" si="62"/>
        <v>#DIV/0!</v>
      </c>
      <c r="CN131" s="26" t="e">
        <f t="shared" si="63"/>
        <v>#DIV/0!</v>
      </c>
      <c r="CO131" s="26" t="e">
        <f t="shared" si="64"/>
        <v>#DIV/0!</v>
      </c>
      <c r="CP131" s="26" t="e">
        <f t="shared" si="65"/>
        <v>#DIV/0!</v>
      </c>
      <c r="CQ131" s="26" t="e">
        <f>10*LOG10(IF(CI131="",0,POWER(10,((CI131+'ModelParams Lw'!$O$4)/10))) +IF(CJ131="",0,POWER(10,((CJ131+'ModelParams Lw'!$P$4)/10))) +IF(CK131="",0,POWER(10,((CK131+'ModelParams Lw'!$Q$4)/10))) +IF(CL131="",0,POWER(10,((CL131+'ModelParams Lw'!$R$4)/10))) +IF(CM131="",0,POWER(10,((CM131+'ModelParams Lw'!$S$4)/10))) +IF(CN131="",0,POWER(10,((CN131+'ModelParams Lw'!$T$4)/10))) +IF(CO131="",0,POWER(10,((CO131+'ModelParams Lw'!$U$4)/10)))+IF(CP131="",0,POWER(10,((CP131+'ModelParams Lw'!$V$4)/10))))</f>
        <v>#DIV/0!</v>
      </c>
      <c r="CR131" s="26" t="e">
        <f t="shared" si="66"/>
        <v>#DIV/0!</v>
      </c>
      <c r="CS131" s="26" t="e">
        <f>(CI131-'ModelParams Lw'!$O$10)/'ModelParams Lw'!$O$11</f>
        <v>#DIV/0!</v>
      </c>
      <c r="CT131" s="26" t="e">
        <f>(CJ131-'ModelParams Lw'!$P$10)/'ModelParams Lw'!$P$11</f>
        <v>#DIV/0!</v>
      </c>
      <c r="CU131" s="26" t="e">
        <f>(CK131-'ModelParams Lw'!$Q$10)/'ModelParams Lw'!$Q$11</f>
        <v>#DIV/0!</v>
      </c>
      <c r="CV131" s="26" t="e">
        <f>(CL131-'ModelParams Lw'!$R$10)/'ModelParams Lw'!$R$11</f>
        <v>#DIV/0!</v>
      </c>
      <c r="CW131" s="26" t="e">
        <f>(CM131-'ModelParams Lw'!$S$10)/'ModelParams Lw'!$S$11</f>
        <v>#DIV/0!</v>
      </c>
      <c r="CX131" s="26" t="e">
        <f>(CN131-'ModelParams Lw'!$T$10)/'ModelParams Lw'!$T$11</f>
        <v>#DIV/0!</v>
      </c>
      <c r="CY131" s="26" t="e">
        <f>(CO131-'ModelParams Lw'!$U$10)/'ModelParams Lw'!$U$11</f>
        <v>#DIV/0!</v>
      </c>
      <c r="CZ131" s="26" t="e">
        <f>(CP131-'ModelParams Lw'!$V$10)/'ModelParams Lw'!$V$11</f>
        <v>#DIV/0!</v>
      </c>
    </row>
    <row r="132" spans="1:104" x14ac:dyDescent="0.2">
      <c r="A132" s="13">
        <f>Calcul!A134</f>
        <v>0</v>
      </c>
      <c r="B132" s="13">
        <f t="shared" si="42"/>
        <v>0</v>
      </c>
      <c r="C132" s="13">
        <f>Calcul!B134</f>
        <v>0</v>
      </c>
      <c r="D132" s="13">
        <f>Calcul!C134/1000</f>
        <v>0</v>
      </c>
      <c r="E132" s="13">
        <f>Calcul!D134/1000</f>
        <v>0</v>
      </c>
      <c r="F132" s="13">
        <f t="shared" si="43"/>
        <v>0</v>
      </c>
      <c r="G132" s="23" t="e">
        <f>DEGREES(ACOS(1-(1/'ModelParams Lw'!B$15*SQRT(0.5*1.2/'Sound Power'!$C132)*('Sound Power'!$B132/3600)/('Sound Power'!$D132)/('Sound Power'!$F132))))</f>
        <v>#DIV/0!</v>
      </c>
      <c r="H132" s="23" t="e">
        <f>DEGREES(ACOS(1-(1/'ModelParams Lw'!C$15*SQRT(0.5*1.2/'Sound Power'!$C132)*('Sound Power'!$B132/3600)/('Sound Power'!$D132)/('Sound Power'!$F132))))</f>
        <v>#DIV/0!</v>
      </c>
      <c r="I132" s="23" t="e">
        <f>DEGREES(ACOS(1-(1/'ModelParams Lw'!D$15*SQRT(0.5*1.2/'Sound Power'!$C132)*('Sound Power'!$B132/3600)/('Sound Power'!$D132)/('Sound Power'!$F132))))</f>
        <v>#DIV/0!</v>
      </c>
      <c r="J132" s="23" t="e">
        <f>DEGREES(ACOS(1-(1/'ModelParams Lw'!E$15*SQRT(0.5*1.2/'Sound Power'!$C132)*('Sound Power'!$B132/3600)/('Sound Power'!$D132)/('Sound Power'!$F132))))</f>
        <v>#DIV/0!</v>
      </c>
      <c r="K132" s="23" t="e">
        <f>DEGREES(ACOS(1-(1/'ModelParams Lw'!F$15*SQRT(0.5*1.2/'Sound Power'!$C132)*('Sound Power'!$B132/3600)/('Sound Power'!$D132)/('Sound Power'!$F132))))</f>
        <v>#DIV/0!</v>
      </c>
      <c r="L132" s="23" t="e">
        <f>DEGREES(ACOS(1-(1/'ModelParams Lw'!G$15*SQRT(0.5*1.2/'Sound Power'!$C132)*('Sound Power'!$B132/3600)/('Sound Power'!$D132)/('Sound Power'!$F132))))</f>
        <v>#DIV/0!</v>
      </c>
      <c r="M132" s="23" t="e">
        <f>DEGREES(ACOS(1-(1/'ModelParams Lw'!H$15*SQRT(0.5*1.2/'Sound Power'!$C132)*('Sound Power'!$B132/3600)/('Sound Power'!$D132)/('Sound Power'!$F132))))</f>
        <v>#DIV/0!</v>
      </c>
      <c r="N132" s="23" t="e">
        <f>DEGREES(ACOS(1-(1/'ModelParams Lw'!I$15*SQRT(0.5*1.2/'Sound Power'!$C132)*('Sound Power'!$B132/3600)/('Sound Power'!$D132)/('Sound Power'!$F132))))</f>
        <v>#DIV/0!</v>
      </c>
      <c r="O132" s="26" t="e">
        <f>('ModelParams Lw'!B$4*LN('Sound Power'!G132)/(1+EXP(-('Sound Power'!$D132*1000+'ModelParams Lw'!B$6)/'ModelParams Lw'!B$7))+'ModelParams Lw'!B$5)*LN('Sound Power'!$B132)-('ModelParams Lw'!B$8+'ModelParams Lw'!B$9*$D132+'ModelParams Lw'!B$10*'Sound Power'!$F132^'ModelParams Lw'!B$14+'ModelParams Lw'!B$11*LN('Sound Power'!G132)+'ModelParams Lw'!B$12*'Sound Power'!$D132*'Sound Power'!$F132+'ModelParams Lw'!B$13*'Sound Power'!$D132*LN('Sound Power'!G132))</f>
        <v>#DIV/0!</v>
      </c>
      <c r="P132" s="26" t="e">
        <f>('ModelParams Lw'!C$4*LN('Sound Power'!H132)/(1+EXP(-('Sound Power'!$D132*1000+'ModelParams Lw'!C$6)/'ModelParams Lw'!C$7))+'ModelParams Lw'!C$5)*LN('Sound Power'!$B132)-('ModelParams Lw'!C$8+'ModelParams Lw'!C$9*$D132+'ModelParams Lw'!C$10*'Sound Power'!$F132^'ModelParams Lw'!C$14+'ModelParams Lw'!C$11*LN('Sound Power'!H132)+'ModelParams Lw'!C$12*'Sound Power'!$D132*'Sound Power'!$F132+'ModelParams Lw'!C$13*'Sound Power'!$D132*LN('Sound Power'!H132))</f>
        <v>#DIV/0!</v>
      </c>
      <c r="Q132" s="26" t="e">
        <f>('ModelParams Lw'!D$4*LN('Sound Power'!I132)/(1+EXP(-('Sound Power'!$D132*1000+'ModelParams Lw'!D$6)/'ModelParams Lw'!D$7))+'ModelParams Lw'!D$5)*LN('Sound Power'!$B132)-('ModelParams Lw'!D$8+'ModelParams Lw'!D$9*$D132+'ModelParams Lw'!D$10*'Sound Power'!$F132^'ModelParams Lw'!D$14+'ModelParams Lw'!D$11*LN('Sound Power'!I132)+'ModelParams Lw'!D$12*'Sound Power'!$D132*'Sound Power'!$F132+'ModelParams Lw'!D$13*'Sound Power'!$D132*LN('Sound Power'!I132))</f>
        <v>#DIV/0!</v>
      </c>
      <c r="R132" s="26" t="e">
        <f>('ModelParams Lw'!E$4*LN('Sound Power'!J132)/(1+EXP(-('Sound Power'!$D132*1000+'ModelParams Lw'!E$6)/'ModelParams Lw'!E$7))+'ModelParams Lw'!E$5)*LN('Sound Power'!$B132)-('ModelParams Lw'!E$8+'ModelParams Lw'!E$9*$D132+'ModelParams Lw'!E$10*'Sound Power'!$F132^'ModelParams Lw'!E$14+'ModelParams Lw'!E$11*LN('Sound Power'!J132)+'ModelParams Lw'!E$12*'Sound Power'!$D132*'Sound Power'!$F132+'ModelParams Lw'!E$13*'Sound Power'!$D132*LN('Sound Power'!J132))</f>
        <v>#DIV/0!</v>
      </c>
      <c r="S132" s="26" t="e">
        <f>('ModelParams Lw'!F$4*LN('Sound Power'!K132)/(1+EXP(-('Sound Power'!$D132*1000+'ModelParams Lw'!F$6)/'ModelParams Lw'!F$7))+'ModelParams Lw'!F$5)*LN('Sound Power'!$B132)-('ModelParams Lw'!F$8+'ModelParams Lw'!F$9*$D132+'ModelParams Lw'!F$10*'Sound Power'!$F132^'ModelParams Lw'!F$14+'ModelParams Lw'!F$11*LN('Sound Power'!K132)+'ModelParams Lw'!F$12*'Sound Power'!$D132*'Sound Power'!$F132+'ModelParams Lw'!F$13*'Sound Power'!$D132*LN('Sound Power'!K132))</f>
        <v>#DIV/0!</v>
      </c>
      <c r="T132" s="26" t="e">
        <f>('ModelParams Lw'!G$4*LN('Sound Power'!L132)/(1+EXP(-('Sound Power'!$D132*1000+'ModelParams Lw'!G$6)/'ModelParams Lw'!G$7))+'ModelParams Lw'!G$5)*LN('Sound Power'!$B132)-('ModelParams Lw'!G$8+'ModelParams Lw'!G$9*$D132+'ModelParams Lw'!G$10*'Sound Power'!$F132^'ModelParams Lw'!G$14+'ModelParams Lw'!G$11*LN('Sound Power'!L132)+'ModelParams Lw'!G$12*'Sound Power'!$D132*'Sound Power'!$F132+'ModelParams Lw'!G$13*'Sound Power'!$D132*LN('Sound Power'!L132))</f>
        <v>#DIV/0!</v>
      </c>
      <c r="U132" s="26" t="e">
        <f>('ModelParams Lw'!H$4*LN('Sound Power'!M132)/(1+EXP(-('Sound Power'!$D132*1000+'ModelParams Lw'!H$6)/'ModelParams Lw'!H$7))+'ModelParams Lw'!H$5)*LN('Sound Power'!$B132)-('ModelParams Lw'!H$8+'ModelParams Lw'!H$9*$D132+'ModelParams Lw'!H$10*'Sound Power'!$F132^'ModelParams Lw'!H$14+'ModelParams Lw'!H$11*LN('Sound Power'!M132)+'ModelParams Lw'!H$12*'Sound Power'!$D132*'Sound Power'!$F132+'ModelParams Lw'!H$13*'Sound Power'!$D132*LN('Sound Power'!M132))</f>
        <v>#DIV/0!</v>
      </c>
      <c r="V132" s="26" t="e">
        <f>('ModelParams Lw'!I$4*LN('Sound Power'!N132)/(1+EXP(-('Sound Power'!$D132*1000+'ModelParams Lw'!I$6)/'ModelParams Lw'!I$7))+'ModelParams Lw'!I$5)*LN('Sound Power'!$B132)-('ModelParams Lw'!I$8+'ModelParams Lw'!I$9*$D132+'ModelParams Lw'!I$10*'Sound Power'!$F132^'ModelParams Lw'!I$14+'ModelParams Lw'!I$11*LN('Sound Power'!N132)+'ModelParams Lw'!I$12*'Sound Power'!$D132*'Sound Power'!$F132+'ModelParams Lw'!I$13*'Sound Power'!$D132*LN('Sound Power'!N132))</f>
        <v>#DIV/0!</v>
      </c>
      <c r="W132" s="26" t="e">
        <f>10*LOG10(IF(O132="",0,POWER(10,((O132+'ModelParams Lw'!$O$4)/10))) +IF(P132="",0,POWER(10,((P132+'ModelParams Lw'!$P$4)/10))) +IF(Q132="",0,POWER(10,((Q132+'ModelParams Lw'!$Q$4)/10))) +IF(R132="",0,POWER(10,((R132+'ModelParams Lw'!$R$4)/10))) +IF(S132="",0,POWER(10,((S132+'ModelParams Lw'!$S$4)/10))) +IF(T132="",0,POWER(10,((T132+'ModelParams Lw'!$T$4)/10))) +IF(U132="",0,POWER(10,((U132+'ModelParams Lw'!$U$4)/10)))+IF(V132="",0,POWER(10,((V132+'ModelParams Lw'!$V$4)/10))))</f>
        <v>#DIV/0!</v>
      </c>
      <c r="X132" s="26" t="e">
        <f t="shared" si="52"/>
        <v>#DIV/0!</v>
      </c>
      <c r="Y132" s="26" t="e">
        <f>(O132-'ModelParams Lw'!O$10)/'ModelParams Lw'!O$11</f>
        <v>#DIV/0!</v>
      </c>
      <c r="Z132" s="26" t="e">
        <f>(P132-'ModelParams Lw'!P$10)/'ModelParams Lw'!P$11</f>
        <v>#DIV/0!</v>
      </c>
      <c r="AA132" s="26" t="e">
        <f>(Q132-'ModelParams Lw'!Q$10)/'ModelParams Lw'!Q$11</f>
        <v>#DIV/0!</v>
      </c>
      <c r="AB132" s="26" t="e">
        <f>(R132-'ModelParams Lw'!R$10)/'ModelParams Lw'!R$11</f>
        <v>#DIV/0!</v>
      </c>
      <c r="AC132" s="26" t="e">
        <f>(S132-'ModelParams Lw'!S$10)/'ModelParams Lw'!S$11</f>
        <v>#DIV/0!</v>
      </c>
      <c r="AD132" s="26" t="e">
        <f>(T132-'ModelParams Lw'!T$10)/'ModelParams Lw'!T$11</f>
        <v>#DIV/0!</v>
      </c>
      <c r="AE132" s="26" t="e">
        <f>(U132-'ModelParams Lw'!U$10)/'ModelParams Lw'!U$11</f>
        <v>#DIV/0!</v>
      </c>
      <c r="AF132" s="26" t="e">
        <f>(V132-'ModelParams Lw'!V$10)/'ModelParams Lw'!V$11</f>
        <v>#DIV/0!</v>
      </c>
      <c r="AG132" s="26" t="e">
        <f t="shared" si="53"/>
        <v>#DIV/0!</v>
      </c>
      <c r="AH132" s="26" t="e">
        <f>VLOOKUP(D132*1000,'ModelParams Lw'!$A$38:$D$58,4)</f>
        <v>#N/A</v>
      </c>
      <c r="AI132" s="56" t="e">
        <f>VLOOKUP(D132*1000,'ModelParams Lw'!$A$38:$D$58,2)</f>
        <v>#N/A</v>
      </c>
      <c r="AJ132" s="46" t="e">
        <f t="shared" si="54"/>
        <v>#DIV/0!</v>
      </c>
      <c r="AK132" s="26" t="e">
        <f t="shared" si="55"/>
        <v>#VALUE!</v>
      </c>
      <c r="AL132" s="26" t="e">
        <f>IF($AI132=100,'ModelParams Lw'!R$35*'Sound Power'!$AH132^2+'ModelParams Lw'!R$36*'Sound Power'!$AH132+'ModelParams Lw'!R$37,IF($AI132=150,'ModelParams Lw'!R$38*'Sound Power'!$AH132^2+'ModelParams Lw'!R$39*'Sound Power'!$AH132+'ModelParams Lw'!R$40,'ModelParams Lw'!R$41*'Sound Power'!$AH132^2+'ModelParams Lw'!R$42*'Sound Power'!$AH132+'ModelParams Lw'!R$43))</f>
        <v>#N/A</v>
      </c>
      <c r="AM132" s="26" t="e">
        <f>IF($AI132=100,'ModelParams Lw'!S$35*'Sound Power'!$AH132^2+'ModelParams Lw'!S$36*'Sound Power'!$AH132+'ModelParams Lw'!S$37,IF($AI132=150,'ModelParams Lw'!S$38*'Sound Power'!$AH132^2+'ModelParams Lw'!S$39*'Sound Power'!$AH132+'ModelParams Lw'!S$40,'ModelParams Lw'!S$41*'Sound Power'!$AH132^2+'ModelParams Lw'!S$42*'Sound Power'!$AH132+'ModelParams Lw'!S$43))</f>
        <v>#N/A</v>
      </c>
      <c r="AN132" s="26" t="e">
        <f>IF($AI132=100,'ModelParams Lw'!T$35*'Sound Power'!$AH132^2+'ModelParams Lw'!T$36*'Sound Power'!$AH132+'ModelParams Lw'!T$37,IF($AI132=150,'ModelParams Lw'!T$38*'Sound Power'!$AH132^2+'ModelParams Lw'!T$39*'Sound Power'!$AH132+'ModelParams Lw'!T$40,'ModelParams Lw'!T$41*'Sound Power'!$AH132^2+'ModelParams Lw'!T$42*'Sound Power'!$AH132+'ModelParams Lw'!T$43))</f>
        <v>#N/A</v>
      </c>
      <c r="AO132" s="26" t="e">
        <f>IF($AI132=100,'ModelParams Lw'!U$35*'Sound Power'!$AH132^2+'ModelParams Lw'!U$36*'Sound Power'!$AH132+'ModelParams Lw'!U$37,IF($AI132=150,'ModelParams Lw'!U$38*'Sound Power'!$AH132^2+'ModelParams Lw'!U$39*'Sound Power'!$AH132+'ModelParams Lw'!U$40,'ModelParams Lw'!U$41*'Sound Power'!$AH132^2+'ModelParams Lw'!U$42*'Sound Power'!$AH132+'ModelParams Lw'!U$43))</f>
        <v>#N/A</v>
      </c>
      <c r="AP132" s="26" t="e">
        <f>IF($AI132=100,'ModelParams Lw'!V$35*'Sound Power'!$AH132^2+'ModelParams Lw'!V$36*'Sound Power'!$AH132+'ModelParams Lw'!V$37,IF($AI132=150,'ModelParams Lw'!V$38*'Sound Power'!$AH132^2+'ModelParams Lw'!V$39*'Sound Power'!$AH132+'ModelParams Lw'!V$40,'ModelParams Lw'!V$41*'Sound Power'!$AH132^2+'ModelParams Lw'!V$42*'Sound Power'!$AH132+'ModelParams Lw'!V$43))</f>
        <v>#N/A</v>
      </c>
      <c r="AQ132" s="26" t="e">
        <f>IF($AI132=100,'ModelParams Lw'!W$35*'Sound Power'!$AH132^2+'ModelParams Lw'!W$36*'Sound Power'!$AH132+'ModelParams Lw'!W$37,IF($AI132=150,'ModelParams Lw'!W$38*'Sound Power'!$AH132^2+'ModelParams Lw'!W$39*'Sound Power'!$AH132+'ModelParams Lw'!W$40,'ModelParams Lw'!W$41*'Sound Power'!$AH132^2+'ModelParams Lw'!W$42*'Sound Power'!$AH132+'ModelParams Lw'!W$43))</f>
        <v>#N/A</v>
      </c>
      <c r="AR132" s="26" t="e">
        <f t="shared" si="56"/>
        <v>#VALUE!</v>
      </c>
      <c r="AS132" s="26" t="e">
        <f>IF(26.83*LN($AJ132)-11.791-'ModelParams Lw'!B$35&lt;0,0,26.83*LN($AJ132)-11.791-'ModelParams Lw'!B$35)</f>
        <v>#DIV/0!</v>
      </c>
      <c r="AT132" s="26" t="e">
        <f>IF(26.83*LN($AJ132)-11.791-'ModelParams Lw'!C$35&lt;0,0,26.83*LN($AJ132)-11.791-'ModelParams Lw'!C$35)</f>
        <v>#DIV/0!</v>
      </c>
      <c r="AU132" s="26" t="e">
        <f>IF(26.83*LN($AJ132)-11.791-'ModelParams Lw'!D$35&lt;0,0,26.83*LN($AJ132)-11.791-'ModelParams Lw'!D$35)</f>
        <v>#DIV/0!</v>
      </c>
      <c r="AV132" s="26" t="e">
        <f>IF(26.83*LN($AJ132)-11.791-'ModelParams Lw'!E$35&lt;0,0,26.83*LN($AJ132)-11.791-'ModelParams Lw'!E$35)</f>
        <v>#DIV/0!</v>
      </c>
      <c r="AW132" s="26" t="e">
        <f>IF(26.83*LN($AJ132)-11.791-'ModelParams Lw'!F$35&lt;0,0,26.83*LN($AJ132)-11.791-'ModelParams Lw'!F$35)</f>
        <v>#DIV/0!</v>
      </c>
      <c r="AX132" s="26" t="e">
        <f>IF(26.83*LN($AJ132)-11.791-'ModelParams Lw'!G$35&lt;0,0,26.83*LN($AJ132)-11.791-'ModelParams Lw'!G$35)</f>
        <v>#DIV/0!</v>
      </c>
      <c r="AY132" s="26" t="e">
        <f>IF(26.83*LN($AJ132)-11.791-'ModelParams Lw'!H$35&lt;0,0,26.83*LN($AJ132)-11.791-'ModelParams Lw'!H$35)</f>
        <v>#DIV/0!</v>
      </c>
      <c r="AZ132" s="26" t="e">
        <f>IF(26.83*LN($AJ132)-11.791-'ModelParams Lw'!I$35&lt;0,0,26.83*LN($AJ132)-11.791-'ModelParams Lw'!I$35)</f>
        <v>#DIV/0!</v>
      </c>
      <c r="BA132" s="26" t="e">
        <f t="shared" si="44"/>
        <v>#DIV/0!</v>
      </c>
      <c r="BB132" s="26" t="e">
        <f t="shared" si="45"/>
        <v>#DIV/0!</v>
      </c>
      <c r="BC132" s="26" t="e">
        <f t="shared" si="46"/>
        <v>#DIV/0!</v>
      </c>
      <c r="BD132" s="26" t="e">
        <f t="shared" si="47"/>
        <v>#DIV/0!</v>
      </c>
      <c r="BE132" s="26" t="e">
        <f t="shared" si="48"/>
        <v>#DIV/0!</v>
      </c>
      <c r="BF132" s="26" t="e">
        <f t="shared" si="49"/>
        <v>#DIV/0!</v>
      </c>
      <c r="BG132" s="26" t="e">
        <f t="shared" si="50"/>
        <v>#DIV/0!</v>
      </c>
      <c r="BH132" s="26" t="e">
        <f t="shared" si="51"/>
        <v>#DIV/0!</v>
      </c>
      <c r="BI132" s="26" t="e">
        <f>10*LOG10(IF(BA132="",0,POWER(10,((BA132+'ModelParams Lw'!$O$4)/10))) +IF(BB132="",0,POWER(10,((BB132+'ModelParams Lw'!$P$4)/10))) +IF(BC132="",0,POWER(10,((BC132+'ModelParams Lw'!$Q$4)/10))) +IF(BD132="",0,POWER(10,((BD132+'ModelParams Lw'!$R$4)/10))) +IF(BE132="",0,POWER(10,((BE132+'ModelParams Lw'!$S$4)/10))) +IF(BF132="",0,POWER(10,((BF132+'ModelParams Lw'!$T$4)/10))) +IF(BG132="",0,POWER(10,((BG132+'ModelParams Lw'!$U$4)/10)))+IF(BH132="",0,POWER(10,((BH132+'ModelParams Lw'!$V$4)/10))))</f>
        <v>#DIV/0!</v>
      </c>
      <c r="BJ132" s="26" t="e">
        <f t="shared" si="57"/>
        <v>#DIV/0!</v>
      </c>
      <c r="BK132" s="26" t="e">
        <f>(BA132-'ModelParams Lw'!O$10)/'ModelParams Lw'!O$11</f>
        <v>#DIV/0!</v>
      </c>
      <c r="BL132" s="26" t="e">
        <f>(BB132-'ModelParams Lw'!P$10)/'ModelParams Lw'!P$11</f>
        <v>#DIV/0!</v>
      </c>
      <c r="BM132" s="26" t="e">
        <f>(BC132-'ModelParams Lw'!Q$10)/'ModelParams Lw'!Q$11</f>
        <v>#DIV/0!</v>
      </c>
      <c r="BN132" s="26" t="e">
        <f>(BD132-'ModelParams Lw'!R$10)/'ModelParams Lw'!R$11</f>
        <v>#DIV/0!</v>
      </c>
      <c r="BO132" s="26" t="e">
        <f>(BE132-'ModelParams Lw'!S$10)/'ModelParams Lw'!S$11</f>
        <v>#DIV/0!</v>
      </c>
      <c r="BP132" s="26" t="e">
        <f>(BF132-'ModelParams Lw'!T$10)/'ModelParams Lw'!T$11</f>
        <v>#DIV/0!</v>
      </c>
      <c r="BQ132" s="26" t="e">
        <f>(BG132-'ModelParams Lw'!U$10)/'ModelParams Lw'!U$11</f>
        <v>#DIV/0!</v>
      </c>
      <c r="BR132" s="26" t="e">
        <f>(BH132-'ModelParams Lw'!V$10)/'ModelParams Lw'!V$11</f>
        <v>#DIV/0!</v>
      </c>
      <c r="BS132" s="23" t="e">
        <f>IF(Calcul!$E134="SW",DEGREES(ACOS(1-(1/'ModelParams Lw'!C$25*SQRT(0.5*1.2/'Sound Power'!$C132)*('Sound Power'!$B132/3600)/('Sound Power'!$D132)/('Sound Power'!$F132)))),DEGREES(ACOS(1-(1/'ModelParams Lw'!C$29*SQRT(0.5*1.2/'Sound Power'!$C132)*('Sound Power'!$B132/3600)/('Sound Power'!$D132)/('Sound Power'!$F132)))))</f>
        <v>#DIV/0!</v>
      </c>
      <c r="BT132" s="23" t="e">
        <f>IF(Calcul!$E134="SW",DEGREES(ACOS(1-(1/'ModelParams Lw'!D$25*SQRT(0.5*1.2/'Sound Power'!$C132)*('Sound Power'!$B132/3600)/('Sound Power'!$D132)/('Sound Power'!$F132)))),DEGREES(ACOS(1-(1/'ModelParams Lw'!D$29*SQRT(0.5*1.2/'Sound Power'!$C132)*('Sound Power'!$B132/3600)/('Sound Power'!$D132)/('Sound Power'!$F132)))))</f>
        <v>#DIV/0!</v>
      </c>
      <c r="BU132" s="23" t="e">
        <f>IF(Calcul!$E134="SW",DEGREES(ACOS(1-(1/'ModelParams Lw'!E$25*SQRT(0.5*1.2/'Sound Power'!$C132)*('Sound Power'!$B132/3600)/('Sound Power'!$D132)/('Sound Power'!$F132)))),DEGREES(ACOS(1-(1/'ModelParams Lw'!E$29*SQRT(0.5*1.2/'Sound Power'!$C132)*('Sound Power'!$B132/3600)/('Sound Power'!$D132)/('Sound Power'!$F132)))))</f>
        <v>#DIV/0!</v>
      </c>
      <c r="BV132" s="23" t="e">
        <f>IF(Calcul!$E134="SW",DEGREES(ACOS(1-(1/'ModelParams Lw'!F$25*SQRT(0.5*1.2/'Sound Power'!$C132)*('Sound Power'!$B132/3600)/('Sound Power'!$D132)/('Sound Power'!$F132)))),DEGREES(ACOS(1-(1/'ModelParams Lw'!F$29*SQRT(0.5*1.2/'Sound Power'!$C132)*('Sound Power'!$B132/3600)/('Sound Power'!$D132)/('Sound Power'!$F132)))))</f>
        <v>#DIV/0!</v>
      </c>
      <c r="BW132" s="23" t="e">
        <f>IF(Calcul!$E134="SW",DEGREES(ACOS(1-(1/'ModelParams Lw'!G$25*SQRT(0.5*1.2/'Sound Power'!$C132)*('Sound Power'!$B132/3600)/('Sound Power'!$D132)/('Sound Power'!$F132)))),DEGREES(ACOS(1-(1/'ModelParams Lw'!G$29*SQRT(0.5*1.2/'Sound Power'!$C132)*('Sound Power'!$B132/3600)/('Sound Power'!$D132)/('Sound Power'!$F132)))))</f>
        <v>#DIV/0!</v>
      </c>
      <c r="BX132" s="23" t="e">
        <f>IF(Calcul!$E134="SW",DEGREES(ACOS(1-(1/'ModelParams Lw'!H$25*SQRT(0.5*1.2/'Sound Power'!$C132)*('Sound Power'!$B132/3600)/('Sound Power'!$D132)/('Sound Power'!$F132)))),DEGREES(ACOS(1-(1/'ModelParams Lw'!H$29*SQRT(0.5*1.2/'Sound Power'!$C132)*('Sound Power'!$B132/3600)/('Sound Power'!$D132)/('Sound Power'!$F132)))))</f>
        <v>#DIV/0!</v>
      </c>
      <c r="BY132" s="23" t="e">
        <f>IF(Calcul!$E134="SW",DEGREES(ACOS(1-(1/'ModelParams Lw'!I$25*SQRT(0.5*1.2/'Sound Power'!$C132)*('Sound Power'!$B132/3600)/('Sound Power'!$D132)/('Sound Power'!$F132)))),DEGREES(ACOS(1-(1/'ModelParams Lw'!I$29*SQRT(0.5*1.2/'Sound Power'!$C132)*('Sound Power'!$B132/3600)/('Sound Power'!$D132)/('Sound Power'!$F132)))))</f>
        <v>#DIV/0!</v>
      </c>
      <c r="BZ132" s="23" t="e">
        <f>IF(Calcul!$E134="SW",DEGREES(ACOS(1-(1/'ModelParams Lw'!J$25*SQRT(0.5*1.2/'Sound Power'!$C132)*('Sound Power'!$B132/3600)/('Sound Power'!$D132)/('Sound Power'!$F132)))),DEGREES(ACOS(1-(1/'ModelParams Lw'!J$29*SQRT(0.5*1.2/'Sound Power'!$C132)*('Sound Power'!$B132/3600)/('Sound Power'!$D132)/('Sound Power'!$F132)))))</f>
        <v>#DIV/0!</v>
      </c>
      <c r="CA132" s="26" t="e">
        <f>IF(Calcul!$E134="SW",'ModelParams Lw'!C$22+'ModelParams Lw'!C$23*LOG('Sound Power'!$D132/'Sound Power'!$E132)+'ModelParams Lw'!C$24*LN('Sound Power'!BS132),IF('ModelParams Lw'!C$26+'ModelParams Lw'!C$27*LOG('Sound Power'!$D132/'Sound Power'!$E132)+'ModelParams Lw'!C$28*LN('Sound Power'!BS132)&lt;'ModelParams Lw'!C$22+'ModelParams Lw'!C$23*LOG('Sound Power'!$D132/'Sound Power'!$E132)+'ModelParams Lw'!C$24*LN('Sound Power'!BS132),'ModelParams Lw'!C$22+'ModelParams Lw'!C$23*LOG('Sound Power'!$D132/'Sound Power'!$E132)+'ModelParams Lw'!C$24*LN('Sound Power'!BS132),'ModelParams Lw'!C$26+'ModelParams Lw'!C$27*LOG('Sound Power'!$D132/'Sound Power'!$E132)+'ModelParams Lw'!C$28*LN('Sound Power'!BS132)))</f>
        <v>#DIV/0!</v>
      </c>
      <c r="CB132" s="26" t="e">
        <f>IF(Calcul!$E134="SW",'ModelParams Lw'!D$22+'ModelParams Lw'!D$23*LOG('Sound Power'!$D132/'Sound Power'!$E132)+'ModelParams Lw'!D$24*LN('Sound Power'!BT132),IF('ModelParams Lw'!D$26+'ModelParams Lw'!D$27*LOG('Sound Power'!$D132/'Sound Power'!$E132)+'ModelParams Lw'!D$28*LN('Sound Power'!BT132)&lt;'ModelParams Lw'!D$22+'ModelParams Lw'!D$23*LOG('Sound Power'!$D132/'Sound Power'!$E132)+'ModelParams Lw'!D$24*LN('Sound Power'!BT132),'ModelParams Lw'!D$22+'ModelParams Lw'!D$23*LOG('Sound Power'!$D132/'Sound Power'!$E132)+'ModelParams Lw'!D$24*LN('Sound Power'!BT132),'ModelParams Lw'!D$26+'ModelParams Lw'!D$27*LOG('Sound Power'!$D132/'Sound Power'!$E132)+'ModelParams Lw'!D$28*LN('Sound Power'!BT132)))</f>
        <v>#DIV/0!</v>
      </c>
      <c r="CC132" s="26" t="e">
        <f>IF(Calcul!$E134="SW",'ModelParams Lw'!E$22+'ModelParams Lw'!E$23*LOG('Sound Power'!$D132/'Sound Power'!$E132)+'ModelParams Lw'!E$24*LN('Sound Power'!BU132),IF('ModelParams Lw'!E$26+'ModelParams Lw'!E$27*LOG('Sound Power'!$D132/'Sound Power'!$E132)+'ModelParams Lw'!E$28*LN('Sound Power'!BU132)&lt;'ModelParams Lw'!E$22+'ModelParams Lw'!E$23*LOG('Sound Power'!$D132/'Sound Power'!$E132)+'ModelParams Lw'!E$24*LN('Sound Power'!BU132),'ModelParams Lw'!E$22+'ModelParams Lw'!E$23*LOG('Sound Power'!$D132/'Sound Power'!$E132)+'ModelParams Lw'!E$24*LN('Sound Power'!BU132),'ModelParams Lw'!E$26+'ModelParams Lw'!E$27*LOG('Sound Power'!$D132/'Sound Power'!$E132)+'ModelParams Lw'!E$28*LN('Sound Power'!BU132)))</f>
        <v>#DIV/0!</v>
      </c>
      <c r="CD132" s="26" t="e">
        <f>IF(Calcul!$E134="SW",'ModelParams Lw'!F$22+'ModelParams Lw'!F$23*LOG('Sound Power'!$D132/'Sound Power'!$E132)+'ModelParams Lw'!F$24*LN('Sound Power'!BV132),IF('ModelParams Lw'!F$26+'ModelParams Lw'!F$27*LOG('Sound Power'!$D132/'Sound Power'!$E132)+'ModelParams Lw'!F$28*LN('Sound Power'!BV132)&lt;'ModelParams Lw'!F$22+'ModelParams Lw'!F$23*LOG('Sound Power'!$D132/'Sound Power'!$E132)+'ModelParams Lw'!F$24*LN('Sound Power'!BV132),'ModelParams Lw'!F$22+'ModelParams Lw'!F$23*LOG('Sound Power'!$D132/'Sound Power'!$E132)+'ModelParams Lw'!F$24*LN('Sound Power'!BV132),'ModelParams Lw'!F$26+'ModelParams Lw'!F$27*LOG('Sound Power'!$D132/'Sound Power'!$E132)+'ModelParams Lw'!F$28*LN('Sound Power'!BV132)))</f>
        <v>#DIV/0!</v>
      </c>
      <c r="CE132" s="26" t="e">
        <f>IF(Calcul!$E134="SW",'ModelParams Lw'!G$22+'ModelParams Lw'!G$23*LOG('Sound Power'!$D132/'Sound Power'!$E132)+'ModelParams Lw'!G$24*LN('Sound Power'!BW132),IF('ModelParams Lw'!G$26+'ModelParams Lw'!G$27*LOG('Sound Power'!$D132/'Sound Power'!$E132)+'ModelParams Lw'!G$28*LN('Sound Power'!BW132)&lt;'ModelParams Lw'!G$22+'ModelParams Lw'!G$23*LOG('Sound Power'!$D132/'Sound Power'!$E132)+'ModelParams Lw'!G$24*LN('Sound Power'!BW132),'ModelParams Lw'!G$22+'ModelParams Lw'!G$23*LOG('Sound Power'!$D132/'Sound Power'!$E132)+'ModelParams Lw'!G$24*LN('Sound Power'!BW132),'ModelParams Lw'!G$26+'ModelParams Lw'!G$27*LOG('Sound Power'!$D132/'Sound Power'!$E132)+'ModelParams Lw'!G$28*LN('Sound Power'!BW132)))</f>
        <v>#DIV/0!</v>
      </c>
      <c r="CF132" s="26" t="e">
        <f>IF(Calcul!$E134="SW",'ModelParams Lw'!H$22+'ModelParams Lw'!H$23*LOG('Sound Power'!$D132/'Sound Power'!$E132)+'ModelParams Lw'!H$24*LN('Sound Power'!BX132),IF('ModelParams Lw'!H$26+'ModelParams Lw'!H$27*LOG('Sound Power'!$D132/'Sound Power'!$E132)+'ModelParams Lw'!H$28*LN('Sound Power'!BX132)&lt;'ModelParams Lw'!H$22+'ModelParams Lw'!H$23*LOG('Sound Power'!$D132/'Sound Power'!$E132)+'ModelParams Lw'!H$24*LN('Sound Power'!BX132),'ModelParams Lw'!H$22+'ModelParams Lw'!H$23*LOG('Sound Power'!$D132/'Sound Power'!$E132)+'ModelParams Lw'!H$24*LN('Sound Power'!BX132),'ModelParams Lw'!H$26+'ModelParams Lw'!H$27*LOG('Sound Power'!$D132/'Sound Power'!$E132)+'ModelParams Lw'!H$28*LN('Sound Power'!BX132)))</f>
        <v>#DIV/0!</v>
      </c>
      <c r="CG132" s="26" t="e">
        <f>IF(Calcul!$E134="SW",'ModelParams Lw'!I$22+'ModelParams Lw'!I$23*LOG('Sound Power'!$D132/'Sound Power'!$E132)+'ModelParams Lw'!I$24*LN('Sound Power'!BY132),IF('ModelParams Lw'!I$26+'ModelParams Lw'!I$27*LOG('Sound Power'!$D132/'Sound Power'!$E132)+'ModelParams Lw'!I$28*LN('Sound Power'!BY132)&lt;'ModelParams Lw'!I$22+'ModelParams Lw'!I$23*LOG('Sound Power'!$D132/'Sound Power'!$E132)+'ModelParams Lw'!I$24*LN('Sound Power'!BY132),'ModelParams Lw'!I$22+'ModelParams Lw'!I$23*LOG('Sound Power'!$D132/'Sound Power'!$E132)+'ModelParams Lw'!I$24*LN('Sound Power'!BY132),'ModelParams Lw'!I$26+'ModelParams Lw'!I$27*LOG('Sound Power'!$D132/'Sound Power'!$E132)+'ModelParams Lw'!I$28*LN('Sound Power'!BY132)))</f>
        <v>#DIV/0!</v>
      </c>
      <c r="CH132" s="26" t="e">
        <f>IF(Calcul!$E134="SW",'ModelParams Lw'!J$22+'ModelParams Lw'!J$23*LOG('Sound Power'!$D132/'Sound Power'!$E132)+'ModelParams Lw'!J$24*LN('Sound Power'!BZ132),IF('ModelParams Lw'!J$26+'ModelParams Lw'!J$27*LOG('Sound Power'!$D132/'Sound Power'!$E132)+'ModelParams Lw'!J$28*LN('Sound Power'!BZ132)&lt;'ModelParams Lw'!J$22+'ModelParams Lw'!J$23*LOG('Sound Power'!$D132/'Sound Power'!$E132)+'ModelParams Lw'!J$24*LN('Sound Power'!BZ132),'ModelParams Lw'!J$22+'ModelParams Lw'!J$23*LOG('Sound Power'!$D132/'Sound Power'!$E132)+'ModelParams Lw'!J$24*LN('Sound Power'!BZ132),'ModelParams Lw'!J$26+'ModelParams Lw'!J$27*LOG('Sound Power'!$D132/'Sound Power'!$E132)+'ModelParams Lw'!J$28*LN('Sound Power'!BZ132)))</f>
        <v>#DIV/0!</v>
      </c>
      <c r="CI132" s="26" t="e">
        <f t="shared" si="58"/>
        <v>#DIV/0!</v>
      </c>
      <c r="CJ132" s="26" t="e">
        <f t="shared" si="59"/>
        <v>#DIV/0!</v>
      </c>
      <c r="CK132" s="26" t="e">
        <f t="shared" si="60"/>
        <v>#DIV/0!</v>
      </c>
      <c r="CL132" s="26" t="e">
        <f t="shared" si="61"/>
        <v>#DIV/0!</v>
      </c>
      <c r="CM132" s="26" t="e">
        <f t="shared" si="62"/>
        <v>#DIV/0!</v>
      </c>
      <c r="CN132" s="26" t="e">
        <f t="shared" si="63"/>
        <v>#DIV/0!</v>
      </c>
      <c r="CO132" s="26" t="e">
        <f t="shared" si="64"/>
        <v>#DIV/0!</v>
      </c>
      <c r="CP132" s="26" t="e">
        <f t="shared" si="65"/>
        <v>#DIV/0!</v>
      </c>
      <c r="CQ132" s="26" t="e">
        <f>10*LOG10(IF(CI132="",0,POWER(10,((CI132+'ModelParams Lw'!$O$4)/10))) +IF(CJ132="",0,POWER(10,((CJ132+'ModelParams Lw'!$P$4)/10))) +IF(CK132="",0,POWER(10,((CK132+'ModelParams Lw'!$Q$4)/10))) +IF(CL132="",0,POWER(10,((CL132+'ModelParams Lw'!$R$4)/10))) +IF(CM132="",0,POWER(10,((CM132+'ModelParams Lw'!$S$4)/10))) +IF(CN132="",0,POWER(10,((CN132+'ModelParams Lw'!$T$4)/10))) +IF(CO132="",0,POWER(10,((CO132+'ModelParams Lw'!$U$4)/10)))+IF(CP132="",0,POWER(10,((CP132+'ModelParams Lw'!$V$4)/10))))</f>
        <v>#DIV/0!</v>
      </c>
      <c r="CR132" s="26" t="e">
        <f t="shared" si="66"/>
        <v>#DIV/0!</v>
      </c>
      <c r="CS132" s="26" t="e">
        <f>(CI132-'ModelParams Lw'!$O$10)/'ModelParams Lw'!$O$11</f>
        <v>#DIV/0!</v>
      </c>
      <c r="CT132" s="26" t="e">
        <f>(CJ132-'ModelParams Lw'!$P$10)/'ModelParams Lw'!$P$11</f>
        <v>#DIV/0!</v>
      </c>
      <c r="CU132" s="26" t="e">
        <f>(CK132-'ModelParams Lw'!$Q$10)/'ModelParams Lw'!$Q$11</f>
        <v>#DIV/0!</v>
      </c>
      <c r="CV132" s="26" t="e">
        <f>(CL132-'ModelParams Lw'!$R$10)/'ModelParams Lw'!$R$11</f>
        <v>#DIV/0!</v>
      </c>
      <c r="CW132" s="26" t="e">
        <f>(CM132-'ModelParams Lw'!$S$10)/'ModelParams Lw'!$S$11</f>
        <v>#DIV/0!</v>
      </c>
      <c r="CX132" s="26" t="e">
        <f>(CN132-'ModelParams Lw'!$T$10)/'ModelParams Lw'!$T$11</f>
        <v>#DIV/0!</v>
      </c>
      <c r="CY132" s="26" t="e">
        <f>(CO132-'ModelParams Lw'!$U$10)/'ModelParams Lw'!$U$11</f>
        <v>#DIV/0!</v>
      </c>
      <c r="CZ132" s="26" t="e">
        <f>(CP132-'ModelParams Lw'!$V$10)/'ModelParams Lw'!$V$11</f>
        <v>#DIV/0!</v>
      </c>
    </row>
    <row r="133" spans="1:104" x14ac:dyDescent="0.2">
      <c r="A133" s="13">
        <f>Calcul!A135</f>
        <v>0</v>
      </c>
      <c r="B133" s="13">
        <f t="shared" ref="B133:B196" si="67">A133*IF(A132="[L/s]",3.6,IF(A132="[m³/s]",1/3600,1))</f>
        <v>0</v>
      </c>
      <c r="C133" s="13">
        <f>Calcul!B135</f>
        <v>0</v>
      </c>
      <c r="D133" s="13">
        <f>Calcul!C135/1000</f>
        <v>0</v>
      </c>
      <c r="E133" s="13">
        <f>Calcul!D135/1000</f>
        <v>0</v>
      </c>
      <c r="F133" s="13">
        <f t="shared" ref="F133:F196" si="68">_xlfn.CEILING.MATH(E133*1000,100)/1000</f>
        <v>0</v>
      </c>
      <c r="G133" s="23" t="e">
        <f>DEGREES(ACOS(1-(1/'ModelParams Lw'!B$15*SQRT(0.5*1.2/'Sound Power'!$C133)*('Sound Power'!$B133/3600)/('Sound Power'!$D133)/('Sound Power'!$F133))))</f>
        <v>#DIV/0!</v>
      </c>
      <c r="H133" s="23" t="e">
        <f>DEGREES(ACOS(1-(1/'ModelParams Lw'!C$15*SQRT(0.5*1.2/'Sound Power'!$C133)*('Sound Power'!$B133/3600)/('Sound Power'!$D133)/('Sound Power'!$F133))))</f>
        <v>#DIV/0!</v>
      </c>
      <c r="I133" s="23" t="e">
        <f>DEGREES(ACOS(1-(1/'ModelParams Lw'!D$15*SQRT(0.5*1.2/'Sound Power'!$C133)*('Sound Power'!$B133/3600)/('Sound Power'!$D133)/('Sound Power'!$F133))))</f>
        <v>#DIV/0!</v>
      </c>
      <c r="J133" s="23" t="e">
        <f>DEGREES(ACOS(1-(1/'ModelParams Lw'!E$15*SQRT(0.5*1.2/'Sound Power'!$C133)*('Sound Power'!$B133/3600)/('Sound Power'!$D133)/('Sound Power'!$F133))))</f>
        <v>#DIV/0!</v>
      </c>
      <c r="K133" s="23" t="e">
        <f>DEGREES(ACOS(1-(1/'ModelParams Lw'!F$15*SQRT(0.5*1.2/'Sound Power'!$C133)*('Sound Power'!$B133/3600)/('Sound Power'!$D133)/('Sound Power'!$F133))))</f>
        <v>#DIV/0!</v>
      </c>
      <c r="L133" s="23" t="e">
        <f>DEGREES(ACOS(1-(1/'ModelParams Lw'!G$15*SQRT(0.5*1.2/'Sound Power'!$C133)*('Sound Power'!$B133/3600)/('Sound Power'!$D133)/('Sound Power'!$F133))))</f>
        <v>#DIV/0!</v>
      </c>
      <c r="M133" s="23" t="e">
        <f>DEGREES(ACOS(1-(1/'ModelParams Lw'!H$15*SQRT(0.5*1.2/'Sound Power'!$C133)*('Sound Power'!$B133/3600)/('Sound Power'!$D133)/('Sound Power'!$F133))))</f>
        <v>#DIV/0!</v>
      </c>
      <c r="N133" s="23" t="e">
        <f>DEGREES(ACOS(1-(1/'ModelParams Lw'!I$15*SQRT(0.5*1.2/'Sound Power'!$C133)*('Sound Power'!$B133/3600)/('Sound Power'!$D133)/('Sound Power'!$F133))))</f>
        <v>#DIV/0!</v>
      </c>
      <c r="O133" s="26" t="e">
        <f>('ModelParams Lw'!B$4*LN('Sound Power'!G133)/(1+EXP(-('Sound Power'!$D133*1000+'ModelParams Lw'!B$6)/'ModelParams Lw'!B$7))+'ModelParams Lw'!B$5)*LN('Sound Power'!$B133)-('ModelParams Lw'!B$8+'ModelParams Lw'!B$9*$D133+'ModelParams Lw'!B$10*'Sound Power'!$F133^'ModelParams Lw'!B$14+'ModelParams Lw'!B$11*LN('Sound Power'!G133)+'ModelParams Lw'!B$12*'Sound Power'!$D133*'Sound Power'!$F133+'ModelParams Lw'!B$13*'Sound Power'!$D133*LN('Sound Power'!G133))</f>
        <v>#DIV/0!</v>
      </c>
      <c r="P133" s="26" t="e">
        <f>('ModelParams Lw'!C$4*LN('Sound Power'!H133)/(1+EXP(-('Sound Power'!$D133*1000+'ModelParams Lw'!C$6)/'ModelParams Lw'!C$7))+'ModelParams Lw'!C$5)*LN('Sound Power'!$B133)-('ModelParams Lw'!C$8+'ModelParams Lw'!C$9*$D133+'ModelParams Lw'!C$10*'Sound Power'!$F133^'ModelParams Lw'!C$14+'ModelParams Lw'!C$11*LN('Sound Power'!H133)+'ModelParams Lw'!C$12*'Sound Power'!$D133*'Sound Power'!$F133+'ModelParams Lw'!C$13*'Sound Power'!$D133*LN('Sound Power'!H133))</f>
        <v>#DIV/0!</v>
      </c>
      <c r="Q133" s="26" t="e">
        <f>('ModelParams Lw'!D$4*LN('Sound Power'!I133)/(1+EXP(-('Sound Power'!$D133*1000+'ModelParams Lw'!D$6)/'ModelParams Lw'!D$7))+'ModelParams Lw'!D$5)*LN('Sound Power'!$B133)-('ModelParams Lw'!D$8+'ModelParams Lw'!D$9*$D133+'ModelParams Lw'!D$10*'Sound Power'!$F133^'ModelParams Lw'!D$14+'ModelParams Lw'!D$11*LN('Sound Power'!I133)+'ModelParams Lw'!D$12*'Sound Power'!$D133*'Sound Power'!$F133+'ModelParams Lw'!D$13*'Sound Power'!$D133*LN('Sound Power'!I133))</f>
        <v>#DIV/0!</v>
      </c>
      <c r="R133" s="26" t="e">
        <f>('ModelParams Lw'!E$4*LN('Sound Power'!J133)/(1+EXP(-('Sound Power'!$D133*1000+'ModelParams Lw'!E$6)/'ModelParams Lw'!E$7))+'ModelParams Lw'!E$5)*LN('Sound Power'!$B133)-('ModelParams Lw'!E$8+'ModelParams Lw'!E$9*$D133+'ModelParams Lw'!E$10*'Sound Power'!$F133^'ModelParams Lw'!E$14+'ModelParams Lw'!E$11*LN('Sound Power'!J133)+'ModelParams Lw'!E$12*'Sound Power'!$D133*'Sound Power'!$F133+'ModelParams Lw'!E$13*'Sound Power'!$D133*LN('Sound Power'!J133))</f>
        <v>#DIV/0!</v>
      </c>
      <c r="S133" s="26" t="e">
        <f>('ModelParams Lw'!F$4*LN('Sound Power'!K133)/(1+EXP(-('Sound Power'!$D133*1000+'ModelParams Lw'!F$6)/'ModelParams Lw'!F$7))+'ModelParams Lw'!F$5)*LN('Sound Power'!$B133)-('ModelParams Lw'!F$8+'ModelParams Lw'!F$9*$D133+'ModelParams Lw'!F$10*'Sound Power'!$F133^'ModelParams Lw'!F$14+'ModelParams Lw'!F$11*LN('Sound Power'!K133)+'ModelParams Lw'!F$12*'Sound Power'!$D133*'Sound Power'!$F133+'ModelParams Lw'!F$13*'Sound Power'!$D133*LN('Sound Power'!K133))</f>
        <v>#DIV/0!</v>
      </c>
      <c r="T133" s="26" t="e">
        <f>('ModelParams Lw'!G$4*LN('Sound Power'!L133)/(1+EXP(-('Sound Power'!$D133*1000+'ModelParams Lw'!G$6)/'ModelParams Lw'!G$7))+'ModelParams Lw'!G$5)*LN('Sound Power'!$B133)-('ModelParams Lw'!G$8+'ModelParams Lw'!G$9*$D133+'ModelParams Lw'!G$10*'Sound Power'!$F133^'ModelParams Lw'!G$14+'ModelParams Lw'!G$11*LN('Sound Power'!L133)+'ModelParams Lw'!G$12*'Sound Power'!$D133*'Sound Power'!$F133+'ModelParams Lw'!G$13*'Sound Power'!$D133*LN('Sound Power'!L133))</f>
        <v>#DIV/0!</v>
      </c>
      <c r="U133" s="26" t="e">
        <f>('ModelParams Lw'!H$4*LN('Sound Power'!M133)/(1+EXP(-('Sound Power'!$D133*1000+'ModelParams Lw'!H$6)/'ModelParams Lw'!H$7))+'ModelParams Lw'!H$5)*LN('Sound Power'!$B133)-('ModelParams Lw'!H$8+'ModelParams Lw'!H$9*$D133+'ModelParams Lw'!H$10*'Sound Power'!$F133^'ModelParams Lw'!H$14+'ModelParams Lw'!H$11*LN('Sound Power'!M133)+'ModelParams Lw'!H$12*'Sound Power'!$D133*'Sound Power'!$F133+'ModelParams Lw'!H$13*'Sound Power'!$D133*LN('Sound Power'!M133))</f>
        <v>#DIV/0!</v>
      </c>
      <c r="V133" s="26" t="e">
        <f>('ModelParams Lw'!I$4*LN('Sound Power'!N133)/(1+EXP(-('Sound Power'!$D133*1000+'ModelParams Lw'!I$6)/'ModelParams Lw'!I$7))+'ModelParams Lw'!I$5)*LN('Sound Power'!$B133)-('ModelParams Lw'!I$8+'ModelParams Lw'!I$9*$D133+'ModelParams Lw'!I$10*'Sound Power'!$F133^'ModelParams Lw'!I$14+'ModelParams Lw'!I$11*LN('Sound Power'!N133)+'ModelParams Lw'!I$12*'Sound Power'!$D133*'Sound Power'!$F133+'ModelParams Lw'!I$13*'Sound Power'!$D133*LN('Sound Power'!N133))</f>
        <v>#DIV/0!</v>
      </c>
      <c r="W133" s="26" t="e">
        <f>10*LOG10(IF(O133="",0,POWER(10,((O133+'ModelParams Lw'!$O$4)/10))) +IF(P133="",0,POWER(10,((P133+'ModelParams Lw'!$P$4)/10))) +IF(Q133="",0,POWER(10,((Q133+'ModelParams Lw'!$Q$4)/10))) +IF(R133="",0,POWER(10,((R133+'ModelParams Lw'!$R$4)/10))) +IF(S133="",0,POWER(10,((S133+'ModelParams Lw'!$S$4)/10))) +IF(T133="",0,POWER(10,((T133+'ModelParams Lw'!$T$4)/10))) +IF(U133="",0,POWER(10,((U133+'ModelParams Lw'!$U$4)/10)))+IF(V133="",0,POWER(10,((V133+'ModelParams Lw'!$V$4)/10))))</f>
        <v>#DIV/0!</v>
      </c>
      <c r="X133" s="26" t="e">
        <f t="shared" si="52"/>
        <v>#DIV/0!</v>
      </c>
      <c r="Y133" s="26" t="e">
        <f>(O133-'ModelParams Lw'!O$10)/'ModelParams Lw'!O$11</f>
        <v>#DIV/0!</v>
      </c>
      <c r="Z133" s="26" t="e">
        <f>(P133-'ModelParams Lw'!P$10)/'ModelParams Lw'!P$11</f>
        <v>#DIV/0!</v>
      </c>
      <c r="AA133" s="26" t="e">
        <f>(Q133-'ModelParams Lw'!Q$10)/'ModelParams Lw'!Q$11</f>
        <v>#DIV/0!</v>
      </c>
      <c r="AB133" s="26" t="e">
        <f>(R133-'ModelParams Lw'!R$10)/'ModelParams Lw'!R$11</f>
        <v>#DIV/0!</v>
      </c>
      <c r="AC133" s="26" t="e">
        <f>(S133-'ModelParams Lw'!S$10)/'ModelParams Lw'!S$11</f>
        <v>#DIV/0!</v>
      </c>
      <c r="AD133" s="26" t="e">
        <f>(T133-'ModelParams Lw'!T$10)/'ModelParams Lw'!T$11</f>
        <v>#DIV/0!</v>
      </c>
      <c r="AE133" s="26" t="e">
        <f>(U133-'ModelParams Lw'!U$10)/'ModelParams Lw'!U$11</f>
        <v>#DIV/0!</v>
      </c>
      <c r="AF133" s="26" t="e">
        <f>(V133-'ModelParams Lw'!V$10)/'ModelParams Lw'!V$11</f>
        <v>#DIV/0!</v>
      </c>
      <c r="AG133" s="26" t="e">
        <f t="shared" si="53"/>
        <v>#DIV/0!</v>
      </c>
      <c r="AH133" s="26" t="e">
        <f>VLOOKUP(D133*1000,'ModelParams Lw'!$A$38:$D$58,4)</f>
        <v>#N/A</v>
      </c>
      <c r="AI133" s="56" t="e">
        <f>VLOOKUP(D133*1000,'ModelParams Lw'!$A$38:$D$58,2)</f>
        <v>#N/A</v>
      </c>
      <c r="AJ133" s="46" t="e">
        <f t="shared" si="54"/>
        <v>#DIV/0!</v>
      </c>
      <c r="AK133" s="26" t="e">
        <f t="shared" si="55"/>
        <v>#VALUE!</v>
      </c>
      <c r="AL133" s="26" t="e">
        <f>IF($AI133=100,'ModelParams Lw'!R$35*'Sound Power'!$AH133^2+'ModelParams Lw'!R$36*'Sound Power'!$AH133+'ModelParams Lw'!R$37,IF($AI133=150,'ModelParams Lw'!R$38*'Sound Power'!$AH133^2+'ModelParams Lw'!R$39*'Sound Power'!$AH133+'ModelParams Lw'!R$40,'ModelParams Lw'!R$41*'Sound Power'!$AH133^2+'ModelParams Lw'!R$42*'Sound Power'!$AH133+'ModelParams Lw'!R$43))</f>
        <v>#N/A</v>
      </c>
      <c r="AM133" s="26" t="e">
        <f>IF($AI133=100,'ModelParams Lw'!S$35*'Sound Power'!$AH133^2+'ModelParams Lw'!S$36*'Sound Power'!$AH133+'ModelParams Lw'!S$37,IF($AI133=150,'ModelParams Lw'!S$38*'Sound Power'!$AH133^2+'ModelParams Lw'!S$39*'Sound Power'!$AH133+'ModelParams Lw'!S$40,'ModelParams Lw'!S$41*'Sound Power'!$AH133^2+'ModelParams Lw'!S$42*'Sound Power'!$AH133+'ModelParams Lw'!S$43))</f>
        <v>#N/A</v>
      </c>
      <c r="AN133" s="26" t="e">
        <f>IF($AI133=100,'ModelParams Lw'!T$35*'Sound Power'!$AH133^2+'ModelParams Lw'!T$36*'Sound Power'!$AH133+'ModelParams Lw'!T$37,IF($AI133=150,'ModelParams Lw'!T$38*'Sound Power'!$AH133^2+'ModelParams Lw'!T$39*'Sound Power'!$AH133+'ModelParams Lw'!T$40,'ModelParams Lw'!T$41*'Sound Power'!$AH133^2+'ModelParams Lw'!T$42*'Sound Power'!$AH133+'ModelParams Lw'!T$43))</f>
        <v>#N/A</v>
      </c>
      <c r="AO133" s="26" t="e">
        <f>IF($AI133=100,'ModelParams Lw'!U$35*'Sound Power'!$AH133^2+'ModelParams Lw'!U$36*'Sound Power'!$AH133+'ModelParams Lw'!U$37,IF($AI133=150,'ModelParams Lw'!U$38*'Sound Power'!$AH133^2+'ModelParams Lw'!U$39*'Sound Power'!$AH133+'ModelParams Lw'!U$40,'ModelParams Lw'!U$41*'Sound Power'!$AH133^2+'ModelParams Lw'!U$42*'Sound Power'!$AH133+'ModelParams Lw'!U$43))</f>
        <v>#N/A</v>
      </c>
      <c r="AP133" s="26" t="e">
        <f>IF($AI133=100,'ModelParams Lw'!V$35*'Sound Power'!$AH133^2+'ModelParams Lw'!V$36*'Sound Power'!$AH133+'ModelParams Lw'!V$37,IF($AI133=150,'ModelParams Lw'!V$38*'Sound Power'!$AH133^2+'ModelParams Lw'!V$39*'Sound Power'!$AH133+'ModelParams Lw'!V$40,'ModelParams Lw'!V$41*'Sound Power'!$AH133^2+'ModelParams Lw'!V$42*'Sound Power'!$AH133+'ModelParams Lw'!V$43))</f>
        <v>#N/A</v>
      </c>
      <c r="AQ133" s="26" t="e">
        <f>IF($AI133=100,'ModelParams Lw'!W$35*'Sound Power'!$AH133^2+'ModelParams Lw'!W$36*'Sound Power'!$AH133+'ModelParams Lw'!W$37,IF($AI133=150,'ModelParams Lw'!W$38*'Sound Power'!$AH133^2+'ModelParams Lw'!W$39*'Sound Power'!$AH133+'ModelParams Lw'!W$40,'ModelParams Lw'!W$41*'Sound Power'!$AH133^2+'ModelParams Lw'!W$42*'Sound Power'!$AH133+'ModelParams Lw'!W$43))</f>
        <v>#N/A</v>
      </c>
      <c r="AR133" s="26" t="e">
        <f t="shared" si="56"/>
        <v>#VALUE!</v>
      </c>
      <c r="AS133" s="26" t="e">
        <f>IF(26.83*LN($AJ133)-11.791-'ModelParams Lw'!B$35&lt;0,0,26.83*LN($AJ133)-11.791-'ModelParams Lw'!B$35)</f>
        <v>#DIV/0!</v>
      </c>
      <c r="AT133" s="26" t="e">
        <f>IF(26.83*LN($AJ133)-11.791-'ModelParams Lw'!C$35&lt;0,0,26.83*LN($AJ133)-11.791-'ModelParams Lw'!C$35)</f>
        <v>#DIV/0!</v>
      </c>
      <c r="AU133" s="26" t="e">
        <f>IF(26.83*LN($AJ133)-11.791-'ModelParams Lw'!D$35&lt;0,0,26.83*LN($AJ133)-11.791-'ModelParams Lw'!D$35)</f>
        <v>#DIV/0!</v>
      </c>
      <c r="AV133" s="26" t="e">
        <f>IF(26.83*LN($AJ133)-11.791-'ModelParams Lw'!E$35&lt;0,0,26.83*LN($AJ133)-11.791-'ModelParams Lw'!E$35)</f>
        <v>#DIV/0!</v>
      </c>
      <c r="AW133" s="26" t="e">
        <f>IF(26.83*LN($AJ133)-11.791-'ModelParams Lw'!F$35&lt;0,0,26.83*LN($AJ133)-11.791-'ModelParams Lw'!F$35)</f>
        <v>#DIV/0!</v>
      </c>
      <c r="AX133" s="26" t="e">
        <f>IF(26.83*LN($AJ133)-11.791-'ModelParams Lw'!G$35&lt;0,0,26.83*LN($AJ133)-11.791-'ModelParams Lw'!G$35)</f>
        <v>#DIV/0!</v>
      </c>
      <c r="AY133" s="26" t="e">
        <f>IF(26.83*LN($AJ133)-11.791-'ModelParams Lw'!H$35&lt;0,0,26.83*LN($AJ133)-11.791-'ModelParams Lw'!H$35)</f>
        <v>#DIV/0!</v>
      </c>
      <c r="AZ133" s="26" t="e">
        <f>IF(26.83*LN($AJ133)-11.791-'ModelParams Lw'!I$35&lt;0,0,26.83*LN($AJ133)-11.791-'ModelParams Lw'!I$35)</f>
        <v>#DIV/0!</v>
      </c>
      <c r="BA133" s="26" t="e">
        <f t="shared" ref="BA133:BA196" si="69">10*LOG(10^(O133/10-AK133/10)+10^(AS133/10))</f>
        <v>#DIV/0!</v>
      </c>
      <c r="BB133" s="26" t="e">
        <f t="shared" ref="BB133:BB196" si="70">10*LOG(10^(P133/10-AL133/10)+10^(AT133/10))</f>
        <v>#DIV/0!</v>
      </c>
      <c r="BC133" s="26" t="e">
        <f t="shared" ref="BC133:BC196" si="71">10*LOG(10^(Q133/10-AM133/10)+10^(AU133/10))</f>
        <v>#DIV/0!</v>
      </c>
      <c r="BD133" s="26" t="e">
        <f t="shared" ref="BD133:BD196" si="72">10*LOG(10^(R133/10-AN133/10)+10^(AV133/10))</f>
        <v>#DIV/0!</v>
      </c>
      <c r="BE133" s="26" t="e">
        <f t="shared" ref="BE133:BE196" si="73">10*LOG(10^(S133/10-AO133/10)+10^(AW133/10))</f>
        <v>#DIV/0!</v>
      </c>
      <c r="BF133" s="26" t="e">
        <f t="shared" ref="BF133:BF196" si="74">10*LOG(10^(T133/10-AP133/10)+10^(AX133/10))</f>
        <v>#DIV/0!</v>
      </c>
      <c r="BG133" s="26" t="e">
        <f t="shared" ref="BG133:BG196" si="75">10*LOG(10^(U133/10-AQ133/10)+10^(AY133/10))</f>
        <v>#DIV/0!</v>
      </c>
      <c r="BH133" s="26" t="e">
        <f t="shared" ref="BH133:BH196" si="76">10*LOG(10^(V133/10-AR133/10)+10^(AZ133/10))</f>
        <v>#DIV/0!</v>
      </c>
      <c r="BI133" s="26" t="e">
        <f>10*LOG10(IF(BA133="",0,POWER(10,((BA133+'ModelParams Lw'!$O$4)/10))) +IF(BB133="",0,POWER(10,((BB133+'ModelParams Lw'!$P$4)/10))) +IF(BC133="",0,POWER(10,((BC133+'ModelParams Lw'!$Q$4)/10))) +IF(BD133="",0,POWER(10,((BD133+'ModelParams Lw'!$R$4)/10))) +IF(BE133="",0,POWER(10,((BE133+'ModelParams Lw'!$S$4)/10))) +IF(BF133="",0,POWER(10,((BF133+'ModelParams Lw'!$T$4)/10))) +IF(BG133="",0,POWER(10,((BG133+'ModelParams Lw'!$U$4)/10)))+IF(BH133="",0,POWER(10,((BH133+'ModelParams Lw'!$V$4)/10))))</f>
        <v>#DIV/0!</v>
      </c>
      <c r="BJ133" s="26" t="e">
        <f t="shared" si="57"/>
        <v>#DIV/0!</v>
      </c>
      <c r="BK133" s="26" t="e">
        <f>(BA133-'ModelParams Lw'!O$10)/'ModelParams Lw'!O$11</f>
        <v>#DIV/0!</v>
      </c>
      <c r="BL133" s="26" t="e">
        <f>(BB133-'ModelParams Lw'!P$10)/'ModelParams Lw'!P$11</f>
        <v>#DIV/0!</v>
      </c>
      <c r="BM133" s="26" t="e">
        <f>(BC133-'ModelParams Lw'!Q$10)/'ModelParams Lw'!Q$11</f>
        <v>#DIV/0!</v>
      </c>
      <c r="BN133" s="26" t="e">
        <f>(BD133-'ModelParams Lw'!R$10)/'ModelParams Lw'!R$11</f>
        <v>#DIV/0!</v>
      </c>
      <c r="BO133" s="26" t="e">
        <f>(BE133-'ModelParams Lw'!S$10)/'ModelParams Lw'!S$11</f>
        <v>#DIV/0!</v>
      </c>
      <c r="BP133" s="26" t="e">
        <f>(BF133-'ModelParams Lw'!T$10)/'ModelParams Lw'!T$11</f>
        <v>#DIV/0!</v>
      </c>
      <c r="BQ133" s="26" t="e">
        <f>(BG133-'ModelParams Lw'!U$10)/'ModelParams Lw'!U$11</f>
        <v>#DIV/0!</v>
      </c>
      <c r="BR133" s="26" t="e">
        <f>(BH133-'ModelParams Lw'!V$10)/'ModelParams Lw'!V$11</f>
        <v>#DIV/0!</v>
      </c>
      <c r="BS133" s="23" t="e">
        <f>IF(Calcul!$E135="SW",DEGREES(ACOS(1-(1/'ModelParams Lw'!C$25*SQRT(0.5*1.2/'Sound Power'!$C133)*('Sound Power'!$B133/3600)/('Sound Power'!$D133)/('Sound Power'!$F133)))),DEGREES(ACOS(1-(1/'ModelParams Lw'!C$29*SQRT(0.5*1.2/'Sound Power'!$C133)*('Sound Power'!$B133/3600)/('Sound Power'!$D133)/('Sound Power'!$F133)))))</f>
        <v>#DIV/0!</v>
      </c>
      <c r="BT133" s="23" t="e">
        <f>IF(Calcul!$E135="SW",DEGREES(ACOS(1-(1/'ModelParams Lw'!D$25*SQRT(0.5*1.2/'Sound Power'!$C133)*('Sound Power'!$B133/3600)/('Sound Power'!$D133)/('Sound Power'!$F133)))),DEGREES(ACOS(1-(1/'ModelParams Lw'!D$29*SQRT(0.5*1.2/'Sound Power'!$C133)*('Sound Power'!$B133/3600)/('Sound Power'!$D133)/('Sound Power'!$F133)))))</f>
        <v>#DIV/0!</v>
      </c>
      <c r="BU133" s="23" t="e">
        <f>IF(Calcul!$E135="SW",DEGREES(ACOS(1-(1/'ModelParams Lw'!E$25*SQRT(0.5*1.2/'Sound Power'!$C133)*('Sound Power'!$B133/3600)/('Sound Power'!$D133)/('Sound Power'!$F133)))),DEGREES(ACOS(1-(1/'ModelParams Lw'!E$29*SQRT(0.5*1.2/'Sound Power'!$C133)*('Sound Power'!$B133/3600)/('Sound Power'!$D133)/('Sound Power'!$F133)))))</f>
        <v>#DIV/0!</v>
      </c>
      <c r="BV133" s="23" t="e">
        <f>IF(Calcul!$E135="SW",DEGREES(ACOS(1-(1/'ModelParams Lw'!F$25*SQRT(0.5*1.2/'Sound Power'!$C133)*('Sound Power'!$B133/3600)/('Sound Power'!$D133)/('Sound Power'!$F133)))),DEGREES(ACOS(1-(1/'ModelParams Lw'!F$29*SQRT(0.5*1.2/'Sound Power'!$C133)*('Sound Power'!$B133/3600)/('Sound Power'!$D133)/('Sound Power'!$F133)))))</f>
        <v>#DIV/0!</v>
      </c>
      <c r="BW133" s="23" t="e">
        <f>IF(Calcul!$E135="SW",DEGREES(ACOS(1-(1/'ModelParams Lw'!G$25*SQRT(0.5*1.2/'Sound Power'!$C133)*('Sound Power'!$B133/3600)/('Sound Power'!$D133)/('Sound Power'!$F133)))),DEGREES(ACOS(1-(1/'ModelParams Lw'!G$29*SQRT(0.5*1.2/'Sound Power'!$C133)*('Sound Power'!$B133/3600)/('Sound Power'!$D133)/('Sound Power'!$F133)))))</f>
        <v>#DIV/0!</v>
      </c>
      <c r="BX133" s="23" t="e">
        <f>IF(Calcul!$E135="SW",DEGREES(ACOS(1-(1/'ModelParams Lw'!H$25*SQRT(0.5*1.2/'Sound Power'!$C133)*('Sound Power'!$B133/3600)/('Sound Power'!$D133)/('Sound Power'!$F133)))),DEGREES(ACOS(1-(1/'ModelParams Lw'!H$29*SQRT(0.5*1.2/'Sound Power'!$C133)*('Sound Power'!$B133/3600)/('Sound Power'!$D133)/('Sound Power'!$F133)))))</f>
        <v>#DIV/0!</v>
      </c>
      <c r="BY133" s="23" t="e">
        <f>IF(Calcul!$E135="SW",DEGREES(ACOS(1-(1/'ModelParams Lw'!I$25*SQRT(0.5*1.2/'Sound Power'!$C133)*('Sound Power'!$B133/3600)/('Sound Power'!$D133)/('Sound Power'!$F133)))),DEGREES(ACOS(1-(1/'ModelParams Lw'!I$29*SQRT(0.5*1.2/'Sound Power'!$C133)*('Sound Power'!$B133/3600)/('Sound Power'!$D133)/('Sound Power'!$F133)))))</f>
        <v>#DIV/0!</v>
      </c>
      <c r="BZ133" s="23" t="e">
        <f>IF(Calcul!$E135="SW",DEGREES(ACOS(1-(1/'ModelParams Lw'!J$25*SQRT(0.5*1.2/'Sound Power'!$C133)*('Sound Power'!$B133/3600)/('Sound Power'!$D133)/('Sound Power'!$F133)))),DEGREES(ACOS(1-(1/'ModelParams Lw'!J$29*SQRT(0.5*1.2/'Sound Power'!$C133)*('Sound Power'!$B133/3600)/('Sound Power'!$D133)/('Sound Power'!$F133)))))</f>
        <v>#DIV/0!</v>
      </c>
      <c r="CA133" s="26" t="e">
        <f>IF(Calcul!$E135="SW",'ModelParams Lw'!C$22+'ModelParams Lw'!C$23*LOG('Sound Power'!$D133/'Sound Power'!$E133)+'ModelParams Lw'!C$24*LN('Sound Power'!BS133),IF('ModelParams Lw'!C$26+'ModelParams Lw'!C$27*LOG('Sound Power'!$D133/'Sound Power'!$E133)+'ModelParams Lw'!C$28*LN('Sound Power'!BS133)&lt;'ModelParams Lw'!C$22+'ModelParams Lw'!C$23*LOG('Sound Power'!$D133/'Sound Power'!$E133)+'ModelParams Lw'!C$24*LN('Sound Power'!BS133),'ModelParams Lw'!C$22+'ModelParams Lw'!C$23*LOG('Sound Power'!$D133/'Sound Power'!$E133)+'ModelParams Lw'!C$24*LN('Sound Power'!BS133),'ModelParams Lw'!C$26+'ModelParams Lw'!C$27*LOG('Sound Power'!$D133/'Sound Power'!$E133)+'ModelParams Lw'!C$28*LN('Sound Power'!BS133)))</f>
        <v>#DIV/0!</v>
      </c>
      <c r="CB133" s="26" t="e">
        <f>IF(Calcul!$E135="SW",'ModelParams Lw'!D$22+'ModelParams Lw'!D$23*LOG('Sound Power'!$D133/'Sound Power'!$E133)+'ModelParams Lw'!D$24*LN('Sound Power'!BT133),IF('ModelParams Lw'!D$26+'ModelParams Lw'!D$27*LOG('Sound Power'!$D133/'Sound Power'!$E133)+'ModelParams Lw'!D$28*LN('Sound Power'!BT133)&lt;'ModelParams Lw'!D$22+'ModelParams Lw'!D$23*LOG('Sound Power'!$D133/'Sound Power'!$E133)+'ModelParams Lw'!D$24*LN('Sound Power'!BT133),'ModelParams Lw'!D$22+'ModelParams Lw'!D$23*LOG('Sound Power'!$D133/'Sound Power'!$E133)+'ModelParams Lw'!D$24*LN('Sound Power'!BT133),'ModelParams Lw'!D$26+'ModelParams Lw'!D$27*LOG('Sound Power'!$D133/'Sound Power'!$E133)+'ModelParams Lw'!D$28*LN('Sound Power'!BT133)))</f>
        <v>#DIV/0!</v>
      </c>
      <c r="CC133" s="26" t="e">
        <f>IF(Calcul!$E135="SW",'ModelParams Lw'!E$22+'ModelParams Lw'!E$23*LOG('Sound Power'!$D133/'Sound Power'!$E133)+'ModelParams Lw'!E$24*LN('Sound Power'!BU133),IF('ModelParams Lw'!E$26+'ModelParams Lw'!E$27*LOG('Sound Power'!$D133/'Sound Power'!$E133)+'ModelParams Lw'!E$28*LN('Sound Power'!BU133)&lt;'ModelParams Lw'!E$22+'ModelParams Lw'!E$23*LOG('Sound Power'!$D133/'Sound Power'!$E133)+'ModelParams Lw'!E$24*LN('Sound Power'!BU133),'ModelParams Lw'!E$22+'ModelParams Lw'!E$23*LOG('Sound Power'!$D133/'Sound Power'!$E133)+'ModelParams Lw'!E$24*LN('Sound Power'!BU133),'ModelParams Lw'!E$26+'ModelParams Lw'!E$27*LOG('Sound Power'!$D133/'Sound Power'!$E133)+'ModelParams Lw'!E$28*LN('Sound Power'!BU133)))</f>
        <v>#DIV/0!</v>
      </c>
      <c r="CD133" s="26" t="e">
        <f>IF(Calcul!$E135="SW",'ModelParams Lw'!F$22+'ModelParams Lw'!F$23*LOG('Sound Power'!$D133/'Sound Power'!$E133)+'ModelParams Lw'!F$24*LN('Sound Power'!BV133),IF('ModelParams Lw'!F$26+'ModelParams Lw'!F$27*LOG('Sound Power'!$D133/'Sound Power'!$E133)+'ModelParams Lw'!F$28*LN('Sound Power'!BV133)&lt;'ModelParams Lw'!F$22+'ModelParams Lw'!F$23*LOG('Sound Power'!$D133/'Sound Power'!$E133)+'ModelParams Lw'!F$24*LN('Sound Power'!BV133),'ModelParams Lw'!F$22+'ModelParams Lw'!F$23*LOG('Sound Power'!$D133/'Sound Power'!$E133)+'ModelParams Lw'!F$24*LN('Sound Power'!BV133),'ModelParams Lw'!F$26+'ModelParams Lw'!F$27*LOG('Sound Power'!$D133/'Sound Power'!$E133)+'ModelParams Lw'!F$28*LN('Sound Power'!BV133)))</f>
        <v>#DIV/0!</v>
      </c>
      <c r="CE133" s="26" t="e">
        <f>IF(Calcul!$E135="SW",'ModelParams Lw'!G$22+'ModelParams Lw'!G$23*LOG('Sound Power'!$D133/'Sound Power'!$E133)+'ModelParams Lw'!G$24*LN('Sound Power'!BW133),IF('ModelParams Lw'!G$26+'ModelParams Lw'!G$27*LOG('Sound Power'!$D133/'Sound Power'!$E133)+'ModelParams Lw'!G$28*LN('Sound Power'!BW133)&lt;'ModelParams Lw'!G$22+'ModelParams Lw'!G$23*LOG('Sound Power'!$D133/'Sound Power'!$E133)+'ModelParams Lw'!G$24*LN('Sound Power'!BW133),'ModelParams Lw'!G$22+'ModelParams Lw'!G$23*LOG('Sound Power'!$D133/'Sound Power'!$E133)+'ModelParams Lw'!G$24*LN('Sound Power'!BW133),'ModelParams Lw'!G$26+'ModelParams Lw'!G$27*LOG('Sound Power'!$D133/'Sound Power'!$E133)+'ModelParams Lw'!G$28*LN('Sound Power'!BW133)))</f>
        <v>#DIV/0!</v>
      </c>
      <c r="CF133" s="26" t="e">
        <f>IF(Calcul!$E135="SW",'ModelParams Lw'!H$22+'ModelParams Lw'!H$23*LOG('Sound Power'!$D133/'Sound Power'!$E133)+'ModelParams Lw'!H$24*LN('Sound Power'!BX133),IF('ModelParams Lw'!H$26+'ModelParams Lw'!H$27*LOG('Sound Power'!$D133/'Sound Power'!$E133)+'ModelParams Lw'!H$28*LN('Sound Power'!BX133)&lt;'ModelParams Lw'!H$22+'ModelParams Lw'!H$23*LOG('Sound Power'!$D133/'Sound Power'!$E133)+'ModelParams Lw'!H$24*LN('Sound Power'!BX133),'ModelParams Lw'!H$22+'ModelParams Lw'!H$23*LOG('Sound Power'!$D133/'Sound Power'!$E133)+'ModelParams Lw'!H$24*LN('Sound Power'!BX133),'ModelParams Lw'!H$26+'ModelParams Lw'!H$27*LOG('Sound Power'!$D133/'Sound Power'!$E133)+'ModelParams Lw'!H$28*LN('Sound Power'!BX133)))</f>
        <v>#DIV/0!</v>
      </c>
      <c r="CG133" s="26" t="e">
        <f>IF(Calcul!$E135="SW",'ModelParams Lw'!I$22+'ModelParams Lw'!I$23*LOG('Sound Power'!$D133/'Sound Power'!$E133)+'ModelParams Lw'!I$24*LN('Sound Power'!BY133),IF('ModelParams Lw'!I$26+'ModelParams Lw'!I$27*LOG('Sound Power'!$D133/'Sound Power'!$E133)+'ModelParams Lw'!I$28*LN('Sound Power'!BY133)&lt;'ModelParams Lw'!I$22+'ModelParams Lw'!I$23*LOG('Sound Power'!$D133/'Sound Power'!$E133)+'ModelParams Lw'!I$24*LN('Sound Power'!BY133),'ModelParams Lw'!I$22+'ModelParams Lw'!I$23*LOG('Sound Power'!$D133/'Sound Power'!$E133)+'ModelParams Lw'!I$24*LN('Sound Power'!BY133),'ModelParams Lw'!I$26+'ModelParams Lw'!I$27*LOG('Sound Power'!$D133/'Sound Power'!$E133)+'ModelParams Lw'!I$28*LN('Sound Power'!BY133)))</f>
        <v>#DIV/0!</v>
      </c>
      <c r="CH133" s="26" t="e">
        <f>IF(Calcul!$E135="SW",'ModelParams Lw'!J$22+'ModelParams Lw'!J$23*LOG('Sound Power'!$D133/'Sound Power'!$E133)+'ModelParams Lw'!J$24*LN('Sound Power'!BZ133),IF('ModelParams Lw'!J$26+'ModelParams Lw'!J$27*LOG('Sound Power'!$D133/'Sound Power'!$E133)+'ModelParams Lw'!J$28*LN('Sound Power'!BZ133)&lt;'ModelParams Lw'!J$22+'ModelParams Lw'!J$23*LOG('Sound Power'!$D133/'Sound Power'!$E133)+'ModelParams Lw'!J$24*LN('Sound Power'!BZ133),'ModelParams Lw'!J$22+'ModelParams Lw'!J$23*LOG('Sound Power'!$D133/'Sound Power'!$E133)+'ModelParams Lw'!J$24*LN('Sound Power'!BZ133),'ModelParams Lw'!J$26+'ModelParams Lw'!J$27*LOG('Sound Power'!$D133/'Sound Power'!$E133)+'ModelParams Lw'!J$28*LN('Sound Power'!BZ133)))</f>
        <v>#DIV/0!</v>
      </c>
      <c r="CI133" s="26" t="e">
        <f t="shared" si="58"/>
        <v>#DIV/0!</v>
      </c>
      <c r="CJ133" s="26" t="e">
        <f t="shared" si="59"/>
        <v>#DIV/0!</v>
      </c>
      <c r="CK133" s="26" t="e">
        <f t="shared" si="60"/>
        <v>#DIV/0!</v>
      </c>
      <c r="CL133" s="26" t="e">
        <f t="shared" si="61"/>
        <v>#DIV/0!</v>
      </c>
      <c r="CM133" s="26" t="e">
        <f t="shared" si="62"/>
        <v>#DIV/0!</v>
      </c>
      <c r="CN133" s="26" t="e">
        <f t="shared" si="63"/>
        <v>#DIV/0!</v>
      </c>
      <c r="CO133" s="26" t="e">
        <f t="shared" si="64"/>
        <v>#DIV/0!</v>
      </c>
      <c r="CP133" s="26" t="e">
        <f t="shared" si="65"/>
        <v>#DIV/0!</v>
      </c>
      <c r="CQ133" s="26" t="e">
        <f>10*LOG10(IF(CI133="",0,POWER(10,((CI133+'ModelParams Lw'!$O$4)/10))) +IF(CJ133="",0,POWER(10,((CJ133+'ModelParams Lw'!$P$4)/10))) +IF(CK133="",0,POWER(10,((CK133+'ModelParams Lw'!$Q$4)/10))) +IF(CL133="",0,POWER(10,((CL133+'ModelParams Lw'!$R$4)/10))) +IF(CM133="",0,POWER(10,((CM133+'ModelParams Lw'!$S$4)/10))) +IF(CN133="",0,POWER(10,((CN133+'ModelParams Lw'!$T$4)/10))) +IF(CO133="",0,POWER(10,((CO133+'ModelParams Lw'!$U$4)/10)))+IF(CP133="",0,POWER(10,((CP133+'ModelParams Lw'!$V$4)/10))))</f>
        <v>#DIV/0!</v>
      </c>
      <c r="CR133" s="26" t="e">
        <f t="shared" si="66"/>
        <v>#DIV/0!</v>
      </c>
      <c r="CS133" s="26" t="e">
        <f>(CI133-'ModelParams Lw'!$O$10)/'ModelParams Lw'!$O$11</f>
        <v>#DIV/0!</v>
      </c>
      <c r="CT133" s="26" t="e">
        <f>(CJ133-'ModelParams Lw'!$P$10)/'ModelParams Lw'!$P$11</f>
        <v>#DIV/0!</v>
      </c>
      <c r="CU133" s="26" t="e">
        <f>(CK133-'ModelParams Lw'!$Q$10)/'ModelParams Lw'!$Q$11</f>
        <v>#DIV/0!</v>
      </c>
      <c r="CV133" s="26" t="e">
        <f>(CL133-'ModelParams Lw'!$R$10)/'ModelParams Lw'!$R$11</f>
        <v>#DIV/0!</v>
      </c>
      <c r="CW133" s="26" t="e">
        <f>(CM133-'ModelParams Lw'!$S$10)/'ModelParams Lw'!$S$11</f>
        <v>#DIV/0!</v>
      </c>
      <c r="CX133" s="26" t="e">
        <f>(CN133-'ModelParams Lw'!$T$10)/'ModelParams Lw'!$T$11</f>
        <v>#DIV/0!</v>
      </c>
      <c r="CY133" s="26" t="e">
        <f>(CO133-'ModelParams Lw'!$U$10)/'ModelParams Lw'!$U$11</f>
        <v>#DIV/0!</v>
      </c>
      <c r="CZ133" s="26" t="e">
        <f>(CP133-'ModelParams Lw'!$V$10)/'ModelParams Lw'!$V$11</f>
        <v>#DIV/0!</v>
      </c>
    </row>
    <row r="134" spans="1:104" x14ac:dyDescent="0.2">
      <c r="A134" s="13">
        <f>Calcul!A136</f>
        <v>0</v>
      </c>
      <c r="B134" s="13">
        <f t="shared" si="67"/>
        <v>0</v>
      </c>
      <c r="C134" s="13">
        <f>Calcul!B136</f>
        <v>0</v>
      </c>
      <c r="D134" s="13">
        <f>Calcul!C136/1000</f>
        <v>0</v>
      </c>
      <c r="E134" s="13">
        <f>Calcul!D136/1000</f>
        <v>0</v>
      </c>
      <c r="F134" s="13">
        <f t="shared" si="68"/>
        <v>0</v>
      </c>
      <c r="G134" s="23" t="e">
        <f>DEGREES(ACOS(1-(1/'ModelParams Lw'!B$15*SQRT(0.5*1.2/'Sound Power'!$C134)*('Sound Power'!$B134/3600)/('Sound Power'!$D134)/('Sound Power'!$F134))))</f>
        <v>#DIV/0!</v>
      </c>
      <c r="H134" s="23" t="e">
        <f>DEGREES(ACOS(1-(1/'ModelParams Lw'!C$15*SQRT(0.5*1.2/'Sound Power'!$C134)*('Sound Power'!$B134/3600)/('Sound Power'!$D134)/('Sound Power'!$F134))))</f>
        <v>#DIV/0!</v>
      </c>
      <c r="I134" s="23" t="e">
        <f>DEGREES(ACOS(1-(1/'ModelParams Lw'!D$15*SQRT(0.5*1.2/'Sound Power'!$C134)*('Sound Power'!$B134/3600)/('Sound Power'!$D134)/('Sound Power'!$F134))))</f>
        <v>#DIV/0!</v>
      </c>
      <c r="J134" s="23" t="e">
        <f>DEGREES(ACOS(1-(1/'ModelParams Lw'!E$15*SQRT(0.5*1.2/'Sound Power'!$C134)*('Sound Power'!$B134/3600)/('Sound Power'!$D134)/('Sound Power'!$F134))))</f>
        <v>#DIV/0!</v>
      </c>
      <c r="K134" s="23" t="e">
        <f>DEGREES(ACOS(1-(1/'ModelParams Lw'!F$15*SQRT(0.5*1.2/'Sound Power'!$C134)*('Sound Power'!$B134/3600)/('Sound Power'!$D134)/('Sound Power'!$F134))))</f>
        <v>#DIV/0!</v>
      </c>
      <c r="L134" s="23" t="e">
        <f>DEGREES(ACOS(1-(1/'ModelParams Lw'!G$15*SQRT(0.5*1.2/'Sound Power'!$C134)*('Sound Power'!$B134/3600)/('Sound Power'!$D134)/('Sound Power'!$F134))))</f>
        <v>#DIV/0!</v>
      </c>
      <c r="M134" s="23" t="e">
        <f>DEGREES(ACOS(1-(1/'ModelParams Lw'!H$15*SQRT(0.5*1.2/'Sound Power'!$C134)*('Sound Power'!$B134/3600)/('Sound Power'!$D134)/('Sound Power'!$F134))))</f>
        <v>#DIV/0!</v>
      </c>
      <c r="N134" s="23" t="e">
        <f>DEGREES(ACOS(1-(1/'ModelParams Lw'!I$15*SQRT(0.5*1.2/'Sound Power'!$C134)*('Sound Power'!$B134/3600)/('Sound Power'!$D134)/('Sound Power'!$F134))))</f>
        <v>#DIV/0!</v>
      </c>
      <c r="O134" s="26" t="e">
        <f>('ModelParams Lw'!B$4*LN('Sound Power'!G134)/(1+EXP(-('Sound Power'!$D134*1000+'ModelParams Lw'!B$6)/'ModelParams Lw'!B$7))+'ModelParams Lw'!B$5)*LN('Sound Power'!$B134)-('ModelParams Lw'!B$8+'ModelParams Lw'!B$9*$D134+'ModelParams Lw'!B$10*'Sound Power'!$F134^'ModelParams Lw'!B$14+'ModelParams Lw'!B$11*LN('Sound Power'!G134)+'ModelParams Lw'!B$12*'Sound Power'!$D134*'Sound Power'!$F134+'ModelParams Lw'!B$13*'Sound Power'!$D134*LN('Sound Power'!G134))</f>
        <v>#DIV/0!</v>
      </c>
      <c r="P134" s="26" t="e">
        <f>('ModelParams Lw'!C$4*LN('Sound Power'!H134)/(1+EXP(-('Sound Power'!$D134*1000+'ModelParams Lw'!C$6)/'ModelParams Lw'!C$7))+'ModelParams Lw'!C$5)*LN('Sound Power'!$B134)-('ModelParams Lw'!C$8+'ModelParams Lw'!C$9*$D134+'ModelParams Lw'!C$10*'Sound Power'!$F134^'ModelParams Lw'!C$14+'ModelParams Lw'!C$11*LN('Sound Power'!H134)+'ModelParams Lw'!C$12*'Sound Power'!$D134*'Sound Power'!$F134+'ModelParams Lw'!C$13*'Sound Power'!$D134*LN('Sound Power'!H134))</f>
        <v>#DIV/0!</v>
      </c>
      <c r="Q134" s="26" t="e">
        <f>('ModelParams Lw'!D$4*LN('Sound Power'!I134)/(1+EXP(-('Sound Power'!$D134*1000+'ModelParams Lw'!D$6)/'ModelParams Lw'!D$7))+'ModelParams Lw'!D$5)*LN('Sound Power'!$B134)-('ModelParams Lw'!D$8+'ModelParams Lw'!D$9*$D134+'ModelParams Lw'!D$10*'Sound Power'!$F134^'ModelParams Lw'!D$14+'ModelParams Lw'!D$11*LN('Sound Power'!I134)+'ModelParams Lw'!D$12*'Sound Power'!$D134*'Sound Power'!$F134+'ModelParams Lw'!D$13*'Sound Power'!$D134*LN('Sound Power'!I134))</f>
        <v>#DIV/0!</v>
      </c>
      <c r="R134" s="26" t="e">
        <f>('ModelParams Lw'!E$4*LN('Sound Power'!J134)/(1+EXP(-('Sound Power'!$D134*1000+'ModelParams Lw'!E$6)/'ModelParams Lw'!E$7))+'ModelParams Lw'!E$5)*LN('Sound Power'!$B134)-('ModelParams Lw'!E$8+'ModelParams Lw'!E$9*$D134+'ModelParams Lw'!E$10*'Sound Power'!$F134^'ModelParams Lw'!E$14+'ModelParams Lw'!E$11*LN('Sound Power'!J134)+'ModelParams Lw'!E$12*'Sound Power'!$D134*'Sound Power'!$F134+'ModelParams Lw'!E$13*'Sound Power'!$D134*LN('Sound Power'!J134))</f>
        <v>#DIV/0!</v>
      </c>
      <c r="S134" s="26" t="e">
        <f>('ModelParams Lw'!F$4*LN('Sound Power'!K134)/(1+EXP(-('Sound Power'!$D134*1000+'ModelParams Lw'!F$6)/'ModelParams Lw'!F$7))+'ModelParams Lw'!F$5)*LN('Sound Power'!$B134)-('ModelParams Lw'!F$8+'ModelParams Lw'!F$9*$D134+'ModelParams Lw'!F$10*'Sound Power'!$F134^'ModelParams Lw'!F$14+'ModelParams Lw'!F$11*LN('Sound Power'!K134)+'ModelParams Lw'!F$12*'Sound Power'!$D134*'Sound Power'!$F134+'ModelParams Lw'!F$13*'Sound Power'!$D134*LN('Sound Power'!K134))</f>
        <v>#DIV/0!</v>
      </c>
      <c r="T134" s="26" t="e">
        <f>('ModelParams Lw'!G$4*LN('Sound Power'!L134)/(1+EXP(-('Sound Power'!$D134*1000+'ModelParams Lw'!G$6)/'ModelParams Lw'!G$7))+'ModelParams Lw'!G$5)*LN('Sound Power'!$B134)-('ModelParams Lw'!G$8+'ModelParams Lw'!G$9*$D134+'ModelParams Lw'!G$10*'Sound Power'!$F134^'ModelParams Lw'!G$14+'ModelParams Lw'!G$11*LN('Sound Power'!L134)+'ModelParams Lw'!G$12*'Sound Power'!$D134*'Sound Power'!$F134+'ModelParams Lw'!G$13*'Sound Power'!$D134*LN('Sound Power'!L134))</f>
        <v>#DIV/0!</v>
      </c>
      <c r="U134" s="26" t="e">
        <f>('ModelParams Lw'!H$4*LN('Sound Power'!M134)/(1+EXP(-('Sound Power'!$D134*1000+'ModelParams Lw'!H$6)/'ModelParams Lw'!H$7))+'ModelParams Lw'!H$5)*LN('Sound Power'!$B134)-('ModelParams Lw'!H$8+'ModelParams Lw'!H$9*$D134+'ModelParams Lw'!H$10*'Sound Power'!$F134^'ModelParams Lw'!H$14+'ModelParams Lw'!H$11*LN('Sound Power'!M134)+'ModelParams Lw'!H$12*'Sound Power'!$D134*'Sound Power'!$F134+'ModelParams Lw'!H$13*'Sound Power'!$D134*LN('Sound Power'!M134))</f>
        <v>#DIV/0!</v>
      </c>
      <c r="V134" s="26" t="e">
        <f>('ModelParams Lw'!I$4*LN('Sound Power'!N134)/(1+EXP(-('Sound Power'!$D134*1000+'ModelParams Lw'!I$6)/'ModelParams Lw'!I$7))+'ModelParams Lw'!I$5)*LN('Sound Power'!$B134)-('ModelParams Lw'!I$8+'ModelParams Lw'!I$9*$D134+'ModelParams Lw'!I$10*'Sound Power'!$F134^'ModelParams Lw'!I$14+'ModelParams Lw'!I$11*LN('Sound Power'!N134)+'ModelParams Lw'!I$12*'Sound Power'!$D134*'Sound Power'!$F134+'ModelParams Lw'!I$13*'Sound Power'!$D134*LN('Sound Power'!N134))</f>
        <v>#DIV/0!</v>
      </c>
      <c r="W134" s="26" t="e">
        <f>10*LOG10(IF(O134="",0,POWER(10,((O134+'ModelParams Lw'!$O$4)/10))) +IF(P134="",0,POWER(10,((P134+'ModelParams Lw'!$P$4)/10))) +IF(Q134="",0,POWER(10,((Q134+'ModelParams Lw'!$Q$4)/10))) +IF(R134="",0,POWER(10,((R134+'ModelParams Lw'!$R$4)/10))) +IF(S134="",0,POWER(10,((S134+'ModelParams Lw'!$S$4)/10))) +IF(T134="",0,POWER(10,((T134+'ModelParams Lw'!$T$4)/10))) +IF(U134="",0,POWER(10,((U134+'ModelParams Lw'!$U$4)/10)))+IF(V134="",0,POWER(10,((V134+'ModelParams Lw'!$V$4)/10))))</f>
        <v>#DIV/0!</v>
      </c>
      <c r="X134" s="26" t="e">
        <f t="shared" si="52"/>
        <v>#DIV/0!</v>
      </c>
      <c r="Y134" s="26" t="e">
        <f>(O134-'ModelParams Lw'!O$10)/'ModelParams Lw'!O$11</f>
        <v>#DIV/0!</v>
      </c>
      <c r="Z134" s="26" t="e">
        <f>(P134-'ModelParams Lw'!P$10)/'ModelParams Lw'!P$11</f>
        <v>#DIV/0!</v>
      </c>
      <c r="AA134" s="26" t="e">
        <f>(Q134-'ModelParams Lw'!Q$10)/'ModelParams Lw'!Q$11</f>
        <v>#DIV/0!</v>
      </c>
      <c r="AB134" s="26" t="e">
        <f>(R134-'ModelParams Lw'!R$10)/'ModelParams Lw'!R$11</f>
        <v>#DIV/0!</v>
      </c>
      <c r="AC134" s="26" t="e">
        <f>(S134-'ModelParams Lw'!S$10)/'ModelParams Lw'!S$11</f>
        <v>#DIV/0!</v>
      </c>
      <c r="AD134" s="26" t="e">
        <f>(T134-'ModelParams Lw'!T$10)/'ModelParams Lw'!T$11</f>
        <v>#DIV/0!</v>
      </c>
      <c r="AE134" s="26" t="e">
        <f>(U134-'ModelParams Lw'!U$10)/'ModelParams Lw'!U$11</f>
        <v>#DIV/0!</v>
      </c>
      <c r="AF134" s="26" t="e">
        <f>(V134-'ModelParams Lw'!V$10)/'ModelParams Lw'!V$11</f>
        <v>#DIV/0!</v>
      </c>
      <c r="AG134" s="26" t="e">
        <f t="shared" si="53"/>
        <v>#DIV/0!</v>
      </c>
      <c r="AH134" s="26" t="e">
        <f>VLOOKUP(D134*1000,'ModelParams Lw'!$A$38:$D$58,4)</f>
        <v>#N/A</v>
      </c>
      <c r="AI134" s="56" t="e">
        <f>VLOOKUP(D134*1000,'ModelParams Lw'!$A$38:$D$58,2)</f>
        <v>#N/A</v>
      </c>
      <c r="AJ134" s="46" t="e">
        <f t="shared" si="54"/>
        <v>#DIV/0!</v>
      </c>
      <c r="AK134" s="26" t="e">
        <f t="shared" si="55"/>
        <v>#VALUE!</v>
      </c>
      <c r="AL134" s="26" t="e">
        <f>IF($AI134=100,'ModelParams Lw'!R$35*'Sound Power'!$AH134^2+'ModelParams Lw'!R$36*'Sound Power'!$AH134+'ModelParams Lw'!R$37,IF($AI134=150,'ModelParams Lw'!R$38*'Sound Power'!$AH134^2+'ModelParams Lw'!R$39*'Sound Power'!$AH134+'ModelParams Lw'!R$40,'ModelParams Lw'!R$41*'Sound Power'!$AH134^2+'ModelParams Lw'!R$42*'Sound Power'!$AH134+'ModelParams Lw'!R$43))</f>
        <v>#N/A</v>
      </c>
      <c r="AM134" s="26" t="e">
        <f>IF($AI134=100,'ModelParams Lw'!S$35*'Sound Power'!$AH134^2+'ModelParams Lw'!S$36*'Sound Power'!$AH134+'ModelParams Lw'!S$37,IF($AI134=150,'ModelParams Lw'!S$38*'Sound Power'!$AH134^2+'ModelParams Lw'!S$39*'Sound Power'!$AH134+'ModelParams Lw'!S$40,'ModelParams Lw'!S$41*'Sound Power'!$AH134^2+'ModelParams Lw'!S$42*'Sound Power'!$AH134+'ModelParams Lw'!S$43))</f>
        <v>#N/A</v>
      </c>
      <c r="AN134" s="26" t="e">
        <f>IF($AI134=100,'ModelParams Lw'!T$35*'Sound Power'!$AH134^2+'ModelParams Lw'!T$36*'Sound Power'!$AH134+'ModelParams Lw'!T$37,IF($AI134=150,'ModelParams Lw'!T$38*'Sound Power'!$AH134^2+'ModelParams Lw'!T$39*'Sound Power'!$AH134+'ModelParams Lw'!T$40,'ModelParams Lw'!T$41*'Sound Power'!$AH134^2+'ModelParams Lw'!T$42*'Sound Power'!$AH134+'ModelParams Lw'!T$43))</f>
        <v>#N/A</v>
      </c>
      <c r="AO134" s="26" t="e">
        <f>IF($AI134=100,'ModelParams Lw'!U$35*'Sound Power'!$AH134^2+'ModelParams Lw'!U$36*'Sound Power'!$AH134+'ModelParams Lw'!U$37,IF($AI134=150,'ModelParams Lw'!U$38*'Sound Power'!$AH134^2+'ModelParams Lw'!U$39*'Sound Power'!$AH134+'ModelParams Lw'!U$40,'ModelParams Lw'!U$41*'Sound Power'!$AH134^2+'ModelParams Lw'!U$42*'Sound Power'!$AH134+'ModelParams Lw'!U$43))</f>
        <v>#N/A</v>
      </c>
      <c r="AP134" s="26" t="e">
        <f>IF($AI134=100,'ModelParams Lw'!V$35*'Sound Power'!$AH134^2+'ModelParams Lw'!V$36*'Sound Power'!$AH134+'ModelParams Lw'!V$37,IF($AI134=150,'ModelParams Lw'!V$38*'Sound Power'!$AH134^2+'ModelParams Lw'!V$39*'Sound Power'!$AH134+'ModelParams Lw'!V$40,'ModelParams Lw'!V$41*'Sound Power'!$AH134^2+'ModelParams Lw'!V$42*'Sound Power'!$AH134+'ModelParams Lw'!V$43))</f>
        <v>#N/A</v>
      </c>
      <c r="AQ134" s="26" t="e">
        <f>IF($AI134=100,'ModelParams Lw'!W$35*'Sound Power'!$AH134^2+'ModelParams Lw'!W$36*'Sound Power'!$AH134+'ModelParams Lw'!W$37,IF($AI134=150,'ModelParams Lw'!W$38*'Sound Power'!$AH134^2+'ModelParams Lw'!W$39*'Sound Power'!$AH134+'ModelParams Lw'!W$40,'ModelParams Lw'!W$41*'Sound Power'!$AH134^2+'ModelParams Lw'!W$42*'Sound Power'!$AH134+'ModelParams Lw'!W$43))</f>
        <v>#N/A</v>
      </c>
      <c r="AR134" s="26" t="e">
        <f t="shared" si="56"/>
        <v>#VALUE!</v>
      </c>
      <c r="AS134" s="26" t="e">
        <f>IF(26.83*LN($AJ134)-11.791-'ModelParams Lw'!B$35&lt;0,0,26.83*LN($AJ134)-11.791-'ModelParams Lw'!B$35)</f>
        <v>#DIV/0!</v>
      </c>
      <c r="AT134" s="26" t="e">
        <f>IF(26.83*LN($AJ134)-11.791-'ModelParams Lw'!C$35&lt;0,0,26.83*LN($AJ134)-11.791-'ModelParams Lw'!C$35)</f>
        <v>#DIV/0!</v>
      </c>
      <c r="AU134" s="26" t="e">
        <f>IF(26.83*LN($AJ134)-11.791-'ModelParams Lw'!D$35&lt;0,0,26.83*LN($AJ134)-11.791-'ModelParams Lw'!D$35)</f>
        <v>#DIV/0!</v>
      </c>
      <c r="AV134" s="26" t="e">
        <f>IF(26.83*LN($AJ134)-11.791-'ModelParams Lw'!E$35&lt;0,0,26.83*LN($AJ134)-11.791-'ModelParams Lw'!E$35)</f>
        <v>#DIV/0!</v>
      </c>
      <c r="AW134" s="26" t="e">
        <f>IF(26.83*LN($AJ134)-11.791-'ModelParams Lw'!F$35&lt;0,0,26.83*LN($AJ134)-11.791-'ModelParams Lw'!F$35)</f>
        <v>#DIV/0!</v>
      </c>
      <c r="AX134" s="26" t="e">
        <f>IF(26.83*LN($AJ134)-11.791-'ModelParams Lw'!G$35&lt;0,0,26.83*LN($AJ134)-11.791-'ModelParams Lw'!G$35)</f>
        <v>#DIV/0!</v>
      </c>
      <c r="AY134" s="26" t="e">
        <f>IF(26.83*LN($AJ134)-11.791-'ModelParams Lw'!H$35&lt;0,0,26.83*LN($AJ134)-11.791-'ModelParams Lw'!H$35)</f>
        <v>#DIV/0!</v>
      </c>
      <c r="AZ134" s="26" t="e">
        <f>IF(26.83*LN($AJ134)-11.791-'ModelParams Lw'!I$35&lt;0,0,26.83*LN($AJ134)-11.791-'ModelParams Lw'!I$35)</f>
        <v>#DIV/0!</v>
      </c>
      <c r="BA134" s="26" t="e">
        <f t="shared" si="69"/>
        <v>#DIV/0!</v>
      </c>
      <c r="BB134" s="26" t="e">
        <f t="shared" si="70"/>
        <v>#DIV/0!</v>
      </c>
      <c r="BC134" s="26" t="e">
        <f t="shared" si="71"/>
        <v>#DIV/0!</v>
      </c>
      <c r="BD134" s="26" t="e">
        <f t="shared" si="72"/>
        <v>#DIV/0!</v>
      </c>
      <c r="BE134" s="26" t="e">
        <f t="shared" si="73"/>
        <v>#DIV/0!</v>
      </c>
      <c r="BF134" s="26" t="e">
        <f t="shared" si="74"/>
        <v>#DIV/0!</v>
      </c>
      <c r="BG134" s="26" t="e">
        <f t="shared" si="75"/>
        <v>#DIV/0!</v>
      </c>
      <c r="BH134" s="26" t="e">
        <f t="shared" si="76"/>
        <v>#DIV/0!</v>
      </c>
      <c r="BI134" s="26" t="e">
        <f>10*LOG10(IF(BA134="",0,POWER(10,((BA134+'ModelParams Lw'!$O$4)/10))) +IF(BB134="",0,POWER(10,((BB134+'ModelParams Lw'!$P$4)/10))) +IF(BC134="",0,POWER(10,((BC134+'ModelParams Lw'!$Q$4)/10))) +IF(BD134="",0,POWER(10,((BD134+'ModelParams Lw'!$R$4)/10))) +IF(BE134="",0,POWER(10,((BE134+'ModelParams Lw'!$S$4)/10))) +IF(BF134="",0,POWER(10,((BF134+'ModelParams Lw'!$T$4)/10))) +IF(BG134="",0,POWER(10,((BG134+'ModelParams Lw'!$U$4)/10)))+IF(BH134="",0,POWER(10,((BH134+'ModelParams Lw'!$V$4)/10))))</f>
        <v>#DIV/0!</v>
      </c>
      <c r="BJ134" s="26" t="e">
        <f t="shared" si="57"/>
        <v>#DIV/0!</v>
      </c>
      <c r="BK134" s="26" t="e">
        <f>(BA134-'ModelParams Lw'!O$10)/'ModelParams Lw'!O$11</f>
        <v>#DIV/0!</v>
      </c>
      <c r="BL134" s="26" t="e">
        <f>(BB134-'ModelParams Lw'!P$10)/'ModelParams Lw'!P$11</f>
        <v>#DIV/0!</v>
      </c>
      <c r="BM134" s="26" t="e">
        <f>(BC134-'ModelParams Lw'!Q$10)/'ModelParams Lw'!Q$11</f>
        <v>#DIV/0!</v>
      </c>
      <c r="BN134" s="26" t="e">
        <f>(BD134-'ModelParams Lw'!R$10)/'ModelParams Lw'!R$11</f>
        <v>#DIV/0!</v>
      </c>
      <c r="BO134" s="26" t="e">
        <f>(BE134-'ModelParams Lw'!S$10)/'ModelParams Lw'!S$11</f>
        <v>#DIV/0!</v>
      </c>
      <c r="BP134" s="26" t="e">
        <f>(BF134-'ModelParams Lw'!T$10)/'ModelParams Lw'!T$11</f>
        <v>#DIV/0!</v>
      </c>
      <c r="BQ134" s="26" t="e">
        <f>(BG134-'ModelParams Lw'!U$10)/'ModelParams Lw'!U$11</f>
        <v>#DIV/0!</v>
      </c>
      <c r="BR134" s="26" t="e">
        <f>(BH134-'ModelParams Lw'!V$10)/'ModelParams Lw'!V$11</f>
        <v>#DIV/0!</v>
      </c>
      <c r="BS134" s="23" t="e">
        <f>IF(Calcul!$E136="SW",DEGREES(ACOS(1-(1/'ModelParams Lw'!C$25*SQRT(0.5*1.2/'Sound Power'!$C134)*('Sound Power'!$B134/3600)/('Sound Power'!$D134)/('Sound Power'!$F134)))),DEGREES(ACOS(1-(1/'ModelParams Lw'!C$29*SQRT(0.5*1.2/'Sound Power'!$C134)*('Sound Power'!$B134/3600)/('Sound Power'!$D134)/('Sound Power'!$F134)))))</f>
        <v>#DIV/0!</v>
      </c>
      <c r="BT134" s="23" t="e">
        <f>IF(Calcul!$E136="SW",DEGREES(ACOS(1-(1/'ModelParams Lw'!D$25*SQRT(0.5*1.2/'Sound Power'!$C134)*('Sound Power'!$B134/3600)/('Sound Power'!$D134)/('Sound Power'!$F134)))),DEGREES(ACOS(1-(1/'ModelParams Lw'!D$29*SQRT(0.5*1.2/'Sound Power'!$C134)*('Sound Power'!$B134/3600)/('Sound Power'!$D134)/('Sound Power'!$F134)))))</f>
        <v>#DIV/0!</v>
      </c>
      <c r="BU134" s="23" t="e">
        <f>IF(Calcul!$E136="SW",DEGREES(ACOS(1-(1/'ModelParams Lw'!E$25*SQRT(0.5*1.2/'Sound Power'!$C134)*('Sound Power'!$B134/3600)/('Sound Power'!$D134)/('Sound Power'!$F134)))),DEGREES(ACOS(1-(1/'ModelParams Lw'!E$29*SQRT(0.5*1.2/'Sound Power'!$C134)*('Sound Power'!$B134/3600)/('Sound Power'!$D134)/('Sound Power'!$F134)))))</f>
        <v>#DIV/0!</v>
      </c>
      <c r="BV134" s="23" t="e">
        <f>IF(Calcul!$E136="SW",DEGREES(ACOS(1-(1/'ModelParams Lw'!F$25*SQRT(0.5*1.2/'Sound Power'!$C134)*('Sound Power'!$B134/3600)/('Sound Power'!$D134)/('Sound Power'!$F134)))),DEGREES(ACOS(1-(1/'ModelParams Lw'!F$29*SQRT(0.5*1.2/'Sound Power'!$C134)*('Sound Power'!$B134/3600)/('Sound Power'!$D134)/('Sound Power'!$F134)))))</f>
        <v>#DIV/0!</v>
      </c>
      <c r="BW134" s="23" t="e">
        <f>IF(Calcul!$E136="SW",DEGREES(ACOS(1-(1/'ModelParams Lw'!G$25*SQRT(0.5*1.2/'Sound Power'!$C134)*('Sound Power'!$B134/3600)/('Sound Power'!$D134)/('Sound Power'!$F134)))),DEGREES(ACOS(1-(1/'ModelParams Lw'!G$29*SQRT(0.5*1.2/'Sound Power'!$C134)*('Sound Power'!$B134/3600)/('Sound Power'!$D134)/('Sound Power'!$F134)))))</f>
        <v>#DIV/0!</v>
      </c>
      <c r="BX134" s="23" t="e">
        <f>IF(Calcul!$E136="SW",DEGREES(ACOS(1-(1/'ModelParams Lw'!H$25*SQRT(0.5*1.2/'Sound Power'!$C134)*('Sound Power'!$B134/3600)/('Sound Power'!$D134)/('Sound Power'!$F134)))),DEGREES(ACOS(1-(1/'ModelParams Lw'!H$29*SQRT(0.5*1.2/'Sound Power'!$C134)*('Sound Power'!$B134/3600)/('Sound Power'!$D134)/('Sound Power'!$F134)))))</f>
        <v>#DIV/0!</v>
      </c>
      <c r="BY134" s="23" t="e">
        <f>IF(Calcul!$E136="SW",DEGREES(ACOS(1-(1/'ModelParams Lw'!I$25*SQRT(0.5*1.2/'Sound Power'!$C134)*('Sound Power'!$B134/3600)/('Sound Power'!$D134)/('Sound Power'!$F134)))),DEGREES(ACOS(1-(1/'ModelParams Lw'!I$29*SQRT(0.5*1.2/'Sound Power'!$C134)*('Sound Power'!$B134/3600)/('Sound Power'!$D134)/('Sound Power'!$F134)))))</f>
        <v>#DIV/0!</v>
      </c>
      <c r="BZ134" s="23" t="e">
        <f>IF(Calcul!$E136="SW",DEGREES(ACOS(1-(1/'ModelParams Lw'!J$25*SQRT(0.5*1.2/'Sound Power'!$C134)*('Sound Power'!$B134/3600)/('Sound Power'!$D134)/('Sound Power'!$F134)))),DEGREES(ACOS(1-(1/'ModelParams Lw'!J$29*SQRT(0.5*1.2/'Sound Power'!$C134)*('Sound Power'!$B134/3600)/('Sound Power'!$D134)/('Sound Power'!$F134)))))</f>
        <v>#DIV/0!</v>
      </c>
      <c r="CA134" s="26" t="e">
        <f>IF(Calcul!$E136="SW",'ModelParams Lw'!C$22+'ModelParams Lw'!C$23*LOG('Sound Power'!$D134/'Sound Power'!$E134)+'ModelParams Lw'!C$24*LN('Sound Power'!BS134),IF('ModelParams Lw'!C$26+'ModelParams Lw'!C$27*LOG('Sound Power'!$D134/'Sound Power'!$E134)+'ModelParams Lw'!C$28*LN('Sound Power'!BS134)&lt;'ModelParams Lw'!C$22+'ModelParams Lw'!C$23*LOG('Sound Power'!$D134/'Sound Power'!$E134)+'ModelParams Lw'!C$24*LN('Sound Power'!BS134),'ModelParams Lw'!C$22+'ModelParams Lw'!C$23*LOG('Sound Power'!$D134/'Sound Power'!$E134)+'ModelParams Lw'!C$24*LN('Sound Power'!BS134),'ModelParams Lw'!C$26+'ModelParams Lw'!C$27*LOG('Sound Power'!$D134/'Sound Power'!$E134)+'ModelParams Lw'!C$28*LN('Sound Power'!BS134)))</f>
        <v>#DIV/0!</v>
      </c>
      <c r="CB134" s="26" t="e">
        <f>IF(Calcul!$E136="SW",'ModelParams Lw'!D$22+'ModelParams Lw'!D$23*LOG('Sound Power'!$D134/'Sound Power'!$E134)+'ModelParams Lw'!D$24*LN('Sound Power'!BT134),IF('ModelParams Lw'!D$26+'ModelParams Lw'!D$27*LOG('Sound Power'!$D134/'Sound Power'!$E134)+'ModelParams Lw'!D$28*LN('Sound Power'!BT134)&lt;'ModelParams Lw'!D$22+'ModelParams Lw'!D$23*LOG('Sound Power'!$D134/'Sound Power'!$E134)+'ModelParams Lw'!D$24*LN('Sound Power'!BT134),'ModelParams Lw'!D$22+'ModelParams Lw'!D$23*LOG('Sound Power'!$D134/'Sound Power'!$E134)+'ModelParams Lw'!D$24*LN('Sound Power'!BT134),'ModelParams Lw'!D$26+'ModelParams Lw'!D$27*LOG('Sound Power'!$D134/'Sound Power'!$E134)+'ModelParams Lw'!D$28*LN('Sound Power'!BT134)))</f>
        <v>#DIV/0!</v>
      </c>
      <c r="CC134" s="26" t="e">
        <f>IF(Calcul!$E136="SW",'ModelParams Lw'!E$22+'ModelParams Lw'!E$23*LOG('Sound Power'!$D134/'Sound Power'!$E134)+'ModelParams Lw'!E$24*LN('Sound Power'!BU134),IF('ModelParams Lw'!E$26+'ModelParams Lw'!E$27*LOG('Sound Power'!$D134/'Sound Power'!$E134)+'ModelParams Lw'!E$28*LN('Sound Power'!BU134)&lt;'ModelParams Lw'!E$22+'ModelParams Lw'!E$23*LOG('Sound Power'!$D134/'Sound Power'!$E134)+'ModelParams Lw'!E$24*LN('Sound Power'!BU134),'ModelParams Lw'!E$22+'ModelParams Lw'!E$23*LOG('Sound Power'!$D134/'Sound Power'!$E134)+'ModelParams Lw'!E$24*LN('Sound Power'!BU134),'ModelParams Lw'!E$26+'ModelParams Lw'!E$27*LOG('Sound Power'!$D134/'Sound Power'!$E134)+'ModelParams Lw'!E$28*LN('Sound Power'!BU134)))</f>
        <v>#DIV/0!</v>
      </c>
      <c r="CD134" s="26" t="e">
        <f>IF(Calcul!$E136="SW",'ModelParams Lw'!F$22+'ModelParams Lw'!F$23*LOG('Sound Power'!$D134/'Sound Power'!$E134)+'ModelParams Lw'!F$24*LN('Sound Power'!BV134),IF('ModelParams Lw'!F$26+'ModelParams Lw'!F$27*LOG('Sound Power'!$D134/'Sound Power'!$E134)+'ModelParams Lw'!F$28*LN('Sound Power'!BV134)&lt;'ModelParams Lw'!F$22+'ModelParams Lw'!F$23*LOG('Sound Power'!$D134/'Sound Power'!$E134)+'ModelParams Lw'!F$24*LN('Sound Power'!BV134),'ModelParams Lw'!F$22+'ModelParams Lw'!F$23*LOG('Sound Power'!$D134/'Sound Power'!$E134)+'ModelParams Lw'!F$24*LN('Sound Power'!BV134),'ModelParams Lw'!F$26+'ModelParams Lw'!F$27*LOG('Sound Power'!$D134/'Sound Power'!$E134)+'ModelParams Lw'!F$28*LN('Sound Power'!BV134)))</f>
        <v>#DIV/0!</v>
      </c>
      <c r="CE134" s="26" t="e">
        <f>IF(Calcul!$E136="SW",'ModelParams Lw'!G$22+'ModelParams Lw'!G$23*LOG('Sound Power'!$D134/'Sound Power'!$E134)+'ModelParams Lw'!G$24*LN('Sound Power'!BW134),IF('ModelParams Lw'!G$26+'ModelParams Lw'!G$27*LOG('Sound Power'!$D134/'Sound Power'!$E134)+'ModelParams Lw'!G$28*LN('Sound Power'!BW134)&lt;'ModelParams Lw'!G$22+'ModelParams Lw'!G$23*LOG('Sound Power'!$D134/'Sound Power'!$E134)+'ModelParams Lw'!G$24*LN('Sound Power'!BW134),'ModelParams Lw'!G$22+'ModelParams Lw'!G$23*LOG('Sound Power'!$D134/'Sound Power'!$E134)+'ModelParams Lw'!G$24*LN('Sound Power'!BW134),'ModelParams Lw'!G$26+'ModelParams Lw'!G$27*LOG('Sound Power'!$D134/'Sound Power'!$E134)+'ModelParams Lw'!G$28*LN('Sound Power'!BW134)))</f>
        <v>#DIV/0!</v>
      </c>
      <c r="CF134" s="26" t="e">
        <f>IF(Calcul!$E136="SW",'ModelParams Lw'!H$22+'ModelParams Lw'!H$23*LOG('Sound Power'!$D134/'Sound Power'!$E134)+'ModelParams Lw'!H$24*LN('Sound Power'!BX134),IF('ModelParams Lw'!H$26+'ModelParams Lw'!H$27*LOG('Sound Power'!$D134/'Sound Power'!$E134)+'ModelParams Lw'!H$28*LN('Sound Power'!BX134)&lt;'ModelParams Lw'!H$22+'ModelParams Lw'!H$23*LOG('Sound Power'!$D134/'Sound Power'!$E134)+'ModelParams Lw'!H$24*LN('Sound Power'!BX134),'ModelParams Lw'!H$22+'ModelParams Lw'!H$23*LOG('Sound Power'!$D134/'Sound Power'!$E134)+'ModelParams Lw'!H$24*LN('Sound Power'!BX134),'ModelParams Lw'!H$26+'ModelParams Lw'!H$27*LOG('Sound Power'!$D134/'Sound Power'!$E134)+'ModelParams Lw'!H$28*LN('Sound Power'!BX134)))</f>
        <v>#DIV/0!</v>
      </c>
      <c r="CG134" s="26" t="e">
        <f>IF(Calcul!$E136="SW",'ModelParams Lw'!I$22+'ModelParams Lw'!I$23*LOG('Sound Power'!$D134/'Sound Power'!$E134)+'ModelParams Lw'!I$24*LN('Sound Power'!BY134),IF('ModelParams Lw'!I$26+'ModelParams Lw'!I$27*LOG('Sound Power'!$D134/'Sound Power'!$E134)+'ModelParams Lw'!I$28*LN('Sound Power'!BY134)&lt;'ModelParams Lw'!I$22+'ModelParams Lw'!I$23*LOG('Sound Power'!$D134/'Sound Power'!$E134)+'ModelParams Lw'!I$24*LN('Sound Power'!BY134),'ModelParams Lw'!I$22+'ModelParams Lw'!I$23*LOG('Sound Power'!$D134/'Sound Power'!$E134)+'ModelParams Lw'!I$24*LN('Sound Power'!BY134),'ModelParams Lw'!I$26+'ModelParams Lw'!I$27*LOG('Sound Power'!$D134/'Sound Power'!$E134)+'ModelParams Lw'!I$28*LN('Sound Power'!BY134)))</f>
        <v>#DIV/0!</v>
      </c>
      <c r="CH134" s="26" t="e">
        <f>IF(Calcul!$E136="SW",'ModelParams Lw'!J$22+'ModelParams Lw'!J$23*LOG('Sound Power'!$D134/'Sound Power'!$E134)+'ModelParams Lw'!J$24*LN('Sound Power'!BZ134),IF('ModelParams Lw'!J$26+'ModelParams Lw'!J$27*LOG('Sound Power'!$D134/'Sound Power'!$E134)+'ModelParams Lw'!J$28*LN('Sound Power'!BZ134)&lt;'ModelParams Lw'!J$22+'ModelParams Lw'!J$23*LOG('Sound Power'!$D134/'Sound Power'!$E134)+'ModelParams Lw'!J$24*LN('Sound Power'!BZ134),'ModelParams Lw'!J$22+'ModelParams Lw'!J$23*LOG('Sound Power'!$D134/'Sound Power'!$E134)+'ModelParams Lw'!J$24*LN('Sound Power'!BZ134),'ModelParams Lw'!J$26+'ModelParams Lw'!J$27*LOG('Sound Power'!$D134/'Sound Power'!$E134)+'ModelParams Lw'!J$28*LN('Sound Power'!BZ134)))</f>
        <v>#DIV/0!</v>
      </c>
      <c r="CI134" s="26" t="e">
        <f t="shared" si="58"/>
        <v>#DIV/0!</v>
      </c>
      <c r="CJ134" s="26" t="e">
        <f t="shared" si="59"/>
        <v>#DIV/0!</v>
      </c>
      <c r="CK134" s="26" t="e">
        <f t="shared" si="60"/>
        <v>#DIV/0!</v>
      </c>
      <c r="CL134" s="26" t="e">
        <f t="shared" si="61"/>
        <v>#DIV/0!</v>
      </c>
      <c r="CM134" s="26" t="e">
        <f t="shared" si="62"/>
        <v>#DIV/0!</v>
      </c>
      <c r="CN134" s="26" t="e">
        <f t="shared" si="63"/>
        <v>#DIV/0!</v>
      </c>
      <c r="CO134" s="26" t="e">
        <f t="shared" si="64"/>
        <v>#DIV/0!</v>
      </c>
      <c r="CP134" s="26" t="e">
        <f t="shared" si="65"/>
        <v>#DIV/0!</v>
      </c>
      <c r="CQ134" s="26" t="e">
        <f>10*LOG10(IF(CI134="",0,POWER(10,((CI134+'ModelParams Lw'!$O$4)/10))) +IF(CJ134="",0,POWER(10,((CJ134+'ModelParams Lw'!$P$4)/10))) +IF(CK134="",0,POWER(10,((CK134+'ModelParams Lw'!$Q$4)/10))) +IF(CL134="",0,POWER(10,((CL134+'ModelParams Lw'!$R$4)/10))) +IF(CM134="",0,POWER(10,((CM134+'ModelParams Lw'!$S$4)/10))) +IF(CN134="",0,POWER(10,((CN134+'ModelParams Lw'!$T$4)/10))) +IF(CO134="",0,POWER(10,((CO134+'ModelParams Lw'!$U$4)/10)))+IF(CP134="",0,POWER(10,((CP134+'ModelParams Lw'!$V$4)/10))))</f>
        <v>#DIV/0!</v>
      </c>
      <c r="CR134" s="26" t="e">
        <f t="shared" si="66"/>
        <v>#DIV/0!</v>
      </c>
      <c r="CS134" s="26" t="e">
        <f>(CI134-'ModelParams Lw'!$O$10)/'ModelParams Lw'!$O$11</f>
        <v>#DIV/0!</v>
      </c>
      <c r="CT134" s="26" t="e">
        <f>(CJ134-'ModelParams Lw'!$P$10)/'ModelParams Lw'!$P$11</f>
        <v>#DIV/0!</v>
      </c>
      <c r="CU134" s="26" t="e">
        <f>(CK134-'ModelParams Lw'!$Q$10)/'ModelParams Lw'!$Q$11</f>
        <v>#DIV/0!</v>
      </c>
      <c r="CV134" s="26" t="e">
        <f>(CL134-'ModelParams Lw'!$R$10)/'ModelParams Lw'!$R$11</f>
        <v>#DIV/0!</v>
      </c>
      <c r="CW134" s="26" t="e">
        <f>(CM134-'ModelParams Lw'!$S$10)/'ModelParams Lw'!$S$11</f>
        <v>#DIV/0!</v>
      </c>
      <c r="CX134" s="26" t="e">
        <f>(CN134-'ModelParams Lw'!$T$10)/'ModelParams Lw'!$T$11</f>
        <v>#DIV/0!</v>
      </c>
      <c r="CY134" s="26" t="e">
        <f>(CO134-'ModelParams Lw'!$U$10)/'ModelParams Lw'!$U$11</f>
        <v>#DIV/0!</v>
      </c>
      <c r="CZ134" s="26" t="e">
        <f>(CP134-'ModelParams Lw'!$V$10)/'ModelParams Lw'!$V$11</f>
        <v>#DIV/0!</v>
      </c>
    </row>
    <row r="135" spans="1:104" x14ac:dyDescent="0.2">
      <c r="A135" s="13">
        <f>Calcul!A137</f>
        <v>0</v>
      </c>
      <c r="B135" s="13">
        <f t="shared" si="67"/>
        <v>0</v>
      </c>
      <c r="C135" s="13">
        <f>Calcul!B137</f>
        <v>0</v>
      </c>
      <c r="D135" s="13">
        <f>Calcul!C137/1000</f>
        <v>0</v>
      </c>
      <c r="E135" s="13">
        <f>Calcul!D137/1000</f>
        <v>0</v>
      </c>
      <c r="F135" s="13">
        <f t="shared" si="68"/>
        <v>0</v>
      </c>
      <c r="G135" s="23" t="e">
        <f>DEGREES(ACOS(1-(1/'ModelParams Lw'!B$15*SQRT(0.5*1.2/'Sound Power'!$C135)*('Sound Power'!$B135/3600)/('Sound Power'!$D135)/('Sound Power'!$F135))))</f>
        <v>#DIV/0!</v>
      </c>
      <c r="H135" s="23" t="e">
        <f>DEGREES(ACOS(1-(1/'ModelParams Lw'!C$15*SQRT(0.5*1.2/'Sound Power'!$C135)*('Sound Power'!$B135/3600)/('Sound Power'!$D135)/('Sound Power'!$F135))))</f>
        <v>#DIV/0!</v>
      </c>
      <c r="I135" s="23" t="e">
        <f>DEGREES(ACOS(1-(1/'ModelParams Lw'!D$15*SQRT(0.5*1.2/'Sound Power'!$C135)*('Sound Power'!$B135/3600)/('Sound Power'!$D135)/('Sound Power'!$F135))))</f>
        <v>#DIV/0!</v>
      </c>
      <c r="J135" s="23" t="e">
        <f>DEGREES(ACOS(1-(1/'ModelParams Lw'!E$15*SQRT(0.5*1.2/'Sound Power'!$C135)*('Sound Power'!$B135/3600)/('Sound Power'!$D135)/('Sound Power'!$F135))))</f>
        <v>#DIV/0!</v>
      </c>
      <c r="K135" s="23" t="e">
        <f>DEGREES(ACOS(1-(1/'ModelParams Lw'!F$15*SQRT(0.5*1.2/'Sound Power'!$C135)*('Sound Power'!$B135/3600)/('Sound Power'!$D135)/('Sound Power'!$F135))))</f>
        <v>#DIV/0!</v>
      </c>
      <c r="L135" s="23" t="e">
        <f>DEGREES(ACOS(1-(1/'ModelParams Lw'!G$15*SQRT(0.5*1.2/'Sound Power'!$C135)*('Sound Power'!$B135/3600)/('Sound Power'!$D135)/('Sound Power'!$F135))))</f>
        <v>#DIV/0!</v>
      </c>
      <c r="M135" s="23" t="e">
        <f>DEGREES(ACOS(1-(1/'ModelParams Lw'!H$15*SQRT(0.5*1.2/'Sound Power'!$C135)*('Sound Power'!$B135/3600)/('Sound Power'!$D135)/('Sound Power'!$F135))))</f>
        <v>#DIV/0!</v>
      </c>
      <c r="N135" s="23" t="e">
        <f>DEGREES(ACOS(1-(1/'ModelParams Lw'!I$15*SQRT(0.5*1.2/'Sound Power'!$C135)*('Sound Power'!$B135/3600)/('Sound Power'!$D135)/('Sound Power'!$F135))))</f>
        <v>#DIV/0!</v>
      </c>
      <c r="O135" s="26" t="e">
        <f>('ModelParams Lw'!B$4*LN('Sound Power'!G135)/(1+EXP(-('Sound Power'!$D135*1000+'ModelParams Lw'!B$6)/'ModelParams Lw'!B$7))+'ModelParams Lw'!B$5)*LN('Sound Power'!$B135)-('ModelParams Lw'!B$8+'ModelParams Lw'!B$9*$D135+'ModelParams Lw'!B$10*'Sound Power'!$F135^'ModelParams Lw'!B$14+'ModelParams Lw'!B$11*LN('Sound Power'!G135)+'ModelParams Lw'!B$12*'Sound Power'!$D135*'Sound Power'!$F135+'ModelParams Lw'!B$13*'Sound Power'!$D135*LN('Sound Power'!G135))</f>
        <v>#DIV/0!</v>
      </c>
      <c r="P135" s="26" t="e">
        <f>('ModelParams Lw'!C$4*LN('Sound Power'!H135)/(1+EXP(-('Sound Power'!$D135*1000+'ModelParams Lw'!C$6)/'ModelParams Lw'!C$7))+'ModelParams Lw'!C$5)*LN('Sound Power'!$B135)-('ModelParams Lw'!C$8+'ModelParams Lw'!C$9*$D135+'ModelParams Lw'!C$10*'Sound Power'!$F135^'ModelParams Lw'!C$14+'ModelParams Lw'!C$11*LN('Sound Power'!H135)+'ModelParams Lw'!C$12*'Sound Power'!$D135*'Sound Power'!$F135+'ModelParams Lw'!C$13*'Sound Power'!$D135*LN('Sound Power'!H135))</f>
        <v>#DIV/0!</v>
      </c>
      <c r="Q135" s="26" t="e">
        <f>('ModelParams Lw'!D$4*LN('Sound Power'!I135)/(1+EXP(-('Sound Power'!$D135*1000+'ModelParams Lw'!D$6)/'ModelParams Lw'!D$7))+'ModelParams Lw'!D$5)*LN('Sound Power'!$B135)-('ModelParams Lw'!D$8+'ModelParams Lw'!D$9*$D135+'ModelParams Lw'!D$10*'Sound Power'!$F135^'ModelParams Lw'!D$14+'ModelParams Lw'!D$11*LN('Sound Power'!I135)+'ModelParams Lw'!D$12*'Sound Power'!$D135*'Sound Power'!$F135+'ModelParams Lw'!D$13*'Sound Power'!$D135*LN('Sound Power'!I135))</f>
        <v>#DIV/0!</v>
      </c>
      <c r="R135" s="26" t="e">
        <f>('ModelParams Lw'!E$4*LN('Sound Power'!J135)/(1+EXP(-('Sound Power'!$D135*1000+'ModelParams Lw'!E$6)/'ModelParams Lw'!E$7))+'ModelParams Lw'!E$5)*LN('Sound Power'!$B135)-('ModelParams Lw'!E$8+'ModelParams Lw'!E$9*$D135+'ModelParams Lw'!E$10*'Sound Power'!$F135^'ModelParams Lw'!E$14+'ModelParams Lw'!E$11*LN('Sound Power'!J135)+'ModelParams Lw'!E$12*'Sound Power'!$D135*'Sound Power'!$F135+'ModelParams Lw'!E$13*'Sound Power'!$D135*LN('Sound Power'!J135))</f>
        <v>#DIV/0!</v>
      </c>
      <c r="S135" s="26" t="e">
        <f>('ModelParams Lw'!F$4*LN('Sound Power'!K135)/(1+EXP(-('Sound Power'!$D135*1000+'ModelParams Lw'!F$6)/'ModelParams Lw'!F$7))+'ModelParams Lw'!F$5)*LN('Sound Power'!$B135)-('ModelParams Lw'!F$8+'ModelParams Lw'!F$9*$D135+'ModelParams Lw'!F$10*'Sound Power'!$F135^'ModelParams Lw'!F$14+'ModelParams Lw'!F$11*LN('Sound Power'!K135)+'ModelParams Lw'!F$12*'Sound Power'!$D135*'Sound Power'!$F135+'ModelParams Lw'!F$13*'Sound Power'!$D135*LN('Sound Power'!K135))</f>
        <v>#DIV/0!</v>
      </c>
      <c r="T135" s="26" t="e">
        <f>('ModelParams Lw'!G$4*LN('Sound Power'!L135)/(1+EXP(-('Sound Power'!$D135*1000+'ModelParams Lw'!G$6)/'ModelParams Lw'!G$7))+'ModelParams Lw'!G$5)*LN('Sound Power'!$B135)-('ModelParams Lw'!G$8+'ModelParams Lw'!G$9*$D135+'ModelParams Lw'!G$10*'Sound Power'!$F135^'ModelParams Lw'!G$14+'ModelParams Lw'!G$11*LN('Sound Power'!L135)+'ModelParams Lw'!G$12*'Sound Power'!$D135*'Sound Power'!$F135+'ModelParams Lw'!G$13*'Sound Power'!$D135*LN('Sound Power'!L135))</f>
        <v>#DIV/0!</v>
      </c>
      <c r="U135" s="26" t="e">
        <f>('ModelParams Lw'!H$4*LN('Sound Power'!M135)/(1+EXP(-('Sound Power'!$D135*1000+'ModelParams Lw'!H$6)/'ModelParams Lw'!H$7))+'ModelParams Lw'!H$5)*LN('Sound Power'!$B135)-('ModelParams Lw'!H$8+'ModelParams Lw'!H$9*$D135+'ModelParams Lw'!H$10*'Sound Power'!$F135^'ModelParams Lw'!H$14+'ModelParams Lw'!H$11*LN('Sound Power'!M135)+'ModelParams Lw'!H$12*'Sound Power'!$D135*'Sound Power'!$F135+'ModelParams Lw'!H$13*'Sound Power'!$D135*LN('Sound Power'!M135))</f>
        <v>#DIV/0!</v>
      </c>
      <c r="V135" s="26" t="e">
        <f>('ModelParams Lw'!I$4*LN('Sound Power'!N135)/(1+EXP(-('Sound Power'!$D135*1000+'ModelParams Lw'!I$6)/'ModelParams Lw'!I$7))+'ModelParams Lw'!I$5)*LN('Sound Power'!$B135)-('ModelParams Lw'!I$8+'ModelParams Lw'!I$9*$D135+'ModelParams Lw'!I$10*'Sound Power'!$F135^'ModelParams Lw'!I$14+'ModelParams Lw'!I$11*LN('Sound Power'!N135)+'ModelParams Lw'!I$12*'Sound Power'!$D135*'Sound Power'!$F135+'ModelParams Lw'!I$13*'Sound Power'!$D135*LN('Sound Power'!N135))</f>
        <v>#DIV/0!</v>
      </c>
      <c r="W135" s="26" t="e">
        <f>10*LOG10(IF(O135="",0,POWER(10,((O135+'ModelParams Lw'!$O$4)/10))) +IF(P135="",0,POWER(10,((P135+'ModelParams Lw'!$P$4)/10))) +IF(Q135="",0,POWER(10,((Q135+'ModelParams Lw'!$Q$4)/10))) +IF(R135="",0,POWER(10,((R135+'ModelParams Lw'!$R$4)/10))) +IF(S135="",0,POWER(10,((S135+'ModelParams Lw'!$S$4)/10))) +IF(T135="",0,POWER(10,((T135+'ModelParams Lw'!$T$4)/10))) +IF(U135="",0,POWER(10,((U135+'ModelParams Lw'!$U$4)/10)))+IF(V135="",0,POWER(10,((V135+'ModelParams Lw'!$V$4)/10))))</f>
        <v>#DIV/0!</v>
      </c>
      <c r="X135" s="26" t="e">
        <f t="shared" si="52"/>
        <v>#DIV/0!</v>
      </c>
      <c r="Y135" s="26" t="e">
        <f>(O135-'ModelParams Lw'!O$10)/'ModelParams Lw'!O$11</f>
        <v>#DIV/0!</v>
      </c>
      <c r="Z135" s="26" t="e">
        <f>(P135-'ModelParams Lw'!P$10)/'ModelParams Lw'!P$11</f>
        <v>#DIV/0!</v>
      </c>
      <c r="AA135" s="26" t="e">
        <f>(Q135-'ModelParams Lw'!Q$10)/'ModelParams Lw'!Q$11</f>
        <v>#DIV/0!</v>
      </c>
      <c r="AB135" s="26" t="e">
        <f>(R135-'ModelParams Lw'!R$10)/'ModelParams Lw'!R$11</f>
        <v>#DIV/0!</v>
      </c>
      <c r="AC135" s="26" t="e">
        <f>(S135-'ModelParams Lw'!S$10)/'ModelParams Lw'!S$11</f>
        <v>#DIV/0!</v>
      </c>
      <c r="AD135" s="26" t="e">
        <f>(T135-'ModelParams Lw'!T$10)/'ModelParams Lw'!T$11</f>
        <v>#DIV/0!</v>
      </c>
      <c r="AE135" s="26" t="e">
        <f>(U135-'ModelParams Lw'!U$10)/'ModelParams Lw'!U$11</f>
        <v>#DIV/0!</v>
      </c>
      <c r="AF135" s="26" t="e">
        <f>(V135-'ModelParams Lw'!V$10)/'ModelParams Lw'!V$11</f>
        <v>#DIV/0!</v>
      </c>
      <c r="AG135" s="26" t="e">
        <f t="shared" si="53"/>
        <v>#DIV/0!</v>
      </c>
      <c r="AH135" s="26" t="e">
        <f>VLOOKUP(D135*1000,'ModelParams Lw'!$A$38:$D$58,4)</f>
        <v>#N/A</v>
      </c>
      <c r="AI135" s="56" t="e">
        <f>VLOOKUP(D135*1000,'ModelParams Lw'!$A$38:$D$58,2)</f>
        <v>#N/A</v>
      </c>
      <c r="AJ135" s="46" t="e">
        <f t="shared" si="54"/>
        <v>#DIV/0!</v>
      </c>
      <c r="AK135" s="26" t="e">
        <f t="shared" si="55"/>
        <v>#VALUE!</v>
      </c>
      <c r="AL135" s="26" t="e">
        <f>IF($AI135=100,'ModelParams Lw'!R$35*'Sound Power'!$AH135^2+'ModelParams Lw'!R$36*'Sound Power'!$AH135+'ModelParams Lw'!R$37,IF($AI135=150,'ModelParams Lw'!R$38*'Sound Power'!$AH135^2+'ModelParams Lw'!R$39*'Sound Power'!$AH135+'ModelParams Lw'!R$40,'ModelParams Lw'!R$41*'Sound Power'!$AH135^2+'ModelParams Lw'!R$42*'Sound Power'!$AH135+'ModelParams Lw'!R$43))</f>
        <v>#N/A</v>
      </c>
      <c r="AM135" s="26" t="e">
        <f>IF($AI135=100,'ModelParams Lw'!S$35*'Sound Power'!$AH135^2+'ModelParams Lw'!S$36*'Sound Power'!$AH135+'ModelParams Lw'!S$37,IF($AI135=150,'ModelParams Lw'!S$38*'Sound Power'!$AH135^2+'ModelParams Lw'!S$39*'Sound Power'!$AH135+'ModelParams Lw'!S$40,'ModelParams Lw'!S$41*'Sound Power'!$AH135^2+'ModelParams Lw'!S$42*'Sound Power'!$AH135+'ModelParams Lw'!S$43))</f>
        <v>#N/A</v>
      </c>
      <c r="AN135" s="26" t="e">
        <f>IF($AI135=100,'ModelParams Lw'!T$35*'Sound Power'!$AH135^2+'ModelParams Lw'!T$36*'Sound Power'!$AH135+'ModelParams Lw'!T$37,IF($AI135=150,'ModelParams Lw'!T$38*'Sound Power'!$AH135^2+'ModelParams Lw'!T$39*'Sound Power'!$AH135+'ModelParams Lw'!T$40,'ModelParams Lw'!T$41*'Sound Power'!$AH135^2+'ModelParams Lw'!T$42*'Sound Power'!$AH135+'ModelParams Lw'!T$43))</f>
        <v>#N/A</v>
      </c>
      <c r="AO135" s="26" t="e">
        <f>IF($AI135=100,'ModelParams Lw'!U$35*'Sound Power'!$AH135^2+'ModelParams Lw'!U$36*'Sound Power'!$AH135+'ModelParams Lw'!U$37,IF($AI135=150,'ModelParams Lw'!U$38*'Sound Power'!$AH135^2+'ModelParams Lw'!U$39*'Sound Power'!$AH135+'ModelParams Lw'!U$40,'ModelParams Lw'!U$41*'Sound Power'!$AH135^2+'ModelParams Lw'!U$42*'Sound Power'!$AH135+'ModelParams Lw'!U$43))</f>
        <v>#N/A</v>
      </c>
      <c r="AP135" s="26" t="e">
        <f>IF($AI135=100,'ModelParams Lw'!V$35*'Sound Power'!$AH135^2+'ModelParams Lw'!V$36*'Sound Power'!$AH135+'ModelParams Lw'!V$37,IF($AI135=150,'ModelParams Lw'!V$38*'Sound Power'!$AH135^2+'ModelParams Lw'!V$39*'Sound Power'!$AH135+'ModelParams Lw'!V$40,'ModelParams Lw'!V$41*'Sound Power'!$AH135^2+'ModelParams Lw'!V$42*'Sound Power'!$AH135+'ModelParams Lw'!V$43))</f>
        <v>#N/A</v>
      </c>
      <c r="AQ135" s="26" t="e">
        <f>IF($AI135=100,'ModelParams Lw'!W$35*'Sound Power'!$AH135^2+'ModelParams Lw'!W$36*'Sound Power'!$AH135+'ModelParams Lw'!W$37,IF($AI135=150,'ModelParams Lw'!W$38*'Sound Power'!$AH135^2+'ModelParams Lw'!W$39*'Sound Power'!$AH135+'ModelParams Lw'!W$40,'ModelParams Lw'!W$41*'Sound Power'!$AH135^2+'ModelParams Lw'!W$42*'Sound Power'!$AH135+'ModelParams Lw'!W$43))</f>
        <v>#N/A</v>
      </c>
      <c r="AR135" s="26" t="e">
        <f t="shared" si="56"/>
        <v>#VALUE!</v>
      </c>
      <c r="AS135" s="26" t="e">
        <f>IF(26.83*LN($AJ135)-11.791-'ModelParams Lw'!B$35&lt;0,0,26.83*LN($AJ135)-11.791-'ModelParams Lw'!B$35)</f>
        <v>#DIV/0!</v>
      </c>
      <c r="AT135" s="26" t="e">
        <f>IF(26.83*LN($AJ135)-11.791-'ModelParams Lw'!C$35&lt;0,0,26.83*LN($AJ135)-11.791-'ModelParams Lw'!C$35)</f>
        <v>#DIV/0!</v>
      </c>
      <c r="AU135" s="26" t="e">
        <f>IF(26.83*LN($AJ135)-11.791-'ModelParams Lw'!D$35&lt;0,0,26.83*LN($AJ135)-11.791-'ModelParams Lw'!D$35)</f>
        <v>#DIV/0!</v>
      </c>
      <c r="AV135" s="26" t="e">
        <f>IF(26.83*LN($AJ135)-11.791-'ModelParams Lw'!E$35&lt;0,0,26.83*LN($AJ135)-11.791-'ModelParams Lw'!E$35)</f>
        <v>#DIV/0!</v>
      </c>
      <c r="AW135" s="26" t="e">
        <f>IF(26.83*LN($AJ135)-11.791-'ModelParams Lw'!F$35&lt;0,0,26.83*LN($AJ135)-11.791-'ModelParams Lw'!F$35)</f>
        <v>#DIV/0!</v>
      </c>
      <c r="AX135" s="26" t="e">
        <f>IF(26.83*LN($AJ135)-11.791-'ModelParams Lw'!G$35&lt;0,0,26.83*LN($AJ135)-11.791-'ModelParams Lw'!G$35)</f>
        <v>#DIV/0!</v>
      </c>
      <c r="AY135" s="26" t="e">
        <f>IF(26.83*LN($AJ135)-11.791-'ModelParams Lw'!H$35&lt;0,0,26.83*LN($AJ135)-11.791-'ModelParams Lw'!H$35)</f>
        <v>#DIV/0!</v>
      </c>
      <c r="AZ135" s="26" t="e">
        <f>IF(26.83*LN($AJ135)-11.791-'ModelParams Lw'!I$35&lt;0,0,26.83*LN($AJ135)-11.791-'ModelParams Lw'!I$35)</f>
        <v>#DIV/0!</v>
      </c>
      <c r="BA135" s="26" t="e">
        <f t="shared" si="69"/>
        <v>#DIV/0!</v>
      </c>
      <c r="BB135" s="26" t="e">
        <f t="shared" si="70"/>
        <v>#DIV/0!</v>
      </c>
      <c r="BC135" s="26" t="e">
        <f t="shared" si="71"/>
        <v>#DIV/0!</v>
      </c>
      <c r="BD135" s="26" t="e">
        <f t="shared" si="72"/>
        <v>#DIV/0!</v>
      </c>
      <c r="BE135" s="26" t="e">
        <f t="shared" si="73"/>
        <v>#DIV/0!</v>
      </c>
      <c r="BF135" s="26" t="e">
        <f t="shared" si="74"/>
        <v>#DIV/0!</v>
      </c>
      <c r="BG135" s="26" t="e">
        <f t="shared" si="75"/>
        <v>#DIV/0!</v>
      </c>
      <c r="BH135" s="26" t="e">
        <f t="shared" si="76"/>
        <v>#DIV/0!</v>
      </c>
      <c r="BI135" s="26" t="e">
        <f>10*LOG10(IF(BA135="",0,POWER(10,((BA135+'ModelParams Lw'!$O$4)/10))) +IF(BB135="",0,POWER(10,((BB135+'ModelParams Lw'!$P$4)/10))) +IF(BC135="",0,POWER(10,((BC135+'ModelParams Lw'!$Q$4)/10))) +IF(BD135="",0,POWER(10,((BD135+'ModelParams Lw'!$R$4)/10))) +IF(BE135="",0,POWER(10,((BE135+'ModelParams Lw'!$S$4)/10))) +IF(BF135="",0,POWER(10,((BF135+'ModelParams Lw'!$T$4)/10))) +IF(BG135="",0,POWER(10,((BG135+'ModelParams Lw'!$U$4)/10)))+IF(BH135="",0,POWER(10,((BH135+'ModelParams Lw'!$V$4)/10))))</f>
        <v>#DIV/0!</v>
      </c>
      <c r="BJ135" s="26" t="e">
        <f t="shared" si="57"/>
        <v>#DIV/0!</v>
      </c>
      <c r="BK135" s="26" t="e">
        <f>(BA135-'ModelParams Lw'!O$10)/'ModelParams Lw'!O$11</f>
        <v>#DIV/0!</v>
      </c>
      <c r="BL135" s="26" t="e">
        <f>(BB135-'ModelParams Lw'!P$10)/'ModelParams Lw'!P$11</f>
        <v>#DIV/0!</v>
      </c>
      <c r="BM135" s="26" t="e">
        <f>(BC135-'ModelParams Lw'!Q$10)/'ModelParams Lw'!Q$11</f>
        <v>#DIV/0!</v>
      </c>
      <c r="BN135" s="26" t="e">
        <f>(BD135-'ModelParams Lw'!R$10)/'ModelParams Lw'!R$11</f>
        <v>#DIV/0!</v>
      </c>
      <c r="BO135" s="26" t="e">
        <f>(BE135-'ModelParams Lw'!S$10)/'ModelParams Lw'!S$11</f>
        <v>#DIV/0!</v>
      </c>
      <c r="BP135" s="26" t="e">
        <f>(BF135-'ModelParams Lw'!T$10)/'ModelParams Lw'!T$11</f>
        <v>#DIV/0!</v>
      </c>
      <c r="BQ135" s="26" t="e">
        <f>(BG135-'ModelParams Lw'!U$10)/'ModelParams Lw'!U$11</f>
        <v>#DIV/0!</v>
      </c>
      <c r="BR135" s="26" t="e">
        <f>(BH135-'ModelParams Lw'!V$10)/'ModelParams Lw'!V$11</f>
        <v>#DIV/0!</v>
      </c>
      <c r="BS135" s="23" t="e">
        <f>IF(Calcul!$E137="SW",DEGREES(ACOS(1-(1/'ModelParams Lw'!C$25*SQRT(0.5*1.2/'Sound Power'!$C135)*('Sound Power'!$B135/3600)/('Sound Power'!$D135)/('Sound Power'!$F135)))),DEGREES(ACOS(1-(1/'ModelParams Lw'!C$29*SQRT(0.5*1.2/'Sound Power'!$C135)*('Sound Power'!$B135/3600)/('Sound Power'!$D135)/('Sound Power'!$F135)))))</f>
        <v>#DIV/0!</v>
      </c>
      <c r="BT135" s="23" t="e">
        <f>IF(Calcul!$E137="SW",DEGREES(ACOS(1-(1/'ModelParams Lw'!D$25*SQRT(0.5*1.2/'Sound Power'!$C135)*('Sound Power'!$B135/3600)/('Sound Power'!$D135)/('Sound Power'!$F135)))),DEGREES(ACOS(1-(1/'ModelParams Lw'!D$29*SQRT(0.5*1.2/'Sound Power'!$C135)*('Sound Power'!$B135/3600)/('Sound Power'!$D135)/('Sound Power'!$F135)))))</f>
        <v>#DIV/0!</v>
      </c>
      <c r="BU135" s="23" t="e">
        <f>IF(Calcul!$E137="SW",DEGREES(ACOS(1-(1/'ModelParams Lw'!E$25*SQRT(0.5*1.2/'Sound Power'!$C135)*('Sound Power'!$B135/3600)/('Sound Power'!$D135)/('Sound Power'!$F135)))),DEGREES(ACOS(1-(1/'ModelParams Lw'!E$29*SQRT(0.5*1.2/'Sound Power'!$C135)*('Sound Power'!$B135/3600)/('Sound Power'!$D135)/('Sound Power'!$F135)))))</f>
        <v>#DIV/0!</v>
      </c>
      <c r="BV135" s="23" t="e">
        <f>IF(Calcul!$E137="SW",DEGREES(ACOS(1-(1/'ModelParams Lw'!F$25*SQRT(0.5*1.2/'Sound Power'!$C135)*('Sound Power'!$B135/3600)/('Sound Power'!$D135)/('Sound Power'!$F135)))),DEGREES(ACOS(1-(1/'ModelParams Lw'!F$29*SQRT(0.5*1.2/'Sound Power'!$C135)*('Sound Power'!$B135/3600)/('Sound Power'!$D135)/('Sound Power'!$F135)))))</f>
        <v>#DIV/0!</v>
      </c>
      <c r="BW135" s="23" t="e">
        <f>IF(Calcul!$E137="SW",DEGREES(ACOS(1-(1/'ModelParams Lw'!G$25*SQRT(0.5*1.2/'Sound Power'!$C135)*('Sound Power'!$B135/3600)/('Sound Power'!$D135)/('Sound Power'!$F135)))),DEGREES(ACOS(1-(1/'ModelParams Lw'!G$29*SQRT(0.5*1.2/'Sound Power'!$C135)*('Sound Power'!$B135/3600)/('Sound Power'!$D135)/('Sound Power'!$F135)))))</f>
        <v>#DIV/0!</v>
      </c>
      <c r="BX135" s="23" t="e">
        <f>IF(Calcul!$E137="SW",DEGREES(ACOS(1-(1/'ModelParams Lw'!H$25*SQRT(0.5*1.2/'Sound Power'!$C135)*('Sound Power'!$B135/3600)/('Sound Power'!$D135)/('Sound Power'!$F135)))),DEGREES(ACOS(1-(1/'ModelParams Lw'!H$29*SQRT(0.5*1.2/'Sound Power'!$C135)*('Sound Power'!$B135/3600)/('Sound Power'!$D135)/('Sound Power'!$F135)))))</f>
        <v>#DIV/0!</v>
      </c>
      <c r="BY135" s="23" t="e">
        <f>IF(Calcul!$E137="SW",DEGREES(ACOS(1-(1/'ModelParams Lw'!I$25*SQRT(0.5*1.2/'Sound Power'!$C135)*('Sound Power'!$B135/3600)/('Sound Power'!$D135)/('Sound Power'!$F135)))),DEGREES(ACOS(1-(1/'ModelParams Lw'!I$29*SQRT(0.5*1.2/'Sound Power'!$C135)*('Sound Power'!$B135/3600)/('Sound Power'!$D135)/('Sound Power'!$F135)))))</f>
        <v>#DIV/0!</v>
      </c>
      <c r="BZ135" s="23" t="e">
        <f>IF(Calcul!$E137="SW",DEGREES(ACOS(1-(1/'ModelParams Lw'!J$25*SQRT(0.5*1.2/'Sound Power'!$C135)*('Sound Power'!$B135/3600)/('Sound Power'!$D135)/('Sound Power'!$F135)))),DEGREES(ACOS(1-(1/'ModelParams Lw'!J$29*SQRT(0.5*1.2/'Sound Power'!$C135)*('Sound Power'!$B135/3600)/('Sound Power'!$D135)/('Sound Power'!$F135)))))</f>
        <v>#DIV/0!</v>
      </c>
      <c r="CA135" s="26" t="e">
        <f>IF(Calcul!$E137="SW",'ModelParams Lw'!C$22+'ModelParams Lw'!C$23*LOG('Sound Power'!$D135/'Sound Power'!$E135)+'ModelParams Lw'!C$24*LN('Sound Power'!BS135),IF('ModelParams Lw'!C$26+'ModelParams Lw'!C$27*LOG('Sound Power'!$D135/'Sound Power'!$E135)+'ModelParams Lw'!C$28*LN('Sound Power'!BS135)&lt;'ModelParams Lw'!C$22+'ModelParams Lw'!C$23*LOG('Sound Power'!$D135/'Sound Power'!$E135)+'ModelParams Lw'!C$24*LN('Sound Power'!BS135),'ModelParams Lw'!C$22+'ModelParams Lw'!C$23*LOG('Sound Power'!$D135/'Sound Power'!$E135)+'ModelParams Lw'!C$24*LN('Sound Power'!BS135),'ModelParams Lw'!C$26+'ModelParams Lw'!C$27*LOG('Sound Power'!$D135/'Sound Power'!$E135)+'ModelParams Lw'!C$28*LN('Sound Power'!BS135)))</f>
        <v>#DIV/0!</v>
      </c>
      <c r="CB135" s="26" t="e">
        <f>IF(Calcul!$E137="SW",'ModelParams Lw'!D$22+'ModelParams Lw'!D$23*LOG('Sound Power'!$D135/'Sound Power'!$E135)+'ModelParams Lw'!D$24*LN('Sound Power'!BT135),IF('ModelParams Lw'!D$26+'ModelParams Lw'!D$27*LOG('Sound Power'!$D135/'Sound Power'!$E135)+'ModelParams Lw'!D$28*LN('Sound Power'!BT135)&lt;'ModelParams Lw'!D$22+'ModelParams Lw'!D$23*LOG('Sound Power'!$D135/'Sound Power'!$E135)+'ModelParams Lw'!D$24*LN('Sound Power'!BT135),'ModelParams Lw'!D$22+'ModelParams Lw'!D$23*LOG('Sound Power'!$D135/'Sound Power'!$E135)+'ModelParams Lw'!D$24*LN('Sound Power'!BT135),'ModelParams Lw'!D$26+'ModelParams Lw'!D$27*LOG('Sound Power'!$D135/'Sound Power'!$E135)+'ModelParams Lw'!D$28*LN('Sound Power'!BT135)))</f>
        <v>#DIV/0!</v>
      </c>
      <c r="CC135" s="26" t="e">
        <f>IF(Calcul!$E137="SW",'ModelParams Lw'!E$22+'ModelParams Lw'!E$23*LOG('Sound Power'!$D135/'Sound Power'!$E135)+'ModelParams Lw'!E$24*LN('Sound Power'!BU135),IF('ModelParams Lw'!E$26+'ModelParams Lw'!E$27*LOG('Sound Power'!$D135/'Sound Power'!$E135)+'ModelParams Lw'!E$28*LN('Sound Power'!BU135)&lt;'ModelParams Lw'!E$22+'ModelParams Lw'!E$23*LOG('Sound Power'!$D135/'Sound Power'!$E135)+'ModelParams Lw'!E$24*LN('Sound Power'!BU135),'ModelParams Lw'!E$22+'ModelParams Lw'!E$23*LOG('Sound Power'!$D135/'Sound Power'!$E135)+'ModelParams Lw'!E$24*LN('Sound Power'!BU135),'ModelParams Lw'!E$26+'ModelParams Lw'!E$27*LOG('Sound Power'!$D135/'Sound Power'!$E135)+'ModelParams Lw'!E$28*LN('Sound Power'!BU135)))</f>
        <v>#DIV/0!</v>
      </c>
      <c r="CD135" s="26" t="e">
        <f>IF(Calcul!$E137="SW",'ModelParams Lw'!F$22+'ModelParams Lw'!F$23*LOG('Sound Power'!$D135/'Sound Power'!$E135)+'ModelParams Lw'!F$24*LN('Sound Power'!BV135),IF('ModelParams Lw'!F$26+'ModelParams Lw'!F$27*LOG('Sound Power'!$D135/'Sound Power'!$E135)+'ModelParams Lw'!F$28*LN('Sound Power'!BV135)&lt;'ModelParams Lw'!F$22+'ModelParams Lw'!F$23*LOG('Sound Power'!$D135/'Sound Power'!$E135)+'ModelParams Lw'!F$24*LN('Sound Power'!BV135),'ModelParams Lw'!F$22+'ModelParams Lw'!F$23*LOG('Sound Power'!$D135/'Sound Power'!$E135)+'ModelParams Lw'!F$24*LN('Sound Power'!BV135),'ModelParams Lw'!F$26+'ModelParams Lw'!F$27*LOG('Sound Power'!$D135/'Sound Power'!$E135)+'ModelParams Lw'!F$28*LN('Sound Power'!BV135)))</f>
        <v>#DIV/0!</v>
      </c>
      <c r="CE135" s="26" t="e">
        <f>IF(Calcul!$E137="SW",'ModelParams Lw'!G$22+'ModelParams Lw'!G$23*LOG('Sound Power'!$D135/'Sound Power'!$E135)+'ModelParams Lw'!G$24*LN('Sound Power'!BW135),IF('ModelParams Lw'!G$26+'ModelParams Lw'!G$27*LOG('Sound Power'!$D135/'Sound Power'!$E135)+'ModelParams Lw'!G$28*LN('Sound Power'!BW135)&lt;'ModelParams Lw'!G$22+'ModelParams Lw'!G$23*LOG('Sound Power'!$D135/'Sound Power'!$E135)+'ModelParams Lw'!G$24*LN('Sound Power'!BW135),'ModelParams Lw'!G$22+'ModelParams Lw'!G$23*LOG('Sound Power'!$D135/'Sound Power'!$E135)+'ModelParams Lw'!G$24*LN('Sound Power'!BW135),'ModelParams Lw'!G$26+'ModelParams Lw'!G$27*LOG('Sound Power'!$D135/'Sound Power'!$E135)+'ModelParams Lw'!G$28*LN('Sound Power'!BW135)))</f>
        <v>#DIV/0!</v>
      </c>
      <c r="CF135" s="26" t="e">
        <f>IF(Calcul!$E137="SW",'ModelParams Lw'!H$22+'ModelParams Lw'!H$23*LOG('Sound Power'!$D135/'Sound Power'!$E135)+'ModelParams Lw'!H$24*LN('Sound Power'!BX135),IF('ModelParams Lw'!H$26+'ModelParams Lw'!H$27*LOG('Sound Power'!$D135/'Sound Power'!$E135)+'ModelParams Lw'!H$28*LN('Sound Power'!BX135)&lt;'ModelParams Lw'!H$22+'ModelParams Lw'!H$23*LOG('Sound Power'!$D135/'Sound Power'!$E135)+'ModelParams Lw'!H$24*LN('Sound Power'!BX135),'ModelParams Lw'!H$22+'ModelParams Lw'!H$23*LOG('Sound Power'!$D135/'Sound Power'!$E135)+'ModelParams Lw'!H$24*LN('Sound Power'!BX135),'ModelParams Lw'!H$26+'ModelParams Lw'!H$27*LOG('Sound Power'!$D135/'Sound Power'!$E135)+'ModelParams Lw'!H$28*LN('Sound Power'!BX135)))</f>
        <v>#DIV/0!</v>
      </c>
      <c r="CG135" s="26" t="e">
        <f>IF(Calcul!$E137="SW",'ModelParams Lw'!I$22+'ModelParams Lw'!I$23*LOG('Sound Power'!$D135/'Sound Power'!$E135)+'ModelParams Lw'!I$24*LN('Sound Power'!BY135),IF('ModelParams Lw'!I$26+'ModelParams Lw'!I$27*LOG('Sound Power'!$D135/'Sound Power'!$E135)+'ModelParams Lw'!I$28*LN('Sound Power'!BY135)&lt;'ModelParams Lw'!I$22+'ModelParams Lw'!I$23*LOG('Sound Power'!$D135/'Sound Power'!$E135)+'ModelParams Lw'!I$24*LN('Sound Power'!BY135),'ModelParams Lw'!I$22+'ModelParams Lw'!I$23*LOG('Sound Power'!$D135/'Sound Power'!$E135)+'ModelParams Lw'!I$24*LN('Sound Power'!BY135),'ModelParams Lw'!I$26+'ModelParams Lw'!I$27*LOG('Sound Power'!$D135/'Sound Power'!$E135)+'ModelParams Lw'!I$28*LN('Sound Power'!BY135)))</f>
        <v>#DIV/0!</v>
      </c>
      <c r="CH135" s="26" t="e">
        <f>IF(Calcul!$E137="SW",'ModelParams Lw'!J$22+'ModelParams Lw'!J$23*LOG('Sound Power'!$D135/'Sound Power'!$E135)+'ModelParams Lw'!J$24*LN('Sound Power'!BZ135),IF('ModelParams Lw'!J$26+'ModelParams Lw'!J$27*LOG('Sound Power'!$D135/'Sound Power'!$E135)+'ModelParams Lw'!J$28*LN('Sound Power'!BZ135)&lt;'ModelParams Lw'!J$22+'ModelParams Lw'!J$23*LOG('Sound Power'!$D135/'Sound Power'!$E135)+'ModelParams Lw'!J$24*LN('Sound Power'!BZ135),'ModelParams Lw'!J$22+'ModelParams Lw'!J$23*LOG('Sound Power'!$D135/'Sound Power'!$E135)+'ModelParams Lw'!J$24*LN('Sound Power'!BZ135),'ModelParams Lw'!J$26+'ModelParams Lw'!J$27*LOG('Sound Power'!$D135/'Sound Power'!$E135)+'ModelParams Lw'!J$28*LN('Sound Power'!BZ135)))</f>
        <v>#DIV/0!</v>
      </c>
      <c r="CI135" s="26" t="e">
        <f t="shared" si="58"/>
        <v>#DIV/0!</v>
      </c>
      <c r="CJ135" s="26" t="e">
        <f t="shared" si="59"/>
        <v>#DIV/0!</v>
      </c>
      <c r="CK135" s="26" t="e">
        <f t="shared" si="60"/>
        <v>#DIV/0!</v>
      </c>
      <c r="CL135" s="26" t="e">
        <f t="shared" si="61"/>
        <v>#DIV/0!</v>
      </c>
      <c r="CM135" s="26" t="e">
        <f t="shared" si="62"/>
        <v>#DIV/0!</v>
      </c>
      <c r="CN135" s="26" t="e">
        <f t="shared" si="63"/>
        <v>#DIV/0!</v>
      </c>
      <c r="CO135" s="26" t="e">
        <f t="shared" si="64"/>
        <v>#DIV/0!</v>
      </c>
      <c r="CP135" s="26" t="e">
        <f t="shared" si="65"/>
        <v>#DIV/0!</v>
      </c>
      <c r="CQ135" s="26" t="e">
        <f>10*LOG10(IF(CI135="",0,POWER(10,((CI135+'ModelParams Lw'!$O$4)/10))) +IF(CJ135="",0,POWER(10,((CJ135+'ModelParams Lw'!$P$4)/10))) +IF(CK135="",0,POWER(10,((CK135+'ModelParams Lw'!$Q$4)/10))) +IF(CL135="",0,POWER(10,((CL135+'ModelParams Lw'!$R$4)/10))) +IF(CM135="",0,POWER(10,((CM135+'ModelParams Lw'!$S$4)/10))) +IF(CN135="",0,POWER(10,((CN135+'ModelParams Lw'!$T$4)/10))) +IF(CO135="",0,POWER(10,((CO135+'ModelParams Lw'!$U$4)/10)))+IF(CP135="",0,POWER(10,((CP135+'ModelParams Lw'!$V$4)/10))))</f>
        <v>#DIV/0!</v>
      </c>
      <c r="CR135" s="26" t="e">
        <f t="shared" si="66"/>
        <v>#DIV/0!</v>
      </c>
      <c r="CS135" s="26" t="e">
        <f>(CI135-'ModelParams Lw'!$O$10)/'ModelParams Lw'!$O$11</f>
        <v>#DIV/0!</v>
      </c>
      <c r="CT135" s="26" t="e">
        <f>(CJ135-'ModelParams Lw'!$P$10)/'ModelParams Lw'!$P$11</f>
        <v>#DIV/0!</v>
      </c>
      <c r="CU135" s="26" t="e">
        <f>(CK135-'ModelParams Lw'!$Q$10)/'ModelParams Lw'!$Q$11</f>
        <v>#DIV/0!</v>
      </c>
      <c r="CV135" s="26" t="e">
        <f>(CL135-'ModelParams Lw'!$R$10)/'ModelParams Lw'!$R$11</f>
        <v>#DIV/0!</v>
      </c>
      <c r="CW135" s="26" t="e">
        <f>(CM135-'ModelParams Lw'!$S$10)/'ModelParams Lw'!$S$11</f>
        <v>#DIV/0!</v>
      </c>
      <c r="CX135" s="26" t="e">
        <f>(CN135-'ModelParams Lw'!$T$10)/'ModelParams Lw'!$T$11</f>
        <v>#DIV/0!</v>
      </c>
      <c r="CY135" s="26" t="e">
        <f>(CO135-'ModelParams Lw'!$U$10)/'ModelParams Lw'!$U$11</f>
        <v>#DIV/0!</v>
      </c>
      <c r="CZ135" s="26" t="e">
        <f>(CP135-'ModelParams Lw'!$V$10)/'ModelParams Lw'!$V$11</f>
        <v>#DIV/0!</v>
      </c>
    </row>
    <row r="136" spans="1:104" x14ac:dyDescent="0.2">
      <c r="A136" s="13">
        <f>Calcul!A138</f>
        <v>0</v>
      </c>
      <c r="B136" s="13">
        <f t="shared" si="67"/>
        <v>0</v>
      </c>
      <c r="C136" s="13">
        <f>Calcul!B138</f>
        <v>0</v>
      </c>
      <c r="D136" s="13">
        <f>Calcul!C138/1000</f>
        <v>0</v>
      </c>
      <c r="E136" s="13">
        <f>Calcul!D138/1000</f>
        <v>0</v>
      </c>
      <c r="F136" s="13">
        <f t="shared" si="68"/>
        <v>0</v>
      </c>
      <c r="G136" s="23" t="e">
        <f>DEGREES(ACOS(1-(1/'ModelParams Lw'!B$15*SQRT(0.5*1.2/'Sound Power'!$C136)*('Sound Power'!$B136/3600)/('Sound Power'!$D136)/('Sound Power'!$F136))))</f>
        <v>#DIV/0!</v>
      </c>
      <c r="H136" s="23" t="e">
        <f>DEGREES(ACOS(1-(1/'ModelParams Lw'!C$15*SQRT(0.5*1.2/'Sound Power'!$C136)*('Sound Power'!$B136/3600)/('Sound Power'!$D136)/('Sound Power'!$F136))))</f>
        <v>#DIV/0!</v>
      </c>
      <c r="I136" s="23" t="e">
        <f>DEGREES(ACOS(1-(1/'ModelParams Lw'!D$15*SQRT(0.5*1.2/'Sound Power'!$C136)*('Sound Power'!$B136/3600)/('Sound Power'!$D136)/('Sound Power'!$F136))))</f>
        <v>#DIV/0!</v>
      </c>
      <c r="J136" s="23" t="e">
        <f>DEGREES(ACOS(1-(1/'ModelParams Lw'!E$15*SQRT(0.5*1.2/'Sound Power'!$C136)*('Sound Power'!$B136/3600)/('Sound Power'!$D136)/('Sound Power'!$F136))))</f>
        <v>#DIV/0!</v>
      </c>
      <c r="K136" s="23" t="e">
        <f>DEGREES(ACOS(1-(1/'ModelParams Lw'!F$15*SQRT(0.5*1.2/'Sound Power'!$C136)*('Sound Power'!$B136/3600)/('Sound Power'!$D136)/('Sound Power'!$F136))))</f>
        <v>#DIV/0!</v>
      </c>
      <c r="L136" s="23" t="e">
        <f>DEGREES(ACOS(1-(1/'ModelParams Lw'!G$15*SQRT(0.5*1.2/'Sound Power'!$C136)*('Sound Power'!$B136/3600)/('Sound Power'!$D136)/('Sound Power'!$F136))))</f>
        <v>#DIV/0!</v>
      </c>
      <c r="M136" s="23" t="e">
        <f>DEGREES(ACOS(1-(1/'ModelParams Lw'!H$15*SQRT(0.5*1.2/'Sound Power'!$C136)*('Sound Power'!$B136/3600)/('Sound Power'!$D136)/('Sound Power'!$F136))))</f>
        <v>#DIV/0!</v>
      </c>
      <c r="N136" s="23" t="e">
        <f>DEGREES(ACOS(1-(1/'ModelParams Lw'!I$15*SQRT(0.5*1.2/'Sound Power'!$C136)*('Sound Power'!$B136/3600)/('Sound Power'!$D136)/('Sound Power'!$F136))))</f>
        <v>#DIV/0!</v>
      </c>
      <c r="O136" s="26" t="e">
        <f>('ModelParams Lw'!B$4*LN('Sound Power'!G136)/(1+EXP(-('Sound Power'!$D136*1000+'ModelParams Lw'!B$6)/'ModelParams Lw'!B$7))+'ModelParams Lw'!B$5)*LN('Sound Power'!$B136)-('ModelParams Lw'!B$8+'ModelParams Lw'!B$9*$D136+'ModelParams Lw'!B$10*'Sound Power'!$F136^'ModelParams Lw'!B$14+'ModelParams Lw'!B$11*LN('Sound Power'!G136)+'ModelParams Lw'!B$12*'Sound Power'!$D136*'Sound Power'!$F136+'ModelParams Lw'!B$13*'Sound Power'!$D136*LN('Sound Power'!G136))</f>
        <v>#DIV/0!</v>
      </c>
      <c r="P136" s="26" t="e">
        <f>('ModelParams Lw'!C$4*LN('Sound Power'!H136)/(1+EXP(-('Sound Power'!$D136*1000+'ModelParams Lw'!C$6)/'ModelParams Lw'!C$7))+'ModelParams Lw'!C$5)*LN('Sound Power'!$B136)-('ModelParams Lw'!C$8+'ModelParams Lw'!C$9*$D136+'ModelParams Lw'!C$10*'Sound Power'!$F136^'ModelParams Lw'!C$14+'ModelParams Lw'!C$11*LN('Sound Power'!H136)+'ModelParams Lw'!C$12*'Sound Power'!$D136*'Sound Power'!$F136+'ModelParams Lw'!C$13*'Sound Power'!$D136*LN('Sound Power'!H136))</f>
        <v>#DIV/0!</v>
      </c>
      <c r="Q136" s="26" t="e">
        <f>('ModelParams Lw'!D$4*LN('Sound Power'!I136)/(1+EXP(-('Sound Power'!$D136*1000+'ModelParams Lw'!D$6)/'ModelParams Lw'!D$7))+'ModelParams Lw'!D$5)*LN('Sound Power'!$B136)-('ModelParams Lw'!D$8+'ModelParams Lw'!D$9*$D136+'ModelParams Lw'!D$10*'Sound Power'!$F136^'ModelParams Lw'!D$14+'ModelParams Lw'!D$11*LN('Sound Power'!I136)+'ModelParams Lw'!D$12*'Sound Power'!$D136*'Sound Power'!$F136+'ModelParams Lw'!D$13*'Sound Power'!$D136*LN('Sound Power'!I136))</f>
        <v>#DIV/0!</v>
      </c>
      <c r="R136" s="26" t="e">
        <f>('ModelParams Lw'!E$4*LN('Sound Power'!J136)/(1+EXP(-('Sound Power'!$D136*1000+'ModelParams Lw'!E$6)/'ModelParams Lw'!E$7))+'ModelParams Lw'!E$5)*LN('Sound Power'!$B136)-('ModelParams Lw'!E$8+'ModelParams Lw'!E$9*$D136+'ModelParams Lw'!E$10*'Sound Power'!$F136^'ModelParams Lw'!E$14+'ModelParams Lw'!E$11*LN('Sound Power'!J136)+'ModelParams Lw'!E$12*'Sound Power'!$D136*'Sound Power'!$F136+'ModelParams Lw'!E$13*'Sound Power'!$D136*LN('Sound Power'!J136))</f>
        <v>#DIV/0!</v>
      </c>
      <c r="S136" s="26" t="e">
        <f>('ModelParams Lw'!F$4*LN('Sound Power'!K136)/(1+EXP(-('Sound Power'!$D136*1000+'ModelParams Lw'!F$6)/'ModelParams Lw'!F$7))+'ModelParams Lw'!F$5)*LN('Sound Power'!$B136)-('ModelParams Lw'!F$8+'ModelParams Lw'!F$9*$D136+'ModelParams Lw'!F$10*'Sound Power'!$F136^'ModelParams Lw'!F$14+'ModelParams Lw'!F$11*LN('Sound Power'!K136)+'ModelParams Lw'!F$12*'Sound Power'!$D136*'Sound Power'!$F136+'ModelParams Lw'!F$13*'Sound Power'!$D136*LN('Sound Power'!K136))</f>
        <v>#DIV/0!</v>
      </c>
      <c r="T136" s="26" t="e">
        <f>('ModelParams Lw'!G$4*LN('Sound Power'!L136)/(1+EXP(-('Sound Power'!$D136*1000+'ModelParams Lw'!G$6)/'ModelParams Lw'!G$7))+'ModelParams Lw'!G$5)*LN('Sound Power'!$B136)-('ModelParams Lw'!G$8+'ModelParams Lw'!G$9*$D136+'ModelParams Lw'!G$10*'Sound Power'!$F136^'ModelParams Lw'!G$14+'ModelParams Lw'!G$11*LN('Sound Power'!L136)+'ModelParams Lw'!G$12*'Sound Power'!$D136*'Sound Power'!$F136+'ModelParams Lw'!G$13*'Sound Power'!$D136*LN('Sound Power'!L136))</f>
        <v>#DIV/0!</v>
      </c>
      <c r="U136" s="26" t="e">
        <f>('ModelParams Lw'!H$4*LN('Sound Power'!M136)/(1+EXP(-('Sound Power'!$D136*1000+'ModelParams Lw'!H$6)/'ModelParams Lw'!H$7))+'ModelParams Lw'!H$5)*LN('Sound Power'!$B136)-('ModelParams Lw'!H$8+'ModelParams Lw'!H$9*$D136+'ModelParams Lw'!H$10*'Sound Power'!$F136^'ModelParams Lw'!H$14+'ModelParams Lw'!H$11*LN('Sound Power'!M136)+'ModelParams Lw'!H$12*'Sound Power'!$D136*'Sound Power'!$F136+'ModelParams Lw'!H$13*'Sound Power'!$D136*LN('Sound Power'!M136))</f>
        <v>#DIV/0!</v>
      </c>
      <c r="V136" s="26" t="e">
        <f>('ModelParams Lw'!I$4*LN('Sound Power'!N136)/(1+EXP(-('Sound Power'!$D136*1000+'ModelParams Lw'!I$6)/'ModelParams Lw'!I$7))+'ModelParams Lw'!I$5)*LN('Sound Power'!$B136)-('ModelParams Lw'!I$8+'ModelParams Lw'!I$9*$D136+'ModelParams Lw'!I$10*'Sound Power'!$F136^'ModelParams Lw'!I$14+'ModelParams Lw'!I$11*LN('Sound Power'!N136)+'ModelParams Lw'!I$12*'Sound Power'!$D136*'Sound Power'!$F136+'ModelParams Lw'!I$13*'Sound Power'!$D136*LN('Sound Power'!N136))</f>
        <v>#DIV/0!</v>
      </c>
      <c r="W136" s="26" t="e">
        <f>10*LOG10(IF(O136="",0,POWER(10,((O136+'ModelParams Lw'!$O$4)/10))) +IF(P136="",0,POWER(10,((P136+'ModelParams Lw'!$P$4)/10))) +IF(Q136="",0,POWER(10,((Q136+'ModelParams Lw'!$Q$4)/10))) +IF(R136="",0,POWER(10,((R136+'ModelParams Lw'!$R$4)/10))) +IF(S136="",0,POWER(10,((S136+'ModelParams Lw'!$S$4)/10))) +IF(T136="",0,POWER(10,((T136+'ModelParams Lw'!$T$4)/10))) +IF(U136="",0,POWER(10,((U136+'ModelParams Lw'!$U$4)/10)))+IF(V136="",0,POWER(10,((V136+'ModelParams Lw'!$V$4)/10))))</f>
        <v>#DIV/0!</v>
      </c>
      <c r="X136" s="26" t="e">
        <f t="shared" si="52"/>
        <v>#DIV/0!</v>
      </c>
      <c r="Y136" s="26" t="e">
        <f>(O136-'ModelParams Lw'!O$10)/'ModelParams Lw'!O$11</f>
        <v>#DIV/0!</v>
      </c>
      <c r="Z136" s="26" t="e">
        <f>(P136-'ModelParams Lw'!P$10)/'ModelParams Lw'!P$11</f>
        <v>#DIV/0!</v>
      </c>
      <c r="AA136" s="26" t="e">
        <f>(Q136-'ModelParams Lw'!Q$10)/'ModelParams Lw'!Q$11</f>
        <v>#DIV/0!</v>
      </c>
      <c r="AB136" s="26" t="e">
        <f>(R136-'ModelParams Lw'!R$10)/'ModelParams Lw'!R$11</f>
        <v>#DIV/0!</v>
      </c>
      <c r="AC136" s="26" t="e">
        <f>(S136-'ModelParams Lw'!S$10)/'ModelParams Lw'!S$11</f>
        <v>#DIV/0!</v>
      </c>
      <c r="AD136" s="26" t="e">
        <f>(T136-'ModelParams Lw'!T$10)/'ModelParams Lw'!T$11</f>
        <v>#DIV/0!</v>
      </c>
      <c r="AE136" s="26" t="e">
        <f>(U136-'ModelParams Lw'!U$10)/'ModelParams Lw'!U$11</f>
        <v>#DIV/0!</v>
      </c>
      <c r="AF136" s="26" t="e">
        <f>(V136-'ModelParams Lw'!V$10)/'ModelParams Lw'!V$11</f>
        <v>#DIV/0!</v>
      </c>
      <c r="AG136" s="26" t="e">
        <f t="shared" si="53"/>
        <v>#DIV/0!</v>
      </c>
      <c r="AH136" s="26" t="e">
        <f>VLOOKUP(D136*1000,'ModelParams Lw'!$A$38:$D$58,4)</f>
        <v>#N/A</v>
      </c>
      <c r="AI136" s="56" t="e">
        <f>VLOOKUP(D136*1000,'ModelParams Lw'!$A$38:$D$58,2)</f>
        <v>#N/A</v>
      </c>
      <c r="AJ136" s="46" t="e">
        <f t="shared" si="54"/>
        <v>#DIV/0!</v>
      </c>
      <c r="AK136" s="26" t="e">
        <f t="shared" si="55"/>
        <v>#VALUE!</v>
      </c>
      <c r="AL136" s="26" t="e">
        <f>IF($AI136=100,'ModelParams Lw'!R$35*'Sound Power'!$AH136^2+'ModelParams Lw'!R$36*'Sound Power'!$AH136+'ModelParams Lw'!R$37,IF($AI136=150,'ModelParams Lw'!R$38*'Sound Power'!$AH136^2+'ModelParams Lw'!R$39*'Sound Power'!$AH136+'ModelParams Lw'!R$40,'ModelParams Lw'!R$41*'Sound Power'!$AH136^2+'ModelParams Lw'!R$42*'Sound Power'!$AH136+'ModelParams Lw'!R$43))</f>
        <v>#N/A</v>
      </c>
      <c r="AM136" s="26" t="e">
        <f>IF($AI136=100,'ModelParams Lw'!S$35*'Sound Power'!$AH136^2+'ModelParams Lw'!S$36*'Sound Power'!$AH136+'ModelParams Lw'!S$37,IF($AI136=150,'ModelParams Lw'!S$38*'Sound Power'!$AH136^2+'ModelParams Lw'!S$39*'Sound Power'!$AH136+'ModelParams Lw'!S$40,'ModelParams Lw'!S$41*'Sound Power'!$AH136^2+'ModelParams Lw'!S$42*'Sound Power'!$AH136+'ModelParams Lw'!S$43))</f>
        <v>#N/A</v>
      </c>
      <c r="AN136" s="26" t="e">
        <f>IF($AI136=100,'ModelParams Lw'!T$35*'Sound Power'!$AH136^2+'ModelParams Lw'!T$36*'Sound Power'!$AH136+'ModelParams Lw'!T$37,IF($AI136=150,'ModelParams Lw'!T$38*'Sound Power'!$AH136^2+'ModelParams Lw'!T$39*'Sound Power'!$AH136+'ModelParams Lw'!T$40,'ModelParams Lw'!T$41*'Sound Power'!$AH136^2+'ModelParams Lw'!T$42*'Sound Power'!$AH136+'ModelParams Lw'!T$43))</f>
        <v>#N/A</v>
      </c>
      <c r="AO136" s="26" t="e">
        <f>IF($AI136=100,'ModelParams Lw'!U$35*'Sound Power'!$AH136^2+'ModelParams Lw'!U$36*'Sound Power'!$AH136+'ModelParams Lw'!U$37,IF($AI136=150,'ModelParams Lw'!U$38*'Sound Power'!$AH136^2+'ModelParams Lw'!U$39*'Sound Power'!$AH136+'ModelParams Lw'!U$40,'ModelParams Lw'!U$41*'Sound Power'!$AH136^2+'ModelParams Lw'!U$42*'Sound Power'!$AH136+'ModelParams Lw'!U$43))</f>
        <v>#N/A</v>
      </c>
      <c r="AP136" s="26" t="e">
        <f>IF($AI136=100,'ModelParams Lw'!V$35*'Sound Power'!$AH136^2+'ModelParams Lw'!V$36*'Sound Power'!$AH136+'ModelParams Lw'!V$37,IF($AI136=150,'ModelParams Lw'!V$38*'Sound Power'!$AH136^2+'ModelParams Lw'!V$39*'Sound Power'!$AH136+'ModelParams Lw'!V$40,'ModelParams Lw'!V$41*'Sound Power'!$AH136^2+'ModelParams Lw'!V$42*'Sound Power'!$AH136+'ModelParams Lw'!V$43))</f>
        <v>#N/A</v>
      </c>
      <c r="AQ136" s="26" t="e">
        <f>IF($AI136=100,'ModelParams Lw'!W$35*'Sound Power'!$AH136^2+'ModelParams Lw'!W$36*'Sound Power'!$AH136+'ModelParams Lw'!W$37,IF($AI136=150,'ModelParams Lw'!W$38*'Sound Power'!$AH136^2+'ModelParams Lw'!W$39*'Sound Power'!$AH136+'ModelParams Lw'!W$40,'ModelParams Lw'!W$41*'Sound Power'!$AH136^2+'ModelParams Lw'!W$42*'Sound Power'!$AH136+'ModelParams Lw'!W$43))</f>
        <v>#N/A</v>
      </c>
      <c r="AR136" s="26" t="e">
        <f t="shared" si="56"/>
        <v>#VALUE!</v>
      </c>
      <c r="AS136" s="26" t="e">
        <f>IF(26.83*LN($AJ136)-11.791-'ModelParams Lw'!B$35&lt;0,0,26.83*LN($AJ136)-11.791-'ModelParams Lw'!B$35)</f>
        <v>#DIV/0!</v>
      </c>
      <c r="AT136" s="26" t="e">
        <f>IF(26.83*LN($AJ136)-11.791-'ModelParams Lw'!C$35&lt;0,0,26.83*LN($AJ136)-11.791-'ModelParams Lw'!C$35)</f>
        <v>#DIV/0!</v>
      </c>
      <c r="AU136" s="26" t="e">
        <f>IF(26.83*LN($AJ136)-11.791-'ModelParams Lw'!D$35&lt;0,0,26.83*LN($AJ136)-11.791-'ModelParams Lw'!D$35)</f>
        <v>#DIV/0!</v>
      </c>
      <c r="AV136" s="26" t="e">
        <f>IF(26.83*LN($AJ136)-11.791-'ModelParams Lw'!E$35&lt;0,0,26.83*LN($AJ136)-11.791-'ModelParams Lw'!E$35)</f>
        <v>#DIV/0!</v>
      </c>
      <c r="AW136" s="26" t="e">
        <f>IF(26.83*LN($AJ136)-11.791-'ModelParams Lw'!F$35&lt;0,0,26.83*LN($AJ136)-11.791-'ModelParams Lw'!F$35)</f>
        <v>#DIV/0!</v>
      </c>
      <c r="AX136" s="26" t="e">
        <f>IF(26.83*LN($AJ136)-11.791-'ModelParams Lw'!G$35&lt;0,0,26.83*LN($AJ136)-11.791-'ModelParams Lw'!G$35)</f>
        <v>#DIV/0!</v>
      </c>
      <c r="AY136" s="26" t="e">
        <f>IF(26.83*LN($AJ136)-11.791-'ModelParams Lw'!H$35&lt;0,0,26.83*LN($AJ136)-11.791-'ModelParams Lw'!H$35)</f>
        <v>#DIV/0!</v>
      </c>
      <c r="AZ136" s="26" t="e">
        <f>IF(26.83*LN($AJ136)-11.791-'ModelParams Lw'!I$35&lt;0,0,26.83*LN($AJ136)-11.791-'ModelParams Lw'!I$35)</f>
        <v>#DIV/0!</v>
      </c>
      <c r="BA136" s="26" t="e">
        <f t="shared" si="69"/>
        <v>#DIV/0!</v>
      </c>
      <c r="BB136" s="26" t="e">
        <f t="shared" si="70"/>
        <v>#DIV/0!</v>
      </c>
      <c r="BC136" s="26" t="e">
        <f t="shared" si="71"/>
        <v>#DIV/0!</v>
      </c>
      <c r="BD136" s="26" t="e">
        <f t="shared" si="72"/>
        <v>#DIV/0!</v>
      </c>
      <c r="BE136" s="26" t="e">
        <f t="shared" si="73"/>
        <v>#DIV/0!</v>
      </c>
      <c r="BF136" s="26" t="e">
        <f t="shared" si="74"/>
        <v>#DIV/0!</v>
      </c>
      <c r="BG136" s="26" t="e">
        <f t="shared" si="75"/>
        <v>#DIV/0!</v>
      </c>
      <c r="BH136" s="26" t="e">
        <f t="shared" si="76"/>
        <v>#DIV/0!</v>
      </c>
      <c r="BI136" s="26" t="e">
        <f>10*LOG10(IF(BA136="",0,POWER(10,((BA136+'ModelParams Lw'!$O$4)/10))) +IF(BB136="",0,POWER(10,((BB136+'ModelParams Lw'!$P$4)/10))) +IF(BC136="",0,POWER(10,((BC136+'ModelParams Lw'!$Q$4)/10))) +IF(BD136="",0,POWER(10,((BD136+'ModelParams Lw'!$R$4)/10))) +IF(BE136="",0,POWER(10,((BE136+'ModelParams Lw'!$S$4)/10))) +IF(BF136="",0,POWER(10,((BF136+'ModelParams Lw'!$T$4)/10))) +IF(BG136="",0,POWER(10,((BG136+'ModelParams Lw'!$U$4)/10)))+IF(BH136="",0,POWER(10,((BH136+'ModelParams Lw'!$V$4)/10))))</f>
        <v>#DIV/0!</v>
      </c>
      <c r="BJ136" s="26" t="e">
        <f t="shared" si="57"/>
        <v>#DIV/0!</v>
      </c>
      <c r="BK136" s="26" t="e">
        <f>(BA136-'ModelParams Lw'!O$10)/'ModelParams Lw'!O$11</f>
        <v>#DIV/0!</v>
      </c>
      <c r="BL136" s="26" t="e">
        <f>(BB136-'ModelParams Lw'!P$10)/'ModelParams Lw'!P$11</f>
        <v>#DIV/0!</v>
      </c>
      <c r="BM136" s="26" t="e">
        <f>(BC136-'ModelParams Lw'!Q$10)/'ModelParams Lw'!Q$11</f>
        <v>#DIV/0!</v>
      </c>
      <c r="BN136" s="26" t="e">
        <f>(BD136-'ModelParams Lw'!R$10)/'ModelParams Lw'!R$11</f>
        <v>#DIV/0!</v>
      </c>
      <c r="BO136" s="26" t="e">
        <f>(BE136-'ModelParams Lw'!S$10)/'ModelParams Lw'!S$11</f>
        <v>#DIV/0!</v>
      </c>
      <c r="BP136" s="26" t="e">
        <f>(BF136-'ModelParams Lw'!T$10)/'ModelParams Lw'!T$11</f>
        <v>#DIV/0!</v>
      </c>
      <c r="BQ136" s="26" t="e">
        <f>(BG136-'ModelParams Lw'!U$10)/'ModelParams Lw'!U$11</f>
        <v>#DIV/0!</v>
      </c>
      <c r="BR136" s="26" t="e">
        <f>(BH136-'ModelParams Lw'!V$10)/'ModelParams Lw'!V$11</f>
        <v>#DIV/0!</v>
      </c>
      <c r="BS136" s="23" t="e">
        <f>IF(Calcul!$E138="SW",DEGREES(ACOS(1-(1/'ModelParams Lw'!C$25*SQRT(0.5*1.2/'Sound Power'!$C136)*('Sound Power'!$B136/3600)/('Sound Power'!$D136)/('Sound Power'!$F136)))),DEGREES(ACOS(1-(1/'ModelParams Lw'!C$29*SQRT(0.5*1.2/'Sound Power'!$C136)*('Sound Power'!$B136/3600)/('Sound Power'!$D136)/('Sound Power'!$F136)))))</f>
        <v>#DIV/0!</v>
      </c>
      <c r="BT136" s="23" t="e">
        <f>IF(Calcul!$E138="SW",DEGREES(ACOS(1-(1/'ModelParams Lw'!D$25*SQRT(0.5*1.2/'Sound Power'!$C136)*('Sound Power'!$B136/3600)/('Sound Power'!$D136)/('Sound Power'!$F136)))),DEGREES(ACOS(1-(1/'ModelParams Lw'!D$29*SQRT(0.5*1.2/'Sound Power'!$C136)*('Sound Power'!$B136/3600)/('Sound Power'!$D136)/('Sound Power'!$F136)))))</f>
        <v>#DIV/0!</v>
      </c>
      <c r="BU136" s="23" t="e">
        <f>IF(Calcul!$E138="SW",DEGREES(ACOS(1-(1/'ModelParams Lw'!E$25*SQRT(0.5*1.2/'Sound Power'!$C136)*('Sound Power'!$B136/3600)/('Sound Power'!$D136)/('Sound Power'!$F136)))),DEGREES(ACOS(1-(1/'ModelParams Lw'!E$29*SQRT(0.5*1.2/'Sound Power'!$C136)*('Sound Power'!$B136/3600)/('Sound Power'!$D136)/('Sound Power'!$F136)))))</f>
        <v>#DIV/0!</v>
      </c>
      <c r="BV136" s="23" t="e">
        <f>IF(Calcul!$E138="SW",DEGREES(ACOS(1-(1/'ModelParams Lw'!F$25*SQRT(0.5*1.2/'Sound Power'!$C136)*('Sound Power'!$B136/3600)/('Sound Power'!$D136)/('Sound Power'!$F136)))),DEGREES(ACOS(1-(1/'ModelParams Lw'!F$29*SQRT(0.5*1.2/'Sound Power'!$C136)*('Sound Power'!$B136/3600)/('Sound Power'!$D136)/('Sound Power'!$F136)))))</f>
        <v>#DIV/0!</v>
      </c>
      <c r="BW136" s="23" t="e">
        <f>IF(Calcul!$E138="SW",DEGREES(ACOS(1-(1/'ModelParams Lw'!G$25*SQRT(0.5*1.2/'Sound Power'!$C136)*('Sound Power'!$B136/3600)/('Sound Power'!$D136)/('Sound Power'!$F136)))),DEGREES(ACOS(1-(1/'ModelParams Lw'!G$29*SQRT(0.5*1.2/'Sound Power'!$C136)*('Sound Power'!$B136/3600)/('Sound Power'!$D136)/('Sound Power'!$F136)))))</f>
        <v>#DIV/0!</v>
      </c>
      <c r="BX136" s="23" t="e">
        <f>IF(Calcul!$E138="SW",DEGREES(ACOS(1-(1/'ModelParams Lw'!H$25*SQRT(0.5*1.2/'Sound Power'!$C136)*('Sound Power'!$B136/3600)/('Sound Power'!$D136)/('Sound Power'!$F136)))),DEGREES(ACOS(1-(1/'ModelParams Lw'!H$29*SQRT(0.5*1.2/'Sound Power'!$C136)*('Sound Power'!$B136/3600)/('Sound Power'!$D136)/('Sound Power'!$F136)))))</f>
        <v>#DIV/0!</v>
      </c>
      <c r="BY136" s="23" t="e">
        <f>IF(Calcul!$E138="SW",DEGREES(ACOS(1-(1/'ModelParams Lw'!I$25*SQRT(0.5*1.2/'Sound Power'!$C136)*('Sound Power'!$B136/3600)/('Sound Power'!$D136)/('Sound Power'!$F136)))),DEGREES(ACOS(1-(1/'ModelParams Lw'!I$29*SQRT(0.5*1.2/'Sound Power'!$C136)*('Sound Power'!$B136/3600)/('Sound Power'!$D136)/('Sound Power'!$F136)))))</f>
        <v>#DIV/0!</v>
      </c>
      <c r="BZ136" s="23" t="e">
        <f>IF(Calcul!$E138="SW",DEGREES(ACOS(1-(1/'ModelParams Lw'!J$25*SQRT(0.5*1.2/'Sound Power'!$C136)*('Sound Power'!$B136/3600)/('Sound Power'!$D136)/('Sound Power'!$F136)))),DEGREES(ACOS(1-(1/'ModelParams Lw'!J$29*SQRT(0.5*1.2/'Sound Power'!$C136)*('Sound Power'!$B136/3600)/('Sound Power'!$D136)/('Sound Power'!$F136)))))</f>
        <v>#DIV/0!</v>
      </c>
      <c r="CA136" s="26" t="e">
        <f>IF(Calcul!$E138="SW",'ModelParams Lw'!C$22+'ModelParams Lw'!C$23*LOG('Sound Power'!$D136/'Sound Power'!$E136)+'ModelParams Lw'!C$24*LN('Sound Power'!BS136),IF('ModelParams Lw'!C$26+'ModelParams Lw'!C$27*LOG('Sound Power'!$D136/'Sound Power'!$E136)+'ModelParams Lw'!C$28*LN('Sound Power'!BS136)&lt;'ModelParams Lw'!C$22+'ModelParams Lw'!C$23*LOG('Sound Power'!$D136/'Sound Power'!$E136)+'ModelParams Lw'!C$24*LN('Sound Power'!BS136),'ModelParams Lw'!C$22+'ModelParams Lw'!C$23*LOG('Sound Power'!$D136/'Sound Power'!$E136)+'ModelParams Lw'!C$24*LN('Sound Power'!BS136),'ModelParams Lw'!C$26+'ModelParams Lw'!C$27*LOG('Sound Power'!$D136/'Sound Power'!$E136)+'ModelParams Lw'!C$28*LN('Sound Power'!BS136)))</f>
        <v>#DIV/0!</v>
      </c>
      <c r="CB136" s="26" t="e">
        <f>IF(Calcul!$E138="SW",'ModelParams Lw'!D$22+'ModelParams Lw'!D$23*LOG('Sound Power'!$D136/'Sound Power'!$E136)+'ModelParams Lw'!D$24*LN('Sound Power'!BT136),IF('ModelParams Lw'!D$26+'ModelParams Lw'!D$27*LOG('Sound Power'!$D136/'Sound Power'!$E136)+'ModelParams Lw'!D$28*LN('Sound Power'!BT136)&lt;'ModelParams Lw'!D$22+'ModelParams Lw'!D$23*LOG('Sound Power'!$D136/'Sound Power'!$E136)+'ModelParams Lw'!D$24*LN('Sound Power'!BT136),'ModelParams Lw'!D$22+'ModelParams Lw'!D$23*LOG('Sound Power'!$D136/'Sound Power'!$E136)+'ModelParams Lw'!D$24*LN('Sound Power'!BT136),'ModelParams Lw'!D$26+'ModelParams Lw'!D$27*LOG('Sound Power'!$D136/'Sound Power'!$E136)+'ModelParams Lw'!D$28*LN('Sound Power'!BT136)))</f>
        <v>#DIV/0!</v>
      </c>
      <c r="CC136" s="26" t="e">
        <f>IF(Calcul!$E138="SW",'ModelParams Lw'!E$22+'ModelParams Lw'!E$23*LOG('Sound Power'!$D136/'Sound Power'!$E136)+'ModelParams Lw'!E$24*LN('Sound Power'!BU136),IF('ModelParams Lw'!E$26+'ModelParams Lw'!E$27*LOG('Sound Power'!$D136/'Sound Power'!$E136)+'ModelParams Lw'!E$28*LN('Sound Power'!BU136)&lt;'ModelParams Lw'!E$22+'ModelParams Lw'!E$23*LOG('Sound Power'!$D136/'Sound Power'!$E136)+'ModelParams Lw'!E$24*LN('Sound Power'!BU136),'ModelParams Lw'!E$22+'ModelParams Lw'!E$23*LOG('Sound Power'!$D136/'Sound Power'!$E136)+'ModelParams Lw'!E$24*LN('Sound Power'!BU136),'ModelParams Lw'!E$26+'ModelParams Lw'!E$27*LOG('Sound Power'!$D136/'Sound Power'!$E136)+'ModelParams Lw'!E$28*LN('Sound Power'!BU136)))</f>
        <v>#DIV/0!</v>
      </c>
      <c r="CD136" s="26" t="e">
        <f>IF(Calcul!$E138="SW",'ModelParams Lw'!F$22+'ModelParams Lw'!F$23*LOG('Sound Power'!$D136/'Sound Power'!$E136)+'ModelParams Lw'!F$24*LN('Sound Power'!BV136),IF('ModelParams Lw'!F$26+'ModelParams Lw'!F$27*LOG('Sound Power'!$D136/'Sound Power'!$E136)+'ModelParams Lw'!F$28*LN('Sound Power'!BV136)&lt;'ModelParams Lw'!F$22+'ModelParams Lw'!F$23*LOG('Sound Power'!$D136/'Sound Power'!$E136)+'ModelParams Lw'!F$24*LN('Sound Power'!BV136),'ModelParams Lw'!F$22+'ModelParams Lw'!F$23*LOG('Sound Power'!$D136/'Sound Power'!$E136)+'ModelParams Lw'!F$24*LN('Sound Power'!BV136),'ModelParams Lw'!F$26+'ModelParams Lw'!F$27*LOG('Sound Power'!$D136/'Sound Power'!$E136)+'ModelParams Lw'!F$28*LN('Sound Power'!BV136)))</f>
        <v>#DIV/0!</v>
      </c>
      <c r="CE136" s="26" t="e">
        <f>IF(Calcul!$E138="SW",'ModelParams Lw'!G$22+'ModelParams Lw'!G$23*LOG('Sound Power'!$D136/'Sound Power'!$E136)+'ModelParams Lw'!G$24*LN('Sound Power'!BW136),IF('ModelParams Lw'!G$26+'ModelParams Lw'!G$27*LOG('Sound Power'!$D136/'Sound Power'!$E136)+'ModelParams Lw'!G$28*LN('Sound Power'!BW136)&lt;'ModelParams Lw'!G$22+'ModelParams Lw'!G$23*LOG('Sound Power'!$D136/'Sound Power'!$E136)+'ModelParams Lw'!G$24*LN('Sound Power'!BW136),'ModelParams Lw'!G$22+'ModelParams Lw'!G$23*LOG('Sound Power'!$D136/'Sound Power'!$E136)+'ModelParams Lw'!G$24*LN('Sound Power'!BW136),'ModelParams Lw'!G$26+'ModelParams Lw'!G$27*LOG('Sound Power'!$D136/'Sound Power'!$E136)+'ModelParams Lw'!G$28*LN('Sound Power'!BW136)))</f>
        <v>#DIV/0!</v>
      </c>
      <c r="CF136" s="26" t="e">
        <f>IF(Calcul!$E138="SW",'ModelParams Lw'!H$22+'ModelParams Lw'!H$23*LOG('Sound Power'!$D136/'Sound Power'!$E136)+'ModelParams Lw'!H$24*LN('Sound Power'!BX136),IF('ModelParams Lw'!H$26+'ModelParams Lw'!H$27*LOG('Sound Power'!$D136/'Sound Power'!$E136)+'ModelParams Lw'!H$28*LN('Sound Power'!BX136)&lt;'ModelParams Lw'!H$22+'ModelParams Lw'!H$23*LOG('Sound Power'!$D136/'Sound Power'!$E136)+'ModelParams Lw'!H$24*LN('Sound Power'!BX136),'ModelParams Lw'!H$22+'ModelParams Lw'!H$23*LOG('Sound Power'!$D136/'Sound Power'!$E136)+'ModelParams Lw'!H$24*LN('Sound Power'!BX136),'ModelParams Lw'!H$26+'ModelParams Lw'!H$27*LOG('Sound Power'!$D136/'Sound Power'!$E136)+'ModelParams Lw'!H$28*LN('Sound Power'!BX136)))</f>
        <v>#DIV/0!</v>
      </c>
      <c r="CG136" s="26" t="e">
        <f>IF(Calcul!$E138="SW",'ModelParams Lw'!I$22+'ModelParams Lw'!I$23*LOG('Sound Power'!$D136/'Sound Power'!$E136)+'ModelParams Lw'!I$24*LN('Sound Power'!BY136),IF('ModelParams Lw'!I$26+'ModelParams Lw'!I$27*LOG('Sound Power'!$D136/'Sound Power'!$E136)+'ModelParams Lw'!I$28*LN('Sound Power'!BY136)&lt;'ModelParams Lw'!I$22+'ModelParams Lw'!I$23*LOG('Sound Power'!$D136/'Sound Power'!$E136)+'ModelParams Lw'!I$24*LN('Sound Power'!BY136),'ModelParams Lw'!I$22+'ModelParams Lw'!I$23*LOG('Sound Power'!$D136/'Sound Power'!$E136)+'ModelParams Lw'!I$24*LN('Sound Power'!BY136),'ModelParams Lw'!I$26+'ModelParams Lw'!I$27*LOG('Sound Power'!$D136/'Sound Power'!$E136)+'ModelParams Lw'!I$28*LN('Sound Power'!BY136)))</f>
        <v>#DIV/0!</v>
      </c>
      <c r="CH136" s="26" t="e">
        <f>IF(Calcul!$E138="SW",'ModelParams Lw'!J$22+'ModelParams Lw'!J$23*LOG('Sound Power'!$D136/'Sound Power'!$E136)+'ModelParams Lw'!J$24*LN('Sound Power'!BZ136),IF('ModelParams Lw'!J$26+'ModelParams Lw'!J$27*LOG('Sound Power'!$D136/'Sound Power'!$E136)+'ModelParams Lw'!J$28*LN('Sound Power'!BZ136)&lt;'ModelParams Lw'!J$22+'ModelParams Lw'!J$23*LOG('Sound Power'!$D136/'Sound Power'!$E136)+'ModelParams Lw'!J$24*LN('Sound Power'!BZ136),'ModelParams Lw'!J$22+'ModelParams Lw'!J$23*LOG('Sound Power'!$D136/'Sound Power'!$E136)+'ModelParams Lw'!J$24*LN('Sound Power'!BZ136),'ModelParams Lw'!J$26+'ModelParams Lw'!J$27*LOG('Sound Power'!$D136/'Sound Power'!$E136)+'ModelParams Lw'!J$28*LN('Sound Power'!BZ136)))</f>
        <v>#DIV/0!</v>
      </c>
      <c r="CI136" s="26" t="e">
        <f t="shared" si="58"/>
        <v>#DIV/0!</v>
      </c>
      <c r="CJ136" s="26" t="e">
        <f t="shared" si="59"/>
        <v>#DIV/0!</v>
      </c>
      <c r="CK136" s="26" t="e">
        <f t="shared" si="60"/>
        <v>#DIV/0!</v>
      </c>
      <c r="CL136" s="26" t="e">
        <f t="shared" si="61"/>
        <v>#DIV/0!</v>
      </c>
      <c r="CM136" s="26" t="e">
        <f t="shared" si="62"/>
        <v>#DIV/0!</v>
      </c>
      <c r="CN136" s="26" t="e">
        <f t="shared" si="63"/>
        <v>#DIV/0!</v>
      </c>
      <c r="CO136" s="26" t="e">
        <f t="shared" si="64"/>
        <v>#DIV/0!</v>
      </c>
      <c r="CP136" s="26" t="e">
        <f t="shared" si="65"/>
        <v>#DIV/0!</v>
      </c>
      <c r="CQ136" s="26" t="e">
        <f>10*LOG10(IF(CI136="",0,POWER(10,((CI136+'ModelParams Lw'!$O$4)/10))) +IF(CJ136="",0,POWER(10,((CJ136+'ModelParams Lw'!$P$4)/10))) +IF(CK136="",0,POWER(10,((CK136+'ModelParams Lw'!$Q$4)/10))) +IF(CL136="",0,POWER(10,((CL136+'ModelParams Lw'!$R$4)/10))) +IF(CM136="",0,POWER(10,((CM136+'ModelParams Lw'!$S$4)/10))) +IF(CN136="",0,POWER(10,((CN136+'ModelParams Lw'!$T$4)/10))) +IF(CO136="",0,POWER(10,((CO136+'ModelParams Lw'!$U$4)/10)))+IF(CP136="",0,POWER(10,((CP136+'ModelParams Lw'!$V$4)/10))))</f>
        <v>#DIV/0!</v>
      </c>
      <c r="CR136" s="26" t="e">
        <f t="shared" si="66"/>
        <v>#DIV/0!</v>
      </c>
      <c r="CS136" s="26" t="e">
        <f>(CI136-'ModelParams Lw'!$O$10)/'ModelParams Lw'!$O$11</f>
        <v>#DIV/0!</v>
      </c>
      <c r="CT136" s="26" t="e">
        <f>(CJ136-'ModelParams Lw'!$P$10)/'ModelParams Lw'!$P$11</f>
        <v>#DIV/0!</v>
      </c>
      <c r="CU136" s="26" t="e">
        <f>(CK136-'ModelParams Lw'!$Q$10)/'ModelParams Lw'!$Q$11</f>
        <v>#DIV/0!</v>
      </c>
      <c r="CV136" s="26" t="e">
        <f>(CL136-'ModelParams Lw'!$R$10)/'ModelParams Lw'!$R$11</f>
        <v>#DIV/0!</v>
      </c>
      <c r="CW136" s="26" t="e">
        <f>(CM136-'ModelParams Lw'!$S$10)/'ModelParams Lw'!$S$11</f>
        <v>#DIV/0!</v>
      </c>
      <c r="CX136" s="26" t="e">
        <f>(CN136-'ModelParams Lw'!$T$10)/'ModelParams Lw'!$T$11</f>
        <v>#DIV/0!</v>
      </c>
      <c r="CY136" s="26" t="e">
        <f>(CO136-'ModelParams Lw'!$U$10)/'ModelParams Lw'!$U$11</f>
        <v>#DIV/0!</v>
      </c>
      <c r="CZ136" s="26" t="e">
        <f>(CP136-'ModelParams Lw'!$V$10)/'ModelParams Lw'!$V$11</f>
        <v>#DIV/0!</v>
      </c>
    </row>
    <row r="137" spans="1:104" x14ac:dyDescent="0.2">
      <c r="A137" s="13">
        <f>Calcul!A139</f>
        <v>0</v>
      </c>
      <c r="B137" s="13">
        <f t="shared" si="67"/>
        <v>0</v>
      </c>
      <c r="C137" s="13">
        <f>Calcul!B139</f>
        <v>0</v>
      </c>
      <c r="D137" s="13">
        <f>Calcul!C139/1000</f>
        <v>0</v>
      </c>
      <c r="E137" s="13">
        <f>Calcul!D139/1000</f>
        <v>0</v>
      </c>
      <c r="F137" s="13">
        <f t="shared" si="68"/>
        <v>0</v>
      </c>
      <c r="G137" s="23" t="e">
        <f>DEGREES(ACOS(1-(1/'ModelParams Lw'!B$15*SQRT(0.5*1.2/'Sound Power'!$C137)*('Sound Power'!$B137/3600)/('Sound Power'!$D137)/('Sound Power'!$F137))))</f>
        <v>#DIV/0!</v>
      </c>
      <c r="H137" s="23" t="e">
        <f>DEGREES(ACOS(1-(1/'ModelParams Lw'!C$15*SQRT(0.5*1.2/'Sound Power'!$C137)*('Sound Power'!$B137/3600)/('Sound Power'!$D137)/('Sound Power'!$F137))))</f>
        <v>#DIV/0!</v>
      </c>
      <c r="I137" s="23" t="e">
        <f>DEGREES(ACOS(1-(1/'ModelParams Lw'!D$15*SQRT(0.5*1.2/'Sound Power'!$C137)*('Sound Power'!$B137/3600)/('Sound Power'!$D137)/('Sound Power'!$F137))))</f>
        <v>#DIV/0!</v>
      </c>
      <c r="J137" s="23" t="e">
        <f>DEGREES(ACOS(1-(1/'ModelParams Lw'!E$15*SQRT(0.5*1.2/'Sound Power'!$C137)*('Sound Power'!$B137/3600)/('Sound Power'!$D137)/('Sound Power'!$F137))))</f>
        <v>#DIV/0!</v>
      </c>
      <c r="K137" s="23" t="e">
        <f>DEGREES(ACOS(1-(1/'ModelParams Lw'!F$15*SQRT(0.5*1.2/'Sound Power'!$C137)*('Sound Power'!$B137/3600)/('Sound Power'!$D137)/('Sound Power'!$F137))))</f>
        <v>#DIV/0!</v>
      </c>
      <c r="L137" s="23" t="e">
        <f>DEGREES(ACOS(1-(1/'ModelParams Lw'!G$15*SQRT(0.5*1.2/'Sound Power'!$C137)*('Sound Power'!$B137/3600)/('Sound Power'!$D137)/('Sound Power'!$F137))))</f>
        <v>#DIV/0!</v>
      </c>
      <c r="M137" s="23" t="e">
        <f>DEGREES(ACOS(1-(1/'ModelParams Lw'!H$15*SQRT(0.5*1.2/'Sound Power'!$C137)*('Sound Power'!$B137/3600)/('Sound Power'!$D137)/('Sound Power'!$F137))))</f>
        <v>#DIV/0!</v>
      </c>
      <c r="N137" s="23" t="e">
        <f>DEGREES(ACOS(1-(1/'ModelParams Lw'!I$15*SQRT(0.5*1.2/'Sound Power'!$C137)*('Sound Power'!$B137/3600)/('Sound Power'!$D137)/('Sound Power'!$F137))))</f>
        <v>#DIV/0!</v>
      </c>
      <c r="O137" s="26" t="e">
        <f>('ModelParams Lw'!B$4*LN('Sound Power'!G137)/(1+EXP(-('Sound Power'!$D137*1000+'ModelParams Lw'!B$6)/'ModelParams Lw'!B$7))+'ModelParams Lw'!B$5)*LN('Sound Power'!$B137)-('ModelParams Lw'!B$8+'ModelParams Lw'!B$9*$D137+'ModelParams Lw'!B$10*'Sound Power'!$F137^'ModelParams Lw'!B$14+'ModelParams Lw'!B$11*LN('Sound Power'!G137)+'ModelParams Lw'!B$12*'Sound Power'!$D137*'Sound Power'!$F137+'ModelParams Lw'!B$13*'Sound Power'!$D137*LN('Sound Power'!G137))</f>
        <v>#DIV/0!</v>
      </c>
      <c r="P137" s="26" t="e">
        <f>('ModelParams Lw'!C$4*LN('Sound Power'!H137)/(1+EXP(-('Sound Power'!$D137*1000+'ModelParams Lw'!C$6)/'ModelParams Lw'!C$7))+'ModelParams Lw'!C$5)*LN('Sound Power'!$B137)-('ModelParams Lw'!C$8+'ModelParams Lw'!C$9*$D137+'ModelParams Lw'!C$10*'Sound Power'!$F137^'ModelParams Lw'!C$14+'ModelParams Lw'!C$11*LN('Sound Power'!H137)+'ModelParams Lw'!C$12*'Sound Power'!$D137*'Sound Power'!$F137+'ModelParams Lw'!C$13*'Sound Power'!$D137*LN('Sound Power'!H137))</f>
        <v>#DIV/0!</v>
      </c>
      <c r="Q137" s="26" t="e">
        <f>('ModelParams Lw'!D$4*LN('Sound Power'!I137)/(1+EXP(-('Sound Power'!$D137*1000+'ModelParams Lw'!D$6)/'ModelParams Lw'!D$7))+'ModelParams Lw'!D$5)*LN('Sound Power'!$B137)-('ModelParams Lw'!D$8+'ModelParams Lw'!D$9*$D137+'ModelParams Lw'!D$10*'Sound Power'!$F137^'ModelParams Lw'!D$14+'ModelParams Lw'!D$11*LN('Sound Power'!I137)+'ModelParams Lw'!D$12*'Sound Power'!$D137*'Sound Power'!$F137+'ModelParams Lw'!D$13*'Sound Power'!$D137*LN('Sound Power'!I137))</f>
        <v>#DIV/0!</v>
      </c>
      <c r="R137" s="26" t="e">
        <f>('ModelParams Lw'!E$4*LN('Sound Power'!J137)/(1+EXP(-('Sound Power'!$D137*1000+'ModelParams Lw'!E$6)/'ModelParams Lw'!E$7))+'ModelParams Lw'!E$5)*LN('Sound Power'!$B137)-('ModelParams Lw'!E$8+'ModelParams Lw'!E$9*$D137+'ModelParams Lw'!E$10*'Sound Power'!$F137^'ModelParams Lw'!E$14+'ModelParams Lw'!E$11*LN('Sound Power'!J137)+'ModelParams Lw'!E$12*'Sound Power'!$D137*'Sound Power'!$F137+'ModelParams Lw'!E$13*'Sound Power'!$D137*LN('Sound Power'!J137))</f>
        <v>#DIV/0!</v>
      </c>
      <c r="S137" s="26" t="e">
        <f>('ModelParams Lw'!F$4*LN('Sound Power'!K137)/(1+EXP(-('Sound Power'!$D137*1000+'ModelParams Lw'!F$6)/'ModelParams Lw'!F$7))+'ModelParams Lw'!F$5)*LN('Sound Power'!$B137)-('ModelParams Lw'!F$8+'ModelParams Lw'!F$9*$D137+'ModelParams Lw'!F$10*'Sound Power'!$F137^'ModelParams Lw'!F$14+'ModelParams Lw'!F$11*LN('Sound Power'!K137)+'ModelParams Lw'!F$12*'Sound Power'!$D137*'Sound Power'!$F137+'ModelParams Lw'!F$13*'Sound Power'!$D137*LN('Sound Power'!K137))</f>
        <v>#DIV/0!</v>
      </c>
      <c r="T137" s="26" t="e">
        <f>('ModelParams Lw'!G$4*LN('Sound Power'!L137)/(1+EXP(-('Sound Power'!$D137*1000+'ModelParams Lw'!G$6)/'ModelParams Lw'!G$7))+'ModelParams Lw'!G$5)*LN('Sound Power'!$B137)-('ModelParams Lw'!G$8+'ModelParams Lw'!G$9*$D137+'ModelParams Lw'!G$10*'Sound Power'!$F137^'ModelParams Lw'!G$14+'ModelParams Lw'!G$11*LN('Sound Power'!L137)+'ModelParams Lw'!G$12*'Sound Power'!$D137*'Sound Power'!$F137+'ModelParams Lw'!G$13*'Sound Power'!$D137*LN('Sound Power'!L137))</f>
        <v>#DIV/0!</v>
      </c>
      <c r="U137" s="26" t="e">
        <f>('ModelParams Lw'!H$4*LN('Sound Power'!M137)/(1+EXP(-('Sound Power'!$D137*1000+'ModelParams Lw'!H$6)/'ModelParams Lw'!H$7))+'ModelParams Lw'!H$5)*LN('Sound Power'!$B137)-('ModelParams Lw'!H$8+'ModelParams Lw'!H$9*$D137+'ModelParams Lw'!H$10*'Sound Power'!$F137^'ModelParams Lw'!H$14+'ModelParams Lw'!H$11*LN('Sound Power'!M137)+'ModelParams Lw'!H$12*'Sound Power'!$D137*'Sound Power'!$F137+'ModelParams Lw'!H$13*'Sound Power'!$D137*LN('Sound Power'!M137))</f>
        <v>#DIV/0!</v>
      </c>
      <c r="V137" s="26" t="e">
        <f>('ModelParams Lw'!I$4*LN('Sound Power'!N137)/(1+EXP(-('Sound Power'!$D137*1000+'ModelParams Lw'!I$6)/'ModelParams Lw'!I$7))+'ModelParams Lw'!I$5)*LN('Sound Power'!$B137)-('ModelParams Lw'!I$8+'ModelParams Lw'!I$9*$D137+'ModelParams Lw'!I$10*'Sound Power'!$F137^'ModelParams Lw'!I$14+'ModelParams Lw'!I$11*LN('Sound Power'!N137)+'ModelParams Lw'!I$12*'Sound Power'!$D137*'Sound Power'!$F137+'ModelParams Lw'!I$13*'Sound Power'!$D137*LN('Sound Power'!N137))</f>
        <v>#DIV/0!</v>
      </c>
      <c r="W137" s="26" t="e">
        <f>10*LOG10(IF(O137="",0,POWER(10,((O137+'ModelParams Lw'!$O$4)/10))) +IF(P137="",0,POWER(10,((P137+'ModelParams Lw'!$P$4)/10))) +IF(Q137="",0,POWER(10,((Q137+'ModelParams Lw'!$Q$4)/10))) +IF(R137="",0,POWER(10,((R137+'ModelParams Lw'!$R$4)/10))) +IF(S137="",0,POWER(10,((S137+'ModelParams Lw'!$S$4)/10))) +IF(T137="",0,POWER(10,((T137+'ModelParams Lw'!$T$4)/10))) +IF(U137="",0,POWER(10,((U137+'ModelParams Lw'!$U$4)/10)))+IF(V137="",0,POWER(10,((V137+'ModelParams Lw'!$V$4)/10))))</f>
        <v>#DIV/0!</v>
      </c>
      <c r="X137" s="26" t="e">
        <f t="shared" si="52"/>
        <v>#DIV/0!</v>
      </c>
      <c r="Y137" s="26" t="e">
        <f>(O137-'ModelParams Lw'!O$10)/'ModelParams Lw'!O$11</f>
        <v>#DIV/0!</v>
      </c>
      <c r="Z137" s="26" t="e">
        <f>(P137-'ModelParams Lw'!P$10)/'ModelParams Lw'!P$11</f>
        <v>#DIV/0!</v>
      </c>
      <c r="AA137" s="26" t="e">
        <f>(Q137-'ModelParams Lw'!Q$10)/'ModelParams Lw'!Q$11</f>
        <v>#DIV/0!</v>
      </c>
      <c r="AB137" s="26" t="e">
        <f>(R137-'ModelParams Lw'!R$10)/'ModelParams Lw'!R$11</f>
        <v>#DIV/0!</v>
      </c>
      <c r="AC137" s="26" t="e">
        <f>(S137-'ModelParams Lw'!S$10)/'ModelParams Lw'!S$11</f>
        <v>#DIV/0!</v>
      </c>
      <c r="AD137" s="26" t="e">
        <f>(T137-'ModelParams Lw'!T$10)/'ModelParams Lw'!T$11</f>
        <v>#DIV/0!</v>
      </c>
      <c r="AE137" s="26" t="e">
        <f>(U137-'ModelParams Lw'!U$10)/'ModelParams Lw'!U$11</f>
        <v>#DIV/0!</v>
      </c>
      <c r="AF137" s="26" t="e">
        <f>(V137-'ModelParams Lw'!V$10)/'ModelParams Lw'!V$11</f>
        <v>#DIV/0!</v>
      </c>
      <c r="AG137" s="26" t="e">
        <f t="shared" si="53"/>
        <v>#DIV/0!</v>
      </c>
      <c r="AH137" s="26" t="e">
        <f>VLOOKUP(D137*1000,'ModelParams Lw'!$A$38:$D$58,4)</f>
        <v>#N/A</v>
      </c>
      <c r="AI137" s="56" t="e">
        <f>VLOOKUP(D137*1000,'ModelParams Lw'!$A$38:$D$58,2)</f>
        <v>#N/A</v>
      </c>
      <c r="AJ137" s="46" t="e">
        <f t="shared" si="54"/>
        <v>#DIV/0!</v>
      </c>
      <c r="AK137" s="26" t="e">
        <f t="shared" si="55"/>
        <v>#VALUE!</v>
      </c>
      <c r="AL137" s="26" t="e">
        <f>IF($AI137=100,'ModelParams Lw'!R$35*'Sound Power'!$AH137^2+'ModelParams Lw'!R$36*'Sound Power'!$AH137+'ModelParams Lw'!R$37,IF($AI137=150,'ModelParams Lw'!R$38*'Sound Power'!$AH137^2+'ModelParams Lw'!R$39*'Sound Power'!$AH137+'ModelParams Lw'!R$40,'ModelParams Lw'!R$41*'Sound Power'!$AH137^2+'ModelParams Lw'!R$42*'Sound Power'!$AH137+'ModelParams Lw'!R$43))</f>
        <v>#N/A</v>
      </c>
      <c r="AM137" s="26" t="e">
        <f>IF($AI137=100,'ModelParams Lw'!S$35*'Sound Power'!$AH137^2+'ModelParams Lw'!S$36*'Sound Power'!$AH137+'ModelParams Lw'!S$37,IF($AI137=150,'ModelParams Lw'!S$38*'Sound Power'!$AH137^2+'ModelParams Lw'!S$39*'Sound Power'!$AH137+'ModelParams Lw'!S$40,'ModelParams Lw'!S$41*'Sound Power'!$AH137^2+'ModelParams Lw'!S$42*'Sound Power'!$AH137+'ModelParams Lw'!S$43))</f>
        <v>#N/A</v>
      </c>
      <c r="AN137" s="26" t="e">
        <f>IF($AI137=100,'ModelParams Lw'!T$35*'Sound Power'!$AH137^2+'ModelParams Lw'!T$36*'Sound Power'!$AH137+'ModelParams Lw'!T$37,IF($AI137=150,'ModelParams Lw'!T$38*'Sound Power'!$AH137^2+'ModelParams Lw'!T$39*'Sound Power'!$AH137+'ModelParams Lw'!T$40,'ModelParams Lw'!T$41*'Sound Power'!$AH137^2+'ModelParams Lw'!T$42*'Sound Power'!$AH137+'ModelParams Lw'!T$43))</f>
        <v>#N/A</v>
      </c>
      <c r="AO137" s="26" t="e">
        <f>IF($AI137=100,'ModelParams Lw'!U$35*'Sound Power'!$AH137^2+'ModelParams Lw'!U$36*'Sound Power'!$AH137+'ModelParams Lw'!U$37,IF($AI137=150,'ModelParams Lw'!U$38*'Sound Power'!$AH137^2+'ModelParams Lw'!U$39*'Sound Power'!$AH137+'ModelParams Lw'!U$40,'ModelParams Lw'!U$41*'Sound Power'!$AH137^2+'ModelParams Lw'!U$42*'Sound Power'!$AH137+'ModelParams Lw'!U$43))</f>
        <v>#N/A</v>
      </c>
      <c r="AP137" s="26" t="e">
        <f>IF($AI137=100,'ModelParams Lw'!V$35*'Sound Power'!$AH137^2+'ModelParams Lw'!V$36*'Sound Power'!$AH137+'ModelParams Lw'!V$37,IF($AI137=150,'ModelParams Lw'!V$38*'Sound Power'!$AH137^2+'ModelParams Lw'!V$39*'Sound Power'!$AH137+'ModelParams Lw'!V$40,'ModelParams Lw'!V$41*'Sound Power'!$AH137^2+'ModelParams Lw'!V$42*'Sound Power'!$AH137+'ModelParams Lw'!V$43))</f>
        <v>#N/A</v>
      </c>
      <c r="AQ137" s="26" t="e">
        <f>IF($AI137=100,'ModelParams Lw'!W$35*'Sound Power'!$AH137^2+'ModelParams Lw'!W$36*'Sound Power'!$AH137+'ModelParams Lw'!W$37,IF($AI137=150,'ModelParams Lw'!W$38*'Sound Power'!$AH137^2+'ModelParams Lw'!W$39*'Sound Power'!$AH137+'ModelParams Lw'!W$40,'ModelParams Lw'!W$41*'Sound Power'!$AH137^2+'ModelParams Lw'!W$42*'Sound Power'!$AH137+'ModelParams Lw'!W$43))</f>
        <v>#N/A</v>
      </c>
      <c r="AR137" s="26" t="e">
        <f t="shared" si="56"/>
        <v>#VALUE!</v>
      </c>
      <c r="AS137" s="26" t="e">
        <f>IF(26.83*LN($AJ137)-11.791-'ModelParams Lw'!B$35&lt;0,0,26.83*LN($AJ137)-11.791-'ModelParams Lw'!B$35)</f>
        <v>#DIV/0!</v>
      </c>
      <c r="AT137" s="26" t="e">
        <f>IF(26.83*LN($AJ137)-11.791-'ModelParams Lw'!C$35&lt;0,0,26.83*LN($AJ137)-11.791-'ModelParams Lw'!C$35)</f>
        <v>#DIV/0!</v>
      </c>
      <c r="AU137" s="26" t="e">
        <f>IF(26.83*LN($AJ137)-11.791-'ModelParams Lw'!D$35&lt;0,0,26.83*LN($AJ137)-11.791-'ModelParams Lw'!D$35)</f>
        <v>#DIV/0!</v>
      </c>
      <c r="AV137" s="26" t="e">
        <f>IF(26.83*LN($AJ137)-11.791-'ModelParams Lw'!E$35&lt;0,0,26.83*LN($AJ137)-11.791-'ModelParams Lw'!E$35)</f>
        <v>#DIV/0!</v>
      </c>
      <c r="AW137" s="26" t="e">
        <f>IF(26.83*LN($AJ137)-11.791-'ModelParams Lw'!F$35&lt;0,0,26.83*LN($AJ137)-11.791-'ModelParams Lw'!F$35)</f>
        <v>#DIV/0!</v>
      </c>
      <c r="AX137" s="26" t="e">
        <f>IF(26.83*LN($AJ137)-11.791-'ModelParams Lw'!G$35&lt;0,0,26.83*LN($AJ137)-11.791-'ModelParams Lw'!G$35)</f>
        <v>#DIV/0!</v>
      </c>
      <c r="AY137" s="26" t="e">
        <f>IF(26.83*LN($AJ137)-11.791-'ModelParams Lw'!H$35&lt;0,0,26.83*LN($AJ137)-11.791-'ModelParams Lw'!H$35)</f>
        <v>#DIV/0!</v>
      </c>
      <c r="AZ137" s="26" t="e">
        <f>IF(26.83*LN($AJ137)-11.791-'ModelParams Lw'!I$35&lt;0,0,26.83*LN($AJ137)-11.791-'ModelParams Lw'!I$35)</f>
        <v>#DIV/0!</v>
      </c>
      <c r="BA137" s="26" t="e">
        <f t="shared" si="69"/>
        <v>#DIV/0!</v>
      </c>
      <c r="BB137" s="26" t="e">
        <f t="shared" si="70"/>
        <v>#DIV/0!</v>
      </c>
      <c r="BC137" s="26" t="e">
        <f t="shared" si="71"/>
        <v>#DIV/0!</v>
      </c>
      <c r="BD137" s="26" t="e">
        <f t="shared" si="72"/>
        <v>#DIV/0!</v>
      </c>
      <c r="BE137" s="26" t="e">
        <f t="shared" si="73"/>
        <v>#DIV/0!</v>
      </c>
      <c r="BF137" s="26" t="e">
        <f t="shared" si="74"/>
        <v>#DIV/0!</v>
      </c>
      <c r="BG137" s="26" t="e">
        <f t="shared" si="75"/>
        <v>#DIV/0!</v>
      </c>
      <c r="BH137" s="26" t="e">
        <f t="shared" si="76"/>
        <v>#DIV/0!</v>
      </c>
      <c r="BI137" s="26" t="e">
        <f>10*LOG10(IF(BA137="",0,POWER(10,((BA137+'ModelParams Lw'!$O$4)/10))) +IF(BB137="",0,POWER(10,((BB137+'ModelParams Lw'!$P$4)/10))) +IF(BC137="",0,POWER(10,((BC137+'ModelParams Lw'!$Q$4)/10))) +IF(BD137="",0,POWER(10,((BD137+'ModelParams Lw'!$R$4)/10))) +IF(BE137="",0,POWER(10,((BE137+'ModelParams Lw'!$S$4)/10))) +IF(BF137="",0,POWER(10,((BF137+'ModelParams Lw'!$T$4)/10))) +IF(BG137="",0,POWER(10,((BG137+'ModelParams Lw'!$U$4)/10)))+IF(BH137="",0,POWER(10,((BH137+'ModelParams Lw'!$V$4)/10))))</f>
        <v>#DIV/0!</v>
      </c>
      <c r="BJ137" s="26" t="e">
        <f t="shared" si="57"/>
        <v>#DIV/0!</v>
      </c>
      <c r="BK137" s="26" t="e">
        <f>(BA137-'ModelParams Lw'!O$10)/'ModelParams Lw'!O$11</f>
        <v>#DIV/0!</v>
      </c>
      <c r="BL137" s="26" t="e">
        <f>(BB137-'ModelParams Lw'!P$10)/'ModelParams Lw'!P$11</f>
        <v>#DIV/0!</v>
      </c>
      <c r="BM137" s="26" t="e">
        <f>(BC137-'ModelParams Lw'!Q$10)/'ModelParams Lw'!Q$11</f>
        <v>#DIV/0!</v>
      </c>
      <c r="BN137" s="26" t="e">
        <f>(BD137-'ModelParams Lw'!R$10)/'ModelParams Lw'!R$11</f>
        <v>#DIV/0!</v>
      </c>
      <c r="BO137" s="26" t="e">
        <f>(BE137-'ModelParams Lw'!S$10)/'ModelParams Lw'!S$11</f>
        <v>#DIV/0!</v>
      </c>
      <c r="BP137" s="26" t="e">
        <f>(BF137-'ModelParams Lw'!T$10)/'ModelParams Lw'!T$11</f>
        <v>#DIV/0!</v>
      </c>
      <c r="BQ137" s="26" t="e">
        <f>(BG137-'ModelParams Lw'!U$10)/'ModelParams Lw'!U$11</f>
        <v>#DIV/0!</v>
      </c>
      <c r="BR137" s="26" t="e">
        <f>(BH137-'ModelParams Lw'!V$10)/'ModelParams Lw'!V$11</f>
        <v>#DIV/0!</v>
      </c>
      <c r="BS137" s="23" t="e">
        <f>IF(Calcul!$E139="SW",DEGREES(ACOS(1-(1/'ModelParams Lw'!C$25*SQRT(0.5*1.2/'Sound Power'!$C137)*('Sound Power'!$B137/3600)/('Sound Power'!$D137)/('Sound Power'!$F137)))),DEGREES(ACOS(1-(1/'ModelParams Lw'!C$29*SQRT(0.5*1.2/'Sound Power'!$C137)*('Sound Power'!$B137/3600)/('Sound Power'!$D137)/('Sound Power'!$F137)))))</f>
        <v>#DIV/0!</v>
      </c>
      <c r="BT137" s="23" t="e">
        <f>IF(Calcul!$E139="SW",DEGREES(ACOS(1-(1/'ModelParams Lw'!D$25*SQRT(0.5*1.2/'Sound Power'!$C137)*('Sound Power'!$B137/3600)/('Sound Power'!$D137)/('Sound Power'!$F137)))),DEGREES(ACOS(1-(1/'ModelParams Lw'!D$29*SQRT(0.5*1.2/'Sound Power'!$C137)*('Sound Power'!$B137/3600)/('Sound Power'!$D137)/('Sound Power'!$F137)))))</f>
        <v>#DIV/0!</v>
      </c>
      <c r="BU137" s="23" t="e">
        <f>IF(Calcul!$E139="SW",DEGREES(ACOS(1-(1/'ModelParams Lw'!E$25*SQRT(0.5*1.2/'Sound Power'!$C137)*('Sound Power'!$B137/3600)/('Sound Power'!$D137)/('Sound Power'!$F137)))),DEGREES(ACOS(1-(1/'ModelParams Lw'!E$29*SQRT(0.5*1.2/'Sound Power'!$C137)*('Sound Power'!$B137/3600)/('Sound Power'!$D137)/('Sound Power'!$F137)))))</f>
        <v>#DIV/0!</v>
      </c>
      <c r="BV137" s="23" t="e">
        <f>IF(Calcul!$E139="SW",DEGREES(ACOS(1-(1/'ModelParams Lw'!F$25*SQRT(0.5*1.2/'Sound Power'!$C137)*('Sound Power'!$B137/3600)/('Sound Power'!$D137)/('Sound Power'!$F137)))),DEGREES(ACOS(1-(1/'ModelParams Lw'!F$29*SQRT(0.5*1.2/'Sound Power'!$C137)*('Sound Power'!$B137/3600)/('Sound Power'!$D137)/('Sound Power'!$F137)))))</f>
        <v>#DIV/0!</v>
      </c>
      <c r="BW137" s="23" t="e">
        <f>IF(Calcul!$E139="SW",DEGREES(ACOS(1-(1/'ModelParams Lw'!G$25*SQRT(0.5*1.2/'Sound Power'!$C137)*('Sound Power'!$B137/3600)/('Sound Power'!$D137)/('Sound Power'!$F137)))),DEGREES(ACOS(1-(1/'ModelParams Lw'!G$29*SQRT(0.5*1.2/'Sound Power'!$C137)*('Sound Power'!$B137/3600)/('Sound Power'!$D137)/('Sound Power'!$F137)))))</f>
        <v>#DIV/0!</v>
      </c>
      <c r="BX137" s="23" t="e">
        <f>IF(Calcul!$E139="SW",DEGREES(ACOS(1-(1/'ModelParams Lw'!H$25*SQRT(0.5*1.2/'Sound Power'!$C137)*('Sound Power'!$B137/3600)/('Sound Power'!$D137)/('Sound Power'!$F137)))),DEGREES(ACOS(1-(1/'ModelParams Lw'!H$29*SQRT(0.5*1.2/'Sound Power'!$C137)*('Sound Power'!$B137/3600)/('Sound Power'!$D137)/('Sound Power'!$F137)))))</f>
        <v>#DIV/0!</v>
      </c>
      <c r="BY137" s="23" t="e">
        <f>IF(Calcul!$E139="SW",DEGREES(ACOS(1-(1/'ModelParams Lw'!I$25*SQRT(0.5*1.2/'Sound Power'!$C137)*('Sound Power'!$B137/3600)/('Sound Power'!$D137)/('Sound Power'!$F137)))),DEGREES(ACOS(1-(1/'ModelParams Lw'!I$29*SQRT(0.5*1.2/'Sound Power'!$C137)*('Sound Power'!$B137/3600)/('Sound Power'!$D137)/('Sound Power'!$F137)))))</f>
        <v>#DIV/0!</v>
      </c>
      <c r="BZ137" s="23" t="e">
        <f>IF(Calcul!$E139="SW",DEGREES(ACOS(1-(1/'ModelParams Lw'!J$25*SQRT(0.5*1.2/'Sound Power'!$C137)*('Sound Power'!$B137/3600)/('Sound Power'!$D137)/('Sound Power'!$F137)))),DEGREES(ACOS(1-(1/'ModelParams Lw'!J$29*SQRT(0.5*1.2/'Sound Power'!$C137)*('Sound Power'!$B137/3600)/('Sound Power'!$D137)/('Sound Power'!$F137)))))</f>
        <v>#DIV/0!</v>
      </c>
      <c r="CA137" s="26" t="e">
        <f>IF(Calcul!$E139="SW",'ModelParams Lw'!C$22+'ModelParams Lw'!C$23*LOG('Sound Power'!$D137/'Sound Power'!$E137)+'ModelParams Lw'!C$24*LN('Sound Power'!BS137),IF('ModelParams Lw'!C$26+'ModelParams Lw'!C$27*LOG('Sound Power'!$D137/'Sound Power'!$E137)+'ModelParams Lw'!C$28*LN('Sound Power'!BS137)&lt;'ModelParams Lw'!C$22+'ModelParams Lw'!C$23*LOG('Sound Power'!$D137/'Sound Power'!$E137)+'ModelParams Lw'!C$24*LN('Sound Power'!BS137),'ModelParams Lw'!C$22+'ModelParams Lw'!C$23*LOG('Sound Power'!$D137/'Sound Power'!$E137)+'ModelParams Lw'!C$24*LN('Sound Power'!BS137),'ModelParams Lw'!C$26+'ModelParams Lw'!C$27*LOG('Sound Power'!$D137/'Sound Power'!$E137)+'ModelParams Lw'!C$28*LN('Sound Power'!BS137)))</f>
        <v>#DIV/0!</v>
      </c>
      <c r="CB137" s="26" t="e">
        <f>IF(Calcul!$E139="SW",'ModelParams Lw'!D$22+'ModelParams Lw'!D$23*LOG('Sound Power'!$D137/'Sound Power'!$E137)+'ModelParams Lw'!D$24*LN('Sound Power'!BT137),IF('ModelParams Lw'!D$26+'ModelParams Lw'!D$27*LOG('Sound Power'!$D137/'Sound Power'!$E137)+'ModelParams Lw'!D$28*LN('Sound Power'!BT137)&lt;'ModelParams Lw'!D$22+'ModelParams Lw'!D$23*LOG('Sound Power'!$D137/'Sound Power'!$E137)+'ModelParams Lw'!D$24*LN('Sound Power'!BT137),'ModelParams Lw'!D$22+'ModelParams Lw'!D$23*LOG('Sound Power'!$D137/'Sound Power'!$E137)+'ModelParams Lw'!D$24*LN('Sound Power'!BT137),'ModelParams Lw'!D$26+'ModelParams Lw'!D$27*LOG('Sound Power'!$D137/'Sound Power'!$E137)+'ModelParams Lw'!D$28*LN('Sound Power'!BT137)))</f>
        <v>#DIV/0!</v>
      </c>
      <c r="CC137" s="26" t="e">
        <f>IF(Calcul!$E139="SW",'ModelParams Lw'!E$22+'ModelParams Lw'!E$23*LOG('Sound Power'!$D137/'Sound Power'!$E137)+'ModelParams Lw'!E$24*LN('Sound Power'!BU137),IF('ModelParams Lw'!E$26+'ModelParams Lw'!E$27*LOG('Sound Power'!$D137/'Sound Power'!$E137)+'ModelParams Lw'!E$28*LN('Sound Power'!BU137)&lt;'ModelParams Lw'!E$22+'ModelParams Lw'!E$23*LOG('Sound Power'!$D137/'Sound Power'!$E137)+'ModelParams Lw'!E$24*LN('Sound Power'!BU137),'ModelParams Lw'!E$22+'ModelParams Lw'!E$23*LOG('Sound Power'!$D137/'Sound Power'!$E137)+'ModelParams Lw'!E$24*LN('Sound Power'!BU137),'ModelParams Lw'!E$26+'ModelParams Lw'!E$27*LOG('Sound Power'!$D137/'Sound Power'!$E137)+'ModelParams Lw'!E$28*LN('Sound Power'!BU137)))</f>
        <v>#DIV/0!</v>
      </c>
      <c r="CD137" s="26" t="e">
        <f>IF(Calcul!$E139="SW",'ModelParams Lw'!F$22+'ModelParams Lw'!F$23*LOG('Sound Power'!$D137/'Sound Power'!$E137)+'ModelParams Lw'!F$24*LN('Sound Power'!BV137),IF('ModelParams Lw'!F$26+'ModelParams Lw'!F$27*LOG('Sound Power'!$D137/'Sound Power'!$E137)+'ModelParams Lw'!F$28*LN('Sound Power'!BV137)&lt;'ModelParams Lw'!F$22+'ModelParams Lw'!F$23*LOG('Sound Power'!$D137/'Sound Power'!$E137)+'ModelParams Lw'!F$24*LN('Sound Power'!BV137),'ModelParams Lw'!F$22+'ModelParams Lw'!F$23*LOG('Sound Power'!$D137/'Sound Power'!$E137)+'ModelParams Lw'!F$24*LN('Sound Power'!BV137),'ModelParams Lw'!F$26+'ModelParams Lw'!F$27*LOG('Sound Power'!$D137/'Sound Power'!$E137)+'ModelParams Lw'!F$28*LN('Sound Power'!BV137)))</f>
        <v>#DIV/0!</v>
      </c>
      <c r="CE137" s="26" t="e">
        <f>IF(Calcul!$E139="SW",'ModelParams Lw'!G$22+'ModelParams Lw'!G$23*LOG('Sound Power'!$D137/'Sound Power'!$E137)+'ModelParams Lw'!G$24*LN('Sound Power'!BW137),IF('ModelParams Lw'!G$26+'ModelParams Lw'!G$27*LOG('Sound Power'!$D137/'Sound Power'!$E137)+'ModelParams Lw'!G$28*LN('Sound Power'!BW137)&lt;'ModelParams Lw'!G$22+'ModelParams Lw'!G$23*LOG('Sound Power'!$D137/'Sound Power'!$E137)+'ModelParams Lw'!G$24*LN('Sound Power'!BW137),'ModelParams Lw'!G$22+'ModelParams Lw'!G$23*LOG('Sound Power'!$D137/'Sound Power'!$E137)+'ModelParams Lw'!G$24*LN('Sound Power'!BW137),'ModelParams Lw'!G$26+'ModelParams Lw'!G$27*LOG('Sound Power'!$D137/'Sound Power'!$E137)+'ModelParams Lw'!G$28*LN('Sound Power'!BW137)))</f>
        <v>#DIV/0!</v>
      </c>
      <c r="CF137" s="26" t="e">
        <f>IF(Calcul!$E139="SW",'ModelParams Lw'!H$22+'ModelParams Lw'!H$23*LOG('Sound Power'!$D137/'Sound Power'!$E137)+'ModelParams Lw'!H$24*LN('Sound Power'!BX137),IF('ModelParams Lw'!H$26+'ModelParams Lw'!H$27*LOG('Sound Power'!$D137/'Sound Power'!$E137)+'ModelParams Lw'!H$28*LN('Sound Power'!BX137)&lt;'ModelParams Lw'!H$22+'ModelParams Lw'!H$23*LOG('Sound Power'!$D137/'Sound Power'!$E137)+'ModelParams Lw'!H$24*LN('Sound Power'!BX137),'ModelParams Lw'!H$22+'ModelParams Lw'!H$23*LOG('Sound Power'!$D137/'Sound Power'!$E137)+'ModelParams Lw'!H$24*LN('Sound Power'!BX137),'ModelParams Lw'!H$26+'ModelParams Lw'!H$27*LOG('Sound Power'!$D137/'Sound Power'!$E137)+'ModelParams Lw'!H$28*LN('Sound Power'!BX137)))</f>
        <v>#DIV/0!</v>
      </c>
      <c r="CG137" s="26" t="e">
        <f>IF(Calcul!$E139="SW",'ModelParams Lw'!I$22+'ModelParams Lw'!I$23*LOG('Sound Power'!$D137/'Sound Power'!$E137)+'ModelParams Lw'!I$24*LN('Sound Power'!BY137),IF('ModelParams Lw'!I$26+'ModelParams Lw'!I$27*LOG('Sound Power'!$D137/'Sound Power'!$E137)+'ModelParams Lw'!I$28*LN('Sound Power'!BY137)&lt;'ModelParams Lw'!I$22+'ModelParams Lw'!I$23*LOG('Sound Power'!$D137/'Sound Power'!$E137)+'ModelParams Lw'!I$24*LN('Sound Power'!BY137),'ModelParams Lw'!I$22+'ModelParams Lw'!I$23*LOG('Sound Power'!$D137/'Sound Power'!$E137)+'ModelParams Lw'!I$24*LN('Sound Power'!BY137),'ModelParams Lw'!I$26+'ModelParams Lw'!I$27*LOG('Sound Power'!$D137/'Sound Power'!$E137)+'ModelParams Lw'!I$28*LN('Sound Power'!BY137)))</f>
        <v>#DIV/0!</v>
      </c>
      <c r="CH137" s="26" t="e">
        <f>IF(Calcul!$E139="SW",'ModelParams Lw'!J$22+'ModelParams Lw'!J$23*LOG('Sound Power'!$D137/'Sound Power'!$E137)+'ModelParams Lw'!J$24*LN('Sound Power'!BZ137),IF('ModelParams Lw'!J$26+'ModelParams Lw'!J$27*LOG('Sound Power'!$D137/'Sound Power'!$E137)+'ModelParams Lw'!J$28*LN('Sound Power'!BZ137)&lt;'ModelParams Lw'!J$22+'ModelParams Lw'!J$23*LOG('Sound Power'!$D137/'Sound Power'!$E137)+'ModelParams Lw'!J$24*LN('Sound Power'!BZ137),'ModelParams Lw'!J$22+'ModelParams Lw'!J$23*LOG('Sound Power'!$D137/'Sound Power'!$E137)+'ModelParams Lw'!J$24*LN('Sound Power'!BZ137),'ModelParams Lw'!J$26+'ModelParams Lw'!J$27*LOG('Sound Power'!$D137/'Sound Power'!$E137)+'ModelParams Lw'!J$28*LN('Sound Power'!BZ137)))</f>
        <v>#DIV/0!</v>
      </c>
      <c r="CI137" s="26" t="e">
        <f t="shared" si="58"/>
        <v>#DIV/0!</v>
      </c>
      <c r="CJ137" s="26" t="e">
        <f t="shared" si="59"/>
        <v>#DIV/0!</v>
      </c>
      <c r="CK137" s="26" t="e">
        <f t="shared" si="60"/>
        <v>#DIV/0!</v>
      </c>
      <c r="CL137" s="26" t="e">
        <f t="shared" si="61"/>
        <v>#DIV/0!</v>
      </c>
      <c r="CM137" s="26" t="e">
        <f t="shared" si="62"/>
        <v>#DIV/0!</v>
      </c>
      <c r="CN137" s="26" t="e">
        <f t="shared" si="63"/>
        <v>#DIV/0!</v>
      </c>
      <c r="CO137" s="26" t="e">
        <f t="shared" si="64"/>
        <v>#DIV/0!</v>
      </c>
      <c r="CP137" s="26" t="e">
        <f t="shared" si="65"/>
        <v>#DIV/0!</v>
      </c>
      <c r="CQ137" s="26" t="e">
        <f>10*LOG10(IF(CI137="",0,POWER(10,((CI137+'ModelParams Lw'!$O$4)/10))) +IF(CJ137="",0,POWER(10,((CJ137+'ModelParams Lw'!$P$4)/10))) +IF(CK137="",0,POWER(10,((CK137+'ModelParams Lw'!$Q$4)/10))) +IF(CL137="",0,POWER(10,((CL137+'ModelParams Lw'!$R$4)/10))) +IF(CM137="",0,POWER(10,((CM137+'ModelParams Lw'!$S$4)/10))) +IF(CN137="",0,POWER(10,((CN137+'ModelParams Lw'!$T$4)/10))) +IF(CO137="",0,POWER(10,((CO137+'ModelParams Lw'!$U$4)/10)))+IF(CP137="",0,POWER(10,((CP137+'ModelParams Lw'!$V$4)/10))))</f>
        <v>#DIV/0!</v>
      </c>
      <c r="CR137" s="26" t="e">
        <f t="shared" si="66"/>
        <v>#DIV/0!</v>
      </c>
      <c r="CS137" s="26" t="e">
        <f>(CI137-'ModelParams Lw'!$O$10)/'ModelParams Lw'!$O$11</f>
        <v>#DIV/0!</v>
      </c>
      <c r="CT137" s="26" t="e">
        <f>(CJ137-'ModelParams Lw'!$P$10)/'ModelParams Lw'!$P$11</f>
        <v>#DIV/0!</v>
      </c>
      <c r="CU137" s="26" t="e">
        <f>(CK137-'ModelParams Lw'!$Q$10)/'ModelParams Lw'!$Q$11</f>
        <v>#DIV/0!</v>
      </c>
      <c r="CV137" s="26" t="e">
        <f>(CL137-'ModelParams Lw'!$R$10)/'ModelParams Lw'!$R$11</f>
        <v>#DIV/0!</v>
      </c>
      <c r="CW137" s="26" t="e">
        <f>(CM137-'ModelParams Lw'!$S$10)/'ModelParams Lw'!$S$11</f>
        <v>#DIV/0!</v>
      </c>
      <c r="CX137" s="26" t="e">
        <f>(CN137-'ModelParams Lw'!$T$10)/'ModelParams Lw'!$T$11</f>
        <v>#DIV/0!</v>
      </c>
      <c r="CY137" s="26" t="e">
        <f>(CO137-'ModelParams Lw'!$U$10)/'ModelParams Lw'!$U$11</f>
        <v>#DIV/0!</v>
      </c>
      <c r="CZ137" s="26" t="e">
        <f>(CP137-'ModelParams Lw'!$V$10)/'ModelParams Lw'!$V$11</f>
        <v>#DIV/0!</v>
      </c>
    </row>
    <row r="138" spans="1:104" x14ac:dyDescent="0.2">
      <c r="A138" s="13">
        <f>Calcul!A140</f>
        <v>0</v>
      </c>
      <c r="B138" s="13">
        <f t="shared" si="67"/>
        <v>0</v>
      </c>
      <c r="C138" s="13">
        <f>Calcul!B140</f>
        <v>0</v>
      </c>
      <c r="D138" s="13">
        <f>Calcul!C140/1000</f>
        <v>0</v>
      </c>
      <c r="E138" s="13">
        <f>Calcul!D140/1000</f>
        <v>0</v>
      </c>
      <c r="F138" s="13">
        <f t="shared" si="68"/>
        <v>0</v>
      </c>
      <c r="G138" s="23" t="e">
        <f>DEGREES(ACOS(1-(1/'ModelParams Lw'!B$15*SQRT(0.5*1.2/'Sound Power'!$C138)*('Sound Power'!$B138/3600)/('Sound Power'!$D138)/('Sound Power'!$F138))))</f>
        <v>#DIV/0!</v>
      </c>
      <c r="H138" s="23" t="e">
        <f>DEGREES(ACOS(1-(1/'ModelParams Lw'!C$15*SQRT(0.5*1.2/'Sound Power'!$C138)*('Sound Power'!$B138/3600)/('Sound Power'!$D138)/('Sound Power'!$F138))))</f>
        <v>#DIV/0!</v>
      </c>
      <c r="I138" s="23" t="e">
        <f>DEGREES(ACOS(1-(1/'ModelParams Lw'!D$15*SQRT(0.5*1.2/'Sound Power'!$C138)*('Sound Power'!$B138/3600)/('Sound Power'!$D138)/('Sound Power'!$F138))))</f>
        <v>#DIV/0!</v>
      </c>
      <c r="J138" s="23" t="e">
        <f>DEGREES(ACOS(1-(1/'ModelParams Lw'!E$15*SQRT(0.5*1.2/'Sound Power'!$C138)*('Sound Power'!$B138/3600)/('Sound Power'!$D138)/('Sound Power'!$F138))))</f>
        <v>#DIV/0!</v>
      </c>
      <c r="K138" s="23" t="e">
        <f>DEGREES(ACOS(1-(1/'ModelParams Lw'!F$15*SQRT(0.5*1.2/'Sound Power'!$C138)*('Sound Power'!$B138/3600)/('Sound Power'!$D138)/('Sound Power'!$F138))))</f>
        <v>#DIV/0!</v>
      </c>
      <c r="L138" s="23" t="e">
        <f>DEGREES(ACOS(1-(1/'ModelParams Lw'!G$15*SQRT(0.5*1.2/'Sound Power'!$C138)*('Sound Power'!$B138/3600)/('Sound Power'!$D138)/('Sound Power'!$F138))))</f>
        <v>#DIV/0!</v>
      </c>
      <c r="M138" s="23" t="e">
        <f>DEGREES(ACOS(1-(1/'ModelParams Lw'!H$15*SQRT(0.5*1.2/'Sound Power'!$C138)*('Sound Power'!$B138/3600)/('Sound Power'!$D138)/('Sound Power'!$F138))))</f>
        <v>#DIV/0!</v>
      </c>
      <c r="N138" s="23" t="e">
        <f>DEGREES(ACOS(1-(1/'ModelParams Lw'!I$15*SQRT(0.5*1.2/'Sound Power'!$C138)*('Sound Power'!$B138/3600)/('Sound Power'!$D138)/('Sound Power'!$F138))))</f>
        <v>#DIV/0!</v>
      </c>
      <c r="O138" s="26" t="e">
        <f>('ModelParams Lw'!B$4*LN('Sound Power'!G138)/(1+EXP(-('Sound Power'!$D138*1000+'ModelParams Lw'!B$6)/'ModelParams Lw'!B$7))+'ModelParams Lw'!B$5)*LN('Sound Power'!$B138)-('ModelParams Lw'!B$8+'ModelParams Lw'!B$9*$D138+'ModelParams Lw'!B$10*'Sound Power'!$F138^'ModelParams Lw'!B$14+'ModelParams Lw'!B$11*LN('Sound Power'!G138)+'ModelParams Lw'!B$12*'Sound Power'!$D138*'Sound Power'!$F138+'ModelParams Lw'!B$13*'Sound Power'!$D138*LN('Sound Power'!G138))</f>
        <v>#DIV/0!</v>
      </c>
      <c r="P138" s="26" t="e">
        <f>('ModelParams Lw'!C$4*LN('Sound Power'!H138)/(1+EXP(-('Sound Power'!$D138*1000+'ModelParams Lw'!C$6)/'ModelParams Lw'!C$7))+'ModelParams Lw'!C$5)*LN('Sound Power'!$B138)-('ModelParams Lw'!C$8+'ModelParams Lw'!C$9*$D138+'ModelParams Lw'!C$10*'Sound Power'!$F138^'ModelParams Lw'!C$14+'ModelParams Lw'!C$11*LN('Sound Power'!H138)+'ModelParams Lw'!C$12*'Sound Power'!$D138*'Sound Power'!$F138+'ModelParams Lw'!C$13*'Sound Power'!$D138*LN('Sound Power'!H138))</f>
        <v>#DIV/0!</v>
      </c>
      <c r="Q138" s="26" t="e">
        <f>('ModelParams Lw'!D$4*LN('Sound Power'!I138)/(1+EXP(-('Sound Power'!$D138*1000+'ModelParams Lw'!D$6)/'ModelParams Lw'!D$7))+'ModelParams Lw'!D$5)*LN('Sound Power'!$B138)-('ModelParams Lw'!D$8+'ModelParams Lw'!D$9*$D138+'ModelParams Lw'!D$10*'Sound Power'!$F138^'ModelParams Lw'!D$14+'ModelParams Lw'!D$11*LN('Sound Power'!I138)+'ModelParams Lw'!D$12*'Sound Power'!$D138*'Sound Power'!$F138+'ModelParams Lw'!D$13*'Sound Power'!$D138*LN('Sound Power'!I138))</f>
        <v>#DIV/0!</v>
      </c>
      <c r="R138" s="26" t="e">
        <f>('ModelParams Lw'!E$4*LN('Sound Power'!J138)/(1+EXP(-('Sound Power'!$D138*1000+'ModelParams Lw'!E$6)/'ModelParams Lw'!E$7))+'ModelParams Lw'!E$5)*LN('Sound Power'!$B138)-('ModelParams Lw'!E$8+'ModelParams Lw'!E$9*$D138+'ModelParams Lw'!E$10*'Sound Power'!$F138^'ModelParams Lw'!E$14+'ModelParams Lw'!E$11*LN('Sound Power'!J138)+'ModelParams Lw'!E$12*'Sound Power'!$D138*'Sound Power'!$F138+'ModelParams Lw'!E$13*'Sound Power'!$D138*LN('Sound Power'!J138))</f>
        <v>#DIV/0!</v>
      </c>
      <c r="S138" s="26" t="e">
        <f>('ModelParams Lw'!F$4*LN('Sound Power'!K138)/(1+EXP(-('Sound Power'!$D138*1000+'ModelParams Lw'!F$6)/'ModelParams Lw'!F$7))+'ModelParams Lw'!F$5)*LN('Sound Power'!$B138)-('ModelParams Lw'!F$8+'ModelParams Lw'!F$9*$D138+'ModelParams Lw'!F$10*'Sound Power'!$F138^'ModelParams Lw'!F$14+'ModelParams Lw'!F$11*LN('Sound Power'!K138)+'ModelParams Lw'!F$12*'Sound Power'!$D138*'Sound Power'!$F138+'ModelParams Lw'!F$13*'Sound Power'!$D138*LN('Sound Power'!K138))</f>
        <v>#DIV/0!</v>
      </c>
      <c r="T138" s="26" t="e">
        <f>('ModelParams Lw'!G$4*LN('Sound Power'!L138)/(1+EXP(-('Sound Power'!$D138*1000+'ModelParams Lw'!G$6)/'ModelParams Lw'!G$7))+'ModelParams Lw'!G$5)*LN('Sound Power'!$B138)-('ModelParams Lw'!G$8+'ModelParams Lw'!G$9*$D138+'ModelParams Lw'!G$10*'Sound Power'!$F138^'ModelParams Lw'!G$14+'ModelParams Lw'!G$11*LN('Sound Power'!L138)+'ModelParams Lw'!G$12*'Sound Power'!$D138*'Sound Power'!$F138+'ModelParams Lw'!G$13*'Sound Power'!$D138*LN('Sound Power'!L138))</f>
        <v>#DIV/0!</v>
      </c>
      <c r="U138" s="26" t="e">
        <f>('ModelParams Lw'!H$4*LN('Sound Power'!M138)/(1+EXP(-('Sound Power'!$D138*1000+'ModelParams Lw'!H$6)/'ModelParams Lw'!H$7))+'ModelParams Lw'!H$5)*LN('Sound Power'!$B138)-('ModelParams Lw'!H$8+'ModelParams Lw'!H$9*$D138+'ModelParams Lw'!H$10*'Sound Power'!$F138^'ModelParams Lw'!H$14+'ModelParams Lw'!H$11*LN('Sound Power'!M138)+'ModelParams Lw'!H$12*'Sound Power'!$D138*'Sound Power'!$F138+'ModelParams Lw'!H$13*'Sound Power'!$D138*LN('Sound Power'!M138))</f>
        <v>#DIV/0!</v>
      </c>
      <c r="V138" s="26" t="e">
        <f>('ModelParams Lw'!I$4*LN('Sound Power'!N138)/(1+EXP(-('Sound Power'!$D138*1000+'ModelParams Lw'!I$6)/'ModelParams Lw'!I$7))+'ModelParams Lw'!I$5)*LN('Sound Power'!$B138)-('ModelParams Lw'!I$8+'ModelParams Lw'!I$9*$D138+'ModelParams Lw'!I$10*'Sound Power'!$F138^'ModelParams Lw'!I$14+'ModelParams Lw'!I$11*LN('Sound Power'!N138)+'ModelParams Lw'!I$12*'Sound Power'!$D138*'Sound Power'!$F138+'ModelParams Lw'!I$13*'Sound Power'!$D138*LN('Sound Power'!N138))</f>
        <v>#DIV/0!</v>
      </c>
      <c r="W138" s="26" t="e">
        <f>10*LOG10(IF(O138="",0,POWER(10,((O138+'ModelParams Lw'!$O$4)/10))) +IF(P138="",0,POWER(10,((P138+'ModelParams Lw'!$P$4)/10))) +IF(Q138="",0,POWER(10,((Q138+'ModelParams Lw'!$Q$4)/10))) +IF(R138="",0,POWER(10,((R138+'ModelParams Lw'!$R$4)/10))) +IF(S138="",0,POWER(10,((S138+'ModelParams Lw'!$S$4)/10))) +IF(T138="",0,POWER(10,((T138+'ModelParams Lw'!$T$4)/10))) +IF(U138="",0,POWER(10,((U138+'ModelParams Lw'!$U$4)/10)))+IF(V138="",0,POWER(10,((V138+'ModelParams Lw'!$V$4)/10))))</f>
        <v>#DIV/0!</v>
      </c>
      <c r="X138" s="26" t="e">
        <f t="shared" si="52"/>
        <v>#DIV/0!</v>
      </c>
      <c r="Y138" s="26" t="e">
        <f>(O138-'ModelParams Lw'!O$10)/'ModelParams Lw'!O$11</f>
        <v>#DIV/0!</v>
      </c>
      <c r="Z138" s="26" t="e">
        <f>(P138-'ModelParams Lw'!P$10)/'ModelParams Lw'!P$11</f>
        <v>#DIV/0!</v>
      </c>
      <c r="AA138" s="26" t="e">
        <f>(Q138-'ModelParams Lw'!Q$10)/'ModelParams Lw'!Q$11</f>
        <v>#DIV/0!</v>
      </c>
      <c r="AB138" s="26" t="e">
        <f>(R138-'ModelParams Lw'!R$10)/'ModelParams Lw'!R$11</f>
        <v>#DIV/0!</v>
      </c>
      <c r="AC138" s="26" t="e">
        <f>(S138-'ModelParams Lw'!S$10)/'ModelParams Lw'!S$11</f>
        <v>#DIV/0!</v>
      </c>
      <c r="AD138" s="26" t="e">
        <f>(T138-'ModelParams Lw'!T$10)/'ModelParams Lw'!T$11</f>
        <v>#DIV/0!</v>
      </c>
      <c r="AE138" s="26" t="e">
        <f>(U138-'ModelParams Lw'!U$10)/'ModelParams Lw'!U$11</f>
        <v>#DIV/0!</v>
      </c>
      <c r="AF138" s="26" t="e">
        <f>(V138-'ModelParams Lw'!V$10)/'ModelParams Lw'!V$11</f>
        <v>#DIV/0!</v>
      </c>
      <c r="AG138" s="26" t="e">
        <f t="shared" si="53"/>
        <v>#DIV/0!</v>
      </c>
      <c r="AH138" s="26" t="e">
        <f>VLOOKUP(D138*1000,'ModelParams Lw'!$A$38:$D$58,4)</f>
        <v>#N/A</v>
      </c>
      <c r="AI138" s="56" t="e">
        <f>VLOOKUP(D138*1000,'ModelParams Lw'!$A$38:$D$58,2)</f>
        <v>#N/A</v>
      </c>
      <c r="AJ138" s="46" t="e">
        <f t="shared" si="54"/>
        <v>#DIV/0!</v>
      </c>
      <c r="AK138" s="26" t="e">
        <f t="shared" si="55"/>
        <v>#VALUE!</v>
      </c>
      <c r="AL138" s="26" t="e">
        <f>IF($AI138=100,'ModelParams Lw'!R$35*'Sound Power'!$AH138^2+'ModelParams Lw'!R$36*'Sound Power'!$AH138+'ModelParams Lw'!R$37,IF($AI138=150,'ModelParams Lw'!R$38*'Sound Power'!$AH138^2+'ModelParams Lw'!R$39*'Sound Power'!$AH138+'ModelParams Lw'!R$40,'ModelParams Lw'!R$41*'Sound Power'!$AH138^2+'ModelParams Lw'!R$42*'Sound Power'!$AH138+'ModelParams Lw'!R$43))</f>
        <v>#N/A</v>
      </c>
      <c r="AM138" s="26" t="e">
        <f>IF($AI138=100,'ModelParams Lw'!S$35*'Sound Power'!$AH138^2+'ModelParams Lw'!S$36*'Sound Power'!$AH138+'ModelParams Lw'!S$37,IF($AI138=150,'ModelParams Lw'!S$38*'Sound Power'!$AH138^2+'ModelParams Lw'!S$39*'Sound Power'!$AH138+'ModelParams Lw'!S$40,'ModelParams Lw'!S$41*'Sound Power'!$AH138^2+'ModelParams Lw'!S$42*'Sound Power'!$AH138+'ModelParams Lw'!S$43))</f>
        <v>#N/A</v>
      </c>
      <c r="AN138" s="26" t="e">
        <f>IF($AI138=100,'ModelParams Lw'!T$35*'Sound Power'!$AH138^2+'ModelParams Lw'!T$36*'Sound Power'!$AH138+'ModelParams Lw'!T$37,IF($AI138=150,'ModelParams Lw'!T$38*'Sound Power'!$AH138^2+'ModelParams Lw'!T$39*'Sound Power'!$AH138+'ModelParams Lw'!T$40,'ModelParams Lw'!T$41*'Sound Power'!$AH138^2+'ModelParams Lw'!T$42*'Sound Power'!$AH138+'ModelParams Lw'!T$43))</f>
        <v>#N/A</v>
      </c>
      <c r="AO138" s="26" t="e">
        <f>IF($AI138=100,'ModelParams Lw'!U$35*'Sound Power'!$AH138^2+'ModelParams Lw'!U$36*'Sound Power'!$AH138+'ModelParams Lw'!U$37,IF($AI138=150,'ModelParams Lw'!U$38*'Sound Power'!$AH138^2+'ModelParams Lw'!U$39*'Sound Power'!$AH138+'ModelParams Lw'!U$40,'ModelParams Lw'!U$41*'Sound Power'!$AH138^2+'ModelParams Lw'!U$42*'Sound Power'!$AH138+'ModelParams Lw'!U$43))</f>
        <v>#N/A</v>
      </c>
      <c r="AP138" s="26" t="e">
        <f>IF($AI138=100,'ModelParams Lw'!V$35*'Sound Power'!$AH138^2+'ModelParams Lw'!V$36*'Sound Power'!$AH138+'ModelParams Lw'!V$37,IF($AI138=150,'ModelParams Lw'!V$38*'Sound Power'!$AH138^2+'ModelParams Lw'!V$39*'Sound Power'!$AH138+'ModelParams Lw'!V$40,'ModelParams Lw'!V$41*'Sound Power'!$AH138^2+'ModelParams Lw'!V$42*'Sound Power'!$AH138+'ModelParams Lw'!V$43))</f>
        <v>#N/A</v>
      </c>
      <c r="AQ138" s="26" t="e">
        <f>IF($AI138=100,'ModelParams Lw'!W$35*'Sound Power'!$AH138^2+'ModelParams Lw'!W$36*'Sound Power'!$AH138+'ModelParams Lw'!W$37,IF($AI138=150,'ModelParams Lw'!W$38*'Sound Power'!$AH138^2+'ModelParams Lw'!W$39*'Sound Power'!$AH138+'ModelParams Lw'!W$40,'ModelParams Lw'!W$41*'Sound Power'!$AH138^2+'ModelParams Lw'!W$42*'Sound Power'!$AH138+'ModelParams Lw'!W$43))</f>
        <v>#N/A</v>
      </c>
      <c r="AR138" s="26" t="e">
        <f t="shared" si="56"/>
        <v>#VALUE!</v>
      </c>
      <c r="AS138" s="26" t="e">
        <f>IF(26.83*LN($AJ138)-11.791-'ModelParams Lw'!B$35&lt;0,0,26.83*LN($AJ138)-11.791-'ModelParams Lw'!B$35)</f>
        <v>#DIV/0!</v>
      </c>
      <c r="AT138" s="26" t="e">
        <f>IF(26.83*LN($AJ138)-11.791-'ModelParams Lw'!C$35&lt;0,0,26.83*LN($AJ138)-11.791-'ModelParams Lw'!C$35)</f>
        <v>#DIV/0!</v>
      </c>
      <c r="AU138" s="26" t="e">
        <f>IF(26.83*LN($AJ138)-11.791-'ModelParams Lw'!D$35&lt;0,0,26.83*LN($AJ138)-11.791-'ModelParams Lw'!D$35)</f>
        <v>#DIV/0!</v>
      </c>
      <c r="AV138" s="26" t="e">
        <f>IF(26.83*LN($AJ138)-11.791-'ModelParams Lw'!E$35&lt;0,0,26.83*LN($AJ138)-11.791-'ModelParams Lw'!E$35)</f>
        <v>#DIV/0!</v>
      </c>
      <c r="AW138" s="26" t="e">
        <f>IF(26.83*LN($AJ138)-11.791-'ModelParams Lw'!F$35&lt;0,0,26.83*LN($AJ138)-11.791-'ModelParams Lw'!F$35)</f>
        <v>#DIV/0!</v>
      </c>
      <c r="AX138" s="26" t="e">
        <f>IF(26.83*LN($AJ138)-11.791-'ModelParams Lw'!G$35&lt;0,0,26.83*LN($AJ138)-11.791-'ModelParams Lw'!G$35)</f>
        <v>#DIV/0!</v>
      </c>
      <c r="AY138" s="26" t="e">
        <f>IF(26.83*LN($AJ138)-11.791-'ModelParams Lw'!H$35&lt;0,0,26.83*LN($AJ138)-11.791-'ModelParams Lw'!H$35)</f>
        <v>#DIV/0!</v>
      </c>
      <c r="AZ138" s="26" t="e">
        <f>IF(26.83*LN($AJ138)-11.791-'ModelParams Lw'!I$35&lt;0,0,26.83*LN($AJ138)-11.791-'ModelParams Lw'!I$35)</f>
        <v>#DIV/0!</v>
      </c>
      <c r="BA138" s="26" t="e">
        <f t="shared" si="69"/>
        <v>#DIV/0!</v>
      </c>
      <c r="BB138" s="26" t="e">
        <f t="shared" si="70"/>
        <v>#DIV/0!</v>
      </c>
      <c r="BC138" s="26" t="e">
        <f t="shared" si="71"/>
        <v>#DIV/0!</v>
      </c>
      <c r="BD138" s="26" t="e">
        <f t="shared" si="72"/>
        <v>#DIV/0!</v>
      </c>
      <c r="BE138" s="26" t="e">
        <f t="shared" si="73"/>
        <v>#DIV/0!</v>
      </c>
      <c r="BF138" s="26" t="e">
        <f t="shared" si="74"/>
        <v>#DIV/0!</v>
      </c>
      <c r="BG138" s="26" t="e">
        <f t="shared" si="75"/>
        <v>#DIV/0!</v>
      </c>
      <c r="BH138" s="26" t="e">
        <f t="shared" si="76"/>
        <v>#DIV/0!</v>
      </c>
      <c r="BI138" s="26" t="e">
        <f>10*LOG10(IF(BA138="",0,POWER(10,((BA138+'ModelParams Lw'!$O$4)/10))) +IF(BB138="",0,POWER(10,((BB138+'ModelParams Lw'!$P$4)/10))) +IF(BC138="",0,POWER(10,((BC138+'ModelParams Lw'!$Q$4)/10))) +IF(BD138="",0,POWER(10,((BD138+'ModelParams Lw'!$R$4)/10))) +IF(BE138="",0,POWER(10,((BE138+'ModelParams Lw'!$S$4)/10))) +IF(BF138="",0,POWER(10,((BF138+'ModelParams Lw'!$T$4)/10))) +IF(BG138="",0,POWER(10,((BG138+'ModelParams Lw'!$U$4)/10)))+IF(BH138="",0,POWER(10,((BH138+'ModelParams Lw'!$V$4)/10))))</f>
        <v>#DIV/0!</v>
      </c>
      <c r="BJ138" s="26" t="e">
        <f t="shared" si="57"/>
        <v>#DIV/0!</v>
      </c>
      <c r="BK138" s="26" t="e">
        <f>(BA138-'ModelParams Lw'!O$10)/'ModelParams Lw'!O$11</f>
        <v>#DIV/0!</v>
      </c>
      <c r="BL138" s="26" t="e">
        <f>(BB138-'ModelParams Lw'!P$10)/'ModelParams Lw'!P$11</f>
        <v>#DIV/0!</v>
      </c>
      <c r="BM138" s="26" t="e">
        <f>(BC138-'ModelParams Lw'!Q$10)/'ModelParams Lw'!Q$11</f>
        <v>#DIV/0!</v>
      </c>
      <c r="BN138" s="26" t="e">
        <f>(BD138-'ModelParams Lw'!R$10)/'ModelParams Lw'!R$11</f>
        <v>#DIV/0!</v>
      </c>
      <c r="BO138" s="26" t="e">
        <f>(BE138-'ModelParams Lw'!S$10)/'ModelParams Lw'!S$11</f>
        <v>#DIV/0!</v>
      </c>
      <c r="BP138" s="26" t="e">
        <f>(BF138-'ModelParams Lw'!T$10)/'ModelParams Lw'!T$11</f>
        <v>#DIV/0!</v>
      </c>
      <c r="BQ138" s="26" t="e">
        <f>(BG138-'ModelParams Lw'!U$10)/'ModelParams Lw'!U$11</f>
        <v>#DIV/0!</v>
      </c>
      <c r="BR138" s="26" t="e">
        <f>(BH138-'ModelParams Lw'!V$10)/'ModelParams Lw'!V$11</f>
        <v>#DIV/0!</v>
      </c>
      <c r="BS138" s="23" t="e">
        <f>IF(Calcul!$E140="SW",DEGREES(ACOS(1-(1/'ModelParams Lw'!C$25*SQRT(0.5*1.2/'Sound Power'!$C138)*('Sound Power'!$B138/3600)/('Sound Power'!$D138)/('Sound Power'!$F138)))),DEGREES(ACOS(1-(1/'ModelParams Lw'!C$29*SQRT(0.5*1.2/'Sound Power'!$C138)*('Sound Power'!$B138/3600)/('Sound Power'!$D138)/('Sound Power'!$F138)))))</f>
        <v>#DIV/0!</v>
      </c>
      <c r="BT138" s="23" t="e">
        <f>IF(Calcul!$E140="SW",DEGREES(ACOS(1-(1/'ModelParams Lw'!D$25*SQRT(0.5*1.2/'Sound Power'!$C138)*('Sound Power'!$B138/3600)/('Sound Power'!$D138)/('Sound Power'!$F138)))),DEGREES(ACOS(1-(1/'ModelParams Lw'!D$29*SQRT(0.5*1.2/'Sound Power'!$C138)*('Sound Power'!$B138/3600)/('Sound Power'!$D138)/('Sound Power'!$F138)))))</f>
        <v>#DIV/0!</v>
      </c>
      <c r="BU138" s="23" t="e">
        <f>IF(Calcul!$E140="SW",DEGREES(ACOS(1-(1/'ModelParams Lw'!E$25*SQRT(0.5*1.2/'Sound Power'!$C138)*('Sound Power'!$B138/3600)/('Sound Power'!$D138)/('Sound Power'!$F138)))),DEGREES(ACOS(1-(1/'ModelParams Lw'!E$29*SQRT(0.5*1.2/'Sound Power'!$C138)*('Sound Power'!$B138/3600)/('Sound Power'!$D138)/('Sound Power'!$F138)))))</f>
        <v>#DIV/0!</v>
      </c>
      <c r="BV138" s="23" t="e">
        <f>IF(Calcul!$E140="SW",DEGREES(ACOS(1-(1/'ModelParams Lw'!F$25*SQRT(0.5*1.2/'Sound Power'!$C138)*('Sound Power'!$B138/3600)/('Sound Power'!$D138)/('Sound Power'!$F138)))),DEGREES(ACOS(1-(1/'ModelParams Lw'!F$29*SQRT(0.5*1.2/'Sound Power'!$C138)*('Sound Power'!$B138/3600)/('Sound Power'!$D138)/('Sound Power'!$F138)))))</f>
        <v>#DIV/0!</v>
      </c>
      <c r="BW138" s="23" t="e">
        <f>IF(Calcul!$E140="SW",DEGREES(ACOS(1-(1/'ModelParams Lw'!G$25*SQRT(0.5*1.2/'Sound Power'!$C138)*('Sound Power'!$B138/3600)/('Sound Power'!$D138)/('Sound Power'!$F138)))),DEGREES(ACOS(1-(1/'ModelParams Lw'!G$29*SQRT(0.5*1.2/'Sound Power'!$C138)*('Sound Power'!$B138/3600)/('Sound Power'!$D138)/('Sound Power'!$F138)))))</f>
        <v>#DIV/0!</v>
      </c>
      <c r="BX138" s="23" t="e">
        <f>IF(Calcul!$E140="SW",DEGREES(ACOS(1-(1/'ModelParams Lw'!H$25*SQRT(0.5*1.2/'Sound Power'!$C138)*('Sound Power'!$B138/3600)/('Sound Power'!$D138)/('Sound Power'!$F138)))),DEGREES(ACOS(1-(1/'ModelParams Lw'!H$29*SQRT(0.5*1.2/'Sound Power'!$C138)*('Sound Power'!$B138/3600)/('Sound Power'!$D138)/('Sound Power'!$F138)))))</f>
        <v>#DIV/0!</v>
      </c>
      <c r="BY138" s="23" t="e">
        <f>IF(Calcul!$E140="SW",DEGREES(ACOS(1-(1/'ModelParams Lw'!I$25*SQRT(0.5*1.2/'Sound Power'!$C138)*('Sound Power'!$B138/3600)/('Sound Power'!$D138)/('Sound Power'!$F138)))),DEGREES(ACOS(1-(1/'ModelParams Lw'!I$29*SQRT(0.5*1.2/'Sound Power'!$C138)*('Sound Power'!$B138/3600)/('Sound Power'!$D138)/('Sound Power'!$F138)))))</f>
        <v>#DIV/0!</v>
      </c>
      <c r="BZ138" s="23" t="e">
        <f>IF(Calcul!$E140="SW",DEGREES(ACOS(1-(1/'ModelParams Lw'!J$25*SQRT(0.5*1.2/'Sound Power'!$C138)*('Sound Power'!$B138/3600)/('Sound Power'!$D138)/('Sound Power'!$F138)))),DEGREES(ACOS(1-(1/'ModelParams Lw'!J$29*SQRT(0.5*1.2/'Sound Power'!$C138)*('Sound Power'!$B138/3600)/('Sound Power'!$D138)/('Sound Power'!$F138)))))</f>
        <v>#DIV/0!</v>
      </c>
      <c r="CA138" s="26" t="e">
        <f>IF(Calcul!$E140="SW",'ModelParams Lw'!C$22+'ModelParams Lw'!C$23*LOG('Sound Power'!$D138/'Sound Power'!$E138)+'ModelParams Lw'!C$24*LN('Sound Power'!BS138),IF('ModelParams Lw'!C$26+'ModelParams Lw'!C$27*LOG('Sound Power'!$D138/'Sound Power'!$E138)+'ModelParams Lw'!C$28*LN('Sound Power'!BS138)&lt;'ModelParams Lw'!C$22+'ModelParams Lw'!C$23*LOG('Sound Power'!$D138/'Sound Power'!$E138)+'ModelParams Lw'!C$24*LN('Sound Power'!BS138),'ModelParams Lw'!C$22+'ModelParams Lw'!C$23*LOG('Sound Power'!$D138/'Sound Power'!$E138)+'ModelParams Lw'!C$24*LN('Sound Power'!BS138),'ModelParams Lw'!C$26+'ModelParams Lw'!C$27*LOG('Sound Power'!$D138/'Sound Power'!$E138)+'ModelParams Lw'!C$28*LN('Sound Power'!BS138)))</f>
        <v>#DIV/0!</v>
      </c>
      <c r="CB138" s="26" t="e">
        <f>IF(Calcul!$E140="SW",'ModelParams Lw'!D$22+'ModelParams Lw'!D$23*LOG('Sound Power'!$D138/'Sound Power'!$E138)+'ModelParams Lw'!D$24*LN('Sound Power'!BT138),IF('ModelParams Lw'!D$26+'ModelParams Lw'!D$27*LOG('Sound Power'!$D138/'Sound Power'!$E138)+'ModelParams Lw'!D$28*LN('Sound Power'!BT138)&lt;'ModelParams Lw'!D$22+'ModelParams Lw'!D$23*LOG('Sound Power'!$D138/'Sound Power'!$E138)+'ModelParams Lw'!D$24*LN('Sound Power'!BT138),'ModelParams Lw'!D$22+'ModelParams Lw'!D$23*LOG('Sound Power'!$D138/'Sound Power'!$E138)+'ModelParams Lw'!D$24*LN('Sound Power'!BT138),'ModelParams Lw'!D$26+'ModelParams Lw'!D$27*LOG('Sound Power'!$D138/'Sound Power'!$E138)+'ModelParams Lw'!D$28*LN('Sound Power'!BT138)))</f>
        <v>#DIV/0!</v>
      </c>
      <c r="CC138" s="26" t="e">
        <f>IF(Calcul!$E140="SW",'ModelParams Lw'!E$22+'ModelParams Lw'!E$23*LOG('Sound Power'!$D138/'Sound Power'!$E138)+'ModelParams Lw'!E$24*LN('Sound Power'!BU138),IF('ModelParams Lw'!E$26+'ModelParams Lw'!E$27*LOG('Sound Power'!$D138/'Sound Power'!$E138)+'ModelParams Lw'!E$28*LN('Sound Power'!BU138)&lt;'ModelParams Lw'!E$22+'ModelParams Lw'!E$23*LOG('Sound Power'!$D138/'Sound Power'!$E138)+'ModelParams Lw'!E$24*LN('Sound Power'!BU138),'ModelParams Lw'!E$22+'ModelParams Lw'!E$23*LOG('Sound Power'!$D138/'Sound Power'!$E138)+'ModelParams Lw'!E$24*LN('Sound Power'!BU138),'ModelParams Lw'!E$26+'ModelParams Lw'!E$27*LOG('Sound Power'!$D138/'Sound Power'!$E138)+'ModelParams Lw'!E$28*LN('Sound Power'!BU138)))</f>
        <v>#DIV/0!</v>
      </c>
      <c r="CD138" s="26" t="e">
        <f>IF(Calcul!$E140="SW",'ModelParams Lw'!F$22+'ModelParams Lw'!F$23*LOG('Sound Power'!$D138/'Sound Power'!$E138)+'ModelParams Lw'!F$24*LN('Sound Power'!BV138),IF('ModelParams Lw'!F$26+'ModelParams Lw'!F$27*LOG('Sound Power'!$D138/'Sound Power'!$E138)+'ModelParams Lw'!F$28*LN('Sound Power'!BV138)&lt;'ModelParams Lw'!F$22+'ModelParams Lw'!F$23*LOG('Sound Power'!$D138/'Sound Power'!$E138)+'ModelParams Lw'!F$24*LN('Sound Power'!BV138),'ModelParams Lw'!F$22+'ModelParams Lw'!F$23*LOG('Sound Power'!$D138/'Sound Power'!$E138)+'ModelParams Lw'!F$24*LN('Sound Power'!BV138),'ModelParams Lw'!F$26+'ModelParams Lw'!F$27*LOG('Sound Power'!$D138/'Sound Power'!$E138)+'ModelParams Lw'!F$28*LN('Sound Power'!BV138)))</f>
        <v>#DIV/0!</v>
      </c>
      <c r="CE138" s="26" t="e">
        <f>IF(Calcul!$E140="SW",'ModelParams Lw'!G$22+'ModelParams Lw'!G$23*LOG('Sound Power'!$D138/'Sound Power'!$E138)+'ModelParams Lw'!G$24*LN('Sound Power'!BW138),IF('ModelParams Lw'!G$26+'ModelParams Lw'!G$27*LOG('Sound Power'!$D138/'Sound Power'!$E138)+'ModelParams Lw'!G$28*LN('Sound Power'!BW138)&lt;'ModelParams Lw'!G$22+'ModelParams Lw'!G$23*LOG('Sound Power'!$D138/'Sound Power'!$E138)+'ModelParams Lw'!G$24*LN('Sound Power'!BW138),'ModelParams Lw'!G$22+'ModelParams Lw'!G$23*LOG('Sound Power'!$D138/'Sound Power'!$E138)+'ModelParams Lw'!G$24*LN('Sound Power'!BW138),'ModelParams Lw'!G$26+'ModelParams Lw'!G$27*LOG('Sound Power'!$D138/'Sound Power'!$E138)+'ModelParams Lw'!G$28*LN('Sound Power'!BW138)))</f>
        <v>#DIV/0!</v>
      </c>
      <c r="CF138" s="26" t="e">
        <f>IF(Calcul!$E140="SW",'ModelParams Lw'!H$22+'ModelParams Lw'!H$23*LOG('Sound Power'!$D138/'Sound Power'!$E138)+'ModelParams Lw'!H$24*LN('Sound Power'!BX138),IF('ModelParams Lw'!H$26+'ModelParams Lw'!H$27*LOG('Sound Power'!$D138/'Sound Power'!$E138)+'ModelParams Lw'!H$28*LN('Sound Power'!BX138)&lt;'ModelParams Lw'!H$22+'ModelParams Lw'!H$23*LOG('Sound Power'!$D138/'Sound Power'!$E138)+'ModelParams Lw'!H$24*LN('Sound Power'!BX138),'ModelParams Lw'!H$22+'ModelParams Lw'!H$23*LOG('Sound Power'!$D138/'Sound Power'!$E138)+'ModelParams Lw'!H$24*LN('Sound Power'!BX138),'ModelParams Lw'!H$26+'ModelParams Lw'!H$27*LOG('Sound Power'!$D138/'Sound Power'!$E138)+'ModelParams Lw'!H$28*LN('Sound Power'!BX138)))</f>
        <v>#DIV/0!</v>
      </c>
      <c r="CG138" s="26" t="e">
        <f>IF(Calcul!$E140="SW",'ModelParams Lw'!I$22+'ModelParams Lw'!I$23*LOG('Sound Power'!$D138/'Sound Power'!$E138)+'ModelParams Lw'!I$24*LN('Sound Power'!BY138),IF('ModelParams Lw'!I$26+'ModelParams Lw'!I$27*LOG('Sound Power'!$D138/'Sound Power'!$E138)+'ModelParams Lw'!I$28*LN('Sound Power'!BY138)&lt;'ModelParams Lw'!I$22+'ModelParams Lw'!I$23*LOG('Sound Power'!$D138/'Sound Power'!$E138)+'ModelParams Lw'!I$24*LN('Sound Power'!BY138),'ModelParams Lw'!I$22+'ModelParams Lw'!I$23*LOG('Sound Power'!$D138/'Sound Power'!$E138)+'ModelParams Lw'!I$24*LN('Sound Power'!BY138),'ModelParams Lw'!I$26+'ModelParams Lw'!I$27*LOG('Sound Power'!$D138/'Sound Power'!$E138)+'ModelParams Lw'!I$28*LN('Sound Power'!BY138)))</f>
        <v>#DIV/0!</v>
      </c>
      <c r="CH138" s="26" t="e">
        <f>IF(Calcul!$E140="SW",'ModelParams Lw'!J$22+'ModelParams Lw'!J$23*LOG('Sound Power'!$D138/'Sound Power'!$E138)+'ModelParams Lw'!J$24*LN('Sound Power'!BZ138),IF('ModelParams Lw'!J$26+'ModelParams Lw'!J$27*LOG('Sound Power'!$D138/'Sound Power'!$E138)+'ModelParams Lw'!J$28*LN('Sound Power'!BZ138)&lt;'ModelParams Lw'!J$22+'ModelParams Lw'!J$23*LOG('Sound Power'!$D138/'Sound Power'!$E138)+'ModelParams Lw'!J$24*LN('Sound Power'!BZ138),'ModelParams Lw'!J$22+'ModelParams Lw'!J$23*LOG('Sound Power'!$D138/'Sound Power'!$E138)+'ModelParams Lw'!J$24*LN('Sound Power'!BZ138),'ModelParams Lw'!J$26+'ModelParams Lw'!J$27*LOG('Sound Power'!$D138/'Sound Power'!$E138)+'ModelParams Lw'!J$28*LN('Sound Power'!BZ138)))</f>
        <v>#DIV/0!</v>
      </c>
      <c r="CI138" s="26" t="e">
        <f t="shared" si="58"/>
        <v>#DIV/0!</v>
      </c>
      <c r="CJ138" s="26" t="e">
        <f t="shared" si="59"/>
        <v>#DIV/0!</v>
      </c>
      <c r="CK138" s="26" t="e">
        <f t="shared" si="60"/>
        <v>#DIV/0!</v>
      </c>
      <c r="CL138" s="26" t="e">
        <f t="shared" si="61"/>
        <v>#DIV/0!</v>
      </c>
      <c r="CM138" s="26" t="e">
        <f t="shared" si="62"/>
        <v>#DIV/0!</v>
      </c>
      <c r="CN138" s="26" t="e">
        <f t="shared" si="63"/>
        <v>#DIV/0!</v>
      </c>
      <c r="CO138" s="26" t="e">
        <f t="shared" si="64"/>
        <v>#DIV/0!</v>
      </c>
      <c r="CP138" s="26" t="e">
        <f t="shared" si="65"/>
        <v>#DIV/0!</v>
      </c>
      <c r="CQ138" s="26" t="e">
        <f>10*LOG10(IF(CI138="",0,POWER(10,((CI138+'ModelParams Lw'!$O$4)/10))) +IF(CJ138="",0,POWER(10,((CJ138+'ModelParams Lw'!$P$4)/10))) +IF(CK138="",0,POWER(10,((CK138+'ModelParams Lw'!$Q$4)/10))) +IF(CL138="",0,POWER(10,((CL138+'ModelParams Lw'!$R$4)/10))) +IF(CM138="",0,POWER(10,((CM138+'ModelParams Lw'!$S$4)/10))) +IF(CN138="",0,POWER(10,((CN138+'ModelParams Lw'!$T$4)/10))) +IF(CO138="",0,POWER(10,((CO138+'ModelParams Lw'!$U$4)/10)))+IF(CP138="",0,POWER(10,((CP138+'ModelParams Lw'!$V$4)/10))))</f>
        <v>#DIV/0!</v>
      </c>
      <c r="CR138" s="26" t="e">
        <f t="shared" si="66"/>
        <v>#DIV/0!</v>
      </c>
      <c r="CS138" s="26" t="e">
        <f>(CI138-'ModelParams Lw'!$O$10)/'ModelParams Lw'!$O$11</f>
        <v>#DIV/0!</v>
      </c>
      <c r="CT138" s="26" t="e">
        <f>(CJ138-'ModelParams Lw'!$P$10)/'ModelParams Lw'!$P$11</f>
        <v>#DIV/0!</v>
      </c>
      <c r="CU138" s="26" t="e">
        <f>(CK138-'ModelParams Lw'!$Q$10)/'ModelParams Lw'!$Q$11</f>
        <v>#DIV/0!</v>
      </c>
      <c r="CV138" s="26" t="e">
        <f>(CL138-'ModelParams Lw'!$R$10)/'ModelParams Lw'!$R$11</f>
        <v>#DIV/0!</v>
      </c>
      <c r="CW138" s="26" t="e">
        <f>(CM138-'ModelParams Lw'!$S$10)/'ModelParams Lw'!$S$11</f>
        <v>#DIV/0!</v>
      </c>
      <c r="CX138" s="26" t="e">
        <f>(CN138-'ModelParams Lw'!$T$10)/'ModelParams Lw'!$T$11</f>
        <v>#DIV/0!</v>
      </c>
      <c r="CY138" s="26" t="e">
        <f>(CO138-'ModelParams Lw'!$U$10)/'ModelParams Lw'!$U$11</f>
        <v>#DIV/0!</v>
      </c>
      <c r="CZ138" s="26" t="e">
        <f>(CP138-'ModelParams Lw'!$V$10)/'ModelParams Lw'!$V$11</f>
        <v>#DIV/0!</v>
      </c>
    </row>
    <row r="139" spans="1:104" x14ac:dyDescent="0.2">
      <c r="A139" s="13">
        <f>Calcul!A141</f>
        <v>0</v>
      </c>
      <c r="B139" s="13">
        <f t="shared" si="67"/>
        <v>0</v>
      </c>
      <c r="C139" s="13">
        <f>Calcul!B141</f>
        <v>0</v>
      </c>
      <c r="D139" s="13">
        <f>Calcul!C141/1000</f>
        <v>0</v>
      </c>
      <c r="E139" s="13">
        <f>Calcul!D141/1000</f>
        <v>0</v>
      </c>
      <c r="F139" s="13">
        <f t="shared" si="68"/>
        <v>0</v>
      </c>
      <c r="G139" s="23" t="e">
        <f>DEGREES(ACOS(1-(1/'ModelParams Lw'!B$15*SQRT(0.5*1.2/'Sound Power'!$C139)*('Sound Power'!$B139/3600)/('Sound Power'!$D139)/('Sound Power'!$F139))))</f>
        <v>#DIV/0!</v>
      </c>
      <c r="H139" s="23" t="e">
        <f>DEGREES(ACOS(1-(1/'ModelParams Lw'!C$15*SQRT(0.5*1.2/'Sound Power'!$C139)*('Sound Power'!$B139/3600)/('Sound Power'!$D139)/('Sound Power'!$F139))))</f>
        <v>#DIV/0!</v>
      </c>
      <c r="I139" s="23" t="e">
        <f>DEGREES(ACOS(1-(1/'ModelParams Lw'!D$15*SQRT(0.5*1.2/'Sound Power'!$C139)*('Sound Power'!$B139/3600)/('Sound Power'!$D139)/('Sound Power'!$F139))))</f>
        <v>#DIV/0!</v>
      </c>
      <c r="J139" s="23" t="e">
        <f>DEGREES(ACOS(1-(1/'ModelParams Lw'!E$15*SQRT(0.5*1.2/'Sound Power'!$C139)*('Sound Power'!$B139/3600)/('Sound Power'!$D139)/('Sound Power'!$F139))))</f>
        <v>#DIV/0!</v>
      </c>
      <c r="K139" s="23" t="e">
        <f>DEGREES(ACOS(1-(1/'ModelParams Lw'!F$15*SQRT(0.5*1.2/'Sound Power'!$C139)*('Sound Power'!$B139/3600)/('Sound Power'!$D139)/('Sound Power'!$F139))))</f>
        <v>#DIV/0!</v>
      </c>
      <c r="L139" s="23" t="e">
        <f>DEGREES(ACOS(1-(1/'ModelParams Lw'!G$15*SQRT(0.5*1.2/'Sound Power'!$C139)*('Sound Power'!$B139/3600)/('Sound Power'!$D139)/('Sound Power'!$F139))))</f>
        <v>#DIV/0!</v>
      </c>
      <c r="M139" s="23" t="e">
        <f>DEGREES(ACOS(1-(1/'ModelParams Lw'!H$15*SQRT(0.5*1.2/'Sound Power'!$C139)*('Sound Power'!$B139/3600)/('Sound Power'!$D139)/('Sound Power'!$F139))))</f>
        <v>#DIV/0!</v>
      </c>
      <c r="N139" s="23" t="e">
        <f>DEGREES(ACOS(1-(1/'ModelParams Lw'!I$15*SQRT(0.5*1.2/'Sound Power'!$C139)*('Sound Power'!$B139/3600)/('Sound Power'!$D139)/('Sound Power'!$F139))))</f>
        <v>#DIV/0!</v>
      </c>
      <c r="O139" s="26" t="e">
        <f>('ModelParams Lw'!B$4*LN('Sound Power'!G139)/(1+EXP(-('Sound Power'!$D139*1000+'ModelParams Lw'!B$6)/'ModelParams Lw'!B$7))+'ModelParams Lw'!B$5)*LN('Sound Power'!$B139)-('ModelParams Lw'!B$8+'ModelParams Lw'!B$9*$D139+'ModelParams Lw'!B$10*'Sound Power'!$F139^'ModelParams Lw'!B$14+'ModelParams Lw'!B$11*LN('Sound Power'!G139)+'ModelParams Lw'!B$12*'Sound Power'!$D139*'Sound Power'!$F139+'ModelParams Lw'!B$13*'Sound Power'!$D139*LN('Sound Power'!G139))</f>
        <v>#DIV/0!</v>
      </c>
      <c r="P139" s="26" t="e">
        <f>('ModelParams Lw'!C$4*LN('Sound Power'!H139)/(1+EXP(-('Sound Power'!$D139*1000+'ModelParams Lw'!C$6)/'ModelParams Lw'!C$7))+'ModelParams Lw'!C$5)*LN('Sound Power'!$B139)-('ModelParams Lw'!C$8+'ModelParams Lw'!C$9*$D139+'ModelParams Lw'!C$10*'Sound Power'!$F139^'ModelParams Lw'!C$14+'ModelParams Lw'!C$11*LN('Sound Power'!H139)+'ModelParams Lw'!C$12*'Sound Power'!$D139*'Sound Power'!$F139+'ModelParams Lw'!C$13*'Sound Power'!$D139*LN('Sound Power'!H139))</f>
        <v>#DIV/0!</v>
      </c>
      <c r="Q139" s="26" t="e">
        <f>('ModelParams Lw'!D$4*LN('Sound Power'!I139)/(1+EXP(-('Sound Power'!$D139*1000+'ModelParams Lw'!D$6)/'ModelParams Lw'!D$7))+'ModelParams Lw'!D$5)*LN('Sound Power'!$B139)-('ModelParams Lw'!D$8+'ModelParams Lw'!D$9*$D139+'ModelParams Lw'!D$10*'Sound Power'!$F139^'ModelParams Lw'!D$14+'ModelParams Lw'!D$11*LN('Sound Power'!I139)+'ModelParams Lw'!D$12*'Sound Power'!$D139*'Sound Power'!$F139+'ModelParams Lw'!D$13*'Sound Power'!$D139*LN('Sound Power'!I139))</f>
        <v>#DIV/0!</v>
      </c>
      <c r="R139" s="26" t="e">
        <f>('ModelParams Lw'!E$4*LN('Sound Power'!J139)/(1+EXP(-('Sound Power'!$D139*1000+'ModelParams Lw'!E$6)/'ModelParams Lw'!E$7))+'ModelParams Lw'!E$5)*LN('Sound Power'!$B139)-('ModelParams Lw'!E$8+'ModelParams Lw'!E$9*$D139+'ModelParams Lw'!E$10*'Sound Power'!$F139^'ModelParams Lw'!E$14+'ModelParams Lw'!E$11*LN('Sound Power'!J139)+'ModelParams Lw'!E$12*'Sound Power'!$D139*'Sound Power'!$F139+'ModelParams Lw'!E$13*'Sound Power'!$D139*LN('Sound Power'!J139))</f>
        <v>#DIV/0!</v>
      </c>
      <c r="S139" s="26" t="e">
        <f>('ModelParams Lw'!F$4*LN('Sound Power'!K139)/(1+EXP(-('Sound Power'!$D139*1000+'ModelParams Lw'!F$6)/'ModelParams Lw'!F$7))+'ModelParams Lw'!F$5)*LN('Sound Power'!$B139)-('ModelParams Lw'!F$8+'ModelParams Lw'!F$9*$D139+'ModelParams Lw'!F$10*'Sound Power'!$F139^'ModelParams Lw'!F$14+'ModelParams Lw'!F$11*LN('Sound Power'!K139)+'ModelParams Lw'!F$12*'Sound Power'!$D139*'Sound Power'!$F139+'ModelParams Lw'!F$13*'Sound Power'!$D139*LN('Sound Power'!K139))</f>
        <v>#DIV/0!</v>
      </c>
      <c r="T139" s="26" t="e">
        <f>('ModelParams Lw'!G$4*LN('Sound Power'!L139)/(1+EXP(-('Sound Power'!$D139*1000+'ModelParams Lw'!G$6)/'ModelParams Lw'!G$7))+'ModelParams Lw'!G$5)*LN('Sound Power'!$B139)-('ModelParams Lw'!G$8+'ModelParams Lw'!G$9*$D139+'ModelParams Lw'!G$10*'Sound Power'!$F139^'ModelParams Lw'!G$14+'ModelParams Lw'!G$11*LN('Sound Power'!L139)+'ModelParams Lw'!G$12*'Sound Power'!$D139*'Sound Power'!$F139+'ModelParams Lw'!G$13*'Sound Power'!$D139*LN('Sound Power'!L139))</f>
        <v>#DIV/0!</v>
      </c>
      <c r="U139" s="26" t="e">
        <f>('ModelParams Lw'!H$4*LN('Sound Power'!M139)/(1+EXP(-('Sound Power'!$D139*1000+'ModelParams Lw'!H$6)/'ModelParams Lw'!H$7))+'ModelParams Lw'!H$5)*LN('Sound Power'!$B139)-('ModelParams Lw'!H$8+'ModelParams Lw'!H$9*$D139+'ModelParams Lw'!H$10*'Sound Power'!$F139^'ModelParams Lw'!H$14+'ModelParams Lw'!H$11*LN('Sound Power'!M139)+'ModelParams Lw'!H$12*'Sound Power'!$D139*'Sound Power'!$F139+'ModelParams Lw'!H$13*'Sound Power'!$D139*LN('Sound Power'!M139))</f>
        <v>#DIV/0!</v>
      </c>
      <c r="V139" s="26" t="e">
        <f>('ModelParams Lw'!I$4*LN('Sound Power'!N139)/(1+EXP(-('Sound Power'!$D139*1000+'ModelParams Lw'!I$6)/'ModelParams Lw'!I$7))+'ModelParams Lw'!I$5)*LN('Sound Power'!$B139)-('ModelParams Lw'!I$8+'ModelParams Lw'!I$9*$D139+'ModelParams Lw'!I$10*'Sound Power'!$F139^'ModelParams Lw'!I$14+'ModelParams Lw'!I$11*LN('Sound Power'!N139)+'ModelParams Lw'!I$12*'Sound Power'!$D139*'Sound Power'!$F139+'ModelParams Lw'!I$13*'Sound Power'!$D139*LN('Sound Power'!N139))</f>
        <v>#DIV/0!</v>
      </c>
      <c r="W139" s="26" t="e">
        <f>10*LOG10(IF(O139="",0,POWER(10,((O139+'ModelParams Lw'!$O$4)/10))) +IF(P139="",0,POWER(10,((P139+'ModelParams Lw'!$P$4)/10))) +IF(Q139="",0,POWER(10,((Q139+'ModelParams Lw'!$Q$4)/10))) +IF(R139="",0,POWER(10,((R139+'ModelParams Lw'!$R$4)/10))) +IF(S139="",0,POWER(10,((S139+'ModelParams Lw'!$S$4)/10))) +IF(T139="",0,POWER(10,((T139+'ModelParams Lw'!$T$4)/10))) +IF(U139="",0,POWER(10,((U139+'ModelParams Lw'!$U$4)/10)))+IF(V139="",0,POWER(10,((V139+'ModelParams Lw'!$V$4)/10))))</f>
        <v>#DIV/0!</v>
      </c>
      <c r="X139" s="26" t="e">
        <f t="shared" si="52"/>
        <v>#DIV/0!</v>
      </c>
      <c r="Y139" s="26" t="e">
        <f>(O139-'ModelParams Lw'!O$10)/'ModelParams Lw'!O$11</f>
        <v>#DIV/0!</v>
      </c>
      <c r="Z139" s="26" t="e">
        <f>(P139-'ModelParams Lw'!P$10)/'ModelParams Lw'!P$11</f>
        <v>#DIV/0!</v>
      </c>
      <c r="AA139" s="26" t="e">
        <f>(Q139-'ModelParams Lw'!Q$10)/'ModelParams Lw'!Q$11</f>
        <v>#DIV/0!</v>
      </c>
      <c r="AB139" s="26" t="e">
        <f>(R139-'ModelParams Lw'!R$10)/'ModelParams Lw'!R$11</f>
        <v>#DIV/0!</v>
      </c>
      <c r="AC139" s="26" t="e">
        <f>(S139-'ModelParams Lw'!S$10)/'ModelParams Lw'!S$11</f>
        <v>#DIV/0!</v>
      </c>
      <c r="AD139" s="26" t="e">
        <f>(T139-'ModelParams Lw'!T$10)/'ModelParams Lw'!T$11</f>
        <v>#DIV/0!</v>
      </c>
      <c r="AE139" s="26" t="e">
        <f>(U139-'ModelParams Lw'!U$10)/'ModelParams Lw'!U$11</f>
        <v>#DIV/0!</v>
      </c>
      <c r="AF139" s="26" t="e">
        <f>(V139-'ModelParams Lw'!V$10)/'ModelParams Lw'!V$11</f>
        <v>#DIV/0!</v>
      </c>
      <c r="AG139" s="26" t="e">
        <f t="shared" si="53"/>
        <v>#DIV/0!</v>
      </c>
      <c r="AH139" s="26" t="e">
        <f>VLOOKUP(D139*1000,'ModelParams Lw'!$A$38:$D$58,4)</f>
        <v>#N/A</v>
      </c>
      <c r="AI139" s="56" t="e">
        <f>VLOOKUP(D139*1000,'ModelParams Lw'!$A$38:$D$58,2)</f>
        <v>#N/A</v>
      </c>
      <c r="AJ139" s="46" t="e">
        <f t="shared" si="54"/>
        <v>#DIV/0!</v>
      </c>
      <c r="AK139" s="26" t="e">
        <f t="shared" si="55"/>
        <v>#VALUE!</v>
      </c>
      <c r="AL139" s="26" t="e">
        <f>IF($AI139=100,'ModelParams Lw'!R$35*'Sound Power'!$AH139^2+'ModelParams Lw'!R$36*'Sound Power'!$AH139+'ModelParams Lw'!R$37,IF($AI139=150,'ModelParams Lw'!R$38*'Sound Power'!$AH139^2+'ModelParams Lw'!R$39*'Sound Power'!$AH139+'ModelParams Lw'!R$40,'ModelParams Lw'!R$41*'Sound Power'!$AH139^2+'ModelParams Lw'!R$42*'Sound Power'!$AH139+'ModelParams Lw'!R$43))</f>
        <v>#N/A</v>
      </c>
      <c r="AM139" s="26" t="e">
        <f>IF($AI139=100,'ModelParams Lw'!S$35*'Sound Power'!$AH139^2+'ModelParams Lw'!S$36*'Sound Power'!$AH139+'ModelParams Lw'!S$37,IF($AI139=150,'ModelParams Lw'!S$38*'Sound Power'!$AH139^2+'ModelParams Lw'!S$39*'Sound Power'!$AH139+'ModelParams Lw'!S$40,'ModelParams Lw'!S$41*'Sound Power'!$AH139^2+'ModelParams Lw'!S$42*'Sound Power'!$AH139+'ModelParams Lw'!S$43))</f>
        <v>#N/A</v>
      </c>
      <c r="AN139" s="26" t="e">
        <f>IF($AI139=100,'ModelParams Lw'!T$35*'Sound Power'!$AH139^2+'ModelParams Lw'!T$36*'Sound Power'!$AH139+'ModelParams Lw'!T$37,IF($AI139=150,'ModelParams Lw'!T$38*'Sound Power'!$AH139^2+'ModelParams Lw'!T$39*'Sound Power'!$AH139+'ModelParams Lw'!T$40,'ModelParams Lw'!T$41*'Sound Power'!$AH139^2+'ModelParams Lw'!T$42*'Sound Power'!$AH139+'ModelParams Lw'!T$43))</f>
        <v>#N/A</v>
      </c>
      <c r="AO139" s="26" t="e">
        <f>IF($AI139=100,'ModelParams Lw'!U$35*'Sound Power'!$AH139^2+'ModelParams Lw'!U$36*'Sound Power'!$AH139+'ModelParams Lw'!U$37,IF($AI139=150,'ModelParams Lw'!U$38*'Sound Power'!$AH139^2+'ModelParams Lw'!U$39*'Sound Power'!$AH139+'ModelParams Lw'!U$40,'ModelParams Lw'!U$41*'Sound Power'!$AH139^2+'ModelParams Lw'!U$42*'Sound Power'!$AH139+'ModelParams Lw'!U$43))</f>
        <v>#N/A</v>
      </c>
      <c r="AP139" s="26" t="e">
        <f>IF($AI139=100,'ModelParams Lw'!V$35*'Sound Power'!$AH139^2+'ModelParams Lw'!V$36*'Sound Power'!$AH139+'ModelParams Lw'!V$37,IF($AI139=150,'ModelParams Lw'!V$38*'Sound Power'!$AH139^2+'ModelParams Lw'!V$39*'Sound Power'!$AH139+'ModelParams Lw'!V$40,'ModelParams Lw'!V$41*'Sound Power'!$AH139^2+'ModelParams Lw'!V$42*'Sound Power'!$AH139+'ModelParams Lw'!V$43))</f>
        <v>#N/A</v>
      </c>
      <c r="AQ139" s="26" t="e">
        <f>IF($AI139=100,'ModelParams Lw'!W$35*'Sound Power'!$AH139^2+'ModelParams Lw'!W$36*'Sound Power'!$AH139+'ModelParams Lw'!W$37,IF($AI139=150,'ModelParams Lw'!W$38*'Sound Power'!$AH139^2+'ModelParams Lw'!W$39*'Sound Power'!$AH139+'ModelParams Lw'!W$40,'ModelParams Lw'!W$41*'Sound Power'!$AH139^2+'ModelParams Lw'!W$42*'Sound Power'!$AH139+'ModelParams Lw'!W$43))</f>
        <v>#N/A</v>
      </c>
      <c r="AR139" s="26" t="e">
        <f t="shared" si="56"/>
        <v>#VALUE!</v>
      </c>
      <c r="AS139" s="26" t="e">
        <f>IF(26.83*LN($AJ139)-11.791-'ModelParams Lw'!B$35&lt;0,0,26.83*LN($AJ139)-11.791-'ModelParams Lw'!B$35)</f>
        <v>#DIV/0!</v>
      </c>
      <c r="AT139" s="26" t="e">
        <f>IF(26.83*LN($AJ139)-11.791-'ModelParams Lw'!C$35&lt;0,0,26.83*LN($AJ139)-11.791-'ModelParams Lw'!C$35)</f>
        <v>#DIV/0!</v>
      </c>
      <c r="AU139" s="26" t="e">
        <f>IF(26.83*LN($AJ139)-11.791-'ModelParams Lw'!D$35&lt;0,0,26.83*LN($AJ139)-11.791-'ModelParams Lw'!D$35)</f>
        <v>#DIV/0!</v>
      </c>
      <c r="AV139" s="26" t="e">
        <f>IF(26.83*LN($AJ139)-11.791-'ModelParams Lw'!E$35&lt;0,0,26.83*LN($AJ139)-11.791-'ModelParams Lw'!E$35)</f>
        <v>#DIV/0!</v>
      </c>
      <c r="AW139" s="26" t="e">
        <f>IF(26.83*LN($AJ139)-11.791-'ModelParams Lw'!F$35&lt;0,0,26.83*LN($AJ139)-11.791-'ModelParams Lw'!F$35)</f>
        <v>#DIV/0!</v>
      </c>
      <c r="AX139" s="26" t="e">
        <f>IF(26.83*LN($AJ139)-11.791-'ModelParams Lw'!G$35&lt;0,0,26.83*LN($AJ139)-11.791-'ModelParams Lw'!G$35)</f>
        <v>#DIV/0!</v>
      </c>
      <c r="AY139" s="26" t="e">
        <f>IF(26.83*LN($AJ139)-11.791-'ModelParams Lw'!H$35&lt;0,0,26.83*LN($AJ139)-11.791-'ModelParams Lw'!H$35)</f>
        <v>#DIV/0!</v>
      </c>
      <c r="AZ139" s="26" t="e">
        <f>IF(26.83*LN($AJ139)-11.791-'ModelParams Lw'!I$35&lt;0,0,26.83*LN($AJ139)-11.791-'ModelParams Lw'!I$35)</f>
        <v>#DIV/0!</v>
      </c>
      <c r="BA139" s="26" t="e">
        <f t="shared" si="69"/>
        <v>#DIV/0!</v>
      </c>
      <c r="BB139" s="26" t="e">
        <f t="shared" si="70"/>
        <v>#DIV/0!</v>
      </c>
      <c r="BC139" s="26" t="e">
        <f t="shared" si="71"/>
        <v>#DIV/0!</v>
      </c>
      <c r="BD139" s="26" t="e">
        <f t="shared" si="72"/>
        <v>#DIV/0!</v>
      </c>
      <c r="BE139" s="26" t="e">
        <f t="shared" si="73"/>
        <v>#DIV/0!</v>
      </c>
      <c r="BF139" s="26" t="e">
        <f t="shared" si="74"/>
        <v>#DIV/0!</v>
      </c>
      <c r="BG139" s="26" t="e">
        <f t="shared" si="75"/>
        <v>#DIV/0!</v>
      </c>
      <c r="BH139" s="26" t="e">
        <f t="shared" si="76"/>
        <v>#DIV/0!</v>
      </c>
      <c r="BI139" s="26" t="e">
        <f>10*LOG10(IF(BA139="",0,POWER(10,((BA139+'ModelParams Lw'!$O$4)/10))) +IF(BB139="",0,POWER(10,((BB139+'ModelParams Lw'!$P$4)/10))) +IF(BC139="",0,POWER(10,((BC139+'ModelParams Lw'!$Q$4)/10))) +IF(BD139="",0,POWER(10,((BD139+'ModelParams Lw'!$R$4)/10))) +IF(BE139="",0,POWER(10,((BE139+'ModelParams Lw'!$S$4)/10))) +IF(BF139="",0,POWER(10,((BF139+'ModelParams Lw'!$T$4)/10))) +IF(BG139="",0,POWER(10,((BG139+'ModelParams Lw'!$U$4)/10)))+IF(BH139="",0,POWER(10,((BH139+'ModelParams Lw'!$V$4)/10))))</f>
        <v>#DIV/0!</v>
      </c>
      <c r="BJ139" s="26" t="e">
        <f t="shared" si="57"/>
        <v>#DIV/0!</v>
      </c>
      <c r="BK139" s="26" t="e">
        <f>(BA139-'ModelParams Lw'!O$10)/'ModelParams Lw'!O$11</f>
        <v>#DIV/0!</v>
      </c>
      <c r="BL139" s="26" t="e">
        <f>(BB139-'ModelParams Lw'!P$10)/'ModelParams Lw'!P$11</f>
        <v>#DIV/0!</v>
      </c>
      <c r="BM139" s="26" t="e">
        <f>(BC139-'ModelParams Lw'!Q$10)/'ModelParams Lw'!Q$11</f>
        <v>#DIV/0!</v>
      </c>
      <c r="BN139" s="26" t="e">
        <f>(BD139-'ModelParams Lw'!R$10)/'ModelParams Lw'!R$11</f>
        <v>#DIV/0!</v>
      </c>
      <c r="BO139" s="26" t="e">
        <f>(BE139-'ModelParams Lw'!S$10)/'ModelParams Lw'!S$11</f>
        <v>#DIV/0!</v>
      </c>
      <c r="BP139" s="26" t="e">
        <f>(BF139-'ModelParams Lw'!T$10)/'ModelParams Lw'!T$11</f>
        <v>#DIV/0!</v>
      </c>
      <c r="BQ139" s="26" t="e">
        <f>(BG139-'ModelParams Lw'!U$10)/'ModelParams Lw'!U$11</f>
        <v>#DIV/0!</v>
      </c>
      <c r="BR139" s="26" t="e">
        <f>(BH139-'ModelParams Lw'!V$10)/'ModelParams Lw'!V$11</f>
        <v>#DIV/0!</v>
      </c>
      <c r="BS139" s="23" t="e">
        <f>IF(Calcul!$E141="SW",DEGREES(ACOS(1-(1/'ModelParams Lw'!C$25*SQRT(0.5*1.2/'Sound Power'!$C139)*('Sound Power'!$B139/3600)/('Sound Power'!$D139)/('Sound Power'!$F139)))),DEGREES(ACOS(1-(1/'ModelParams Lw'!C$29*SQRT(0.5*1.2/'Sound Power'!$C139)*('Sound Power'!$B139/3600)/('Sound Power'!$D139)/('Sound Power'!$F139)))))</f>
        <v>#DIV/0!</v>
      </c>
      <c r="BT139" s="23" t="e">
        <f>IF(Calcul!$E141="SW",DEGREES(ACOS(1-(1/'ModelParams Lw'!D$25*SQRT(0.5*1.2/'Sound Power'!$C139)*('Sound Power'!$B139/3600)/('Sound Power'!$D139)/('Sound Power'!$F139)))),DEGREES(ACOS(1-(1/'ModelParams Lw'!D$29*SQRT(0.5*1.2/'Sound Power'!$C139)*('Sound Power'!$B139/3600)/('Sound Power'!$D139)/('Sound Power'!$F139)))))</f>
        <v>#DIV/0!</v>
      </c>
      <c r="BU139" s="23" t="e">
        <f>IF(Calcul!$E141="SW",DEGREES(ACOS(1-(1/'ModelParams Lw'!E$25*SQRT(0.5*1.2/'Sound Power'!$C139)*('Sound Power'!$B139/3600)/('Sound Power'!$D139)/('Sound Power'!$F139)))),DEGREES(ACOS(1-(1/'ModelParams Lw'!E$29*SQRT(0.5*1.2/'Sound Power'!$C139)*('Sound Power'!$B139/3600)/('Sound Power'!$D139)/('Sound Power'!$F139)))))</f>
        <v>#DIV/0!</v>
      </c>
      <c r="BV139" s="23" t="e">
        <f>IF(Calcul!$E141="SW",DEGREES(ACOS(1-(1/'ModelParams Lw'!F$25*SQRT(0.5*1.2/'Sound Power'!$C139)*('Sound Power'!$B139/3600)/('Sound Power'!$D139)/('Sound Power'!$F139)))),DEGREES(ACOS(1-(1/'ModelParams Lw'!F$29*SQRT(0.5*1.2/'Sound Power'!$C139)*('Sound Power'!$B139/3600)/('Sound Power'!$D139)/('Sound Power'!$F139)))))</f>
        <v>#DIV/0!</v>
      </c>
      <c r="BW139" s="23" t="e">
        <f>IF(Calcul!$E141="SW",DEGREES(ACOS(1-(1/'ModelParams Lw'!G$25*SQRT(0.5*1.2/'Sound Power'!$C139)*('Sound Power'!$B139/3600)/('Sound Power'!$D139)/('Sound Power'!$F139)))),DEGREES(ACOS(1-(1/'ModelParams Lw'!G$29*SQRT(0.5*1.2/'Sound Power'!$C139)*('Sound Power'!$B139/3600)/('Sound Power'!$D139)/('Sound Power'!$F139)))))</f>
        <v>#DIV/0!</v>
      </c>
      <c r="BX139" s="23" t="e">
        <f>IF(Calcul!$E141="SW",DEGREES(ACOS(1-(1/'ModelParams Lw'!H$25*SQRT(0.5*1.2/'Sound Power'!$C139)*('Sound Power'!$B139/3600)/('Sound Power'!$D139)/('Sound Power'!$F139)))),DEGREES(ACOS(1-(1/'ModelParams Lw'!H$29*SQRT(0.5*1.2/'Sound Power'!$C139)*('Sound Power'!$B139/3600)/('Sound Power'!$D139)/('Sound Power'!$F139)))))</f>
        <v>#DIV/0!</v>
      </c>
      <c r="BY139" s="23" t="e">
        <f>IF(Calcul!$E141="SW",DEGREES(ACOS(1-(1/'ModelParams Lw'!I$25*SQRT(0.5*1.2/'Sound Power'!$C139)*('Sound Power'!$B139/3600)/('Sound Power'!$D139)/('Sound Power'!$F139)))),DEGREES(ACOS(1-(1/'ModelParams Lw'!I$29*SQRT(0.5*1.2/'Sound Power'!$C139)*('Sound Power'!$B139/3600)/('Sound Power'!$D139)/('Sound Power'!$F139)))))</f>
        <v>#DIV/0!</v>
      </c>
      <c r="BZ139" s="23" t="e">
        <f>IF(Calcul!$E141="SW",DEGREES(ACOS(1-(1/'ModelParams Lw'!J$25*SQRT(0.5*1.2/'Sound Power'!$C139)*('Sound Power'!$B139/3600)/('Sound Power'!$D139)/('Sound Power'!$F139)))),DEGREES(ACOS(1-(1/'ModelParams Lw'!J$29*SQRT(0.5*1.2/'Sound Power'!$C139)*('Sound Power'!$B139/3600)/('Sound Power'!$D139)/('Sound Power'!$F139)))))</f>
        <v>#DIV/0!</v>
      </c>
      <c r="CA139" s="26" t="e">
        <f>IF(Calcul!$E141="SW",'ModelParams Lw'!C$22+'ModelParams Lw'!C$23*LOG('Sound Power'!$D139/'Sound Power'!$E139)+'ModelParams Lw'!C$24*LN('Sound Power'!BS139),IF('ModelParams Lw'!C$26+'ModelParams Lw'!C$27*LOG('Sound Power'!$D139/'Sound Power'!$E139)+'ModelParams Lw'!C$28*LN('Sound Power'!BS139)&lt;'ModelParams Lw'!C$22+'ModelParams Lw'!C$23*LOG('Sound Power'!$D139/'Sound Power'!$E139)+'ModelParams Lw'!C$24*LN('Sound Power'!BS139),'ModelParams Lw'!C$22+'ModelParams Lw'!C$23*LOG('Sound Power'!$D139/'Sound Power'!$E139)+'ModelParams Lw'!C$24*LN('Sound Power'!BS139),'ModelParams Lw'!C$26+'ModelParams Lw'!C$27*LOG('Sound Power'!$D139/'Sound Power'!$E139)+'ModelParams Lw'!C$28*LN('Sound Power'!BS139)))</f>
        <v>#DIV/0!</v>
      </c>
      <c r="CB139" s="26" t="e">
        <f>IF(Calcul!$E141="SW",'ModelParams Lw'!D$22+'ModelParams Lw'!D$23*LOG('Sound Power'!$D139/'Sound Power'!$E139)+'ModelParams Lw'!D$24*LN('Sound Power'!BT139),IF('ModelParams Lw'!D$26+'ModelParams Lw'!D$27*LOG('Sound Power'!$D139/'Sound Power'!$E139)+'ModelParams Lw'!D$28*LN('Sound Power'!BT139)&lt;'ModelParams Lw'!D$22+'ModelParams Lw'!D$23*LOG('Sound Power'!$D139/'Sound Power'!$E139)+'ModelParams Lw'!D$24*LN('Sound Power'!BT139),'ModelParams Lw'!D$22+'ModelParams Lw'!D$23*LOG('Sound Power'!$D139/'Sound Power'!$E139)+'ModelParams Lw'!D$24*LN('Sound Power'!BT139),'ModelParams Lw'!D$26+'ModelParams Lw'!D$27*LOG('Sound Power'!$D139/'Sound Power'!$E139)+'ModelParams Lw'!D$28*LN('Sound Power'!BT139)))</f>
        <v>#DIV/0!</v>
      </c>
      <c r="CC139" s="26" t="e">
        <f>IF(Calcul!$E141="SW",'ModelParams Lw'!E$22+'ModelParams Lw'!E$23*LOG('Sound Power'!$D139/'Sound Power'!$E139)+'ModelParams Lw'!E$24*LN('Sound Power'!BU139),IF('ModelParams Lw'!E$26+'ModelParams Lw'!E$27*LOG('Sound Power'!$D139/'Sound Power'!$E139)+'ModelParams Lw'!E$28*LN('Sound Power'!BU139)&lt;'ModelParams Lw'!E$22+'ModelParams Lw'!E$23*LOG('Sound Power'!$D139/'Sound Power'!$E139)+'ModelParams Lw'!E$24*LN('Sound Power'!BU139),'ModelParams Lw'!E$22+'ModelParams Lw'!E$23*LOG('Sound Power'!$D139/'Sound Power'!$E139)+'ModelParams Lw'!E$24*LN('Sound Power'!BU139),'ModelParams Lw'!E$26+'ModelParams Lw'!E$27*LOG('Sound Power'!$D139/'Sound Power'!$E139)+'ModelParams Lw'!E$28*LN('Sound Power'!BU139)))</f>
        <v>#DIV/0!</v>
      </c>
      <c r="CD139" s="26" t="e">
        <f>IF(Calcul!$E141="SW",'ModelParams Lw'!F$22+'ModelParams Lw'!F$23*LOG('Sound Power'!$D139/'Sound Power'!$E139)+'ModelParams Lw'!F$24*LN('Sound Power'!BV139),IF('ModelParams Lw'!F$26+'ModelParams Lw'!F$27*LOG('Sound Power'!$D139/'Sound Power'!$E139)+'ModelParams Lw'!F$28*LN('Sound Power'!BV139)&lt;'ModelParams Lw'!F$22+'ModelParams Lw'!F$23*LOG('Sound Power'!$D139/'Sound Power'!$E139)+'ModelParams Lw'!F$24*LN('Sound Power'!BV139),'ModelParams Lw'!F$22+'ModelParams Lw'!F$23*LOG('Sound Power'!$D139/'Sound Power'!$E139)+'ModelParams Lw'!F$24*LN('Sound Power'!BV139),'ModelParams Lw'!F$26+'ModelParams Lw'!F$27*LOG('Sound Power'!$D139/'Sound Power'!$E139)+'ModelParams Lw'!F$28*LN('Sound Power'!BV139)))</f>
        <v>#DIV/0!</v>
      </c>
      <c r="CE139" s="26" t="e">
        <f>IF(Calcul!$E141="SW",'ModelParams Lw'!G$22+'ModelParams Lw'!G$23*LOG('Sound Power'!$D139/'Sound Power'!$E139)+'ModelParams Lw'!G$24*LN('Sound Power'!BW139),IF('ModelParams Lw'!G$26+'ModelParams Lw'!G$27*LOG('Sound Power'!$D139/'Sound Power'!$E139)+'ModelParams Lw'!G$28*LN('Sound Power'!BW139)&lt;'ModelParams Lw'!G$22+'ModelParams Lw'!G$23*LOG('Sound Power'!$D139/'Sound Power'!$E139)+'ModelParams Lw'!G$24*LN('Sound Power'!BW139),'ModelParams Lw'!G$22+'ModelParams Lw'!G$23*LOG('Sound Power'!$D139/'Sound Power'!$E139)+'ModelParams Lw'!G$24*LN('Sound Power'!BW139),'ModelParams Lw'!G$26+'ModelParams Lw'!G$27*LOG('Sound Power'!$D139/'Sound Power'!$E139)+'ModelParams Lw'!G$28*LN('Sound Power'!BW139)))</f>
        <v>#DIV/0!</v>
      </c>
      <c r="CF139" s="26" t="e">
        <f>IF(Calcul!$E141="SW",'ModelParams Lw'!H$22+'ModelParams Lw'!H$23*LOG('Sound Power'!$D139/'Sound Power'!$E139)+'ModelParams Lw'!H$24*LN('Sound Power'!BX139),IF('ModelParams Lw'!H$26+'ModelParams Lw'!H$27*LOG('Sound Power'!$D139/'Sound Power'!$E139)+'ModelParams Lw'!H$28*LN('Sound Power'!BX139)&lt;'ModelParams Lw'!H$22+'ModelParams Lw'!H$23*LOG('Sound Power'!$D139/'Sound Power'!$E139)+'ModelParams Lw'!H$24*LN('Sound Power'!BX139),'ModelParams Lw'!H$22+'ModelParams Lw'!H$23*LOG('Sound Power'!$D139/'Sound Power'!$E139)+'ModelParams Lw'!H$24*LN('Sound Power'!BX139),'ModelParams Lw'!H$26+'ModelParams Lw'!H$27*LOG('Sound Power'!$D139/'Sound Power'!$E139)+'ModelParams Lw'!H$28*LN('Sound Power'!BX139)))</f>
        <v>#DIV/0!</v>
      </c>
      <c r="CG139" s="26" t="e">
        <f>IF(Calcul!$E141="SW",'ModelParams Lw'!I$22+'ModelParams Lw'!I$23*LOG('Sound Power'!$D139/'Sound Power'!$E139)+'ModelParams Lw'!I$24*LN('Sound Power'!BY139),IF('ModelParams Lw'!I$26+'ModelParams Lw'!I$27*LOG('Sound Power'!$D139/'Sound Power'!$E139)+'ModelParams Lw'!I$28*LN('Sound Power'!BY139)&lt;'ModelParams Lw'!I$22+'ModelParams Lw'!I$23*LOG('Sound Power'!$D139/'Sound Power'!$E139)+'ModelParams Lw'!I$24*LN('Sound Power'!BY139),'ModelParams Lw'!I$22+'ModelParams Lw'!I$23*LOG('Sound Power'!$D139/'Sound Power'!$E139)+'ModelParams Lw'!I$24*LN('Sound Power'!BY139),'ModelParams Lw'!I$26+'ModelParams Lw'!I$27*LOG('Sound Power'!$D139/'Sound Power'!$E139)+'ModelParams Lw'!I$28*LN('Sound Power'!BY139)))</f>
        <v>#DIV/0!</v>
      </c>
      <c r="CH139" s="26" t="e">
        <f>IF(Calcul!$E141="SW",'ModelParams Lw'!J$22+'ModelParams Lw'!J$23*LOG('Sound Power'!$D139/'Sound Power'!$E139)+'ModelParams Lw'!J$24*LN('Sound Power'!BZ139),IF('ModelParams Lw'!J$26+'ModelParams Lw'!J$27*LOG('Sound Power'!$D139/'Sound Power'!$E139)+'ModelParams Lw'!J$28*LN('Sound Power'!BZ139)&lt;'ModelParams Lw'!J$22+'ModelParams Lw'!J$23*LOG('Sound Power'!$D139/'Sound Power'!$E139)+'ModelParams Lw'!J$24*LN('Sound Power'!BZ139),'ModelParams Lw'!J$22+'ModelParams Lw'!J$23*LOG('Sound Power'!$D139/'Sound Power'!$E139)+'ModelParams Lw'!J$24*LN('Sound Power'!BZ139),'ModelParams Lw'!J$26+'ModelParams Lw'!J$27*LOG('Sound Power'!$D139/'Sound Power'!$E139)+'ModelParams Lw'!J$28*LN('Sound Power'!BZ139)))</f>
        <v>#DIV/0!</v>
      </c>
      <c r="CI139" s="26" t="e">
        <f t="shared" si="58"/>
        <v>#DIV/0!</v>
      </c>
      <c r="CJ139" s="26" t="e">
        <f t="shared" si="59"/>
        <v>#DIV/0!</v>
      </c>
      <c r="CK139" s="26" t="e">
        <f t="shared" si="60"/>
        <v>#DIV/0!</v>
      </c>
      <c r="CL139" s="26" t="e">
        <f t="shared" si="61"/>
        <v>#DIV/0!</v>
      </c>
      <c r="CM139" s="26" t="e">
        <f t="shared" si="62"/>
        <v>#DIV/0!</v>
      </c>
      <c r="CN139" s="26" t="e">
        <f t="shared" si="63"/>
        <v>#DIV/0!</v>
      </c>
      <c r="CO139" s="26" t="e">
        <f t="shared" si="64"/>
        <v>#DIV/0!</v>
      </c>
      <c r="CP139" s="26" t="e">
        <f t="shared" si="65"/>
        <v>#DIV/0!</v>
      </c>
      <c r="CQ139" s="26" t="e">
        <f>10*LOG10(IF(CI139="",0,POWER(10,((CI139+'ModelParams Lw'!$O$4)/10))) +IF(CJ139="",0,POWER(10,((CJ139+'ModelParams Lw'!$P$4)/10))) +IF(CK139="",0,POWER(10,((CK139+'ModelParams Lw'!$Q$4)/10))) +IF(CL139="",0,POWER(10,((CL139+'ModelParams Lw'!$R$4)/10))) +IF(CM139="",0,POWER(10,((CM139+'ModelParams Lw'!$S$4)/10))) +IF(CN139="",0,POWER(10,((CN139+'ModelParams Lw'!$T$4)/10))) +IF(CO139="",0,POWER(10,((CO139+'ModelParams Lw'!$U$4)/10)))+IF(CP139="",0,POWER(10,((CP139+'ModelParams Lw'!$V$4)/10))))</f>
        <v>#DIV/0!</v>
      </c>
      <c r="CR139" s="26" t="e">
        <f t="shared" si="66"/>
        <v>#DIV/0!</v>
      </c>
      <c r="CS139" s="26" t="e">
        <f>(CI139-'ModelParams Lw'!$O$10)/'ModelParams Lw'!$O$11</f>
        <v>#DIV/0!</v>
      </c>
      <c r="CT139" s="26" t="e">
        <f>(CJ139-'ModelParams Lw'!$P$10)/'ModelParams Lw'!$P$11</f>
        <v>#DIV/0!</v>
      </c>
      <c r="CU139" s="26" t="e">
        <f>(CK139-'ModelParams Lw'!$Q$10)/'ModelParams Lw'!$Q$11</f>
        <v>#DIV/0!</v>
      </c>
      <c r="CV139" s="26" t="e">
        <f>(CL139-'ModelParams Lw'!$R$10)/'ModelParams Lw'!$R$11</f>
        <v>#DIV/0!</v>
      </c>
      <c r="CW139" s="26" t="e">
        <f>(CM139-'ModelParams Lw'!$S$10)/'ModelParams Lw'!$S$11</f>
        <v>#DIV/0!</v>
      </c>
      <c r="CX139" s="26" t="e">
        <f>(CN139-'ModelParams Lw'!$T$10)/'ModelParams Lw'!$T$11</f>
        <v>#DIV/0!</v>
      </c>
      <c r="CY139" s="26" t="e">
        <f>(CO139-'ModelParams Lw'!$U$10)/'ModelParams Lw'!$U$11</f>
        <v>#DIV/0!</v>
      </c>
      <c r="CZ139" s="26" t="e">
        <f>(CP139-'ModelParams Lw'!$V$10)/'ModelParams Lw'!$V$11</f>
        <v>#DIV/0!</v>
      </c>
    </row>
    <row r="140" spans="1:104" x14ac:dyDescent="0.2">
      <c r="A140" s="13">
        <f>Calcul!A142</f>
        <v>0</v>
      </c>
      <c r="B140" s="13">
        <f t="shared" si="67"/>
        <v>0</v>
      </c>
      <c r="C140" s="13">
        <f>Calcul!B142</f>
        <v>0</v>
      </c>
      <c r="D140" s="13">
        <f>Calcul!C142/1000</f>
        <v>0</v>
      </c>
      <c r="E140" s="13">
        <f>Calcul!D142/1000</f>
        <v>0</v>
      </c>
      <c r="F140" s="13">
        <f t="shared" si="68"/>
        <v>0</v>
      </c>
      <c r="G140" s="23" t="e">
        <f>DEGREES(ACOS(1-(1/'ModelParams Lw'!B$15*SQRT(0.5*1.2/'Sound Power'!$C140)*('Sound Power'!$B140/3600)/('Sound Power'!$D140)/('Sound Power'!$F140))))</f>
        <v>#DIV/0!</v>
      </c>
      <c r="H140" s="23" t="e">
        <f>DEGREES(ACOS(1-(1/'ModelParams Lw'!C$15*SQRT(0.5*1.2/'Sound Power'!$C140)*('Sound Power'!$B140/3600)/('Sound Power'!$D140)/('Sound Power'!$F140))))</f>
        <v>#DIV/0!</v>
      </c>
      <c r="I140" s="23" t="e">
        <f>DEGREES(ACOS(1-(1/'ModelParams Lw'!D$15*SQRT(0.5*1.2/'Sound Power'!$C140)*('Sound Power'!$B140/3600)/('Sound Power'!$D140)/('Sound Power'!$F140))))</f>
        <v>#DIV/0!</v>
      </c>
      <c r="J140" s="23" t="e">
        <f>DEGREES(ACOS(1-(1/'ModelParams Lw'!E$15*SQRT(0.5*1.2/'Sound Power'!$C140)*('Sound Power'!$B140/3600)/('Sound Power'!$D140)/('Sound Power'!$F140))))</f>
        <v>#DIV/0!</v>
      </c>
      <c r="K140" s="23" t="e">
        <f>DEGREES(ACOS(1-(1/'ModelParams Lw'!F$15*SQRT(0.5*1.2/'Sound Power'!$C140)*('Sound Power'!$B140/3600)/('Sound Power'!$D140)/('Sound Power'!$F140))))</f>
        <v>#DIV/0!</v>
      </c>
      <c r="L140" s="23" t="e">
        <f>DEGREES(ACOS(1-(1/'ModelParams Lw'!G$15*SQRT(0.5*1.2/'Sound Power'!$C140)*('Sound Power'!$B140/3600)/('Sound Power'!$D140)/('Sound Power'!$F140))))</f>
        <v>#DIV/0!</v>
      </c>
      <c r="M140" s="23" t="e">
        <f>DEGREES(ACOS(1-(1/'ModelParams Lw'!H$15*SQRT(0.5*1.2/'Sound Power'!$C140)*('Sound Power'!$B140/3600)/('Sound Power'!$D140)/('Sound Power'!$F140))))</f>
        <v>#DIV/0!</v>
      </c>
      <c r="N140" s="23" t="e">
        <f>DEGREES(ACOS(1-(1/'ModelParams Lw'!I$15*SQRT(0.5*1.2/'Sound Power'!$C140)*('Sound Power'!$B140/3600)/('Sound Power'!$D140)/('Sound Power'!$F140))))</f>
        <v>#DIV/0!</v>
      </c>
      <c r="O140" s="26" t="e">
        <f>('ModelParams Lw'!B$4*LN('Sound Power'!G140)/(1+EXP(-('Sound Power'!$D140*1000+'ModelParams Lw'!B$6)/'ModelParams Lw'!B$7))+'ModelParams Lw'!B$5)*LN('Sound Power'!$B140)-('ModelParams Lw'!B$8+'ModelParams Lw'!B$9*$D140+'ModelParams Lw'!B$10*'Sound Power'!$F140^'ModelParams Lw'!B$14+'ModelParams Lw'!B$11*LN('Sound Power'!G140)+'ModelParams Lw'!B$12*'Sound Power'!$D140*'Sound Power'!$F140+'ModelParams Lw'!B$13*'Sound Power'!$D140*LN('Sound Power'!G140))</f>
        <v>#DIV/0!</v>
      </c>
      <c r="P140" s="26" t="e">
        <f>('ModelParams Lw'!C$4*LN('Sound Power'!H140)/(1+EXP(-('Sound Power'!$D140*1000+'ModelParams Lw'!C$6)/'ModelParams Lw'!C$7))+'ModelParams Lw'!C$5)*LN('Sound Power'!$B140)-('ModelParams Lw'!C$8+'ModelParams Lw'!C$9*$D140+'ModelParams Lw'!C$10*'Sound Power'!$F140^'ModelParams Lw'!C$14+'ModelParams Lw'!C$11*LN('Sound Power'!H140)+'ModelParams Lw'!C$12*'Sound Power'!$D140*'Sound Power'!$F140+'ModelParams Lw'!C$13*'Sound Power'!$D140*LN('Sound Power'!H140))</f>
        <v>#DIV/0!</v>
      </c>
      <c r="Q140" s="26" t="e">
        <f>('ModelParams Lw'!D$4*LN('Sound Power'!I140)/(1+EXP(-('Sound Power'!$D140*1000+'ModelParams Lw'!D$6)/'ModelParams Lw'!D$7))+'ModelParams Lw'!D$5)*LN('Sound Power'!$B140)-('ModelParams Lw'!D$8+'ModelParams Lw'!D$9*$D140+'ModelParams Lw'!D$10*'Sound Power'!$F140^'ModelParams Lw'!D$14+'ModelParams Lw'!D$11*LN('Sound Power'!I140)+'ModelParams Lw'!D$12*'Sound Power'!$D140*'Sound Power'!$F140+'ModelParams Lw'!D$13*'Sound Power'!$D140*LN('Sound Power'!I140))</f>
        <v>#DIV/0!</v>
      </c>
      <c r="R140" s="26" t="e">
        <f>('ModelParams Lw'!E$4*LN('Sound Power'!J140)/(1+EXP(-('Sound Power'!$D140*1000+'ModelParams Lw'!E$6)/'ModelParams Lw'!E$7))+'ModelParams Lw'!E$5)*LN('Sound Power'!$B140)-('ModelParams Lw'!E$8+'ModelParams Lw'!E$9*$D140+'ModelParams Lw'!E$10*'Sound Power'!$F140^'ModelParams Lw'!E$14+'ModelParams Lw'!E$11*LN('Sound Power'!J140)+'ModelParams Lw'!E$12*'Sound Power'!$D140*'Sound Power'!$F140+'ModelParams Lw'!E$13*'Sound Power'!$D140*LN('Sound Power'!J140))</f>
        <v>#DIV/0!</v>
      </c>
      <c r="S140" s="26" t="e">
        <f>('ModelParams Lw'!F$4*LN('Sound Power'!K140)/(1+EXP(-('Sound Power'!$D140*1000+'ModelParams Lw'!F$6)/'ModelParams Lw'!F$7))+'ModelParams Lw'!F$5)*LN('Sound Power'!$B140)-('ModelParams Lw'!F$8+'ModelParams Lw'!F$9*$D140+'ModelParams Lw'!F$10*'Sound Power'!$F140^'ModelParams Lw'!F$14+'ModelParams Lw'!F$11*LN('Sound Power'!K140)+'ModelParams Lw'!F$12*'Sound Power'!$D140*'Sound Power'!$F140+'ModelParams Lw'!F$13*'Sound Power'!$D140*LN('Sound Power'!K140))</f>
        <v>#DIV/0!</v>
      </c>
      <c r="T140" s="26" t="e">
        <f>('ModelParams Lw'!G$4*LN('Sound Power'!L140)/(1+EXP(-('Sound Power'!$D140*1000+'ModelParams Lw'!G$6)/'ModelParams Lw'!G$7))+'ModelParams Lw'!G$5)*LN('Sound Power'!$B140)-('ModelParams Lw'!G$8+'ModelParams Lw'!G$9*$D140+'ModelParams Lw'!G$10*'Sound Power'!$F140^'ModelParams Lw'!G$14+'ModelParams Lw'!G$11*LN('Sound Power'!L140)+'ModelParams Lw'!G$12*'Sound Power'!$D140*'Sound Power'!$F140+'ModelParams Lw'!G$13*'Sound Power'!$D140*LN('Sound Power'!L140))</f>
        <v>#DIV/0!</v>
      </c>
      <c r="U140" s="26" t="e">
        <f>('ModelParams Lw'!H$4*LN('Sound Power'!M140)/(1+EXP(-('Sound Power'!$D140*1000+'ModelParams Lw'!H$6)/'ModelParams Lw'!H$7))+'ModelParams Lw'!H$5)*LN('Sound Power'!$B140)-('ModelParams Lw'!H$8+'ModelParams Lw'!H$9*$D140+'ModelParams Lw'!H$10*'Sound Power'!$F140^'ModelParams Lw'!H$14+'ModelParams Lw'!H$11*LN('Sound Power'!M140)+'ModelParams Lw'!H$12*'Sound Power'!$D140*'Sound Power'!$F140+'ModelParams Lw'!H$13*'Sound Power'!$D140*LN('Sound Power'!M140))</f>
        <v>#DIV/0!</v>
      </c>
      <c r="V140" s="26" t="e">
        <f>('ModelParams Lw'!I$4*LN('Sound Power'!N140)/(1+EXP(-('Sound Power'!$D140*1000+'ModelParams Lw'!I$6)/'ModelParams Lw'!I$7))+'ModelParams Lw'!I$5)*LN('Sound Power'!$B140)-('ModelParams Lw'!I$8+'ModelParams Lw'!I$9*$D140+'ModelParams Lw'!I$10*'Sound Power'!$F140^'ModelParams Lw'!I$14+'ModelParams Lw'!I$11*LN('Sound Power'!N140)+'ModelParams Lw'!I$12*'Sound Power'!$D140*'Sound Power'!$F140+'ModelParams Lw'!I$13*'Sound Power'!$D140*LN('Sound Power'!N140))</f>
        <v>#DIV/0!</v>
      </c>
      <c r="W140" s="26" t="e">
        <f>10*LOG10(IF(O140="",0,POWER(10,((O140+'ModelParams Lw'!$O$4)/10))) +IF(P140="",0,POWER(10,((P140+'ModelParams Lw'!$P$4)/10))) +IF(Q140="",0,POWER(10,((Q140+'ModelParams Lw'!$Q$4)/10))) +IF(R140="",0,POWER(10,((R140+'ModelParams Lw'!$R$4)/10))) +IF(S140="",0,POWER(10,((S140+'ModelParams Lw'!$S$4)/10))) +IF(T140="",0,POWER(10,((T140+'ModelParams Lw'!$T$4)/10))) +IF(U140="",0,POWER(10,((U140+'ModelParams Lw'!$U$4)/10)))+IF(V140="",0,POWER(10,((V140+'ModelParams Lw'!$V$4)/10))))</f>
        <v>#DIV/0!</v>
      </c>
      <c r="X140" s="26" t="e">
        <f t="shared" si="52"/>
        <v>#DIV/0!</v>
      </c>
      <c r="Y140" s="26" t="e">
        <f>(O140-'ModelParams Lw'!O$10)/'ModelParams Lw'!O$11</f>
        <v>#DIV/0!</v>
      </c>
      <c r="Z140" s="26" t="e">
        <f>(P140-'ModelParams Lw'!P$10)/'ModelParams Lw'!P$11</f>
        <v>#DIV/0!</v>
      </c>
      <c r="AA140" s="26" t="e">
        <f>(Q140-'ModelParams Lw'!Q$10)/'ModelParams Lw'!Q$11</f>
        <v>#DIV/0!</v>
      </c>
      <c r="AB140" s="26" t="e">
        <f>(R140-'ModelParams Lw'!R$10)/'ModelParams Lw'!R$11</f>
        <v>#DIV/0!</v>
      </c>
      <c r="AC140" s="26" t="e">
        <f>(S140-'ModelParams Lw'!S$10)/'ModelParams Lw'!S$11</f>
        <v>#DIV/0!</v>
      </c>
      <c r="AD140" s="26" t="e">
        <f>(T140-'ModelParams Lw'!T$10)/'ModelParams Lw'!T$11</f>
        <v>#DIV/0!</v>
      </c>
      <c r="AE140" s="26" t="e">
        <f>(U140-'ModelParams Lw'!U$10)/'ModelParams Lw'!U$11</f>
        <v>#DIV/0!</v>
      </c>
      <c r="AF140" s="26" t="e">
        <f>(V140-'ModelParams Lw'!V$10)/'ModelParams Lw'!V$11</f>
        <v>#DIV/0!</v>
      </c>
      <c r="AG140" s="26" t="e">
        <f t="shared" si="53"/>
        <v>#DIV/0!</v>
      </c>
      <c r="AH140" s="26" t="e">
        <f>VLOOKUP(D140*1000,'ModelParams Lw'!$A$38:$D$58,4)</f>
        <v>#N/A</v>
      </c>
      <c r="AI140" s="56" t="e">
        <f>VLOOKUP(D140*1000,'ModelParams Lw'!$A$38:$D$58,2)</f>
        <v>#N/A</v>
      </c>
      <c r="AJ140" s="46" t="e">
        <f t="shared" si="54"/>
        <v>#DIV/0!</v>
      </c>
      <c r="AK140" s="26" t="e">
        <f t="shared" si="55"/>
        <v>#VALUE!</v>
      </c>
      <c r="AL140" s="26" t="e">
        <f>IF($AI140=100,'ModelParams Lw'!R$35*'Sound Power'!$AH140^2+'ModelParams Lw'!R$36*'Sound Power'!$AH140+'ModelParams Lw'!R$37,IF($AI140=150,'ModelParams Lw'!R$38*'Sound Power'!$AH140^2+'ModelParams Lw'!R$39*'Sound Power'!$AH140+'ModelParams Lw'!R$40,'ModelParams Lw'!R$41*'Sound Power'!$AH140^2+'ModelParams Lw'!R$42*'Sound Power'!$AH140+'ModelParams Lw'!R$43))</f>
        <v>#N/A</v>
      </c>
      <c r="AM140" s="26" t="e">
        <f>IF($AI140=100,'ModelParams Lw'!S$35*'Sound Power'!$AH140^2+'ModelParams Lw'!S$36*'Sound Power'!$AH140+'ModelParams Lw'!S$37,IF($AI140=150,'ModelParams Lw'!S$38*'Sound Power'!$AH140^2+'ModelParams Lw'!S$39*'Sound Power'!$AH140+'ModelParams Lw'!S$40,'ModelParams Lw'!S$41*'Sound Power'!$AH140^2+'ModelParams Lw'!S$42*'Sound Power'!$AH140+'ModelParams Lw'!S$43))</f>
        <v>#N/A</v>
      </c>
      <c r="AN140" s="26" t="e">
        <f>IF($AI140=100,'ModelParams Lw'!T$35*'Sound Power'!$AH140^2+'ModelParams Lw'!T$36*'Sound Power'!$AH140+'ModelParams Lw'!T$37,IF($AI140=150,'ModelParams Lw'!T$38*'Sound Power'!$AH140^2+'ModelParams Lw'!T$39*'Sound Power'!$AH140+'ModelParams Lw'!T$40,'ModelParams Lw'!T$41*'Sound Power'!$AH140^2+'ModelParams Lw'!T$42*'Sound Power'!$AH140+'ModelParams Lw'!T$43))</f>
        <v>#N/A</v>
      </c>
      <c r="AO140" s="26" t="e">
        <f>IF($AI140=100,'ModelParams Lw'!U$35*'Sound Power'!$AH140^2+'ModelParams Lw'!U$36*'Sound Power'!$AH140+'ModelParams Lw'!U$37,IF($AI140=150,'ModelParams Lw'!U$38*'Sound Power'!$AH140^2+'ModelParams Lw'!U$39*'Sound Power'!$AH140+'ModelParams Lw'!U$40,'ModelParams Lw'!U$41*'Sound Power'!$AH140^2+'ModelParams Lw'!U$42*'Sound Power'!$AH140+'ModelParams Lw'!U$43))</f>
        <v>#N/A</v>
      </c>
      <c r="AP140" s="26" t="e">
        <f>IF($AI140=100,'ModelParams Lw'!V$35*'Sound Power'!$AH140^2+'ModelParams Lw'!V$36*'Sound Power'!$AH140+'ModelParams Lw'!V$37,IF($AI140=150,'ModelParams Lw'!V$38*'Sound Power'!$AH140^2+'ModelParams Lw'!V$39*'Sound Power'!$AH140+'ModelParams Lw'!V$40,'ModelParams Lw'!V$41*'Sound Power'!$AH140^2+'ModelParams Lw'!V$42*'Sound Power'!$AH140+'ModelParams Lw'!V$43))</f>
        <v>#N/A</v>
      </c>
      <c r="AQ140" s="26" t="e">
        <f>IF($AI140=100,'ModelParams Lw'!W$35*'Sound Power'!$AH140^2+'ModelParams Lw'!W$36*'Sound Power'!$AH140+'ModelParams Lw'!W$37,IF($AI140=150,'ModelParams Lw'!W$38*'Sound Power'!$AH140^2+'ModelParams Lw'!W$39*'Sound Power'!$AH140+'ModelParams Lw'!W$40,'ModelParams Lw'!W$41*'Sound Power'!$AH140^2+'ModelParams Lw'!W$42*'Sound Power'!$AH140+'ModelParams Lw'!W$43))</f>
        <v>#N/A</v>
      </c>
      <c r="AR140" s="26" t="e">
        <f t="shared" si="56"/>
        <v>#VALUE!</v>
      </c>
      <c r="AS140" s="26" t="e">
        <f>IF(26.83*LN($AJ140)-11.791-'ModelParams Lw'!B$35&lt;0,0,26.83*LN($AJ140)-11.791-'ModelParams Lw'!B$35)</f>
        <v>#DIV/0!</v>
      </c>
      <c r="AT140" s="26" t="e">
        <f>IF(26.83*LN($AJ140)-11.791-'ModelParams Lw'!C$35&lt;0,0,26.83*LN($AJ140)-11.791-'ModelParams Lw'!C$35)</f>
        <v>#DIV/0!</v>
      </c>
      <c r="AU140" s="26" t="e">
        <f>IF(26.83*LN($AJ140)-11.791-'ModelParams Lw'!D$35&lt;0,0,26.83*LN($AJ140)-11.791-'ModelParams Lw'!D$35)</f>
        <v>#DIV/0!</v>
      </c>
      <c r="AV140" s="26" t="e">
        <f>IF(26.83*LN($AJ140)-11.791-'ModelParams Lw'!E$35&lt;0,0,26.83*LN($AJ140)-11.791-'ModelParams Lw'!E$35)</f>
        <v>#DIV/0!</v>
      </c>
      <c r="AW140" s="26" t="e">
        <f>IF(26.83*LN($AJ140)-11.791-'ModelParams Lw'!F$35&lt;0,0,26.83*LN($AJ140)-11.791-'ModelParams Lw'!F$35)</f>
        <v>#DIV/0!</v>
      </c>
      <c r="AX140" s="26" t="e">
        <f>IF(26.83*LN($AJ140)-11.791-'ModelParams Lw'!G$35&lt;0,0,26.83*LN($AJ140)-11.791-'ModelParams Lw'!G$35)</f>
        <v>#DIV/0!</v>
      </c>
      <c r="AY140" s="26" t="e">
        <f>IF(26.83*LN($AJ140)-11.791-'ModelParams Lw'!H$35&lt;0,0,26.83*LN($AJ140)-11.791-'ModelParams Lw'!H$35)</f>
        <v>#DIV/0!</v>
      </c>
      <c r="AZ140" s="26" t="e">
        <f>IF(26.83*LN($AJ140)-11.791-'ModelParams Lw'!I$35&lt;0,0,26.83*LN($AJ140)-11.791-'ModelParams Lw'!I$35)</f>
        <v>#DIV/0!</v>
      </c>
      <c r="BA140" s="26" t="e">
        <f t="shared" si="69"/>
        <v>#DIV/0!</v>
      </c>
      <c r="BB140" s="26" t="e">
        <f t="shared" si="70"/>
        <v>#DIV/0!</v>
      </c>
      <c r="BC140" s="26" t="e">
        <f t="shared" si="71"/>
        <v>#DIV/0!</v>
      </c>
      <c r="BD140" s="26" t="e">
        <f t="shared" si="72"/>
        <v>#DIV/0!</v>
      </c>
      <c r="BE140" s="26" t="e">
        <f t="shared" si="73"/>
        <v>#DIV/0!</v>
      </c>
      <c r="BF140" s="26" t="e">
        <f t="shared" si="74"/>
        <v>#DIV/0!</v>
      </c>
      <c r="BG140" s="26" t="e">
        <f t="shared" si="75"/>
        <v>#DIV/0!</v>
      </c>
      <c r="BH140" s="26" t="e">
        <f t="shared" si="76"/>
        <v>#DIV/0!</v>
      </c>
      <c r="BI140" s="26" t="e">
        <f>10*LOG10(IF(BA140="",0,POWER(10,((BA140+'ModelParams Lw'!$O$4)/10))) +IF(BB140="",0,POWER(10,((BB140+'ModelParams Lw'!$P$4)/10))) +IF(BC140="",0,POWER(10,((BC140+'ModelParams Lw'!$Q$4)/10))) +IF(BD140="",0,POWER(10,((BD140+'ModelParams Lw'!$R$4)/10))) +IF(BE140="",0,POWER(10,((BE140+'ModelParams Lw'!$S$4)/10))) +IF(BF140="",0,POWER(10,((BF140+'ModelParams Lw'!$T$4)/10))) +IF(BG140="",0,POWER(10,((BG140+'ModelParams Lw'!$U$4)/10)))+IF(BH140="",0,POWER(10,((BH140+'ModelParams Lw'!$V$4)/10))))</f>
        <v>#DIV/0!</v>
      </c>
      <c r="BJ140" s="26" t="e">
        <f t="shared" si="57"/>
        <v>#DIV/0!</v>
      </c>
      <c r="BK140" s="26" t="e">
        <f>(BA140-'ModelParams Lw'!O$10)/'ModelParams Lw'!O$11</f>
        <v>#DIV/0!</v>
      </c>
      <c r="BL140" s="26" t="e">
        <f>(BB140-'ModelParams Lw'!P$10)/'ModelParams Lw'!P$11</f>
        <v>#DIV/0!</v>
      </c>
      <c r="BM140" s="26" t="e">
        <f>(BC140-'ModelParams Lw'!Q$10)/'ModelParams Lw'!Q$11</f>
        <v>#DIV/0!</v>
      </c>
      <c r="BN140" s="26" t="e">
        <f>(BD140-'ModelParams Lw'!R$10)/'ModelParams Lw'!R$11</f>
        <v>#DIV/0!</v>
      </c>
      <c r="BO140" s="26" t="e">
        <f>(BE140-'ModelParams Lw'!S$10)/'ModelParams Lw'!S$11</f>
        <v>#DIV/0!</v>
      </c>
      <c r="BP140" s="26" t="e">
        <f>(BF140-'ModelParams Lw'!T$10)/'ModelParams Lw'!T$11</f>
        <v>#DIV/0!</v>
      </c>
      <c r="BQ140" s="26" t="e">
        <f>(BG140-'ModelParams Lw'!U$10)/'ModelParams Lw'!U$11</f>
        <v>#DIV/0!</v>
      </c>
      <c r="BR140" s="26" t="e">
        <f>(BH140-'ModelParams Lw'!V$10)/'ModelParams Lw'!V$11</f>
        <v>#DIV/0!</v>
      </c>
      <c r="BS140" s="23" t="e">
        <f>IF(Calcul!$E142="SW",DEGREES(ACOS(1-(1/'ModelParams Lw'!C$25*SQRT(0.5*1.2/'Sound Power'!$C140)*('Sound Power'!$B140/3600)/('Sound Power'!$D140)/('Sound Power'!$F140)))),DEGREES(ACOS(1-(1/'ModelParams Lw'!C$29*SQRT(0.5*1.2/'Sound Power'!$C140)*('Sound Power'!$B140/3600)/('Sound Power'!$D140)/('Sound Power'!$F140)))))</f>
        <v>#DIV/0!</v>
      </c>
      <c r="BT140" s="23" t="e">
        <f>IF(Calcul!$E142="SW",DEGREES(ACOS(1-(1/'ModelParams Lw'!D$25*SQRT(0.5*1.2/'Sound Power'!$C140)*('Sound Power'!$B140/3600)/('Sound Power'!$D140)/('Sound Power'!$F140)))),DEGREES(ACOS(1-(1/'ModelParams Lw'!D$29*SQRT(0.5*1.2/'Sound Power'!$C140)*('Sound Power'!$B140/3600)/('Sound Power'!$D140)/('Sound Power'!$F140)))))</f>
        <v>#DIV/0!</v>
      </c>
      <c r="BU140" s="23" t="e">
        <f>IF(Calcul!$E142="SW",DEGREES(ACOS(1-(1/'ModelParams Lw'!E$25*SQRT(0.5*1.2/'Sound Power'!$C140)*('Sound Power'!$B140/3600)/('Sound Power'!$D140)/('Sound Power'!$F140)))),DEGREES(ACOS(1-(1/'ModelParams Lw'!E$29*SQRT(0.5*1.2/'Sound Power'!$C140)*('Sound Power'!$B140/3600)/('Sound Power'!$D140)/('Sound Power'!$F140)))))</f>
        <v>#DIV/0!</v>
      </c>
      <c r="BV140" s="23" t="e">
        <f>IF(Calcul!$E142="SW",DEGREES(ACOS(1-(1/'ModelParams Lw'!F$25*SQRT(0.5*1.2/'Sound Power'!$C140)*('Sound Power'!$B140/3600)/('Sound Power'!$D140)/('Sound Power'!$F140)))),DEGREES(ACOS(1-(1/'ModelParams Lw'!F$29*SQRT(0.5*1.2/'Sound Power'!$C140)*('Sound Power'!$B140/3600)/('Sound Power'!$D140)/('Sound Power'!$F140)))))</f>
        <v>#DIV/0!</v>
      </c>
      <c r="BW140" s="23" t="e">
        <f>IF(Calcul!$E142="SW",DEGREES(ACOS(1-(1/'ModelParams Lw'!G$25*SQRT(0.5*1.2/'Sound Power'!$C140)*('Sound Power'!$B140/3600)/('Sound Power'!$D140)/('Sound Power'!$F140)))),DEGREES(ACOS(1-(1/'ModelParams Lw'!G$29*SQRT(0.5*1.2/'Sound Power'!$C140)*('Sound Power'!$B140/3600)/('Sound Power'!$D140)/('Sound Power'!$F140)))))</f>
        <v>#DIV/0!</v>
      </c>
      <c r="BX140" s="23" t="e">
        <f>IF(Calcul!$E142="SW",DEGREES(ACOS(1-(1/'ModelParams Lw'!H$25*SQRT(0.5*1.2/'Sound Power'!$C140)*('Sound Power'!$B140/3600)/('Sound Power'!$D140)/('Sound Power'!$F140)))),DEGREES(ACOS(1-(1/'ModelParams Lw'!H$29*SQRT(0.5*1.2/'Sound Power'!$C140)*('Sound Power'!$B140/3600)/('Sound Power'!$D140)/('Sound Power'!$F140)))))</f>
        <v>#DIV/0!</v>
      </c>
      <c r="BY140" s="23" t="e">
        <f>IF(Calcul!$E142="SW",DEGREES(ACOS(1-(1/'ModelParams Lw'!I$25*SQRT(0.5*1.2/'Sound Power'!$C140)*('Sound Power'!$B140/3600)/('Sound Power'!$D140)/('Sound Power'!$F140)))),DEGREES(ACOS(1-(1/'ModelParams Lw'!I$29*SQRT(0.5*1.2/'Sound Power'!$C140)*('Sound Power'!$B140/3600)/('Sound Power'!$D140)/('Sound Power'!$F140)))))</f>
        <v>#DIV/0!</v>
      </c>
      <c r="BZ140" s="23" t="e">
        <f>IF(Calcul!$E142="SW",DEGREES(ACOS(1-(1/'ModelParams Lw'!J$25*SQRT(0.5*1.2/'Sound Power'!$C140)*('Sound Power'!$B140/3600)/('Sound Power'!$D140)/('Sound Power'!$F140)))),DEGREES(ACOS(1-(1/'ModelParams Lw'!J$29*SQRT(0.5*1.2/'Sound Power'!$C140)*('Sound Power'!$B140/3600)/('Sound Power'!$D140)/('Sound Power'!$F140)))))</f>
        <v>#DIV/0!</v>
      </c>
      <c r="CA140" s="26" t="e">
        <f>IF(Calcul!$E142="SW",'ModelParams Lw'!C$22+'ModelParams Lw'!C$23*LOG('Sound Power'!$D140/'Sound Power'!$E140)+'ModelParams Lw'!C$24*LN('Sound Power'!BS140),IF('ModelParams Lw'!C$26+'ModelParams Lw'!C$27*LOG('Sound Power'!$D140/'Sound Power'!$E140)+'ModelParams Lw'!C$28*LN('Sound Power'!BS140)&lt;'ModelParams Lw'!C$22+'ModelParams Lw'!C$23*LOG('Sound Power'!$D140/'Sound Power'!$E140)+'ModelParams Lw'!C$24*LN('Sound Power'!BS140),'ModelParams Lw'!C$22+'ModelParams Lw'!C$23*LOG('Sound Power'!$D140/'Sound Power'!$E140)+'ModelParams Lw'!C$24*LN('Sound Power'!BS140),'ModelParams Lw'!C$26+'ModelParams Lw'!C$27*LOG('Sound Power'!$D140/'Sound Power'!$E140)+'ModelParams Lw'!C$28*LN('Sound Power'!BS140)))</f>
        <v>#DIV/0!</v>
      </c>
      <c r="CB140" s="26" t="e">
        <f>IF(Calcul!$E142="SW",'ModelParams Lw'!D$22+'ModelParams Lw'!D$23*LOG('Sound Power'!$D140/'Sound Power'!$E140)+'ModelParams Lw'!D$24*LN('Sound Power'!BT140),IF('ModelParams Lw'!D$26+'ModelParams Lw'!D$27*LOG('Sound Power'!$D140/'Sound Power'!$E140)+'ModelParams Lw'!D$28*LN('Sound Power'!BT140)&lt;'ModelParams Lw'!D$22+'ModelParams Lw'!D$23*LOG('Sound Power'!$D140/'Sound Power'!$E140)+'ModelParams Lw'!D$24*LN('Sound Power'!BT140),'ModelParams Lw'!D$22+'ModelParams Lw'!D$23*LOG('Sound Power'!$D140/'Sound Power'!$E140)+'ModelParams Lw'!D$24*LN('Sound Power'!BT140),'ModelParams Lw'!D$26+'ModelParams Lw'!D$27*LOG('Sound Power'!$D140/'Sound Power'!$E140)+'ModelParams Lw'!D$28*LN('Sound Power'!BT140)))</f>
        <v>#DIV/0!</v>
      </c>
      <c r="CC140" s="26" t="e">
        <f>IF(Calcul!$E142="SW",'ModelParams Lw'!E$22+'ModelParams Lw'!E$23*LOG('Sound Power'!$D140/'Sound Power'!$E140)+'ModelParams Lw'!E$24*LN('Sound Power'!BU140),IF('ModelParams Lw'!E$26+'ModelParams Lw'!E$27*LOG('Sound Power'!$D140/'Sound Power'!$E140)+'ModelParams Lw'!E$28*LN('Sound Power'!BU140)&lt;'ModelParams Lw'!E$22+'ModelParams Lw'!E$23*LOG('Sound Power'!$D140/'Sound Power'!$E140)+'ModelParams Lw'!E$24*LN('Sound Power'!BU140),'ModelParams Lw'!E$22+'ModelParams Lw'!E$23*LOG('Sound Power'!$D140/'Sound Power'!$E140)+'ModelParams Lw'!E$24*LN('Sound Power'!BU140),'ModelParams Lw'!E$26+'ModelParams Lw'!E$27*LOG('Sound Power'!$D140/'Sound Power'!$E140)+'ModelParams Lw'!E$28*LN('Sound Power'!BU140)))</f>
        <v>#DIV/0!</v>
      </c>
      <c r="CD140" s="26" t="e">
        <f>IF(Calcul!$E142="SW",'ModelParams Lw'!F$22+'ModelParams Lw'!F$23*LOG('Sound Power'!$D140/'Sound Power'!$E140)+'ModelParams Lw'!F$24*LN('Sound Power'!BV140),IF('ModelParams Lw'!F$26+'ModelParams Lw'!F$27*LOG('Sound Power'!$D140/'Sound Power'!$E140)+'ModelParams Lw'!F$28*LN('Sound Power'!BV140)&lt;'ModelParams Lw'!F$22+'ModelParams Lw'!F$23*LOG('Sound Power'!$D140/'Sound Power'!$E140)+'ModelParams Lw'!F$24*LN('Sound Power'!BV140),'ModelParams Lw'!F$22+'ModelParams Lw'!F$23*LOG('Sound Power'!$D140/'Sound Power'!$E140)+'ModelParams Lw'!F$24*LN('Sound Power'!BV140),'ModelParams Lw'!F$26+'ModelParams Lw'!F$27*LOG('Sound Power'!$D140/'Sound Power'!$E140)+'ModelParams Lw'!F$28*LN('Sound Power'!BV140)))</f>
        <v>#DIV/0!</v>
      </c>
      <c r="CE140" s="26" t="e">
        <f>IF(Calcul!$E142="SW",'ModelParams Lw'!G$22+'ModelParams Lw'!G$23*LOG('Sound Power'!$D140/'Sound Power'!$E140)+'ModelParams Lw'!G$24*LN('Sound Power'!BW140),IF('ModelParams Lw'!G$26+'ModelParams Lw'!G$27*LOG('Sound Power'!$D140/'Sound Power'!$E140)+'ModelParams Lw'!G$28*LN('Sound Power'!BW140)&lt;'ModelParams Lw'!G$22+'ModelParams Lw'!G$23*LOG('Sound Power'!$D140/'Sound Power'!$E140)+'ModelParams Lw'!G$24*LN('Sound Power'!BW140),'ModelParams Lw'!G$22+'ModelParams Lw'!G$23*LOG('Sound Power'!$D140/'Sound Power'!$E140)+'ModelParams Lw'!G$24*LN('Sound Power'!BW140),'ModelParams Lw'!G$26+'ModelParams Lw'!G$27*LOG('Sound Power'!$D140/'Sound Power'!$E140)+'ModelParams Lw'!G$28*LN('Sound Power'!BW140)))</f>
        <v>#DIV/0!</v>
      </c>
      <c r="CF140" s="26" t="e">
        <f>IF(Calcul!$E142="SW",'ModelParams Lw'!H$22+'ModelParams Lw'!H$23*LOG('Sound Power'!$D140/'Sound Power'!$E140)+'ModelParams Lw'!H$24*LN('Sound Power'!BX140),IF('ModelParams Lw'!H$26+'ModelParams Lw'!H$27*LOG('Sound Power'!$D140/'Sound Power'!$E140)+'ModelParams Lw'!H$28*LN('Sound Power'!BX140)&lt;'ModelParams Lw'!H$22+'ModelParams Lw'!H$23*LOG('Sound Power'!$D140/'Sound Power'!$E140)+'ModelParams Lw'!H$24*LN('Sound Power'!BX140),'ModelParams Lw'!H$22+'ModelParams Lw'!H$23*LOG('Sound Power'!$D140/'Sound Power'!$E140)+'ModelParams Lw'!H$24*LN('Sound Power'!BX140),'ModelParams Lw'!H$26+'ModelParams Lw'!H$27*LOG('Sound Power'!$D140/'Sound Power'!$E140)+'ModelParams Lw'!H$28*LN('Sound Power'!BX140)))</f>
        <v>#DIV/0!</v>
      </c>
      <c r="CG140" s="26" t="e">
        <f>IF(Calcul!$E142="SW",'ModelParams Lw'!I$22+'ModelParams Lw'!I$23*LOG('Sound Power'!$D140/'Sound Power'!$E140)+'ModelParams Lw'!I$24*LN('Sound Power'!BY140),IF('ModelParams Lw'!I$26+'ModelParams Lw'!I$27*LOG('Sound Power'!$D140/'Sound Power'!$E140)+'ModelParams Lw'!I$28*LN('Sound Power'!BY140)&lt;'ModelParams Lw'!I$22+'ModelParams Lw'!I$23*LOG('Sound Power'!$D140/'Sound Power'!$E140)+'ModelParams Lw'!I$24*LN('Sound Power'!BY140),'ModelParams Lw'!I$22+'ModelParams Lw'!I$23*LOG('Sound Power'!$D140/'Sound Power'!$E140)+'ModelParams Lw'!I$24*LN('Sound Power'!BY140),'ModelParams Lw'!I$26+'ModelParams Lw'!I$27*LOG('Sound Power'!$D140/'Sound Power'!$E140)+'ModelParams Lw'!I$28*LN('Sound Power'!BY140)))</f>
        <v>#DIV/0!</v>
      </c>
      <c r="CH140" s="26" t="e">
        <f>IF(Calcul!$E142="SW",'ModelParams Lw'!J$22+'ModelParams Lw'!J$23*LOG('Sound Power'!$D140/'Sound Power'!$E140)+'ModelParams Lw'!J$24*LN('Sound Power'!BZ140),IF('ModelParams Lw'!J$26+'ModelParams Lw'!J$27*LOG('Sound Power'!$D140/'Sound Power'!$E140)+'ModelParams Lw'!J$28*LN('Sound Power'!BZ140)&lt;'ModelParams Lw'!J$22+'ModelParams Lw'!J$23*LOG('Sound Power'!$D140/'Sound Power'!$E140)+'ModelParams Lw'!J$24*LN('Sound Power'!BZ140),'ModelParams Lw'!J$22+'ModelParams Lw'!J$23*LOG('Sound Power'!$D140/'Sound Power'!$E140)+'ModelParams Lw'!J$24*LN('Sound Power'!BZ140),'ModelParams Lw'!J$26+'ModelParams Lw'!J$27*LOG('Sound Power'!$D140/'Sound Power'!$E140)+'ModelParams Lw'!J$28*LN('Sound Power'!BZ140)))</f>
        <v>#DIV/0!</v>
      </c>
      <c r="CI140" s="26" t="e">
        <f t="shared" si="58"/>
        <v>#DIV/0!</v>
      </c>
      <c r="CJ140" s="26" t="e">
        <f t="shared" si="59"/>
        <v>#DIV/0!</v>
      </c>
      <c r="CK140" s="26" t="e">
        <f t="shared" si="60"/>
        <v>#DIV/0!</v>
      </c>
      <c r="CL140" s="26" t="e">
        <f t="shared" si="61"/>
        <v>#DIV/0!</v>
      </c>
      <c r="CM140" s="26" t="e">
        <f t="shared" si="62"/>
        <v>#DIV/0!</v>
      </c>
      <c r="CN140" s="26" t="e">
        <f t="shared" si="63"/>
        <v>#DIV/0!</v>
      </c>
      <c r="CO140" s="26" t="e">
        <f t="shared" si="64"/>
        <v>#DIV/0!</v>
      </c>
      <c r="CP140" s="26" t="e">
        <f t="shared" si="65"/>
        <v>#DIV/0!</v>
      </c>
      <c r="CQ140" s="26" t="e">
        <f>10*LOG10(IF(CI140="",0,POWER(10,((CI140+'ModelParams Lw'!$O$4)/10))) +IF(CJ140="",0,POWER(10,((CJ140+'ModelParams Lw'!$P$4)/10))) +IF(CK140="",0,POWER(10,((CK140+'ModelParams Lw'!$Q$4)/10))) +IF(CL140="",0,POWER(10,((CL140+'ModelParams Lw'!$R$4)/10))) +IF(CM140="",0,POWER(10,((CM140+'ModelParams Lw'!$S$4)/10))) +IF(CN140="",0,POWER(10,((CN140+'ModelParams Lw'!$T$4)/10))) +IF(CO140="",0,POWER(10,((CO140+'ModelParams Lw'!$U$4)/10)))+IF(CP140="",0,POWER(10,((CP140+'ModelParams Lw'!$V$4)/10))))</f>
        <v>#DIV/0!</v>
      </c>
      <c r="CR140" s="26" t="e">
        <f t="shared" si="66"/>
        <v>#DIV/0!</v>
      </c>
      <c r="CS140" s="26" t="e">
        <f>(CI140-'ModelParams Lw'!$O$10)/'ModelParams Lw'!$O$11</f>
        <v>#DIV/0!</v>
      </c>
      <c r="CT140" s="26" t="e">
        <f>(CJ140-'ModelParams Lw'!$P$10)/'ModelParams Lw'!$P$11</f>
        <v>#DIV/0!</v>
      </c>
      <c r="CU140" s="26" t="e">
        <f>(CK140-'ModelParams Lw'!$Q$10)/'ModelParams Lw'!$Q$11</f>
        <v>#DIV/0!</v>
      </c>
      <c r="CV140" s="26" t="e">
        <f>(CL140-'ModelParams Lw'!$R$10)/'ModelParams Lw'!$R$11</f>
        <v>#DIV/0!</v>
      </c>
      <c r="CW140" s="26" t="e">
        <f>(CM140-'ModelParams Lw'!$S$10)/'ModelParams Lw'!$S$11</f>
        <v>#DIV/0!</v>
      </c>
      <c r="CX140" s="26" t="e">
        <f>(CN140-'ModelParams Lw'!$T$10)/'ModelParams Lw'!$T$11</f>
        <v>#DIV/0!</v>
      </c>
      <c r="CY140" s="26" t="e">
        <f>(CO140-'ModelParams Lw'!$U$10)/'ModelParams Lw'!$U$11</f>
        <v>#DIV/0!</v>
      </c>
      <c r="CZ140" s="26" t="e">
        <f>(CP140-'ModelParams Lw'!$V$10)/'ModelParams Lw'!$V$11</f>
        <v>#DIV/0!</v>
      </c>
    </row>
    <row r="141" spans="1:104" x14ac:dyDescent="0.2">
      <c r="A141" s="13">
        <f>Calcul!A143</f>
        <v>0</v>
      </c>
      <c r="B141" s="13">
        <f t="shared" si="67"/>
        <v>0</v>
      </c>
      <c r="C141" s="13">
        <f>Calcul!B143</f>
        <v>0</v>
      </c>
      <c r="D141" s="13">
        <f>Calcul!C143/1000</f>
        <v>0</v>
      </c>
      <c r="E141" s="13">
        <f>Calcul!D143/1000</f>
        <v>0</v>
      </c>
      <c r="F141" s="13">
        <f t="shared" si="68"/>
        <v>0</v>
      </c>
      <c r="G141" s="23" t="e">
        <f>DEGREES(ACOS(1-(1/'ModelParams Lw'!B$15*SQRT(0.5*1.2/'Sound Power'!$C141)*('Sound Power'!$B141/3600)/('Sound Power'!$D141)/('Sound Power'!$F141))))</f>
        <v>#DIV/0!</v>
      </c>
      <c r="H141" s="23" t="e">
        <f>DEGREES(ACOS(1-(1/'ModelParams Lw'!C$15*SQRT(0.5*1.2/'Sound Power'!$C141)*('Sound Power'!$B141/3600)/('Sound Power'!$D141)/('Sound Power'!$F141))))</f>
        <v>#DIV/0!</v>
      </c>
      <c r="I141" s="23" t="e">
        <f>DEGREES(ACOS(1-(1/'ModelParams Lw'!D$15*SQRT(0.5*1.2/'Sound Power'!$C141)*('Sound Power'!$B141/3600)/('Sound Power'!$D141)/('Sound Power'!$F141))))</f>
        <v>#DIV/0!</v>
      </c>
      <c r="J141" s="23" t="e">
        <f>DEGREES(ACOS(1-(1/'ModelParams Lw'!E$15*SQRT(0.5*1.2/'Sound Power'!$C141)*('Sound Power'!$B141/3600)/('Sound Power'!$D141)/('Sound Power'!$F141))))</f>
        <v>#DIV/0!</v>
      </c>
      <c r="K141" s="23" t="e">
        <f>DEGREES(ACOS(1-(1/'ModelParams Lw'!F$15*SQRT(0.5*1.2/'Sound Power'!$C141)*('Sound Power'!$B141/3600)/('Sound Power'!$D141)/('Sound Power'!$F141))))</f>
        <v>#DIV/0!</v>
      </c>
      <c r="L141" s="23" t="e">
        <f>DEGREES(ACOS(1-(1/'ModelParams Lw'!G$15*SQRT(0.5*1.2/'Sound Power'!$C141)*('Sound Power'!$B141/3600)/('Sound Power'!$D141)/('Sound Power'!$F141))))</f>
        <v>#DIV/0!</v>
      </c>
      <c r="M141" s="23" t="e">
        <f>DEGREES(ACOS(1-(1/'ModelParams Lw'!H$15*SQRT(0.5*1.2/'Sound Power'!$C141)*('Sound Power'!$B141/3600)/('Sound Power'!$D141)/('Sound Power'!$F141))))</f>
        <v>#DIV/0!</v>
      </c>
      <c r="N141" s="23" t="e">
        <f>DEGREES(ACOS(1-(1/'ModelParams Lw'!I$15*SQRT(0.5*1.2/'Sound Power'!$C141)*('Sound Power'!$B141/3600)/('Sound Power'!$D141)/('Sound Power'!$F141))))</f>
        <v>#DIV/0!</v>
      </c>
      <c r="O141" s="26" t="e">
        <f>('ModelParams Lw'!B$4*LN('Sound Power'!G141)/(1+EXP(-('Sound Power'!$D141*1000+'ModelParams Lw'!B$6)/'ModelParams Lw'!B$7))+'ModelParams Lw'!B$5)*LN('Sound Power'!$B141)-('ModelParams Lw'!B$8+'ModelParams Lw'!B$9*$D141+'ModelParams Lw'!B$10*'Sound Power'!$F141^'ModelParams Lw'!B$14+'ModelParams Lw'!B$11*LN('Sound Power'!G141)+'ModelParams Lw'!B$12*'Sound Power'!$D141*'Sound Power'!$F141+'ModelParams Lw'!B$13*'Sound Power'!$D141*LN('Sound Power'!G141))</f>
        <v>#DIV/0!</v>
      </c>
      <c r="P141" s="26" t="e">
        <f>('ModelParams Lw'!C$4*LN('Sound Power'!H141)/(1+EXP(-('Sound Power'!$D141*1000+'ModelParams Lw'!C$6)/'ModelParams Lw'!C$7))+'ModelParams Lw'!C$5)*LN('Sound Power'!$B141)-('ModelParams Lw'!C$8+'ModelParams Lw'!C$9*$D141+'ModelParams Lw'!C$10*'Sound Power'!$F141^'ModelParams Lw'!C$14+'ModelParams Lw'!C$11*LN('Sound Power'!H141)+'ModelParams Lw'!C$12*'Sound Power'!$D141*'Sound Power'!$F141+'ModelParams Lw'!C$13*'Sound Power'!$D141*LN('Sound Power'!H141))</f>
        <v>#DIV/0!</v>
      </c>
      <c r="Q141" s="26" t="e">
        <f>('ModelParams Lw'!D$4*LN('Sound Power'!I141)/(1+EXP(-('Sound Power'!$D141*1000+'ModelParams Lw'!D$6)/'ModelParams Lw'!D$7))+'ModelParams Lw'!D$5)*LN('Sound Power'!$B141)-('ModelParams Lw'!D$8+'ModelParams Lw'!D$9*$D141+'ModelParams Lw'!D$10*'Sound Power'!$F141^'ModelParams Lw'!D$14+'ModelParams Lw'!D$11*LN('Sound Power'!I141)+'ModelParams Lw'!D$12*'Sound Power'!$D141*'Sound Power'!$F141+'ModelParams Lw'!D$13*'Sound Power'!$D141*LN('Sound Power'!I141))</f>
        <v>#DIV/0!</v>
      </c>
      <c r="R141" s="26" t="e">
        <f>('ModelParams Lw'!E$4*LN('Sound Power'!J141)/(1+EXP(-('Sound Power'!$D141*1000+'ModelParams Lw'!E$6)/'ModelParams Lw'!E$7))+'ModelParams Lw'!E$5)*LN('Sound Power'!$B141)-('ModelParams Lw'!E$8+'ModelParams Lw'!E$9*$D141+'ModelParams Lw'!E$10*'Sound Power'!$F141^'ModelParams Lw'!E$14+'ModelParams Lw'!E$11*LN('Sound Power'!J141)+'ModelParams Lw'!E$12*'Sound Power'!$D141*'Sound Power'!$F141+'ModelParams Lw'!E$13*'Sound Power'!$D141*LN('Sound Power'!J141))</f>
        <v>#DIV/0!</v>
      </c>
      <c r="S141" s="26" t="e">
        <f>('ModelParams Lw'!F$4*LN('Sound Power'!K141)/(1+EXP(-('Sound Power'!$D141*1000+'ModelParams Lw'!F$6)/'ModelParams Lw'!F$7))+'ModelParams Lw'!F$5)*LN('Sound Power'!$B141)-('ModelParams Lw'!F$8+'ModelParams Lw'!F$9*$D141+'ModelParams Lw'!F$10*'Sound Power'!$F141^'ModelParams Lw'!F$14+'ModelParams Lw'!F$11*LN('Sound Power'!K141)+'ModelParams Lw'!F$12*'Sound Power'!$D141*'Sound Power'!$F141+'ModelParams Lw'!F$13*'Sound Power'!$D141*LN('Sound Power'!K141))</f>
        <v>#DIV/0!</v>
      </c>
      <c r="T141" s="26" t="e">
        <f>('ModelParams Lw'!G$4*LN('Sound Power'!L141)/(1+EXP(-('Sound Power'!$D141*1000+'ModelParams Lw'!G$6)/'ModelParams Lw'!G$7))+'ModelParams Lw'!G$5)*LN('Sound Power'!$B141)-('ModelParams Lw'!G$8+'ModelParams Lw'!G$9*$D141+'ModelParams Lw'!G$10*'Sound Power'!$F141^'ModelParams Lw'!G$14+'ModelParams Lw'!G$11*LN('Sound Power'!L141)+'ModelParams Lw'!G$12*'Sound Power'!$D141*'Sound Power'!$F141+'ModelParams Lw'!G$13*'Sound Power'!$D141*LN('Sound Power'!L141))</f>
        <v>#DIV/0!</v>
      </c>
      <c r="U141" s="26" t="e">
        <f>('ModelParams Lw'!H$4*LN('Sound Power'!M141)/(1+EXP(-('Sound Power'!$D141*1000+'ModelParams Lw'!H$6)/'ModelParams Lw'!H$7))+'ModelParams Lw'!H$5)*LN('Sound Power'!$B141)-('ModelParams Lw'!H$8+'ModelParams Lw'!H$9*$D141+'ModelParams Lw'!H$10*'Sound Power'!$F141^'ModelParams Lw'!H$14+'ModelParams Lw'!H$11*LN('Sound Power'!M141)+'ModelParams Lw'!H$12*'Sound Power'!$D141*'Sound Power'!$F141+'ModelParams Lw'!H$13*'Sound Power'!$D141*LN('Sound Power'!M141))</f>
        <v>#DIV/0!</v>
      </c>
      <c r="V141" s="26" t="e">
        <f>('ModelParams Lw'!I$4*LN('Sound Power'!N141)/(1+EXP(-('Sound Power'!$D141*1000+'ModelParams Lw'!I$6)/'ModelParams Lw'!I$7))+'ModelParams Lw'!I$5)*LN('Sound Power'!$B141)-('ModelParams Lw'!I$8+'ModelParams Lw'!I$9*$D141+'ModelParams Lw'!I$10*'Sound Power'!$F141^'ModelParams Lw'!I$14+'ModelParams Lw'!I$11*LN('Sound Power'!N141)+'ModelParams Lw'!I$12*'Sound Power'!$D141*'Sound Power'!$F141+'ModelParams Lw'!I$13*'Sound Power'!$D141*LN('Sound Power'!N141))</f>
        <v>#DIV/0!</v>
      </c>
      <c r="W141" s="26" t="e">
        <f>10*LOG10(IF(O141="",0,POWER(10,((O141+'ModelParams Lw'!$O$4)/10))) +IF(P141="",0,POWER(10,((P141+'ModelParams Lw'!$P$4)/10))) +IF(Q141="",0,POWER(10,((Q141+'ModelParams Lw'!$Q$4)/10))) +IF(R141="",0,POWER(10,((R141+'ModelParams Lw'!$R$4)/10))) +IF(S141="",0,POWER(10,((S141+'ModelParams Lw'!$S$4)/10))) +IF(T141="",0,POWER(10,((T141+'ModelParams Lw'!$T$4)/10))) +IF(U141="",0,POWER(10,((U141+'ModelParams Lw'!$U$4)/10)))+IF(V141="",0,POWER(10,((V141+'ModelParams Lw'!$V$4)/10))))</f>
        <v>#DIV/0!</v>
      </c>
      <c r="X141" s="26" t="e">
        <f t="shared" si="52"/>
        <v>#DIV/0!</v>
      </c>
      <c r="Y141" s="26" t="e">
        <f>(O141-'ModelParams Lw'!O$10)/'ModelParams Lw'!O$11</f>
        <v>#DIV/0!</v>
      </c>
      <c r="Z141" s="26" t="e">
        <f>(P141-'ModelParams Lw'!P$10)/'ModelParams Lw'!P$11</f>
        <v>#DIV/0!</v>
      </c>
      <c r="AA141" s="26" t="e">
        <f>(Q141-'ModelParams Lw'!Q$10)/'ModelParams Lw'!Q$11</f>
        <v>#DIV/0!</v>
      </c>
      <c r="AB141" s="26" t="e">
        <f>(R141-'ModelParams Lw'!R$10)/'ModelParams Lw'!R$11</f>
        <v>#DIV/0!</v>
      </c>
      <c r="AC141" s="26" t="e">
        <f>(S141-'ModelParams Lw'!S$10)/'ModelParams Lw'!S$11</f>
        <v>#DIV/0!</v>
      </c>
      <c r="AD141" s="26" t="e">
        <f>(T141-'ModelParams Lw'!T$10)/'ModelParams Lw'!T$11</f>
        <v>#DIV/0!</v>
      </c>
      <c r="AE141" s="26" t="e">
        <f>(U141-'ModelParams Lw'!U$10)/'ModelParams Lw'!U$11</f>
        <v>#DIV/0!</v>
      </c>
      <c r="AF141" s="26" t="e">
        <f>(V141-'ModelParams Lw'!V$10)/'ModelParams Lw'!V$11</f>
        <v>#DIV/0!</v>
      </c>
      <c r="AG141" s="26" t="e">
        <f t="shared" si="53"/>
        <v>#DIV/0!</v>
      </c>
      <c r="AH141" s="26" t="e">
        <f>VLOOKUP(D141*1000,'ModelParams Lw'!$A$38:$D$58,4)</f>
        <v>#N/A</v>
      </c>
      <c r="AI141" s="56" t="e">
        <f>VLOOKUP(D141*1000,'ModelParams Lw'!$A$38:$D$58,2)</f>
        <v>#N/A</v>
      </c>
      <c r="AJ141" s="46" t="e">
        <f t="shared" si="54"/>
        <v>#DIV/0!</v>
      </c>
      <c r="AK141" s="26" t="e">
        <f t="shared" si="55"/>
        <v>#VALUE!</v>
      </c>
      <c r="AL141" s="26" t="e">
        <f>IF($AI141=100,'ModelParams Lw'!R$35*'Sound Power'!$AH141^2+'ModelParams Lw'!R$36*'Sound Power'!$AH141+'ModelParams Lw'!R$37,IF($AI141=150,'ModelParams Lw'!R$38*'Sound Power'!$AH141^2+'ModelParams Lw'!R$39*'Sound Power'!$AH141+'ModelParams Lw'!R$40,'ModelParams Lw'!R$41*'Sound Power'!$AH141^2+'ModelParams Lw'!R$42*'Sound Power'!$AH141+'ModelParams Lw'!R$43))</f>
        <v>#N/A</v>
      </c>
      <c r="AM141" s="26" t="e">
        <f>IF($AI141=100,'ModelParams Lw'!S$35*'Sound Power'!$AH141^2+'ModelParams Lw'!S$36*'Sound Power'!$AH141+'ModelParams Lw'!S$37,IF($AI141=150,'ModelParams Lw'!S$38*'Sound Power'!$AH141^2+'ModelParams Lw'!S$39*'Sound Power'!$AH141+'ModelParams Lw'!S$40,'ModelParams Lw'!S$41*'Sound Power'!$AH141^2+'ModelParams Lw'!S$42*'Sound Power'!$AH141+'ModelParams Lw'!S$43))</f>
        <v>#N/A</v>
      </c>
      <c r="AN141" s="26" t="e">
        <f>IF($AI141=100,'ModelParams Lw'!T$35*'Sound Power'!$AH141^2+'ModelParams Lw'!T$36*'Sound Power'!$AH141+'ModelParams Lw'!T$37,IF($AI141=150,'ModelParams Lw'!T$38*'Sound Power'!$AH141^2+'ModelParams Lw'!T$39*'Sound Power'!$AH141+'ModelParams Lw'!T$40,'ModelParams Lw'!T$41*'Sound Power'!$AH141^2+'ModelParams Lw'!T$42*'Sound Power'!$AH141+'ModelParams Lw'!T$43))</f>
        <v>#N/A</v>
      </c>
      <c r="AO141" s="26" t="e">
        <f>IF($AI141=100,'ModelParams Lw'!U$35*'Sound Power'!$AH141^2+'ModelParams Lw'!U$36*'Sound Power'!$AH141+'ModelParams Lw'!U$37,IF($AI141=150,'ModelParams Lw'!U$38*'Sound Power'!$AH141^2+'ModelParams Lw'!U$39*'Sound Power'!$AH141+'ModelParams Lw'!U$40,'ModelParams Lw'!U$41*'Sound Power'!$AH141^2+'ModelParams Lw'!U$42*'Sound Power'!$AH141+'ModelParams Lw'!U$43))</f>
        <v>#N/A</v>
      </c>
      <c r="AP141" s="26" t="e">
        <f>IF($AI141=100,'ModelParams Lw'!V$35*'Sound Power'!$AH141^2+'ModelParams Lw'!V$36*'Sound Power'!$AH141+'ModelParams Lw'!V$37,IF($AI141=150,'ModelParams Lw'!V$38*'Sound Power'!$AH141^2+'ModelParams Lw'!V$39*'Sound Power'!$AH141+'ModelParams Lw'!V$40,'ModelParams Lw'!V$41*'Sound Power'!$AH141^2+'ModelParams Lw'!V$42*'Sound Power'!$AH141+'ModelParams Lw'!V$43))</f>
        <v>#N/A</v>
      </c>
      <c r="AQ141" s="26" t="e">
        <f>IF($AI141=100,'ModelParams Lw'!W$35*'Sound Power'!$AH141^2+'ModelParams Lw'!W$36*'Sound Power'!$AH141+'ModelParams Lw'!W$37,IF($AI141=150,'ModelParams Lw'!W$38*'Sound Power'!$AH141^2+'ModelParams Lw'!W$39*'Sound Power'!$AH141+'ModelParams Lw'!W$40,'ModelParams Lw'!W$41*'Sound Power'!$AH141^2+'ModelParams Lw'!W$42*'Sound Power'!$AH141+'ModelParams Lw'!W$43))</f>
        <v>#N/A</v>
      </c>
      <c r="AR141" s="26" t="e">
        <f t="shared" si="56"/>
        <v>#VALUE!</v>
      </c>
      <c r="AS141" s="26" t="e">
        <f>IF(26.83*LN($AJ141)-11.791-'ModelParams Lw'!B$35&lt;0,0,26.83*LN($AJ141)-11.791-'ModelParams Lw'!B$35)</f>
        <v>#DIV/0!</v>
      </c>
      <c r="AT141" s="26" t="e">
        <f>IF(26.83*LN($AJ141)-11.791-'ModelParams Lw'!C$35&lt;0,0,26.83*LN($AJ141)-11.791-'ModelParams Lw'!C$35)</f>
        <v>#DIV/0!</v>
      </c>
      <c r="AU141" s="26" t="e">
        <f>IF(26.83*LN($AJ141)-11.791-'ModelParams Lw'!D$35&lt;0,0,26.83*LN($AJ141)-11.791-'ModelParams Lw'!D$35)</f>
        <v>#DIV/0!</v>
      </c>
      <c r="AV141" s="26" t="e">
        <f>IF(26.83*LN($AJ141)-11.791-'ModelParams Lw'!E$35&lt;0,0,26.83*LN($AJ141)-11.791-'ModelParams Lw'!E$35)</f>
        <v>#DIV/0!</v>
      </c>
      <c r="AW141" s="26" t="e">
        <f>IF(26.83*LN($AJ141)-11.791-'ModelParams Lw'!F$35&lt;0,0,26.83*LN($AJ141)-11.791-'ModelParams Lw'!F$35)</f>
        <v>#DIV/0!</v>
      </c>
      <c r="AX141" s="26" t="e">
        <f>IF(26.83*LN($AJ141)-11.791-'ModelParams Lw'!G$35&lt;0,0,26.83*LN($AJ141)-11.791-'ModelParams Lw'!G$35)</f>
        <v>#DIV/0!</v>
      </c>
      <c r="AY141" s="26" t="e">
        <f>IF(26.83*LN($AJ141)-11.791-'ModelParams Lw'!H$35&lt;0,0,26.83*LN($AJ141)-11.791-'ModelParams Lw'!H$35)</f>
        <v>#DIV/0!</v>
      </c>
      <c r="AZ141" s="26" t="e">
        <f>IF(26.83*LN($AJ141)-11.791-'ModelParams Lw'!I$35&lt;0,0,26.83*LN($AJ141)-11.791-'ModelParams Lw'!I$35)</f>
        <v>#DIV/0!</v>
      </c>
      <c r="BA141" s="26" t="e">
        <f t="shared" si="69"/>
        <v>#DIV/0!</v>
      </c>
      <c r="BB141" s="26" t="e">
        <f t="shared" si="70"/>
        <v>#DIV/0!</v>
      </c>
      <c r="BC141" s="26" t="e">
        <f t="shared" si="71"/>
        <v>#DIV/0!</v>
      </c>
      <c r="BD141" s="26" t="e">
        <f t="shared" si="72"/>
        <v>#DIV/0!</v>
      </c>
      <c r="BE141" s="26" t="e">
        <f t="shared" si="73"/>
        <v>#DIV/0!</v>
      </c>
      <c r="BF141" s="26" t="e">
        <f t="shared" si="74"/>
        <v>#DIV/0!</v>
      </c>
      <c r="BG141" s="26" t="e">
        <f t="shared" si="75"/>
        <v>#DIV/0!</v>
      </c>
      <c r="BH141" s="26" t="e">
        <f t="shared" si="76"/>
        <v>#DIV/0!</v>
      </c>
      <c r="BI141" s="26" t="e">
        <f>10*LOG10(IF(BA141="",0,POWER(10,((BA141+'ModelParams Lw'!$O$4)/10))) +IF(BB141="",0,POWER(10,((BB141+'ModelParams Lw'!$P$4)/10))) +IF(BC141="",0,POWER(10,((BC141+'ModelParams Lw'!$Q$4)/10))) +IF(BD141="",0,POWER(10,((BD141+'ModelParams Lw'!$R$4)/10))) +IF(BE141="",0,POWER(10,((BE141+'ModelParams Lw'!$S$4)/10))) +IF(BF141="",0,POWER(10,((BF141+'ModelParams Lw'!$T$4)/10))) +IF(BG141="",0,POWER(10,((BG141+'ModelParams Lw'!$U$4)/10)))+IF(BH141="",0,POWER(10,((BH141+'ModelParams Lw'!$V$4)/10))))</f>
        <v>#DIV/0!</v>
      </c>
      <c r="BJ141" s="26" t="e">
        <f t="shared" si="57"/>
        <v>#DIV/0!</v>
      </c>
      <c r="BK141" s="26" t="e">
        <f>(BA141-'ModelParams Lw'!O$10)/'ModelParams Lw'!O$11</f>
        <v>#DIV/0!</v>
      </c>
      <c r="BL141" s="26" t="e">
        <f>(BB141-'ModelParams Lw'!P$10)/'ModelParams Lw'!P$11</f>
        <v>#DIV/0!</v>
      </c>
      <c r="BM141" s="26" t="e">
        <f>(BC141-'ModelParams Lw'!Q$10)/'ModelParams Lw'!Q$11</f>
        <v>#DIV/0!</v>
      </c>
      <c r="BN141" s="26" t="e">
        <f>(BD141-'ModelParams Lw'!R$10)/'ModelParams Lw'!R$11</f>
        <v>#DIV/0!</v>
      </c>
      <c r="BO141" s="26" t="e">
        <f>(BE141-'ModelParams Lw'!S$10)/'ModelParams Lw'!S$11</f>
        <v>#DIV/0!</v>
      </c>
      <c r="BP141" s="26" t="e">
        <f>(BF141-'ModelParams Lw'!T$10)/'ModelParams Lw'!T$11</f>
        <v>#DIV/0!</v>
      </c>
      <c r="BQ141" s="26" t="e">
        <f>(BG141-'ModelParams Lw'!U$10)/'ModelParams Lw'!U$11</f>
        <v>#DIV/0!</v>
      </c>
      <c r="BR141" s="26" t="e">
        <f>(BH141-'ModelParams Lw'!V$10)/'ModelParams Lw'!V$11</f>
        <v>#DIV/0!</v>
      </c>
      <c r="BS141" s="23" t="e">
        <f>IF(Calcul!$E143="SW",DEGREES(ACOS(1-(1/'ModelParams Lw'!C$25*SQRT(0.5*1.2/'Sound Power'!$C141)*('Sound Power'!$B141/3600)/('Sound Power'!$D141)/('Sound Power'!$F141)))),DEGREES(ACOS(1-(1/'ModelParams Lw'!C$29*SQRT(0.5*1.2/'Sound Power'!$C141)*('Sound Power'!$B141/3600)/('Sound Power'!$D141)/('Sound Power'!$F141)))))</f>
        <v>#DIV/0!</v>
      </c>
      <c r="BT141" s="23" t="e">
        <f>IF(Calcul!$E143="SW",DEGREES(ACOS(1-(1/'ModelParams Lw'!D$25*SQRT(0.5*1.2/'Sound Power'!$C141)*('Sound Power'!$B141/3600)/('Sound Power'!$D141)/('Sound Power'!$F141)))),DEGREES(ACOS(1-(1/'ModelParams Lw'!D$29*SQRT(0.5*1.2/'Sound Power'!$C141)*('Sound Power'!$B141/3600)/('Sound Power'!$D141)/('Sound Power'!$F141)))))</f>
        <v>#DIV/0!</v>
      </c>
      <c r="BU141" s="23" t="e">
        <f>IF(Calcul!$E143="SW",DEGREES(ACOS(1-(1/'ModelParams Lw'!E$25*SQRT(0.5*1.2/'Sound Power'!$C141)*('Sound Power'!$B141/3600)/('Sound Power'!$D141)/('Sound Power'!$F141)))),DEGREES(ACOS(1-(1/'ModelParams Lw'!E$29*SQRT(0.5*1.2/'Sound Power'!$C141)*('Sound Power'!$B141/3600)/('Sound Power'!$D141)/('Sound Power'!$F141)))))</f>
        <v>#DIV/0!</v>
      </c>
      <c r="BV141" s="23" t="e">
        <f>IF(Calcul!$E143="SW",DEGREES(ACOS(1-(1/'ModelParams Lw'!F$25*SQRT(0.5*1.2/'Sound Power'!$C141)*('Sound Power'!$B141/3600)/('Sound Power'!$D141)/('Sound Power'!$F141)))),DEGREES(ACOS(1-(1/'ModelParams Lw'!F$29*SQRT(0.5*1.2/'Sound Power'!$C141)*('Sound Power'!$B141/3600)/('Sound Power'!$D141)/('Sound Power'!$F141)))))</f>
        <v>#DIV/0!</v>
      </c>
      <c r="BW141" s="23" t="e">
        <f>IF(Calcul!$E143="SW",DEGREES(ACOS(1-(1/'ModelParams Lw'!G$25*SQRT(0.5*1.2/'Sound Power'!$C141)*('Sound Power'!$B141/3600)/('Sound Power'!$D141)/('Sound Power'!$F141)))),DEGREES(ACOS(1-(1/'ModelParams Lw'!G$29*SQRT(0.5*1.2/'Sound Power'!$C141)*('Sound Power'!$B141/3600)/('Sound Power'!$D141)/('Sound Power'!$F141)))))</f>
        <v>#DIV/0!</v>
      </c>
      <c r="BX141" s="23" t="e">
        <f>IF(Calcul!$E143="SW",DEGREES(ACOS(1-(1/'ModelParams Lw'!H$25*SQRT(0.5*1.2/'Sound Power'!$C141)*('Sound Power'!$B141/3600)/('Sound Power'!$D141)/('Sound Power'!$F141)))),DEGREES(ACOS(1-(1/'ModelParams Lw'!H$29*SQRT(0.5*1.2/'Sound Power'!$C141)*('Sound Power'!$B141/3600)/('Sound Power'!$D141)/('Sound Power'!$F141)))))</f>
        <v>#DIV/0!</v>
      </c>
      <c r="BY141" s="23" t="e">
        <f>IF(Calcul!$E143="SW",DEGREES(ACOS(1-(1/'ModelParams Lw'!I$25*SQRT(0.5*1.2/'Sound Power'!$C141)*('Sound Power'!$B141/3600)/('Sound Power'!$D141)/('Sound Power'!$F141)))),DEGREES(ACOS(1-(1/'ModelParams Lw'!I$29*SQRT(0.5*1.2/'Sound Power'!$C141)*('Sound Power'!$B141/3600)/('Sound Power'!$D141)/('Sound Power'!$F141)))))</f>
        <v>#DIV/0!</v>
      </c>
      <c r="BZ141" s="23" t="e">
        <f>IF(Calcul!$E143="SW",DEGREES(ACOS(1-(1/'ModelParams Lw'!J$25*SQRT(0.5*1.2/'Sound Power'!$C141)*('Sound Power'!$B141/3600)/('Sound Power'!$D141)/('Sound Power'!$F141)))),DEGREES(ACOS(1-(1/'ModelParams Lw'!J$29*SQRT(0.5*1.2/'Sound Power'!$C141)*('Sound Power'!$B141/3600)/('Sound Power'!$D141)/('Sound Power'!$F141)))))</f>
        <v>#DIV/0!</v>
      </c>
      <c r="CA141" s="26" t="e">
        <f>IF(Calcul!$E143="SW",'ModelParams Lw'!C$22+'ModelParams Lw'!C$23*LOG('Sound Power'!$D141/'Sound Power'!$E141)+'ModelParams Lw'!C$24*LN('Sound Power'!BS141),IF('ModelParams Lw'!C$26+'ModelParams Lw'!C$27*LOG('Sound Power'!$D141/'Sound Power'!$E141)+'ModelParams Lw'!C$28*LN('Sound Power'!BS141)&lt;'ModelParams Lw'!C$22+'ModelParams Lw'!C$23*LOG('Sound Power'!$D141/'Sound Power'!$E141)+'ModelParams Lw'!C$24*LN('Sound Power'!BS141),'ModelParams Lw'!C$22+'ModelParams Lw'!C$23*LOG('Sound Power'!$D141/'Sound Power'!$E141)+'ModelParams Lw'!C$24*LN('Sound Power'!BS141),'ModelParams Lw'!C$26+'ModelParams Lw'!C$27*LOG('Sound Power'!$D141/'Sound Power'!$E141)+'ModelParams Lw'!C$28*LN('Sound Power'!BS141)))</f>
        <v>#DIV/0!</v>
      </c>
      <c r="CB141" s="26" t="e">
        <f>IF(Calcul!$E143="SW",'ModelParams Lw'!D$22+'ModelParams Lw'!D$23*LOG('Sound Power'!$D141/'Sound Power'!$E141)+'ModelParams Lw'!D$24*LN('Sound Power'!BT141),IF('ModelParams Lw'!D$26+'ModelParams Lw'!D$27*LOG('Sound Power'!$D141/'Sound Power'!$E141)+'ModelParams Lw'!D$28*LN('Sound Power'!BT141)&lt;'ModelParams Lw'!D$22+'ModelParams Lw'!D$23*LOG('Sound Power'!$D141/'Sound Power'!$E141)+'ModelParams Lw'!D$24*LN('Sound Power'!BT141),'ModelParams Lw'!D$22+'ModelParams Lw'!D$23*LOG('Sound Power'!$D141/'Sound Power'!$E141)+'ModelParams Lw'!D$24*LN('Sound Power'!BT141),'ModelParams Lw'!D$26+'ModelParams Lw'!D$27*LOG('Sound Power'!$D141/'Sound Power'!$E141)+'ModelParams Lw'!D$28*LN('Sound Power'!BT141)))</f>
        <v>#DIV/0!</v>
      </c>
      <c r="CC141" s="26" t="e">
        <f>IF(Calcul!$E143="SW",'ModelParams Lw'!E$22+'ModelParams Lw'!E$23*LOG('Sound Power'!$D141/'Sound Power'!$E141)+'ModelParams Lw'!E$24*LN('Sound Power'!BU141),IF('ModelParams Lw'!E$26+'ModelParams Lw'!E$27*LOG('Sound Power'!$D141/'Sound Power'!$E141)+'ModelParams Lw'!E$28*LN('Sound Power'!BU141)&lt;'ModelParams Lw'!E$22+'ModelParams Lw'!E$23*LOG('Sound Power'!$D141/'Sound Power'!$E141)+'ModelParams Lw'!E$24*LN('Sound Power'!BU141),'ModelParams Lw'!E$22+'ModelParams Lw'!E$23*LOG('Sound Power'!$D141/'Sound Power'!$E141)+'ModelParams Lw'!E$24*LN('Sound Power'!BU141),'ModelParams Lw'!E$26+'ModelParams Lw'!E$27*LOG('Sound Power'!$D141/'Sound Power'!$E141)+'ModelParams Lw'!E$28*LN('Sound Power'!BU141)))</f>
        <v>#DIV/0!</v>
      </c>
      <c r="CD141" s="26" t="e">
        <f>IF(Calcul!$E143="SW",'ModelParams Lw'!F$22+'ModelParams Lw'!F$23*LOG('Sound Power'!$D141/'Sound Power'!$E141)+'ModelParams Lw'!F$24*LN('Sound Power'!BV141),IF('ModelParams Lw'!F$26+'ModelParams Lw'!F$27*LOG('Sound Power'!$D141/'Sound Power'!$E141)+'ModelParams Lw'!F$28*LN('Sound Power'!BV141)&lt;'ModelParams Lw'!F$22+'ModelParams Lw'!F$23*LOG('Sound Power'!$D141/'Sound Power'!$E141)+'ModelParams Lw'!F$24*LN('Sound Power'!BV141),'ModelParams Lw'!F$22+'ModelParams Lw'!F$23*LOG('Sound Power'!$D141/'Sound Power'!$E141)+'ModelParams Lw'!F$24*LN('Sound Power'!BV141),'ModelParams Lw'!F$26+'ModelParams Lw'!F$27*LOG('Sound Power'!$D141/'Sound Power'!$E141)+'ModelParams Lw'!F$28*LN('Sound Power'!BV141)))</f>
        <v>#DIV/0!</v>
      </c>
      <c r="CE141" s="26" t="e">
        <f>IF(Calcul!$E143="SW",'ModelParams Lw'!G$22+'ModelParams Lw'!G$23*LOG('Sound Power'!$D141/'Sound Power'!$E141)+'ModelParams Lw'!G$24*LN('Sound Power'!BW141),IF('ModelParams Lw'!G$26+'ModelParams Lw'!G$27*LOG('Sound Power'!$D141/'Sound Power'!$E141)+'ModelParams Lw'!G$28*LN('Sound Power'!BW141)&lt;'ModelParams Lw'!G$22+'ModelParams Lw'!G$23*LOG('Sound Power'!$D141/'Sound Power'!$E141)+'ModelParams Lw'!G$24*LN('Sound Power'!BW141),'ModelParams Lw'!G$22+'ModelParams Lw'!G$23*LOG('Sound Power'!$D141/'Sound Power'!$E141)+'ModelParams Lw'!G$24*LN('Sound Power'!BW141),'ModelParams Lw'!G$26+'ModelParams Lw'!G$27*LOG('Sound Power'!$D141/'Sound Power'!$E141)+'ModelParams Lw'!G$28*LN('Sound Power'!BW141)))</f>
        <v>#DIV/0!</v>
      </c>
      <c r="CF141" s="26" t="e">
        <f>IF(Calcul!$E143="SW",'ModelParams Lw'!H$22+'ModelParams Lw'!H$23*LOG('Sound Power'!$D141/'Sound Power'!$E141)+'ModelParams Lw'!H$24*LN('Sound Power'!BX141),IF('ModelParams Lw'!H$26+'ModelParams Lw'!H$27*LOG('Sound Power'!$D141/'Sound Power'!$E141)+'ModelParams Lw'!H$28*LN('Sound Power'!BX141)&lt;'ModelParams Lw'!H$22+'ModelParams Lw'!H$23*LOG('Sound Power'!$D141/'Sound Power'!$E141)+'ModelParams Lw'!H$24*LN('Sound Power'!BX141),'ModelParams Lw'!H$22+'ModelParams Lw'!H$23*LOG('Sound Power'!$D141/'Sound Power'!$E141)+'ModelParams Lw'!H$24*LN('Sound Power'!BX141),'ModelParams Lw'!H$26+'ModelParams Lw'!H$27*LOG('Sound Power'!$D141/'Sound Power'!$E141)+'ModelParams Lw'!H$28*LN('Sound Power'!BX141)))</f>
        <v>#DIV/0!</v>
      </c>
      <c r="CG141" s="26" t="e">
        <f>IF(Calcul!$E143="SW",'ModelParams Lw'!I$22+'ModelParams Lw'!I$23*LOG('Sound Power'!$D141/'Sound Power'!$E141)+'ModelParams Lw'!I$24*LN('Sound Power'!BY141),IF('ModelParams Lw'!I$26+'ModelParams Lw'!I$27*LOG('Sound Power'!$D141/'Sound Power'!$E141)+'ModelParams Lw'!I$28*LN('Sound Power'!BY141)&lt;'ModelParams Lw'!I$22+'ModelParams Lw'!I$23*LOG('Sound Power'!$D141/'Sound Power'!$E141)+'ModelParams Lw'!I$24*LN('Sound Power'!BY141),'ModelParams Lw'!I$22+'ModelParams Lw'!I$23*LOG('Sound Power'!$D141/'Sound Power'!$E141)+'ModelParams Lw'!I$24*LN('Sound Power'!BY141),'ModelParams Lw'!I$26+'ModelParams Lw'!I$27*LOG('Sound Power'!$D141/'Sound Power'!$E141)+'ModelParams Lw'!I$28*LN('Sound Power'!BY141)))</f>
        <v>#DIV/0!</v>
      </c>
      <c r="CH141" s="26" t="e">
        <f>IF(Calcul!$E143="SW",'ModelParams Lw'!J$22+'ModelParams Lw'!J$23*LOG('Sound Power'!$D141/'Sound Power'!$E141)+'ModelParams Lw'!J$24*LN('Sound Power'!BZ141),IF('ModelParams Lw'!J$26+'ModelParams Lw'!J$27*LOG('Sound Power'!$D141/'Sound Power'!$E141)+'ModelParams Lw'!J$28*LN('Sound Power'!BZ141)&lt;'ModelParams Lw'!J$22+'ModelParams Lw'!J$23*LOG('Sound Power'!$D141/'Sound Power'!$E141)+'ModelParams Lw'!J$24*LN('Sound Power'!BZ141),'ModelParams Lw'!J$22+'ModelParams Lw'!J$23*LOG('Sound Power'!$D141/'Sound Power'!$E141)+'ModelParams Lw'!J$24*LN('Sound Power'!BZ141),'ModelParams Lw'!J$26+'ModelParams Lw'!J$27*LOG('Sound Power'!$D141/'Sound Power'!$E141)+'ModelParams Lw'!J$28*LN('Sound Power'!BZ141)))</f>
        <v>#DIV/0!</v>
      </c>
      <c r="CI141" s="26" t="e">
        <f t="shared" si="58"/>
        <v>#DIV/0!</v>
      </c>
      <c r="CJ141" s="26" t="e">
        <f t="shared" si="59"/>
        <v>#DIV/0!</v>
      </c>
      <c r="CK141" s="26" t="e">
        <f t="shared" si="60"/>
        <v>#DIV/0!</v>
      </c>
      <c r="CL141" s="26" t="e">
        <f t="shared" si="61"/>
        <v>#DIV/0!</v>
      </c>
      <c r="CM141" s="26" t="e">
        <f t="shared" si="62"/>
        <v>#DIV/0!</v>
      </c>
      <c r="CN141" s="26" t="e">
        <f t="shared" si="63"/>
        <v>#DIV/0!</v>
      </c>
      <c r="CO141" s="26" t="e">
        <f t="shared" si="64"/>
        <v>#DIV/0!</v>
      </c>
      <c r="CP141" s="26" t="e">
        <f t="shared" si="65"/>
        <v>#DIV/0!</v>
      </c>
      <c r="CQ141" s="26" t="e">
        <f>10*LOG10(IF(CI141="",0,POWER(10,((CI141+'ModelParams Lw'!$O$4)/10))) +IF(CJ141="",0,POWER(10,((CJ141+'ModelParams Lw'!$P$4)/10))) +IF(CK141="",0,POWER(10,((CK141+'ModelParams Lw'!$Q$4)/10))) +IF(CL141="",0,POWER(10,((CL141+'ModelParams Lw'!$R$4)/10))) +IF(CM141="",0,POWER(10,((CM141+'ModelParams Lw'!$S$4)/10))) +IF(CN141="",0,POWER(10,((CN141+'ModelParams Lw'!$T$4)/10))) +IF(CO141="",0,POWER(10,((CO141+'ModelParams Lw'!$U$4)/10)))+IF(CP141="",0,POWER(10,((CP141+'ModelParams Lw'!$V$4)/10))))</f>
        <v>#DIV/0!</v>
      </c>
      <c r="CR141" s="26" t="e">
        <f t="shared" si="66"/>
        <v>#DIV/0!</v>
      </c>
      <c r="CS141" s="26" t="e">
        <f>(CI141-'ModelParams Lw'!$O$10)/'ModelParams Lw'!$O$11</f>
        <v>#DIV/0!</v>
      </c>
      <c r="CT141" s="26" t="e">
        <f>(CJ141-'ModelParams Lw'!$P$10)/'ModelParams Lw'!$P$11</f>
        <v>#DIV/0!</v>
      </c>
      <c r="CU141" s="26" t="e">
        <f>(CK141-'ModelParams Lw'!$Q$10)/'ModelParams Lw'!$Q$11</f>
        <v>#DIV/0!</v>
      </c>
      <c r="CV141" s="26" t="e">
        <f>(CL141-'ModelParams Lw'!$R$10)/'ModelParams Lw'!$R$11</f>
        <v>#DIV/0!</v>
      </c>
      <c r="CW141" s="26" t="e">
        <f>(CM141-'ModelParams Lw'!$S$10)/'ModelParams Lw'!$S$11</f>
        <v>#DIV/0!</v>
      </c>
      <c r="CX141" s="26" t="e">
        <f>(CN141-'ModelParams Lw'!$T$10)/'ModelParams Lw'!$T$11</f>
        <v>#DIV/0!</v>
      </c>
      <c r="CY141" s="26" t="e">
        <f>(CO141-'ModelParams Lw'!$U$10)/'ModelParams Lw'!$U$11</f>
        <v>#DIV/0!</v>
      </c>
      <c r="CZ141" s="26" t="e">
        <f>(CP141-'ModelParams Lw'!$V$10)/'ModelParams Lw'!$V$11</f>
        <v>#DIV/0!</v>
      </c>
    </row>
    <row r="142" spans="1:104" x14ac:dyDescent="0.2">
      <c r="A142" s="13">
        <f>Calcul!A144</f>
        <v>0</v>
      </c>
      <c r="B142" s="13">
        <f t="shared" si="67"/>
        <v>0</v>
      </c>
      <c r="C142" s="13">
        <f>Calcul!B144</f>
        <v>0</v>
      </c>
      <c r="D142" s="13">
        <f>Calcul!C144/1000</f>
        <v>0</v>
      </c>
      <c r="E142" s="13">
        <f>Calcul!D144/1000</f>
        <v>0</v>
      </c>
      <c r="F142" s="13">
        <f t="shared" si="68"/>
        <v>0</v>
      </c>
      <c r="G142" s="23" t="e">
        <f>DEGREES(ACOS(1-(1/'ModelParams Lw'!B$15*SQRT(0.5*1.2/'Sound Power'!$C142)*('Sound Power'!$B142/3600)/('Sound Power'!$D142)/('Sound Power'!$F142))))</f>
        <v>#DIV/0!</v>
      </c>
      <c r="H142" s="23" t="e">
        <f>DEGREES(ACOS(1-(1/'ModelParams Lw'!C$15*SQRT(0.5*1.2/'Sound Power'!$C142)*('Sound Power'!$B142/3600)/('Sound Power'!$D142)/('Sound Power'!$F142))))</f>
        <v>#DIV/0!</v>
      </c>
      <c r="I142" s="23" t="e">
        <f>DEGREES(ACOS(1-(1/'ModelParams Lw'!D$15*SQRT(0.5*1.2/'Sound Power'!$C142)*('Sound Power'!$B142/3600)/('Sound Power'!$D142)/('Sound Power'!$F142))))</f>
        <v>#DIV/0!</v>
      </c>
      <c r="J142" s="23" t="e">
        <f>DEGREES(ACOS(1-(1/'ModelParams Lw'!E$15*SQRT(0.5*1.2/'Sound Power'!$C142)*('Sound Power'!$B142/3600)/('Sound Power'!$D142)/('Sound Power'!$F142))))</f>
        <v>#DIV/0!</v>
      </c>
      <c r="K142" s="23" t="e">
        <f>DEGREES(ACOS(1-(1/'ModelParams Lw'!F$15*SQRT(0.5*1.2/'Sound Power'!$C142)*('Sound Power'!$B142/3600)/('Sound Power'!$D142)/('Sound Power'!$F142))))</f>
        <v>#DIV/0!</v>
      </c>
      <c r="L142" s="23" t="e">
        <f>DEGREES(ACOS(1-(1/'ModelParams Lw'!G$15*SQRT(0.5*1.2/'Sound Power'!$C142)*('Sound Power'!$B142/3600)/('Sound Power'!$D142)/('Sound Power'!$F142))))</f>
        <v>#DIV/0!</v>
      </c>
      <c r="M142" s="23" t="e">
        <f>DEGREES(ACOS(1-(1/'ModelParams Lw'!H$15*SQRT(0.5*1.2/'Sound Power'!$C142)*('Sound Power'!$B142/3600)/('Sound Power'!$D142)/('Sound Power'!$F142))))</f>
        <v>#DIV/0!</v>
      </c>
      <c r="N142" s="23" t="e">
        <f>DEGREES(ACOS(1-(1/'ModelParams Lw'!I$15*SQRT(0.5*1.2/'Sound Power'!$C142)*('Sound Power'!$B142/3600)/('Sound Power'!$D142)/('Sound Power'!$F142))))</f>
        <v>#DIV/0!</v>
      </c>
      <c r="O142" s="26" t="e">
        <f>('ModelParams Lw'!B$4*LN('Sound Power'!G142)/(1+EXP(-('Sound Power'!$D142*1000+'ModelParams Lw'!B$6)/'ModelParams Lw'!B$7))+'ModelParams Lw'!B$5)*LN('Sound Power'!$B142)-('ModelParams Lw'!B$8+'ModelParams Lw'!B$9*$D142+'ModelParams Lw'!B$10*'Sound Power'!$F142^'ModelParams Lw'!B$14+'ModelParams Lw'!B$11*LN('Sound Power'!G142)+'ModelParams Lw'!B$12*'Sound Power'!$D142*'Sound Power'!$F142+'ModelParams Lw'!B$13*'Sound Power'!$D142*LN('Sound Power'!G142))</f>
        <v>#DIV/0!</v>
      </c>
      <c r="P142" s="26" t="e">
        <f>('ModelParams Lw'!C$4*LN('Sound Power'!H142)/(1+EXP(-('Sound Power'!$D142*1000+'ModelParams Lw'!C$6)/'ModelParams Lw'!C$7))+'ModelParams Lw'!C$5)*LN('Sound Power'!$B142)-('ModelParams Lw'!C$8+'ModelParams Lw'!C$9*$D142+'ModelParams Lw'!C$10*'Sound Power'!$F142^'ModelParams Lw'!C$14+'ModelParams Lw'!C$11*LN('Sound Power'!H142)+'ModelParams Lw'!C$12*'Sound Power'!$D142*'Sound Power'!$F142+'ModelParams Lw'!C$13*'Sound Power'!$D142*LN('Sound Power'!H142))</f>
        <v>#DIV/0!</v>
      </c>
      <c r="Q142" s="26" t="e">
        <f>('ModelParams Lw'!D$4*LN('Sound Power'!I142)/(1+EXP(-('Sound Power'!$D142*1000+'ModelParams Lw'!D$6)/'ModelParams Lw'!D$7))+'ModelParams Lw'!D$5)*LN('Sound Power'!$B142)-('ModelParams Lw'!D$8+'ModelParams Lw'!D$9*$D142+'ModelParams Lw'!D$10*'Sound Power'!$F142^'ModelParams Lw'!D$14+'ModelParams Lw'!D$11*LN('Sound Power'!I142)+'ModelParams Lw'!D$12*'Sound Power'!$D142*'Sound Power'!$F142+'ModelParams Lw'!D$13*'Sound Power'!$D142*LN('Sound Power'!I142))</f>
        <v>#DIV/0!</v>
      </c>
      <c r="R142" s="26" t="e">
        <f>('ModelParams Lw'!E$4*LN('Sound Power'!J142)/(1+EXP(-('Sound Power'!$D142*1000+'ModelParams Lw'!E$6)/'ModelParams Lw'!E$7))+'ModelParams Lw'!E$5)*LN('Sound Power'!$B142)-('ModelParams Lw'!E$8+'ModelParams Lw'!E$9*$D142+'ModelParams Lw'!E$10*'Sound Power'!$F142^'ModelParams Lw'!E$14+'ModelParams Lw'!E$11*LN('Sound Power'!J142)+'ModelParams Lw'!E$12*'Sound Power'!$D142*'Sound Power'!$F142+'ModelParams Lw'!E$13*'Sound Power'!$D142*LN('Sound Power'!J142))</f>
        <v>#DIV/0!</v>
      </c>
      <c r="S142" s="26" t="e">
        <f>('ModelParams Lw'!F$4*LN('Sound Power'!K142)/(1+EXP(-('Sound Power'!$D142*1000+'ModelParams Lw'!F$6)/'ModelParams Lw'!F$7))+'ModelParams Lw'!F$5)*LN('Sound Power'!$B142)-('ModelParams Lw'!F$8+'ModelParams Lw'!F$9*$D142+'ModelParams Lw'!F$10*'Sound Power'!$F142^'ModelParams Lw'!F$14+'ModelParams Lw'!F$11*LN('Sound Power'!K142)+'ModelParams Lw'!F$12*'Sound Power'!$D142*'Sound Power'!$F142+'ModelParams Lw'!F$13*'Sound Power'!$D142*LN('Sound Power'!K142))</f>
        <v>#DIV/0!</v>
      </c>
      <c r="T142" s="26" t="e">
        <f>('ModelParams Lw'!G$4*LN('Sound Power'!L142)/(1+EXP(-('Sound Power'!$D142*1000+'ModelParams Lw'!G$6)/'ModelParams Lw'!G$7))+'ModelParams Lw'!G$5)*LN('Sound Power'!$B142)-('ModelParams Lw'!G$8+'ModelParams Lw'!G$9*$D142+'ModelParams Lw'!G$10*'Sound Power'!$F142^'ModelParams Lw'!G$14+'ModelParams Lw'!G$11*LN('Sound Power'!L142)+'ModelParams Lw'!G$12*'Sound Power'!$D142*'Sound Power'!$F142+'ModelParams Lw'!G$13*'Sound Power'!$D142*LN('Sound Power'!L142))</f>
        <v>#DIV/0!</v>
      </c>
      <c r="U142" s="26" t="e">
        <f>('ModelParams Lw'!H$4*LN('Sound Power'!M142)/(1+EXP(-('Sound Power'!$D142*1000+'ModelParams Lw'!H$6)/'ModelParams Lw'!H$7))+'ModelParams Lw'!H$5)*LN('Sound Power'!$B142)-('ModelParams Lw'!H$8+'ModelParams Lw'!H$9*$D142+'ModelParams Lw'!H$10*'Sound Power'!$F142^'ModelParams Lw'!H$14+'ModelParams Lw'!H$11*LN('Sound Power'!M142)+'ModelParams Lw'!H$12*'Sound Power'!$D142*'Sound Power'!$F142+'ModelParams Lw'!H$13*'Sound Power'!$D142*LN('Sound Power'!M142))</f>
        <v>#DIV/0!</v>
      </c>
      <c r="V142" s="26" t="e">
        <f>('ModelParams Lw'!I$4*LN('Sound Power'!N142)/(1+EXP(-('Sound Power'!$D142*1000+'ModelParams Lw'!I$6)/'ModelParams Lw'!I$7))+'ModelParams Lw'!I$5)*LN('Sound Power'!$B142)-('ModelParams Lw'!I$8+'ModelParams Lw'!I$9*$D142+'ModelParams Lw'!I$10*'Sound Power'!$F142^'ModelParams Lw'!I$14+'ModelParams Lw'!I$11*LN('Sound Power'!N142)+'ModelParams Lw'!I$12*'Sound Power'!$D142*'Sound Power'!$F142+'ModelParams Lw'!I$13*'Sound Power'!$D142*LN('Sound Power'!N142))</f>
        <v>#DIV/0!</v>
      </c>
      <c r="W142" s="26" t="e">
        <f>10*LOG10(IF(O142="",0,POWER(10,((O142+'ModelParams Lw'!$O$4)/10))) +IF(P142="",0,POWER(10,((P142+'ModelParams Lw'!$P$4)/10))) +IF(Q142="",0,POWER(10,((Q142+'ModelParams Lw'!$Q$4)/10))) +IF(R142="",0,POWER(10,((R142+'ModelParams Lw'!$R$4)/10))) +IF(S142="",0,POWER(10,((S142+'ModelParams Lw'!$S$4)/10))) +IF(T142="",0,POWER(10,((T142+'ModelParams Lw'!$T$4)/10))) +IF(U142="",0,POWER(10,((U142+'ModelParams Lw'!$U$4)/10)))+IF(V142="",0,POWER(10,((V142+'ModelParams Lw'!$V$4)/10))))</f>
        <v>#DIV/0!</v>
      </c>
      <c r="X142" s="26" t="e">
        <f t="shared" si="52"/>
        <v>#DIV/0!</v>
      </c>
      <c r="Y142" s="26" t="e">
        <f>(O142-'ModelParams Lw'!O$10)/'ModelParams Lw'!O$11</f>
        <v>#DIV/0!</v>
      </c>
      <c r="Z142" s="26" t="e">
        <f>(P142-'ModelParams Lw'!P$10)/'ModelParams Lw'!P$11</f>
        <v>#DIV/0!</v>
      </c>
      <c r="AA142" s="26" t="e">
        <f>(Q142-'ModelParams Lw'!Q$10)/'ModelParams Lw'!Q$11</f>
        <v>#DIV/0!</v>
      </c>
      <c r="AB142" s="26" t="e">
        <f>(R142-'ModelParams Lw'!R$10)/'ModelParams Lw'!R$11</f>
        <v>#DIV/0!</v>
      </c>
      <c r="AC142" s="26" t="e">
        <f>(S142-'ModelParams Lw'!S$10)/'ModelParams Lw'!S$11</f>
        <v>#DIV/0!</v>
      </c>
      <c r="AD142" s="26" t="e">
        <f>(T142-'ModelParams Lw'!T$10)/'ModelParams Lw'!T$11</f>
        <v>#DIV/0!</v>
      </c>
      <c r="AE142" s="26" t="e">
        <f>(U142-'ModelParams Lw'!U$10)/'ModelParams Lw'!U$11</f>
        <v>#DIV/0!</v>
      </c>
      <c r="AF142" s="26" t="e">
        <f>(V142-'ModelParams Lw'!V$10)/'ModelParams Lw'!V$11</f>
        <v>#DIV/0!</v>
      </c>
      <c r="AG142" s="26" t="e">
        <f t="shared" si="53"/>
        <v>#DIV/0!</v>
      </c>
      <c r="AH142" s="26" t="e">
        <f>VLOOKUP(D142*1000,'ModelParams Lw'!$A$38:$D$58,4)</f>
        <v>#N/A</v>
      </c>
      <c r="AI142" s="56" t="e">
        <f>VLOOKUP(D142*1000,'ModelParams Lw'!$A$38:$D$58,2)</f>
        <v>#N/A</v>
      </c>
      <c r="AJ142" s="46" t="e">
        <f t="shared" si="54"/>
        <v>#DIV/0!</v>
      </c>
      <c r="AK142" s="26" t="e">
        <f t="shared" si="55"/>
        <v>#VALUE!</v>
      </c>
      <c r="AL142" s="26" t="e">
        <f>IF($AI142=100,'ModelParams Lw'!R$35*'Sound Power'!$AH142^2+'ModelParams Lw'!R$36*'Sound Power'!$AH142+'ModelParams Lw'!R$37,IF($AI142=150,'ModelParams Lw'!R$38*'Sound Power'!$AH142^2+'ModelParams Lw'!R$39*'Sound Power'!$AH142+'ModelParams Lw'!R$40,'ModelParams Lw'!R$41*'Sound Power'!$AH142^2+'ModelParams Lw'!R$42*'Sound Power'!$AH142+'ModelParams Lw'!R$43))</f>
        <v>#N/A</v>
      </c>
      <c r="AM142" s="26" t="e">
        <f>IF($AI142=100,'ModelParams Lw'!S$35*'Sound Power'!$AH142^2+'ModelParams Lw'!S$36*'Sound Power'!$AH142+'ModelParams Lw'!S$37,IF($AI142=150,'ModelParams Lw'!S$38*'Sound Power'!$AH142^2+'ModelParams Lw'!S$39*'Sound Power'!$AH142+'ModelParams Lw'!S$40,'ModelParams Lw'!S$41*'Sound Power'!$AH142^2+'ModelParams Lw'!S$42*'Sound Power'!$AH142+'ModelParams Lw'!S$43))</f>
        <v>#N/A</v>
      </c>
      <c r="AN142" s="26" t="e">
        <f>IF($AI142=100,'ModelParams Lw'!T$35*'Sound Power'!$AH142^2+'ModelParams Lw'!T$36*'Sound Power'!$AH142+'ModelParams Lw'!T$37,IF($AI142=150,'ModelParams Lw'!T$38*'Sound Power'!$AH142^2+'ModelParams Lw'!T$39*'Sound Power'!$AH142+'ModelParams Lw'!T$40,'ModelParams Lw'!T$41*'Sound Power'!$AH142^2+'ModelParams Lw'!T$42*'Sound Power'!$AH142+'ModelParams Lw'!T$43))</f>
        <v>#N/A</v>
      </c>
      <c r="AO142" s="26" t="e">
        <f>IF($AI142=100,'ModelParams Lw'!U$35*'Sound Power'!$AH142^2+'ModelParams Lw'!U$36*'Sound Power'!$AH142+'ModelParams Lw'!U$37,IF($AI142=150,'ModelParams Lw'!U$38*'Sound Power'!$AH142^2+'ModelParams Lw'!U$39*'Sound Power'!$AH142+'ModelParams Lw'!U$40,'ModelParams Lw'!U$41*'Sound Power'!$AH142^2+'ModelParams Lw'!U$42*'Sound Power'!$AH142+'ModelParams Lw'!U$43))</f>
        <v>#N/A</v>
      </c>
      <c r="AP142" s="26" t="e">
        <f>IF($AI142=100,'ModelParams Lw'!V$35*'Sound Power'!$AH142^2+'ModelParams Lw'!V$36*'Sound Power'!$AH142+'ModelParams Lw'!V$37,IF($AI142=150,'ModelParams Lw'!V$38*'Sound Power'!$AH142^2+'ModelParams Lw'!V$39*'Sound Power'!$AH142+'ModelParams Lw'!V$40,'ModelParams Lw'!V$41*'Sound Power'!$AH142^2+'ModelParams Lw'!V$42*'Sound Power'!$AH142+'ModelParams Lw'!V$43))</f>
        <v>#N/A</v>
      </c>
      <c r="AQ142" s="26" t="e">
        <f>IF($AI142=100,'ModelParams Lw'!W$35*'Sound Power'!$AH142^2+'ModelParams Lw'!W$36*'Sound Power'!$AH142+'ModelParams Lw'!W$37,IF($AI142=150,'ModelParams Lw'!W$38*'Sound Power'!$AH142^2+'ModelParams Lw'!W$39*'Sound Power'!$AH142+'ModelParams Lw'!W$40,'ModelParams Lw'!W$41*'Sound Power'!$AH142^2+'ModelParams Lw'!W$42*'Sound Power'!$AH142+'ModelParams Lw'!W$43))</f>
        <v>#N/A</v>
      </c>
      <c r="AR142" s="26" t="e">
        <f t="shared" si="56"/>
        <v>#VALUE!</v>
      </c>
      <c r="AS142" s="26" t="e">
        <f>IF(26.83*LN($AJ142)-11.791-'ModelParams Lw'!B$35&lt;0,0,26.83*LN($AJ142)-11.791-'ModelParams Lw'!B$35)</f>
        <v>#DIV/0!</v>
      </c>
      <c r="AT142" s="26" t="e">
        <f>IF(26.83*LN($AJ142)-11.791-'ModelParams Lw'!C$35&lt;0,0,26.83*LN($AJ142)-11.791-'ModelParams Lw'!C$35)</f>
        <v>#DIV/0!</v>
      </c>
      <c r="AU142" s="26" t="e">
        <f>IF(26.83*LN($AJ142)-11.791-'ModelParams Lw'!D$35&lt;0,0,26.83*LN($AJ142)-11.791-'ModelParams Lw'!D$35)</f>
        <v>#DIV/0!</v>
      </c>
      <c r="AV142" s="26" t="e">
        <f>IF(26.83*LN($AJ142)-11.791-'ModelParams Lw'!E$35&lt;0,0,26.83*LN($AJ142)-11.791-'ModelParams Lw'!E$35)</f>
        <v>#DIV/0!</v>
      </c>
      <c r="AW142" s="26" t="e">
        <f>IF(26.83*LN($AJ142)-11.791-'ModelParams Lw'!F$35&lt;0,0,26.83*LN($AJ142)-11.791-'ModelParams Lw'!F$35)</f>
        <v>#DIV/0!</v>
      </c>
      <c r="AX142" s="26" t="e">
        <f>IF(26.83*LN($AJ142)-11.791-'ModelParams Lw'!G$35&lt;0,0,26.83*LN($AJ142)-11.791-'ModelParams Lw'!G$35)</f>
        <v>#DIV/0!</v>
      </c>
      <c r="AY142" s="26" t="e">
        <f>IF(26.83*LN($AJ142)-11.791-'ModelParams Lw'!H$35&lt;0,0,26.83*LN($AJ142)-11.791-'ModelParams Lw'!H$35)</f>
        <v>#DIV/0!</v>
      </c>
      <c r="AZ142" s="26" t="e">
        <f>IF(26.83*LN($AJ142)-11.791-'ModelParams Lw'!I$35&lt;0,0,26.83*LN($AJ142)-11.791-'ModelParams Lw'!I$35)</f>
        <v>#DIV/0!</v>
      </c>
      <c r="BA142" s="26" t="e">
        <f t="shared" si="69"/>
        <v>#DIV/0!</v>
      </c>
      <c r="BB142" s="26" t="e">
        <f t="shared" si="70"/>
        <v>#DIV/0!</v>
      </c>
      <c r="BC142" s="26" t="e">
        <f t="shared" si="71"/>
        <v>#DIV/0!</v>
      </c>
      <c r="BD142" s="26" t="e">
        <f t="shared" si="72"/>
        <v>#DIV/0!</v>
      </c>
      <c r="BE142" s="26" t="e">
        <f t="shared" si="73"/>
        <v>#DIV/0!</v>
      </c>
      <c r="BF142" s="26" t="e">
        <f t="shared" si="74"/>
        <v>#DIV/0!</v>
      </c>
      <c r="BG142" s="26" t="e">
        <f t="shared" si="75"/>
        <v>#DIV/0!</v>
      </c>
      <c r="BH142" s="26" t="e">
        <f t="shared" si="76"/>
        <v>#DIV/0!</v>
      </c>
      <c r="BI142" s="26" t="e">
        <f>10*LOG10(IF(BA142="",0,POWER(10,((BA142+'ModelParams Lw'!$O$4)/10))) +IF(BB142="",0,POWER(10,((BB142+'ModelParams Lw'!$P$4)/10))) +IF(BC142="",0,POWER(10,((BC142+'ModelParams Lw'!$Q$4)/10))) +IF(BD142="",0,POWER(10,((BD142+'ModelParams Lw'!$R$4)/10))) +IF(BE142="",0,POWER(10,((BE142+'ModelParams Lw'!$S$4)/10))) +IF(BF142="",0,POWER(10,((BF142+'ModelParams Lw'!$T$4)/10))) +IF(BG142="",0,POWER(10,((BG142+'ModelParams Lw'!$U$4)/10)))+IF(BH142="",0,POWER(10,((BH142+'ModelParams Lw'!$V$4)/10))))</f>
        <v>#DIV/0!</v>
      </c>
      <c r="BJ142" s="26" t="e">
        <f t="shared" si="57"/>
        <v>#DIV/0!</v>
      </c>
      <c r="BK142" s="26" t="e">
        <f>(BA142-'ModelParams Lw'!O$10)/'ModelParams Lw'!O$11</f>
        <v>#DIV/0!</v>
      </c>
      <c r="BL142" s="26" t="e">
        <f>(BB142-'ModelParams Lw'!P$10)/'ModelParams Lw'!P$11</f>
        <v>#DIV/0!</v>
      </c>
      <c r="BM142" s="26" t="e">
        <f>(BC142-'ModelParams Lw'!Q$10)/'ModelParams Lw'!Q$11</f>
        <v>#DIV/0!</v>
      </c>
      <c r="BN142" s="26" t="e">
        <f>(BD142-'ModelParams Lw'!R$10)/'ModelParams Lw'!R$11</f>
        <v>#DIV/0!</v>
      </c>
      <c r="BO142" s="26" t="e">
        <f>(BE142-'ModelParams Lw'!S$10)/'ModelParams Lw'!S$11</f>
        <v>#DIV/0!</v>
      </c>
      <c r="BP142" s="26" t="e">
        <f>(BF142-'ModelParams Lw'!T$10)/'ModelParams Lw'!T$11</f>
        <v>#DIV/0!</v>
      </c>
      <c r="BQ142" s="26" t="e">
        <f>(BG142-'ModelParams Lw'!U$10)/'ModelParams Lw'!U$11</f>
        <v>#DIV/0!</v>
      </c>
      <c r="BR142" s="26" t="e">
        <f>(BH142-'ModelParams Lw'!V$10)/'ModelParams Lw'!V$11</f>
        <v>#DIV/0!</v>
      </c>
      <c r="BS142" s="23" t="e">
        <f>IF(Calcul!$E144="SW",DEGREES(ACOS(1-(1/'ModelParams Lw'!C$25*SQRT(0.5*1.2/'Sound Power'!$C142)*('Sound Power'!$B142/3600)/('Sound Power'!$D142)/('Sound Power'!$F142)))),DEGREES(ACOS(1-(1/'ModelParams Lw'!C$29*SQRT(0.5*1.2/'Sound Power'!$C142)*('Sound Power'!$B142/3600)/('Sound Power'!$D142)/('Sound Power'!$F142)))))</f>
        <v>#DIV/0!</v>
      </c>
      <c r="BT142" s="23" t="e">
        <f>IF(Calcul!$E144="SW",DEGREES(ACOS(1-(1/'ModelParams Lw'!D$25*SQRT(0.5*1.2/'Sound Power'!$C142)*('Sound Power'!$B142/3600)/('Sound Power'!$D142)/('Sound Power'!$F142)))),DEGREES(ACOS(1-(1/'ModelParams Lw'!D$29*SQRT(0.5*1.2/'Sound Power'!$C142)*('Sound Power'!$B142/3600)/('Sound Power'!$D142)/('Sound Power'!$F142)))))</f>
        <v>#DIV/0!</v>
      </c>
      <c r="BU142" s="23" t="e">
        <f>IF(Calcul!$E144="SW",DEGREES(ACOS(1-(1/'ModelParams Lw'!E$25*SQRT(0.5*1.2/'Sound Power'!$C142)*('Sound Power'!$B142/3600)/('Sound Power'!$D142)/('Sound Power'!$F142)))),DEGREES(ACOS(1-(1/'ModelParams Lw'!E$29*SQRT(0.5*1.2/'Sound Power'!$C142)*('Sound Power'!$B142/3600)/('Sound Power'!$D142)/('Sound Power'!$F142)))))</f>
        <v>#DIV/0!</v>
      </c>
      <c r="BV142" s="23" t="e">
        <f>IF(Calcul!$E144="SW",DEGREES(ACOS(1-(1/'ModelParams Lw'!F$25*SQRT(0.5*1.2/'Sound Power'!$C142)*('Sound Power'!$B142/3600)/('Sound Power'!$D142)/('Sound Power'!$F142)))),DEGREES(ACOS(1-(1/'ModelParams Lw'!F$29*SQRT(0.5*1.2/'Sound Power'!$C142)*('Sound Power'!$B142/3600)/('Sound Power'!$D142)/('Sound Power'!$F142)))))</f>
        <v>#DIV/0!</v>
      </c>
      <c r="BW142" s="23" t="e">
        <f>IF(Calcul!$E144="SW",DEGREES(ACOS(1-(1/'ModelParams Lw'!G$25*SQRT(0.5*1.2/'Sound Power'!$C142)*('Sound Power'!$B142/3600)/('Sound Power'!$D142)/('Sound Power'!$F142)))),DEGREES(ACOS(1-(1/'ModelParams Lw'!G$29*SQRT(0.5*1.2/'Sound Power'!$C142)*('Sound Power'!$B142/3600)/('Sound Power'!$D142)/('Sound Power'!$F142)))))</f>
        <v>#DIV/0!</v>
      </c>
      <c r="BX142" s="23" t="e">
        <f>IF(Calcul!$E144="SW",DEGREES(ACOS(1-(1/'ModelParams Lw'!H$25*SQRT(0.5*1.2/'Sound Power'!$C142)*('Sound Power'!$B142/3600)/('Sound Power'!$D142)/('Sound Power'!$F142)))),DEGREES(ACOS(1-(1/'ModelParams Lw'!H$29*SQRT(0.5*1.2/'Sound Power'!$C142)*('Sound Power'!$B142/3600)/('Sound Power'!$D142)/('Sound Power'!$F142)))))</f>
        <v>#DIV/0!</v>
      </c>
      <c r="BY142" s="23" t="e">
        <f>IF(Calcul!$E144="SW",DEGREES(ACOS(1-(1/'ModelParams Lw'!I$25*SQRT(0.5*1.2/'Sound Power'!$C142)*('Sound Power'!$B142/3600)/('Sound Power'!$D142)/('Sound Power'!$F142)))),DEGREES(ACOS(1-(1/'ModelParams Lw'!I$29*SQRT(0.5*1.2/'Sound Power'!$C142)*('Sound Power'!$B142/3600)/('Sound Power'!$D142)/('Sound Power'!$F142)))))</f>
        <v>#DIV/0!</v>
      </c>
      <c r="BZ142" s="23" t="e">
        <f>IF(Calcul!$E144="SW",DEGREES(ACOS(1-(1/'ModelParams Lw'!J$25*SQRT(0.5*1.2/'Sound Power'!$C142)*('Sound Power'!$B142/3600)/('Sound Power'!$D142)/('Sound Power'!$F142)))),DEGREES(ACOS(1-(1/'ModelParams Lw'!J$29*SQRT(0.5*1.2/'Sound Power'!$C142)*('Sound Power'!$B142/3600)/('Sound Power'!$D142)/('Sound Power'!$F142)))))</f>
        <v>#DIV/0!</v>
      </c>
      <c r="CA142" s="26" t="e">
        <f>IF(Calcul!$E144="SW",'ModelParams Lw'!C$22+'ModelParams Lw'!C$23*LOG('Sound Power'!$D142/'Sound Power'!$E142)+'ModelParams Lw'!C$24*LN('Sound Power'!BS142),IF('ModelParams Lw'!C$26+'ModelParams Lw'!C$27*LOG('Sound Power'!$D142/'Sound Power'!$E142)+'ModelParams Lw'!C$28*LN('Sound Power'!BS142)&lt;'ModelParams Lw'!C$22+'ModelParams Lw'!C$23*LOG('Sound Power'!$D142/'Sound Power'!$E142)+'ModelParams Lw'!C$24*LN('Sound Power'!BS142),'ModelParams Lw'!C$22+'ModelParams Lw'!C$23*LOG('Sound Power'!$D142/'Sound Power'!$E142)+'ModelParams Lw'!C$24*LN('Sound Power'!BS142),'ModelParams Lw'!C$26+'ModelParams Lw'!C$27*LOG('Sound Power'!$D142/'Sound Power'!$E142)+'ModelParams Lw'!C$28*LN('Sound Power'!BS142)))</f>
        <v>#DIV/0!</v>
      </c>
      <c r="CB142" s="26" t="e">
        <f>IF(Calcul!$E144="SW",'ModelParams Lw'!D$22+'ModelParams Lw'!D$23*LOG('Sound Power'!$D142/'Sound Power'!$E142)+'ModelParams Lw'!D$24*LN('Sound Power'!BT142),IF('ModelParams Lw'!D$26+'ModelParams Lw'!D$27*LOG('Sound Power'!$D142/'Sound Power'!$E142)+'ModelParams Lw'!D$28*LN('Sound Power'!BT142)&lt;'ModelParams Lw'!D$22+'ModelParams Lw'!D$23*LOG('Sound Power'!$D142/'Sound Power'!$E142)+'ModelParams Lw'!D$24*LN('Sound Power'!BT142),'ModelParams Lw'!D$22+'ModelParams Lw'!D$23*LOG('Sound Power'!$D142/'Sound Power'!$E142)+'ModelParams Lw'!D$24*LN('Sound Power'!BT142),'ModelParams Lw'!D$26+'ModelParams Lw'!D$27*LOG('Sound Power'!$D142/'Sound Power'!$E142)+'ModelParams Lw'!D$28*LN('Sound Power'!BT142)))</f>
        <v>#DIV/0!</v>
      </c>
      <c r="CC142" s="26" t="e">
        <f>IF(Calcul!$E144="SW",'ModelParams Lw'!E$22+'ModelParams Lw'!E$23*LOG('Sound Power'!$D142/'Sound Power'!$E142)+'ModelParams Lw'!E$24*LN('Sound Power'!BU142),IF('ModelParams Lw'!E$26+'ModelParams Lw'!E$27*LOG('Sound Power'!$D142/'Sound Power'!$E142)+'ModelParams Lw'!E$28*LN('Sound Power'!BU142)&lt;'ModelParams Lw'!E$22+'ModelParams Lw'!E$23*LOG('Sound Power'!$D142/'Sound Power'!$E142)+'ModelParams Lw'!E$24*LN('Sound Power'!BU142),'ModelParams Lw'!E$22+'ModelParams Lw'!E$23*LOG('Sound Power'!$D142/'Sound Power'!$E142)+'ModelParams Lw'!E$24*LN('Sound Power'!BU142),'ModelParams Lw'!E$26+'ModelParams Lw'!E$27*LOG('Sound Power'!$D142/'Sound Power'!$E142)+'ModelParams Lw'!E$28*LN('Sound Power'!BU142)))</f>
        <v>#DIV/0!</v>
      </c>
      <c r="CD142" s="26" t="e">
        <f>IF(Calcul!$E144="SW",'ModelParams Lw'!F$22+'ModelParams Lw'!F$23*LOG('Sound Power'!$D142/'Sound Power'!$E142)+'ModelParams Lw'!F$24*LN('Sound Power'!BV142),IF('ModelParams Lw'!F$26+'ModelParams Lw'!F$27*LOG('Sound Power'!$D142/'Sound Power'!$E142)+'ModelParams Lw'!F$28*LN('Sound Power'!BV142)&lt;'ModelParams Lw'!F$22+'ModelParams Lw'!F$23*LOG('Sound Power'!$D142/'Sound Power'!$E142)+'ModelParams Lw'!F$24*LN('Sound Power'!BV142),'ModelParams Lw'!F$22+'ModelParams Lw'!F$23*LOG('Sound Power'!$D142/'Sound Power'!$E142)+'ModelParams Lw'!F$24*LN('Sound Power'!BV142),'ModelParams Lw'!F$26+'ModelParams Lw'!F$27*LOG('Sound Power'!$D142/'Sound Power'!$E142)+'ModelParams Lw'!F$28*LN('Sound Power'!BV142)))</f>
        <v>#DIV/0!</v>
      </c>
      <c r="CE142" s="26" t="e">
        <f>IF(Calcul!$E144="SW",'ModelParams Lw'!G$22+'ModelParams Lw'!G$23*LOG('Sound Power'!$D142/'Sound Power'!$E142)+'ModelParams Lw'!G$24*LN('Sound Power'!BW142),IF('ModelParams Lw'!G$26+'ModelParams Lw'!G$27*LOG('Sound Power'!$D142/'Sound Power'!$E142)+'ModelParams Lw'!G$28*LN('Sound Power'!BW142)&lt;'ModelParams Lw'!G$22+'ModelParams Lw'!G$23*LOG('Sound Power'!$D142/'Sound Power'!$E142)+'ModelParams Lw'!G$24*LN('Sound Power'!BW142),'ModelParams Lw'!G$22+'ModelParams Lw'!G$23*LOG('Sound Power'!$D142/'Sound Power'!$E142)+'ModelParams Lw'!G$24*LN('Sound Power'!BW142),'ModelParams Lw'!G$26+'ModelParams Lw'!G$27*LOG('Sound Power'!$D142/'Sound Power'!$E142)+'ModelParams Lw'!G$28*LN('Sound Power'!BW142)))</f>
        <v>#DIV/0!</v>
      </c>
      <c r="CF142" s="26" t="e">
        <f>IF(Calcul!$E144="SW",'ModelParams Lw'!H$22+'ModelParams Lw'!H$23*LOG('Sound Power'!$D142/'Sound Power'!$E142)+'ModelParams Lw'!H$24*LN('Sound Power'!BX142),IF('ModelParams Lw'!H$26+'ModelParams Lw'!H$27*LOG('Sound Power'!$D142/'Sound Power'!$E142)+'ModelParams Lw'!H$28*LN('Sound Power'!BX142)&lt;'ModelParams Lw'!H$22+'ModelParams Lw'!H$23*LOG('Sound Power'!$D142/'Sound Power'!$E142)+'ModelParams Lw'!H$24*LN('Sound Power'!BX142),'ModelParams Lw'!H$22+'ModelParams Lw'!H$23*LOG('Sound Power'!$D142/'Sound Power'!$E142)+'ModelParams Lw'!H$24*LN('Sound Power'!BX142),'ModelParams Lw'!H$26+'ModelParams Lw'!H$27*LOG('Sound Power'!$D142/'Sound Power'!$E142)+'ModelParams Lw'!H$28*LN('Sound Power'!BX142)))</f>
        <v>#DIV/0!</v>
      </c>
      <c r="CG142" s="26" t="e">
        <f>IF(Calcul!$E144="SW",'ModelParams Lw'!I$22+'ModelParams Lw'!I$23*LOG('Sound Power'!$D142/'Sound Power'!$E142)+'ModelParams Lw'!I$24*LN('Sound Power'!BY142),IF('ModelParams Lw'!I$26+'ModelParams Lw'!I$27*LOG('Sound Power'!$D142/'Sound Power'!$E142)+'ModelParams Lw'!I$28*LN('Sound Power'!BY142)&lt;'ModelParams Lw'!I$22+'ModelParams Lw'!I$23*LOG('Sound Power'!$D142/'Sound Power'!$E142)+'ModelParams Lw'!I$24*LN('Sound Power'!BY142),'ModelParams Lw'!I$22+'ModelParams Lw'!I$23*LOG('Sound Power'!$D142/'Sound Power'!$E142)+'ModelParams Lw'!I$24*LN('Sound Power'!BY142),'ModelParams Lw'!I$26+'ModelParams Lw'!I$27*LOG('Sound Power'!$D142/'Sound Power'!$E142)+'ModelParams Lw'!I$28*LN('Sound Power'!BY142)))</f>
        <v>#DIV/0!</v>
      </c>
      <c r="CH142" s="26" t="e">
        <f>IF(Calcul!$E144="SW",'ModelParams Lw'!J$22+'ModelParams Lw'!J$23*LOG('Sound Power'!$D142/'Sound Power'!$E142)+'ModelParams Lw'!J$24*LN('Sound Power'!BZ142),IF('ModelParams Lw'!J$26+'ModelParams Lw'!J$27*LOG('Sound Power'!$D142/'Sound Power'!$E142)+'ModelParams Lw'!J$28*LN('Sound Power'!BZ142)&lt;'ModelParams Lw'!J$22+'ModelParams Lw'!J$23*LOG('Sound Power'!$D142/'Sound Power'!$E142)+'ModelParams Lw'!J$24*LN('Sound Power'!BZ142),'ModelParams Lw'!J$22+'ModelParams Lw'!J$23*LOG('Sound Power'!$D142/'Sound Power'!$E142)+'ModelParams Lw'!J$24*LN('Sound Power'!BZ142),'ModelParams Lw'!J$26+'ModelParams Lw'!J$27*LOG('Sound Power'!$D142/'Sound Power'!$E142)+'ModelParams Lw'!J$28*LN('Sound Power'!BZ142)))</f>
        <v>#DIV/0!</v>
      </c>
      <c r="CI142" s="26" t="e">
        <f t="shared" si="58"/>
        <v>#DIV/0!</v>
      </c>
      <c r="CJ142" s="26" t="e">
        <f t="shared" si="59"/>
        <v>#DIV/0!</v>
      </c>
      <c r="CK142" s="26" t="e">
        <f t="shared" si="60"/>
        <v>#DIV/0!</v>
      </c>
      <c r="CL142" s="26" t="e">
        <f t="shared" si="61"/>
        <v>#DIV/0!</v>
      </c>
      <c r="CM142" s="26" t="e">
        <f t="shared" si="62"/>
        <v>#DIV/0!</v>
      </c>
      <c r="CN142" s="26" t="e">
        <f t="shared" si="63"/>
        <v>#DIV/0!</v>
      </c>
      <c r="CO142" s="26" t="e">
        <f t="shared" si="64"/>
        <v>#DIV/0!</v>
      </c>
      <c r="CP142" s="26" t="e">
        <f t="shared" si="65"/>
        <v>#DIV/0!</v>
      </c>
      <c r="CQ142" s="26" t="e">
        <f>10*LOG10(IF(CI142="",0,POWER(10,((CI142+'ModelParams Lw'!$O$4)/10))) +IF(CJ142="",0,POWER(10,((CJ142+'ModelParams Lw'!$P$4)/10))) +IF(CK142="",0,POWER(10,((CK142+'ModelParams Lw'!$Q$4)/10))) +IF(CL142="",0,POWER(10,((CL142+'ModelParams Lw'!$R$4)/10))) +IF(CM142="",0,POWER(10,((CM142+'ModelParams Lw'!$S$4)/10))) +IF(CN142="",0,POWER(10,((CN142+'ModelParams Lw'!$T$4)/10))) +IF(CO142="",0,POWER(10,((CO142+'ModelParams Lw'!$U$4)/10)))+IF(CP142="",0,POWER(10,((CP142+'ModelParams Lw'!$V$4)/10))))</f>
        <v>#DIV/0!</v>
      </c>
      <c r="CR142" s="26" t="e">
        <f t="shared" si="66"/>
        <v>#DIV/0!</v>
      </c>
      <c r="CS142" s="26" t="e">
        <f>(CI142-'ModelParams Lw'!$O$10)/'ModelParams Lw'!$O$11</f>
        <v>#DIV/0!</v>
      </c>
      <c r="CT142" s="26" t="e">
        <f>(CJ142-'ModelParams Lw'!$P$10)/'ModelParams Lw'!$P$11</f>
        <v>#DIV/0!</v>
      </c>
      <c r="CU142" s="26" t="e">
        <f>(CK142-'ModelParams Lw'!$Q$10)/'ModelParams Lw'!$Q$11</f>
        <v>#DIV/0!</v>
      </c>
      <c r="CV142" s="26" t="e">
        <f>(CL142-'ModelParams Lw'!$R$10)/'ModelParams Lw'!$R$11</f>
        <v>#DIV/0!</v>
      </c>
      <c r="CW142" s="26" t="e">
        <f>(CM142-'ModelParams Lw'!$S$10)/'ModelParams Lw'!$S$11</f>
        <v>#DIV/0!</v>
      </c>
      <c r="CX142" s="26" t="e">
        <f>(CN142-'ModelParams Lw'!$T$10)/'ModelParams Lw'!$T$11</f>
        <v>#DIV/0!</v>
      </c>
      <c r="CY142" s="26" t="e">
        <f>(CO142-'ModelParams Lw'!$U$10)/'ModelParams Lw'!$U$11</f>
        <v>#DIV/0!</v>
      </c>
      <c r="CZ142" s="26" t="e">
        <f>(CP142-'ModelParams Lw'!$V$10)/'ModelParams Lw'!$V$11</f>
        <v>#DIV/0!</v>
      </c>
    </row>
    <row r="143" spans="1:104" x14ac:dyDescent="0.2">
      <c r="A143" s="13">
        <f>Calcul!A145</f>
        <v>0</v>
      </c>
      <c r="B143" s="13">
        <f t="shared" si="67"/>
        <v>0</v>
      </c>
      <c r="C143" s="13">
        <f>Calcul!B145</f>
        <v>0</v>
      </c>
      <c r="D143" s="13">
        <f>Calcul!C145/1000</f>
        <v>0</v>
      </c>
      <c r="E143" s="13">
        <f>Calcul!D145/1000</f>
        <v>0</v>
      </c>
      <c r="F143" s="13">
        <f t="shared" si="68"/>
        <v>0</v>
      </c>
      <c r="G143" s="23" t="e">
        <f>DEGREES(ACOS(1-(1/'ModelParams Lw'!B$15*SQRT(0.5*1.2/'Sound Power'!$C143)*('Sound Power'!$B143/3600)/('Sound Power'!$D143)/('Sound Power'!$F143))))</f>
        <v>#DIV/0!</v>
      </c>
      <c r="H143" s="23" t="e">
        <f>DEGREES(ACOS(1-(1/'ModelParams Lw'!C$15*SQRT(0.5*1.2/'Sound Power'!$C143)*('Sound Power'!$B143/3600)/('Sound Power'!$D143)/('Sound Power'!$F143))))</f>
        <v>#DIV/0!</v>
      </c>
      <c r="I143" s="23" t="e">
        <f>DEGREES(ACOS(1-(1/'ModelParams Lw'!D$15*SQRT(0.5*1.2/'Sound Power'!$C143)*('Sound Power'!$B143/3600)/('Sound Power'!$D143)/('Sound Power'!$F143))))</f>
        <v>#DIV/0!</v>
      </c>
      <c r="J143" s="23" t="e">
        <f>DEGREES(ACOS(1-(1/'ModelParams Lw'!E$15*SQRT(0.5*1.2/'Sound Power'!$C143)*('Sound Power'!$B143/3600)/('Sound Power'!$D143)/('Sound Power'!$F143))))</f>
        <v>#DIV/0!</v>
      </c>
      <c r="K143" s="23" t="e">
        <f>DEGREES(ACOS(1-(1/'ModelParams Lw'!F$15*SQRT(0.5*1.2/'Sound Power'!$C143)*('Sound Power'!$B143/3600)/('Sound Power'!$D143)/('Sound Power'!$F143))))</f>
        <v>#DIV/0!</v>
      </c>
      <c r="L143" s="23" t="e">
        <f>DEGREES(ACOS(1-(1/'ModelParams Lw'!G$15*SQRT(0.5*1.2/'Sound Power'!$C143)*('Sound Power'!$B143/3600)/('Sound Power'!$D143)/('Sound Power'!$F143))))</f>
        <v>#DIV/0!</v>
      </c>
      <c r="M143" s="23" t="e">
        <f>DEGREES(ACOS(1-(1/'ModelParams Lw'!H$15*SQRT(0.5*1.2/'Sound Power'!$C143)*('Sound Power'!$B143/3600)/('Sound Power'!$D143)/('Sound Power'!$F143))))</f>
        <v>#DIV/0!</v>
      </c>
      <c r="N143" s="23" t="e">
        <f>DEGREES(ACOS(1-(1/'ModelParams Lw'!I$15*SQRT(0.5*1.2/'Sound Power'!$C143)*('Sound Power'!$B143/3600)/('Sound Power'!$D143)/('Sound Power'!$F143))))</f>
        <v>#DIV/0!</v>
      </c>
      <c r="O143" s="26" t="e">
        <f>('ModelParams Lw'!B$4*LN('Sound Power'!G143)/(1+EXP(-('Sound Power'!$D143*1000+'ModelParams Lw'!B$6)/'ModelParams Lw'!B$7))+'ModelParams Lw'!B$5)*LN('Sound Power'!$B143)-('ModelParams Lw'!B$8+'ModelParams Lw'!B$9*$D143+'ModelParams Lw'!B$10*'Sound Power'!$F143^'ModelParams Lw'!B$14+'ModelParams Lw'!B$11*LN('Sound Power'!G143)+'ModelParams Lw'!B$12*'Sound Power'!$D143*'Sound Power'!$F143+'ModelParams Lw'!B$13*'Sound Power'!$D143*LN('Sound Power'!G143))</f>
        <v>#DIV/0!</v>
      </c>
      <c r="P143" s="26" t="e">
        <f>('ModelParams Lw'!C$4*LN('Sound Power'!H143)/(1+EXP(-('Sound Power'!$D143*1000+'ModelParams Lw'!C$6)/'ModelParams Lw'!C$7))+'ModelParams Lw'!C$5)*LN('Sound Power'!$B143)-('ModelParams Lw'!C$8+'ModelParams Lw'!C$9*$D143+'ModelParams Lw'!C$10*'Sound Power'!$F143^'ModelParams Lw'!C$14+'ModelParams Lw'!C$11*LN('Sound Power'!H143)+'ModelParams Lw'!C$12*'Sound Power'!$D143*'Sound Power'!$F143+'ModelParams Lw'!C$13*'Sound Power'!$D143*LN('Sound Power'!H143))</f>
        <v>#DIV/0!</v>
      </c>
      <c r="Q143" s="26" t="e">
        <f>('ModelParams Lw'!D$4*LN('Sound Power'!I143)/(1+EXP(-('Sound Power'!$D143*1000+'ModelParams Lw'!D$6)/'ModelParams Lw'!D$7))+'ModelParams Lw'!D$5)*LN('Sound Power'!$B143)-('ModelParams Lw'!D$8+'ModelParams Lw'!D$9*$D143+'ModelParams Lw'!D$10*'Sound Power'!$F143^'ModelParams Lw'!D$14+'ModelParams Lw'!D$11*LN('Sound Power'!I143)+'ModelParams Lw'!D$12*'Sound Power'!$D143*'Sound Power'!$F143+'ModelParams Lw'!D$13*'Sound Power'!$D143*LN('Sound Power'!I143))</f>
        <v>#DIV/0!</v>
      </c>
      <c r="R143" s="26" t="e">
        <f>('ModelParams Lw'!E$4*LN('Sound Power'!J143)/(1+EXP(-('Sound Power'!$D143*1000+'ModelParams Lw'!E$6)/'ModelParams Lw'!E$7))+'ModelParams Lw'!E$5)*LN('Sound Power'!$B143)-('ModelParams Lw'!E$8+'ModelParams Lw'!E$9*$D143+'ModelParams Lw'!E$10*'Sound Power'!$F143^'ModelParams Lw'!E$14+'ModelParams Lw'!E$11*LN('Sound Power'!J143)+'ModelParams Lw'!E$12*'Sound Power'!$D143*'Sound Power'!$F143+'ModelParams Lw'!E$13*'Sound Power'!$D143*LN('Sound Power'!J143))</f>
        <v>#DIV/0!</v>
      </c>
      <c r="S143" s="26" t="e">
        <f>('ModelParams Lw'!F$4*LN('Sound Power'!K143)/(1+EXP(-('Sound Power'!$D143*1000+'ModelParams Lw'!F$6)/'ModelParams Lw'!F$7))+'ModelParams Lw'!F$5)*LN('Sound Power'!$B143)-('ModelParams Lw'!F$8+'ModelParams Lw'!F$9*$D143+'ModelParams Lw'!F$10*'Sound Power'!$F143^'ModelParams Lw'!F$14+'ModelParams Lw'!F$11*LN('Sound Power'!K143)+'ModelParams Lw'!F$12*'Sound Power'!$D143*'Sound Power'!$F143+'ModelParams Lw'!F$13*'Sound Power'!$D143*LN('Sound Power'!K143))</f>
        <v>#DIV/0!</v>
      </c>
      <c r="T143" s="26" t="e">
        <f>('ModelParams Lw'!G$4*LN('Sound Power'!L143)/(1+EXP(-('Sound Power'!$D143*1000+'ModelParams Lw'!G$6)/'ModelParams Lw'!G$7))+'ModelParams Lw'!G$5)*LN('Sound Power'!$B143)-('ModelParams Lw'!G$8+'ModelParams Lw'!G$9*$D143+'ModelParams Lw'!G$10*'Sound Power'!$F143^'ModelParams Lw'!G$14+'ModelParams Lw'!G$11*LN('Sound Power'!L143)+'ModelParams Lw'!G$12*'Sound Power'!$D143*'Sound Power'!$F143+'ModelParams Lw'!G$13*'Sound Power'!$D143*LN('Sound Power'!L143))</f>
        <v>#DIV/0!</v>
      </c>
      <c r="U143" s="26" t="e">
        <f>('ModelParams Lw'!H$4*LN('Sound Power'!M143)/(1+EXP(-('Sound Power'!$D143*1000+'ModelParams Lw'!H$6)/'ModelParams Lw'!H$7))+'ModelParams Lw'!H$5)*LN('Sound Power'!$B143)-('ModelParams Lw'!H$8+'ModelParams Lw'!H$9*$D143+'ModelParams Lw'!H$10*'Sound Power'!$F143^'ModelParams Lw'!H$14+'ModelParams Lw'!H$11*LN('Sound Power'!M143)+'ModelParams Lw'!H$12*'Sound Power'!$D143*'Sound Power'!$F143+'ModelParams Lw'!H$13*'Sound Power'!$D143*LN('Sound Power'!M143))</f>
        <v>#DIV/0!</v>
      </c>
      <c r="V143" s="26" t="e">
        <f>('ModelParams Lw'!I$4*LN('Sound Power'!N143)/(1+EXP(-('Sound Power'!$D143*1000+'ModelParams Lw'!I$6)/'ModelParams Lw'!I$7))+'ModelParams Lw'!I$5)*LN('Sound Power'!$B143)-('ModelParams Lw'!I$8+'ModelParams Lw'!I$9*$D143+'ModelParams Lw'!I$10*'Sound Power'!$F143^'ModelParams Lw'!I$14+'ModelParams Lw'!I$11*LN('Sound Power'!N143)+'ModelParams Lw'!I$12*'Sound Power'!$D143*'Sound Power'!$F143+'ModelParams Lw'!I$13*'Sound Power'!$D143*LN('Sound Power'!N143))</f>
        <v>#DIV/0!</v>
      </c>
      <c r="W143" s="26" t="e">
        <f>10*LOG10(IF(O143="",0,POWER(10,((O143+'ModelParams Lw'!$O$4)/10))) +IF(P143="",0,POWER(10,((P143+'ModelParams Lw'!$P$4)/10))) +IF(Q143="",0,POWER(10,((Q143+'ModelParams Lw'!$Q$4)/10))) +IF(R143="",0,POWER(10,((R143+'ModelParams Lw'!$R$4)/10))) +IF(S143="",0,POWER(10,((S143+'ModelParams Lw'!$S$4)/10))) +IF(T143="",0,POWER(10,((T143+'ModelParams Lw'!$T$4)/10))) +IF(U143="",0,POWER(10,((U143+'ModelParams Lw'!$U$4)/10)))+IF(V143="",0,POWER(10,((V143+'ModelParams Lw'!$V$4)/10))))</f>
        <v>#DIV/0!</v>
      </c>
      <c r="X143" s="26" t="e">
        <f t="shared" si="52"/>
        <v>#DIV/0!</v>
      </c>
      <c r="Y143" s="26" t="e">
        <f>(O143-'ModelParams Lw'!O$10)/'ModelParams Lw'!O$11</f>
        <v>#DIV/0!</v>
      </c>
      <c r="Z143" s="26" t="e">
        <f>(P143-'ModelParams Lw'!P$10)/'ModelParams Lw'!P$11</f>
        <v>#DIV/0!</v>
      </c>
      <c r="AA143" s="26" t="e">
        <f>(Q143-'ModelParams Lw'!Q$10)/'ModelParams Lw'!Q$11</f>
        <v>#DIV/0!</v>
      </c>
      <c r="AB143" s="26" t="e">
        <f>(R143-'ModelParams Lw'!R$10)/'ModelParams Lw'!R$11</f>
        <v>#DIV/0!</v>
      </c>
      <c r="AC143" s="26" t="e">
        <f>(S143-'ModelParams Lw'!S$10)/'ModelParams Lw'!S$11</f>
        <v>#DIV/0!</v>
      </c>
      <c r="AD143" s="26" t="e">
        <f>(T143-'ModelParams Lw'!T$10)/'ModelParams Lw'!T$11</f>
        <v>#DIV/0!</v>
      </c>
      <c r="AE143" s="26" t="e">
        <f>(U143-'ModelParams Lw'!U$10)/'ModelParams Lw'!U$11</f>
        <v>#DIV/0!</v>
      </c>
      <c r="AF143" s="26" t="e">
        <f>(V143-'ModelParams Lw'!V$10)/'ModelParams Lw'!V$11</f>
        <v>#DIV/0!</v>
      </c>
      <c r="AG143" s="26" t="e">
        <f t="shared" si="53"/>
        <v>#DIV/0!</v>
      </c>
      <c r="AH143" s="26" t="e">
        <f>VLOOKUP(D143*1000,'ModelParams Lw'!$A$38:$D$58,4)</f>
        <v>#N/A</v>
      </c>
      <c r="AI143" s="56" t="e">
        <f>VLOOKUP(D143*1000,'ModelParams Lw'!$A$38:$D$58,2)</f>
        <v>#N/A</v>
      </c>
      <c r="AJ143" s="46" t="e">
        <f t="shared" si="54"/>
        <v>#DIV/0!</v>
      </c>
      <c r="AK143" s="26" t="e">
        <f t="shared" si="55"/>
        <v>#VALUE!</v>
      </c>
      <c r="AL143" s="26" t="e">
        <f>IF($AI143=100,'ModelParams Lw'!R$35*'Sound Power'!$AH143^2+'ModelParams Lw'!R$36*'Sound Power'!$AH143+'ModelParams Lw'!R$37,IF($AI143=150,'ModelParams Lw'!R$38*'Sound Power'!$AH143^2+'ModelParams Lw'!R$39*'Sound Power'!$AH143+'ModelParams Lw'!R$40,'ModelParams Lw'!R$41*'Sound Power'!$AH143^2+'ModelParams Lw'!R$42*'Sound Power'!$AH143+'ModelParams Lw'!R$43))</f>
        <v>#N/A</v>
      </c>
      <c r="AM143" s="26" t="e">
        <f>IF($AI143=100,'ModelParams Lw'!S$35*'Sound Power'!$AH143^2+'ModelParams Lw'!S$36*'Sound Power'!$AH143+'ModelParams Lw'!S$37,IF($AI143=150,'ModelParams Lw'!S$38*'Sound Power'!$AH143^2+'ModelParams Lw'!S$39*'Sound Power'!$AH143+'ModelParams Lw'!S$40,'ModelParams Lw'!S$41*'Sound Power'!$AH143^2+'ModelParams Lw'!S$42*'Sound Power'!$AH143+'ModelParams Lw'!S$43))</f>
        <v>#N/A</v>
      </c>
      <c r="AN143" s="26" t="e">
        <f>IF($AI143=100,'ModelParams Lw'!T$35*'Sound Power'!$AH143^2+'ModelParams Lw'!T$36*'Sound Power'!$AH143+'ModelParams Lw'!T$37,IF($AI143=150,'ModelParams Lw'!T$38*'Sound Power'!$AH143^2+'ModelParams Lw'!T$39*'Sound Power'!$AH143+'ModelParams Lw'!T$40,'ModelParams Lw'!T$41*'Sound Power'!$AH143^2+'ModelParams Lw'!T$42*'Sound Power'!$AH143+'ModelParams Lw'!T$43))</f>
        <v>#N/A</v>
      </c>
      <c r="AO143" s="26" t="e">
        <f>IF($AI143=100,'ModelParams Lw'!U$35*'Sound Power'!$AH143^2+'ModelParams Lw'!U$36*'Sound Power'!$AH143+'ModelParams Lw'!U$37,IF($AI143=150,'ModelParams Lw'!U$38*'Sound Power'!$AH143^2+'ModelParams Lw'!U$39*'Sound Power'!$AH143+'ModelParams Lw'!U$40,'ModelParams Lw'!U$41*'Sound Power'!$AH143^2+'ModelParams Lw'!U$42*'Sound Power'!$AH143+'ModelParams Lw'!U$43))</f>
        <v>#N/A</v>
      </c>
      <c r="AP143" s="26" t="e">
        <f>IF($AI143=100,'ModelParams Lw'!V$35*'Sound Power'!$AH143^2+'ModelParams Lw'!V$36*'Sound Power'!$AH143+'ModelParams Lw'!V$37,IF($AI143=150,'ModelParams Lw'!V$38*'Sound Power'!$AH143^2+'ModelParams Lw'!V$39*'Sound Power'!$AH143+'ModelParams Lw'!V$40,'ModelParams Lw'!V$41*'Sound Power'!$AH143^2+'ModelParams Lw'!V$42*'Sound Power'!$AH143+'ModelParams Lw'!V$43))</f>
        <v>#N/A</v>
      </c>
      <c r="AQ143" s="26" t="e">
        <f>IF($AI143=100,'ModelParams Lw'!W$35*'Sound Power'!$AH143^2+'ModelParams Lw'!W$36*'Sound Power'!$AH143+'ModelParams Lw'!W$37,IF($AI143=150,'ModelParams Lw'!W$38*'Sound Power'!$AH143^2+'ModelParams Lw'!W$39*'Sound Power'!$AH143+'ModelParams Lw'!W$40,'ModelParams Lw'!W$41*'Sound Power'!$AH143^2+'ModelParams Lw'!W$42*'Sound Power'!$AH143+'ModelParams Lw'!W$43))</f>
        <v>#N/A</v>
      </c>
      <c r="AR143" s="26" t="e">
        <f t="shared" si="56"/>
        <v>#VALUE!</v>
      </c>
      <c r="AS143" s="26" t="e">
        <f>IF(26.83*LN($AJ143)-11.791-'ModelParams Lw'!B$35&lt;0,0,26.83*LN($AJ143)-11.791-'ModelParams Lw'!B$35)</f>
        <v>#DIV/0!</v>
      </c>
      <c r="AT143" s="26" t="e">
        <f>IF(26.83*LN($AJ143)-11.791-'ModelParams Lw'!C$35&lt;0,0,26.83*LN($AJ143)-11.791-'ModelParams Lw'!C$35)</f>
        <v>#DIV/0!</v>
      </c>
      <c r="AU143" s="26" t="e">
        <f>IF(26.83*LN($AJ143)-11.791-'ModelParams Lw'!D$35&lt;0,0,26.83*LN($AJ143)-11.791-'ModelParams Lw'!D$35)</f>
        <v>#DIV/0!</v>
      </c>
      <c r="AV143" s="26" t="e">
        <f>IF(26.83*LN($AJ143)-11.791-'ModelParams Lw'!E$35&lt;0,0,26.83*LN($AJ143)-11.791-'ModelParams Lw'!E$35)</f>
        <v>#DIV/0!</v>
      </c>
      <c r="AW143" s="26" t="e">
        <f>IF(26.83*LN($AJ143)-11.791-'ModelParams Lw'!F$35&lt;0,0,26.83*LN($AJ143)-11.791-'ModelParams Lw'!F$35)</f>
        <v>#DIV/0!</v>
      </c>
      <c r="AX143" s="26" t="e">
        <f>IF(26.83*LN($AJ143)-11.791-'ModelParams Lw'!G$35&lt;0,0,26.83*LN($AJ143)-11.791-'ModelParams Lw'!G$35)</f>
        <v>#DIV/0!</v>
      </c>
      <c r="AY143" s="26" t="e">
        <f>IF(26.83*LN($AJ143)-11.791-'ModelParams Lw'!H$35&lt;0,0,26.83*LN($AJ143)-11.791-'ModelParams Lw'!H$35)</f>
        <v>#DIV/0!</v>
      </c>
      <c r="AZ143" s="26" t="e">
        <f>IF(26.83*LN($AJ143)-11.791-'ModelParams Lw'!I$35&lt;0,0,26.83*LN($AJ143)-11.791-'ModelParams Lw'!I$35)</f>
        <v>#DIV/0!</v>
      </c>
      <c r="BA143" s="26" t="e">
        <f t="shared" si="69"/>
        <v>#DIV/0!</v>
      </c>
      <c r="BB143" s="26" t="e">
        <f t="shared" si="70"/>
        <v>#DIV/0!</v>
      </c>
      <c r="BC143" s="26" t="e">
        <f t="shared" si="71"/>
        <v>#DIV/0!</v>
      </c>
      <c r="BD143" s="26" t="e">
        <f t="shared" si="72"/>
        <v>#DIV/0!</v>
      </c>
      <c r="BE143" s="26" t="e">
        <f t="shared" si="73"/>
        <v>#DIV/0!</v>
      </c>
      <c r="BF143" s="26" t="e">
        <f t="shared" si="74"/>
        <v>#DIV/0!</v>
      </c>
      <c r="BG143" s="26" t="e">
        <f t="shared" si="75"/>
        <v>#DIV/0!</v>
      </c>
      <c r="BH143" s="26" t="e">
        <f t="shared" si="76"/>
        <v>#DIV/0!</v>
      </c>
      <c r="BI143" s="26" t="e">
        <f>10*LOG10(IF(BA143="",0,POWER(10,((BA143+'ModelParams Lw'!$O$4)/10))) +IF(BB143="",0,POWER(10,((BB143+'ModelParams Lw'!$P$4)/10))) +IF(BC143="",0,POWER(10,((BC143+'ModelParams Lw'!$Q$4)/10))) +IF(BD143="",0,POWER(10,((BD143+'ModelParams Lw'!$R$4)/10))) +IF(BE143="",0,POWER(10,((BE143+'ModelParams Lw'!$S$4)/10))) +IF(BF143="",0,POWER(10,((BF143+'ModelParams Lw'!$T$4)/10))) +IF(BG143="",0,POWER(10,((BG143+'ModelParams Lw'!$U$4)/10)))+IF(BH143="",0,POWER(10,((BH143+'ModelParams Lw'!$V$4)/10))))</f>
        <v>#DIV/0!</v>
      </c>
      <c r="BJ143" s="26" t="e">
        <f t="shared" si="57"/>
        <v>#DIV/0!</v>
      </c>
      <c r="BK143" s="26" t="e">
        <f>(BA143-'ModelParams Lw'!O$10)/'ModelParams Lw'!O$11</f>
        <v>#DIV/0!</v>
      </c>
      <c r="BL143" s="26" t="e">
        <f>(BB143-'ModelParams Lw'!P$10)/'ModelParams Lw'!P$11</f>
        <v>#DIV/0!</v>
      </c>
      <c r="BM143" s="26" t="e">
        <f>(BC143-'ModelParams Lw'!Q$10)/'ModelParams Lw'!Q$11</f>
        <v>#DIV/0!</v>
      </c>
      <c r="BN143" s="26" t="e">
        <f>(BD143-'ModelParams Lw'!R$10)/'ModelParams Lw'!R$11</f>
        <v>#DIV/0!</v>
      </c>
      <c r="BO143" s="26" t="e">
        <f>(BE143-'ModelParams Lw'!S$10)/'ModelParams Lw'!S$11</f>
        <v>#DIV/0!</v>
      </c>
      <c r="BP143" s="26" t="e">
        <f>(BF143-'ModelParams Lw'!T$10)/'ModelParams Lw'!T$11</f>
        <v>#DIV/0!</v>
      </c>
      <c r="BQ143" s="26" t="e">
        <f>(BG143-'ModelParams Lw'!U$10)/'ModelParams Lw'!U$11</f>
        <v>#DIV/0!</v>
      </c>
      <c r="BR143" s="26" t="e">
        <f>(BH143-'ModelParams Lw'!V$10)/'ModelParams Lw'!V$11</f>
        <v>#DIV/0!</v>
      </c>
      <c r="BS143" s="23" t="e">
        <f>IF(Calcul!$E145="SW",DEGREES(ACOS(1-(1/'ModelParams Lw'!C$25*SQRT(0.5*1.2/'Sound Power'!$C143)*('Sound Power'!$B143/3600)/('Sound Power'!$D143)/('Sound Power'!$F143)))),DEGREES(ACOS(1-(1/'ModelParams Lw'!C$29*SQRT(0.5*1.2/'Sound Power'!$C143)*('Sound Power'!$B143/3600)/('Sound Power'!$D143)/('Sound Power'!$F143)))))</f>
        <v>#DIV/0!</v>
      </c>
      <c r="BT143" s="23" t="e">
        <f>IF(Calcul!$E145="SW",DEGREES(ACOS(1-(1/'ModelParams Lw'!D$25*SQRT(0.5*1.2/'Sound Power'!$C143)*('Sound Power'!$B143/3600)/('Sound Power'!$D143)/('Sound Power'!$F143)))),DEGREES(ACOS(1-(1/'ModelParams Lw'!D$29*SQRT(0.5*1.2/'Sound Power'!$C143)*('Sound Power'!$B143/3600)/('Sound Power'!$D143)/('Sound Power'!$F143)))))</f>
        <v>#DIV/0!</v>
      </c>
      <c r="BU143" s="23" t="e">
        <f>IF(Calcul!$E145="SW",DEGREES(ACOS(1-(1/'ModelParams Lw'!E$25*SQRT(0.5*1.2/'Sound Power'!$C143)*('Sound Power'!$B143/3600)/('Sound Power'!$D143)/('Sound Power'!$F143)))),DEGREES(ACOS(1-(1/'ModelParams Lw'!E$29*SQRT(0.5*1.2/'Sound Power'!$C143)*('Sound Power'!$B143/3600)/('Sound Power'!$D143)/('Sound Power'!$F143)))))</f>
        <v>#DIV/0!</v>
      </c>
      <c r="BV143" s="23" t="e">
        <f>IF(Calcul!$E145="SW",DEGREES(ACOS(1-(1/'ModelParams Lw'!F$25*SQRT(0.5*1.2/'Sound Power'!$C143)*('Sound Power'!$B143/3600)/('Sound Power'!$D143)/('Sound Power'!$F143)))),DEGREES(ACOS(1-(1/'ModelParams Lw'!F$29*SQRT(0.5*1.2/'Sound Power'!$C143)*('Sound Power'!$B143/3600)/('Sound Power'!$D143)/('Sound Power'!$F143)))))</f>
        <v>#DIV/0!</v>
      </c>
      <c r="BW143" s="23" t="e">
        <f>IF(Calcul!$E145="SW",DEGREES(ACOS(1-(1/'ModelParams Lw'!G$25*SQRT(0.5*1.2/'Sound Power'!$C143)*('Sound Power'!$B143/3600)/('Sound Power'!$D143)/('Sound Power'!$F143)))),DEGREES(ACOS(1-(1/'ModelParams Lw'!G$29*SQRT(0.5*1.2/'Sound Power'!$C143)*('Sound Power'!$B143/3600)/('Sound Power'!$D143)/('Sound Power'!$F143)))))</f>
        <v>#DIV/0!</v>
      </c>
      <c r="BX143" s="23" t="e">
        <f>IF(Calcul!$E145="SW",DEGREES(ACOS(1-(1/'ModelParams Lw'!H$25*SQRT(0.5*1.2/'Sound Power'!$C143)*('Sound Power'!$B143/3600)/('Sound Power'!$D143)/('Sound Power'!$F143)))),DEGREES(ACOS(1-(1/'ModelParams Lw'!H$29*SQRT(0.5*1.2/'Sound Power'!$C143)*('Sound Power'!$B143/3600)/('Sound Power'!$D143)/('Sound Power'!$F143)))))</f>
        <v>#DIV/0!</v>
      </c>
      <c r="BY143" s="23" t="e">
        <f>IF(Calcul!$E145="SW",DEGREES(ACOS(1-(1/'ModelParams Lw'!I$25*SQRT(0.5*1.2/'Sound Power'!$C143)*('Sound Power'!$B143/3600)/('Sound Power'!$D143)/('Sound Power'!$F143)))),DEGREES(ACOS(1-(1/'ModelParams Lw'!I$29*SQRT(0.5*1.2/'Sound Power'!$C143)*('Sound Power'!$B143/3600)/('Sound Power'!$D143)/('Sound Power'!$F143)))))</f>
        <v>#DIV/0!</v>
      </c>
      <c r="BZ143" s="23" t="e">
        <f>IF(Calcul!$E145="SW",DEGREES(ACOS(1-(1/'ModelParams Lw'!J$25*SQRT(0.5*1.2/'Sound Power'!$C143)*('Sound Power'!$B143/3600)/('Sound Power'!$D143)/('Sound Power'!$F143)))),DEGREES(ACOS(1-(1/'ModelParams Lw'!J$29*SQRT(0.5*1.2/'Sound Power'!$C143)*('Sound Power'!$B143/3600)/('Sound Power'!$D143)/('Sound Power'!$F143)))))</f>
        <v>#DIV/0!</v>
      </c>
      <c r="CA143" s="26" t="e">
        <f>IF(Calcul!$E145="SW",'ModelParams Lw'!C$22+'ModelParams Lw'!C$23*LOG('Sound Power'!$D143/'Sound Power'!$E143)+'ModelParams Lw'!C$24*LN('Sound Power'!BS143),IF('ModelParams Lw'!C$26+'ModelParams Lw'!C$27*LOG('Sound Power'!$D143/'Sound Power'!$E143)+'ModelParams Lw'!C$28*LN('Sound Power'!BS143)&lt;'ModelParams Lw'!C$22+'ModelParams Lw'!C$23*LOG('Sound Power'!$D143/'Sound Power'!$E143)+'ModelParams Lw'!C$24*LN('Sound Power'!BS143),'ModelParams Lw'!C$22+'ModelParams Lw'!C$23*LOG('Sound Power'!$D143/'Sound Power'!$E143)+'ModelParams Lw'!C$24*LN('Sound Power'!BS143),'ModelParams Lw'!C$26+'ModelParams Lw'!C$27*LOG('Sound Power'!$D143/'Sound Power'!$E143)+'ModelParams Lw'!C$28*LN('Sound Power'!BS143)))</f>
        <v>#DIV/0!</v>
      </c>
      <c r="CB143" s="26" t="e">
        <f>IF(Calcul!$E145="SW",'ModelParams Lw'!D$22+'ModelParams Lw'!D$23*LOG('Sound Power'!$D143/'Sound Power'!$E143)+'ModelParams Lw'!D$24*LN('Sound Power'!BT143),IF('ModelParams Lw'!D$26+'ModelParams Lw'!D$27*LOG('Sound Power'!$D143/'Sound Power'!$E143)+'ModelParams Lw'!D$28*LN('Sound Power'!BT143)&lt;'ModelParams Lw'!D$22+'ModelParams Lw'!D$23*LOG('Sound Power'!$D143/'Sound Power'!$E143)+'ModelParams Lw'!D$24*LN('Sound Power'!BT143),'ModelParams Lw'!D$22+'ModelParams Lw'!D$23*LOG('Sound Power'!$D143/'Sound Power'!$E143)+'ModelParams Lw'!D$24*LN('Sound Power'!BT143),'ModelParams Lw'!D$26+'ModelParams Lw'!D$27*LOG('Sound Power'!$D143/'Sound Power'!$E143)+'ModelParams Lw'!D$28*LN('Sound Power'!BT143)))</f>
        <v>#DIV/0!</v>
      </c>
      <c r="CC143" s="26" t="e">
        <f>IF(Calcul!$E145="SW",'ModelParams Lw'!E$22+'ModelParams Lw'!E$23*LOG('Sound Power'!$D143/'Sound Power'!$E143)+'ModelParams Lw'!E$24*LN('Sound Power'!BU143),IF('ModelParams Lw'!E$26+'ModelParams Lw'!E$27*LOG('Sound Power'!$D143/'Sound Power'!$E143)+'ModelParams Lw'!E$28*LN('Sound Power'!BU143)&lt;'ModelParams Lw'!E$22+'ModelParams Lw'!E$23*LOG('Sound Power'!$D143/'Sound Power'!$E143)+'ModelParams Lw'!E$24*LN('Sound Power'!BU143),'ModelParams Lw'!E$22+'ModelParams Lw'!E$23*LOG('Sound Power'!$D143/'Sound Power'!$E143)+'ModelParams Lw'!E$24*LN('Sound Power'!BU143),'ModelParams Lw'!E$26+'ModelParams Lw'!E$27*LOG('Sound Power'!$D143/'Sound Power'!$E143)+'ModelParams Lw'!E$28*LN('Sound Power'!BU143)))</f>
        <v>#DIV/0!</v>
      </c>
      <c r="CD143" s="26" t="e">
        <f>IF(Calcul!$E145="SW",'ModelParams Lw'!F$22+'ModelParams Lw'!F$23*LOG('Sound Power'!$D143/'Sound Power'!$E143)+'ModelParams Lw'!F$24*LN('Sound Power'!BV143),IF('ModelParams Lw'!F$26+'ModelParams Lw'!F$27*LOG('Sound Power'!$D143/'Sound Power'!$E143)+'ModelParams Lw'!F$28*LN('Sound Power'!BV143)&lt;'ModelParams Lw'!F$22+'ModelParams Lw'!F$23*LOG('Sound Power'!$D143/'Sound Power'!$E143)+'ModelParams Lw'!F$24*LN('Sound Power'!BV143),'ModelParams Lw'!F$22+'ModelParams Lw'!F$23*LOG('Sound Power'!$D143/'Sound Power'!$E143)+'ModelParams Lw'!F$24*LN('Sound Power'!BV143),'ModelParams Lw'!F$26+'ModelParams Lw'!F$27*LOG('Sound Power'!$D143/'Sound Power'!$E143)+'ModelParams Lw'!F$28*LN('Sound Power'!BV143)))</f>
        <v>#DIV/0!</v>
      </c>
      <c r="CE143" s="26" t="e">
        <f>IF(Calcul!$E145="SW",'ModelParams Lw'!G$22+'ModelParams Lw'!G$23*LOG('Sound Power'!$D143/'Sound Power'!$E143)+'ModelParams Lw'!G$24*LN('Sound Power'!BW143),IF('ModelParams Lw'!G$26+'ModelParams Lw'!G$27*LOG('Sound Power'!$D143/'Sound Power'!$E143)+'ModelParams Lw'!G$28*LN('Sound Power'!BW143)&lt;'ModelParams Lw'!G$22+'ModelParams Lw'!G$23*LOG('Sound Power'!$D143/'Sound Power'!$E143)+'ModelParams Lw'!G$24*LN('Sound Power'!BW143),'ModelParams Lw'!G$22+'ModelParams Lw'!G$23*LOG('Sound Power'!$D143/'Sound Power'!$E143)+'ModelParams Lw'!G$24*LN('Sound Power'!BW143),'ModelParams Lw'!G$26+'ModelParams Lw'!G$27*LOG('Sound Power'!$D143/'Sound Power'!$E143)+'ModelParams Lw'!G$28*LN('Sound Power'!BW143)))</f>
        <v>#DIV/0!</v>
      </c>
      <c r="CF143" s="26" t="e">
        <f>IF(Calcul!$E145="SW",'ModelParams Lw'!H$22+'ModelParams Lw'!H$23*LOG('Sound Power'!$D143/'Sound Power'!$E143)+'ModelParams Lw'!H$24*LN('Sound Power'!BX143),IF('ModelParams Lw'!H$26+'ModelParams Lw'!H$27*LOG('Sound Power'!$D143/'Sound Power'!$E143)+'ModelParams Lw'!H$28*LN('Sound Power'!BX143)&lt;'ModelParams Lw'!H$22+'ModelParams Lw'!H$23*LOG('Sound Power'!$D143/'Sound Power'!$E143)+'ModelParams Lw'!H$24*LN('Sound Power'!BX143),'ModelParams Lw'!H$22+'ModelParams Lw'!H$23*LOG('Sound Power'!$D143/'Sound Power'!$E143)+'ModelParams Lw'!H$24*LN('Sound Power'!BX143),'ModelParams Lw'!H$26+'ModelParams Lw'!H$27*LOG('Sound Power'!$D143/'Sound Power'!$E143)+'ModelParams Lw'!H$28*LN('Sound Power'!BX143)))</f>
        <v>#DIV/0!</v>
      </c>
      <c r="CG143" s="26" t="e">
        <f>IF(Calcul!$E145="SW",'ModelParams Lw'!I$22+'ModelParams Lw'!I$23*LOG('Sound Power'!$D143/'Sound Power'!$E143)+'ModelParams Lw'!I$24*LN('Sound Power'!BY143),IF('ModelParams Lw'!I$26+'ModelParams Lw'!I$27*LOG('Sound Power'!$D143/'Sound Power'!$E143)+'ModelParams Lw'!I$28*LN('Sound Power'!BY143)&lt;'ModelParams Lw'!I$22+'ModelParams Lw'!I$23*LOG('Sound Power'!$D143/'Sound Power'!$E143)+'ModelParams Lw'!I$24*LN('Sound Power'!BY143),'ModelParams Lw'!I$22+'ModelParams Lw'!I$23*LOG('Sound Power'!$D143/'Sound Power'!$E143)+'ModelParams Lw'!I$24*LN('Sound Power'!BY143),'ModelParams Lw'!I$26+'ModelParams Lw'!I$27*LOG('Sound Power'!$D143/'Sound Power'!$E143)+'ModelParams Lw'!I$28*LN('Sound Power'!BY143)))</f>
        <v>#DIV/0!</v>
      </c>
      <c r="CH143" s="26" t="e">
        <f>IF(Calcul!$E145="SW",'ModelParams Lw'!J$22+'ModelParams Lw'!J$23*LOG('Sound Power'!$D143/'Sound Power'!$E143)+'ModelParams Lw'!J$24*LN('Sound Power'!BZ143),IF('ModelParams Lw'!J$26+'ModelParams Lw'!J$27*LOG('Sound Power'!$D143/'Sound Power'!$E143)+'ModelParams Lw'!J$28*LN('Sound Power'!BZ143)&lt;'ModelParams Lw'!J$22+'ModelParams Lw'!J$23*LOG('Sound Power'!$D143/'Sound Power'!$E143)+'ModelParams Lw'!J$24*LN('Sound Power'!BZ143),'ModelParams Lw'!J$22+'ModelParams Lw'!J$23*LOG('Sound Power'!$D143/'Sound Power'!$E143)+'ModelParams Lw'!J$24*LN('Sound Power'!BZ143),'ModelParams Lw'!J$26+'ModelParams Lw'!J$27*LOG('Sound Power'!$D143/'Sound Power'!$E143)+'ModelParams Lw'!J$28*LN('Sound Power'!BZ143)))</f>
        <v>#DIV/0!</v>
      </c>
      <c r="CI143" s="26" t="e">
        <f t="shared" si="58"/>
        <v>#DIV/0!</v>
      </c>
      <c r="CJ143" s="26" t="e">
        <f t="shared" si="59"/>
        <v>#DIV/0!</v>
      </c>
      <c r="CK143" s="26" t="e">
        <f t="shared" si="60"/>
        <v>#DIV/0!</v>
      </c>
      <c r="CL143" s="26" t="e">
        <f t="shared" si="61"/>
        <v>#DIV/0!</v>
      </c>
      <c r="CM143" s="26" t="e">
        <f t="shared" si="62"/>
        <v>#DIV/0!</v>
      </c>
      <c r="CN143" s="26" t="e">
        <f t="shared" si="63"/>
        <v>#DIV/0!</v>
      </c>
      <c r="CO143" s="26" t="e">
        <f t="shared" si="64"/>
        <v>#DIV/0!</v>
      </c>
      <c r="CP143" s="26" t="e">
        <f t="shared" si="65"/>
        <v>#DIV/0!</v>
      </c>
      <c r="CQ143" s="26" t="e">
        <f>10*LOG10(IF(CI143="",0,POWER(10,((CI143+'ModelParams Lw'!$O$4)/10))) +IF(CJ143="",0,POWER(10,((CJ143+'ModelParams Lw'!$P$4)/10))) +IF(CK143="",0,POWER(10,((CK143+'ModelParams Lw'!$Q$4)/10))) +IF(CL143="",0,POWER(10,((CL143+'ModelParams Lw'!$R$4)/10))) +IF(CM143="",0,POWER(10,((CM143+'ModelParams Lw'!$S$4)/10))) +IF(CN143="",0,POWER(10,((CN143+'ModelParams Lw'!$T$4)/10))) +IF(CO143="",0,POWER(10,((CO143+'ModelParams Lw'!$U$4)/10)))+IF(CP143="",0,POWER(10,((CP143+'ModelParams Lw'!$V$4)/10))))</f>
        <v>#DIV/0!</v>
      </c>
      <c r="CR143" s="26" t="e">
        <f t="shared" si="66"/>
        <v>#DIV/0!</v>
      </c>
      <c r="CS143" s="26" t="e">
        <f>(CI143-'ModelParams Lw'!$O$10)/'ModelParams Lw'!$O$11</f>
        <v>#DIV/0!</v>
      </c>
      <c r="CT143" s="26" t="e">
        <f>(CJ143-'ModelParams Lw'!$P$10)/'ModelParams Lw'!$P$11</f>
        <v>#DIV/0!</v>
      </c>
      <c r="CU143" s="26" t="e">
        <f>(CK143-'ModelParams Lw'!$Q$10)/'ModelParams Lw'!$Q$11</f>
        <v>#DIV/0!</v>
      </c>
      <c r="CV143" s="26" t="e">
        <f>(CL143-'ModelParams Lw'!$R$10)/'ModelParams Lw'!$R$11</f>
        <v>#DIV/0!</v>
      </c>
      <c r="CW143" s="26" t="e">
        <f>(CM143-'ModelParams Lw'!$S$10)/'ModelParams Lw'!$S$11</f>
        <v>#DIV/0!</v>
      </c>
      <c r="CX143" s="26" t="e">
        <f>(CN143-'ModelParams Lw'!$T$10)/'ModelParams Lw'!$T$11</f>
        <v>#DIV/0!</v>
      </c>
      <c r="CY143" s="26" t="e">
        <f>(CO143-'ModelParams Lw'!$U$10)/'ModelParams Lw'!$U$11</f>
        <v>#DIV/0!</v>
      </c>
      <c r="CZ143" s="26" t="e">
        <f>(CP143-'ModelParams Lw'!$V$10)/'ModelParams Lw'!$V$11</f>
        <v>#DIV/0!</v>
      </c>
    </row>
    <row r="144" spans="1:104" x14ac:dyDescent="0.2">
      <c r="A144" s="13">
        <f>Calcul!A146</f>
        <v>0</v>
      </c>
      <c r="B144" s="13">
        <f t="shared" si="67"/>
        <v>0</v>
      </c>
      <c r="C144" s="13">
        <f>Calcul!B146</f>
        <v>0</v>
      </c>
      <c r="D144" s="13">
        <f>Calcul!C146/1000</f>
        <v>0</v>
      </c>
      <c r="E144" s="13">
        <f>Calcul!D146/1000</f>
        <v>0</v>
      </c>
      <c r="F144" s="13">
        <f t="shared" si="68"/>
        <v>0</v>
      </c>
      <c r="G144" s="23" t="e">
        <f>DEGREES(ACOS(1-(1/'ModelParams Lw'!B$15*SQRT(0.5*1.2/'Sound Power'!$C144)*('Sound Power'!$B144/3600)/('Sound Power'!$D144)/('Sound Power'!$F144))))</f>
        <v>#DIV/0!</v>
      </c>
      <c r="H144" s="23" t="e">
        <f>DEGREES(ACOS(1-(1/'ModelParams Lw'!C$15*SQRT(0.5*1.2/'Sound Power'!$C144)*('Sound Power'!$B144/3600)/('Sound Power'!$D144)/('Sound Power'!$F144))))</f>
        <v>#DIV/0!</v>
      </c>
      <c r="I144" s="23" t="e">
        <f>DEGREES(ACOS(1-(1/'ModelParams Lw'!D$15*SQRT(0.5*1.2/'Sound Power'!$C144)*('Sound Power'!$B144/3600)/('Sound Power'!$D144)/('Sound Power'!$F144))))</f>
        <v>#DIV/0!</v>
      </c>
      <c r="J144" s="23" t="e">
        <f>DEGREES(ACOS(1-(1/'ModelParams Lw'!E$15*SQRT(0.5*1.2/'Sound Power'!$C144)*('Sound Power'!$B144/3600)/('Sound Power'!$D144)/('Sound Power'!$F144))))</f>
        <v>#DIV/0!</v>
      </c>
      <c r="K144" s="23" t="e">
        <f>DEGREES(ACOS(1-(1/'ModelParams Lw'!F$15*SQRT(0.5*1.2/'Sound Power'!$C144)*('Sound Power'!$B144/3600)/('Sound Power'!$D144)/('Sound Power'!$F144))))</f>
        <v>#DIV/0!</v>
      </c>
      <c r="L144" s="23" t="e">
        <f>DEGREES(ACOS(1-(1/'ModelParams Lw'!G$15*SQRT(0.5*1.2/'Sound Power'!$C144)*('Sound Power'!$B144/3600)/('Sound Power'!$D144)/('Sound Power'!$F144))))</f>
        <v>#DIV/0!</v>
      </c>
      <c r="M144" s="23" t="e">
        <f>DEGREES(ACOS(1-(1/'ModelParams Lw'!H$15*SQRT(0.5*1.2/'Sound Power'!$C144)*('Sound Power'!$B144/3600)/('Sound Power'!$D144)/('Sound Power'!$F144))))</f>
        <v>#DIV/0!</v>
      </c>
      <c r="N144" s="23" t="e">
        <f>DEGREES(ACOS(1-(1/'ModelParams Lw'!I$15*SQRT(0.5*1.2/'Sound Power'!$C144)*('Sound Power'!$B144/3600)/('Sound Power'!$D144)/('Sound Power'!$F144))))</f>
        <v>#DIV/0!</v>
      </c>
      <c r="O144" s="26" t="e">
        <f>('ModelParams Lw'!B$4*LN('Sound Power'!G144)/(1+EXP(-('Sound Power'!$D144*1000+'ModelParams Lw'!B$6)/'ModelParams Lw'!B$7))+'ModelParams Lw'!B$5)*LN('Sound Power'!$B144)-('ModelParams Lw'!B$8+'ModelParams Lw'!B$9*$D144+'ModelParams Lw'!B$10*'Sound Power'!$F144^'ModelParams Lw'!B$14+'ModelParams Lw'!B$11*LN('Sound Power'!G144)+'ModelParams Lw'!B$12*'Sound Power'!$D144*'Sound Power'!$F144+'ModelParams Lw'!B$13*'Sound Power'!$D144*LN('Sound Power'!G144))</f>
        <v>#DIV/0!</v>
      </c>
      <c r="P144" s="26" t="e">
        <f>('ModelParams Lw'!C$4*LN('Sound Power'!H144)/(1+EXP(-('Sound Power'!$D144*1000+'ModelParams Lw'!C$6)/'ModelParams Lw'!C$7))+'ModelParams Lw'!C$5)*LN('Sound Power'!$B144)-('ModelParams Lw'!C$8+'ModelParams Lw'!C$9*$D144+'ModelParams Lw'!C$10*'Sound Power'!$F144^'ModelParams Lw'!C$14+'ModelParams Lw'!C$11*LN('Sound Power'!H144)+'ModelParams Lw'!C$12*'Sound Power'!$D144*'Sound Power'!$F144+'ModelParams Lw'!C$13*'Sound Power'!$D144*LN('Sound Power'!H144))</f>
        <v>#DIV/0!</v>
      </c>
      <c r="Q144" s="26" t="e">
        <f>('ModelParams Lw'!D$4*LN('Sound Power'!I144)/(1+EXP(-('Sound Power'!$D144*1000+'ModelParams Lw'!D$6)/'ModelParams Lw'!D$7))+'ModelParams Lw'!D$5)*LN('Sound Power'!$B144)-('ModelParams Lw'!D$8+'ModelParams Lw'!D$9*$D144+'ModelParams Lw'!D$10*'Sound Power'!$F144^'ModelParams Lw'!D$14+'ModelParams Lw'!D$11*LN('Sound Power'!I144)+'ModelParams Lw'!D$12*'Sound Power'!$D144*'Sound Power'!$F144+'ModelParams Lw'!D$13*'Sound Power'!$D144*LN('Sound Power'!I144))</f>
        <v>#DIV/0!</v>
      </c>
      <c r="R144" s="26" t="e">
        <f>('ModelParams Lw'!E$4*LN('Sound Power'!J144)/(1+EXP(-('Sound Power'!$D144*1000+'ModelParams Lw'!E$6)/'ModelParams Lw'!E$7))+'ModelParams Lw'!E$5)*LN('Sound Power'!$B144)-('ModelParams Lw'!E$8+'ModelParams Lw'!E$9*$D144+'ModelParams Lw'!E$10*'Sound Power'!$F144^'ModelParams Lw'!E$14+'ModelParams Lw'!E$11*LN('Sound Power'!J144)+'ModelParams Lw'!E$12*'Sound Power'!$D144*'Sound Power'!$F144+'ModelParams Lw'!E$13*'Sound Power'!$D144*LN('Sound Power'!J144))</f>
        <v>#DIV/0!</v>
      </c>
      <c r="S144" s="26" t="e">
        <f>('ModelParams Lw'!F$4*LN('Sound Power'!K144)/(1+EXP(-('Sound Power'!$D144*1000+'ModelParams Lw'!F$6)/'ModelParams Lw'!F$7))+'ModelParams Lw'!F$5)*LN('Sound Power'!$B144)-('ModelParams Lw'!F$8+'ModelParams Lw'!F$9*$D144+'ModelParams Lw'!F$10*'Sound Power'!$F144^'ModelParams Lw'!F$14+'ModelParams Lw'!F$11*LN('Sound Power'!K144)+'ModelParams Lw'!F$12*'Sound Power'!$D144*'Sound Power'!$F144+'ModelParams Lw'!F$13*'Sound Power'!$D144*LN('Sound Power'!K144))</f>
        <v>#DIV/0!</v>
      </c>
      <c r="T144" s="26" t="e">
        <f>('ModelParams Lw'!G$4*LN('Sound Power'!L144)/(1+EXP(-('Sound Power'!$D144*1000+'ModelParams Lw'!G$6)/'ModelParams Lw'!G$7))+'ModelParams Lw'!G$5)*LN('Sound Power'!$B144)-('ModelParams Lw'!G$8+'ModelParams Lw'!G$9*$D144+'ModelParams Lw'!G$10*'Sound Power'!$F144^'ModelParams Lw'!G$14+'ModelParams Lw'!G$11*LN('Sound Power'!L144)+'ModelParams Lw'!G$12*'Sound Power'!$D144*'Sound Power'!$F144+'ModelParams Lw'!G$13*'Sound Power'!$D144*LN('Sound Power'!L144))</f>
        <v>#DIV/0!</v>
      </c>
      <c r="U144" s="26" t="e">
        <f>('ModelParams Lw'!H$4*LN('Sound Power'!M144)/(1+EXP(-('Sound Power'!$D144*1000+'ModelParams Lw'!H$6)/'ModelParams Lw'!H$7))+'ModelParams Lw'!H$5)*LN('Sound Power'!$B144)-('ModelParams Lw'!H$8+'ModelParams Lw'!H$9*$D144+'ModelParams Lw'!H$10*'Sound Power'!$F144^'ModelParams Lw'!H$14+'ModelParams Lw'!H$11*LN('Sound Power'!M144)+'ModelParams Lw'!H$12*'Sound Power'!$D144*'Sound Power'!$F144+'ModelParams Lw'!H$13*'Sound Power'!$D144*LN('Sound Power'!M144))</f>
        <v>#DIV/0!</v>
      </c>
      <c r="V144" s="26" t="e">
        <f>('ModelParams Lw'!I$4*LN('Sound Power'!N144)/(1+EXP(-('Sound Power'!$D144*1000+'ModelParams Lw'!I$6)/'ModelParams Lw'!I$7))+'ModelParams Lw'!I$5)*LN('Sound Power'!$B144)-('ModelParams Lw'!I$8+'ModelParams Lw'!I$9*$D144+'ModelParams Lw'!I$10*'Sound Power'!$F144^'ModelParams Lw'!I$14+'ModelParams Lw'!I$11*LN('Sound Power'!N144)+'ModelParams Lw'!I$12*'Sound Power'!$D144*'Sound Power'!$F144+'ModelParams Lw'!I$13*'Sound Power'!$D144*LN('Sound Power'!N144))</f>
        <v>#DIV/0!</v>
      </c>
      <c r="W144" s="26" t="e">
        <f>10*LOG10(IF(O144="",0,POWER(10,((O144+'ModelParams Lw'!$O$4)/10))) +IF(P144="",0,POWER(10,((P144+'ModelParams Lw'!$P$4)/10))) +IF(Q144="",0,POWER(10,((Q144+'ModelParams Lw'!$Q$4)/10))) +IF(R144="",0,POWER(10,((R144+'ModelParams Lw'!$R$4)/10))) +IF(S144="",0,POWER(10,((S144+'ModelParams Lw'!$S$4)/10))) +IF(T144="",0,POWER(10,((T144+'ModelParams Lw'!$T$4)/10))) +IF(U144="",0,POWER(10,((U144+'ModelParams Lw'!$U$4)/10)))+IF(V144="",0,POWER(10,((V144+'ModelParams Lw'!$V$4)/10))))</f>
        <v>#DIV/0!</v>
      </c>
      <c r="X144" s="26" t="e">
        <f t="shared" si="52"/>
        <v>#DIV/0!</v>
      </c>
      <c r="Y144" s="26" t="e">
        <f>(O144-'ModelParams Lw'!O$10)/'ModelParams Lw'!O$11</f>
        <v>#DIV/0!</v>
      </c>
      <c r="Z144" s="26" t="e">
        <f>(P144-'ModelParams Lw'!P$10)/'ModelParams Lw'!P$11</f>
        <v>#DIV/0!</v>
      </c>
      <c r="AA144" s="26" t="e">
        <f>(Q144-'ModelParams Lw'!Q$10)/'ModelParams Lw'!Q$11</f>
        <v>#DIV/0!</v>
      </c>
      <c r="AB144" s="26" t="e">
        <f>(R144-'ModelParams Lw'!R$10)/'ModelParams Lw'!R$11</f>
        <v>#DIV/0!</v>
      </c>
      <c r="AC144" s="26" t="e">
        <f>(S144-'ModelParams Lw'!S$10)/'ModelParams Lw'!S$11</f>
        <v>#DIV/0!</v>
      </c>
      <c r="AD144" s="26" t="e">
        <f>(T144-'ModelParams Lw'!T$10)/'ModelParams Lw'!T$11</f>
        <v>#DIV/0!</v>
      </c>
      <c r="AE144" s="26" t="e">
        <f>(U144-'ModelParams Lw'!U$10)/'ModelParams Lw'!U$11</f>
        <v>#DIV/0!</v>
      </c>
      <c r="AF144" s="26" t="e">
        <f>(V144-'ModelParams Lw'!V$10)/'ModelParams Lw'!V$11</f>
        <v>#DIV/0!</v>
      </c>
      <c r="AG144" s="26" t="e">
        <f t="shared" si="53"/>
        <v>#DIV/0!</v>
      </c>
      <c r="AH144" s="26" t="e">
        <f>VLOOKUP(D144*1000,'ModelParams Lw'!$A$38:$D$58,4)</f>
        <v>#N/A</v>
      </c>
      <c r="AI144" s="56" t="e">
        <f>VLOOKUP(D144*1000,'ModelParams Lw'!$A$38:$D$58,2)</f>
        <v>#N/A</v>
      </c>
      <c r="AJ144" s="46" t="e">
        <f t="shared" si="54"/>
        <v>#DIV/0!</v>
      </c>
      <c r="AK144" s="26" t="e">
        <f t="shared" si="55"/>
        <v>#VALUE!</v>
      </c>
      <c r="AL144" s="26" t="e">
        <f>IF($AI144=100,'ModelParams Lw'!R$35*'Sound Power'!$AH144^2+'ModelParams Lw'!R$36*'Sound Power'!$AH144+'ModelParams Lw'!R$37,IF($AI144=150,'ModelParams Lw'!R$38*'Sound Power'!$AH144^2+'ModelParams Lw'!R$39*'Sound Power'!$AH144+'ModelParams Lw'!R$40,'ModelParams Lw'!R$41*'Sound Power'!$AH144^2+'ModelParams Lw'!R$42*'Sound Power'!$AH144+'ModelParams Lw'!R$43))</f>
        <v>#N/A</v>
      </c>
      <c r="AM144" s="26" t="e">
        <f>IF($AI144=100,'ModelParams Lw'!S$35*'Sound Power'!$AH144^2+'ModelParams Lw'!S$36*'Sound Power'!$AH144+'ModelParams Lw'!S$37,IF($AI144=150,'ModelParams Lw'!S$38*'Sound Power'!$AH144^2+'ModelParams Lw'!S$39*'Sound Power'!$AH144+'ModelParams Lw'!S$40,'ModelParams Lw'!S$41*'Sound Power'!$AH144^2+'ModelParams Lw'!S$42*'Sound Power'!$AH144+'ModelParams Lw'!S$43))</f>
        <v>#N/A</v>
      </c>
      <c r="AN144" s="26" t="e">
        <f>IF($AI144=100,'ModelParams Lw'!T$35*'Sound Power'!$AH144^2+'ModelParams Lw'!T$36*'Sound Power'!$AH144+'ModelParams Lw'!T$37,IF($AI144=150,'ModelParams Lw'!T$38*'Sound Power'!$AH144^2+'ModelParams Lw'!T$39*'Sound Power'!$AH144+'ModelParams Lw'!T$40,'ModelParams Lw'!T$41*'Sound Power'!$AH144^2+'ModelParams Lw'!T$42*'Sound Power'!$AH144+'ModelParams Lw'!T$43))</f>
        <v>#N/A</v>
      </c>
      <c r="AO144" s="26" t="e">
        <f>IF($AI144=100,'ModelParams Lw'!U$35*'Sound Power'!$AH144^2+'ModelParams Lw'!U$36*'Sound Power'!$AH144+'ModelParams Lw'!U$37,IF($AI144=150,'ModelParams Lw'!U$38*'Sound Power'!$AH144^2+'ModelParams Lw'!U$39*'Sound Power'!$AH144+'ModelParams Lw'!U$40,'ModelParams Lw'!U$41*'Sound Power'!$AH144^2+'ModelParams Lw'!U$42*'Sound Power'!$AH144+'ModelParams Lw'!U$43))</f>
        <v>#N/A</v>
      </c>
      <c r="AP144" s="26" t="e">
        <f>IF($AI144=100,'ModelParams Lw'!V$35*'Sound Power'!$AH144^2+'ModelParams Lw'!V$36*'Sound Power'!$AH144+'ModelParams Lw'!V$37,IF($AI144=150,'ModelParams Lw'!V$38*'Sound Power'!$AH144^2+'ModelParams Lw'!V$39*'Sound Power'!$AH144+'ModelParams Lw'!V$40,'ModelParams Lw'!V$41*'Sound Power'!$AH144^2+'ModelParams Lw'!V$42*'Sound Power'!$AH144+'ModelParams Lw'!V$43))</f>
        <v>#N/A</v>
      </c>
      <c r="AQ144" s="26" t="e">
        <f>IF($AI144=100,'ModelParams Lw'!W$35*'Sound Power'!$AH144^2+'ModelParams Lw'!W$36*'Sound Power'!$AH144+'ModelParams Lw'!W$37,IF($AI144=150,'ModelParams Lw'!W$38*'Sound Power'!$AH144^2+'ModelParams Lw'!W$39*'Sound Power'!$AH144+'ModelParams Lw'!W$40,'ModelParams Lw'!W$41*'Sound Power'!$AH144^2+'ModelParams Lw'!W$42*'Sound Power'!$AH144+'ModelParams Lw'!W$43))</f>
        <v>#N/A</v>
      </c>
      <c r="AR144" s="26" t="e">
        <f t="shared" si="56"/>
        <v>#VALUE!</v>
      </c>
      <c r="AS144" s="26" t="e">
        <f>IF(26.83*LN($AJ144)-11.791-'ModelParams Lw'!B$35&lt;0,0,26.83*LN($AJ144)-11.791-'ModelParams Lw'!B$35)</f>
        <v>#DIV/0!</v>
      </c>
      <c r="AT144" s="26" t="e">
        <f>IF(26.83*LN($AJ144)-11.791-'ModelParams Lw'!C$35&lt;0,0,26.83*LN($AJ144)-11.791-'ModelParams Lw'!C$35)</f>
        <v>#DIV/0!</v>
      </c>
      <c r="AU144" s="26" t="e">
        <f>IF(26.83*LN($AJ144)-11.791-'ModelParams Lw'!D$35&lt;0,0,26.83*LN($AJ144)-11.791-'ModelParams Lw'!D$35)</f>
        <v>#DIV/0!</v>
      </c>
      <c r="AV144" s="26" t="e">
        <f>IF(26.83*LN($AJ144)-11.791-'ModelParams Lw'!E$35&lt;0,0,26.83*LN($AJ144)-11.791-'ModelParams Lw'!E$35)</f>
        <v>#DIV/0!</v>
      </c>
      <c r="AW144" s="26" t="e">
        <f>IF(26.83*LN($AJ144)-11.791-'ModelParams Lw'!F$35&lt;0,0,26.83*LN($AJ144)-11.791-'ModelParams Lw'!F$35)</f>
        <v>#DIV/0!</v>
      </c>
      <c r="AX144" s="26" t="e">
        <f>IF(26.83*LN($AJ144)-11.791-'ModelParams Lw'!G$35&lt;0,0,26.83*LN($AJ144)-11.791-'ModelParams Lw'!G$35)</f>
        <v>#DIV/0!</v>
      </c>
      <c r="AY144" s="26" t="e">
        <f>IF(26.83*LN($AJ144)-11.791-'ModelParams Lw'!H$35&lt;0,0,26.83*LN($AJ144)-11.791-'ModelParams Lw'!H$35)</f>
        <v>#DIV/0!</v>
      </c>
      <c r="AZ144" s="26" t="e">
        <f>IF(26.83*LN($AJ144)-11.791-'ModelParams Lw'!I$35&lt;0,0,26.83*LN($AJ144)-11.791-'ModelParams Lw'!I$35)</f>
        <v>#DIV/0!</v>
      </c>
      <c r="BA144" s="26" t="e">
        <f t="shared" si="69"/>
        <v>#DIV/0!</v>
      </c>
      <c r="BB144" s="26" t="e">
        <f t="shared" si="70"/>
        <v>#DIV/0!</v>
      </c>
      <c r="BC144" s="26" t="e">
        <f t="shared" si="71"/>
        <v>#DIV/0!</v>
      </c>
      <c r="BD144" s="26" t="e">
        <f t="shared" si="72"/>
        <v>#DIV/0!</v>
      </c>
      <c r="BE144" s="26" t="e">
        <f t="shared" si="73"/>
        <v>#DIV/0!</v>
      </c>
      <c r="BF144" s="26" t="e">
        <f t="shared" si="74"/>
        <v>#DIV/0!</v>
      </c>
      <c r="BG144" s="26" t="e">
        <f t="shared" si="75"/>
        <v>#DIV/0!</v>
      </c>
      <c r="BH144" s="26" t="e">
        <f t="shared" si="76"/>
        <v>#DIV/0!</v>
      </c>
      <c r="BI144" s="26" t="e">
        <f>10*LOG10(IF(BA144="",0,POWER(10,((BA144+'ModelParams Lw'!$O$4)/10))) +IF(BB144="",0,POWER(10,((BB144+'ModelParams Lw'!$P$4)/10))) +IF(BC144="",0,POWER(10,((BC144+'ModelParams Lw'!$Q$4)/10))) +IF(BD144="",0,POWER(10,((BD144+'ModelParams Lw'!$R$4)/10))) +IF(BE144="",0,POWER(10,((BE144+'ModelParams Lw'!$S$4)/10))) +IF(BF144="",0,POWER(10,((BF144+'ModelParams Lw'!$T$4)/10))) +IF(BG144="",0,POWER(10,((BG144+'ModelParams Lw'!$U$4)/10)))+IF(BH144="",0,POWER(10,((BH144+'ModelParams Lw'!$V$4)/10))))</f>
        <v>#DIV/0!</v>
      </c>
      <c r="BJ144" s="26" t="e">
        <f t="shared" si="57"/>
        <v>#DIV/0!</v>
      </c>
      <c r="BK144" s="26" t="e">
        <f>(BA144-'ModelParams Lw'!O$10)/'ModelParams Lw'!O$11</f>
        <v>#DIV/0!</v>
      </c>
      <c r="BL144" s="26" t="e">
        <f>(BB144-'ModelParams Lw'!P$10)/'ModelParams Lw'!P$11</f>
        <v>#DIV/0!</v>
      </c>
      <c r="BM144" s="26" t="e">
        <f>(BC144-'ModelParams Lw'!Q$10)/'ModelParams Lw'!Q$11</f>
        <v>#DIV/0!</v>
      </c>
      <c r="BN144" s="26" t="e">
        <f>(BD144-'ModelParams Lw'!R$10)/'ModelParams Lw'!R$11</f>
        <v>#DIV/0!</v>
      </c>
      <c r="BO144" s="26" t="e">
        <f>(BE144-'ModelParams Lw'!S$10)/'ModelParams Lw'!S$11</f>
        <v>#DIV/0!</v>
      </c>
      <c r="BP144" s="26" t="e">
        <f>(BF144-'ModelParams Lw'!T$10)/'ModelParams Lw'!T$11</f>
        <v>#DIV/0!</v>
      </c>
      <c r="BQ144" s="26" t="e">
        <f>(BG144-'ModelParams Lw'!U$10)/'ModelParams Lw'!U$11</f>
        <v>#DIV/0!</v>
      </c>
      <c r="BR144" s="26" t="e">
        <f>(BH144-'ModelParams Lw'!V$10)/'ModelParams Lw'!V$11</f>
        <v>#DIV/0!</v>
      </c>
      <c r="BS144" s="23" t="e">
        <f>IF(Calcul!$E146="SW",DEGREES(ACOS(1-(1/'ModelParams Lw'!C$25*SQRT(0.5*1.2/'Sound Power'!$C144)*('Sound Power'!$B144/3600)/('Sound Power'!$D144)/('Sound Power'!$F144)))),DEGREES(ACOS(1-(1/'ModelParams Lw'!C$29*SQRT(0.5*1.2/'Sound Power'!$C144)*('Sound Power'!$B144/3600)/('Sound Power'!$D144)/('Sound Power'!$F144)))))</f>
        <v>#DIV/0!</v>
      </c>
      <c r="BT144" s="23" t="e">
        <f>IF(Calcul!$E146="SW",DEGREES(ACOS(1-(1/'ModelParams Lw'!D$25*SQRT(0.5*1.2/'Sound Power'!$C144)*('Sound Power'!$B144/3600)/('Sound Power'!$D144)/('Sound Power'!$F144)))),DEGREES(ACOS(1-(1/'ModelParams Lw'!D$29*SQRT(0.5*1.2/'Sound Power'!$C144)*('Sound Power'!$B144/3600)/('Sound Power'!$D144)/('Sound Power'!$F144)))))</f>
        <v>#DIV/0!</v>
      </c>
      <c r="BU144" s="23" t="e">
        <f>IF(Calcul!$E146="SW",DEGREES(ACOS(1-(1/'ModelParams Lw'!E$25*SQRT(0.5*1.2/'Sound Power'!$C144)*('Sound Power'!$B144/3600)/('Sound Power'!$D144)/('Sound Power'!$F144)))),DEGREES(ACOS(1-(1/'ModelParams Lw'!E$29*SQRT(0.5*1.2/'Sound Power'!$C144)*('Sound Power'!$B144/3600)/('Sound Power'!$D144)/('Sound Power'!$F144)))))</f>
        <v>#DIV/0!</v>
      </c>
      <c r="BV144" s="23" t="e">
        <f>IF(Calcul!$E146="SW",DEGREES(ACOS(1-(1/'ModelParams Lw'!F$25*SQRT(0.5*1.2/'Sound Power'!$C144)*('Sound Power'!$B144/3600)/('Sound Power'!$D144)/('Sound Power'!$F144)))),DEGREES(ACOS(1-(1/'ModelParams Lw'!F$29*SQRT(0.5*1.2/'Sound Power'!$C144)*('Sound Power'!$B144/3600)/('Sound Power'!$D144)/('Sound Power'!$F144)))))</f>
        <v>#DIV/0!</v>
      </c>
      <c r="BW144" s="23" t="e">
        <f>IF(Calcul!$E146="SW",DEGREES(ACOS(1-(1/'ModelParams Lw'!G$25*SQRT(0.5*1.2/'Sound Power'!$C144)*('Sound Power'!$B144/3600)/('Sound Power'!$D144)/('Sound Power'!$F144)))),DEGREES(ACOS(1-(1/'ModelParams Lw'!G$29*SQRT(0.5*1.2/'Sound Power'!$C144)*('Sound Power'!$B144/3600)/('Sound Power'!$D144)/('Sound Power'!$F144)))))</f>
        <v>#DIV/0!</v>
      </c>
      <c r="BX144" s="23" t="e">
        <f>IF(Calcul!$E146="SW",DEGREES(ACOS(1-(1/'ModelParams Lw'!H$25*SQRT(0.5*1.2/'Sound Power'!$C144)*('Sound Power'!$B144/3600)/('Sound Power'!$D144)/('Sound Power'!$F144)))),DEGREES(ACOS(1-(1/'ModelParams Lw'!H$29*SQRT(0.5*1.2/'Sound Power'!$C144)*('Sound Power'!$B144/3600)/('Sound Power'!$D144)/('Sound Power'!$F144)))))</f>
        <v>#DIV/0!</v>
      </c>
      <c r="BY144" s="23" t="e">
        <f>IF(Calcul!$E146="SW",DEGREES(ACOS(1-(1/'ModelParams Lw'!I$25*SQRT(0.5*1.2/'Sound Power'!$C144)*('Sound Power'!$B144/3600)/('Sound Power'!$D144)/('Sound Power'!$F144)))),DEGREES(ACOS(1-(1/'ModelParams Lw'!I$29*SQRT(0.5*1.2/'Sound Power'!$C144)*('Sound Power'!$B144/3600)/('Sound Power'!$D144)/('Sound Power'!$F144)))))</f>
        <v>#DIV/0!</v>
      </c>
      <c r="BZ144" s="23" t="e">
        <f>IF(Calcul!$E146="SW",DEGREES(ACOS(1-(1/'ModelParams Lw'!J$25*SQRT(0.5*1.2/'Sound Power'!$C144)*('Sound Power'!$B144/3600)/('Sound Power'!$D144)/('Sound Power'!$F144)))),DEGREES(ACOS(1-(1/'ModelParams Lw'!J$29*SQRT(0.5*1.2/'Sound Power'!$C144)*('Sound Power'!$B144/3600)/('Sound Power'!$D144)/('Sound Power'!$F144)))))</f>
        <v>#DIV/0!</v>
      </c>
      <c r="CA144" s="26" t="e">
        <f>IF(Calcul!$E146="SW",'ModelParams Lw'!C$22+'ModelParams Lw'!C$23*LOG('Sound Power'!$D144/'Sound Power'!$E144)+'ModelParams Lw'!C$24*LN('Sound Power'!BS144),IF('ModelParams Lw'!C$26+'ModelParams Lw'!C$27*LOG('Sound Power'!$D144/'Sound Power'!$E144)+'ModelParams Lw'!C$28*LN('Sound Power'!BS144)&lt;'ModelParams Lw'!C$22+'ModelParams Lw'!C$23*LOG('Sound Power'!$D144/'Sound Power'!$E144)+'ModelParams Lw'!C$24*LN('Sound Power'!BS144),'ModelParams Lw'!C$22+'ModelParams Lw'!C$23*LOG('Sound Power'!$D144/'Sound Power'!$E144)+'ModelParams Lw'!C$24*LN('Sound Power'!BS144),'ModelParams Lw'!C$26+'ModelParams Lw'!C$27*LOG('Sound Power'!$D144/'Sound Power'!$E144)+'ModelParams Lw'!C$28*LN('Sound Power'!BS144)))</f>
        <v>#DIV/0!</v>
      </c>
      <c r="CB144" s="26" t="e">
        <f>IF(Calcul!$E146="SW",'ModelParams Lw'!D$22+'ModelParams Lw'!D$23*LOG('Sound Power'!$D144/'Sound Power'!$E144)+'ModelParams Lw'!D$24*LN('Sound Power'!BT144),IF('ModelParams Lw'!D$26+'ModelParams Lw'!D$27*LOG('Sound Power'!$D144/'Sound Power'!$E144)+'ModelParams Lw'!D$28*LN('Sound Power'!BT144)&lt;'ModelParams Lw'!D$22+'ModelParams Lw'!D$23*LOG('Sound Power'!$D144/'Sound Power'!$E144)+'ModelParams Lw'!D$24*LN('Sound Power'!BT144),'ModelParams Lw'!D$22+'ModelParams Lw'!D$23*LOG('Sound Power'!$D144/'Sound Power'!$E144)+'ModelParams Lw'!D$24*LN('Sound Power'!BT144),'ModelParams Lw'!D$26+'ModelParams Lw'!D$27*LOG('Sound Power'!$D144/'Sound Power'!$E144)+'ModelParams Lw'!D$28*LN('Sound Power'!BT144)))</f>
        <v>#DIV/0!</v>
      </c>
      <c r="CC144" s="26" t="e">
        <f>IF(Calcul!$E146="SW",'ModelParams Lw'!E$22+'ModelParams Lw'!E$23*LOG('Sound Power'!$D144/'Sound Power'!$E144)+'ModelParams Lw'!E$24*LN('Sound Power'!BU144),IF('ModelParams Lw'!E$26+'ModelParams Lw'!E$27*LOG('Sound Power'!$D144/'Sound Power'!$E144)+'ModelParams Lw'!E$28*LN('Sound Power'!BU144)&lt;'ModelParams Lw'!E$22+'ModelParams Lw'!E$23*LOG('Sound Power'!$D144/'Sound Power'!$E144)+'ModelParams Lw'!E$24*LN('Sound Power'!BU144),'ModelParams Lw'!E$22+'ModelParams Lw'!E$23*LOG('Sound Power'!$D144/'Sound Power'!$E144)+'ModelParams Lw'!E$24*LN('Sound Power'!BU144),'ModelParams Lw'!E$26+'ModelParams Lw'!E$27*LOG('Sound Power'!$D144/'Sound Power'!$E144)+'ModelParams Lw'!E$28*LN('Sound Power'!BU144)))</f>
        <v>#DIV/0!</v>
      </c>
      <c r="CD144" s="26" t="e">
        <f>IF(Calcul!$E146="SW",'ModelParams Lw'!F$22+'ModelParams Lw'!F$23*LOG('Sound Power'!$D144/'Sound Power'!$E144)+'ModelParams Lw'!F$24*LN('Sound Power'!BV144),IF('ModelParams Lw'!F$26+'ModelParams Lw'!F$27*LOG('Sound Power'!$D144/'Sound Power'!$E144)+'ModelParams Lw'!F$28*LN('Sound Power'!BV144)&lt;'ModelParams Lw'!F$22+'ModelParams Lw'!F$23*LOG('Sound Power'!$D144/'Sound Power'!$E144)+'ModelParams Lw'!F$24*LN('Sound Power'!BV144),'ModelParams Lw'!F$22+'ModelParams Lw'!F$23*LOG('Sound Power'!$D144/'Sound Power'!$E144)+'ModelParams Lw'!F$24*LN('Sound Power'!BV144),'ModelParams Lw'!F$26+'ModelParams Lw'!F$27*LOG('Sound Power'!$D144/'Sound Power'!$E144)+'ModelParams Lw'!F$28*LN('Sound Power'!BV144)))</f>
        <v>#DIV/0!</v>
      </c>
      <c r="CE144" s="26" t="e">
        <f>IF(Calcul!$E146="SW",'ModelParams Lw'!G$22+'ModelParams Lw'!G$23*LOG('Sound Power'!$D144/'Sound Power'!$E144)+'ModelParams Lw'!G$24*LN('Sound Power'!BW144),IF('ModelParams Lw'!G$26+'ModelParams Lw'!G$27*LOG('Sound Power'!$D144/'Sound Power'!$E144)+'ModelParams Lw'!G$28*LN('Sound Power'!BW144)&lt;'ModelParams Lw'!G$22+'ModelParams Lw'!G$23*LOG('Sound Power'!$D144/'Sound Power'!$E144)+'ModelParams Lw'!G$24*LN('Sound Power'!BW144),'ModelParams Lw'!G$22+'ModelParams Lw'!G$23*LOG('Sound Power'!$D144/'Sound Power'!$E144)+'ModelParams Lw'!G$24*LN('Sound Power'!BW144),'ModelParams Lw'!G$26+'ModelParams Lw'!G$27*LOG('Sound Power'!$D144/'Sound Power'!$E144)+'ModelParams Lw'!G$28*LN('Sound Power'!BW144)))</f>
        <v>#DIV/0!</v>
      </c>
      <c r="CF144" s="26" t="e">
        <f>IF(Calcul!$E146="SW",'ModelParams Lw'!H$22+'ModelParams Lw'!H$23*LOG('Sound Power'!$D144/'Sound Power'!$E144)+'ModelParams Lw'!H$24*LN('Sound Power'!BX144),IF('ModelParams Lw'!H$26+'ModelParams Lw'!H$27*LOG('Sound Power'!$D144/'Sound Power'!$E144)+'ModelParams Lw'!H$28*LN('Sound Power'!BX144)&lt;'ModelParams Lw'!H$22+'ModelParams Lw'!H$23*LOG('Sound Power'!$D144/'Sound Power'!$E144)+'ModelParams Lw'!H$24*LN('Sound Power'!BX144),'ModelParams Lw'!H$22+'ModelParams Lw'!H$23*LOG('Sound Power'!$D144/'Sound Power'!$E144)+'ModelParams Lw'!H$24*LN('Sound Power'!BX144),'ModelParams Lw'!H$26+'ModelParams Lw'!H$27*LOG('Sound Power'!$D144/'Sound Power'!$E144)+'ModelParams Lw'!H$28*LN('Sound Power'!BX144)))</f>
        <v>#DIV/0!</v>
      </c>
      <c r="CG144" s="26" t="e">
        <f>IF(Calcul!$E146="SW",'ModelParams Lw'!I$22+'ModelParams Lw'!I$23*LOG('Sound Power'!$D144/'Sound Power'!$E144)+'ModelParams Lw'!I$24*LN('Sound Power'!BY144),IF('ModelParams Lw'!I$26+'ModelParams Lw'!I$27*LOG('Sound Power'!$D144/'Sound Power'!$E144)+'ModelParams Lw'!I$28*LN('Sound Power'!BY144)&lt;'ModelParams Lw'!I$22+'ModelParams Lw'!I$23*LOG('Sound Power'!$D144/'Sound Power'!$E144)+'ModelParams Lw'!I$24*LN('Sound Power'!BY144),'ModelParams Lw'!I$22+'ModelParams Lw'!I$23*LOG('Sound Power'!$D144/'Sound Power'!$E144)+'ModelParams Lw'!I$24*LN('Sound Power'!BY144),'ModelParams Lw'!I$26+'ModelParams Lw'!I$27*LOG('Sound Power'!$D144/'Sound Power'!$E144)+'ModelParams Lw'!I$28*LN('Sound Power'!BY144)))</f>
        <v>#DIV/0!</v>
      </c>
      <c r="CH144" s="26" t="e">
        <f>IF(Calcul!$E146="SW",'ModelParams Lw'!J$22+'ModelParams Lw'!J$23*LOG('Sound Power'!$D144/'Sound Power'!$E144)+'ModelParams Lw'!J$24*LN('Sound Power'!BZ144),IF('ModelParams Lw'!J$26+'ModelParams Lw'!J$27*LOG('Sound Power'!$D144/'Sound Power'!$E144)+'ModelParams Lw'!J$28*LN('Sound Power'!BZ144)&lt;'ModelParams Lw'!J$22+'ModelParams Lw'!J$23*LOG('Sound Power'!$D144/'Sound Power'!$E144)+'ModelParams Lw'!J$24*LN('Sound Power'!BZ144),'ModelParams Lw'!J$22+'ModelParams Lw'!J$23*LOG('Sound Power'!$D144/'Sound Power'!$E144)+'ModelParams Lw'!J$24*LN('Sound Power'!BZ144),'ModelParams Lw'!J$26+'ModelParams Lw'!J$27*LOG('Sound Power'!$D144/'Sound Power'!$E144)+'ModelParams Lw'!J$28*LN('Sound Power'!BZ144)))</f>
        <v>#DIV/0!</v>
      </c>
      <c r="CI144" s="26" t="e">
        <f t="shared" si="58"/>
        <v>#DIV/0!</v>
      </c>
      <c r="CJ144" s="26" t="e">
        <f t="shared" si="59"/>
        <v>#DIV/0!</v>
      </c>
      <c r="CK144" s="26" t="e">
        <f t="shared" si="60"/>
        <v>#DIV/0!</v>
      </c>
      <c r="CL144" s="26" t="e">
        <f t="shared" si="61"/>
        <v>#DIV/0!</v>
      </c>
      <c r="CM144" s="26" t="e">
        <f t="shared" si="62"/>
        <v>#DIV/0!</v>
      </c>
      <c r="CN144" s="26" t="e">
        <f t="shared" si="63"/>
        <v>#DIV/0!</v>
      </c>
      <c r="CO144" s="26" t="e">
        <f t="shared" si="64"/>
        <v>#DIV/0!</v>
      </c>
      <c r="CP144" s="26" t="e">
        <f t="shared" si="65"/>
        <v>#DIV/0!</v>
      </c>
      <c r="CQ144" s="26" t="e">
        <f>10*LOG10(IF(CI144="",0,POWER(10,((CI144+'ModelParams Lw'!$O$4)/10))) +IF(CJ144="",0,POWER(10,((CJ144+'ModelParams Lw'!$P$4)/10))) +IF(CK144="",0,POWER(10,((CK144+'ModelParams Lw'!$Q$4)/10))) +IF(CL144="",0,POWER(10,((CL144+'ModelParams Lw'!$R$4)/10))) +IF(CM144="",0,POWER(10,((CM144+'ModelParams Lw'!$S$4)/10))) +IF(CN144="",0,POWER(10,((CN144+'ModelParams Lw'!$T$4)/10))) +IF(CO144="",0,POWER(10,((CO144+'ModelParams Lw'!$U$4)/10)))+IF(CP144="",0,POWER(10,((CP144+'ModelParams Lw'!$V$4)/10))))</f>
        <v>#DIV/0!</v>
      </c>
      <c r="CR144" s="26" t="e">
        <f t="shared" si="66"/>
        <v>#DIV/0!</v>
      </c>
      <c r="CS144" s="26" t="e">
        <f>(CI144-'ModelParams Lw'!$O$10)/'ModelParams Lw'!$O$11</f>
        <v>#DIV/0!</v>
      </c>
      <c r="CT144" s="26" t="e">
        <f>(CJ144-'ModelParams Lw'!$P$10)/'ModelParams Lw'!$P$11</f>
        <v>#DIV/0!</v>
      </c>
      <c r="CU144" s="26" t="e">
        <f>(CK144-'ModelParams Lw'!$Q$10)/'ModelParams Lw'!$Q$11</f>
        <v>#DIV/0!</v>
      </c>
      <c r="CV144" s="26" t="e">
        <f>(CL144-'ModelParams Lw'!$R$10)/'ModelParams Lw'!$R$11</f>
        <v>#DIV/0!</v>
      </c>
      <c r="CW144" s="26" t="e">
        <f>(CM144-'ModelParams Lw'!$S$10)/'ModelParams Lw'!$S$11</f>
        <v>#DIV/0!</v>
      </c>
      <c r="CX144" s="26" t="e">
        <f>(CN144-'ModelParams Lw'!$T$10)/'ModelParams Lw'!$T$11</f>
        <v>#DIV/0!</v>
      </c>
      <c r="CY144" s="26" t="e">
        <f>(CO144-'ModelParams Lw'!$U$10)/'ModelParams Lw'!$U$11</f>
        <v>#DIV/0!</v>
      </c>
      <c r="CZ144" s="26" t="e">
        <f>(CP144-'ModelParams Lw'!$V$10)/'ModelParams Lw'!$V$11</f>
        <v>#DIV/0!</v>
      </c>
    </row>
    <row r="145" spans="1:104" x14ac:dyDescent="0.2">
      <c r="A145" s="13">
        <f>Calcul!A147</f>
        <v>0</v>
      </c>
      <c r="B145" s="13">
        <f t="shared" si="67"/>
        <v>0</v>
      </c>
      <c r="C145" s="13">
        <f>Calcul!B147</f>
        <v>0</v>
      </c>
      <c r="D145" s="13">
        <f>Calcul!C147/1000</f>
        <v>0</v>
      </c>
      <c r="E145" s="13">
        <f>Calcul!D147/1000</f>
        <v>0</v>
      </c>
      <c r="F145" s="13">
        <f t="shared" si="68"/>
        <v>0</v>
      </c>
      <c r="G145" s="23" t="e">
        <f>DEGREES(ACOS(1-(1/'ModelParams Lw'!B$15*SQRT(0.5*1.2/'Sound Power'!$C145)*('Sound Power'!$B145/3600)/('Sound Power'!$D145)/('Sound Power'!$F145))))</f>
        <v>#DIV/0!</v>
      </c>
      <c r="H145" s="23" t="e">
        <f>DEGREES(ACOS(1-(1/'ModelParams Lw'!C$15*SQRT(0.5*1.2/'Sound Power'!$C145)*('Sound Power'!$B145/3600)/('Sound Power'!$D145)/('Sound Power'!$F145))))</f>
        <v>#DIV/0!</v>
      </c>
      <c r="I145" s="23" t="e">
        <f>DEGREES(ACOS(1-(1/'ModelParams Lw'!D$15*SQRT(0.5*1.2/'Sound Power'!$C145)*('Sound Power'!$B145/3600)/('Sound Power'!$D145)/('Sound Power'!$F145))))</f>
        <v>#DIV/0!</v>
      </c>
      <c r="J145" s="23" t="e">
        <f>DEGREES(ACOS(1-(1/'ModelParams Lw'!E$15*SQRT(0.5*1.2/'Sound Power'!$C145)*('Sound Power'!$B145/3600)/('Sound Power'!$D145)/('Sound Power'!$F145))))</f>
        <v>#DIV/0!</v>
      </c>
      <c r="K145" s="23" t="e">
        <f>DEGREES(ACOS(1-(1/'ModelParams Lw'!F$15*SQRT(0.5*1.2/'Sound Power'!$C145)*('Sound Power'!$B145/3600)/('Sound Power'!$D145)/('Sound Power'!$F145))))</f>
        <v>#DIV/0!</v>
      </c>
      <c r="L145" s="23" t="e">
        <f>DEGREES(ACOS(1-(1/'ModelParams Lw'!G$15*SQRT(0.5*1.2/'Sound Power'!$C145)*('Sound Power'!$B145/3600)/('Sound Power'!$D145)/('Sound Power'!$F145))))</f>
        <v>#DIV/0!</v>
      </c>
      <c r="M145" s="23" t="e">
        <f>DEGREES(ACOS(1-(1/'ModelParams Lw'!H$15*SQRT(0.5*1.2/'Sound Power'!$C145)*('Sound Power'!$B145/3600)/('Sound Power'!$D145)/('Sound Power'!$F145))))</f>
        <v>#DIV/0!</v>
      </c>
      <c r="N145" s="23" t="e">
        <f>DEGREES(ACOS(1-(1/'ModelParams Lw'!I$15*SQRT(0.5*1.2/'Sound Power'!$C145)*('Sound Power'!$B145/3600)/('Sound Power'!$D145)/('Sound Power'!$F145))))</f>
        <v>#DIV/0!</v>
      </c>
      <c r="O145" s="26" t="e">
        <f>('ModelParams Lw'!B$4*LN('Sound Power'!G145)/(1+EXP(-('Sound Power'!$D145*1000+'ModelParams Lw'!B$6)/'ModelParams Lw'!B$7))+'ModelParams Lw'!B$5)*LN('Sound Power'!$B145)-('ModelParams Lw'!B$8+'ModelParams Lw'!B$9*$D145+'ModelParams Lw'!B$10*'Sound Power'!$F145^'ModelParams Lw'!B$14+'ModelParams Lw'!B$11*LN('Sound Power'!G145)+'ModelParams Lw'!B$12*'Sound Power'!$D145*'Sound Power'!$F145+'ModelParams Lw'!B$13*'Sound Power'!$D145*LN('Sound Power'!G145))</f>
        <v>#DIV/0!</v>
      </c>
      <c r="P145" s="26" t="e">
        <f>('ModelParams Lw'!C$4*LN('Sound Power'!H145)/(1+EXP(-('Sound Power'!$D145*1000+'ModelParams Lw'!C$6)/'ModelParams Lw'!C$7))+'ModelParams Lw'!C$5)*LN('Sound Power'!$B145)-('ModelParams Lw'!C$8+'ModelParams Lw'!C$9*$D145+'ModelParams Lw'!C$10*'Sound Power'!$F145^'ModelParams Lw'!C$14+'ModelParams Lw'!C$11*LN('Sound Power'!H145)+'ModelParams Lw'!C$12*'Sound Power'!$D145*'Sound Power'!$F145+'ModelParams Lw'!C$13*'Sound Power'!$D145*LN('Sound Power'!H145))</f>
        <v>#DIV/0!</v>
      </c>
      <c r="Q145" s="26" t="e">
        <f>('ModelParams Lw'!D$4*LN('Sound Power'!I145)/(1+EXP(-('Sound Power'!$D145*1000+'ModelParams Lw'!D$6)/'ModelParams Lw'!D$7))+'ModelParams Lw'!D$5)*LN('Sound Power'!$B145)-('ModelParams Lw'!D$8+'ModelParams Lw'!D$9*$D145+'ModelParams Lw'!D$10*'Sound Power'!$F145^'ModelParams Lw'!D$14+'ModelParams Lw'!D$11*LN('Sound Power'!I145)+'ModelParams Lw'!D$12*'Sound Power'!$D145*'Sound Power'!$F145+'ModelParams Lw'!D$13*'Sound Power'!$D145*LN('Sound Power'!I145))</f>
        <v>#DIV/0!</v>
      </c>
      <c r="R145" s="26" t="e">
        <f>('ModelParams Lw'!E$4*LN('Sound Power'!J145)/(1+EXP(-('Sound Power'!$D145*1000+'ModelParams Lw'!E$6)/'ModelParams Lw'!E$7))+'ModelParams Lw'!E$5)*LN('Sound Power'!$B145)-('ModelParams Lw'!E$8+'ModelParams Lw'!E$9*$D145+'ModelParams Lw'!E$10*'Sound Power'!$F145^'ModelParams Lw'!E$14+'ModelParams Lw'!E$11*LN('Sound Power'!J145)+'ModelParams Lw'!E$12*'Sound Power'!$D145*'Sound Power'!$F145+'ModelParams Lw'!E$13*'Sound Power'!$D145*LN('Sound Power'!J145))</f>
        <v>#DIV/0!</v>
      </c>
      <c r="S145" s="26" t="e">
        <f>('ModelParams Lw'!F$4*LN('Sound Power'!K145)/(1+EXP(-('Sound Power'!$D145*1000+'ModelParams Lw'!F$6)/'ModelParams Lw'!F$7))+'ModelParams Lw'!F$5)*LN('Sound Power'!$B145)-('ModelParams Lw'!F$8+'ModelParams Lw'!F$9*$D145+'ModelParams Lw'!F$10*'Sound Power'!$F145^'ModelParams Lw'!F$14+'ModelParams Lw'!F$11*LN('Sound Power'!K145)+'ModelParams Lw'!F$12*'Sound Power'!$D145*'Sound Power'!$F145+'ModelParams Lw'!F$13*'Sound Power'!$D145*LN('Sound Power'!K145))</f>
        <v>#DIV/0!</v>
      </c>
      <c r="T145" s="26" t="e">
        <f>('ModelParams Lw'!G$4*LN('Sound Power'!L145)/(1+EXP(-('Sound Power'!$D145*1000+'ModelParams Lw'!G$6)/'ModelParams Lw'!G$7))+'ModelParams Lw'!G$5)*LN('Sound Power'!$B145)-('ModelParams Lw'!G$8+'ModelParams Lw'!G$9*$D145+'ModelParams Lw'!G$10*'Sound Power'!$F145^'ModelParams Lw'!G$14+'ModelParams Lw'!G$11*LN('Sound Power'!L145)+'ModelParams Lw'!G$12*'Sound Power'!$D145*'Sound Power'!$F145+'ModelParams Lw'!G$13*'Sound Power'!$D145*LN('Sound Power'!L145))</f>
        <v>#DIV/0!</v>
      </c>
      <c r="U145" s="26" t="e">
        <f>('ModelParams Lw'!H$4*LN('Sound Power'!M145)/(1+EXP(-('Sound Power'!$D145*1000+'ModelParams Lw'!H$6)/'ModelParams Lw'!H$7))+'ModelParams Lw'!H$5)*LN('Sound Power'!$B145)-('ModelParams Lw'!H$8+'ModelParams Lw'!H$9*$D145+'ModelParams Lw'!H$10*'Sound Power'!$F145^'ModelParams Lw'!H$14+'ModelParams Lw'!H$11*LN('Sound Power'!M145)+'ModelParams Lw'!H$12*'Sound Power'!$D145*'Sound Power'!$F145+'ModelParams Lw'!H$13*'Sound Power'!$D145*LN('Sound Power'!M145))</f>
        <v>#DIV/0!</v>
      </c>
      <c r="V145" s="26" t="e">
        <f>('ModelParams Lw'!I$4*LN('Sound Power'!N145)/(1+EXP(-('Sound Power'!$D145*1000+'ModelParams Lw'!I$6)/'ModelParams Lw'!I$7))+'ModelParams Lw'!I$5)*LN('Sound Power'!$B145)-('ModelParams Lw'!I$8+'ModelParams Lw'!I$9*$D145+'ModelParams Lw'!I$10*'Sound Power'!$F145^'ModelParams Lw'!I$14+'ModelParams Lw'!I$11*LN('Sound Power'!N145)+'ModelParams Lw'!I$12*'Sound Power'!$D145*'Sound Power'!$F145+'ModelParams Lw'!I$13*'Sound Power'!$D145*LN('Sound Power'!N145))</f>
        <v>#DIV/0!</v>
      </c>
      <c r="W145" s="26" t="e">
        <f>10*LOG10(IF(O145="",0,POWER(10,((O145+'ModelParams Lw'!$O$4)/10))) +IF(P145="",0,POWER(10,((P145+'ModelParams Lw'!$P$4)/10))) +IF(Q145="",0,POWER(10,((Q145+'ModelParams Lw'!$Q$4)/10))) +IF(R145="",0,POWER(10,((R145+'ModelParams Lw'!$R$4)/10))) +IF(S145="",0,POWER(10,((S145+'ModelParams Lw'!$S$4)/10))) +IF(T145="",0,POWER(10,((T145+'ModelParams Lw'!$T$4)/10))) +IF(U145="",0,POWER(10,((U145+'ModelParams Lw'!$U$4)/10)))+IF(V145="",0,POWER(10,((V145+'ModelParams Lw'!$V$4)/10))))</f>
        <v>#DIV/0!</v>
      </c>
      <c r="X145" s="26" t="e">
        <f t="shared" si="52"/>
        <v>#DIV/0!</v>
      </c>
      <c r="Y145" s="26" t="e">
        <f>(O145-'ModelParams Lw'!O$10)/'ModelParams Lw'!O$11</f>
        <v>#DIV/0!</v>
      </c>
      <c r="Z145" s="26" t="e">
        <f>(P145-'ModelParams Lw'!P$10)/'ModelParams Lw'!P$11</f>
        <v>#DIV/0!</v>
      </c>
      <c r="AA145" s="26" t="e">
        <f>(Q145-'ModelParams Lw'!Q$10)/'ModelParams Lw'!Q$11</f>
        <v>#DIV/0!</v>
      </c>
      <c r="AB145" s="26" t="e">
        <f>(R145-'ModelParams Lw'!R$10)/'ModelParams Lw'!R$11</f>
        <v>#DIV/0!</v>
      </c>
      <c r="AC145" s="26" t="e">
        <f>(S145-'ModelParams Lw'!S$10)/'ModelParams Lw'!S$11</f>
        <v>#DIV/0!</v>
      </c>
      <c r="AD145" s="26" t="e">
        <f>(T145-'ModelParams Lw'!T$10)/'ModelParams Lw'!T$11</f>
        <v>#DIV/0!</v>
      </c>
      <c r="AE145" s="26" t="e">
        <f>(U145-'ModelParams Lw'!U$10)/'ModelParams Lw'!U$11</f>
        <v>#DIV/0!</v>
      </c>
      <c r="AF145" s="26" t="e">
        <f>(V145-'ModelParams Lw'!V$10)/'ModelParams Lw'!V$11</f>
        <v>#DIV/0!</v>
      </c>
      <c r="AG145" s="26" t="e">
        <f t="shared" si="53"/>
        <v>#DIV/0!</v>
      </c>
      <c r="AH145" s="26" t="e">
        <f>VLOOKUP(D145*1000,'ModelParams Lw'!$A$38:$D$58,4)</f>
        <v>#N/A</v>
      </c>
      <c r="AI145" s="56" t="e">
        <f>VLOOKUP(D145*1000,'ModelParams Lw'!$A$38:$D$58,2)</f>
        <v>#N/A</v>
      </c>
      <c r="AJ145" s="46" t="e">
        <f t="shared" si="54"/>
        <v>#DIV/0!</v>
      </c>
      <c r="AK145" s="26" t="e">
        <f t="shared" si="55"/>
        <v>#VALUE!</v>
      </c>
      <c r="AL145" s="26" t="e">
        <f>IF($AI145=100,'ModelParams Lw'!R$35*'Sound Power'!$AH145^2+'ModelParams Lw'!R$36*'Sound Power'!$AH145+'ModelParams Lw'!R$37,IF($AI145=150,'ModelParams Lw'!R$38*'Sound Power'!$AH145^2+'ModelParams Lw'!R$39*'Sound Power'!$AH145+'ModelParams Lw'!R$40,'ModelParams Lw'!R$41*'Sound Power'!$AH145^2+'ModelParams Lw'!R$42*'Sound Power'!$AH145+'ModelParams Lw'!R$43))</f>
        <v>#N/A</v>
      </c>
      <c r="AM145" s="26" t="e">
        <f>IF($AI145=100,'ModelParams Lw'!S$35*'Sound Power'!$AH145^2+'ModelParams Lw'!S$36*'Sound Power'!$AH145+'ModelParams Lw'!S$37,IF($AI145=150,'ModelParams Lw'!S$38*'Sound Power'!$AH145^2+'ModelParams Lw'!S$39*'Sound Power'!$AH145+'ModelParams Lw'!S$40,'ModelParams Lw'!S$41*'Sound Power'!$AH145^2+'ModelParams Lw'!S$42*'Sound Power'!$AH145+'ModelParams Lw'!S$43))</f>
        <v>#N/A</v>
      </c>
      <c r="AN145" s="26" t="e">
        <f>IF($AI145=100,'ModelParams Lw'!T$35*'Sound Power'!$AH145^2+'ModelParams Lw'!T$36*'Sound Power'!$AH145+'ModelParams Lw'!T$37,IF($AI145=150,'ModelParams Lw'!T$38*'Sound Power'!$AH145^2+'ModelParams Lw'!T$39*'Sound Power'!$AH145+'ModelParams Lw'!T$40,'ModelParams Lw'!T$41*'Sound Power'!$AH145^2+'ModelParams Lw'!T$42*'Sound Power'!$AH145+'ModelParams Lw'!T$43))</f>
        <v>#N/A</v>
      </c>
      <c r="AO145" s="26" t="e">
        <f>IF($AI145=100,'ModelParams Lw'!U$35*'Sound Power'!$AH145^2+'ModelParams Lw'!U$36*'Sound Power'!$AH145+'ModelParams Lw'!U$37,IF($AI145=150,'ModelParams Lw'!U$38*'Sound Power'!$AH145^2+'ModelParams Lw'!U$39*'Sound Power'!$AH145+'ModelParams Lw'!U$40,'ModelParams Lw'!U$41*'Sound Power'!$AH145^2+'ModelParams Lw'!U$42*'Sound Power'!$AH145+'ModelParams Lw'!U$43))</f>
        <v>#N/A</v>
      </c>
      <c r="AP145" s="26" t="e">
        <f>IF($AI145=100,'ModelParams Lw'!V$35*'Sound Power'!$AH145^2+'ModelParams Lw'!V$36*'Sound Power'!$AH145+'ModelParams Lw'!V$37,IF($AI145=150,'ModelParams Lw'!V$38*'Sound Power'!$AH145^2+'ModelParams Lw'!V$39*'Sound Power'!$AH145+'ModelParams Lw'!V$40,'ModelParams Lw'!V$41*'Sound Power'!$AH145^2+'ModelParams Lw'!V$42*'Sound Power'!$AH145+'ModelParams Lw'!V$43))</f>
        <v>#N/A</v>
      </c>
      <c r="AQ145" s="26" t="e">
        <f>IF($AI145=100,'ModelParams Lw'!W$35*'Sound Power'!$AH145^2+'ModelParams Lw'!W$36*'Sound Power'!$AH145+'ModelParams Lw'!W$37,IF($AI145=150,'ModelParams Lw'!W$38*'Sound Power'!$AH145^2+'ModelParams Lw'!W$39*'Sound Power'!$AH145+'ModelParams Lw'!W$40,'ModelParams Lw'!W$41*'Sound Power'!$AH145^2+'ModelParams Lw'!W$42*'Sound Power'!$AH145+'ModelParams Lw'!W$43))</f>
        <v>#N/A</v>
      </c>
      <c r="AR145" s="26" t="e">
        <f t="shared" si="56"/>
        <v>#VALUE!</v>
      </c>
      <c r="AS145" s="26" t="e">
        <f>IF(26.83*LN($AJ145)-11.791-'ModelParams Lw'!B$35&lt;0,0,26.83*LN($AJ145)-11.791-'ModelParams Lw'!B$35)</f>
        <v>#DIV/0!</v>
      </c>
      <c r="AT145" s="26" t="e">
        <f>IF(26.83*LN($AJ145)-11.791-'ModelParams Lw'!C$35&lt;0,0,26.83*LN($AJ145)-11.791-'ModelParams Lw'!C$35)</f>
        <v>#DIV/0!</v>
      </c>
      <c r="AU145" s="26" t="e">
        <f>IF(26.83*LN($AJ145)-11.791-'ModelParams Lw'!D$35&lt;0,0,26.83*LN($AJ145)-11.791-'ModelParams Lw'!D$35)</f>
        <v>#DIV/0!</v>
      </c>
      <c r="AV145" s="26" t="e">
        <f>IF(26.83*LN($AJ145)-11.791-'ModelParams Lw'!E$35&lt;0,0,26.83*LN($AJ145)-11.791-'ModelParams Lw'!E$35)</f>
        <v>#DIV/0!</v>
      </c>
      <c r="AW145" s="26" t="e">
        <f>IF(26.83*LN($AJ145)-11.791-'ModelParams Lw'!F$35&lt;0,0,26.83*LN($AJ145)-11.791-'ModelParams Lw'!F$35)</f>
        <v>#DIV/0!</v>
      </c>
      <c r="AX145" s="26" t="e">
        <f>IF(26.83*LN($AJ145)-11.791-'ModelParams Lw'!G$35&lt;0,0,26.83*LN($AJ145)-11.791-'ModelParams Lw'!G$35)</f>
        <v>#DIV/0!</v>
      </c>
      <c r="AY145" s="26" t="e">
        <f>IF(26.83*LN($AJ145)-11.791-'ModelParams Lw'!H$35&lt;0,0,26.83*LN($AJ145)-11.791-'ModelParams Lw'!H$35)</f>
        <v>#DIV/0!</v>
      </c>
      <c r="AZ145" s="26" t="e">
        <f>IF(26.83*LN($AJ145)-11.791-'ModelParams Lw'!I$35&lt;0,0,26.83*LN($AJ145)-11.791-'ModelParams Lw'!I$35)</f>
        <v>#DIV/0!</v>
      </c>
      <c r="BA145" s="26" t="e">
        <f t="shared" si="69"/>
        <v>#DIV/0!</v>
      </c>
      <c r="BB145" s="26" t="e">
        <f t="shared" si="70"/>
        <v>#DIV/0!</v>
      </c>
      <c r="BC145" s="26" t="e">
        <f t="shared" si="71"/>
        <v>#DIV/0!</v>
      </c>
      <c r="BD145" s="26" t="e">
        <f t="shared" si="72"/>
        <v>#DIV/0!</v>
      </c>
      <c r="BE145" s="26" t="e">
        <f t="shared" si="73"/>
        <v>#DIV/0!</v>
      </c>
      <c r="BF145" s="26" t="e">
        <f t="shared" si="74"/>
        <v>#DIV/0!</v>
      </c>
      <c r="BG145" s="26" t="e">
        <f t="shared" si="75"/>
        <v>#DIV/0!</v>
      </c>
      <c r="BH145" s="26" t="e">
        <f t="shared" si="76"/>
        <v>#DIV/0!</v>
      </c>
      <c r="BI145" s="26" t="e">
        <f>10*LOG10(IF(BA145="",0,POWER(10,((BA145+'ModelParams Lw'!$O$4)/10))) +IF(BB145="",0,POWER(10,((BB145+'ModelParams Lw'!$P$4)/10))) +IF(BC145="",0,POWER(10,((BC145+'ModelParams Lw'!$Q$4)/10))) +IF(BD145="",0,POWER(10,((BD145+'ModelParams Lw'!$R$4)/10))) +IF(BE145="",0,POWER(10,((BE145+'ModelParams Lw'!$S$4)/10))) +IF(BF145="",0,POWER(10,((BF145+'ModelParams Lw'!$T$4)/10))) +IF(BG145="",0,POWER(10,((BG145+'ModelParams Lw'!$U$4)/10)))+IF(BH145="",0,POWER(10,((BH145+'ModelParams Lw'!$V$4)/10))))</f>
        <v>#DIV/0!</v>
      </c>
      <c r="BJ145" s="26" t="e">
        <f t="shared" si="57"/>
        <v>#DIV/0!</v>
      </c>
      <c r="BK145" s="26" t="e">
        <f>(BA145-'ModelParams Lw'!O$10)/'ModelParams Lw'!O$11</f>
        <v>#DIV/0!</v>
      </c>
      <c r="BL145" s="26" t="e">
        <f>(BB145-'ModelParams Lw'!P$10)/'ModelParams Lw'!P$11</f>
        <v>#DIV/0!</v>
      </c>
      <c r="BM145" s="26" t="e">
        <f>(BC145-'ModelParams Lw'!Q$10)/'ModelParams Lw'!Q$11</f>
        <v>#DIV/0!</v>
      </c>
      <c r="BN145" s="26" t="e">
        <f>(BD145-'ModelParams Lw'!R$10)/'ModelParams Lw'!R$11</f>
        <v>#DIV/0!</v>
      </c>
      <c r="BO145" s="26" t="e">
        <f>(BE145-'ModelParams Lw'!S$10)/'ModelParams Lw'!S$11</f>
        <v>#DIV/0!</v>
      </c>
      <c r="BP145" s="26" t="e">
        <f>(BF145-'ModelParams Lw'!T$10)/'ModelParams Lw'!T$11</f>
        <v>#DIV/0!</v>
      </c>
      <c r="BQ145" s="26" t="e">
        <f>(BG145-'ModelParams Lw'!U$10)/'ModelParams Lw'!U$11</f>
        <v>#DIV/0!</v>
      </c>
      <c r="BR145" s="26" t="e">
        <f>(BH145-'ModelParams Lw'!V$10)/'ModelParams Lw'!V$11</f>
        <v>#DIV/0!</v>
      </c>
      <c r="BS145" s="23" t="e">
        <f>IF(Calcul!$E147="SW",DEGREES(ACOS(1-(1/'ModelParams Lw'!C$25*SQRT(0.5*1.2/'Sound Power'!$C145)*('Sound Power'!$B145/3600)/('Sound Power'!$D145)/('Sound Power'!$F145)))),DEGREES(ACOS(1-(1/'ModelParams Lw'!C$29*SQRT(0.5*1.2/'Sound Power'!$C145)*('Sound Power'!$B145/3600)/('Sound Power'!$D145)/('Sound Power'!$F145)))))</f>
        <v>#DIV/0!</v>
      </c>
      <c r="BT145" s="23" t="e">
        <f>IF(Calcul!$E147="SW",DEGREES(ACOS(1-(1/'ModelParams Lw'!D$25*SQRT(0.5*1.2/'Sound Power'!$C145)*('Sound Power'!$B145/3600)/('Sound Power'!$D145)/('Sound Power'!$F145)))),DEGREES(ACOS(1-(1/'ModelParams Lw'!D$29*SQRT(0.5*1.2/'Sound Power'!$C145)*('Sound Power'!$B145/3600)/('Sound Power'!$D145)/('Sound Power'!$F145)))))</f>
        <v>#DIV/0!</v>
      </c>
      <c r="BU145" s="23" t="e">
        <f>IF(Calcul!$E147="SW",DEGREES(ACOS(1-(1/'ModelParams Lw'!E$25*SQRT(0.5*1.2/'Sound Power'!$C145)*('Sound Power'!$B145/3600)/('Sound Power'!$D145)/('Sound Power'!$F145)))),DEGREES(ACOS(1-(1/'ModelParams Lw'!E$29*SQRT(0.5*1.2/'Sound Power'!$C145)*('Sound Power'!$B145/3600)/('Sound Power'!$D145)/('Sound Power'!$F145)))))</f>
        <v>#DIV/0!</v>
      </c>
      <c r="BV145" s="23" t="e">
        <f>IF(Calcul!$E147="SW",DEGREES(ACOS(1-(1/'ModelParams Lw'!F$25*SQRT(0.5*1.2/'Sound Power'!$C145)*('Sound Power'!$B145/3600)/('Sound Power'!$D145)/('Sound Power'!$F145)))),DEGREES(ACOS(1-(1/'ModelParams Lw'!F$29*SQRT(0.5*1.2/'Sound Power'!$C145)*('Sound Power'!$B145/3600)/('Sound Power'!$D145)/('Sound Power'!$F145)))))</f>
        <v>#DIV/0!</v>
      </c>
      <c r="BW145" s="23" t="e">
        <f>IF(Calcul!$E147="SW",DEGREES(ACOS(1-(1/'ModelParams Lw'!G$25*SQRT(0.5*1.2/'Sound Power'!$C145)*('Sound Power'!$B145/3600)/('Sound Power'!$D145)/('Sound Power'!$F145)))),DEGREES(ACOS(1-(1/'ModelParams Lw'!G$29*SQRT(0.5*1.2/'Sound Power'!$C145)*('Sound Power'!$B145/3600)/('Sound Power'!$D145)/('Sound Power'!$F145)))))</f>
        <v>#DIV/0!</v>
      </c>
      <c r="BX145" s="23" t="e">
        <f>IF(Calcul!$E147="SW",DEGREES(ACOS(1-(1/'ModelParams Lw'!H$25*SQRT(0.5*1.2/'Sound Power'!$C145)*('Sound Power'!$B145/3600)/('Sound Power'!$D145)/('Sound Power'!$F145)))),DEGREES(ACOS(1-(1/'ModelParams Lw'!H$29*SQRT(0.5*1.2/'Sound Power'!$C145)*('Sound Power'!$B145/3600)/('Sound Power'!$D145)/('Sound Power'!$F145)))))</f>
        <v>#DIV/0!</v>
      </c>
      <c r="BY145" s="23" t="e">
        <f>IF(Calcul!$E147="SW",DEGREES(ACOS(1-(1/'ModelParams Lw'!I$25*SQRT(0.5*1.2/'Sound Power'!$C145)*('Sound Power'!$B145/3600)/('Sound Power'!$D145)/('Sound Power'!$F145)))),DEGREES(ACOS(1-(1/'ModelParams Lw'!I$29*SQRT(0.5*1.2/'Sound Power'!$C145)*('Sound Power'!$B145/3600)/('Sound Power'!$D145)/('Sound Power'!$F145)))))</f>
        <v>#DIV/0!</v>
      </c>
      <c r="BZ145" s="23" t="e">
        <f>IF(Calcul!$E147="SW",DEGREES(ACOS(1-(1/'ModelParams Lw'!J$25*SQRT(0.5*1.2/'Sound Power'!$C145)*('Sound Power'!$B145/3600)/('Sound Power'!$D145)/('Sound Power'!$F145)))),DEGREES(ACOS(1-(1/'ModelParams Lw'!J$29*SQRT(0.5*1.2/'Sound Power'!$C145)*('Sound Power'!$B145/3600)/('Sound Power'!$D145)/('Sound Power'!$F145)))))</f>
        <v>#DIV/0!</v>
      </c>
      <c r="CA145" s="26" t="e">
        <f>IF(Calcul!$E147="SW",'ModelParams Lw'!C$22+'ModelParams Lw'!C$23*LOG('Sound Power'!$D145/'Sound Power'!$E145)+'ModelParams Lw'!C$24*LN('Sound Power'!BS145),IF('ModelParams Lw'!C$26+'ModelParams Lw'!C$27*LOG('Sound Power'!$D145/'Sound Power'!$E145)+'ModelParams Lw'!C$28*LN('Sound Power'!BS145)&lt;'ModelParams Lw'!C$22+'ModelParams Lw'!C$23*LOG('Sound Power'!$D145/'Sound Power'!$E145)+'ModelParams Lw'!C$24*LN('Sound Power'!BS145),'ModelParams Lw'!C$22+'ModelParams Lw'!C$23*LOG('Sound Power'!$D145/'Sound Power'!$E145)+'ModelParams Lw'!C$24*LN('Sound Power'!BS145),'ModelParams Lw'!C$26+'ModelParams Lw'!C$27*LOG('Sound Power'!$D145/'Sound Power'!$E145)+'ModelParams Lw'!C$28*LN('Sound Power'!BS145)))</f>
        <v>#DIV/0!</v>
      </c>
      <c r="CB145" s="26" t="e">
        <f>IF(Calcul!$E147="SW",'ModelParams Lw'!D$22+'ModelParams Lw'!D$23*LOG('Sound Power'!$D145/'Sound Power'!$E145)+'ModelParams Lw'!D$24*LN('Sound Power'!BT145),IF('ModelParams Lw'!D$26+'ModelParams Lw'!D$27*LOG('Sound Power'!$D145/'Sound Power'!$E145)+'ModelParams Lw'!D$28*LN('Sound Power'!BT145)&lt;'ModelParams Lw'!D$22+'ModelParams Lw'!D$23*LOG('Sound Power'!$D145/'Sound Power'!$E145)+'ModelParams Lw'!D$24*LN('Sound Power'!BT145),'ModelParams Lw'!D$22+'ModelParams Lw'!D$23*LOG('Sound Power'!$D145/'Sound Power'!$E145)+'ModelParams Lw'!D$24*LN('Sound Power'!BT145),'ModelParams Lw'!D$26+'ModelParams Lw'!D$27*LOG('Sound Power'!$D145/'Sound Power'!$E145)+'ModelParams Lw'!D$28*LN('Sound Power'!BT145)))</f>
        <v>#DIV/0!</v>
      </c>
      <c r="CC145" s="26" t="e">
        <f>IF(Calcul!$E147="SW",'ModelParams Lw'!E$22+'ModelParams Lw'!E$23*LOG('Sound Power'!$D145/'Sound Power'!$E145)+'ModelParams Lw'!E$24*LN('Sound Power'!BU145),IF('ModelParams Lw'!E$26+'ModelParams Lw'!E$27*LOG('Sound Power'!$D145/'Sound Power'!$E145)+'ModelParams Lw'!E$28*LN('Sound Power'!BU145)&lt;'ModelParams Lw'!E$22+'ModelParams Lw'!E$23*LOG('Sound Power'!$D145/'Sound Power'!$E145)+'ModelParams Lw'!E$24*LN('Sound Power'!BU145),'ModelParams Lw'!E$22+'ModelParams Lw'!E$23*LOG('Sound Power'!$D145/'Sound Power'!$E145)+'ModelParams Lw'!E$24*LN('Sound Power'!BU145),'ModelParams Lw'!E$26+'ModelParams Lw'!E$27*LOG('Sound Power'!$D145/'Sound Power'!$E145)+'ModelParams Lw'!E$28*LN('Sound Power'!BU145)))</f>
        <v>#DIV/0!</v>
      </c>
      <c r="CD145" s="26" t="e">
        <f>IF(Calcul!$E147="SW",'ModelParams Lw'!F$22+'ModelParams Lw'!F$23*LOG('Sound Power'!$D145/'Sound Power'!$E145)+'ModelParams Lw'!F$24*LN('Sound Power'!BV145),IF('ModelParams Lw'!F$26+'ModelParams Lw'!F$27*LOG('Sound Power'!$D145/'Sound Power'!$E145)+'ModelParams Lw'!F$28*LN('Sound Power'!BV145)&lt;'ModelParams Lw'!F$22+'ModelParams Lw'!F$23*LOG('Sound Power'!$D145/'Sound Power'!$E145)+'ModelParams Lw'!F$24*LN('Sound Power'!BV145),'ModelParams Lw'!F$22+'ModelParams Lw'!F$23*LOG('Sound Power'!$D145/'Sound Power'!$E145)+'ModelParams Lw'!F$24*LN('Sound Power'!BV145),'ModelParams Lw'!F$26+'ModelParams Lw'!F$27*LOG('Sound Power'!$D145/'Sound Power'!$E145)+'ModelParams Lw'!F$28*LN('Sound Power'!BV145)))</f>
        <v>#DIV/0!</v>
      </c>
      <c r="CE145" s="26" t="e">
        <f>IF(Calcul!$E147="SW",'ModelParams Lw'!G$22+'ModelParams Lw'!G$23*LOG('Sound Power'!$D145/'Sound Power'!$E145)+'ModelParams Lw'!G$24*LN('Sound Power'!BW145),IF('ModelParams Lw'!G$26+'ModelParams Lw'!G$27*LOG('Sound Power'!$D145/'Sound Power'!$E145)+'ModelParams Lw'!G$28*LN('Sound Power'!BW145)&lt;'ModelParams Lw'!G$22+'ModelParams Lw'!G$23*LOG('Sound Power'!$D145/'Sound Power'!$E145)+'ModelParams Lw'!G$24*LN('Sound Power'!BW145),'ModelParams Lw'!G$22+'ModelParams Lw'!G$23*LOG('Sound Power'!$D145/'Sound Power'!$E145)+'ModelParams Lw'!G$24*LN('Sound Power'!BW145),'ModelParams Lw'!G$26+'ModelParams Lw'!G$27*LOG('Sound Power'!$D145/'Sound Power'!$E145)+'ModelParams Lw'!G$28*LN('Sound Power'!BW145)))</f>
        <v>#DIV/0!</v>
      </c>
      <c r="CF145" s="26" t="e">
        <f>IF(Calcul!$E147="SW",'ModelParams Lw'!H$22+'ModelParams Lw'!H$23*LOG('Sound Power'!$D145/'Sound Power'!$E145)+'ModelParams Lw'!H$24*LN('Sound Power'!BX145),IF('ModelParams Lw'!H$26+'ModelParams Lw'!H$27*LOG('Sound Power'!$D145/'Sound Power'!$E145)+'ModelParams Lw'!H$28*LN('Sound Power'!BX145)&lt;'ModelParams Lw'!H$22+'ModelParams Lw'!H$23*LOG('Sound Power'!$D145/'Sound Power'!$E145)+'ModelParams Lw'!H$24*LN('Sound Power'!BX145),'ModelParams Lw'!H$22+'ModelParams Lw'!H$23*LOG('Sound Power'!$D145/'Sound Power'!$E145)+'ModelParams Lw'!H$24*LN('Sound Power'!BX145),'ModelParams Lw'!H$26+'ModelParams Lw'!H$27*LOG('Sound Power'!$D145/'Sound Power'!$E145)+'ModelParams Lw'!H$28*LN('Sound Power'!BX145)))</f>
        <v>#DIV/0!</v>
      </c>
      <c r="CG145" s="26" t="e">
        <f>IF(Calcul!$E147="SW",'ModelParams Lw'!I$22+'ModelParams Lw'!I$23*LOG('Sound Power'!$D145/'Sound Power'!$E145)+'ModelParams Lw'!I$24*LN('Sound Power'!BY145),IF('ModelParams Lw'!I$26+'ModelParams Lw'!I$27*LOG('Sound Power'!$D145/'Sound Power'!$E145)+'ModelParams Lw'!I$28*LN('Sound Power'!BY145)&lt;'ModelParams Lw'!I$22+'ModelParams Lw'!I$23*LOG('Sound Power'!$D145/'Sound Power'!$E145)+'ModelParams Lw'!I$24*LN('Sound Power'!BY145),'ModelParams Lw'!I$22+'ModelParams Lw'!I$23*LOG('Sound Power'!$D145/'Sound Power'!$E145)+'ModelParams Lw'!I$24*LN('Sound Power'!BY145),'ModelParams Lw'!I$26+'ModelParams Lw'!I$27*LOG('Sound Power'!$D145/'Sound Power'!$E145)+'ModelParams Lw'!I$28*LN('Sound Power'!BY145)))</f>
        <v>#DIV/0!</v>
      </c>
      <c r="CH145" s="26" t="e">
        <f>IF(Calcul!$E147="SW",'ModelParams Lw'!J$22+'ModelParams Lw'!J$23*LOG('Sound Power'!$D145/'Sound Power'!$E145)+'ModelParams Lw'!J$24*LN('Sound Power'!BZ145),IF('ModelParams Lw'!J$26+'ModelParams Lw'!J$27*LOG('Sound Power'!$D145/'Sound Power'!$E145)+'ModelParams Lw'!J$28*LN('Sound Power'!BZ145)&lt;'ModelParams Lw'!J$22+'ModelParams Lw'!J$23*LOG('Sound Power'!$D145/'Sound Power'!$E145)+'ModelParams Lw'!J$24*LN('Sound Power'!BZ145),'ModelParams Lw'!J$22+'ModelParams Lw'!J$23*LOG('Sound Power'!$D145/'Sound Power'!$E145)+'ModelParams Lw'!J$24*LN('Sound Power'!BZ145),'ModelParams Lw'!J$26+'ModelParams Lw'!J$27*LOG('Sound Power'!$D145/'Sound Power'!$E145)+'ModelParams Lw'!J$28*LN('Sound Power'!BZ145)))</f>
        <v>#DIV/0!</v>
      </c>
      <c r="CI145" s="26" t="e">
        <f t="shared" si="58"/>
        <v>#DIV/0!</v>
      </c>
      <c r="CJ145" s="26" t="e">
        <f t="shared" si="59"/>
        <v>#DIV/0!</v>
      </c>
      <c r="CK145" s="26" t="e">
        <f t="shared" si="60"/>
        <v>#DIV/0!</v>
      </c>
      <c r="CL145" s="26" t="e">
        <f t="shared" si="61"/>
        <v>#DIV/0!</v>
      </c>
      <c r="CM145" s="26" t="e">
        <f t="shared" si="62"/>
        <v>#DIV/0!</v>
      </c>
      <c r="CN145" s="26" t="e">
        <f t="shared" si="63"/>
        <v>#DIV/0!</v>
      </c>
      <c r="CO145" s="26" t="e">
        <f t="shared" si="64"/>
        <v>#DIV/0!</v>
      </c>
      <c r="CP145" s="26" t="e">
        <f t="shared" si="65"/>
        <v>#DIV/0!</v>
      </c>
      <c r="CQ145" s="26" t="e">
        <f>10*LOG10(IF(CI145="",0,POWER(10,((CI145+'ModelParams Lw'!$O$4)/10))) +IF(CJ145="",0,POWER(10,((CJ145+'ModelParams Lw'!$P$4)/10))) +IF(CK145="",0,POWER(10,((CK145+'ModelParams Lw'!$Q$4)/10))) +IF(CL145="",0,POWER(10,((CL145+'ModelParams Lw'!$R$4)/10))) +IF(CM145="",0,POWER(10,((CM145+'ModelParams Lw'!$S$4)/10))) +IF(CN145="",0,POWER(10,((CN145+'ModelParams Lw'!$T$4)/10))) +IF(CO145="",0,POWER(10,((CO145+'ModelParams Lw'!$U$4)/10)))+IF(CP145="",0,POWER(10,((CP145+'ModelParams Lw'!$V$4)/10))))</f>
        <v>#DIV/0!</v>
      </c>
      <c r="CR145" s="26" t="e">
        <f t="shared" si="66"/>
        <v>#DIV/0!</v>
      </c>
      <c r="CS145" s="26" t="e">
        <f>(CI145-'ModelParams Lw'!$O$10)/'ModelParams Lw'!$O$11</f>
        <v>#DIV/0!</v>
      </c>
      <c r="CT145" s="26" t="e">
        <f>(CJ145-'ModelParams Lw'!$P$10)/'ModelParams Lw'!$P$11</f>
        <v>#DIV/0!</v>
      </c>
      <c r="CU145" s="26" t="e">
        <f>(CK145-'ModelParams Lw'!$Q$10)/'ModelParams Lw'!$Q$11</f>
        <v>#DIV/0!</v>
      </c>
      <c r="CV145" s="26" t="e">
        <f>(CL145-'ModelParams Lw'!$R$10)/'ModelParams Lw'!$R$11</f>
        <v>#DIV/0!</v>
      </c>
      <c r="CW145" s="26" t="e">
        <f>(CM145-'ModelParams Lw'!$S$10)/'ModelParams Lw'!$S$11</f>
        <v>#DIV/0!</v>
      </c>
      <c r="CX145" s="26" t="e">
        <f>(CN145-'ModelParams Lw'!$T$10)/'ModelParams Lw'!$T$11</f>
        <v>#DIV/0!</v>
      </c>
      <c r="CY145" s="26" t="e">
        <f>(CO145-'ModelParams Lw'!$U$10)/'ModelParams Lw'!$U$11</f>
        <v>#DIV/0!</v>
      </c>
      <c r="CZ145" s="26" t="e">
        <f>(CP145-'ModelParams Lw'!$V$10)/'ModelParams Lw'!$V$11</f>
        <v>#DIV/0!</v>
      </c>
    </row>
    <row r="146" spans="1:104" x14ac:dyDescent="0.2">
      <c r="A146" s="13">
        <f>Calcul!A148</f>
        <v>0</v>
      </c>
      <c r="B146" s="13">
        <f t="shared" si="67"/>
        <v>0</v>
      </c>
      <c r="C146" s="13">
        <f>Calcul!B148</f>
        <v>0</v>
      </c>
      <c r="D146" s="13">
        <f>Calcul!C148/1000</f>
        <v>0</v>
      </c>
      <c r="E146" s="13">
        <f>Calcul!D148/1000</f>
        <v>0</v>
      </c>
      <c r="F146" s="13">
        <f t="shared" si="68"/>
        <v>0</v>
      </c>
      <c r="G146" s="23" t="e">
        <f>DEGREES(ACOS(1-(1/'ModelParams Lw'!B$15*SQRT(0.5*1.2/'Sound Power'!$C146)*('Sound Power'!$B146/3600)/('Sound Power'!$D146)/('Sound Power'!$F146))))</f>
        <v>#DIV/0!</v>
      </c>
      <c r="H146" s="23" t="e">
        <f>DEGREES(ACOS(1-(1/'ModelParams Lw'!C$15*SQRT(0.5*1.2/'Sound Power'!$C146)*('Sound Power'!$B146/3600)/('Sound Power'!$D146)/('Sound Power'!$F146))))</f>
        <v>#DIV/0!</v>
      </c>
      <c r="I146" s="23" t="e">
        <f>DEGREES(ACOS(1-(1/'ModelParams Lw'!D$15*SQRT(0.5*1.2/'Sound Power'!$C146)*('Sound Power'!$B146/3600)/('Sound Power'!$D146)/('Sound Power'!$F146))))</f>
        <v>#DIV/0!</v>
      </c>
      <c r="J146" s="23" t="e">
        <f>DEGREES(ACOS(1-(1/'ModelParams Lw'!E$15*SQRT(0.5*1.2/'Sound Power'!$C146)*('Sound Power'!$B146/3600)/('Sound Power'!$D146)/('Sound Power'!$F146))))</f>
        <v>#DIV/0!</v>
      </c>
      <c r="K146" s="23" t="e">
        <f>DEGREES(ACOS(1-(1/'ModelParams Lw'!F$15*SQRT(0.5*1.2/'Sound Power'!$C146)*('Sound Power'!$B146/3600)/('Sound Power'!$D146)/('Sound Power'!$F146))))</f>
        <v>#DIV/0!</v>
      </c>
      <c r="L146" s="23" t="e">
        <f>DEGREES(ACOS(1-(1/'ModelParams Lw'!G$15*SQRT(0.5*1.2/'Sound Power'!$C146)*('Sound Power'!$B146/3600)/('Sound Power'!$D146)/('Sound Power'!$F146))))</f>
        <v>#DIV/0!</v>
      </c>
      <c r="M146" s="23" t="e">
        <f>DEGREES(ACOS(1-(1/'ModelParams Lw'!H$15*SQRT(0.5*1.2/'Sound Power'!$C146)*('Sound Power'!$B146/3600)/('Sound Power'!$D146)/('Sound Power'!$F146))))</f>
        <v>#DIV/0!</v>
      </c>
      <c r="N146" s="23" t="e">
        <f>DEGREES(ACOS(1-(1/'ModelParams Lw'!I$15*SQRT(0.5*1.2/'Sound Power'!$C146)*('Sound Power'!$B146/3600)/('Sound Power'!$D146)/('Sound Power'!$F146))))</f>
        <v>#DIV/0!</v>
      </c>
      <c r="O146" s="26" t="e">
        <f>('ModelParams Lw'!B$4*LN('Sound Power'!G146)/(1+EXP(-('Sound Power'!$D146*1000+'ModelParams Lw'!B$6)/'ModelParams Lw'!B$7))+'ModelParams Lw'!B$5)*LN('Sound Power'!$B146)-('ModelParams Lw'!B$8+'ModelParams Lw'!B$9*$D146+'ModelParams Lw'!B$10*'Sound Power'!$F146^'ModelParams Lw'!B$14+'ModelParams Lw'!B$11*LN('Sound Power'!G146)+'ModelParams Lw'!B$12*'Sound Power'!$D146*'Sound Power'!$F146+'ModelParams Lw'!B$13*'Sound Power'!$D146*LN('Sound Power'!G146))</f>
        <v>#DIV/0!</v>
      </c>
      <c r="P146" s="26" t="e">
        <f>('ModelParams Lw'!C$4*LN('Sound Power'!H146)/(1+EXP(-('Sound Power'!$D146*1000+'ModelParams Lw'!C$6)/'ModelParams Lw'!C$7))+'ModelParams Lw'!C$5)*LN('Sound Power'!$B146)-('ModelParams Lw'!C$8+'ModelParams Lw'!C$9*$D146+'ModelParams Lw'!C$10*'Sound Power'!$F146^'ModelParams Lw'!C$14+'ModelParams Lw'!C$11*LN('Sound Power'!H146)+'ModelParams Lw'!C$12*'Sound Power'!$D146*'Sound Power'!$F146+'ModelParams Lw'!C$13*'Sound Power'!$D146*LN('Sound Power'!H146))</f>
        <v>#DIV/0!</v>
      </c>
      <c r="Q146" s="26" t="e">
        <f>('ModelParams Lw'!D$4*LN('Sound Power'!I146)/(1+EXP(-('Sound Power'!$D146*1000+'ModelParams Lw'!D$6)/'ModelParams Lw'!D$7))+'ModelParams Lw'!D$5)*LN('Sound Power'!$B146)-('ModelParams Lw'!D$8+'ModelParams Lw'!D$9*$D146+'ModelParams Lw'!D$10*'Sound Power'!$F146^'ModelParams Lw'!D$14+'ModelParams Lw'!D$11*LN('Sound Power'!I146)+'ModelParams Lw'!D$12*'Sound Power'!$D146*'Sound Power'!$F146+'ModelParams Lw'!D$13*'Sound Power'!$D146*LN('Sound Power'!I146))</f>
        <v>#DIV/0!</v>
      </c>
      <c r="R146" s="26" t="e">
        <f>('ModelParams Lw'!E$4*LN('Sound Power'!J146)/(1+EXP(-('Sound Power'!$D146*1000+'ModelParams Lw'!E$6)/'ModelParams Lw'!E$7))+'ModelParams Lw'!E$5)*LN('Sound Power'!$B146)-('ModelParams Lw'!E$8+'ModelParams Lw'!E$9*$D146+'ModelParams Lw'!E$10*'Sound Power'!$F146^'ModelParams Lw'!E$14+'ModelParams Lw'!E$11*LN('Sound Power'!J146)+'ModelParams Lw'!E$12*'Sound Power'!$D146*'Sound Power'!$F146+'ModelParams Lw'!E$13*'Sound Power'!$D146*LN('Sound Power'!J146))</f>
        <v>#DIV/0!</v>
      </c>
      <c r="S146" s="26" t="e">
        <f>('ModelParams Lw'!F$4*LN('Sound Power'!K146)/(1+EXP(-('Sound Power'!$D146*1000+'ModelParams Lw'!F$6)/'ModelParams Lw'!F$7))+'ModelParams Lw'!F$5)*LN('Sound Power'!$B146)-('ModelParams Lw'!F$8+'ModelParams Lw'!F$9*$D146+'ModelParams Lw'!F$10*'Sound Power'!$F146^'ModelParams Lw'!F$14+'ModelParams Lw'!F$11*LN('Sound Power'!K146)+'ModelParams Lw'!F$12*'Sound Power'!$D146*'Sound Power'!$F146+'ModelParams Lw'!F$13*'Sound Power'!$D146*LN('Sound Power'!K146))</f>
        <v>#DIV/0!</v>
      </c>
      <c r="T146" s="26" t="e">
        <f>('ModelParams Lw'!G$4*LN('Sound Power'!L146)/(1+EXP(-('Sound Power'!$D146*1000+'ModelParams Lw'!G$6)/'ModelParams Lw'!G$7))+'ModelParams Lw'!G$5)*LN('Sound Power'!$B146)-('ModelParams Lw'!G$8+'ModelParams Lw'!G$9*$D146+'ModelParams Lw'!G$10*'Sound Power'!$F146^'ModelParams Lw'!G$14+'ModelParams Lw'!G$11*LN('Sound Power'!L146)+'ModelParams Lw'!G$12*'Sound Power'!$D146*'Sound Power'!$F146+'ModelParams Lw'!G$13*'Sound Power'!$D146*LN('Sound Power'!L146))</f>
        <v>#DIV/0!</v>
      </c>
      <c r="U146" s="26" t="e">
        <f>('ModelParams Lw'!H$4*LN('Sound Power'!M146)/(1+EXP(-('Sound Power'!$D146*1000+'ModelParams Lw'!H$6)/'ModelParams Lw'!H$7))+'ModelParams Lw'!H$5)*LN('Sound Power'!$B146)-('ModelParams Lw'!H$8+'ModelParams Lw'!H$9*$D146+'ModelParams Lw'!H$10*'Sound Power'!$F146^'ModelParams Lw'!H$14+'ModelParams Lw'!H$11*LN('Sound Power'!M146)+'ModelParams Lw'!H$12*'Sound Power'!$D146*'Sound Power'!$F146+'ModelParams Lw'!H$13*'Sound Power'!$D146*LN('Sound Power'!M146))</f>
        <v>#DIV/0!</v>
      </c>
      <c r="V146" s="26" t="e">
        <f>('ModelParams Lw'!I$4*LN('Sound Power'!N146)/(1+EXP(-('Sound Power'!$D146*1000+'ModelParams Lw'!I$6)/'ModelParams Lw'!I$7))+'ModelParams Lw'!I$5)*LN('Sound Power'!$B146)-('ModelParams Lw'!I$8+'ModelParams Lw'!I$9*$D146+'ModelParams Lw'!I$10*'Sound Power'!$F146^'ModelParams Lw'!I$14+'ModelParams Lw'!I$11*LN('Sound Power'!N146)+'ModelParams Lw'!I$12*'Sound Power'!$D146*'Sound Power'!$F146+'ModelParams Lw'!I$13*'Sound Power'!$D146*LN('Sound Power'!N146))</f>
        <v>#DIV/0!</v>
      </c>
      <c r="W146" s="26" t="e">
        <f>10*LOG10(IF(O146="",0,POWER(10,((O146+'ModelParams Lw'!$O$4)/10))) +IF(P146="",0,POWER(10,((P146+'ModelParams Lw'!$P$4)/10))) +IF(Q146="",0,POWER(10,((Q146+'ModelParams Lw'!$Q$4)/10))) +IF(R146="",0,POWER(10,((R146+'ModelParams Lw'!$R$4)/10))) +IF(S146="",0,POWER(10,((S146+'ModelParams Lw'!$S$4)/10))) +IF(T146="",0,POWER(10,((T146+'ModelParams Lw'!$T$4)/10))) +IF(U146="",0,POWER(10,((U146+'ModelParams Lw'!$U$4)/10)))+IF(V146="",0,POWER(10,((V146+'ModelParams Lw'!$V$4)/10))))</f>
        <v>#DIV/0!</v>
      </c>
      <c r="X146" s="26" t="e">
        <f t="shared" si="52"/>
        <v>#DIV/0!</v>
      </c>
      <c r="Y146" s="26" t="e">
        <f>(O146-'ModelParams Lw'!O$10)/'ModelParams Lw'!O$11</f>
        <v>#DIV/0!</v>
      </c>
      <c r="Z146" s="26" t="e">
        <f>(P146-'ModelParams Lw'!P$10)/'ModelParams Lw'!P$11</f>
        <v>#DIV/0!</v>
      </c>
      <c r="AA146" s="26" t="e">
        <f>(Q146-'ModelParams Lw'!Q$10)/'ModelParams Lw'!Q$11</f>
        <v>#DIV/0!</v>
      </c>
      <c r="AB146" s="26" t="e">
        <f>(R146-'ModelParams Lw'!R$10)/'ModelParams Lw'!R$11</f>
        <v>#DIV/0!</v>
      </c>
      <c r="AC146" s="26" t="e">
        <f>(S146-'ModelParams Lw'!S$10)/'ModelParams Lw'!S$11</f>
        <v>#DIV/0!</v>
      </c>
      <c r="AD146" s="26" t="e">
        <f>(T146-'ModelParams Lw'!T$10)/'ModelParams Lw'!T$11</f>
        <v>#DIV/0!</v>
      </c>
      <c r="AE146" s="26" t="e">
        <f>(U146-'ModelParams Lw'!U$10)/'ModelParams Lw'!U$11</f>
        <v>#DIV/0!</v>
      </c>
      <c r="AF146" s="26" t="e">
        <f>(V146-'ModelParams Lw'!V$10)/'ModelParams Lw'!V$11</f>
        <v>#DIV/0!</v>
      </c>
      <c r="AG146" s="26" t="e">
        <f t="shared" si="53"/>
        <v>#DIV/0!</v>
      </c>
      <c r="AH146" s="26" t="e">
        <f>VLOOKUP(D146*1000,'ModelParams Lw'!$A$38:$D$58,4)</f>
        <v>#N/A</v>
      </c>
      <c r="AI146" s="56" t="e">
        <f>VLOOKUP(D146*1000,'ModelParams Lw'!$A$38:$D$58,2)</f>
        <v>#N/A</v>
      </c>
      <c r="AJ146" s="46" t="e">
        <f t="shared" si="54"/>
        <v>#DIV/0!</v>
      </c>
      <c r="AK146" s="26" t="e">
        <f t="shared" si="55"/>
        <v>#VALUE!</v>
      </c>
      <c r="AL146" s="26" t="e">
        <f>IF($AI146=100,'ModelParams Lw'!R$35*'Sound Power'!$AH146^2+'ModelParams Lw'!R$36*'Sound Power'!$AH146+'ModelParams Lw'!R$37,IF($AI146=150,'ModelParams Lw'!R$38*'Sound Power'!$AH146^2+'ModelParams Lw'!R$39*'Sound Power'!$AH146+'ModelParams Lw'!R$40,'ModelParams Lw'!R$41*'Sound Power'!$AH146^2+'ModelParams Lw'!R$42*'Sound Power'!$AH146+'ModelParams Lw'!R$43))</f>
        <v>#N/A</v>
      </c>
      <c r="AM146" s="26" t="e">
        <f>IF($AI146=100,'ModelParams Lw'!S$35*'Sound Power'!$AH146^2+'ModelParams Lw'!S$36*'Sound Power'!$AH146+'ModelParams Lw'!S$37,IF($AI146=150,'ModelParams Lw'!S$38*'Sound Power'!$AH146^2+'ModelParams Lw'!S$39*'Sound Power'!$AH146+'ModelParams Lw'!S$40,'ModelParams Lw'!S$41*'Sound Power'!$AH146^2+'ModelParams Lw'!S$42*'Sound Power'!$AH146+'ModelParams Lw'!S$43))</f>
        <v>#N/A</v>
      </c>
      <c r="AN146" s="26" t="e">
        <f>IF($AI146=100,'ModelParams Lw'!T$35*'Sound Power'!$AH146^2+'ModelParams Lw'!T$36*'Sound Power'!$AH146+'ModelParams Lw'!T$37,IF($AI146=150,'ModelParams Lw'!T$38*'Sound Power'!$AH146^2+'ModelParams Lw'!T$39*'Sound Power'!$AH146+'ModelParams Lw'!T$40,'ModelParams Lw'!T$41*'Sound Power'!$AH146^2+'ModelParams Lw'!T$42*'Sound Power'!$AH146+'ModelParams Lw'!T$43))</f>
        <v>#N/A</v>
      </c>
      <c r="AO146" s="26" t="e">
        <f>IF($AI146=100,'ModelParams Lw'!U$35*'Sound Power'!$AH146^2+'ModelParams Lw'!U$36*'Sound Power'!$AH146+'ModelParams Lw'!U$37,IF($AI146=150,'ModelParams Lw'!U$38*'Sound Power'!$AH146^2+'ModelParams Lw'!U$39*'Sound Power'!$AH146+'ModelParams Lw'!U$40,'ModelParams Lw'!U$41*'Sound Power'!$AH146^2+'ModelParams Lw'!U$42*'Sound Power'!$AH146+'ModelParams Lw'!U$43))</f>
        <v>#N/A</v>
      </c>
      <c r="AP146" s="26" t="e">
        <f>IF($AI146=100,'ModelParams Lw'!V$35*'Sound Power'!$AH146^2+'ModelParams Lw'!V$36*'Sound Power'!$AH146+'ModelParams Lw'!V$37,IF($AI146=150,'ModelParams Lw'!V$38*'Sound Power'!$AH146^2+'ModelParams Lw'!V$39*'Sound Power'!$AH146+'ModelParams Lw'!V$40,'ModelParams Lw'!V$41*'Sound Power'!$AH146^2+'ModelParams Lw'!V$42*'Sound Power'!$AH146+'ModelParams Lw'!V$43))</f>
        <v>#N/A</v>
      </c>
      <c r="AQ146" s="26" t="e">
        <f>IF($AI146=100,'ModelParams Lw'!W$35*'Sound Power'!$AH146^2+'ModelParams Lw'!W$36*'Sound Power'!$AH146+'ModelParams Lw'!W$37,IF($AI146=150,'ModelParams Lw'!W$38*'Sound Power'!$AH146^2+'ModelParams Lw'!W$39*'Sound Power'!$AH146+'ModelParams Lw'!W$40,'ModelParams Lw'!W$41*'Sound Power'!$AH146^2+'ModelParams Lw'!W$42*'Sound Power'!$AH146+'ModelParams Lw'!W$43))</f>
        <v>#N/A</v>
      </c>
      <c r="AR146" s="26" t="e">
        <f t="shared" si="56"/>
        <v>#VALUE!</v>
      </c>
      <c r="AS146" s="26" t="e">
        <f>IF(26.83*LN($AJ146)-11.791-'ModelParams Lw'!B$35&lt;0,0,26.83*LN($AJ146)-11.791-'ModelParams Lw'!B$35)</f>
        <v>#DIV/0!</v>
      </c>
      <c r="AT146" s="26" t="e">
        <f>IF(26.83*LN($AJ146)-11.791-'ModelParams Lw'!C$35&lt;0,0,26.83*LN($AJ146)-11.791-'ModelParams Lw'!C$35)</f>
        <v>#DIV/0!</v>
      </c>
      <c r="AU146" s="26" t="e">
        <f>IF(26.83*LN($AJ146)-11.791-'ModelParams Lw'!D$35&lt;0,0,26.83*LN($AJ146)-11.791-'ModelParams Lw'!D$35)</f>
        <v>#DIV/0!</v>
      </c>
      <c r="AV146" s="26" t="e">
        <f>IF(26.83*LN($AJ146)-11.791-'ModelParams Lw'!E$35&lt;0,0,26.83*LN($AJ146)-11.791-'ModelParams Lw'!E$35)</f>
        <v>#DIV/0!</v>
      </c>
      <c r="AW146" s="26" t="e">
        <f>IF(26.83*LN($AJ146)-11.791-'ModelParams Lw'!F$35&lt;0,0,26.83*LN($AJ146)-11.791-'ModelParams Lw'!F$35)</f>
        <v>#DIV/0!</v>
      </c>
      <c r="AX146" s="26" t="e">
        <f>IF(26.83*LN($AJ146)-11.791-'ModelParams Lw'!G$35&lt;0,0,26.83*LN($AJ146)-11.791-'ModelParams Lw'!G$35)</f>
        <v>#DIV/0!</v>
      </c>
      <c r="AY146" s="26" t="e">
        <f>IF(26.83*LN($AJ146)-11.791-'ModelParams Lw'!H$35&lt;0,0,26.83*LN($AJ146)-11.791-'ModelParams Lw'!H$35)</f>
        <v>#DIV/0!</v>
      </c>
      <c r="AZ146" s="26" t="e">
        <f>IF(26.83*LN($AJ146)-11.791-'ModelParams Lw'!I$35&lt;0,0,26.83*LN($AJ146)-11.791-'ModelParams Lw'!I$35)</f>
        <v>#DIV/0!</v>
      </c>
      <c r="BA146" s="26" t="e">
        <f t="shared" si="69"/>
        <v>#DIV/0!</v>
      </c>
      <c r="BB146" s="26" t="e">
        <f t="shared" si="70"/>
        <v>#DIV/0!</v>
      </c>
      <c r="BC146" s="26" t="e">
        <f t="shared" si="71"/>
        <v>#DIV/0!</v>
      </c>
      <c r="BD146" s="26" t="e">
        <f t="shared" si="72"/>
        <v>#DIV/0!</v>
      </c>
      <c r="BE146" s="26" t="e">
        <f t="shared" si="73"/>
        <v>#DIV/0!</v>
      </c>
      <c r="BF146" s="26" t="e">
        <f t="shared" si="74"/>
        <v>#DIV/0!</v>
      </c>
      <c r="BG146" s="26" t="e">
        <f t="shared" si="75"/>
        <v>#DIV/0!</v>
      </c>
      <c r="BH146" s="26" t="e">
        <f t="shared" si="76"/>
        <v>#DIV/0!</v>
      </c>
      <c r="BI146" s="26" t="e">
        <f>10*LOG10(IF(BA146="",0,POWER(10,((BA146+'ModelParams Lw'!$O$4)/10))) +IF(BB146="",0,POWER(10,((BB146+'ModelParams Lw'!$P$4)/10))) +IF(BC146="",0,POWER(10,((BC146+'ModelParams Lw'!$Q$4)/10))) +IF(BD146="",0,POWER(10,((BD146+'ModelParams Lw'!$R$4)/10))) +IF(BE146="",0,POWER(10,((BE146+'ModelParams Lw'!$S$4)/10))) +IF(BF146="",0,POWER(10,((BF146+'ModelParams Lw'!$T$4)/10))) +IF(BG146="",0,POWER(10,((BG146+'ModelParams Lw'!$U$4)/10)))+IF(BH146="",0,POWER(10,((BH146+'ModelParams Lw'!$V$4)/10))))</f>
        <v>#DIV/0!</v>
      </c>
      <c r="BJ146" s="26" t="e">
        <f t="shared" si="57"/>
        <v>#DIV/0!</v>
      </c>
      <c r="BK146" s="26" t="e">
        <f>(BA146-'ModelParams Lw'!O$10)/'ModelParams Lw'!O$11</f>
        <v>#DIV/0!</v>
      </c>
      <c r="BL146" s="26" t="e">
        <f>(BB146-'ModelParams Lw'!P$10)/'ModelParams Lw'!P$11</f>
        <v>#DIV/0!</v>
      </c>
      <c r="BM146" s="26" t="e">
        <f>(BC146-'ModelParams Lw'!Q$10)/'ModelParams Lw'!Q$11</f>
        <v>#DIV/0!</v>
      </c>
      <c r="BN146" s="26" t="e">
        <f>(BD146-'ModelParams Lw'!R$10)/'ModelParams Lw'!R$11</f>
        <v>#DIV/0!</v>
      </c>
      <c r="BO146" s="26" t="e">
        <f>(BE146-'ModelParams Lw'!S$10)/'ModelParams Lw'!S$11</f>
        <v>#DIV/0!</v>
      </c>
      <c r="BP146" s="26" t="e">
        <f>(BF146-'ModelParams Lw'!T$10)/'ModelParams Lw'!T$11</f>
        <v>#DIV/0!</v>
      </c>
      <c r="BQ146" s="26" t="e">
        <f>(BG146-'ModelParams Lw'!U$10)/'ModelParams Lw'!U$11</f>
        <v>#DIV/0!</v>
      </c>
      <c r="BR146" s="26" t="e">
        <f>(BH146-'ModelParams Lw'!V$10)/'ModelParams Lw'!V$11</f>
        <v>#DIV/0!</v>
      </c>
      <c r="BS146" s="23" t="e">
        <f>IF(Calcul!$E148="SW",DEGREES(ACOS(1-(1/'ModelParams Lw'!C$25*SQRT(0.5*1.2/'Sound Power'!$C146)*('Sound Power'!$B146/3600)/('Sound Power'!$D146)/('Sound Power'!$F146)))),DEGREES(ACOS(1-(1/'ModelParams Lw'!C$29*SQRT(0.5*1.2/'Sound Power'!$C146)*('Sound Power'!$B146/3600)/('Sound Power'!$D146)/('Sound Power'!$F146)))))</f>
        <v>#DIV/0!</v>
      </c>
      <c r="BT146" s="23" t="e">
        <f>IF(Calcul!$E148="SW",DEGREES(ACOS(1-(1/'ModelParams Lw'!D$25*SQRT(0.5*1.2/'Sound Power'!$C146)*('Sound Power'!$B146/3600)/('Sound Power'!$D146)/('Sound Power'!$F146)))),DEGREES(ACOS(1-(1/'ModelParams Lw'!D$29*SQRT(0.5*1.2/'Sound Power'!$C146)*('Sound Power'!$B146/3600)/('Sound Power'!$D146)/('Sound Power'!$F146)))))</f>
        <v>#DIV/0!</v>
      </c>
      <c r="BU146" s="23" t="e">
        <f>IF(Calcul!$E148="SW",DEGREES(ACOS(1-(1/'ModelParams Lw'!E$25*SQRT(0.5*1.2/'Sound Power'!$C146)*('Sound Power'!$B146/3600)/('Sound Power'!$D146)/('Sound Power'!$F146)))),DEGREES(ACOS(1-(1/'ModelParams Lw'!E$29*SQRT(0.5*1.2/'Sound Power'!$C146)*('Sound Power'!$B146/3600)/('Sound Power'!$D146)/('Sound Power'!$F146)))))</f>
        <v>#DIV/0!</v>
      </c>
      <c r="BV146" s="23" t="e">
        <f>IF(Calcul!$E148="SW",DEGREES(ACOS(1-(1/'ModelParams Lw'!F$25*SQRT(0.5*1.2/'Sound Power'!$C146)*('Sound Power'!$B146/3600)/('Sound Power'!$D146)/('Sound Power'!$F146)))),DEGREES(ACOS(1-(1/'ModelParams Lw'!F$29*SQRT(0.5*1.2/'Sound Power'!$C146)*('Sound Power'!$B146/3600)/('Sound Power'!$D146)/('Sound Power'!$F146)))))</f>
        <v>#DIV/0!</v>
      </c>
      <c r="BW146" s="23" t="e">
        <f>IF(Calcul!$E148="SW",DEGREES(ACOS(1-(1/'ModelParams Lw'!G$25*SQRT(0.5*1.2/'Sound Power'!$C146)*('Sound Power'!$B146/3600)/('Sound Power'!$D146)/('Sound Power'!$F146)))),DEGREES(ACOS(1-(1/'ModelParams Lw'!G$29*SQRT(0.5*1.2/'Sound Power'!$C146)*('Sound Power'!$B146/3600)/('Sound Power'!$D146)/('Sound Power'!$F146)))))</f>
        <v>#DIV/0!</v>
      </c>
      <c r="BX146" s="23" t="e">
        <f>IF(Calcul!$E148="SW",DEGREES(ACOS(1-(1/'ModelParams Lw'!H$25*SQRT(0.5*1.2/'Sound Power'!$C146)*('Sound Power'!$B146/3600)/('Sound Power'!$D146)/('Sound Power'!$F146)))),DEGREES(ACOS(1-(1/'ModelParams Lw'!H$29*SQRT(0.5*1.2/'Sound Power'!$C146)*('Sound Power'!$B146/3600)/('Sound Power'!$D146)/('Sound Power'!$F146)))))</f>
        <v>#DIV/0!</v>
      </c>
      <c r="BY146" s="23" t="e">
        <f>IF(Calcul!$E148="SW",DEGREES(ACOS(1-(1/'ModelParams Lw'!I$25*SQRT(0.5*1.2/'Sound Power'!$C146)*('Sound Power'!$B146/3600)/('Sound Power'!$D146)/('Sound Power'!$F146)))),DEGREES(ACOS(1-(1/'ModelParams Lw'!I$29*SQRT(0.5*1.2/'Sound Power'!$C146)*('Sound Power'!$B146/3600)/('Sound Power'!$D146)/('Sound Power'!$F146)))))</f>
        <v>#DIV/0!</v>
      </c>
      <c r="BZ146" s="23" t="e">
        <f>IF(Calcul!$E148="SW",DEGREES(ACOS(1-(1/'ModelParams Lw'!J$25*SQRT(0.5*1.2/'Sound Power'!$C146)*('Sound Power'!$B146/3600)/('Sound Power'!$D146)/('Sound Power'!$F146)))),DEGREES(ACOS(1-(1/'ModelParams Lw'!J$29*SQRT(0.5*1.2/'Sound Power'!$C146)*('Sound Power'!$B146/3600)/('Sound Power'!$D146)/('Sound Power'!$F146)))))</f>
        <v>#DIV/0!</v>
      </c>
      <c r="CA146" s="26" t="e">
        <f>IF(Calcul!$E148="SW",'ModelParams Lw'!C$22+'ModelParams Lw'!C$23*LOG('Sound Power'!$D146/'Sound Power'!$E146)+'ModelParams Lw'!C$24*LN('Sound Power'!BS146),IF('ModelParams Lw'!C$26+'ModelParams Lw'!C$27*LOG('Sound Power'!$D146/'Sound Power'!$E146)+'ModelParams Lw'!C$28*LN('Sound Power'!BS146)&lt;'ModelParams Lw'!C$22+'ModelParams Lw'!C$23*LOG('Sound Power'!$D146/'Sound Power'!$E146)+'ModelParams Lw'!C$24*LN('Sound Power'!BS146),'ModelParams Lw'!C$22+'ModelParams Lw'!C$23*LOG('Sound Power'!$D146/'Sound Power'!$E146)+'ModelParams Lw'!C$24*LN('Sound Power'!BS146),'ModelParams Lw'!C$26+'ModelParams Lw'!C$27*LOG('Sound Power'!$D146/'Sound Power'!$E146)+'ModelParams Lw'!C$28*LN('Sound Power'!BS146)))</f>
        <v>#DIV/0!</v>
      </c>
      <c r="CB146" s="26" t="e">
        <f>IF(Calcul!$E148="SW",'ModelParams Lw'!D$22+'ModelParams Lw'!D$23*LOG('Sound Power'!$D146/'Sound Power'!$E146)+'ModelParams Lw'!D$24*LN('Sound Power'!BT146),IF('ModelParams Lw'!D$26+'ModelParams Lw'!D$27*LOG('Sound Power'!$D146/'Sound Power'!$E146)+'ModelParams Lw'!D$28*LN('Sound Power'!BT146)&lt;'ModelParams Lw'!D$22+'ModelParams Lw'!D$23*LOG('Sound Power'!$D146/'Sound Power'!$E146)+'ModelParams Lw'!D$24*LN('Sound Power'!BT146),'ModelParams Lw'!D$22+'ModelParams Lw'!D$23*LOG('Sound Power'!$D146/'Sound Power'!$E146)+'ModelParams Lw'!D$24*LN('Sound Power'!BT146),'ModelParams Lw'!D$26+'ModelParams Lw'!D$27*LOG('Sound Power'!$D146/'Sound Power'!$E146)+'ModelParams Lw'!D$28*LN('Sound Power'!BT146)))</f>
        <v>#DIV/0!</v>
      </c>
      <c r="CC146" s="26" t="e">
        <f>IF(Calcul!$E148="SW",'ModelParams Lw'!E$22+'ModelParams Lw'!E$23*LOG('Sound Power'!$D146/'Sound Power'!$E146)+'ModelParams Lw'!E$24*LN('Sound Power'!BU146),IF('ModelParams Lw'!E$26+'ModelParams Lw'!E$27*LOG('Sound Power'!$D146/'Sound Power'!$E146)+'ModelParams Lw'!E$28*LN('Sound Power'!BU146)&lt;'ModelParams Lw'!E$22+'ModelParams Lw'!E$23*LOG('Sound Power'!$D146/'Sound Power'!$E146)+'ModelParams Lw'!E$24*LN('Sound Power'!BU146),'ModelParams Lw'!E$22+'ModelParams Lw'!E$23*LOG('Sound Power'!$D146/'Sound Power'!$E146)+'ModelParams Lw'!E$24*LN('Sound Power'!BU146),'ModelParams Lw'!E$26+'ModelParams Lw'!E$27*LOG('Sound Power'!$D146/'Sound Power'!$E146)+'ModelParams Lw'!E$28*LN('Sound Power'!BU146)))</f>
        <v>#DIV/0!</v>
      </c>
      <c r="CD146" s="26" t="e">
        <f>IF(Calcul!$E148="SW",'ModelParams Lw'!F$22+'ModelParams Lw'!F$23*LOG('Sound Power'!$D146/'Sound Power'!$E146)+'ModelParams Lw'!F$24*LN('Sound Power'!BV146),IF('ModelParams Lw'!F$26+'ModelParams Lw'!F$27*LOG('Sound Power'!$D146/'Sound Power'!$E146)+'ModelParams Lw'!F$28*LN('Sound Power'!BV146)&lt;'ModelParams Lw'!F$22+'ModelParams Lw'!F$23*LOG('Sound Power'!$D146/'Sound Power'!$E146)+'ModelParams Lw'!F$24*LN('Sound Power'!BV146),'ModelParams Lw'!F$22+'ModelParams Lw'!F$23*LOG('Sound Power'!$D146/'Sound Power'!$E146)+'ModelParams Lw'!F$24*LN('Sound Power'!BV146),'ModelParams Lw'!F$26+'ModelParams Lw'!F$27*LOG('Sound Power'!$D146/'Sound Power'!$E146)+'ModelParams Lw'!F$28*LN('Sound Power'!BV146)))</f>
        <v>#DIV/0!</v>
      </c>
      <c r="CE146" s="26" t="e">
        <f>IF(Calcul!$E148="SW",'ModelParams Lw'!G$22+'ModelParams Lw'!G$23*LOG('Sound Power'!$D146/'Sound Power'!$E146)+'ModelParams Lw'!G$24*LN('Sound Power'!BW146),IF('ModelParams Lw'!G$26+'ModelParams Lw'!G$27*LOG('Sound Power'!$D146/'Sound Power'!$E146)+'ModelParams Lw'!G$28*LN('Sound Power'!BW146)&lt;'ModelParams Lw'!G$22+'ModelParams Lw'!G$23*LOG('Sound Power'!$D146/'Sound Power'!$E146)+'ModelParams Lw'!G$24*LN('Sound Power'!BW146),'ModelParams Lw'!G$22+'ModelParams Lw'!G$23*LOG('Sound Power'!$D146/'Sound Power'!$E146)+'ModelParams Lw'!G$24*LN('Sound Power'!BW146),'ModelParams Lw'!G$26+'ModelParams Lw'!G$27*LOG('Sound Power'!$D146/'Sound Power'!$E146)+'ModelParams Lw'!G$28*LN('Sound Power'!BW146)))</f>
        <v>#DIV/0!</v>
      </c>
      <c r="CF146" s="26" t="e">
        <f>IF(Calcul!$E148="SW",'ModelParams Lw'!H$22+'ModelParams Lw'!H$23*LOG('Sound Power'!$D146/'Sound Power'!$E146)+'ModelParams Lw'!H$24*LN('Sound Power'!BX146),IF('ModelParams Lw'!H$26+'ModelParams Lw'!H$27*LOG('Sound Power'!$D146/'Sound Power'!$E146)+'ModelParams Lw'!H$28*LN('Sound Power'!BX146)&lt;'ModelParams Lw'!H$22+'ModelParams Lw'!H$23*LOG('Sound Power'!$D146/'Sound Power'!$E146)+'ModelParams Lw'!H$24*LN('Sound Power'!BX146),'ModelParams Lw'!H$22+'ModelParams Lw'!H$23*LOG('Sound Power'!$D146/'Sound Power'!$E146)+'ModelParams Lw'!H$24*LN('Sound Power'!BX146),'ModelParams Lw'!H$26+'ModelParams Lw'!H$27*LOG('Sound Power'!$D146/'Sound Power'!$E146)+'ModelParams Lw'!H$28*LN('Sound Power'!BX146)))</f>
        <v>#DIV/0!</v>
      </c>
      <c r="CG146" s="26" t="e">
        <f>IF(Calcul!$E148="SW",'ModelParams Lw'!I$22+'ModelParams Lw'!I$23*LOG('Sound Power'!$D146/'Sound Power'!$E146)+'ModelParams Lw'!I$24*LN('Sound Power'!BY146),IF('ModelParams Lw'!I$26+'ModelParams Lw'!I$27*LOG('Sound Power'!$D146/'Sound Power'!$E146)+'ModelParams Lw'!I$28*LN('Sound Power'!BY146)&lt;'ModelParams Lw'!I$22+'ModelParams Lw'!I$23*LOG('Sound Power'!$D146/'Sound Power'!$E146)+'ModelParams Lw'!I$24*LN('Sound Power'!BY146),'ModelParams Lw'!I$22+'ModelParams Lw'!I$23*LOG('Sound Power'!$D146/'Sound Power'!$E146)+'ModelParams Lw'!I$24*LN('Sound Power'!BY146),'ModelParams Lw'!I$26+'ModelParams Lw'!I$27*LOG('Sound Power'!$D146/'Sound Power'!$E146)+'ModelParams Lw'!I$28*LN('Sound Power'!BY146)))</f>
        <v>#DIV/0!</v>
      </c>
      <c r="CH146" s="26" t="e">
        <f>IF(Calcul!$E148="SW",'ModelParams Lw'!J$22+'ModelParams Lw'!J$23*LOG('Sound Power'!$D146/'Sound Power'!$E146)+'ModelParams Lw'!J$24*LN('Sound Power'!BZ146),IF('ModelParams Lw'!J$26+'ModelParams Lw'!J$27*LOG('Sound Power'!$D146/'Sound Power'!$E146)+'ModelParams Lw'!J$28*LN('Sound Power'!BZ146)&lt;'ModelParams Lw'!J$22+'ModelParams Lw'!J$23*LOG('Sound Power'!$D146/'Sound Power'!$E146)+'ModelParams Lw'!J$24*LN('Sound Power'!BZ146),'ModelParams Lw'!J$22+'ModelParams Lw'!J$23*LOG('Sound Power'!$D146/'Sound Power'!$E146)+'ModelParams Lw'!J$24*LN('Sound Power'!BZ146),'ModelParams Lw'!J$26+'ModelParams Lw'!J$27*LOG('Sound Power'!$D146/'Sound Power'!$E146)+'ModelParams Lw'!J$28*LN('Sound Power'!BZ146)))</f>
        <v>#DIV/0!</v>
      </c>
      <c r="CI146" s="26" t="e">
        <f t="shared" si="58"/>
        <v>#DIV/0!</v>
      </c>
      <c r="CJ146" s="26" t="e">
        <f t="shared" si="59"/>
        <v>#DIV/0!</v>
      </c>
      <c r="CK146" s="26" t="e">
        <f t="shared" si="60"/>
        <v>#DIV/0!</v>
      </c>
      <c r="CL146" s="26" t="e">
        <f t="shared" si="61"/>
        <v>#DIV/0!</v>
      </c>
      <c r="CM146" s="26" t="e">
        <f t="shared" si="62"/>
        <v>#DIV/0!</v>
      </c>
      <c r="CN146" s="26" t="e">
        <f t="shared" si="63"/>
        <v>#DIV/0!</v>
      </c>
      <c r="CO146" s="26" t="e">
        <f t="shared" si="64"/>
        <v>#DIV/0!</v>
      </c>
      <c r="CP146" s="26" t="e">
        <f t="shared" si="65"/>
        <v>#DIV/0!</v>
      </c>
      <c r="CQ146" s="26" t="e">
        <f>10*LOG10(IF(CI146="",0,POWER(10,((CI146+'ModelParams Lw'!$O$4)/10))) +IF(CJ146="",0,POWER(10,((CJ146+'ModelParams Lw'!$P$4)/10))) +IF(CK146="",0,POWER(10,((CK146+'ModelParams Lw'!$Q$4)/10))) +IF(CL146="",0,POWER(10,((CL146+'ModelParams Lw'!$R$4)/10))) +IF(CM146="",0,POWER(10,((CM146+'ModelParams Lw'!$S$4)/10))) +IF(CN146="",0,POWER(10,((CN146+'ModelParams Lw'!$T$4)/10))) +IF(CO146="",0,POWER(10,((CO146+'ModelParams Lw'!$U$4)/10)))+IF(CP146="",0,POWER(10,((CP146+'ModelParams Lw'!$V$4)/10))))</f>
        <v>#DIV/0!</v>
      </c>
      <c r="CR146" s="26" t="e">
        <f t="shared" si="66"/>
        <v>#DIV/0!</v>
      </c>
      <c r="CS146" s="26" t="e">
        <f>(CI146-'ModelParams Lw'!$O$10)/'ModelParams Lw'!$O$11</f>
        <v>#DIV/0!</v>
      </c>
      <c r="CT146" s="26" t="e">
        <f>(CJ146-'ModelParams Lw'!$P$10)/'ModelParams Lw'!$P$11</f>
        <v>#DIV/0!</v>
      </c>
      <c r="CU146" s="26" t="e">
        <f>(CK146-'ModelParams Lw'!$Q$10)/'ModelParams Lw'!$Q$11</f>
        <v>#DIV/0!</v>
      </c>
      <c r="CV146" s="26" t="e">
        <f>(CL146-'ModelParams Lw'!$R$10)/'ModelParams Lw'!$R$11</f>
        <v>#DIV/0!</v>
      </c>
      <c r="CW146" s="26" t="e">
        <f>(CM146-'ModelParams Lw'!$S$10)/'ModelParams Lw'!$S$11</f>
        <v>#DIV/0!</v>
      </c>
      <c r="CX146" s="26" t="e">
        <f>(CN146-'ModelParams Lw'!$T$10)/'ModelParams Lw'!$T$11</f>
        <v>#DIV/0!</v>
      </c>
      <c r="CY146" s="26" t="e">
        <f>(CO146-'ModelParams Lw'!$U$10)/'ModelParams Lw'!$U$11</f>
        <v>#DIV/0!</v>
      </c>
      <c r="CZ146" s="26" t="e">
        <f>(CP146-'ModelParams Lw'!$V$10)/'ModelParams Lw'!$V$11</f>
        <v>#DIV/0!</v>
      </c>
    </row>
    <row r="147" spans="1:104" x14ac:dyDescent="0.2">
      <c r="A147" s="13">
        <f>Calcul!A149</f>
        <v>0</v>
      </c>
      <c r="B147" s="13">
        <f t="shared" si="67"/>
        <v>0</v>
      </c>
      <c r="C147" s="13">
        <f>Calcul!B149</f>
        <v>0</v>
      </c>
      <c r="D147" s="13">
        <f>Calcul!C149/1000</f>
        <v>0</v>
      </c>
      <c r="E147" s="13">
        <f>Calcul!D149/1000</f>
        <v>0</v>
      </c>
      <c r="F147" s="13">
        <f t="shared" si="68"/>
        <v>0</v>
      </c>
      <c r="G147" s="23" t="e">
        <f>DEGREES(ACOS(1-(1/'ModelParams Lw'!B$15*SQRT(0.5*1.2/'Sound Power'!$C147)*('Sound Power'!$B147/3600)/('Sound Power'!$D147)/('Sound Power'!$F147))))</f>
        <v>#DIV/0!</v>
      </c>
      <c r="H147" s="23" t="e">
        <f>DEGREES(ACOS(1-(1/'ModelParams Lw'!C$15*SQRT(0.5*1.2/'Sound Power'!$C147)*('Sound Power'!$B147/3600)/('Sound Power'!$D147)/('Sound Power'!$F147))))</f>
        <v>#DIV/0!</v>
      </c>
      <c r="I147" s="23" t="e">
        <f>DEGREES(ACOS(1-(1/'ModelParams Lw'!D$15*SQRT(0.5*1.2/'Sound Power'!$C147)*('Sound Power'!$B147/3600)/('Sound Power'!$D147)/('Sound Power'!$F147))))</f>
        <v>#DIV/0!</v>
      </c>
      <c r="J147" s="23" t="e">
        <f>DEGREES(ACOS(1-(1/'ModelParams Lw'!E$15*SQRT(0.5*1.2/'Sound Power'!$C147)*('Sound Power'!$B147/3600)/('Sound Power'!$D147)/('Sound Power'!$F147))))</f>
        <v>#DIV/0!</v>
      </c>
      <c r="K147" s="23" t="e">
        <f>DEGREES(ACOS(1-(1/'ModelParams Lw'!F$15*SQRT(0.5*1.2/'Sound Power'!$C147)*('Sound Power'!$B147/3600)/('Sound Power'!$D147)/('Sound Power'!$F147))))</f>
        <v>#DIV/0!</v>
      </c>
      <c r="L147" s="23" t="e">
        <f>DEGREES(ACOS(1-(1/'ModelParams Lw'!G$15*SQRT(0.5*1.2/'Sound Power'!$C147)*('Sound Power'!$B147/3600)/('Sound Power'!$D147)/('Sound Power'!$F147))))</f>
        <v>#DIV/0!</v>
      </c>
      <c r="M147" s="23" t="e">
        <f>DEGREES(ACOS(1-(1/'ModelParams Lw'!H$15*SQRT(0.5*1.2/'Sound Power'!$C147)*('Sound Power'!$B147/3600)/('Sound Power'!$D147)/('Sound Power'!$F147))))</f>
        <v>#DIV/0!</v>
      </c>
      <c r="N147" s="23" t="e">
        <f>DEGREES(ACOS(1-(1/'ModelParams Lw'!I$15*SQRT(0.5*1.2/'Sound Power'!$C147)*('Sound Power'!$B147/3600)/('Sound Power'!$D147)/('Sound Power'!$F147))))</f>
        <v>#DIV/0!</v>
      </c>
      <c r="O147" s="26" t="e">
        <f>('ModelParams Lw'!B$4*LN('Sound Power'!G147)/(1+EXP(-('Sound Power'!$D147*1000+'ModelParams Lw'!B$6)/'ModelParams Lw'!B$7))+'ModelParams Lw'!B$5)*LN('Sound Power'!$B147)-('ModelParams Lw'!B$8+'ModelParams Lw'!B$9*$D147+'ModelParams Lw'!B$10*'Sound Power'!$F147^'ModelParams Lw'!B$14+'ModelParams Lw'!B$11*LN('Sound Power'!G147)+'ModelParams Lw'!B$12*'Sound Power'!$D147*'Sound Power'!$F147+'ModelParams Lw'!B$13*'Sound Power'!$D147*LN('Sound Power'!G147))</f>
        <v>#DIV/0!</v>
      </c>
      <c r="P147" s="26" t="e">
        <f>('ModelParams Lw'!C$4*LN('Sound Power'!H147)/(1+EXP(-('Sound Power'!$D147*1000+'ModelParams Lw'!C$6)/'ModelParams Lw'!C$7))+'ModelParams Lw'!C$5)*LN('Sound Power'!$B147)-('ModelParams Lw'!C$8+'ModelParams Lw'!C$9*$D147+'ModelParams Lw'!C$10*'Sound Power'!$F147^'ModelParams Lw'!C$14+'ModelParams Lw'!C$11*LN('Sound Power'!H147)+'ModelParams Lw'!C$12*'Sound Power'!$D147*'Sound Power'!$F147+'ModelParams Lw'!C$13*'Sound Power'!$D147*LN('Sound Power'!H147))</f>
        <v>#DIV/0!</v>
      </c>
      <c r="Q147" s="26" t="e">
        <f>('ModelParams Lw'!D$4*LN('Sound Power'!I147)/(1+EXP(-('Sound Power'!$D147*1000+'ModelParams Lw'!D$6)/'ModelParams Lw'!D$7))+'ModelParams Lw'!D$5)*LN('Sound Power'!$B147)-('ModelParams Lw'!D$8+'ModelParams Lw'!D$9*$D147+'ModelParams Lw'!D$10*'Sound Power'!$F147^'ModelParams Lw'!D$14+'ModelParams Lw'!D$11*LN('Sound Power'!I147)+'ModelParams Lw'!D$12*'Sound Power'!$D147*'Sound Power'!$F147+'ModelParams Lw'!D$13*'Sound Power'!$D147*LN('Sound Power'!I147))</f>
        <v>#DIV/0!</v>
      </c>
      <c r="R147" s="26" t="e">
        <f>('ModelParams Lw'!E$4*LN('Sound Power'!J147)/(1+EXP(-('Sound Power'!$D147*1000+'ModelParams Lw'!E$6)/'ModelParams Lw'!E$7))+'ModelParams Lw'!E$5)*LN('Sound Power'!$B147)-('ModelParams Lw'!E$8+'ModelParams Lw'!E$9*$D147+'ModelParams Lw'!E$10*'Sound Power'!$F147^'ModelParams Lw'!E$14+'ModelParams Lw'!E$11*LN('Sound Power'!J147)+'ModelParams Lw'!E$12*'Sound Power'!$D147*'Sound Power'!$F147+'ModelParams Lw'!E$13*'Sound Power'!$D147*LN('Sound Power'!J147))</f>
        <v>#DIV/0!</v>
      </c>
      <c r="S147" s="26" t="e">
        <f>('ModelParams Lw'!F$4*LN('Sound Power'!K147)/(1+EXP(-('Sound Power'!$D147*1000+'ModelParams Lw'!F$6)/'ModelParams Lw'!F$7))+'ModelParams Lw'!F$5)*LN('Sound Power'!$B147)-('ModelParams Lw'!F$8+'ModelParams Lw'!F$9*$D147+'ModelParams Lw'!F$10*'Sound Power'!$F147^'ModelParams Lw'!F$14+'ModelParams Lw'!F$11*LN('Sound Power'!K147)+'ModelParams Lw'!F$12*'Sound Power'!$D147*'Sound Power'!$F147+'ModelParams Lw'!F$13*'Sound Power'!$D147*LN('Sound Power'!K147))</f>
        <v>#DIV/0!</v>
      </c>
      <c r="T147" s="26" t="e">
        <f>('ModelParams Lw'!G$4*LN('Sound Power'!L147)/(1+EXP(-('Sound Power'!$D147*1000+'ModelParams Lw'!G$6)/'ModelParams Lw'!G$7))+'ModelParams Lw'!G$5)*LN('Sound Power'!$B147)-('ModelParams Lw'!G$8+'ModelParams Lw'!G$9*$D147+'ModelParams Lw'!G$10*'Sound Power'!$F147^'ModelParams Lw'!G$14+'ModelParams Lw'!G$11*LN('Sound Power'!L147)+'ModelParams Lw'!G$12*'Sound Power'!$D147*'Sound Power'!$F147+'ModelParams Lw'!G$13*'Sound Power'!$D147*LN('Sound Power'!L147))</f>
        <v>#DIV/0!</v>
      </c>
      <c r="U147" s="26" t="e">
        <f>('ModelParams Lw'!H$4*LN('Sound Power'!M147)/(1+EXP(-('Sound Power'!$D147*1000+'ModelParams Lw'!H$6)/'ModelParams Lw'!H$7))+'ModelParams Lw'!H$5)*LN('Sound Power'!$B147)-('ModelParams Lw'!H$8+'ModelParams Lw'!H$9*$D147+'ModelParams Lw'!H$10*'Sound Power'!$F147^'ModelParams Lw'!H$14+'ModelParams Lw'!H$11*LN('Sound Power'!M147)+'ModelParams Lw'!H$12*'Sound Power'!$D147*'Sound Power'!$F147+'ModelParams Lw'!H$13*'Sound Power'!$D147*LN('Sound Power'!M147))</f>
        <v>#DIV/0!</v>
      </c>
      <c r="V147" s="26" t="e">
        <f>('ModelParams Lw'!I$4*LN('Sound Power'!N147)/(1+EXP(-('Sound Power'!$D147*1000+'ModelParams Lw'!I$6)/'ModelParams Lw'!I$7))+'ModelParams Lw'!I$5)*LN('Sound Power'!$B147)-('ModelParams Lw'!I$8+'ModelParams Lw'!I$9*$D147+'ModelParams Lw'!I$10*'Sound Power'!$F147^'ModelParams Lw'!I$14+'ModelParams Lw'!I$11*LN('Sound Power'!N147)+'ModelParams Lw'!I$12*'Sound Power'!$D147*'Sound Power'!$F147+'ModelParams Lw'!I$13*'Sound Power'!$D147*LN('Sound Power'!N147))</f>
        <v>#DIV/0!</v>
      </c>
      <c r="W147" s="26" t="e">
        <f>10*LOG10(IF(O147="",0,POWER(10,((O147+'ModelParams Lw'!$O$4)/10))) +IF(P147="",0,POWER(10,((P147+'ModelParams Lw'!$P$4)/10))) +IF(Q147="",0,POWER(10,((Q147+'ModelParams Lw'!$Q$4)/10))) +IF(R147="",0,POWER(10,((R147+'ModelParams Lw'!$R$4)/10))) +IF(S147="",0,POWER(10,((S147+'ModelParams Lw'!$S$4)/10))) +IF(T147="",0,POWER(10,((T147+'ModelParams Lw'!$T$4)/10))) +IF(U147="",0,POWER(10,((U147+'ModelParams Lw'!$U$4)/10)))+IF(V147="",0,POWER(10,((V147+'ModelParams Lw'!$V$4)/10))))</f>
        <v>#DIV/0!</v>
      </c>
      <c r="X147" s="26" t="e">
        <f t="shared" si="52"/>
        <v>#DIV/0!</v>
      </c>
      <c r="Y147" s="26" t="e">
        <f>(O147-'ModelParams Lw'!O$10)/'ModelParams Lw'!O$11</f>
        <v>#DIV/0!</v>
      </c>
      <c r="Z147" s="26" t="e">
        <f>(P147-'ModelParams Lw'!P$10)/'ModelParams Lw'!P$11</f>
        <v>#DIV/0!</v>
      </c>
      <c r="AA147" s="26" t="e">
        <f>(Q147-'ModelParams Lw'!Q$10)/'ModelParams Lw'!Q$11</f>
        <v>#DIV/0!</v>
      </c>
      <c r="AB147" s="26" t="e">
        <f>(R147-'ModelParams Lw'!R$10)/'ModelParams Lw'!R$11</f>
        <v>#DIV/0!</v>
      </c>
      <c r="AC147" s="26" t="e">
        <f>(S147-'ModelParams Lw'!S$10)/'ModelParams Lw'!S$11</f>
        <v>#DIV/0!</v>
      </c>
      <c r="AD147" s="26" t="e">
        <f>(T147-'ModelParams Lw'!T$10)/'ModelParams Lw'!T$11</f>
        <v>#DIV/0!</v>
      </c>
      <c r="AE147" s="26" t="e">
        <f>(U147-'ModelParams Lw'!U$10)/'ModelParams Lw'!U$11</f>
        <v>#DIV/0!</v>
      </c>
      <c r="AF147" s="26" t="e">
        <f>(V147-'ModelParams Lw'!V$10)/'ModelParams Lw'!V$11</f>
        <v>#DIV/0!</v>
      </c>
      <c r="AG147" s="26" t="e">
        <f t="shared" si="53"/>
        <v>#DIV/0!</v>
      </c>
      <c r="AH147" s="26" t="e">
        <f>VLOOKUP(D147*1000,'ModelParams Lw'!$A$38:$D$58,4)</f>
        <v>#N/A</v>
      </c>
      <c r="AI147" s="56" t="e">
        <f>VLOOKUP(D147*1000,'ModelParams Lw'!$A$38:$D$58,2)</f>
        <v>#N/A</v>
      </c>
      <c r="AJ147" s="46" t="e">
        <f t="shared" si="54"/>
        <v>#DIV/0!</v>
      </c>
      <c r="AK147" s="26" t="e">
        <f t="shared" si="55"/>
        <v>#VALUE!</v>
      </c>
      <c r="AL147" s="26" t="e">
        <f>IF($AI147=100,'ModelParams Lw'!R$35*'Sound Power'!$AH147^2+'ModelParams Lw'!R$36*'Sound Power'!$AH147+'ModelParams Lw'!R$37,IF($AI147=150,'ModelParams Lw'!R$38*'Sound Power'!$AH147^2+'ModelParams Lw'!R$39*'Sound Power'!$AH147+'ModelParams Lw'!R$40,'ModelParams Lw'!R$41*'Sound Power'!$AH147^2+'ModelParams Lw'!R$42*'Sound Power'!$AH147+'ModelParams Lw'!R$43))</f>
        <v>#N/A</v>
      </c>
      <c r="AM147" s="26" t="e">
        <f>IF($AI147=100,'ModelParams Lw'!S$35*'Sound Power'!$AH147^2+'ModelParams Lw'!S$36*'Sound Power'!$AH147+'ModelParams Lw'!S$37,IF($AI147=150,'ModelParams Lw'!S$38*'Sound Power'!$AH147^2+'ModelParams Lw'!S$39*'Sound Power'!$AH147+'ModelParams Lw'!S$40,'ModelParams Lw'!S$41*'Sound Power'!$AH147^2+'ModelParams Lw'!S$42*'Sound Power'!$AH147+'ModelParams Lw'!S$43))</f>
        <v>#N/A</v>
      </c>
      <c r="AN147" s="26" t="e">
        <f>IF($AI147=100,'ModelParams Lw'!T$35*'Sound Power'!$AH147^2+'ModelParams Lw'!T$36*'Sound Power'!$AH147+'ModelParams Lw'!T$37,IF($AI147=150,'ModelParams Lw'!T$38*'Sound Power'!$AH147^2+'ModelParams Lw'!T$39*'Sound Power'!$AH147+'ModelParams Lw'!T$40,'ModelParams Lw'!T$41*'Sound Power'!$AH147^2+'ModelParams Lw'!T$42*'Sound Power'!$AH147+'ModelParams Lw'!T$43))</f>
        <v>#N/A</v>
      </c>
      <c r="AO147" s="26" t="e">
        <f>IF($AI147=100,'ModelParams Lw'!U$35*'Sound Power'!$AH147^2+'ModelParams Lw'!U$36*'Sound Power'!$AH147+'ModelParams Lw'!U$37,IF($AI147=150,'ModelParams Lw'!U$38*'Sound Power'!$AH147^2+'ModelParams Lw'!U$39*'Sound Power'!$AH147+'ModelParams Lw'!U$40,'ModelParams Lw'!U$41*'Sound Power'!$AH147^2+'ModelParams Lw'!U$42*'Sound Power'!$AH147+'ModelParams Lw'!U$43))</f>
        <v>#N/A</v>
      </c>
      <c r="AP147" s="26" t="e">
        <f>IF($AI147=100,'ModelParams Lw'!V$35*'Sound Power'!$AH147^2+'ModelParams Lw'!V$36*'Sound Power'!$AH147+'ModelParams Lw'!V$37,IF($AI147=150,'ModelParams Lw'!V$38*'Sound Power'!$AH147^2+'ModelParams Lw'!V$39*'Sound Power'!$AH147+'ModelParams Lw'!V$40,'ModelParams Lw'!V$41*'Sound Power'!$AH147^2+'ModelParams Lw'!V$42*'Sound Power'!$AH147+'ModelParams Lw'!V$43))</f>
        <v>#N/A</v>
      </c>
      <c r="AQ147" s="26" t="e">
        <f>IF($AI147=100,'ModelParams Lw'!W$35*'Sound Power'!$AH147^2+'ModelParams Lw'!W$36*'Sound Power'!$AH147+'ModelParams Lw'!W$37,IF($AI147=150,'ModelParams Lw'!W$38*'Sound Power'!$AH147^2+'ModelParams Lw'!W$39*'Sound Power'!$AH147+'ModelParams Lw'!W$40,'ModelParams Lw'!W$41*'Sound Power'!$AH147^2+'ModelParams Lw'!W$42*'Sound Power'!$AH147+'ModelParams Lw'!W$43))</f>
        <v>#N/A</v>
      </c>
      <c r="AR147" s="26" t="e">
        <f t="shared" si="56"/>
        <v>#VALUE!</v>
      </c>
      <c r="AS147" s="26" t="e">
        <f>IF(26.83*LN($AJ147)-11.791-'ModelParams Lw'!B$35&lt;0,0,26.83*LN($AJ147)-11.791-'ModelParams Lw'!B$35)</f>
        <v>#DIV/0!</v>
      </c>
      <c r="AT147" s="26" t="e">
        <f>IF(26.83*LN($AJ147)-11.791-'ModelParams Lw'!C$35&lt;0,0,26.83*LN($AJ147)-11.791-'ModelParams Lw'!C$35)</f>
        <v>#DIV/0!</v>
      </c>
      <c r="AU147" s="26" t="e">
        <f>IF(26.83*LN($AJ147)-11.791-'ModelParams Lw'!D$35&lt;0,0,26.83*LN($AJ147)-11.791-'ModelParams Lw'!D$35)</f>
        <v>#DIV/0!</v>
      </c>
      <c r="AV147" s="26" t="e">
        <f>IF(26.83*LN($AJ147)-11.791-'ModelParams Lw'!E$35&lt;0,0,26.83*LN($AJ147)-11.791-'ModelParams Lw'!E$35)</f>
        <v>#DIV/0!</v>
      </c>
      <c r="AW147" s="26" t="e">
        <f>IF(26.83*LN($AJ147)-11.791-'ModelParams Lw'!F$35&lt;0,0,26.83*LN($AJ147)-11.791-'ModelParams Lw'!F$35)</f>
        <v>#DIV/0!</v>
      </c>
      <c r="AX147" s="26" t="e">
        <f>IF(26.83*LN($AJ147)-11.791-'ModelParams Lw'!G$35&lt;0,0,26.83*LN($AJ147)-11.791-'ModelParams Lw'!G$35)</f>
        <v>#DIV/0!</v>
      </c>
      <c r="AY147" s="26" t="e">
        <f>IF(26.83*LN($AJ147)-11.791-'ModelParams Lw'!H$35&lt;0,0,26.83*LN($AJ147)-11.791-'ModelParams Lw'!H$35)</f>
        <v>#DIV/0!</v>
      </c>
      <c r="AZ147" s="26" t="e">
        <f>IF(26.83*LN($AJ147)-11.791-'ModelParams Lw'!I$35&lt;0,0,26.83*LN($AJ147)-11.791-'ModelParams Lw'!I$35)</f>
        <v>#DIV/0!</v>
      </c>
      <c r="BA147" s="26" t="e">
        <f t="shared" si="69"/>
        <v>#DIV/0!</v>
      </c>
      <c r="BB147" s="26" t="e">
        <f t="shared" si="70"/>
        <v>#DIV/0!</v>
      </c>
      <c r="BC147" s="26" t="e">
        <f t="shared" si="71"/>
        <v>#DIV/0!</v>
      </c>
      <c r="BD147" s="26" t="e">
        <f t="shared" si="72"/>
        <v>#DIV/0!</v>
      </c>
      <c r="BE147" s="26" t="e">
        <f t="shared" si="73"/>
        <v>#DIV/0!</v>
      </c>
      <c r="BF147" s="26" t="e">
        <f t="shared" si="74"/>
        <v>#DIV/0!</v>
      </c>
      <c r="BG147" s="26" t="e">
        <f t="shared" si="75"/>
        <v>#DIV/0!</v>
      </c>
      <c r="BH147" s="26" t="e">
        <f t="shared" si="76"/>
        <v>#DIV/0!</v>
      </c>
      <c r="BI147" s="26" t="e">
        <f>10*LOG10(IF(BA147="",0,POWER(10,((BA147+'ModelParams Lw'!$O$4)/10))) +IF(BB147="",0,POWER(10,((BB147+'ModelParams Lw'!$P$4)/10))) +IF(BC147="",0,POWER(10,((BC147+'ModelParams Lw'!$Q$4)/10))) +IF(BD147="",0,POWER(10,((BD147+'ModelParams Lw'!$R$4)/10))) +IF(BE147="",0,POWER(10,((BE147+'ModelParams Lw'!$S$4)/10))) +IF(BF147="",0,POWER(10,((BF147+'ModelParams Lw'!$T$4)/10))) +IF(BG147="",0,POWER(10,((BG147+'ModelParams Lw'!$U$4)/10)))+IF(BH147="",0,POWER(10,((BH147+'ModelParams Lw'!$V$4)/10))))</f>
        <v>#DIV/0!</v>
      </c>
      <c r="BJ147" s="26" t="e">
        <f t="shared" si="57"/>
        <v>#DIV/0!</v>
      </c>
      <c r="BK147" s="26" t="e">
        <f>(BA147-'ModelParams Lw'!O$10)/'ModelParams Lw'!O$11</f>
        <v>#DIV/0!</v>
      </c>
      <c r="BL147" s="26" t="e">
        <f>(BB147-'ModelParams Lw'!P$10)/'ModelParams Lw'!P$11</f>
        <v>#DIV/0!</v>
      </c>
      <c r="BM147" s="26" t="e">
        <f>(BC147-'ModelParams Lw'!Q$10)/'ModelParams Lw'!Q$11</f>
        <v>#DIV/0!</v>
      </c>
      <c r="BN147" s="26" t="e">
        <f>(BD147-'ModelParams Lw'!R$10)/'ModelParams Lw'!R$11</f>
        <v>#DIV/0!</v>
      </c>
      <c r="BO147" s="26" t="e">
        <f>(BE147-'ModelParams Lw'!S$10)/'ModelParams Lw'!S$11</f>
        <v>#DIV/0!</v>
      </c>
      <c r="BP147" s="26" t="e">
        <f>(BF147-'ModelParams Lw'!T$10)/'ModelParams Lw'!T$11</f>
        <v>#DIV/0!</v>
      </c>
      <c r="BQ147" s="26" t="e">
        <f>(BG147-'ModelParams Lw'!U$10)/'ModelParams Lw'!U$11</f>
        <v>#DIV/0!</v>
      </c>
      <c r="BR147" s="26" t="e">
        <f>(BH147-'ModelParams Lw'!V$10)/'ModelParams Lw'!V$11</f>
        <v>#DIV/0!</v>
      </c>
      <c r="BS147" s="23" t="e">
        <f>IF(Calcul!$E149="SW",DEGREES(ACOS(1-(1/'ModelParams Lw'!C$25*SQRT(0.5*1.2/'Sound Power'!$C147)*('Sound Power'!$B147/3600)/('Sound Power'!$D147)/('Sound Power'!$F147)))),DEGREES(ACOS(1-(1/'ModelParams Lw'!C$29*SQRT(0.5*1.2/'Sound Power'!$C147)*('Sound Power'!$B147/3600)/('Sound Power'!$D147)/('Sound Power'!$F147)))))</f>
        <v>#DIV/0!</v>
      </c>
      <c r="BT147" s="23" t="e">
        <f>IF(Calcul!$E149="SW",DEGREES(ACOS(1-(1/'ModelParams Lw'!D$25*SQRT(0.5*1.2/'Sound Power'!$C147)*('Sound Power'!$B147/3600)/('Sound Power'!$D147)/('Sound Power'!$F147)))),DEGREES(ACOS(1-(1/'ModelParams Lw'!D$29*SQRT(0.5*1.2/'Sound Power'!$C147)*('Sound Power'!$B147/3600)/('Sound Power'!$D147)/('Sound Power'!$F147)))))</f>
        <v>#DIV/0!</v>
      </c>
      <c r="BU147" s="23" t="e">
        <f>IF(Calcul!$E149="SW",DEGREES(ACOS(1-(1/'ModelParams Lw'!E$25*SQRT(0.5*1.2/'Sound Power'!$C147)*('Sound Power'!$B147/3600)/('Sound Power'!$D147)/('Sound Power'!$F147)))),DEGREES(ACOS(1-(1/'ModelParams Lw'!E$29*SQRT(0.5*1.2/'Sound Power'!$C147)*('Sound Power'!$B147/3600)/('Sound Power'!$D147)/('Sound Power'!$F147)))))</f>
        <v>#DIV/0!</v>
      </c>
      <c r="BV147" s="23" t="e">
        <f>IF(Calcul!$E149="SW",DEGREES(ACOS(1-(1/'ModelParams Lw'!F$25*SQRT(0.5*1.2/'Sound Power'!$C147)*('Sound Power'!$B147/3600)/('Sound Power'!$D147)/('Sound Power'!$F147)))),DEGREES(ACOS(1-(1/'ModelParams Lw'!F$29*SQRT(0.5*1.2/'Sound Power'!$C147)*('Sound Power'!$B147/3600)/('Sound Power'!$D147)/('Sound Power'!$F147)))))</f>
        <v>#DIV/0!</v>
      </c>
      <c r="BW147" s="23" t="e">
        <f>IF(Calcul!$E149="SW",DEGREES(ACOS(1-(1/'ModelParams Lw'!G$25*SQRT(0.5*1.2/'Sound Power'!$C147)*('Sound Power'!$B147/3600)/('Sound Power'!$D147)/('Sound Power'!$F147)))),DEGREES(ACOS(1-(1/'ModelParams Lw'!G$29*SQRT(0.5*1.2/'Sound Power'!$C147)*('Sound Power'!$B147/3600)/('Sound Power'!$D147)/('Sound Power'!$F147)))))</f>
        <v>#DIV/0!</v>
      </c>
      <c r="BX147" s="23" t="e">
        <f>IF(Calcul!$E149="SW",DEGREES(ACOS(1-(1/'ModelParams Lw'!H$25*SQRT(0.5*1.2/'Sound Power'!$C147)*('Sound Power'!$B147/3600)/('Sound Power'!$D147)/('Sound Power'!$F147)))),DEGREES(ACOS(1-(1/'ModelParams Lw'!H$29*SQRT(0.5*1.2/'Sound Power'!$C147)*('Sound Power'!$B147/3600)/('Sound Power'!$D147)/('Sound Power'!$F147)))))</f>
        <v>#DIV/0!</v>
      </c>
      <c r="BY147" s="23" t="e">
        <f>IF(Calcul!$E149="SW",DEGREES(ACOS(1-(1/'ModelParams Lw'!I$25*SQRT(0.5*1.2/'Sound Power'!$C147)*('Sound Power'!$B147/3600)/('Sound Power'!$D147)/('Sound Power'!$F147)))),DEGREES(ACOS(1-(1/'ModelParams Lw'!I$29*SQRT(0.5*1.2/'Sound Power'!$C147)*('Sound Power'!$B147/3600)/('Sound Power'!$D147)/('Sound Power'!$F147)))))</f>
        <v>#DIV/0!</v>
      </c>
      <c r="BZ147" s="23" t="e">
        <f>IF(Calcul!$E149="SW",DEGREES(ACOS(1-(1/'ModelParams Lw'!J$25*SQRT(0.5*1.2/'Sound Power'!$C147)*('Sound Power'!$B147/3600)/('Sound Power'!$D147)/('Sound Power'!$F147)))),DEGREES(ACOS(1-(1/'ModelParams Lw'!J$29*SQRT(0.5*1.2/'Sound Power'!$C147)*('Sound Power'!$B147/3600)/('Sound Power'!$D147)/('Sound Power'!$F147)))))</f>
        <v>#DIV/0!</v>
      </c>
      <c r="CA147" s="26" t="e">
        <f>IF(Calcul!$E149="SW",'ModelParams Lw'!C$22+'ModelParams Lw'!C$23*LOG('Sound Power'!$D147/'Sound Power'!$E147)+'ModelParams Lw'!C$24*LN('Sound Power'!BS147),IF('ModelParams Lw'!C$26+'ModelParams Lw'!C$27*LOG('Sound Power'!$D147/'Sound Power'!$E147)+'ModelParams Lw'!C$28*LN('Sound Power'!BS147)&lt;'ModelParams Lw'!C$22+'ModelParams Lw'!C$23*LOG('Sound Power'!$D147/'Sound Power'!$E147)+'ModelParams Lw'!C$24*LN('Sound Power'!BS147),'ModelParams Lw'!C$22+'ModelParams Lw'!C$23*LOG('Sound Power'!$D147/'Sound Power'!$E147)+'ModelParams Lw'!C$24*LN('Sound Power'!BS147),'ModelParams Lw'!C$26+'ModelParams Lw'!C$27*LOG('Sound Power'!$D147/'Sound Power'!$E147)+'ModelParams Lw'!C$28*LN('Sound Power'!BS147)))</f>
        <v>#DIV/0!</v>
      </c>
      <c r="CB147" s="26" t="e">
        <f>IF(Calcul!$E149="SW",'ModelParams Lw'!D$22+'ModelParams Lw'!D$23*LOG('Sound Power'!$D147/'Sound Power'!$E147)+'ModelParams Lw'!D$24*LN('Sound Power'!BT147),IF('ModelParams Lw'!D$26+'ModelParams Lw'!D$27*LOG('Sound Power'!$D147/'Sound Power'!$E147)+'ModelParams Lw'!D$28*LN('Sound Power'!BT147)&lt;'ModelParams Lw'!D$22+'ModelParams Lw'!D$23*LOG('Sound Power'!$D147/'Sound Power'!$E147)+'ModelParams Lw'!D$24*LN('Sound Power'!BT147),'ModelParams Lw'!D$22+'ModelParams Lw'!D$23*LOG('Sound Power'!$D147/'Sound Power'!$E147)+'ModelParams Lw'!D$24*LN('Sound Power'!BT147),'ModelParams Lw'!D$26+'ModelParams Lw'!D$27*LOG('Sound Power'!$D147/'Sound Power'!$E147)+'ModelParams Lw'!D$28*LN('Sound Power'!BT147)))</f>
        <v>#DIV/0!</v>
      </c>
      <c r="CC147" s="26" t="e">
        <f>IF(Calcul!$E149="SW",'ModelParams Lw'!E$22+'ModelParams Lw'!E$23*LOG('Sound Power'!$D147/'Sound Power'!$E147)+'ModelParams Lw'!E$24*LN('Sound Power'!BU147),IF('ModelParams Lw'!E$26+'ModelParams Lw'!E$27*LOG('Sound Power'!$D147/'Sound Power'!$E147)+'ModelParams Lw'!E$28*LN('Sound Power'!BU147)&lt;'ModelParams Lw'!E$22+'ModelParams Lw'!E$23*LOG('Sound Power'!$D147/'Sound Power'!$E147)+'ModelParams Lw'!E$24*LN('Sound Power'!BU147),'ModelParams Lw'!E$22+'ModelParams Lw'!E$23*LOG('Sound Power'!$D147/'Sound Power'!$E147)+'ModelParams Lw'!E$24*LN('Sound Power'!BU147),'ModelParams Lw'!E$26+'ModelParams Lw'!E$27*LOG('Sound Power'!$D147/'Sound Power'!$E147)+'ModelParams Lw'!E$28*LN('Sound Power'!BU147)))</f>
        <v>#DIV/0!</v>
      </c>
      <c r="CD147" s="26" t="e">
        <f>IF(Calcul!$E149="SW",'ModelParams Lw'!F$22+'ModelParams Lw'!F$23*LOG('Sound Power'!$D147/'Sound Power'!$E147)+'ModelParams Lw'!F$24*LN('Sound Power'!BV147),IF('ModelParams Lw'!F$26+'ModelParams Lw'!F$27*LOG('Sound Power'!$D147/'Sound Power'!$E147)+'ModelParams Lw'!F$28*LN('Sound Power'!BV147)&lt;'ModelParams Lw'!F$22+'ModelParams Lw'!F$23*LOG('Sound Power'!$D147/'Sound Power'!$E147)+'ModelParams Lw'!F$24*LN('Sound Power'!BV147),'ModelParams Lw'!F$22+'ModelParams Lw'!F$23*LOG('Sound Power'!$D147/'Sound Power'!$E147)+'ModelParams Lw'!F$24*LN('Sound Power'!BV147),'ModelParams Lw'!F$26+'ModelParams Lw'!F$27*LOG('Sound Power'!$D147/'Sound Power'!$E147)+'ModelParams Lw'!F$28*LN('Sound Power'!BV147)))</f>
        <v>#DIV/0!</v>
      </c>
      <c r="CE147" s="26" t="e">
        <f>IF(Calcul!$E149="SW",'ModelParams Lw'!G$22+'ModelParams Lw'!G$23*LOG('Sound Power'!$D147/'Sound Power'!$E147)+'ModelParams Lw'!G$24*LN('Sound Power'!BW147),IF('ModelParams Lw'!G$26+'ModelParams Lw'!G$27*LOG('Sound Power'!$D147/'Sound Power'!$E147)+'ModelParams Lw'!G$28*LN('Sound Power'!BW147)&lt;'ModelParams Lw'!G$22+'ModelParams Lw'!G$23*LOG('Sound Power'!$D147/'Sound Power'!$E147)+'ModelParams Lw'!G$24*LN('Sound Power'!BW147),'ModelParams Lw'!G$22+'ModelParams Lw'!G$23*LOG('Sound Power'!$D147/'Sound Power'!$E147)+'ModelParams Lw'!G$24*LN('Sound Power'!BW147),'ModelParams Lw'!G$26+'ModelParams Lw'!G$27*LOG('Sound Power'!$D147/'Sound Power'!$E147)+'ModelParams Lw'!G$28*LN('Sound Power'!BW147)))</f>
        <v>#DIV/0!</v>
      </c>
      <c r="CF147" s="26" t="e">
        <f>IF(Calcul!$E149="SW",'ModelParams Lw'!H$22+'ModelParams Lw'!H$23*LOG('Sound Power'!$D147/'Sound Power'!$E147)+'ModelParams Lw'!H$24*LN('Sound Power'!BX147),IF('ModelParams Lw'!H$26+'ModelParams Lw'!H$27*LOG('Sound Power'!$D147/'Sound Power'!$E147)+'ModelParams Lw'!H$28*LN('Sound Power'!BX147)&lt;'ModelParams Lw'!H$22+'ModelParams Lw'!H$23*LOG('Sound Power'!$D147/'Sound Power'!$E147)+'ModelParams Lw'!H$24*LN('Sound Power'!BX147),'ModelParams Lw'!H$22+'ModelParams Lw'!H$23*LOG('Sound Power'!$D147/'Sound Power'!$E147)+'ModelParams Lw'!H$24*LN('Sound Power'!BX147),'ModelParams Lw'!H$26+'ModelParams Lw'!H$27*LOG('Sound Power'!$D147/'Sound Power'!$E147)+'ModelParams Lw'!H$28*LN('Sound Power'!BX147)))</f>
        <v>#DIV/0!</v>
      </c>
      <c r="CG147" s="26" t="e">
        <f>IF(Calcul!$E149="SW",'ModelParams Lw'!I$22+'ModelParams Lw'!I$23*LOG('Sound Power'!$D147/'Sound Power'!$E147)+'ModelParams Lw'!I$24*LN('Sound Power'!BY147),IF('ModelParams Lw'!I$26+'ModelParams Lw'!I$27*LOG('Sound Power'!$D147/'Sound Power'!$E147)+'ModelParams Lw'!I$28*LN('Sound Power'!BY147)&lt;'ModelParams Lw'!I$22+'ModelParams Lw'!I$23*LOG('Sound Power'!$D147/'Sound Power'!$E147)+'ModelParams Lw'!I$24*LN('Sound Power'!BY147),'ModelParams Lw'!I$22+'ModelParams Lw'!I$23*LOG('Sound Power'!$D147/'Sound Power'!$E147)+'ModelParams Lw'!I$24*LN('Sound Power'!BY147),'ModelParams Lw'!I$26+'ModelParams Lw'!I$27*LOG('Sound Power'!$D147/'Sound Power'!$E147)+'ModelParams Lw'!I$28*LN('Sound Power'!BY147)))</f>
        <v>#DIV/0!</v>
      </c>
      <c r="CH147" s="26" t="e">
        <f>IF(Calcul!$E149="SW",'ModelParams Lw'!J$22+'ModelParams Lw'!J$23*LOG('Sound Power'!$D147/'Sound Power'!$E147)+'ModelParams Lw'!J$24*LN('Sound Power'!BZ147),IF('ModelParams Lw'!J$26+'ModelParams Lw'!J$27*LOG('Sound Power'!$D147/'Sound Power'!$E147)+'ModelParams Lw'!J$28*LN('Sound Power'!BZ147)&lt;'ModelParams Lw'!J$22+'ModelParams Lw'!J$23*LOG('Sound Power'!$D147/'Sound Power'!$E147)+'ModelParams Lw'!J$24*LN('Sound Power'!BZ147),'ModelParams Lw'!J$22+'ModelParams Lw'!J$23*LOG('Sound Power'!$D147/'Sound Power'!$E147)+'ModelParams Lw'!J$24*LN('Sound Power'!BZ147),'ModelParams Lw'!J$26+'ModelParams Lw'!J$27*LOG('Sound Power'!$D147/'Sound Power'!$E147)+'ModelParams Lw'!J$28*LN('Sound Power'!BZ147)))</f>
        <v>#DIV/0!</v>
      </c>
      <c r="CI147" s="26" t="e">
        <f t="shared" si="58"/>
        <v>#DIV/0!</v>
      </c>
      <c r="CJ147" s="26" t="e">
        <f t="shared" si="59"/>
        <v>#DIV/0!</v>
      </c>
      <c r="CK147" s="26" t="e">
        <f t="shared" si="60"/>
        <v>#DIV/0!</v>
      </c>
      <c r="CL147" s="26" t="e">
        <f t="shared" si="61"/>
        <v>#DIV/0!</v>
      </c>
      <c r="CM147" s="26" t="e">
        <f t="shared" si="62"/>
        <v>#DIV/0!</v>
      </c>
      <c r="CN147" s="26" t="e">
        <f t="shared" si="63"/>
        <v>#DIV/0!</v>
      </c>
      <c r="CO147" s="26" t="e">
        <f t="shared" si="64"/>
        <v>#DIV/0!</v>
      </c>
      <c r="CP147" s="26" t="e">
        <f t="shared" si="65"/>
        <v>#DIV/0!</v>
      </c>
      <c r="CQ147" s="26" t="e">
        <f>10*LOG10(IF(CI147="",0,POWER(10,((CI147+'ModelParams Lw'!$O$4)/10))) +IF(CJ147="",0,POWER(10,((CJ147+'ModelParams Lw'!$P$4)/10))) +IF(CK147="",0,POWER(10,((CK147+'ModelParams Lw'!$Q$4)/10))) +IF(CL147="",0,POWER(10,((CL147+'ModelParams Lw'!$R$4)/10))) +IF(CM147="",0,POWER(10,((CM147+'ModelParams Lw'!$S$4)/10))) +IF(CN147="",0,POWER(10,((CN147+'ModelParams Lw'!$T$4)/10))) +IF(CO147="",0,POWER(10,((CO147+'ModelParams Lw'!$U$4)/10)))+IF(CP147="",0,POWER(10,((CP147+'ModelParams Lw'!$V$4)/10))))</f>
        <v>#DIV/0!</v>
      </c>
      <c r="CR147" s="26" t="e">
        <f t="shared" si="66"/>
        <v>#DIV/0!</v>
      </c>
      <c r="CS147" s="26" t="e">
        <f>(CI147-'ModelParams Lw'!$O$10)/'ModelParams Lw'!$O$11</f>
        <v>#DIV/0!</v>
      </c>
      <c r="CT147" s="26" t="e">
        <f>(CJ147-'ModelParams Lw'!$P$10)/'ModelParams Lw'!$P$11</f>
        <v>#DIV/0!</v>
      </c>
      <c r="CU147" s="26" t="e">
        <f>(CK147-'ModelParams Lw'!$Q$10)/'ModelParams Lw'!$Q$11</f>
        <v>#DIV/0!</v>
      </c>
      <c r="CV147" s="26" t="e">
        <f>(CL147-'ModelParams Lw'!$R$10)/'ModelParams Lw'!$R$11</f>
        <v>#DIV/0!</v>
      </c>
      <c r="CW147" s="26" t="e">
        <f>(CM147-'ModelParams Lw'!$S$10)/'ModelParams Lw'!$S$11</f>
        <v>#DIV/0!</v>
      </c>
      <c r="CX147" s="26" t="e">
        <f>(CN147-'ModelParams Lw'!$T$10)/'ModelParams Lw'!$T$11</f>
        <v>#DIV/0!</v>
      </c>
      <c r="CY147" s="26" t="e">
        <f>(CO147-'ModelParams Lw'!$U$10)/'ModelParams Lw'!$U$11</f>
        <v>#DIV/0!</v>
      </c>
      <c r="CZ147" s="26" t="e">
        <f>(CP147-'ModelParams Lw'!$V$10)/'ModelParams Lw'!$V$11</f>
        <v>#DIV/0!</v>
      </c>
    </row>
    <row r="148" spans="1:104" x14ac:dyDescent="0.2">
      <c r="A148" s="13">
        <f>Calcul!A150</f>
        <v>0</v>
      </c>
      <c r="B148" s="13">
        <f t="shared" si="67"/>
        <v>0</v>
      </c>
      <c r="C148" s="13">
        <f>Calcul!B150</f>
        <v>0</v>
      </c>
      <c r="D148" s="13">
        <f>Calcul!C150/1000</f>
        <v>0</v>
      </c>
      <c r="E148" s="13">
        <f>Calcul!D150/1000</f>
        <v>0</v>
      </c>
      <c r="F148" s="13">
        <f t="shared" si="68"/>
        <v>0</v>
      </c>
      <c r="G148" s="23" t="e">
        <f>DEGREES(ACOS(1-(1/'ModelParams Lw'!B$15*SQRT(0.5*1.2/'Sound Power'!$C148)*('Sound Power'!$B148/3600)/('Sound Power'!$D148)/('Sound Power'!$F148))))</f>
        <v>#DIV/0!</v>
      </c>
      <c r="H148" s="23" t="e">
        <f>DEGREES(ACOS(1-(1/'ModelParams Lw'!C$15*SQRT(0.5*1.2/'Sound Power'!$C148)*('Sound Power'!$B148/3600)/('Sound Power'!$D148)/('Sound Power'!$F148))))</f>
        <v>#DIV/0!</v>
      </c>
      <c r="I148" s="23" t="e">
        <f>DEGREES(ACOS(1-(1/'ModelParams Lw'!D$15*SQRT(0.5*1.2/'Sound Power'!$C148)*('Sound Power'!$B148/3600)/('Sound Power'!$D148)/('Sound Power'!$F148))))</f>
        <v>#DIV/0!</v>
      </c>
      <c r="J148" s="23" t="e">
        <f>DEGREES(ACOS(1-(1/'ModelParams Lw'!E$15*SQRT(0.5*1.2/'Sound Power'!$C148)*('Sound Power'!$B148/3600)/('Sound Power'!$D148)/('Sound Power'!$F148))))</f>
        <v>#DIV/0!</v>
      </c>
      <c r="K148" s="23" t="e">
        <f>DEGREES(ACOS(1-(1/'ModelParams Lw'!F$15*SQRT(0.5*1.2/'Sound Power'!$C148)*('Sound Power'!$B148/3600)/('Sound Power'!$D148)/('Sound Power'!$F148))))</f>
        <v>#DIV/0!</v>
      </c>
      <c r="L148" s="23" t="e">
        <f>DEGREES(ACOS(1-(1/'ModelParams Lw'!G$15*SQRT(0.5*1.2/'Sound Power'!$C148)*('Sound Power'!$B148/3600)/('Sound Power'!$D148)/('Sound Power'!$F148))))</f>
        <v>#DIV/0!</v>
      </c>
      <c r="M148" s="23" t="e">
        <f>DEGREES(ACOS(1-(1/'ModelParams Lw'!H$15*SQRT(0.5*1.2/'Sound Power'!$C148)*('Sound Power'!$B148/3600)/('Sound Power'!$D148)/('Sound Power'!$F148))))</f>
        <v>#DIV/0!</v>
      </c>
      <c r="N148" s="23" t="e">
        <f>DEGREES(ACOS(1-(1/'ModelParams Lw'!I$15*SQRT(0.5*1.2/'Sound Power'!$C148)*('Sound Power'!$B148/3600)/('Sound Power'!$D148)/('Sound Power'!$F148))))</f>
        <v>#DIV/0!</v>
      </c>
      <c r="O148" s="26" t="e">
        <f>('ModelParams Lw'!B$4*LN('Sound Power'!G148)/(1+EXP(-('Sound Power'!$D148*1000+'ModelParams Lw'!B$6)/'ModelParams Lw'!B$7))+'ModelParams Lw'!B$5)*LN('Sound Power'!$B148)-('ModelParams Lw'!B$8+'ModelParams Lw'!B$9*$D148+'ModelParams Lw'!B$10*'Sound Power'!$F148^'ModelParams Lw'!B$14+'ModelParams Lw'!B$11*LN('Sound Power'!G148)+'ModelParams Lw'!B$12*'Sound Power'!$D148*'Sound Power'!$F148+'ModelParams Lw'!B$13*'Sound Power'!$D148*LN('Sound Power'!G148))</f>
        <v>#DIV/0!</v>
      </c>
      <c r="P148" s="26" t="e">
        <f>('ModelParams Lw'!C$4*LN('Sound Power'!H148)/(1+EXP(-('Sound Power'!$D148*1000+'ModelParams Lw'!C$6)/'ModelParams Lw'!C$7))+'ModelParams Lw'!C$5)*LN('Sound Power'!$B148)-('ModelParams Lw'!C$8+'ModelParams Lw'!C$9*$D148+'ModelParams Lw'!C$10*'Sound Power'!$F148^'ModelParams Lw'!C$14+'ModelParams Lw'!C$11*LN('Sound Power'!H148)+'ModelParams Lw'!C$12*'Sound Power'!$D148*'Sound Power'!$F148+'ModelParams Lw'!C$13*'Sound Power'!$D148*LN('Sound Power'!H148))</f>
        <v>#DIV/0!</v>
      </c>
      <c r="Q148" s="26" t="e">
        <f>('ModelParams Lw'!D$4*LN('Sound Power'!I148)/(1+EXP(-('Sound Power'!$D148*1000+'ModelParams Lw'!D$6)/'ModelParams Lw'!D$7))+'ModelParams Lw'!D$5)*LN('Sound Power'!$B148)-('ModelParams Lw'!D$8+'ModelParams Lw'!D$9*$D148+'ModelParams Lw'!D$10*'Sound Power'!$F148^'ModelParams Lw'!D$14+'ModelParams Lw'!D$11*LN('Sound Power'!I148)+'ModelParams Lw'!D$12*'Sound Power'!$D148*'Sound Power'!$F148+'ModelParams Lw'!D$13*'Sound Power'!$D148*LN('Sound Power'!I148))</f>
        <v>#DIV/0!</v>
      </c>
      <c r="R148" s="26" t="e">
        <f>('ModelParams Lw'!E$4*LN('Sound Power'!J148)/(1+EXP(-('Sound Power'!$D148*1000+'ModelParams Lw'!E$6)/'ModelParams Lw'!E$7))+'ModelParams Lw'!E$5)*LN('Sound Power'!$B148)-('ModelParams Lw'!E$8+'ModelParams Lw'!E$9*$D148+'ModelParams Lw'!E$10*'Sound Power'!$F148^'ModelParams Lw'!E$14+'ModelParams Lw'!E$11*LN('Sound Power'!J148)+'ModelParams Lw'!E$12*'Sound Power'!$D148*'Sound Power'!$F148+'ModelParams Lw'!E$13*'Sound Power'!$D148*LN('Sound Power'!J148))</f>
        <v>#DIV/0!</v>
      </c>
      <c r="S148" s="26" t="e">
        <f>('ModelParams Lw'!F$4*LN('Sound Power'!K148)/(1+EXP(-('Sound Power'!$D148*1000+'ModelParams Lw'!F$6)/'ModelParams Lw'!F$7))+'ModelParams Lw'!F$5)*LN('Sound Power'!$B148)-('ModelParams Lw'!F$8+'ModelParams Lw'!F$9*$D148+'ModelParams Lw'!F$10*'Sound Power'!$F148^'ModelParams Lw'!F$14+'ModelParams Lw'!F$11*LN('Sound Power'!K148)+'ModelParams Lw'!F$12*'Sound Power'!$D148*'Sound Power'!$F148+'ModelParams Lw'!F$13*'Sound Power'!$D148*LN('Sound Power'!K148))</f>
        <v>#DIV/0!</v>
      </c>
      <c r="T148" s="26" t="e">
        <f>('ModelParams Lw'!G$4*LN('Sound Power'!L148)/(1+EXP(-('Sound Power'!$D148*1000+'ModelParams Lw'!G$6)/'ModelParams Lw'!G$7))+'ModelParams Lw'!G$5)*LN('Sound Power'!$B148)-('ModelParams Lw'!G$8+'ModelParams Lw'!G$9*$D148+'ModelParams Lw'!G$10*'Sound Power'!$F148^'ModelParams Lw'!G$14+'ModelParams Lw'!G$11*LN('Sound Power'!L148)+'ModelParams Lw'!G$12*'Sound Power'!$D148*'Sound Power'!$F148+'ModelParams Lw'!G$13*'Sound Power'!$D148*LN('Sound Power'!L148))</f>
        <v>#DIV/0!</v>
      </c>
      <c r="U148" s="26" t="e">
        <f>('ModelParams Lw'!H$4*LN('Sound Power'!M148)/(1+EXP(-('Sound Power'!$D148*1000+'ModelParams Lw'!H$6)/'ModelParams Lw'!H$7))+'ModelParams Lw'!H$5)*LN('Sound Power'!$B148)-('ModelParams Lw'!H$8+'ModelParams Lw'!H$9*$D148+'ModelParams Lw'!H$10*'Sound Power'!$F148^'ModelParams Lw'!H$14+'ModelParams Lw'!H$11*LN('Sound Power'!M148)+'ModelParams Lw'!H$12*'Sound Power'!$D148*'Sound Power'!$F148+'ModelParams Lw'!H$13*'Sound Power'!$D148*LN('Sound Power'!M148))</f>
        <v>#DIV/0!</v>
      </c>
      <c r="V148" s="26" t="e">
        <f>('ModelParams Lw'!I$4*LN('Sound Power'!N148)/(1+EXP(-('Sound Power'!$D148*1000+'ModelParams Lw'!I$6)/'ModelParams Lw'!I$7))+'ModelParams Lw'!I$5)*LN('Sound Power'!$B148)-('ModelParams Lw'!I$8+'ModelParams Lw'!I$9*$D148+'ModelParams Lw'!I$10*'Sound Power'!$F148^'ModelParams Lw'!I$14+'ModelParams Lw'!I$11*LN('Sound Power'!N148)+'ModelParams Lw'!I$12*'Sound Power'!$D148*'Sound Power'!$F148+'ModelParams Lw'!I$13*'Sound Power'!$D148*LN('Sound Power'!N148))</f>
        <v>#DIV/0!</v>
      </c>
      <c r="W148" s="26" t="e">
        <f>10*LOG10(IF(O148="",0,POWER(10,((O148+'ModelParams Lw'!$O$4)/10))) +IF(P148="",0,POWER(10,((P148+'ModelParams Lw'!$P$4)/10))) +IF(Q148="",0,POWER(10,((Q148+'ModelParams Lw'!$Q$4)/10))) +IF(R148="",0,POWER(10,((R148+'ModelParams Lw'!$R$4)/10))) +IF(S148="",0,POWER(10,((S148+'ModelParams Lw'!$S$4)/10))) +IF(T148="",0,POWER(10,((T148+'ModelParams Lw'!$T$4)/10))) +IF(U148="",0,POWER(10,((U148+'ModelParams Lw'!$U$4)/10)))+IF(V148="",0,POWER(10,((V148+'ModelParams Lw'!$V$4)/10))))</f>
        <v>#DIV/0!</v>
      </c>
      <c r="X148" s="26" t="e">
        <f t="shared" si="52"/>
        <v>#DIV/0!</v>
      </c>
      <c r="Y148" s="26" t="e">
        <f>(O148-'ModelParams Lw'!O$10)/'ModelParams Lw'!O$11</f>
        <v>#DIV/0!</v>
      </c>
      <c r="Z148" s="26" t="e">
        <f>(P148-'ModelParams Lw'!P$10)/'ModelParams Lw'!P$11</f>
        <v>#DIV/0!</v>
      </c>
      <c r="AA148" s="26" t="e">
        <f>(Q148-'ModelParams Lw'!Q$10)/'ModelParams Lw'!Q$11</f>
        <v>#DIV/0!</v>
      </c>
      <c r="AB148" s="26" t="e">
        <f>(R148-'ModelParams Lw'!R$10)/'ModelParams Lw'!R$11</f>
        <v>#DIV/0!</v>
      </c>
      <c r="AC148" s="26" t="e">
        <f>(S148-'ModelParams Lw'!S$10)/'ModelParams Lw'!S$11</f>
        <v>#DIV/0!</v>
      </c>
      <c r="AD148" s="26" t="e">
        <f>(T148-'ModelParams Lw'!T$10)/'ModelParams Lw'!T$11</f>
        <v>#DIV/0!</v>
      </c>
      <c r="AE148" s="26" t="e">
        <f>(U148-'ModelParams Lw'!U$10)/'ModelParams Lw'!U$11</f>
        <v>#DIV/0!</v>
      </c>
      <c r="AF148" s="26" t="e">
        <f>(V148-'ModelParams Lw'!V$10)/'ModelParams Lw'!V$11</f>
        <v>#DIV/0!</v>
      </c>
      <c r="AG148" s="26" t="e">
        <f t="shared" si="53"/>
        <v>#DIV/0!</v>
      </c>
      <c r="AH148" s="26" t="e">
        <f>VLOOKUP(D148*1000,'ModelParams Lw'!$A$38:$D$58,4)</f>
        <v>#N/A</v>
      </c>
      <c r="AI148" s="56" t="e">
        <f>VLOOKUP(D148*1000,'ModelParams Lw'!$A$38:$D$58,2)</f>
        <v>#N/A</v>
      </c>
      <c r="AJ148" s="46" t="e">
        <f t="shared" si="54"/>
        <v>#DIV/0!</v>
      </c>
      <c r="AK148" s="26" t="e">
        <f t="shared" si="55"/>
        <v>#VALUE!</v>
      </c>
      <c r="AL148" s="26" t="e">
        <f>IF($AI148=100,'ModelParams Lw'!R$35*'Sound Power'!$AH148^2+'ModelParams Lw'!R$36*'Sound Power'!$AH148+'ModelParams Lw'!R$37,IF($AI148=150,'ModelParams Lw'!R$38*'Sound Power'!$AH148^2+'ModelParams Lw'!R$39*'Sound Power'!$AH148+'ModelParams Lw'!R$40,'ModelParams Lw'!R$41*'Sound Power'!$AH148^2+'ModelParams Lw'!R$42*'Sound Power'!$AH148+'ModelParams Lw'!R$43))</f>
        <v>#N/A</v>
      </c>
      <c r="AM148" s="26" t="e">
        <f>IF($AI148=100,'ModelParams Lw'!S$35*'Sound Power'!$AH148^2+'ModelParams Lw'!S$36*'Sound Power'!$AH148+'ModelParams Lw'!S$37,IF($AI148=150,'ModelParams Lw'!S$38*'Sound Power'!$AH148^2+'ModelParams Lw'!S$39*'Sound Power'!$AH148+'ModelParams Lw'!S$40,'ModelParams Lw'!S$41*'Sound Power'!$AH148^2+'ModelParams Lw'!S$42*'Sound Power'!$AH148+'ModelParams Lw'!S$43))</f>
        <v>#N/A</v>
      </c>
      <c r="AN148" s="26" t="e">
        <f>IF($AI148=100,'ModelParams Lw'!T$35*'Sound Power'!$AH148^2+'ModelParams Lw'!T$36*'Sound Power'!$AH148+'ModelParams Lw'!T$37,IF($AI148=150,'ModelParams Lw'!T$38*'Sound Power'!$AH148^2+'ModelParams Lw'!T$39*'Sound Power'!$AH148+'ModelParams Lw'!T$40,'ModelParams Lw'!T$41*'Sound Power'!$AH148^2+'ModelParams Lw'!T$42*'Sound Power'!$AH148+'ModelParams Lw'!T$43))</f>
        <v>#N/A</v>
      </c>
      <c r="AO148" s="26" t="e">
        <f>IF($AI148=100,'ModelParams Lw'!U$35*'Sound Power'!$AH148^2+'ModelParams Lw'!U$36*'Sound Power'!$AH148+'ModelParams Lw'!U$37,IF($AI148=150,'ModelParams Lw'!U$38*'Sound Power'!$AH148^2+'ModelParams Lw'!U$39*'Sound Power'!$AH148+'ModelParams Lw'!U$40,'ModelParams Lw'!U$41*'Sound Power'!$AH148^2+'ModelParams Lw'!U$42*'Sound Power'!$AH148+'ModelParams Lw'!U$43))</f>
        <v>#N/A</v>
      </c>
      <c r="AP148" s="26" t="e">
        <f>IF($AI148=100,'ModelParams Lw'!V$35*'Sound Power'!$AH148^2+'ModelParams Lw'!V$36*'Sound Power'!$AH148+'ModelParams Lw'!V$37,IF($AI148=150,'ModelParams Lw'!V$38*'Sound Power'!$AH148^2+'ModelParams Lw'!V$39*'Sound Power'!$AH148+'ModelParams Lw'!V$40,'ModelParams Lw'!V$41*'Sound Power'!$AH148^2+'ModelParams Lw'!V$42*'Sound Power'!$AH148+'ModelParams Lw'!V$43))</f>
        <v>#N/A</v>
      </c>
      <c r="AQ148" s="26" t="e">
        <f>IF($AI148=100,'ModelParams Lw'!W$35*'Sound Power'!$AH148^2+'ModelParams Lw'!W$36*'Sound Power'!$AH148+'ModelParams Lw'!W$37,IF($AI148=150,'ModelParams Lw'!W$38*'Sound Power'!$AH148^2+'ModelParams Lw'!W$39*'Sound Power'!$AH148+'ModelParams Lw'!W$40,'ModelParams Lw'!W$41*'Sound Power'!$AH148^2+'ModelParams Lw'!W$42*'Sound Power'!$AH148+'ModelParams Lw'!W$43))</f>
        <v>#N/A</v>
      </c>
      <c r="AR148" s="26" t="e">
        <f t="shared" si="56"/>
        <v>#VALUE!</v>
      </c>
      <c r="AS148" s="26" t="e">
        <f>IF(26.83*LN($AJ148)-11.791-'ModelParams Lw'!B$35&lt;0,0,26.83*LN($AJ148)-11.791-'ModelParams Lw'!B$35)</f>
        <v>#DIV/0!</v>
      </c>
      <c r="AT148" s="26" t="e">
        <f>IF(26.83*LN($AJ148)-11.791-'ModelParams Lw'!C$35&lt;0,0,26.83*LN($AJ148)-11.791-'ModelParams Lw'!C$35)</f>
        <v>#DIV/0!</v>
      </c>
      <c r="AU148" s="26" t="e">
        <f>IF(26.83*LN($AJ148)-11.791-'ModelParams Lw'!D$35&lt;0,0,26.83*LN($AJ148)-11.791-'ModelParams Lw'!D$35)</f>
        <v>#DIV/0!</v>
      </c>
      <c r="AV148" s="26" t="e">
        <f>IF(26.83*LN($AJ148)-11.791-'ModelParams Lw'!E$35&lt;0,0,26.83*LN($AJ148)-11.791-'ModelParams Lw'!E$35)</f>
        <v>#DIV/0!</v>
      </c>
      <c r="AW148" s="26" t="e">
        <f>IF(26.83*LN($AJ148)-11.791-'ModelParams Lw'!F$35&lt;0,0,26.83*LN($AJ148)-11.791-'ModelParams Lw'!F$35)</f>
        <v>#DIV/0!</v>
      </c>
      <c r="AX148" s="26" t="e">
        <f>IF(26.83*LN($AJ148)-11.791-'ModelParams Lw'!G$35&lt;0,0,26.83*LN($AJ148)-11.791-'ModelParams Lw'!G$35)</f>
        <v>#DIV/0!</v>
      </c>
      <c r="AY148" s="26" t="e">
        <f>IF(26.83*LN($AJ148)-11.791-'ModelParams Lw'!H$35&lt;0,0,26.83*LN($AJ148)-11.791-'ModelParams Lw'!H$35)</f>
        <v>#DIV/0!</v>
      </c>
      <c r="AZ148" s="26" t="e">
        <f>IF(26.83*LN($AJ148)-11.791-'ModelParams Lw'!I$35&lt;0,0,26.83*LN($AJ148)-11.791-'ModelParams Lw'!I$35)</f>
        <v>#DIV/0!</v>
      </c>
      <c r="BA148" s="26" t="e">
        <f t="shared" si="69"/>
        <v>#DIV/0!</v>
      </c>
      <c r="BB148" s="26" t="e">
        <f t="shared" si="70"/>
        <v>#DIV/0!</v>
      </c>
      <c r="BC148" s="26" t="e">
        <f t="shared" si="71"/>
        <v>#DIV/0!</v>
      </c>
      <c r="BD148" s="26" t="e">
        <f t="shared" si="72"/>
        <v>#DIV/0!</v>
      </c>
      <c r="BE148" s="26" t="e">
        <f t="shared" si="73"/>
        <v>#DIV/0!</v>
      </c>
      <c r="BF148" s="26" t="e">
        <f t="shared" si="74"/>
        <v>#DIV/0!</v>
      </c>
      <c r="BG148" s="26" t="e">
        <f t="shared" si="75"/>
        <v>#DIV/0!</v>
      </c>
      <c r="BH148" s="26" t="e">
        <f t="shared" si="76"/>
        <v>#DIV/0!</v>
      </c>
      <c r="BI148" s="26" t="e">
        <f>10*LOG10(IF(BA148="",0,POWER(10,((BA148+'ModelParams Lw'!$O$4)/10))) +IF(BB148="",0,POWER(10,((BB148+'ModelParams Lw'!$P$4)/10))) +IF(BC148="",0,POWER(10,((BC148+'ModelParams Lw'!$Q$4)/10))) +IF(BD148="",0,POWER(10,((BD148+'ModelParams Lw'!$R$4)/10))) +IF(BE148="",0,POWER(10,((BE148+'ModelParams Lw'!$S$4)/10))) +IF(BF148="",0,POWER(10,((BF148+'ModelParams Lw'!$T$4)/10))) +IF(BG148="",0,POWER(10,((BG148+'ModelParams Lw'!$U$4)/10)))+IF(BH148="",0,POWER(10,((BH148+'ModelParams Lw'!$V$4)/10))))</f>
        <v>#DIV/0!</v>
      </c>
      <c r="BJ148" s="26" t="e">
        <f t="shared" si="57"/>
        <v>#DIV/0!</v>
      </c>
      <c r="BK148" s="26" t="e">
        <f>(BA148-'ModelParams Lw'!O$10)/'ModelParams Lw'!O$11</f>
        <v>#DIV/0!</v>
      </c>
      <c r="BL148" s="26" t="e">
        <f>(BB148-'ModelParams Lw'!P$10)/'ModelParams Lw'!P$11</f>
        <v>#DIV/0!</v>
      </c>
      <c r="BM148" s="26" t="e">
        <f>(BC148-'ModelParams Lw'!Q$10)/'ModelParams Lw'!Q$11</f>
        <v>#DIV/0!</v>
      </c>
      <c r="BN148" s="26" t="e">
        <f>(BD148-'ModelParams Lw'!R$10)/'ModelParams Lw'!R$11</f>
        <v>#DIV/0!</v>
      </c>
      <c r="BO148" s="26" t="e">
        <f>(BE148-'ModelParams Lw'!S$10)/'ModelParams Lw'!S$11</f>
        <v>#DIV/0!</v>
      </c>
      <c r="BP148" s="26" t="e">
        <f>(BF148-'ModelParams Lw'!T$10)/'ModelParams Lw'!T$11</f>
        <v>#DIV/0!</v>
      </c>
      <c r="BQ148" s="26" t="e">
        <f>(BG148-'ModelParams Lw'!U$10)/'ModelParams Lw'!U$11</f>
        <v>#DIV/0!</v>
      </c>
      <c r="BR148" s="26" t="e">
        <f>(BH148-'ModelParams Lw'!V$10)/'ModelParams Lw'!V$11</f>
        <v>#DIV/0!</v>
      </c>
      <c r="BS148" s="23" t="e">
        <f>IF(Calcul!$E150="SW",DEGREES(ACOS(1-(1/'ModelParams Lw'!C$25*SQRT(0.5*1.2/'Sound Power'!$C148)*('Sound Power'!$B148/3600)/('Sound Power'!$D148)/('Sound Power'!$F148)))),DEGREES(ACOS(1-(1/'ModelParams Lw'!C$29*SQRT(0.5*1.2/'Sound Power'!$C148)*('Sound Power'!$B148/3600)/('Sound Power'!$D148)/('Sound Power'!$F148)))))</f>
        <v>#DIV/0!</v>
      </c>
      <c r="BT148" s="23" t="e">
        <f>IF(Calcul!$E150="SW",DEGREES(ACOS(1-(1/'ModelParams Lw'!D$25*SQRT(0.5*1.2/'Sound Power'!$C148)*('Sound Power'!$B148/3600)/('Sound Power'!$D148)/('Sound Power'!$F148)))),DEGREES(ACOS(1-(1/'ModelParams Lw'!D$29*SQRT(0.5*1.2/'Sound Power'!$C148)*('Sound Power'!$B148/3600)/('Sound Power'!$D148)/('Sound Power'!$F148)))))</f>
        <v>#DIV/0!</v>
      </c>
      <c r="BU148" s="23" t="e">
        <f>IF(Calcul!$E150="SW",DEGREES(ACOS(1-(1/'ModelParams Lw'!E$25*SQRT(0.5*1.2/'Sound Power'!$C148)*('Sound Power'!$B148/3600)/('Sound Power'!$D148)/('Sound Power'!$F148)))),DEGREES(ACOS(1-(1/'ModelParams Lw'!E$29*SQRT(0.5*1.2/'Sound Power'!$C148)*('Sound Power'!$B148/3600)/('Sound Power'!$D148)/('Sound Power'!$F148)))))</f>
        <v>#DIV/0!</v>
      </c>
      <c r="BV148" s="23" t="e">
        <f>IF(Calcul!$E150="SW",DEGREES(ACOS(1-(1/'ModelParams Lw'!F$25*SQRT(0.5*1.2/'Sound Power'!$C148)*('Sound Power'!$B148/3600)/('Sound Power'!$D148)/('Sound Power'!$F148)))),DEGREES(ACOS(1-(1/'ModelParams Lw'!F$29*SQRT(0.5*1.2/'Sound Power'!$C148)*('Sound Power'!$B148/3600)/('Sound Power'!$D148)/('Sound Power'!$F148)))))</f>
        <v>#DIV/0!</v>
      </c>
      <c r="BW148" s="23" t="e">
        <f>IF(Calcul!$E150="SW",DEGREES(ACOS(1-(1/'ModelParams Lw'!G$25*SQRT(0.5*1.2/'Sound Power'!$C148)*('Sound Power'!$B148/3600)/('Sound Power'!$D148)/('Sound Power'!$F148)))),DEGREES(ACOS(1-(1/'ModelParams Lw'!G$29*SQRT(0.5*1.2/'Sound Power'!$C148)*('Sound Power'!$B148/3600)/('Sound Power'!$D148)/('Sound Power'!$F148)))))</f>
        <v>#DIV/0!</v>
      </c>
      <c r="BX148" s="23" t="e">
        <f>IF(Calcul!$E150="SW",DEGREES(ACOS(1-(1/'ModelParams Lw'!H$25*SQRT(0.5*1.2/'Sound Power'!$C148)*('Sound Power'!$B148/3600)/('Sound Power'!$D148)/('Sound Power'!$F148)))),DEGREES(ACOS(1-(1/'ModelParams Lw'!H$29*SQRT(0.5*1.2/'Sound Power'!$C148)*('Sound Power'!$B148/3600)/('Sound Power'!$D148)/('Sound Power'!$F148)))))</f>
        <v>#DIV/0!</v>
      </c>
      <c r="BY148" s="23" t="e">
        <f>IF(Calcul!$E150="SW",DEGREES(ACOS(1-(1/'ModelParams Lw'!I$25*SQRT(0.5*1.2/'Sound Power'!$C148)*('Sound Power'!$B148/3600)/('Sound Power'!$D148)/('Sound Power'!$F148)))),DEGREES(ACOS(1-(1/'ModelParams Lw'!I$29*SQRT(0.5*1.2/'Sound Power'!$C148)*('Sound Power'!$B148/3600)/('Sound Power'!$D148)/('Sound Power'!$F148)))))</f>
        <v>#DIV/0!</v>
      </c>
      <c r="BZ148" s="23" t="e">
        <f>IF(Calcul!$E150="SW",DEGREES(ACOS(1-(1/'ModelParams Lw'!J$25*SQRT(0.5*1.2/'Sound Power'!$C148)*('Sound Power'!$B148/3600)/('Sound Power'!$D148)/('Sound Power'!$F148)))),DEGREES(ACOS(1-(1/'ModelParams Lw'!J$29*SQRT(0.5*1.2/'Sound Power'!$C148)*('Sound Power'!$B148/3600)/('Sound Power'!$D148)/('Sound Power'!$F148)))))</f>
        <v>#DIV/0!</v>
      </c>
      <c r="CA148" s="26" t="e">
        <f>IF(Calcul!$E150="SW",'ModelParams Lw'!C$22+'ModelParams Lw'!C$23*LOG('Sound Power'!$D148/'Sound Power'!$E148)+'ModelParams Lw'!C$24*LN('Sound Power'!BS148),IF('ModelParams Lw'!C$26+'ModelParams Lw'!C$27*LOG('Sound Power'!$D148/'Sound Power'!$E148)+'ModelParams Lw'!C$28*LN('Sound Power'!BS148)&lt;'ModelParams Lw'!C$22+'ModelParams Lw'!C$23*LOG('Sound Power'!$D148/'Sound Power'!$E148)+'ModelParams Lw'!C$24*LN('Sound Power'!BS148),'ModelParams Lw'!C$22+'ModelParams Lw'!C$23*LOG('Sound Power'!$D148/'Sound Power'!$E148)+'ModelParams Lw'!C$24*LN('Sound Power'!BS148),'ModelParams Lw'!C$26+'ModelParams Lw'!C$27*LOG('Sound Power'!$D148/'Sound Power'!$E148)+'ModelParams Lw'!C$28*LN('Sound Power'!BS148)))</f>
        <v>#DIV/0!</v>
      </c>
      <c r="CB148" s="26" t="e">
        <f>IF(Calcul!$E150="SW",'ModelParams Lw'!D$22+'ModelParams Lw'!D$23*LOG('Sound Power'!$D148/'Sound Power'!$E148)+'ModelParams Lw'!D$24*LN('Sound Power'!BT148),IF('ModelParams Lw'!D$26+'ModelParams Lw'!D$27*LOG('Sound Power'!$D148/'Sound Power'!$E148)+'ModelParams Lw'!D$28*LN('Sound Power'!BT148)&lt;'ModelParams Lw'!D$22+'ModelParams Lw'!D$23*LOG('Sound Power'!$D148/'Sound Power'!$E148)+'ModelParams Lw'!D$24*LN('Sound Power'!BT148),'ModelParams Lw'!D$22+'ModelParams Lw'!D$23*LOG('Sound Power'!$D148/'Sound Power'!$E148)+'ModelParams Lw'!D$24*LN('Sound Power'!BT148),'ModelParams Lw'!D$26+'ModelParams Lw'!D$27*LOG('Sound Power'!$D148/'Sound Power'!$E148)+'ModelParams Lw'!D$28*LN('Sound Power'!BT148)))</f>
        <v>#DIV/0!</v>
      </c>
      <c r="CC148" s="26" t="e">
        <f>IF(Calcul!$E150="SW",'ModelParams Lw'!E$22+'ModelParams Lw'!E$23*LOG('Sound Power'!$D148/'Sound Power'!$E148)+'ModelParams Lw'!E$24*LN('Sound Power'!BU148),IF('ModelParams Lw'!E$26+'ModelParams Lw'!E$27*LOG('Sound Power'!$D148/'Sound Power'!$E148)+'ModelParams Lw'!E$28*LN('Sound Power'!BU148)&lt;'ModelParams Lw'!E$22+'ModelParams Lw'!E$23*LOG('Sound Power'!$D148/'Sound Power'!$E148)+'ModelParams Lw'!E$24*LN('Sound Power'!BU148),'ModelParams Lw'!E$22+'ModelParams Lw'!E$23*LOG('Sound Power'!$D148/'Sound Power'!$E148)+'ModelParams Lw'!E$24*LN('Sound Power'!BU148),'ModelParams Lw'!E$26+'ModelParams Lw'!E$27*LOG('Sound Power'!$D148/'Sound Power'!$E148)+'ModelParams Lw'!E$28*LN('Sound Power'!BU148)))</f>
        <v>#DIV/0!</v>
      </c>
      <c r="CD148" s="26" t="e">
        <f>IF(Calcul!$E150="SW",'ModelParams Lw'!F$22+'ModelParams Lw'!F$23*LOG('Sound Power'!$D148/'Sound Power'!$E148)+'ModelParams Lw'!F$24*LN('Sound Power'!BV148),IF('ModelParams Lw'!F$26+'ModelParams Lw'!F$27*LOG('Sound Power'!$D148/'Sound Power'!$E148)+'ModelParams Lw'!F$28*LN('Sound Power'!BV148)&lt;'ModelParams Lw'!F$22+'ModelParams Lw'!F$23*LOG('Sound Power'!$D148/'Sound Power'!$E148)+'ModelParams Lw'!F$24*LN('Sound Power'!BV148),'ModelParams Lw'!F$22+'ModelParams Lw'!F$23*LOG('Sound Power'!$D148/'Sound Power'!$E148)+'ModelParams Lw'!F$24*LN('Sound Power'!BV148),'ModelParams Lw'!F$26+'ModelParams Lw'!F$27*LOG('Sound Power'!$D148/'Sound Power'!$E148)+'ModelParams Lw'!F$28*LN('Sound Power'!BV148)))</f>
        <v>#DIV/0!</v>
      </c>
      <c r="CE148" s="26" t="e">
        <f>IF(Calcul!$E150="SW",'ModelParams Lw'!G$22+'ModelParams Lw'!G$23*LOG('Sound Power'!$D148/'Sound Power'!$E148)+'ModelParams Lw'!G$24*LN('Sound Power'!BW148),IF('ModelParams Lw'!G$26+'ModelParams Lw'!G$27*LOG('Sound Power'!$D148/'Sound Power'!$E148)+'ModelParams Lw'!G$28*LN('Sound Power'!BW148)&lt;'ModelParams Lw'!G$22+'ModelParams Lw'!G$23*LOG('Sound Power'!$D148/'Sound Power'!$E148)+'ModelParams Lw'!G$24*LN('Sound Power'!BW148),'ModelParams Lw'!G$22+'ModelParams Lw'!G$23*LOG('Sound Power'!$D148/'Sound Power'!$E148)+'ModelParams Lw'!G$24*LN('Sound Power'!BW148),'ModelParams Lw'!G$26+'ModelParams Lw'!G$27*LOG('Sound Power'!$D148/'Sound Power'!$E148)+'ModelParams Lw'!G$28*LN('Sound Power'!BW148)))</f>
        <v>#DIV/0!</v>
      </c>
      <c r="CF148" s="26" t="e">
        <f>IF(Calcul!$E150="SW",'ModelParams Lw'!H$22+'ModelParams Lw'!H$23*LOG('Sound Power'!$D148/'Sound Power'!$E148)+'ModelParams Lw'!H$24*LN('Sound Power'!BX148),IF('ModelParams Lw'!H$26+'ModelParams Lw'!H$27*LOG('Sound Power'!$D148/'Sound Power'!$E148)+'ModelParams Lw'!H$28*LN('Sound Power'!BX148)&lt;'ModelParams Lw'!H$22+'ModelParams Lw'!H$23*LOG('Sound Power'!$D148/'Sound Power'!$E148)+'ModelParams Lw'!H$24*LN('Sound Power'!BX148),'ModelParams Lw'!H$22+'ModelParams Lw'!H$23*LOG('Sound Power'!$D148/'Sound Power'!$E148)+'ModelParams Lw'!H$24*LN('Sound Power'!BX148),'ModelParams Lw'!H$26+'ModelParams Lw'!H$27*LOG('Sound Power'!$D148/'Sound Power'!$E148)+'ModelParams Lw'!H$28*LN('Sound Power'!BX148)))</f>
        <v>#DIV/0!</v>
      </c>
      <c r="CG148" s="26" t="e">
        <f>IF(Calcul!$E150="SW",'ModelParams Lw'!I$22+'ModelParams Lw'!I$23*LOG('Sound Power'!$D148/'Sound Power'!$E148)+'ModelParams Lw'!I$24*LN('Sound Power'!BY148),IF('ModelParams Lw'!I$26+'ModelParams Lw'!I$27*LOG('Sound Power'!$D148/'Sound Power'!$E148)+'ModelParams Lw'!I$28*LN('Sound Power'!BY148)&lt;'ModelParams Lw'!I$22+'ModelParams Lw'!I$23*LOG('Sound Power'!$D148/'Sound Power'!$E148)+'ModelParams Lw'!I$24*LN('Sound Power'!BY148),'ModelParams Lw'!I$22+'ModelParams Lw'!I$23*LOG('Sound Power'!$D148/'Sound Power'!$E148)+'ModelParams Lw'!I$24*LN('Sound Power'!BY148),'ModelParams Lw'!I$26+'ModelParams Lw'!I$27*LOG('Sound Power'!$D148/'Sound Power'!$E148)+'ModelParams Lw'!I$28*LN('Sound Power'!BY148)))</f>
        <v>#DIV/0!</v>
      </c>
      <c r="CH148" s="26" t="e">
        <f>IF(Calcul!$E150="SW",'ModelParams Lw'!J$22+'ModelParams Lw'!J$23*LOG('Sound Power'!$D148/'Sound Power'!$E148)+'ModelParams Lw'!J$24*LN('Sound Power'!BZ148),IF('ModelParams Lw'!J$26+'ModelParams Lw'!J$27*LOG('Sound Power'!$D148/'Sound Power'!$E148)+'ModelParams Lw'!J$28*LN('Sound Power'!BZ148)&lt;'ModelParams Lw'!J$22+'ModelParams Lw'!J$23*LOG('Sound Power'!$D148/'Sound Power'!$E148)+'ModelParams Lw'!J$24*LN('Sound Power'!BZ148),'ModelParams Lw'!J$22+'ModelParams Lw'!J$23*LOG('Sound Power'!$D148/'Sound Power'!$E148)+'ModelParams Lw'!J$24*LN('Sound Power'!BZ148),'ModelParams Lw'!J$26+'ModelParams Lw'!J$27*LOG('Sound Power'!$D148/'Sound Power'!$E148)+'ModelParams Lw'!J$28*LN('Sound Power'!BZ148)))</f>
        <v>#DIV/0!</v>
      </c>
      <c r="CI148" s="26" t="e">
        <f t="shared" si="58"/>
        <v>#DIV/0!</v>
      </c>
      <c r="CJ148" s="26" t="e">
        <f t="shared" si="59"/>
        <v>#DIV/0!</v>
      </c>
      <c r="CK148" s="26" t="e">
        <f t="shared" si="60"/>
        <v>#DIV/0!</v>
      </c>
      <c r="CL148" s="26" t="e">
        <f t="shared" si="61"/>
        <v>#DIV/0!</v>
      </c>
      <c r="CM148" s="26" t="e">
        <f t="shared" si="62"/>
        <v>#DIV/0!</v>
      </c>
      <c r="CN148" s="26" t="e">
        <f t="shared" si="63"/>
        <v>#DIV/0!</v>
      </c>
      <c r="CO148" s="26" t="e">
        <f t="shared" si="64"/>
        <v>#DIV/0!</v>
      </c>
      <c r="CP148" s="26" t="e">
        <f t="shared" si="65"/>
        <v>#DIV/0!</v>
      </c>
      <c r="CQ148" s="26" t="e">
        <f>10*LOG10(IF(CI148="",0,POWER(10,((CI148+'ModelParams Lw'!$O$4)/10))) +IF(CJ148="",0,POWER(10,((CJ148+'ModelParams Lw'!$P$4)/10))) +IF(CK148="",0,POWER(10,((CK148+'ModelParams Lw'!$Q$4)/10))) +IF(CL148="",0,POWER(10,((CL148+'ModelParams Lw'!$R$4)/10))) +IF(CM148="",0,POWER(10,((CM148+'ModelParams Lw'!$S$4)/10))) +IF(CN148="",0,POWER(10,((CN148+'ModelParams Lw'!$T$4)/10))) +IF(CO148="",0,POWER(10,((CO148+'ModelParams Lw'!$U$4)/10)))+IF(CP148="",0,POWER(10,((CP148+'ModelParams Lw'!$V$4)/10))))</f>
        <v>#DIV/0!</v>
      </c>
      <c r="CR148" s="26" t="e">
        <f t="shared" si="66"/>
        <v>#DIV/0!</v>
      </c>
      <c r="CS148" s="26" t="e">
        <f>(CI148-'ModelParams Lw'!$O$10)/'ModelParams Lw'!$O$11</f>
        <v>#DIV/0!</v>
      </c>
      <c r="CT148" s="26" t="e">
        <f>(CJ148-'ModelParams Lw'!$P$10)/'ModelParams Lw'!$P$11</f>
        <v>#DIV/0!</v>
      </c>
      <c r="CU148" s="26" t="e">
        <f>(CK148-'ModelParams Lw'!$Q$10)/'ModelParams Lw'!$Q$11</f>
        <v>#DIV/0!</v>
      </c>
      <c r="CV148" s="26" t="e">
        <f>(CL148-'ModelParams Lw'!$R$10)/'ModelParams Lw'!$R$11</f>
        <v>#DIV/0!</v>
      </c>
      <c r="CW148" s="26" t="e">
        <f>(CM148-'ModelParams Lw'!$S$10)/'ModelParams Lw'!$S$11</f>
        <v>#DIV/0!</v>
      </c>
      <c r="CX148" s="26" t="e">
        <f>(CN148-'ModelParams Lw'!$T$10)/'ModelParams Lw'!$T$11</f>
        <v>#DIV/0!</v>
      </c>
      <c r="CY148" s="26" t="e">
        <f>(CO148-'ModelParams Lw'!$U$10)/'ModelParams Lw'!$U$11</f>
        <v>#DIV/0!</v>
      </c>
      <c r="CZ148" s="26" t="e">
        <f>(CP148-'ModelParams Lw'!$V$10)/'ModelParams Lw'!$V$11</f>
        <v>#DIV/0!</v>
      </c>
    </row>
    <row r="149" spans="1:104" x14ac:dyDescent="0.2">
      <c r="A149" s="13">
        <f>Calcul!A151</f>
        <v>0</v>
      </c>
      <c r="B149" s="13">
        <f t="shared" si="67"/>
        <v>0</v>
      </c>
      <c r="C149" s="13">
        <f>Calcul!B151</f>
        <v>0</v>
      </c>
      <c r="D149" s="13">
        <f>Calcul!C151/1000</f>
        <v>0</v>
      </c>
      <c r="E149" s="13">
        <f>Calcul!D151/1000</f>
        <v>0</v>
      </c>
      <c r="F149" s="13">
        <f t="shared" si="68"/>
        <v>0</v>
      </c>
      <c r="G149" s="23" t="e">
        <f>DEGREES(ACOS(1-(1/'ModelParams Lw'!B$15*SQRT(0.5*1.2/'Sound Power'!$C149)*('Sound Power'!$B149/3600)/('Sound Power'!$D149)/('Sound Power'!$F149))))</f>
        <v>#DIV/0!</v>
      </c>
      <c r="H149" s="23" t="e">
        <f>DEGREES(ACOS(1-(1/'ModelParams Lw'!C$15*SQRT(0.5*1.2/'Sound Power'!$C149)*('Sound Power'!$B149/3600)/('Sound Power'!$D149)/('Sound Power'!$F149))))</f>
        <v>#DIV/0!</v>
      </c>
      <c r="I149" s="23" t="e">
        <f>DEGREES(ACOS(1-(1/'ModelParams Lw'!D$15*SQRT(0.5*1.2/'Sound Power'!$C149)*('Sound Power'!$B149/3600)/('Sound Power'!$D149)/('Sound Power'!$F149))))</f>
        <v>#DIV/0!</v>
      </c>
      <c r="J149" s="23" t="e">
        <f>DEGREES(ACOS(1-(1/'ModelParams Lw'!E$15*SQRT(0.5*1.2/'Sound Power'!$C149)*('Sound Power'!$B149/3600)/('Sound Power'!$D149)/('Sound Power'!$F149))))</f>
        <v>#DIV/0!</v>
      </c>
      <c r="K149" s="23" t="e">
        <f>DEGREES(ACOS(1-(1/'ModelParams Lw'!F$15*SQRT(0.5*1.2/'Sound Power'!$C149)*('Sound Power'!$B149/3600)/('Sound Power'!$D149)/('Sound Power'!$F149))))</f>
        <v>#DIV/0!</v>
      </c>
      <c r="L149" s="23" t="e">
        <f>DEGREES(ACOS(1-(1/'ModelParams Lw'!G$15*SQRT(0.5*1.2/'Sound Power'!$C149)*('Sound Power'!$B149/3600)/('Sound Power'!$D149)/('Sound Power'!$F149))))</f>
        <v>#DIV/0!</v>
      </c>
      <c r="M149" s="23" t="e">
        <f>DEGREES(ACOS(1-(1/'ModelParams Lw'!H$15*SQRT(0.5*1.2/'Sound Power'!$C149)*('Sound Power'!$B149/3600)/('Sound Power'!$D149)/('Sound Power'!$F149))))</f>
        <v>#DIV/0!</v>
      </c>
      <c r="N149" s="23" t="e">
        <f>DEGREES(ACOS(1-(1/'ModelParams Lw'!I$15*SQRT(0.5*1.2/'Sound Power'!$C149)*('Sound Power'!$B149/3600)/('Sound Power'!$D149)/('Sound Power'!$F149))))</f>
        <v>#DIV/0!</v>
      </c>
      <c r="O149" s="26" t="e">
        <f>('ModelParams Lw'!B$4*LN('Sound Power'!G149)/(1+EXP(-('Sound Power'!$D149*1000+'ModelParams Lw'!B$6)/'ModelParams Lw'!B$7))+'ModelParams Lw'!B$5)*LN('Sound Power'!$B149)-('ModelParams Lw'!B$8+'ModelParams Lw'!B$9*$D149+'ModelParams Lw'!B$10*'Sound Power'!$F149^'ModelParams Lw'!B$14+'ModelParams Lw'!B$11*LN('Sound Power'!G149)+'ModelParams Lw'!B$12*'Sound Power'!$D149*'Sound Power'!$F149+'ModelParams Lw'!B$13*'Sound Power'!$D149*LN('Sound Power'!G149))</f>
        <v>#DIV/0!</v>
      </c>
      <c r="P149" s="26" t="e">
        <f>('ModelParams Lw'!C$4*LN('Sound Power'!H149)/(1+EXP(-('Sound Power'!$D149*1000+'ModelParams Lw'!C$6)/'ModelParams Lw'!C$7))+'ModelParams Lw'!C$5)*LN('Sound Power'!$B149)-('ModelParams Lw'!C$8+'ModelParams Lw'!C$9*$D149+'ModelParams Lw'!C$10*'Sound Power'!$F149^'ModelParams Lw'!C$14+'ModelParams Lw'!C$11*LN('Sound Power'!H149)+'ModelParams Lw'!C$12*'Sound Power'!$D149*'Sound Power'!$F149+'ModelParams Lw'!C$13*'Sound Power'!$D149*LN('Sound Power'!H149))</f>
        <v>#DIV/0!</v>
      </c>
      <c r="Q149" s="26" t="e">
        <f>('ModelParams Lw'!D$4*LN('Sound Power'!I149)/(1+EXP(-('Sound Power'!$D149*1000+'ModelParams Lw'!D$6)/'ModelParams Lw'!D$7))+'ModelParams Lw'!D$5)*LN('Sound Power'!$B149)-('ModelParams Lw'!D$8+'ModelParams Lw'!D$9*$D149+'ModelParams Lw'!D$10*'Sound Power'!$F149^'ModelParams Lw'!D$14+'ModelParams Lw'!D$11*LN('Sound Power'!I149)+'ModelParams Lw'!D$12*'Sound Power'!$D149*'Sound Power'!$F149+'ModelParams Lw'!D$13*'Sound Power'!$D149*LN('Sound Power'!I149))</f>
        <v>#DIV/0!</v>
      </c>
      <c r="R149" s="26" t="e">
        <f>('ModelParams Lw'!E$4*LN('Sound Power'!J149)/(1+EXP(-('Sound Power'!$D149*1000+'ModelParams Lw'!E$6)/'ModelParams Lw'!E$7))+'ModelParams Lw'!E$5)*LN('Sound Power'!$B149)-('ModelParams Lw'!E$8+'ModelParams Lw'!E$9*$D149+'ModelParams Lw'!E$10*'Sound Power'!$F149^'ModelParams Lw'!E$14+'ModelParams Lw'!E$11*LN('Sound Power'!J149)+'ModelParams Lw'!E$12*'Sound Power'!$D149*'Sound Power'!$F149+'ModelParams Lw'!E$13*'Sound Power'!$D149*LN('Sound Power'!J149))</f>
        <v>#DIV/0!</v>
      </c>
      <c r="S149" s="26" t="e">
        <f>('ModelParams Lw'!F$4*LN('Sound Power'!K149)/(1+EXP(-('Sound Power'!$D149*1000+'ModelParams Lw'!F$6)/'ModelParams Lw'!F$7))+'ModelParams Lw'!F$5)*LN('Sound Power'!$B149)-('ModelParams Lw'!F$8+'ModelParams Lw'!F$9*$D149+'ModelParams Lw'!F$10*'Sound Power'!$F149^'ModelParams Lw'!F$14+'ModelParams Lw'!F$11*LN('Sound Power'!K149)+'ModelParams Lw'!F$12*'Sound Power'!$D149*'Sound Power'!$F149+'ModelParams Lw'!F$13*'Sound Power'!$D149*LN('Sound Power'!K149))</f>
        <v>#DIV/0!</v>
      </c>
      <c r="T149" s="26" t="e">
        <f>('ModelParams Lw'!G$4*LN('Sound Power'!L149)/(1+EXP(-('Sound Power'!$D149*1000+'ModelParams Lw'!G$6)/'ModelParams Lw'!G$7))+'ModelParams Lw'!G$5)*LN('Sound Power'!$B149)-('ModelParams Lw'!G$8+'ModelParams Lw'!G$9*$D149+'ModelParams Lw'!G$10*'Sound Power'!$F149^'ModelParams Lw'!G$14+'ModelParams Lw'!G$11*LN('Sound Power'!L149)+'ModelParams Lw'!G$12*'Sound Power'!$D149*'Sound Power'!$F149+'ModelParams Lw'!G$13*'Sound Power'!$D149*LN('Sound Power'!L149))</f>
        <v>#DIV/0!</v>
      </c>
      <c r="U149" s="26" t="e">
        <f>('ModelParams Lw'!H$4*LN('Sound Power'!M149)/(1+EXP(-('Sound Power'!$D149*1000+'ModelParams Lw'!H$6)/'ModelParams Lw'!H$7))+'ModelParams Lw'!H$5)*LN('Sound Power'!$B149)-('ModelParams Lw'!H$8+'ModelParams Lw'!H$9*$D149+'ModelParams Lw'!H$10*'Sound Power'!$F149^'ModelParams Lw'!H$14+'ModelParams Lw'!H$11*LN('Sound Power'!M149)+'ModelParams Lw'!H$12*'Sound Power'!$D149*'Sound Power'!$F149+'ModelParams Lw'!H$13*'Sound Power'!$D149*LN('Sound Power'!M149))</f>
        <v>#DIV/0!</v>
      </c>
      <c r="V149" s="26" t="e">
        <f>('ModelParams Lw'!I$4*LN('Sound Power'!N149)/(1+EXP(-('Sound Power'!$D149*1000+'ModelParams Lw'!I$6)/'ModelParams Lw'!I$7))+'ModelParams Lw'!I$5)*LN('Sound Power'!$B149)-('ModelParams Lw'!I$8+'ModelParams Lw'!I$9*$D149+'ModelParams Lw'!I$10*'Sound Power'!$F149^'ModelParams Lw'!I$14+'ModelParams Lw'!I$11*LN('Sound Power'!N149)+'ModelParams Lw'!I$12*'Sound Power'!$D149*'Sound Power'!$F149+'ModelParams Lw'!I$13*'Sound Power'!$D149*LN('Sound Power'!N149))</f>
        <v>#DIV/0!</v>
      </c>
      <c r="W149" s="26" t="e">
        <f>10*LOG10(IF(O149="",0,POWER(10,((O149+'ModelParams Lw'!$O$4)/10))) +IF(P149="",0,POWER(10,((P149+'ModelParams Lw'!$P$4)/10))) +IF(Q149="",0,POWER(10,((Q149+'ModelParams Lw'!$Q$4)/10))) +IF(R149="",0,POWER(10,((R149+'ModelParams Lw'!$R$4)/10))) +IF(S149="",0,POWER(10,((S149+'ModelParams Lw'!$S$4)/10))) +IF(T149="",0,POWER(10,((T149+'ModelParams Lw'!$T$4)/10))) +IF(U149="",0,POWER(10,((U149+'ModelParams Lw'!$U$4)/10)))+IF(V149="",0,POWER(10,((V149+'ModelParams Lw'!$V$4)/10))))</f>
        <v>#DIV/0!</v>
      </c>
      <c r="X149" s="26" t="e">
        <f t="shared" si="52"/>
        <v>#DIV/0!</v>
      </c>
      <c r="Y149" s="26" t="e">
        <f>(O149-'ModelParams Lw'!O$10)/'ModelParams Lw'!O$11</f>
        <v>#DIV/0!</v>
      </c>
      <c r="Z149" s="26" t="e">
        <f>(P149-'ModelParams Lw'!P$10)/'ModelParams Lw'!P$11</f>
        <v>#DIV/0!</v>
      </c>
      <c r="AA149" s="26" t="e">
        <f>(Q149-'ModelParams Lw'!Q$10)/'ModelParams Lw'!Q$11</f>
        <v>#DIV/0!</v>
      </c>
      <c r="AB149" s="26" t="e">
        <f>(R149-'ModelParams Lw'!R$10)/'ModelParams Lw'!R$11</f>
        <v>#DIV/0!</v>
      </c>
      <c r="AC149" s="26" t="e">
        <f>(S149-'ModelParams Lw'!S$10)/'ModelParams Lw'!S$11</f>
        <v>#DIV/0!</v>
      </c>
      <c r="AD149" s="26" t="e">
        <f>(T149-'ModelParams Lw'!T$10)/'ModelParams Lw'!T$11</f>
        <v>#DIV/0!</v>
      </c>
      <c r="AE149" s="26" t="e">
        <f>(U149-'ModelParams Lw'!U$10)/'ModelParams Lw'!U$11</f>
        <v>#DIV/0!</v>
      </c>
      <c r="AF149" s="26" t="e">
        <f>(V149-'ModelParams Lw'!V$10)/'ModelParams Lw'!V$11</f>
        <v>#DIV/0!</v>
      </c>
      <c r="AG149" s="26" t="e">
        <f t="shared" si="53"/>
        <v>#DIV/0!</v>
      </c>
      <c r="AH149" s="26" t="e">
        <f>VLOOKUP(D149*1000,'ModelParams Lw'!$A$38:$D$58,4)</f>
        <v>#N/A</v>
      </c>
      <c r="AI149" s="56" t="e">
        <f>VLOOKUP(D149*1000,'ModelParams Lw'!$A$38:$D$58,2)</f>
        <v>#N/A</v>
      </c>
      <c r="AJ149" s="46" t="e">
        <f t="shared" si="54"/>
        <v>#DIV/0!</v>
      </c>
      <c r="AK149" s="26" t="e">
        <f t="shared" si="55"/>
        <v>#VALUE!</v>
      </c>
      <c r="AL149" s="26" t="e">
        <f>IF($AI149=100,'ModelParams Lw'!R$35*'Sound Power'!$AH149^2+'ModelParams Lw'!R$36*'Sound Power'!$AH149+'ModelParams Lw'!R$37,IF($AI149=150,'ModelParams Lw'!R$38*'Sound Power'!$AH149^2+'ModelParams Lw'!R$39*'Sound Power'!$AH149+'ModelParams Lw'!R$40,'ModelParams Lw'!R$41*'Sound Power'!$AH149^2+'ModelParams Lw'!R$42*'Sound Power'!$AH149+'ModelParams Lw'!R$43))</f>
        <v>#N/A</v>
      </c>
      <c r="AM149" s="26" t="e">
        <f>IF($AI149=100,'ModelParams Lw'!S$35*'Sound Power'!$AH149^2+'ModelParams Lw'!S$36*'Sound Power'!$AH149+'ModelParams Lw'!S$37,IF($AI149=150,'ModelParams Lw'!S$38*'Sound Power'!$AH149^2+'ModelParams Lw'!S$39*'Sound Power'!$AH149+'ModelParams Lw'!S$40,'ModelParams Lw'!S$41*'Sound Power'!$AH149^2+'ModelParams Lw'!S$42*'Sound Power'!$AH149+'ModelParams Lw'!S$43))</f>
        <v>#N/A</v>
      </c>
      <c r="AN149" s="26" t="e">
        <f>IF($AI149=100,'ModelParams Lw'!T$35*'Sound Power'!$AH149^2+'ModelParams Lw'!T$36*'Sound Power'!$AH149+'ModelParams Lw'!T$37,IF($AI149=150,'ModelParams Lw'!T$38*'Sound Power'!$AH149^2+'ModelParams Lw'!T$39*'Sound Power'!$AH149+'ModelParams Lw'!T$40,'ModelParams Lw'!T$41*'Sound Power'!$AH149^2+'ModelParams Lw'!T$42*'Sound Power'!$AH149+'ModelParams Lw'!T$43))</f>
        <v>#N/A</v>
      </c>
      <c r="AO149" s="26" t="e">
        <f>IF($AI149=100,'ModelParams Lw'!U$35*'Sound Power'!$AH149^2+'ModelParams Lw'!U$36*'Sound Power'!$AH149+'ModelParams Lw'!U$37,IF($AI149=150,'ModelParams Lw'!U$38*'Sound Power'!$AH149^2+'ModelParams Lw'!U$39*'Sound Power'!$AH149+'ModelParams Lw'!U$40,'ModelParams Lw'!U$41*'Sound Power'!$AH149^2+'ModelParams Lw'!U$42*'Sound Power'!$AH149+'ModelParams Lw'!U$43))</f>
        <v>#N/A</v>
      </c>
      <c r="AP149" s="26" t="e">
        <f>IF($AI149=100,'ModelParams Lw'!V$35*'Sound Power'!$AH149^2+'ModelParams Lw'!V$36*'Sound Power'!$AH149+'ModelParams Lw'!V$37,IF($AI149=150,'ModelParams Lw'!V$38*'Sound Power'!$AH149^2+'ModelParams Lw'!V$39*'Sound Power'!$AH149+'ModelParams Lw'!V$40,'ModelParams Lw'!V$41*'Sound Power'!$AH149^2+'ModelParams Lw'!V$42*'Sound Power'!$AH149+'ModelParams Lw'!V$43))</f>
        <v>#N/A</v>
      </c>
      <c r="AQ149" s="26" t="e">
        <f>IF($AI149=100,'ModelParams Lw'!W$35*'Sound Power'!$AH149^2+'ModelParams Lw'!W$36*'Sound Power'!$AH149+'ModelParams Lw'!W$37,IF($AI149=150,'ModelParams Lw'!W$38*'Sound Power'!$AH149^2+'ModelParams Lw'!W$39*'Sound Power'!$AH149+'ModelParams Lw'!W$40,'ModelParams Lw'!W$41*'Sound Power'!$AH149^2+'ModelParams Lw'!W$42*'Sound Power'!$AH149+'ModelParams Lw'!W$43))</f>
        <v>#N/A</v>
      </c>
      <c r="AR149" s="26" t="e">
        <f t="shared" si="56"/>
        <v>#VALUE!</v>
      </c>
      <c r="AS149" s="26" t="e">
        <f>IF(26.83*LN($AJ149)-11.791-'ModelParams Lw'!B$35&lt;0,0,26.83*LN($AJ149)-11.791-'ModelParams Lw'!B$35)</f>
        <v>#DIV/0!</v>
      </c>
      <c r="AT149" s="26" t="e">
        <f>IF(26.83*LN($AJ149)-11.791-'ModelParams Lw'!C$35&lt;0,0,26.83*LN($AJ149)-11.791-'ModelParams Lw'!C$35)</f>
        <v>#DIV/0!</v>
      </c>
      <c r="AU149" s="26" t="e">
        <f>IF(26.83*LN($AJ149)-11.791-'ModelParams Lw'!D$35&lt;0,0,26.83*LN($AJ149)-11.791-'ModelParams Lw'!D$35)</f>
        <v>#DIV/0!</v>
      </c>
      <c r="AV149" s="26" t="e">
        <f>IF(26.83*LN($AJ149)-11.791-'ModelParams Lw'!E$35&lt;0,0,26.83*LN($AJ149)-11.791-'ModelParams Lw'!E$35)</f>
        <v>#DIV/0!</v>
      </c>
      <c r="AW149" s="26" t="e">
        <f>IF(26.83*LN($AJ149)-11.791-'ModelParams Lw'!F$35&lt;0,0,26.83*LN($AJ149)-11.791-'ModelParams Lw'!F$35)</f>
        <v>#DIV/0!</v>
      </c>
      <c r="AX149" s="26" t="e">
        <f>IF(26.83*LN($AJ149)-11.791-'ModelParams Lw'!G$35&lt;0,0,26.83*LN($AJ149)-11.791-'ModelParams Lw'!G$35)</f>
        <v>#DIV/0!</v>
      </c>
      <c r="AY149" s="26" t="e">
        <f>IF(26.83*LN($AJ149)-11.791-'ModelParams Lw'!H$35&lt;0,0,26.83*LN($AJ149)-11.791-'ModelParams Lw'!H$35)</f>
        <v>#DIV/0!</v>
      </c>
      <c r="AZ149" s="26" t="e">
        <f>IF(26.83*LN($AJ149)-11.791-'ModelParams Lw'!I$35&lt;0,0,26.83*LN($AJ149)-11.791-'ModelParams Lw'!I$35)</f>
        <v>#DIV/0!</v>
      </c>
      <c r="BA149" s="26" t="e">
        <f t="shared" si="69"/>
        <v>#DIV/0!</v>
      </c>
      <c r="BB149" s="26" t="e">
        <f t="shared" si="70"/>
        <v>#DIV/0!</v>
      </c>
      <c r="BC149" s="26" t="e">
        <f t="shared" si="71"/>
        <v>#DIV/0!</v>
      </c>
      <c r="BD149" s="26" t="e">
        <f t="shared" si="72"/>
        <v>#DIV/0!</v>
      </c>
      <c r="BE149" s="26" t="e">
        <f t="shared" si="73"/>
        <v>#DIV/0!</v>
      </c>
      <c r="BF149" s="26" t="e">
        <f t="shared" si="74"/>
        <v>#DIV/0!</v>
      </c>
      <c r="BG149" s="26" t="e">
        <f t="shared" si="75"/>
        <v>#DIV/0!</v>
      </c>
      <c r="BH149" s="26" t="e">
        <f t="shared" si="76"/>
        <v>#DIV/0!</v>
      </c>
      <c r="BI149" s="26" t="e">
        <f>10*LOG10(IF(BA149="",0,POWER(10,((BA149+'ModelParams Lw'!$O$4)/10))) +IF(BB149="",0,POWER(10,((BB149+'ModelParams Lw'!$P$4)/10))) +IF(BC149="",0,POWER(10,((BC149+'ModelParams Lw'!$Q$4)/10))) +IF(BD149="",0,POWER(10,((BD149+'ModelParams Lw'!$R$4)/10))) +IF(BE149="",0,POWER(10,((BE149+'ModelParams Lw'!$S$4)/10))) +IF(BF149="",0,POWER(10,((BF149+'ModelParams Lw'!$T$4)/10))) +IF(BG149="",0,POWER(10,((BG149+'ModelParams Lw'!$U$4)/10)))+IF(BH149="",0,POWER(10,((BH149+'ModelParams Lw'!$V$4)/10))))</f>
        <v>#DIV/0!</v>
      </c>
      <c r="BJ149" s="26" t="e">
        <f t="shared" si="57"/>
        <v>#DIV/0!</v>
      </c>
      <c r="BK149" s="26" t="e">
        <f>(BA149-'ModelParams Lw'!O$10)/'ModelParams Lw'!O$11</f>
        <v>#DIV/0!</v>
      </c>
      <c r="BL149" s="26" t="e">
        <f>(BB149-'ModelParams Lw'!P$10)/'ModelParams Lw'!P$11</f>
        <v>#DIV/0!</v>
      </c>
      <c r="BM149" s="26" t="e">
        <f>(BC149-'ModelParams Lw'!Q$10)/'ModelParams Lw'!Q$11</f>
        <v>#DIV/0!</v>
      </c>
      <c r="BN149" s="26" t="e">
        <f>(BD149-'ModelParams Lw'!R$10)/'ModelParams Lw'!R$11</f>
        <v>#DIV/0!</v>
      </c>
      <c r="BO149" s="26" t="e">
        <f>(BE149-'ModelParams Lw'!S$10)/'ModelParams Lw'!S$11</f>
        <v>#DIV/0!</v>
      </c>
      <c r="BP149" s="26" t="e">
        <f>(BF149-'ModelParams Lw'!T$10)/'ModelParams Lw'!T$11</f>
        <v>#DIV/0!</v>
      </c>
      <c r="BQ149" s="26" t="e">
        <f>(BG149-'ModelParams Lw'!U$10)/'ModelParams Lw'!U$11</f>
        <v>#DIV/0!</v>
      </c>
      <c r="BR149" s="26" t="e">
        <f>(BH149-'ModelParams Lw'!V$10)/'ModelParams Lw'!V$11</f>
        <v>#DIV/0!</v>
      </c>
      <c r="BS149" s="23" t="e">
        <f>IF(Calcul!$E151="SW",DEGREES(ACOS(1-(1/'ModelParams Lw'!C$25*SQRT(0.5*1.2/'Sound Power'!$C149)*('Sound Power'!$B149/3600)/('Sound Power'!$D149)/('Sound Power'!$F149)))),DEGREES(ACOS(1-(1/'ModelParams Lw'!C$29*SQRT(0.5*1.2/'Sound Power'!$C149)*('Sound Power'!$B149/3600)/('Sound Power'!$D149)/('Sound Power'!$F149)))))</f>
        <v>#DIV/0!</v>
      </c>
      <c r="BT149" s="23" t="e">
        <f>IF(Calcul!$E151="SW",DEGREES(ACOS(1-(1/'ModelParams Lw'!D$25*SQRT(0.5*1.2/'Sound Power'!$C149)*('Sound Power'!$B149/3600)/('Sound Power'!$D149)/('Sound Power'!$F149)))),DEGREES(ACOS(1-(1/'ModelParams Lw'!D$29*SQRT(0.5*1.2/'Sound Power'!$C149)*('Sound Power'!$B149/3600)/('Sound Power'!$D149)/('Sound Power'!$F149)))))</f>
        <v>#DIV/0!</v>
      </c>
      <c r="BU149" s="23" t="e">
        <f>IF(Calcul!$E151="SW",DEGREES(ACOS(1-(1/'ModelParams Lw'!E$25*SQRT(0.5*1.2/'Sound Power'!$C149)*('Sound Power'!$B149/3600)/('Sound Power'!$D149)/('Sound Power'!$F149)))),DEGREES(ACOS(1-(1/'ModelParams Lw'!E$29*SQRT(0.5*1.2/'Sound Power'!$C149)*('Sound Power'!$B149/3600)/('Sound Power'!$D149)/('Sound Power'!$F149)))))</f>
        <v>#DIV/0!</v>
      </c>
      <c r="BV149" s="23" t="e">
        <f>IF(Calcul!$E151="SW",DEGREES(ACOS(1-(1/'ModelParams Lw'!F$25*SQRT(0.5*1.2/'Sound Power'!$C149)*('Sound Power'!$B149/3600)/('Sound Power'!$D149)/('Sound Power'!$F149)))),DEGREES(ACOS(1-(1/'ModelParams Lw'!F$29*SQRT(0.5*1.2/'Sound Power'!$C149)*('Sound Power'!$B149/3600)/('Sound Power'!$D149)/('Sound Power'!$F149)))))</f>
        <v>#DIV/0!</v>
      </c>
      <c r="BW149" s="23" t="e">
        <f>IF(Calcul!$E151="SW",DEGREES(ACOS(1-(1/'ModelParams Lw'!G$25*SQRT(0.5*1.2/'Sound Power'!$C149)*('Sound Power'!$B149/3600)/('Sound Power'!$D149)/('Sound Power'!$F149)))),DEGREES(ACOS(1-(1/'ModelParams Lw'!G$29*SQRT(0.5*1.2/'Sound Power'!$C149)*('Sound Power'!$B149/3600)/('Sound Power'!$D149)/('Sound Power'!$F149)))))</f>
        <v>#DIV/0!</v>
      </c>
      <c r="BX149" s="23" t="e">
        <f>IF(Calcul!$E151="SW",DEGREES(ACOS(1-(1/'ModelParams Lw'!H$25*SQRT(0.5*1.2/'Sound Power'!$C149)*('Sound Power'!$B149/3600)/('Sound Power'!$D149)/('Sound Power'!$F149)))),DEGREES(ACOS(1-(1/'ModelParams Lw'!H$29*SQRT(0.5*1.2/'Sound Power'!$C149)*('Sound Power'!$B149/3600)/('Sound Power'!$D149)/('Sound Power'!$F149)))))</f>
        <v>#DIV/0!</v>
      </c>
      <c r="BY149" s="23" t="e">
        <f>IF(Calcul!$E151="SW",DEGREES(ACOS(1-(1/'ModelParams Lw'!I$25*SQRT(0.5*1.2/'Sound Power'!$C149)*('Sound Power'!$B149/3600)/('Sound Power'!$D149)/('Sound Power'!$F149)))),DEGREES(ACOS(1-(1/'ModelParams Lw'!I$29*SQRT(0.5*1.2/'Sound Power'!$C149)*('Sound Power'!$B149/3600)/('Sound Power'!$D149)/('Sound Power'!$F149)))))</f>
        <v>#DIV/0!</v>
      </c>
      <c r="BZ149" s="23" t="e">
        <f>IF(Calcul!$E151="SW",DEGREES(ACOS(1-(1/'ModelParams Lw'!J$25*SQRT(0.5*1.2/'Sound Power'!$C149)*('Sound Power'!$B149/3600)/('Sound Power'!$D149)/('Sound Power'!$F149)))),DEGREES(ACOS(1-(1/'ModelParams Lw'!J$29*SQRT(0.5*1.2/'Sound Power'!$C149)*('Sound Power'!$B149/3600)/('Sound Power'!$D149)/('Sound Power'!$F149)))))</f>
        <v>#DIV/0!</v>
      </c>
      <c r="CA149" s="26" t="e">
        <f>IF(Calcul!$E151="SW",'ModelParams Lw'!C$22+'ModelParams Lw'!C$23*LOG('Sound Power'!$D149/'Sound Power'!$E149)+'ModelParams Lw'!C$24*LN('Sound Power'!BS149),IF('ModelParams Lw'!C$26+'ModelParams Lw'!C$27*LOG('Sound Power'!$D149/'Sound Power'!$E149)+'ModelParams Lw'!C$28*LN('Sound Power'!BS149)&lt;'ModelParams Lw'!C$22+'ModelParams Lw'!C$23*LOG('Sound Power'!$D149/'Sound Power'!$E149)+'ModelParams Lw'!C$24*LN('Sound Power'!BS149),'ModelParams Lw'!C$22+'ModelParams Lw'!C$23*LOG('Sound Power'!$D149/'Sound Power'!$E149)+'ModelParams Lw'!C$24*LN('Sound Power'!BS149),'ModelParams Lw'!C$26+'ModelParams Lw'!C$27*LOG('Sound Power'!$D149/'Sound Power'!$E149)+'ModelParams Lw'!C$28*LN('Sound Power'!BS149)))</f>
        <v>#DIV/0!</v>
      </c>
      <c r="CB149" s="26" t="e">
        <f>IF(Calcul!$E151="SW",'ModelParams Lw'!D$22+'ModelParams Lw'!D$23*LOG('Sound Power'!$D149/'Sound Power'!$E149)+'ModelParams Lw'!D$24*LN('Sound Power'!BT149),IF('ModelParams Lw'!D$26+'ModelParams Lw'!D$27*LOG('Sound Power'!$D149/'Sound Power'!$E149)+'ModelParams Lw'!D$28*LN('Sound Power'!BT149)&lt;'ModelParams Lw'!D$22+'ModelParams Lw'!D$23*LOG('Sound Power'!$D149/'Sound Power'!$E149)+'ModelParams Lw'!D$24*LN('Sound Power'!BT149),'ModelParams Lw'!D$22+'ModelParams Lw'!D$23*LOG('Sound Power'!$D149/'Sound Power'!$E149)+'ModelParams Lw'!D$24*LN('Sound Power'!BT149),'ModelParams Lw'!D$26+'ModelParams Lw'!D$27*LOG('Sound Power'!$D149/'Sound Power'!$E149)+'ModelParams Lw'!D$28*LN('Sound Power'!BT149)))</f>
        <v>#DIV/0!</v>
      </c>
      <c r="CC149" s="26" t="e">
        <f>IF(Calcul!$E151="SW",'ModelParams Lw'!E$22+'ModelParams Lw'!E$23*LOG('Sound Power'!$D149/'Sound Power'!$E149)+'ModelParams Lw'!E$24*LN('Sound Power'!BU149),IF('ModelParams Lw'!E$26+'ModelParams Lw'!E$27*LOG('Sound Power'!$D149/'Sound Power'!$E149)+'ModelParams Lw'!E$28*LN('Sound Power'!BU149)&lt;'ModelParams Lw'!E$22+'ModelParams Lw'!E$23*LOG('Sound Power'!$D149/'Sound Power'!$E149)+'ModelParams Lw'!E$24*LN('Sound Power'!BU149),'ModelParams Lw'!E$22+'ModelParams Lw'!E$23*LOG('Sound Power'!$D149/'Sound Power'!$E149)+'ModelParams Lw'!E$24*LN('Sound Power'!BU149),'ModelParams Lw'!E$26+'ModelParams Lw'!E$27*LOG('Sound Power'!$D149/'Sound Power'!$E149)+'ModelParams Lw'!E$28*LN('Sound Power'!BU149)))</f>
        <v>#DIV/0!</v>
      </c>
      <c r="CD149" s="26" t="e">
        <f>IF(Calcul!$E151="SW",'ModelParams Lw'!F$22+'ModelParams Lw'!F$23*LOG('Sound Power'!$D149/'Sound Power'!$E149)+'ModelParams Lw'!F$24*LN('Sound Power'!BV149),IF('ModelParams Lw'!F$26+'ModelParams Lw'!F$27*LOG('Sound Power'!$D149/'Sound Power'!$E149)+'ModelParams Lw'!F$28*LN('Sound Power'!BV149)&lt;'ModelParams Lw'!F$22+'ModelParams Lw'!F$23*LOG('Sound Power'!$D149/'Sound Power'!$E149)+'ModelParams Lw'!F$24*LN('Sound Power'!BV149),'ModelParams Lw'!F$22+'ModelParams Lw'!F$23*LOG('Sound Power'!$D149/'Sound Power'!$E149)+'ModelParams Lw'!F$24*LN('Sound Power'!BV149),'ModelParams Lw'!F$26+'ModelParams Lw'!F$27*LOG('Sound Power'!$D149/'Sound Power'!$E149)+'ModelParams Lw'!F$28*LN('Sound Power'!BV149)))</f>
        <v>#DIV/0!</v>
      </c>
      <c r="CE149" s="26" t="e">
        <f>IF(Calcul!$E151="SW",'ModelParams Lw'!G$22+'ModelParams Lw'!G$23*LOG('Sound Power'!$D149/'Sound Power'!$E149)+'ModelParams Lw'!G$24*LN('Sound Power'!BW149),IF('ModelParams Lw'!G$26+'ModelParams Lw'!G$27*LOG('Sound Power'!$D149/'Sound Power'!$E149)+'ModelParams Lw'!G$28*LN('Sound Power'!BW149)&lt;'ModelParams Lw'!G$22+'ModelParams Lw'!G$23*LOG('Sound Power'!$D149/'Sound Power'!$E149)+'ModelParams Lw'!G$24*LN('Sound Power'!BW149),'ModelParams Lw'!G$22+'ModelParams Lw'!G$23*LOG('Sound Power'!$D149/'Sound Power'!$E149)+'ModelParams Lw'!G$24*LN('Sound Power'!BW149),'ModelParams Lw'!G$26+'ModelParams Lw'!G$27*LOG('Sound Power'!$D149/'Sound Power'!$E149)+'ModelParams Lw'!G$28*LN('Sound Power'!BW149)))</f>
        <v>#DIV/0!</v>
      </c>
      <c r="CF149" s="26" t="e">
        <f>IF(Calcul!$E151="SW",'ModelParams Lw'!H$22+'ModelParams Lw'!H$23*LOG('Sound Power'!$D149/'Sound Power'!$E149)+'ModelParams Lw'!H$24*LN('Sound Power'!BX149),IF('ModelParams Lw'!H$26+'ModelParams Lw'!H$27*LOG('Sound Power'!$D149/'Sound Power'!$E149)+'ModelParams Lw'!H$28*LN('Sound Power'!BX149)&lt;'ModelParams Lw'!H$22+'ModelParams Lw'!H$23*LOG('Sound Power'!$D149/'Sound Power'!$E149)+'ModelParams Lw'!H$24*LN('Sound Power'!BX149),'ModelParams Lw'!H$22+'ModelParams Lw'!H$23*LOG('Sound Power'!$D149/'Sound Power'!$E149)+'ModelParams Lw'!H$24*LN('Sound Power'!BX149),'ModelParams Lw'!H$26+'ModelParams Lw'!H$27*LOG('Sound Power'!$D149/'Sound Power'!$E149)+'ModelParams Lw'!H$28*LN('Sound Power'!BX149)))</f>
        <v>#DIV/0!</v>
      </c>
      <c r="CG149" s="26" t="e">
        <f>IF(Calcul!$E151="SW",'ModelParams Lw'!I$22+'ModelParams Lw'!I$23*LOG('Sound Power'!$D149/'Sound Power'!$E149)+'ModelParams Lw'!I$24*LN('Sound Power'!BY149),IF('ModelParams Lw'!I$26+'ModelParams Lw'!I$27*LOG('Sound Power'!$D149/'Sound Power'!$E149)+'ModelParams Lw'!I$28*LN('Sound Power'!BY149)&lt;'ModelParams Lw'!I$22+'ModelParams Lw'!I$23*LOG('Sound Power'!$D149/'Sound Power'!$E149)+'ModelParams Lw'!I$24*LN('Sound Power'!BY149),'ModelParams Lw'!I$22+'ModelParams Lw'!I$23*LOG('Sound Power'!$D149/'Sound Power'!$E149)+'ModelParams Lw'!I$24*LN('Sound Power'!BY149),'ModelParams Lw'!I$26+'ModelParams Lw'!I$27*LOG('Sound Power'!$D149/'Sound Power'!$E149)+'ModelParams Lw'!I$28*LN('Sound Power'!BY149)))</f>
        <v>#DIV/0!</v>
      </c>
      <c r="CH149" s="26" t="e">
        <f>IF(Calcul!$E151="SW",'ModelParams Lw'!J$22+'ModelParams Lw'!J$23*LOG('Sound Power'!$D149/'Sound Power'!$E149)+'ModelParams Lw'!J$24*LN('Sound Power'!BZ149),IF('ModelParams Lw'!J$26+'ModelParams Lw'!J$27*LOG('Sound Power'!$D149/'Sound Power'!$E149)+'ModelParams Lw'!J$28*LN('Sound Power'!BZ149)&lt;'ModelParams Lw'!J$22+'ModelParams Lw'!J$23*LOG('Sound Power'!$D149/'Sound Power'!$E149)+'ModelParams Lw'!J$24*LN('Sound Power'!BZ149),'ModelParams Lw'!J$22+'ModelParams Lw'!J$23*LOG('Sound Power'!$D149/'Sound Power'!$E149)+'ModelParams Lw'!J$24*LN('Sound Power'!BZ149),'ModelParams Lw'!J$26+'ModelParams Lw'!J$27*LOG('Sound Power'!$D149/'Sound Power'!$E149)+'ModelParams Lw'!J$28*LN('Sound Power'!BZ149)))</f>
        <v>#DIV/0!</v>
      </c>
      <c r="CI149" s="26" t="e">
        <f t="shared" si="58"/>
        <v>#DIV/0!</v>
      </c>
      <c r="CJ149" s="26" t="e">
        <f t="shared" si="59"/>
        <v>#DIV/0!</v>
      </c>
      <c r="CK149" s="26" t="e">
        <f t="shared" si="60"/>
        <v>#DIV/0!</v>
      </c>
      <c r="CL149" s="26" t="e">
        <f t="shared" si="61"/>
        <v>#DIV/0!</v>
      </c>
      <c r="CM149" s="26" t="e">
        <f t="shared" si="62"/>
        <v>#DIV/0!</v>
      </c>
      <c r="CN149" s="26" t="e">
        <f t="shared" si="63"/>
        <v>#DIV/0!</v>
      </c>
      <c r="CO149" s="26" t="e">
        <f t="shared" si="64"/>
        <v>#DIV/0!</v>
      </c>
      <c r="CP149" s="26" t="e">
        <f t="shared" si="65"/>
        <v>#DIV/0!</v>
      </c>
      <c r="CQ149" s="26" t="e">
        <f>10*LOG10(IF(CI149="",0,POWER(10,((CI149+'ModelParams Lw'!$O$4)/10))) +IF(CJ149="",0,POWER(10,((CJ149+'ModelParams Lw'!$P$4)/10))) +IF(CK149="",0,POWER(10,((CK149+'ModelParams Lw'!$Q$4)/10))) +IF(CL149="",0,POWER(10,((CL149+'ModelParams Lw'!$R$4)/10))) +IF(CM149="",0,POWER(10,((CM149+'ModelParams Lw'!$S$4)/10))) +IF(CN149="",0,POWER(10,((CN149+'ModelParams Lw'!$T$4)/10))) +IF(CO149="",0,POWER(10,((CO149+'ModelParams Lw'!$U$4)/10)))+IF(CP149="",0,POWER(10,((CP149+'ModelParams Lw'!$V$4)/10))))</f>
        <v>#DIV/0!</v>
      </c>
      <c r="CR149" s="26" t="e">
        <f t="shared" si="66"/>
        <v>#DIV/0!</v>
      </c>
      <c r="CS149" s="26" t="e">
        <f>(CI149-'ModelParams Lw'!$O$10)/'ModelParams Lw'!$O$11</f>
        <v>#DIV/0!</v>
      </c>
      <c r="CT149" s="26" t="e">
        <f>(CJ149-'ModelParams Lw'!$P$10)/'ModelParams Lw'!$P$11</f>
        <v>#DIV/0!</v>
      </c>
      <c r="CU149" s="26" t="e">
        <f>(CK149-'ModelParams Lw'!$Q$10)/'ModelParams Lw'!$Q$11</f>
        <v>#DIV/0!</v>
      </c>
      <c r="CV149" s="26" t="e">
        <f>(CL149-'ModelParams Lw'!$R$10)/'ModelParams Lw'!$R$11</f>
        <v>#DIV/0!</v>
      </c>
      <c r="CW149" s="26" t="e">
        <f>(CM149-'ModelParams Lw'!$S$10)/'ModelParams Lw'!$S$11</f>
        <v>#DIV/0!</v>
      </c>
      <c r="CX149" s="26" t="e">
        <f>(CN149-'ModelParams Lw'!$T$10)/'ModelParams Lw'!$T$11</f>
        <v>#DIV/0!</v>
      </c>
      <c r="CY149" s="26" t="e">
        <f>(CO149-'ModelParams Lw'!$U$10)/'ModelParams Lw'!$U$11</f>
        <v>#DIV/0!</v>
      </c>
      <c r="CZ149" s="26" t="e">
        <f>(CP149-'ModelParams Lw'!$V$10)/'ModelParams Lw'!$V$11</f>
        <v>#DIV/0!</v>
      </c>
    </row>
    <row r="150" spans="1:104" x14ac:dyDescent="0.2">
      <c r="A150" s="13">
        <f>Calcul!A152</f>
        <v>0</v>
      </c>
      <c r="B150" s="13">
        <f t="shared" si="67"/>
        <v>0</v>
      </c>
      <c r="C150" s="13">
        <f>Calcul!B152</f>
        <v>0</v>
      </c>
      <c r="D150" s="13">
        <f>Calcul!C152/1000</f>
        <v>0</v>
      </c>
      <c r="E150" s="13">
        <f>Calcul!D152/1000</f>
        <v>0</v>
      </c>
      <c r="F150" s="13">
        <f t="shared" si="68"/>
        <v>0</v>
      </c>
      <c r="G150" s="23" t="e">
        <f>DEGREES(ACOS(1-(1/'ModelParams Lw'!B$15*SQRT(0.5*1.2/'Sound Power'!$C150)*('Sound Power'!$B150/3600)/('Sound Power'!$D150)/('Sound Power'!$F150))))</f>
        <v>#DIV/0!</v>
      </c>
      <c r="H150" s="23" t="e">
        <f>DEGREES(ACOS(1-(1/'ModelParams Lw'!C$15*SQRT(0.5*1.2/'Sound Power'!$C150)*('Sound Power'!$B150/3600)/('Sound Power'!$D150)/('Sound Power'!$F150))))</f>
        <v>#DIV/0!</v>
      </c>
      <c r="I150" s="23" t="e">
        <f>DEGREES(ACOS(1-(1/'ModelParams Lw'!D$15*SQRT(0.5*1.2/'Sound Power'!$C150)*('Sound Power'!$B150/3600)/('Sound Power'!$D150)/('Sound Power'!$F150))))</f>
        <v>#DIV/0!</v>
      </c>
      <c r="J150" s="23" t="e">
        <f>DEGREES(ACOS(1-(1/'ModelParams Lw'!E$15*SQRT(0.5*1.2/'Sound Power'!$C150)*('Sound Power'!$B150/3600)/('Sound Power'!$D150)/('Sound Power'!$F150))))</f>
        <v>#DIV/0!</v>
      </c>
      <c r="K150" s="23" t="e">
        <f>DEGREES(ACOS(1-(1/'ModelParams Lw'!F$15*SQRT(0.5*1.2/'Sound Power'!$C150)*('Sound Power'!$B150/3600)/('Sound Power'!$D150)/('Sound Power'!$F150))))</f>
        <v>#DIV/0!</v>
      </c>
      <c r="L150" s="23" t="e">
        <f>DEGREES(ACOS(1-(1/'ModelParams Lw'!G$15*SQRT(0.5*1.2/'Sound Power'!$C150)*('Sound Power'!$B150/3600)/('Sound Power'!$D150)/('Sound Power'!$F150))))</f>
        <v>#DIV/0!</v>
      </c>
      <c r="M150" s="23" t="e">
        <f>DEGREES(ACOS(1-(1/'ModelParams Lw'!H$15*SQRT(0.5*1.2/'Sound Power'!$C150)*('Sound Power'!$B150/3600)/('Sound Power'!$D150)/('Sound Power'!$F150))))</f>
        <v>#DIV/0!</v>
      </c>
      <c r="N150" s="23" t="e">
        <f>DEGREES(ACOS(1-(1/'ModelParams Lw'!I$15*SQRT(0.5*1.2/'Sound Power'!$C150)*('Sound Power'!$B150/3600)/('Sound Power'!$D150)/('Sound Power'!$F150))))</f>
        <v>#DIV/0!</v>
      </c>
      <c r="O150" s="26" t="e">
        <f>('ModelParams Lw'!B$4*LN('Sound Power'!G150)/(1+EXP(-('Sound Power'!$D150*1000+'ModelParams Lw'!B$6)/'ModelParams Lw'!B$7))+'ModelParams Lw'!B$5)*LN('Sound Power'!$B150)-('ModelParams Lw'!B$8+'ModelParams Lw'!B$9*$D150+'ModelParams Lw'!B$10*'Sound Power'!$F150^'ModelParams Lw'!B$14+'ModelParams Lw'!B$11*LN('Sound Power'!G150)+'ModelParams Lw'!B$12*'Sound Power'!$D150*'Sound Power'!$F150+'ModelParams Lw'!B$13*'Sound Power'!$D150*LN('Sound Power'!G150))</f>
        <v>#DIV/0!</v>
      </c>
      <c r="P150" s="26" t="e">
        <f>('ModelParams Lw'!C$4*LN('Sound Power'!H150)/(1+EXP(-('Sound Power'!$D150*1000+'ModelParams Lw'!C$6)/'ModelParams Lw'!C$7))+'ModelParams Lw'!C$5)*LN('Sound Power'!$B150)-('ModelParams Lw'!C$8+'ModelParams Lw'!C$9*$D150+'ModelParams Lw'!C$10*'Sound Power'!$F150^'ModelParams Lw'!C$14+'ModelParams Lw'!C$11*LN('Sound Power'!H150)+'ModelParams Lw'!C$12*'Sound Power'!$D150*'Sound Power'!$F150+'ModelParams Lw'!C$13*'Sound Power'!$D150*LN('Sound Power'!H150))</f>
        <v>#DIV/0!</v>
      </c>
      <c r="Q150" s="26" t="e">
        <f>('ModelParams Lw'!D$4*LN('Sound Power'!I150)/(1+EXP(-('Sound Power'!$D150*1000+'ModelParams Lw'!D$6)/'ModelParams Lw'!D$7))+'ModelParams Lw'!D$5)*LN('Sound Power'!$B150)-('ModelParams Lw'!D$8+'ModelParams Lw'!D$9*$D150+'ModelParams Lw'!D$10*'Sound Power'!$F150^'ModelParams Lw'!D$14+'ModelParams Lw'!D$11*LN('Sound Power'!I150)+'ModelParams Lw'!D$12*'Sound Power'!$D150*'Sound Power'!$F150+'ModelParams Lw'!D$13*'Sound Power'!$D150*LN('Sound Power'!I150))</f>
        <v>#DIV/0!</v>
      </c>
      <c r="R150" s="26" t="e">
        <f>('ModelParams Lw'!E$4*LN('Sound Power'!J150)/(1+EXP(-('Sound Power'!$D150*1000+'ModelParams Lw'!E$6)/'ModelParams Lw'!E$7))+'ModelParams Lw'!E$5)*LN('Sound Power'!$B150)-('ModelParams Lw'!E$8+'ModelParams Lw'!E$9*$D150+'ModelParams Lw'!E$10*'Sound Power'!$F150^'ModelParams Lw'!E$14+'ModelParams Lw'!E$11*LN('Sound Power'!J150)+'ModelParams Lw'!E$12*'Sound Power'!$D150*'Sound Power'!$F150+'ModelParams Lw'!E$13*'Sound Power'!$D150*LN('Sound Power'!J150))</f>
        <v>#DIV/0!</v>
      </c>
      <c r="S150" s="26" t="e">
        <f>('ModelParams Lw'!F$4*LN('Sound Power'!K150)/(1+EXP(-('Sound Power'!$D150*1000+'ModelParams Lw'!F$6)/'ModelParams Lw'!F$7))+'ModelParams Lw'!F$5)*LN('Sound Power'!$B150)-('ModelParams Lw'!F$8+'ModelParams Lw'!F$9*$D150+'ModelParams Lw'!F$10*'Sound Power'!$F150^'ModelParams Lw'!F$14+'ModelParams Lw'!F$11*LN('Sound Power'!K150)+'ModelParams Lw'!F$12*'Sound Power'!$D150*'Sound Power'!$F150+'ModelParams Lw'!F$13*'Sound Power'!$D150*LN('Sound Power'!K150))</f>
        <v>#DIV/0!</v>
      </c>
      <c r="T150" s="26" t="e">
        <f>('ModelParams Lw'!G$4*LN('Sound Power'!L150)/(1+EXP(-('Sound Power'!$D150*1000+'ModelParams Lw'!G$6)/'ModelParams Lw'!G$7))+'ModelParams Lw'!G$5)*LN('Sound Power'!$B150)-('ModelParams Lw'!G$8+'ModelParams Lw'!G$9*$D150+'ModelParams Lw'!G$10*'Sound Power'!$F150^'ModelParams Lw'!G$14+'ModelParams Lw'!G$11*LN('Sound Power'!L150)+'ModelParams Lw'!G$12*'Sound Power'!$D150*'Sound Power'!$F150+'ModelParams Lw'!G$13*'Sound Power'!$D150*LN('Sound Power'!L150))</f>
        <v>#DIV/0!</v>
      </c>
      <c r="U150" s="26" t="e">
        <f>('ModelParams Lw'!H$4*LN('Sound Power'!M150)/(1+EXP(-('Sound Power'!$D150*1000+'ModelParams Lw'!H$6)/'ModelParams Lw'!H$7))+'ModelParams Lw'!H$5)*LN('Sound Power'!$B150)-('ModelParams Lw'!H$8+'ModelParams Lw'!H$9*$D150+'ModelParams Lw'!H$10*'Sound Power'!$F150^'ModelParams Lw'!H$14+'ModelParams Lw'!H$11*LN('Sound Power'!M150)+'ModelParams Lw'!H$12*'Sound Power'!$D150*'Sound Power'!$F150+'ModelParams Lw'!H$13*'Sound Power'!$D150*LN('Sound Power'!M150))</f>
        <v>#DIV/0!</v>
      </c>
      <c r="V150" s="26" t="e">
        <f>('ModelParams Lw'!I$4*LN('Sound Power'!N150)/(1+EXP(-('Sound Power'!$D150*1000+'ModelParams Lw'!I$6)/'ModelParams Lw'!I$7))+'ModelParams Lw'!I$5)*LN('Sound Power'!$B150)-('ModelParams Lw'!I$8+'ModelParams Lw'!I$9*$D150+'ModelParams Lw'!I$10*'Sound Power'!$F150^'ModelParams Lw'!I$14+'ModelParams Lw'!I$11*LN('Sound Power'!N150)+'ModelParams Lw'!I$12*'Sound Power'!$D150*'Sound Power'!$F150+'ModelParams Lw'!I$13*'Sound Power'!$D150*LN('Sound Power'!N150))</f>
        <v>#DIV/0!</v>
      </c>
      <c r="W150" s="26" t="e">
        <f>10*LOG10(IF(O150="",0,POWER(10,((O150+'ModelParams Lw'!$O$4)/10))) +IF(P150="",0,POWER(10,((P150+'ModelParams Lw'!$P$4)/10))) +IF(Q150="",0,POWER(10,((Q150+'ModelParams Lw'!$Q$4)/10))) +IF(R150="",0,POWER(10,((R150+'ModelParams Lw'!$R$4)/10))) +IF(S150="",0,POWER(10,((S150+'ModelParams Lw'!$S$4)/10))) +IF(T150="",0,POWER(10,((T150+'ModelParams Lw'!$T$4)/10))) +IF(U150="",0,POWER(10,((U150+'ModelParams Lw'!$U$4)/10)))+IF(V150="",0,POWER(10,((V150+'ModelParams Lw'!$V$4)/10))))</f>
        <v>#DIV/0!</v>
      </c>
      <c r="X150" s="26" t="e">
        <f t="shared" si="52"/>
        <v>#DIV/0!</v>
      </c>
      <c r="Y150" s="26" t="e">
        <f>(O150-'ModelParams Lw'!O$10)/'ModelParams Lw'!O$11</f>
        <v>#DIV/0!</v>
      </c>
      <c r="Z150" s="26" t="e">
        <f>(P150-'ModelParams Lw'!P$10)/'ModelParams Lw'!P$11</f>
        <v>#DIV/0!</v>
      </c>
      <c r="AA150" s="26" t="e">
        <f>(Q150-'ModelParams Lw'!Q$10)/'ModelParams Lw'!Q$11</f>
        <v>#DIV/0!</v>
      </c>
      <c r="AB150" s="26" t="e">
        <f>(R150-'ModelParams Lw'!R$10)/'ModelParams Lw'!R$11</f>
        <v>#DIV/0!</v>
      </c>
      <c r="AC150" s="26" t="e">
        <f>(S150-'ModelParams Lw'!S$10)/'ModelParams Lw'!S$11</f>
        <v>#DIV/0!</v>
      </c>
      <c r="AD150" s="26" t="e">
        <f>(T150-'ModelParams Lw'!T$10)/'ModelParams Lw'!T$11</f>
        <v>#DIV/0!</v>
      </c>
      <c r="AE150" s="26" t="e">
        <f>(U150-'ModelParams Lw'!U$10)/'ModelParams Lw'!U$11</f>
        <v>#DIV/0!</v>
      </c>
      <c r="AF150" s="26" t="e">
        <f>(V150-'ModelParams Lw'!V$10)/'ModelParams Lw'!V$11</f>
        <v>#DIV/0!</v>
      </c>
      <c r="AG150" s="26" t="e">
        <f t="shared" si="53"/>
        <v>#DIV/0!</v>
      </c>
      <c r="AH150" s="26" t="e">
        <f>VLOOKUP(D150*1000,'ModelParams Lw'!$A$38:$D$58,4)</f>
        <v>#N/A</v>
      </c>
      <c r="AI150" s="56" t="e">
        <f>VLOOKUP(D150*1000,'ModelParams Lw'!$A$38:$D$58,2)</f>
        <v>#N/A</v>
      </c>
      <c r="AJ150" s="46" t="e">
        <f t="shared" si="54"/>
        <v>#DIV/0!</v>
      </c>
      <c r="AK150" s="26" t="e">
        <f t="shared" si="55"/>
        <v>#VALUE!</v>
      </c>
      <c r="AL150" s="26" t="e">
        <f>IF($AI150=100,'ModelParams Lw'!R$35*'Sound Power'!$AH150^2+'ModelParams Lw'!R$36*'Sound Power'!$AH150+'ModelParams Lw'!R$37,IF($AI150=150,'ModelParams Lw'!R$38*'Sound Power'!$AH150^2+'ModelParams Lw'!R$39*'Sound Power'!$AH150+'ModelParams Lw'!R$40,'ModelParams Lw'!R$41*'Sound Power'!$AH150^2+'ModelParams Lw'!R$42*'Sound Power'!$AH150+'ModelParams Lw'!R$43))</f>
        <v>#N/A</v>
      </c>
      <c r="AM150" s="26" t="e">
        <f>IF($AI150=100,'ModelParams Lw'!S$35*'Sound Power'!$AH150^2+'ModelParams Lw'!S$36*'Sound Power'!$AH150+'ModelParams Lw'!S$37,IF($AI150=150,'ModelParams Lw'!S$38*'Sound Power'!$AH150^2+'ModelParams Lw'!S$39*'Sound Power'!$AH150+'ModelParams Lw'!S$40,'ModelParams Lw'!S$41*'Sound Power'!$AH150^2+'ModelParams Lw'!S$42*'Sound Power'!$AH150+'ModelParams Lw'!S$43))</f>
        <v>#N/A</v>
      </c>
      <c r="AN150" s="26" t="e">
        <f>IF($AI150=100,'ModelParams Lw'!T$35*'Sound Power'!$AH150^2+'ModelParams Lw'!T$36*'Sound Power'!$AH150+'ModelParams Lw'!T$37,IF($AI150=150,'ModelParams Lw'!T$38*'Sound Power'!$AH150^2+'ModelParams Lw'!T$39*'Sound Power'!$AH150+'ModelParams Lw'!T$40,'ModelParams Lw'!T$41*'Sound Power'!$AH150^2+'ModelParams Lw'!T$42*'Sound Power'!$AH150+'ModelParams Lw'!T$43))</f>
        <v>#N/A</v>
      </c>
      <c r="AO150" s="26" t="e">
        <f>IF($AI150=100,'ModelParams Lw'!U$35*'Sound Power'!$AH150^2+'ModelParams Lw'!U$36*'Sound Power'!$AH150+'ModelParams Lw'!U$37,IF($AI150=150,'ModelParams Lw'!U$38*'Sound Power'!$AH150^2+'ModelParams Lw'!U$39*'Sound Power'!$AH150+'ModelParams Lw'!U$40,'ModelParams Lw'!U$41*'Sound Power'!$AH150^2+'ModelParams Lw'!U$42*'Sound Power'!$AH150+'ModelParams Lw'!U$43))</f>
        <v>#N/A</v>
      </c>
      <c r="AP150" s="26" t="e">
        <f>IF($AI150=100,'ModelParams Lw'!V$35*'Sound Power'!$AH150^2+'ModelParams Lw'!V$36*'Sound Power'!$AH150+'ModelParams Lw'!V$37,IF($AI150=150,'ModelParams Lw'!V$38*'Sound Power'!$AH150^2+'ModelParams Lw'!V$39*'Sound Power'!$AH150+'ModelParams Lw'!V$40,'ModelParams Lw'!V$41*'Sound Power'!$AH150^2+'ModelParams Lw'!V$42*'Sound Power'!$AH150+'ModelParams Lw'!V$43))</f>
        <v>#N/A</v>
      </c>
      <c r="AQ150" s="26" t="e">
        <f>IF($AI150=100,'ModelParams Lw'!W$35*'Sound Power'!$AH150^2+'ModelParams Lw'!W$36*'Sound Power'!$AH150+'ModelParams Lw'!W$37,IF($AI150=150,'ModelParams Lw'!W$38*'Sound Power'!$AH150^2+'ModelParams Lw'!W$39*'Sound Power'!$AH150+'ModelParams Lw'!W$40,'ModelParams Lw'!W$41*'Sound Power'!$AH150^2+'ModelParams Lw'!W$42*'Sound Power'!$AH150+'ModelParams Lw'!W$43))</f>
        <v>#N/A</v>
      </c>
      <c r="AR150" s="26" t="e">
        <f t="shared" si="56"/>
        <v>#VALUE!</v>
      </c>
      <c r="AS150" s="26" t="e">
        <f>IF(26.83*LN($AJ150)-11.791-'ModelParams Lw'!B$35&lt;0,0,26.83*LN($AJ150)-11.791-'ModelParams Lw'!B$35)</f>
        <v>#DIV/0!</v>
      </c>
      <c r="AT150" s="26" t="e">
        <f>IF(26.83*LN($AJ150)-11.791-'ModelParams Lw'!C$35&lt;0,0,26.83*LN($AJ150)-11.791-'ModelParams Lw'!C$35)</f>
        <v>#DIV/0!</v>
      </c>
      <c r="AU150" s="26" t="e">
        <f>IF(26.83*LN($AJ150)-11.791-'ModelParams Lw'!D$35&lt;0,0,26.83*LN($AJ150)-11.791-'ModelParams Lw'!D$35)</f>
        <v>#DIV/0!</v>
      </c>
      <c r="AV150" s="26" t="e">
        <f>IF(26.83*LN($AJ150)-11.791-'ModelParams Lw'!E$35&lt;0,0,26.83*LN($AJ150)-11.791-'ModelParams Lw'!E$35)</f>
        <v>#DIV/0!</v>
      </c>
      <c r="AW150" s="26" t="e">
        <f>IF(26.83*LN($AJ150)-11.791-'ModelParams Lw'!F$35&lt;0,0,26.83*LN($AJ150)-11.791-'ModelParams Lw'!F$35)</f>
        <v>#DIV/0!</v>
      </c>
      <c r="AX150" s="26" t="e">
        <f>IF(26.83*LN($AJ150)-11.791-'ModelParams Lw'!G$35&lt;0,0,26.83*LN($AJ150)-11.791-'ModelParams Lw'!G$35)</f>
        <v>#DIV/0!</v>
      </c>
      <c r="AY150" s="26" t="e">
        <f>IF(26.83*LN($AJ150)-11.791-'ModelParams Lw'!H$35&lt;0,0,26.83*LN($AJ150)-11.791-'ModelParams Lw'!H$35)</f>
        <v>#DIV/0!</v>
      </c>
      <c r="AZ150" s="26" t="e">
        <f>IF(26.83*LN($AJ150)-11.791-'ModelParams Lw'!I$35&lt;0,0,26.83*LN($AJ150)-11.791-'ModelParams Lw'!I$35)</f>
        <v>#DIV/0!</v>
      </c>
      <c r="BA150" s="26" t="e">
        <f t="shared" si="69"/>
        <v>#DIV/0!</v>
      </c>
      <c r="BB150" s="26" t="e">
        <f t="shared" si="70"/>
        <v>#DIV/0!</v>
      </c>
      <c r="BC150" s="26" t="e">
        <f t="shared" si="71"/>
        <v>#DIV/0!</v>
      </c>
      <c r="BD150" s="26" t="e">
        <f t="shared" si="72"/>
        <v>#DIV/0!</v>
      </c>
      <c r="BE150" s="26" t="e">
        <f t="shared" si="73"/>
        <v>#DIV/0!</v>
      </c>
      <c r="BF150" s="26" t="e">
        <f t="shared" si="74"/>
        <v>#DIV/0!</v>
      </c>
      <c r="BG150" s="26" t="e">
        <f t="shared" si="75"/>
        <v>#DIV/0!</v>
      </c>
      <c r="BH150" s="26" t="e">
        <f t="shared" si="76"/>
        <v>#DIV/0!</v>
      </c>
      <c r="BI150" s="26" t="e">
        <f>10*LOG10(IF(BA150="",0,POWER(10,((BA150+'ModelParams Lw'!$O$4)/10))) +IF(BB150="",0,POWER(10,((BB150+'ModelParams Lw'!$P$4)/10))) +IF(BC150="",0,POWER(10,((BC150+'ModelParams Lw'!$Q$4)/10))) +IF(BD150="",0,POWER(10,((BD150+'ModelParams Lw'!$R$4)/10))) +IF(BE150="",0,POWER(10,((BE150+'ModelParams Lw'!$S$4)/10))) +IF(BF150="",0,POWER(10,((BF150+'ModelParams Lw'!$T$4)/10))) +IF(BG150="",0,POWER(10,((BG150+'ModelParams Lw'!$U$4)/10)))+IF(BH150="",0,POWER(10,((BH150+'ModelParams Lw'!$V$4)/10))))</f>
        <v>#DIV/0!</v>
      </c>
      <c r="BJ150" s="26" t="e">
        <f t="shared" si="57"/>
        <v>#DIV/0!</v>
      </c>
      <c r="BK150" s="26" t="e">
        <f>(BA150-'ModelParams Lw'!O$10)/'ModelParams Lw'!O$11</f>
        <v>#DIV/0!</v>
      </c>
      <c r="BL150" s="26" t="e">
        <f>(BB150-'ModelParams Lw'!P$10)/'ModelParams Lw'!P$11</f>
        <v>#DIV/0!</v>
      </c>
      <c r="BM150" s="26" t="e">
        <f>(BC150-'ModelParams Lw'!Q$10)/'ModelParams Lw'!Q$11</f>
        <v>#DIV/0!</v>
      </c>
      <c r="BN150" s="26" t="e">
        <f>(BD150-'ModelParams Lw'!R$10)/'ModelParams Lw'!R$11</f>
        <v>#DIV/0!</v>
      </c>
      <c r="BO150" s="26" t="e">
        <f>(BE150-'ModelParams Lw'!S$10)/'ModelParams Lw'!S$11</f>
        <v>#DIV/0!</v>
      </c>
      <c r="BP150" s="26" t="e">
        <f>(BF150-'ModelParams Lw'!T$10)/'ModelParams Lw'!T$11</f>
        <v>#DIV/0!</v>
      </c>
      <c r="BQ150" s="26" t="e">
        <f>(BG150-'ModelParams Lw'!U$10)/'ModelParams Lw'!U$11</f>
        <v>#DIV/0!</v>
      </c>
      <c r="BR150" s="26" t="e">
        <f>(BH150-'ModelParams Lw'!V$10)/'ModelParams Lw'!V$11</f>
        <v>#DIV/0!</v>
      </c>
      <c r="BS150" s="23" t="e">
        <f>IF(Calcul!$E152="SW",DEGREES(ACOS(1-(1/'ModelParams Lw'!C$25*SQRT(0.5*1.2/'Sound Power'!$C150)*('Sound Power'!$B150/3600)/('Sound Power'!$D150)/('Sound Power'!$F150)))),DEGREES(ACOS(1-(1/'ModelParams Lw'!C$29*SQRT(0.5*1.2/'Sound Power'!$C150)*('Sound Power'!$B150/3600)/('Sound Power'!$D150)/('Sound Power'!$F150)))))</f>
        <v>#DIV/0!</v>
      </c>
      <c r="BT150" s="23" t="e">
        <f>IF(Calcul!$E152="SW",DEGREES(ACOS(1-(1/'ModelParams Lw'!D$25*SQRT(0.5*1.2/'Sound Power'!$C150)*('Sound Power'!$B150/3600)/('Sound Power'!$D150)/('Sound Power'!$F150)))),DEGREES(ACOS(1-(1/'ModelParams Lw'!D$29*SQRT(0.5*1.2/'Sound Power'!$C150)*('Sound Power'!$B150/3600)/('Sound Power'!$D150)/('Sound Power'!$F150)))))</f>
        <v>#DIV/0!</v>
      </c>
      <c r="BU150" s="23" t="e">
        <f>IF(Calcul!$E152="SW",DEGREES(ACOS(1-(1/'ModelParams Lw'!E$25*SQRT(0.5*1.2/'Sound Power'!$C150)*('Sound Power'!$B150/3600)/('Sound Power'!$D150)/('Sound Power'!$F150)))),DEGREES(ACOS(1-(1/'ModelParams Lw'!E$29*SQRT(0.5*1.2/'Sound Power'!$C150)*('Sound Power'!$B150/3600)/('Sound Power'!$D150)/('Sound Power'!$F150)))))</f>
        <v>#DIV/0!</v>
      </c>
      <c r="BV150" s="23" t="e">
        <f>IF(Calcul!$E152="SW",DEGREES(ACOS(1-(1/'ModelParams Lw'!F$25*SQRT(0.5*1.2/'Sound Power'!$C150)*('Sound Power'!$B150/3600)/('Sound Power'!$D150)/('Sound Power'!$F150)))),DEGREES(ACOS(1-(1/'ModelParams Lw'!F$29*SQRT(0.5*1.2/'Sound Power'!$C150)*('Sound Power'!$B150/3600)/('Sound Power'!$D150)/('Sound Power'!$F150)))))</f>
        <v>#DIV/0!</v>
      </c>
      <c r="BW150" s="23" t="e">
        <f>IF(Calcul!$E152="SW",DEGREES(ACOS(1-(1/'ModelParams Lw'!G$25*SQRT(0.5*1.2/'Sound Power'!$C150)*('Sound Power'!$B150/3600)/('Sound Power'!$D150)/('Sound Power'!$F150)))),DEGREES(ACOS(1-(1/'ModelParams Lw'!G$29*SQRT(0.5*1.2/'Sound Power'!$C150)*('Sound Power'!$B150/3600)/('Sound Power'!$D150)/('Sound Power'!$F150)))))</f>
        <v>#DIV/0!</v>
      </c>
      <c r="BX150" s="23" t="e">
        <f>IF(Calcul!$E152="SW",DEGREES(ACOS(1-(1/'ModelParams Lw'!H$25*SQRT(0.5*1.2/'Sound Power'!$C150)*('Sound Power'!$B150/3600)/('Sound Power'!$D150)/('Sound Power'!$F150)))),DEGREES(ACOS(1-(1/'ModelParams Lw'!H$29*SQRT(0.5*1.2/'Sound Power'!$C150)*('Sound Power'!$B150/3600)/('Sound Power'!$D150)/('Sound Power'!$F150)))))</f>
        <v>#DIV/0!</v>
      </c>
      <c r="BY150" s="23" t="e">
        <f>IF(Calcul!$E152="SW",DEGREES(ACOS(1-(1/'ModelParams Lw'!I$25*SQRT(0.5*1.2/'Sound Power'!$C150)*('Sound Power'!$B150/3600)/('Sound Power'!$D150)/('Sound Power'!$F150)))),DEGREES(ACOS(1-(1/'ModelParams Lw'!I$29*SQRT(0.5*1.2/'Sound Power'!$C150)*('Sound Power'!$B150/3600)/('Sound Power'!$D150)/('Sound Power'!$F150)))))</f>
        <v>#DIV/0!</v>
      </c>
      <c r="BZ150" s="23" t="e">
        <f>IF(Calcul!$E152="SW",DEGREES(ACOS(1-(1/'ModelParams Lw'!J$25*SQRT(0.5*1.2/'Sound Power'!$C150)*('Sound Power'!$B150/3600)/('Sound Power'!$D150)/('Sound Power'!$F150)))),DEGREES(ACOS(1-(1/'ModelParams Lw'!J$29*SQRT(0.5*1.2/'Sound Power'!$C150)*('Sound Power'!$B150/3600)/('Sound Power'!$D150)/('Sound Power'!$F150)))))</f>
        <v>#DIV/0!</v>
      </c>
      <c r="CA150" s="26" t="e">
        <f>IF(Calcul!$E152="SW",'ModelParams Lw'!C$22+'ModelParams Lw'!C$23*LOG('Sound Power'!$D150/'Sound Power'!$E150)+'ModelParams Lw'!C$24*LN('Sound Power'!BS150),IF('ModelParams Lw'!C$26+'ModelParams Lw'!C$27*LOG('Sound Power'!$D150/'Sound Power'!$E150)+'ModelParams Lw'!C$28*LN('Sound Power'!BS150)&lt;'ModelParams Lw'!C$22+'ModelParams Lw'!C$23*LOG('Sound Power'!$D150/'Sound Power'!$E150)+'ModelParams Lw'!C$24*LN('Sound Power'!BS150),'ModelParams Lw'!C$22+'ModelParams Lw'!C$23*LOG('Sound Power'!$D150/'Sound Power'!$E150)+'ModelParams Lw'!C$24*LN('Sound Power'!BS150),'ModelParams Lw'!C$26+'ModelParams Lw'!C$27*LOG('Sound Power'!$D150/'Sound Power'!$E150)+'ModelParams Lw'!C$28*LN('Sound Power'!BS150)))</f>
        <v>#DIV/0!</v>
      </c>
      <c r="CB150" s="26" t="e">
        <f>IF(Calcul!$E152="SW",'ModelParams Lw'!D$22+'ModelParams Lw'!D$23*LOG('Sound Power'!$D150/'Sound Power'!$E150)+'ModelParams Lw'!D$24*LN('Sound Power'!BT150),IF('ModelParams Lw'!D$26+'ModelParams Lw'!D$27*LOG('Sound Power'!$D150/'Sound Power'!$E150)+'ModelParams Lw'!D$28*LN('Sound Power'!BT150)&lt;'ModelParams Lw'!D$22+'ModelParams Lw'!D$23*LOG('Sound Power'!$D150/'Sound Power'!$E150)+'ModelParams Lw'!D$24*LN('Sound Power'!BT150),'ModelParams Lw'!D$22+'ModelParams Lw'!D$23*LOG('Sound Power'!$D150/'Sound Power'!$E150)+'ModelParams Lw'!D$24*LN('Sound Power'!BT150),'ModelParams Lw'!D$26+'ModelParams Lw'!D$27*LOG('Sound Power'!$D150/'Sound Power'!$E150)+'ModelParams Lw'!D$28*LN('Sound Power'!BT150)))</f>
        <v>#DIV/0!</v>
      </c>
      <c r="CC150" s="26" t="e">
        <f>IF(Calcul!$E152="SW",'ModelParams Lw'!E$22+'ModelParams Lw'!E$23*LOG('Sound Power'!$D150/'Sound Power'!$E150)+'ModelParams Lw'!E$24*LN('Sound Power'!BU150),IF('ModelParams Lw'!E$26+'ModelParams Lw'!E$27*LOG('Sound Power'!$D150/'Sound Power'!$E150)+'ModelParams Lw'!E$28*LN('Sound Power'!BU150)&lt;'ModelParams Lw'!E$22+'ModelParams Lw'!E$23*LOG('Sound Power'!$D150/'Sound Power'!$E150)+'ModelParams Lw'!E$24*LN('Sound Power'!BU150),'ModelParams Lw'!E$22+'ModelParams Lw'!E$23*LOG('Sound Power'!$D150/'Sound Power'!$E150)+'ModelParams Lw'!E$24*LN('Sound Power'!BU150),'ModelParams Lw'!E$26+'ModelParams Lw'!E$27*LOG('Sound Power'!$D150/'Sound Power'!$E150)+'ModelParams Lw'!E$28*LN('Sound Power'!BU150)))</f>
        <v>#DIV/0!</v>
      </c>
      <c r="CD150" s="26" t="e">
        <f>IF(Calcul!$E152="SW",'ModelParams Lw'!F$22+'ModelParams Lw'!F$23*LOG('Sound Power'!$D150/'Sound Power'!$E150)+'ModelParams Lw'!F$24*LN('Sound Power'!BV150),IF('ModelParams Lw'!F$26+'ModelParams Lw'!F$27*LOG('Sound Power'!$D150/'Sound Power'!$E150)+'ModelParams Lw'!F$28*LN('Sound Power'!BV150)&lt;'ModelParams Lw'!F$22+'ModelParams Lw'!F$23*LOG('Sound Power'!$D150/'Sound Power'!$E150)+'ModelParams Lw'!F$24*LN('Sound Power'!BV150),'ModelParams Lw'!F$22+'ModelParams Lw'!F$23*LOG('Sound Power'!$D150/'Sound Power'!$E150)+'ModelParams Lw'!F$24*LN('Sound Power'!BV150),'ModelParams Lw'!F$26+'ModelParams Lw'!F$27*LOG('Sound Power'!$D150/'Sound Power'!$E150)+'ModelParams Lw'!F$28*LN('Sound Power'!BV150)))</f>
        <v>#DIV/0!</v>
      </c>
      <c r="CE150" s="26" t="e">
        <f>IF(Calcul!$E152="SW",'ModelParams Lw'!G$22+'ModelParams Lw'!G$23*LOG('Sound Power'!$D150/'Sound Power'!$E150)+'ModelParams Lw'!G$24*LN('Sound Power'!BW150),IF('ModelParams Lw'!G$26+'ModelParams Lw'!G$27*LOG('Sound Power'!$D150/'Sound Power'!$E150)+'ModelParams Lw'!G$28*LN('Sound Power'!BW150)&lt;'ModelParams Lw'!G$22+'ModelParams Lw'!G$23*LOG('Sound Power'!$D150/'Sound Power'!$E150)+'ModelParams Lw'!G$24*LN('Sound Power'!BW150),'ModelParams Lw'!G$22+'ModelParams Lw'!G$23*LOG('Sound Power'!$D150/'Sound Power'!$E150)+'ModelParams Lw'!G$24*LN('Sound Power'!BW150),'ModelParams Lw'!G$26+'ModelParams Lw'!G$27*LOG('Sound Power'!$D150/'Sound Power'!$E150)+'ModelParams Lw'!G$28*LN('Sound Power'!BW150)))</f>
        <v>#DIV/0!</v>
      </c>
      <c r="CF150" s="26" t="e">
        <f>IF(Calcul!$E152="SW",'ModelParams Lw'!H$22+'ModelParams Lw'!H$23*LOG('Sound Power'!$D150/'Sound Power'!$E150)+'ModelParams Lw'!H$24*LN('Sound Power'!BX150),IF('ModelParams Lw'!H$26+'ModelParams Lw'!H$27*LOG('Sound Power'!$D150/'Sound Power'!$E150)+'ModelParams Lw'!H$28*LN('Sound Power'!BX150)&lt;'ModelParams Lw'!H$22+'ModelParams Lw'!H$23*LOG('Sound Power'!$D150/'Sound Power'!$E150)+'ModelParams Lw'!H$24*LN('Sound Power'!BX150),'ModelParams Lw'!H$22+'ModelParams Lw'!H$23*LOG('Sound Power'!$D150/'Sound Power'!$E150)+'ModelParams Lw'!H$24*LN('Sound Power'!BX150),'ModelParams Lw'!H$26+'ModelParams Lw'!H$27*LOG('Sound Power'!$D150/'Sound Power'!$E150)+'ModelParams Lw'!H$28*LN('Sound Power'!BX150)))</f>
        <v>#DIV/0!</v>
      </c>
      <c r="CG150" s="26" t="e">
        <f>IF(Calcul!$E152="SW",'ModelParams Lw'!I$22+'ModelParams Lw'!I$23*LOG('Sound Power'!$D150/'Sound Power'!$E150)+'ModelParams Lw'!I$24*LN('Sound Power'!BY150),IF('ModelParams Lw'!I$26+'ModelParams Lw'!I$27*LOG('Sound Power'!$D150/'Sound Power'!$E150)+'ModelParams Lw'!I$28*LN('Sound Power'!BY150)&lt;'ModelParams Lw'!I$22+'ModelParams Lw'!I$23*LOG('Sound Power'!$D150/'Sound Power'!$E150)+'ModelParams Lw'!I$24*LN('Sound Power'!BY150),'ModelParams Lw'!I$22+'ModelParams Lw'!I$23*LOG('Sound Power'!$D150/'Sound Power'!$E150)+'ModelParams Lw'!I$24*LN('Sound Power'!BY150),'ModelParams Lw'!I$26+'ModelParams Lw'!I$27*LOG('Sound Power'!$D150/'Sound Power'!$E150)+'ModelParams Lw'!I$28*LN('Sound Power'!BY150)))</f>
        <v>#DIV/0!</v>
      </c>
      <c r="CH150" s="26" t="e">
        <f>IF(Calcul!$E152="SW",'ModelParams Lw'!J$22+'ModelParams Lw'!J$23*LOG('Sound Power'!$D150/'Sound Power'!$E150)+'ModelParams Lw'!J$24*LN('Sound Power'!BZ150),IF('ModelParams Lw'!J$26+'ModelParams Lw'!J$27*LOG('Sound Power'!$D150/'Sound Power'!$E150)+'ModelParams Lw'!J$28*LN('Sound Power'!BZ150)&lt;'ModelParams Lw'!J$22+'ModelParams Lw'!J$23*LOG('Sound Power'!$D150/'Sound Power'!$E150)+'ModelParams Lw'!J$24*LN('Sound Power'!BZ150),'ModelParams Lw'!J$22+'ModelParams Lw'!J$23*LOG('Sound Power'!$D150/'Sound Power'!$E150)+'ModelParams Lw'!J$24*LN('Sound Power'!BZ150),'ModelParams Lw'!J$26+'ModelParams Lw'!J$27*LOG('Sound Power'!$D150/'Sound Power'!$E150)+'ModelParams Lw'!J$28*LN('Sound Power'!BZ150)))</f>
        <v>#DIV/0!</v>
      </c>
      <c r="CI150" s="26" t="e">
        <f t="shared" si="58"/>
        <v>#DIV/0!</v>
      </c>
      <c r="CJ150" s="26" t="e">
        <f t="shared" si="59"/>
        <v>#DIV/0!</v>
      </c>
      <c r="CK150" s="26" t="e">
        <f t="shared" si="60"/>
        <v>#DIV/0!</v>
      </c>
      <c r="CL150" s="26" t="e">
        <f t="shared" si="61"/>
        <v>#DIV/0!</v>
      </c>
      <c r="CM150" s="26" t="e">
        <f t="shared" si="62"/>
        <v>#DIV/0!</v>
      </c>
      <c r="CN150" s="26" t="e">
        <f t="shared" si="63"/>
        <v>#DIV/0!</v>
      </c>
      <c r="CO150" s="26" t="e">
        <f t="shared" si="64"/>
        <v>#DIV/0!</v>
      </c>
      <c r="CP150" s="26" t="e">
        <f t="shared" si="65"/>
        <v>#DIV/0!</v>
      </c>
      <c r="CQ150" s="26" t="e">
        <f>10*LOG10(IF(CI150="",0,POWER(10,((CI150+'ModelParams Lw'!$O$4)/10))) +IF(CJ150="",0,POWER(10,((CJ150+'ModelParams Lw'!$P$4)/10))) +IF(CK150="",0,POWER(10,((CK150+'ModelParams Lw'!$Q$4)/10))) +IF(CL150="",0,POWER(10,((CL150+'ModelParams Lw'!$R$4)/10))) +IF(CM150="",0,POWER(10,((CM150+'ModelParams Lw'!$S$4)/10))) +IF(CN150="",0,POWER(10,((CN150+'ModelParams Lw'!$T$4)/10))) +IF(CO150="",0,POWER(10,((CO150+'ModelParams Lw'!$U$4)/10)))+IF(CP150="",0,POWER(10,((CP150+'ModelParams Lw'!$V$4)/10))))</f>
        <v>#DIV/0!</v>
      </c>
      <c r="CR150" s="26" t="e">
        <f t="shared" si="66"/>
        <v>#DIV/0!</v>
      </c>
      <c r="CS150" s="26" t="e">
        <f>(CI150-'ModelParams Lw'!$O$10)/'ModelParams Lw'!$O$11</f>
        <v>#DIV/0!</v>
      </c>
      <c r="CT150" s="26" t="e">
        <f>(CJ150-'ModelParams Lw'!$P$10)/'ModelParams Lw'!$P$11</f>
        <v>#DIV/0!</v>
      </c>
      <c r="CU150" s="26" t="e">
        <f>(CK150-'ModelParams Lw'!$Q$10)/'ModelParams Lw'!$Q$11</f>
        <v>#DIV/0!</v>
      </c>
      <c r="CV150" s="26" t="e">
        <f>(CL150-'ModelParams Lw'!$R$10)/'ModelParams Lw'!$R$11</f>
        <v>#DIV/0!</v>
      </c>
      <c r="CW150" s="26" t="e">
        <f>(CM150-'ModelParams Lw'!$S$10)/'ModelParams Lw'!$S$11</f>
        <v>#DIV/0!</v>
      </c>
      <c r="CX150" s="26" t="e">
        <f>(CN150-'ModelParams Lw'!$T$10)/'ModelParams Lw'!$T$11</f>
        <v>#DIV/0!</v>
      </c>
      <c r="CY150" s="26" t="e">
        <f>(CO150-'ModelParams Lw'!$U$10)/'ModelParams Lw'!$U$11</f>
        <v>#DIV/0!</v>
      </c>
      <c r="CZ150" s="26" t="e">
        <f>(CP150-'ModelParams Lw'!$V$10)/'ModelParams Lw'!$V$11</f>
        <v>#DIV/0!</v>
      </c>
    </row>
    <row r="151" spans="1:104" x14ac:dyDescent="0.2">
      <c r="A151" s="13">
        <f>Calcul!A153</f>
        <v>0</v>
      </c>
      <c r="B151" s="13">
        <f t="shared" si="67"/>
        <v>0</v>
      </c>
      <c r="C151" s="13">
        <f>Calcul!B153</f>
        <v>0</v>
      </c>
      <c r="D151" s="13">
        <f>Calcul!C153/1000</f>
        <v>0</v>
      </c>
      <c r="E151" s="13">
        <f>Calcul!D153/1000</f>
        <v>0</v>
      </c>
      <c r="F151" s="13">
        <f t="shared" si="68"/>
        <v>0</v>
      </c>
      <c r="G151" s="23" t="e">
        <f>DEGREES(ACOS(1-(1/'ModelParams Lw'!B$15*SQRT(0.5*1.2/'Sound Power'!$C151)*('Sound Power'!$B151/3600)/('Sound Power'!$D151)/('Sound Power'!$F151))))</f>
        <v>#DIV/0!</v>
      </c>
      <c r="H151" s="23" t="e">
        <f>DEGREES(ACOS(1-(1/'ModelParams Lw'!C$15*SQRT(0.5*1.2/'Sound Power'!$C151)*('Sound Power'!$B151/3600)/('Sound Power'!$D151)/('Sound Power'!$F151))))</f>
        <v>#DIV/0!</v>
      </c>
      <c r="I151" s="23" t="e">
        <f>DEGREES(ACOS(1-(1/'ModelParams Lw'!D$15*SQRT(0.5*1.2/'Sound Power'!$C151)*('Sound Power'!$B151/3600)/('Sound Power'!$D151)/('Sound Power'!$F151))))</f>
        <v>#DIV/0!</v>
      </c>
      <c r="J151" s="23" t="e">
        <f>DEGREES(ACOS(1-(1/'ModelParams Lw'!E$15*SQRT(0.5*1.2/'Sound Power'!$C151)*('Sound Power'!$B151/3600)/('Sound Power'!$D151)/('Sound Power'!$F151))))</f>
        <v>#DIV/0!</v>
      </c>
      <c r="K151" s="23" t="e">
        <f>DEGREES(ACOS(1-(1/'ModelParams Lw'!F$15*SQRT(0.5*1.2/'Sound Power'!$C151)*('Sound Power'!$B151/3600)/('Sound Power'!$D151)/('Sound Power'!$F151))))</f>
        <v>#DIV/0!</v>
      </c>
      <c r="L151" s="23" t="e">
        <f>DEGREES(ACOS(1-(1/'ModelParams Lw'!G$15*SQRT(0.5*1.2/'Sound Power'!$C151)*('Sound Power'!$B151/3600)/('Sound Power'!$D151)/('Sound Power'!$F151))))</f>
        <v>#DIV/0!</v>
      </c>
      <c r="M151" s="23" t="e">
        <f>DEGREES(ACOS(1-(1/'ModelParams Lw'!H$15*SQRT(0.5*1.2/'Sound Power'!$C151)*('Sound Power'!$B151/3600)/('Sound Power'!$D151)/('Sound Power'!$F151))))</f>
        <v>#DIV/0!</v>
      </c>
      <c r="N151" s="23" t="e">
        <f>DEGREES(ACOS(1-(1/'ModelParams Lw'!I$15*SQRT(0.5*1.2/'Sound Power'!$C151)*('Sound Power'!$B151/3600)/('Sound Power'!$D151)/('Sound Power'!$F151))))</f>
        <v>#DIV/0!</v>
      </c>
      <c r="O151" s="26" t="e">
        <f>('ModelParams Lw'!B$4*LN('Sound Power'!G151)/(1+EXP(-('Sound Power'!$D151*1000+'ModelParams Lw'!B$6)/'ModelParams Lw'!B$7))+'ModelParams Lw'!B$5)*LN('Sound Power'!$B151)-('ModelParams Lw'!B$8+'ModelParams Lw'!B$9*$D151+'ModelParams Lw'!B$10*'Sound Power'!$F151^'ModelParams Lw'!B$14+'ModelParams Lw'!B$11*LN('Sound Power'!G151)+'ModelParams Lw'!B$12*'Sound Power'!$D151*'Sound Power'!$F151+'ModelParams Lw'!B$13*'Sound Power'!$D151*LN('Sound Power'!G151))</f>
        <v>#DIV/0!</v>
      </c>
      <c r="P151" s="26" t="e">
        <f>('ModelParams Lw'!C$4*LN('Sound Power'!H151)/(1+EXP(-('Sound Power'!$D151*1000+'ModelParams Lw'!C$6)/'ModelParams Lw'!C$7))+'ModelParams Lw'!C$5)*LN('Sound Power'!$B151)-('ModelParams Lw'!C$8+'ModelParams Lw'!C$9*$D151+'ModelParams Lw'!C$10*'Sound Power'!$F151^'ModelParams Lw'!C$14+'ModelParams Lw'!C$11*LN('Sound Power'!H151)+'ModelParams Lw'!C$12*'Sound Power'!$D151*'Sound Power'!$F151+'ModelParams Lw'!C$13*'Sound Power'!$D151*LN('Sound Power'!H151))</f>
        <v>#DIV/0!</v>
      </c>
      <c r="Q151" s="26" t="e">
        <f>('ModelParams Lw'!D$4*LN('Sound Power'!I151)/(1+EXP(-('Sound Power'!$D151*1000+'ModelParams Lw'!D$6)/'ModelParams Lw'!D$7))+'ModelParams Lw'!D$5)*LN('Sound Power'!$B151)-('ModelParams Lw'!D$8+'ModelParams Lw'!D$9*$D151+'ModelParams Lw'!D$10*'Sound Power'!$F151^'ModelParams Lw'!D$14+'ModelParams Lw'!D$11*LN('Sound Power'!I151)+'ModelParams Lw'!D$12*'Sound Power'!$D151*'Sound Power'!$F151+'ModelParams Lw'!D$13*'Sound Power'!$D151*LN('Sound Power'!I151))</f>
        <v>#DIV/0!</v>
      </c>
      <c r="R151" s="26" t="e">
        <f>('ModelParams Lw'!E$4*LN('Sound Power'!J151)/(1+EXP(-('Sound Power'!$D151*1000+'ModelParams Lw'!E$6)/'ModelParams Lw'!E$7))+'ModelParams Lw'!E$5)*LN('Sound Power'!$B151)-('ModelParams Lw'!E$8+'ModelParams Lw'!E$9*$D151+'ModelParams Lw'!E$10*'Sound Power'!$F151^'ModelParams Lw'!E$14+'ModelParams Lw'!E$11*LN('Sound Power'!J151)+'ModelParams Lw'!E$12*'Sound Power'!$D151*'Sound Power'!$F151+'ModelParams Lw'!E$13*'Sound Power'!$D151*LN('Sound Power'!J151))</f>
        <v>#DIV/0!</v>
      </c>
      <c r="S151" s="26" t="e">
        <f>('ModelParams Lw'!F$4*LN('Sound Power'!K151)/(1+EXP(-('Sound Power'!$D151*1000+'ModelParams Lw'!F$6)/'ModelParams Lw'!F$7))+'ModelParams Lw'!F$5)*LN('Sound Power'!$B151)-('ModelParams Lw'!F$8+'ModelParams Lw'!F$9*$D151+'ModelParams Lw'!F$10*'Sound Power'!$F151^'ModelParams Lw'!F$14+'ModelParams Lw'!F$11*LN('Sound Power'!K151)+'ModelParams Lw'!F$12*'Sound Power'!$D151*'Sound Power'!$F151+'ModelParams Lw'!F$13*'Sound Power'!$D151*LN('Sound Power'!K151))</f>
        <v>#DIV/0!</v>
      </c>
      <c r="T151" s="26" t="e">
        <f>('ModelParams Lw'!G$4*LN('Sound Power'!L151)/(1+EXP(-('Sound Power'!$D151*1000+'ModelParams Lw'!G$6)/'ModelParams Lw'!G$7))+'ModelParams Lw'!G$5)*LN('Sound Power'!$B151)-('ModelParams Lw'!G$8+'ModelParams Lw'!G$9*$D151+'ModelParams Lw'!G$10*'Sound Power'!$F151^'ModelParams Lw'!G$14+'ModelParams Lw'!G$11*LN('Sound Power'!L151)+'ModelParams Lw'!G$12*'Sound Power'!$D151*'Sound Power'!$F151+'ModelParams Lw'!G$13*'Sound Power'!$D151*LN('Sound Power'!L151))</f>
        <v>#DIV/0!</v>
      </c>
      <c r="U151" s="26" t="e">
        <f>('ModelParams Lw'!H$4*LN('Sound Power'!M151)/(1+EXP(-('Sound Power'!$D151*1000+'ModelParams Lw'!H$6)/'ModelParams Lw'!H$7))+'ModelParams Lw'!H$5)*LN('Sound Power'!$B151)-('ModelParams Lw'!H$8+'ModelParams Lw'!H$9*$D151+'ModelParams Lw'!H$10*'Sound Power'!$F151^'ModelParams Lw'!H$14+'ModelParams Lw'!H$11*LN('Sound Power'!M151)+'ModelParams Lw'!H$12*'Sound Power'!$D151*'Sound Power'!$F151+'ModelParams Lw'!H$13*'Sound Power'!$D151*LN('Sound Power'!M151))</f>
        <v>#DIV/0!</v>
      </c>
      <c r="V151" s="26" t="e">
        <f>('ModelParams Lw'!I$4*LN('Sound Power'!N151)/(1+EXP(-('Sound Power'!$D151*1000+'ModelParams Lw'!I$6)/'ModelParams Lw'!I$7))+'ModelParams Lw'!I$5)*LN('Sound Power'!$B151)-('ModelParams Lw'!I$8+'ModelParams Lw'!I$9*$D151+'ModelParams Lw'!I$10*'Sound Power'!$F151^'ModelParams Lw'!I$14+'ModelParams Lw'!I$11*LN('Sound Power'!N151)+'ModelParams Lw'!I$12*'Sound Power'!$D151*'Sound Power'!$F151+'ModelParams Lw'!I$13*'Sound Power'!$D151*LN('Sound Power'!N151))</f>
        <v>#DIV/0!</v>
      </c>
      <c r="W151" s="26" t="e">
        <f>10*LOG10(IF(O151="",0,POWER(10,((O151+'ModelParams Lw'!$O$4)/10))) +IF(P151="",0,POWER(10,((P151+'ModelParams Lw'!$P$4)/10))) +IF(Q151="",0,POWER(10,((Q151+'ModelParams Lw'!$Q$4)/10))) +IF(R151="",0,POWER(10,((R151+'ModelParams Lw'!$R$4)/10))) +IF(S151="",0,POWER(10,((S151+'ModelParams Lw'!$S$4)/10))) +IF(T151="",0,POWER(10,((T151+'ModelParams Lw'!$T$4)/10))) +IF(U151="",0,POWER(10,((U151+'ModelParams Lw'!$U$4)/10)))+IF(V151="",0,POWER(10,((V151+'ModelParams Lw'!$V$4)/10))))</f>
        <v>#DIV/0!</v>
      </c>
      <c r="X151" s="26" t="e">
        <f t="shared" si="52"/>
        <v>#DIV/0!</v>
      </c>
      <c r="Y151" s="26" t="e">
        <f>(O151-'ModelParams Lw'!O$10)/'ModelParams Lw'!O$11</f>
        <v>#DIV/0!</v>
      </c>
      <c r="Z151" s="26" t="e">
        <f>(P151-'ModelParams Lw'!P$10)/'ModelParams Lw'!P$11</f>
        <v>#DIV/0!</v>
      </c>
      <c r="AA151" s="26" t="e">
        <f>(Q151-'ModelParams Lw'!Q$10)/'ModelParams Lw'!Q$11</f>
        <v>#DIV/0!</v>
      </c>
      <c r="AB151" s="26" t="e">
        <f>(R151-'ModelParams Lw'!R$10)/'ModelParams Lw'!R$11</f>
        <v>#DIV/0!</v>
      </c>
      <c r="AC151" s="26" t="e">
        <f>(S151-'ModelParams Lw'!S$10)/'ModelParams Lw'!S$11</f>
        <v>#DIV/0!</v>
      </c>
      <c r="AD151" s="26" t="e">
        <f>(T151-'ModelParams Lw'!T$10)/'ModelParams Lw'!T$11</f>
        <v>#DIV/0!</v>
      </c>
      <c r="AE151" s="26" t="e">
        <f>(U151-'ModelParams Lw'!U$10)/'ModelParams Lw'!U$11</f>
        <v>#DIV/0!</v>
      </c>
      <c r="AF151" s="26" t="e">
        <f>(V151-'ModelParams Lw'!V$10)/'ModelParams Lw'!V$11</f>
        <v>#DIV/0!</v>
      </c>
      <c r="AG151" s="26" t="e">
        <f t="shared" si="53"/>
        <v>#DIV/0!</v>
      </c>
      <c r="AH151" s="26" t="e">
        <f>VLOOKUP(D151*1000,'ModelParams Lw'!$A$38:$D$58,4)</f>
        <v>#N/A</v>
      </c>
      <c r="AI151" s="56" t="e">
        <f>VLOOKUP(D151*1000,'ModelParams Lw'!$A$38:$D$58,2)</f>
        <v>#N/A</v>
      </c>
      <c r="AJ151" s="46" t="e">
        <f t="shared" si="54"/>
        <v>#DIV/0!</v>
      </c>
      <c r="AK151" s="26" t="e">
        <f t="shared" si="55"/>
        <v>#VALUE!</v>
      </c>
      <c r="AL151" s="26" t="e">
        <f>IF($AI151=100,'ModelParams Lw'!R$35*'Sound Power'!$AH151^2+'ModelParams Lw'!R$36*'Sound Power'!$AH151+'ModelParams Lw'!R$37,IF($AI151=150,'ModelParams Lw'!R$38*'Sound Power'!$AH151^2+'ModelParams Lw'!R$39*'Sound Power'!$AH151+'ModelParams Lw'!R$40,'ModelParams Lw'!R$41*'Sound Power'!$AH151^2+'ModelParams Lw'!R$42*'Sound Power'!$AH151+'ModelParams Lw'!R$43))</f>
        <v>#N/A</v>
      </c>
      <c r="AM151" s="26" t="e">
        <f>IF($AI151=100,'ModelParams Lw'!S$35*'Sound Power'!$AH151^2+'ModelParams Lw'!S$36*'Sound Power'!$AH151+'ModelParams Lw'!S$37,IF($AI151=150,'ModelParams Lw'!S$38*'Sound Power'!$AH151^2+'ModelParams Lw'!S$39*'Sound Power'!$AH151+'ModelParams Lw'!S$40,'ModelParams Lw'!S$41*'Sound Power'!$AH151^2+'ModelParams Lw'!S$42*'Sound Power'!$AH151+'ModelParams Lw'!S$43))</f>
        <v>#N/A</v>
      </c>
      <c r="AN151" s="26" t="e">
        <f>IF($AI151=100,'ModelParams Lw'!T$35*'Sound Power'!$AH151^2+'ModelParams Lw'!T$36*'Sound Power'!$AH151+'ModelParams Lw'!T$37,IF($AI151=150,'ModelParams Lw'!T$38*'Sound Power'!$AH151^2+'ModelParams Lw'!T$39*'Sound Power'!$AH151+'ModelParams Lw'!T$40,'ModelParams Lw'!T$41*'Sound Power'!$AH151^2+'ModelParams Lw'!T$42*'Sound Power'!$AH151+'ModelParams Lw'!T$43))</f>
        <v>#N/A</v>
      </c>
      <c r="AO151" s="26" t="e">
        <f>IF($AI151=100,'ModelParams Lw'!U$35*'Sound Power'!$AH151^2+'ModelParams Lw'!U$36*'Sound Power'!$AH151+'ModelParams Lw'!U$37,IF($AI151=150,'ModelParams Lw'!U$38*'Sound Power'!$AH151^2+'ModelParams Lw'!U$39*'Sound Power'!$AH151+'ModelParams Lw'!U$40,'ModelParams Lw'!U$41*'Sound Power'!$AH151^2+'ModelParams Lw'!U$42*'Sound Power'!$AH151+'ModelParams Lw'!U$43))</f>
        <v>#N/A</v>
      </c>
      <c r="AP151" s="26" t="e">
        <f>IF($AI151=100,'ModelParams Lw'!V$35*'Sound Power'!$AH151^2+'ModelParams Lw'!V$36*'Sound Power'!$AH151+'ModelParams Lw'!V$37,IF($AI151=150,'ModelParams Lw'!V$38*'Sound Power'!$AH151^2+'ModelParams Lw'!V$39*'Sound Power'!$AH151+'ModelParams Lw'!V$40,'ModelParams Lw'!V$41*'Sound Power'!$AH151^2+'ModelParams Lw'!V$42*'Sound Power'!$AH151+'ModelParams Lw'!V$43))</f>
        <v>#N/A</v>
      </c>
      <c r="AQ151" s="26" t="e">
        <f>IF($AI151=100,'ModelParams Lw'!W$35*'Sound Power'!$AH151^2+'ModelParams Lw'!W$36*'Sound Power'!$AH151+'ModelParams Lw'!W$37,IF($AI151=150,'ModelParams Lw'!W$38*'Sound Power'!$AH151^2+'ModelParams Lw'!W$39*'Sound Power'!$AH151+'ModelParams Lw'!W$40,'ModelParams Lw'!W$41*'Sound Power'!$AH151^2+'ModelParams Lw'!W$42*'Sound Power'!$AH151+'ModelParams Lw'!W$43))</f>
        <v>#N/A</v>
      </c>
      <c r="AR151" s="26" t="e">
        <f t="shared" si="56"/>
        <v>#VALUE!</v>
      </c>
      <c r="AS151" s="26" t="e">
        <f>IF(26.83*LN($AJ151)-11.791-'ModelParams Lw'!B$35&lt;0,0,26.83*LN($AJ151)-11.791-'ModelParams Lw'!B$35)</f>
        <v>#DIV/0!</v>
      </c>
      <c r="AT151" s="26" t="e">
        <f>IF(26.83*LN($AJ151)-11.791-'ModelParams Lw'!C$35&lt;0,0,26.83*LN($AJ151)-11.791-'ModelParams Lw'!C$35)</f>
        <v>#DIV/0!</v>
      </c>
      <c r="AU151" s="26" t="e">
        <f>IF(26.83*LN($AJ151)-11.791-'ModelParams Lw'!D$35&lt;0,0,26.83*LN($AJ151)-11.791-'ModelParams Lw'!D$35)</f>
        <v>#DIV/0!</v>
      </c>
      <c r="AV151" s="26" t="e">
        <f>IF(26.83*LN($AJ151)-11.791-'ModelParams Lw'!E$35&lt;0,0,26.83*LN($AJ151)-11.791-'ModelParams Lw'!E$35)</f>
        <v>#DIV/0!</v>
      </c>
      <c r="AW151" s="26" t="e">
        <f>IF(26.83*LN($AJ151)-11.791-'ModelParams Lw'!F$35&lt;0,0,26.83*LN($AJ151)-11.791-'ModelParams Lw'!F$35)</f>
        <v>#DIV/0!</v>
      </c>
      <c r="AX151" s="26" t="e">
        <f>IF(26.83*LN($AJ151)-11.791-'ModelParams Lw'!G$35&lt;0,0,26.83*LN($AJ151)-11.791-'ModelParams Lw'!G$35)</f>
        <v>#DIV/0!</v>
      </c>
      <c r="AY151" s="26" t="e">
        <f>IF(26.83*LN($AJ151)-11.791-'ModelParams Lw'!H$35&lt;0,0,26.83*LN($AJ151)-11.791-'ModelParams Lw'!H$35)</f>
        <v>#DIV/0!</v>
      </c>
      <c r="AZ151" s="26" t="e">
        <f>IF(26.83*LN($AJ151)-11.791-'ModelParams Lw'!I$35&lt;0,0,26.83*LN($AJ151)-11.791-'ModelParams Lw'!I$35)</f>
        <v>#DIV/0!</v>
      </c>
      <c r="BA151" s="26" t="e">
        <f t="shared" si="69"/>
        <v>#DIV/0!</v>
      </c>
      <c r="BB151" s="26" t="e">
        <f t="shared" si="70"/>
        <v>#DIV/0!</v>
      </c>
      <c r="BC151" s="26" t="e">
        <f t="shared" si="71"/>
        <v>#DIV/0!</v>
      </c>
      <c r="BD151" s="26" t="e">
        <f t="shared" si="72"/>
        <v>#DIV/0!</v>
      </c>
      <c r="BE151" s="26" t="e">
        <f t="shared" si="73"/>
        <v>#DIV/0!</v>
      </c>
      <c r="BF151" s="26" t="e">
        <f t="shared" si="74"/>
        <v>#DIV/0!</v>
      </c>
      <c r="BG151" s="26" t="e">
        <f t="shared" si="75"/>
        <v>#DIV/0!</v>
      </c>
      <c r="BH151" s="26" t="e">
        <f t="shared" si="76"/>
        <v>#DIV/0!</v>
      </c>
      <c r="BI151" s="26" t="e">
        <f>10*LOG10(IF(BA151="",0,POWER(10,((BA151+'ModelParams Lw'!$O$4)/10))) +IF(BB151="",0,POWER(10,((BB151+'ModelParams Lw'!$P$4)/10))) +IF(BC151="",0,POWER(10,((BC151+'ModelParams Lw'!$Q$4)/10))) +IF(BD151="",0,POWER(10,((BD151+'ModelParams Lw'!$R$4)/10))) +IF(BE151="",0,POWER(10,((BE151+'ModelParams Lw'!$S$4)/10))) +IF(BF151="",0,POWER(10,((BF151+'ModelParams Lw'!$T$4)/10))) +IF(BG151="",0,POWER(10,((BG151+'ModelParams Lw'!$U$4)/10)))+IF(BH151="",0,POWER(10,((BH151+'ModelParams Lw'!$V$4)/10))))</f>
        <v>#DIV/0!</v>
      </c>
      <c r="BJ151" s="26" t="e">
        <f t="shared" si="57"/>
        <v>#DIV/0!</v>
      </c>
      <c r="BK151" s="26" t="e">
        <f>(BA151-'ModelParams Lw'!O$10)/'ModelParams Lw'!O$11</f>
        <v>#DIV/0!</v>
      </c>
      <c r="BL151" s="26" t="e">
        <f>(BB151-'ModelParams Lw'!P$10)/'ModelParams Lw'!P$11</f>
        <v>#DIV/0!</v>
      </c>
      <c r="BM151" s="26" t="e">
        <f>(BC151-'ModelParams Lw'!Q$10)/'ModelParams Lw'!Q$11</f>
        <v>#DIV/0!</v>
      </c>
      <c r="BN151" s="26" t="e">
        <f>(BD151-'ModelParams Lw'!R$10)/'ModelParams Lw'!R$11</f>
        <v>#DIV/0!</v>
      </c>
      <c r="BO151" s="26" t="e">
        <f>(BE151-'ModelParams Lw'!S$10)/'ModelParams Lw'!S$11</f>
        <v>#DIV/0!</v>
      </c>
      <c r="BP151" s="26" t="e">
        <f>(BF151-'ModelParams Lw'!T$10)/'ModelParams Lw'!T$11</f>
        <v>#DIV/0!</v>
      </c>
      <c r="BQ151" s="26" t="e">
        <f>(BG151-'ModelParams Lw'!U$10)/'ModelParams Lw'!U$11</f>
        <v>#DIV/0!</v>
      </c>
      <c r="BR151" s="26" t="e">
        <f>(BH151-'ModelParams Lw'!V$10)/'ModelParams Lw'!V$11</f>
        <v>#DIV/0!</v>
      </c>
      <c r="BS151" s="23" t="e">
        <f>IF(Calcul!$E153="SW",DEGREES(ACOS(1-(1/'ModelParams Lw'!C$25*SQRT(0.5*1.2/'Sound Power'!$C151)*('Sound Power'!$B151/3600)/('Sound Power'!$D151)/('Sound Power'!$F151)))),DEGREES(ACOS(1-(1/'ModelParams Lw'!C$29*SQRT(0.5*1.2/'Sound Power'!$C151)*('Sound Power'!$B151/3600)/('Sound Power'!$D151)/('Sound Power'!$F151)))))</f>
        <v>#DIV/0!</v>
      </c>
      <c r="BT151" s="23" t="e">
        <f>IF(Calcul!$E153="SW",DEGREES(ACOS(1-(1/'ModelParams Lw'!D$25*SQRT(0.5*1.2/'Sound Power'!$C151)*('Sound Power'!$B151/3600)/('Sound Power'!$D151)/('Sound Power'!$F151)))),DEGREES(ACOS(1-(1/'ModelParams Lw'!D$29*SQRT(0.5*1.2/'Sound Power'!$C151)*('Sound Power'!$B151/3600)/('Sound Power'!$D151)/('Sound Power'!$F151)))))</f>
        <v>#DIV/0!</v>
      </c>
      <c r="BU151" s="23" t="e">
        <f>IF(Calcul!$E153="SW",DEGREES(ACOS(1-(1/'ModelParams Lw'!E$25*SQRT(0.5*1.2/'Sound Power'!$C151)*('Sound Power'!$B151/3600)/('Sound Power'!$D151)/('Sound Power'!$F151)))),DEGREES(ACOS(1-(1/'ModelParams Lw'!E$29*SQRT(0.5*1.2/'Sound Power'!$C151)*('Sound Power'!$B151/3600)/('Sound Power'!$D151)/('Sound Power'!$F151)))))</f>
        <v>#DIV/0!</v>
      </c>
      <c r="BV151" s="23" t="e">
        <f>IF(Calcul!$E153="SW",DEGREES(ACOS(1-(1/'ModelParams Lw'!F$25*SQRT(0.5*1.2/'Sound Power'!$C151)*('Sound Power'!$B151/3600)/('Sound Power'!$D151)/('Sound Power'!$F151)))),DEGREES(ACOS(1-(1/'ModelParams Lw'!F$29*SQRT(0.5*1.2/'Sound Power'!$C151)*('Sound Power'!$B151/3600)/('Sound Power'!$D151)/('Sound Power'!$F151)))))</f>
        <v>#DIV/0!</v>
      </c>
      <c r="BW151" s="23" t="e">
        <f>IF(Calcul!$E153="SW",DEGREES(ACOS(1-(1/'ModelParams Lw'!G$25*SQRT(0.5*1.2/'Sound Power'!$C151)*('Sound Power'!$B151/3600)/('Sound Power'!$D151)/('Sound Power'!$F151)))),DEGREES(ACOS(1-(1/'ModelParams Lw'!G$29*SQRT(0.5*1.2/'Sound Power'!$C151)*('Sound Power'!$B151/3600)/('Sound Power'!$D151)/('Sound Power'!$F151)))))</f>
        <v>#DIV/0!</v>
      </c>
      <c r="BX151" s="23" t="e">
        <f>IF(Calcul!$E153="SW",DEGREES(ACOS(1-(1/'ModelParams Lw'!H$25*SQRT(0.5*1.2/'Sound Power'!$C151)*('Sound Power'!$B151/3600)/('Sound Power'!$D151)/('Sound Power'!$F151)))),DEGREES(ACOS(1-(1/'ModelParams Lw'!H$29*SQRT(0.5*1.2/'Sound Power'!$C151)*('Sound Power'!$B151/3600)/('Sound Power'!$D151)/('Sound Power'!$F151)))))</f>
        <v>#DIV/0!</v>
      </c>
      <c r="BY151" s="23" t="e">
        <f>IF(Calcul!$E153="SW",DEGREES(ACOS(1-(1/'ModelParams Lw'!I$25*SQRT(0.5*1.2/'Sound Power'!$C151)*('Sound Power'!$B151/3600)/('Sound Power'!$D151)/('Sound Power'!$F151)))),DEGREES(ACOS(1-(1/'ModelParams Lw'!I$29*SQRT(0.5*1.2/'Sound Power'!$C151)*('Sound Power'!$B151/3600)/('Sound Power'!$D151)/('Sound Power'!$F151)))))</f>
        <v>#DIV/0!</v>
      </c>
      <c r="BZ151" s="23" t="e">
        <f>IF(Calcul!$E153="SW",DEGREES(ACOS(1-(1/'ModelParams Lw'!J$25*SQRT(0.5*1.2/'Sound Power'!$C151)*('Sound Power'!$B151/3600)/('Sound Power'!$D151)/('Sound Power'!$F151)))),DEGREES(ACOS(1-(1/'ModelParams Lw'!J$29*SQRT(0.5*1.2/'Sound Power'!$C151)*('Sound Power'!$B151/3600)/('Sound Power'!$D151)/('Sound Power'!$F151)))))</f>
        <v>#DIV/0!</v>
      </c>
      <c r="CA151" s="26" t="e">
        <f>IF(Calcul!$E153="SW",'ModelParams Lw'!C$22+'ModelParams Lw'!C$23*LOG('Sound Power'!$D151/'Sound Power'!$E151)+'ModelParams Lw'!C$24*LN('Sound Power'!BS151),IF('ModelParams Lw'!C$26+'ModelParams Lw'!C$27*LOG('Sound Power'!$D151/'Sound Power'!$E151)+'ModelParams Lw'!C$28*LN('Sound Power'!BS151)&lt;'ModelParams Lw'!C$22+'ModelParams Lw'!C$23*LOG('Sound Power'!$D151/'Sound Power'!$E151)+'ModelParams Lw'!C$24*LN('Sound Power'!BS151),'ModelParams Lw'!C$22+'ModelParams Lw'!C$23*LOG('Sound Power'!$D151/'Sound Power'!$E151)+'ModelParams Lw'!C$24*LN('Sound Power'!BS151),'ModelParams Lw'!C$26+'ModelParams Lw'!C$27*LOG('Sound Power'!$D151/'Sound Power'!$E151)+'ModelParams Lw'!C$28*LN('Sound Power'!BS151)))</f>
        <v>#DIV/0!</v>
      </c>
      <c r="CB151" s="26" t="e">
        <f>IF(Calcul!$E153="SW",'ModelParams Lw'!D$22+'ModelParams Lw'!D$23*LOG('Sound Power'!$D151/'Sound Power'!$E151)+'ModelParams Lw'!D$24*LN('Sound Power'!BT151),IF('ModelParams Lw'!D$26+'ModelParams Lw'!D$27*LOG('Sound Power'!$D151/'Sound Power'!$E151)+'ModelParams Lw'!D$28*LN('Sound Power'!BT151)&lt;'ModelParams Lw'!D$22+'ModelParams Lw'!D$23*LOG('Sound Power'!$D151/'Sound Power'!$E151)+'ModelParams Lw'!D$24*LN('Sound Power'!BT151),'ModelParams Lw'!D$22+'ModelParams Lw'!D$23*LOG('Sound Power'!$D151/'Sound Power'!$E151)+'ModelParams Lw'!D$24*LN('Sound Power'!BT151),'ModelParams Lw'!D$26+'ModelParams Lw'!D$27*LOG('Sound Power'!$D151/'Sound Power'!$E151)+'ModelParams Lw'!D$28*LN('Sound Power'!BT151)))</f>
        <v>#DIV/0!</v>
      </c>
      <c r="CC151" s="26" t="e">
        <f>IF(Calcul!$E153="SW",'ModelParams Lw'!E$22+'ModelParams Lw'!E$23*LOG('Sound Power'!$D151/'Sound Power'!$E151)+'ModelParams Lw'!E$24*LN('Sound Power'!BU151),IF('ModelParams Lw'!E$26+'ModelParams Lw'!E$27*LOG('Sound Power'!$D151/'Sound Power'!$E151)+'ModelParams Lw'!E$28*LN('Sound Power'!BU151)&lt;'ModelParams Lw'!E$22+'ModelParams Lw'!E$23*LOG('Sound Power'!$D151/'Sound Power'!$E151)+'ModelParams Lw'!E$24*LN('Sound Power'!BU151),'ModelParams Lw'!E$22+'ModelParams Lw'!E$23*LOG('Sound Power'!$D151/'Sound Power'!$E151)+'ModelParams Lw'!E$24*LN('Sound Power'!BU151),'ModelParams Lw'!E$26+'ModelParams Lw'!E$27*LOG('Sound Power'!$D151/'Sound Power'!$E151)+'ModelParams Lw'!E$28*LN('Sound Power'!BU151)))</f>
        <v>#DIV/0!</v>
      </c>
      <c r="CD151" s="26" t="e">
        <f>IF(Calcul!$E153="SW",'ModelParams Lw'!F$22+'ModelParams Lw'!F$23*LOG('Sound Power'!$D151/'Sound Power'!$E151)+'ModelParams Lw'!F$24*LN('Sound Power'!BV151),IF('ModelParams Lw'!F$26+'ModelParams Lw'!F$27*LOG('Sound Power'!$D151/'Sound Power'!$E151)+'ModelParams Lw'!F$28*LN('Sound Power'!BV151)&lt;'ModelParams Lw'!F$22+'ModelParams Lw'!F$23*LOG('Sound Power'!$D151/'Sound Power'!$E151)+'ModelParams Lw'!F$24*LN('Sound Power'!BV151),'ModelParams Lw'!F$22+'ModelParams Lw'!F$23*LOG('Sound Power'!$D151/'Sound Power'!$E151)+'ModelParams Lw'!F$24*LN('Sound Power'!BV151),'ModelParams Lw'!F$26+'ModelParams Lw'!F$27*LOG('Sound Power'!$D151/'Sound Power'!$E151)+'ModelParams Lw'!F$28*LN('Sound Power'!BV151)))</f>
        <v>#DIV/0!</v>
      </c>
      <c r="CE151" s="26" t="e">
        <f>IF(Calcul!$E153="SW",'ModelParams Lw'!G$22+'ModelParams Lw'!G$23*LOG('Sound Power'!$D151/'Sound Power'!$E151)+'ModelParams Lw'!G$24*LN('Sound Power'!BW151),IF('ModelParams Lw'!G$26+'ModelParams Lw'!G$27*LOG('Sound Power'!$D151/'Sound Power'!$E151)+'ModelParams Lw'!G$28*LN('Sound Power'!BW151)&lt;'ModelParams Lw'!G$22+'ModelParams Lw'!G$23*LOG('Sound Power'!$D151/'Sound Power'!$E151)+'ModelParams Lw'!G$24*LN('Sound Power'!BW151),'ModelParams Lw'!G$22+'ModelParams Lw'!G$23*LOG('Sound Power'!$D151/'Sound Power'!$E151)+'ModelParams Lw'!G$24*LN('Sound Power'!BW151),'ModelParams Lw'!G$26+'ModelParams Lw'!G$27*LOG('Sound Power'!$D151/'Sound Power'!$E151)+'ModelParams Lw'!G$28*LN('Sound Power'!BW151)))</f>
        <v>#DIV/0!</v>
      </c>
      <c r="CF151" s="26" t="e">
        <f>IF(Calcul!$E153="SW",'ModelParams Lw'!H$22+'ModelParams Lw'!H$23*LOG('Sound Power'!$D151/'Sound Power'!$E151)+'ModelParams Lw'!H$24*LN('Sound Power'!BX151),IF('ModelParams Lw'!H$26+'ModelParams Lw'!H$27*LOG('Sound Power'!$D151/'Sound Power'!$E151)+'ModelParams Lw'!H$28*LN('Sound Power'!BX151)&lt;'ModelParams Lw'!H$22+'ModelParams Lw'!H$23*LOG('Sound Power'!$D151/'Sound Power'!$E151)+'ModelParams Lw'!H$24*LN('Sound Power'!BX151),'ModelParams Lw'!H$22+'ModelParams Lw'!H$23*LOG('Sound Power'!$D151/'Sound Power'!$E151)+'ModelParams Lw'!H$24*LN('Sound Power'!BX151),'ModelParams Lw'!H$26+'ModelParams Lw'!H$27*LOG('Sound Power'!$D151/'Sound Power'!$E151)+'ModelParams Lw'!H$28*LN('Sound Power'!BX151)))</f>
        <v>#DIV/0!</v>
      </c>
      <c r="CG151" s="26" t="e">
        <f>IF(Calcul!$E153="SW",'ModelParams Lw'!I$22+'ModelParams Lw'!I$23*LOG('Sound Power'!$D151/'Sound Power'!$E151)+'ModelParams Lw'!I$24*LN('Sound Power'!BY151),IF('ModelParams Lw'!I$26+'ModelParams Lw'!I$27*LOG('Sound Power'!$D151/'Sound Power'!$E151)+'ModelParams Lw'!I$28*LN('Sound Power'!BY151)&lt;'ModelParams Lw'!I$22+'ModelParams Lw'!I$23*LOG('Sound Power'!$D151/'Sound Power'!$E151)+'ModelParams Lw'!I$24*LN('Sound Power'!BY151),'ModelParams Lw'!I$22+'ModelParams Lw'!I$23*LOG('Sound Power'!$D151/'Sound Power'!$E151)+'ModelParams Lw'!I$24*LN('Sound Power'!BY151),'ModelParams Lw'!I$26+'ModelParams Lw'!I$27*LOG('Sound Power'!$D151/'Sound Power'!$E151)+'ModelParams Lw'!I$28*LN('Sound Power'!BY151)))</f>
        <v>#DIV/0!</v>
      </c>
      <c r="CH151" s="26" t="e">
        <f>IF(Calcul!$E153="SW",'ModelParams Lw'!J$22+'ModelParams Lw'!J$23*LOG('Sound Power'!$D151/'Sound Power'!$E151)+'ModelParams Lw'!J$24*LN('Sound Power'!BZ151),IF('ModelParams Lw'!J$26+'ModelParams Lw'!J$27*LOG('Sound Power'!$D151/'Sound Power'!$E151)+'ModelParams Lw'!J$28*LN('Sound Power'!BZ151)&lt;'ModelParams Lw'!J$22+'ModelParams Lw'!J$23*LOG('Sound Power'!$D151/'Sound Power'!$E151)+'ModelParams Lw'!J$24*LN('Sound Power'!BZ151),'ModelParams Lw'!J$22+'ModelParams Lw'!J$23*LOG('Sound Power'!$D151/'Sound Power'!$E151)+'ModelParams Lw'!J$24*LN('Sound Power'!BZ151),'ModelParams Lw'!J$26+'ModelParams Lw'!J$27*LOG('Sound Power'!$D151/'Sound Power'!$E151)+'ModelParams Lw'!J$28*LN('Sound Power'!BZ151)))</f>
        <v>#DIV/0!</v>
      </c>
      <c r="CI151" s="26" t="e">
        <f t="shared" si="58"/>
        <v>#DIV/0!</v>
      </c>
      <c r="CJ151" s="26" t="e">
        <f t="shared" si="59"/>
        <v>#DIV/0!</v>
      </c>
      <c r="CK151" s="26" t="e">
        <f t="shared" si="60"/>
        <v>#DIV/0!</v>
      </c>
      <c r="CL151" s="26" t="e">
        <f t="shared" si="61"/>
        <v>#DIV/0!</v>
      </c>
      <c r="CM151" s="26" t="e">
        <f t="shared" si="62"/>
        <v>#DIV/0!</v>
      </c>
      <c r="CN151" s="26" t="e">
        <f t="shared" si="63"/>
        <v>#DIV/0!</v>
      </c>
      <c r="CO151" s="26" t="e">
        <f t="shared" si="64"/>
        <v>#DIV/0!</v>
      </c>
      <c r="CP151" s="26" t="e">
        <f t="shared" si="65"/>
        <v>#DIV/0!</v>
      </c>
      <c r="CQ151" s="26" t="e">
        <f>10*LOG10(IF(CI151="",0,POWER(10,((CI151+'ModelParams Lw'!$O$4)/10))) +IF(CJ151="",0,POWER(10,((CJ151+'ModelParams Lw'!$P$4)/10))) +IF(CK151="",0,POWER(10,((CK151+'ModelParams Lw'!$Q$4)/10))) +IF(CL151="",0,POWER(10,((CL151+'ModelParams Lw'!$R$4)/10))) +IF(CM151="",0,POWER(10,((CM151+'ModelParams Lw'!$S$4)/10))) +IF(CN151="",0,POWER(10,((CN151+'ModelParams Lw'!$T$4)/10))) +IF(CO151="",0,POWER(10,((CO151+'ModelParams Lw'!$U$4)/10)))+IF(CP151="",0,POWER(10,((CP151+'ModelParams Lw'!$V$4)/10))))</f>
        <v>#DIV/0!</v>
      </c>
      <c r="CR151" s="26" t="e">
        <f t="shared" si="66"/>
        <v>#DIV/0!</v>
      </c>
      <c r="CS151" s="26" t="e">
        <f>(CI151-'ModelParams Lw'!$O$10)/'ModelParams Lw'!$O$11</f>
        <v>#DIV/0!</v>
      </c>
      <c r="CT151" s="26" t="e">
        <f>(CJ151-'ModelParams Lw'!$P$10)/'ModelParams Lw'!$P$11</f>
        <v>#DIV/0!</v>
      </c>
      <c r="CU151" s="26" t="e">
        <f>(CK151-'ModelParams Lw'!$Q$10)/'ModelParams Lw'!$Q$11</f>
        <v>#DIV/0!</v>
      </c>
      <c r="CV151" s="26" t="e">
        <f>(CL151-'ModelParams Lw'!$R$10)/'ModelParams Lw'!$R$11</f>
        <v>#DIV/0!</v>
      </c>
      <c r="CW151" s="26" t="e">
        <f>(CM151-'ModelParams Lw'!$S$10)/'ModelParams Lw'!$S$11</f>
        <v>#DIV/0!</v>
      </c>
      <c r="CX151" s="26" t="e">
        <f>(CN151-'ModelParams Lw'!$T$10)/'ModelParams Lw'!$T$11</f>
        <v>#DIV/0!</v>
      </c>
      <c r="CY151" s="26" t="e">
        <f>(CO151-'ModelParams Lw'!$U$10)/'ModelParams Lw'!$U$11</f>
        <v>#DIV/0!</v>
      </c>
      <c r="CZ151" s="26" t="e">
        <f>(CP151-'ModelParams Lw'!$V$10)/'ModelParams Lw'!$V$11</f>
        <v>#DIV/0!</v>
      </c>
    </row>
    <row r="152" spans="1:104" x14ac:dyDescent="0.2">
      <c r="A152" s="13">
        <f>Calcul!A154</f>
        <v>0</v>
      </c>
      <c r="B152" s="13">
        <f t="shared" si="67"/>
        <v>0</v>
      </c>
      <c r="C152" s="13">
        <f>Calcul!B154</f>
        <v>0</v>
      </c>
      <c r="D152" s="13">
        <f>Calcul!C154/1000</f>
        <v>0</v>
      </c>
      <c r="E152" s="13">
        <f>Calcul!D154/1000</f>
        <v>0</v>
      </c>
      <c r="F152" s="13">
        <f t="shared" si="68"/>
        <v>0</v>
      </c>
      <c r="G152" s="23" t="e">
        <f>DEGREES(ACOS(1-(1/'ModelParams Lw'!B$15*SQRT(0.5*1.2/'Sound Power'!$C152)*('Sound Power'!$B152/3600)/('Sound Power'!$D152)/('Sound Power'!$F152))))</f>
        <v>#DIV/0!</v>
      </c>
      <c r="H152" s="23" t="e">
        <f>DEGREES(ACOS(1-(1/'ModelParams Lw'!C$15*SQRT(0.5*1.2/'Sound Power'!$C152)*('Sound Power'!$B152/3600)/('Sound Power'!$D152)/('Sound Power'!$F152))))</f>
        <v>#DIV/0!</v>
      </c>
      <c r="I152" s="23" t="e">
        <f>DEGREES(ACOS(1-(1/'ModelParams Lw'!D$15*SQRT(0.5*1.2/'Sound Power'!$C152)*('Sound Power'!$B152/3600)/('Sound Power'!$D152)/('Sound Power'!$F152))))</f>
        <v>#DIV/0!</v>
      </c>
      <c r="J152" s="23" t="e">
        <f>DEGREES(ACOS(1-(1/'ModelParams Lw'!E$15*SQRT(0.5*1.2/'Sound Power'!$C152)*('Sound Power'!$B152/3600)/('Sound Power'!$D152)/('Sound Power'!$F152))))</f>
        <v>#DIV/0!</v>
      </c>
      <c r="K152" s="23" t="e">
        <f>DEGREES(ACOS(1-(1/'ModelParams Lw'!F$15*SQRT(0.5*1.2/'Sound Power'!$C152)*('Sound Power'!$B152/3600)/('Sound Power'!$D152)/('Sound Power'!$F152))))</f>
        <v>#DIV/0!</v>
      </c>
      <c r="L152" s="23" t="e">
        <f>DEGREES(ACOS(1-(1/'ModelParams Lw'!G$15*SQRT(0.5*1.2/'Sound Power'!$C152)*('Sound Power'!$B152/3600)/('Sound Power'!$D152)/('Sound Power'!$F152))))</f>
        <v>#DIV/0!</v>
      </c>
      <c r="M152" s="23" t="e">
        <f>DEGREES(ACOS(1-(1/'ModelParams Lw'!H$15*SQRT(0.5*1.2/'Sound Power'!$C152)*('Sound Power'!$B152/3600)/('Sound Power'!$D152)/('Sound Power'!$F152))))</f>
        <v>#DIV/0!</v>
      </c>
      <c r="N152" s="23" t="e">
        <f>DEGREES(ACOS(1-(1/'ModelParams Lw'!I$15*SQRT(0.5*1.2/'Sound Power'!$C152)*('Sound Power'!$B152/3600)/('Sound Power'!$D152)/('Sound Power'!$F152))))</f>
        <v>#DIV/0!</v>
      </c>
      <c r="O152" s="26" t="e">
        <f>('ModelParams Lw'!B$4*LN('Sound Power'!G152)/(1+EXP(-('Sound Power'!$D152*1000+'ModelParams Lw'!B$6)/'ModelParams Lw'!B$7))+'ModelParams Lw'!B$5)*LN('Sound Power'!$B152)-('ModelParams Lw'!B$8+'ModelParams Lw'!B$9*$D152+'ModelParams Lw'!B$10*'Sound Power'!$F152^'ModelParams Lw'!B$14+'ModelParams Lw'!B$11*LN('Sound Power'!G152)+'ModelParams Lw'!B$12*'Sound Power'!$D152*'Sound Power'!$F152+'ModelParams Lw'!B$13*'Sound Power'!$D152*LN('Sound Power'!G152))</f>
        <v>#DIV/0!</v>
      </c>
      <c r="P152" s="26" t="e">
        <f>('ModelParams Lw'!C$4*LN('Sound Power'!H152)/(1+EXP(-('Sound Power'!$D152*1000+'ModelParams Lw'!C$6)/'ModelParams Lw'!C$7))+'ModelParams Lw'!C$5)*LN('Sound Power'!$B152)-('ModelParams Lw'!C$8+'ModelParams Lw'!C$9*$D152+'ModelParams Lw'!C$10*'Sound Power'!$F152^'ModelParams Lw'!C$14+'ModelParams Lw'!C$11*LN('Sound Power'!H152)+'ModelParams Lw'!C$12*'Sound Power'!$D152*'Sound Power'!$F152+'ModelParams Lw'!C$13*'Sound Power'!$D152*LN('Sound Power'!H152))</f>
        <v>#DIV/0!</v>
      </c>
      <c r="Q152" s="26" t="e">
        <f>('ModelParams Lw'!D$4*LN('Sound Power'!I152)/(1+EXP(-('Sound Power'!$D152*1000+'ModelParams Lw'!D$6)/'ModelParams Lw'!D$7))+'ModelParams Lw'!D$5)*LN('Sound Power'!$B152)-('ModelParams Lw'!D$8+'ModelParams Lw'!D$9*$D152+'ModelParams Lw'!D$10*'Sound Power'!$F152^'ModelParams Lw'!D$14+'ModelParams Lw'!D$11*LN('Sound Power'!I152)+'ModelParams Lw'!D$12*'Sound Power'!$D152*'Sound Power'!$F152+'ModelParams Lw'!D$13*'Sound Power'!$D152*LN('Sound Power'!I152))</f>
        <v>#DIV/0!</v>
      </c>
      <c r="R152" s="26" t="e">
        <f>('ModelParams Lw'!E$4*LN('Sound Power'!J152)/(1+EXP(-('Sound Power'!$D152*1000+'ModelParams Lw'!E$6)/'ModelParams Lw'!E$7))+'ModelParams Lw'!E$5)*LN('Sound Power'!$B152)-('ModelParams Lw'!E$8+'ModelParams Lw'!E$9*$D152+'ModelParams Lw'!E$10*'Sound Power'!$F152^'ModelParams Lw'!E$14+'ModelParams Lw'!E$11*LN('Sound Power'!J152)+'ModelParams Lw'!E$12*'Sound Power'!$D152*'Sound Power'!$F152+'ModelParams Lw'!E$13*'Sound Power'!$D152*LN('Sound Power'!J152))</f>
        <v>#DIV/0!</v>
      </c>
      <c r="S152" s="26" t="e">
        <f>('ModelParams Lw'!F$4*LN('Sound Power'!K152)/(1+EXP(-('Sound Power'!$D152*1000+'ModelParams Lw'!F$6)/'ModelParams Lw'!F$7))+'ModelParams Lw'!F$5)*LN('Sound Power'!$B152)-('ModelParams Lw'!F$8+'ModelParams Lw'!F$9*$D152+'ModelParams Lw'!F$10*'Sound Power'!$F152^'ModelParams Lw'!F$14+'ModelParams Lw'!F$11*LN('Sound Power'!K152)+'ModelParams Lw'!F$12*'Sound Power'!$D152*'Sound Power'!$F152+'ModelParams Lw'!F$13*'Sound Power'!$D152*LN('Sound Power'!K152))</f>
        <v>#DIV/0!</v>
      </c>
      <c r="T152" s="26" t="e">
        <f>('ModelParams Lw'!G$4*LN('Sound Power'!L152)/(1+EXP(-('Sound Power'!$D152*1000+'ModelParams Lw'!G$6)/'ModelParams Lw'!G$7))+'ModelParams Lw'!G$5)*LN('Sound Power'!$B152)-('ModelParams Lw'!G$8+'ModelParams Lw'!G$9*$D152+'ModelParams Lw'!G$10*'Sound Power'!$F152^'ModelParams Lw'!G$14+'ModelParams Lw'!G$11*LN('Sound Power'!L152)+'ModelParams Lw'!G$12*'Sound Power'!$D152*'Sound Power'!$F152+'ModelParams Lw'!G$13*'Sound Power'!$D152*LN('Sound Power'!L152))</f>
        <v>#DIV/0!</v>
      </c>
      <c r="U152" s="26" t="e">
        <f>('ModelParams Lw'!H$4*LN('Sound Power'!M152)/(1+EXP(-('Sound Power'!$D152*1000+'ModelParams Lw'!H$6)/'ModelParams Lw'!H$7))+'ModelParams Lw'!H$5)*LN('Sound Power'!$B152)-('ModelParams Lw'!H$8+'ModelParams Lw'!H$9*$D152+'ModelParams Lw'!H$10*'Sound Power'!$F152^'ModelParams Lw'!H$14+'ModelParams Lw'!H$11*LN('Sound Power'!M152)+'ModelParams Lw'!H$12*'Sound Power'!$D152*'Sound Power'!$F152+'ModelParams Lw'!H$13*'Sound Power'!$D152*LN('Sound Power'!M152))</f>
        <v>#DIV/0!</v>
      </c>
      <c r="V152" s="26" t="e">
        <f>('ModelParams Lw'!I$4*LN('Sound Power'!N152)/(1+EXP(-('Sound Power'!$D152*1000+'ModelParams Lw'!I$6)/'ModelParams Lw'!I$7))+'ModelParams Lw'!I$5)*LN('Sound Power'!$B152)-('ModelParams Lw'!I$8+'ModelParams Lw'!I$9*$D152+'ModelParams Lw'!I$10*'Sound Power'!$F152^'ModelParams Lw'!I$14+'ModelParams Lw'!I$11*LN('Sound Power'!N152)+'ModelParams Lw'!I$12*'Sound Power'!$D152*'Sound Power'!$F152+'ModelParams Lw'!I$13*'Sound Power'!$D152*LN('Sound Power'!N152))</f>
        <v>#DIV/0!</v>
      </c>
      <c r="W152" s="26" t="e">
        <f>10*LOG10(IF(O152="",0,POWER(10,((O152+'ModelParams Lw'!$O$4)/10))) +IF(P152="",0,POWER(10,((P152+'ModelParams Lw'!$P$4)/10))) +IF(Q152="",0,POWER(10,((Q152+'ModelParams Lw'!$Q$4)/10))) +IF(R152="",0,POWER(10,((R152+'ModelParams Lw'!$R$4)/10))) +IF(S152="",0,POWER(10,((S152+'ModelParams Lw'!$S$4)/10))) +IF(T152="",0,POWER(10,((T152+'ModelParams Lw'!$T$4)/10))) +IF(U152="",0,POWER(10,((U152+'ModelParams Lw'!$U$4)/10)))+IF(V152="",0,POWER(10,((V152+'ModelParams Lw'!$V$4)/10))))</f>
        <v>#DIV/0!</v>
      </c>
      <c r="X152" s="26" t="e">
        <f t="shared" si="52"/>
        <v>#DIV/0!</v>
      </c>
      <c r="Y152" s="26" t="e">
        <f>(O152-'ModelParams Lw'!O$10)/'ModelParams Lw'!O$11</f>
        <v>#DIV/0!</v>
      </c>
      <c r="Z152" s="26" t="e">
        <f>(P152-'ModelParams Lw'!P$10)/'ModelParams Lw'!P$11</f>
        <v>#DIV/0!</v>
      </c>
      <c r="AA152" s="26" t="e">
        <f>(Q152-'ModelParams Lw'!Q$10)/'ModelParams Lw'!Q$11</f>
        <v>#DIV/0!</v>
      </c>
      <c r="AB152" s="26" t="e">
        <f>(R152-'ModelParams Lw'!R$10)/'ModelParams Lw'!R$11</f>
        <v>#DIV/0!</v>
      </c>
      <c r="AC152" s="26" t="e">
        <f>(S152-'ModelParams Lw'!S$10)/'ModelParams Lw'!S$11</f>
        <v>#DIV/0!</v>
      </c>
      <c r="AD152" s="26" t="e">
        <f>(T152-'ModelParams Lw'!T$10)/'ModelParams Lw'!T$11</f>
        <v>#DIV/0!</v>
      </c>
      <c r="AE152" s="26" t="e">
        <f>(U152-'ModelParams Lw'!U$10)/'ModelParams Lw'!U$11</f>
        <v>#DIV/0!</v>
      </c>
      <c r="AF152" s="26" t="e">
        <f>(V152-'ModelParams Lw'!V$10)/'ModelParams Lw'!V$11</f>
        <v>#DIV/0!</v>
      </c>
      <c r="AG152" s="26" t="e">
        <f t="shared" si="53"/>
        <v>#DIV/0!</v>
      </c>
      <c r="AH152" s="26" t="e">
        <f>VLOOKUP(D152*1000,'ModelParams Lw'!$A$38:$D$58,4)</f>
        <v>#N/A</v>
      </c>
      <c r="AI152" s="56" t="e">
        <f>VLOOKUP(D152*1000,'ModelParams Lw'!$A$38:$D$58,2)</f>
        <v>#N/A</v>
      </c>
      <c r="AJ152" s="46" t="e">
        <f t="shared" si="54"/>
        <v>#DIV/0!</v>
      </c>
      <c r="AK152" s="26" t="e">
        <f t="shared" si="55"/>
        <v>#VALUE!</v>
      </c>
      <c r="AL152" s="26" t="e">
        <f>IF($AI152=100,'ModelParams Lw'!R$35*'Sound Power'!$AH152^2+'ModelParams Lw'!R$36*'Sound Power'!$AH152+'ModelParams Lw'!R$37,IF($AI152=150,'ModelParams Lw'!R$38*'Sound Power'!$AH152^2+'ModelParams Lw'!R$39*'Sound Power'!$AH152+'ModelParams Lw'!R$40,'ModelParams Lw'!R$41*'Sound Power'!$AH152^2+'ModelParams Lw'!R$42*'Sound Power'!$AH152+'ModelParams Lw'!R$43))</f>
        <v>#N/A</v>
      </c>
      <c r="AM152" s="26" t="e">
        <f>IF($AI152=100,'ModelParams Lw'!S$35*'Sound Power'!$AH152^2+'ModelParams Lw'!S$36*'Sound Power'!$AH152+'ModelParams Lw'!S$37,IF($AI152=150,'ModelParams Lw'!S$38*'Sound Power'!$AH152^2+'ModelParams Lw'!S$39*'Sound Power'!$AH152+'ModelParams Lw'!S$40,'ModelParams Lw'!S$41*'Sound Power'!$AH152^2+'ModelParams Lw'!S$42*'Sound Power'!$AH152+'ModelParams Lw'!S$43))</f>
        <v>#N/A</v>
      </c>
      <c r="AN152" s="26" t="e">
        <f>IF($AI152=100,'ModelParams Lw'!T$35*'Sound Power'!$AH152^2+'ModelParams Lw'!T$36*'Sound Power'!$AH152+'ModelParams Lw'!T$37,IF($AI152=150,'ModelParams Lw'!T$38*'Sound Power'!$AH152^2+'ModelParams Lw'!T$39*'Sound Power'!$AH152+'ModelParams Lw'!T$40,'ModelParams Lw'!T$41*'Sound Power'!$AH152^2+'ModelParams Lw'!T$42*'Sound Power'!$AH152+'ModelParams Lw'!T$43))</f>
        <v>#N/A</v>
      </c>
      <c r="AO152" s="26" t="e">
        <f>IF($AI152=100,'ModelParams Lw'!U$35*'Sound Power'!$AH152^2+'ModelParams Lw'!U$36*'Sound Power'!$AH152+'ModelParams Lw'!U$37,IF($AI152=150,'ModelParams Lw'!U$38*'Sound Power'!$AH152^2+'ModelParams Lw'!U$39*'Sound Power'!$AH152+'ModelParams Lw'!U$40,'ModelParams Lw'!U$41*'Sound Power'!$AH152^2+'ModelParams Lw'!U$42*'Sound Power'!$AH152+'ModelParams Lw'!U$43))</f>
        <v>#N/A</v>
      </c>
      <c r="AP152" s="26" t="e">
        <f>IF($AI152=100,'ModelParams Lw'!V$35*'Sound Power'!$AH152^2+'ModelParams Lw'!V$36*'Sound Power'!$AH152+'ModelParams Lw'!V$37,IF($AI152=150,'ModelParams Lw'!V$38*'Sound Power'!$AH152^2+'ModelParams Lw'!V$39*'Sound Power'!$AH152+'ModelParams Lw'!V$40,'ModelParams Lw'!V$41*'Sound Power'!$AH152^2+'ModelParams Lw'!V$42*'Sound Power'!$AH152+'ModelParams Lw'!V$43))</f>
        <v>#N/A</v>
      </c>
      <c r="AQ152" s="26" t="e">
        <f>IF($AI152=100,'ModelParams Lw'!W$35*'Sound Power'!$AH152^2+'ModelParams Lw'!W$36*'Sound Power'!$AH152+'ModelParams Lw'!W$37,IF($AI152=150,'ModelParams Lw'!W$38*'Sound Power'!$AH152^2+'ModelParams Lw'!W$39*'Sound Power'!$AH152+'ModelParams Lw'!W$40,'ModelParams Lw'!W$41*'Sound Power'!$AH152^2+'ModelParams Lw'!W$42*'Sound Power'!$AH152+'ModelParams Lw'!W$43))</f>
        <v>#N/A</v>
      </c>
      <c r="AR152" s="26" t="e">
        <f t="shared" si="56"/>
        <v>#VALUE!</v>
      </c>
      <c r="AS152" s="26" t="e">
        <f>IF(26.83*LN($AJ152)-11.791-'ModelParams Lw'!B$35&lt;0,0,26.83*LN($AJ152)-11.791-'ModelParams Lw'!B$35)</f>
        <v>#DIV/0!</v>
      </c>
      <c r="AT152" s="26" t="e">
        <f>IF(26.83*LN($AJ152)-11.791-'ModelParams Lw'!C$35&lt;0,0,26.83*LN($AJ152)-11.791-'ModelParams Lw'!C$35)</f>
        <v>#DIV/0!</v>
      </c>
      <c r="AU152" s="26" t="e">
        <f>IF(26.83*LN($AJ152)-11.791-'ModelParams Lw'!D$35&lt;0,0,26.83*LN($AJ152)-11.791-'ModelParams Lw'!D$35)</f>
        <v>#DIV/0!</v>
      </c>
      <c r="AV152" s="26" t="e">
        <f>IF(26.83*LN($AJ152)-11.791-'ModelParams Lw'!E$35&lt;0,0,26.83*LN($AJ152)-11.791-'ModelParams Lw'!E$35)</f>
        <v>#DIV/0!</v>
      </c>
      <c r="AW152" s="26" t="e">
        <f>IF(26.83*LN($AJ152)-11.791-'ModelParams Lw'!F$35&lt;0,0,26.83*LN($AJ152)-11.791-'ModelParams Lw'!F$35)</f>
        <v>#DIV/0!</v>
      </c>
      <c r="AX152" s="26" t="e">
        <f>IF(26.83*LN($AJ152)-11.791-'ModelParams Lw'!G$35&lt;0,0,26.83*LN($AJ152)-11.791-'ModelParams Lw'!G$35)</f>
        <v>#DIV/0!</v>
      </c>
      <c r="AY152" s="26" t="e">
        <f>IF(26.83*LN($AJ152)-11.791-'ModelParams Lw'!H$35&lt;0,0,26.83*LN($AJ152)-11.791-'ModelParams Lw'!H$35)</f>
        <v>#DIV/0!</v>
      </c>
      <c r="AZ152" s="26" t="e">
        <f>IF(26.83*LN($AJ152)-11.791-'ModelParams Lw'!I$35&lt;0,0,26.83*LN($AJ152)-11.791-'ModelParams Lw'!I$35)</f>
        <v>#DIV/0!</v>
      </c>
      <c r="BA152" s="26" t="e">
        <f t="shared" si="69"/>
        <v>#DIV/0!</v>
      </c>
      <c r="BB152" s="26" t="e">
        <f t="shared" si="70"/>
        <v>#DIV/0!</v>
      </c>
      <c r="BC152" s="26" t="e">
        <f t="shared" si="71"/>
        <v>#DIV/0!</v>
      </c>
      <c r="BD152" s="26" t="e">
        <f t="shared" si="72"/>
        <v>#DIV/0!</v>
      </c>
      <c r="BE152" s="26" t="e">
        <f t="shared" si="73"/>
        <v>#DIV/0!</v>
      </c>
      <c r="BF152" s="26" t="e">
        <f t="shared" si="74"/>
        <v>#DIV/0!</v>
      </c>
      <c r="BG152" s="26" t="e">
        <f t="shared" si="75"/>
        <v>#DIV/0!</v>
      </c>
      <c r="BH152" s="26" t="e">
        <f t="shared" si="76"/>
        <v>#DIV/0!</v>
      </c>
      <c r="BI152" s="26" t="e">
        <f>10*LOG10(IF(BA152="",0,POWER(10,((BA152+'ModelParams Lw'!$O$4)/10))) +IF(BB152="",0,POWER(10,((BB152+'ModelParams Lw'!$P$4)/10))) +IF(BC152="",0,POWER(10,((BC152+'ModelParams Lw'!$Q$4)/10))) +IF(BD152="",0,POWER(10,((BD152+'ModelParams Lw'!$R$4)/10))) +IF(BE152="",0,POWER(10,((BE152+'ModelParams Lw'!$S$4)/10))) +IF(BF152="",0,POWER(10,((BF152+'ModelParams Lw'!$T$4)/10))) +IF(BG152="",0,POWER(10,((BG152+'ModelParams Lw'!$U$4)/10)))+IF(BH152="",0,POWER(10,((BH152+'ModelParams Lw'!$V$4)/10))))</f>
        <v>#DIV/0!</v>
      </c>
      <c r="BJ152" s="26" t="e">
        <f t="shared" si="57"/>
        <v>#DIV/0!</v>
      </c>
      <c r="BK152" s="26" t="e">
        <f>(BA152-'ModelParams Lw'!O$10)/'ModelParams Lw'!O$11</f>
        <v>#DIV/0!</v>
      </c>
      <c r="BL152" s="26" t="e">
        <f>(BB152-'ModelParams Lw'!P$10)/'ModelParams Lw'!P$11</f>
        <v>#DIV/0!</v>
      </c>
      <c r="BM152" s="26" t="e">
        <f>(BC152-'ModelParams Lw'!Q$10)/'ModelParams Lw'!Q$11</f>
        <v>#DIV/0!</v>
      </c>
      <c r="BN152" s="26" t="e">
        <f>(BD152-'ModelParams Lw'!R$10)/'ModelParams Lw'!R$11</f>
        <v>#DIV/0!</v>
      </c>
      <c r="BO152" s="26" t="e">
        <f>(BE152-'ModelParams Lw'!S$10)/'ModelParams Lw'!S$11</f>
        <v>#DIV/0!</v>
      </c>
      <c r="BP152" s="26" t="e">
        <f>(BF152-'ModelParams Lw'!T$10)/'ModelParams Lw'!T$11</f>
        <v>#DIV/0!</v>
      </c>
      <c r="BQ152" s="26" t="e">
        <f>(BG152-'ModelParams Lw'!U$10)/'ModelParams Lw'!U$11</f>
        <v>#DIV/0!</v>
      </c>
      <c r="BR152" s="26" t="e">
        <f>(BH152-'ModelParams Lw'!V$10)/'ModelParams Lw'!V$11</f>
        <v>#DIV/0!</v>
      </c>
      <c r="BS152" s="23" t="e">
        <f>IF(Calcul!$E154="SW",DEGREES(ACOS(1-(1/'ModelParams Lw'!C$25*SQRT(0.5*1.2/'Sound Power'!$C152)*('Sound Power'!$B152/3600)/('Sound Power'!$D152)/('Sound Power'!$F152)))),DEGREES(ACOS(1-(1/'ModelParams Lw'!C$29*SQRT(0.5*1.2/'Sound Power'!$C152)*('Sound Power'!$B152/3600)/('Sound Power'!$D152)/('Sound Power'!$F152)))))</f>
        <v>#DIV/0!</v>
      </c>
      <c r="BT152" s="23" t="e">
        <f>IF(Calcul!$E154="SW",DEGREES(ACOS(1-(1/'ModelParams Lw'!D$25*SQRT(0.5*1.2/'Sound Power'!$C152)*('Sound Power'!$B152/3600)/('Sound Power'!$D152)/('Sound Power'!$F152)))),DEGREES(ACOS(1-(1/'ModelParams Lw'!D$29*SQRT(0.5*1.2/'Sound Power'!$C152)*('Sound Power'!$B152/3600)/('Sound Power'!$D152)/('Sound Power'!$F152)))))</f>
        <v>#DIV/0!</v>
      </c>
      <c r="BU152" s="23" t="e">
        <f>IF(Calcul!$E154="SW",DEGREES(ACOS(1-(1/'ModelParams Lw'!E$25*SQRT(0.5*1.2/'Sound Power'!$C152)*('Sound Power'!$B152/3600)/('Sound Power'!$D152)/('Sound Power'!$F152)))),DEGREES(ACOS(1-(1/'ModelParams Lw'!E$29*SQRT(0.5*1.2/'Sound Power'!$C152)*('Sound Power'!$B152/3600)/('Sound Power'!$D152)/('Sound Power'!$F152)))))</f>
        <v>#DIV/0!</v>
      </c>
      <c r="BV152" s="23" t="e">
        <f>IF(Calcul!$E154="SW",DEGREES(ACOS(1-(1/'ModelParams Lw'!F$25*SQRT(0.5*1.2/'Sound Power'!$C152)*('Sound Power'!$B152/3600)/('Sound Power'!$D152)/('Sound Power'!$F152)))),DEGREES(ACOS(1-(1/'ModelParams Lw'!F$29*SQRT(0.5*1.2/'Sound Power'!$C152)*('Sound Power'!$B152/3600)/('Sound Power'!$D152)/('Sound Power'!$F152)))))</f>
        <v>#DIV/0!</v>
      </c>
      <c r="BW152" s="23" t="e">
        <f>IF(Calcul!$E154="SW",DEGREES(ACOS(1-(1/'ModelParams Lw'!G$25*SQRT(0.5*1.2/'Sound Power'!$C152)*('Sound Power'!$B152/3600)/('Sound Power'!$D152)/('Sound Power'!$F152)))),DEGREES(ACOS(1-(1/'ModelParams Lw'!G$29*SQRT(0.5*1.2/'Sound Power'!$C152)*('Sound Power'!$B152/3600)/('Sound Power'!$D152)/('Sound Power'!$F152)))))</f>
        <v>#DIV/0!</v>
      </c>
      <c r="BX152" s="23" t="e">
        <f>IF(Calcul!$E154="SW",DEGREES(ACOS(1-(1/'ModelParams Lw'!H$25*SQRT(0.5*1.2/'Sound Power'!$C152)*('Sound Power'!$B152/3600)/('Sound Power'!$D152)/('Sound Power'!$F152)))),DEGREES(ACOS(1-(1/'ModelParams Lw'!H$29*SQRT(0.5*1.2/'Sound Power'!$C152)*('Sound Power'!$B152/3600)/('Sound Power'!$D152)/('Sound Power'!$F152)))))</f>
        <v>#DIV/0!</v>
      </c>
      <c r="BY152" s="23" t="e">
        <f>IF(Calcul!$E154="SW",DEGREES(ACOS(1-(1/'ModelParams Lw'!I$25*SQRT(0.5*1.2/'Sound Power'!$C152)*('Sound Power'!$B152/3600)/('Sound Power'!$D152)/('Sound Power'!$F152)))),DEGREES(ACOS(1-(1/'ModelParams Lw'!I$29*SQRT(0.5*1.2/'Sound Power'!$C152)*('Sound Power'!$B152/3600)/('Sound Power'!$D152)/('Sound Power'!$F152)))))</f>
        <v>#DIV/0!</v>
      </c>
      <c r="BZ152" s="23" t="e">
        <f>IF(Calcul!$E154="SW",DEGREES(ACOS(1-(1/'ModelParams Lw'!J$25*SQRT(0.5*1.2/'Sound Power'!$C152)*('Sound Power'!$B152/3600)/('Sound Power'!$D152)/('Sound Power'!$F152)))),DEGREES(ACOS(1-(1/'ModelParams Lw'!J$29*SQRT(0.5*1.2/'Sound Power'!$C152)*('Sound Power'!$B152/3600)/('Sound Power'!$D152)/('Sound Power'!$F152)))))</f>
        <v>#DIV/0!</v>
      </c>
      <c r="CA152" s="26" t="e">
        <f>IF(Calcul!$E154="SW",'ModelParams Lw'!C$22+'ModelParams Lw'!C$23*LOG('Sound Power'!$D152/'Sound Power'!$E152)+'ModelParams Lw'!C$24*LN('Sound Power'!BS152),IF('ModelParams Lw'!C$26+'ModelParams Lw'!C$27*LOG('Sound Power'!$D152/'Sound Power'!$E152)+'ModelParams Lw'!C$28*LN('Sound Power'!BS152)&lt;'ModelParams Lw'!C$22+'ModelParams Lw'!C$23*LOG('Sound Power'!$D152/'Sound Power'!$E152)+'ModelParams Lw'!C$24*LN('Sound Power'!BS152),'ModelParams Lw'!C$22+'ModelParams Lw'!C$23*LOG('Sound Power'!$D152/'Sound Power'!$E152)+'ModelParams Lw'!C$24*LN('Sound Power'!BS152),'ModelParams Lw'!C$26+'ModelParams Lw'!C$27*LOG('Sound Power'!$D152/'Sound Power'!$E152)+'ModelParams Lw'!C$28*LN('Sound Power'!BS152)))</f>
        <v>#DIV/0!</v>
      </c>
      <c r="CB152" s="26" t="e">
        <f>IF(Calcul!$E154="SW",'ModelParams Lw'!D$22+'ModelParams Lw'!D$23*LOG('Sound Power'!$D152/'Sound Power'!$E152)+'ModelParams Lw'!D$24*LN('Sound Power'!BT152),IF('ModelParams Lw'!D$26+'ModelParams Lw'!D$27*LOG('Sound Power'!$D152/'Sound Power'!$E152)+'ModelParams Lw'!D$28*LN('Sound Power'!BT152)&lt;'ModelParams Lw'!D$22+'ModelParams Lw'!D$23*LOG('Sound Power'!$D152/'Sound Power'!$E152)+'ModelParams Lw'!D$24*LN('Sound Power'!BT152),'ModelParams Lw'!D$22+'ModelParams Lw'!D$23*LOG('Sound Power'!$D152/'Sound Power'!$E152)+'ModelParams Lw'!D$24*LN('Sound Power'!BT152),'ModelParams Lw'!D$26+'ModelParams Lw'!D$27*LOG('Sound Power'!$D152/'Sound Power'!$E152)+'ModelParams Lw'!D$28*LN('Sound Power'!BT152)))</f>
        <v>#DIV/0!</v>
      </c>
      <c r="CC152" s="26" t="e">
        <f>IF(Calcul!$E154="SW",'ModelParams Lw'!E$22+'ModelParams Lw'!E$23*LOG('Sound Power'!$D152/'Sound Power'!$E152)+'ModelParams Lw'!E$24*LN('Sound Power'!BU152),IF('ModelParams Lw'!E$26+'ModelParams Lw'!E$27*LOG('Sound Power'!$D152/'Sound Power'!$E152)+'ModelParams Lw'!E$28*LN('Sound Power'!BU152)&lt;'ModelParams Lw'!E$22+'ModelParams Lw'!E$23*LOG('Sound Power'!$D152/'Sound Power'!$E152)+'ModelParams Lw'!E$24*LN('Sound Power'!BU152),'ModelParams Lw'!E$22+'ModelParams Lw'!E$23*LOG('Sound Power'!$D152/'Sound Power'!$E152)+'ModelParams Lw'!E$24*LN('Sound Power'!BU152),'ModelParams Lw'!E$26+'ModelParams Lw'!E$27*LOG('Sound Power'!$D152/'Sound Power'!$E152)+'ModelParams Lw'!E$28*LN('Sound Power'!BU152)))</f>
        <v>#DIV/0!</v>
      </c>
      <c r="CD152" s="26" t="e">
        <f>IF(Calcul!$E154="SW",'ModelParams Lw'!F$22+'ModelParams Lw'!F$23*LOG('Sound Power'!$D152/'Sound Power'!$E152)+'ModelParams Lw'!F$24*LN('Sound Power'!BV152),IF('ModelParams Lw'!F$26+'ModelParams Lw'!F$27*LOG('Sound Power'!$D152/'Sound Power'!$E152)+'ModelParams Lw'!F$28*LN('Sound Power'!BV152)&lt;'ModelParams Lw'!F$22+'ModelParams Lw'!F$23*LOG('Sound Power'!$D152/'Sound Power'!$E152)+'ModelParams Lw'!F$24*LN('Sound Power'!BV152),'ModelParams Lw'!F$22+'ModelParams Lw'!F$23*LOG('Sound Power'!$D152/'Sound Power'!$E152)+'ModelParams Lw'!F$24*LN('Sound Power'!BV152),'ModelParams Lw'!F$26+'ModelParams Lw'!F$27*LOG('Sound Power'!$D152/'Sound Power'!$E152)+'ModelParams Lw'!F$28*LN('Sound Power'!BV152)))</f>
        <v>#DIV/0!</v>
      </c>
      <c r="CE152" s="26" t="e">
        <f>IF(Calcul!$E154="SW",'ModelParams Lw'!G$22+'ModelParams Lw'!G$23*LOG('Sound Power'!$D152/'Sound Power'!$E152)+'ModelParams Lw'!G$24*LN('Sound Power'!BW152),IF('ModelParams Lw'!G$26+'ModelParams Lw'!G$27*LOG('Sound Power'!$D152/'Sound Power'!$E152)+'ModelParams Lw'!G$28*LN('Sound Power'!BW152)&lt;'ModelParams Lw'!G$22+'ModelParams Lw'!G$23*LOG('Sound Power'!$D152/'Sound Power'!$E152)+'ModelParams Lw'!G$24*LN('Sound Power'!BW152),'ModelParams Lw'!G$22+'ModelParams Lw'!G$23*LOG('Sound Power'!$D152/'Sound Power'!$E152)+'ModelParams Lw'!G$24*LN('Sound Power'!BW152),'ModelParams Lw'!G$26+'ModelParams Lw'!G$27*LOG('Sound Power'!$D152/'Sound Power'!$E152)+'ModelParams Lw'!G$28*LN('Sound Power'!BW152)))</f>
        <v>#DIV/0!</v>
      </c>
      <c r="CF152" s="26" t="e">
        <f>IF(Calcul!$E154="SW",'ModelParams Lw'!H$22+'ModelParams Lw'!H$23*LOG('Sound Power'!$D152/'Sound Power'!$E152)+'ModelParams Lw'!H$24*LN('Sound Power'!BX152),IF('ModelParams Lw'!H$26+'ModelParams Lw'!H$27*LOG('Sound Power'!$D152/'Sound Power'!$E152)+'ModelParams Lw'!H$28*LN('Sound Power'!BX152)&lt;'ModelParams Lw'!H$22+'ModelParams Lw'!H$23*LOG('Sound Power'!$D152/'Sound Power'!$E152)+'ModelParams Lw'!H$24*LN('Sound Power'!BX152),'ModelParams Lw'!H$22+'ModelParams Lw'!H$23*LOG('Sound Power'!$D152/'Sound Power'!$E152)+'ModelParams Lw'!H$24*LN('Sound Power'!BX152),'ModelParams Lw'!H$26+'ModelParams Lw'!H$27*LOG('Sound Power'!$D152/'Sound Power'!$E152)+'ModelParams Lw'!H$28*LN('Sound Power'!BX152)))</f>
        <v>#DIV/0!</v>
      </c>
      <c r="CG152" s="26" t="e">
        <f>IF(Calcul!$E154="SW",'ModelParams Lw'!I$22+'ModelParams Lw'!I$23*LOG('Sound Power'!$D152/'Sound Power'!$E152)+'ModelParams Lw'!I$24*LN('Sound Power'!BY152),IF('ModelParams Lw'!I$26+'ModelParams Lw'!I$27*LOG('Sound Power'!$D152/'Sound Power'!$E152)+'ModelParams Lw'!I$28*LN('Sound Power'!BY152)&lt;'ModelParams Lw'!I$22+'ModelParams Lw'!I$23*LOG('Sound Power'!$D152/'Sound Power'!$E152)+'ModelParams Lw'!I$24*LN('Sound Power'!BY152),'ModelParams Lw'!I$22+'ModelParams Lw'!I$23*LOG('Sound Power'!$D152/'Sound Power'!$E152)+'ModelParams Lw'!I$24*LN('Sound Power'!BY152),'ModelParams Lw'!I$26+'ModelParams Lw'!I$27*LOG('Sound Power'!$D152/'Sound Power'!$E152)+'ModelParams Lw'!I$28*LN('Sound Power'!BY152)))</f>
        <v>#DIV/0!</v>
      </c>
      <c r="CH152" s="26" t="e">
        <f>IF(Calcul!$E154="SW",'ModelParams Lw'!J$22+'ModelParams Lw'!J$23*LOG('Sound Power'!$D152/'Sound Power'!$E152)+'ModelParams Lw'!J$24*LN('Sound Power'!BZ152),IF('ModelParams Lw'!J$26+'ModelParams Lw'!J$27*LOG('Sound Power'!$D152/'Sound Power'!$E152)+'ModelParams Lw'!J$28*LN('Sound Power'!BZ152)&lt;'ModelParams Lw'!J$22+'ModelParams Lw'!J$23*LOG('Sound Power'!$D152/'Sound Power'!$E152)+'ModelParams Lw'!J$24*LN('Sound Power'!BZ152),'ModelParams Lw'!J$22+'ModelParams Lw'!J$23*LOG('Sound Power'!$D152/'Sound Power'!$E152)+'ModelParams Lw'!J$24*LN('Sound Power'!BZ152),'ModelParams Lw'!J$26+'ModelParams Lw'!J$27*LOG('Sound Power'!$D152/'Sound Power'!$E152)+'ModelParams Lw'!J$28*LN('Sound Power'!BZ152)))</f>
        <v>#DIV/0!</v>
      </c>
      <c r="CI152" s="26" t="e">
        <f t="shared" si="58"/>
        <v>#DIV/0!</v>
      </c>
      <c r="CJ152" s="26" t="e">
        <f t="shared" si="59"/>
        <v>#DIV/0!</v>
      </c>
      <c r="CK152" s="26" t="e">
        <f t="shared" si="60"/>
        <v>#DIV/0!</v>
      </c>
      <c r="CL152" s="26" t="e">
        <f t="shared" si="61"/>
        <v>#DIV/0!</v>
      </c>
      <c r="CM152" s="26" t="e">
        <f t="shared" si="62"/>
        <v>#DIV/0!</v>
      </c>
      <c r="CN152" s="26" t="e">
        <f t="shared" si="63"/>
        <v>#DIV/0!</v>
      </c>
      <c r="CO152" s="26" t="e">
        <f t="shared" si="64"/>
        <v>#DIV/0!</v>
      </c>
      <c r="CP152" s="26" t="e">
        <f t="shared" si="65"/>
        <v>#DIV/0!</v>
      </c>
      <c r="CQ152" s="26" t="e">
        <f>10*LOG10(IF(CI152="",0,POWER(10,((CI152+'ModelParams Lw'!$O$4)/10))) +IF(CJ152="",0,POWER(10,((CJ152+'ModelParams Lw'!$P$4)/10))) +IF(CK152="",0,POWER(10,((CK152+'ModelParams Lw'!$Q$4)/10))) +IF(CL152="",0,POWER(10,((CL152+'ModelParams Lw'!$R$4)/10))) +IF(CM152="",0,POWER(10,((CM152+'ModelParams Lw'!$S$4)/10))) +IF(CN152="",0,POWER(10,((CN152+'ModelParams Lw'!$T$4)/10))) +IF(CO152="",0,POWER(10,((CO152+'ModelParams Lw'!$U$4)/10)))+IF(CP152="",0,POWER(10,((CP152+'ModelParams Lw'!$V$4)/10))))</f>
        <v>#DIV/0!</v>
      </c>
      <c r="CR152" s="26" t="e">
        <f t="shared" si="66"/>
        <v>#DIV/0!</v>
      </c>
      <c r="CS152" s="26" t="e">
        <f>(CI152-'ModelParams Lw'!$O$10)/'ModelParams Lw'!$O$11</f>
        <v>#DIV/0!</v>
      </c>
      <c r="CT152" s="26" t="e">
        <f>(CJ152-'ModelParams Lw'!$P$10)/'ModelParams Lw'!$P$11</f>
        <v>#DIV/0!</v>
      </c>
      <c r="CU152" s="26" t="e">
        <f>(CK152-'ModelParams Lw'!$Q$10)/'ModelParams Lw'!$Q$11</f>
        <v>#DIV/0!</v>
      </c>
      <c r="CV152" s="26" t="e">
        <f>(CL152-'ModelParams Lw'!$R$10)/'ModelParams Lw'!$R$11</f>
        <v>#DIV/0!</v>
      </c>
      <c r="CW152" s="26" t="e">
        <f>(CM152-'ModelParams Lw'!$S$10)/'ModelParams Lw'!$S$11</f>
        <v>#DIV/0!</v>
      </c>
      <c r="CX152" s="26" t="e">
        <f>(CN152-'ModelParams Lw'!$T$10)/'ModelParams Lw'!$T$11</f>
        <v>#DIV/0!</v>
      </c>
      <c r="CY152" s="26" t="e">
        <f>(CO152-'ModelParams Lw'!$U$10)/'ModelParams Lw'!$U$11</f>
        <v>#DIV/0!</v>
      </c>
      <c r="CZ152" s="26" t="e">
        <f>(CP152-'ModelParams Lw'!$V$10)/'ModelParams Lw'!$V$11</f>
        <v>#DIV/0!</v>
      </c>
    </row>
    <row r="153" spans="1:104" x14ac:dyDescent="0.2">
      <c r="A153" s="13">
        <f>Calcul!A155</f>
        <v>0</v>
      </c>
      <c r="B153" s="13">
        <f t="shared" si="67"/>
        <v>0</v>
      </c>
      <c r="C153" s="13">
        <f>Calcul!B155</f>
        <v>0</v>
      </c>
      <c r="D153" s="13">
        <f>Calcul!C155/1000</f>
        <v>0</v>
      </c>
      <c r="E153" s="13">
        <f>Calcul!D155/1000</f>
        <v>0</v>
      </c>
      <c r="F153" s="13">
        <f t="shared" si="68"/>
        <v>0</v>
      </c>
      <c r="G153" s="23" t="e">
        <f>DEGREES(ACOS(1-(1/'ModelParams Lw'!B$15*SQRT(0.5*1.2/'Sound Power'!$C153)*('Sound Power'!$B153/3600)/('Sound Power'!$D153)/('Sound Power'!$F153))))</f>
        <v>#DIV/0!</v>
      </c>
      <c r="H153" s="23" t="e">
        <f>DEGREES(ACOS(1-(1/'ModelParams Lw'!C$15*SQRT(0.5*1.2/'Sound Power'!$C153)*('Sound Power'!$B153/3600)/('Sound Power'!$D153)/('Sound Power'!$F153))))</f>
        <v>#DIV/0!</v>
      </c>
      <c r="I153" s="23" t="e">
        <f>DEGREES(ACOS(1-(1/'ModelParams Lw'!D$15*SQRT(0.5*1.2/'Sound Power'!$C153)*('Sound Power'!$B153/3600)/('Sound Power'!$D153)/('Sound Power'!$F153))))</f>
        <v>#DIV/0!</v>
      </c>
      <c r="J153" s="23" t="e">
        <f>DEGREES(ACOS(1-(1/'ModelParams Lw'!E$15*SQRT(0.5*1.2/'Sound Power'!$C153)*('Sound Power'!$B153/3600)/('Sound Power'!$D153)/('Sound Power'!$F153))))</f>
        <v>#DIV/0!</v>
      </c>
      <c r="K153" s="23" t="e">
        <f>DEGREES(ACOS(1-(1/'ModelParams Lw'!F$15*SQRT(0.5*1.2/'Sound Power'!$C153)*('Sound Power'!$B153/3600)/('Sound Power'!$D153)/('Sound Power'!$F153))))</f>
        <v>#DIV/0!</v>
      </c>
      <c r="L153" s="23" t="e">
        <f>DEGREES(ACOS(1-(1/'ModelParams Lw'!G$15*SQRT(0.5*1.2/'Sound Power'!$C153)*('Sound Power'!$B153/3600)/('Sound Power'!$D153)/('Sound Power'!$F153))))</f>
        <v>#DIV/0!</v>
      </c>
      <c r="M153" s="23" t="e">
        <f>DEGREES(ACOS(1-(1/'ModelParams Lw'!H$15*SQRT(0.5*1.2/'Sound Power'!$C153)*('Sound Power'!$B153/3600)/('Sound Power'!$D153)/('Sound Power'!$F153))))</f>
        <v>#DIV/0!</v>
      </c>
      <c r="N153" s="23" t="e">
        <f>DEGREES(ACOS(1-(1/'ModelParams Lw'!I$15*SQRT(0.5*1.2/'Sound Power'!$C153)*('Sound Power'!$B153/3600)/('Sound Power'!$D153)/('Sound Power'!$F153))))</f>
        <v>#DIV/0!</v>
      </c>
      <c r="O153" s="26" t="e">
        <f>('ModelParams Lw'!B$4*LN('Sound Power'!G153)/(1+EXP(-('Sound Power'!$D153*1000+'ModelParams Lw'!B$6)/'ModelParams Lw'!B$7))+'ModelParams Lw'!B$5)*LN('Sound Power'!$B153)-('ModelParams Lw'!B$8+'ModelParams Lw'!B$9*$D153+'ModelParams Lw'!B$10*'Sound Power'!$F153^'ModelParams Lw'!B$14+'ModelParams Lw'!B$11*LN('Sound Power'!G153)+'ModelParams Lw'!B$12*'Sound Power'!$D153*'Sound Power'!$F153+'ModelParams Lw'!B$13*'Sound Power'!$D153*LN('Sound Power'!G153))</f>
        <v>#DIV/0!</v>
      </c>
      <c r="P153" s="26" t="e">
        <f>('ModelParams Lw'!C$4*LN('Sound Power'!H153)/(1+EXP(-('Sound Power'!$D153*1000+'ModelParams Lw'!C$6)/'ModelParams Lw'!C$7))+'ModelParams Lw'!C$5)*LN('Sound Power'!$B153)-('ModelParams Lw'!C$8+'ModelParams Lw'!C$9*$D153+'ModelParams Lw'!C$10*'Sound Power'!$F153^'ModelParams Lw'!C$14+'ModelParams Lw'!C$11*LN('Sound Power'!H153)+'ModelParams Lw'!C$12*'Sound Power'!$D153*'Sound Power'!$F153+'ModelParams Lw'!C$13*'Sound Power'!$D153*LN('Sound Power'!H153))</f>
        <v>#DIV/0!</v>
      </c>
      <c r="Q153" s="26" t="e">
        <f>('ModelParams Lw'!D$4*LN('Sound Power'!I153)/(1+EXP(-('Sound Power'!$D153*1000+'ModelParams Lw'!D$6)/'ModelParams Lw'!D$7))+'ModelParams Lw'!D$5)*LN('Sound Power'!$B153)-('ModelParams Lw'!D$8+'ModelParams Lw'!D$9*$D153+'ModelParams Lw'!D$10*'Sound Power'!$F153^'ModelParams Lw'!D$14+'ModelParams Lw'!D$11*LN('Sound Power'!I153)+'ModelParams Lw'!D$12*'Sound Power'!$D153*'Sound Power'!$F153+'ModelParams Lw'!D$13*'Sound Power'!$D153*LN('Sound Power'!I153))</f>
        <v>#DIV/0!</v>
      </c>
      <c r="R153" s="26" t="e">
        <f>('ModelParams Lw'!E$4*LN('Sound Power'!J153)/(1+EXP(-('Sound Power'!$D153*1000+'ModelParams Lw'!E$6)/'ModelParams Lw'!E$7))+'ModelParams Lw'!E$5)*LN('Sound Power'!$B153)-('ModelParams Lw'!E$8+'ModelParams Lw'!E$9*$D153+'ModelParams Lw'!E$10*'Sound Power'!$F153^'ModelParams Lw'!E$14+'ModelParams Lw'!E$11*LN('Sound Power'!J153)+'ModelParams Lw'!E$12*'Sound Power'!$D153*'Sound Power'!$F153+'ModelParams Lw'!E$13*'Sound Power'!$D153*LN('Sound Power'!J153))</f>
        <v>#DIV/0!</v>
      </c>
      <c r="S153" s="26" t="e">
        <f>('ModelParams Lw'!F$4*LN('Sound Power'!K153)/(1+EXP(-('Sound Power'!$D153*1000+'ModelParams Lw'!F$6)/'ModelParams Lw'!F$7))+'ModelParams Lw'!F$5)*LN('Sound Power'!$B153)-('ModelParams Lw'!F$8+'ModelParams Lw'!F$9*$D153+'ModelParams Lw'!F$10*'Sound Power'!$F153^'ModelParams Lw'!F$14+'ModelParams Lw'!F$11*LN('Sound Power'!K153)+'ModelParams Lw'!F$12*'Sound Power'!$D153*'Sound Power'!$F153+'ModelParams Lw'!F$13*'Sound Power'!$D153*LN('Sound Power'!K153))</f>
        <v>#DIV/0!</v>
      </c>
      <c r="T153" s="26" t="e">
        <f>('ModelParams Lw'!G$4*LN('Sound Power'!L153)/(1+EXP(-('Sound Power'!$D153*1000+'ModelParams Lw'!G$6)/'ModelParams Lw'!G$7))+'ModelParams Lw'!G$5)*LN('Sound Power'!$B153)-('ModelParams Lw'!G$8+'ModelParams Lw'!G$9*$D153+'ModelParams Lw'!G$10*'Sound Power'!$F153^'ModelParams Lw'!G$14+'ModelParams Lw'!G$11*LN('Sound Power'!L153)+'ModelParams Lw'!G$12*'Sound Power'!$D153*'Sound Power'!$F153+'ModelParams Lw'!G$13*'Sound Power'!$D153*LN('Sound Power'!L153))</f>
        <v>#DIV/0!</v>
      </c>
      <c r="U153" s="26" t="e">
        <f>('ModelParams Lw'!H$4*LN('Sound Power'!M153)/(1+EXP(-('Sound Power'!$D153*1000+'ModelParams Lw'!H$6)/'ModelParams Lw'!H$7))+'ModelParams Lw'!H$5)*LN('Sound Power'!$B153)-('ModelParams Lw'!H$8+'ModelParams Lw'!H$9*$D153+'ModelParams Lw'!H$10*'Sound Power'!$F153^'ModelParams Lw'!H$14+'ModelParams Lw'!H$11*LN('Sound Power'!M153)+'ModelParams Lw'!H$12*'Sound Power'!$D153*'Sound Power'!$F153+'ModelParams Lw'!H$13*'Sound Power'!$D153*LN('Sound Power'!M153))</f>
        <v>#DIV/0!</v>
      </c>
      <c r="V153" s="26" t="e">
        <f>('ModelParams Lw'!I$4*LN('Sound Power'!N153)/(1+EXP(-('Sound Power'!$D153*1000+'ModelParams Lw'!I$6)/'ModelParams Lw'!I$7))+'ModelParams Lw'!I$5)*LN('Sound Power'!$B153)-('ModelParams Lw'!I$8+'ModelParams Lw'!I$9*$D153+'ModelParams Lw'!I$10*'Sound Power'!$F153^'ModelParams Lw'!I$14+'ModelParams Lw'!I$11*LN('Sound Power'!N153)+'ModelParams Lw'!I$12*'Sound Power'!$D153*'Sound Power'!$F153+'ModelParams Lw'!I$13*'Sound Power'!$D153*LN('Sound Power'!N153))</f>
        <v>#DIV/0!</v>
      </c>
      <c r="W153" s="26" t="e">
        <f>10*LOG10(IF(O153="",0,POWER(10,((O153+'ModelParams Lw'!$O$4)/10))) +IF(P153="",0,POWER(10,((P153+'ModelParams Lw'!$P$4)/10))) +IF(Q153="",0,POWER(10,((Q153+'ModelParams Lw'!$Q$4)/10))) +IF(R153="",0,POWER(10,((R153+'ModelParams Lw'!$R$4)/10))) +IF(S153="",0,POWER(10,((S153+'ModelParams Lw'!$S$4)/10))) +IF(T153="",0,POWER(10,((T153+'ModelParams Lw'!$T$4)/10))) +IF(U153="",0,POWER(10,((U153+'ModelParams Lw'!$U$4)/10)))+IF(V153="",0,POWER(10,((V153+'ModelParams Lw'!$V$4)/10))))</f>
        <v>#DIV/0!</v>
      </c>
      <c r="X153" s="26" t="e">
        <f t="shared" si="52"/>
        <v>#DIV/0!</v>
      </c>
      <c r="Y153" s="26" t="e">
        <f>(O153-'ModelParams Lw'!O$10)/'ModelParams Lw'!O$11</f>
        <v>#DIV/0!</v>
      </c>
      <c r="Z153" s="26" t="e">
        <f>(P153-'ModelParams Lw'!P$10)/'ModelParams Lw'!P$11</f>
        <v>#DIV/0!</v>
      </c>
      <c r="AA153" s="26" t="e">
        <f>(Q153-'ModelParams Lw'!Q$10)/'ModelParams Lw'!Q$11</f>
        <v>#DIV/0!</v>
      </c>
      <c r="AB153" s="26" t="e">
        <f>(R153-'ModelParams Lw'!R$10)/'ModelParams Lw'!R$11</f>
        <v>#DIV/0!</v>
      </c>
      <c r="AC153" s="26" t="e">
        <f>(S153-'ModelParams Lw'!S$10)/'ModelParams Lw'!S$11</f>
        <v>#DIV/0!</v>
      </c>
      <c r="AD153" s="26" t="e">
        <f>(T153-'ModelParams Lw'!T$10)/'ModelParams Lw'!T$11</f>
        <v>#DIV/0!</v>
      </c>
      <c r="AE153" s="26" t="e">
        <f>(U153-'ModelParams Lw'!U$10)/'ModelParams Lw'!U$11</f>
        <v>#DIV/0!</v>
      </c>
      <c r="AF153" s="26" t="e">
        <f>(V153-'ModelParams Lw'!V$10)/'ModelParams Lw'!V$11</f>
        <v>#DIV/0!</v>
      </c>
      <c r="AG153" s="26" t="e">
        <f t="shared" si="53"/>
        <v>#DIV/0!</v>
      </c>
      <c r="AH153" s="26" t="e">
        <f>VLOOKUP(D153*1000,'ModelParams Lw'!$A$38:$D$58,4)</f>
        <v>#N/A</v>
      </c>
      <c r="AI153" s="56" t="e">
        <f>VLOOKUP(D153*1000,'ModelParams Lw'!$A$38:$D$58,2)</f>
        <v>#N/A</v>
      </c>
      <c r="AJ153" s="46" t="e">
        <f t="shared" si="54"/>
        <v>#DIV/0!</v>
      </c>
      <c r="AK153" s="26" t="e">
        <f t="shared" si="55"/>
        <v>#VALUE!</v>
      </c>
      <c r="AL153" s="26" t="e">
        <f>IF($AI153=100,'ModelParams Lw'!R$35*'Sound Power'!$AH153^2+'ModelParams Lw'!R$36*'Sound Power'!$AH153+'ModelParams Lw'!R$37,IF($AI153=150,'ModelParams Lw'!R$38*'Sound Power'!$AH153^2+'ModelParams Lw'!R$39*'Sound Power'!$AH153+'ModelParams Lw'!R$40,'ModelParams Lw'!R$41*'Sound Power'!$AH153^2+'ModelParams Lw'!R$42*'Sound Power'!$AH153+'ModelParams Lw'!R$43))</f>
        <v>#N/A</v>
      </c>
      <c r="AM153" s="26" t="e">
        <f>IF($AI153=100,'ModelParams Lw'!S$35*'Sound Power'!$AH153^2+'ModelParams Lw'!S$36*'Sound Power'!$AH153+'ModelParams Lw'!S$37,IF($AI153=150,'ModelParams Lw'!S$38*'Sound Power'!$AH153^2+'ModelParams Lw'!S$39*'Sound Power'!$AH153+'ModelParams Lw'!S$40,'ModelParams Lw'!S$41*'Sound Power'!$AH153^2+'ModelParams Lw'!S$42*'Sound Power'!$AH153+'ModelParams Lw'!S$43))</f>
        <v>#N/A</v>
      </c>
      <c r="AN153" s="26" t="e">
        <f>IF($AI153=100,'ModelParams Lw'!T$35*'Sound Power'!$AH153^2+'ModelParams Lw'!T$36*'Sound Power'!$AH153+'ModelParams Lw'!T$37,IF($AI153=150,'ModelParams Lw'!T$38*'Sound Power'!$AH153^2+'ModelParams Lw'!T$39*'Sound Power'!$AH153+'ModelParams Lw'!T$40,'ModelParams Lw'!T$41*'Sound Power'!$AH153^2+'ModelParams Lw'!T$42*'Sound Power'!$AH153+'ModelParams Lw'!T$43))</f>
        <v>#N/A</v>
      </c>
      <c r="AO153" s="26" t="e">
        <f>IF($AI153=100,'ModelParams Lw'!U$35*'Sound Power'!$AH153^2+'ModelParams Lw'!U$36*'Sound Power'!$AH153+'ModelParams Lw'!U$37,IF($AI153=150,'ModelParams Lw'!U$38*'Sound Power'!$AH153^2+'ModelParams Lw'!U$39*'Sound Power'!$AH153+'ModelParams Lw'!U$40,'ModelParams Lw'!U$41*'Sound Power'!$AH153^2+'ModelParams Lw'!U$42*'Sound Power'!$AH153+'ModelParams Lw'!U$43))</f>
        <v>#N/A</v>
      </c>
      <c r="AP153" s="26" t="e">
        <f>IF($AI153=100,'ModelParams Lw'!V$35*'Sound Power'!$AH153^2+'ModelParams Lw'!V$36*'Sound Power'!$AH153+'ModelParams Lw'!V$37,IF($AI153=150,'ModelParams Lw'!V$38*'Sound Power'!$AH153^2+'ModelParams Lw'!V$39*'Sound Power'!$AH153+'ModelParams Lw'!V$40,'ModelParams Lw'!V$41*'Sound Power'!$AH153^2+'ModelParams Lw'!V$42*'Sound Power'!$AH153+'ModelParams Lw'!V$43))</f>
        <v>#N/A</v>
      </c>
      <c r="AQ153" s="26" t="e">
        <f>IF($AI153=100,'ModelParams Lw'!W$35*'Sound Power'!$AH153^2+'ModelParams Lw'!W$36*'Sound Power'!$AH153+'ModelParams Lw'!W$37,IF($AI153=150,'ModelParams Lw'!W$38*'Sound Power'!$AH153^2+'ModelParams Lw'!W$39*'Sound Power'!$AH153+'ModelParams Lw'!W$40,'ModelParams Lw'!W$41*'Sound Power'!$AH153^2+'ModelParams Lw'!W$42*'Sound Power'!$AH153+'ModelParams Lw'!W$43))</f>
        <v>#N/A</v>
      </c>
      <c r="AR153" s="26" t="e">
        <f t="shared" si="56"/>
        <v>#VALUE!</v>
      </c>
      <c r="AS153" s="26" t="e">
        <f>IF(26.83*LN($AJ153)-11.791-'ModelParams Lw'!B$35&lt;0,0,26.83*LN($AJ153)-11.791-'ModelParams Lw'!B$35)</f>
        <v>#DIV/0!</v>
      </c>
      <c r="AT153" s="26" t="e">
        <f>IF(26.83*LN($AJ153)-11.791-'ModelParams Lw'!C$35&lt;0,0,26.83*LN($AJ153)-11.791-'ModelParams Lw'!C$35)</f>
        <v>#DIV/0!</v>
      </c>
      <c r="AU153" s="26" t="e">
        <f>IF(26.83*LN($AJ153)-11.791-'ModelParams Lw'!D$35&lt;0,0,26.83*LN($AJ153)-11.791-'ModelParams Lw'!D$35)</f>
        <v>#DIV/0!</v>
      </c>
      <c r="AV153" s="26" t="e">
        <f>IF(26.83*LN($AJ153)-11.791-'ModelParams Lw'!E$35&lt;0,0,26.83*LN($AJ153)-11.791-'ModelParams Lw'!E$35)</f>
        <v>#DIV/0!</v>
      </c>
      <c r="AW153" s="26" t="e">
        <f>IF(26.83*LN($AJ153)-11.791-'ModelParams Lw'!F$35&lt;0,0,26.83*LN($AJ153)-11.791-'ModelParams Lw'!F$35)</f>
        <v>#DIV/0!</v>
      </c>
      <c r="AX153" s="26" t="e">
        <f>IF(26.83*LN($AJ153)-11.791-'ModelParams Lw'!G$35&lt;0,0,26.83*LN($AJ153)-11.791-'ModelParams Lw'!G$35)</f>
        <v>#DIV/0!</v>
      </c>
      <c r="AY153" s="26" t="e">
        <f>IF(26.83*LN($AJ153)-11.791-'ModelParams Lw'!H$35&lt;0,0,26.83*LN($AJ153)-11.791-'ModelParams Lw'!H$35)</f>
        <v>#DIV/0!</v>
      </c>
      <c r="AZ153" s="26" t="e">
        <f>IF(26.83*LN($AJ153)-11.791-'ModelParams Lw'!I$35&lt;0,0,26.83*LN($AJ153)-11.791-'ModelParams Lw'!I$35)</f>
        <v>#DIV/0!</v>
      </c>
      <c r="BA153" s="26" t="e">
        <f t="shared" si="69"/>
        <v>#DIV/0!</v>
      </c>
      <c r="BB153" s="26" t="e">
        <f t="shared" si="70"/>
        <v>#DIV/0!</v>
      </c>
      <c r="BC153" s="26" t="e">
        <f t="shared" si="71"/>
        <v>#DIV/0!</v>
      </c>
      <c r="BD153" s="26" t="e">
        <f t="shared" si="72"/>
        <v>#DIV/0!</v>
      </c>
      <c r="BE153" s="26" t="e">
        <f t="shared" si="73"/>
        <v>#DIV/0!</v>
      </c>
      <c r="BF153" s="26" t="e">
        <f t="shared" si="74"/>
        <v>#DIV/0!</v>
      </c>
      <c r="BG153" s="26" t="e">
        <f t="shared" si="75"/>
        <v>#DIV/0!</v>
      </c>
      <c r="BH153" s="26" t="e">
        <f t="shared" si="76"/>
        <v>#DIV/0!</v>
      </c>
      <c r="BI153" s="26" t="e">
        <f>10*LOG10(IF(BA153="",0,POWER(10,((BA153+'ModelParams Lw'!$O$4)/10))) +IF(BB153="",0,POWER(10,((BB153+'ModelParams Lw'!$P$4)/10))) +IF(BC153="",0,POWER(10,((BC153+'ModelParams Lw'!$Q$4)/10))) +IF(BD153="",0,POWER(10,((BD153+'ModelParams Lw'!$R$4)/10))) +IF(BE153="",0,POWER(10,((BE153+'ModelParams Lw'!$S$4)/10))) +IF(BF153="",0,POWER(10,((BF153+'ModelParams Lw'!$T$4)/10))) +IF(BG153="",0,POWER(10,((BG153+'ModelParams Lw'!$U$4)/10)))+IF(BH153="",0,POWER(10,((BH153+'ModelParams Lw'!$V$4)/10))))</f>
        <v>#DIV/0!</v>
      </c>
      <c r="BJ153" s="26" t="e">
        <f t="shared" si="57"/>
        <v>#DIV/0!</v>
      </c>
      <c r="BK153" s="26" t="e">
        <f>(BA153-'ModelParams Lw'!O$10)/'ModelParams Lw'!O$11</f>
        <v>#DIV/0!</v>
      </c>
      <c r="BL153" s="26" t="e">
        <f>(BB153-'ModelParams Lw'!P$10)/'ModelParams Lw'!P$11</f>
        <v>#DIV/0!</v>
      </c>
      <c r="BM153" s="26" t="e">
        <f>(BC153-'ModelParams Lw'!Q$10)/'ModelParams Lw'!Q$11</f>
        <v>#DIV/0!</v>
      </c>
      <c r="BN153" s="26" t="e">
        <f>(BD153-'ModelParams Lw'!R$10)/'ModelParams Lw'!R$11</f>
        <v>#DIV/0!</v>
      </c>
      <c r="BO153" s="26" t="e">
        <f>(BE153-'ModelParams Lw'!S$10)/'ModelParams Lw'!S$11</f>
        <v>#DIV/0!</v>
      </c>
      <c r="BP153" s="26" t="e">
        <f>(BF153-'ModelParams Lw'!T$10)/'ModelParams Lw'!T$11</f>
        <v>#DIV/0!</v>
      </c>
      <c r="BQ153" s="26" t="e">
        <f>(BG153-'ModelParams Lw'!U$10)/'ModelParams Lw'!U$11</f>
        <v>#DIV/0!</v>
      </c>
      <c r="BR153" s="26" t="e">
        <f>(BH153-'ModelParams Lw'!V$10)/'ModelParams Lw'!V$11</f>
        <v>#DIV/0!</v>
      </c>
      <c r="BS153" s="23" t="e">
        <f>IF(Calcul!$E155="SW",DEGREES(ACOS(1-(1/'ModelParams Lw'!C$25*SQRT(0.5*1.2/'Sound Power'!$C153)*('Sound Power'!$B153/3600)/('Sound Power'!$D153)/('Sound Power'!$F153)))),DEGREES(ACOS(1-(1/'ModelParams Lw'!C$29*SQRT(0.5*1.2/'Sound Power'!$C153)*('Sound Power'!$B153/3600)/('Sound Power'!$D153)/('Sound Power'!$F153)))))</f>
        <v>#DIV/0!</v>
      </c>
      <c r="BT153" s="23" t="e">
        <f>IF(Calcul!$E155="SW",DEGREES(ACOS(1-(1/'ModelParams Lw'!D$25*SQRT(0.5*1.2/'Sound Power'!$C153)*('Sound Power'!$B153/3600)/('Sound Power'!$D153)/('Sound Power'!$F153)))),DEGREES(ACOS(1-(1/'ModelParams Lw'!D$29*SQRT(0.5*1.2/'Sound Power'!$C153)*('Sound Power'!$B153/3600)/('Sound Power'!$D153)/('Sound Power'!$F153)))))</f>
        <v>#DIV/0!</v>
      </c>
      <c r="BU153" s="23" t="e">
        <f>IF(Calcul!$E155="SW",DEGREES(ACOS(1-(1/'ModelParams Lw'!E$25*SQRT(0.5*1.2/'Sound Power'!$C153)*('Sound Power'!$B153/3600)/('Sound Power'!$D153)/('Sound Power'!$F153)))),DEGREES(ACOS(1-(1/'ModelParams Lw'!E$29*SQRT(0.5*1.2/'Sound Power'!$C153)*('Sound Power'!$B153/3600)/('Sound Power'!$D153)/('Sound Power'!$F153)))))</f>
        <v>#DIV/0!</v>
      </c>
      <c r="BV153" s="23" t="e">
        <f>IF(Calcul!$E155="SW",DEGREES(ACOS(1-(1/'ModelParams Lw'!F$25*SQRT(0.5*1.2/'Sound Power'!$C153)*('Sound Power'!$B153/3600)/('Sound Power'!$D153)/('Sound Power'!$F153)))),DEGREES(ACOS(1-(1/'ModelParams Lw'!F$29*SQRT(0.5*1.2/'Sound Power'!$C153)*('Sound Power'!$B153/3600)/('Sound Power'!$D153)/('Sound Power'!$F153)))))</f>
        <v>#DIV/0!</v>
      </c>
      <c r="BW153" s="23" t="e">
        <f>IF(Calcul!$E155="SW",DEGREES(ACOS(1-(1/'ModelParams Lw'!G$25*SQRT(0.5*1.2/'Sound Power'!$C153)*('Sound Power'!$B153/3600)/('Sound Power'!$D153)/('Sound Power'!$F153)))),DEGREES(ACOS(1-(1/'ModelParams Lw'!G$29*SQRT(0.5*1.2/'Sound Power'!$C153)*('Sound Power'!$B153/3600)/('Sound Power'!$D153)/('Sound Power'!$F153)))))</f>
        <v>#DIV/0!</v>
      </c>
      <c r="BX153" s="23" t="e">
        <f>IF(Calcul!$E155="SW",DEGREES(ACOS(1-(1/'ModelParams Lw'!H$25*SQRT(0.5*1.2/'Sound Power'!$C153)*('Sound Power'!$B153/3600)/('Sound Power'!$D153)/('Sound Power'!$F153)))),DEGREES(ACOS(1-(1/'ModelParams Lw'!H$29*SQRT(0.5*1.2/'Sound Power'!$C153)*('Sound Power'!$B153/3600)/('Sound Power'!$D153)/('Sound Power'!$F153)))))</f>
        <v>#DIV/0!</v>
      </c>
      <c r="BY153" s="23" t="e">
        <f>IF(Calcul!$E155="SW",DEGREES(ACOS(1-(1/'ModelParams Lw'!I$25*SQRT(0.5*1.2/'Sound Power'!$C153)*('Sound Power'!$B153/3600)/('Sound Power'!$D153)/('Sound Power'!$F153)))),DEGREES(ACOS(1-(1/'ModelParams Lw'!I$29*SQRT(0.5*1.2/'Sound Power'!$C153)*('Sound Power'!$B153/3600)/('Sound Power'!$D153)/('Sound Power'!$F153)))))</f>
        <v>#DIV/0!</v>
      </c>
      <c r="BZ153" s="23" t="e">
        <f>IF(Calcul!$E155="SW",DEGREES(ACOS(1-(1/'ModelParams Lw'!J$25*SQRT(0.5*1.2/'Sound Power'!$C153)*('Sound Power'!$B153/3600)/('Sound Power'!$D153)/('Sound Power'!$F153)))),DEGREES(ACOS(1-(1/'ModelParams Lw'!J$29*SQRT(0.5*1.2/'Sound Power'!$C153)*('Sound Power'!$B153/3600)/('Sound Power'!$D153)/('Sound Power'!$F153)))))</f>
        <v>#DIV/0!</v>
      </c>
      <c r="CA153" s="26" t="e">
        <f>IF(Calcul!$E155="SW",'ModelParams Lw'!C$22+'ModelParams Lw'!C$23*LOG('Sound Power'!$D153/'Sound Power'!$E153)+'ModelParams Lw'!C$24*LN('Sound Power'!BS153),IF('ModelParams Lw'!C$26+'ModelParams Lw'!C$27*LOG('Sound Power'!$D153/'Sound Power'!$E153)+'ModelParams Lw'!C$28*LN('Sound Power'!BS153)&lt;'ModelParams Lw'!C$22+'ModelParams Lw'!C$23*LOG('Sound Power'!$D153/'Sound Power'!$E153)+'ModelParams Lw'!C$24*LN('Sound Power'!BS153),'ModelParams Lw'!C$22+'ModelParams Lw'!C$23*LOG('Sound Power'!$D153/'Sound Power'!$E153)+'ModelParams Lw'!C$24*LN('Sound Power'!BS153),'ModelParams Lw'!C$26+'ModelParams Lw'!C$27*LOG('Sound Power'!$D153/'Sound Power'!$E153)+'ModelParams Lw'!C$28*LN('Sound Power'!BS153)))</f>
        <v>#DIV/0!</v>
      </c>
      <c r="CB153" s="26" t="e">
        <f>IF(Calcul!$E155="SW",'ModelParams Lw'!D$22+'ModelParams Lw'!D$23*LOG('Sound Power'!$D153/'Sound Power'!$E153)+'ModelParams Lw'!D$24*LN('Sound Power'!BT153),IF('ModelParams Lw'!D$26+'ModelParams Lw'!D$27*LOG('Sound Power'!$D153/'Sound Power'!$E153)+'ModelParams Lw'!D$28*LN('Sound Power'!BT153)&lt;'ModelParams Lw'!D$22+'ModelParams Lw'!D$23*LOG('Sound Power'!$D153/'Sound Power'!$E153)+'ModelParams Lw'!D$24*LN('Sound Power'!BT153),'ModelParams Lw'!D$22+'ModelParams Lw'!D$23*LOG('Sound Power'!$D153/'Sound Power'!$E153)+'ModelParams Lw'!D$24*LN('Sound Power'!BT153),'ModelParams Lw'!D$26+'ModelParams Lw'!D$27*LOG('Sound Power'!$D153/'Sound Power'!$E153)+'ModelParams Lw'!D$28*LN('Sound Power'!BT153)))</f>
        <v>#DIV/0!</v>
      </c>
      <c r="CC153" s="26" t="e">
        <f>IF(Calcul!$E155="SW",'ModelParams Lw'!E$22+'ModelParams Lw'!E$23*LOG('Sound Power'!$D153/'Sound Power'!$E153)+'ModelParams Lw'!E$24*LN('Sound Power'!BU153),IF('ModelParams Lw'!E$26+'ModelParams Lw'!E$27*LOG('Sound Power'!$D153/'Sound Power'!$E153)+'ModelParams Lw'!E$28*LN('Sound Power'!BU153)&lt;'ModelParams Lw'!E$22+'ModelParams Lw'!E$23*LOG('Sound Power'!$D153/'Sound Power'!$E153)+'ModelParams Lw'!E$24*LN('Sound Power'!BU153),'ModelParams Lw'!E$22+'ModelParams Lw'!E$23*LOG('Sound Power'!$D153/'Sound Power'!$E153)+'ModelParams Lw'!E$24*LN('Sound Power'!BU153),'ModelParams Lw'!E$26+'ModelParams Lw'!E$27*LOG('Sound Power'!$D153/'Sound Power'!$E153)+'ModelParams Lw'!E$28*LN('Sound Power'!BU153)))</f>
        <v>#DIV/0!</v>
      </c>
      <c r="CD153" s="26" t="e">
        <f>IF(Calcul!$E155="SW",'ModelParams Lw'!F$22+'ModelParams Lw'!F$23*LOG('Sound Power'!$D153/'Sound Power'!$E153)+'ModelParams Lw'!F$24*LN('Sound Power'!BV153),IF('ModelParams Lw'!F$26+'ModelParams Lw'!F$27*LOG('Sound Power'!$D153/'Sound Power'!$E153)+'ModelParams Lw'!F$28*LN('Sound Power'!BV153)&lt;'ModelParams Lw'!F$22+'ModelParams Lw'!F$23*LOG('Sound Power'!$D153/'Sound Power'!$E153)+'ModelParams Lw'!F$24*LN('Sound Power'!BV153),'ModelParams Lw'!F$22+'ModelParams Lw'!F$23*LOG('Sound Power'!$D153/'Sound Power'!$E153)+'ModelParams Lw'!F$24*LN('Sound Power'!BV153),'ModelParams Lw'!F$26+'ModelParams Lw'!F$27*LOG('Sound Power'!$D153/'Sound Power'!$E153)+'ModelParams Lw'!F$28*LN('Sound Power'!BV153)))</f>
        <v>#DIV/0!</v>
      </c>
      <c r="CE153" s="26" t="e">
        <f>IF(Calcul!$E155="SW",'ModelParams Lw'!G$22+'ModelParams Lw'!G$23*LOG('Sound Power'!$D153/'Sound Power'!$E153)+'ModelParams Lw'!G$24*LN('Sound Power'!BW153),IF('ModelParams Lw'!G$26+'ModelParams Lw'!G$27*LOG('Sound Power'!$D153/'Sound Power'!$E153)+'ModelParams Lw'!G$28*LN('Sound Power'!BW153)&lt;'ModelParams Lw'!G$22+'ModelParams Lw'!G$23*LOG('Sound Power'!$D153/'Sound Power'!$E153)+'ModelParams Lw'!G$24*LN('Sound Power'!BW153),'ModelParams Lw'!G$22+'ModelParams Lw'!G$23*LOG('Sound Power'!$D153/'Sound Power'!$E153)+'ModelParams Lw'!G$24*LN('Sound Power'!BW153),'ModelParams Lw'!G$26+'ModelParams Lw'!G$27*LOG('Sound Power'!$D153/'Sound Power'!$E153)+'ModelParams Lw'!G$28*LN('Sound Power'!BW153)))</f>
        <v>#DIV/0!</v>
      </c>
      <c r="CF153" s="26" t="e">
        <f>IF(Calcul!$E155="SW",'ModelParams Lw'!H$22+'ModelParams Lw'!H$23*LOG('Sound Power'!$D153/'Sound Power'!$E153)+'ModelParams Lw'!H$24*LN('Sound Power'!BX153),IF('ModelParams Lw'!H$26+'ModelParams Lw'!H$27*LOG('Sound Power'!$D153/'Sound Power'!$E153)+'ModelParams Lw'!H$28*LN('Sound Power'!BX153)&lt;'ModelParams Lw'!H$22+'ModelParams Lw'!H$23*LOG('Sound Power'!$D153/'Sound Power'!$E153)+'ModelParams Lw'!H$24*LN('Sound Power'!BX153),'ModelParams Lw'!H$22+'ModelParams Lw'!H$23*LOG('Sound Power'!$D153/'Sound Power'!$E153)+'ModelParams Lw'!H$24*LN('Sound Power'!BX153),'ModelParams Lw'!H$26+'ModelParams Lw'!H$27*LOG('Sound Power'!$D153/'Sound Power'!$E153)+'ModelParams Lw'!H$28*LN('Sound Power'!BX153)))</f>
        <v>#DIV/0!</v>
      </c>
      <c r="CG153" s="26" t="e">
        <f>IF(Calcul!$E155="SW",'ModelParams Lw'!I$22+'ModelParams Lw'!I$23*LOG('Sound Power'!$D153/'Sound Power'!$E153)+'ModelParams Lw'!I$24*LN('Sound Power'!BY153),IF('ModelParams Lw'!I$26+'ModelParams Lw'!I$27*LOG('Sound Power'!$D153/'Sound Power'!$E153)+'ModelParams Lw'!I$28*LN('Sound Power'!BY153)&lt;'ModelParams Lw'!I$22+'ModelParams Lw'!I$23*LOG('Sound Power'!$D153/'Sound Power'!$E153)+'ModelParams Lw'!I$24*LN('Sound Power'!BY153),'ModelParams Lw'!I$22+'ModelParams Lw'!I$23*LOG('Sound Power'!$D153/'Sound Power'!$E153)+'ModelParams Lw'!I$24*LN('Sound Power'!BY153),'ModelParams Lw'!I$26+'ModelParams Lw'!I$27*LOG('Sound Power'!$D153/'Sound Power'!$E153)+'ModelParams Lw'!I$28*LN('Sound Power'!BY153)))</f>
        <v>#DIV/0!</v>
      </c>
      <c r="CH153" s="26" t="e">
        <f>IF(Calcul!$E155="SW",'ModelParams Lw'!J$22+'ModelParams Lw'!J$23*LOG('Sound Power'!$D153/'Sound Power'!$E153)+'ModelParams Lw'!J$24*LN('Sound Power'!BZ153),IF('ModelParams Lw'!J$26+'ModelParams Lw'!J$27*LOG('Sound Power'!$D153/'Sound Power'!$E153)+'ModelParams Lw'!J$28*LN('Sound Power'!BZ153)&lt;'ModelParams Lw'!J$22+'ModelParams Lw'!J$23*LOG('Sound Power'!$D153/'Sound Power'!$E153)+'ModelParams Lw'!J$24*LN('Sound Power'!BZ153),'ModelParams Lw'!J$22+'ModelParams Lw'!J$23*LOG('Sound Power'!$D153/'Sound Power'!$E153)+'ModelParams Lw'!J$24*LN('Sound Power'!BZ153),'ModelParams Lw'!J$26+'ModelParams Lw'!J$27*LOG('Sound Power'!$D153/'Sound Power'!$E153)+'ModelParams Lw'!J$28*LN('Sound Power'!BZ153)))</f>
        <v>#DIV/0!</v>
      </c>
      <c r="CI153" s="26" t="e">
        <f t="shared" si="58"/>
        <v>#DIV/0!</v>
      </c>
      <c r="CJ153" s="26" t="e">
        <f t="shared" si="59"/>
        <v>#DIV/0!</v>
      </c>
      <c r="CK153" s="26" t="e">
        <f t="shared" si="60"/>
        <v>#DIV/0!</v>
      </c>
      <c r="CL153" s="26" t="e">
        <f t="shared" si="61"/>
        <v>#DIV/0!</v>
      </c>
      <c r="CM153" s="26" t="e">
        <f t="shared" si="62"/>
        <v>#DIV/0!</v>
      </c>
      <c r="CN153" s="26" t="e">
        <f t="shared" si="63"/>
        <v>#DIV/0!</v>
      </c>
      <c r="CO153" s="26" t="e">
        <f t="shared" si="64"/>
        <v>#DIV/0!</v>
      </c>
      <c r="CP153" s="26" t="e">
        <f t="shared" si="65"/>
        <v>#DIV/0!</v>
      </c>
      <c r="CQ153" s="26" t="e">
        <f>10*LOG10(IF(CI153="",0,POWER(10,((CI153+'ModelParams Lw'!$O$4)/10))) +IF(CJ153="",0,POWER(10,((CJ153+'ModelParams Lw'!$P$4)/10))) +IF(CK153="",0,POWER(10,((CK153+'ModelParams Lw'!$Q$4)/10))) +IF(CL153="",0,POWER(10,((CL153+'ModelParams Lw'!$R$4)/10))) +IF(CM153="",0,POWER(10,((CM153+'ModelParams Lw'!$S$4)/10))) +IF(CN153="",0,POWER(10,((CN153+'ModelParams Lw'!$T$4)/10))) +IF(CO153="",0,POWER(10,((CO153+'ModelParams Lw'!$U$4)/10)))+IF(CP153="",0,POWER(10,((CP153+'ModelParams Lw'!$V$4)/10))))</f>
        <v>#DIV/0!</v>
      </c>
      <c r="CR153" s="26" t="e">
        <f t="shared" si="66"/>
        <v>#DIV/0!</v>
      </c>
      <c r="CS153" s="26" t="e">
        <f>(CI153-'ModelParams Lw'!$O$10)/'ModelParams Lw'!$O$11</f>
        <v>#DIV/0!</v>
      </c>
      <c r="CT153" s="26" t="e">
        <f>(CJ153-'ModelParams Lw'!$P$10)/'ModelParams Lw'!$P$11</f>
        <v>#DIV/0!</v>
      </c>
      <c r="CU153" s="26" t="e">
        <f>(CK153-'ModelParams Lw'!$Q$10)/'ModelParams Lw'!$Q$11</f>
        <v>#DIV/0!</v>
      </c>
      <c r="CV153" s="26" t="e">
        <f>(CL153-'ModelParams Lw'!$R$10)/'ModelParams Lw'!$R$11</f>
        <v>#DIV/0!</v>
      </c>
      <c r="CW153" s="26" t="e">
        <f>(CM153-'ModelParams Lw'!$S$10)/'ModelParams Lw'!$S$11</f>
        <v>#DIV/0!</v>
      </c>
      <c r="CX153" s="26" t="e">
        <f>(CN153-'ModelParams Lw'!$T$10)/'ModelParams Lw'!$T$11</f>
        <v>#DIV/0!</v>
      </c>
      <c r="CY153" s="26" t="e">
        <f>(CO153-'ModelParams Lw'!$U$10)/'ModelParams Lw'!$U$11</f>
        <v>#DIV/0!</v>
      </c>
      <c r="CZ153" s="26" t="e">
        <f>(CP153-'ModelParams Lw'!$V$10)/'ModelParams Lw'!$V$11</f>
        <v>#DIV/0!</v>
      </c>
    </row>
    <row r="154" spans="1:104" x14ac:dyDescent="0.2">
      <c r="A154" s="13">
        <f>Calcul!A156</f>
        <v>0</v>
      </c>
      <c r="B154" s="13">
        <f t="shared" si="67"/>
        <v>0</v>
      </c>
      <c r="C154" s="13">
        <f>Calcul!B156</f>
        <v>0</v>
      </c>
      <c r="D154" s="13">
        <f>Calcul!C156/1000</f>
        <v>0</v>
      </c>
      <c r="E154" s="13">
        <f>Calcul!D156/1000</f>
        <v>0</v>
      </c>
      <c r="F154" s="13">
        <f t="shared" si="68"/>
        <v>0</v>
      </c>
      <c r="G154" s="23" t="e">
        <f>DEGREES(ACOS(1-(1/'ModelParams Lw'!B$15*SQRT(0.5*1.2/'Sound Power'!$C154)*('Sound Power'!$B154/3600)/('Sound Power'!$D154)/('Sound Power'!$F154))))</f>
        <v>#DIV/0!</v>
      </c>
      <c r="H154" s="23" t="e">
        <f>DEGREES(ACOS(1-(1/'ModelParams Lw'!C$15*SQRT(0.5*1.2/'Sound Power'!$C154)*('Sound Power'!$B154/3600)/('Sound Power'!$D154)/('Sound Power'!$F154))))</f>
        <v>#DIV/0!</v>
      </c>
      <c r="I154" s="23" t="e">
        <f>DEGREES(ACOS(1-(1/'ModelParams Lw'!D$15*SQRT(0.5*1.2/'Sound Power'!$C154)*('Sound Power'!$B154/3600)/('Sound Power'!$D154)/('Sound Power'!$F154))))</f>
        <v>#DIV/0!</v>
      </c>
      <c r="J154" s="23" t="e">
        <f>DEGREES(ACOS(1-(1/'ModelParams Lw'!E$15*SQRT(0.5*1.2/'Sound Power'!$C154)*('Sound Power'!$B154/3600)/('Sound Power'!$D154)/('Sound Power'!$F154))))</f>
        <v>#DIV/0!</v>
      </c>
      <c r="K154" s="23" t="e">
        <f>DEGREES(ACOS(1-(1/'ModelParams Lw'!F$15*SQRT(0.5*1.2/'Sound Power'!$C154)*('Sound Power'!$B154/3600)/('Sound Power'!$D154)/('Sound Power'!$F154))))</f>
        <v>#DIV/0!</v>
      </c>
      <c r="L154" s="23" t="e">
        <f>DEGREES(ACOS(1-(1/'ModelParams Lw'!G$15*SQRT(0.5*1.2/'Sound Power'!$C154)*('Sound Power'!$B154/3600)/('Sound Power'!$D154)/('Sound Power'!$F154))))</f>
        <v>#DIV/0!</v>
      </c>
      <c r="M154" s="23" t="e">
        <f>DEGREES(ACOS(1-(1/'ModelParams Lw'!H$15*SQRT(0.5*1.2/'Sound Power'!$C154)*('Sound Power'!$B154/3600)/('Sound Power'!$D154)/('Sound Power'!$F154))))</f>
        <v>#DIV/0!</v>
      </c>
      <c r="N154" s="23" t="e">
        <f>DEGREES(ACOS(1-(1/'ModelParams Lw'!I$15*SQRT(0.5*1.2/'Sound Power'!$C154)*('Sound Power'!$B154/3600)/('Sound Power'!$D154)/('Sound Power'!$F154))))</f>
        <v>#DIV/0!</v>
      </c>
      <c r="O154" s="26" t="e">
        <f>('ModelParams Lw'!B$4*LN('Sound Power'!G154)/(1+EXP(-('Sound Power'!$D154*1000+'ModelParams Lw'!B$6)/'ModelParams Lw'!B$7))+'ModelParams Lw'!B$5)*LN('Sound Power'!$B154)-('ModelParams Lw'!B$8+'ModelParams Lw'!B$9*$D154+'ModelParams Lw'!B$10*'Sound Power'!$F154^'ModelParams Lw'!B$14+'ModelParams Lw'!B$11*LN('Sound Power'!G154)+'ModelParams Lw'!B$12*'Sound Power'!$D154*'Sound Power'!$F154+'ModelParams Lw'!B$13*'Sound Power'!$D154*LN('Sound Power'!G154))</f>
        <v>#DIV/0!</v>
      </c>
      <c r="P154" s="26" t="e">
        <f>('ModelParams Lw'!C$4*LN('Sound Power'!H154)/(1+EXP(-('Sound Power'!$D154*1000+'ModelParams Lw'!C$6)/'ModelParams Lw'!C$7))+'ModelParams Lw'!C$5)*LN('Sound Power'!$B154)-('ModelParams Lw'!C$8+'ModelParams Lw'!C$9*$D154+'ModelParams Lw'!C$10*'Sound Power'!$F154^'ModelParams Lw'!C$14+'ModelParams Lw'!C$11*LN('Sound Power'!H154)+'ModelParams Lw'!C$12*'Sound Power'!$D154*'Sound Power'!$F154+'ModelParams Lw'!C$13*'Sound Power'!$D154*LN('Sound Power'!H154))</f>
        <v>#DIV/0!</v>
      </c>
      <c r="Q154" s="26" t="e">
        <f>('ModelParams Lw'!D$4*LN('Sound Power'!I154)/(1+EXP(-('Sound Power'!$D154*1000+'ModelParams Lw'!D$6)/'ModelParams Lw'!D$7))+'ModelParams Lw'!D$5)*LN('Sound Power'!$B154)-('ModelParams Lw'!D$8+'ModelParams Lw'!D$9*$D154+'ModelParams Lw'!D$10*'Sound Power'!$F154^'ModelParams Lw'!D$14+'ModelParams Lw'!D$11*LN('Sound Power'!I154)+'ModelParams Lw'!D$12*'Sound Power'!$D154*'Sound Power'!$F154+'ModelParams Lw'!D$13*'Sound Power'!$D154*LN('Sound Power'!I154))</f>
        <v>#DIV/0!</v>
      </c>
      <c r="R154" s="26" t="e">
        <f>('ModelParams Lw'!E$4*LN('Sound Power'!J154)/(1+EXP(-('Sound Power'!$D154*1000+'ModelParams Lw'!E$6)/'ModelParams Lw'!E$7))+'ModelParams Lw'!E$5)*LN('Sound Power'!$B154)-('ModelParams Lw'!E$8+'ModelParams Lw'!E$9*$D154+'ModelParams Lw'!E$10*'Sound Power'!$F154^'ModelParams Lw'!E$14+'ModelParams Lw'!E$11*LN('Sound Power'!J154)+'ModelParams Lw'!E$12*'Sound Power'!$D154*'Sound Power'!$F154+'ModelParams Lw'!E$13*'Sound Power'!$D154*LN('Sound Power'!J154))</f>
        <v>#DIV/0!</v>
      </c>
      <c r="S154" s="26" t="e">
        <f>('ModelParams Lw'!F$4*LN('Sound Power'!K154)/(1+EXP(-('Sound Power'!$D154*1000+'ModelParams Lw'!F$6)/'ModelParams Lw'!F$7))+'ModelParams Lw'!F$5)*LN('Sound Power'!$B154)-('ModelParams Lw'!F$8+'ModelParams Lw'!F$9*$D154+'ModelParams Lw'!F$10*'Sound Power'!$F154^'ModelParams Lw'!F$14+'ModelParams Lw'!F$11*LN('Sound Power'!K154)+'ModelParams Lw'!F$12*'Sound Power'!$D154*'Sound Power'!$F154+'ModelParams Lw'!F$13*'Sound Power'!$D154*LN('Sound Power'!K154))</f>
        <v>#DIV/0!</v>
      </c>
      <c r="T154" s="26" t="e">
        <f>('ModelParams Lw'!G$4*LN('Sound Power'!L154)/(1+EXP(-('Sound Power'!$D154*1000+'ModelParams Lw'!G$6)/'ModelParams Lw'!G$7))+'ModelParams Lw'!G$5)*LN('Sound Power'!$B154)-('ModelParams Lw'!G$8+'ModelParams Lw'!G$9*$D154+'ModelParams Lw'!G$10*'Sound Power'!$F154^'ModelParams Lw'!G$14+'ModelParams Lw'!G$11*LN('Sound Power'!L154)+'ModelParams Lw'!G$12*'Sound Power'!$D154*'Sound Power'!$F154+'ModelParams Lw'!G$13*'Sound Power'!$D154*LN('Sound Power'!L154))</f>
        <v>#DIV/0!</v>
      </c>
      <c r="U154" s="26" t="e">
        <f>('ModelParams Lw'!H$4*LN('Sound Power'!M154)/(1+EXP(-('Sound Power'!$D154*1000+'ModelParams Lw'!H$6)/'ModelParams Lw'!H$7))+'ModelParams Lw'!H$5)*LN('Sound Power'!$B154)-('ModelParams Lw'!H$8+'ModelParams Lw'!H$9*$D154+'ModelParams Lw'!H$10*'Sound Power'!$F154^'ModelParams Lw'!H$14+'ModelParams Lw'!H$11*LN('Sound Power'!M154)+'ModelParams Lw'!H$12*'Sound Power'!$D154*'Sound Power'!$F154+'ModelParams Lw'!H$13*'Sound Power'!$D154*LN('Sound Power'!M154))</f>
        <v>#DIV/0!</v>
      </c>
      <c r="V154" s="26" t="e">
        <f>('ModelParams Lw'!I$4*LN('Sound Power'!N154)/(1+EXP(-('Sound Power'!$D154*1000+'ModelParams Lw'!I$6)/'ModelParams Lw'!I$7))+'ModelParams Lw'!I$5)*LN('Sound Power'!$B154)-('ModelParams Lw'!I$8+'ModelParams Lw'!I$9*$D154+'ModelParams Lw'!I$10*'Sound Power'!$F154^'ModelParams Lw'!I$14+'ModelParams Lw'!I$11*LN('Sound Power'!N154)+'ModelParams Lw'!I$12*'Sound Power'!$D154*'Sound Power'!$F154+'ModelParams Lw'!I$13*'Sound Power'!$D154*LN('Sound Power'!N154))</f>
        <v>#DIV/0!</v>
      </c>
      <c r="W154" s="26" t="e">
        <f>10*LOG10(IF(O154="",0,POWER(10,((O154+'ModelParams Lw'!$O$4)/10))) +IF(P154="",0,POWER(10,((P154+'ModelParams Lw'!$P$4)/10))) +IF(Q154="",0,POWER(10,((Q154+'ModelParams Lw'!$Q$4)/10))) +IF(R154="",0,POWER(10,((R154+'ModelParams Lw'!$R$4)/10))) +IF(S154="",0,POWER(10,((S154+'ModelParams Lw'!$S$4)/10))) +IF(T154="",0,POWER(10,((T154+'ModelParams Lw'!$T$4)/10))) +IF(U154="",0,POWER(10,((U154+'ModelParams Lw'!$U$4)/10)))+IF(V154="",0,POWER(10,((V154+'ModelParams Lw'!$V$4)/10))))</f>
        <v>#DIV/0!</v>
      </c>
      <c r="X154" s="26" t="e">
        <f t="shared" si="52"/>
        <v>#DIV/0!</v>
      </c>
      <c r="Y154" s="26" t="e">
        <f>(O154-'ModelParams Lw'!O$10)/'ModelParams Lw'!O$11</f>
        <v>#DIV/0!</v>
      </c>
      <c r="Z154" s="26" t="e">
        <f>(P154-'ModelParams Lw'!P$10)/'ModelParams Lw'!P$11</f>
        <v>#DIV/0!</v>
      </c>
      <c r="AA154" s="26" t="e">
        <f>(Q154-'ModelParams Lw'!Q$10)/'ModelParams Lw'!Q$11</f>
        <v>#DIV/0!</v>
      </c>
      <c r="AB154" s="26" t="e">
        <f>(R154-'ModelParams Lw'!R$10)/'ModelParams Lw'!R$11</f>
        <v>#DIV/0!</v>
      </c>
      <c r="AC154" s="26" t="e">
        <f>(S154-'ModelParams Lw'!S$10)/'ModelParams Lw'!S$11</f>
        <v>#DIV/0!</v>
      </c>
      <c r="AD154" s="26" t="e">
        <f>(T154-'ModelParams Lw'!T$10)/'ModelParams Lw'!T$11</f>
        <v>#DIV/0!</v>
      </c>
      <c r="AE154" s="26" t="e">
        <f>(U154-'ModelParams Lw'!U$10)/'ModelParams Lw'!U$11</f>
        <v>#DIV/0!</v>
      </c>
      <c r="AF154" s="26" t="e">
        <f>(V154-'ModelParams Lw'!V$10)/'ModelParams Lw'!V$11</f>
        <v>#DIV/0!</v>
      </c>
      <c r="AG154" s="26" t="e">
        <f t="shared" si="53"/>
        <v>#DIV/0!</v>
      </c>
      <c r="AH154" s="26" t="e">
        <f>VLOOKUP(D154*1000,'ModelParams Lw'!$A$38:$D$58,4)</f>
        <v>#N/A</v>
      </c>
      <c r="AI154" s="56" t="e">
        <f>VLOOKUP(D154*1000,'ModelParams Lw'!$A$38:$D$58,2)</f>
        <v>#N/A</v>
      </c>
      <c r="AJ154" s="46" t="e">
        <f t="shared" si="54"/>
        <v>#DIV/0!</v>
      </c>
      <c r="AK154" s="26" t="e">
        <f t="shared" si="55"/>
        <v>#VALUE!</v>
      </c>
      <c r="AL154" s="26" t="e">
        <f>IF($AI154=100,'ModelParams Lw'!R$35*'Sound Power'!$AH154^2+'ModelParams Lw'!R$36*'Sound Power'!$AH154+'ModelParams Lw'!R$37,IF($AI154=150,'ModelParams Lw'!R$38*'Sound Power'!$AH154^2+'ModelParams Lw'!R$39*'Sound Power'!$AH154+'ModelParams Lw'!R$40,'ModelParams Lw'!R$41*'Sound Power'!$AH154^2+'ModelParams Lw'!R$42*'Sound Power'!$AH154+'ModelParams Lw'!R$43))</f>
        <v>#N/A</v>
      </c>
      <c r="AM154" s="26" t="e">
        <f>IF($AI154=100,'ModelParams Lw'!S$35*'Sound Power'!$AH154^2+'ModelParams Lw'!S$36*'Sound Power'!$AH154+'ModelParams Lw'!S$37,IF($AI154=150,'ModelParams Lw'!S$38*'Sound Power'!$AH154^2+'ModelParams Lw'!S$39*'Sound Power'!$AH154+'ModelParams Lw'!S$40,'ModelParams Lw'!S$41*'Sound Power'!$AH154^2+'ModelParams Lw'!S$42*'Sound Power'!$AH154+'ModelParams Lw'!S$43))</f>
        <v>#N/A</v>
      </c>
      <c r="AN154" s="26" t="e">
        <f>IF($AI154=100,'ModelParams Lw'!T$35*'Sound Power'!$AH154^2+'ModelParams Lw'!T$36*'Sound Power'!$AH154+'ModelParams Lw'!T$37,IF($AI154=150,'ModelParams Lw'!T$38*'Sound Power'!$AH154^2+'ModelParams Lw'!T$39*'Sound Power'!$AH154+'ModelParams Lw'!T$40,'ModelParams Lw'!T$41*'Sound Power'!$AH154^2+'ModelParams Lw'!T$42*'Sound Power'!$AH154+'ModelParams Lw'!T$43))</f>
        <v>#N/A</v>
      </c>
      <c r="AO154" s="26" t="e">
        <f>IF($AI154=100,'ModelParams Lw'!U$35*'Sound Power'!$AH154^2+'ModelParams Lw'!U$36*'Sound Power'!$AH154+'ModelParams Lw'!U$37,IF($AI154=150,'ModelParams Lw'!U$38*'Sound Power'!$AH154^2+'ModelParams Lw'!U$39*'Sound Power'!$AH154+'ModelParams Lw'!U$40,'ModelParams Lw'!U$41*'Sound Power'!$AH154^2+'ModelParams Lw'!U$42*'Sound Power'!$AH154+'ModelParams Lw'!U$43))</f>
        <v>#N/A</v>
      </c>
      <c r="AP154" s="26" t="e">
        <f>IF($AI154=100,'ModelParams Lw'!V$35*'Sound Power'!$AH154^2+'ModelParams Lw'!V$36*'Sound Power'!$AH154+'ModelParams Lw'!V$37,IF($AI154=150,'ModelParams Lw'!V$38*'Sound Power'!$AH154^2+'ModelParams Lw'!V$39*'Sound Power'!$AH154+'ModelParams Lw'!V$40,'ModelParams Lw'!V$41*'Sound Power'!$AH154^2+'ModelParams Lw'!V$42*'Sound Power'!$AH154+'ModelParams Lw'!V$43))</f>
        <v>#N/A</v>
      </c>
      <c r="AQ154" s="26" t="e">
        <f>IF($AI154=100,'ModelParams Lw'!W$35*'Sound Power'!$AH154^2+'ModelParams Lw'!W$36*'Sound Power'!$AH154+'ModelParams Lw'!W$37,IF($AI154=150,'ModelParams Lw'!W$38*'Sound Power'!$AH154^2+'ModelParams Lw'!W$39*'Sound Power'!$AH154+'ModelParams Lw'!W$40,'ModelParams Lw'!W$41*'Sound Power'!$AH154^2+'ModelParams Lw'!W$42*'Sound Power'!$AH154+'ModelParams Lw'!W$43))</f>
        <v>#N/A</v>
      </c>
      <c r="AR154" s="26" t="e">
        <f t="shared" si="56"/>
        <v>#VALUE!</v>
      </c>
      <c r="AS154" s="26" t="e">
        <f>IF(26.83*LN($AJ154)-11.791-'ModelParams Lw'!B$35&lt;0,0,26.83*LN($AJ154)-11.791-'ModelParams Lw'!B$35)</f>
        <v>#DIV/0!</v>
      </c>
      <c r="AT154" s="26" t="e">
        <f>IF(26.83*LN($AJ154)-11.791-'ModelParams Lw'!C$35&lt;0,0,26.83*LN($AJ154)-11.791-'ModelParams Lw'!C$35)</f>
        <v>#DIV/0!</v>
      </c>
      <c r="AU154" s="26" t="e">
        <f>IF(26.83*LN($AJ154)-11.791-'ModelParams Lw'!D$35&lt;0,0,26.83*LN($AJ154)-11.791-'ModelParams Lw'!D$35)</f>
        <v>#DIV/0!</v>
      </c>
      <c r="AV154" s="26" t="e">
        <f>IF(26.83*LN($AJ154)-11.791-'ModelParams Lw'!E$35&lt;0,0,26.83*LN($AJ154)-11.791-'ModelParams Lw'!E$35)</f>
        <v>#DIV/0!</v>
      </c>
      <c r="AW154" s="26" t="e">
        <f>IF(26.83*LN($AJ154)-11.791-'ModelParams Lw'!F$35&lt;0,0,26.83*LN($AJ154)-11.791-'ModelParams Lw'!F$35)</f>
        <v>#DIV/0!</v>
      </c>
      <c r="AX154" s="26" t="e">
        <f>IF(26.83*LN($AJ154)-11.791-'ModelParams Lw'!G$35&lt;0,0,26.83*LN($AJ154)-11.791-'ModelParams Lw'!G$35)</f>
        <v>#DIV/0!</v>
      </c>
      <c r="AY154" s="26" t="e">
        <f>IF(26.83*LN($AJ154)-11.791-'ModelParams Lw'!H$35&lt;0,0,26.83*LN($AJ154)-11.791-'ModelParams Lw'!H$35)</f>
        <v>#DIV/0!</v>
      </c>
      <c r="AZ154" s="26" t="e">
        <f>IF(26.83*LN($AJ154)-11.791-'ModelParams Lw'!I$35&lt;0,0,26.83*LN($AJ154)-11.791-'ModelParams Lw'!I$35)</f>
        <v>#DIV/0!</v>
      </c>
      <c r="BA154" s="26" t="e">
        <f t="shared" si="69"/>
        <v>#DIV/0!</v>
      </c>
      <c r="BB154" s="26" t="e">
        <f t="shared" si="70"/>
        <v>#DIV/0!</v>
      </c>
      <c r="BC154" s="26" t="e">
        <f t="shared" si="71"/>
        <v>#DIV/0!</v>
      </c>
      <c r="BD154" s="26" t="e">
        <f t="shared" si="72"/>
        <v>#DIV/0!</v>
      </c>
      <c r="BE154" s="26" t="e">
        <f t="shared" si="73"/>
        <v>#DIV/0!</v>
      </c>
      <c r="BF154" s="26" t="e">
        <f t="shared" si="74"/>
        <v>#DIV/0!</v>
      </c>
      <c r="BG154" s="26" t="e">
        <f t="shared" si="75"/>
        <v>#DIV/0!</v>
      </c>
      <c r="BH154" s="26" t="e">
        <f t="shared" si="76"/>
        <v>#DIV/0!</v>
      </c>
      <c r="BI154" s="26" t="e">
        <f>10*LOG10(IF(BA154="",0,POWER(10,((BA154+'ModelParams Lw'!$O$4)/10))) +IF(BB154="",0,POWER(10,((BB154+'ModelParams Lw'!$P$4)/10))) +IF(BC154="",0,POWER(10,((BC154+'ModelParams Lw'!$Q$4)/10))) +IF(BD154="",0,POWER(10,((BD154+'ModelParams Lw'!$R$4)/10))) +IF(BE154="",0,POWER(10,((BE154+'ModelParams Lw'!$S$4)/10))) +IF(BF154="",0,POWER(10,((BF154+'ModelParams Lw'!$T$4)/10))) +IF(BG154="",0,POWER(10,((BG154+'ModelParams Lw'!$U$4)/10)))+IF(BH154="",0,POWER(10,((BH154+'ModelParams Lw'!$V$4)/10))))</f>
        <v>#DIV/0!</v>
      </c>
      <c r="BJ154" s="26" t="e">
        <f t="shared" si="57"/>
        <v>#DIV/0!</v>
      </c>
      <c r="BK154" s="26" t="e">
        <f>(BA154-'ModelParams Lw'!O$10)/'ModelParams Lw'!O$11</f>
        <v>#DIV/0!</v>
      </c>
      <c r="BL154" s="26" t="e">
        <f>(BB154-'ModelParams Lw'!P$10)/'ModelParams Lw'!P$11</f>
        <v>#DIV/0!</v>
      </c>
      <c r="BM154" s="26" t="e">
        <f>(BC154-'ModelParams Lw'!Q$10)/'ModelParams Lw'!Q$11</f>
        <v>#DIV/0!</v>
      </c>
      <c r="BN154" s="26" t="e">
        <f>(BD154-'ModelParams Lw'!R$10)/'ModelParams Lw'!R$11</f>
        <v>#DIV/0!</v>
      </c>
      <c r="BO154" s="26" t="e">
        <f>(BE154-'ModelParams Lw'!S$10)/'ModelParams Lw'!S$11</f>
        <v>#DIV/0!</v>
      </c>
      <c r="BP154" s="26" t="e">
        <f>(BF154-'ModelParams Lw'!T$10)/'ModelParams Lw'!T$11</f>
        <v>#DIV/0!</v>
      </c>
      <c r="BQ154" s="26" t="e">
        <f>(BG154-'ModelParams Lw'!U$10)/'ModelParams Lw'!U$11</f>
        <v>#DIV/0!</v>
      </c>
      <c r="BR154" s="26" t="e">
        <f>(BH154-'ModelParams Lw'!V$10)/'ModelParams Lw'!V$11</f>
        <v>#DIV/0!</v>
      </c>
      <c r="BS154" s="23" t="e">
        <f>IF(Calcul!$E156="SW",DEGREES(ACOS(1-(1/'ModelParams Lw'!C$25*SQRT(0.5*1.2/'Sound Power'!$C154)*('Sound Power'!$B154/3600)/('Sound Power'!$D154)/('Sound Power'!$F154)))),DEGREES(ACOS(1-(1/'ModelParams Lw'!C$29*SQRT(0.5*1.2/'Sound Power'!$C154)*('Sound Power'!$B154/3600)/('Sound Power'!$D154)/('Sound Power'!$F154)))))</f>
        <v>#DIV/0!</v>
      </c>
      <c r="BT154" s="23" t="e">
        <f>IF(Calcul!$E156="SW",DEGREES(ACOS(1-(1/'ModelParams Lw'!D$25*SQRT(0.5*1.2/'Sound Power'!$C154)*('Sound Power'!$B154/3600)/('Sound Power'!$D154)/('Sound Power'!$F154)))),DEGREES(ACOS(1-(1/'ModelParams Lw'!D$29*SQRT(0.5*1.2/'Sound Power'!$C154)*('Sound Power'!$B154/3600)/('Sound Power'!$D154)/('Sound Power'!$F154)))))</f>
        <v>#DIV/0!</v>
      </c>
      <c r="BU154" s="23" t="e">
        <f>IF(Calcul!$E156="SW",DEGREES(ACOS(1-(1/'ModelParams Lw'!E$25*SQRT(0.5*1.2/'Sound Power'!$C154)*('Sound Power'!$B154/3600)/('Sound Power'!$D154)/('Sound Power'!$F154)))),DEGREES(ACOS(1-(1/'ModelParams Lw'!E$29*SQRT(0.5*1.2/'Sound Power'!$C154)*('Sound Power'!$B154/3600)/('Sound Power'!$D154)/('Sound Power'!$F154)))))</f>
        <v>#DIV/0!</v>
      </c>
      <c r="BV154" s="23" t="e">
        <f>IF(Calcul!$E156="SW",DEGREES(ACOS(1-(1/'ModelParams Lw'!F$25*SQRT(0.5*1.2/'Sound Power'!$C154)*('Sound Power'!$B154/3600)/('Sound Power'!$D154)/('Sound Power'!$F154)))),DEGREES(ACOS(1-(1/'ModelParams Lw'!F$29*SQRT(0.5*1.2/'Sound Power'!$C154)*('Sound Power'!$B154/3600)/('Sound Power'!$D154)/('Sound Power'!$F154)))))</f>
        <v>#DIV/0!</v>
      </c>
      <c r="BW154" s="23" t="e">
        <f>IF(Calcul!$E156="SW",DEGREES(ACOS(1-(1/'ModelParams Lw'!G$25*SQRT(0.5*1.2/'Sound Power'!$C154)*('Sound Power'!$B154/3600)/('Sound Power'!$D154)/('Sound Power'!$F154)))),DEGREES(ACOS(1-(1/'ModelParams Lw'!G$29*SQRT(0.5*1.2/'Sound Power'!$C154)*('Sound Power'!$B154/3600)/('Sound Power'!$D154)/('Sound Power'!$F154)))))</f>
        <v>#DIV/0!</v>
      </c>
      <c r="BX154" s="23" t="e">
        <f>IF(Calcul!$E156="SW",DEGREES(ACOS(1-(1/'ModelParams Lw'!H$25*SQRT(0.5*1.2/'Sound Power'!$C154)*('Sound Power'!$B154/3600)/('Sound Power'!$D154)/('Sound Power'!$F154)))),DEGREES(ACOS(1-(1/'ModelParams Lw'!H$29*SQRT(0.5*1.2/'Sound Power'!$C154)*('Sound Power'!$B154/3600)/('Sound Power'!$D154)/('Sound Power'!$F154)))))</f>
        <v>#DIV/0!</v>
      </c>
      <c r="BY154" s="23" t="e">
        <f>IF(Calcul!$E156="SW",DEGREES(ACOS(1-(1/'ModelParams Lw'!I$25*SQRT(0.5*1.2/'Sound Power'!$C154)*('Sound Power'!$B154/3600)/('Sound Power'!$D154)/('Sound Power'!$F154)))),DEGREES(ACOS(1-(1/'ModelParams Lw'!I$29*SQRT(0.5*1.2/'Sound Power'!$C154)*('Sound Power'!$B154/3600)/('Sound Power'!$D154)/('Sound Power'!$F154)))))</f>
        <v>#DIV/0!</v>
      </c>
      <c r="BZ154" s="23" t="e">
        <f>IF(Calcul!$E156="SW",DEGREES(ACOS(1-(1/'ModelParams Lw'!J$25*SQRT(0.5*1.2/'Sound Power'!$C154)*('Sound Power'!$B154/3600)/('Sound Power'!$D154)/('Sound Power'!$F154)))),DEGREES(ACOS(1-(1/'ModelParams Lw'!J$29*SQRT(0.5*1.2/'Sound Power'!$C154)*('Sound Power'!$B154/3600)/('Sound Power'!$D154)/('Sound Power'!$F154)))))</f>
        <v>#DIV/0!</v>
      </c>
      <c r="CA154" s="26" t="e">
        <f>IF(Calcul!$E156="SW",'ModelParams Lw'!C$22+'ModelParams Lw'!C$23*LOG('Sound Power'!$D154/'Sound Power'!$E154)+'ModelParams Lw'!C$24*LN('Sound Power'!BS154),IF('ModelParams Lw'!C$26+'ModelParams Lw'!C$27*LOG('Sound Power'!$D154/'Sound Power'!$E154)+'ModelParams Lw'!C$28*LN('Sound Power'!BS154)&lt;'ModelParams Lw'!C$22+'ModelParams Lw'!C$23*LOG('Sound Power'!$D154/'Sound Power'!$E154)+'ModelParams Lw'!C$24*LN('Sound Power'!BS154),'ModelParams Lw'!C$22+'ModelParams Lw'!C$23*LOG('Sound Power'!$D154/'Sound Power'!$E154)+'ModelParams Lw'!C$24*LN('Sound Power'!BS154),'ModelParams Lw'!C$26+'ModelParams Lw'!C$27*LOG('Sound Power'!$D154/'Sound Power'!$E154)+'ModelParams Lw'!C$28*LN('Sound Power'!BS154)))</f>
        <v>#DIV/0!</v>
      </c>
      <c r="CB154" s="26" t="e">
        <f>IF(Calcul!$E156="SW",'ModelParams Lw'!D$22+'ModelParams Lw'!D$23*LOG('Sound Power'!$D154/'Sound Power'!$E154)+'ModelParams Lw'!D$24*LN('Sound Power'!BT154),IF('ModelParams Lw'!D$26+'ModelParams Lw'!D$27*LOG('Sound Power'!$D154/'Sound Power'!$E154)+'ModelParams Lw'!D$28*LN('Sound Power'!BT154)&lt;'ModelParams Lw'!D$22+'ModelParams Lw'!D$23*LOG('Sound Power'!$D154/'Sound Power'!$E154)+'ModelParams Lw'!D$24*LN('Sound Power'!BT154),'ModelParams Lw'!D$22+'ModelParams Lw'!D$23*LOG('Sound Power'!$D154/'Sound Power'!$E154)+'ModelParams Lw'!D$24*LN('Sound Power'!BT154),'ModelParams Lw'!D$26+'ModelParams Lw'!D$27*LOG('Sound Power'!$D154/'Sound Power'!$E154)+'ModelParams Lw'!D$28*LN('Sound Power'!BT154)))</f>
        <v>#DIV/0!</v>
      </c>
      <c r="CC154" s="26" t="e">
        <f>IF(Calcul!$E156="SW",'ModelParams Lw'!E$22+'ModelParams Lw'!E$23*LOG('Sound Power'!$D154/'Sound Power'!$E154)+'ModelParams Lw'!E$24*LN('Sound Power'!BU154),IF('ModelParams Lw'!E$26+'ModelParams Lw'!E$27*LOG('Sound Power'!$D154/'Sound Power'!$E154)+'ModelParams Lw'!E$28*LN('Sound Power'!BU154)&lt;'ModelParams Lw'!E$22+'ModelParams Lw'!E$23*LOG('Sound Power'!$D154/'Sound Power'!$E154)+'ModelParams Lw'!E$24*LN('Sound Power'!BU154),'ModelParams Lw'!E$22+'ModelParams Lw'!E$23*LOG('Sound Power'!$D154/'Sound Power'!$E154)+'ModelParams Lw'!E$24*LN('Sound Power'!BU154),'ModelParams Lw'!E$26+'ModelParams Lw'!E$27*LOG('Sound Power'!$D154/'Sound Power'!$E154)+'ModelParams Lw'!E$28*LN('Sound Power'!BU154)))</f>
        <v>#DIV/0!</v>
      </c>
      <c r="CD154" s="26" t="e">
        <f>IF(Calcul!$E156="SW",'ModelParams Lw'!F$22+'ModelParams Lw'!F$23*LOG('Sound Power'!$D154/'Sound Power'!$E154)+'ModelParams Lw'!F$24*LN('Sound Power'!BV154),IF('ModelParams Lw'!F$26+'ModelParams Lw'!F$27*LOG('Sound Power'!$D154/'Sound Power'!$E154)+'ModelParams Lw'!F$28*LN('Sound Power'!BV154)&lt;'ModelParams Lw'!F$22+'ModelParams Lw'!F$23*LOG('Sound Power'!$D154/'Sound Power'!$E154)+'ModelParams Lw'!F$24*LN('Sound Power'!BV154),'ModelParams Lw'!F$22+'ModelParams Lw'!F$23*LOG('Sound Power'!$D154/'Sound Power'!$E154)+'ModelParams Lw'!F$24*LN('Sound Power'!BV154),'ModelParams Lw'!F$26+'ModelParams Lw'!F$27*LOG('Sound Power'!$D154/'Sound Power'!$E154)+'ModelParams Lw'!F$28*LN('Sound Power'!BV154)))</f>
        <v>#DIV/0!</v>
      </c>
      <c r="CE154" s="26" t="e">
        <f>IF(Calcul!$E156="SW",'ModelParams Lw'!G$22+'ModelParams Lw'!G$23*LOG('Sound Power'!$D154/'Sound Power'!$E154)+'ModelParams Lw'!G$24*LN('Sound Power'!BW154),IF('ModelParams Lw'!G$26+'ModelParams Lw'!G$27*LOG('Sound Power'!$D154/'Sound Power'!$E154)+'ModelParams Lw'!G$28*LN('Sound Power'!BW154)&lt;'ModelParams Lw'!G$22+'ModelParams Lw'!G$23*LOG('Sound Power'!$D154/'Sound Power'!$E154)+'ModelParams Lw'!G$24*LN('Sound Power'!BW154),'ModelParams Lw'!G$22+'ModelParams Lw'!G$23*LOG('Sound Power'!$D154/'Sound Power'!$E154)+'ModelParams Lw'!G$24*LN('Sound Power'!BW154),'ModelParams Lw'!G$26+'ModelParams Lw'!G$27*LOG('Sound Power'!$D154/'Sound Power'!$E154)+'ModelParams Lw'!G$28*LN('Sound Power'!BW154)))</f>
        <v>#DIV/0!</v>
      </c>
      <c r="CF154" s="26" t="e">
        <f>IF(Calcul!$E156="SW",'ModelParams Lw'!H$22+'ModelParams Lw'!H$23*LOG('Sound Power'!$D154/'Sound Power'!$E154)+'ModelParams Lw'!H$24*LN('Sound Power'!BX154),IF('ModelParams Lw'!H$26+'ModelParams Lw'!H$27*LOG('Sound Power'!$D154/'Sound Power'!$E154)+'ModelParams Lw'!H$28*LN('Sound Power'!BX154)&lt;'ModelParams Lw'!H$22+'ModelParams Lw'!H$23*LOG('Sound Power'!$D154/'Sound Power'!$E154)+'ModelParams Lw'!H$24*LN('Sound Power'!BX154),'ModelParams Lw'!H$22+'ModelParams Lw'!H$23*LOG('Sound Power'!$D154/'Sound Power'!$E154)+'ModelParams Lw'!H$24*LN('Sound Power'!BX154),'ModelParams Lw'!H$26+'ModelParams Lw'!H$27*LOG('Sound Power'!$D154/'Sound Power'!$E154)+'ModelParams Lw'!H$28*LN('Sound Power'!BX154)))</f>
        <v>#DIV/0!</v>
      </c>
      <c r="CG154" s="26" t="e">
        <f>IF(Calcul!$E156="SW",'ModelParams Lw'!I$22+'ModelParams Lw'!I$23*LOG('Sound Power'!$D154/'Sound Power'!$E154)+'ModelParams Lw'!I$24*LN('Sound Power'!BY154),IF('ModelParams Lw'!I$26+'ModelParams Lw'!I$27*LOG('Sound Power'!$D154/'Sound Power'!$E154)+'ModelParams Lw'!I$28*LN('Sound Power'!BY154)&lt;'ModelParams Lw'!I$22+'ModelParams Lw'!I$23*LOG('Sound Power'!$D154/'Sound Power'!$E154)+'ModelParams Lw'!I$24*LN('Sound Power'!BY154),'ModelParams Lw'!I$22+'ModelParams Lw'!I$23*LOG('Sound Power'!$D154/'Sound Power'!$E154)+'ModelParams Lw'!I$24*LN('Sound Power'!BY154),'ModelParams Lw'!I$26+'ModelParams Lw'!I$27*LOG('Sound Power'!$D154/'Sound Power'!$E154)+'ModelParams Lw'!I$28*LN('Sound Power'!BY154)))</f>
        <v>#DIV/0!</v>
      </c>
      <c r="CH154" s="26" t="e">
        <f>IF(Calcul!$E156="SW",'ModelParams Lw'!J$22+'ModelParams Lw'!J$23*LOG('Sound Power'!$D154/'Sound Power'!$E154)+'ModelParams Lw'!J$24*LN('Sound Power'!BZ154),IF('ModelParams Lw'!J$26+'ModelParams Lw'!J$27*LOG('Sound Power'!$D154/'Sound Power'!$E154)+'ModelParams Lw'!J$28*LN('Sound Power'!BZ154)&lt;'ModelParams Lw'!J$22+'ModelParams Lw'!J$23*LOG('Sound Power'!$D154/'Sound Power'!$E154)+'ModelParams Lw'!J$24*LN('Sound Power'!BZ154),'ModelParams Lw'!J$22+'ModelParams Lw'!J$23*LOG('Sound Power'!$D154/'Sound Power'!$E154)+'ModelParams Lw'!J$24*LN('Sound Power'!BZ154),'ModelParams Lw'!J$26+'ModelParams Lw'!J$27*LOG('Sound Power'!$D154/'Sound Power'!$E154)+'ModelParams Lw'!J$28*LN('Sound Power'!BZ154)))</f>
        <v>#DIV/0!</v>
      </c>
      <c r="CI154" s="26" t="e">
        <f t="shared" si="58"/>
        <v>#DIV/0!</v>
      </c>
      <c r="CJ154" s="26" t="e">
        <f t="shared" si="59"/>
        <v>#DIV/0!</v>
      </c>
      <c r="CK154" s="26" t="e">
        <f t="shared" si="60"/>
        <v>#DIV/0!</v>
      </c>
      <c r="CL154" s="26" t="e">
        <f t="shared" si="61"/>
        <v>#DIV/0!</v>
      </c>
      <c r="CM154" s="26" t="e">
        <f t="shared" si="62"/>
        <v>#DIV/0!</v>
      </c>
      <c r="CN154" s="26" t="e">
        <f t="shared" si="63"/>
        <v>#DIV/0!</v>
      </c>
      <c r="CO154" s="26" t="e">
        <f t="shared" si="64"/>
        <v>#DIV/0!</v>
      </c>
      <c r="CP154" s="26" t="e">
        <f t="shared" si="65"/>
        <v>#DIV/0!</v>
      </c>
      <c r="CQ154" s="26" t="e">
        <f>10*LOG10(IF(CI154="",0,POWER(10,((CI154+'ModelParams Lw'!$O$4)/10))) +IF(CJ154="",0,POWER(10,((CJ154+'ModelParams Lw'!$P$4)/10))) +IF(CK154="",0,POWER(10,((CK154+'ModelParams Lw'!$Q$4)/10))) +IF(CL154="",0,POWER(10,((CL154+'ModelParams Lw'!$R$4)/10))) +IF(CM154="",0,POWER(10,((CM154+'ModelParams Lw'!$S$4)/10))) +IF(CN154="",0,POWER(10,((CN154+'ModelParams Lw'!$T$4)/10))) +IF(CO154="",0,POWER(10,((CO154+'ModelParams Lw'!$U$4)/10)))+IF(CP154="",0,POWER(10,((CP154+'ModelParams Lw'!$V$4)/10))))</f>
        <v>#DIV/0!</v>
      </c>
      <c r="CR154" s="26" t="e">
        <f t="shared" si="66"/>
        <v>#DIV/0!</v>
      </c>
      <c r="CS154" s="26" t="e">
        <f>(CI154-'ModelParams Lw'!$O$10)/'ModelParams Lw'!$O$11</f>
        <v>#DIV/0!</v>
      </c>
      <c r="CT154" s="26" t="e">
        <f>(CJ154-'ModelParams Lw'!$P$10)/'ModelParams Lw'!$P$11</f>
        <v>#DIV/0!</v>
      </c>
      <c r="CU154" s="26" t="e">
        <f>(CK154-'ModelParams Lw'!$Q$10)/'ModelParams Lw'!$Q$11</f>
        <v>#DIV/0!</v>
      </c>
      <c r="CV154" s="26" t="e">
        <f>(CL154-'ModelParams Lw'!$R$10)/'ModelParams Lw'!$R$11</f>
        <v>#DIV/0!</v>
      </c>
      <c r="CW154" s="26" t="e">
        <f>(CM154-'ModelParams Lw'!$S$10)/'ModelParams Lw'!$S$11</f>
        <v>#DIV/0!</v>
      </c>
      <c r="CX154" s="26" t="e">
        <f>(CN154-'ModelParams Lw'!$T$10)/'ModelParams Lw'!$T$11</f>
        <v>#DIV/0!</v>
      </c>
      <c r="CY154" s="26" t="e">
        <f>(CO154-'ModelParams Lw'!$U$10)/'ModelParams Lw'!$U$11</f>
        <v>#DIV/0!</v>
      </c>
      <c r="CZ154" s="26" t="e">
        <f>(CP154-'ModelParams Lw'!$V$10)/'ModelParams Lw'!$V$11</f>
        <v>#DIV/0!</v>
      </c>
    </row>
    <row r="155" spans="1:104" x14ac:dyDescent="0.2">
      <c r="A155" s="13">
        <f>Calcul!A157</f>
        <v>0</v>
      </c>
      <c r="B155" s="13">
        <f t="shared" si="67"/>
        <v>0</v>
      </c>
      <c r="C155" s="13">
        <f>Calcul!B157</f>
        <v>0</v>
      </c>
      <c r="D155" s="13">
        <f>Calcul!C157/1000</f>
        <v>0</v>
      </c>
      <c r="E155" s="13">
        <f>Calcul!D157/1000</f>
        <v>0</v>
      </c>
      <c r="F155" s="13">
        <f t="shared" si="68"/>
        <v>0</v>
      </c>
      <c r="G155" s="23" t="e">
        <f>DEGREES(ACOS(1-(1/'ModelParams Lw'!B$15*SQRT(0.5*1.2/'Sound Power'!$C155)*('Sound Power'!$B155/3600)/('Sound Power'!$D155)/('Sound Power'!$F155))))</f>
        <v>#DIV/0!</v>
      </c>
      <c r="H155" s="23" t="e">
        <f>DEGREES(ACOS(1-(1/'ModelParams Lw'!C$15*SQRT(0.5*1.2/'Sound Power'!$C155)*('Sound Power'!$B155/3600)/('Sound Power'!$D155)/('Sound Power'!$F155))))</f>
        <v>#DIV/0!</v>
      </c>
      <c r="I155" s="23" t="e">
        <f>DEGREES(ACOS(1-(1/'ModelParams Lw'!D$15*SQRT(0.5*1.2/'Sound Power'!$C155)*('Sound Power'!$B155/3600)/('Sound Power'!$D155)/('Sound Power'!$F155))))</f>
        <v>#DIV/0!</v>
      </c>
      <c r="J155" s="23" t="e">
        <f>DEGREES(ACOS(1-(1/'ModelParams Lw'!E$15*SQRT(0.5*1.2/'Sound Power'!$C155)*('Sound Power'!$B155/3600)/('Sound Power'!$D155)/('Sound Power'!$F155))))</f>
        <v>#DIV/0!</v>
      </c>
      <c r="K155" s="23" t="e">
        <f>DEGREES(ACOS(1-(1/'ModelParams Lw'!F$15*SQRT(0.5*1.2/'Sound Power'!$C155)*('Sound Power'!$B155/3600)/('Sound Power'!$D155)/('Sound Power'!$F155))))</f>
        <v>#DIV/0!</v>
      </c>
      <c r="L155" s="23" t="e">
        <f>DEGREES(ACOS(1-(1/'ModelParams Lw'!G$15*SQRT(0.5*1.2/'Sound Power'!$C155)*('Sound Power'!$B155/3600)/('Sound Power'!$D155)/('Sound Power'!$F155))))</f>
        <v>#DIV/0!</v>
      </c>
      <c r="M155" s="23" t="e">
        <f>DEGREES(ACOS(1-(1/'ModelParams Lw'!H$15*SQRT(0.5*1.2/'Sound Power'!$C155)*('Sound Power'!$B155/3600)/('Sound Power'!$D155)/('Sound Power'!$F155))))</f>
        <v>#DIV/0!</v>
      </c>
      <c r="N155" s="23" t="e">
        <f>DEGREES(ACOS(1-(1/'ModelParams Lw'!I$15*SQRT(0.5*1.2/'Sound Power'!$C155)*('Sound Power'!$B155/3600)/('Sound Power'!$D155)/('Sound Power'!$F155))))</f>
        <v>#DIV/0!</v>
      </c>
      <c r="O155" s="26" t="e">
        <f>('ModelParams Lw'!B$4*LN('Sound Power'!G155)/(1+EXP(-('Sound Power'!$D155*1000+'ModelParams Lw'!B$6)/'ModelParams Lw'!B$7))+'ModelParams Lw'!B$5)*LN('Sound Power'!$B155)-('ModelParams Lw'!B$8+'ModelParams Lw'!B$9*$D155+'ModelParams Lw'!B$10*'Sound Power'!$F155^'ModelParams Lw'!B$14+'ModelParams Lw'!B$11*LN('Sound Power'!G155)+'ModelParams Lw'!B$12*'Sound Power'!$D155*'Sound Power'!$F155+'ModelParams Lw'!B$13*'Sound Power'!$D155*LN('Sound Power'!G155))</f>
        <v>#DIV/0!</v>
      </c>
      <c r="P155" s="26" t="e">
        <f>('ModelParams Lw'!C$4*LN('Sound Power'!H155)/(1+EXP(-('Sound Power'!$D155*1000+'ModelParams Lw'!C$6)/'ModelParams Lw'!C$7))+'ModelParams Lw'!C$5)*LN('Sound Power'!$B155)-('ModelParams Lw'!C$8+'ModelParams Lw'!C$9*$D155+'ModelParams Lw'!C$10*'Sound Power'!$F155^'ModelParams Lw'!C$14+'ModelParams Lw'!C$11*LN('Sound Power'!H155)+'ModelParams Lw'!C$12*'Sound Power'!$D155*'Sound Power'!$F155+'ModelParams Lw'!C$13*'Sound Power'!$D155*LN('Sound Power'!H155))</f>
        <v>#DIV/0!</v>
      </c>
      <c r="Q155" s="26" t="e">
        <f>('ModelParams Lw'!D$4*LN('Sound Power'!I155)/(1+EXP(-('Sound Power'!$D155*1000+'ModelParams Lw'!D$6)/'ModelParams Lw'!D$7))+'ModelParams Lw'!D$5)*LN('Sound Power'!$B155)-('ModelParams Lw'!D$8+'ModelParams Lw'!D$9*$D155+'ModelParams Lw'!D$10*'Sound Power'!$F155^'ModelParams Lw'!D$14+'ModelParams Lw'!D$11*LN('Sound Power'!I155)+'ModelParams Lw'!D$12*'Sound Power'!$D155*'Sound Power'!$F155+'ModelParams Lw'!D$13*'Sound Power'!$D155*LN('Sound Power'!I155))</f>
        <v>#DIV/0!</v>
      </c>
      <c r="R155" s="26" t="e">
        <f>('ModelParams Lw'!E$4*LN('Sound Power'!J155)/(1+EXP(-('Sound Power'!$D155*1000+'ModelParams Lw'!E$6)/'ModelParams Lw'!E$7))+'ModelParams Lw'!E$5)*LN('Sound Power'!$B155)-('ModelParams Lw'!E$8+'ModelParams Lw'!E$9*$D155+'ModelParams Lw'!E$10*'Sound Power'!$F155^'ModelParams Lw'!E$14+'ModelParams Lw'!E$11*LN('Sound Power'!J155)+'ModelParams Lw'!E$12*'Sound Power'!$D155*'Sound Power'!$F155+'ModelParams Lw'!E$13*'Sound Power'!$D155*LN('Sound Power'!J155))</f>
        <v>#DIV/0!</v>
      </c>
      <c r="S155" s="26" t="e">
        <f>('ModelParams Lw'!F$4*LN('Sound Power'!K155)/(1+EXP(-('Sound Power'!$D155*1000+'ModelParams Lw'!F$6)/'ModelParams Lw'!F$7))+'ModelParams Lw'!F$5)*LN('Sound Power'!$B155)-('ModelParams Lw'!F$8+'ModelParams Lw'!F$9*$D155+'ModelParams Lw'!F$10*'Sound Power'!$F155^'ModelParams Lw'!F$14+'ModelParams Lw'!F$11*LN('Sound Power'!K155)+'ModelParams Lw'!F$12*'Sound Power'!$D155*'Sound Power'!$F155+'ModelParams Lw'!F$13*'Sound Power'!$D155*LN('Sound Power'!K155))</f>
        <v>#DIV/0!</v>
      </c>
      <c r="T155" s="26" t="e">
        <f>('ModelParams Lw'!G$4*LN('Sound Power'!L155)/(1+EXP(-('Sound Power'!$D155*1000+'ModelParams Lw'!G$6)/'ModelParams Lw'!G$7))+'ModelParams Lw'!G$5)*LN('Sound Power'!$B155)-('ModelParams Lw'!G$8+'ModelParams Lw'!G$9*$D155+'ModelParams Lw'!G$10*'Sound Power'!$F155^'ModelParams Lw'!G$14+'ModelParams Lw'!G$11*LN('Sound Power'!L155)+'ModelParams Lw'!G$12*'Sound Power'!$D155*'Sound Power'!$F155+'ModelParams Lw'!G$13*'Sound Power'!$D155*LN('Sound Power'!L155))</f>
        <v>#DIV/0!</v>
      </c>
      <c r="U155" s="26" t="e">
        <f>('ModelParams Lw'!H$4*LN('Sound Power'!M155)/(1+EXP(-('Sound Power'!$D155*1000+'ModelParams Lw'!H$6)/'ModelParams Lw'!H$7))+'ModelParams Lw'!H$5)*LN('Sound Power'!$B155)-('ModelParams Lw'!H$8+'ModelParams Lw'!H$9*$D155+'ModelParams Lw'!H$10*'Sound Power'!$F155^'ModelParams Lw'!H$14+'ModelParams Lw'!H$11*LN('Sound Power'!M155)+'ModelParams Lw'!H$12*'Sound Power'!$D155*'Sound Power'!$F155+'ModelParams Lw'!H$13*'Sound Power'!$D155*LN('Sound Power'!M155))</f>
        <v>#DIV/0!</v>
      </c>
      <c r="V155" s="26" t="e">
        <f>('ModelParams Lw'!I$4*LN('Sound Power'!N155)/(1+EXP(-('Sound Power'!$D155*1000+'ModelParams Lw'!I$6)/'ModelParams Lw'!I$7))+'ModelParams Lw'!I$5)*LN('Sound Power'!$B155)-('ModelParams Lw'!I$8+'ModelParams Lw'!I$9*$D155+'ModelParams Lw'!I$10*'Sound Power'!$F155^'ModelParams Lw'!I$14+'ModelParams Lw'!I$11*LN('Sound Power'!N155)+'ModelParams Lw'!I$12*'Sound Power'!$D155*'Sound Power'!$F155+'ModelParams Lw'!I$13*'Sound Power'!$D155*LN('Sound Power'!N155))</f>
        <v>#DIV/0!</v>
      </c>
      <c r="W155" s="26" t="e">
        <f>10*LOG10(IF(O155="",0,POWER(10,((O155+'ModelParams Lw'!$O$4)/10))) +IF(P155="",0,POWER(10,((P155+'ModelParams Lw'!$P$4)/10))) +IF(Q155="",0,POWER(10,((Q155+'ModelParams Lw'!$Q$4)/10))) +IF(R155="",0,POWER(10,((R155+'ModelParams Lw'!$R$4)/10))) +IF(S155="",0,POWER(10,((S155+'ModelParams Lw'!$S$4)/10))) +IF(T155="",0,POWER(10,((T155+'ModelParams Lw'!$T$4)/10))) +IF(U155="",0,POWER(10,((U155+'ModelParams Lw'!$U$4)/10)))+IF(V155="",0,POWER(10,((V155+'ModelParams Lw'!$V$4)/10))))</f>
        <v>#DIV/0!</v>
      </c>
      <c r="X155" s="26" t="e">
        <f t="shared" si="52"/>
        <v>#DIV/0!</v>
      </c>
      <c r="Y155" s="26" t="e">
        <f>(O155-'ModelParams Lw'!O$10)/'ModelParams Lw'!O$11</f>
        <v>#DIV/0!</v>
      </c>
      <c r="Z155" s="26" t="e">
        <f>(P155-'ModelParams Lw'!P$10)/'ModelParams Lw'!P$11</f>
        <v>#DIV/0!</v>
      </c>
      <c r="AA155" s="26" t="e">
        <f>(Q155-'ModelParams Lw'!Q$10)/'ModelParams Lw'!Q$11</f>
        <v>#DIV/0!</v>
      </c>
      <c r="AB155" s="26" t="e">
        <f>(R155-'ModelParams Lw'!R$10)/'ModelParams Lw'!R$11</f>
        <v>#DIV/0!</v>
      </c>
      <c r="AC155" s="26" t="e">
        <f>(S155-'ModelParams Lw'!S$10)/'ModelParams Lw'!S$11</f>
        <v>#DIV/0!</v>
      </c>
      <c r="AD155" s="26" t="e">
        <f>(T155-'ModelParams Lw'!T$10)/'ModelParams Lw'!T$11</f>
        <v>#DIV/0!</v>
      </c>
      <c r="AE155" s="26" t="e">
        <f>(U155-'ModelParams Lw'!U$10)/'ModelParams Lw'!U$11</f>
        <v>#DIV/0!</v>
      </c>
      <c r="AF155" s="26" t="e">
        <f>(V155-'ModelParams Lw'!V$10)/'ModelParams Lw'!V$11</f>
        <v>#DIV/0!</v>
      </c>
      <c r="AG155" s="26" t="e">
        <f t="shared" si="53"/>
        <v>#DIV/0!</v>
      </c>
      <c r="AH155" s="26" t="e">
        <f>VLOOKUP(D155*1000,'ModelParams Lw'!$A$38:$D$58,4)</f>
        <v>#N/A</v>
      </c>
      <c r="AI155" s="56" t="e">
        <f>VLOOKUP(D155*1000,'ModelParams Lw'!$A$38:$D$58,2)</f>
        <v>#N/A</v>
      </c>
      <c r="AJ155" s="46" t="e">
        <f t="shared" si="54"/>
        <v>#DIV/0!</v>
      </c>
      <c r="AK155" s="26" t="e">
        <f t="shared" si="55"/>
        <v>#VALUE!</v>
      </c>
      <c r="AL155" s="26" t="e">
        <f>IF($AI155=100,'ModelParams Lw'!R$35*'Sound Power'!$AH155^2+'ModelParams Lw'!R$36*'Sound Power'!$AH155+'ModelParams Lw'!R$37,IF($AI155=150,'ModelParams Lw'!R$38*'Sound Power'!$AH155^2+'ModelParams Lw'!R$39*'Sound Power'!$AH155+'ModelParams Lw'!R$40,'ModelParams Lw'!R$41*'Sound Power'!$AH155^2+'ModelParams Lw'!R$42*'Sound Power'!$AH155+'ModelParams Lw'!R$43))</f>
        <v>#N/A</v>
      </c>
      <c r="AM155" s="26" t="e">
        <f>IF($AI155=100,'ModelParams Lw'!S$35*'Sound Power'!$AH155^2+'ModelParams Lw'!S$36*'Sound Power'!$AH155+'ModelParams Lw'!S$37,IF($AI155=150,'ModelParams Lw'!S$38*'Sound Power'!$AH155^2+'ModelParams Lw'!S$39*'Sound Power'!$AH155+'ModelParams Lw'!S$40,'ModelParams Lw'!S$41*'Sound Power'!$AH155^2+'ModelParams Lw'!S$42*'Sound Power'!$AH155+'ModelParams Lw'!S$43))</f>
        <v>#N/A</v>
      </c>
      <c r="AN155" s="26" t="e">
        <f>IF($AI155=100,'ModelParams Lw'!T$35*'Sound Power'!$AH155^2+'ModelParams Lw'!T$36*'Sound Power'!$AH155+'ModelParams Lw'!T$37,IF($AI155=150,'ModelParams Lw'!T$38*'Sound Power'!$AH155^2+'ModelParams Lw'!T$39*'Sound Power'!$AH155+'ModelParams Lw'!T$40,'ModelParams Lw'!T$41*'Sound Power'!$AH155^2+'ModelParams Lw'!T$42*'Sound Power'!$AH155+'ModelParams Lw'!T$43))</f>
        <v>#N/A</v>
      </c>
      <c r="AO155" s="26" t="e">
        <f>IF($AI155=100,'ModelParams Lw'!U$35*'Sound Power'!$AH155^2+'ModelParams Lw'!U$36*'Sound Power'!$AH155+'ModelParams Lw'!U$37,IF($AI155=150,'ModelParams Lw'!U$38*'Sound Power'!$AH155^2+'ModelParams Lw'!U$39*'Sound Power'!$AH155+'ModelParams Lw'!U$40,'ModelParams Lw'!U$41*'Sound Power'!$AH155^2+'ModelParams Lw'!U$42*'Sound Power'!$AH155+'ModelParams Lw'!U$43))</f>
        <v>#N/A</v>
      </c>
      <c r="AP155" s="26" t="e">
        <f>IF($AI155=100,'ModelParams Lw'!V$35*'Sound Power'!$AH155^2+'ModelParams Lw'!V$36*'Sound Power'!$AH155+'ModelParams Lw'!V$37,IF($AI155=150,'ModelParams Lw'!V$38*'Sound Power'!$AH155^2+'ModelParams Lw'!V$39*'Sound Power'!$AH155+'ModelParams Lw'!V$40,'ModelParams Lw'!V$41*'Sound Power'!$AH155^2+'ModelParams Lw'!V$42*'Sound Power'!$AH155+'ModelParams Lw'!V$43))</f>
        <v>#N/A</v>
      </c>
      <c r="AQ155" s="26" t="e">
        <f>IF($AI155=100,'ModelParams Lw'!W$35*'Sound Power'!$AH155^2+'ModelParams Lw'!W$36*'Sound Power'!$AH155+'ModelParams Lw'!W$37,IF($AI155=150,'ModelParams Lw'!W$38*'Sound Power'!$AH155^2+'ModelParams Lw'!W$39*'Sound Power'!$AH155+'ModelParams Lw'!W$40,'ModelParams Lw'!W$41*'Sound Power'!$AH155^2+'ModelParams Lw'!W$42*'Sound Power'!$AH155+'ModelParams Lw'!W$43))</f>
        <v>#N/A</v>
      </c>
      <c r="AR155" s="26" t="e">
        <f t="shared" si="56"/>
        <v>#VALUE!</v>
      </c>
      <c r="AS155" s="26" t="e">
        <f>IF(26.83*LN($AJ155)-11.791-'ModelParams Lw'!B$35&lt;0,0,26.83*LN($AJ155)-11.791-'ModelParams Lw'!B$35)</f>
        <v>#DIV/0!</v>
      </c>
      <c r="AT155" s="26" t="e">
        <f>IF(26.83*LN($AJ155)-11.791-'ModelParams Lw'!C$35&lt;0,0,26.83*LN($AJ155)-11.791-'ModelParams Lw'!C$35)</f>
        <v>#DIV/0!</v>
      </c>
      <c r="AU155" s="26" t="e">
        <f>IF(26.83*LN($AJ155)-11.791-'ModelParams Lw'!D$35&lt;0,0,26.83*LN($AJ155)-11.791-'ModelParams Lw'!D$35)</f>
        <v>#DIV/0!</v>
      </c>
      <c r="AV155" s="26" t="e">
        <f>IF(26.83*LN($AJ155)-11.791-'ModelParams Lw'!E$35&lt;0,0,26.83*LN($AJ155)-11.791-'ModelParams Lw'!E$35)</f>
        <v>#DIV/0!</v>
      </c>
      <c r="AW155" s="26" t="e">
        <f>IF(26.83*LN($AJ155)-11.791-'ModelParams Lw'!F$35&lt;0,0,26.83*LN($AJ155)-11.791-'ModelParams Lw'!F$35)</f>
        <v>#DIV/0!</v>
      </c>
      <c r="AX155" s="26" t="e">
        <f>IF(26.83*LN($AJ155)-11.791-'ModelParams Lw'!G$35&lt;0,0,26.83*LN($AJ155)-11.791-'ModelParams Lw'!G$35)</f>
        <v>#DIV/0!</v>
      </c>
      <c r="AY155" s="26" t="e">
        <f>IF(26.83*LN($AJ155)-11.791-'ModelParams Lw'!H$35&lt;0,0,26.83*LN($AJ155)-11.791-'ModelParams Lw'!H$35)</f>
        <v>#DIV/0!</v>
      </c>
      <c r="AZ155" s="26" t="e">
        <f>IF(26.83*LN($AJ155)-11.791-'ModelParams Lw'!I$35&lt;0,0,26.83*LN($AJ155)-11.791-'ModelParams Lw'!I$35)</f>
        <v>#DIV/0!</v>
      </c>
      <c r="BA155" s="26" t="e">
        <f t="shared" si="69"/>
        <v>#DIV/0!</v>
      </c>
      <c r="BB155" s="26" t="e">
        <f t="shared" si="70"/>
        <v>#DIV/0!</v>
      </c>
      <c r="BC155" s="26" t="e">
        <f t="shared" si="71"/>
        <v>#DIV/0!</v>
      </c>
      <c r="BD155" s="26" t="e">
        <f t="shared" si="72"/>
        <v>#DIV/0!</v>
      </c>
      <c r="BE155" s="26" t="e">
        <f t="shared" si="73"/>
        <v>#DIV/0!</v>
      </c>
      <c r="BF155" s="26" t="e">
        <f t="shared" si="74"/>
        <v>#DIV/0!</v>
      </c>
      <c r="BG155" s="26" t="e">
        <f t="shared" si="75"/>
        <v>#DIV/0!</v>
      </c>
      <c r="BH155" s="26" t="e">
        <f t="shared" si="76"/>
        <v>#DIV/0!</v>
      </c>
      <c r="BI155" s="26" t="e">
        <f>10*LOG10(IF(BA155="",0,POWER(10,((BA155+'ModelParams Lw'!$O$4)/10))) +IF(BB155="",0,POWER(10,((BB155+'ModelParams Lw'!$P$4)/10))) +IF(BC155="",0,POWER(10,((BC155+'ModelParams Lw'!$Q$4)/10))) +IF(BD155="",0,POWER(10,((BD155+'ModelParams Lw'!$R$4)/10))) +IF(BE155="",0,POWER(10,((BE155+'ModelParams Lw'!$S$4)/10))) +IF(BF155="",0,POWER(10,((BF155+'ModelParams Lw'!$T$4)/10))) +IF(BG155="",0,POWER(10,((BG155+'ModelParams Lw'!$U$4)/10)))+IF(BH155="",0,POWER(10,((BH155+'ModelParams Lw'!$V$4)/10))))</f>
        <v>#DIV/0!</v>
      </c>
      <c r="BJ155" s="26" t="e">
        <f t="shared" si="57"/>
        <v>#DIV/0!</v>
      </c>
      <c r="BK155" s="26" t="e">
        <f>(BA155-'ModelParams Lw'!O$10)/'ModelParams Lw'!O$11</f>
        <v>#DIV/0!</v>
      </c>
      <c r="BL155" s="26" t="e">
        <f>(BB155-'ModelParams Lw'!P$10)/'ModelParams Lw'!P$11</f>
        <v>#DIV/0!</v>
      </c>
      <c r="BM155" s="26" t="e">
        <f>(BC155-'ModelParams Lw'!Q$10)/'ModelParams Lw'!Q$11</f>
        <v>#DIV/0!</v>
      </c>
      <c r="BN155" s="26" t="e">
        <f>(BD155-'ModelParams Lw'!R$10)/'ModelParams Lw'!R$11</f>
        <v>#DIV/0!</v>
      </c>
      <c r="BO155" s="26" t="e">
        <f>(BE155-'ModelParams Lw'!S$10)/'ModelParams Lw'!S$11</f>
        <v>#DIV/0!</v>
      </c>
      <c r="BP155" s="26" t="e">
        <f>(BF155-'ModelParams Lw'!T$10)/'ModelParams Lw'!T$11</f>
        <v>#DIV/0!</v>
      </c>
      <c r="BQ155" s="26" t="e">
        <f>(BG155-'ModelParams Lw'!U$10)/'ModelParams Lw'!U$11</f>
        <v>#DIV/0!</v>
      </c>
      <c r="BR155" s="26" t="e">
        <f>(BH155-'ModelParams Lw'!V$10)/'ModelParams Lw'!V$11</f>
        <v>#DIV/0!</v>
      </c>
      <c r="BS155" s="23" t="e">
        <f>IF(Calcul!$E157="SW",DEGREES(ACOS(1-(1/'ModelParams Lw'!C$25*SQRT(0.5*1.2/'Sound Power'!$C155)*('Sound Power'!$B155/3600)/('Sound Power'!$D155)/('Sound Power'!$F155)))),DEGREES(ACOS(1-(1/'ModelParams Lw'!C$29*SQRT(0.5*1.2/'Sound Power'!$C155)*('Sound Power'!$B155/3600)/('Sound Power'!$D155)/('Sound Power'!$F155)))))</f>
        <v>#DIV/0!</v>
      </c>
      <c r="BT155" s="23" t="e">
        <f>IF(Calcul!$E157="SW",DEGREES(ACOS(1-(1/'ModelParams Lw'!D$25*SQRT(0.5*1.2/'Sound Power'!$C155)*('Sound Power'!$B155/3600)/('Sound Power'!$D155)/('Sound Power'!$F155)))),DEGREES(ACOS(1-(1/'ModelParams Lw'!D$29*SQRT(0.5*1.2/'Sound Power'!$C155)*('Sound Power'!$B155/3600)/('Sound Power'!$D155)/('Sound Power'!$F155)))))</f>
        <v>#DIV/0!</v>
      </c>
      <c r="BU155" s="23" t="e">
        <f>IF(Calcul!$E157="SW",DEGREES(ACOS(1-(1/'ModelParams Lw'!E$25*SQRT(0.5*1.2/'Sound Power'!$C155)*('Sound Power'!$B155/3600)/('Sound Power'!$D155)/('Sound Power'!$F155)))),DEGREES(ACOS(1-(1/'ModelParams Lw'!E$29*SQRT(0.5*1.2/'Sound Power'!$C155)*('Sound Power'!$B155/3600)/('Sound Power'!$D155)/('Sound Power'!$F155)))))</f>
        <v>#DIV/0!</v>
      </c>
      <c r="BV155" s="23" t="e">
        <f>IF(Calcul!$E157="SW",DEGREES(ACOS(1-(1/'ModelParams Lw'!F$25*SQRT(0.5*1.2/'Sound Power'!$C155)*('Sound Power'!$B155/3600)/('Sound Power'!$D155)/('Sound Power'!$F155)))),DEGREES(ACOS(1-(1/'ModelParams Lw'!F$29*SQRT(0.5*1.2/'Sound Power'!$C155)*('Sound Power'!$B155/3600)/('Sound Power'!$D155)/('Sound Power'!$F155)))))</f>
        <v>#DIV/0!</v>
      </c>
      <c r="BW155" s="23" t="e">
        <f>IF(Calcul!$E157="SW",DEGREES(ACOS(1-(1/'ModelParams Lw'!G$25*SQRT(0.5*1.2/'Sound Power'!$C155)*('Sound Power'!$B155/3600)/('Sound Power'!$D155)/('Sound Power'!$F155)))),DEGREES(ACOS(1-(1/'ModelParams Lw'!G$29*SQRT(0.5*1.2/'Sound Power'!$C155)*('Sound Power'!$B155/3600)/('Sound Power'!$D155)/('Sound Power'!$F155)))))</f>
        <v>#DIV/0!</v>
      </c>
      <c r="BX155" s="23" t="e">
        <f>IF(Calcul!$E157="SW",DEGREES(ACOS(1-(1/'ModelParams Lw'!H$25*SQRT(0.5*1.2/'Sound Power'!$C155)*('Sound Power'!$B155/3600)/('Sound Power'!$D155)/('Sound Power'!$F155)))),DEGREES(ACOS(1-(1/'ModelParams Lw'!H$29*SQRT(0.5*1.2/'Sound Power'!$C155)*('Sound Power'!$B155/3600)/('Sound Power'!$D155)/('Sound Power'!$F155)))))</f>
        <v>#DIV/0!</v>
      </c>
      <c r="BY155" s="23" t="e">
        <f>IF(Calcul!$E157="SW",DEGREES(ACOS(1-(1/'ModelParams Lw'!I$25*SQRT(0.5*1.2/'Sound Power'!$C155)*('Sound Power'!$B155/3600)/('Sound Power'!$D155)/('Sound Power'!$F155)))),DEGREES(ACOS(1-(1/'ModelParams Lw'!I$29*SQRT(0.5*1.2/'Sound Power'!$C155)*('Sound Power'!$B155/3600)/('Sound Power'!$D155)/('Sound Power'!$F155)))))</f>
        <v>#DIV/0!</v>
      </c>
      <c r="BZ155" s="23" t="e">
        <f>IF(Calcul!$E157="SW",DEGREES(ACOS(1-(1/'ModelParams Lw'!J$25*SQRT(0.5*1.2/'Sound Power'!$C155)*('Sound Power'!$B155/3600)/('Sound Power'!$D155)/('Sound Power'!$F155)))),DEGREES(ACOS(1-(1/'ModelParams Lw'!J$29*SQRT(0.5*1.2/'Sound Power'!$C155)*('Sound Power'!$B155/3600)/('Sound Power'!$D155)/('Sound Power'!$F155)))))</f>
        <v>#DIV/0!</v>
      </c>
      <c r="CA155" s="26" t="e">
        <f>IF(Calcul!$E157="SW",'ModelParams Lw'!C$22+'ModelParams Lw'!C$23*LOG('Sound Power'!$D155/'Sound Power'!$E155)+'ModelParams Lw'!C$24*LN('Sound Power'!BS155),IF('ModelParams Lw'!C$26+'ModelParams Lw'!C$27*LOG('Sound Power'!$D155/'Sound Power'!$E155)+'ModelParams Lw'!C$28*LN('Sound Power'!BS155)&lt;'ModelParams Lw'!C$22+'ModelParams Lw'!C$23*LOG('Sound Power'!$D155/'Sound Power'!$E155)+'ModelParams Lw'!C$24*LN('Sound Power'!BS155),'ModelParams Lw'!C$22+'ModelParams Lw'!C$23*LOG('Sound Power'!$D155/'Sound Power'!$E155)+'ModelParams Lw'!C$24*LN('Sound Power'!BS155),'ModelParams Lw'!C$26+'ModelParams Lw'!C$27*LOG('Sound Power'!$D155/'Sound Power'!$E155)+'ModelParams Lw'!C$28*LN('Sound Power'!BS155)))</f>
        <v>#DIV/0!</v>
      </c>
      <c r="CB155" s="26" t="e">
        <f>IF(Calcul!$E157="SW",'ModelParams Lw'!D$22+'ModelParams Lw'!D$23*LOG('Sound Power'!$D155/'Sound Power'!$E155)+'ModelParams Lw'!D$24*LN('Sound Power'!BT155),IF('ModelParams Lw'!D$26+'ModelParams Lw'!D$27*LOG('Sound Power'!$D155/'Sound Power'!$E155)+'ModelParams Lw'!D$28*LN('Sound Power'!BT155)&lt;'ModelParams Lw'!D$22+'ModelParams Lw'!D$23*LOG('Sound Power'!$D155/'Sound Power'!$E155)+'ModelParams Lw'!D$24*LN('Sound Power'!BT155),'ModelParams Lw'!D$22+'ModelParams Lw'!D$23*LOG('Sound Power'!$D155/'Sound Power'!$E155)+'ModelParams Lw'!D$24*LN('Sound Power'!BT155),'ModelParams Lw'!D$26+'ModelParams Lw'!D$27*LOG('Sound Power'!$D155/'Sound Power'!$E155)+'ModelParams Lw'!D$28*LN('Sound Power'!BT155)))</f>
        <v>#DIV/0!</v>
      </c>
      <c r="CC155" s="26" t="e">
        <f>IF(Calcul!$E157="SW",'ModelParams Lw'!E$22+'ModelParams Lw'!E$23*LOG('Sound Power'!$D155/'Sound Power'!$E155)+'ModelParams Lw'!E$24*LN('Sound Power'!BU155),IF('ModelParams Lw'!E$26+'ModelParams Lw'!E$27*LOG('Sound Power'!$D155/'Sound Power'!$E155)+'ModelParams Lw'!E$28*LN('Sound Power'!BU155)&lt;'ModelParams Lw'!E$22+'ModelParams Lw'!E$23*LOG('Sound Power'!$D155/'Sound Power'!$E155)+'ModelParams Lw'!E$24*LN('Sound Power'!BU155),'ModelParams Lw'!E$22+'ModelParams Lw'!E$23*LOG('Sound Power'!$D155/'Sound Power'!$E155)+'ModelParams Lw'!E$24*LN('Sound Power'!BU155),'ModelParams Lw'!E$26+'ModelParams Lw'!E$27*LOG('Sound Power'!$D155/'Sound Power'!$E155)+'ModelParams Lw'!E$28*LN('Sound Power'!BU155)))</f>
        <v>#DIV/0!</v>
      </c>
      <c r="CD155" s="26" t="e">
        <f>IF(Calcul!$E157="SW",'ModelParams Lw'!F$22+'ModelParams Lw'!F$23*LOG('Sound Power'!$D155/'Sound Power'!$E155)+'ModelParams Lw'!F$24*LN('Sound Power'!BV155),IF('ModelParams Lw'!F$26+'ModelParams Lw'!F$27*LOG('Sound Power'!$D155/'Sound Power'!$E155)+'ModelParams Lw'!F$28*LN('Sound Power'!BV155)&lt;'ModelParams Lw'!F$22+'ModelParams Lw'!F$23*LOG('Sound Power'!$D155/'Sound Power'!$E155)+'ModelParams Lw'!F$24*LN('Sound Power'!BV155),'ModelParams Lw'!F$22+'ModelParams Lw'!F$23*LOG('Sound Power'!$D155/'Sound Power'!$E155)+'ModelParams Lw'!F$24*LN('Sound Power'!BV155),'ModelParams Lw'!F$26+'ModelParams Lw'!F$27*LOG('Sound Power'!$D155/'Sound Power'!$E155)+'ModelParams Lw'!F$28*LN('Sound Power'!BV155)))</f>
        <v>#DIV/0!</v>
      </c>
      <c r="CE155" s="26" t="e">
        <f>IF(Calcul!$E157="SW",'ModelParams Lw'!G$22+'ModelParams Lw'!G$23*LOG('Sound Power'!$D155/'Sound Power'!$E155)+'ModelParams Lw'!G$24*LN('Sound Power'!BW155),IF('ModelParams Lw'!G$26+'ModelParams Lw'!G$27*LOG('Sound Power'!$D155/'Sound Power'!$E155)+'ModelParams Lw'!G$28*LN('Sound Power'!BW155)&lt;'ModelParams Lw'!G$22+'ModelParams Lw'!G$23*LOG('Sound Power'!$D155/'Sound Power'!$E155)+'ModelParams Lw'!G$24*LN('Sound Power'!BW155),'ModelParams Lw'!G$22+'ModelParams Lw'!G$23*LOG('Sound Power'!$D155/'Sound Power'!$E155)+'ModelParams Lw'!G$24*LN('Sound Power'!BW155),'ModelParams Lw'!G$26+'ModelParams Lw'!G$27*LOG('Sound Power'!$D155/'Sound Power'!$E155)+'ModelParams Lw'!G$28*LN('Sound Power'!BW155)))</f>
        <v>#DIV/0!</v>
      </c>
      <c r="CF155" s="26" t="e">
        <f>IF(Calcul!$E157="SW",'ModelParams Lw'!H$22+'ModelParams Lw'!H$23*LOG('Sound Power'!$D155/'Sound Power'!$E155)+'ModelParams Lw'!H$24*LN('Sound Power'!BX155),IF('ModelParams Lw'!H$26+'ModelParams Lw'!H$27*LOG('Sound Power'!$D155/'Sound Power'!$E155)+'ModelParams Lw'!H$28*LN('Sound Power'!BX155)&lt;'ModelParams Lw'!H$22+'ModelParams Lw'!H$23*LOG('Sound Power'!$D155/'Sound Power'!$E155)+'ModelParams Lw'!H$24*LN('Sound Power'!BX155),'ModelParams Lw'!H$22+'ModelParams Lw'!H$23*LOG('Sound Power'!$D155/'Sound Power'!$E155)+'ModelParams Lw'!H$24*LN('Sound Power'!BX155),'ModelParams Lw'!H$26+'ModelParams Lw'!H$27*LOG('Sound Power'!$D155/'Sound Power'!$E155)+'ModelParams Lw'!H$28*LN('Sound Power'!BX155)))</f>
        <v>#DIV/0!</v>
      </c>
      <c r="CG155" s="26" t="e">
        <f>IF(Calcul!$E157="SW",'ModelParams Lw'!I$22+'ModelParams Lw'!I$23*LOG('Sound Power'!$D155/'Sound Power'!$E155)+'ModelParams Lw'!I$24*LN('Sound Power'!BY155),IF('ModelParams Lw'!I$26+'ModelParams Lw'!I$27*LOG('Sound Power'!$D155/'Sound Power'!$E155)+'ModelParams Lw'!I$28*LN('Sound Power'!BY155)&lt;'ModelParams Lw'!I$22+'ModelParams Lw'!I$23*LOG('Sound Power'!$D155/'Sound Power'!$E155)+'ModelParams Lw'!I$24*LN('Sound Power'!BY155),'ModelParams Lw'!I$22+'ModelParams Lw'!I$23*LOG('Sound Power'!$D155/'Sound Power'!$E155)+'ModelParams Lw'!I$24*LN('Sound Power'!BY155),'ModelParams Lw'!I$26+'ModelParams Lw'!I$27*LOG('Sound Power'!$D155/'Sound Power'!$E155)+'ModelParams Lw'!I$28*LN('Sound Power'!BY155)))</f>
        <v>#DIV/0!</v>
      </c>
      <c r="CH155" s="26" t="e">
        <f>IF(Calcul!$E157="SW",'ModelParams Lw'!J$22+'ModelParams Lw'!J$23*LOG('Sound Power'!$D155/'Sound Power'!$E155)+'ModelParams Lw'!J$24*LN('Sound Power'!BZ155),IF('ModelParams Lw'!J$26+'ModelParams Lw'!J$27*LOG('Sound Power'!$D155/'Sound Power'!$E155)+'ModelParams Lw'!J$28*LN('Sound Power'!BZ155)&lt;'ModelParams Lw'!J$22+'ModelParams Lw'!J$23*LOG('Sound Power'!$D155/'Sound Power'!$E155)+'ModelParams Lw'!J$24*LN('Sound Power'!BZ155),'ModelParams Lw'!J$22+'ModelParams Lw'!J$23*LOG('Sound Power'!$D155/'Sound Power'!$E155)+'ModelParams Lw'!J$24*LN('Sound Power'!BZ155),'ModelParams Lw'!J$26+'ModelParams Lw'!J$27*LOG('Sound Power'!$D155/'Sound Power'!$E155)+'ModelParams Lw'!J$28*LN('Sound Power'!BZ155)))</f>
        <v>#DIV/0!</v>
      </c>
      <c r="CI155" s="26" t="e">
        <f t="shared" si="58"/>
        <v>#DIV/0!</v>
      </c>
      <c r="CJ155" s="26" t="e">
        <f t="shared" si="59"/>
        <v>#DIV/0!</v>
      </c>
      <c r="CK155" s="26" t="e">
        <f t="shared" si="60"/>
        <v>#DIV/0!</v>
      </c>
      <c r="CL155" s="26" t="e">
        <f t="shared" si="61"/>
        <v>#DIV/0!</v>
      </c>
      <c r="CM155" s="26" t="e">
        <f t="shared" si="62"/>
        <v>#DIV/0!</v>
      </c>
      <c r="CN155" s="26" t="e">
        <f t="shared" si="63"/>
        <v>#DIV/0!</v>
      </c>
      <c r="CO155" s="26" t="e">
        <f t="shared" si="64"/>
        <v>#DIV/0!</v>
      </c>
      <c r="CP155" s="26" t="e">
        <f t="shared" si="65"/>
        <v>#DIV/0!</v>
      </c>
      <c r="CQ155" s="26" t="e">
        <f>10*LOG10(IF(CI155="",0,POWER(10,((CI155+'ModelParams Lw'!$O$4)/10))) +IF(CJ155="",0,POWER(10,((CJ155+'ModelParams Lw'!$P$4)/10))) +IF(CK155="",0,POWER(10,((CK155+'ModelParams Lw'!$Q$4)/10))) +IF(CL155="",0,POWER(10,((CL155+'ModelParams Lw'!$R$4)/10))) +IF(CM155="",0,POWER(10,((CM155+'ModelParams Lw'!$S$4)/10))) +IF(CN155="",0,POWER(10,((CN155+'ModelParams Lw'!$T$4)/10))) +IF(CO155="",0,POWER(10,((CO155+'ModelParams Lw'!$U$4)/10)))+IF(CP155="",0,POWER(10,((CP155+'ModelParams Lw'!$V$4)/10))))</f>
        <v>#DIV/0!</v>
      </c>
      <c r="CR155" s="26" t="e">
        <f t="shared" si="66"/>
        <v>#DIV/0!</v>
      </c>
      <c r="CS155" s="26" t="e">
        <f>(CI155-'ModelParams Lw'!$O$10)/'ModelParams Lw'!$O$11</f>
        <v>#DIV/0!</v>
      </c>
      <c r="CT155" s="26" t="e">
        <f>(CJ155-'ModelParams Lw'!$P$10)/'ModelParams Lw'!$P$11</f>
        <v>#DIV/0!</v>
      </c>
      <c r="CU155" s="26" t="e">
        <f>(CK155-'ModelParams Lw'!$Q$10)/'ModelParams Lw'!$Q$11</f>
        <v>#DIV/0!</v>
      </c>
      <c r="CV155" s="26" t="e">
        <f>(CL155-'ModelParams Lw'!$R$10)/'ModelParams Lw'!$R$11</f>
        <v>#DIV/0!</v>
      </c>
      <c r="CW155" s="26" t="e">
        <f>(CM155-'ModelParams Lw'!$S$10)/'ModelParams Lw'!$S$11</f>
        <v>#DIV/0!</v>
      </c>
      <c r="CX155" s="26" t="e">
        <f>(CN155-'ModelParams Lw'!$T$10)/'ModelParams Lw'!$T$11</f>
        <v>#DIV/0!</v>
      </c>
      <c r="CY155" s="26" t="e">
        <f>(CO155-'ModelParams Lw'!$U$10)/'ModelParams Lw'!$U$11</f>
        <v>#DIV/0!</v>
      </c>
      <c r="CZ155" s="26" t="e">
        <f>(CP155-'ModelParams Lw'!$V$10)/'ModelParams Lw'!$V$11</f>
        <v>#DIV/0!</v>
      </c>
    </row>
    <row r="156" spans="1:104" x14ac:dyDescent="0.2">
      <c r="A156" s="13">
        <f>Calcul!A158</f>
        <v>0</v>
      </c>
      <c r="B156" s="13">
        <f t="shared" si="67"/>
        <v>0</v>
      </c>
      <c r="C156" s="13">
        <f>Calcul!B158</f>
        <v>0</v>
      </c>
      <c r="D156" s="13">
        <f>Calcul!C158/1000</f>
        <v>0</v>
      </c>
      <c r="E156" s="13">
        <f>Calcul!D158/1000</f>
        <v>0</v>
      </c>
      <c r="F156" s="13">
        <f t="shared" si="68"/>
        <v>0</v>
      </c>
      <c r="G156" s="23" t="e">
        <f>DEGREES(ACOS(1-(1/'ModelParams Lw'!B$15*SQRT(0.5*1.2/'Sound Power'!$C156)*('Sound Power'!$B156/3600)/('Sound Power'!$D156)/('Sound Power'!$F156))))</f>
        <v>#DIV/0!</v>
      </c>
      <c r="H156" s="23" t="e">
        <f>DEGREES(ACOS(1-(1/'ModelParams Lw'!C$15*SQRT(0.5*1.2/'Sound Power'!$C156)*('Sound Power'!$B156/3600)/('Sound Power'!$D156)/('Sound Power'!$F156))))</f>
        <v>#DIV/0!</v>
      </c>
      <c r="I156" s="23" t="e">
        <f>DEGREES(ACOS(1-(1/'ModelParams Lw'!D$15*SQRT(0.5*1.2/'Sound Power'!$C156)*('Sound Power'!$B156/3600)/('Sound Power'!$D156)/('Sound Power'!$F156))))</f>
        <v>#DIV/0!</v>
      </c>
      <c r="J156" s="23" t="e">
        <f>DEGREES(ACOS(1-(1/'ModelParams Lw'!E$15*SQRT(0.5*1.2/'Sound Power'!$C156)*('Sound Power'!$B156/3600)/('Sound Power'!$D156)/('Sound Power'!$F156))))</f>
        <v>#DIV/0!</v>
      </c>
      <c r="K156" s="23" t="e">
        <f>DEGREES(ACOS(1-(1/'ModelParams Lw'!F$15*SQRT(0.5*1.2/'Sound Power'!$C156)*('Sound Power'!$B156/3600)/('Sound Power'!$D156)/('Sound Power'!$F156))))</f>
        <v>#DIV/0!</v>
      </c>
      <c r="L156" s="23" t="e">
        <f>DEGREES(ACOS(1-(1/'ModelParams Lw'!G$15*SQRT(0.5*1.2/'Sound Power'!$C156)*('Sound Power'!$B156/3600)/('Sound Power'!$D156)/('Sound Power'!$F156))))</f>
        <v>#DIV/0!</v>
      </c>
      <c r="M156" s="23" t="e">
        <f>DEGREES(ACOS(1-(1/'ModelParams Lw'!H$15*SQRT(0.5*1.2/'Sound Power'!$C156)*('Sound Power'!$B156/3600)/('Sound Power'!$D156)/('Sound Power'!$F156))))</f>
        <v>#DIV/0!</v>
      </c>
      <c r="N156" s="23" t="e">
        <f>DEGREES(ACOS(1-(1/'ModelParams Lw'!I$15*SQRT(0.5*1.2/'Sound Power'!$C156)*('Sound Power'!$B156/3600)/('Sound Power'!$D156)/('Sound Power'!$F156))))</f>
        <v>#DIV/0!</v>
      </c>
      <c r="O156" s="26" t="e">
        <f>('ModelParams Lw'!B$4*LN('Sound Power'!G156)/(1+EXP(-('Sound Power'!$D156*1000+'ModelParams Lw'!B$6)/'ModelParams Lw'!B$7))+'ModelParams Lw'!B$5)*LN('Sound Power'!$B156)-('ModelParams Lw'!B$8+'ModelParams Lw'!B$9*$D156+'ModelParams Lw'!B$10*'Sound Power'!$F156^'ModelParams Lw'!B$14+'ModelParams Lw'!B$11*LN('Sound Power'!G156)+'ModelParams Lw'!B$12*'Sound Power'!$D156*'Sound Power'!$F156+'ModelParams Lw'!B$13*'Sound Power'!$D156*LN('Sound Power'!G156))</f>
        <v>#DIV/0!</v>
      </c>
      <c r="P156" s="26" t="e">
        <f>('ModelParams Lw'!C$4*LN('Sound Power'!H156)/(1+EXP(-('Sound Power'!$D156*1000+'ModelParams Lw'!C$6)/'ModelParams Lw'!C$7))+'ModelParams Lw'!C$5)*LN('Sound Power'!$B156)-('ModelParams Lw'!C$8+'ModelParams Lw'!C$9*$D156+'ModelParams Lw'!C$10*'Sound Power'!$F156^'ModelParams Lw'!C$14+'ModelParams Lw'!C$11*LN('Sound Power'!H156)+'ModelParams Lw'!C$12*'Sound Power'!$D156*'Sound Power'!$F156+'ModelParams Lw'!C$13*'Sound Power'!$D156*LN('Sound Power'!H156))</f>
        <v>#DIV/0!</v>
      </c>
      <c r="Q156" s="26" t="e">
        <f>('ModelParams Lw'!D$4*LN('Sound Power'!I156)/(1+EXP(-('Sound Power'!$D156*1000+'ModelParams Lw'!D$6)/'ModelParams Lw'!D$7))+'ModelParams Lw'!D$5)*LN('Sound Power'!$B156)-('ModelParams Lw'!D$8+'ModelParams Lw'!D$9*$D156+'ModelParams Lw'!D$10*'Sound Power'!$F156^'ModelParams Lw'!D$14+'ModelParams Lw'!D$11*LN('Sound Power'!I156)+'ModelParams Lw'!D$12*'Sound Power'!$D156*'Sound Power'!$F156+'ModelParams Lw'!D$13*'Sound Power'!$D156*LN('Sound Power'!I156))</f>
        <v>#DIV/0!</v>
      </c>
      <c r="R156" s="26" t="e">
        <f>('ModelParams Lw'!E$4*LN('Sound Power'!J156)/(1+EXP(-('Sound Power'!$D156*1000+'ModelParams Lw'!E$6)/'ModelParams Lw'!E$7))+'ModelParams Lw'!E$5)*LN('Sound Power'!$B156)-('ModelParams Lw'!E$8+'ModelParams Lw'!E$9*$D156+'ModelParams Lw'!E$10*'Sound Power'!$F156^'ModelParams Lw'!E$14+'ModelParams Lw'!E$11*LN('Sound Power'!J156)+'ModelParams Lw'!E$12*'Sound Power'!$D156*'Sound Power'!$F156+'ModelParams Lw'!E$13*'Sound Power'!$D156*LN('Sound Power'!J156))</f>
        <v>#DIV/0!</v>
      </c>
      <c r="S156" s="26" t="e">
        <f>('ModelParams Lw'!F$4*LN('Sound Power'!K156)/(1+EXP(-('Sound Power'!$D156*1000+'ModelParams Lw'!F$6)/'ModelParams Lw'!F$7))+'ModelParams Lw'!F$5)*LN('Sound Power'!$B156)-('ModelParams Lw'!F$8+'ModelParams Lw'!F$9*$D156+'ModelParams Lw'!F$10*'Sound Power'!$F156^'ModelParams Lw'!F$14+'ModelParams Lw'!F$11*LN('Sound Power'!K156)+'ModelParams Lw'!F$12*'Sound Power'!$D156*'Sound Power'!$F156+'ModelParams Lw'!F$13*'Sound Power'!$D156*LN('Sound Power'!K156))</f>
        <v>#DIV/0!</v>
      </c>
      <c r="T156" s="26" t="e">
        <f>('ModelParams Lw'!G$4*LN('Sound Power'!L156)/(1+EXP(-('Sound Power'!$D156*1000+'ModelParams Lw'!G$6)/'ModelParams Lw'!G$7))+'ModelParams Lw'!G$5)*LN('Sound Power'!$B156)-('ModelParams Lw'!G$8+'ModelParams Lw'!G$9*$D156+'ModelParams Lw'!G$10*'Sound Power'!$F156^'ModelParams Lw'!G$14+'ModelParams Lw'!G$11*LN('Sound Power'!L156)+'ModelParams Lw'!G$12*'Sound Power'!$D156*'Sound Power'!$F156+'ModelParams Lw'!G$13*'Sound Power'!$D156*LN('Sound Power'!L156))</f>
        <v>#DIV/0!</v>
      </c>
      <c r="U156" s="26" t="e">
        <f>('ModelParams Lw'!H$4*LN('Sound Power'!M156)/(1+EXP(-('Sound Power'!$D156*1000+'ModelParams Lw'!H$6)/'ModelParams Lw'!H$7))+'ModelParams Lw'!H$5)*LN('Sound Power'!$B156)-('ModelParams Lw'!H$8+'ModelParams Lw'!H$9*$D156+'ModelParams Lw'!H$10*'Sound Power'!$F156^'ModelParams Lw'!H$14+'ModelParams Lw'!H$11*LN('Sound Power'!M156)+'ModelParams Lw'!H$12*'Sound Power'!$D156*'Sound Power'!$F156+'ModelParams Lw'!H$13*'Sound Power'!$D156*LN('Sound Power'!M156))</f>
        <v>#DIV/0!</v>
      </c>
      <c r="V156" s="26" t="e">
        <f>('ModelParams Lw'!I$4*LN('Sound Power'!N156)/(1+EXP(-('Sound Power'!$D156*1000+'ModelParams Lw'!I$6)/'ModelParams Lw'!I$7))+'ModelParams Lw'!I$5)*LN('Sound Power'!$B156)-('ModelParams Lw'!I$8+'ModelParams Lw'!I$9*$D156+'ModelParams Lw'!I$10*'Sound Power'!$F156^'ModelParams Lw'!I$14+'ModelParams Lw'!I$11*LN('Sound Power'!N156)+'ModelParams Lw'!I$12*'Sound Power'!$D156*'Sound Power'!$F156+'ModelParams Lw'!I$13*'Sound Power'!$D156*LN('Sound Power'!N156))</f>
        <v>#DIV/0!</v>
      </c>
      <c r="W156" s="26" t="e">
        <f>10*LOG10(IF(O156="",0,POWER(10,((O156+'ModelParams Lw'!$O$4)/10))) +IF(P156="",0,POWER(10,((P156+'ModelParams Lw'!$P$4)/10))) +IF(Q156="",0,POWER(10,((Q156+'ModelParams Lw'!$Q$4)/10))) +IF(R156="",0,POWER(10,((R156+'ModelParams Lw'!$R$4)/10))) +IF(S156="",0,POWER(10,((S156+'ModelParams Lw'!$S$4)/10))) +IF(T156="",0,POWER(10,((T156+'ModelParams Lw'!$T$4)/10))) +IF(U156="",0,POWER(10,((U156+'ModelParams Lw'!$U$4)/10)))+IF(V156="",0,POWER(10,((V156+'ModelParams Lw'!$V$4)/10))))</f>
        <v>#DIV/0!</v>
      </c>
      <c r="X156" s="26" t="e">
        <f t="shared" si="52"/>
        <v>#DIV/0!</v>
      </c>
      <c r="Y156" s="26" t="e">
        <f>(O156-'ModelParams Lw'!O$10)/'ModelParams Lw'!O$11</f>
        <v>#DIV/0!</v>
      </c>
      <c r="Z156" s="26" t="e">
        <f>(P156-'ModelParams Lw'!P$10)/'ModelParams Lw'!P$11</f>
        <v>#DIV/0!</v>
      </c>
      <c r="AA156" s="26" t="e">
        <f>(Q156-'ModelParams Lw'!Q$10)/'ModelParams Lw'!Q$11</f>
        <v>#DIV/0!</v>
      </c>
      <c r="AB156" s="26" t="e">
        <f>(R156-'ModelParams Lw'!R$10)/'ModelParams Lw'!R$11</f>
        <v>#DIV/0!</v>
      </c>
      <c r="AC156" s="26" t="e">
        <f>(S156-'ModelParams Lw'!S$10)/'ModelParams Lw'!S$11</f>
        <v>#DIV/0!</v>
      </c>
      <c r="AD156" s="26" t="e">
        <f>(T156-'ModelParams Lw'!T$10)/'ModelParams Lw'!T$11</f>
        <v>#DIV/0!</v>
      </c>
      <c r="AE156" s="26" t="e">
        <f>(U156-'ModelParams Lw'!U$10)/'ModelParams Lw'!U$11</f>
        <v>#DIV/0!</v>
      </c>
      <c r="AF156" s="26" t="e">
        <f>(V156-'ModelParams Lw'!V$10)/'ModelParams Lw'!V$11</f>
        <v>#DIV/0!</v>
      </c>
      <c r="AG156" s="26" t="e">
        <f t="shared" si="53"/>
        <v>#DIV/0!</v>
      </c>
      <c r="AH156" s="26" t="e">
        <f>VLOOKUP(D156*1000,'ModelParams Lw'!$A$38:$D$58,4)</f>
        <v>#N/A</v>
      </c>
      <c r="AI156" s="56" t="e">
        <f>VLOOKUP(D156*1000,'ModelParams Lw'!$A$38:$D$58,2)</f>
        <v>#N/A</v>
      </c>
      <c r="AJ156" s="46" t="e">
        <f t="shared" si="54"/>
        <v>#DIV/0!</v>
      </c>
      <c r="AK156" s="26" t="e">
        <f t="shared" si="55"/>
        <v>#VALUE!</v>
      </c>
      <c r="AL156" s="26" t="e">
        <f>IF($AI156=100,'ModelParams Lw'!R$35*'Sound Power'!$AH156^2+'ModelParams Lw'!R$36*'Sound Power'!$AH156+'ModelParams Lw'!R$37,IF($AI156=150,'ModelParams Lw'!R$38*'Sound Power'!$AH156^2+'ModelParams Lw'!R$39*'Sound Power'!$AH156+'ModelParams Lw'!R$40,'ModelParams Lw'!R$41*'Sound Power'!$AH156^2+'ModelParams Lw'!R$42*'Sound Power'!$AH156+'ModelParams Lw'!R$43))</f>
        <v>#N/A</v>
      </c>
      <c r="AM156" s="26" t="e">
        <f>IF($AI156=100,'ModelParams Lw'!S$35*'Sound Power'!$AH156^2+'ModelParams Lw'!S$36*'Sound Power'!$AH156+'ModelParams Lw'!S$37,IF($AI156=150,'ModelParams Lw'!S$38*'Sound Power'!$AH156^2+'ModelParams Lw'!S$39*'Sound Power'!$AH156+'ModelParams Lw'!S$40,'ModelParams Lw'!S$41*'Sound Power'!$AH156^2+'ModelParams Lw'!S$42*'Sound Power'!$AH156+'ModelParams Lw'!S$43))</f>
        <v>#N/A</v>
      </c>
      <c r="AN156" s="26" t="e">
        <f>IF($AI156=100,'ModelParams Lw'!T$35*'Sound Power'!$AH156^2+'ModelParams Lw'!T$36*'Sound Power'!$AH156+'ModelParams Lw'!T$37,IF($AI156=150,'ModelParams Lw'!T$38*'Sound Power'!$AH156^2+'ModelParams Lw'!T$39*'Sound Power'!$AH156+'ModelParams Lw'!T$40,'ModelParams Lw'!T$41*'Sound Power'!$AH156^2+'ModelParams Lw'!T$42*'Sound Power'!$AH156+'ModelParams Lw'!T$43))</f>
        <v>#N/A</v>
      </c>
      <c r="AO156" s="26" t="e">
        <f>IF($AI156=100,'ModelParams Lw'!U$35*'Sound Power'!$AH156^2+'ModelParams Lw'!U$36*'Sound Power'!$AH156+'ModelParams Lw'!U$37,IF($AI156=150,'ModelParams Lw'!U$38*'Sound Power'!$AH156^2+'ModelParams Lw'!U$39*'Sound Power'!$AH156+'ModelParams Lw'!U$40,'ModelParams Lw'!U$41*'Sound Power'!$AH156^2+'ModelParams Lw'!U$42*'Sound Power'!$AH156+'ModelParams Lw'!U$43))</f>
        <v>#N/A</v>
      </c>
      <c r="AP156" s="26" t="e">
        <f>IF($AI156=100,'ModelParams Lw'!V$35*'Sound Power'!$AH156^2+'ModelParams Lw'!V$36*'Sound Power'!$AH156+'ModelParams Lw'!V$37,IF($AI156=150,'ModelParams Lw'!V$38*'Sound Power'!$AH156^2+'ModelParams Lw'!V$39*'Sound Power'!$AH156+'ModelParams Lw'!V$40,'ModelParams Lw'!V$41*'Sound Power'!$AH156^2+'ModelParams Lw'!V$42*'Sound Power'!$AH156+'ModelParams Lw'!V$43))</f>
        <v>#N/A</v>
      </c>
      <c r="AQ156" s="26" t="e">
        <f>IF($AI156=100,'ModelParams Lw'!W$35*'Sound Power'!$AH156^2+'ModelParams Lw'!W$36*'Sound Power'!$AH156+'ModelParams Lw'!W$37,IF($AI156=150,'ModelParams Lw'!W$38*'Sound Power'!$AH156^2+'ModelParams Lw'!W$39*'Sound Power'!$AH156+'ModelParams Lw'!W$40,'ModelParams Lw'!W$41*'Sound Power'!$AH156^2+'ModelParams Lw'!W$42*'Sound Power'!$AH156+'ModelParams Lw'!W$43))</f>
        <v>#N/A</v>
      </c>
      <c r="AR156" s="26" t="e">
        <f t="shared" si="56"/>
        <v>#VALUE!</v>
      </c>
      <c r="AS156" s="26" t="e">
        <f>IF(26.83*LN($AJ156)-11.791-'ModelParams Lw'!B$35&lt;0,0,26.83*LN($AJ156)-11.791-'ModelParams Lw'!B$35)</f>
        <v>#DIV/0!</v>
      </c>
      <c r="AT156" s="26" t="e">
        <f>IF(26.83*LN($AJ156)-11.791-'ModelParams Lw'!C$35&lt;0,0,26.83*LN($AJ156)-11.791-'ModelParams Lw'!C$35)</f>
        <v>#DIV/0!</v>
      </c>
      <c r="AU156" s="26" t="e">
        <f>IF(26.83*LN($AJ156)-11.791-'ModelParams Lw'!D$35&lt;0,0,26.83*LN($AJ156)-11.791-'ModelParams Lw'!D$35)</f>
        <v>#DIV/0!</v>
      </c>
      <c r="AV156" s="26" t="e">
        <f>IF(26.83*LN($AJ156)-11.791-'ModelParams Lw'!E$35&lt;0,0,26.83*LN($AJ156)-11.791-'ModelParams Lw'!E$35)</f>
        <v>#DIV/0!</v>
      </c>
      <c r="AW156" s="26" t="e">
        <f>IF(26.83*LN($AJ156)-11.791-'ModelParams Lw'!F$35&lt;0,0,26.83*LN($AJ156)-11.791-'ModelParams Lw'!F$35)</f>
        <v>#DIV/0!</v>
      </c>
      <c r="AX156" s="26" t="e">
        <f>IF(26.83*LN($AJ156)-11.791-'ModelParams Lw'!G$35&lt;0,0,26.83*LN($AJ156)-11.791-'ModelParams Lw'!G$35)</f>
        <v>#DIV/0!</v>
      </c>
      <c r="AY156" s="26" t="e">
        <f>IF(26.83*LN($AJ156)-11.791-'ModelParams Lw'!H$35&lt;0,0,26.83*LN($AJ156)-11.791-'ModelParams Lw'!H$35)</f>
        <v>#DIV/0!</v>
      </c>
      <c r="AZ156" s="26" t="e">
        <f>IF(26.83*LN($AJ156)-11.791-'ModelParams Lw'!I$35&lt;0,0,26.83*LN($AJ156)-11.791-'ModelParams Lw'!I$35)</f>
        <v>#DIV/0!</v>
      </c>
      <c r="BA156" s="26" t="e">
        <f t="shared" si="69"/>
        <v>#DIV/0!</v>
      </c>
      <c r="BB156" s="26" t="e">
        <f t="shared" si="70"/>
        <v>#DIV/0!</v>
      </c>
      <c r="BC156" s="26" t="e">
        <f t="shared" si="71"/>
        <v>#DIV/0!</v>
      </c>
      <c r="BD156" s="26" t="e">
        <f t="shared" si="72"/>
        <v>#DIV/0!</v>
      </c>
      <c r="BE156" s="26" t="e">
        <f t="shared" si="73"/>
        <v>#DIV/0!</v>
      </c>
      <c r="BF156" s="26" t="e">
        <f t="shared" si="74"/>
        <v>#DIV/0!</v>
      </c>
      <c r="BG156" s="26" t="e">
        <f t="shared" si="75"/>
        <v>#DIV/0!</v>
      </c>
      <c r="BH156" s="26" t="e">
        <f t="shared" si="76"/>
        <v>#DIV/0!</v>
      </c>
      <c r="BI156" s="26" t="e">
        <f>10*LOG10(IF(BA156="",0,POWER(10,((BA156+'ModelParams Lw'!$O$4)/10))) +IF(BB156="",0,POWER(10,((BB156+'ModelParams Lw'!$P$4)/10))) +IF(BC156="",0,POWER(10,((BC156+'ModelParams Lw'!$Q$4)/10))) +IF(BD156="",0,POWER(10,((BD156+'ModelParams Lw'!$R$4)/10))) +IF(BE156="",0,POWER(10,((BE156+'ModelParams Lw'!$S$4)/10))) +IF(BF156="",0,POWER(10,((BF156+'ModelParams Lw'!$T$4)/10))) +IF(BG156="",0,POWER(10,((BG156+'ModelParams Lw'!$U$4)/10)))+IF(BH156="",0,POWER(10,((BH156+'ModelParams Lw'!$V$4)/10))))</f>
        <v>#DIV/0!</v>
      </c>
      <c r="BJ156" s="26" t="e">
        <f t="shared" si="57"/>
        <v>#DIV/0!</v>
      </c>
      <c r="BK156" s="26" t="e">
        <f>(BA156-'ModelParams Lw'!O$10)/'ModelParams Lw'!O$11</f>
        <v>#DIV/0!</v>
      </c>
      <c r="BL156" s="26" t="e">
        <f>(BB156-'ModelParams Lw'!P$10)/'ModelParams Lw'!P$11</f>
        <v>#DIV/0!</v>
      </c>
      <c r="BM156" s="26" t="e">
        <f>(BC156-'ModelParams Lw'!Q$10)/'ModelParams Lw'!Q$11</f>
        <v>#DIV/0!</v>
      </c>
      <c r="BN156" s="26" t="e">
        <f>(BD156-'ModelParams Lw'!R$10)/'ModelParams Lw'!R$11</f>
        <v>#DIV/0!</v>
      </c>
      <c r="BO156" s="26" t="e">
        <f>(BE156-'ModelParams Lw'!S$10)/'ModelParams Lw'!S$11</f>
        <v>#DIV/0!</v>
      </c>
      <c r="BP156" s="26" t="e">
        <f>(BF156-'ModelParams Lw'!T$10)/'ModelParams Lw'!T$11</f>
        <v>#DIV/0!</v>
      </c>
      <c r="BQ156" s="26" t="e">
        <f>(BG156-'ModelParams Lw'!U$10)/'ModelParams Lw'!U$11</f>
        <v>#DIV/0!</v>
      </c>
      <c r="BR156" s="26" t="e">
        <f>(BH156-'ModelParams Lw'!V$10)/'ModelParams Lw'!V$11</f>
        <v>#DIV/0!</v>
      </c>
      <c r="BS156" s="23" t="e">
        <f>IF(Calcul!$E158="SW",DEGREES(ACOS(1-(1/'ModelParams Lw'!C$25*SQRT(0.5*1.2/'Sound Power'!$C156)*('Sound Power'!$B156/3600)/('Sound Power'!$D156)/('Sound Power'!$F156)))),DEGREES(ACOS(1-(1/'ModelParams Lw'!C$29*SQRT(0.5*1.2/'Sound Power'!$C156)*('Sound Power'!$B156/3600)/('Sound Power'!$D156)/('Sound Power'!$F156)))))</f>
        <v>#DIV/0!</v>
      </c>
      <c r="BT156" s="23" t="e">
        <f>IF(Calcul!$E158="SW",DEGREES(ACOS(1-(1/'ModelParams Lw'!D$25*SQRT(0.5*1.2/'Sound Power'!$C156)*('Sound Power'!$B156/3600)/('Sound Power'!$D156)/('Sound Power'!$F156)))),DEGREES(ACOS(1-(1/'ModelParams Lw'!D$29*SQRT(0.5*1.2/'Sound Power'!$C156)*('Sound Power'!$B156/3600)/('Sound Power'!$D156)/('Sound Power'!$F156)))))</f>
        <v>#DIV/0!</v>
      </c>
      <c r="BU156" s="23" t="e">
        <f>IF(Calcul!$E158="SW",DEGREES(ACOS(1-(1/'ModelParams Lw'!E$25*SQRT(0.5*1.2/'Sound Power'!$C156)*('Sound Power'!$B156/3600)/('Sound Power'!$D156)/('Sound Power'!$F156)))),DEGREES(ACOS(1-(1/'ModelParams Lw'!E$29*SQRT(0.5*1.2/'Sound Power'!$C156)*('Sound Power'!$B156/3600)/('Sound Power'!$D156)/('Sound Power'!$F156)))))</f>
        <v>#DIV/0!</v>
      </c>
      <c r="BV156" s="23" t="e">
        <f>IF(Calcul!$E158="SW",DEGREES(ACOS(1-(1/'ModelParams Lw'!F$25*SQRT(0.5*1.2/'Sound Power'!$C156)*('Sound Power'!$B156/3600)/('Sound Power'!$D156)/('Sound Power'!$F156)))),DEGREES(ACOS(1-(1/'ModelParams Lw'!F$29*SQRT(0.5*1.2/'Sound Power'!$C156)*('Sound Power'!$B156/3600)/('Sound Power'!$D156)/('Sound Power'!$F156)))))</f>
        <v>#DIV/0!</v>
      </c>
      <c r="BW156" s="23" t="e">
        <f>IF(Calcul!$E158="SW",DEGREES(ACOS(1-(1/'ModelParams Lw'!G$25*SQRT(0.5*1.2/'Sound Power'!$C156)*('Sound Power'!$B156/3600)/('Sound Power'!$D156)/('Sound Power'!$F156)))),DEGREES(ACOS(1-(1/'ModelParams Lw'!G$29*SQRT(0.5*1.2/'Sound Power'!$C156)*('Sound Power'!$B156/3600)/('Sound Power'!$D156)/('Sound Power'!$F156)))))</f>
        <v>#DIV/0!</v>
      </c>
      <c r="BX156" s="23" t="e">
        <f>IF(Calcul!$E158="SW",DEGREES(ACOS(1-(1/'ModelParams Lw'!H$25*SQRT(0.5*1.2/'Sound Power'!$C156)*('Sound Power'!$B156/3600)/('Sound Power'!$D156)/('Sound Power'!$F156)))),DEGREES(ACOS(1-(1/'ModelParams Lw'!H$29*SQRT(0.5*1.2/'Sound Power'!$C156)*('Sound Power'!$B156/3600)/('Sound Power'!$D156)/('Sound Power'!$F156)))))</f>
        <v>#DIV/0!</v>
      </c>
      <c r="BY156" s="23" t="e">
        <f>IF(Calcul!$E158="SW",DEGREES(ACOS(1-(1/'ModelParams Lw'!I$25*SQRT(0.5*1.2/'Sound Power'!$C156)*('Sound Power'!$B156/3600)/('Sound Power'!$D156)/('Sound Power'!$F156)))),DEGREES(ACOS(1-(1/'ModelParams Lw'!I$29*SQRT(0.5*1.2/'Sound Power'!$C156)*('Sound Power'!$B156/3600)/('Sound Power'!$D156)/('Sound Power'!$F156)))))</f>
        <v>#DIV/0!</v>
      </c>
      <c r="BZ156" s="23" t="e">
        <f>IF(Calcul!$E158="SW",DEGREES(ACOS(1-(1/'ModelParams Lw'!J$25*SQRT(0.5*1.2/'Sound Power'!$C156)*('Sound Power'!$B156/3600)/('Sound Power'!$D156)/('Sound Power'!$F156)))),DEGREES(ACOS(1-(1/'ModelParams Lw'!J$29*SQRT(0.5*1.2/'Sound Power'!$C156)*('Sound Power'!$B156/3600)/('Sound Power'!$D156)/('Sound Power'!$F156)))))</f>
        <v>#DIV/0!</v>
      </c>
      <c r="CA156" s="26" t="e">
        <f>IF(Calcul!$E158="SW",'ModelParams Lw'!C$22+'ModelParams Lw'!C$23*LOG('Sound Power'!$D156/'Sound Power'!$E156)+'ModelParams Lw'!C$24*LN('Sound Power'!BS156),IF('ModelParams Lw'!C$26+'ModelParams Lw'!C$27*LOG('Sound Power'!$D156/'Sound Power'!$E156)+'ModelParams Lw'!C$28*LN('Sound Power'!BS156)&lt;'ModelParams Lw'!C$22+'ModelParams Lw'!C$23*LOG('Sound Power'!$D156/'Sound Power'!$E156)+'ModelParams Lw'!C$24*LN('Sound Power'!BS156),'ModelParams Lw'!C$22+'ModelParams Lw'!C$23*LOG('Sound Power'!$D156/'Sound Power'!$E156)+'ModelParams Lw'!C$24*LN('Sound Power'!BS156),'ModelParams Lw'!C$26+'ModelParams Lw'!C$27*LOG('Sound Power'!$D156/'Sound Power'!$E156)+'ModelParams Lw'!C$28*LN('Sound Power'!BS156)))</f>
        <v>#DIV/0!</v>
      </c>
      <c r="CB156" s="26" t="e">
        <f>IF(Calcul!$E158="SW",'ModelParams Lw'!D$22+'ModelParams Lw'!D$23*LOG('Sound Power'!$D156/'Sound Power'!$E156)+'ModelParams Lw'!D$24*LN('Sound Power'!BT156),IF('ModelParams Lw'!D$26+'ModelParams Lw'!D$27*LOG('Sound Power'!$D156/'Sound Power'!$E156)+'ModelParams Lw'!D$28*LN('Sound Power'!BT156)&lt;'ModelParams Lw'!D$22+'ModelParams Lw'!D$23*LOG('Sound Power'!$D156/'Sound Power'!$E156)+'ModelParams Lw'!D$24*LN('Sound Power'!BT156),'ModelParams Lw'!D$22+'ModelParams Lw'!D$23*LOG('Sound Power'!$D156/'Sound Power'!$E156)+'ModelParams Lw'!D$24*LN('Sound Power'!BT156),'ModelParams Lw'!D$26+'ModelParams Lw'!D$27*LOG('Sound Power'!$D156/'Sound Power'!$E156)+'ModelParams Lw'!D$28*LN('Sound Power'!BT156)))</f>
        <v>#DIV/0!</v>
      </c>
      <c r="CC156" s="26" t="e">
        <f>IF(Calcul!$E158="SW",'ModelParams Lw'!E$22+'ModelParams Lw'!E$23*LOG('Sound Power'!$D156/'Sound Power'!$E156)+'ModelParams Lw'!E$24*LN('Sound Power'!BU156),IF('ModelParams Lw'!E$26+'ModelParams Lw'!E$27*LOG('Sound Power'!$D156/'Sound Power'!$E156)+'ModelParams Lw'!E$28*LN('Sound Power'!BU156)&lt;'ModelParams Lw'!E$22+'ModelParams Lw'!E$23*LOG('Sound Power'!$D156/'Sound Power'!$E156)+'ModelParams Lw'!E$24*LN('Sound Power'!BU156),'ModelParams Lw'!E$22+'ModelParams Lw'!E$23*LOG('Sound Power'!$D156/'Sound Power'!$E156)+'ModelParams Lw'!E$24*LN('Sound Power'!BU156),'ModelParams Lw'!E$26+'ModelParams Lw'!E$27*LOG('Sound Power'!$D156/'Sound Power'!$E156)+'ModelParams Lw'!E$28*LN('Sound Power'!BU156)))</f>
        <v>#DIV/0!</v>
      </c>
      <c r="CD156" s="26" t="e">
        <f>IF(Calcul!$E158="SW",'ModelParams Lw'!F$22+'ModelParams Lw'!F$23*LOG('Sound Power'!$D156/'Sound Power'!$E156)+'ModelParams Lw'!F$24*LN('Sound Power'!BV156),IF('ModelParams Lw'!F$26+'ModelParams Lw'!F$27*LOG('Sound Power'!$D156/'Sound Power'!$E156)+'ModelParams Lw'!F$28*LN('Sound Power'!BV156)&lt;'ModelParams Lw'!F$22+'ModelParams Lw'!F$23*LOG('Sound Power'!$D156/'Sound Power'!$E156)+'ModelParams Lw'!F$24*LN('Sound Power'!BV156),'ModelParams Lw'!F$22+'ModelParams Lw'!F$23*LOG('Sound Power'!$D156/'Sound Power'!$E156)+'ModelParams Lw'!F$24*LN('Sound Power'!BV156),'ModelParams Lw'!F$26+'ModelParams Lw'!F$27*LOG('Sound Power'!$D156/'Sound Power'!$E156)+'ModelParams Lw'!F$28*LN('Sound Power'!BV156)))</f>
        <v>#DIV/0!</v>
      </c>
      <c r="CE156" s="26" t="e">
        <f>IF(Calcul!$E158="SW",'ModelParams Lw'!G$22+'ModelParams Lw'!G$23*LOG('Sound Power'!$D156/'Sound Power'!$E156)+'ModelParams Lw'!G$24*LN('Sound Power'!BW156),IF('ModelParams Lw'!G$26+'ModelParams Lw'!G$27*LOG('Sound Power'!$D156/'Sound Power'!$E156)+'ModelParams Lw'!G$28*LN('Sound Power'!BW156)&lt;'ModelParams Lw'!G$22+'ModelParams Lw'!G$23*LOG('Sound Power'!$D156/'Sound Power'!$E156)+'ModelParams Lw'!G$24*LN('Sound Power'!BW156),'ModelParams Lw'!G$22+'ModelParams Lw'!G$23*LOG('Sound Power'!$D156/'Sound Power'!$E156)+'ModelParams Lw'!G$24*LN('Sound Power'!BW156),'ModelParams Lw'!G$26+'ModelParams Lw'!G$27*LOG('Sound Power'!$D156/'Sound Power'!$E156)+'ModelParams Lw'!G$28*LN('Sound Power'!BW156)))</f>
        <v>#DIV/0!</v>
      </c>
      <c r="CF156" s="26" t="e">
        <f>IF(Calcul!$E158="SW",'ModelParams Lw'!H$22+'ModelParams Lw'!H$23*LOG('Sound Power'!$D156/'Sound Power'!$E156)+'ModelParams Lw'!H$24*LN('Sound Power'!BX156),IF('ModelParams Lw'!H$26+'ModelParams Lw'!H$27*LOG('Sound Power'!$D156/'Sound Power'!$E156)+'ModelParams Lw'!H$28*LN('Sound Power'!BX156)&lt;'ModelParams Lw'!H$22+'ModelParams Lw'!H$23*LOG('Sound Power'!$D156/'Sound Power'!$E156)+'ModelParams Lw'!H$24*LN('Sound Power'!BX156),'ModelParams Lw'!H$22+'ModelParams Lw'!H$23*LOG('Sound Power'!$D156/'Sound Power'!$E156)+'ModelParams Lw'!H$24*LN('Sound Power'!BX156),'ModelParams Lw'!H$26+'ModelParams Lw'!H$27*LOG('Sound Power'!$D156/'Sound Power'!$E156)+'ModelParams Lw'!H$28*LN('Sound Power'!BX156)))</f>
        <v>#DIV/0!</v>
      </c>
      <c r="CG156" s="26" t="e">
        <f>IF(Calcul!$E158="SW",'ModelParams Lw'!I$22+'ModelParams Lw'!I$23*LOG('Sound Power'!$D156/'Sound Power'!$E156)+'ModelParams Lw'!I$24*LN('Sound Power'!BY156),IF('ModelParams Lw'!I$26+'ModelParams Lw'!I$27*LOG('Sound Power'!$D156/'Sound Power'!$E156)+'ModelParams Lw'!I$28*LN('Sound Power'!BY156)&lt;'ModelParams Lw'!I$22+'ModelParams Lw'!I$23*LOG('Sound Power'!$D156/'Sound Power'!$E156)+'ModelParams Lw'!I$24*LN('Sound Power'!BY156),'ModelParams Lw'!I$22+'ModelParams Lw'!I$23*LOG('Sound Power'!$D156/'Sound Power'!$E156)+'ModelParams Lw'!I$24*LN('Sound Power'!BY156),'ModelParams Lw'!I$26+'ModelParams Lw'!I$27*LOG('Sound Power'!$D156/'Sound Power'!$E156)+'ModelParams Lw'!I$28*LN('Sound Power'!BY156)))</f>
        <v>#DIV/0!</v>
      </c>
      <c r="CH156" s="26" t="e">
        <f>IF(Calcul!$E158="SW",'ModelParams Lw'!J$22+'ModelParams Lw'!J$23*LOG('Sound Power'!$D156/'Sound Power'!$E156)+'ModelParams Lw'!J$24*LN('Sound Power'!BZ156),IF('ModelParams Lw'!J$26+'ModelParams Lw'!J$27*LOG('Sound Power'!$D156/'Sound Power'!$E156)+'ModelParams Lw'!J$28*LN('Sound Power'!BZ156)&lt;'ModelParams Lw'!J$22+'ModelParams Lw'!J$23*LOG('Sound Power'!$D156/'Sound Power'!$E156)+'ModelParams Lw'!J$24*LN('Sound Power'!BZ156),'ModelParams Lw'!J$22+'ModelParams Lw'!J$23*LOG('Sound Power'!$D156/'Sound Power'!$E156)+'ModelParams Lw'!J$24*LN('Sound Power'!BZ156),'ModelParams Lw'!J$26+'ModelParams Lw'!J$27*LOG('Sound Power'!$D156/'Sound Power'!$E156)+'ModelParams Lw'!J$28*LN('Sound Power'!BZ156)))</f>
        <v>#DIV/0!</v>
      </c>
      <c r="CI156" s="26" t="e">
        <f t="shared" si="58"/>
        <v>#DIV/0!</v>
      </c>
      <c r="CJ156" s="26" t="e">
        <f t="shared" si="59"/>
        <v>#DIV/0!</v>
      </c>
      <c r="CK156" s="26" t="e">
        <f t="shared" si="60"/>
        <v>#DIV/0!</v>
      </c>
      <c r="CL156" s="26" t="e">
        <f t="shared" si="61"/>
        <v>#DIV/0!</v>
      </c>
      <c r="CM156" s="26" t="e">
        <f t="shared" si="62"/>
        <v>#DIV/0!</v>
      </c>
      <c r="CN156" s="26" t="e">
        <f t="shared" si="63"/>
        <v>#DIV/0!</v>
      </c>
      <c r="CO156" s="26" t="e">
        <f t="shared" si="64"/>
        <v>#DIV/0!</v>
      </c>
      <c r="CP156" s="26" t="e">
        <f t="shared" si="65"/>
        <v>#DIV/0!</v>
      </c>
      <c r="CQ156" s="26" t="e">
        <f>10*LOG10(IF(CI156="",0,POWER(10,((CI156+'ModelParams Lw'!$O$4)/10))) +IF(CJ156="",0,POWER(10,((CJ156+'ModelParams Lw'!$P$4)/10))) +IF(CK156="",0,POWER(10,((CK156+'ModelParams Lw'!$Q$4)/10))) +IF(CL156="",0,POWER(10,((CL156+'ModelParams Lw'!$R$4)/10))) +IF(CM156="",0,POWER(10,((CM156+'ModelParams Lw'!$S$4)/10))) +IF(CN156="",0,POWER(10,((CN156+'ModelParams Lw'!$T$4)/10))) +IF(CO156="",0,POWER(10,((CO156+'ModelParams Lw'!$U$4)/10)))+IF(CP156="",0,POWER(10,((CP156+'ModelParams Lw'!$V$4)/10))))</f>
        <v>#DIV/0!</v>
      </c>
      <c r="CR156" s="26" t="e">
        <f t="shared" si="66"/>
        <v>#DIV/0!</v>
      </c>
      <c r="CS156" s="26" t="e">
        <f>(CI156-'ModelParams Lw'!$O$10)/'ModelParams Lw'!$O$11</f>
        <v>#DIV/0!</v>
      </c>
      <c r="CT156" s="26" t="e">
        <f>(CJ156-'ModelParams Lw'!$P$10)/'ModelParams Lw'!$P$11</f>
        <v>#DIV/0!</v>
      </c>
      <c r="CU156" s="26" t="e">
        <f>(CK156-'ModelParams Lw'!$Q$10)/'ModelParams Lw'!$Q$11</f>
        <v>#DIV/0!</v>
      </c>
      <c r="CV156" s="26" t="e">
        <f>(CL156-'ModelParams Lw'!$R$10)/'ModelParams Lw'!$R$11</f>
        <v>#DIV/0!</v>
      </c>
      <c r="CW156" s="26" t="e">
        <f>(CM156-'ModelParams Lw'!$S$10)/'ModelParams Lw'!$S$11</f>
        <v>#DIV/0!</v>
      </c>
      <c r="CX156" s="26" t="e">
        <f>(CN156-'ModelParams Lw'!$T$10)/'ModelParams Lw'!$T$11</f>
        <v>#DIV/0!</v>
      </c>
      <c r="CY156" s="26" t="e">
        <f>(CO156-'ModelParams Lw'!$U$10)/'ModelParams Lw'!$U$11</f>
        <v>#DIV/0!</v>
      </c>
      <c r="CZ156" s="26" t="e">
        <f>(CP156-'ModelParams Lw'!$V$10)/'ModelParams Lw'!$V$11</f>
        <v>#DIV/0!</v>
      </c>
    </row>
    <row r="157" spans="1:104" x14ac:dyDescent="0.2">
      <c r="A157" s="13">
        <f>Calcul!A159</f>
        <v>0</v>
      </c>
      <c r="B157" s="13">
        <f t="shared" si="67"/>
        <v>0</v>
      </c>
      <c r="C157" s="13">
        <f>Calcul!B159</f>
        <v>0</v>
      </c>
      <c r="D157" s="13">
        <f>Calcul!C159/1000</f>
        <v>0</v>
      </c>
      <c r="E157" s="13">
        <f>Calcul!D159/1000</f>
        <v>0</v>
      </c>
      <c r="F157" s="13">
        <f t="shared" si="68"/>
        <v>0</v>
      </c>
      <c r="G157" s="23" t="e">
        <f>DEGREES(ACOS(1-(1/'ModelParams Lw'!B$15*SQRT(0.5*1.2/'Sound Power'!$C157)*('Sound Power'!$B157/3600)/('Sound Power'!$D157)/('Sound Power'!$F157))))</f>
        <v>#DIV/0!</v>
      </c>
      <c r="H157" s="23" t="e">
        <f>DEGREES(ACOS(1-(1/'ModelParams Lw'!C$15*SQRT(0.5*1.2/'Sound Power'!$C157)*('Sound Power'!$B157/3600)/('Sound Power'!$D157)/('Sound Power'!$F157))))</f>
        <v>#DIV/0!</v>
      </c>
      <c r="I157" s="23" t="e">
        <f>DEGREES(ACOS(1-(1/'ModelParams Lw'!D$15*SQRT(0.5*1.2/'Sound Power'!$C157)*('Sound Power'!$B157/3600)/('Sound Power'!$D157)/('Sound Power'!$F157))))</f>
        <v>#DIV/0!</v>
      </c>
      <c r="J157" s="23" t="e">
        <f>DEGREES(ACOS(1-(1/'ModelParams Lw'!E$15*SQRT(0.5*1.2/'Sound Power'!$C157)*('Sound Power'!$B157/3600)/('Sound Power'!$D157)/('Sound Power'!$F157))))</f>
        <v>#DIV/0!</v>
      </c>
      <c r="K157" s="23" t="e">
        <f>DEGREES(ACOS(1-(1/'ModelParams Lw'!F$15*SQRT(0.5*1.2/'Sound Power'!$C157)*('Sound Power'!$B157/3600)/('Sound Power'!$D157)/('Sound Power'!$F157))))</f>
        <v>#DIV/0!</v>
      </c>
      <c r="L157" s="23" t="e">
        <f>DEGREES(ACOS(1-(1/'ModelParams Lw'!G$15*SQRT(0.5*1.2/'Sound Power'!$C157)*('Sound Power'!$B157/3600)/('Sound Power'!$D157)/('Sound Power'!$F157))))</f>
        <v>#DIV/0!</v>
      </c>
      <c r="M157" s="23" t="e">
        <f>DEGREES(ACOS(1-(1/'ModelParams Lw'!H$15*SQRT(0.5*1.2/'Sound Power'!$C157)*('Sound Power'!$B157/3600)/('Sound Power'!$D157)/('Sound Power'!$F157))))</f>
        <v>#DIV/0!</v>
      </c>
      <c r="N157" s="23" t="e">
        <f>DEGREES(ACOS(1-(1/'ModelParams Lw'!I$15*SQRT(0.5*1.2/'Sound Power'!$C157)*('Sound Power'!$B157/3600)/('Sound Power'!$D157)/('Sound Power'!$F157))))</f>
        <v>#DIV/0!</v>
      </c>
      <c r="O157" s="26" t="e">
        <f>('ModelParams Lw'!B$4*LN('Sound Power'!G157)/(1+EXP(-('Sound Power'!$D157*1000+'ModelParams Lw'!B$6)/'ModelParams Lw'!B$7))+'ModelParams Lw'!B$5)*LN('Sound Power'!$B157)-('ModelParams Lw'!B$8+'ModelParams Lw'!B$9*$D157+'ModelParams Lw'!B$10*'Sound Power'!$F157^'ModelParams Lw'!B$14+'ModelParams Lw'!B$11*LN('Sound Power'!G157)+'ModelParams Lw'!B$12*'Sound Power'!$D157*'Sound Power'!$F157+'ModelParams Lw'!B$13*'Sound Power'!$D157*LN('Sound Power'!G157))</f>
        <v>#DIV/0!</v>
      </c>
      <c r="P157" s="26" t="e">
        <f>('ModelParams Lw'!C$4*LN('Sound Power'!H157)/(1+EXP(-('Sound Power'!$D157*1000+'ModelParams Lw'!C$6)/'ModelParams Lw'!C$7))+'ModelParams Lw'!C$5)*LN('Sound Power'!$B157)-('ModelParams Lw'!C$8+'ModelParams Lw'!C$9*$D157+'ModelParams Lw'!C$10*'Sound Power'!$F157^'ModelParams Lw'!C$14+'ModelParams Lw'!C$11*LN('Sound Power'!H157)+'ModelParams Lw'!C$12*'Sound Power'!$D157*'Sound Power'!$F157+'ModelParams Lw'!C$13*'Sound Power'!$D157*LN('Sound Power'!H157))</f>
        <v>#DIV/0!</v>
      </c>
      <c r="Q157" s="26" t="e">
        <f>('ModelParams Lw'!D$4*LN('Sound Power'!I157)/(1+EXP(-('Sound Power'!$D157*1000+'ModelParams Lw'!D$6)/'ModelParams Lw'!D$7))+'ModelParams Lw'!D$5)*LN('Sound Power'!$B157)-('ModelParams Lw'!D$8+'ModelParams Lw'!D$9*$D157+'ModelParams Lw'!D$10*'Sound Power'!$F157^'ModelParams Lw'!D$14+'ModelParams Lw'!D$11*LN('Sound Power'!I157)+'ModelParams Lw'!D$12*'Sound Power'!$D157*'Sound Power'!$F157+'ModelParams Lw'!D$13*'Sound Power'!$D157*LN('Sound Power'!I157))</f>
        <v>#DIV/0!</v>
      </c>
      <c r="R157" s="26" t="e">
        <f>('ModelParams Lw'!E$4*LN('Sound Power'!J157)/(1+EXP(-('Sound Power'!$D157*1000+'ModelParams Lw'!E$6)/'ModelParams Lw'!E$7))+'ModelParams Lw'!E$5)*LN('Sound Power'!$B157)-('ModelParams Lw'!E$8+'ModelParams Lw'!E$9*$D157+'ModelParams Lw'!E$10*'Sound Power'!$F157^'ModelParams Lw'!E$14+'ModelParams Lw'!E$11*LN('Sound Power'!J157)+'ModelParams Lw'!E$12*'Sound Power'!$D157*'Sound Power'!$F157+'ModelParams Lw'!E$13*'Sound Power'!$D157*LN('Sound Power'!J157))</f>
        <v>#DIV/0!</v>
      </c>
      <c r="S157" s="26" t="e">
        <f>('ModelParams Lw'!F$4*LN('Sound Power'!K157)/(1+EXP(-('Sound Power'!$D157*1000+'ModelParams Lw'!F$6)/'ModelParams Lw'!F$7))+'ModelParams Lw'!F$5)*LN('Sound Power'!$B157)-('ModelParams Lw'!F$8+'ModelParams Lw'!F$9*$D157+'ModelParams Lw'!F$10*'Sound Power'!$F157^'ModelParams Lw'!F$14+'ModelParams Lw'!F$11*LN('Sound Power'!K157)+'ModelParams Lw'!F$12*'Sound Power'!$D157*'Sound Power'!$F157+'ModelParams Lw'!F$13*'Sound Power'!$D157*LN('Sound Power'!K157))</f>
        <v>#DIV/0!</v>
      </c>
      <c r="T157" s="26" t="e">
        <f>('ModelParams Lw'!G$4*LN('Sound Power'!L157)/(1+EXP(-('Sound Power'!$D157*1000+'ModelParams Lw'!G$6)/'ModelParams Lw'!G$7))+'ModelParams Lw'!G$5)*LN('Sound Power'!$B157)-('ModelParams Lw'!G$8+'ModelParams Lw'!G$9*$D157+'ModelParams Lw'!G$10*'Sound Power'!$F157^'ModelParams Lw'!G$14+'ModelParams Lw'!G$11*LN('Sound Power'!L157)+'ModelParams Lw'!G$12*'Sound Power'!$D157*'Sound Power'!$F157+'ModelParams Lw'!G$13*'Sound Power'!$D157*LN('Sound Power'!L157))</f>
        <v>#DIV/0!</v>
      </c>
      <c r="U157" s="26" t="e">
        <f>('ModelParams Lw'!H$4*LN('Sound Power'!M157)/(1+EXP(-('Sound Power'!$D157*1000+'ModelParams Lw'!H$6)/'ModelParams Lw'!H$7))+'ModelParams Lw'!H$5)*LN('Sound Power'!$B157)-('ModelParams Lw'!H$8+'ModelParams Lw'!H$9*$D157+'ModelParams Lw'!H$10*'Sound Power'!$F157^'ModelParams Lw'!H$14+'ModelParams Lw'!H$11*LN('Sound Power'!M157)+'ModelParams Lw'!H$12*'Sound Power'!$D157*'Sound Power'!$F157+'ModelParams Lw'!H$13*'Sound Power'!$D157*LN('Sound Power'!M157))</f>
        <v>#DIV/0!</v>
      </c>
      <c r="V157" s="26" t="e">
        <f>('ModelParams Lw'!I$4*LN('Sound Power'!N157)/(1+EXP(-('Sound Power'!$D157*1000+'ModelParams Lw'!I$6)/'ModelParams Lw'!I$7))+'ModelParams Lw'!I$5)*LN('Sound Power'!$B157)-('ModelParams Lw'!I$8+'ModelParams Lw'!I$9*$D157+'ModelParams Lw'!I$10*'Sound Power'!$F157^'ModelParams Lw'!I$14+'ModelParams Lw'!I$11*LN('Sound Power'!N157)+'ModelParams Lw'!I$12*'Sound Power'!$D157*'Sound Power'!$F157+'ModelParams Lw'!I$13*'Sound Power'!$D157*LN('Sound Power'!N157))</f>
        <v>#DIV/0!</v>
      </c>
      <c r="W157" s="26" t="e">
        <f>10*LOG10(IF(O157="",0,POWER(10,((O157+'ModelParams Lw'!$O$4)/10))) +IF(P157="",0,POWER(10,((P157+'ModelParams Lw'!$P$4)/10))) +IF(Q157="",0,POWER(10,((Q157+'ModelParams Lw'!$Q$4)/10))) +IF(R157="",0,POWER(10,((R157+'ModelParams Lw'!$R$4)/10))) +IF(S157="",0,POWER(10,((S157+'ModelParams Lw'!$S$4)/10))) +IF(T157="",0,POWER(10,((T157+'ModelParams Lw'!$T$4)/10))) +IF(U157="",0,POWER(10,((U157+'ModelParams Lw'!$U$4)/10)))+IF(V157="",0,POWER(10,((V157+'ModelParams Lw'!$V$4)/10))))</f>
        <v>#DIV/0!</v>
      </c>
      <c r="X157" s="26" t="e">
        <f t="shared" si="52"/>
        <v>#DIV/0!</v>
      </c>
      <c r="Y157" s="26" t="e">
        <f>(O157-'ModelParams Lw'!O$10)/'ModelParams Lw'!O$11</f>
        <v>#DIV/0!</v>
      </c>
      <c r="Z157" s="26" t="e">
        <f>(P157-'ModelParams Lw'!P$10)/'ModelParams Lw'!P$11</f>
        <v>#DIV/0!</v>
      </c>
      <c r="AA157" s="26" t="e">
        <f>(Q157-'ModelParams Lw'!Q$10)/'ModelParams Lw'!Q$11</f>
        <v>#DIV/0!</v>
      </c>
      <c r="AB157" s="26" t="e">
        <f>(R157-'ModelParams Lw'!R$10)/'ModelParams Lw'!R$11</f>
        <v>#DIV/0!</v>
      </c>
      <c r="AC157" s="26" t="e">
        <f>(S157-'ModelParams Lw'!S$10)/'ModelParams Lw'!S$11</f>
        <v>#DIV/0!</v>
      </c>
      <c r="AD157" s="26" t="e">
        <f>(T157-'ModelParams Lw'!T$10)/'ModelParams Lw'!T$11</f>
        <v>#DIV/0!</v>
      </c>
      <c r="AE157" s="26" t="e">
        <f>(U157-'ModelParams Lw'!U$10)/'ModelParams Lw'!U$11</f>
        <v>#DIV/0!</v>
      </c>
      <c r="AF157" s="26" t="e">
        <f>(V157-'ModelParams Lw'!V$10)/'ModelParams Lw'!V$11</f>
        <v>#DIV/0!</v>
      </c>
      <c r="AG157" s="26" t="e">
        <f t="shared" si="53"/>
        <v>#DIV/0!</v>
      </c>
      <c r="AH157" s="26" t="e">
        <f>VLOOKUP(D157*1000,'ModelParams Lw'!$A$38:$D$58,4)</f>
        <v>#N/A</v>
      </c>
      <c r="AI157" s="56" t="e">
        <f>VLOOKUP(D157*1000,'ModelParams Lw'!$A$38:$D$58,2)</f>
        <v>#N/A</v>
      </c>
      <c r="AJ157" s="46" t="e">
        <f t="shared" si="54"/>
        <v>#DIV/0!</v>
      </c>
      <c r="AK157" s="26" t="e">
        <f t="shared" si="55"/>
        <v>#VALUE!</v>
      </c>
      <c r="AL157" s="26" t="e">
        <f>IF($AI157=100,'ModelParams Lw'!R$35*'Sound Power'!$AH157^2+'ModelParams Lw'!R$36*'Sound Power'!$AH157+'ModelParams Lw'!R$37,IF($AI157=150,'ModelParams Lw'!R$38*'Sound Power'!$AH157^2+'ModelParams Lw'!R$39*'Sound Power'!$AH157+'ModelParams Lw'!R$40,'ModelParams Lw'!R$41*'Sound Power'!$AH157^2+'ModelParams Lw'!R$42*'Sound Power'!$AH157+'ModelParams Lw'!R$43))</f>
        <v>#N/A</v>
      </c>
      <c r="AM157" s="26" t="e">
        <f>IF($AI157=100,'ModelParams Lw'!S$35*'Sound Power'!$AH157^2+'ModelParams Lw'!S$36*'Sound Power'!$AH157+'ModelParams Lw'!S$37,IF($AI157=150,'ModelParams Lw'!S$38*'Sound Power'!$AH157^2+'ModelParams Lw'!S$39*'Sound Power'!$AH157+'ModelParams Lw'!S$40,'ModelParams Lw'!S$41*'Sound Power'!$AH157^2+'ModelParams Lw'!S$42*'Sound Power'!$AH157+'ModelParams Lw'!S$43))</f>
        <v>#N/A</v>
      </c>
      <c r="AN157" s="26" t="e">
        <f>IF($AI157=100,'ModelParams Lw'!T$35*'Sound Power'!$AH157^2+'ModelParams Lw'!T$36*'Sound Power'!$AH157+'ModelParams Lw'!T$37,IF($AI157=150,'ModelParams Lw'!T$38*'Sound Power'!$AH157^2+'ModelParams Lw'!T$39*'Sound Power'!$AH157+'ModelParams Lw'!T$40,'ModelParams Lw'!T$41*'Sound Power'!$AH157^2+'ModelParams Lw'!T$42*'Sound Power'!$AH157+'ModelParams Lw'!T$43))</f>
        <v>#N/A</v>
      </c>
      <c r="AO157" s="26" t="e">
        <f>IF($AI157=100,'ModelParams Lw'!U$35*'Sound Power'!$AH157^2+'ModelParams Lw'!U$36*'Sound Power'!$AH157+'ModelParams Lw'!U$37,IF($AI157=150,'ModelParams Lw'!U$38*'Sound Power'!$AH157^2+'ModelParams Lw'!U$39*'Sound Power'!$AH157+'ModelParams Lw'!U$40,'ModelParams Lw'!U$41*'Sound Power'!$AH157^2+'ModelParams Lw'!U$42*'Sound Power'!$AH157+'ModelParams Lw'!U$43))</f>
        <v>#N/A</v>
      </c>
      <c r="AP157" s="26" t="e">
        <f>IF($AI157=100,'ModelParams Lw'!V$35*'Sound Power'!$AH157^2+'ModelParams Lw'!V$36*'Sound Power'!$AH157+'ModelParams Lw'!V$37,IF($AI157=150,'ModelParams Lw'!V$38*'Sound Power'!$AH157^2+'ModelParams Lw'!V$39*'Sound Power'!$AH157+'ModelParams Lw'!V$40,'ModelParams Lw'!V$41*'Sound Power'!$AH157^2+'ModelParams Lw'!V$42*'Sound Power'!$AH157+'ModelParams Lw'!V$43))</f>
        <v>#N/A</v>
      </c>
      <c r="AQ157" s="26" t="e">
        <f>IF($AI157=100,'ModelParams Lw'!W$35*'Sound Power'!$AH157^2+'ModelParams Lw'!W$36*'Sound Power'!$AH157+'ModelParams Lw'!W$37,IF($AI157=150,'ModelParams Lw'!W$38*'Sound Power'!$AH157^2+'ModelParams Lw'!W$39*'Sound Power'!$AH157+'ModelParams Lw'!W$40,'ModelParams Lw'!W$41*'Sound Power'!$AH157^2+'ModelParams Lw'!W$42*'Sound Power'!$AH157+'ModelParams Lw'!W$43))</f>
        <v>#N/A</v>
      </c>
      <c r="AR157" s="26" t="e">
        <f t="shared" si="56"/>
        <v>#VALUE!</v>
      </c>
      <c r="AS157" s="26" t="e">
        <f>IF(26.83*LN($AJ157)-11.791-'ModelParams Lw'!B$35&lt;0,0,26.83*LN($AJ157)-11.791-'ModelParams Lw'!B$35)</f>
        <v>#DIV/0!</v>
      </c>
      <c r="AT157" s="26" t="e">
        <f>IF(26.83*LN($AJ157)-11.791-'ModelParams Lw'!C$35&lt;0,0,26.83*LN($AJ157)-11.791-'ModelParams Lw'!C$35)</f>
        <v>#DIV/0!</v>
      </c>
      <c r="AU157" s="26" t="e">
        <f>IF(26.83*LN($AJ157)-11.791-'ModelParams Lw'!D$35&lt;0,0,26.83*LN($AJ157)-11.791-'ModelParams Lw'!D$35)</f>
        <v>#DIV/0!</v>
      </c>
      <c r="AV157" s="26" t="e">
        <f>IF(26.83*LN($AJ157)-11.791-'ModelParams Lw'!E$35&lt;0,0,26.83*LN($AJ157)-11.791-'ModelParams Lw'!E$35)</f>
        <v>#DIV/0!</v>
      </c>
      <c r="AW157" s="26" t="e">
        <f>IF(26.83*LN($AJ157)-11.791-'ModelParams Lw'!F$35&lt;0,0,26.83*LN($AJ157)-11.791-'ModelParams Lw'!F$35)</f>
        <v>#DIV/0!</v>
      </c>
      <c r="AX157" s="26" t="e">
        <f>IF(26.83*LN($AJ157)-11.791-'ModelParams Lw'!G$35&lt;0,0,26.83*LN($AJ157)-11.791-'ModelParams Lw'!G$35)</f>
        <v>#DIV/0!</v>
      </c>
      <c r="AY157" s="26" t="e">
        <f>IF(26.83*LN($AJ157)-11.791-'ModelParams Lw'!H$35&lt;0,0,26.83*LN($AJ157)-11.791-'ModelParams Lw'!H$35)</f>
        <v>#DIV/0!</v>
      </c>
      <c r="AZ157" s="26" t="e">
        <f>IF(26.83*LN($AJ157)-11.791-'ModelParams Lw'!I$35&lt;0,0,26.83*LN($AJ157)-11.791-'ModelParams Lw'!I$35)</f>
        <v>#DIV/0!</v>
      </c>
      <c r="BA157" s="26" t="e">
        <f t="shared" si="69"/>
        <v>#DIV/0!</v>
      </c>
      <c r="BB157" s="26" t="e">
        <f t="shared" si="70"/>
        <v>#DIV/0!</v>
      </c>
      <c r="BC157" s="26" t="e">
        <f t="shared" si="71"/>
        <v>#DIV/0!</v>
      </c>
      <c r="BD157" s="26" t="e">
        <f t="shared" si="72"/>
        <v>#DIV/0!</v>
      </c>
      <c r="BE157" s="26" t="e">
        <f t="shared" si="73"/>
        <v>#DIV/0!</v>
      </c>
      <c r="BF157" s="26" t="e">
        <f t="shared" si="74"/>
        <v>#DIV/0!</v>
      </c>
      <c r="BG157" s="26" t="e">
        <f t="shared" si="75"/>
        <v>#DIV/0!</v>
      </c>
      <c r="BH157" s="26" t="e">
        <f t="shared" si="76"/>
        <v>#DIV/0!</v>
      </c>
      <c r="BI157" s="26" t="e">
        <f>10*LOG10(IF(BA157="",0,POWER(10,((BA157+'ModelParams Lw'!$O$4)/10))) +IF(BB157="",0,POWER(10,((BB157+'ModelParams Lw'!$P$4)/10))) +IF(BC157="",0,POWER(10,((BC157+'ModelParams Lw'!$Q$4)/10))) +IF(BD157="",0,POWER(10,((BD157+'ModelParams Lw'!$R$4)/10))) +IF(BE157="",0,POWER(10,((BE157+'ModelParams Lw'!$S$4)/10))) +IF(BF157="",0,POWER(10,((BF157+'ModelParams Lw'!$T$4)/10))) +IF(BG157="",0,POWER(10,((BG157+'ModelParams Lw'!$U$4)/10)))+IF(BH157="",0,POWER(10,((BH157+'ModelParams Lw'!$V$4)/10))))</f>
        <v>#DIV/0!</v>
      </c>
      <c r="BJ157" s="26" t="e">
        <f t="shared" si="57"/>
        <v>#DIV/0!</v>
      </c>
      <c r="BK157" s="26" t="e">
        <f>(BA157-'ModelParams Lw'!O$10)/'ModelParams Lw'!O$11</f>
        <v>#DIV/0!</v>
      </c>
      <c r="BL157" s="26" t="e">
        <f>(BB157-'ModelParams Lw'!P$10)/'ModelParams Lw'!P$11</f>
        <v>#DIV/0!</v>
      </c>
      <c r="BM157" s="26" t="e">
        <f>(BC157-'ModelParams Lw'!Q$10)/'ModelParams Lw'!Q$11</f>
        <v>#DIV/0!</v>
      </c>
      <c r="BN157" s="26" t="e">
        <f>(BD157-'ModelParams Lw'!R$10)/'ModelParams Lw'!R$11</f>
        <v>#DIV/0!</v>
      </c>
      <c r="BO157" s="26" t="e">
        <f>(BE157-'ModelParams Lw'!S$10)/'ModelParams Lw'!S$11</f>
        <v>#DIV/0!</v>
      </c>
      <c r="BP157" s="26" t="e">
        <f>(BF157-'ModelParams Lw'!T$10)/'ModelParams Lw'!T$11</f>
        <v>#DIV/0!</v>
      </c>
      <c r="BQ157" s="26" t="e">
        <f>(BG157-'ModelParams Lw'!U$10)/'ModelParams Lw'!U$11</f>
        <v>#DIV/0!</v>
      </c>
      <c r="BR157" s="26" t="e">
        <f>(BH157-'ModelParams Lw'!V$10)/'ModelParams Lw'!V$11</f>
        <v>#DIV/0!</v>
      </c>
      <c r="BS157" s="23" t="e">
        <f>IF(Calcul!$E159="SW",DEGREES(ACOS(1-(1/'ModelParams Lw'!C$25*SQRT(0.5*1.2/'Sound Power'!$C157)*('Sound Power'!$B157/3600)/('Sound Power'!$D157)/('Sound Power'!$F157)))),DEGREES(ACOS(1-(1/'ModelParams Lw'!C$29*SQRT(0.5*1.2/'Sound Power'!$C157)*('Sound Power'!$B157/3600)/('Sound Power'!$D157)/('Sound Power'!$F157)))))</f>
        <v>#DIV/0!</v>
      </c>
      <c r="BT157" s="23" t="e">
        <f>IF(Calcul!$E159="SW",DEGREES(ACOS(1-(1/'ModelParams Lw'!D$25*SQRT(0.5*1.2/'Sound Power'!$C157)*('Sound Power'!$B157/3600)/('Sound Power'!$D157)/('Sound Power'!$F157)))),DEGREES(ACOS(1-(1/'ModelParams Lw'!D$29*SQRT(0.5*1.2/'Sound Power'!$C157)*('Sound Power'!$B157/3600)/('Sound Power'!$D157)/('Sound Power'!$F157)))))</f>
        <v>#DIV/0!</v>
      </c>
      <c r="BU157" s="23" t="e">
        <f>IF(Calcul!$E159="SW",DEGREES(ACOS(1-(1/'ModelParams Lw'!E$25*SQRT(0.5*1.2/'Sound Power'!$C157)*('Sound Power'!$B157/3600)/('Sound Power'!$D157)/('Sound Power'!$F157)))),DEGREES(ACOS(1-(1/'ModelParams Lw'!E$29*SQRT(0.5*1.2/'Sound Power'!$C157)*('Sound Power'!$B157/3600)/('Sound Power'!$D157)/('Sound Power'!$F157)))))</f>
        <v>#DIV/0!</v>
      </c>
      <c r="BV157" s="23" t="e">
        <f>IF(Calcul!$E159="SW",DEGREES(ACOS(1-(1/'ModelParams Lw'!F$25*SQRT(0.5*1.2/'Sound Power'!$C157)*('Sound Power'!$B157/3600)/('Sound Power'!$D157)/('Sound Power'!$F157)))),DEGREES(ACOS(1-(1/'ModelParams Lw'!F$29*SQRT(0.5*1.2/'Sound Power'!$C157)*('Sound Power'!$B157/3600)/('Sound Power'!$D157)/('Sound Power'!$F157)))))</f>
        <v>#DIV/0!</v>
      </c>
      <c r="BW157" s="23" t="e">
        <f>IF(Calcul!$E159="SW",DEGREES(ACOS(1-(1/'ModelParams Lw'!G$25*SQRT(0.5*1.2/'Sound Power'!$C157)*('Sound Power'!$B157/3600)/('Sound Power'!$D157)/('Sound Power'!$F157)))),DEGREES(ACOS(1-(1/'ModelParams Lw'!G$29*SQRT(0.5*1.2/'Sound Power'!$C157)*('Sound Power'!$B157/3600)/('Sound Power'!$D157)/('Sound Power'!$F157)))))</f>
        <v>#DIV/0!</v>
      </c>
      <c r="BX157" s="23" t="e">
        <f>IF(Calcul!$E159="SW",DEGREES(ACOS(1-(1/'ModelParams Lw'!H$25*SQRT(0.5*1.2/'Sound Power'!$C157)*('Sound Power'!$B157/3600)/('Sound Power'!$D157)/('Sound Power'!$F157)))),DEGREES(ACOS(1-(1/'ModelParams Lw'!H$29*SQRT(0.5*1.2/'Sound Power'!$C157)*('Sound Power'!$B157/3600)/('Sound Power'!$D157)/('Sound Power'!$F157)))))</f>
        <v>#DIV/0!</v>
      </c>
      <c r="BY157" s="23" t="e">
        <f>IF(Calcul!$E159="SW",DEGREES(ACOS(1-(1/'ModelParams Lw'!I$25*SQRT(0.5*1.2/'Sound Power'!$C157)*('Sound Power'!$B157/3600)/('Sound Power'!$D157)/('Sound Power'!$F157)))),DEGREES(ACOS(1-(1/'ModelParams Lw'!I$29*SQRT(0.5*1.2/'Sound Power'!$C157)*('Sound Power'!$B157/3600)/('Sound Power'!$D157)/('Sound Power'!$F157)))))</f>
        <v>#DIV/0!</v>
      </c>
      <c r="BZ157" s="23" t="e">
        <f>IF(Calcul!$E159="SW",DEGREES(ACOS(1-(1/'ModelParams Lw'!J$25*SQRT(0.5*1.2/'Sound Power'!$C157)*('Sound Power'!$B157/3600)/('Sound Power'!$D157)/('Sound Power'!$F157)))),DEGREES(ACOS(1-(1/'ModelParams Lw'!J$29*SQRT(0.5*1.2/'Sound Power'!$C157)*('Sound Power'!$B157/3600)/('Sound Power'!$D157)/('Sound Power'!$F157)))))</f>
        <v>#DIV/0!</v>
      </c>
      <c r="CA157" s="26" t="e">
        <f>IF(Calcul!$E159="SW",'ModelParams Lw'!C$22+'ModelParams Lw'!C$23*LOG('Sound Power'!$D157/'Sound Power'!$E157)+'ModelParams Lw'!C$24*LN('Sound Power'!BS157),IF('ModelParams Lw'!C$26+'ModelParams Lw'!C$27*LOG('Sound Power'!$D157/'Sound Power'!$E157)+'ModelParams Lw'!C$28*LN('Sound Power'!BS157)&lt;'ModelParams Lw'!C$22+'ModelParams Lw'!C$23*LOG('Sound Power'!$D157/'Sound Power'!$E157)+'ModelParams Lw'!C$24*LN('Sound Power'!BS157),'ModelParams Lw'!C$22+'ModelParams Lw'!C$23*LOG('Sound Power'!$D157/'Sound Power'!$E157)+'ModelParams Lw'!C$24*LN('Sound Power'!BS157),'ModelParams Lw'!C$26+'ModelParams Lw'!C$27*LOG('Sound Power'!$D157/'Sound Power'!$E157)+'ModelParams Lw'!C$28*LN('Sound Power'!BS157)))</f>
        <v>#DIV/0!</v>
      </c>
      <c r="CB157" s="26" t="e">
        <f>IF(Calcul!$E159="SW",'ModelParams Lw'!D$22+'ModelParams Lw'!D$23*LOG('Sound Power'!$D157/'Sound Power'!$E157)+'ModelParams Lw'!D$24*LN('Sound Power'!BT157),IF('ModelParams Lw'!D$26+'ModelParams Lw'!D$27*LOG('Sound Power'!$D157/'Sound Power'!$E157)+'ModelParams Lw'!D$28*LN('Sound Power'!BT157)&lt;'ModelParams Lw'!D$22+'ModelParams Lw'!D$23*LOG('Sound Power'!$D157/'Sound Power'!$E157)+'ModelParams Lw'!D$24*LN('Sound Power'!BT157),'ModelParams Lw'!D$22+'ModelParams Lw'!D$23*LOG('Sound Power'!$D157/'Sound Power'!$E157)+'ModelParams Lw'!D$24*LN('Sound Power'!BT157),'ModelParams Lw'!D$26+'ModelParams Lw'!D$27*LOG('Sound Power'!$D157/'Sound Power'!$E157)+'ModelParams Lw'!D$28*LN('Sound Power'!BT157)))</f>
        <v>#DIV/0!</v>
      </c>
      <c r="CC157" s="26" t="e">
        <f>IF(Calcul!$E159="SW",'ModelParams Lw'!E$22+'ModelParams Lw'!E$23*LOG('Sound Power'!$D157/'Sound Power'!$E157)+'ModelParams Lw'!E$24*LN('Sound Power'!BU157),IF('ModelParams Lw'!E$26+'ModelParams Lw'!E$27*LOG('Sound Power'!$D157/'Sound Power'!$E157)+'ModelParams Lw'!E$28*LN('Sound Power'!BU157)&lt;'ModelParams Lw'!E$22+'ModelParams Lw'!E$23*LOG('Sound Power'!$D157/'Sound Power'!$E157)+'ModelParams Lw'!E$24*LN('Sound Power'!BU157),'ModelParams Lw'!E$22+'ModelParams Lw'!E$23*LOG('Sound Power'!$D157/'Sound Power'!$E157)+'ModelParams Lw'!E$24*LN('Sound Power'!BU157),'ModelParams Lw'!E$26+'ModelParams Lw'!E$27*LOG('Sound Power'!$D157/'Sound Power'!$E157)+'ModelParams Lw'!E$28*LN('Sound Power'!BU157)))</f>
        <v>#DIV/0!</v>
      </c>
      <c r="CD157" s="26" t="e">
        <f>IF(Calcul!$E159="SW",'ModelParams Lw'!F$22+'ModelParams Lw'!F$23*LOG('Sound Power'!$D157/'Sound Power'!$E157)+'ModelParams Lw'!F$24*LN('Sound Power'!BV157),IF('ModelParams Lw'!F$26+'ModelParams Lw'!F$27*LOG('Sound Power'!$D157/'Sound Power'!$E157)+'ModelParams Lw'!F$28*LN('Sound Power'!BV157)&lt;'ModelParams Lw'!F$22+'ModelParams Lw'!F$23*LOG('Sound Power'!$D157/'Sound Power'!$E157)+'ModelParams Lw'!F$24*LN('Sound Power'!BV157),'ModelParams Lw'!F$22+'ModelParams Lw'!F$23*LOG('Sound Power'!$D157/'Sound Power'!$E157)+'ModelParams Lw'!F$24*LN('Sound Power'!BV157),'ModelParams Lw'!F$26+'ModelParams Lw'!F$27*LOG('Sound Power'!$D157/'Sound Power'!$E157)+'ModelParams Lw'!F$28*LN('Sound Power'!BV157)))</f>
        <v>#DIV/0!</v>
      </c>
      <c r="CE157" s="26" t="e">
        <f>IF(Calcul!$E159="SW",'ModelParams Lw'!G$22+'ModelParams Lw'!G$23*LOG('Sound Power'!$D157/'Sound Power'!$E157)+'ModelParams Lw'!G$24*LN('Sound Power'!BW157),IF('ModelParams Lw'!G$26+'ModelParams Lw'!G$27*LOG('Sound Power'!$D157/'Sound Power'!$E157)+'ModelParams Lw'!G$28*LN('Sound Power'!BW157)&lt;'ModelParams Lw'!G$22+'ModelParams Lw'!G$23*LOG('Sound Power'!$D157/'Sound Power'!$E157)+'ModelParams Lw'!G$24*LN('Sound Power'!BW157),'ModelParams Lw'!G$22+'ModelParams Lw'!G$23*LOG('Sound Power'!$D157/'Sound Power'!$E157)+'ModelParams Lw'!G$24*LN('Sound Power'!BW157),'ModelParams Lw'!G$26+'ModelParams Lw'!G$27*LOG('Sound Power'!$D157/'Sound Power'!$E157)+'ModelParams Lw'!G$28*LN('Sound Power'!BW157)))</f>
        <v>#DIV/0!</v>
      </c>
      <c r="CF157" s="26" t="e">
        <f>IF(Calcul!$E159="SW",'ModelParams Lw'!H$22+'ModelParams Lw'!H$23*LOG('Sound Power'!$D157/'Sound Power'!$E157)+'ModelParams Lw'!H$24*LN('Sound Power'!BX157),IF('ModelParams Lw'!H$26+'ModelParams Lw'!H$27*LOG('Sound Power'!$D157/'Sound Power'!$E157)+'ModelParams Lw'!H$28*LN('Sound Power'!BX157)&lt;'ModelParams Lw'!H$22+'ModelParams Lw'!H$23*LOG('Sound Power'!$D157/'Sound Power'!$E157)+'ModelParams Lw'!H$24*LN('Sound Power'!BX157),'ModelParams Lw'!H$22+'ModelParams Lw'!H$23*LOG('Sound Power'!$D157/'Sound Power'!$E157)+'ModelParams Lw'!H$24*LN('Sound Power'!BX157),'ModelParams Lw'!H$26+'ModelParams Lw'!H$27*LOG('Sound Power'!$D157/'Sound Power'!$E157)+'ModelParams Lw'!H$28*LN('Sound Power'!BX157)))</f>
        <v>#DIV/0!</v>
      </c>
      <c r="CG157" s="26" t="e">
        <f>IF(Calcul!$E159="SW",'ModelParams Lw'!I$22+'ModelParams Lw'!I$23*LOG('Sound Power'!$D157/'Sound Power'!$E157)+'ModelParams Lw'!I$24*LN('Sound Power'!BY157),IF('ModelParams Lw'!I$26+'ModelParams Lw'!I$27*LOG('Sound Power'!$D157/'Sound Power'!$E157)+'ModelParams Lw'!I$28*LN('Sound Power'!BY157)&lt;'ModelParams Lw'!I$22+'ModelParams Lw'!I$23*LOG('Sound Power'!$D157/'Sound Power'!$E157)+'ModelParams Lw'!I$24*LN('Sound Power'!BY157),'ModelParams Lw'!I$22+'ModelParams Lw'!I$23*LOG('Sound Power'!$D157/'Sound Power'!$E157)+'ModelParams Lw'!I$24*LN('Sound Power'!BY157),'ModelParams Lw'!I$26+'ModelParams Lw'!I$27*LOG('Sound Power'!$D157/'Sound Power'!$E157)+'ModelParams Lw'!I$28*LN('Sound Power'!BY157)))</f>
        <v>#DIV/0!</v>
      </c>
      <c r="CH157" s="26" t="e">
        <f>IF(Calcul!$E159="SW",'ModelParams Lw'!J$22+'ModelParams Lw'!J$23*LOG('Sound Power'!$D157/'Sound Power'!$E157)+'ModelParams Lw'!J$24*LN('Sound Power'!BZ157),IF('ModelParams Lw'!J$26+'ModelParams Lw'!J$27*LOG('Sound Power'!$D157/'Sound Power'!$E157)+'ModelParams Lw'!J$28*LN('Sound Power'!BZ157)&lt;'ModelParams Lw'!J$22+'ModelParams Lw'!J$23*LOG('Sound Power'!$D157/'Sound Power'!$E157)+'ModelParams Lw'!J$24*LN('Sound Power'!BZ157),'ModelParams Lw'!J$22+'ModelParams Lw'!J$23*LOG('Sound Power'!$D157/'Sound Power'!$E157)+'ModelParams Lw'!J$24*LN('Sound Power'!BZ157),'ModelParams Lw'!J$26+'ModelParams Lw'!J$27*LOG('Sound Power'!$D157/'Sound Power'!$E157)+'ModelParams Lw'!J$28*LN('Sound Power'!BZ157)))</f>
        <v>#DIV/0!</v>
      </c>
      <c r="CI157" s="26" t="e">
        <f t="shared" si="58"/>
        <v>#DIV/0!</v>
      </c>
      <c r="CJ157" s="26" t="e">
        <f t="shared" si="59"/>
        <v>#DIV/0!</v>
      </c>
      <c r="CK157" s="26" t="e">
        <f t="shared" si="60"/>
        <v>#DIV/0!</v>
      </c>
      <c r="CL157" s="26" t="e">
        <f t="shared" si="61"/>
        <v>#DIV/0!</v>
      </c>
      <c r="CM157" s="26" t="e">
        <f t="shared" si="62"/>
        <v>#DIV/0!</v>
      </c>
      <c r="CN157" s="26" t="e">
        <f t="shared" si="63"/>
        <v>#DIV/0!</v>
      </c>
      <c r="CO157" s="26" t="e">
        <f t="shared" si="64"/>
        <v>#DIV/0!</v>
      </c>
      <c r="CP157" s="26" t="e">
        <f t="shared" si="65"/>
        <v>#DIV/0!</v>
      </c>
      <c r="CQ157" s="26" t="e">
        <f>10*LOG10(IF(CI157="",0,POWER(10,((CI157+'ModelParams Lw'!$O$4)/10))) +IF(CJ157="",0,POWER(10,((CJ157+'ModelParams Lw'!$P$4)/10))) +IF(CK157="",0,POWER(10,((CK157+'ModelParams Lw'!$Q$4)/10))) +IF(CL157="",0,POWER(10,((CL157+'ModelParams Lw'!$R$4)/10))) +IF(CM157="",0,POWER(10,((CM157+'ModelParams Lw'!$S$4)/10))) +IF(CN157="",0,POWER(10,((CN157+'ModelParams Lw'!$T$4)/10))) +IF(CO157="",0,POWER(10,((CO157+'ModelParams Lw'!$U$4)/10)))+IF(CP157="",0,POWER(10,((CP157+'ModelParams Lw'!$V$4)/10))))</f>
        <v>#DIV/0!</v>
      </c>
      <c r="CR157" s="26" t="e">
        <f t="shared" si="66"/>
        <v>#DIV/0!</v>
      </c>
      <c r="CS157" s="26" t="e">
        <f>(CI157-'ModelParams Lw'!$O$10)/'ModelParams Lw'!$O$11</f>
        <v>#DIV/0!</v>
      </c>
      <c r="CT157" s="26" t="e">
        <f>(CJ157-'ModelParams Lw'!$P$10)/'ModelParams Lw'!$P$11</f>
        <v>#DIV/0!</v>
      </c>
      <c r="CU157" s="26" t="e">
        <f>(CK157-'ModelParams Lw'!$Q$10)/'ModelParams Lw'!$Q$11</f>
        <v>#DIV/0!</v>
      </c>
      <c r="CV157" s="26" t="e">
        <f>(CL157-'ModelParams Lw'!$R$10)/'ModelParams Lw'!$R$11</f>
        <v>#DIV/0!</v>
      </c>
      <c r="CW157" s="26" t="e">
        <f>(CM157-'ModelParams Lw'!$S$10)/'ModelParams Lw'!$S$11</f>
        <v>#DIV/0!</v>
      </c>
      <c r="CX157" s="26" t="e">
        <f>(CN157-'ModelParams Lw'!$T$10)/'ModelParams Lw'!$T$11</f>
        <v>#DIV/0!</v>
      </c>
      <c r="CY157" s="26" t="e">
        <f>(CO157-'ModelParams Lw'!$U$10)/'ModelParams Lw'!$U$11</f>
        <v>#DIV/0!</v>
      </c>
      <c r="CZ157" s="26" t="e">
        <f>(CP157-'ModelParams Lw'!$V$10)/'ModelParams Lw'!$V$11</f>
        <v>#DIV/0!</v>
      </c>
    </row>
    <row r="158" spans="1:104" x14ac:dyDescent="0.2">
      <c r="A158" s="13">
        <f>Calcul!A160</f>
        <v>0</v>
      </c>
      <c r="B158" s="13">
        <f t="shared" si="67"/>
        <v>0</v>
      </c>
      <c r="C158" s="13">
        <f>Calcul!B160</f>
        <v>0</v>
      </c>
      <c r="D158" s="13">
        <f>Calcul!C160/1000</f>
        <v>0</v>
      </c>
      <c r="E158" s="13">
        <f>Calcul!D160/1000</f>
        <v>0</v>
      </c>
      <c r="F158" s="13">
        <f t="shared" si="68"/>
        <v>0</v>
      </c>
      <c r="G158" s="23" t="e">
        <f>DEGREES(ACOS(1-(1/'ModelParams Lw'!B$15*SQRT(0.5*1.2/'Sound Power'!$C158)*('Sound Power'!$B158/3600)/('Sound Power'!$D158)/('Sound Power'!$F158))))</f>
        <v>#DIV/0!</v>
      </c>
      <c r="H158" s="23" t="e">
        <f>DEGREES(ACOS(1-(1/'ModelParams Lw'!C$15*SQRT(0.5*1.2/'Sound Power'!$C158)*('Sound Power'!$B158/3600)/('Sound Power'!$D158)/('Sound Power'!$F158))))</f>
        <v>#DIV/0!</v>
      </c>
      <c r="I158" s="23" t="e">
        <f>DEGREES(ACOS(1-(1/'ModelParams Lw'!D$15*SQRT(0.5*1.2/'Sound Power'!$C158)*('Sound Power'!$B158/3600)/('Sound Power'!$D158)/('Sound Power'!$F158))))</f>
        <v>#DIV/0!</v>
      </c>
      <c r="J158" s="23" t="e">
        <f>DEGREES(ACOS(1-(1/'ModelParams Lw'!E$15*SQRT(0.5*1.2/'Sound Power'!$C158)*('Sound Power'!$B158/3600)/('Sound Power'!$D158)/('Sound Power'!$F158))))</f>
        <v>#DIV/0!</v>
      </c>
      <c r="K158" s="23" t="e">
        <f>DEGREES(ACOS(1-(1/'ModelParams Lw'!F$15*SQRT(0.5*1.2/'Sound Power'!$C158)*('Sound Power'!$B158/3600)/('Sound Power'!$D158)/('Sound Power'!$F158))))</f>
        <v>#DIV/0!</v>
      </c>
      <c r="L158" s="23" t="e">
        <f>DEGREES(ACOS(1-(1/'ModelParams Lw'!G$15*SQRT(0.5*1.2/'Sound Power'!$C158)*('Sound Power'!$B158/3600)/('Sound Power'!$D158)/('Sound Power'!$F158))))</f>
        <v>#DIV/0!</v>
      </c>
      <c r="M158" s="23" t="e">
        <f>DEGREES(ACOS(1-(1/'ModelParams Lw'!H$15*SQRT(0.5*1.2/'Sound Power'!$C158)*('Sound Power'!$B158/3600)/('Sound Power'!$D158)/('Sound Power'!$F158))))</f>
        <v>#DIV/0!</v>
      </c>
      <c r="N158" s="23" t="e">
        <f>DEGREES(ACOS(1-(1/'ModelParams Lw'!I$15*SQRT(0.5*1.2/'Sound Power'!$C158)*('Sound Power'!$B158/3600)/('Sound Power'!$D158)/('Sound Power'!$F158))))</f>
        <v>#DIV/0!</v>
      </c>
      <c r="O158" s="26" t="e">
        <f>('ModelParams Lw'!B$4*LN('Sound Power'!G158)/(1+EXP(-('Sound Power'!$D158*1000+'ModelParams Lw'!B$6)/'ModelParams Lw'!B$7))+'ModelParams Lw'!B$5)*LN('Sound Power'!$B158)-('ModelParams Lw'!B$8+'ModelParams Lw'!B$9*$D158+'ModelParams Lw'!B$10*'Sound Power'!$F158^'ModelParams Lw'!B$14+'ModelParams Lw'!B$11*LN('Sound Power'!G158)+'ModelParams Lw'!B$12*'Sound Power'!$D158*'Sound Power'!$F158+'ModelParams Lw'!B$13*'Sound Power'!$D158*LN('Sound Power'!G158))</f>
        <v>#DIV/0!</v>
      </c>
      <c r="P158" s="26" t="e">
        <f>('ModelParams Lw'!C$4*LN('Sound Power'!H158)/(1+EXP(-('Sound Power'!$D158*1000+'ModelParams Lw'!C$6)/'ModelParams Lw'!C$7))+'ModelParams Lw'!C$5)*LN('Sound Power'!$B158)-('ModelParams Lw'!C$8+'ModelParams Lw'!C$9*$D158+'ModelParams Lw'!C$10*'Sound Power'!$F158^'ModelParams Lw'!C$14+'ModelParams Lw'!C$11*LN('Sound Power'!H158)+'ModelParams Lw'!C$12*'Sound Power'!$D158*'Sound Power'!$F158+'ModelParams Lw'!C$13*'Sound Power'!$D158*LN('Sound Power'!H158))</f>
        <v>#DIV/0!</v>
      </c>
      <c r="Q158" s="26" t="e">
        <f>('ModelParams Lw'!D$4*LN('Sound Power'!I158)/(1+EXP(-('Sound Power'!$D158*1000+'ModelParams Lw'!D$6)/'ModelParams Lw'!D$7))+'ModelParams Lw'!D$5)*LN('Sound Power'!$B158)-('ModelParams Lw'!D$8+'ModelParams Lw'!D$9*$D158+'ModelParams Lw'!D$10*'Sound Power'!$F158^'ModelParams Lw'!D$14+'ModelParams Lw'!D$11*LN('Sound Power'!I158)+'ModelParams Lw'!D$12*'Sound Power'!$D158*'Sound Power'!$F158+'ModelParams Lw'!D$13*'Sound Power'!$D158*LN('Sound Power'!I158))</f>
        <v>#DIV/0!</v>
      </c>
      <c r="R158" s="26" t="e">
        <f>('ModelParams Lw'!E$4*LN('Sound Power'!J158)/(1+EXP(-('Sound Power'!$D158*1000+'ModelParams Lw'!E$6)/'ModelParams Lw'!E$7))+'ModelParams Lw'!E$5)*LN('Sound Power'!$B158)-('ModelParams Lw'!E$8+'ModelParams Lw'!E$9*$D158+'ModelParams Lw'!E$10*'Sound Power'!$F158^'ModelParams Lw'!E$14+'ModelParams Lw'!E$11*LN('Sound Power'!J158)+'ModelParams Lw'!E$12*'Sound Power'!$D158*'Sound Power'!$F158+'ModelParams Lw'!E$13*'Sound Power'!$D158*LN('Sound Power'!J158))</f>
        <v>#DIV/0!</v>
      </c>
      <c r="S158" s="26" t="e">
        <f>('ModelParams Lw'!F$4*LN('Sound Power'!K158)/(1+EXP(-('Sound Power'!$D158*1000+'ModelParams Lw'!F$6)/'ModelParams Lw'!F$7))+'ModelParams Lw'!F$5)*LN('Sound Power'!$B158)-('ModelParams Lw'!F$8+'ModelParams Lw'!F$9*$D158+'ModelParams Lw'!F$10*'Sound Power'!$F158^'ModelParams Lw'!F$14+'ModelParams Lw'!F$11*LN('Sound Power'!K158)+'ModelParams Lw'!F$12*'Sound Power'!$D158*'Sound Power'!$F158+'ModelParams Lw'!F$13*'Sound Power'!$D158*LN('Sound Power'!K158))</f>
        <v>#DIV/0!</v>
      </c>
      <c r="T158" s="26" t="e">
        <f>('ModelParams Lw'!G$4*LN('Sound Power'!L158)/(1+EXP(-('Sound Power'!$D158*1000+'ModelParams Lw'!G$6)/'ModelParams Lw'!G$7))+'ModelParams Lw'!G$5)*LN('Sound Power'!$B158)-('ModelParams Lw'!G$8+'ModelParams Lw'!G$9*$D158+'ModelParams Lw'!G$10*'Sound Power'!$F158^'ModelParams Lw'!G$14+'ModelParams Lw'!G$11*LN('Sound Power'!L158)+'ModelParams Lw'!G$12*'Sound Power'!$D158*'Sound Power'!$F158+'ModelParams Lw'!G$13*'Sound Power'!$D158*LN('Sound Power'!L158))</f>
        <v>#DIV/0!</v>
      </c>
      <c r="U158" s="26" t="e">
        <f>('ModelParams Lw'!H$4*LN('Sound Power'!M158)/(1+EXP(-('Sound Power'!$D158*1000+'ModelParams Lw'!H$6)/'ModelParams Lw'!H$7))+'ModelParams Lw'!H$5)*LN('Sound Power'!$B158)-('ModelParams Lw'!H$8+'ModelParams Lw'!H$9*$D158+'ModelParams Lw'!H$10*'Sound Power'!$F158^'ModelParams Lw'!H$14+'ModelParams Lw'!H$11*LN('Sound Power'!M158)+'ModelParams Lw'!H$12*'Sound Power'!$D158*'Sound Power'!$F158+'ModelParams Lw'!H$13*'Sound Power'!$D158*LN('Sound Power'!M158))</f>
        <v>#DIV/0!</v>
      </c>
      <c r="V158" s="26" t="e">
        <f>('ModelParams Lw'!I$4*LN('Sound Power'!N158)/(1+EXP(-('Sound Power'!$D158*1000+'ModelParams Lw'!I$6)/'ModelParams Lw'!I$7))+'ModelParams Lw'!I$5)*LN('Sound Power'!$B158)-('ModelParams Lw'!I$8+'ModelParams Lw'!I$9*$D158+'ModelParams Lw'!I$10*'Sound Power'!$F158^'ModelParams Lw'!I$14+'ModelParams Lw'!I$11*LN('Sound Power'!N158)+'ModelParams Lw'!I$12*'Sound Power'!$D158*'Sound Power'!$F158+'ModelParams Lw'!I$13*'Sound Power'!$D158*LN('Sound Power'!N158))</f>
        <v>#DIV/0!</v>
      </c>
      <c r="W158" s="26" t="e">
        <f>10*LOG10(IF(O158="",0,POWER(10,((O158+'ModelParams Lw'!$O$4)/10))) +IF(P158="",0,POWER(10,((P158+'ModelParams Lw'!$P$4)/10))) +IF(Q158="",0,POWER(10,((Q158+'ModelParams Lw'!$Q$4)/10))) +IF(R158="",0,POWER(10,((R158+'ModelParams Lw'!$R$4)/10))) +IF(S158="",0,POWER(10,((S158+'ModelParams Lw'!$S$4)/10))) +IF(T158="",0,POWER(10,((T158+'ModelParams Lw'!$T$4)/10))) +IF(U158="",0,POWER(10,((U158+'ModelParams Lw'!$U$4)/10)))+IF(V158="",0,POWER(10,((V158+'ModelParams Lw'!$V$4)/10))))</f>
        <v>#DIV/0!</v>
      </c>
      <c r="X158" s="26" t="e">
        <f t="shared" si="52"/>
        <v>#DIV/0!</v>
      </c>
      <c r="Y158" s="26" t="e">
        <f>(O158-'ModelParams Lw'!O$10)/'ModelParams Lw'!O$11</f>
        <v>#DIV/0!</v>
      </c>
      <c r="Z158" s="26" t="e">
        <f>(P158-'ModelParams Lw'!P$10)/'ModelParams Lw'!P$11</f>
        <v>#DIV/0!</v>
      </c>
      <c r="AA158" s="26" t="e">
        <f>(Q158-'ModelParams Lw'!Q$10)/'ModelParams Lw'!Q$11</f>
        <v>#DIV/0!</v>
      </c>
      <c r="AB158" s="26" t="e">
        <f>(R158-'ModelParams Lw'!R$10)/'ModelParams Lw'!R$11</f>
        <v>#DIV/0!</v>
      </c>
      <c r="AC158" s="26" t="e">
        <f>(S158-'ModelParams Lw'!S$10)/'ModelParams Lw'!S$11</f>
        <v>#DIV/0!</v>
      </c>
      <c r="AD158" s="26" t="e">
        <f>(T158-'ModelParams Lw'!T$10)/'ModelParams Lw'!T$11</f>
        <v>#DIV/0!</v>
      </c>
      <c r="AE158" s="26" t="e">
        <f>(U158-'ModelParams Lw'!U$10)/'ModelParams Lw'!U$11</f>
        <v>#DIV/0!</v>
      </c>
      <c r="AF158" s="26" t="e">
        <f>(V158-'ModelParams Lw'!V$10)/'ModelParams Lw'!V$11</f>
        <v>#DIV/0!</v>
      </c>
      <c r="AG158" s="26" t="e">
        <f t="shared" si="53"/>
        <v>#DIV/0!</v>
      </c>
      <c r="AH158" s="26" t="e">
        <f>VLOOKUP(D158*1000,'ModelParams Lw'!$A$38:$D$58,4)</f>
        <v>#N/A</v>
      </c>
      <c r="AI158" s="56" t="e">
        <f>VLOOKUP(D158*1000,'ModelParams Lw'!$A$38:$D$58,2)</f>
        <v>#N/A</v>
      </c>
      <c r="AJ158" s="46" t="e">
        <f t="shared" si="54"/>
        <v>#DIV/0!</v>
      </c>
      <c r="AK158" s="26" t="e">
        <f t="shared" si="55"/>
        <v>#VALUE!</v>
      </c>
      <c r="AL158" s="26" t="e">
        <f>IF($AI158=100,'ModelParams Lw'!R$35*'Sound Power'!$AH158^2+'ModelParams Lw'!R$36*'Sound Power'!$AH158+'ModelParams Lw'!R$37,IF($AI158=150,'ModelParams Lw'!R$38*'Sound Power'!$AH158^2+'ModelParams Lw'!R$39*'Sound Power'!$AH158+'ModelParams Lw'!R$40,'ModelParams Lw'!R$41*'Sound Power'!$AH158^2+'ModelParams Lw'!R$42*'Sound Power'!$AH158+'ModelParams Lw'!R$43))</f>
        <v>#N/A</v>
      </c>
      <c r="AM158" s="26" t="e">
        <f>IF($AI158=100,'ModelParams Lw'!S$35*'Sound Power'!$AH158^2+'ModelParams Lw'!S$36*'Sound Power'!$AH158+'ModelParams Lw'!S$37,IF($AI158=150,'ModelParams Lw'!S$38*'Sound Power'!$AH158^2+'ModelParams Lw'!S$39*'Sound Power'!$AH158+'ModelParams Lw'!S$40,'ModelParams Lw'!S$41*'Sound Power'!$AH158^2+'ModelParams Lw'!S$42*'Sound Power'!$AH158+'ModelParams Lw'!S$43))</f>
        <v>#N/A</v>
      </c>
      <c r="AN158" s="26" t="e">
        <f>IF($AI158=100,'ModelParams Lw'!T$35*'Sound Power'!$AH158^2+'ModelParams Lw'!T$36*'Sound Power'!$AH158+'ModelParams Lw'!T$37,IF($AI158=150,'ModelParams Lw'!T$38*'Sound Power'!$AH158^2+'ModelParams Lw'!T$39*'Sound Power'!$AH158+'ModelParams Lw'!T$40,'ModelParams Lw'!T$41*'Sound Power'!$AH158^2+'ModelParams Lw'!T$42*'Sound Power'!$AH158+'ModelParams Lw'!T$43))</f>
        <v>#N/A</v>
      </c>
      <c r="AO158" s="26" t="e">
        <f>IF($AI158=100,'ModelParams Lw'!U$35*'Sound Power'!$AH158^2+'ModelParams Lw'!U$36*'Sound Power'!$AH158+'ModelParams Lw'!U$37,IF($AI158=150,'ModelParams Lw'!U$38*'Sound Power'!$AH158^2+'ModelParams Lw'!U$39*'Sound Power'!$AH158+'ModelParams Lw'!U$40,'ModelParams Lw'!U$41*'Sound Power'!$AH158^2+'ModelParams Lw'!U$42*'Sound Power'!$AH158+'ModelParams Lw'!U$43))</f>
        <v>#N/A</v>
      </c>
      <c r="AP158" s="26" t="e">
        <f>IF($AI158=100,'ModelParams Lw'!V$35*'Sound Power'!$AH158^2+'ModelParams Lw'!V$36*'Sound Power'!$AH158+'ModelParams Lw'!V$37,IF($AI158=150,'ModelParams Lw'!V$38*'Sound Power'!$AH158^2+'ModelParams Lw'!V$39*'Sound Power'!$AH158+'ModelParams Lw'!V$40,'ModelParams Lw'!V$41*'Sound Power'!$AH158^2+'ModelParams Lw'!V$42*'Sound Power'!$AH158+'ModelParams Lw'!V$43))</f>
        <v>#N/A</v>
      </c>
      <c r="AQ158" s="26" t="e">
        <f>IF($AI158=100,'ModelParams Lw'!W$35*'Sound Power'!$AH158^2+'ModelParams Lw'!W$36*'Sound Power'!$AH158+'ModelParams Lw'!W$37,IF($AI158=150,'ModelParams Lw'!W$38*'Sound Power'!$AH158^2+'ModelParams Lw'!W$39*'Sound Power'!$AH158+'ModelParams Lw'!W$40,'ModelParams Lw'!W$41*'Sound Power'!$AH158^2+'ModelParams Lw'!W$42*'Sound Power'!$AH158+'ModelParams Lw'!W$43))</f>
        <v>#N/A</v>
      </c>
      <c r="AR158" s="26" t="e">
        <f t="shared" si="56"/>
        <v>#VALUE!</v>
      </c>
      <c r="AS158" s="26" t="e">
        <f>IF(26.83*LN($AJ158)-11.791-'ModelParams Lw'!B$35&lt;0,0,26.83*LN($AJ158)-11.791-'ModelParams Lw'!B$35)</f>
        <v>#DIV/0!</v>
      </c>
      <c r="AT158" s="26" t="e">
        <f>IF(26.83*LN($AJ158)-11.791-'ModelParams Lw'!C$35&lt;0,0,26.83*LN($AJ158)-11.791-'ModelParams Lw'!C$35)</f>
        <v>#DIV/0!</v>
      </c>
      <c r="AU158" s="26" t="e">
        <f>IF(26.83*LN($AJ158)-11.791-'ModelParams Lw'!D$35&lt;0,0,26.83*LN($AJ158)-11.791-'ModelParams Lw'!D$35)</f>
        <v>#DIV/0!</v>
      </c>
      <c r="AV158" s="26" t="e">
        <f>IF(26.83*LN($AJ158)-11.791-'ModelParams Lw'!E$35&lt;0,0,26.83*LN($AJ158)-11.791-'ModelParams Lw'!E$35)</f>
        <v>#DIV/0!</v>
      </c>
      <c r="AW158" s="26" t="e">
        <f>IF(26.83*LN($AJ158)-11.791-'ModelParams Lw'!F$35&lt;0,0,26.83*LN($AJ158)-11.791-'ModelParams Lw'!F$35)</f>
        <v>#DIV/0!</v>
      </c>
      <c r="AX158" s="26" t="e">
        <f>IF(26.83*LN($AJ158)-11.791-'ModelParams Lw'!G$35&lt;0,0,26.83*LN($AJ158)-11.791-'ModelParams Lw'!G$35)</f>
        <v>#DIV/0!</v>
      </c>
      <c r="AY158" s="26" t="e">
        <f>IF(26.83*LN($AJ158)-11.791-'ModelParams Lw'!H$35&lt;0,0,26.83*LN($AJ158)-11.791-'ModelParams Lw'!H$35)</f>
        <v>#DIV/0!</v>
      </c>
      <c r="AZ158" s="26" t="e">
        <f>IF(26.83*LN($AJ158)-11.791-'ModelParams Lw'!I$35&lt;0,0,26.83*LN($AJ158)-11.791-'ModelParams Lw'!I$35)</f>
        <v>#DIV/0!</v>
      </c>
      <c r="BA158" s="26" t="e">
        <f t="shared" si="69"/>
        <v>#DIV/0!</v>
      </c>
      <c r="BB158" s="26" t="e">
        <f t="shared" si="70"/>
        <v>#DIV/0!</v>
      </c>
      <c r="BC158" s="26" t="e">
        <f t="shared" si="71"/>
        <v>#DIV/0!</v>
      </c>
      <c r="BD158" s="26" t="e">
        <f t="shared" si="72"/>
        <v>#DIV/0!</v>
      </c>
      <c r="BE158" s="26" t="e">
        <f t="shared" si="73"/>
        <v>#DIV/0!</v>
      </c>
      <c r="BF158" s="26" t="e">
        <f t="shared" si="74"/>
        <v>#DIV/0!</v>
      </c>
      <c r="BG158" s="26" t="e">
        <f t="shared" si="75"/>
        <v>#DIV/0!</v>
      </c>
      <c r="BH158" s="26" t="e">
        <f t="shared" si="76"/>
        <v>#DIV/0!</v>
      </c>
      <c r="BI158" s="26" t="e">
        <f>10*LOG10(IF(BA158="",0,POWER(10,((BA158+'ModelParams Lw'!$O$4)/10))) +IF(BB158="",0,POWER(10,((BB158+'ModelParams Lw'!$P$4)/10))) +IF(BC158="",0,POWER(10,((BC158+'ModelParams Lw'!$Q$4)/10))) +IF(BD158="",0,POWER(10,((BD158+'ModelParams Lw'!$R$4)/10))) +IF(BE158="",0,POWER(10,((BE158+'ModelParams Lw'!$S$4)/10))) +IF(BF158="",0,POWER(10,((BF158+'ModelParams Lw'!$T$4)/10))) +IF(BG158="",0,POWER(10,((BG158+'ModelParams Lw'!$U$4)/10)))+IF(BH158="",0,POWER(10,((BH158+'ModelParams Lw'!$V$4)/10))))</f>
        <v>#DIV/0!</v>
      </c>
      <c r="BJ158" s="26" t="e">
        <f t="shared" si="57"/>
        <v>#DIV/0!</v>
      </c>
      <c r="BK158" s="26" t="e">
        <f>(BA158-'ModelParams Lw'!O$10)/'ModelParams Lw'!O$11</f>
        <v>#DIV/0!</v>
      </c>
      <c r="BL158" s="26" t="e">
        <f>(BB158-'ModelParams Lw'!P$10)/'ModelParams Lw'!P$11</f>
        <v>#DIV/0!</v>
      </c>
      <c r="BM158" s="26" t="e">
        <f>(BC158-'ModelParams Lw'!Q$10)/'ModelParams Lw'!Q$11</f>
        <v>#DIV/0!</v>
      </c>
      <c r="BN158" s="26" t="e">
        <f>(BD158-'ModelParams Lw'!R$10)/'ModelParams Lw'!R$11</f>
        <v>#DIV/0!</v>
      </c>
      <c r="BO158" s="26" t="e">
        <f>(BE158-'ModelParams Lw'!S$10)/'ModelParams Lw'!S$11</f>
        <v>#DIV/0!</v>
      </c>
      <c r="BP158" s="26" t="e">
        <f>(BF158-'ModelParams Lw'!T$10)/'ModelParams Lw'!T$11</f>
        <v>#DIV/0!</v>
      </c>
      <c r="BQ158" s="26" t="e">
        <f>(BG158-'ModelParams Lw'!U$10)/'ModelParams Lw'!U$11</f>
        <v>#DIV/0!</v>
      </c>
      <c r="BR158" s="26" t="e">
        <f>(BH158-'ModelParams Lw'!V$10)/'ModelParams Lw'!V$11</f>
        <v>#DIV/0!</v>
      </c>
      <c r="BS158" s="23" t="e">
        <f>IF(Calcul!$E160="SW",DEGREES(ACOS(1-(1/'ModelParams Lw'!C$25*SQRT(0.5*1.2/'Sound Power'!$C158)*('Sound Power'!$B158/3600)/('Sound Power'!$D158)/('Sound Power'!$F158)))),DEGREES(ACOS(1-(1/'ModelParams Lw'!C$29*SQRT(0.5*1.2/'Sound Power'!$C158)*('Sound Power'!$B158/3600)/('Sound Power'!$D158)/('Sound Power'!$F158)))))</f>
        <v>#DIV/0!</v>
      </c>
      <c r="BT158" s="23" t="e">
        <f>IF(Calcul!$E160="SW",DEGREES(ACOS(1-(1/'ModelParams Lw'!D$25*SQRT(0.5*1.2/'Sound Power'!$C158)*('Sound Power'!$B158/3600)/('Sound Power'!$D158)/('Sound Power'!$F158)))),DEGREES(ACOS(1-(1/'ModelParams Lw'!D$29*SQRT(0.5*1.2/'Sound Power'!$C158)*('Sound Power'!$B158/3600)/('Sound Power'!$D158)/('Sound Power'!$F158)))))</f>
        <v>#DIV/0!</v>
      </c>
      <c r="BU158" s="23" t="e">
        <f>IF(Calcul!$E160="SW",DEGREES(ACOS(1-(1/'ModelParams Lw'!E$25*SQRT(0.5*1.2/'Sound Power'!$C158)*('Sound Power'!$B158/3600)/('Sound Power'!$D158)/('Sound Power'!$F158)))),DEGREES(ACOS(1-(1/'ModelParams Lw'!E$29*SQRT(0.5*1.2/'Sound Power'!$C158)*('Sound Power'!$B158/3600)/('Sound Power'!$D158)/('Sound Power'!$F158)))))</f>
        <v>#DIV/0!</v>
      </c>
      <c r="BV158" s="23" t="e">
        <f>IF(Calcul!$E160="SW",DEGREES(ACOS(1-(1/'ModelParams Lw'!F$25*SQRT(0.5*1.2/'Sound Power'!$C158)*('Sound Power'!$B158/3600)/('Sound Power'!$D158)/('Sound Power'!$F158)))),DEGREES(ACOS(1-(1/'ModelParams Lw'!F$29*SQRT(0.5*1.2/'Sound Power'!$C158)*('Sound Power'!$B158/3600)/('Sound Power'!$D158)/('Sound Power'!$F158)))))</f>
        <v>#DIV/0!</v>
      </c>
      <c r="BW158" s="23" t="e">
        <f>IF(Calcul!$E160="SW",DEGREES(ACOS(1-(1/'ModelParams Lw'!G$25*SQRT(0.5*1.2/'Sound Power'!$C158)*('Sound Power'!$B158/3600)/('Sound Power'!$D158)/('Sound Power'!$F158)))),DEGREES(ACOS(1-(1/'ModelParams Lw'!G$29*SQRT(0.5*1.2/'Sound Power'!$C158)*('Sound Power'!$B158/3600)/('Sound Power'!$D158)/('Sound Power'!$F158)))))</f>
        <v>#DIV/0!</v>
      </c>
      <c r="BX158" s="23" t="e">
        <f>IF(Calcul!$E160="SW",DEGREES(ACOS(1-(1/'ModelParams Lw'!H$25*SQRT(0.5*1.2/'Sound Power'!$C158)*('Sound Power'!$B158/3600)/('Sound Power'!$D158)/('Sound Power'!$F158)))),DEGREES(ACOS(1-(1/'ModelParams Lw'!H$29*SQRT(0.5*1.2/'Sound Power'!$C158)*('Sound Power'!$B158/3600)/('Sound Power'!$D158)/('Sound Power'!$F158)))))</f>
        <v>#DIV/0!</v>
      </c>
      <c r="BY158" s="23" t="e">
        <f>IF(Calcul!$E160="SW",DEGREES(ACOS(1-(1/'ModelParams Lw'!I$25*SQRT(0.5*1.2/'Sound Power'!$C158)*('Sound Power'!$B158/3600)/('Sound Power'!$D158)/('Sound Power'!$F158)))),DEGREES(ACOS(1-(1/'ModelParams Lw'!I$29*SQRT(0.5*1.2/'Sound Power'!$C158)*('Sound Power'!$B158/3600)/('Sound Power'!$D158)/('Sound Power'!$F158)))))</f>
        <v>#DIV/0!</v>
      </c>
      <c r="BZ158" s="23" t="e">
        <f>IF(Calcul!$E160="SW",DEGREES(ACOS(1-(1/'ModelParams Lw'!J$25*SQRT(0.5*1.2/'Sound Power'!$C158)*('Sound Power'!$B158/3600)/('Sound Power'!$D158)/('Sound Power'!$F158)))),DEGREES(ACOS(1-(1/'ModelParams Lw'!J$29*SQRT(0.5*1.2/'Sound Power'!$C158)*('Sound Power'!$B158/3600)/('Sound Power'!$D158)/('Sound Power'!$F158)))))</f>
        <v>#DIV/0!</v>
      </c>
      <c r="CA158" s="26" t="e">
        <f>IF(Calcul!$E160="SW",'ModelParams Lw'!C$22+'ModelParams Lw'!C$23*LOG('Sound Power'!$D158/'Sound Power'!$E158)+'ModelParams Lw'!C$24*LN('Sound Power'!BS158),IF('ModelParams Lw'!C$26+'ModelParams Lw'!C$27*LOG('Sound Power'!$D158/'Sound Power'!$E158)+'ModelParams Lw'!C$28*LN('Sound Power'!BS158)&lt;'ModelParams Lw'!C$22+'ModelParams Lw'!C$23*LOG('Sound Power'!$D158/'Sound Power'!$E158)+'ModelParams Lw'!C$24*LN('Sound Power'!BS158),'ModelParams Lw'!C$22+'ModelParams Lw'!C$23*LOG('Sound Power'!$D158/'Sound Power'!$E158)+'ModelParams Lw'!C$24*LN('Sound Power'!BS158),'ModelParams Lw'!C$26+'ModelParams Lw'!C$27*LOG('Sound Power'!$D158/'Sound Power'!$E158)+'ModelParams Lw'!C$28*LN('Sound Power'!BS158)))</f>
        <v>#DIV/0!</v>
      </c>
      <c r="CB158" s="26" t="e">
        <f>IF(Calcul!$E160="SW",'ModelParams Lw'!D$22+'ModelParams Lw'!D$23*LOG('Sound Power'!$D158/'Sound Power'!$E158)+'ModelParams Lw'!D$24*LN('Sound Power'!BT158),IF('ModelParams Lw'!D$26+'ModelParams Lw'!D$27*LOG('Sound Power'!$D158/'Sound Power'!$E158)+'ModelParams Lw'!D$28*LN('Sound Power'!BT158)&lt;'ModelParams Lw'!D$22+'ModelParams Lw'!D$23*LOG('Sound Power'!$D158/'Sound Power'!$E158)+'ModelParams Lw'!D$24*LN('Sound Power'!BT158),'ModelParams Lw'!D$22+'ModelParams Lw'!D$23*LOG('Sound Power'!$D158/'Sound Power'!$E158)+'ModelParams Lw'!D$24*LN('Sound Power'!BT158),'ModelParams Lw'!D$26+'ModelParams Lw'!D$27*LOG('Sound Power'!$D158/'Sound Power'!$E158)+'ModelParams Lw'!D$28*LN('Sound Power'!BT158)))</f>
        <v>#DIV/0!</v>
      </c>
      <c r="CC158" s="26" t="e">
        <f>IF(Calcul!$E160="SW",'ModelParams Lw'!E$22+'ModelParams Lw'!E$23*LOG('Sound Power'!$D158/'Sound Power'!$E158)+'ModelParams Lw'!E$24*LN('Sound Power'!BU158),IF('ModelParams Lw'!E$26+'ModelParams Lw'!E$27*LOG('Sound Power'!$D158/'Sound Power'!$E158)+'ModelParams Lw'!E$28*LN('Sound Power'!BU158)&lt;'ModelParams Lw'!E$22+'ModelParams Lw'!E$23*LOG('Sound Power'!$D158/'Sound Power'!$E158)+'ModelParams Lw'!E$24*LN('Sound Power'!BU158),'ModelParams Lw'!E$22+'ModelParams Lw'!E$23*LOG('Sound Power'!$D158/'Sound Power'!$E158)+'ModelParams Lw'!E$24*LN('Sound Power'!BU158),'ModelParams Lw'!E$26+'ModelParams Lw'!E$27*LOG('Sound Power'!$D158/'Sound Power'!$E158)+'ModelParams Lw'!E$28*LN('Sound Power'!BU158)))</f>
        <v>#DIV/0!</v>
      </c>
      <c r="CD158" s="26" t="e">
        <f>IF(Calcul!$E160="SW",'ModelParams Lw'!F$22+'ModelParams Lw'!F$23*LOG('Sound Power'!$D158/'Sound Power'!$E158)+'ModelParams Lw'!F$24*LN('Sound Power'!BV158),IF('ModelParams Lw'!F$26+'ModelParams Lw'!F$27*LOG('Sound Power'!$D158/'Sound Power'!$E158)+'ModelParams Lw'!F$28*LN('Sound Power'!BV158)&lt;'ModelParams Lw'!F$22+'ModelParams Lw'!F$23*LOG('Sound Power'!$D158/'Sound Power'!$E158)+'ModelParams Lw'!F$24*LN('Sound Power'!BV158),'ModelParams Lw'!F$22+'ModelParams Lw'!F$23*LOG('Sound Power'!$D158/'Sound Power'!$E158)+'ModelParams Lw'!F$24*LN('Sound Power'!BV158),'ModelParams Lw'!F$26+'ModelParams Lw'!F$27*LOG('Sound Power'!$D158/'Sound Power'!$E158)+'ModelParams Lw'!F$28*LN('Sound Power'!BV158)))</f>
        <v>#DIV/0!</v>
      </c>
      <c r="CE158" s="26" t="e">
        <f>IF(Calcul!$E160="SW",'ModelParams Lw'!G$22+'ModelParams Lw'!G$23*LOG('Sound Power'!$D158/'Sound Power'!$E158)+'ModelParams Lw'!G$24*LN('Sound Power'!BW158),IF('ModelParams Lw'!G$26+'ModelParams Lw'!G$27*LOG('Sound Power'!$D158/'Sound Power'!$E158)+'ModelParams Lw'!G$28*LN('Sound Power'!BW158)&lt;'ModelParams Lw'!G$22+'ModelParams Lw'!G$23*LOG('Sound Power'!$D158/'Sound Power'!$E158)+'ModelParams Lw'!G$24*LN('Sound Power'!BW158),'ModelParams Lw'!G$22+'ModelParams Lw'!G$23*LOG('Sound Power'!$D158/'Sound Power'!$E158)+'ModelParams Lw'!G$24*LN('Sound Power'!BW158),'ModelParams Lw'!G$26+'ModelParams Lw'!G$27*LOG('Sound Power'!$D158/'Sound Power'!$E158)+'ModelParams Lw'!G$28*LN('Sound Power'!BW158)))</f>
        <v>#DIV/0!</v>
      </c>
      <c r="CF158" s="26" t="e">
        <f>IF(Calcul!$E160="SW",'ModelParams Lw'!H$22+'ModelParams Lw'!H$23*LOG('Sound Power'!$D158/'Sound Power'!$E158)+'ModelParams Lw'!H$24*LN('Sound Power'!BX158),IF('ModelParams Lw'!H$26+'ModelParams Lw'!H$27*LOG('Sound Power'!$D158/'Sound Power'!$E158)+'ModelParams Lw'!H$28*LN('Sound Power'!BX158)&lt;'ModelParams Lw'!H$22+'ModelParams Lw'!H$23*LOG('Sound Power'!$D158/'Sound Power'!$E158)+'ModelParams Lw'!H$24*LN('Sound Power'!BX158),'ModelParams Lw'!H$22+'ModelParams Lw'!H$23*LOG('Sound Power'!$D158/'Sound Power'!$E158)+'ModelParams Lw'!H$24*LN('Sound Power'!BX158),'ModelParams Lw'!H$26+'ModelParams Lw'!H$27*LOG('Sound Power'!$D158/'Sound Power'!$E158)+'ModelParams Lw'!H$28*LN('Sound Power'!BX158)))</f>
        <v>#DIV/0!</v>
      </c>
      <c r="CG158" s="26" t="e">
        <f>IF(Calcul!$E160="SW",'ModelParams Lw'!I$22+'ModelParams Lw'!I$23*LOG('Sound Power'!$D158/'Sound Power'!$E158)+'ModelParams Lw'!I$24*LN('Sound Power'!BY158),IF('ModelParams Lw'!I$26+'ModelParams Lw'!I$27*LOG('Sound Power'!$D158/'Sound Power'!$E158)+'ModelParams Lw'!I$28*LN('Sound Power'!BY158)&lt;'ModelParams Lw'!I$22+'ModelParams Lw'!I$23*LOG('Sound Power'!$D158/'Sound Power'!$E158)+'ModelParams Lw'!I$24*LN('Sound Power'!BY158),'ModelParams Lw'!I$22+'ModelParams Lw'!I$23*LOG('Sound Power'!$D158/'Sound Power'!$E158)+'ModelParams Lw'!I$24*LN('Sound Power'!BY158),'ModelParams Lw'!I$26+'ModelParams Lw'!I$27*LOG('Sound Power'!$D158/'Sound Power'!$E158)+'ModelParams Lw'!I$28*LN('Sound Power'!BY158)))</f>
        <v>#DIV/0!</v>
      </c>
      <c r="CH158" s="26" t="e">
        <f>IF(Calcul!$E160="SW",'ModelParams Lw'!J$22+'ModelParams Lw'!J$23*LOG('Sound Power'!$D158/'Sound Power'!$E158)+'ModelParams Lw'!J$24*LN('Sound Power'!BZ158),IF('ModelParams Lw'!J$26+'ModelParams Lw'!J$27*LOG('Sound Power'!$D158/'Sound Power'!$E158)+'ModelParams Lw'!J$28*LN('Sound Power'!BZ158)&lt;'ModelParams Lw'!J$22+'ModelParams Lw'!J$23*LOG('Sound Power'!$D158/'Sound Power'!$E158)+'ModelParams Lw'!J$24*LN('Sound Power'!BZ158),'ModelParams Lw'!J$22+'ModelParams Lw'!J$23*LOG('Sound Power'!$D158/'Sound Power'!$E158)+'ModelParams Lw'!J$24*LN('Sound Power'!BZ158),'ModelParams Lw'!J$26+'ModelParams Lw'!J$27*LOG('Sound Power'!$D158/'Sound Power'!$E158)+'ModelParams Lw'!J$28*LN('Sound Power'!BZ158)))</f>
        <v>#DIV/0!</v>
      </c>
      <c r="CI158" s="26" t="e">
        <f t="shared" si="58"/>
        <v>#DIV/0!</v>
      </c>
      <c r="CJ158" s="26" t="e">
        <f t="shared" si="59"/>
        <v>#DIV/0!</v>
      </c>
      <c r="CK158" s="26" t="e">
        <f t="shared" si="60"/>
        <v>#DIV/0!</v>
      </c>
      <c r="CL158" s="26" t="e">
        <f t="shared" si="61"/>
        <v>#DIV/0!</v>
      </c>
      <c r="CM158" s="26" t="e">
        <f t="shared" si="62"/>
        <v>#DIV/0!</v>
      </c>
      <c r="CN158" s="26" t="e">
        <f t="shared" si="63"/>
        <v>#DIV/0!</v>
      </c>
      <c r="CO158" s="26" t="e">
        <f t="shared" si="64"/>
        <v>#DIV/0!</v>
      </c>
      <c r="CP158" s="26" t="e">
        <f t="shared" si="65"/>
        <v>#DIV/0!</v>
      </c>
      <c r="CQ158" s="26" t="e">
        <f>10*LOG10(IF(CI158="",0,POWER(10,((CI158+'ModelParams Lw'!$O$4)/10))) +IF(CJ158="",0,POWER(10,((CJ158+'ModelParams Lw'!$P$4)/10))) +IF(CK158="",0,POWER(10,((CK158+'ModelParams Lw'!$Q$4)/10))) +IF(CL158="",0,POWER(10,((CL158+'ModelParams Lw'!$R$4)/10))) +IF(CM158="",0,POWER(10,((CM158+'ModelParams Lw'!$S$4)/10))) +IF(CN158="",0,POWER(10,((CN158+'ModelParams Lw'!$T$4)/10))) +IF(CO158="",0,POWER(10,((CO158+'ModelParams Lw'!$U$4)/10)))+IF(CP158="",0,POWER(10,((CP158+'ModelParams Lw'!$V$4)/10))))</f>
        <v>#DIV/0!</v>
      </c>
      <c r="CR158" s="26" t="e">
        <f t="shared" si="66"/>
        <v>#DIV/0!</v>
      </c>
      <c r="CS158" s="26" t="e">
        <f>(CI158-'ModelParams Lw'!$O$10)/'ModelParams Lw'!$O$11</f>
        <v>#DIV/0!</v>
      </c>
      <c r="CT158" s="26" t="e">
        <f>(CJ158-'ModelParams Lw'!$P$10)/'ModelParams Lw'!$P$11</f>
        <v>#DIV/0!</v>
      </c>
      <c r="CU158" s="26" t="e">
        <f>(CK158-'ModelParams Lw'!$Q$10)/'ModelParams Lw'!$Q$11</f>
        <v>#DIV/0!</v>
      </c>
      <c r="CV158" s="26" t="e">
        <f>(CL158-'ModelParams Lw'!$R$10)/'ModelParams Lw'!$R$11</f>
        <v>#DIV/0!</v>
      </c>
      <c r="CW158" s="26" t="e">
        <f>(CM158-'ModelParams Lw'!$S$10)/'ModelParams Lw'!$S$11</f>
        <v>#DIV/0!</v>
      </c>
      <c r="CX158" s="26" t="e">
        <f>(CN158-'ModelParams Lw'!$T$10)/'ModelParams Lw'!$T$11</f>
        <v>#DIV/0!</v>
      </c>
      <c r="CY158" s="26" t="e">
        <f>(CO158-'ModelParams Lw'!$U$10)/'ModelParams Lw'!$U$11</f>
        <v>#DIV/0!</v>
      </c>
      <c r="CZ158" s="26" t="e">
        <f>(CP158-'ModelParams Lw'!$V$10)/'ModelParams Lw'!$V$11</f>
        <v>#DIV/0!</v>
      </c>
    </row>
    <row r="159" spans="1:104" x14ac:dyDescent="0.2">
      <c r="A159" s="13">
        <f>Calcul!A161</f>
        <v>0</v>
      </c>
      <c r="B159" s="13">
        <f t="shared" si="67"/>
        <v>0</v>
      </c>
      <c r="C159" s="13">
        <f>Calcul!B161</f>
        <v>0</v>
      </c>
      <c r="D159" s="13">
        <f>Calcul!C161/1000</f>
        <v>0</v>
      </c>
      <c r="E159" s="13">
        <f>Calcul!D161/1000</f>
        <v>0</v>
      </c>
      <c r="F159" s="13">
        <f t="shared" si="68"/>
        <v>0</v>
      </c>
      <c r="G159" s="23" t="e">
        <f>DEGREES(ACOS(1-(1/'ModelParams Lw'!B$15*SQRT(0.5*1.2/'Sound Power'!$C159)*('Sound Power'!$B159/3600)/('Sound Power'!$D159)/('Sound Power'!$F159))))</f>
        <v>#DIV/0!</v>
      </c>
      <c r="H159" s="23" t="e">
        <f>DEGREES(ACOS(1-(1/'ModelParams Lw'!C$15*SQRT(0.5*1.2/'Sound Power'!$C159)*('Sound Power'!$B159/3600)/('Sound Power'!$D159)/('Sound Power'!$F159))))</f>
        <v>#DIV/0!</v>
      </c>
      <c r="I159" s="23" t="e">
        <f>DEGREES(ACOS(1-(1/'ModelParams Lw'!D$15*SQRT(0.5*1.2/'Sound Power'!$C159)*('Sound Power'!$B159/3600)/('Sound Power'!$D159)/('Sound Power'!$F159))))</f>
        <v>#DIV/0!</v>
      </c>
      <c r="J159" s="23" t="e">
        <f>DEGREES(ACOS(1-(1/'ModelParams Lw'!E$15*SQRT(0.5*1.2/'Sound Power'!$C159)*('Sound Power'!$B159/3600)/('Sound Power'!$D159)/('Sound Power'!$F159))))</f>
        <v>#DIV/0!</v>
      </c>
      <c r="K159" s="23" t="e">
        <f>DEGREES(ACOS(1-(1/'ModelParams Lw'!F$15*SQRT(0.5*1.2/'Sound Power'!$C159)*('Sound Power'!$B159/3600)/('Sound Power'!$D159)/('Sound Power'!$F159))))</f>
        <v>#DIV/0!</v>
      </c>
      <c r="L159" s="23" t="e">
        <f>DEGREES(ACOS(1-(1/'ModelParams Lw'!G$15*SQRT(0.5*1.2/'Sound Power'!$C159)*('Sound Power'!$B159/3600)/('Sound Power'!$D159)/('Sound Power'!$F159))))</f>
        <v>#DIV/0!</v>
      </c>
      <c r="M159" s="23" t="e">
        <f>DEGREES(ACOS(1-(1/'ModelParams Lw'!H$15*SQRT(0.5*1.2/'Sound Power'!$C159)*('Sound Power'!$B159/3600)/('Sound Power'!$D159)/('Sound Power'!$F159))))</f>
        <v>#DIV/0!</v>
      </c>
      <c r="N159" s="23" t="e">
        <f>DEGREES(ACOS(1-(1/'ModelParams Lw'!I$15*SQRT(0.5*1.2/'Sound Power'!$C159)*('Sound Power'!$B159/3600)/('Sound Power'!$D159)/('Sound Power'!$F159))))</f>
        <v>#DIV/0!</v>
      </c>
      <c r="O159" s="26" t="e">
        <f>('ModelParams Lw'!B$4*LN('Sound Power'!G159)/(1+EXP(-('Sound Power'!$D159*1000+'ModelParams Lw'!B$6)/'ModelParams Lw'!B$7))+'ModelParams Lw'!B$5)*LN('Sound Power'!$B159)-('ModelParams Lw'!B$8+'ModelParams Lw'!B$9*$D159+'ModelParams Lw'!B$10*'Sound Power'!$F159^'ModelParams Lw'!B$14+'ModelParams Lw'!B$11*LN('Sound Power'!G159)+'ModelParams Lw'!B$12*'Sound Power'!$D159*'Sound Power'!$F159+'ModelParams Lw'!B$13*'Sound Power'!$D159*LN('Sound Power'!G159))</f>
        <v>#DIV/0!</v>
      </c>
      <c r="P159" s="26" t="e">
        <f>('ModelParams Lw'!C$4*LN('Sound Power'!H159)/(1+EXP(-('Sound Power'!$D159*1000+'ModelParams Lw'!C$6)/'ModelParams Lw'!C$7))+'ModelParams Lw'!C$5)*LN('Sound Power'!$B159)-('ModelParams Lw'!C$8+'ModelParams Lw'!C$9*$D159+'ModelParams Lw'!C$10*'Sound Power'!$F159^'ModelParams Lw'!C$14+'ModelParams Lw'!C$11*LN('Sound Power'!H159)+'ModelParams Lw'!C$12*'Sound Power'!$D159*'Sound Power'!$F159+'ModelParams Lw'!C$13*'Sound Power'!$D159*LN('Sound Power'!H159))</f>
        <v>#DIV/0!</v>
      </c>
      <c r="Q159" s="26" t="e">
        <f>('ModelParams Lw'!D$4*LN('Sound Power'!I159)/(1+EXP(-('Sound Power'!$D159*1000+'ModelParams Lw'!D$6)/'ModelParams Lw'!D$7))+'ModelParams Lw'!D$5)*LN('Sound Power'!$B159)-('ModelParams Lw'!D$8+'ModelParams Lw'!D$9*$D159+'ModelParams Lw'!D$10*'Sound Power'!$F159^'ModelParams Lw'!D$14+'ModelParams Lw'!D$11*LN('Sound Power'!I159)+'ModelParams Lw'!D$12*'Sound Power'!$D159*'Sound Power'!$F159+'ModelParams Lw'!D$13*'Sound Power'!$D159*LN('Sound Power'!I159))</f>
        <v>#DIV/0!</v>
      </c>
      <c r="R159" s="26" t="e">
        <f>('ModelParams Lw'!E$4*LN('Sound Power'!J159)/(1+EXP(-('Sound Power'!$D159*1000+'ModelParams Lw'!E$6)/'ModelParams Lw'!E$7))+'ModelParams Lw'!E$5)*LN('Sound Power'!$B159)-('ModelParams Lw'!E$8+'ModelParams Lw'!E$9*$D159+'ModelParams Lw'!E$10*'Sound Power'!$F159^'ModelParams Lw'!E$14+'ModelParams Lw'!E$11*LN('Sound Power'!J159)+'ModelParams Lw'!E$12*'Sound Power'!$D159*'Sound Power'!$F159+'ModelParams Lw'!E$13*'Sound Power'!$D159*LN('Sound Power'!J159))</f>
        <v>#DIV/0!</v>
      </c>
      <c r="S159" s="26" t="e">
        <f>('ModelParams Lw'!F$4*LN('Sound Power'!K159)/(1+EXP(-('Sound Power'!$D159*1000+'ModelParams Lw'!F$6)/'ModelParams Lw'!F$7))+'ModelParams Lw'!F$5)*LN('Sound Power'!$B159)-('ModelParams Lw'!F$8+'ModelParams Lw'!F$9*$D159+'ModelParams Lw'!F$10*'Sound Power'!$F159^'ModelParams Lw'!F$14+'ModelParams Lw'!F$11*LN('Sound Power'!K159)+'ModelParams Lw'!F$12*'Sound Power'!$D159*'Sound Power'!$F159+'ModelParams Lw'!F$13*'Sound Power'!$D159*LN('Sound Power'!K159))</f>
        <v>#DIV/0!</v>
      </c>
      <c r="T159" s="26" t="e">
        <f>('ModelParams Lw'!G$4*LN('Sound Power'!L159)/(1+EXP(-('Sound Power'!$D159*1000+'ModelParams Lw'!G$6)/'ModelParams Lw'!G$7))+'ModelParams Lw'!G$5)*LN('Sound Power'!$B159)-('ModelParams Lw'!G$8+'ModelParams Lw'!G$9*$D159+'ModelParams Lw'!G$10*'Sound Power'!$F159^'ModelParams Lw'!G$14+'ModelParams Lw'!G$11*LN('Sound Power'!L159)+'ModelParams Lw'!G$12*'Sound Power'!$D159*'Sound Power'!$F159+'ModelParams Lw'!G$13*'Sound Power'!$D159*LN('Sound Power'!L159))</f>
        <v>#DIV/0!</v>
      </c>
      <c r="U159" s="26" t="e">
        <f>('ModelParams Lw'!H$4*LN('Sound Power'!M159)/(1+EXP(-('Sound Power'!$D159*1000+'ModelParams Lw'!H$6)/'ModelParams Lw'!H$7))+'ModelParams Lw'!H$5)*LN('Sound Power'!$B159)-('ModelParams Lw'!H$8+'ModelParams Lw'!H$9*$D159+'ModelParams Lw'!H$10*'Sound Power'!$F159^'ModelParams Lw'!H$14+'ModelParams Lw'!H$11*LN('Sound Power'!M159)+'ModelParams Lw'!H$12*'Sound Power'!$D159*'Sound Power'!$F159+'ModelParams Lw'!H$13*'Sound Power'!$D159*LN('Sound Power'!M159))</f>
        <v>#DIV/0!</v>
      </c>
      <c r="V159" s="26" t="e">
        <f>('ModelParams Lw'!I$4*LN('Sound Power'!N159)/(1+EXP(-('Sound Power'!$D159*1000+'ModelParams Lw'!I$6)/'ModelParams Lw'!I$7))+'ModelParams Lw'!I$5)*LN('Sound Power'!$B159)-('ModelParams Lw'!I$8+'ModelParams Lw'!I$9*$D159+'ModelParams Lw'!I$10*'Sound Power'!$F159^'ModelParams Lw'!I$14+'ModelParams Lw'!I$11*LN('Sound Power'!N159)+'ModelParams Lw'!I$12*'Sound Power'!$D159*'Sound Power'!$F159+'ModelParams Lw'!I$13*'Sound Power'!$D159*LN('Sound Power'!N159))</f>
        <v>#DIV/0!</v>
      </c>
      <c r="W159" s="26" t="e">
        <f>10*LOG10(IF(O159="",0,POWER(10,((O159+'ModelParams Lw'!$O$4)/10))) +IF(P159="",0,POWER(10,((P159+'ModelParams Lw'!$P$4)/10))) +IF(Q159="",0,POWER(10,((Q159+'ModelParams Lw'!$Q$4)/10))) +IF(R159="",0,POWER(10,((R159+'ModelParams Lw'!$R$4)/10))) +IF(S159="",0,POWER(10,((S159+'ModelParams Lw'!$S$4)/10))) +IF(T159="",0,POWER(10,((T159+'ModelParams Lw'!$T$4)/10))) +IF(U159="",0,POWER(10,((U159+'ModelParams Lw'!$U$4)/10)))+IF(V159="",0,POWER(10,((V159+'ModelParams Lw'!$V$4)/10))))</f>
        <v>#DIV/0!</v>
      </c>
      <c r="X159" s="26" t="e">
        <f t="shared" si="52"/>
        <v>#DIV/0!</v>
      </c>
      <c r="Y159" s="26" t="e">
        <f>(O159-'ModelParams Lw'!O$10)/'ModelParams Lw'!O$11</f>
        <v>#DIV/0!</v>
      </c>
      <c r="Z159" s="26" t="e">
        <f>(P159-'ModelParams Lw'!P$10)/'ModelParams Lw'!P$11</f>
        <v>#DIV/0!</v>
      </c>
      <c r="AA159" s="26" t="e">
        <f>(Q159-'ModelParams Lw'!Q$10)/'ModelParams Lw'!Q$11</f>
        <v>#DIV/0!</v>
      </c>
      <c r="AB159" s="26" t="e">
        <f>(R159-'ModelParams Lw'!R$10)/'ModelParams Lw'!R$11</f>
        <v>#DIV/0!</v>
      </c>
      <c r="AC159" s="26" t="e">
        <f>(S159-'ModelParams Lw'!S$10)/'ModelParams Lw'!S$11</f>
        <v>#DIV/0!</v>
      </c>
      <c r="AD159" s="26" t="e">
        <f>(T159-'ModelParams Lw'!T$10)/'ModelParams Lw'!T$11</f>
        <v>#DIV/0!</v>
      </c>
      <c r="AE159" s="26" t="e">
        <f>(U159-'ModelParams Lw'!U$10)/'ModelParams Lw'!U$11</f>
        <v>#DIV/0!</v>
      </c>
      <c r="AF159" s="26" t="e">
        <f>(V159-'ModelParams Lw'!V$10)/'ModelParams Lw'!V$11</f>
        <v>#DIV/0!</v>
      </c>
      <c r="AG159" s="26" t="e">
        <f t="shared" si="53"/>
        <v>#DIV/0!</v>
      </c>
      <c r="AH159" s="26" t="e">
        <f>VLOOKUP(D159*1000,'ModelParams Lw'!$A$38:$D$58,4)</f>
        <v>#N/A</v>
      </c>
      <c r="AI159" s="56" t="e">
        <f>VLOOKUP(D159*1000,'ModelParams Lw'!$A$38:$D$58,2)</f>
        <v>#N/A</v>
      </c>
      <c r="AJ159" s="46" t="e">
        <f t="shared" si="54"/>
        <v>#DIV/0!</v>
      </c>
      <c r="AK159" s="26" t="e">
        <f t="shared" si="55"/>
        <v>#VALUE!</v>
      </c>
      <c r="AL159" s="26" t="e">
        <f>IF($AI159=100,'ModelParams Lw'!R$35*'Sound Power'!$AH159^2+'ModelParams Lw'!R$36*'Sound Power'!$AH159+'ModelParams Lw'!R$37,IF($AI159=150,'ModelParams Lw'!R$38*'Sound Power'!$AH159^2+'ModelParams Lw'!R$39*'Sound Power'!$AH159+'ModelParams Lw'!R$40,'ModelParams Lw'!R$41*'Sound Power'!$AH159^2+'ModelParams Lw'!R$42*'Sound Power'!$AH159+'ModelParams Lw'!R$43))</f>
        <v>#N/A</v>
      </c>
      <c r="AM159" s="26" t="e">
        <f>IF($AI159=100,'ModelParams Lw'!S$35*'Sound Power'!$AH159^2+'ModelParams Lw'!S$36*'Sound Power'!$AH159+'ModelParams Lw'!S$37,IF($AI159=150,'ModelParams Lw'!S$38*'Sound Power'!$AH159^2+'ModelParams Lw'!S$39*'Sound Power'!$AH159+'ModelParams Lw'!S$40,'ModelParams Lw'!S$41*'Sound Power'!$AH159^2+'ModelParams Lw'!S$42*'Sound Power'!$AH159+'ModelParams Lw'!S$43))</f>
        <v>#N/A</v>
      </c>
      <c r="AN159" s="26" t="e">
        <f>IF($AI159=100,'ModelParams Lw'!T$35*'Sound Power'!$AH159^2+'ModelParams Lw'!T$36*'Sound Power'!$AH159+'ModelParams Lw'!T$37,IF($AI159=150,'ModelParams Lw'!T$38*'Sound Power'!$AH159^2+'ModelParams Lw'!T$39*'Sound Power'!$AH159+'ModelParams Lw'!T$40,'ModelParams Lw'!T$41*'Sound Power'!$AH159^2+'ModelParams Lw'!T$42*'Sound Power'!$AH159+'ModelParams Lw'!T$43))</f>
        <v>#N/A</v>
      </c>
      <c r="AO159" s="26" t="e">
        <f>IF($AI159=100,'ModelParams Lw'!U$35*'Sound Power'!$AH159^2+'ModelParams Lw'!U$36*'Sound Power'!$AH159+'ModelParams Lw'!U$37,IF($AI159=150,'ModelParams Lw'!U$38*'Sound Power'!$AH159^2+'ModelParams Lw'!U$39*'Sound Power'!$AH159+'ModelParams Lw'!U$40,'ModelParams Lw'!U$41*'Sound Power'!$AH159^2+'ModelParams Lw'!U$42*'Sound Power'!$AH159+'ModelParams Lw'!U$43))</f>
        <v>#N/A</v>
      </c>
      <c r="AP159" s="26" t="e">
        <f>IF($AI159=100,'ModelParams Lw'!V$35*'Sound Power'!$AH159^2+'ModelParams Lw'!V$36*'Sound Power'!$AH159+'ModelParams Lw'!V$37,IF($AI159=150,'ModelParams Lw'!V$38*'Sound Power'!$AH159^2+'ModelParams Lw'!V$39*'Sound Power'!$AH159+'ModelParams Lw'!V$40,'ModelParams Lw'!V$41*'Sound Power'!$AH159^2+'ModelParams Lw'!V$42*'Sound Power'!$AH159+'ModelParams Lw'!V$43))</f>
        <v>#N/A</v>
      </c>
      <c r="AQ159" s="26" t="e">
        <f>IF($AI159=100,'ModelParams Lw'!W$35*'Sound Power'!$AH159^2+'ModelParams Lw'!W$36*'Sound Power'!$AH159+'ModelParams Lw'!W$37,IF($AI159=150,'ModelParams Lw'!W$38*'Sound Power'!$AH159^2+'ModelParams Lw'!W$39*'Sound Power'!$AH159+'ModelParams Lw'!W$40,'ModelParams Lw'!W$41*'Sound Power'!$AH159^2+'ModelParams Lw'!W$42*'Sound Power'!$AH159+'ModelParams Lw'!W$43))</f>
        <v>#N/A</v>
      </c>
      <c r="AR159" s="26" t="e">
        <f t="shared" si="56"/>
        <v>#VALUE!</v>
      </c>
      <c r="AS159" s="26" t="e">
        <f>IF(26.83*LN($AJ159)-11.791-'ModelParams Lw'!B$35&lt;0,0,26.83*LN($AJ159)-11.791-'ModelParams Lw'!B$35)</f>
        <v>#DIV/0!</v>
      </c>
      <c r="AT159" s="26" t="e">
        <f>IF(26.83*LN($AJ159)-11.791-'ModelParams Lw'!C$35&lt;0,0,26.83*LN($AJ159)-11.791-'ModelParams Lw'!C$35)</f>
        <v>#DIV/0!</v>
      </c>
      <c r="AU159" s="26" t="e">
        <f>IF(26.83*LN($AJ159)-11.791-'ModelParams Lw'!D$35&lt;0,0,26.83*LN($AJ159)-11.791-'ModelParams Lw'!D$35)</f>
        <v>#DIV/0!</v>
      </c>
      <c r="AV159" s="26" t="e">
        <f>IF(26.83*LN($AJ159)-11.791-'ModelParams Lw'!E$35&lt;0,0,26.83*LN($AJ159)-11.791-'ModelParams Lw'!E$35)</f>
        <v>#DIV/0!</v>
      </c>
      <c r="AW159" s="26" t="e">
        <f>IF(26.83*LN($AJ159)-11.791-'ModelParams Lw'!F$35&lt;0,0,26.83*LN($AJ159)-11.791-'ModelParams Lw'!F$35)</f>
        <v>#DIV/0!</v>
      </c>
      <c r="AX159" s="26" t="e">
        <f>IF(26.83*LN($AJ159)-11.791-'ModelParams Lw'!G$35&lt;0,0,26.83*LN($AJ159)-11.791-'ModelParams Lw'!G$35)</f>
        <v>#DIV/0!</v>
      </c>
      <c r="AY159" s="26" t="e">
        <f>IF(26.83*LN($AJ159)-11.791-'ModelParams Lw'!H$35&lt;0,0,26.83*LN($AJ159)-11.791-'ModelParams Lw'!H$35)</f>
        <v>#DIV/0!</v>
      </c>
      <c r="AZ159" s="26" t="e">
        <f>IF(26.83*LN($AJ159)-11.791-'ModelParams Lw'!I$35&lt;0,0,26.83*LN($AJ159)-11.791-'ModelParams Lw'!I$35)</f>
        <v>#DIV/0!</v>
      </c>
      <c r="BA159" s="26" t="e">
        <f t="shared" si="69"/>
        <v>#DIV/0!</v>
      </c>
      <c r="BB159" s="26" t="e">
        <f t="shared" si="70"/>
        <v>#DIV/0!</v>
      </c>
      <c r="BC159" s="26" t="e">
        <f t="shared" si="71"/>
        <v>#DIV/0!</v>
      </c>
      <c r="BD159" s="26" t="e">
        <f t="shared" si="72"/>
        <v>#DIV/0!</v>
      </c>
      <c r="BE159" s="26" t="e">
        <f t="shared" si="73"/>
        <v>#DIV/0!</v>
      </c>
      <c r="BF159" s="26" t="e">
        <f t="shared" si="74"/>
        <v>#DIV/0!</v>
      </c>
      <c r="BG159" s="26" t="e">
        <f t="shared" si="75"/>
        <v>#DIV/0!</v>
      </c>
      <c r="BH159" s="26" t="e">
        <f t="shared" si="76"/>
        <v>#DIV/0!</v>
      </c>
      <c r="BI159" s="26" t="e">
        <f>10*LOG10(IF(BA159="",0,POWER(10,((BA159+'ModelParams Lw'!$O$4)/10))) +IF(BB159="",0,POWER(10,((BB159+'ModelParams Lw'!$P$4)/10))) +IF(BC159="",0,POWER(10,((BC159+'ModelParams Lw'!$Q$4)/10))) +IF(BD159="",0,POWER(10,((BD159+'ModelParams Lw'!$R$4)/10))) +IF(BE159="",0,POWER(10,((BE159+'ModelParams Lw'!$S$4)/10))) +IF(BF159="",0,POWER(10,((BF159+'ModelParams Lw'!$T$4)/10))) +IF(BG159="",0,POWER(10,((BG159+'ModelParams Lw'!$U$4)/10)))+IF(BH159="",0,POWER(10,((BH159+'ModelParams Lw'!$V$4)/10))))</f>
        <v>#DIV/0!</v>
      </c>
      <c r="BJ159" s="26" t="e">
        <f t="shared" si="57"/>
        <v>#DIV/0!</v>
      </c>
      <c r="BK159" s="26" t="e">
        <f>(BA159-'ModelParams Lw'!O$10)/'ModelParams Lw'!O$11</f>
        <v>#DIV/0!</v>
      </c>
      <c r="BL159" s="26" t="e">
        <f>(BB159-'ModelParams Lw'!P$10)/'ModelParams Lw'!P$11</f>
        <v>#DIV/0!</v>
      </c>
      <c r="BM159" s="26" t="e">
        <f>(BC159-'ModelParams Lw'!Q$10)/'ModelParams Lw'!Q$11</f>
        <v>#DIV/0!</v>
      </c>
      <c r="BN159" s="26" t="e">
        <f>(BD159-'ModelParams Lw'!R$10)/'ModelParams Lw'!R$11</f>
        <v>#DIV/0!</v>
      </c>
      <c r="BO159" s="26" t="e">
        <f>(BE159-'ModelParams Lw'!S$10)/'ModelParams Lw'!S$11</f>
        <v>#DIV/0!</v>
      </c>
      <c r="BP159" s="26" t="e">
        <f>(BF159-'ModelParams Lw'!T$10)/'ModelParams Lw'!T$11</f>
        <v>#DIV/0!</v>
      </c>
      <c r="BQ159" s="26" t="e">
        <f>(BG159-'ModelParams Lw'!U$10)/'ModelParams Lw'!U$11</f>
        <v>#DIV/0!</v>
      </c>
      <c r="BR159" s="26" t="e">
        <f>(BH159-'ModelParams Lw'!V$10)/'ModelParams Lw'!V$11</f>
        <v>#DIV/0!</v>
      </c>
      <c r="BS159" s="23" t="e">
        <f>IF(Calcul!$E161="SW",DEGREES(ACOS(1-(1/'ModelParams Lw'!C$25*SQRT(0.5*1.2/'Sound Power'!$C159)*('Sound Power'!$B159/3600)/('Sound Power'!$D159)/('Sound Power'!$F159)))),DEGREES(ACOS(1-(1/'ModelParams Lw'!C$29*SQRT(0.5*1.2/'Sound Power'!$C159)*('Sound Power'!$B159/3600)/('Sound Power'!$D159)/('Sound Power'!$F159)))))</f>
        <v>#DIV/0!</v>
      </c>
      <c r="BT159" s="23" t="e">
        <f>IF(Calcul!$E161="SW",DEGREES(ACOS(1-(1/'ModelParams Lw'!D$25*SQRT(0.5*1.2/'Sound Power'!$C159)*('Sound Power'!$B159/3600)/('Sound Power'!$D159)/('Sound Power'!$F159)))),DEGREES(ACOS(1-(1/'ModelParams Lw'!D$29*SQRT(0.5*1.2/'Sound Power'!$C159)*('Sound Power'!$B159/3600)/('Sound Power'!$D159)/('Sound Power'!$F159)))))</f>
        <v>#DIV/0!</v>
      </c>
      <c r="BU159" s="23" t="e">
        <f>IF(Calcul!$E161="SW",DEGREES(ACOS(1-(1/'ModelParams Lw'!E$25*SQRT(0.5*1.2/'Sound Power'!$C159)*('Sound Power'!$B159/3600)/('Sound Power'!$D159)/('Sound Power'!$F159)))),DEGREES(ACOS(1-(1/'ModelParams Lw'!E$29*SQRT(0.5*1.2/'Sound Power'!$C159)*('Sound Power'!$B159/3600)/('Sound Power'!$D159)/('Sound Power'!$F159)))))</f>
        <v>#DIV/0!</v>
      </c>
      <c r="BV159" s="23" t="e">
        <f>IF(Calcul!$E161="SW",DEGREES(ACOS(1-(1/'ModelParams Lw'!F$25*SQRT(0.5*1.2/'Sound Power'!$C159)*('Sound Power'!$B159/3600)/('Sound Power'!$D159)/('Sound Power'!$F159)))),DEGREES(ACOS(1-(1/'ModelParams Lw'!F$29*SQRT(0.5*1.2/'Sound Power'!$C159)*('Sound Power'!$B159/3600)/('Sound Power'!$D159)/('Sound Power'!$F159)))))</f>
        <v>#DIV/0!</v>
      </c>
      <c r="BW159" s="23" t="e">
        <f>IF(Calcul!$E161="SW",DEGREES(ACOS(1-(1/'ModelParams Lw'!G$25*SQRT(0.5*1.2/'Sound Power'!$C159)*('Sound Power'!$B159/3600)/('Sound Power'!$D159)/('Sound Power'!$F159)))),DEGREES(ACOS(1-(1/'ModelParams Lw'!G$29*SQRT(0.5*1.2/'Sound Power'!$C159)*('Sound Power'!$B159/3600)/('Sound Power'!$D159)/('Sound Power'!$F159)))))</f>
        <v>#DIV/0!</v>
      </c>
      <c r="BX159" s="23" t="e">
        <f>IF(Calcul!$E161="SW",DEGREES(ACOS(1-(1/'ModelParams Lw'!H$25*SQRT(0.5*1.2/'Sound Power'!$C159)*('Sound Power'!$B159/3600)/('Sound Power'!$D159)/('Sound Power'!$F159)))),DEGREES(ACOS(1-(1/'ModelParams Lw'!H$29*SQRT(0.5*1.2/'Sound Power'!$C159)*('Sound Power'!$B159/3600)/('Sound Power'!$D159)/('Sound Power'!$F159)))))</f>
        <v>#DIV/0!</v>
      </c>
      <c r="BY159" s="23" t="e">
        <f>IF(Calcul!$E161="SW",DEGREES(ACOS(1-(1/'ModelParams Lw'!I$25*SQRT(0.5*1.2/'Sound Power'!$C159)*('Sound Power'!$B159/3600)/('Sound Power'!$D159)/('Sound Power'!$F159)))),DEGREES(ACOS(1-(1/'ModelParams Lw'!I$29*SQRT(0.5*1.2/'Sound Power'!$C159)*('Sound Power'!$B159/3600)/('Sound Power'!$D159)/('Sound Power'!$F159)))))</f>
        <v>#DIV/0!</v>
      </c>
      <c r="BZ159" s="23" t="e">
        <f>IF(Calcul!$E161="SW",DEGREES(ACOS(1-(1/'ModelParams Lw'!J$25*SQRT(0.5*1.2/'Sound Power'!$C159)*('Sound Power'!$B159/3600)/('Sound Power'!$D159)/('Sound Power'!$F159)))),DEGREES(ACOS(1-(1/'ModelParams Lw'!J$29*SQRT(0.5*1.2/'Sound Power'!$C159)*('Sound Power'!$B159/3600)/('Sound Power'!$D159)/('Sound Power'!$F159)))))</f>
        <v>#DIV/0!</v>
      </c>
      <c r="CA159" s="26" t="e">
        <f>IF(Calcul!$E161="SW",'ModelParams Lw'!C$22+'ModelParams Lw'!C$23*LOG('Sound Power'!$D159/'Sound Power'!$E159)+'ModelParams Lw'!C$24*LN('Sound Power'!BS159),IF('ModelParams Lw'!C$26+'ModelParams Lw'!C$27*LOG('Sound Power'!$D159/'Sound Power'!$E159)+'ModelParams Lw'!C$28*LN('Sound Power'!BS159)&lt;'ModelParams Lw'!C$22+'ModelParams Lw'!C$23*LOG('Sound Power'!$D159/'Sound Power'!$E159)+'ModelParams Lw'!C$24*LN('Sound Power'!BS159),'ModelParams Lw'!C$22+'ModelParams Lw'!C$23*LOG('Sound Power'!$D159/'Sound Power'!$E159)+'ModelParams Lw'!C$24*LN('Sound Power'!BS159),'ModelParams Lw'!C$26+'ModelParams Lw'!C$27*LOG('Sound Power'!$D159/'Sound Power'!$E159)+'ModelParams Lw'!C$28*LN('Sound Power'!BS159)))</f>
        <v>#DIV/0!</v>
      </c>
      <c r="CB159" s="26" t="e">
        <f>IF(Calcul!$E161="SW",'ModelParams Lw'!D$22+'ModelParams Lw'!D$23*LOG('Sound Power'!$D159/'Sound Power'!$E159)+'ModelParams Lw'!D$24*LN('Sound Power'!BT159),IF('ModelParams Lw'!D$26+'ModelParams Lw'!D$27*LOG('Sound Power'!$D159/'Sound Power'!$E159)+'ModelParams Lw'!D$28*LN('Sound Power'!BT159)&lt;'ModelParams Lw'!D$22+'ModelParams Lw'!D$23*LOG('Sound Power'!$D159/'Sound Power'!$E159)+'ModelParams Lw'!D$24*LN('Sound Power'!BT159),'ModelParams Lw'!D$22+'ModelParams Lw'!D$23*LOG('Sound Power'!$D159/'Sound Power'!$E159)+'ModelParams Lw'!D$24*LN('Sound Power'!BT159),'ModelParams Lw'!D$26+'ModelParams Lw'!D$27*LOG('Sound Power'!$D159/'Sound Power'!$E159)+'ModelParams Lw'!D$28*LN('Sound Power'!BT159)))</f>
        <v>#DIV/0!</v>
      </c>
      <c r="CC159" s="26" t="e">
        <f>IF(Calcul!$E161="SW",'ModelParams Lw'!E$22+'ModelParams Lw'!E$23*LOG('Sound Power'!$D159/'Sound Power'!$E159)+'ModelParams Lw'!E$24*LN('Sound Power'!BU159),IF('ModelParams Lw'!E$26+'ModelParams Lw'!E$27*LOG('Sound Power'!$D159/'Sound Power'!$E159)+'ModelParams Lw'!E$28*LN('Sound Power'!BU159)&lt;'ModelParams Lw'!E$22+'ModelParams Lw'!E$23*LOG('Sound Power'!$D159/'Sound Power'!$E159)+'ModelParams Lw'!E$24*LN('Sound Power'!BU159),'ModelParams Lw'!E$22+'ModelParams Lw'!E$23*LOG('Sound Power'!$D159/'Sound Power'!$E159)+'ModelParams Lw'!E$24*LN('Sound Power'!BU159),'ModelParams Lw'!E$26+'ModelParams Lw'!E$27*LOG('Sound Power'!$D159/'Sound Power'!$E159)+'ModelParams Lw'!E$28*LN('Sound Power'!BU159)))</f>
        <v>#DIV/0!</v>
      </c>
      <c r="CD159" s="26" t="e">
        <f>IF(Calcul!$E161="SW",'ModelParams Lw'!F$22+'ModelParams Lw'!F$23*LOG('Sound Power'!$D159/'Sound Power'!$E159)+'ModelParams Lw'!F$24*LN('Sound Power'!BV159),IF('ModelParams Lw'!F$26+'ModelParams Lw'!F$27*LOG('Sound Power'!$D159/'Sound Power'!$E159)+'ModelParams Lw'!F$28*LN('Sound Power'!BV159)&lt;'ModelParams Lw'!F$22+'ModelParams Lw'!F$23*LOG('Sound Power'!$D159/'Sound Power'!$E159)+'ModelParams Lw'!F$24*LN('Sound Power'!BV159),'ModelParams Lw'!F$22+'ModelParams Lw'!F$23*LOG('Sound Power'!$D159/'Sound Power'!$E159)+'ModelParams Lw'!F$24*LN('Sound Power'!BV159),'ModelParams Lw'!F$26+'ModelParams Lw'!F$27*LOG('Sound Power'!$D159/'Sound Power'!$E159)+'ModelParams Lw'!F$28*LN('Sound Power'!BV159)))</f>
        <v>#DIV/0!</v>
      </c>
      <c r="CE159" s="26" t="e">
        <f>IF(Calcul!$E161="SW",'ModelParams Lw'!G$22+'ModelParams Lw'!G$23*LOG('Sound Power'!$D159/'Sound Power'!$E159)+'ModelParams Lw'!G$24*LN('Sound Power'!BW159),IF('ModelParams Lw'!G$26+'ModelParams Lw'!G$27*LOG('Sound Power'!$D159/'Sound Power'!$E159)+'ModelParams Lw'!G$28*LN('Sound Power'!BW159)&lt;'ModelParams Lw'!G$22+'ModelParams Lw'!G$23*LOG('Sound Power'!$D159/'Sound Power'!$E159)+'ModelParams Lw'!G$24*LN('Sound Power'!BW159),'ModelParams Lw'!G$22+'ModelParams Lw'!G$23*LOG('Sound Power'!$D159/'Sound Power'!$E159)+'ModelParams Lw'!G$24*LN('Sound Power'!BW159),'ModelParams Lw'!G$26+'ModelParams Lw'!G$27*LOG('Sound Power'!$D159/'Sound Power'!$E159)+'ModelParams Lw'!G$28*LN('Sound Power'!BW159)))</f>
        <v>#DIV/0!</v>
      </c>
      <c r="CF159" s="26" t="e">
        <f>IF(Calcul!$E161="SW",'ModelParams Lw'!H$22+'ModelParams Lw'!H$23*LOG('Sound Power'!$D159/'Sound Power'!$E159)+'ModelParams Lw'!H$24*LN('Sound Power'!BX159),IF('ModelParams Lw'!H$26+'ModelParams Lw'!H$27*LOG('Sound Power'!$D159/'Sound Power'!$E159)+'ModelParams Lw'!H$28*LN('Sound Power'!BX159)&lt;'ModelParams Lw'!H$22+'ModelParams Lw'!H$23*LOG('Sound Power'!$D159/'Sound Power'!$E159)+'ModelParams Lw'!H$24*LN('Sound Power'!BX159),'ModelParams Lw'!H$22+'ModelParams Lw'!H$23*LOG('Sound Power'!$D159/'Sound Power'!$E159)+'ModelParams Lw'!H$24*LN('Sound Power'!BX159),'ModelParams Lw'!H$26+'ModelParams Lw'!H$27*LOG('Sound Power'!$D159/'Sound Power'!$E159)+'ModelParams Lw'!H$28*LN('Sound Power'!BX159)))</f>
        <v>#DIV/0!</v>
      </c>
      <c r="CG159" s="26" t="e">
        <f>IF(Calcul!$E161="SW",'ModelParams Lw'!I$22+'ModelParams Lw'!I$23*LOG('Sound Power'!$D159/'Sound Power'!$E159)+'ModelParams Lw'!I$24*LN('Sound Power'!BY159),IF('ModelParams Lw'!I$26+'ModelParams Lw'!I$27*LOG('Sound Power'!$D159/'Sound Power'!$E159)+'ModelParams Lw'!I$28*LN('Sound Power'!BY159)&lt;'ModelParams Lw'!I$22+'ModelParams Lw'!I$23*LOG('Sound Power'!$D159/'Sound Power'!$E159)+'ModelParams Lw'!I$24*LN('Sound Power'!BY159),'ModelParams Lw'!I$22+'ModelParams Lw'!I$23*LOG('Sound Power'!$D159/'Sound Power'!$E159)+'ModelParams Lw'!I$24*LN('Sound Power'!BY159),'ModelParams Lw'!I$26+'ModelParams Lw'!I$27*LOG('Sound Power'!$D159/'Sound Power'!$E159)+'ModelParams Lw'!I$28*LN('Sound Power'!BY159)))</f>
        <v>#DIV/0!</v>
      </c>
      <c r="CH159" s="26" t="e">
        <f>IF(Calcul!$E161="SW",'ModelParams Lw'!J$22+'ModelParams Lw'!J$23*LOG('Sound Power'!$D159/'Sound Power'!$E159)+'ModelParams Lw'!J$24*LN('Sound Power'!BZ159),IF('ModelParams Lw'!J$26+'ModelParams Lw'!J$27*LOG('Sound Power'!$D159/'Sound Power'!$E159)+'ModelParams Lw'!J$28*LN('Sound Power'!BZ159)&lt;'ModelParams Lw'!J$22+'ModelParams Lw'!J$23*LOG('Sound Power'!$D159/'Sound Power'!$E159)+'ModelParams Lw'!J$24*LN('Sound Power'!BZ159),'ModelParams Lw'!J$22+'ModelParams Lw'!J$23*LOG('Sound Power'!$D159/'Sound Power'!$E159)+'ModelParams Lw'!J$24*LN('Sound Power'!BZ159),'ModelParams Lw'!J$26+'ModelParams Lw'!J$27*LOG('Sound Power'!$D159/'Sound Power'!$E159)+'ModelParams Lw'!J$28*LN('Sound Power'!BZ159)))</f>
        <v>#DIV/0!</v>
      </c>
      <c r="CI159" s="26" t="e">
        <f t="shared" si="58"/>
        <v>#DIV/0!</v>
      </c>
      <c r="CJ159" s="26" t="e">
        <f t="shared" si="59"/>
        <v>#DIV/0!</v>
      </c>
      <c r="CK159" s="26" t="e">
        <f t="shared" si="60"/>
        <v>#DIV/0!</v>
      </c>
      <c r="CL159" s="26" t="e">
        <f t="shared" si="61"/>
        <v>#DIV/0!</v>
      </c>
      <c r="CM159" s="26" t="e">
        <f t="shared" si="62"/>
        <v>#DIV/0!</v>
      </c>
      <c r="CN159" s="26" t="e">
        <f t="shared" si="63"/>
        <v>#DIV/0!</v>
      </c>
      <c r="CO159" s="26" t="e">
        <f t="shared" si="64"/>
        <v>#DIV/0!</v>
      </c>
      <c r="CP159" s="26" t="e">
        <f t="shared" si="65"/>
        <v>#DIV/0!</v>
      </c>
      <c r="CQ159" s="26" t="e">
        <f>10*LOG10(IF(CI159="",0,POWER(10,((CI159+'ModelParams Lw'!$O$4)/10))) +IF(CJ159="",0,POWER(10,((CJ159+'ModelParams Lw'!$P$4)/10))) +IF(CK159="",0,POWER(10,((CK159+'ModelParams Lw'!$Q$4)/10))) +IF(CL159="",0,POWER(10,((CL159+'ModelParams Lw'!$R$4)/10))) +IF(CM159="",0,POWER(10,((CM159+'ModelParams Lw'!$S$4)/10))) +IF(CN159="",0,POWER(10,((CN159+'ModelParams Lw'!$T$4)/10))) +IF(CO159="",0,POWER(10,((CO159+'ModelParams Lw'!$U$4)/10)))+IF(CP159="",0,POWER(10,((CP159+'ModelParams Lw'!$V$4)/10))))</f>
        <v>#DIV/0!</v>
      </c>
      <c r="CR159" s="26" t="e">
        <f t="shared" si="66"/>
        <v>#DIV/0!</v>
      </c>
      <c r="CS159" s="26" t="e">
        <f>(CI159-'ModelParams Lw'!$O$10)/'ModelParams Lw'!$O$11</f>
        <v>#DIV/0!</v>
      </c>
      <c r="CT159" s="26" t="e">
        <f>(CJ159-'ModelParams Lw'!$P$10)/'ModelParams Lw'!$P$11</f>
        <v>#DIV/0!</v>
      </c>
      <c r="CU159" s="26" t="e">
        <f>(CK159-'ModelParams Lw'!$Q$10)/'ModelParams Lw'!$Q$11</f>
        <v>#DIV/0!</v>
      </c>
      <c r="CV159" s="26" t="e">
        <f>(CL159-'ModelParams Lw'!$R$10)/'ModelParams Lw'!$R$11</f>
        <v>#DIV/0!</v>
      </c>
      <c r="CW159" s="26" t="e">
        <f>(CM159-'ModelParams Lw'!$S$10)/'ModelParams Lw'!$S$11</f>
        <v>#DIV/0!</v>
      </c>
      <c r="CX159" s="26" t="e">
        <f>(CN159-'ModelParams Lw'!$T$10)/'ModelParams Lw'!$T$11</f>
        <v>#DIV/0!</v>
      </c>
      <c r="CY159" s="26" t="e">
        <f>(CO159-'ModelParams Lw'!$U$10)/'ModelParams Lw'!$U$11</f>
        <v>#DIV/0!</v>
      </c>
      <c r="CZ159" s="26" t="e">
        <f>(CP159-'ModelParams Lw'!$V$10)/'ModelParams Lw'!$V$11</f>
        <v>#DIV/0!</v>
      </c>
    </row>
    <row r="160" spans="1:104" x14ac:dyDescent="0.2">
      <c r="A160" s="13">
        <f>Calcul!A162</f>
        <v>0</v>
      </c>
      <c r="B160" s="13">
        <f t="shared" si="67"/>
        <v>0</v>
      </c>
      <c r="C160" s="13">
        <f>Calcul!B162</f>
        <v>0</v>
      </c>
      <c r="D160" s="13">
        <f>Calcul!C162/1000</f>
        <v>0</v>
      </c>
      <c r="E160" s="13">
        <f>Calcul!D162/1000</f>
        <v>0</v>
      </c>
      <c r="F160" s="13">
        <f t="shared" si="68"/>
        <v>0</v>
      </c>
      <c r="G160" s="23" t="e">
        <f>DEGREES(ACOS(1-(1/'ModelParams Lw'!B$15*SQRT(0.5*1.2/'Sound Power'!$C160)*('Sound Power'!$B160/3600)/('Sound Power'!$D160)/('Sound Power'!$F160))))</f>
        <v>#DIV/0!</v>
      </c>
      <c r="H160" s="23" t="e">
        <f>DEGREES(ACOS(1-(1/'ModelParams Lw'!C$15*SQRT(0.5*1.2/'Sound Power'!$C160)*('Sound Power'!$B160/3600)/('Sound Power'!$D160)/('Sound Power'!$F160))))</f>
        <v>#DIV/0!</v>
      </c>
      <c r="I160" s="23" t="e">
        <f>DEGREES(ACOS(1-(1/'ModelParams Lw'!D$15*SQRT(0.5*1.2/'Sound Power'!$C160)*('Sound Power'!$B160/3600)/('Sound Power'!$D160)/('Sound Power'!$F160))))</f>
        <v>#DIV/0!</v>
      </c>
      <c r="J160" s="23" t="e">
        <f>DEGREES(ACOS(1-(1/'ModelParams Lw'!E$15*SQRT(0.5*1.2/'Sound Power'!$C160)*('Sound Power'!$B160/3600)/('Sound Power'!$D160)/('Sound Power'!$F160))))</f>
        <v>#DIV/0!</v>
      </c>
      <c r="K160" s="23" t="e">
        <f>DEGREES(ACOS(1-(1/'ModelParams Lw'!F$15*SQRT(0.5*1.2/'Sound Power'!$C160)*('Sound Power'!$B160/3600)/('Sound Power'!$D160)/('Sound Power'!$F160))))</f>
        <v>#DIV/0!</v>
      </c>
      <c r="L160" s="23" t="e">
        <f>DEGREES(ACOS(1-(1/'ModelParams Lw'!G$15*SQRT(0.5*1.2/'Sound Power'!$C160)*('Sound Power'!$B160/3600)/('Sound Power'!$D160)/('Sound Power'!$F160))))</f>
        <v>#DIV/0!</v>
      </c>
      <c r="M160" s="23" t="e">
        <f>DEGREES(ACOS(1-(1/'ModelParams Lw'!H$15*SQRT(0.5*1.2/'Sound Power'!$C160)*('Sound Power'!$B160/3600)/('Sound Power'!$D160)/('Sound Power'!$F160))))</f>
        <v>#DIV/0!</v>
      </c>
      <c r="N160" s="23" t="e">
        <f>DEGREES(ACOS(1-(1/'ModelParams Lw'!I$15*SQRT(0.5*1.2/'Sound Power'!$C160)*('Sound Power'!$B160/3600)/('Sound Power'!$D160)/('Sound Power'!$F160))))</f>
        <v>#DIV/0!</v>
      </c>
      <c r="O160" s="26" t="e">
        <f>('ModelParams Lw'!B$4*LN('Sound Power'!G160)/(1+EXP(-('Sound Power'!$D160*1000+'ModelParams Lw'!B$6)/'ModelParams Lw'!B$7))+'ModelParams Lw'!B$5)*LN('Sound Power'!$B160)-('ModelParams Lw'!B$8+'ModelParams Lw'!B$9*$D160+'ModelParams Lw'!B$10*'Sound Power'!$F160^'ModelParams Lw'!B$14+'ModelParams Lw'!B$11*LN('Sound Power'!G160)+'ModelParams Lw'!B$12*'Sound Power'!$D160*'Sound Power'!$F160+'ModelParams Lw'!B$13*'Sound Power'!$D160*LN('Sound Power'!G160))</f>
        <v>#DIV/0!</v>
      </c>
      <c r="P160" s="26" t="e">
        <f>('ModelParams Lw'!C$4*LN('Sound Power'!H160)/(1+EXP(-('Sound Power'!$D160*1000+'ModelParams Lw'!C$6)/'ModelParams Lw'!C$7))+'ModelParams Lw'!C$5)*LN('Sound Power'!$B160)-('ModelParams Lw'!C$8+'ModelParams Lw'!C$9*$D160+'ModelParams Lw'!C$10*'Sound Power'!$F160^'ModelParams Lw'!C$14+'ModelParams Lw'!C$11*LN('Sound Power'!H160)+'ModelParams Lw'!C$12*'Sound Power'!$D160*'Sound Power'!$F160+'ModelParams Lw'!C$13*'Sound Power'!$D160*LN('Sound Power'!H160))</f>
        <v>#DIV/0!</v>
      </c>
      <c r="Q160" s="26" t="e">
        <f>('ModelParams Lw'!D$4*LN('Sound Power'!I160)/(1+EXP(-('Sound Power'!$D160*1000+'ModelParams Lw'!D$6)/'ModelParams Lw'!D$7))+'ModelParams Lw'!D$5)*LN('Sound Power'!$B160)-('ModelParams Lw'!D$8+'ModelParams Lw'!D$9*$D160+'ModelParams Lw'!D$10*'Sound Power'!$F160^'ModelParams Lw'!D$14+'ModelParams Lw'!D$11*LN('Sound Power'!I160)+'ModelParams Lw'!D$12*'Sound Power'!$D160*'Sound Power'!$F160+'ModelParams Lw'!D$13*'Sound Power'!$D160*LN('Sound Power'!I160))</f>
        <v>#DIV/0!</v>
      </c>
      <c r="R160" s="26" t="e">
        <f>('ModelParams Lw'!E$4*LN('Sound Power'!J160)/(1+EXP(-('Sound Power'!$D160*1000+'ModelParams Lw'!E$6)/'ModelParams Lw'!E$7))+'ModelParams Lw'!E$5)*LN('Sound Power'!$B160)-('ModelParams Lw'!E$8+'ModelParams Lw'!E$9*$D160+'ModelParams Lw'!E$10*'Sound Power'!$F160^'ModelParams Lw'!E$14+'ModelParams Lw'!E$11*LN('Sound Power'!J160)+'ModelParams Lw'!E$12*'Sound Power'!$D160*'Sound Power'!$F160+'ModelParams Lw'!E$13*'Sound Power'!$D160*LN('Sound Power'!J160))</f>
        <v>#DIV/0!</v>
      </c>
      <c r="S160" s="26" t="e">
        <f>('ModelParams Lw'!F$4*LN('Sound Power'!K160)/(1+EXP(-('Sound Power'!$D160*1000+'ModelParams Lw'!F$6)/'ModelParams Lw'!F$7))+'ModelParams Lw'!F$5)*LN('Sound Power'!$B160)-('ModelParams Lw'!F$8+'ModelParams Lw'!F$9*$D160+'ModelParams Lw'!F$10*'Sound Power'!$F160^'ModelParams Lw'!F$14+'ModelParams Lw'!F$11*LN('Sound Power'!K160)+'ModelParams Lw'!F$12*'Sound Power'!$D160*'Sound Power'!$F160+'ModelParams Lw'!F$13*'Sound Power'!$D160*LN('Sound Power'!K160))</f>
        <v>#DIV/0!</v>
      </c>
      <c r="T160" s="26" t="e">
        <f>('ModelParams Lw'!G$4*LN('Sound Power'!L160)/(1+EXP(-('Sound Power'!$D160*1000+'ModelParams Lw'!G$6)/'ModelParams Lw'!G$7))+'ModelParams Lw'!G$5)*LN('Sound Power'!$B160)-('ModelParams Lw'!G$8+'ModelParams Lw'!G$9*$D160+'ModelParams Lw'!G$10*'Sound Power'!$F160^'ModelParams Lw'!G$14+'ModelParams Lw'!G$11*LN('Sound Power'!L160)+'ModelParams Lw'!G$12*'Sound Power'!$D160*'Sound Power'!$F160+'ModelParams Lw'!G$13*'Sound Power'!$D160*LN('Sound Power'!L160))</f>
        <v>#DIV/0!</v>
      </c>
      <c r="U160" s="26" t="e">
        <f>('ModelParams Lw'!H$4*LN('Sound Power'!M160)/(1+EXP(-('Sound Power'!$D160*1000+'ModelParams Lw'!H$6)/'ModelParams Lw'!H$7))+'ModelParams Lw'!H$5)*LN('Sound Power'!$B160)-('ModelParams Lw'!H$8+'ModelParams Lw'!H$9*$D160+'ModelParams Lw'!H$10*'Sound Power'!$F160^'ModelParams Lw'!H$14+'ModelParams Lw'!H$11*LN('Sound Power'!M160)+'ModelParams Lw'!H$12*'Sound Power'!$D160*'Sound Power'!$F160+'ModelParams Lw'!H$13*'Sound Power'!$D160*LN('Sound Power'!M160))</f>
        <v>#DIV/0!</v>
      </c>
      <c r="V160" s="26" t="e">
        <f>('ModelParams Lw'!I$4*LN('Sound Power'!N160)/(1+EXP(-('Sound Power'!$D160*1000+'ModelParams Lw'!I$6)/'ModelParams Lw'!I$7))+'ModelParams Lw'!I$5)*LN('Sound Power'!$B160)-('ModelParams Lw'!I$8+'ModelParams Lw'!I$9*$D160+'ModelParams Lw'!I$10*'Sound Power'!$F160^'ModelParams Lw'!I$14+'ModelParams Lw'!I$11*LN('Sound Power'!N160)+'ModelParams Lw'!I$12*'Sound Power'!$D160*'Sound Power'!$F160+'ModelParams Lw'!I$13*'Sound Power'!$D160*LN('Sound Power'!N160))</f>
        <v>#DIV/0!</v>
      </c>
      <c r="W160" s="26" t="e">
        <f>10*LOG10(IF(O160="",0,POWER(10,((O160+'ModelParams Lw'!$O$4)/10))) +IF(P160="",0,POWER(10,((P160+'ModelParams Lw'!$P$4)/10))) +IF(Q160="",0,POWER(10,((Q160+'ModelParams Lw'!$Q$4)/10))) +IF(R160="",0,POWER(10,((R160+'ModelParams Lw'!$R$4)/10))) +IF(S160="",0,POWER(10,((S160+'ModelParams Lw'!$S$4)/10))) +IF(T160="",0,POWER(10,((T160+'ModelParams Lw'!$T$4)/10))) +IF(U160="",0,POWER(10,((U160+'ModelParams Lw'!$U$4)/10)))+IF(V160="",0,POWER(10,((V160+'ModelParams Lw'!$V$4)/10))))</f>
        <v>#DIV/0!</v>
      </c>
      <c r="X160" s="26" t="e">
        <f t="shared" si="52"/>
        <v>#DIV/0!</v>
      </c>
      <c r="Y160" s="26" t="e">
        <f>(O160-'ModelParams Lw'!O$10)/'ModelParams Lw'!O$11</f>
        <v>#DIV/0!</v>
      </c>
      <c r="Z160" s="26" t="e">
        <f>(P160-'ModelParams Lw'!P$10)/'ModelParams Lw'!P$11</f>
        <v>#DIV/0!</v>
      </c>
      <c r="AA160" s="26" t="e">
        <f>(Q160-'ModelParams Lw'!Q$10)/'ModelParams Lw'!Q$11</f>
        <v>#DIV/0!</v>
      </c>
      <c r="AB160" s="26" t="e">
        <f>(R160-'ModelParams Lw'!R$10)/'ModelParams Lw'!R$11</f>
        <v>#DIV/0!</v>
      </c>
      <c r="AC160" s="26" t="e">
        <f>(S160-'ModelParams Lw'!S$10)/'ModelParams Lw'!S$11</f>
        <v>#DIV/0!</v>
      </c>
      <c r="AD160" s="26" t="e">
        <f>(T160-'ModelParams Lw'!T$10)/'ModelParams Lw'!T$11</f>
        <v>#DIV/0!</v>
      </c>
      <c r="AE160" s="26" t="e">
        <f>(U160-'ModelParams Lw'!U$10)/'ModelParams Lw'!U$11</f>
        <v>#DIV/0!</v>
      </c>
      <c r="AF160" s="26" t="e">
        <f>(V160-'ModelParams Lw'!V$10)/'ModelParams Lw'!V$11</f>
        <v>#DIV/0!</v>
      </c>
      <c r="AG160" s="26" t="e">
        <f t="shared" si="53"/>
        <v>#DIV/0!</v>
      </c>
      <c r="AH160" s="26" t="e">
        <f>VLOOKUP(D160*1000,'ModelParams Lw'!$A$38:$D$58,4)</f>
        <v>#N/A</v>
      </c>
      <c r="AI160" s="56" t="e">
        <f>VLOOKUP(D160*1000,'ModelParams Lw'!$A$38:$D$58,2)</f>
        <v>#N/A</v>
      </c>
      <c r="AJ160" s="46" t="e">
        <f t="shared" si="54"/>
        <v>#DIV/0!</v>
      </c>
      <c r="AK160" s="26" t="e">
        <f t="shared" si="55"/>
        <v>#VALUE!</v>
      </c>
      <c r="AL160" s="26" t="e">
        <f>IF($AI160=100,'ModelParams Lw'!R$35*'Sound Power'!$AH160^2+'ModelParams Lw'!R$36*'Sound Power'!$AH160+'ModelParams Lw'!R$37,IF($AI160=150,'ModelParams Lw'!R$38*'Sound Power'!$AH160^2+'ModelParams Lw'!R$39*'Sound Power'!$AH160+'ModelParams Lw'!R$40,'ModelParams Lw'!R$41*'Sound Power'!$AH160^2+'ModelParams Lw'!R$42*'Sound Power'!$AH160+'ModelParams Lw'!R$43))</f>
        <v>#N/A</v>
      </c>
      <c r="AM160" s="26" t="e">
        <f>IF($AI160=100,'ModelParams Lw'!S$35*'Sound Power'!$AH160^2+'ModelParams Lw'!S$36*'Sound Power'!$AH160+'ModelParams Lw'!S$37,IF($AI160=150,'ModelParams Lw'!S$38*'Sound Power'!$AH160^2+'ModelParams Lw'!S$39*'Sound Power'!$AH160+'ModelParams Lw'!S$40,'ModelParams Lw'!S$41*'Sound Power'!$AH160^2+'ModelParams Lw'!S$42*'Sound Power'!$AH160+'ModelParams Lw'!S$43))</f>
        <v>#N/A</v>
      </c>
      <c r="AN160" s="26" t="e">
        <f>IF($AI160=100,'ModelParams Lw'!T$35*'Sound Power'!$AH160^2+'ModelParams Lw'!T$36*'Sound Power'!$AH160+'ModelParams Lw'!T$37,IF($AI160=150,'ModelParams Lw'!T$38*'Sound Power'!$AH160^2+'ModelParams Lw'!T$39*'Sound Power'!$AH160+'ModelParams Lw'!T$40,'ModelParams Lw'!T$41*'Sound Power'!$AH160^2+'ModelParams Lw'!T$42*'Sound Power'!$AH160+'ModelParams Lw'!T$43))</f>
        <v>#N/A</v>
      </c>
      <c r="AO160" s="26" t="e">
        <f>IF($AI160=100,'ModelParams Lw'!U$35*'Sound Power'!$AH160^2+'ModelParams Lw'!U$36*'Sound Power'!$AH160+'ModelParams Lw'!U$37,IF($AI160=150,'ModelParams Lw'!U$38*'Sound Power'!$AH160^2+'ModelParams Lw'!U$39*'Sound Power'!$AH160+'ModelParams Lw'!U$40,'ModelParams Lw'!U$41*'Sound Power'!$AH160^2+'ModelParams Lw'!U$42*'Sound Power'!$AH160+'ModelParams Lw'!U$43))</f>
        <v>#N/A</v>
      </c>
      <c r="AP160" s="26" t="e">
        <f>IF($AI160=100,'ModelParams Lw'!V$35*'Sound Power'!$AH160^2+'ModelParams Lw'!V$36*'Sound Power'!$AH160+'ModelParams Lw'!V$37,IF($AI160=150,'ModelParams Lw'!V$38*'Sound Power'!$AH160^2+'ModelParams Lw'!V$39*'Sound Power'!$AH160+'ModelParams Lw'!V$40,'ModelParams Lw'!V$41*'Sound Power'!$AH160^2+'ModelParams Lw'!V$42*'Sound Power'!$AH160+'ModelParams Lw'!V$43))</f>
        <v>#N/A</v>
      </c>
      <c r="AQ160" s="26" t="e">
        <f>IF($AI160=100,'ModelParams Lw'!W$35*'Sound Power'!$AH160^2+'ModelParams Lw'!W$36*'Sound Power'!$AH160+'ModelParams Lw'!W$37,IF($AI160=150,'ModelParams Lw'!W$38*'Sound Power'!$AH160^2+'ModelParams Lw'!W$39*'Sound Power'!$AH160+'ModelParams Lw'!W$40,'ModelParams Lw'!W$41*'Sound Power'!$AH160^2+'ModelParams Lw'!W$42*'Sound Power'!$AH160+'ModelParams Lw'!W$43))</f>
        <v>#N/A</v>
      </c>
      <c r="AR160" s="26" t="e">
        <f t="shared" si="56"/>
        <v>#VALUE!</v>
      </c>
      <c r="AS160" s="26" t="e">
        <f>IF(26.83*LN($AJ160)-11.791-'ModelParams Lw'!B$35&lt;0,0,26.83*LN($AJ160)-11.791-'ModelParams Lw'!B$35)</f>
        <v>#DIV/0!</v>
      </c>
      <c r="AT160" s="26" t="e">
        <f>IF(26.83*LN($AJ160)-11.791-'ModelParams Lw'!C$35&lt;0,0,26.83*LN($AJ160)-11.791-'ModelParams Lw'!C$35)</f>
        <v>#DIV/0!</v>
      </c>
      <c r="AU160" s="26" t="e">
        <f>IF(26.83*LN($AJ160)-11.791-'ModelParams Lw'!D$35&lt;0,0,26.83*LN($AJ160)-11.791-'ModelParams Lw'!D$35)</f>
        <v>#DIV/0!</v>
      </c>
      <c r="AV160" s="26" t="e">
        <f>IF(26.83*LN($AJ160)-11.791-'ModelParams Lw'!E$35&lt;0,0,26.83*LN($AJ160)-11.791-'ModelParams Lw'!E$35)</f>
        <v>#DIV/0!</v>
      </c>
      <c r="AW160" s="26" t="e">
        <f>IF(26.83*LN($AJ160)-11.791-'ModelParams Lw'!F$35&lt;0,0,26.83*LN($AJ160)-11.791-'ModelParams Lw'!F$35)</f>
        <v>#DIV/0!</v>
      </c>
      <c r="AX160" s="26" t="e">
        <f>IF(26.83*LN($AJ160)-11.791-'ModelParams Lw'!G$35&lt;0,0,26.83*LN($AJ160)-11.791-'ModelParams Lw'!G$35)</f>
        <v>#DIV/0!</v>
      </c>
      <c r="AY160" s="26" t="e">
        <f>IF(26.83*LN($AJ160)-11.791-'ModelParams Lw'!H$35&lt;0,0,26.83*LN($AJ160)-11.791-'ModelParams Lw'!H$35)</f>
        <v>#DIV/0!</v>
      </c>
      <c r="AZ160" s="26" t="e">
        <f>IF(26.83*LN($AJ160)-11.791-'ModelParams Lw'!I$35&lt;0,0,26.83*LN($AJ160)-11.791-'ModelParams Lw'!I$35)</f>
        <v>#DIV/0!</v>
      </c>
      <c r="BA160" s="26" t="e">
        <f t="shared" si="69"/>
        <v>#DIV/0!</v>
      </c>
      <c r="BB160" s="26" t="e">
        <f t="shared" si="70"/>
        <v>#DIV/0!</v>
      </c>
      <c r="BC160" s="26" t="e">
        <f t="shared" si="71"/>
        <v>#DIV/0!</v>
      </c>
      <c r="BD160" s="26" t="e">
        <f t="shared" si="72"/>
        <v>#DIV/0!</v>
      </c>
      <c r="BE160" s="26" t="e">
        <f t="shared" si="73"/>
        <v>#DIV/0!</v>
      </c>
      <c r="BF160" s="26" t="e">
        <f t="shared" si="74"/>
        <v>#DIV/0!</v>
      </c>
      <c r="BG160" s="26" t="e">
        <f t="shared" si="75"/>
        <v>#DIV/0!</v>
      </c>
      <c r="BH160" s="26" t="e">
        <f t="shared" si="76"/>
        <v>#DIV/0!</v>
      </c>
      <c r="BI160" s="26" t="e">
        <f>10*LOG10(IF(BA160="",0,POWER(10,((BA160+'ModelParams Lw'!$O$4)/10))) +IF(BB160="",0,POWER(10,((BB160+'ModelParams Lw'!$P$4)/10))) +IF(BC160="",0,POWER(10,((BC160+'ModelParams Lw'!$Q$4)/10))) +IF(BD160="",0,POWER(10,((BD160+'ModelParams Lw'!$R$4)/10))) +IF(BE160="",0,POWER(10,((BE160+'ModelParams Lw'!$S$4)/10))) +IF(BF160="",0,POWER(10,((BF160+'ModelParams Lw'!$T$4)/10))) +IF(BG160="",0,POWER(10,((BG160+'ModelParams Lw'!$U$4)/10)))+IF(BH160="",0,POWER(10,((BH160+'ModelParams Lw'!$V$4)/10))))</f>
        <v>#DIV/0!</v>
      </c>
      <c r="BJ160" s="26" t="e">
        <f t="shared" si="57"/>
        <v>#DIV/0!</v>
      </c>
      <c r="BK160" s="26" t="e">
        <f>(BA160-'ModelParams Lw'!O$10)/'ModelParams Lw'!O$11</f>
        <v>#DIV/0!</v>
      </c>
      <c r="BL160" s="26" t="e">
        <f>(BB160-'ModelParams Lw'!P$10)/'ModelParams Lw'!P$11</f>
        <v>#DIV/0!</v>
      </c>
      <c r="BM160" s="26" t="e">
        <f>(BC160-'ModelParams Lw'!Q$10)/'ModelParams Lw'!Q$11</f>
        <v>#DIV/0!</v>
      </c>
      <c r="BN160" s="26" t="e">
        <f>(BD160-'ModelParams Lw'!R$10)/'ModelParams Lw'!R$11</f>
        <v>#DIV/0!</v>
      </c>
      <c r="BO160" s="26" t="e">
        <f>(BE160-'ModelParams Lw'!S$10)/'ModelParams Lw'!S$11</f>
        <v>#DIV/0!</v>
      </c>
      <c r="BP160" s="26" t="e">
        <f>(BF160-'ModelParams Lw'!T$10)/'ModelParams Lw'!T$11</f>
        <v>#DIV/0!</v>
      </c>
      <c r="BQ160" s="26" t="e">
        <f>(BG160-'ModelParams Lw'!U$10)/'ModelParams Lw'!U$11</f>
        <v>#DIV/0!</v>
      </c>
      <c r="BR160" s="26" t="e">
        <f>(BH160-'ModelParams Lw'!V$10)/'ModelParams Lw'!V$11</f>
        <v>#DIV/0!</v>
      </c>
      <c r="BS160" s="23" t="e">
        <f>IF(Calcul!$E162="SW",DEGREES(ACOS(1-(1/'ModelParams Lw'!C$25*SQRT(0.5*1.2/'Sound Power'!$C160)*('Sound Power'!$B160/3600)/('Sound Power'!$D160)/('Sound Power'!$F160)))),DEGREES(ACOS(1-(1/'ModelParams Lw'!C$29*SQRT(0.5*1.2/'Sound Power'!$C160)*('Sound Power'!$B160/3600)/('Sound Power'!$D160)/('Sound Power'!$F160)))))</f>
        <v>#DIV/0!</v>
      </c>
      <c r="BT160" s="23" t="e">
        <f>IF(Calcul!$E162="SW",DEGREES(ACOS(1-(1/'ModelParams Lw'!D$25*SQRT(0.5*1.2/'Sound Power'!$C160)*('Sound Power'!$B160/3600)/('Sound Power'!$D160)/('Sound Power'!$F160)))),DEGREES(ACOS(1-(1/'ModelParams Lw'!D$29*SQRT(0.5*1.2/'Sound Power'!$C160)*('Sound Power'!$B160/3600)/('Sound Power'!$D160)/('Sound Power'!$F160)))))</f>
        <v>#DIV/0!</v>
      </c>
      <c r="BU160" s="23" t="e">
        <f>IF(Calcul!$E162="SW",DEGREES(ACOS(1-(1/'ModelParams Lw'!E$25*SQRT(0.5*1.2/'Sound Power'!$C160)*('Sound Power'!$B160/3600)/('Sound Power'!$D160)/('Sound Power'!$F160)))),DEGREES(ACOS(1-(1/'ModelParams Lw'!E$29*SQRT(0.5*1.2/'Sound Power'!$C160)*('Sound Power'!$B160/3600)/('Sound Power'!$D160)/('Sound Power'!$F160)))))</f>
        <v>#DIV/0!</v>
      </c>
      <c r="BV160" s="23" t="e">
        <f>IF(Calcul!$E162="SW",DEGREES(ACOS(1-(1/'ModelParams Lw'!F$25*SQRT(0.5*1.2/'Sound Power'!$C160)*('Sound Power'!$B160/3600)/('Sound Power'!$D160)/('Sound Power'!$F160)))),DEGREES(ACOS(1-(1/'ModelParams Lw'!F$29*SQRT(0.5*1.2/'Sound Power'!$C160)*('Sound Power'!$B160/3600)/('Sound Power'!$D160)/('Sound Power'!$F160)))))</f>
        <v>#DIV/0!</v>
      </c>
      <c r="BW160" s="23" t="e">
        <f>IF(Calcul!$E162="SW",DEGREES(ACOS(1-(1/'ModelParams Lw'!G$25*SQRT(0.5*1.2/'Sound Power'!$C160)*('Sound Power'!$B160/3600)/('Sound Power'!$D160)/('Sound Power'!$F160)))),DEGREES(ACOS(1-(1/'ModelParams Lw'!G$29*SQRT(0.5*1.2/'Sound Power'!$C160)*('Sound Power'!$B160/3600)/('Sound Power'!$D160)/('Sound Power'!$F160)))))</f>
        <v>#DIV/0!</v>
      </c>
      <c r="BX160" s="23" t="e">
        <f>IF(Calcul!$E162="SW",DEGREES(ACOS(1-(1/'ModelParams Lw'!H$25*SQRT(0.5*1.2/'Sound Power'!$C160)*('Sound Power'!$B160/3600)/('Sound Power'!$D160)/('Sound Power'!$F160)))),DEGREES(ACOS(1-(1/'ModelParams Lw'!H$29*SQRT(0.5*1.2/'Sound Power'!$C160)*('Sound Power'!$B160/3600)/('Sound Power'!$D160)/('Sound Power'!$F160)))))</f>
        <v>#DIV/0!</v>
      </c>
      <c r="BY160" s="23" t="e">
        <f>IF(Calcul!$E162="SW",DEGREES(ACOS(1-(1/'ModelParams Lw'!I$25*SQRT(0.5*1.2/'Sound Power'!$C160)*('Sound Power'!$B160/3600)/('Sound Power'!$D160)/('Sound Power'!$F160)))),DEGREES(ACOS(1-(1/'ModelParams Lw'!I$29*SQRT(0.5*1.2/'Sound Power'!$C160)*('Sound Power'!$B160/3600)/('Sound Power'!$D160)/('Sound Power'!$F160)))))</f>
        <v>#DIV/0!</v>
      </c>
      <c r="BZ160" s="23" t="e">
        <f>IF(Calcul!$E162="SW",DEGREES(ACOS(1-(1/'ModelParams Lw'!J$25*SQRT(0.5*1.2/'Sound Power'!$C160)*('Sound Power'!$B160/3600)/('Sound Power'!$D160)/('Sound Power'!$F160)))),DEGREES(ACOS(1-(1/'ModelParams Lw'!J$29*SQRT(0.5*1.2/'Sound Power'!$C160)*('Sound Power'!$B160/3600)/('Sound Power'!$D160)/('Sound Power'!$F160)))))</f>
        <v>#DIV/0!</v>
      </c>
      <c r="CA160" s="26" t="e">
        <f>IF(Calcul!$E162="SW",'ModelParams Lw'!C$22+'ModelParams Lw'!C$23*LOG('Sound Power'!$D160/'Sound Power'!$E160)+'ModelParams Lw'!C$24*LN('Sound Power'!BS160),IF('ModelParams Lw'!C$26+'ModelParams Lw'!C$27*LOG('Sound Power'!$D160/'Sound Power'!$E160)+'ModelParams Lw'!C$28*LN('Sound Power'!BS160)&lt;'ModelParams Lw'!C$22+'ModelParams Lw'!C$23*LOG('Sound Power'!$D160/'Sound Power'!$E160)+'ModelParams Lw'!C$24*LN('Sound Power'!BS160),'ModelParams Lw'!C$22+'ModelParams Lw'!C$23*LOG('Sound Power'!$D160/'Sound Power'!$E160)+'ModelParams Lw'!C$24*LN('Sound Power'!BS160),'ModelParams Lw'!C$26+'ModelParams Lw'!C$27*LOG('Sound Power'!$D160/'Sound Power'!$E160)+'ModelParams Lw'!C$28*LN('Sound Power'!BS160)))</f>
        <v>#DIV/0!</v>
      </c>
      <c r="CB160" s="26" t="e">
        <f>IF(Calcul!$E162="SW",'ModelParams Lw'!D$22+'ModelParams Lw'!D$23*LOG('Sound Power'!$D160/'Sound Power'!$E160)+'ModelParams Lw'!D$24*LN('Sound Power'!BT160),IF('ModelParams Lw'!D$26+'ModelParams Lw'!D$27*LOG('Sound Power'!$D160/'Sound Power'!$E160)+'ModelParams Lw'!D$28*LN('Sound Power'!BT160)&lt;'ModelParams Lw'!D$22+'ModelParams Lw'!D$23*LOG('Sound Power'!$D160/'Sound Power'!$E160)+'ModelParams Lw'!D$24*LN('Sound Power'!BT160),'ModelParams Lw'!D$22+'ModelParams Lw'!D$23*LOG('Sound Power'!$D160/'Sound Power'!$E160)+'ModelParams Lw'!D$24*LN('Sound Power'!BT160),'ModelParams Lw'!D$26+'ModelParams Lw'!D$27*LOG('Sound Power'!$D160/'Sound Power'!$E160)+'ModelParams Lw'!D$28*LN('Sound Power'!BT160)))</f>
        <v>#DIV/0!</v>
      </c>
      <c r="CC160" s="26" t="e">
        <f>IF(Calcul!$E162="SW",'ModelParams Lw'!E$22+'ModelParams Lw'!E$23*LOG('Sound Power'!$D160/'Sound Power'!$E160)+'ModelParams Lw'!E$24*LN('Sound Power'!BU160),IF('ModelParams Lw'!E$26+'ModelParams Lw'!E$27*LOG('Sound Power'!$D160/'Sound Power'!$E160)+'ModelParams Lw'!E$28*LN('Sound Power'!BU160)&lt;'ModelParams Lw'!E$22+'ModelParams Lw'!E$23*LOG('Sound Power'!$D160/'Sound Power'!$E160)+'ModelParams Lw'!E$24*LN('Sound Power'!BU160),'ModelParams Lw'!E$22+'ModelParams Lw'!E$23*LOG('Sound Power'!$D160/'Sound Power'!$E160)+'ModelParams Lw'!E$24*LN('Sound Power'!BU160),'ModelParams Lw'!E$26+'ModelParams Lw'!E$27*LOG('Sound Power'!$D160/'Sound Power'!$E160)+'ModelParams Lw'!E$28*LN('Sound Power'!BU160)))</f>
        <v>#DIV/0!</v>
      </c>
      <c r="CD160" s="26" t="e">
        <f>IF(Calcul!$E162="SW",'ModelParams Lw'!F$22+'ModelParams Lw'!F$23*LOG('Sound Power'!$D160/'Sound Power'!$E160)+'ModelParams Lw'!F$24*LN('Sound Power'!BV160),IF('ModelParams Lw'!F$26+'ModelParams Lw'!F$27*LOG('Sound Power'!$D160/'Sound Power'!$E160)+'ModelParams Lw'!F$28*LN('Sound Power'!BV160)&lt;'ModelParams Lw'!F$22+'ModelParams Lw'!F$23*LOG('Sound Power'!$D160/'Sound Power'!$E160)+'ModelParams Lw'!F$24*LN('Sound Power'!BV160),'ModelParams Lw'!F$22+'ModelParams Lw'!F$23*LOG('Sound Power'!$D160/'Sound Power'!$E160)+'ModelParams Lw'!F$24*LN('Sound Power'!BV160),'ModelParams Lw'!F$26+'ModelParams Lw'!F$27*LOG('Sound Power'!$D160/'Sound Power'!$E160)+'ModelParams Lw'!F$28*LN('Sound Power'!BV160)))</f>
        <v>#DIV/0!</v>
      </c>
      <c r="CE160" s="26" t="e">
        <f>IF(Calcul!$E162="SW",'ModelParams Lw'!G$22+'ModelParams Lw'!G$23*LOG('Sound Power'!$D160/'Sound Power'!$E160)+'ModelParams Lw'!G$24*LN('Sound Power'!BW160),IF('ModelParams Lw'!G$26+'ModelParams Lw'!G$27*LOG('Sound Power'!$D160/'Sound Power'!$E160)+'ModelParams Lw'!G$28*LN('Sound Power'!BW160)&lt;'ModelParams Lw'!G$22+'ModelParams Lw'!G$23*LOG('Sound Power'!$D160/'Sound Power'!$E160)+'ModelParams Lw'!G$24*LN('Sound Power'!BW160),'ModelParams Lw'!G$22+'ModelParams Lw'!G$23*LOG('Sound Power'!$D160/'Sound Power'!$E160)+'ModelParams Lw'!G$24*LN('Sound Power'!BW160),'ModelParams Lw'!G$26+'ModelParams Lw'!G$27*LOG('Sound Power'!$D160/'Sound Power'!$E160)+'ModelParams Lw'!G$28*LN('Sound Power'!BW160)))</f>
        <v>#DIV/0!</v>
      </c>
      <c r="CF160" s="26" t="e">
        <f>IF(Calcul!$E162="SW",'ModelParams Lw'!H$22+'ModelParams Lw'!H$23*LOG('Sound Power'!$D160/'Sound Power'!$E160)+'ModelParams Lw'!H$24*LN('Sound Power'!BX160),IF('ModelParams Lw'!H$26+'ModelParams Lw'!H$27*LOG('Sound Power'!$D160/'Sound Power'!$E160)+'ModelParams Lw'!H$28*LN('Sound Power'!BX160)&lt;'ModelParams Lw'!H$22+'ModelParams Lw'!H$23*LOG('Sound Power'!$D160/'Sound Power'!$E160)+'ModelParams Lw'!H$24*LN('Sound Power'!BX160),'ModelParams Lw'!H$22+'ModelParams Lw'!H$23*LOG('Sound Power'!$D160/'Sound Power'!$E160)+'ModelParams Lw'!H$24*LN('Sound Power'!BX160),'ModelParams Lw'!H$26+'ModelParams Lw'!H$27*LOG('Sound Power'!$D160/'Sound Power'!$E160)+'ModelParams Lw'!H$28*LN('Sound Power'!BX160)))</f>
        <v>#DIV/0!</v>
      </c>
      <c r="CG160" s="26" t="e">
        <f>IF(Calcul!$E162="SW",'ModelParams Lw'!I$22+'ModelParams Lw'!I$23*LOG('Sound Power'!$D160/'Sound Power'!$E160)+'ModelParams Lw'!I$24*LN('Sound Power'!BY160),IF('ModelParams Lw'!I$26+'ModelParams Lw'!I$27*LOG('Sound Power'!$D160/'Sound Power'!$E160)+'ModelParams Lw'!I$28*LN('Sound Power'!BY160)&lt;'ModelParams Lw'!I$22+'ModelParams Lw'!I$23*LOG('Sound Power'!$D160/'Sound Power'!$E160)+'ModelParams Lw'!I$24*LN('Sound Power'!BY160),'ModelParams Lw'!I$22+'ModelParams Lw'!I$23*LOG('Sound Power'!$D160/'Sound Power'!$E160)+'ModelParams Lw'!I$24*LN('Sound Power'!BY160),'ModelParams Lw'!I$26+'ModelParams Lw'!I$27*LOG('Sound Power'!$D160/'Sound Power'!$E160)+'ModelParams Lw'!I$28*LN('Sound Power'!BY160)))</f>
        <v>#DIV/0!</v>
      </c>
      <c r="CH160" s="26" t="e">
        <f>IF(Calcul!$E162="SW",'ModelParams Lw'!J$22+'ModelParams Lw'!J$23*LOG('Sound Power'!$D160/'Sound Power'!$E160)+'ModelParams Lw'!J$24*LN('Sound Power'!BZ160),IF('ModelParams Lw'!J$26+'ModelParams Lw'!J$27*LOG('Sound Power'!$D160/'Sound Power'!$E160)+'ModelParams Lw'!J$28*LN('Sound Power'!BZ160)&lt;'ModelParams Lw'!J$22+'ModelParams Lw'!J$23*LOG('Sound Power'!$D160/'Sound Power'!$E160)+'ModelParams Lw'!J$24*LN('Sound Power'!BZ160),'ModelParams Lw'!J$22+'ModelParams Lw'!J$23*LOG('Sound Power'!$D160/'Sound Power'!$E160)+'ModelParams Lw'!J$24*LN('Sound Power'!BZ160),'ModelParams Lw'!J$26+'ModelParams Lw'!J$27*LOG('Sound Power'!$D160/'Sound Power'!$E160)+'ModelParams Lw'!J$28*LN('Sound Power'!BZ160)))</f>
        <v>#DIV/0!</v>
      </c>
      <c r="CI160" s="26" t="e">
        <f t="shared" si="58"/>
        <v>#DIV/0!</v>
      </c>
      <c r="CJ160" s="26" t="e">
        <f t="shared" si="59"/>
        <v>#DIV/0!</v>
      </c>
      <c r="CK160" s="26" t="e">
        <f t="shared" si="60"/>
        <v>#DIV/0!</v>
      </c>
      <c r="CL160" s="26" t="e">
        <f t="shared" si="61"/>
        <v>#DIV/0!</v>
      </c>
      <c r="CM160" s="26" t="e">
        <f t="shared" si="62"/>
        <v>#DIV/0!</v>
      </c>
      <c r="CN160" s="26" t="e">
        <f t="shared" si="63"/>
        <v>#DIV/0!</v>
      </c>
      <c r="CO160" s="26" t="e">
        <f t="shared" si="64"/>
        <v>#DIV/0!</v>
      </c>
      <c r="CP160" s="26" t="e">
        <f t="shared" si="65"/>
        <v>#DIV/0!</v>
      </c>
      <c r="CQ160" s="26" t="e">
        <f>10*LOG10(IF(CI160="",0,POWER(10,((CI160+'ModelParams Lw'!$O$4)/10))) +IF(CJ160="",0,POWER(10,((CJ160+'ModelParams Lw'!$P$4)/10))) +IF(CK160="",0,POWER(10,((CK160+'ModelParams Lw'!$Q$4)/10))) +IF(CL160="",0,POWER(10,((CL160+'ModelParams Lw'!$R$4)/10))) +IF(CM160="",0,POWER(10,((CM160+'ModelParams Lw'!$S$4)/10))) +IF(CN160="",0,POWER(10,((CN160+'ModelParams Lw'!$T$4)/10))) +IF(CO160="",0,POWER(10,((CO160+'ModelParams Lw'!$U$4)/10)))+IF(CP160="",0,POWER(10,((CP160+'ModelParams Lw'!$V$4)/10))))</f>
        <v>#DIV/0!</v>
      </c>
      <c r="CR160" s="26" t="e">
        <f t="shared" si="66"/>
        <v>#DIV/0!</v>
      </c>
      <c r="CS160" s="26" t="e">
        <f>(CI160-'ModelParams Lw'!$O$10)/'ModelParams Lw'!$O$11</f>
        <v>#DIV/0!</v>
      </c>
      <c r="CT160" s="26" t="e">
        <f>(CJ160-'ModelParams Lw'!$P$10)/'ModelParams Lw'!$P$11</f>
        <v>#DIV/0!</v>
      </c>
      <c r="CU160" s="26" t="e">
        <f>(CK160-'ModelParams Lw'!$Q$10)/'ModelParams Lw'!$Q$11</f>
        <v>#DIV/0!</v>
      </c>
      <c r="CV160" s="26" t="e">
        <f>(CL160-'ModelParams Lw'!$R$10)/'ModelParams Lw'!$R$11</f>
        <v>#DIV/0!</v>
      </c>
      <c r="CW160" s="26" t="e">
        <f>(CM160-'ModelParams Lw'!$S$10)/'ModelParams Lw'!$S$11</f>
        <v>#DIV/0!</v>
      </c>
      <c r="CX160" s="26" t="e">
        <f>(CN160-'ModelParams Lw'!$T$10)/'ModelParams Lw'!$T$11</f>
        <v>#DIV/0!</v>
      </c>
      <c r="CY160" s="26" t="e">
        <f>(CO160-'ModelParams Lw'!$U$10)/'ModelParams Lw'!$U$11</f>
        <v>#DIV/0!</v>
      </c>
      <c r="CZ160" s="26" t="e">
        <f>(CP160-'ModelParams Lw'!$V$10)/'ModelParams Lw'!$V$11</f>
        <v>#DIV/0!</v>
      </c>
    </row>
    <row r="161" spans="1:104" x14ac:dyDescent="0.2">
      <c r="A161" s="13">
        <f>Calcul!A163</f>
        <v>0</v>
      </c>
      <c r="B161" s="13">
        <f t="shared" si="67"/>
        <v>0</v>
      </c>
      <c r="C161" s="13">
        <f>Calcul!B163</f>
        <v>0</v>
      </c>
      <c r="D161" s="13">
        <f>Calcul!C163/1000</f>
        <v>0</v>
      </c>
      <c r="E161" s="13">
        <f>Calcul!D163/1000</f>
        <v>0</v>
      </c>
      <c r="F161" s="13">
        <f t="shared" si="68"/>
        <v>0</v>
      </c>
      <c r="G161" s="23" t="e">
        <f>DEGREES(ACOS(1-(1/'ModelParams Lw'!B$15*SQRT(0.5*1.2/'Sound Power'!$C161)*('Sound Power'!$B161/3600)/('Sound Power'!$D161)/('Sound Power'!$F161))))</f>
        <v>#DIV/0!</v>
      </c>
      <c r="H161" s="23" t="e">
        <f>DEGREES(ACOS(1-(1/'ModelParams Lw'!C$15*SQRT(0.5*1.2/'Sound Power'!$C161)*('Sound Power'!$B161/3600)/('Sound Power'!$D161)/('Sound Power'!$F161))))</f>
        <v>#DIV/0!</v>
      </c>
      <c r="I161" s="23" t="e">
        <f>DEGREES(ACOS(1-(1/'ModelParams Lw'!D$15*SQRT(0.5*1.2/'Sound Power'!$C161)*('Sound Power'!$B161/3600)/('Sound Power'!$D161)/('Sound Power'!$F161))))</f>
        <v>#DIV/0!</v>
      </c>
      <c r="J161" s="23" t="e">
        <f>DEGREES(ACOS(1-(1/'ModelParams Lw'!E$15*SQRT(0.5*1.2/'Sound Power'!$C161)*('Sound Power'!$B161/3600)/('Sound Power'!$D161)/('Sound Power'!$F161))))</f>
        <v>#DIV/0!</v>
      </c>
      <c r="K161" s="23" t="e">
        <f>DEGREES(ACOS(1-(1/'ModelParams Lw'!F$15*SQRT(0.5*1.2/'Sound Power'!$C161)*('Sound Power'!$B161/3600)/('Sound Power'!$D161)/('Sound Power'!$F161))))</f>
        <v>#DIV/0!</v>
      </c>
      <c r="L161" s="23" t="e">
        <f>DEGREES(ACOS(1-(1/'ModelParams Lw'!G$15*SQRT(0.5*1.2/'Sound Power'!$C161)*('Sound Power'!$B161/3600)/('Sound Power'!$D161)/('Sound Power'!$F161))))</f>
        <v>#DIV/0!</v>
      </c>
      <c r="M161" s="23" t="e">
        <f>DEGREES(ACOS(1-(1/'ModelParams Lw'!H$15*SQRT(0.5*1.2/'Sound Power'!$C161)*('Sound Power'!$B161/3600)/('Sound Power'!$D161)/('Sound Power'!$F161))))</f>
        <v>#DIV/0!</v>
      </c>
      <c r="N161" s="23" t="e">
        <f>DEGREES(ACOS(1-(1/'ModelParams Lw'!I$15*SQRT(0.5*1.2/'Sound Power'!$C161)*('Sound Power'!$B161/3600)/('Sound Power'!$D161)/('Sound Power'!$F161))))</f>
        <v>#DIV/0!</v>
      </c>
      <c r="O161" s="26" t="e">
        <f>('ModelParams Lw'!B$4*LN('Sound Power'!G161)/(1+EXP(-('Sound Power'!$D161*1000+'ModelParams Lw'!B$6)/'ModelParams Lw'!B$7))+'ModelParams Lw'!B$5)*LN('Sound Power'!$B161)-('ModelParams Lw'!B$8+'ModelParams Lw'!B$9*$D161+'ModelParams Lw'!B$10*'Sound Power'!$F161^'ModelParams Lw'!B$14+'ModelParams Lw'!B$11*LN('Sound Power'!G161)+'ModelParams Lw'!B$12*'Sound Power'!$D161*'Sound Power'!$F161+'ModelParams Lw'!B$13*'Sound Power'!$D161*LN('Sound Power'!G161))</f>
        <v>#DIV/0!</v>
      </c>
      <c r="P161" s="26" t="e">
        <f>('ModelParams Lw'!C$4*LN('Sound Power'!H161)/(1+EXP(-('Sound Power'!$D161*1000+'ModelParams Lw'!C$6)/'ModelParams Lw'!C$7))+'ModelParams Lw'!C$5)*LN('Sound Power'!$B161)-('ModelParams Lw'!C$8+'ModelParams Lw'!C$9*$D161+'ModelParams Lw'!C$10*'Sound Power'!$F161^'ModelParams Lw'!C$14+'ModelParams Lw'!C$11*LN('Sound Power'!H161)+'ModelParams Lw'!C$12*'Sound Power'!$D161*'Sound Power'!$F161+'ModelParams Lw'!C$13*'Sound Power'!$D161*LN('Sound Power'!H161))</f>
        <v>#DIV/0!</v>
      </c>
      <c r="Q161" s="26" t="e">
        <f>('ModelParams Lw'!D$4*LN('Sound Power'!I161)/(1+EXP(-('Sound Power'!$D161*1000+'ModelParams Lw'!D$6)/'ModelParams Lw'!D$7))+'ModelParams Lw'!D$5)*LN('Sound Power'!$B161)-('ModelParams Lw'!D$8+'ModelParams Lw'!D$9*$D161+'ModelParams Lw'!D$10*'Sound Power'!$F161^'ModelParams Lw'!D$14+'ModelParams Lw'!D$11*LN('Sound Power'!I161)+'ModelParams Lw'!D$12*'Sound Power'!$D161*'Sound Power'!$F161+'ModelParams Lw'!D$13*'Sound Power'!$D161*LN('Sound Power'!I161))</f>
        <v>#DIV/0!</v>
      </c>
      <c r="R161" s="26" t="e">
        <f>('ModelParams Lw'!E$4*LN('Sound Power'!J161)/(1+EXP(-('Sound Power'!$D161*1000+'ModelParams Lw'!E$6)/'ModelParams Lw'!E$7))+'ModelParams Lw'!E$5)*LN('Sound Power'!$B161)-('ModelParams Lw'!E$8+'ModelParams Lw'!E$9*$D161+'ModelParams Lw'!E$10*'Sound Power'!$F161^'ModelParams Lw'!E$14+'ModelParams Lw'!E$11*LN('Sound Power'!J161)+'ModelParams Lw'!E$12*'Sound Power'!$D161*'Sound Power'!$F161+'ModelParams Lw'!E$13*'Sound Power'!$D161*LN('Sound Power'!J161))</f>
        <v>#DIV/0!</v>
      </c>
      <c r="S161" s="26" t="e">
        <f>('ModelParams Lw'!F$4*LN('Sound Power'!K161)/(1+EXP(-('Sound Power'!$D161*1000+'ModelParams Lw'!F$6)/'ModelParams Lw'!F$7))+'ModelParams Lw'!F$5)*LN('Sound Power'!$B161)-('ModelParams Lw'!F$8+'ModelParams Lw'!F$9*$D161+'ModelParams Lw'!F$10*'Sound Power'!$F161^'ModelParams Lw'!F$14+'ModelParams Lw'!F$11*LN('Sound Power'!K161)+'ModelParams Lw'!F$12*'Sound Power'!$D161*'Sound Power'!$F161+'ModelParams Lw'!F$13*'Sound Power'!$D161*LN('Sound Power'!K161))</f>
        <v>#DIV/0!</v>
      </c>
      <c r="T161" s="26" t="e">
        <f>('ModelParams Lw'!G$4*LN('Sound Power'!L161)/(1+EXP(-('Sound Power'!$D161*1000+'ModelParams Lw'!G$6)/'ModelParams Lw'!G$7))+'ModelParams Lw'!G$5)*LN('Sound Power'!$B161)-('ModelParams Lw'!G$8+'ModelParams Lw'!G$9*$D161+'ModelParams Lw'!G$10*'Sound Power'!$F161^'ModelParams Lw'!G$14+'ModelParams Lw'!G$11*LN('Sound Power'!L161)+'ModelParams Lw'!G$12*'Sound Power'!$D161*'Sound Power'!$F161+'ModelParams Lw'!G$13*'Sound Power'!$D161*LN('Sound Power'!L161))</f>
        <v>#DIV/0!</v>
      </c>
      <c r="U161" s="26" t="e">
        <f>('ModelParams Lw'!H$4*LN('Sound Power'!M161)/(1+EXP(-('Sound Power'!$D161*1000+'ModelParams Lw'!H$6)/'ModelParams Lw'!H$7))+'ModelParams Lw'!H$5)*LN('Sound Power'!$B161)-('ModelParams Lw'!H$8+'ModelParams Lw'!H$9*$D161+'ModelParams Lw'!H$10*'Sound Power'!$F161^'ModelParams Lw'!H$14+'ModelParams Lw'!H$11*LN('Sound Power'!M161)+'ModelParams Lw'!H$12*'Sound Power'!$D161*'Sound Power'!$F161+'ModelParams Lw'!H$13*'Sound Power'!$D161*LN('Sound Power'!M161))</f>
        <v>#DIV/0!</v>
      </c>
      <c r="V161" s="26" t="e">
        <f>('ModelParams Lw'!I$4*LN('Sound Power'!N161)/(1+EXP(-('Sound Power'!$D161*1000+'ModelParams Lw'!I$6)/'ModelParams Lw'!I$7))+'ModelParams Lw'!I$5)*LN('Sound Power'!$B161)-('ModelParams Lw'!I$8+'ModelParams Lw'!I$9*$D161+'ModelParams Lw'!I$10*'Sound Power'!$F161^'ModelParams Lw'!I$14+'ModelParams Lw'!I$11*LN('Sound Power'!N161)+'ModelParams Lw'!I$12*'Sound Power'!$D161*'Sound Power'!$F161+'ModelParams Lw'!I$13*'Sound Power'!$D161*LN('Sound Power'!N161))</f>
        <v>#DIV/0!</v>
      </c>
      <c r="W161" s="26" t="e">
        <f>10*LOG10(IF(O161="",0,POWER(10,((O161+'ModelParams Lw'!$O$4)/10))) +IF(P161="",0,POWER(10,((P161+'ModelParams Lw'!$P$4)/10))) +IF(Q161="",0,POWER(10,((Q161+'ModelParams Lw'!$Q$4)/10))) +IF(R161="",0,POWER(10,((R161+'ModelParams Lw'!$R$4)/10))) +IF(S161="",0,POWER(10,((S161+'ModelParams Lw'!$S$4)/10))) +IF(T161="",0,POWER(10,((T161+'ModelParams Lw'!$T$4)/10))) +IF(U161="",0,POWER(10,((U161+'ModelParams Lw'!$U$4)/10)))+IF(V161="",0,POWER(10,((V161+'ModelParams Lw'!$V$4)/10))))</f>
        <v>#DIV/0!</v>
      </c>
      <c r="X161" s="26" t="e">
        <f t="shared" si="52"/>
        <v>#DIV/0!</v>
      </c>
      <c r="Y161" s="26" t="e">
        <f>(O161-'ModelParams Lw'!O$10)/'ModelParams Lw'!O$11</f>
        <v>#DIV/0!</v>
      </c>
      <c r="Z161" s="26" t="e">
        <f>(P161-'ModelParams Lw'!P$10)/'ModelParams Lw'!P$11</f>
        <v>#DIV/0!</v>
      </c>
      <c r="AA161" s="26" t="e">
        <f>(Q161-'ModelParams Lw'!Q$10)/'ModelParams Lw'!Q$11</f>
        <v>#DIV/0!</v>
      </c>
      <c r="AB161" s="26" t="e">
        <f>(R161-'ModelParams Lw'!R$10)/'ModelParams Lw'!R$11</f>
        <v>#DIV/0!</v>
      </c>
      <c r="AC161" s="26" t="e">
        <f>(S161-'ModelParams Lw'!S$10)/'ModelParams Lw'!S$11</f>
        <v>#DIV/0!</v>
      </c>
      <c r="AD161" s="26" t="e">
        <f>(T161-'ModelParams Lw'!T$10)/'ModelParams Lw'!T$11</f>
        <v>#DIV/0!</v>
      </c>
      <c r="AE161" s="26" t="e">
        <f>(U161-'ModelParams Lw'!U$10)/'ModelParams Lw'!U$11</f>
        <v>#DIV/0!</v>
      </c>
      <c r="AF161" s="26" t="e">
        <f>(V161-'ModelParams Lw'!V$10)/'ModelParams Lw'!V$11</f>
        <v>#DIV/0!</v>
      </c>
      <c r="AG161" s="26" t="e">
        <f t="shared" si="53"/>
        <v>#DIV/0!</v>
      </c>
      <c r="AH161" s="26" t="e">
        <f>VLOOKUP(D161*1000,'ModelParams Lw'!$A$38:$D$58,4)</f>
        <v>#N/A</v>
      </c>
      <c r="AI161" s="56" t="e">
        <f>VLOOKUP(D161*1000,'ModelParams Lw'!$A$38:$D$58,2)</f>
        <v>#N/A</v>
      </c>
      <c r="AJ161" s="46" t="e">
        <f t="shared" si="54"/>
        <v>#DIV/0!</v>
      </c>
      <c r="AK161" s="26" t="e">
        <f t="shared" si="55"/>
        <v>#VALUE!</v>
      </c>
      <c r="AL161" s="26" t="e">
        <f>IF($AI161=100,'ModelParams Lw'!R$35*'Sound Power'!$AH161^2+'ModelParams Lw'!R$36*'Sound Power'!$AH161+'ModelParams Lw'!R$37,IF($AI161=150,'ModelParams Lw'!R$38*'Sound Power'!$AH161^2+'ModelParams Lw'!R$39*'Sound Power'!$AH161+'ModelParams Lw'!R$40,'ModelParams Lw'!R$41*'Sound Power'!$AH161^2+'ModelParams Lw'!R$42*'Sound Power'!$AH161+'ModelParams Lw'!R$43))</f>
        <v>#N/A</v>
      </c>
      <c r="AM161" s="26" t="e">
        <f>IF($AI161=100,'ModelParams Lw'!S$35*'Sound Power'!$AH161^2+'ModelParams Lw'!S$36*'Sound Power'!$AH161+'ModelParams Lw'!S$37,IF($AI161=150,'ModelParams Lw'!S$38*'Sound Power'!$AH161^2+'ModelParams Lw'!S$39*'Sound Power'!$AH161+'ModelParams Lw'!S$40,'ModelParams Lw'!S$41*'Sound Power'!$AH161^2+'ModelParams Lw'!S$42*'Sound Power'!$AH161+'ModelParams Lw'!S$43))</f>
        <v>#N/A</v>
      </c>
      <c r="AN161" s="26" t="e">
        <f>IF($AI161=100,'ModelParams Lw'!T$35*'Sound Power'!$AH161^2+'ModelParams Lw'!T$36*'Sound Power'!$AH161+'ModelParams Lw'!T$37,IF($AI161=150,'ModelParams Lw'!T$38*'Sound Power'!$AH161^2+'ModelParams Lw'!T$39*'Sound Power'!$AH161+'ModelParams Lw'!T$40,'ModelParams Lw'!T$41*'Sound Power'!$AH161^2+'ModelParams Lw'!T$42*'Sound Power'!$AH161+'ModelParams Lw'!T$43))</f>
        <v>#N/A</v>
      </c>
      <c r="AO161" s="26" t="e">
        <f>IF($AI161=100,'ModelParams Lw'!U$35*'Sound Power'!$AH161^2+'ModelParams Lw'!U$36*'Sound Power'!$AH161+'ModelParams Lw'!U$37,IF($AI161=150,'ModelParams Lw'!U$38*'Sound Power'!$AH161^2+'ModelParams Lw'!U$39*'Sound Power'!$AH161+'ModelParams Lw'!U$40,'ModelParams Lw'!U$41*'Sound Power'!$AH161^2+'ModelParams Lw'!U$42*'Sound Power'!$AH161+'ModelParams Lw'!U$43))</f>
        <v>#N/A</v>
      </c>
      <c r="AP161" s="26" t="e">
        <f>IF($AI161=100,'ModelParams Lw'!V$35*'Sound Power'!$AH161^2+'ModelParams Lw'!V$36*'Sound Power'!$AH161+'ModelParams Lw'!V$37,IF($AI161=150,'ModelParams Lw'!V$38*'Sound Power'!$AH161^2+'ModelParams Lw'!V$39*'Sound Power'!$AH161+'ModelParams Lw'!V$40,'ModelParams Lw'!V$41*'Sound Power'!$AH161^2+'ModelParams Lw'!V$42*'Sound Power'!$AH161+'ModelParams Lw'!V$43))</f>
        <v>#N/A</v>
      </c>
      <c r="AQ161" s="26" t="e">
        <f>IF($AI161=100,'ModelParams Lw'!W$35*'Sound Power'!$AH161^2+'ModelParams Lw'!W$36*'Sound Power'!$AH161+'ModelParams Lw'!W$37,IF($AI161=150,'ModelParams Lw'!W$38*'Sound Power'!$AH161^2+'ModelParams Lw'!W$39*'Sound Power'!$AH161+'ModelParams Lw'!W$40,'ModelParams Lw'!W$41*'Sound Power'!$AH161^2+'ModelParams Lw'!W$42*'Sound Power'!$AH161+'ModelParams Lw'!W$43))</f>
        <v>#N/A</v>
      </c>
      <c r="AR161" s="26" t="e">
        <f t="shared" si="56"/>
        <v>#VALUE!</v>
      </c>
      <c r="AS161" s="26" t="e">
        <f>IF(26.83*LN($AJ161)-11.791-'ModelParams Lw'!B$35&lt;0,0,26.83*LN($AJ161)-11.791-'ModelParams Lw'!B$35)</f>
        <v>#DIV/0!</v>
      </c>
      <c r="AT161" s="26" t="e">
        <f>IF(26.83*LN($AJ161)-11.791-'ModelParams Lw'!C$35&lt;0,0,26.83*LN($AJ161)-11.791-'ModelParams Lw'!C$35)</f>
        <v>#DIV/0!</v>
      </c>
      <c r="AU161" s="26" t="e">
        <f>IF(26.83*LN($AJ161)-11.791-'ModelParams Lw'!D$35&lt;0,0,26.83*LN($AJ161)-11.791-'ModelParams Lw'!D$35)</f>
        <v>#DIV/0!</v>
      </c>
      <c r="AV161" s="26" t="e">
        <f>IF(26.83*LN($AJ161)-11.791-'ModelParams Lw'!E$35&lt;0,0,26.83*LN($AJ161)-11.791-'ModelParams Lw'!E$35)</f>
        <v>#DIV/0!</v>
      </c>
      <c r="AW161" s="26" t="e">
        <f>IF(26.83*LN($AJ161)-11.791-'ModelParams Lw'!F$35&lt;0,0,26.83*LN($AJ161)-11.791-'ModelParams Lw'!F$35)</f>
        <v>#DIV/0!</v>
      </c>
      <c r="AX161" s="26" t="e">
        <f>IF(26.83*LN($AJ161)-11.791-'ModelParams Lw'!G$35&lt;0,0,26.83*LN($AJ161)-11.791-'ModelParams Lw'!G$35)</f>
        <v>#DIV/0!</v>
      </c>
      <c r="AY161" s="26" t="e">
        <f>IF(26.83*LN($AJ161)-11.791-'ModelParams Lw'!H$35&lt;0,0,26.83*LN($AJ161)-11.791-'ModelParams Lw'!H$35)</f>
        <v>#DIV/0!</v>
      </c>
      <c r="AZ161" s="26" t="e">
        <f>IF(26.83*LN($AJ161)-11.791-'ModelParams Lw'!I$35&lt;0,0,26.83*LN($AJ161)-11.791-'ModelParams Lw'!I$35)</f>
        <v>#DIV/0!</v>
      </c>
      <c r="BA161" s="26" t="e">
        <f t="shared" si="69"/>
        <v>#DIV/0!</v>
      </c>
      <c r="BB161" s="26" t="e">
        <f t="shared" si="70"/>
        <v>#DIV/0!</v>
      </c>
      <c r="BC161" s="26" t="e">
        <f t="shared" si="71"/>
        <v>#DIV/0!</v>
      </c>
      <c r="BD161" s="26" t="e">
        <f t="shared" si="72"/>
        <v>#DIV/0!</v>
      </c>
      <c r="BE161" s="26" t="e">
        <f t="shared" si="73"/>
        <v>#DIV/0!</v>
      </c>
      <c r="BF161" s="26" t="e">
        <f t="shared" si="74"/>
        <v>#DIV/0!</v>
      </c>
      <c r="BG161" s="26" t="e">
        <f t="shared" si="75"/>
        <v>#DIV/0!</v>
      </c>
      <c r="BH161" s="26" t="e">
        <f t="shared" si="76"/>
        <v>#DIV/0!</v>
      </c>
      <c r="BI161" s="26" t="e">
        <f>10*LOG10(IF(BA161="",0,POWER(10,((BA161+'ModelParams Lw'!$O$4)/10))) +IF(BB161="",0,POWER(10,((BB161+'ModelParams Lw'!$P$4)/10))) +IF(BC161="",0,POWER(10,((BC161+'ModelParams Lw'!$Q$4)/10))) +IF(BD161="",0,POWER(10,((BD161+'ModelParams Lw'!$R$4)/10))) +IF(BE161="",0,POWER(10,((BE161+'ModelParams Lw'!$S$4)/10))) +IF(BF161="",0,POWER(10,((BF161+'ModelParams Lw'!$T$4)/10))) +IF(BG161="",0,POWER(10,((BG161+'ModelParams Lw'!$U$4)/10)))+IF(BH161="",0,POWER(10,((BH161+'ModelParams Lw'!$V$4)/10))))</f>
        <v>#DIV/0!</v>
      </c>
      <c r="BJ161" s="26" t="e">
        <f t="shared" si="57"/>
        <v>#DIV/0!</v>
      </c>
      <c r="BK161" s="26" t="e">
        <f>(BA161-'ModelParams Lw'!O$10)/'ModelParams Lw'!O$11</f>
        <v>#DIV/0!</v>
      </c>
      <c r="BL161" s="26" t="e">
        <f>(BB161-'ModelParams Lw'!P$10)/'ModelParams Lw'!P$11</f>
        <v>#DIV/0!</v>
      </c>
      <c r="BM161" s="26" t="e">
        <f>(BC161-'ModelParams Lw'!Q$10)/'ModelParams Lw'!Q$11</f>
        <v>#DIV/0!</v>
      </c>
      <c r="BN161" s="26" t="e">
        <f>(BD161-'ModelParams Lw'!R$10)/'ModelParams Lw'!R$11</f>
        <v>#DIV/0!</v>
      </c>
      <c r="BO161" s="26" t="e">
        <f>(BE161-'ModelParams Lw'!S$10)/'ModelParams Lw'!S$11</f>
        <v>#DIV/0!</v>
      </c>
      <c r="BP161" s="26" t="e">
        <f>(BF161-'ModelParams Lw'!T$10)/'ModelParams Lw'!T$11</f>
        <v>#DIV/0!</v>
      </c>
      <c r="BQ161" s="26" t="e">
        <f>(BG161-'ModelParams Lw'!U$10)/'ModelParams Lw'!U$11</f>
        <v>#DIV/0!</v>
      </c>
      <c r="BR161" s="26" t="e">
        <f>(BH161-'ModelParams Lw'!V$10)/'ModelParams Lw'!V$11</f>
        <v>#DIV/0!</v>
      </c>
      <c r="BS161" s="23" t="e">
        <f>IF(Calcul!$E163="SW",DEGREES(ACOS(1-(1/'ModelParams Lw'!C$25*SQRT(0.5*1.2/'Sound Power'!$C161)*('Sound Power'!$B161/3600)/('Sound Power'!$D161)/('Sound Power'!$F161)))),DEGREES(ACOS(1-(1/'ModelParams Lw'!C$29*SQRT(0.5*1.2/'Sound Power'!$C161)*('Sound Power'!$B161/3600)/('Sound Power'!$D161)/('Sound Power'!$F161)))))</f>
        <v>#DIV/0!</v>
      </c>
      <c r="BT161" s="23" t="e">
        <f>IF(Calcul!$E163="SW",DEGREES(ACOS(1-(1/'ModelParams Lw'!D$25*SQRT(0.5*1.2/'Sound Power'!$C161)*('Sound Power'!$B161/3600)/('Sound Power'!$D161)/('Sound Power'!$F161)))),DEGREES(ACOS(1-(1/'ModelParams Lw'!D$29*SQRT(0.5*1.2/'Sound Power'!$C161)*('Sound Power'!$B161/3600)/('Sound Power'!$D161)/('Sound Power'!$F161)))))</f>
        <v>#DIV/0!</v>
      </c>
      <c r="BU161" s="23" t="e">
        <f>IF(Calcul!$E163="SW",DEGREES(ACOS(1-(1/'ModelParams Lw'!E$25*SQRT(0.5*1.2/'Sound Power'!$C161)*('Sound Power'!$B161/3600)/('Sound Power'!$D161)/('Sound Power'!$F161)))),DEGREES(ACOS(1-(1/'ModelParams Lw'!E$29*SQRT(0.5*1.2/'Sound Power'!$C161)*('Sound Power'!$B161/3600)/('Sound Power'!$D161)/('Sound Power'!$F161)))))</f>
        <v>#DIV/0!</v>
      </c>
      <c r="BV161" s="23" t="e">
        <f>IF(Calcul!$E163="SW",DEGREES(ACOS(1-(1/'ModelParams Lw'!F$25*SQRT(0.5*1.2/'Sound Power'!$C161)*('Sound Power'!$B161/3600)/('Sound Power'!$D161)/('Sound Power'!$F161)))),DEGREES(ACOS(1-(1/'ModelParams Lw'!F$29*SQRT(0.5*1.2/'Sound Power'!$C161)*('Sound Power'!$B161/3600)/('Sound Power'!$D161)/('Sound Power'!$F161)))))</f>
        <v>#DIV/0!</v>
      </c>
      <c r="BW161" s="23" t="e">
        <f>IF(Calcul!$E163="SW",DEGREES(ACOS(1-(1/'ModelParams Lw'!G$25*SQRT(0.5*1.2/'Sound Power'!$C161)*('Sound Power'!$B161/3600)/('Sound Power'!$D161)/('Sound Power'!$F161)))),DEGREES(ACOS(1-(1/'ModelParams Lw'!G$29*SQRT(0.5*1.2/'Sound Power'!$C161)*('Sound Power'!$B161/3600)/('Sound Power'!$D161)/('Sound Power'!$F161)))))</f>
        <v>#DIV/0!</v>
      </c>
      <c r="BX161" s="23" t="e">
        <f>IF(Calcul!$E163="SW",DEGREES(ACOS(1-(1/'ModelParams Lw'!H$25*SQRT(0.5*1.2/'Sound Power'!$C161)*('Sound Power'!$B161/3600)/('Sound Power'!$D161)/('Sound Power'!$F161)))),DEGREES(ACOS(1-(1/'ModelParams Lw'!H$29*SQRT(0.5*1.2/'Sound Power'!$C161)*('Sound Power'!$B161/3600)/('Sound Power'!$D161)/('Sound Power'!$F161)))))</f>
        <v>#DIV/0!</v>
      </c>
      <c r="BY161" s="23" t="e">
        <f>IF(Calcul!$E163="SW",DEGREES(ACOS(1-(1/'ModelParams Lw'!I$25*SQRT(0.5*1.2/'Sound Power'!$C161)*('Sound Power'!$B161/3600)/('Sound Power'!$D161)/('Sound Power'!$F161)))),DEGREES(ACOS(1-(1/'ModelParams Lw'!I$29*SQRT(0.5*1.2/'Sound Power'!$C161)*('Sound Power'!$B161/3600)/('Sound Power'!$D161)/('Sound Power'!$F161)))))</f>
        <v>#DIV/0!</v>
      </c>
      <c r="BZ161" s="23" t="e">
        <f>IF(Calcul!$E163="SW",DEGREES(ACOS(1-(1/'ModelParams Lw'!J$25*SQRT(0.5*1.2/'Sound Power'!$C161)*('Sound Power'!$B161/3600)/('Sound Power'!$D161)/('Sound Power'!$F161)))),DEGREES(ACOS(1-(1/'ModelParams Lw'!J$29*SQRT(0.5*1.2/'Sound Power'!$C161)*('Sound Power'!$B161/3600)/('Sound Power'!$D161)/('Sound Power'!$F161)))))</f>
        <v>#DIV/0!</v>
      </c>
      <c r="CA161" s="26" t="e">
        <f>IF(Calcul!$E163="SW",'ModelParams Lw'!C$22+'ModelParams Lw'!C$23*LOG('Sound Power'!$D161/'Sound Power'!$E161)+'ModelParams Lw'!C$24*LN('Sound Power'!BS161),IF('ModelParams Lw'!C$26+'ModelParams Lw'!C$27*LOG('Sound Power'!$D161/'Sound Power'!$E161)+'ModelParams Lw'!C$28*LN('Sound Power'!BS161)&lt;'ModelParams Lw'!C$22+'ModelParams Lw'!C$23*LOG('Sound Power'!$D161/'Sound Power'!$E161)+'ModelParams Lw'!C$24*LN('Sound Power'!BS161),'ModelParams Lw'!C$22+'ModelParams Lw'!C$23*LOG('Sound Power'!$D161/'Sound Power'!$E161)+'ModelParams Lw'!C$24*LN('Sound Power'!BS161),'ModelParams Lw'!C$26+'ModelParams Lw'!C$27*LOG('Sound Power'!$D161/'Sound Power'!$E161)+'ModelParams Lw'!C$28*LN('Sound Power'!BS161)))</f>
        <v>#DIV/0!</v>
      </c>
      <c r="CB161" s="26" t="e">
        <f>IF(Calcul!$E163="SW",'ModelParams Lw'!D$22+'ModelParams Lw'!D$23*LOG('Sound Power'!$D161/'Sound Power'!$E161)+'ModelParams Lw'!D$24*LN('Sound Power'!BT161),IF('ModelParams Lw'!D$26+'ModelParams Lw'!D$27*LOG('Sound Power'!$D161/'Sound Power'!$E161)+'ModelParams Lw'!D$28*LN('Sound Power'!BT161)&lt;'ModelParams Lw'!D$22+'ModelParams Lw'!D$23*LOG('Sound Power'!$D161/'Sound Power'!$E161)+'ModelParams Lw'!D$24*LN('Sound Power'!BT161),'ModelParams Lw'!D$22+'ModelParams Lw'!D$23*LOG('Sound Power'!$D161/'Sound Power'!$E161)+'ModelParams Lw'!D$24*LN('Sound Power'!BT161),'ModelParams Lw'!D$26+'ModelParams Lw'!D$27*LOG('Sound Power'!$D161/'Sound Power'!$E161)+'ModelParams Lw'!D$28*LN('Sound Power'!BT161)))</f>
        <v>#DIV/0!</v>
      </c>
      <c r="CC161" s="26" t="e">
        <f>IF(Calcul!$E163="SW",'ModelParams Lw'!E$22+'ModelParams Lw'!E$23*LOG('Sound Power'!$D161/'Sound Power'!$E161)+'ModelParams Lw'!E$24*LN('Sound Power'!BU161),IF('ModelParams Lw'!E$26+'ModelParams Lw'!E$27*LOG('Sound Power'!$D161/'Sound Power'!$E161)+'ModelParams Lw'!E$28*LN('Sound Power'!BU161)&lt;'ModelParams Lw'!E$22+'ModelParams Lw'!E$23*LOG('Sound Power'!$D161/'Sound Power'!$E161)+'ModelParams Lw'!E$24*LN('Sound Power'!BU161),'ModelParams Lw'!E$22+'ModelParams Lw'!E$23*LOG('Sound Power'!$D161/'Sound Power'!$E161)+'ModelParams Lw'!E$24*LN('Sound Power'!BU161),'ModelParams Lw'!E$26+'ModelParams Lw'!E$27*LOG('Sound Power'!$D161/'Sound Power'!$E161)+'ModelParams Lw'!E$28*LN('Sound Power'!BU161)))</f>
        <v>#DIV/0!</v>
      </c>
      <c r="CD161" s="26" t="e">
        <f>IF(Calcul!$E163="SW",'ModelParams Lw'!F$22+'ModelParams Lw'!F$23*LOG('Sound Power'!$D161/'Sound Power'!$E161)+'ModelParams Lw'!F$24*LN('Sound Power'!BV161),IF('ModelParams Lw'!F$26+'ModelParams Lw'!F$27*LOG('Sound Power'!$D161/'Sound Power'!$E161)+'ModelParams Lw'!F$28*LN('Sound Power'!BV161)&lt;'ModelParams Lw'!F$22+'ModelParams Lw'!F$23*LOG('Sound Power'!$D161/'Sound Power'!$E161)+'ModelParams Lw'!F$24*LN('Sound Power'!BV161),'ModelParams Lw'!F$22+'ModelParams Lw'!F$23*LOG('Sound Power'!$D161/'Sound Power'!$E161)+'ModelParams Lw'!F$24*LN('Sound Power'!BV161),'ModelParams Lw'!F$26+'ModelParams Lw'!F$27*LOG('Sound Power'!$D161/'Sound Power'!$E161)+'ModelParams Lw'!F$28*LN('Sound Power'!BV161)))</f>
        <v>#DIV/0!</v>
      </c>
      <c r="CE161" s="26" t="e">
        <f>IF(Calcul!$E163="SW",'ModelParams Lw'!G$22+'ModelParams Lw'!G$23*LOG('Sound Power'!$D161/'Sound Power'!$E161)+'ModelParams Lw'!G$24*LN('Sound Power'!BW161),IF('ModelParams Lw'!G$26+'ModelParams Lw'!G$27*LOG('Sound Power'!$D161/'Sound Power'!$E161)+'ModelParams Lw'!G$28*LN('Sound Power'!BW161)&lt;'ModelParams Lw'!G$22+'ModelParams Lw'!G$23*LOG('Sound Power'!$D161/'Sound Power'!$E161)+'ModelParams Lw'!G$24*LN('Sound Power'!BW161),'ModelParams Lw'!G$22+'ModelParams Lw'!G$23*LOG('Sound Power'!$D161/'Sound Power'!$E161)+'ModelParams Lw'!G$24*LN('Sound Power'!BW161),'ModelParams Lw'!G$26+'ModelParams Lw'!G$27*LOG('Sound Power'!$D161/'Sound Power'!$E161)+'ModelParams Lw'!G$28*LN('Sound Power'!BW161)))</f>
        <v>#DIV/0!</v>
      </c>
      <c r="CF161" s="26" t="e">
        <f>IF(Calcul!$E163="SW",'ModelParams Lw'!H$22+'ModelParams Lw'!H$23*LOG('Sound Power'!$D161/'Sound Power'!$E161)+'ModelParams Lw'!H$24*LN('Sound Power'!BX161),IF('ModelParams Lw'!H$26+'ModelParams Lw'!H$27*LOG('Sound Power'!$D161/'Sound Power'!$E161)+'ModelParams Lw'!H$28*LN('Sound Power'!BX161)&lt;'ModelParams Lw'!H$22+'ModelParams Lw'!H$23*LOG('Sound Power'!$D161/'Sound Power'!$E161)+'ModelParams Lw'!H$24*LN('Sound Power'!BX161),'ModelParams Lw'!H$22+'ModelParams Lw'!H$23*LOG('Sound Power'!$D161/'Sound Power'!$E161)+'ModelParams Lw'!H$24*LN('Sound Power'!BX161),'ModelParams Lw'!H$26+'ModelParams Lw'!H$27*LOG('Sound Power'!$D161/'Sound Power'!$E161)+'ModelParams Lw'!H$28*LN('Sound Power'!BX161)))</f>
        <v>#DIV/0!</v>
      </c>
      <c r="CG161" s="26" t="e">
        <f>IF(Calcul!$E163="SW",'ModelParams Lw'!I$22+'ModelParams Lw'!I$23*LOG('Sound Power'!$D161/'Sound Power'!$E161)+'ModelParams Lw'!I$24*LN('Sound Power'!BY161),IF('ModelParams Lw'!I$26+'ModelParams Lw'!I$27*LOG('Sound Power'!$D161/'Sound Power'!$E161)+'ModelParams Lw'!I$28*LN('Sound Power'!BY161)&lt;'ModelParams Lw'!I$22+'ModelParams Lw'!I$23*LOG('Sound Power'!$D161/'Sound Power'!$E161)+'ModelParams Lw'!I$24*LN('Sound Power'!BY161),'ModelParams Lw'!I$22+'ModelParams Lw'!I$23*LOG('Sound Power'!$D161/'Sound Power'!$E161)+'ModelParams Lw'!I$24*LN('Sound Power'!BY161),'ModelParams Lw'!I$26+'ModelParams Lw'!I$27*LOG('Sound Power'!$D161/'Sound Power'!$E161)+'ModelParams Lw'!I$28*LN('Sound Power'!BY161)))</f>
        <v>#DIV/0!</v>
      </c>
      <c r="CH161" s="26" t="e">
        <f>IF(Calcul!$E163="SW",'ModelParams Lw'!J$22+'ModelParams Lw'!J$23*LOG('Sound Power'!$D161/'Sound Power'!$E161)+'ModelParams Lw'!J$24*LN('Sound Power'!BZ161),IF('ModelParams Lw'!J$26+'ModelParams Lw'!J$27*LOG('Sound Power'!$D161/'Sound Power'!$E161)+'ModelParams Lw'!J$28*LN('Sound Power'!BZ161)&lt;'ModelParams Lw'!J$22+'ModelParams Lw'!J$23*LOG('Sound Power'!$D161/'Sound Power'!$E161)+'ModelParams Lw'!J$24*LN('Sound Power'!BZ161),'ModelParams Lw'!J$22+'ModelParams Lw'!J$23*LOG('Sound Power'!$D161/'Sound Power'!$E161)+'ModelParams Lw'!J$24*LN('Sound Power'!BZ161),'ModelParams Lw'!J$26+'ModelParams Lw'!J$27*LOG('Sound Power'!$D161/'Sound Power'!$E161)+'ModelParams Lw'!J$28*LN('Sound Power'!BZ161)))</f>
        <v>#DIV/0!</v>
      </c>
      <c r="CI161" s="26" t="e">
        <f t="shared" si="58"/>
        <v>#DIV/0!</v>
      </c>
      <c r="CJ161" s="26" t="e">
        <f t="shared" si="59"/>
        <v>#DIV/0!</v>
      </c>
      <c r="CK161" s="26" t="e">
        <f t="shared" si="60"/>
        <v>#DIV/0!</v>
      </c>
      <c r="CL161" s="26" t="e">
        <f t="shared" si="61"/>
        <v>#DIV/0!</v>
      </c>
      <c r="CM161" s="26" t="e">
        <f t="shared" si="62"/>
        <v>#DIV/0!</v>
      </c>
      <c r="CN161" s="26" t="e">
        <f t="shared" si="63"/>
        <v>#DIV/0!</v>
      </c>
      <c r="CO161" s="26" t="e">
        <f t="shared" si="64"/>
        <v>#DIV/0!</v>
      </c>
      <c r="CP161" s="26" t="e">
        <f t="shared" si="65"/>
        <v>#DIV/0!</v>
      </c>
      <c r="CQ161" s="26" t="e">
        <f>10*LOG10(IF(CI161="",0,POWER(10,((CI161+'ModelParams Lw'!$O$4)/10))) +IF(CJ161="",0,POWER(10,((CJ161+'ModelParams Lw'!$P$4)/10))) +IF(CK161="",0,POWER(10,((CK161+'ModelParams Lw'!$Q$4)/10))) +IF(CL161="",0,POWER(10,((CL161+'ModelParams Lw'!$R$4)/10))) +IF(CM161="",0,POWER(10,((CM161+'ModelParams Lw'!$S$4)/10))) +IF(CN161="",0,POWER(10,((CN161+'ModelParams Lw'!$T$4)/10))) +IF(CO161="",0,POWER(10,((CO161+'ModelParams Lw'!$U$4)/10)))+IF(CP161="",0,POWER(10,((CP161+'ModelParams Lw'!$V$4)/10))))</f>
        <v>#DIV/0!</v>
      </c>
      <c r="CR161" s="26" t="e">
        <f t="shared" si="66"/>
        <v>#DIV/0!</v>
      </c>
      <c r="CS161" s="26" t="e">
        <f>(CI161-'ModelParams Lw'!$O$10)/'ModelParams Lw'!$O$11</f>
        <v>#DIV/0!</v>
      </c>
      <c r="CT161" s="26" t="e">
        <f>(CJ161-'ModelParams Lw'!$P$10)/'ModelParams Lw'!$P$11</f>
        <v>#DIV/0!</v>
      </c>
      <c r="CU161" s="26" t="e">
        <f>(CK161-'ModelParams Lw'!$Q$10)/'ModelParams Lw'!$Q$11</f>
        <v>#DIV/0!</v>
      </c>
      <c r="CV161" s="26" t="e">
        <f>(CL161-'ModelParams Lw'!$R$10)/'ModelParams Lw'!$R$11</f>
        <v>#DIV/0!</v>
      </c>
      <c r="CW161" s="26" t="e">
        <f>(CM161-'ModelParams Lw'!$S$10)/'ModelParams Lw'!$S$11</f>
        <v>#DIV/0!</v>
      </c>
      <c r="CX161" s="26" t="e">
        <f>(CN161-'ModelParams Lw'!$T$10)/'ModelParams Lw'!$T$11</f>
        <v>#DIV/0!</v>
      </c>
      <c r="CY161" s="26" t="e">
        <f>(CO161-'ModelParams Lw'!$U$10)/'ModelParams Lw'!$U$11</f>
        <v>#DIV/0!</v>
      </c>
      <c r="CZ161" s="26" t="e">
        <f>(CP161-'ModelParams Lw'!$V$10)/'ModelParams Lw'!$V$11</f>
        <v>#DIV/0!</v>
      </c>
    </row>
    <row r="162" spans="1:104" x14ac:dyDescent="0.2">
      <c r="A162" s="13">
        <f>Calcul!A164</f>
        <v>0</v>
      </c>
      <c r="B162" s="13">
        <f t="shared" si="67"/>
        <v>0</v>
      </c>
      <c r="C162" s="13">
        <f>Calcul!B164</f>
        <v>0</v>
      </c>
      <c r="D162" s="13">
        <f>Calcul!C164/1000</f>
        <v>0</v>
      </c>
      <c r="E162" s="13">
        <f>Calcul!D164/1000</f>
        <v>0</v>
      </c>
      <c r="F162" s="13">
        <f t="shared" si="68"/>
        <v>0</v>
      </c>
      <c r="G162" s="23" t="e">
        <f>DEGREES(ACOS(1-(1/'ModelParams Lw'!B$15*SQRT(0.5*1.2/'Sound Power'!$C162)*('Sound Power'!$B162/3600)/('Sound Power'!$D162)/('Sound Power'!$F162))))</f>
        <v>#DIV/0!</v>
      </c>
      <c r="H162" s="23" t="e">
        <f>DEGREES(ACOS(1-(1/'ModelParams Lw'!C$15*SQRT(0.5*1.2/'Sound Power'!$C162)*('Sound Power'!$B162/3600)/('Sound Power'!$D162)/('Sound Power'!$F162))))</f>
        <v>#DIV/0!</v>
      </c>
      <c r="I162" s="23" t="e">
        <f>DEGREES(ACOS(1-(1/'ModelParams Lw'!D$15*SQRT(0.5*1.2/'Sound Power'!$C162)*('Sound Power'!$B162/3600)/('Sound Power'!$D162)/('Sound Power'!$F162))))</f>
        <v>#DIV/0!</v>
      </c>
      <c r="J162" s="23" t="e">
        <f>DEGREES(ACOS(1-(1/'ModelParams Lw'!E$15*SQRT(0.5*1.2/'Sound Power'!$C162)*('Sound Power'!$B162/3600)/('Sound Power'!$D162)/('Sound Power'!$F162))))</f>
        <v>#DIV/0!</v>
      </c>
      <c r="K162" s="23" t="e">
        <f>DEGREES(ACOS(1-(1/'ModelParams Lw'!F$15*SQRT(0.5*1.2/'Sound Power'!$C162)*('Sound Power'!$B162/3600)/('Sound Power'!$D162)/('Sound Power'!$F162))))</f>
        <v>#DIV/0!</v>
      </c>
      <c r="L162" s="23" t="e">
        <f>DEGREES(ACOS(1-(1/'ModelParams Lw'!G$15*SQRT(0.5*1.2/'Sound Power'!$C162)*('Sound Power'!$B162/3600)/('Sound Power'!$D162)/('Sound Power'!$F162))))</f>
        <v>#DIV/0!</v>
      </c>
      <c r="M162" s="23" t="e">
        <f>DEGREES(ACOS(1-(1/'ModelParams Lw'!H$15*SQRT(0.5*1.2/'Sound Power'!$C162)*('Sound Power'!$B162/3600)/('Sound Power'!$D162)/('Sound Power'!$F162))))</f>
        <v>#DIV/0!</v>
      </c>
      <c r="N162" s="23" t="e">
        <f>DEGREES(ACOS(1-(1/'ModelParams Lw'!I$15*SQRT(0.5*1.2/'Sound Power'!$C162)*('Sound Power'!$B162/3600)/('Sound Power'!$D162)/('Sound Power'!$F162))))</f>
        <v>#DIV/0!</v>
      </c>
      <c r="O162" s="26" t="e">
        <f>('ModelParams Lw'!B$4*LN('Sound Power'!G162)/(1+EXP(-('Sound Power'!$D162*1000+'ModelParams Lw'!B$6)/'ModelParams Lw'!B$7))+'ModelParams Lw'!B$5)*LN('Sound Power'!$B162)-('ModelParams Lw'!B$8+'ModelParams Lw'!B$9*$D162+'ModelParams Lw'!B$10*'Sound Power'!$F162^'ModelParams Lw'!B$14+'ModelParams Lw'!B$11*LN('Sound Power'!G162)+'ModelParams Lw'!B$12*'Sound Power'!$D162*'Sound Power'!$F162+'ModelParams Lw'!B$13*'Sound Power'!$D162*LN('Sound Power'!G162))</f>
        <v>#DIV/0!</v>
      </c>
      <c r="P162" s="26" t="e">
        <f>('ModelParams Lw'!C$4*LN('Sound Power'!H162)/(1+EXP(-('Sound Power'!$D162*1000+'ModelParams Lw'!C$6)/'ModelParams Lw'!C$7))+'ModelParams Lw'!C$5)*LN('Sound Power'!$B162)-('ModelParams Lw'!C$8+'ModelParams Lw'!C$9*$D162+'ModelParams Lw'!C$10*'Sound Power'!$F162^'ModelParams Lw'!C$14+'ModelParams Lw'!C$11*LN('Sound Power'!H162)+'ModelParams Lw'!C$12*'Sound Power'!$D162*'Sound Power'!$F162+'ModelParams Lw'!C$13*'Sound Power'!$D162*LN('Sound Power'!H162))</f>
        <v>#DIV/0!</v>
      </c>
      <c r="Q162" s="26" t="e">
        <f>('ModelParams Lw'!D$4*LN('Sound Power'!I162)/(1+EXP(-('Sound Power'!$D162*1000+'ModelParams Lw'!D$6)/'ModelParams Lw'!D$7))+'ModelParams Lw'!D$5)*LN('Sound Power'!$B162)-('ModelParams Lw'!D$8+'ModelParams Lw'!D$9*$D162+'ModelParams Lw'!D$10*'Sound Power'!$F162^'ModelParams Lw'!D$14+'ModelParams Lw'!D$11*LN('Sound Power'!I162)+'ModelParams Lw'!D$12*'Sound Power'!$D162*'Sound Power'!$F162+'ModelParams Lw'!D$13*'Sound Power'!$D162*LN('Sound Power'!I162))</f>
        <v>#DIV/0!</v>
      </c>
      <c r="R162" s="26" t="e">
        <f>('ModelParams Lw'!E$4*LN('Sound Power'!J162)/(1+EXP(-('Sound Power'!$D162*1000+'ModelParams Lw'!E$6)/'ModelParams Lw'!E$7))+'ModelParams Lw'!E$5)*LN('Sound Power'!$B162)-('ModelParams Lw'!E$8+'ModelParams Lw'!E$9*$D162+'ModelParams Lw'!E$10*'Sound Power'!$F162^'ModelParams Lw'!E$14+'ModelParams Lw'!E$11*LN('Sound Power'!J162)+'ModelParams Lw'!E$12*'Sound Power'!$D162*'Sound Power'!$F162+'ModelParams Lw'!E$13*'Sound Power'!$D162*LN('Sound Power'!J162))</f>
        <v>#DIV/0!</v>
      </c>
      <c r="S162" s="26" t="e">
        <f>('ModelParams Lw'!F$4*LN('Sound Power'!K162)/(1+EXP(-('Sound Power'!$D162*1000+'ModelParams Lw'!F$6)/'ModelParams Lw'!F$7))+'ModelParams Lw'!F$5)*LN('Sound Power'!$B162)-('ModelParams Lw'!F$8+'ModelParams Lw'!F$9*$D162+'ModelParams Lw'!F$10*'Sound Power'!$F162^'ModelParams Lw'!F$14+'ModelParams Lw'!F$11*LN('Sound Power'!K162)+'ModelParams Lw'!F$12*'Sound Power'!$D162*'Sound Power'!$F162+'ModelParams Lw'!F$13*'Sound Power'!$D162*LN('Sound Power'!K162))</f>
        <v>#DIV/0!</v>
      </c>
      <c r="T162" s="26" t="e">
        <f>('ModelParams Lw'!G$4*LN('Sound Power'!L162)/(1+EXP(-('Sound Power'!$D162*1000+'ModelParams Lw'!G$6)/'ModelParams Lw'!G$7))+'ModelParams Lw'!G$5)*LN('Sound Power'!$B162)-('ModelParams Lw'!G$8+'ModelParams Lw'!G$9*$D162+'ModelParams Lw'!G$10*'Sound Power'!$F162^'ModelParams Lw'!G$14+'ModelParams Lw'!G$11*LN('Sound Power'!L162)+'ModelParams Lw'!G$12*'Sound Power'!$D162*'Sound Power'!$F162+'ModelParams Lw'!G$13*'Sound Power'!$D162*LN('Sound Power'!L162))</f>
        <v>#DIV/0!</v>
      </c>
      <c r="U162" s="26" t="e">
        <f>('ModelParams Lw'!H$4*LN('Sound Power'!M162)/(1+EXP(-('Sound Power'!$D162*1000+'ModelParams Lw'!H$6)/'ModelParams Lw'!H$7))+'ModelParams Lw'!H$5)*LN('Sound Power'!$B162)-('ModelParams Lw'!H$8+'ModelParams Lw'!H$9*$D162+'ModelParams Lw'!H$10*'Sound Power'!$F162^'ModelParams Lw'!H$14+'ModelParams Lw'!H$11*LN('Sound Power'!M162)+'ModelParams Lw'!H$12*'Sound Power'!$D162*'Sound Power'!$F162+'ModelParams Lw'!H$13*'Sound Power'!$D162*LN('Sound Power'!M162))</f>
        <v>#DIV/0!</v>
      </c>
      <c r="V162" s="26" t="e">
        <f>('ModelParams Lw'!I$4*LN('Sound Power'!N162)/(1+EXP(-('Sound Power'!$D162*1000+'ModelParams Lw'!I$6)/'ModelParams Lw'!I$7))+'ModelParams Lw'!I$5)*LN('Sound Power'!$B162)-('ModelParams Lw'!I$8+'ModelParams Lw'!I$9*$D162+'ModelParams Lw'!I$10*'Sound Power'!$F162^'ModelParams Lw'!I$14+'ModelParams Lw'!I$11*LN('Sound Power'!N162)+'ModelParams Lw'!I$12*'Sound Power'!$D162*'Sound Power'!$F162+'ModelParams Lw'!I$13*'Sound Power'!$D162*LN('Sound Power'!N162))</f>
        <v>#DIV/0!</v>
      </c>
      <c r="W162" s="26" t="e">
        <f>10*LOG10(IF(O162="",0,POWER(10,((O162+'ModelParams Lw'!$O$4)/10))) +IF(P162="",0,POWER(10,((P162+'ModelParams Lw'!$P$4)/10))) +IF(Q162="",0,POWER(10,((Q162+'ModelParams Lw'!$Q$4)/10))) +IF(R162="",0,POWER(10,((R162+'ModelParams Lw'!$R$4)/10))) +IF(S162="",0,POWER(10,((S162+'ModelParams Lw'!$S$4)/10))) +IF(T162="",0,POWER(10,((T162+'ModelParams Lw'!$T$4)/10))) +IF(U162="",0,POWER(10,((U162+'ModelParams Lw'!$U$4)/10)))+IF(V162="",0,POWER(10,((V162+'ModelParams Lw'!$V$4)/10))))</f>
        <v>#DIV/0!</v>
      </c>
      <c r="X162" s="26" t="e">
        <f t="shared" si="52"/>
        <v>#DIV/0!</v>
      </c>
      <c r="Y162" s="26" t="e">
        <f>(O162-'ModelParams Lw'!O$10)/'ModelParams Lw'!O$11</f>
        <v>#DIV/0!</v>
      </c>
      <c r="Z162" s="26" t="e">
        <f>(P162-'ModelParams Lw'!P$10)/'ModelParams Lw'!P$11</f>
        <v>#DIV/0!</v>
      </c>
      <c r="AA162" s="26" t="e">
        <f>(Q162-'ModelParams Lw'!Q$10)/'ModelParams Lw'!Q$11</f>
        <v>#DIV/0!</v>
      </c>
      <c r="AB162" s="26" t="e">
        <f>(R162-'ModelParams Lw'!R$10)/'ModelParams Lw'!R$11</f>
        <v>#DIV/0!</v>
      </c>
      <c r="AC162" s="26" t="e">
        <f>(S162-'ModelParams Lw'!S$10)/'ModelParams Lw'!S$11</f>
        <v>#DIV/0!</v>
      </c>
      <c r="AD162" s="26" t="e">
        <f>(T162-'ModelParams Lw'!T$10)/'ModelParams Lw'!T$11</f>
        <v>#DIV/0!</v>
      </c>
      <c r="AE162" s="26" t="e">
        <f>(U162-'ModelParams Lw'!U$10)/'ModelParams Lw'!U$11</f>
        <v>#DIV/0!</v>
      </c>
      <c r="AF162" s="26" t="e">
        <f>(V162-'ModelParams Lw'!V$10)/'ModelParams Lw'!V$11</f>
        <v>#DIV/0!</v>
      </c>
      <c r="AG162" s="26" t="e">
        <f t="shared" si="53"/>
        <v>#DIV/0!</v>
      </c>
      <c r="AH162" s="26" t="e">
        <f>VLOOKUP(D162*1000,'ModelParams Lw'!$A$38:$D$58,4)</f>
        <v>#N/A</v>
      </c>
      <c r="AI162" s="56" t="e">
        <f>VLOOKUP(D162*1000,'ModelParams Lw'!$A$38:$D$58,2)</f>
        <v>#N/A</v>
      </c>
      <c r="AJ162" s="46" t="e">
        <f t="shared" si="54"/>
        <v>#DIV/0!</v>
      </c>
      <c r="AK162" s="26" t="e">
        <f t="shared" si="55"/>
        <v>#VALUE!</v>
      </c>
      <c r="AL162" s="26" t="e">
        <f>IF($AI162=100,'ModelParams Lw'!R$35*'Sound Power'!$AH162^2+'ModelParams Lw'!R$36*'Sound Power'!$AH162+'ModelParams Lw'!R$37,IF($AI162=150,'ModelParams Lw'!R$38*'Sound Power'!$AH162^2+'ModelParams Lw'!R$39*'Sound Power'!$AH162+'ModelParams Lw'!R$40,'ModelParams Lw'!R$41*'Sound Power'!$AH162^2+'ModelParams Lw'!R$42*'Sound Power'!$AH162+'ModelParams Lw'!R$43))</f>
        <v>#N/A</v>
      </c>
      <c r="AM162" s="26" t="e">
        <f>IF($AI162=100,'ModelParams Lw'!S$35*'Sound Power'!$AH162^2+'ModelParams Lw'!S$36*'Sound Power'!$AH162+'ModelParams Lw'!S$37,IF($AI162=150,'ModelParams Lw'!S$38*'Sound Power'!$AH162^2+'ModelParams Lw'!S$39*'Sound Power'!$AH162+'ModelParams Lw'!S$40,'ModelParams Lw'!S$41*'Sound Power'!$AH162^2+'ModelParams Lw'!S$42*'Sound Power'!$AH162+'ModelParams Lw'!S$43))</f>
        <v>#N/A</v>
      </c>
      <c r="AN162" s="26" t="e">
        <f>IF($AI162=100,'ModelParams Lw'!T$35*'Sound Power'!$AH162^2+'ModelParams Lw'!T$36*'Sound Power'!$AH162+'ModelParams Lw'!T$37,IF($AI162=150,'ModelParams Lw'!T$38*'Sound Power'!$AH162^2+'ModelParams Lw'!T$39*'Sound Power'!$AH162+'ModelParams Lw'!T$40,'ModelParams Lw'!T$41*'Sound Power'!$AH162^2+'ModelParams Lw'!T$42*'Sound Power'!$AH162+'ModelParams Lw'!T$43))</f>
        <v>#N/A</v>
      </c>
      <c r="AO162" s="26" t="e">
        <f>IF($AI162=100,'ModelParams Lw'!U$35*'Sound Power'!$AH162^2+'ModelParams Lw'!U$36*'Sound Power'!$AH162+'ModelParams Lw'!U$37,IF($AI162=150,'ModelParams Lw'!U$38*'Sound Power'!$AH162^2+'ModelParams Lw'!U$39*'Sound Power'!$AH162+'ModelParams Lw'!U$40,'ModelParams Lw'!U$41*'Sound Power'!$AH162^2+'ModelParams Lw'!U$42*'Sound Power'!$AH162+'ModelParams Lw'!U$43))</f>
        <v>#N/A</v>
      </c>
      <c r="AP162" s="26" t="e">
        <f>IF($AI162=100,'ModelParams Lw'!V$35*'Sound Power'!$AH162^2+'ModelParams Lw'!V$36*'Sound Power'!$AH162+'ModelParams Lw'!V$37,IF($AI162=150,'ModelParams Lw'!V$38*'Sound Power'!$AH162^2+'ModelParams Lw'!V$39*'Sound Power'!$AH162+'ModelParams Lw'!V$40,'ModelParams Lw'!V$41*'Sound Power'!$AH162^2+'ModelParams Lw'!V$42*'Sound Power'!$AH162+'ModelParams Lw'!V$43))</f>
        <v>#N/A</v>
      </c>
      <c r="AQ162" s="26" t="e">
        <f>IF($AI162=100,'ModelParams Lw'!W$35*'Sound Power'!$AH162^2+'ModelParams Lw'!W$36*'Sound Power'!$AH162+'ModelParams Lw'!W$37,IF($AI162=150,'ModelParams Lw'!W$38*'Sound Power'!$AH162^2+'ModelParams Lw'!W$39*'Sound Power'!$AH162+'ModelParams Lw'!W$40,'ModelParams Lw'!W$41*'Sound Power'!$AH162^2+'ModelParams Lw'!W$42*'Sound Power'!$AH162+'ModelParams Lw'!W$43))</f>
        <v>#N/A</v>
      </c>
      <c r="AR162" s="26" t="e">
        <f t="shared" si="56"/>
        <v>#VALUE!</v>
      </c>
      <c r="AS162" s="26" t="e">
        <f>IF(26.83*LN($AJ162)-11.791-'ModelParams Lw'!B$35&lt;0,0,26.83*LN($AJ162)-11.791-'ModelParams Lw'!B$35)</f>
        <v>#DIV/0!</v>
      </c>
      <c r="AT162" s="26" t="e">
        <f>IF(26.83*LN($AJ162)-11.791-'ModelParams Lw'!C$35&lt;0,0,26.83*LN($AJ162)-11.791-'ModelParams Lw'!C$35)</f>
        <v>#DIV/0!</v>
      </c>
      <c r="AU162" s="26" t="e">
        <f>IF(26.83*LN($AJ162)-11.791-'ModelParams Lw'!D$35&lt;0,0,26.83*LN($AJ162)-11.791-'ModelParams Lw'!D$35)</f>
        <v>#DIV/0!</v>
      </c>
      <c r="AV162" s="26" t="e">
        <f>IF(26.83*LN($AJ162)-11.791-'ModelParams Lw'!E$35&lt;0,0,26.83*LN($AJ162)-11.791-'ModelParams Lw'!E$35)</f>
        <v>#DIV/0!</v>
      </c>
      <c r="AW162" s="26" t="e">
        <f>IF(26.83*LN($AJ162)-11.791-'ModelParams Lw'!F$35&lt;0,0,26.83*LN($AJ162)-11.791-'ModelParams Lw'!F$35)</f>
        <v>#DIV/0!</v>
      </c>
      <c r="AX162" s="26" t="e">
        <f>IF(26.83*LN($AJ162)-11.791-'ModelParams Lw'!G$35&lt;0,0,26.83*LN($AJ162)-11.791-'ModelParams Lw'!G$35)</f>
        <v>#DIV/0!</v>
      </c>
      <c r="AY162" s="26" t="e">
        <f>IF(26.83*LN($AJ162)-11.791-'ModelParams Lw'!H$35&lt;0,0,26.83*LN($AJ162)-11.791-'ModelParams Lw'!H$35)</f>
        <v>#DIV/0!</v>
      </c>
      <c r="AZ162" s="26" t="e">
        <f>IF(26.83*LN($AJ162)-11.791-'ModelParams Lw'!I$35&lt;0,0,26.83*LN($AJ162)-11.791-'ModelParams Lw'!I$35)</f>
        <v>#DIV/0!</v>
      </c>
      <c r="BA162" s="26" t="e">
        <f t="shared" si="69"/>
        <v>#DIV/0!</v>
      </c>
      <c r="BB162" s="26" t="e">
        <f t="shared" si="70"/>
        <v>#DIV/0!</v>
      </c>
      <c r="BC162" s="26" t="e">
        <f t="shared" si="71"/>
        <v>#DIV/0!</v>
      </c>
      <c r="BD162" s="26" t="e">
        <f t="shared" si="72"/>
        <v>#DIV/0!</v>
      </c>
      <c r="BE162" s="26" t="e">
        <f t="shared" si="73"/>
        <v>#DIV/0!</v>
      </c>
      <c r="BF162" s="26" t="e">
        <f t="shared" si="74"/>
        <v>#DIV/0!</v>
      </c>
      <c r="BG162" s="26" t="e">
        <f t="shared" si="75"/>
        <v>#DIV/0!</v>
      </c>
      <c r="BH162" s="26" t="e">
        <f t="shared" si="76"/>
        <v>#DIV/0!</v>
      </c>
      <c r="BI162" s="26" t="e">
        <f>10*LOG10(IF(BA162="",0,POWER(10,((BA162+'ModelParams Lw'!$O$4)/10))) +IF(BB162="",0,POWER(10,((BB162+'ModelParams Lw'!$P$4)/10))) +IF(BC162="",0,POWER(10,((BC162+'ModelParams Lw'!$Q$4)/10))) +IF(BD162="",0,POWER(10,((BD162+'ModelParams Lw'!$R$4)/10))) +IF(BE162="",0,POWER(10,((BE162+'ModelParams Lw'!$S$4)/10))) +IF(BF162="",0,POWER(10,((BF162+'ModelParams Lw'!$T$4)/10))) +IF(BG162="",0,POWER(10,((BG162+'ModelParams Lw'!$U$4)/10)))+IF(BH162="",0,POWER(10,((BH162+'ModelParams Lw'!$V$4)/10))))</f>
        <v>#DIV/0!</v>
      </c>
      <c r="BJ162" s="26" t="e">
        <f t="shared" si="57"/>
        <v>#DIV/0!</v>
      </c>
      <c r="BK162" s="26" t="e">
        <f>(BA162-'ModelParams Lw'!O$10)/'ModelParams Lw'!O$11</f>
        <v>#DIV/0!</v>
      </c>
      <c r="BL162" s="26" t="e">
        <f>(BB162-'ModelParams Lw'!P$10)/'ModelParams Lw'!P$11</f>
        <v>#DIV/0!</v>
      </c>
      <c r="BM162" s="26" t="e">
        <f>(BC162-'ModelParams Lw'!Q$10)/'ModelParams Lw'!Q$11</f>
        <v>#DIV/0!</v>
      </c>
      <c r="BN162" s="26" t="e">
        <f>(BD162-'ModelParams Lw'!R$10)/'ModelParams Lw'!R$11</f>
        <v>#DIV/0!</v>
      </c>
      <c r="BO162" s="26" t="e">
        <f>(BE162-'ModelParams Lw'!S$10)/'ModelParams Lw'!S$11</f>
        <v>#DIV/0!</v>
      </c>
      <c r="BP162" s="26" t="e">
        <f>(BF162-'ModelParams Lw'!T$10)/'ModelParams Lw'!T$11</f>
        <v>#DIV/0!</v>
      </c>
      <c r="BQ162" s="26" t="e">
        <f>(BG162-'ModelParams Lw'!U$10)/'ModelParams Lw'!U$11</f>
        <v>#DIV/0!</v>
      </c>
      <c r="BR162" s="26" t="e">
        <f>(BH162-'ModelParams Lw'!V$10)/'ModelParams Lw'!V$11</f>
        <v>#DIV/0!</v>
      </c>
      <c r="BS162" s="23" t="e">
        <f>IF(Calcul!$E164="SW",DEGREES(ACOS(1-(1/'ModelParams Lw'!C$25*SQRT(0.5*1.2/'Sound Power'!$C162)*('Sound Power'!$B162/3600)/('Sound Power'!$D162)/('Sound Power'!$F162)))),DEGREES(ACOS(1-(1/'ModelParams Lw'!C$29*SQRT(0.5*1.2/'Sound Power'!$C162)*('Sound Power'!$B162/3600)/('Sound Power'!$D162)/('Sound Power'!$F162)))))</f>
        <v>#DIV/0!</v>
      </c>
      <c r="BT162" s="23" t="e">
        <f>IF(Calcul!$E164="SW",DEGREES(ACOS(1-(1/'ModelParams Lw'!D$25*SQRT(0.5*1.2/'Sound Power'!$C162)*('Sound Power'!$B162/3600)/('Sound Power'!$D162)/('Sound Power'!$F162)))),DEGREES(ACOS(1-(1/'ModelParams Lw'!D$29*SQRT(0.5*1.2/'Sound Power'!$C162)*('Sound Power'!$B162/3600)/('Sound Power'!$D162)/('Sound Power'!$F162)))))</f>
        <v>#DIV/0!</v>
      </c>
      <c r="BU162" s="23" t="e">
        <f>IF(Calcul!$E164="SW",DEGREES(ACOS(1-(1/'ModelParams Lw'!E$25*SQRT(0.5*1.2/'Sound Power'!$C162)*('Sound Power'!$B162/3600)/('Sound Power'!$D162)/('Sound Power'!$F162)))),DEGREES(ACOS(1-(1/'ModelParams Lw'!E$29*SQRT(0.5*1.2/'Sound Power'!$C162)*('Sound Power'!$B162/3600)/('Sound Power'!$D162)/('Sound Power'!$F162)))))</f>
        <v>#DIV/0!</v>
      </c>
      <c r="BV162" s="23" t="e">
        <f>IF(Calcul!$E164="SW",DEGREES(ACOS(1-(1/'ModelParams Lw'!F$25*SQRT(0.5*1.2/'Sound Power'!$C162)*('Sound Power'!$B162/3600)/('Sound Power'!$D162)/('Sound Power'!$F162)))),DEGREES(ACOS(1-(1/'ModelParams Lw'!F$29*SQRT(0.5*1.2/'Sound Power'!$C162)*('Sound Power'!$B162/3600)/('Sound Power'!$D162)/('Sound Power'!$F162)))))</f>
        <v>#DIV/0!</v>
      </c>
      <c r="BW162" s="23" t="e">
        <f>IF(Calcul!$E164="SW",DEGREES(ACOS(1-(1/'ModelParams Lw'!G$25*SQRT(0.5*1.2/'Sound Power'!$C162)*('Sound Power'!$B162/3600)/('Sound Power'!$D162)/('Sound Power'!$F162)))),DEGREES(ACOS(1-(1/'ModelParams Lw'!G$29*SQRT(0.5*1.2/'Sound Power'!$C162)*('Sound Power'!$B162/3600)/('Sound Power'!$D162)/('Sound Power'!$F162)))))</f>
        <v>#DIV/0!</v>
      </c>
      <c r="BX162" s="23" t="e">
        <f>IF(Calcul!$E164="SW",DEGREES(ACOS(1-(1/'ModelParams Lw'!H$25*SQRT(0.5*1.2/'Sound Power'!$C162)*('Sound Power'!$B162/3600)/('Sound Power'!$D162)/('Sound Power'!$F162)))),DEGREES(ACOS(1-(1/'ModelParams Lw'!H$29*SQRT(0.5*1.2/'Sound Power'!$C162)*('Sound Power'!$B162/3600)/('Sound Power'!$D162)/('Sound Power'!$F162)))))</f>
        <v>#DIV/0!</v>
      </c>
      <c r="BY162" s="23" t="e">
        <f>IF(Calcul!$E164="SW",DEGREES(ACOS(1-(1/'ModelParams Lw'!I$25*SQRT(0.5*1.2/'Sound Power'!$C162)*('Sound Power'!$B162/3600)/('Sound Power'!$D162)/('Sound Power'!$F162)))),DEGREES(ACOS(1-(1/'ModelParams Lw'!I$29*SQRT(0.5*1.2/'Sound Power'!$C162)*('Sound Power'!$B162/3600)/('Sound Power'!$D162)/('Sound Power'!$F162)))))</f>
        <v>#DIV/0!</v>
      </c>
      <c r="BZ162" s="23" t="e">
        <f>IF(Calcul!$E164="SW",DEGREES(ACOS(1-(1/'ModelParams Lw'!J$25*SQRT(0.5*1.2/'Sound Power'!$C162)*('Sound Power'!$B162/3600)/('Sound Power'!$D162)/('Sound Power'!$F162)))),DEGREES(ACOS(1-(1/'ModelParams Lw'!J$29*SQRT(0.5*1.2/'Sound Power'!$C162)*('Sound Power'!$B162/3600)/('Sound Power'!$D162)/('Sound Power'!$F162)))))</f>
        <v>#DIV/0!</v>
      </c>
      <c r="CA162" s="26" t="e">
        <f>IF(Calcul!$E164="SW",'ModelParams Lw'!C$22+'ModelParams Lw'!C$23*LOG('Sound Power'!$D162/'Sound Power'!$E162)+'ModelParams Lw'!C$24*LN('Sound Power'!BS162),IF('ModelParams Lw'!C$26+'ModelParams Lw'!C$27*LOG('Sound Power'!$D162/'Sound Power'!$E162)+'ModelParams Lw'!C$28*LN('Sound Power'!BS162)&lt;'ModelParams Lw'!C$22+'ModelParams Lw'!C$23*LOG('Sound Power'!$D162/'Sound Power'!$E162)+'ModelParams Lw'!C$24*LN('Sound Power'!BS162),'ModelParams Lw'!C$22+'ModelParams Lw'!C$23*LOG('Sound Power'!$D162/'Sound Power'!$E162)+'ModelParams Lw'!C$24*LN('Sound Power'!BS162),'ModelParams Lw'!C$26+'ModelParams Lw'!C$27*LOG('Sound Power'!$D162/'Sound Power'!$E162)+'ModelParams Lw'!C$28*LN('Sound Power'!BS162)))</f>
        <v>#DIV/0!</v>
      </c>
      <c r="CB162" s="26" t="e">
        <f>IF(Calcul!$E164="SW",'ModelParams Lw'!D$22+'ModelParams Lw'!D$23*LOG('Sound Power'!$D162/'Sound Power'!$E162)+'ModelParams Lw'!D$24*LN('Sound Power'!BT162),IF('ModelParams Lw'!D$26+'ModelParams Lw'!D$27*LOG('Sound Power'!$D162/'Sound Power'!$E162)+'ModelParams Lw'!D$28*LN('Sound Power'!BT162)&lt;'ModelParams Lw'!D$22+'ModelParams Lw'!D$23*LOG('Sound Power'!$D162/'Sound Power'!$E162)+'ModelParams Lw'!D$24*LN('Sound Power'!BT162),'ModelParams Lw'!D$22+'ModelParams Lw'!D$23*LOG('Sound Power'!$D162/'Sound Power'!$E162)+'ModelParams Lw'!D$24*LN('Sound Power'!BT162),'ModelParams Lw'!D$26+'ModelParams Lw'!D$27*LOG('Sound Power'!$D162/'Sound Power'!$E162)+'ModelParams Lw'!D$28*LN('Sound Power'!BT162)))</f>
        <v>#DIV/0!</v>
      </c>
      <c r="CC162" s="26" t="e">
        <f>IF(Calcul!$E164="SW",'ModelParams Lw'!E$22+'ModelParams Lw'!E$23*LOG('Sound Power'!$D162/'Sound Power'!$E162)+'ModelParams Lw'!E$24*LN('Sound Power'!BU162),IF('ModelParams Lw'!E$26+'ModelParams Lw'!E$27*LOG('Sound Power'!$D162/'Sound Power'!$E162)+'ModelParams Lw'!E$28*LN('Sound Power'!BU162)&lt;'ModelParams Lw'!E$22+'ModelParams Lw'!E$23*LOG('Sound Power'!$D162/'Sound Power'!$E162)+'ModelParams Lw'!E$24*LN('Sound Power'!BU162),'ModelParams Lw'!E$22+'ModelParams Lw'!E$23*LOG('Sound Power'!$D162/'Sound Power'!$E162)+'ModelParams Lw'!E$24*LN('Sound Power'!BU162),'ModelParams Lw'!E$26+'ModelParams Lw'!E$27*LOG('Sound Power'!$D162/'Sound Power'!$E162)+'ModelParams Lw'!E$28*LN('Sound Power'!BU162)))</f>
        <v>#DIV/0!</v>
      </c>
      <c r="CD162" s="26" t="e">
        <f>IF(Calcul!$E164="SW",'ModelParams Lw'!F$22+'ModelParams Lw'!F$23*LOG('Sound Power'!$D162/'Sound Power'!$E162)+'ModelParams Lw'!F$24*LN('Sound Power'!BV162),IF('ModelParams Lw'!F$26+'ModelParams Lw'!F$27*LOG('Sound Power'!$D162/'Sound Power'!$E162)+'ModelParams Lw'!F$28*LN('Sound Power'!BV162)&lt;'ModelParams Lw'!F$22+'ModelParams Lw'!F$23*LOG('Sound Power'!$D162/'Sound Power'!$E162)+'ModelParams Lw'!F$24*LN('Sound Power'!BV162),'ModelParams Lw'!F$22+'ModelParams Lw'!F$23*LOG('Sound Power'!$D162/'Sound Power'!$E162)+'ModelParams Lw'!F$24*LN('Sound Power'!BV162),'ModelParams Lw'!F$26+'ModelParams Lw'!F$27*LOG('Sound Power'!$D162/'Sound Power'!$E162)+'ModelParams Lw'!F$28*LN('Sound Power'!BV162)))</f>
        <v>#DIV/0!</v>
      </c>
      <c r="CE162" s="26" t="e">
        <f>IF(Calcul!$E164="SW",'ModelParams Lw'!G$22+'ModelParams Lw'!G$23*LOG('Sound Power'!$D162/'Sound Power'!$E162)+'ModelParams Lw'!G$24*LN('Sound Power'!BW162),IF('ModelParams Lw'!G$26+'ModelParams Lw'!G$27*LOG('Sound Power'!$D162/'Sound Power'!$E162)+'ModelParams Lw'!G$28*LN('Sound Power'!BW162)&lt;'ModelParams Lw'!G$22+'ModelParams Lw'!G$23*LOG('Sound Power'!$D162/'Sound Power'!$E162)+'ModelParams Lw'!G$24*LN('Sound Power'!BW162),'ModelParams Lw'!G$22+'ModelParams Lw'!G$23*LOG('Sound Power'!$D162/'Sound Power'!$E162)+'ModelParams Lw'!G$24*LN('Sound Power'!BW162),'ModelParams Lw'!G$26+'ModelParams Lw'!G$27*LOG('Sound Power'!$D162/'Sound Power'!$E162)+'ModelParams Lw'!G$28*LN('Sound Power'!BW162)))</f>
        <v>#DIV/0!</v>
      </c>
      <c r="CF162" s="26" t="e">
        <f>IF(Calcul!$E164="SW",'ModelParams Lw'!H$22+'ModelParams Lw'!H$23*LOG('Sound Power'!$D162/'Sound Power'!$E162)+'ModelParams Lw'!H$24*LN('Sound Power'!BX162),IF('ModelParams Lw'!H$26+'ModelParams Lw'!H$27*LOG('Sound Power'!$D162/'Sound Power'!$E162)+'ModelParams Lw'!H$28*LN('Sound Power'!BX162)&lt;'ModelParams Lw'!H$22+'ModelParams Lw'!H$23*LOG('Sound Power'!$D162/'Sound Power'!$E162)+'ModelParams Lw'!H$24*LN('Sound Power'!BX162),'ModelParams Lw'!H$22+'ModelParams Lw'!H$23*LOG('Sound Power'!$D162/'Sound Power'!$E162)+'ModelParams Lw'!H$24*LN('Sound Power'!BX162),'ModelParams Lw'!H$26+'ModelParams Lw'!H$27*LOG('Sound Power'!$D162/'Sound Power'!$E162)+'ModelParams Lw'!H$28*LN('Sound Power'!BX162)))</f>
        <v>#DIV/0!</v>
      </c>
      <c r="CG162" s="26" t="e">
        <f>IF(Calcul!$E164="SW",'ModelParams Lw'!I$22+'ModelParams Lw'!I$23*LOG('Sound Power'!$D162/'Sound Power'!$E162)+'ModelParams Lw'!I$24*LN('Sound Power'!BY162),IF('ModelParams Lw'!I$26+'ModelParams Lw'!I$27*LOG('Sound Power'!$D162/'Sound Power'!$E162)+'ModelParams Lw'!I$28*LN('Sound Power'!BY162)&lt;'ModelParams Lw'!I$22+'ModelParams Lw'!I$23*LOG('Sound Power'!$D162/'Sound Power'!$E162)+'ModelParams Lw'!I$24*LN('Sound Power'!BY162),'ModelParams Lw'!I$22+'ModelParams Lw'!I$23*LOG('Sound Power'!$D162/'Sound Power'!$E162)+'ModelParams Lw'!I$24*LN('Sound Power'!BY162),'ModelParams Lw'!I$26+'ModelParams Lw'!I$27*LOG('Sound Power'!$D162/'Sound Power'!$E162)+'ModelParams Lw'!I$28*LN('Sound Power'!BY162)))</f>
        <v>#DIV/0!</v>
      </c>
      <c r="CH162" s="26" t="e">
        <f>IF(Calcul!$E164="SW",'ModelParams Lw'!J$22+'ModelParams Lw'!J$23*LOG('Sound Power'!$D162/'Sound Power'!$E162)+'ModelParams Lw'!J$24*LN('Sound Power'!BZ162),IF('ModelParams Lw'!J$26+'ModelParams Lw'!J$27*LOG('Sound Power'!$D162/'Sound Power'!$E162)+'ModelParams Lw'!J$28*LN('Sound Power'!BZ162)&lt;'ModelParams Lw'!J$22+'ModelParams Lw'!J$23*LOG('Sound Power'!$D162/'Sound Power'!$E162)+'ModelParams Lw'!J$24*LN('Sound Power'!BZ162),'ModelParams Lw'!J$22+'ModelParams Lw'!J$23*LOG('Sound Power'!$D162/'Sound Power'!$E162)+'ModelParams Lw'!J$24*LN('Sound Power'!BZ162),'ModelParams Lw'!J$26+'ModelParams Lw'!J$27*LOG('Sound Power'!$D162/'Sound Power'!$E162)+'ModelParams Lw'!J$28*LN('Sound Power'!BZ162)))</f>
        <v>#DIV/0!</v>
      </c>
      <c r="CI162" s="26" t="e">
        <f t="shared" si="58"/>
        <v>#DIV/0!</v>
      </c>
      <c r="CJ162" s="26" t="e">
        <f t="shared" si="59"/>
        <v>#DIV/0!</v>
      </c>
      <c r="CK162" s="26" t="e">
        <f t="shared" si="60"/>
        <v>#DIV/0!</v>
      </c>
      <c r="CL162" s="26" t="e">
        <f t="shared" si="61"/>
        <v>#DIV/0!</v>
      </c>
      <c r="CM162" s="26" t="e">
        <f t="shared" si="62"/>
        <v>#DIV/0!</v>
      </c>
      <c r="CN162" s="26" t="e">
        <f t="shared" si="63"/>
        <v>#DIV/0!</v>
      </c>
      <c r="CO162" s="26" t="e">
        <f t="shared" si="64"/>
        <v>#DIV/0!</v>
      </c>
      <c r="CP162" s="26" t="e">
        <f t="shared" si="65"/>
        <v>#DIV/0!</v>
      </c>
      <c r="CQ162" s="26" t="e">
        <f>10*LOG10(IF(CI162="",0,POWER(10,((CI162+'ModelParams Lw'!$O$4)/10))) +IF(CJ162="",0,POWER(10,((CJ162+'ModelParams Lw'!$P$4)/10))) +IF(CK162="",0,POWER(10,((CK162+'ModelParams Lw'!$Q$4)/10))) +IF(CL162="",0,POWER(10,((CL162+'ModelParams Lw'!$R$4)/10))) +IF(CM162="",0,POWER(10,((CM162+'ModelParams Lw'!$S$4)/10))) +IF(CN162="",0,POWER(10,((CN162+'ModelParams Lw'!$T$4)/10))) +IF(CO162="",0,POWER(10,((CO162+'ModelParams Lw'!$U$4)/10)))+IF(CP162="",0,POWER(10,((CP162+'ModelParams Lw'!$V$4)/10))))</f>
        <v>#DIV/0!</v>
      </c>
      <c r="CR162" s="26" t="e">
        <f t="shared" si="66"/>
        <v>#DIV/0!</v>
      </c>
      <c r="CS162" s="26" t="e">
        <f>(CI162-'ModelParams Lw'!$O$10)/'ModelParams Lw'!$O$11</f>
        <v>#DIV/0!</v>
      </c>
      <c r="CT162" s="26" t="e">
        <f>(CJ162-'ModelParams Lw'!$P$10)/'ModelParams Lw'!$P$11</f>
        <v>#DIV/0!</v>
      </c>
      <c r="CU162" s="26" t="e">
        <f>(CK162-'ModelParams Lw'!$Q$10)/'ModelParams Lw'!$Q$11</f>
        <v>#DIV/0!</v>
      </c>
      <c r="CV162" s="26" t="e">
        <f>(CL162-'ModelParams Lw'!$R$10)/'ModelParams Lw'!$R$11</f>
        <v>#DIV/0!</v>
      </c>
      <c r="CW162" s="26" t="e">
        <f>(CM162-'ModelParams Lw'!$S$10)/'ModelParams Lw'!$S$11</f>
        <v>#DIV/0!</v>
      </c>
      <c r="CX162" s="26" t="e">
        <f>(CN162-'ModelParams Lw'!$T$10)/'ModelParams Lw'!$T$11</f>
        <v>#DIV/0!</v>
      </c>
      <c r="CY162" s="26" t="e">
        <f>(CO162-'ModelParams Lw'!$U$10)/'ModelParams Lw'!$U$11</f>
        <v>#DIV/0!</v>
      </c>
      <c r="CZ162" s="26" t="e">
        <f>(CP162-'ModelParams Lw'!$V$10)/'ModelParams Lw'!$V$11</f>
        <v>#DIV/0!</v>
      </c>
    </row>
    <row r="163" spans="1:104" x14ac:dyDescent="0.2">
      <c r="A163" s="13">
        <f>Calcul!A165</f>
        <v>0</v>
      </c>
      <c r="B163" s="13">
        <f t="shared" si="67"/>
        <v>0</v>
      </c>
      <c r="C163" s="13">
        <f>Calcul!B165</f>
        <v>0</v>
      </c>
      <c r="D163" s="13">
        <f>Calcul!C165/1000</f>
        <v>0</v>
      </c>
      <c r="E163" s="13">
        <f>Calcul!D165/1000</f>
        <v>0</v>
      </c>
      <c r="F163" s="13">
        <f t="shared" si="68"/>
        <v>0</v>
      </c>
      <c r="G163" s="23" t="e">
        <f>DEGREES(ACOS(1-(1/'ModelParams Lw'!B$15*SQRT(0.5*1.2/'Sound Power'!$C163)*('Sound Power'!$B163/3600)/('Sound Power'!$D163)/('Sound Power'!$F163))))</f>
        <v>#DIV/0!</v>
      </c>
      <c r="H163" s="23" t="e">
        <f>DEGREES(ACOS(1-(1/'ModelParams Lw'!C$15*SQRT(0.5*1.2/'Sound Power'!$C163)*('Sound Power'!$B163/3600)/('Sound Power'!$D163)/('Sound Power'!$F163))))</f>
        <v>#DIV/0!</v>
      </c>
      <c r="I163" s="23" t="e">
        <f>DEGREES(ACOS(1-(1/'ModelParams Lw'!D$15*SQRT(0.5*1.2/'Sound Power'!$C163)*('Sound Power'!$B163/3600)/('Sound Power'!$D163)/('Sound Power'!$F163))))</f>
        <v>#DIV/0!</v>
      </c>
      <c r="J163" s="23" t="e">
        <f>DEGREES(ACOS(1-(1/'ModelParams Lw'!E$15*SQRT(0.5*1.2/'Sound Power'!$C163)*('Sound Power'!$B163/3600)/('Sound Power'!$D163)/('Sound Power'!$F163))))</f>
        <v>#DIV/0!</v>
      </c>
      <c r="K163" s="23" t="e">
        <f>DEGREES(ACOS(1-(1/'ModelParams Lw'!F$15*SQRT(0.5*1.2/'Sound Power'!$C163)*('Sound Power'!$B163/3600)/('Sound Power'!$D163)/('Sound Power'!$F163))))</f>
        <v>#DIV/0!</v>
      </c>
      <c r="L163" s="23" t="e">
        <f>DEGREES(ACOS(1-(1/'ModelParams Lw'!G$15*SQRT(0.5*1.2/'Sound Power'!$C163)*('Sound Power'!$B163/3600)/('Sound Power'!$D163)/('Sound Power'!$F163))))</f>
        <v>#DIV/0!</v>
      </c>
      <c r="M163" s="23" t="e">
        <f>DEGREES(ACOS(1-(1/'ModelParams Lw'!H$15*SQRT(0.5*1.2/'Sound Power'!$C163)*('Sound Power'!$B163/3600)/('Sound Power'!$D163)/('Sound Power'!$F163))))</f>
        <v>#DIV/0!</v>
      </c>
      <c r="N163" s="23" t="e">
        <f>DEGREES(ACOS(1-(1/'ModelParams Lw'!I$15*SQRT(0.5*1.2/'Sound Power'!$C163)*('Sound Power'!$B163/3600)/('Sound Power'!$D163)/('Sound Power'!$F163))))</f>
        <v>#DIV/0!</v>
      </c>
      <c r="O163" s="26" t="e">
        <f>('ModelParams Lw'!B$4*LN('Sound Power'!G163)/(1+EXP(-('Sound Power'!$D163*1000+'ModelParams Lw'!B$6)/'ModelParams Lw'!B$7))+'ModelParams Lw'!B$5)*LN('Sound Power'!$B163)-('ModelParams Lw'!B$8+'ModelParams Lw'!B$9*$D163+'ModelParams Lw'!B$10*'Sound Power'!$F163^'ModelParams Lw'!B$14+'ModelParams Lw'!B$11*LN('Sound Power'!G163)+'ModelParams Lw'!B$12*'Sound Power'!$D163*'Sound Power'!$F163+'ModelParams Lw'!B$13*'Sound Power'!$D163*LN('Sound Power'!G163))</f>
        <v>#DIV/0!</v>
      </c>
      <c r="P163" s="26" t="e">
        <f>('ModelParams Lw'!C$4*LN('Sound Power'!H163)/(1+EXP(-('Sound Power'!$D163*1000+'ModelParams Lw'!C$6)/'ModelParams Lw'!C$7))+'ModelParams Lw'!C$5)*LN('Sound Power'!$B163)-('ModelParams Lw'!C$8+'ModelParams Lw'!C$9*$D163+'ModelParams Lw'!C$10*'Sound Power'!$F163^'ModelParams Lw'!C$14+'ModelParams Lw'!C$11*LN('Sound Power'!H163)+'ModelParams Lw'!C$12*'Sound Power'!$D163*'Sound Power'!$F163+'ModelParams Lw'!C$13*'Sound Power'!$D163*LN('Sound Power'!H163))</f>
        <v>#DIV/0!</v>
      </c>
      <c r="Q163" s="26" t="e">
        <f>('ModelParams Lw'!D$4*LN('Sound Power'!I163)/(1+EXP(-('Sound Power'!$D163*1000+'ModelParams Lw'!D$6)/'ModelParams Lw'!D$7))+'ModelParams Lw'!D$5)*LN('Sound Power'!$B163)-('ModelParams Lw'!D$8+'ModelParams Lw'!D$9*$D163+'ModelParams Lw'!D$10*'Sound Power'!$F163^'ModelParams Lw'!D$14+'ModelParams Lw'!D$11*LN('Sound Power'!I163)+'ModelParams Lw'!D$12*'Sound Power'!$D163*'Sound Power'!$F163+'ModelParams Lw'!D$13*'Sound Power'!$D163*LN('Sound Power'!I163))</f>
        <v>#DIV/0!</v>
      </c>
      <c r="R163" s="26" t="e">
        <f>('ModelParams Lw'!E$4*LN('Sound Power'!J163)/(1+EXP(-('Sound Power'!$D163*1000+'ModelParams Lw'!E$6)/'ModelParams Lw'!E$7))+'ModelParams Lw'!E$5)*LN('Sound Power'!$B163)-('ModelParams Lw'!E$8+'ModelParams Lw'!E$9*$D163+'ModelParams Lw'!E$10*'Sound Power'!$F163^'ModelParams Lw'!E$14+'ModelParams Lw'!E$11*LN('Sound Power'!J163)+'ModelParams Lw'!E$12*'Sound Power'!$D163*'Sound Power'!$F163+'ModelParams Lw'!E$13*'Sound Power'!$D163*LN('Sound Power'!J163))</f>
        <v>#DIV/0!</v>
      </c>
      <c r="S163" s="26" t="e">
        <f>('ModelParams Lw'!F$4*LN('Sound Power'!K163)/(1+EXP(-('Sound Power'!$D163*1000+'ModelParams Lw'!F$6)/'ModelParams Lw'!F$7))+'ModelParams Lw'!F$5)*LN('Sound Power'!$B163)-('ModelParams Lw'!F$8+'ModelParams Lw'!F$9*$D163+'ModelParams Lw'!F$10*'Sound Power'!$F163^'ModelParams Lw'!F$14+'ModelParams Lw'!F$11*LN('Sound Power'!K163)+'ModelParams Lw'!F$12*'Sound Power'!$D163*'Sound Power'!$F163+'ModelParams Lw'!F$13*'Sound Power'!$D163*LN('Sound Power'!K163))</f>
        <v>#DIV/0!</v>
      </c>
      <c r="T163" s="26" t="e">
        <f>('ModelParams Lw'!G$4*LN('Sound Power'!L163)/(1+EXP(-('Sound Power'!$D163*1000+'ModelParams Lw'!G$6)/'ModelParams Lw'!G$7))+'ModelParams Lw'!G$5)*LN('Sound Power'!$B163)-('ModelParams Lw'!G$8+'ModelParams Lw'!G$9*$D163+'ModelParams Lw'!G$10*'Sound Power'!$F163^'ModelParams Lw'!G$14+'ModelParams Lw'!G$11*LN('Sound Power'!L163)+'ModelParams Lw'!G$12*'Sound Power'!$D163*'Sound Power'!$F163+'ModelParams Lw'!G$13*'Sound Power'!$D163*LN('Sound Power'!L163))</f>
        <v>#DIV/0!</v>
      </c>
      <c r="U163" s="26" t="e">
        <f>('ModelParams Lw'!H$4*LN('Sound Power'!M163)/(1+EXP(-('Sound Power'!$D163*1000+'ModelParams Lw'!H$6)/'ModelParams Lw'!H$7))+'ModelParams Lw'!H$5)*LN('Sound Power'!$B163)-('ModelParams Lw'!H$8+'ModelParams Lw'!H$9*$D163+'ModelParams Lw'!H$10*'Sound Power'!$F163^'ModelParams Lw'!H$14+'ModelParams Lw'!H$11*LN('Sound Power'!M163)+'ModelParams Lw'!H$12*'Sound Power'!$D163*'Sound Power'!$F163+'ModelParams Lw'!H$13*'Sound Power'!$D163*LN('Sound Power'!M163))</f>
        <v>#DIV/0!</v>
      </c>
      <c r="V163" s="26" t="e">
        <f>('ModelParams Lw'!I$4*LN('Sound Power'!N163)/(1+EXP(-('Sound Power'!$D163*1000+'ModelParams Lw'!I$6)/'ModelParams Lw'!I$7))+'ModelParams Lw'!I$5)*LN('Sound Power'!$B163)-('ModelParams Lw'!I$8+'ModelParams Lw'!I$9*$D163+'ModelParams Lw'!I$10*'Sound Power'!$F163^'ModelParams Lw'!I$14+'ModelParams Lw'!I$11*LN('Sound Power'!N163)+'ModelParams Lw'!I$12*'Sound Power'!$D163*'Sound Power'!$F163+'ModelParams Lw'!I$13*'Sound Power'!$D163*LN('Sound Power'!N163))</f>
        <v>#DIV/0!</v>
      </c>
      <c r="W163" s="26" t="e">
        <f>10*LOG10(IF(O163="",0,POWER(10,((O163+'ModelParams Lw'!$O$4)/10))) +IF(P163="",0,POWER(10,((P163+'ModelParams Lw'!$P$4)/10))) +IF(Q163="",0,POWER(10,((Q163+'ModelParams Lw'!$Q$4)/10))) +IF(R163="",0,POWER(10,((R163+'ModelParams Lw'!$R$4)/10))) +IF(S163="",0,POWER(10,((S163+'ModelParams Lw'!$S$4)/10))) +IF(T163="",0,POWER(10,((T163+'ModelParams Lw'!$T$4)/10))) +IF(U163="",0,POWER(10,((U163+'ModelParams Lw'!$U$4)/10)))+IF(V163="",0,POWER(10,((V163+'ModelParams Lw'!$V$4)/10))))</f>
        <v>#DIV/0!</v>
      </c>
      <c r="X163" s="26" t="e">
        <f t="shared" si="52"/>
        <v>#DIV/0!</v>
      </c>
      <c r="Y163" s="26" t="e">
        <f>(O163-'ModelParams Lw'!O$10)/'ModelParams Lw'!O$11</f>
        <v>#DIV/0!</v>
      </c>
      <c r="Z163" s="26" t="e">
        <f>(P163-'ModelParams Lw'!P$10)/'ModelParams Lw'!P$11</f>
        <v>#DIV/0!</v>
      </c>
      <c r="AA163" s="26" t="e">
        <f>(Q163-'ModelParams Lw'!Q$10)/'ModelParams Lw'!Q$11</f>
        <v>#DIV/0!</v>
      </c>
      <c r="AB163" s="26" t="e">
        <f>(R163-'ModelParams Lw'!R$10)/'ModelParams Lw'!R$11</f>
        <v>#DIV/0!</v>
      </c>
      <c r="AC163" s="26" t="e">
        <f>(S163-'ModelParams Lw'!S$10)/'ModelParams Lw'!S$11</f>
        <v>#DIV/0!</v>
      </c>
      <c r="AD163" s="26" t="e">
        <f>(T163-'ModelParams Lw'!T$10)/'ModelParams Lw'!T$11</f>
        <v>#DIV/0!</v>
      </c>
      <c r="AE163" s="26" t="e">
        <f>(U163-'ModelParams Lw'!U$10)/'ModelParams Lw'!U$11</f>
        <v>#DIV/0!</v>
      </c>
      <c r="AF163" s="26" t="e">
        <f>(V163-'ModelParams Lw'!V$10)/'ModelParams Lw'!V$11</f>
        <v>#DIV/0!</v>
      </c>
      <c r="AG163" s="26" t="e">
        <f t="shared" si="53"/>
        <v>#DIV/0!</v>
      </c>
      <c r="AH163" s="26" t="e">
        <f>VLOOKUP(D163*1000,'ModelParams Lw'!$A$38:$D$58,4)</f>
        <v>#N/A</v>
      </c>
      <c r="AI163" s="56" t="e">
        <f>VLOOKUP(D163*1000,'ModelParams Lw'!$A$38:$D$58,2)</f>
        <v>#N/A</v>
      </c>
      <c r="AJ163" s="46" t="e">
        <f t="shared" si="54"/>
        <v>#DIV/0!</v>
      </c>
      <c r="AK163" s="26" t="e">
        <f t="shared" si="55"/>
        <v>#VALUE!</v>
      </c>
      <c r="AL163" s="26" t="e">
        <f>IF($AI163=100,'ModelParams Lw'!R$35*'Sound Power'!$AH163^2+'ModelParams Lw'!R$36*'Sound Power'!$AH163+'ModelParams Lw'!R$37,IF($AI163=150,'ModelParams Lw'!R$38*'Sound Power'!$AH163^2+'ModelParams Lw'!R$39*'Sound Power'!$AH163+'ModelParams Lw'!R$40,'ModelParams Lw'!R$41*'Sound Power'!$AH163^2+'ModelParams Lw'!R$42*'Sound Power'!$AH163+'ModelParams Lw'!R$43))</f>
        <v>#N/A</v>
      </c>
      <c r="AM163" s="26" t="e">
        <f>IF($AI163=100,'ModelParams Lw'!S$35*'Sound Power'!$AH163^2+'ModelParams Lw'!S$36*'Sound Power'!$AH163+'ModelParams Lw'!S$37,IF($AI163=150,'ModelParams Lw'!S$38*'Sound Power'!$AH163^2+'ModelParams Lw'!S$39*'Sound Power'!$AH163+'ModelParams Lw'!S$40,'ModelParams Lw'!S$41*'Sound Power'!$AH163^2+'ModelParams Lw'!S$42*'Sound Power'!$AH163+'ModelParams Lw'!S$43))</f>
        <v>#N/A</v>
      </c>
      <c r="AN163" s="26" t="e">
        <f>IF($AI163=100,'ModelParams Lw'!T$35*'Sound Power'!$AH163^2+'ModelParams Lw'!T$36*'Sound Power'!$AH163+'ModelParams Lw'!T$37,IF($AI163=150,'ModelParams Lw'!T$38*'Sound Power'!$AH163^2+'ModelParams Lw'!T$39*'Sound Power'!$AH163+'ModelParams Lw'!T$40,'ModelParams Lw'!T$41*'Sound Power'!$AH163^2+'ModelParams Lw'!T$42*'Sound Power'!$AH163+'ModelParams Lw'!T$43))</f>
        <v>#N/A</v>
      </c>
      <c r="AO163" s="26" t="e">
        <f>IF($AI163=100,'ModelParams Lw'!U$35*'Sound Power'!$AH163^2+'ModelParams Lw'!U$36*'Sound Power'!$AH163+'ModelParams Lw'!U$37,IF($AI163=150,'ModelParams Lw'!U$38*'Sound Power'!$AH163^2+'ModelParams Lw'!U$39*'Sound Power'!$AH163+'ModelParams Lw'!U$40,'ModelParams Lw'!U$41*'Sound Power'!$AH163^2+'ModelParams Lw'!U$42*'Sound Power'!$AH163+'ModelParams Lw'!U$43))</f>
        <v>#N/A</v>
      </c>
      <c r="AP163" s="26" t="e">
        <f>IF($AI163=100,'ModelParams Lw'!V$35*'Sound Power'!$AH163^2+'ModelParams Lw'!V$36*'Sound Power'!$AH163+'ModelParams Lw'!V$37,IF($AI163=150,'ModelParams Lw'!V$38*'Sound Power'!$AH163^2+'ModelParams Lw'!V$39*'Sound Power'!$AH163+'ModelParams Lw'!V$40,'ModelParams Lw'!V$41*'Sound Power'!$AH163^2+'ModelParams Lw'!V$42*'Sound Power'!$AH163+'ModelParams Lw'!V$43))</f>
        <v>#N/A</v>
      </c>
      <c r="AQ163" s="26" t="e">
        <f>IF($AI163=100,'ModelParams Lw'!W$35*'Sound Power'!$AH163^2+'ModelParams Lw'!W$36*'Sound Power'!$AH163+'ModelParams Lw'!W$37,IF($AI163=150,'ModelParams Lw'!W$38*'Sound Power'!$AH163^2+'ModelParams Lw'!W$39*'Sound Power'!$AH163+'ModelParams Lw'!W$40,'ModelParams Lw'!W$41*'Sound Power'!$AH163^2+'ModelParams Lw'!W$42*'Sound Power'!$AH163+'ModelParams Lw'!W$43))</f>
        <v>#N/A</v>
      </c>
      <c r="AR163" s="26" t="e">
        <f t="shared" si="56"/>
        <v>#VALUE!</v>
      </c>
      <c r="AS163" s="26" t="e">
        <f>IF(26.83*LN($AJ163)-11.791-'ModelParams Lw'!B$35&lt;0,0,26.83*LN($AJ163)-11.791-'ModelParams Lw'!B$35)</f>
        <v>#DIV/0!</v>
      </c>
      <c r="AT163" s="26" t="e">
        <f>IF(26.83*LN($AJ163)-11.791-'ModelParams Lw'!C$35&lt;0,0,26.83*LN($AJ163)-11.791-'ModelParams Lw'!C$35)</f>
        <v>#DIV/0!</v>
      </c>
      <c r="AU163" s="26" t="e">
        <f>IF(26.83*LN($AJ163)-11.791-'ModelParams Lw'!D$35&lt;0,0,26.83*LN($AJ163)-11.791-'ModelParams Lw'!D$35)</f>
        <v>#DIV/0!</v>
      </c>
      <c r="AV163" s="26" t="e">
        <f>IF(26.83*LN($AJ163)-11.791-'ModelParams Lw'!E$35&lt;0,0,26.83*LN($AJ163)-11.791-'ModelParams Lw'!E$35)</f>
        <v>#DIV/0!</v>
      </c>
      <c r="AW163" s="26" t="e">
        <f>IF(26.83*LN($AJ163)-11.791-'ModelParams Lw'!F$35&lt;0,0,26.83*LN($AJ163)-11.791-'ModelParams Lw'!F$35)</f>
        <v>#DIV/0!</v>
      </c>
      <c r="AX163" s="26" t="e">
        <f>IF(26.83*LN($AJ163)-11.791-'ModelParams Lw'!G$35&lt;0,0,26.83*LN($AJ163)-11.791-'ModelParams Lw'!G$35)</f>
        <v>#DIV/0!</v>
      </c>
      <c r="AY163" s="26" t="e">
        <f>IF(26.83*LN($AJ163)-11.791-'ModelParams Lw'!H$35&lt;0,0,26.83*LN($AJ163)-11.791-'ModelParams Lw'!H$35)</f>
        <v>#DIV/0!</v>
      </c>
      <c r="AZ163" s="26" t="e">
        <f>IF(26.83*LN($AJ163)-11.791-'ModelParams Lw'!I$35&lt;0,0,26.83*LN($AJ163)-11.791-'ModelParams Lw'!I$35)</f>
        <v>#DIV/0!</v>
      </c>
      <c r="BA163" s="26" t="e">
        <f t="shared" si="69"/>
        <v>#DIV/0!</v>
      </c>
      <c r="BB163" s="26" t="e">
        <f t="shared" si="70"/>
        <v>#DIV/0!</v>
      </c>
      <c r="BC163" s="26" t="e">
        <f t="shared" si="71"/>
        <v>#DIV/0!</v>
      </c>
      <c r="BD163" s="26" t="e">
        <f t="shared" si="72"/>
        <v>#DIV/0!</v>
      </c>
      <c r="BE163" s="26" t="e">
        <f t="shared" si="73"/>
        <v>#DIV/0!</v>
      </c>
      <c r="BF163" s="26" t="e">
        <f t="shared" si="74"/>
        <v>#DIV/0!</v>
      </c>
      <c r="BG163" s="26" t="e">
        <f t="shared" si="75"/>
        <v>#DIV/0!</v>
      </c>
      <c r="BH163" s="26" t="e">
        <f t="shared" si="76"/>
        <v>#DIV/0!</v>
      </c>
      <c r="BI163" s="26" t="e">
        <f>10*LOG10(IF(BA163="",0,POWER(10,((BA163+'ModelParams Lw'!$O$4)/10))) +IF(BB163="",0,POWER(10,((BB163+'ModelParams Lw'!$P$4)/10))) +IF(BC163="",0,POWER(10,((BC163+'ModelParams Lw'!$Q$4)/10))) +IF(BD163="",0,POWER(10,((BD163+'ModelParams Lw'!$R$4)/10))) +IF(BE163="",0,POWER(10,((BE163+'ModelParams Lw'!$S$4)/10))) +IF(BF163="",0,POWER(10,((BF163+'ModelParams Lw'!$T$4)/10))) +IF(BG163="",0,POWER(10,((BG163+'ModelParams Lw'!$U$4)/10)))+IF(BH163="",0,POWER(10,((BH163+'ModelParams Lw'!$V$4)/10))))</f>
        <v>#DIV/0!</v>
      </c>
      <c r="BJ163" s="26" t="e">
        <f t="shared" si="57"/>
        <v>#DIV/0!</v>
      </c>
      <c r="BK163" s="26" t="e">
        <f>(BA163-'ModelParams Lw'!O$10)/'ModelParams Lw'!O$11</f>
        <v>#DIV/0!</v>
      </c>
      <c r="BL163" s="26" t="e">
        <f>(BB163-'ModelParams Lw'!P$10)/'ModelParams Lw'!P$11</f>
        <v>#DIV/0!</v>
      </c>
      <c r="BM163" s="26" t="e">
        <f>(BC163-'ModelParams Lw'!Q$10)/'ModelParams Lw'!Q$11</f>
        <v>#DIV/0!</v>
      </c>
      <c r="BN163" s="26" t="e">
        <f>(BD163-'ModelParams Lw'!R$10)/'ModelParams Lw'!R$11</f>
        <v>#DIV/0!</v>
      </c>
      <c r="BO163" s="26" t="e">
        <f>(BE163-'ModelParams Lw'!S$10)/'ModelParams Lw'!S$11</f>
        <v>#DIV/0!</v>
      </c>
      <c r="BP163" s="26" t="e">
        <f>(BF163-'ModelParams Lw'!T$10)/'ModelParams Lw'!T$11</f>
        <v>#DIV/0!</v>
      </c>
      <c r="BQ163" s="26" t="e">
        <f>(BG163-'ModelParams Lw'!U$10)/'ModelParams Lw'!U$11</f>
        <v>#DIV/0!</v>
      </c>
      <c r="BR163" s="26" t="e">
        <f>(BH163-'ModelParams Lw'!V$10)/'ModelParams Lw'!V$11</f>
        <v>#DIV/0!</v>
      </c>
      <c r="BS163" s="23" t="e">
        <f>IF(Calcul!$E165="SW",DEGREES(ACOS(1-(1/'ModelParams Lw'!C$25*SQRT(0.5*1.2/'Sound Power'!$C163)*('Sound Power'!$B163/3600)/('Sound Power'!$D163)/('Sound Power'!$F163)))),DEGREES(ACOS(1-(1/'ModelParams Lw'!C$29*SQRT(0.5*1.2/'Sound Power'!$C163)*('Sound Power'!$B163/3600)/('Sound Power'!$D163)/('Sound Power'!$F163)))))</f>
        <v>#DIV/0!</v>
      </c>
      <c r="BT163" s="23" t="e">
        <f>IF(Calcul!$E165="SW",DEGREES(ACOS(1-(1/'ModelParams Lw'!D$25*SQRT(0.5*1.2/'Sound Power'!$C163)*('Sound Power'!$B163/3600)/('Sound Power'!$D163)/('Sound Power'!$F163)))),DEGREES(ACOS(1-(1/'ModelParams Lw'!D$29*SQRT(0.5*1.2/'Sound Power'!$C163)*('Sound Power'!$B163/3600)/('Sound Power'!$D163)/('Sound Power'!$F163)))))</f>
        <v>#DIV/0!</v>
      </c>
      <c r="BU163" s="23" t="e">
        <f>IF(Calcul!$E165="SW",DEGREES(ACOS(1-(1/'ModelParams Lw'!E$25*SQRT(0.5*1.2/'Sound Power'!$C163)*('Sound Power'!$B163/3600)/('Sound Power'!$D163)/('Sound Power'!$F163)))),DEGREES(ACOS(1-(1/'ModelParams Lw'!E$29*SQRT(0.5*1.2/'Sound Power'!$C163)*('Sound Power'!$B163/3600)/('Sound Power'!$D163)/('Sound Power'!$F163)))))</f>
        <v>#DIV/0!</v>
      </c>
      <c r="BV163" s="23" t="e">
        <f>IF(Calcul!$E165="SW",DEGREES(ACOS(1-(1/'ModelParams Lw'!F$25*SQRT(0.5*1.2/'Sound Power'!$C163)*('Sound Power'!$B163/3600)/('Sound Power'!$D163)/('Sound Power'!$F163)))),DEGREES(ACOS(1-(1/'ModelParams Lw'!F$29*SQRT(0.5*1.2/'Sound Power'!$C163)*('Sound Power'!$B163/3600)/('Sound Power'!$D163)/('Sound Power'!$F163)))))</f>
        <v>#DIV/0!</v>
      </c>
      <c r="BW163" s="23" t="e">
        <f>IF(Calcul!$E165="SW",DEGREES(ACOS(1-(1/'ModelParams Lw'!G$25*SQRT(0.5*1.2/'Sound Power'!$C163)*('Sound Power'!$B163/3600)/('Sound Power'!$D163)/('Sound Power'!$F163)))),DEGREES(ACOS(1-(1/'ModelParams Lw'!G$29*SQRT(0.5*1.2/'Sound Power'!$C163)*('Sound Power'!$B163/3600)/('Sound Power'!$D163)/('Sound Power'!$F163)))))</f>
        <v>#DIV/0!</v>
      </c>
      <c r="BX163" s="23" t="e">
        <f>IF(Calcul!$E165="SW",DEGREES(ACOS(1-(1/'ModelParams Lw'!H$25*SQRT(0.5*1.2/'Sound Power'!$C163)*('Sound Power'!$B163/3600)/('Sound Power'!$D163)/('Sound Power'!$F163)))),DEGREES(ACOS(1-(1/'ModelParams Lw'!H$29*SQRT(0.5*1.2/'Sound Power'!$C163)*('Sound Power'!$B163/3600)/('Sound Power'!$D163)/('Sound Power'!$F163)))))</f>
        <v>#DIV/0!</v>
      </c>
      <c r="BY163" s="23" t="e">
        <f>IF(Calcul!$E165="SW",DEGREES(ACOS(1-(1/'ModelParams Lw'!I$25*SQRT(0.5*1.2/'Sound Power'!$C163)*('Sound Power'!$B163/3600)/('Sound Power'!$D163)/('Sound Power'!$F163)))),DEGREES(ACOS(1-(1/'ModelParams Lw'!I$29*SQRT(0.5*1.2/'Sound Power'!$C163)*('Sound Power'!$B163/3600)/('Sound Power'!$D163)/('Sound Power'!$F163)))))</f>
        <v>#DIV/0!</v>
      </c>
      <c r="BZ163" s="23" t="e">
        <f>IF(Calcul!$E165="SW",DEGREES(ACOS(1-(1/'ModelParams Lw'!J$25*SQRT(0.5*1.2/'Sound Power'!$C163)*('Sound Power'!$B163/3600)/('Sound Power'!$D163)/('Sound Power'!$F163)))),DEGREES(ACOS(1-(1/'ModelParams Lw'!J$29*SQRT(0.5*1.2/'Sound Power'!$C163)*('Sound Power'!$B163/3600)/('Sound Power'!$D163)/('Sound Power'!$F163)))))</f>
        <v>#DIV/0!</v>
      </c>
      <c r="CA163" s="26" t="e">
        <f>IF(Calcul!$E165="SW",'ModelParams Lw'!C$22+'ModelParams Lw'!C$23*LOG('Sound Power'!$D163/'Sound Power'!$E163)+'ModelParams Lw'!C$24*LN('Sound Power'!BS163),IF('ModelParams Lw'!C$26+'ModelParams Lw'!C$27*LOG('Sound Power'!$D163/'Sound Power'!$E163)+'ModelParams Lw'!C$28*LN('Sound Power'!BS163)&lt;'ModelParams Lw'!C$22+'ModelParams Lw'!C$23*LOG('Sound Power'!$D163/'Sound Power'!$E163)+'ModelParams Lw'!C$24*LN('Sound Power'!BS163),'ModelParams Lw'!C$22+'ModelParams Lw'!C$23*LOG('Sound Power'!$D163/'Sound Power'!$E163)+'ModelParams Lw'!C$24*LN('Sound Power'!BS163),'ModelParams Lw'!C$26+'ModelParams Lw'!C$27*LOG('Sound Power'!$D163/'Sound Power'!$E163)+'ModelParams Lw'!C$28*LN('Sound Power'!BS163)))</f>
        <v>#DIV/0!</v>
      </c>
      <c r="CB163" s="26" t="e">
        <f>IF(Calcul!$E165="SW",'ModelParams Lw'!D$22+'ModelParams Lw'!D$23*LOG('Sound Power'!$D163/'Sound Power'!$E163)+'ModelParams Lw'!D$24*LN('Sound Power'!BT163),IF('ModelParams Lw'!D$26+'ModelParams Lw'!D$27*LOG('Sound Power'!$D163/'Sound Power'!$E163)+'ModelParams Lw'!D$28*LN('Sound Power'!BT163)&lt;'ModelParams Lw'!D$22+'ModelParams Lw'!D$23*LOG('Sound Power'!$D163/'Sound Power'!$E163)+'ModelParams Lw'!D$24*LN('Sound Power'!BT163),'ModelParams Lw'!D$22+'ModelParams Lw'!D$23*LOG('Sound Power'!$D163/'Sound Power'!$E163)+'ModelParams Lw'!D$24*LN('Sound Power'!BT163),'ModelParams Lw'!D$26+'ModelParams Lw'!D$27*LOG('Sound Power'!$D163/'Sound Power'!$E163)+'ModelParams Lw'!D$28*LN('Sound Power'!BT163)))</f>
        <v>#DIV/0!</v>
      </c>
      <c r="CC163" s="26" t="e">
        <f>IF(Calcul!$E165="SW",'ModelParams Lw'!E$22+'ModelParams Lw'!E$23*LOG('Sound Power'!$D163/'Sound Power'!$E163)+'ModelParams Lw'!E$24*LN('Sound Power'!BU163),IF('ModelParams Lw'!E$26+'ModelParams Lw'!E$27*LOG('Sound Power'!$D163/'Sound Power'!$E163)+'ModelParams Lw'!E$28*LN('Sound Power'!BU163)&lt;'ModelParams Lw'!E$22+'ModelParams Lw'!E$23*LOG('Sound Power'!$D163/'Sound Power'!$E163)+'ModelParams Lw'!E$24*LN('Sound Power'!BU163),'ModelParams Lw'!E$22+'ModelParams Lw'!E$23*LOG('Sound Power'!$D163/'Sound Power'!$E163)+'ModelParams Lw'!E$24*LN('Sound Power'!BU163),'ModelParams Lw'!E$26+'ModelParams Lw'!E$27*LOG('Sound Power'!$D163/'Sound Power'!$E163)+'ModelParams Lw'!E$28*LN('Sound Power'!BU163)))</f>
        <v>#DIV/0!</v>
      </c>
      <c r="CD163" s="26" t="e">
        <f>IF(Calcul!$E165="SW",'ModelParams Lw'!F$22+'ModelParams Lw'!F$23*LOG('Sound Power'!$D163/'Sound Power'!$E163)+'ModelParams Lw'!F$24*LN('Sound Power'!BV163),IF('ModelParams Lw'!F$26+'ModelParams Lw'!F$27*LOG('Sound Power'!$D163/'Sound Power'!$E163)+'ModelParams Lw'!F$28*LN('Sound Power'!BV163)&lt;'ModelParams Lw'!F$22+'ModelParams Lw'!F$23*LOG('Sound Power'!$D163/'Sound Power'!$E163)+'ModelParams Lw'!F$24*LN('Sound Power'!BV163),'ModelParams Lw'!F$22+'ModelParams Lw'!F$23*LOG('Sound Power'!$D163/'Sound Power'!$E163)+'ModelParams Lw'!F$24*LN('Sound Power'!BV163),'ModelParams Lw'!F$26+'ModelParams Lw'!F$27*LOG('Sound Power'!$D163/'Sound Power'!$E163)+'ModelParams Lw'!F$28*LN('Sound Power'!BV163)))</f>
        <v>#DIV/0!</v>
      </c>
      <c r="CE163" s="26" t="e">
        <f>IF(Calcul!$E165="SW",'ModelParams Lw'!G$22+'ModelParams Lw'!G$23*LOG('Sound Power'!$D163/'Sound Power'!$E163)+'ModelParams Lw'!G$24*LN('Sound Power'!BW163),IF('ModelParams Lw'!G$26+'ModelParams Lw'!G$27*LOG('Sound Power'!$D163/'Sound Power'!$E163)+'ModelParams Lw'!G$28*LN('Sound Power'!BW163)&lt;'ModelParams Lw'!G$22+'ModelParams Lw'!G$23*LOG('Sound Power'!$D163/'Sound Power'!$E163)+'ModelParams Lw'!G$24*LN('Sound Power'!BW163),'ModelParams Lw'!G$22+'ModelParams Lw'!G$23*LOG('Sound Power'!$D163/'Sound Power'!$E163)+'ModelParams Lw'!G$24*LN('Sound Power'!BW163),'ModelParams Lw'!G$26+'ModelParams Lw'!G$27*LOG('Sound Power'!$D163/'Sound Power'!$E163)+'ModelParams Lw'!G$28*LN('Sound Power'!BW163)))</f>
        <v>#DIV/0!</v>
      </c>
      <c r="CF163" s="26" t="e">
        <f>IF(Calcul!$E165="SW",'ModelParams Lw'!H$22+'ModelParams Lw'!H$23*LOG('Sound Power'!$D163/'Sound Power'!$E163)+'ModelParams Lw'!H$24*LN('Sound Power'!BX163),IF('ModelParams Lw'!H$26+'ModelParams Lw'!H$27*LOG('Sound Power'!$D163/'Sound Power'!$E163)+'ModelParams Lw'!H$28*LN('Sound Power'!BX163)&lt;'ModelParams Lw'!H$22+'ModelParams Lw'!H$23*LOG('Sound Power'!$D163/'Sound Power'!$E163)+'ModelParams Lw'!H$24*LN('Sound Power'!BX163),'ModelParams Lw'!H$22+'ModelParams Lw'!H$23*LOG('Sound Power'!$D163/'Sound Power'!$E163)+'ModelParams Lw'!H$24*LN('Sound Power'!BX163),'ModelParams Lw'!H$26+'ModelParams Lw'!H$27*LOG('Sound Power'!$D163/'Sound Power'!$E163)+'ModelParams Lw'!H$28*LN('Sound Power'!BX163)))</f>
        <v>#DIV/0!</v>
      </c>
      <c r="CG163" s="26" t="e">
        <f>IF(Calcul!$E165="SW",'ModelParams Lw'!I$22+'ModelParams Lw'!I$23*LOG('Sound Power'!$D163/'Sound Power'!$E163)+'ModelParams Lw'!I$24*LN('Sound Power'!BY163),IF('ModelParams Lw'!I$26+'ModelParams Lw'!I$27*LOG('Sound Power'!$D163/'Sound Power'!$E163)+'ModelParams Lw'!I$28*LN('Sound Power'!BY163)&lt;'ModelParams Lw'!I$22+'ModelParams Lw'!I$23*LOG('Sound Power'!$D163/'Sound Power'!$E163)+'ModelParams Lw'!I$24*LN('Sound Power'!BY163),'ModelParams Lw'!I$22+'ModelParams Lw'!I$23*LOG('Sound Power'!$D163/'Sound Power'!$E163)+'ModelParams Lw'!I$24*LN('Sound Power'!BY163),'ModelParams Lw'!I$26+'ModelParams Lw'!I$27*LOG('Sound Power'!$D163/'Sound Power'!$E163)+'ModelParams Lw'!I$28*LN('Sound Power'!BY163)))</f>
        <v>#DIV/0!</v>
      </c>
      <c r="CH163" s="26" t="e">
        <f>IF(Calcul!$E165="SW",'ModelParams Lw'!J$22+'ModelParams Lw'!J$23*LOG('Sound Power'!$D163/'Sound Power'!$E163)+'ModelParams Lw'!J$24*LN('Sound Power'!BZ163),IF('ModelParams Lw'!J$26+'ModelParams Lw'!J$27*LOG('Sound Power'!$D163/'Sound Power'!$E163)+'ModelParams Lw'!J$28*LN('Sound Power'!BZ163)&lt;'ModelParams Lw'!J$22+'ModelParams Lw'!J$23*LOG('Sound Power'!$D163/'Sound Power'!$E163)+'ModelParams Lw'!J$24*LN('Sound Power'!BZ163),'ModelParams Lw'!J$22+'ModelParams Lw'!J$23*LOG('Sound Power'!$D163/'Sound Power'!$E163)+'ModelParams Lw'!J$24*LN('Sound Power'!BZ163),'ModelParams Lw'!J$26+'ModelParams Lw'!J$27*LOG('Sound Power'!$D163/'Sound Power'!$E163)+'ModelParams Lw'!J$28*LN('Sound Power'!BZ163)))</f>
        <v>#DIV/0!</v>
      </c>
      <c r="CI163" s="26" t="e">
        <f t="shared" si="58"/>
        <v>#DIV/0!</v>
      </c>
      <c r="CJ163" s="26" t="e">
        <f t="shared" si="59"/>
        <v>#DIV/0!</v>
      </c>
      <c r="CK163" s="26" t="e">
        <f t="shared" si="60"/>
        <v>#DIV/0!</v>
      </c>
      <c r="CL163" s="26" t="e">
        <f t="shared" si="61"/>
        <v>#DIV/0!</v>
      </c>
      <c r="CM163" s="26" t="e">
        <f t="shared" si="62"/>
        <v>#DIV/0!</v>
      </c>
      <c r="CN163" s="26" t="e">
        <f t="shared" si="63"/>
        <v>#DIV/0!</v>
      </c>
      <c r="CO163" s="26" t="e">
        <f t="shared" si="64"/>
        <v>#DIV/0!</v>
      </c>
      <c r="CP163" s="26" t="e">
        <f t="shared" si="65"/>
        <v>#DIV/0!</v>
      </c>
      <c r="CQ163" s="26" t="e">
        <f>10*LOG10(IF(CI163="",0,POWER(10,((CI163+'ModelParams Lw'!$O$4)/10))) +IF(CJ163="",0,POWER(10,((CJ163+'ModelParams Lw'!$P$4)/10))) +IF(CK163="",0,POWER(10,((CK163+'ModelParams Lw'!$Q$4)/10))) +IF(CL163="",0,POWER(10,((CL163+'ModelParams Lw'!$R$4)/10))) +IF(CM163="",0,POWER(10,((CM163+'ModelParams Lw'!$S$4)/10))) +IF(CN163="",0,POWER(10,((CN163+'ModelParams Lw'!$T$4)/10))) +IF(CO163="",0,POWER(10,((CO163+'ModelParams Lw'!$U$4)/10)))+IF(CP163="",0,POWER(10,((CP163+'ModelParams Lw'!$V$4)/10))))</f>
        <v>#DIV/0!</v>
      </c>
      <c r="CR163" s="26" t="e">
        <f t="shared" si="66"/>
        <v>#DIV/0!</v>
      </c>
      <c r="CS163" s="26" t="e">
        <f>(CI163-'ModelParams Lw'!$O$10)/'ModelParams Lw'!$O$11</f>
        <v>#DIV/0!</v>
      </c>
      <c r="CT163" s="26" t="e">
        <f>(CJ163-'ModelParams Lw'!$P$10)/'ModelParams Lw'!$P$11</f>
        <v>#DIV/0!</v>
      </c>
      <c r="CU163" s="26" t="e">
        <f>(CK163-'ModelParams Lw'!$Q$10)/'ModelParams Lw'!$Q$11</f>
        <v>#DIV/0!</v>
      </c>
      <c r="CV163" s="26" t="e">
        <f>(CL163-'ModelParams Lw'!$R$10)/'ModelParams Lw'!$R$11</f>
        <v>#DIV/0!</v>
      </c>
      <c r="CW163" s="26" t="e">
        <f>(CM163-'ModelParams Lw'!$S$10)/'ModelParams Lw'!$S$11</f>
        <v>#DIV/0!</v>
      </c>
      <c r="CX163" s="26" t="e">
        <f>(CN163-'ModelParams Lw'!$T$10)/'ModelParams Lw'!$T$11</f>
        <v>#DIV/0!</v>
      </c>
      <c r="CY163" s="26" t="e">
        <f>(CO163-'ModelParams Lw'!$U$10)/'ModelParams Lw'!$U$11</f>
        <v>#DIV/0!</v>
      </c>
      <c r="CZ163" s="26" t="e">
        <f>(CP163-'ModelParams Lw'!$V$10)/'ModelParams Lw'!$V$11</f>
        <v>#DIV/0!</v>
      </c>
    </row>
    <row r="164" spans="1:104" x14ac:dyDescent="0.2">
      <c r="A164" s="13">
        <f>Calcul!A166</f>
        <v>0</v>
      </c>
      <c r="B164" s="13">
        <f t="shared" si="67"/>
        <v>0</v>
      </c>
      <c r="C164" s="13">
        <f>Calcul!B166</f>
        <v>0</v>
      </c>
      <c r="D164" s="13">
        <f>Calcul!C166/1000</f>
        <v>0</v>
      </c>
      <c r="E164" s="13">
        <f>Calcul!D166/1000</f>
        <v>0</v>
      </c>
      <c r="F164" s="13">
        <f t="shared" si="68"/>
        <v>0</v>
      </c>
      <c r="G164" s="23" t="e">
        <f>DEGREES(ACOS(1-(1/'ModelParams Lw'!B$15*SQRT(0.5*1.2/'Sound Power'!$C164)*('Sound Power'!$B164/3600)/('Sound Power'!$D164)/('Sound Power'!$F164))))</f>
        <v>#DIV/0!</v>
      </c>
      <c r="H164" s="23" t="e">
        <f>DEGREES(ACOS(1-(1/'ModelParams Lw'!C$15*SQRT(0.5*1.2/'Sound Power'!$C164)*('Sound Power'!$B164/3600)/('Sound Power'!$D164)/('Sound Power'!$F164))))</f>
        <v>#DIV/0!</v>
      </c>
      <c r="I164" s="23" t="e">
        <f>DEGREES(ACOS(1-(1/'ModelParams Lw'!D$15*SQRT(0.5*1.2/'Sound Power'!$C164)*('Sound Power'!$B164/3600)/('Sound Power'!$D164)/('Sound Power'!$F164))))</f>
        <v>#DIV/0!</v>
      </c>
      <c r="J164" s="23" t="e">
        <f>DEGREES(ACOS(1-(1/'ModelParams Lw'!E$15*SQRT(0.5*1.2/'Sound Power'!$C164)*('Sound Power'!$B164/3600)/('Sound Power'!$D164)/('Sound Power'!$F164))))</f>
        <v>#DIV/0!</v>
      </c>
      <c r="K164" s="23" t="e">
        <f>DEGREES(ACOS(1-(1/'ModelParams Lw'!F$15*SQRT(0.5*1.2/'Sound Power'!$C164)*('Sound Power'!$B164/3600)/('Sound Power'!$D164)/('Sound Power'!$F164))))</f>
        <v>#DIV/0!</v>
      </c>
      <c r="L164" s="23" t="e">
        <f>DEGREES(ACOS(1-(1/'ModelParams Lw'!G$15*SQRT(0.5*1.2/'Sound Power'!$C164)*('Sound Power'!$B164/3600)/('Sound Power'!$D164)/('Sound Power'!$F164))))</f>
        <v>#DIV/0!</v>
      </c>
      <c r="M164" s="23" t="e">
        <f>DEGREES(ACOS(1-(1/'ModelParams Lw'!H$15*SQRT(0.5*1.2/'Sound Power'!$C164)*('Sound Power'!$B164/3600)/('Sound Power'!$D164)/('Sound Power'!$F164))))</f>
        <v>#DIV/0!</v>
      </c>
      <c r="N164" s="23" t="e">
        <f>DEGREES(ACOS(1-(1/'ModelParams Lw'!I$15*SQRT(0.5*1.2/'Sound Power'!$C164)*('Sound Power'!$B164/3600)/('Sound Power'!$D164)/('Sound Power'!$F164))))</f>
        <v>#DIV/0!</v>
      </c>
      <c r="O164" s="26" t="e">
        <f>('ModelParams Lw'!B$4*LN('Sound Power'!G164)/(1+EXP(-('Sound Power'!$D164*1000+'ModelParams Lw'!B$6)/'ModelParams Lw'!B$7))+'ModelParams Lw'!B$5)*LN('Sound Power'!$B164)-('ModelParams Lw'!B$8+'ModelParams Lw'!B$9*$D164+'ModelParams Lw'!B$10*'Sound Power'!$F164^'ModelParams Lw'!B$14+'ModelParams Lw'!B$11*LN('Sound Power'!G164)+'ModelParams Lw'!B$12*'Sound Power'!$D164*'Sound Power'!$F164+'ModelParams Lw'!B$13*'Sound Power'!$D164*LN('Sound Power'!G164))</f>
        <v>#DIV/0!</v>
      </c>
      <c r="P164" s="26" t="e">
        <f>('ModelParams Lw'!C$4*LN('Sound Power'!H164)/(1+EXP(-('Sound Power'!$D164*1000+'ModelParams Lw'!C$6)/'ModelParams Lw'!C$7))+'ModelParams Lw'!C$5)*LN('Sound Power'!$B164)-('ModelParams Lw'!C$8+'ModelParams Lw'!C$9*$D164+'ModelParams Lw'!C$10*'Sound Power'!$F164^'ModelParams Lw'!C$14+'ModelParams Lw'!C$11*LN('Sound Power'!H164)+'ModelParams Lw'!C$12*'Sound Power'!$D164*'Sound Power'!$F164+'ModelParams Lw'!C$13*'Sound Power'!$D164*LN('Sound Power'!H164))</f>
        <v>#DIV/0!</v>
      </c>
      <c r="Q164" s="26" t="e">
        <f>('ModelParams Lw'!D$4*LN('Sound Power'!I164)/(1+EXP(-('Sound Power'!$D164*1000+'ModelParams Lw'!D$6)/'ModelParams Lw'!D$7))+'ModelParams Lw'!D$5)*LN('Sound Power'!$B164)-('ModelParams Lw'!D$8+'ModelParams Lw'!D$9*$D164+'ModelParams Lw'!D$10*'Sound Power'!$F164^'ModelParams Lw'!D$14+'ModelParams Lw'!D$11*LN('Sound Power'!I164)+'ModelParams Lw'!D$12*'Sound Power'!$D164*'Sound Power'!$F164+'ModelParams Lw'!D$13*'Sound Power'!$D164*LN('Sound Power'!I164))</f>
        <v>#DIV/0!</v>
      </c>
      <c r="R164" s="26" t="e">
        <f>('ModelParams Lw'!E$4*LN('Sound Power'!J164)/(1+EXP(-('Sound Power'!$D164*1000+'ModelParams Lw'!E$6)/'ModelParams Lw'!E$7))+'ModelParams Lw'!E$5)*LN('Sound Power'!$B164)-('ModelParams Lw'!E$8+'ModelParams Lw'!E$9*$D164+'ModelParams Lw'!E$10*'Sound Power'!$F164^'ModelParams Lw'!E$14+'ModelParams Lw'!E$11*LN('Sound Power'!J164)+'ModelParams Lw'!E$12*'Sound Power'!$D164*'Sound Power'!$F164+'ModelParams Lw'!E$13*'Sound Power'!$D164*LN('Sound Power'!J164))</f>
        <v>#DIV/0!</v>
      </c>
      <c r="S164" s="26" t="e">
        <f>('ModelParams Lw'!F$4*LN('Sound Power'!K164)/(1+EXP(-('Sound Power'!$D164*1000+'ModelParams Lw'!F$6)/'ModelParams Lw'!F$7))+'ModelParams Lw'!F$5)*LN('Sound Power'!$B164)-('ModelParams Lw'!F$8+'ModelParams Lw'!F$9*$D164+'ModelParams Lw'!F$10*'Sound Power'!$F164^'ModelParams Lw'!F$14+'ModelParams Lw'!F$11*LN('Sound Power'!K164)+'ModelParams Lw'!F$12*'Sound Power'!$D164*'Sound Power'!$F164+'ModelParams Lw'!F$13*'Sound Power'!$D164*LN('Sound Power'!K164))</f>
        <v>#DIV/0!</v>
      </c>
      <c r="T164" s="26" t="e">
        <f>('ModelParams Lw'!G$4*LN('Sound Power'!L164)/(1+EXP(-('Sound Power'!$D164*1000+'ModelParams Lw'!G$6)/'ModelParams Lw'!G$7))+'ModelParams Lw'!G$5)*LN('Sound Power'!$B164)-('ModelParams Lw'!G$8+'ModelParams Lw'!G$9*$D164+'ModelParams Lw'!G$10*'Sound Power'!$F164^'ModelParams Lw'!G$14+'ModelParams Lw'!G$11*LN('Sound Power'!L164)+'ModelParams Lw'!G$12*'Sound Power'!$D164*'Sound Power'!$F164+'ModelParams Lw'!G$13*'Sound Power'!$D164*LN('Sound Power'!L164))</f>
        <v>#DIV/0!</v>
      </c>
      <c r="U164" s="26" t="e">
        <f>('ModelParams Lw'!H$4*LN('Sound Power'!M164)/(1+EXP(-('Sound Power'!$D164*1000+'ModelParams Lw'!H$6)/'ModelParams Lw'!H$7))+'ModelParams Lw'!H$5)*LN('Sound Power'!$B164)-('ModelParams Lw'!H$8+'ModelParams Lw'!H$9*$D164+'ModelParams Lw'!H$10*'Sound Power'!$F164^'ModelParams Lw'!H$14+'ModelParams Lw'!H$11*LN('Sound Power'!M164)+'ModelParams Lw'!H$12*'Sound Power'!$D164*'Sound Power'!$F164+'ModelParams Lw'!H$13*'Sound Power'!$D164*LN('Sound Power'!M164))</f>
        <v>#DIV/0!</v>
      </c>
      <c r="V164" s="26" t="e">
        <f>('ModelParams Lw'!I$4*LN('Sound Power'!N164)/(1+EXP(-('Sound Power'!$D164*1000+'ModelParams Lw'!I$6)/'ModelParams Lw'!I$7))+'ModelParams Lw'!I$5)*LN('Sound Power'!$B164)-('ModelParams Lw'!I$8+'ModelParams Lw'!I$9*$D164+'ModelParams Lw'!I$10*'Sound Power'!$F164^'ModelParams Lw'!I$14+'ModelParams Lw'!I$11*LN('Sound Power'!N164)+'ModelParams Lw'!I$12*'Sound Power'!$D164*'Sound Power'!$F164+'ModelParams Lw'!I$13*'Sound Power'!$D164*LN('Sound Power'!N164))</f>
        <v>#DIV/0!</v>
      </c>
      <c r="W164" s="26" t="e">
        <f>10*LOG10(IF(O164="",0,POWER(10,((O164+'ModelParams Lw'!$O$4)/10))) +IF(P164="",0,POWER(10,((P164+'ModelParams Lw'!$P$4)/10))) +IF(Q164="",0,POWER(10,((Q164+'ModelParams Lw'!$Q$4)/10))) +IF(R164="",0,POWER(10,((R164+'ModelParams Lw'!$R$4)/10))) +IF(S164="",0,POWER(10,((S164+'ModelParams Lw'!$S$4)/10))) +IF(T164="",0,POWER(10,((T164+'ModelParams Lw'!$T$4)/10))) +IF(U164="",0,POWER(10,((U164+'ModelParams Lw'!$U$4)/10)))+IF(V164="",0,POWER(10,((V164+'ModelParams Lw'!$V$4)/10))))</f>
        <v>#DIV/0!</v>
      </c>
      <c r="X164" s="26" t="e">
        <f t="shared" ref="X164:X227" si="77">MAX(Y164:AF164)</f>
        <v>#DIV/0!</v>
      </c>
      <c r="Y164" s="26" t="e">
        <f>(O164-'ModelParams Lw'!O$10)/'ModelParams Lw'!O$11</f>
        <v>#DIV/0!</v>
      </c>
      <c r="Z164" s="26" t="e">
        <f>(P164-'ModelParams Lw'!P$10)/'ModelParams Lw'!P$11</f>
        <v>#DIV/0!</v>
      </c>
      <c r="AA164" s="26" t="e">
        <f>(Q164-'ModelParams Lw'!Q$10)/'ModelParams Lw'!Q$11</f>
        <v>#DIV/0!</v>
      </c>
      <c r="AB164" s="26" t="e">
        <f>(R164-'ModelParams Lw'!R$10)/'ModelParams Lw'!R$11</f>
        <v>#DIV/0!</v>
      </c>
      <c r="AC164" s="26" t="e">
        <f>(S164-'ModelParams Lw'!S$10)/'ModelParams Lw'!S$11</f>
        <v>#DIV/0!</v>
      </c>
      <c r="AD164" s="26" t="e">
        <f>(T164-'ModelParams Lw'!T$10)/'ModelParams Lw'!T$11</f>
        <v>#DIV/0!</v>
      </c>
      <c r="AE164" s="26" t="e">
        <f>(U164-'ModelParams Lw'!U$10)/'ModelParams Lw'!U$11</f>
        <v>#DIV/0!</v>
      </c>
      <c r="AF164" s="26" t="e">
        <f>(V164-'ModelParams Lw'!V$10)/'ModelParams Lw'!V$11</f>
        <v>#DIV/0!</v>
      </c>
      <c r="AG164" s="26" t="e">
        <f t="shared" ref="AG164:AG227" si="78">(B164/3600)/(D164*E164)</f>
        <v>#DIV/0!</v>
      </c>
      <c r="AH164" s="26" t="e">
        <f>VLOOKUP(D164*1000,'ModelParams Lw'!$A$38:$D$58,4)</f>
        <v>#N/A</v>
      </c>
      <c r="AI164" s="56" t="e">
        <f>VLOOKUP(D164*1000,'ModelParams Lw'!$A$38:$D$58,2)</f>
        <v>#N/A</v>
      </c>
      <c r="AJ164" s="46" t="e">
        <f t="shared" ref="AJ164:AJ227" si="79">AG164/AH164</f>
        <v>#DIV/0!</v>
      </c>
      <c r="AK164" s="26" t="e">
        <f t="shared" ref="AK164:AK227" si="80">INDEX(LINEST(AL164:AN164,$AL$3:$AN$3,1),1)/2*($AK$3-$AL$3)+AL164</f>
        <v>#VALUE!</v>
      </c>
      <c r="AL164" s="26" t="e">
        <f>IF($AI164=100,'ModelParams Lw'!R$35*'Sound Power'!$AH164^2+'ModelParams Lw'!R$36*'Sound Power'!$AH164+'ModelParams Lw'!R$37,IF($AI164=150,'ModelParams Lw'!R$38*'Sound Power'!$AH164^2+'ModelParams Lw'!R$39*'Sound Power'!$AH164+'ModelParams Lw'!R$40,'ModelParams Lw'!R$41*'Sound Power'!$AH164^2+'ModelParams Lw'!R$42*'Sound Power'!$AH164+'ModelParams Lw'!R$43))</f>
        <v>#N/A</v>
      </c>
      <c r="AM164" s="26" t="e">
        <f>IF($AI164=100,'ModelParams Lw'!S$35*'Sound Power'!$AH164^2+'ModelParams Lw'!S$36*'Sound Power'!$AH164+'ModelParams Lw'!S$37,IF($AI164=150,'ModelParams Lw'!S$38*'Sound Power'!$AH164^2+'ModelParams Lw'!S$39*'Sound Power'!$AH164+'ModelParams Lw'!S$40,'ModelParams Lw'!S$41*'Sound Power'!$AH164^2+'ModelParams Lw'!S$42*'Sound Power'!$AH164+'ModelParams Lw'!S$43))</f>
        <v>#N/A</v>
      </c>
      <c r="AN164" s="26" t="e">
        <f>IF($AI164=100,'ModelParams Lw'!T$35*'Sound Power'!$AH164^2+'ModelParams Lw'!T$36*'Sound Power'!$AH164+'ModelParams Lw'!T$37,IF($AI164=150,'ModelParams Lw'!T$38*'Sound Power'!$AH164^2+'ModelParams Lw'!T$39*'Sound Power'!$AH164+'ModelParams Lw'!T$40,'ModelParams Lw'!T$41*'Sound Power'!$AH164^2+'ModelParams Lw'!T$42*'Sound Power'!$AH164+'ModelParams Lw'!T$43))</f>
        <v>#N/A</v>
      </c>
      <c r="AO164" s="26" t="e">
        <f>IF($AI164=100,'ModelParams Lw'!U$35*'Sound Power'!$AH164^2+'ModelParams Lw'!U$36*'Sound Power'!$AH164+'ModelParams Lw'!U$37,IF($AI164=150,'ModelParams Lw'!U$38*'Sound Power'!$AH164^2+'ModelParams Lw'!U$39*'Sound Power'!$AH164+'ModelParams Lw'!U$40,'ModelParams Lw'!U$41*'Sound Power'!$AH164^2+'ModelParams Lw'!U$42*'Sound Power'!$AH164+'ModelParams Lw'!U$43))</f>
        <v>#N/A</v>
      </c>
      <c r="AP164" s="26" t="e">
        <f>IF($AI164=100,'ModelParams Lw'!V$35*'Sound Power'!$AH164^2+'ModelParams Lw'!V$36*'Sound Power'!$AH164+'ModelParams Lw'!V$37,IF($AI164=150,'ModelParams Lw'!V$38*'Sound Power'!$AH164^2+'ModelParams Lw'!V$39*'Sound Power'!$AH164+'ModelParams Lw'!V$40,'ModelParams Lw'!V$41*'Sound Power'!$AH164^2+'ModelParams Lw'!V$42*'Sound Power'!$AH164+'ModelParams Lw'!V$43))</f>
        <v>#N/A</v>
      </c>
      <c r="AQ164" s="26" t="e">
        <f>IF($AI164=100,'ModelParams Lw'!W$35*'Sound Power'!$AH164^2+'ModelParams Lw'!W$36*'Sound Power'!$AH164+'ModelParams Lw'!W$37,IF($AI164=150,'ModelParams Lw'!W$38*'Sound Power'!$AH164^2+'ModelParams Lw'!W$39*'Sound Power'!$AH164+'ModelParams Lw'!W$40,'ModelParams Lw'!W$41*'Sound Power'!$AH164^2+'ModelParams Lw'!W$42*'Sound Power'!$AH164+'ModelParams Lw'!W$43))</f>
        <v>#N/A</v>
      </c>
      <c r="AR164" s="26" t="e">
        <f t="shared" ref="AR164:AR227" si="81">INDEX(LINEST(AO164:AQ164,$AO$3:$AQ$3,1),1)/2*($AR$3-$AQ$3)+AQ164</f>
        <v>#VALUE!</v>
      </c>
      <c r="AS164" s="26" t="e">
        <f>IF(26.83*LN($AJ164)-11.791-'ModelParams Lw'!B$35&lt;0,0,26.83*LN($AJ164)-11.791-'ModelParams Lw'!B$35)</f>
        <v>#DIV/0!</v>
      </c>
      <c r="AT164" s="26" t="e">
        <f>IF(26.83*LN($AJ164)-11.791-'ModelParams Lw'!C$35&lt;0,0,26.83*LN($AJ164)-11.791-'ModelParams Lw'!C$35)</f>
        <v>#DIV/0!</v>
      </c>
      <c r="AU164" s="26" t="e">
        <f>IF(26.83*LN($AJ164)-11.791-'ModelParams Lw'!D$35&lt;0,0,26.83*LN($AJ164)-11.791-'ModelParams Lw'!D$35)</f>
        <v>#DIV/0!</v>
      </c>
      <c r="AV164" s="26" t="e">
        <f>IF(26.83*LN($AJ164)-11.791-'ModelParams Lw'!E$35&lt;0,0,26.83*LN($AJ164)-11.791-'ModelParams Lw'!E$35)</f>
        <v>#DIV/0!</v>
      </c>
      <c r="AW164" s="26" t="e">
        <f>IF(26.83*LN($AJ164)-11.791-'ModelParams Lw'!F$35&lt;0,0,26.83*LN($AJ164)-11.791-'ModelParams Lw'!F$35)</f>
        <v>#DIV/0!</v>
      </c>
      <c r="AX164" s="26" t="e">
        <f>IF(26.83*LN($AJ164)-11.791-'ModelParams Lw'!G$35&lt;0,0,26.83*LN($AJ164)-11.791-'ModelParams Lw'!G$35)</f>
        <v>#DIV/0!</v>
      </c>
      <c r="AY164" s="26" t="e">
        <f>IF(26.83*LN($AJ164)-11.791-'ModelParams Lw'!H$35&lt;0,0,26.83*LN($AJ164)-11.791-'ModelParams Lw'!H$35)</f>
        <v>#DIV/0!</v>
      </c>
      <c r="AZ164" s="26" t="e">
        <f>IF(26.83*LN($AJ164)-11.791-'ModelParams Lw'!I$35&lt;0,0,26.83*LN($AJ164)-11.791-'ModelParams Lw'!I$35)</f>
        <v>#DIV/0!</v>
      </c>
      <c r="BA164" s="26" t="e">
        <f t="shared" si="69"/>
        <v>#DIV/0!</v>
      </c>
      <c r="BB164" s="26" t="e">
        <f t="shared" si="70"/>
        <v>#DIV/0!</v>
      </c>
      <c r="BC164" s="26" t="e">
        <f t="shared" si="71"/>
        <v>#DIV/0!</v>
      </c>
      <c r="BD164" s="26" t="e">
        <f t="shared" si="72"/>
        <v>#DIV/0!</v>
      </c>
      <c r="BE164" s="26" t="e">
        <f t="shared" si="73"/>
        <v>#DIV/0!</v>
      </c>
      <c r="BF164" s="26" t="e">
        <f t="shared" si="74"/>
        <v>#DIV/0!</v>
      </c>
      <c r="BG164" s="26" t="e">
        <f t="shared" si="75"/>
        <v>#DIV/0!</v>
      </c>
      <c r="BH164" s="26" t="e">
        <f t="shared" si="76"/>
        <v>#DIV/0!</v>
      </c>
      <c r="BI164" s="26" t="e">
        <f>10*LOG10(IF(BA164="",0,POWER(10,((BA164+'ModelParams Lw'!$O$4)/10))) +IF(BB164="",0,POWER(10,((BB164+'ModelParams Lw'!$P$4)/10))) +IF(BC164="",0,POWER(10,((BC164+'ModelParams Lw'!$Q$4)/10))) +IF(BD164="",0,POWER(10,((BD164+'ModelParams Lw'!$R$4)/10))) +IF(BE164="",0,POWER(10,((BE164+'ModelParams Lw'!$S$4)/10))) +IF(BF164="",0,POWER(10,((BF164+'ModelParams Lw'!$T$4)/10))) +IF(BG164="",0,POWER(10,((BG164+'ModelParams Lw'!$U$4)/10)))+IF(BH164="",0,POWER(10,((BH164+'ModelParams Lw'!$V$4)/10))))</f>
        <v>#DIV/0!</v>
      </c>
      <c r="BJ164" s="26" t="e">
        <f t="shared" ref="BJ164:BJ227" si="82">MAX(BK164:BR164)</f>
        <v>#DIV/0!</v>
      </c>
      <c r="BK164" s="26" t="e">
        <f>(BA164-'ModelParams Lw'!O$10)/'ModelParams Lw'!O$11</f>
        <v>#DIV/0!</v>
      </c>
      <c r="BL164" s="26" t="e">
        <f>(BB164-'ModelParams Lw'!P$10)/'ModelParams Lw'!P$11</f>
        <v>#DIV/0!</v>
      </c>
      <c r="BM164" s="26" t="e">
        <f>(BC164-'ModelParams Lw'!Q$10)/'ModelParams Lw'!Q$11</f>
        <v>#DIV/0!</v>
      </c>
      <c r="BN164" s="26" t="e">
        <f>(BD164-'ModelParams Lw'!R$10)/'ModelParams Lw'!R$11</f>
        <v>#DIV/0!</v>
      </c>
      <c r="BO164" s="26" t="e">
        <f>(BE164-'ModelParams Lw'!S$10)/'ModelParams Lw'!S$11</f>
        <v>#DIV/0!</v>
      </c>
      <c r="BP164" s="26" t="e">
        <f>(BF164-'ModelParams Lw'!T$10)/'ModelParams Lw'!T$11</f>
        <v>#DIV/0!</v>
      </c>
      <c r="BQ164" s="26" t="e">
        <f>(BG164-'ModelParams Lw'!U$10)/'ModelParams Lw'!U$11</f>
        <v>#DIV/0!</v>
      </c>
      <c r="BR164" s="26" t="e">
        <f>(BH164-'ModelParams Lw'!V$10)/'ModelParams Lw'!V$11</f>
        <v>#DIV/0!</v>
      </c>
      <c r="BS164" s="23" t="e">
        <f>IF(Calcul!$E166="SW",DEGREES(ACOS(1-(1/'ModelParams Lw'!C$25*SQRT(0.5*1.2/'Sound Power'!$C164)*('Sound Power'!$B164/3600)/('Sound Power'!$D164)/('Sound Power'!$F164)))),DEGREES(ACOS(1-(1/'ModelParams Lw'!C$29*SQRT(0.5*1.2/'Sound Power'!$C164)*('Sound Power'!$B164/3600)/('Sound Power'!$D164)/('Sound Power'!$F164)))))</f>
        <v>#DIV/0!</v>
      </c>
      <c r="BT164" s="23" t="e">
        <f>IF(Calcul!$E166="SW",DEGREES(ACOS(1-(1/'ModelParams Lw'!D$25*SQRT(0.5*1.2/'Sound Power'!$C164)*('Sound Power'!$B164/3600)/('Sound Power'!$D164)/('Sound Power'!$F164)))),DEGREES(ACOS(1-(1/'ModelParams Lw'!D$29*SQRT(0.5*1.2/'Sound Power'!$C164)*('Sound Power'!$B164/3600)/('Sound Power'!$D164)/('Sound Power'!$F164)))))</f>
        <v>#DIV/0!</v>
      </c>
      <c r="BU164" s="23" t="e">
        <f>IF(Calcul!$E166="SW",DEGREES(ACOS(1-(1/'ModelParams Lw'!E$25*SQRT(0.5*1.2/'Sound Power'!$C164)*('Sound Power'!$B164/3600)/('Sound Power'!$D164)/('Sound Power'!$F164)))),DEGREES(ACOS(1-(1/'ModelParams Lw'!E$29*SQRT(0.5*1.2/'Sound Power'!$C164)*('Sound Power'!$B164/3600)/('Sound Power'!$D164)/('Sound Power'!$F164)))))</f>
        <v>#DIV/0!</v>
      </c>
      <c r="BV164" s="23" t="e">
        <f>IF(Calcul!$E166="SW",DEGREES(ACOS(1-(1/'ModelParams Lw'!F$25*SQRT(0.5*1.2/'Sound Power'!$C164)*('Sound Power'!$B164/3600)/('Sound Power'!$D164)/('Sound Power'!$F164)))),DEGREES(ACOS(1-(1/'ModelParams Lw'!F$29*SQRT(0.5*1.2/'Sound Power'!$C164)*('Sound Power'!$B164/3600)/('Sound Power'!$D164)/('Sound Power'!$F164)))))</f>
        <v>#DIV/0!</v>
      </c>
      <c r="BW164" s="23" t="e">
        <f>IF(Calcul!$E166="SW",DEGREES(ACOS(1-(1/'ModelParams Lw'!G$25*SQRT(0.5*1.2/'Sound Power'!$C164)*('Sound Power'!$B164/3600)/('Sound Power'!$D164)/('Sound Power'!$F164)))),DEGREES(ACOS(1-(1/'ModelParams Lw'!G$29*SQRT(0.5*1.2/'Sound Power'!$C164)*('Sound Power'!$B164/3600)/('Sound Power'!$D164)/('Sound Power'!$F164)))))</f>
        <v>#DIV/0!</v>
      </c>
      <c r="BX164" s="23" t="e">
        <f>IF(Calcul!$E166="SW",DEGREES(ACOS(1-(1/'ModelParams Lw'!H$25*SQRT(0.5*1.2/'Sound Power'!$C164)*('Sound Power'!$B164/3600)/('Sound Power'!$D164)/('Sound Power'!$F164)))),DEGREES(ACOS(1-(1/'ModelParams Lw'!H$29*SQRT(0.5*1.2/'Sound Power'!$C164)*('Sound Power'!$B164/3600)/('Sound Power'!$D164)/('Sound Power'!$F164)))))</f>
        <v>#DIV/0!</v>
      </c>
      <c r="BY164" s="23" t="e">
        <f>IF(Calcul!$E166="SW",DEGREES(ACOS(1-(1/'ModelParams Lw'!I$25*SQRT(0.5*1.2/'Sound Power'!$C164)*('Sound Power'!$B164/3600)/('Sound Power'!$D164)/('Sound Power'!$F164)))),DEGREES(ACOS(1-(1/'ModelParams Lw'!I$29*SQRT(0.5*1.2/'Sound Power'!$C164)*('Sound Power'!$B164/3600)/('Sound Power'!$D164)/('Sound Power'!$F164)))))</f>
        <v>#DIV/0!</v>
      </c>
      <c r="BZ164" s="23" t="e">
        <f>IF(Calcul!$E166="SW",DEGREES(ACOS(1-(1/'ModelParams Lw'!J$25*SQRT(0.5*1.2/'Sound Power'!$C164)*('Sound Power'!$B164/3600)/('Sound Power'!$D164)/('Sound Power'!$F164)))),DEGREES(ACOS(1-(1/'ModelParams Lw'!J$29*SQRT(0.5*1.2/'Sound Power'!$C164)*('Sound Power'!$B164/3600)/('Sound Power'!$D164)/('Sound Power'!$F164)))))</f>
        <v>#DIV/0!</v>
      </c>
      <c r="CA164" s="26" t="e">
        <f>IF(Calcul!$E166="SW",'ModelParams Lw'!C$22+'ModelParams Lw'!C$23*LOG('Sound Power'!$D164/'Sound Power'!$E164)+'ModelParams Lw'!C$24*LN('Sound Power'!BS164),IF('ModelParams Lw'!C$26+'ModelParams Lw'!C$27*LOG('Sound Power'!$D164/'Sound Power'!$E164)+'ModelParams Lw'!C$28*LN('Sound Power'!BS164)&lt;'ModelParams Lw'!C$22+'ModelParams Lw'!C$23*LOG('Sound Power'!$D164/'Sound Power'!$E164)+'ModelParams Lw'!C$24*LN('Sound Power'!BS164),'ModelParams Lw'!C$22+'ModelParams Lw'!C$23*LOG('Sound Power'!$D164/'Sound Power'!$E164)+'ModelParams Lw'!C$24*LN('Sound Power'!BS164),'ModelParams Lw'!C$26+'ModelParams Lw'!C$27*LOG('Sound Power'!$D164/'Sound Power'!$E164)+'ModelParams Lw'!C$28*LN('Sound Power'!BS164)))</f>
        <v>#DIV/0!</v>
      </c>
      <c r="CB164" s="26" t="e">
        <f>IF(Calcul!$E166="SW",'ModelParams Lw'!D$22+'ModelParams Lw'!D$23*LOG('Sound Power'!$D164/'Sound Power'!$E164)+'ModelParams Lw'!D$24*LN('Sound Power'!BT164),IF('ModelParams Lw'!D$26+'ModelParams Lw'!D$27*LOG('Sound Power'!$D164/'Sound Power'!$E164)+'ModelParams Lw'!D$28*LN('Sound Power'!BT164)&lt;'ModelParams Lw'!D$22+'ModelParams Lw'!D$23*LOG('Sound Power'!$D164/'Sound Power'!$E164)+'ModelParams Lw'!D$24*LN('Sound Power'!BT164),'ModelParams Lw'!D$22+'ModelParams Lw'!D$23*LOG('Sound Power'!$D164/'Sound Power'!$E164)+'ModelParams Lw'!D$24*LN('Sound Power'!BT164),'ModelParams Lw'!D$26+'ModelParams Lw'!D$27*LOG('Sound Power'!$D164/'Sound Power'!$E164)+'ModelParams Lw'!D$28*LN('Sound Power'!BT164)))</f>
        <v>#DIV/0!</v>
      </c>
      <c r="CC164" s="26" t="e">
        <f>IF(Calcul!$E166="SW",'ModelParams Lw'!E$22+'ModelParams Lw'!E$23*LOG('Sound Power'!$D164/'Sound Power'!$E164)+'ModelParams Lw'!E$24*LN('Sound Power'!BU164),IF('ModelParams Lw'!E$26+'ModelParams Lw'!E$27*LOG('Sound Power'!$D164/'Sound Power'!$E164)+'ModelParams Lw'!E$28*LN('Sound Power'!BU164)&lt;'ModelParams Lw'!E$22+'ModelParams Lw'!E$23*LOG('Sound Power'!$D164/'Sound Power'!$E164)+'ModelParams Lw'!E$24*LN('Sound Power'!BU164),'ModelParams Lw'!E$22+'ModelParams Lw'!E$23*LOG('Sound Power'!$D164/'Sound Power'!$E164)+'ModelParams Lw'!E$24*LN('Sound Power'!BU164),'ModelParams Lw'!E$26+'ModelParams Lw'!E$27*LOG('Sound Power'!$D164/'Sound Power'!$E164)+'ModelParams Lw'!E$28*LN('Sound Power'!BU164)))</f>
        <v>#DIV/0!</v>
      </c>
      <c r="CD164" s="26" t="e">
        <f>IF(Calcul!$E166="SW",'ModelParams Lw'!F$22+'ModelParams Lw'!F$23*LOG('Sound Power'!$D164/'Sound Power'!$E164)+'ModelParams Lw'!F$24*LN('Sound Power'!BV164),IF('ModelParams Lw'!F$26+'ModelParams Lw'!F$27*LOG('Sound Power'!$D164/'Sound Power'!$E164)+'ModelParams Lw'!F$28*LN('Sound Power'!BV164)&lt;'ModelParams Lw'!F$22+'ModelParams Lw'!F$23*LOG('Sound Power'!$D164/'Sound Power'!$E164)+'ModelParams Lw'!F$24*LN('Sound Power'!BV164),'ModelParams Lw'!F$22+'ModelParams Lw'!F$23*LOG('Sound Power'!$D164/'Sound Power'!$E164)+'ModelParams Lw'!F$24*LN('Sound Power'!BV164),'ModelParams Lw'!F$26+'ModelParams Lw'!F$27*LOG('Sound Power'!$D164/'Sound Power'!$E164)+'ModelParams Lw'!F$28*LN('Sound Power'!BV164)))</f>
        <v>#DIV/0!</v>
      </c>
      <c r="CE164" s="26" t="e">
        <f>IF(Calcul!$E166="SW",'ModelParams Lw'!G$22+'ModelParams Lw'!G$23*LOG('Sound Power'!$D164/'Sound Power'!$E164)+'ModelParams Lw'!G$24*LN('Sound Power'!BW164),IF('ModelParams Lw'!G$26+'ModelParams Lw'!G$27*LOG('Sound Power'!$D164/'Sound Power'!$E164)+'ModelParams Lw'!G$28*LN('Sound Power'!BW164)&lt;'ModelParams Lw'!G$22+'ModelParams Lw'!G$23*LOG('Sound Power'!$D164/'Sound Power'!$E164)+'ModelParams Lw'!G$24*LN('Sound Power'!BW164),'ModelParams Lw'!G$22+'ModelParams Lw'!G$23*LOG('Sound Power'!$D164/'Sound Power'!$E164)+'ModelParams Lw'!G$24*LN('Sound Power'!BW164),'ModelParams Lw'!G$26+'ModelParams Lw'!G$27*LOG('Sound Power'!$D164/'Sound Power'!$E164)+'ModelParams Lw'!G$28*LN('Sound Power'!BW164)))</f>
        <v>#DIV/0!</v>
      </c>
      <c r="CF164" s="26" t="e">
        <f>IF(Calcul!$E166="SW",'ModelParams Lw'!H$22+'ModelParams Lw'!H$23*LOG('Sound Power'!$D164/'Sound Power'!$E164)+'ModelParams Lw'!H$24*LN('Sound Power'!BX164),IF('ModelParams Lw'!H$26+'ModelParams Lw'!H$27*LOG('Sound Power'!$D164/'Sound Power'!$E164)+'ModelParams Lw'!H$28*LN('Sound Power'!BX164)&lt;'ModelParams Lw'!H$22+'ModelParams Lw'!H$23*LOG('Sound Power'!$D164/'Sound Power'!$E164)+'ModelParams Lw'!H$24*LN('Sound Power'!BX164),'ModelParams Lw'!H$22+'ModelParams Lw'!H$23*LOG('Sound Power'!$D164/'Sound Power'!$E164)+'ModelParams Lw'!H$24*LN('Sound Power'!BX164),'ModelParams Lw'!H$26+'ModelParams Lw'!H$27*LOG('Sound Power'!$D164/'Sound Power'!$E164)+'ModelParams Lw'!H$28*LN('Sound Power'!BX164)))</f>
        <v>#DIV/0!</v>
      </c>
      <c r="CG164" s="26" t="e">
        <f>IF(Calcul!$E166="SW",'ModelParams Lw'!I$22+'ModelParams Lw'!I$23*LOG('Sound Power'!$D164/'Sound Power'!$E164)+'ModelParams Lw'!I$24*LN('Sound Power'!BY164),IF('ModelParams Lw'!I$26+'ModelParams Lw'!I$27*LOG('Sound Power'!$D164/'Sound Power'!$E164)+'ModelParams Lw'!I$28*LN('Sound Power'!BY164)&lt;'ModelParams Lw'!I$22+'ModelParams Lw'!I$23*LOG('Sound Power'!$D164/'Sound Power'!$E164)+'ModelParams Lw'!I$24*LN('Sound Power'!BY164),'ModelParams Lw'!I$22+'ModelParams Lw'!I$23*LOG('Sound Power'!$D164/'Sound Power'!$E164)+'ModelParams Lw'!I$24*LN('Sound Power'!BY164),'ModelParams Lw'!I$26+'ModelParams Lw'!I$27*LOG('Sound Power'!$D164/'Sound Power'!$E164)+'ModelParams Lw'!I$28*LN('Sound Power'!BY164)))</f>
        <v>#DIV/0!</v>
      </c>
      <c r="CH164" s="26" t="e">
        <f>IF(Calcul!$E166="SW",'ModelParams Lw'!J$22+'ModelParams Lw'!J$23*LOG('Sound Power'!$D164/'Sound Power'!$E164)+'ModelParams Lw'!J$24*LN('Sound Power'!BZ164),IF('ModelParams Lw'!J$26+'ModelParams Lw'!J$27*LOG('Sound Power'!$D164/'Sound Power'!$E164)+'ModelParams Lw'!J$28*LN('Sound Power'!BZ164)&lt;'ModelParams Lw'!J$22+'ModelParams Lw'!J$23*LOG('Sound Power'!$D164/'Sound Power'!$E164)+'ModelParams Lw'!J$24*LN('Sound Power'!BZ164),'ModelParams Lw'!J$22+'ModelParams Lw'!J$23*LOG('Sound Power'!$D164/'Sound Power'!$E164)+'ModelParams Lw'!J$24*LN('Sound Power'!BZ164),'ModelParams Lw'!J$26+'ModelParams Lw'!J$27*LOG('Sound Power'!$D164/'Sound Power'!$E164)+'ModelParams Lw'!J$28*LN('Sound Power'!BZ164)))</f>
        <v>#DIV/0!</v>
      </c>
      <c r="CI164" s="26" t="e">
        <f t="shared" ref="CI164:CI227" si="83">O164+10*LOG((2*0.4*$D164+2*0.4*$E164)/($D164*$E164))-CA164</f>
        <v>#DIV/0!</v>
      </c>
      <c r="CJ164" s="26" t="e">
        <f t="shared" ref="CJ164:CJ227" si="84">P164+10*LOG((2*0.4*$D164+2*0.4*$E164)/($D164*$E164))-CB164</f>
        <v>#DIV/0!</v>
      </c>
      <c r="CK164" s="26" t="e">
        <f t="shared" ref="CK164:CK227" si="85">Q164+10*LOG((2*0.4*$D164+2*0.4*$E164)/($D164*$E164))-CC164</f>
        <v>#DIV/0!</v>
      </c>
      <c r="CL164" s="26" t="e">
        <f t="shared" ref="CL164:CL227" si="86">R164+10*LOG((2*0.4*$D164+2*0.4*$E164)/($D164*$E164))-CD164</f>
        <v>#DIV/0!</v>
      </c>
      <c r="CM164" s="26" t="e">
        <f t="shared" ref="CM164:CM227" si="87">S164+10*LOG((2*0.4*$D164+2*0.4*$E164)/($D164*$E164))-CE164</f>
        <v>#DIV/0!</v>
      </c>
      <c r="CN164" s="26" t="e">
        <f t="shared" ref="CN164:CN227" si="88">T164+10*LOG((2*0.4*$D164+2*0.4*$E164)/($D164*$E164))-CF164</f>
        <v>#DIV/0!</v>
      </c>
      <c r="CO164" s="26" t="e">
        <f t="shared" ref="CO164:CO227" si="89">U164+10*LOG((2*0.4*$D164+2*0.4*$E164)/($D164*$E164))-CG164</f>
        <v>#DIV/0!</v>
      </c>
      <c r="CP164" s="26" t="e">
        <f t="shared" ref="CP164:CP227" si="90">V164+10*LOG((2*0.4*$D164+2*0.4*$E164)/($D164*$E164))-CH164</f>
        <v>#DIV/0!</v>
      </c>
      <c r="CQ164" s="26" t="e">
        <f>10*LOG10(IF(CI164="",0,POWER(10,((CI164+'ModelParams Lw'!$O$4)/10))) +IF(CJ164="",0,POWER(10,((CJ164+'ModelParams Lw'!$P$4)/10))) +IF(CK164="",0,POWER(10,((CK164+'ModelParams Lw'!$Q$4)/10))) +IF(CL164="",0,POWER(10,((CL164+'ModelParams Lw'!$R$4)/10))) +IF(CM164="",0,POWER(10,((CM164+'ModelParams Lw'!$S$4)/10))) +IF(CN164="",0,POWER(10,((CN164+'ModelParams Lw'!$T$4)/10))) +IF(CO164="",0,POWER(10,((CO164+'ModelParams Lw'!$U$4)/10)))+IF(CP164="",0,POWER(10,((CP164+'ModelParams Lw'!$V$4)/10))))</f>
        <v>#DIV/0!</v>
      </c>
      <c r="CR164" s="26" t="e">
        <f t="shared" ref="CR164:CR227" si="91">MAX(CS164:CZ164)</f>
        <v>#DIV/0!</v>
      </c>
      <c r="CS164" s="26" t="e">
        <f>(CI164-'ModelParams Lw'!$O$10)/'ModelParams Lw'!$O$11</f>
        <v>#DIV/0!</v>
      </c>
      <c r="CT164" s="26" t="e">
        <f>(CJ164-'ModelParams Lw'!$P$10)/'ModelParams Lw'!$P$11</f>
        <v>#DIV/0!</v>
      </c>
      <c r="CU164" s="26" t="e">
        <f>(CK164-'ModelParams Lw'!$Q$10)/'ModelParams Lw'!$Q$11</f>
        <v>#DIV/0!</v>
      </c>
      <c r="CV164" s="26" t="e">
        <f>(CL164-'ModelParams Lw'!$R$10)/'ModelParams Lw'!$R$11</f>
        <v>#DIV/0!</v>
      </c>
      <c r="CW164" s="26" t="e">
        <f>(CM164-'ModelParams Lw'!$S$10)/'ModelParams Lw'!$S$11</f>
        <v>#DIV/0!</v>
      </c>
      <c r="CX164" s="26" t="e">
        <f>(CN164-'ModelParams Lw'!$T$10)/'ModelParams Lw'!$T$11</f>
        <v>#DIV/0!</v>
      </c>
      <c r="CY164" s="26" t="e">
        <f>(CO164-'ModelParams Lw'!$U$10)/'ModelParams Lw'!$U$11</f>
        <v>#DIV/0!</v>
      </c>
      <c r="CZ164" s="26" t="e">
        <f>(CP164-'ModelParams Lw'!$V$10)/'ModelParams Lw'!$V$11</f>
        <v>#DIV/0!</v>
      </c>
    </row>
    <row r="165" spans="1:104" x14ac:dyDescent="0.2">
      <c r="A165" s="13">
        <f>Calcul!A167</f>
        <v>0</v>
      </c>
      <c r="B165" s="13">
        <f t="shared" si="67"/>
        <v>0</v>
      </c>
      <c r="C165" s="13">
        <f>Calcul!B167</f>
        <v>0</v>
      </c>
      <c r="D165" s="13">
        <f>Calcul!C167/1000</f>
        <v>0</v>
      </c>
      <c r="E165" s="13">
        <f>Calcul!D167/1000</f>
        <v>0</v>
      </c>
      <c r="F165" s="13">
        <f t="shared" si="68"/>
        <v>0</v>
      </c>
      <c r="G165" s="23" t="e">
        <f>DEGREES(ACOS(1-(1/'ModelParams Lw'!B$15*SQRT(0.5*1.2/'Sound Power'!$C165)*('Sound Power'!$B165/3600)/('Sound Power'!$D165)/('Sound Power'!$F165))))</f>
        <v>#DIV/0!</v>
      </c>
      <c r="H165" s="23" t="e">
        <f>DEGREES(ACOS(1-(1/'ModelParams Lw'!C$15*SQRT(0.5*1.2/'Sound Power'!$C165)*('Sound Power'!$B165/3600)/('Sound Power'!$D165)/('Sound Power'!$F165))))</f>
        <v>#DIV/0!</v>
      </c>
      <c r="I165" s="23" t="e">
        <f>DEGREES(ACOS(1-(1/'ModelParams Lw'!D$15*SQRT(0.5*1.2/'Sound Power'!$C165)*('Sound Power'!$B165/3600)/('Sound Power'!$D165)/('Sound Power'!$F165))))</f>
        <v>#DIV/0!</v>
      </c>
      <c r="J165" s="23" t="e">
        <f>DEGREES(ACOS(1-(1/'ModelParams Lw'!E$15*SQRT(0.5*1.2/'Sound Power'!$C165)*('Sound Power'!$B165/3600)/('Sound Power'!$D165)/('Sound Power'!$F165))))</f>
        <v>#DIV/0!</v>
      </c>
      <c r="K165" s="23" t="e">
        <f>DEGREES(ACOS(1-(1/'ModelParams Lw'!F$15*SQRT(0.5*1.2/'Sound Power'!$C165)*('Sound Power'!$B165/3600)/('Sound Power'!$D165)/('Sound Power'!$F165))))</f>
        <v>#DIV/0!</v>
      </c>
      <c r="L165" s="23" t="e">
        <f>DEGREES(ACOS(1-(1/'ModelParams Lw'!G$15*SQRT(0.5*1.2/'Sound Power'!$C165)*('Sound Power'!$B165/3600)/('Sound Power'!$D165)/('Sound Power'!$F165))))</f>
        <v>#DIV/0!</v>
      </c>
      <c r="M165" s="23" t="e">
        <f>DEGREES(ACOS(1-(1/'ModelParams Lw'!H$15*SQRT(0.5*1.2/'Sound Power'!$C165)*('Sound Power'!$B165/3600)/('Sound Power'!$D165)/('Sound Power'!$F165))))</f>
        <v>#DIV/0!</v>
      </c>
      <c r="N165" s="23" t="e">
        <f>DEGREES(ACOS(1-(1/'ModelParams Lw'!I$15*SQRT(0.5*1.2/'Sound Power'!$C165)*('Sound Power'!$B165/3600)/('Sound Power'!$D165)/('Sound Power'!$F165))))</f>
        <v>#DIV/0!</v>
      </c>
      <c r="O165" s="26" t="e">
        <f>('ModelParams Lw'!B$4*LN('Sound Power'!G165)/(1+EXP(-('Sound Power'!$D165*1000+'ModelParams Lw'!B$6)/'ModelParams Lw'!B$7))+'ModelParams Lw'!B$5)*LN('Sound Power'!$B165)-('ModelParams Lw'!B$8+'ModelParams Lw'!B$9*$D165+'ModelParams Lw'!B$10*'Sound Power'!$F165^'ModelParams Lw'!B$14+'ModelParams Lw'!B$11*LN('Sound Power'!G165)+'ModelParams Lw'!B$12*'Sound Power'!$D165*'Sound Power'!$F165+'ModelParams Lw'!B$13*'Sound Power'!$D165*LN('Sound Power'!G165))</f>
        <v>#DIV/0!</v>
      </c>
      <c r="P165" s="26" t="e">
        <f>('ModelParams Lw'!C$4*LN('Sound Power'!H165)/(1+EXP(-('Sound Power'!$D165*1000+'ModelParams Lw'!C$6)/'ModelParams Lw'!C$7))+'ModelParams Lw'!C$5)*LN('Sound Power'!$B165)-('ModelParams Lw'!C$8+'ModelParams Lw'!C$9*$D165+'ModelParams Lw'!C$10*'Sound Power'!$F165^'ModelParams Lw'!C$14+'ModelParams Lw'!C$11*LN('Sound Power'!H165)+'ModelParams Lw'!C$12*'Sound Power'!$D165*'Sound Power'!$F165+'ModelParams Lw'!C$13*'Sound Power'!$D165*LN('Sound Power'!H165))</f>
        <v>#DIV/0!</v>
      </c>
      <c r="Q165" s="26" t="e">
        <f>('ModelParams Lw'!D$4*LN('Sound Power'!I165)/(1+EXP(-('Sound Power'!$D165*1000+'ModelParams Lw'!D$6)/'ModelParams Lw'!D$7))+'ModelParams Lw'!D$5)*LN('Sound Power'!$B165)-('ModelParams Lw'!D$8+'ModelParams Lw'!D$9*$D165+'ModelParams Lw'!D$10*'Sound Power'!$F165^'ModelParams Lw'!D$14+'ModelParams Lw'!D$11*LN('Sound Power'!I165)+'ModelParams Lw'!D$12*'Sound Power'!$D165*'Sound Power'!$F165+'ModelParams Lw'!D$13*'Sound Power'!$D165*LN('Sound Power'!I165))</f>
        <v>#DIV/0!</v>
      </c>
      <c r="R165" s="26" t="e">
        <f>('ModelParams Lw'!E$4*LN('Sound Power'!J165)/(1+EXP(-('Sound Power'!$D165*1000+'ModelParams Lw'!E$6)/'ModelParams Lw'!E$7))+'ModelParams Lw'!E$5)*LN('Sound Power'!$B165)-('ModelParams Lw'!E$8+'ModelParams Lw'!E$9*$D165+'ModelParams Lw'!E$10*'Sound Power'!$F165^'ModelParams Lw'!E$14+'ModelParams Lw'!E$11*LN('Sound Power'!J165)+'ModelParams Lw'!E$12*'Sound Power'!$D165*'Sound Power'!$F165+'ModelParams Lw'!E$13*'Sound Power'!$D165*LN('Sound Power'!J165))</f>
        <v>#DIV/0!</v>
      </c>
      <c r="S165" s="26" t="e">
        <f>('ModelParams Lw'!F$4*LN('Sound Power'!K165)/(1+EXP(-('Sound Power'!$D165*1000+'ModelParams Lw'!F$6)/'ModelParams Lw'!F$7))+'ModelParams Lw'!F$5)*LN('Sound Power'!$B165)-('ModelParams Lw'!F$8+'ModelParams Lw'!F$9*$D165+'ModelParams Lw'!F$10*'Sound Power'!$F165^'ModelParams Lw'!F$14+'ModelParams Lw'!F$11*LN('Sound Power'!K165)+'ModelParams Lw'!F$12*'Sound Power'!$D165*'Sound Power'!$F165+'ModelParams Lw'!F$13*'Sound Power'!$D165*LN('Sound Power'!K165))</f>
        <v>#DIV/0!</v>
      </c>
      <c r="T165" s="26" t="e">
        <f>('ModelParams Lw'!G$4*LN('Sound Power'!L165)/(1+EXP(-('Sound Power'!$D165*1000+'ModelParams Lw'!G$6)/'ModelParams Lw'!G$7))+'ModelParams Lw'!G$5)*LN('Sound Power'!$B165)-('ModelParams Lw'!G$8+'ModelParams Lw'!G$9*$D165+'ModelParams Lw'!G$10*'Sound Power'!$F165^'ModelParams Lw'!G$14+'ModelParams Lw'!G$11*LN('Sound Power'!L165)+'ModelParams Lw'!G$12*'Sound Power'!$D165*'Sound Power'!$F165+'ModelParams Lw'!G$13*'Sound Power'!$D165*LN('Sound Power'!L165))</f>
        <v>#DIV/0!</v>
      </c>
      <c r="U165" s="26" t="e">
        <f>('ModelParams Lw'!H$4*LN('Sound Power'!M165)/(1+EXP(-('Sound Power'!$D165*1000+'ModelParams Lw'!H$6)/'ModelParams Lw'!H$7))+'ModelParams Lw'!H$5)*LN('Sound Power'!$B165)-('ModelParams Lw'!H$8+'ModelParams Lw'!H$9*$D165+'ModelParams Lw'!H$10*'Sound Power'!$F165^'ModelParams Lw'!H$14+'ModelParams Lw'!H$11*LN('Sound Power'!M165)+'ModelParams Lw'!H$12*'Sound Power'!$D165*'Sound Power'!$F165+'ModelParams Lw'!H$13*'Sound Power'!$D165*LN('Sound Power'!M165))</f>
        <v>#DIV/0!</v>
      </c>
      <c r="V165" s="26" t="e">
        <f>('ModelParams Lw'!I$4*LN('Sound Power'!N165)/(1+EXP(-('Sound Power'!$D165*1000+'ModelParams Lw'!I$6)/'ModelParams Lw'!I$7))+'ModelParams Lw'!I$5)*LN('Sound Power'!$B165)-('ModelParams Lw'!I$8+'ModelParams Lw'!I$9*$D165+'ModelParams Lw'!I$10*'Sound Power'!$F165^'ModelParams Lw'!I$14+'ModelParams Lw'!I$11*LN('Sound Power'!N165)+'ModelParams Lw'!I$12*'Sound Power'!$D165*'Sound Power'!$F165+'ModelParams Lw'!I$13*'Sound Power'!$D165*LN('Sound Power'!N165))</f>
        <v>#DIV/0!</v>
      </c>
      <c r="W165" s="26" t="e">
        <f>10*LOG10(IF(O165="",0,POWER(10,((O165+'ModelParams Lw'!$O$4)/10))) +IF(P165="",0,POWER(10,((P165+'ModelParams Lw'!$P$4)/10))) +IF(Q165="",0,POWER(10,((Q165+'ModelParams Lw'!$Q$4)/10))) +IF(R165="",0,POWER(10,((R165+'ModelParams Lw'!$R$4)/10))) +IF(S165="",0,POWER(10,((S165+'ModelParams Lw'!$S$4)/10))) +IF(T165="",0,POWER(10,((T165+'ModelParams Lw'!$T$4)/10))) +IF(U165="",0,POWER(10,((U165+'ModelParams Lw'!$U$4)/10)))+IF(V165="",0,POWER(10,((V165+'ModelParams Lw'!$V$4)/10))))</f>
        <v>#DIV/0!</v>
      </c>
      <c r="X165" s="26" t="e">
        <f t="shared" si="77"/>
        <v>#DIV/0!</v>
      </c>
      <c r="Y165" s="26" t="e">
        <f>(O165-'ModelParams Lw'!O$10)/'ModelParams Lw'!O$11</f>
        <v>#DIV/0!</v>
      </c>
      <c r="Z165" s="26" t="e">
        <f>(P165-'ModelParams Lw'!P$10)/'ModelParams Lw'!P$11</f>
        <v>#DIV/0!</v>
      </c>
      <c r="AA165" s="26" t="e">
        <f>(Q165-'ModelParams Lw'!Q$10)/'ModelParams Lw'!Q$11</f>
        <v>#DIV/0!</v>
      </c>
      <c r="AB165" s="26" t="e">
        <f>(R165-'ModelParams Lw'!R$10)/'ModelParams Lw'!R$11</f>
        <v>#DIV/0!</v>
      </c>
      <c r="AC165" s="26" t="e">
        <f>(S165-'ModelParams Lw'!S$10)/'ModelParams Lw'!S$11</f>
        <v>#DIV/0!</v>
      </c>
      <c r="AD165" s="26" t="e">
        <f>(T165-'ModelParams Lw'!T$10)/'ModelParams Lw'!T$11</f>
        <v>#DIV/0!</v>
      </c>
      <c r="AE165" s="26" t="e">
        <f>(U165-'ModelParams Lw'!U$10)/'ModelParams Lw'!U$11</f>
        <v>#DIV/0!</v>
      </c>
      <c r="AF165" s="26" t="e">
        <f>(V165-'ModelParams Lw'!V$10)/'ModelParams Lw'!V$11</f>
        <v>#DIV/0!</v>
      </c>
      <c r="AG165" s="26" t="e">
        <f t="shared" si="78"/>
        <v>#DIV/0!</v>
      </c>
      <c r="AH165" s="26" t="e">
        <f>VLOOKUP(D165*1000,'ModelParams Lw'!$A$38:$D$58,4)</f>
        <v>#N/A</v>
      </c>
      <c r="AI165" s="56" t="e">
        <f>VLOOKUP(D165*1000,'ModelParams Lw'!$A$38:$D$58,2)</f>
        <v>#N/A</v>
      </c>
      <c r="AJ165" s="46" t="e">
        <f t="shared" si="79"/>
        <v>#DIV/0!</v>
      </c>
      <c r="AK165" s="26" t="e">
        <f t="shared" si="80"/>
        <v>#VALUE!</v>
      </c>
      <c r="AL165" s="26" t="e">
        <f>IF($AI165=100,'ModelParams Lw'!R$35*'Sound Power'!$AH165^2+'ModelParams Lw'!R$36*'Sound Power'!$AH165+'ModelParams Lw'!R$37,IF($AI165=150,'ModelParams Lw'!R$38*'Sound Power'!$AH165^2+'ModelParams Lw'!R$39*'Sound Power'!$AH165+'ModelParams Lw'!R$40,'ModelParams Lw'!R$41*'Sound Power'!$AH165^2+'ModelParams Lw'!R$42*'Sound Power'!$AH165+'ModelParams Lw'!R$43))</f>
        <v>#N/A</v>
      </c>
      <c r="AM165" s="26" t="e">
        <f>IF($AI165=100,'ModelParams Lw'!S$35*'Sound Power'!$AH165^2+'ModelParams Lw'!S$36*'Sound Power'!$AH165+'ModelParams Lw'!S$37,IF($AI165=150,'ModelParams Lw'!S$38*'Sound Power'!$AH165^2+'ModelParams Lw'!S$39*'Sound Power'!$AH165+'ModelParams Lw'!S$40,'ModelParams Lw'!S$41*'Sound Power'!$AH165^2+'ModelParams Lw'!S$42*'Sound Power'!$AH165+'ModelParams Lw'!S$43))</f>
        <v>#N/A</v>
      </c>
      <c r="AN165" s="26" t="e">
        <f>IF($AI165=100,'ModelParams Lw'!T$35*'Sound Power'!$AH165^2+'ModelParams Lw'!T$36*'Sound Power'!$AH165+'ModelParams Lw'!T$37,IF($AI165=150,'ModelParams Lw'!T$38*'Sound Power'!$AH165^2+'ModelParams Lw'!T$39*'Sound Power'!$AH165+'ModelParams Lw'!T$40,'ModelParams Lw'!T$41*'Sound Power'!$AH165^2+'ModelParams Lw'!T$42*'Sound Power'!$AH165+'ModelParams Lw'!T$43))</f>
        <v>#N/A</v>
      </c>
      <c r="AO165" s="26" t="e">
        <f>IF($AI165=100,'ModelParams Lw'!U$35*'Sound Power'!$AH165^2+'ModelParams Lw'!U$36*'Sound Power'!$AH165+'ModelParams Lw'!U$37,IF($AI165=150,'ModelParams Lw'!U$38*'Sound Power'!$AH165^2+'ModelParams Lw'!U$39*'Sound Power'!$AH165+'ModelParams Lw'!U$40,'ModelParams Lw'!U$41*'Sound Power'!$AH165^2+'ModelParams Lw'!U$42*'Sound Power'!$AH165+'ModelParams Lw'!U$43))</f>
        <v>#N/A</v>
      </c>
      <c r="AP165" s="26" t="e">
        <f>IF($AI165=100,'ModelParams Lw'!V$35*'Sound Power'!$AH165^2+'ModelParams Lw'!V$36*'Sound Power'!$AH165+'ModelParams Lw'!V$37,IF($AI165=150,'ModelParams Lw'!V$38*'Sound Power'!$AH165^2+'ModelParams Lw'!V$39*'Sound Power'!$AH165+'ModelParams Lw'!V$40,'ModelParams Lw'!V$41*'Sound Power'!$AH165^2+'ModelParams Lw'!V$42*'Sound Power'!$AH165+'ModelParams Lw'!V$43))</f>
        <v>#N/A</v>
      </c>
      <c r="AQ165" s="26" t="e">
        <f>IF($AI165=100,'ModelParams Lw'!W$35*'Sound Power'!$AH165^2+'ModelParams Lw'!W$36*'Sound Power'!$AH165+'ModelParams Lw'!W$37,IF($AI165=150,'ModelParams Lw'!W$38*'Sound Power'!$AH165^2+'ModelParams Lw'!W$39*'Sound Power'!$AH165+'ModelParams Lw'!W$40,'ModelParams Lw'!W$41*'Sound Power'!$AH165^2+'ModelParams Lw'!W$42*'Sound Power'!$AH165+'ModelParams Lw'!W$43))</f>
        <v>#N/A</v>
      </c>
      <c r="AR165" s="26" t="e">
        <f t="shared" si="81"/>
        <v>#VALUE!</v>
      </c>
      <c r="AS165" s="26" t="e">
        <f>IF(26.83*LN($AJ165)-11.791-'ModelParams Lw'!B$35&lt;0,0,26.83*LN($AJ165)-11.791-'ModelParams Lw'!B$35)</f>
        <v>#DIV/0!</v>
      </c>
      <c r="AT165" s="26" t="e">
        <f>IF(26.83*LN($AJ165)-11.791-'ModelParams Lw'!C$35&lt;0,0,26.83*LN($AJ165)-11.791-'ModelParams Lw'!C$35)</f>
        <v>#DIV/0!</v>
      </c>
      <c r="AU165" s="26" t="e">
        <f>IF(26.83*LN($AJ165)-11.791-'ModelParams Lw'!D$35&lt;0,0,26.83*LN($AJ165)-11.791-'ModelParams Lw'!D$35)</f>
        <v>#DIV/0!</v>
      </c>
      <c r="AV165" s="26" t="e">
        <f>IF(26.83*LN($AJ165)-11.791-'ModelParams Lw'!E$35&lt;0,0,26.83*LN($AJ165)-11.791-'ModelParams Lw'!E$35)</f>
        <v>#DIV/0!</v>
      </c>
      <c r="AW165" s="26" t="e">
        <f>IF(26.83*LN($AJ165)-11.791-'ModelParams Lw'!F$35&lt;0,0,26.83*LN($AJ165)-11.791-'ModelParams Lw'!F$35)</f>
        <v>#DIV/0!</v>
      </c>
      <c r="AX165" s="26" t="e">
        <f>IF(26.83*LN($AJ165)-11.791-'ModelParams Lw'!G$35&lt;0,0,26.83*LN($AJ165)-11.791-'ModelParams Lw'!G$35)</f>
        <v>#DIV/0!</v>
      </c>
      <c r="AY165" s="26" t="e">
        <f>IF(26.83*LN($AJ165)-11.791-'ModelParams Lw'!H$35&lt;0,0,26.83*LN($AJ165)-11.791-'ModelParams Lw'!H$35)</f>
        <v>#DIV/0!</v>
      </c>
      <c r="AZ165" s="26" t="e">
        <f>IF(26.83*LN($AJ165)-11.791-'ModelParams Lw'!I$35&lt;0,0,26.83*LN($AJ165)-11.791-'ModelParams Lw'!I$35)</f>
        <v>#DIV/0!</v>
      </c>
      <c r="BA165" s="26" t="e">
        <f t="shared" si="69"/>
        <v>#DIV/0!</v>
      </c>
      <c r="BB165" s="26" t="e">
        <f t="shared" si="70"/>
        <v>#DIV/0!</v>
      </c>
      <c r="BC165" s="26" t="e">
        <f t="shared" si="71"/>
        <v>#DIV/0!</v>
      </c>
      <c r="BD165" s="26" t="e">
        <f t="shared" si="72"/>
        <v>#DIV/0!</v>
      </c>
      <c r="BE165" s="26" t="e">
        <f t="shared" si="73"/>
        <v>#DIV/0!</v>
      </c>
      <c r="BF165" s="26" t="e">
        <f t="shared" si="74"/>
        <v>#DIV/0!</v>
      </c>
      <c r="BG165" s="26" t="e">
        <f t="shared" si="75"/>
        <v>#DIV/0!</v>
      </c>
      <c r="BH165" s="26" t="e">
        <f t="shared" si="76"/>
        <v>#DIV/0!</v>
      </c>
      <c r="BI165" s="26" t="e">
        <f>10*LOG10(IF(BA165="",0,POWER(10,((BA165+'ModelParams Lw'!$O$4)/10))) +IF(BB165="",0,POWER(10,((BB165+'ModelParams Lw'!$P$4)/10))) +IF(BC165="",0,POWER(10,((BC165+'ModelParams Lw'!$Q$4)/10))) +IF(BD165="",0,POWER(10,((BD165+'ModelParams Lw'!$R$4)/10))) +IF(BE165="",0,POWER(10,((BE165+'ModelParams Lw'!$S$4)/10))) +IF(BF165="",0,POWER(10,((BF165+'ModelParams Lw'!$T$4)/10))) +IF(BG165="",0,POWER(10,((BG165+'ModelParams Lw'!$U$4)/10)))+IF(BH165="",0,POWER(10,((BH165+'ModelParams Lw'!$V$4)/10))))</f>
        <v>#DIV/0!</v>
      </c>
      <c r="BJ165" s="26" t="e">
        <f t="shared" si="82"/>
        <v>#DIV/0!</v>
      </c>
      <c r="BK165" s="26" t="e">
        <f>(BA165-'ModelParams Lw'!O$10)/'ModelParams Lw'!O$11</f>
        <v>#DIV/0!</v>
      </c>
      <c r="BL165" s="26" t="e">
        <f>(BB165-'ModelParams Lw'!P$10)/'ModelParams Lw'!P$11</f>
        <v>#DIV/0!</v>
      </c>
      <c r="BM165" s="26" t="e">
        <f>(BC165-'ModelParams Lw'!Q$10)/'ModelParams Lw'!Q$11</f>
        <v>#DIV/0!</v>
      </c>
      <c r="BN165" s="26" t="e">
        <f>(BD165-'ModelParams Lw'!R$10)/'ModelParams Lw'!R$11</f>
        <v>#DIV/0!</v>
      </c>
      <c r="BO165" s="26" t="e">
        <f>(BE165-'ModelParams Lw'!S$10)/'ModelParams Lw'!S$11</f>
        <v>#DIV/0!</v>
      </c>
      <c r="BP165" s="26" t="e">
        <f>(BF165-'ModelParams Lw'!T$10)/'ModelParams Lw'!T$11</f>
        <v>#DIV/0!</v>
      </c>
      <c r="BQ165" s="26" t="e">
        <f>(BG165-'ModelParams Lw'!U$10)/'ModelParams Lw'!U$11</f>
        <v>#DIV/0!</v>
      </c>
      <c r="BR165" s="26" t="e">
        <f>(BH165-'ModelParams Lw'!V$10)/'ModelParams Lw'!V$11</f>
        <v>#DIV/0!</v>
      </c>
      <c r="BS165" s="23" t="e">
        <f>IF(Calcul!$E167="SW",DEGREES(ACOS(1-(1/'ModelParams Lw'!C$25*SQRT(0.5*1.2/'Sound Power'!$C165)*('Sound Power'!$B165/3600)/('Sound Power'!$D165)/('Sound Power'!$F165)))),DEGREES(ACOS(1-(1/'ModelParams Lw'!C$29*SQRT(0.5*1.2/'Sound Power'!$C165)*('Sound Power'!$B165/3600)/('Sound Power'!$D165)/('Sound Power'!$F165)))))</f>
        <v>#DIV/0!</v>
      </c>
      <c r="BT165" s="23" t="e">
        <f>IF(Calcul!$E167="SW",DEGREES(ACOS(1-(1/'ModelParams Lw'!D$25*SQRT(0.5*1.2/'Sound Power'!$C165)*('Sound Power'!$B165/3600)/('Sound Power'!$D165)/('Sound Power'!$F165)))),DEGREES(ACOS(1-(1/'ModelParams Lw'!D$29*SQRT(0.5*1.2/'Sound Power'!$C165)*('Sound Power'!$B165/3600)/('Sound Power'!$D165)/('Sound Power'!$F165)))))</f>
        <v>#DIV/0!</v>
      </c>
      <c r="BU165" s="23" t="e">
        <f>IF(Calcul!$E167="SW",DEGREES(ACOS(1-(1/'ModelParams Lw'!E$25*SQRT(0.5*1.2/'Sound Power'!$C165)*('Sound Power'!$B165/3600)/('Sound Power'!$D165)/('Sound Power'!$F165)))),DEGREES(ACOS(1-(1/'ModelParams Lw'!E$29*SQRT(0.5*1.2/'Sound Power'!$C165)*('Sound Power'!$B165/3600)/('Sound Power'!$D165)/('Sound Power'!$F165)))))</f>
        <v>#DIV/0!</v>
      </c>
      <c r="BV165" s="23" t="e">
        <f>IF(Calcul!$E167="SW",DEGREES(ACOS(1-(1/'ModelParams Lw'!F$25*SQRT(0.5*1.2/'Sound Power'!$C165)*('Sound Power'!$B165/3600)/('Sound Power'!$D165)/('Sound Power'!$F165)))),DEGREES(ACOS(1-(1/'ModelParams Lw'!F$29*SQRT(0.5*1.2/'Sound Power'!$C165)*('Sound Power'!$B165/3600)/('Sound Power'!$D165)/('Sound Power'!$F165)))))</f>
        <v>#DIV/0!</v>
      </c>
      <c r="BW165" s="23" t="e">
        <f>IF(Calcul!$E167="SW",DEGREES(ACOS(1-(1/'ModelParams Lw'!G$25*SQRT(0.5*1.2/'Sound Power'!$C165)*('Sound Power'!$B165/3600)/('Sound Power'!$D165)/('Sound Power'!$F165)))),DEGREES(ACOS(1-(1/'ModelParams Lw'!G$29*SQRT(0.5*1.2/'Sound Power'!$C165)*('Sound Power'!$B165/3600)/('Sound Power'!$D165)/('Sound Power'!$F165)))))</f>
        <v>#DIV/0!</v>
      </c>
      <c r="BX165" s="23" t="e">
        <f>IF(Calcul!$E167="SW",DEGREES(ACOS(1-(1/'ModelParams Lw'!H$25*SQRT(0.5*1.2/'Sound Power'!$C165)*('Sound Power'!$B165/3600)/('Sound Power'!$D165)/('Sound Power'!$F165)))),DEGREES(ACOS(1-(1/'ModelParams Lw'!H$29*SQRT(0.5*1.2/'Sound Power'!$C165)*('Sound Power'!$B165/3600)/('Sound Power'!$D165)/('Sound Power'!$F165)))))</f>
        <v>#DIV/0!</v>
      </c>
      <c r="BY165" s="23" t="e">
        <f>IF(Calcul!$E167="SW",DEGREES(ACOS(1-(1/'ModelParams Lw'!I$25*SQRT(0.5*1.2/'Sound Power'!$C165)*('Sound Power'!$B165/3600)/('Sound Power'!$D165)/('Sound Power'!$F165)))),DEGREES(ACOS(1-(1/'ModelParams Lw'!I$29*SQRT(0.5*1.2/'Sound Power'!$C165)*('Sound Power'!$B165/3600)/('Sound Power'!$D165)/('Sound Power'!$F165)))))</f>
        <v>#DIV/0!</v>
      </c>
      <c r="BZ165" s="23" t="e">
        <f>IF(Calcul!$E167="SW",DEGREES(ACOS(1-(1/'ModelParams Lw'!J$25*SQRT(0.5*1.2/'Sound Power'!$C165)*('Sound Power'!$B165/3600)/('Sound Power'!$D165)/('Sound Power'!$F165)))),DEGREES(ACOS(1-(1/'ModelParams Lw'!J$29*SQRT(0.5*1.2/'Sound Power'!$C165)*('Sound Power'!$B165/3600)/('Sound Power'!$D165)/('Sound Power'!$F165)))))</f>
        <v>#DIV/0!</v>
      </c>
      <c r="CA165" s="26" t="e">
        <f>IF(Calcul!$E167="SW",'ModelParams Lw'!C$22+'ModelParams Lw'!C$23*LOG('Sound Power'!$D165/'Sound Power'!$E165)+'ModelParams Lw'!C$24*LN('Sound Power'!BS165),IF('ModelParams Lw'!C$26+'ModelParams Lw'!C$27*LOG('Sound Power'!$D165/'Sound Power'!$E165)+'ModelParams Lw'!C$28*LN('Sound Power'!BS165)&lt;'ModelParams Lw'!C$22+'ModelParams Lw'!C$23*LOG('Sound Power'!$D165/'Sound Power'!$E165)+'ModelParams Lw'!C$24*LN('Sound Power'!BS165),'ModelParams Lw'!C$22+'ModelParams Lw'!C$23*LOG('Sound Power'!$D165/'Sound Power'!$E165)+'ModelParams Lw'!C$24*LN('Sound Power'!BS165),'ModelParams Lw'!C$26+'ModelParams Lw'!C$27*LOG('Sound Power'!$D165/'Sound Power'!$E165)+'ModelParams Lw'!C$28*LN('Sound Power'!BS165)))</f>
        <v>#DIV/0!</v>
      </c>
      <c r="CB165" s="26" t="e">
        <f>IF(Calcul!$E167="SW",'ModelParams Lw'!D$22+'ModelParams Lw'!D$23*LOG('Sound Power'!$D165/'Sound Power'!$E165)+'ModelParams Lw'!D$24*LN('Sound Power'!BT165),IF('ModelParams Lw'!D$26+'ModelParams Lw'!D$27*LOG('Sound Power'!$D165/'Sound Power'!$E165)+'ModelParams Lw'!D$28*LN('Sound Power'!BT165)&lt;'ModelParams Lw'!D$22+'ModelParams Lw'!D$23*LOG('Sound Power'!$D165/'Sound Power'!$E165)+'ModelParams Lw'!D$24*LN('Sound Power'!BT165),'ModelParams Lw'!D$22+'ModelParams Lw'!D$23*LOG('Sound Power'!$D165/'Sound Power'!$E165)+'ModelParams Lw'!D$24*LN('Sound Power'!BT165),'ModelParams Lw'!D$26+'ModelParams Lw'!D$27*LOG('Sound Power'!$D165/'Sound Power'!$E165)+'ModelParams Lw'!D$28*LN('Sound Power'!BT165)))</f>
        <v>#DIV/0!</v>
      </c>
      <c r="CC165" s="26" t="e">
        <f>IF(Calcul!$E167="SW",'ModelParams Lw'!E$22+'ModelParams Lw'!E$23*LOG('Sound Power'!$D165/'Sound Power'!$E165)+'ModelParams Lw'!E$24*LN('Sound Power'!BU165),IF('ModelParams Lw'!E$26+'ModelParams Lw'!E$27*LOG('Sound Power'!$D165/'Sound Power'!$E165)+'ModelParams Lw'!E$28*LN('Sound Power'!BU165)&lt;'ModelParams Lw'!E$22+'ModelParams Lw'!E$23*LOG('Sound Power'!$D165/'Sound Power'!$E165)+'ModelParams Lw'!E$24*LN('Sound Power'!BU165),'ModelParams Lw'!E$22+'ModelParams Lw'!E$23*LOG('Sound Power'!$D165/'Sound Power'!$E165)+'ModelParams Lw'!E$24*LN('Sound Power'!BU165),'ModelParams Lw'!E$26+'ModelParams Lw'!E$27*LOG('Sound Power'!$D165/'Sound Power'!$E165)+'ModelParams Lw'!E$28*LN('Sound Power'!BU165)))</f>
        <v>#DIV/0!</v>
      </c>
      <c r="CD165" s="26" t="e">
        <f>IF(Calcul!$E167="SW",'ModelParams Lw'!F$22+'ModelParams Lw'!F$23*LOG('Sound Power'!$D165/'Sound Power'!$E165)+'ModelParams Lw'!F$24*LN('Sound Power'!BV165),IF('ModelParams Lw'!F$26+'ModelParams Lw'!F$27*LOG('Sound Power'!$D165/'Sound Power'!$E165)+'ModelParams Lw'!F$28*LN('Sound Power'!BV165)&lt;'ModelParams Lw'!F$22+'ModelParams Lw'!F$23*LOG('Sound Power'!$D165/'Sound Power'!$E165)+'ModelParams Lw'!F$24*LN('Sound Power'!BV165),'ModelParams Lw'!F$22+'ModelParams Lw'!F$23*LOG('Sound Power'!$D165/'Sound Power'!$E165)+'ModelParams Lw'!F$24*LN('Sound Power'!BV165),'ModelParams Lw'!F$26+'ModelParams Lw'!F$27*LOG('Sound Power'!$D165/'Sound Power'!$E165)+'ModelParams Lw'!F$28*LN('Sound Power'!BV165)))</f>
        <v>#DIV/0!</v>
      </c>
      <c r="CE165" s="26" t="e">
        <f>IF(Calcul!$E167="SW",'ModelParams Lw'!G$22+'ModelParams Lw'!G$23*LOG('Sound Power'!$D165/'Sound Power'!$E165)+'ModelParams Lw'!G$24*LN('Sound Power'!BW165),IF('ModelParams Lw'!G$26+'ModelParams Lw'!G$27*LOG('Sound Power'!$D165/'Sound Power'!$E165)+'ModelParams Lw'!G$28*LN('Sound Power'!BW165)&lt;'ModelParams Lw'!G$22+'ModelParams Lw'!G$23*LOG('Sound Power'!$D165/'Sound Power'!$E165)+'ModelParams Lw'!G$24*LN('Sound Power'!BW165),'ModelParams Lw'!G$22+'ModelParams Lw'!G$23*LOG('Sound Power'!$D165/'Sound Power'!$E165)+'ModelParams Lw'!G$24*LN('Sound Power'!BW165),'ModelParams Lw'!G$26+'ModelParams Lw'!G$27*LOG('Sound Power'!$D165/'Sound Power'!$E165)+'ModelParams Lw'!G$28*LN('Sound Power'!BW165)))</f>
        <v>#DIV/0!</v>
      </c>
      <c r="CF165" s="26" t="e">
        <f>IF(Calcul!$E167="SW",'ModelParams Lw'!H$22+'ModelParams Lw'!H$23*LOG('Sound Power'!$D165/'Sound Power'!$E165)+'ModelParams Lw'!H$24*LN('Sound Power'!BX165),IF('ModelParams Lw'!H$26+'ModelParams Lw'!H$27*LOG('Sound Power'!$D165/'Sound Power'!$E165)+'ModelParams Lw'!H$28*LN('Sound Power'!BX165)&lt;'ModelParams Lw'!H$22+'ModelParams Lw'!H$23*LOG('Sound Power'!$D165/'Sound Power'!$E165)+'ModelParams Lw'!H$24*LN('Sound Power'!BX165),'ModelParams Lw'!H$22+'ModelParams Lw'!H$23*LOG('Sound Power'!$D165/'Sound Power'!$E165)+'ModelParams Lw'!H$24*LN('Sound Power'!BX165),'ModelParams Lw'!H$26+'ModelParams Lw'!H$27*LOG('Sound Power'!$D165/'Sound Power'!$E165)+'ModelParams Lw'!H$28*LN('Sound Power'!BX165)))</f>
        <v>#DIV/0!</v>
      </c>
      <c r="CG165" s="26" t="e">
        <f>IF(Calcul!$E167="SW",'ModelParams Lw'!I$22+'ModelParams Lw'!I$23*LOG('Sound Power'!$D165/'Sound Power'!$E165)+'ModelParams Lw'!I$24*LN('Sound Power'!BY165),IF('ModelParams Lw'!I$26+'ModelParams Lw'!I$27*LOG('Sound Power'!$D165/'Sound Power'!$E165)+'ModelParams Lw'!I$28*LN('Sound Power'!BY165)&lt;'ModelParams Lw'!I$22+'ModelParams Lw'!I$23*LOG('Sound Power'!$D165/'Sound Power'!$E165)+'ModelParams Lw'!I$24*LN('Sound Power'!BY165),'ModelParams Lw'!I$22+'ModelParams Lw'!I$23*LOG('Sound Power'!$D165/'Sound Power'!$E165)+'ModelParams Lw'!I$24*LN('Sound Power'!BY165),'ModelParams Lw'!I$26+'ModelParams Lw'!I$27*LOG('Sound Power'!$D165/'Sound Power'!$E165)+'ModelParams Lw'!I$28*LN('Sound Power'!BY165)))</f>
        <v>#DIV/0!</v>
      </c>
      <c r="CH165" s="26" t="e">
        <f>IF(Calcul!$E167="SW",'ModelParams Lw'!J$22+'ModelParams Lw'!J$23*LOG('Sound Power'!$D165/'Sound Power'!$E165)+'ModelParams Lw'!J$24*LN('Sound Power'!BZ165),IF('ModelParams Lw'!J$26+'ModelParams Lw'!J$27*LOG('Sound Power'!$D165/'Sound Power'!$E165)+'ModelParams Lw'!J$28*LN('Sound Power'!BZ165)&lt;'ModelParams Lw'!J$22+'ModelParams Lw'!J$23*LOG('Sound Power'!$D165/'Sound Power'!$E165)+'ModelParams Lw'!J$24*LN('Sound Power'!BZ165),'ModelParams Lw'!J$22+'ModelParams Lw'!J$23*LOG('Sound Power'!$D165/'Sound Power'!$E165)+'ModelParams Lw'!J$24*LN('Sound Power'!BZ165),'ModelParams Lw'!J$26+'ModelParams Lw'!J$27*LOG('Sound Power'!$D165/'Sound Power'!$E165)+'ModelParams Lw'!J$28*LN('Sound Power'!BZ165)))</f>
        <v>#DIV/0!</v>
      </c>
      <c r="CI165" s="26" t="e">
        <f t="shared" si="83"/>
        <v>#DIV/0!</v>
      </c>
      <c r="CJ165" s="26" t="e">
        <f t="shared" si="84"/>
        <v>#DIV/0!</v>
      </c>
      <c r="CK165" s="26" t="e">
        <f t="shared" si="85"/>
        <v>#DIV/0!</v>
      </c>
      <c r="CL165" s="26" t="e">
        <f t="shared" si="86"/>
        <v>#DIV/0!</v>
      </c>
      <c r="CM165" s="26" t="e">
        <f t="shared" si="87"/>
        <v>#DIV/0!</v>
      </c>
      <c r="CN165" s="26" t="e">
        <f t="shared" si="88"/>
        <v>#DIV/0!</v>
      </c>
      <c r="CO165" s="26" t="e">
        <f t="shared" si="89"/>
        <v>#DIV/0!</v>
      </c>
      <c r="CP165" s="26" t="e">
        <f t="shared" si="90"/>
        <v>#DIV/0!</v>
      </c>
      <c r="CQ165" s="26" t="e">
        <f>10*LOG10(IF(CI165="",0,POWER(10,((CI165+'ModelParams Lw'!$O$4)/10))) +IF(CJ165="",0,POWER(10,((CJ165+'ModelParams Lw'!$P$4)/10))) +IF(CK165="",0,POWER(10,((CK165+'ModelParams Lw'!$Q$4)/10))) +IF(CL165="",0,POWER(10,((CL165+'ModelParams Lw'!$R$4)/10))) +IF(CM165="",0,POWER(10,((CM165+'ModelParams Lw'!$S$4)/10))) +IF(CN165="",0,POWER(10,((CN165+'ModelParams Lw'!$T$4)/10))) +IF(CO165="",0,POWER(10,((CO165+'ModelParams Lw'!$U$4)/10)))+IF(CP165="",0,POWER(10,((CP165+'ModelParams Lw'!$V$4)/10))))</f>
        <v>#DIV/0!</v>
      </c>
      <c r="CR165" s="26" t="e">
        <f t="shared" si="91"/>
        <v>#DIV/0!</v>
      </c>
      <c r="CS165" s="26" t="e">
        <f>(CI165-'ModelParams Lw'!$O$10)/'ModelParams Lw'!$O$11</f>
        <v>#DIV/0!</v>
      </c>
      <c r="CT165" s="26" t="e">
        <f>(CJ165-'ModelParams Lw'!$P$10)/'ModelParams Lw'!$P$11</f>
        <v>#DIV/0!</v>
      </c>
      <c r="CU165" s="26" t="e">
        <f>(CK165-'ModelParams Lw'!$Q$10)/'ModelParams Lw'!$Q$11</f>
        <v>#DIV/0!</v>
      </c>
      <c r="CV165" s="26" t="e">
        <f>(CL165-'ModelParams Lw'!$R$10)/'ModelParams Lw'!$R$11</f>
        <v>#DIV/0!</v>
      </c>
      <c r="CW165" s="26" t="e">
        <f>(CM165-'ModelParams Lw'!$S$10)/'ModelParams Lw'!$S$11</f>
        <v>#DIV/0!</v>
      </c>
      <c r="CX165" s="26" t="e">
        <f>(CN165-'ModelParams Lw'!$T$10)/'ModelParams Lw'!$T$11</f>
        <v>#DIV/0!</v>
      </c>
      <c r="CY165" s="26" t="e">
        <f>(CO165-'ModelParams Lw'!$U$10)/'ModelParams Lw'!$U$11</f>
        <v>#DIV/0!</v>
      </c>
      <c r="CZ165" s="26" t="e">
        <f>(CP165-'ModelParams Lw'!$V$10)/'ModelParams Lw'!$V$11</f>
        <v>#DIV/0!</v>
      </c>
    </row>
    <row r="166" spans="1:104" x14ac:dyDescent="0.2">
      <c r="A166" s="13">
        <f>Calcul!A168</f>
        <v>0</v>
      </c>
      <c r="B166" s="13">
        <f t="shared" si="67"/>
        <v>0</v>
      </c>
      <c r="C166" s="13">
        <f>Calcul!B168</f>
        <v>0</v>
      </c>
      <c r="D166" s="13">
        <f>Calcul!C168/1000</f>
        <v>0</v>
      </c>
      <c r="E166" s="13">
        <f>Calcul!D168/1000</f>
        <v>0</v>
      </c>
      <c r="F166" s="13">
        <f t="shared" si="68"/>
        <v>0</v>
      </c>
      <c r="G166" s="23" t="e">
        <f>DEGREES(ACOS(1-(1/'ModelParams Lw'!B$15*SQRT(0.5*1.2/'Sound Power'!$C166)*('Sound Power'!$B166/3600)/('Sound Power'!$D166)/('Sound Power'!$F166))))</f>
        <v>#DIV/0!</v>
      </c>
      <c r="H166" s="23" t="e">
        <f>DEGREES(ACOS(1-(1/'ModelParams Lw'!C$15*SQRT(0.5*1.2/'Sound Power'!$C166)*('Sound Power'!$B166/3600)/('Sound Power'!$D166)/('Sound Power'!$F166))))</f>
        <v>#DIV/0!</v>
      </c>
      <c r="I166" s="23" t="e">
        <f>DEGREES(ACOS(1-(1/'ModelParams Lw'!D$15*SQRT(0.5*1.2/'Sound Power'!$C166)*('Sound Power'!$B166/3600)/('Sound Power'!$D166)/('Sound Power'!$F166))))</f>
        <v>#DIV/0!</v>
      </c>
      <c r="J166" s="23" t="e">
        <f>DEGREES(ACOS(1-(1/'ModelParams Lw'!E$15*SQRT(0.5*1.2/'Sound Power'!$C166)*('Sound Power'!$B166/3600)/('Sound Power'!$D166)/('Sound Power'!$F166))))</f>
        <v>#DIV/0!</v>
      </c>
      <c r="K166" s="23" t="e">
        <f>DEGREES(ACOS(1-(1/'ModelParams Lw'!F$15*SQRT(0.5*1.2/'Sound Power'!$C166)*('Sound Power'!$B166/3600)/('Sound Power'!$D166)/('Sound Power'!$F166))))</f>
        <v>#DIV/0!</v>
      </c>
      <c r="L166" s="23" t="e">
        <f>DEGREES(ACOS(1-(1/'ModelParams Lw'!G$15*SQRT(0.5*1.2/'Sound Power'!$C166)*('Sound Power'!$B166/3600)/('Sound Power'!$D166)/('Sound Power'!$F166))))</f>
        <v>#DIV/0!</v>
      </c>
      <c r="M166" s="23" t="e">
        <f>DEGREES(ACOS(1-(1/'ModelParams Lw'!H$15*SQRT(0.5*1.2/'Sound Power'!$C166)*('Sound Power'!$B166/3600)/('Sound Power'!$D166)/('Sound Power'!$F166))))</f>
        <v>#DIV/0!</v>
      </c>
      <c r="N166" s="23" t="e">
        <f>DEGREES(ACOS(1-(1/'ModelParams Lw'!I$15*SQRT(0.5*1.2/'Sound Power'!$C166)*('Sound Power'!$B166/3600)/('Sound Power'!$D166)/('Sound Power'!$F166))))</f>
        <v>#DIV/0!</v>
      </c>
      <c r="O166" s="26" t="e">
        <f>('ModelParams Lw'!B$4*LN('Sound Power'!G166)/(1+EXP(-('Sound Power'!$D166*1000+'ModelParams Lw'!B$6)/'ModelParams Lw'!B$7))+'ModelParams Lw'!B$5)*LN('Sound Power'!$B166)-('ModelParams Lw'!B$8+'ModelParams Lw'!B$9*$D166+'ModelParams Lw'!B$10*'Sound Power'!$F166^'ModelParams Lw'!B$14+'ModelParams Lw'!B$11*LN('Sound Power'!G166)+'ModelParams Lw'!B$12*'Sound Power'!$D166*'Sound Power'!$F166+'ModelParams Lw'!B$13*'Sound Power'!$D166*LN('Sound Power'!G166))</f>
        <v>#DIV/0!</v>
      </c>
      <c r="P166" s="26" t="e">
        <f>('ModelParams Lw'!C$4*LN('Sound Power'!H166)/(1+EXP(-('Sound Power'!$D166*1000+'ModelParams Lw'!C$6)/'ModelParams Lw'!C$7))+'ModelParams Lw'!C$5)*LN('Sound Power'!$B166)-('ModelParams Lw'!C$8+'ModelParams Lw'!C$9*$D166+'ModelParams Lw'!C$10*'Sound Power'!$F166^'ModelParams Lw'!C$14+'ModelParams Lw'!C$11*LN('Sound Power'!H166)+'ModelParams Lw'!C$12*'Sound Power'!$D166*'Sound Power'!$F166+'ModelParams Lw'!C$13*'Sound Power'!$D166*LN('Sound Power'!H166))</f>
        <v>#DIV/0!</v>
      </c>
      <c r="Q166" s="26" t="e">
        <f>('ModelParams Lw'!D$4*LN('Sound Power'!I166)/(1+EXP(-('Sound Power'!$D166*1000+'ModelParams Lw'!D$6)/'ModelParams Lw'!D$7))+'ModelParams Lw'!D$5)*LN('Sound Power'!$B166)-('ModelParams Lw'!D$8+'ModelParams Lw'!D$9*$D166+'ModelParams Lw'!D$10*'Sound Power'!$F166^'ModelParams Lw'!D$14+'ModelParams Lw'!D$11*LN('Sound Power'!I166)+'ModelParams Lw'!D$12*'Sound Power'!$D166*'Sound Power'!$F166+'ModelParams Lw'!D$13*'Sound Power'!$D166*LN('Sound Power'!I166))</f>
        <v>#DIV/0!</v>
      </c>
      <c r="R166" s="26" t="e">
        <f>('ModelParams Lw'!E$4*LN('Sound Power'!J166)/(1+EXP(-('Sound Power'!$D166*1000+'ModelParams Lw'!E$6)/'ModelParams Lw'!E$7))+'ModelParams Lw'!E$5)*LN('Sound Power'!$B166)-('ModelParams Lw'!E$8+'ModelParams Lw'!E$9*$D166+'ModelParams Lw'!E$10*'Sound Power'!$F166^'ModelParams Lw'!E$14+'ModelParams Lw'!E$11*LN('Sound Power'!J166)+'ModelParams Lw'!E$12*'Sound Power'!$D166*'Sound Power'!$F166+'ModelParams Lw'!E$13*'Sound Power'!$D166*LN('Sound Power'!J166))</f>
        <v>#DIV/0!</v>
      </c>
      <c r="S166" s="26" t="e">
        <f>('ModelParams Lw'!F$4*LN('Sound Power'!K166)/(1+EXP(-('Sound Power'!$D166*1000+'ModelParams Lw'!F$6)/'ModelParams Lw'!F$7))+'ModelParams Lw'!F$5)*LN('Sound Power'!$B166)-('ModelParams Lw'!F$8+'ModelParams Lw'!F$9*$D166+'ModelParams Lw'!F$10*'Sound Power'!$F166^'ModelParams Lw'!F$14+'ModelParams Lw'!F$11*LN('Sound Power'!K166)+'ModelParams Lw'!F$12*'Sound Power'!$D166*'Sound Power'!$F166+'ModelParams Lw'!F$13*'Sound Power'!$D166*LN('Sound Power'!K166))</f>
        <v>#DIV/0!</v>
      </c>
      <c r="T166" s="26" t="e">
        <f>('ModelParams Lw'!G$4*LN('Sound Power'!L166)/(1+EXP(-('Sound Power'!$D166*1000+'ModelParams Lw'!G$6)/'ModelParams Lw'!G$7))+'ModelParams Lw'!G$5)*LN('Sound Power'!$B166)-('ModelParams Lw'!G$8+'ModelParams Lw'!G$9*$D166+'ModelParams Lw'!G$10*'Sound Power'!$F166^'ModelParams Lw'!G$14+'ModelParams Lw'!G$11*LN('Sound Power'!L166)+'ModelParams Lw'!G$12*'Sound Power'!$D166*'Sound Power'!$F166+'ModelParams Lw'!G$13*'Sound Power'!$D166*LN('Sound Power'!L166))</f>
        <v>#DIV/0!</v>
      </c>
      <c r="U166" s="26" t="e">
        <f>('ModelParams Lw'!H$4*LN('Sound Power'!M166)/(1+EXP(-('Sound Power'!$D166*1000+'ModelParams Lw'!H$6)/'ModelParams Lw'!H$7))+'ModelParams Lw'!H$5)*LN('Sound Power'!$B166)-('ModelParams Lw'!H$8+'ModelParams Lw'!H$9*$D166+'ModelParams Lw'!H$10*'Sound Power'!$F166^'ModelParams Lw'!H$14+'ModelParams Lw'!H$11*LN('Sound Power'!M166)+'ModelParams Lw'!H$12*'Sound Power'!$D166*'Sound Power'!$F166+'ModelParams Lw'!H$13*'Sound Power'!$D166*LN('Sound Power'!M166))</f>
        <v>#DIV/0!</v>
      </c>
      <c r="V166" s="26" t="e">
        <f>('ModelParams Lw'!I$4*LN('Sound Power'!N166)/(1+EXP(-('Sound Power'!$D166*1000+'ModelParams Lw'!I$6)/'ModelParams Lw'!I$7))+'ModelParams Lw'!I$5)*LN('Sound Power'!$B166)-('ModelParams Lw'!I$8+'ModelParams Lw'!I$9*$D166+'ModelParams Lw'!I$10*'Sound Power'!$F166^'ModelParams Lw'!I$14+'ModelParams Lw'!I$11*LN('Sound Power'!N166)+'ModelParams Lw'!I$12*'Sound Power'!$D166*'Sound Power'!$F166+'ModelParams Lw'!I$13*'Sound Power'!$D166*LN('Sound Power'!N166))</f>
        <v>#DIV/0!</v>
      </c>
      <c r="W166" s="26" t="e">
        <f>10*LOG10(IF(O166="",0,POWER(10,((O166+'ModelParams Lw'!$O$4)/10))) +IF(P166="",0,POWER(10,((P166+'ModelParams Lw'!$P$4)/10))) +IF(Q166="",0,POWER(10,((Q166+'ModelParams Lw'!$Q$4)/10))) +IF(R166="",0,POWER(10,((R166+'ModelParams Lw'!$R$4)/10))) +IF(S166="",0,POWER(10,((S166+'ModelParams Lw'!$S$4)/10))) +IF(T166="",0,POWER(10,((T166+'ModelParams Lw'!$T$4)/10))) +IF(U166="",0,POWER(10,((U166+'ModelParams Lw'!$U$4)/10)))+IF(V166="",0,POWER(10,((V166+'ModelParams Lw'!$V$4)/10))))</f>
        <v>#DIV/0!</v>
      </c>
      <c r="X166" s="26" t="e">
        <f t="shared" si="77"/>
        <v>#DIV/0!</v>
      </c>
      <c r="Y166" s="26" t="e">
        <f>(O166-'ModelParams Lw'!O$10)/'ModelParams Lw'!O$11</f>
        <v>#DIV/0!</v>
      </c>
      <c r="Z166" s="26" t="e">
        <f>(P166-'ModelParams Lw'!P$10)/'ModelParams Lw'!P$11</f>
        <v>#DIV/0!</v>
      </c>
      <c r="AA166" s="26" t="e">
        <f>(Q166-'ModelParams Lw'!Q$10)/'ModelParams Lw'!Q$11</f>
        <v>#DIV/0!</v>
      </c>
      <c r="AB166" s="26" t="e">
        <f>(R166-'ModelParams Lw'!R$10)/'ModelParams Lw'!R$11</f>
        <v>#DIV/0!</v>
      </c>
      <c r="AC166" s="26" t="e">
        <f>(S166-'ModelParams Lw'!S$10)/'ModelParams Lw'!S$11</f>
        <v>#DIV/0!</v>
      </c>
      <c r="AD166" s="26" t="e">
        <f>(T166-'ModelParams Lw'!T$10)/'ModelParams Lw'!T$11</f>
        <v>#DIV/0!</v>
      </c>
      <c r="AE166" s="26" t="e">
        <f>(U166-'ModelParams Lw'!U$10)/'ModelParams Lw'!U$11</f>
        <v>#DIV/0!</v>
      </c>
      <c r="AF166" s="26" t="e">
        <f>(V166-'ModelParams Lw'!V$10)/'ModelParams Lw'!V$11</f>
        <v>#DIV/0!</v>
      </c>
      <c r="AG166" s="26" t="e">
        <f t="shared" si="78"/>
        <v>#DIV/0!</v>
      </c>
      <c r="AH166" s="26" t="e">
        <f>VLOOKUP(D166*1000,'ModelParams Lw'!$A$38:$D$58,4)</f>
        <v>#N/A</v>
      </c>
      <c r="AI166" s="56" t="e">
        <f>VLOOKUP(D166*1000,'ModelParams Lw'!$A$38:$D$58,2)</f>
        <v>#N/A</v>
      </c>
      <c r="AJ166" s="46" t="e">
        <f t="shared" si="79"/>
        <v>#DIV/0!</v>
      </c>
      <c r="AK166" s="26" t="e">
        <f t="shared" si="80"/>
        <v>#VALUE!</v>
      </c>
      <c r="AL166" s="26" t="e">
        <f>IF($AI166=100,'ModelParams Lw'!R$35*'Sound Power'!$AH166^2+'ModelParams Lw'!R$36*'Sound Power'!$AH166+'ModelParams Lw'!R$37,IF($AI166=150,'ModelParams Lw'!R$38*'Sound Power'!$AH166^2+'ModelParams Lw'!R$39*'Sound Power'!$AH166+'ModelParams Lw'!R$40,'ModelParams Lw'!R$41*'Sound Power'!$AH166^2+'ModelParams Lw'!R$42*'Sound Power'!$AH166+'ModelParams Lw'!R$43))</f>
        <v>#N/A</v>
      </c>
      <c r="AM166" s="26" t="e">
        <f>IF($AI166=100,'ModelParams Lw'!S$35*'Sound Power'!$AH166^2+'ModelParams Lw'!S$36*'Sound Power'!$AH166+'ModelParams Lw'!S$37,IF($AI166=150,'ModelParams Lw'!S$38*'Sound Power'!$AH166^2+'ModelParams Lw'!S$39*'Sound Power'!$AH166+'ModelParams Lw'!S$40,'ModelParams Lw'!S$41*'Sound Power'!$AH166^2+'ModelParams Lw'!S$42*'Sound Power'!$AH166+'ModelParams Lw'!S$43))</f>
        <v>#N/A</v>
      </c>
      <c r="AN166" s="26" t="e">
        <f>IF($AI166=100,'ModelParams Lw'!T$35*'Sound Power'!$AH166^2+'ModelParams Lw'!T$36*'Sound Power'!$AH166+'ModelParams Lw'!T$37,IF($AI166=150,'ModelParams Lw'!T$38*'Sound Power'!$AH166^2+'ModelParams Lw'!T$39*'Sound Power'!$AH166+'ModelParams Lw'!T$40,'ModelParams Lw'!T$41*'Sound Power'!$AH166^2+'ModelParams Lw'!T$42*'Sound Power'!$AH166+'ModelParams Lw'!T$43))</f>
        <v>#N/A</v>
      </c>
      <c r="AO166" s="26" t="e">
        <f>IF($AI166=100,'ModelParams Lw'!U$35*'Sound Power'!$AH166^2+'ModelParams Lw'!U$36*'Sound Power'!$AH166+'ModelParams Lw'!U$37,IF($AI166=150,'ModelParams Lw'!U$38*'Sound Power'!$AH166^2+'ModelParams Lw'!U$39*'Sound Power'!$AH166+'ModelParams Lw'!U$40,'ModelParams Lw'!U$41*'Sound Power'!$AH166^2+'ModelParams Lw'!U$42*'Sound Power'!$AH166+'ModelParams Lw'!U$43))</f>
        <v>#N/A</v>
      </c>
      <c r="AP166" s="26" t="e">
        <f>IF($AI166=100,'ModelParams Lw'!V$35*'Sound Power'!$AH166^2+'ModelParams Lw'!V$36*'Sound Power'!$AH166+'ModelParams Lw'!V$37,IF($AI166=150,'ModelParams Lw'!V$38*'Sound Power'!$AH166^2+'ModelParams Lw'!V$39*'Sound Power'!$AH166+'ModelParams Lw'!V$40,'ModelParams Lw'!V$41*'Sound Power'!$AH166^2+'ModelParams Lw'!V$42*'Sound Power'!$AH166+'ModelParams Lw'!V$43))</f>
        <v>#N/A</v>
      </c>
      <c r="AQ166" s="26" t="e">
        <f>IF($AI166=100,'ModelParams Lw'!W$35*'Sound Power'!$AH166^2+'ModelParams Lw'!W$36*'Sound Power'!$AH166+'ModelParams Lw'!W$37,IF($AI166=150,'ModelParams Lw'!W$38*'Sound Power'!$AH166^2+'ModelParams Lw'!W$39*'Sound Power'!$AH166+'ModelParams Lw'!W$40,'ModelParams Lw'!W$41*'Sound Power'!$AH166^2+'ModelParams Lw'!W$42*'Sound Power'!$AH166+'ModelParams Lw'!W$43))</f>
        <v>#N/A</v>
      </c>
      <c r="AR166" s="26" t="e">
        <f t="shared" si="81"/>
        <v>#VALUE!</v>
      </c>
      <c r="AS166" s="26" t="e">
        <f>IF(26.83*LN($AJ166)-11.791-'ModelParams Lw'!B$35&lt;0,0,26.83*LN($AJ166)-11.791-'ModelParams Lw'!B$35)</f>
        <v>#DIV/0!</v>
      </c>
      <c r="AT166" s="26" t="e">
        <f>IF(26.83*LN($AJ166)-11.791-'ModelParams Lw'!C$35&lt;0,0,26.83*LN($AJ166)-11.791-'ModelParams Lw'!C$35)</f>
        <v>#DIV/0!</v>
      </c>
      <c r="AU166" s="26" t="e">
        <f>IF(26.83*LN($AJ166)-11.791-'ModelParams Lw'!D$35&lt;0,0,26.83*LN($AJ166)-11.791-'ModelParams Lw'!D$35)</f>
        <v>#DIV/0!</v>
      </c>
      <c r="AV166" s="26" t="e">
        <f>IF(26.83*LN($AJ166)-11.791-'ModelParams Lw'!E$35&lt;0,0,26.83*LN($AJ166)-11.791-'ModelParams Lw'!E$35)</f>
        <v>#DIV/0!</v>
      </c>
      <c r="AW166" s="26" t="e">
        <f>IF(26.83*LN($AJ166)-11.791-'ModelParams Lw'!F$35&lt;0,0,26.83*LN($AJ166)-11.791-'ModelParams Lw'!F$35)</f>
        <v>#DIV/0!</v>
      </c>
      <c r="AX166" s="26" t="e">
        <f>IF(26.83*LN($AJ166)-11.791-'ModelParams Lw'!G$35&lt;0,0,26.83*LN($AJ166)-11.791-'ModelParams Lw'!G$35)</f>
        <v>#DIV/0!</v>
      </c>
      <c r="AY166" s="26" t="e">
        <f>IF(26.83*LN($AJ166)-11.791-'ModelParams Lw'!H$35&lt;0,0,26.83*LN($AJ166)-11.791-'ModelParams Lw'!H$35)</f>
        <v>#DIV/0!</v>
      </c>
      <c r="AZ166" s="26" t="e">
        <f>IF(26.83*LN($AJ166)-11.791-'ModelParams Lw'!I$35&lt;0,0,26.83*LN($AJ166)-11.791-'ModelParams Lw'!I$35)</f>
        <v>#DIV/0!</v>
      </c>
      <c r="BA166" s="26" t="e">
        <f t="shared" si="69"/>
        <v>#DIV/0!</v>
      </c>
      <c r="BB166" s="26" t="e">
        <f t="shared" si="70"/>
        <v>#DIV/0!</v>
      </c>
      <c r="BC166" s="26" t="e">
        <f t="shared" si="71"/>
        <v>#DIV/0!</v>
      </c>
      <c r="BD166" s="26" t="e">
        <f t="shared" si="72"/>
        <v>#DIV/0!</v>
      </c>
      <c r="BE166" s="26" t="e">
        <f t="shared" si="73"/>
        <v>#DIV/0!</v>
      </c>
      <c r="BF166" s="26" t="e">
        <f t="shared" si="74"/>
        <v>#DIV/0!</v>
      </c>
      <c r="BG166" s="26" t="e">
        <f t="shared" si="75"/>
        <v>#DIV/0!</v>
      </c>
      <c r="BH166" s="26" t="e">
        <f t="shared" si="76"/>
        <v>#DIV/0!</v>
      </c>
      <c r="BI166" s="26" t="e">
        <f>10*LOG10(IF(BA166="",0,POWER(10,((BA166+'ModelParams Lw'!$O$4)/10))) +IF(BB166="",0,POWER(10,((BB166+'ModelParams Lw'!$P$4)/10))) +IF(BC166="",0,POWER(10,((BC166+'ModelParams Lw'!$Q$4)/10))) +IF(BD166="",0,POWER(10,((BD166+'ModelParams Lw'!$R$4)/10))) +IF(BE166="",0,POWER(10,((BE166+'ModelParams Lw'!$S$4)/10))) +IF(BF166="",0,POWER(10,((BF166+'ModelParams Lw'!$T$4)/10))) +IF(BG166="",0,POWER(10,((BG166+'ModelParams Lw'!$U$4)/10)))+IF(BH166="",0,POWER(10,((BH166+'ModelParams Lw'!$V$4)/10))))</f>
        <v>#DIV/0!</v>
      </c>
      <c r="BJ166" s="26" t="e">
        <f t="shared" si="82"/>
        <v>#DIV/0!</v>
      </c>
      <c r="BK166" s="26" t="e">
        <f>(BA166-'ModelParams Lw'!O$10)/'ModelParams Lw'!O$11</f>
        <v>#DIV/0!</v>
      </c>
      <c r="BL166" s="26" t="e">
        <f>(BB166-'ModelParams Lw'!P$10)/'ModelParams Lw'!P$11</f>
        <v>#DIV/0!</v>
      </c>
      <c r="BM166" s="26" t="e">
        <f>(BC166-'ModelParams Lw'!Q$10)/'ModelParams Lw'!Q$11</f>
        <v>#DIV/0!</v>
      </c>
      <c r="BN166" s="26" t="e">
        <f>(BD166-'ModelParams Lw'!R$10)/'ModelParams Lw'!R$11</f>
        <v>#DIV/0!</v>
      </c>
      <c r="BO166" s="26" t="e">
        <f>(BE166-'ModelParams Lw'!S$10)/'ModelParams Lw'!S$11</f>
        <v>#DIV/0!</v>
      </c>
      <c r="BP166" s="26" t="e">
        <f>(BF166-'ModelParams Lw'!T$10)/'ModelParams Lw'!T$11</f>
        <v>#DIV/0!</v>
      </c>
      <c r="BQ166" s="26" t="e">
        <f>(BG166-'ModelParams Lw'!U$10)/'ModelParams Lw'!U$11</f>
        <v>#DIV/0!</v>
      </c>
      <c r="BR166" s="26" t="e">
        <f>(BH166-'ModelParams Lw'!V$10)/'ModelParams Lw'!V$11</f>
        <v>#DIV/0!</v>
      </c>
      <c r="BS166" s="23" t="e">
        <f>IF(Calcul!$E168="SW",DEGREES(ACOS(1-(1/'ModelParams Lw'!C$25*SQRT(0.5*1.2/'Sound Power'!$C166)*('Sound Power'!$B166/3600)/('Sound Power'!$D166)/('Sound Power'!$F166)))),DEGREES(ACOS(1-(1/'ModelParams Lw'!C$29*SQRT(0.5*1.2/'Sound Power'!$C166)*('Sound Power'!$B166/3600)/('Sound Power'!$D166)/('Sound Power'!$F166)))))</f>
        <v>#DIV/0!</v>
      </c>
      <c r="BT166" s="23" t="e">
        <f>IF(Calcul!$E168="SW",DEGREES(ACOS(1-(1/'ModelParams Lw'!D$25*SQRT(0.5*1.2/'Sound Power'!$C166)*('Sound Power'!$B166/3600)/('Sound Power'!$D166)/('Sound Power'!$F166)))),DEGREES(ACOS(1-(1/'ModelParams Lw'!D$29*SQRT(0.5*1.2/'Sound Power'!$C166)*('Sound Power'!$B166/3600)/('Sound Power'!$D166)/('Sound Power'!$F166)))))</f>
        <v>#DIV/0!</v>
      </c>
      <c r="BU166" s="23" t="e">
        <f>IF(Calcul!$E168="SW",DEGREES(ACOS(1-(1/'ModelParams Lw'!E$25*SQRT(0.5*1.2/'Sound Power'!$C166)*('Sound Power'!$B166/3600)/('Sound Power'!$D166)/('Sound Power'!$F166)))),DEGREES(ACOS(1-(1/'ModelParams Lw'!E$29*SQRT(0.5*1.2/'Sound Power'!$C166)*('Sound Power'!$B166/3600)/('Sound Power'!$D166)/('Sound Power'!$F166)))))</f>
        <v>#DIV/0!</v>
      </c>
      <c r="BV166" s="23" t="e">
        <f>IF(Calcul!$E168="SW",DEGREES(ACOS(1-(1/'ModelParams Lw'!F$25*SQRT(0.5*1.2/'Sound Power'!$C166)*('Sound Power'!$B166/3600)/('Sound Power'!$D166)/('Sound Power'!$F166)))),DEGREES(ACOS(1-(1/'ModelParams Lw'!F$29*SQRT(0.5*1.2/'Sound Power'!$C166)*('Sound Power'!$B166/3600)/('Sound Power'!$D166)/('Sound Power'!$F166)))))</f>
        <v>#DIV/0!</v>
      </c>
      <c r="BW166" s="23" t="e">
        <f>IF(Calcul!$E168="SW",DEGREES(ACOS(1-(1/'ModelParams Lw'!G$25*SQRT(0.5*1.2/'Sound Power'!$C166)*('Sound Power'!$B166/3600)/('Sound Power'!$D166)/('Sound Power'!$F166)))),DEGREES(ACOS(1-(1/'ModelParams Lw'!G$29*SQRT(0.5*1.2/'Sound Power'!$C166)*('Sound Power'!$B166/3600)/('Sound Power'!$D166)/('Sound Power'!$F166)))))</f>
        <v>#DIV/0!</v>
      </c>
      <c r="BX166" s="23" t="e">
        <f>IF(Calcul!$E168="SW",DEGREES(ACOS(1-(1/'ModelParams Lw'!H$25*SQRT(0.5*1.2/'Sound Power'!$C166)*('Sound Power'!$B166/3600)/('Sound Power'!$D166)/('Sound Power'!$F166)))),DEGREES(ACOS(1-(1/'ModelParams Lw'!H$29*SQRT(0.5*1.2/'Sound Power'!$C166)*('Sound Power'!$B166/3600)/('Sound Power'!$D166)/('Sound Power'!$F166)))))</f>
        <v>#DIV/0!</v>
      </c>
      <c r="BY166" s="23" t="e">
        <f>IF(Calcul!$E168="SW",DEGREES(ACOS(1-(1/'ModelParams Lw'!I$25*SQRT(0.5*1.2/'Sound Power'!$C166)*('Sound Power'!$B166/3600)/('Sound Power'!$D166)/('Sound Power'!$F166)))),DEGREES(ACOS(1-(1/'ModelParams Lw'!I$29*SQRT(0.5*1.2/'Sound Power'!$C166)*('Sound Power'!$B166/3600)/('Sound Power'!$D166)/('Sound Power'!$F166)))))</f>
        <v>#DIV/0!</v>
      </c>
      <c r="BZ166" s="23" t="e">
        <f>IF(Calcul!$E168="SW",DEGREES(ACOS(1-(1/'ModelParams Lw'!J$25*SQRT(0.5*1.2/'Sound Power'!$C166)*('Sound Power'!$B166/3600)/('Sound Power'!$D166)/('Sound Power'!$F166)))),DEGREES(ACOS(1-(1/'ModelParams Lw'!J$29*SQRT(0.5*1.2/'Sound Power'!$C166)*('Sound Power'!$B166/3600)/('Sound Power'!$D166)/('Sound Power'!$F166)))))</f>
        <v>#DIV/0!</v>
      </c>
      <c r="CA166" s="26" t="e">
        <f>IF(Calcul!$E168="SW",'ModelParams Lw'!C$22+'ModelParams Lw'!C$23*LOG('Sound Power'!$D166/'Sound Power'!$E166)+'ModelParams Lw'!C$24*LN('Sound Power'!BS166),IF('ModelParams Lw'!C$26+'ModelParams Lw'!C$27*LOG('Sound Power'!$D166/'Sound Power'!$E166)+'ModelParams Lw'!C$28*LN('Sound Power'!BS166)&lt;'ModelParams Lw'!C$22+'ModelParams Lw'!C$23*LOG('Sound Power'!$D166/'Sound Power'!$E166)+'ModelParams Lw'!C$24*LN('Sound Power'!BS166),'ModelParams Lw'!C$22+'ModelParams Lw'!C$23*LOG('Sound Power'!$D166/'Sound Power'!$E166)+'ModelParams Lw'!C$24*LN('Sound Power'!BS166),'ModelParams Lw'!C$26+'ModelParams Lw'!C$27*LOG('Sound Power'!$D166/'Sound Power'!$E166)+'ModelParams Lw'!C$28*LN('Sound Power'!BS166)))</f>
        <v>#DIV/0!</v>
      </c>
      <c r="CB166" s="26" t="e">
        <f>IF(Calcul!$E168="SW",'ModelParams Lw'!D$22+'ModelParams Lw'!D$23*LOG('Sound Power'!$D166/'Sound Power'!$E166)+'ModelParams Lw'!D$24*LN('Sound Power'!BT166),IF('ModelParams Lw'!D$26+'ModelParams Lw'!D$27*LOG('Sound Power'!$D166/'Sound Power'!$E166)+'ModelParams Lw'!D$28*LN('Sound Power'!BT166)&lt;'ModelParams Lw'!D$22+'ModelParams Lw'!D$23*LOG('Sound Power'!$D166/'Sound Power'!$E166)+'ModelParams Lw'!D$24*LN('Sound Power'!BT166),'ModelParams Lw'!D$22+'ModelParams Lw'!D$23*LOG('Sound Power'!$D166/'Sound Power'!$E166)+'ModelParams Lw'!D$24*LN('Sound Power'!BT166),'ModelParams Lw'!D$26+'ModelParams Lw'!D$27*LOG('Sound Power'!$D166/'Sound Power'!$E166)+'ModelParams Lw'!D$28*LN('Sound Power'!BT166)))</f>
        <v>#DIV/0!</v>
      </c>
      <c r="CC166" s="26" t="e">
        <f>IF(Calcul!$E168="SW",'ModelParams Lw'!E$22+'ModelParams Lw'!E$23*LOG('Sound Power'!$D166/'Sound Power'!$E166)+'ModelParams Lw'!E$24*LN('Sound Power'!BU166),IF('ModelParams Lw'!E$26+'ModelParams Lw'!E$27*LOG('Sound Power'!$D166/'Sound Power'!$E166)+'ModelParams Lw'!E$28*LN('Sound Power'!BU166)&lt;'ModelParams Lw'!E$22+'ModelParams Lw'!E$23*LOG('Sound Power'!$D166/'Sound Power'!$E166)+'ModelParams Lw'!E$24*LN('Sound Power'!BU166),'ModelParams Lw'!E$22+'ModelParams Lw'!E$23*LOG('Sound Power'!$D166/'Sound Power'!$E166)+'ModelParams Lw'!E$24*LN('Sound Power'!BU166),'ModelParams Lw'!E$26+'ModelParams Lw'!E$27*LOG('Sound Power'!$D166/'Sound Power'!$E166)+'ModelParams Lw'!E$28*LN('Sound Power'!BU166)))</f>
        <v>#DIV/0!</v>
      </c>
      <c r="CD166" s="26" t="e">
        <f>IF(Calcul!$E168="SW",'ModelParams Lw'!F$22+'ModelParams Lw'!F$23*LOG('Sound Power'!$D166/'Sound Power'!$E166)+'ModelParams Lw'!F$24*LN('Sound Power'!BV166),IF('ModelParams Lw'!F$26+'ModelParams Lw'!F$27*LOG('Sound Power'!$D166/'Sound Power'!$E166)+'ModelParams Lw'!F$28*LN('Sound Power'!BV166)&lt;'ModelParams Lw'!F$22+'ModelParams Lw'!F$23*LOG('Sound Power'!$D166/'Sound Power'!$E166)+'ModelParams Lw'!F$24*LN('Sound Power'!BV166),'ModelParams Lw'!F$22+'ModelParams Lw'!F$23*LOG('Sound Power'!$D166/'Sound Power'!$E166)+'ModelParams Lw'!F$24*LN('Sound Power'!BV166),'ModelParams Lw'!F$26+'ModelParams Lw'!F$27*LOG('Sound Power'!$D166/'Sound Power'!$E166)+'ModelParams Lw'!F$28*LN('Sound Power'!BV166)))</f>
        <v>#DIV/0!</v>
      </c>
      <c r="CE166" s="26" t="e">
        <f>IF(Calcul!$E168="SW",'ModelParams Lw'!G$22+'ModelParams Lw'!G$23*LOG('Sound Power'!$D166/'Sound Power'!$E166)+'ModelParams Lw'!G$24*LN('Sound Power'!BW166),IF('ModelParams Lw'!G$26+'ModelParams Lw'!G$27*LOG('Sound Power'!$D166/'Sound Power'!$E166)+'ModelParams Lw'!G$28*LN('Sound Power'!BW166)&lt;'ModelParams Lw'!G$22+'ModelParams Lw'!G$23*LOG('Sound Power'!$D166/'Sound Power'!$E166)+'ModelParams Lw'!G$24*LN('Sound Power'!BW166),'ModelParams Lw'!G$22+'ModelParams Lw'!G$23*LOG('Sound Power'!$D166/'Sound Power'!$E166)+'ModelParams Lw'!G$24*LN('Sound Power'!BW166),'ModelParams Lw'!G$26+'ModelParams Lw'!G$27*LOG('Sound Power'!$D166/'Sound Power'!$E166)+'ModelParams Lw'!G$28*LN('Sound Power'!BW166)))</f>
        <v>#DIV/0!</v>
      </c>
      <c r="CF166" s="26" t="e">
        <f>IF(Calcul!$E168="SW",'ModelParams Lw'!H$22+'ModelParams Lw'!H$23*LOG('Sound Power'!$D166/'Sound Power'!$E166)+'ModelParams Lw'!H$24*LN('Sound Power'!BX166),IF('ModelParams Lw'!H$26+'ModelParams Lw'!H$27*LOG('Sound Power'!$D166/'Sound Power'!$E166)+'ModelParams Lw'!H$28*LN('Sound Power'!BX166)&lt;'ModelParams Lw'!H$22+'ModelParams Lw'!H$23*LOG('Sound Power'!$D166/'Sound Power'!$E166)+'ModelParams Lw'!H$24*LN('Sound Power'!BX166),'ModelParams Lw'!H$22+'ModelParams Lw'!H$23*LOG('Sound Power'!$D166/'Sound Power'!$E166)+'ModelParams Lw'!H$24*LN('Sound Power'!BX166),'ModelParams Lw'!H$26+'ModelParams Lw'!H$27*LOG('Sound Power'!$D166/'Sound Power'!$E166)+'ModelParams Lw'!H$28*LN('Sound Power'!BX166)))</f>
        <v>#DIV/0!</v>
      </c>
      <c r="CG166" s="26" t="e">
        <f>IF(Calcul!$E168="SW",'ModelParams Lw'!I$22+'ModelParams Lw'!I$23*LOG('Sound Power'!$D166/'Sound Power'!$E166)+'ModelParams Lw'!I$24*LN('Sound Power'!BY166),IF('ModelParams Lw'!I$26+'ModelParams Lw'!I$27*LOG('Sound Power'!$D166/'Sound Power'!$E166)+'ModelParams Lw'!I$28*LN('Sound Power'!BY166)&lt;'ModelParams Lw'!I$22+'ModelParams Lw'!I$23*LOG('Sound Power'!$D166/'Sound Power'!$E166)+'ModelParams Lw'!I$24*LN('Sound Power'!BY166),'ModelParams Lw'!I$22+'ModelParams Lw'!I$23*LOG('Sound Power'!$D166/'Sound Power'!$E166)+'ModelParams Lw'!I$24*LN('Sound Power'!BY166),'ModelParams Lw'!I$26+'ModelParams Lw'!I$27*LOG('Sound Power'!$D166/'Sound Power'!$E166)+'ModelParams Lw'!I$28*LN('Sound Power'!BY166)))</f>
        <v>#DIV/0!</v>
      </c>
      <c r="CH166" s="26" t="e">
        <f>IF(Calcul!$E168="SW",'ModelParams Lw'!J$22+'ModelParams Lw'!J$23*LOG('Sound Power'!$D166/'Sound Power'!$E166)+'ModelParams Lw'!J$24*LN('Sound Power'!BZ166),IF('ModelParams Lw'!J$26+'ModelParams Lw'!J$27*LOG('Sound Power'!$D166/'Sound Power'!$E166)+'ModelParams Lw'!J$28*LN('Sound Power'!BZ166)&lt;'ModelParams Lw'!J$22+'ModelParams Lw'!J$23*LOG('Sound Power'!$D166/'Sound Power'!$E166)+'ModelParams Lw'!J$24*LN('Sound Power'!BZ166),'ModelParams Lw'!J$22+'ModelParams Lw'!J$23*LOG('Sound Power'!$D166/'Sound Power'!$E166)+'ModelParams Lw'!J$24*LN('Sound Power'!BZ166),'ModelParams Lw'!J$26+'ModelParams Lw'!J$27*LOG('Sound Power'!$D166/'Sound Power'!$E166)+'ModelParams Lw'!J$28*LN('Sound Power'!BZ166)))</f>
        <v>#DIV/0!</v>
      </c>
      <c r="CI166" s="26" t="e">
        <f t="shared" si="83"/>
        <v>#DIV/0!</v>
      </c>
      <c r="CJ166" s="26" t="e">
        <f t="shared" si="84"/>
        <v>#DIV/0!</v>
      </c>
      <c r="CK166" s="26" t="e">
        <f t="shared" si="85"/>
        <v>#DIV/0!</v>
      </c>
      <c r="CL166" s="26" t="e">
        <f t="shared" si="86"/>
        <v>#DIV/0!</v>
      </c>
      <c r="CM166" s="26" t="e">
        <f t="shared" si="87"/>
        <v>#DIV/0!</v>
      </c>
      <c r="CN166" s="26" t="e">
        <f t="shared" si="88"/>
        <v>#DIV/0!</v>
      </c>
      <c r="CO166" s="26" t="e">
        <f t="shared" si="89"/>
        <v>#DIV/0!</v>
      </c>
      <c r="CP166" s="26" t="e">
        <f t="shared" si="90"/>
        <v>#DIV/0!</v>
      </c>
      <c r="CQ166" s="26" t="e">
        <f>10*LOG10(IF(CI166="",0,POWER(10,((CI166+'ModelParams Lw'!$O$4)/10))) +IF(CJ166="",0,POWER(10,((CJ166+'ModelParams Lw'!$P$4)/10))) +IF(CK166="",0,POWER(10,((CK166+'ModelParams Lw'!$Q$4)/10))) +IF(CL166="",0,POWER(10,((CL166+'ModelParams Lw'!$R$4)/10))) +IF(CM166="",0,POWER(10,((CM166+'ModelParams Lw'!$S$4)/10))) +IF(CN166="",0,POWER(10,((CN166+'ModelParams Lw'!$T$4)/10))) +IF(CO166="",0,POWER(10,((CO166+'ModelParams Lw'!$U$4)/10)))+IF(CP166="",0,POWER(10,((CP166+'ModelParams Lw'!$V$4)/10))))</f>
        <v>#DIV/0!</v>
      </c>
      <c r="CR166" s="26" t="e">
        <f t="shared" si="91"/>
        <v>#DIV/0!</v>
      </c>
      <c r="CS166" s="26" t="e">
        <f>(CI166-'ModelParams Lw'!$O$10)/'ModelParams Lw'!$O$11</f>
        <v>#DIV/0!</v>
      </c>
      <c r="CT166" s="26" t="e">
        <f>(CJ166-'ModelParams Lw'!$P$10)/'ModelParams Lw'!$P$11</f>
        <v>#DIV/0!</v>
      </c>
      <c r="CU166" s="26" t="e">
        <f>(CK166-'ModelParams Lw'!$Q$10)/'ModelParams Lw'!$Q$11</f>
        <v>#DIV/0!</v>
      </c>
      <c r="CV166" s="26" t="e">
        <f>(CL166-'ModelParams Lw'!$R$10)/'ModelParams Lw'!$R$11</f>
        <v>#DIV/0!</v>
      </c>
      <c r="CW166" s="26" t="e">
        <f>(CM166-'ModelParams Lw'!$S$10)/'ModelParams Lw'!$S$11</f>
        <v>#DIV/0!</v>
      </c>
      <c r="CX166" s="26" t="e">
        <f>(CN166-'ModelParams Lw'!$T$10)/'ModelParams Lw'!$T$11</f>
        <v>#DIV/0!</v>
      </c>
      <c r="CY166" s="26" t="e">
        <f>(CO166-'ModelParams Lw'!$U$10)/'ModelParams Lw'!$U$11</f>
        <v>#DIV/0!</v>
      </c>
      <c r="CZ166" s="26" t="e">
        <f>(CP166-'ModelParams Lw'!$V$10)/'ModelParams Lw'!$V$11</f>
        <v>#DIV/0!</v>
      </c>
    </row>
    <row r="167" spans="1:104" x14ac:dyDescent="0.2">
      <c r="A167" s="13">
        <f>Calcul!A169</f>
        <v>0</v>
      </c>
      <c r="B167" s="13">
        <f t="shared" si="67"/>
        <v>0</v>
      </c>
      <c r="C167" s="13">
        <f>Calcul!B169</f>
        <v>0</v>
      </c>
      <c r="D167" s="13">
        <f>Calcul!C169/1000</f>
        <v>0</v>
      </c>
      <c r="E167" s="13">
        <f>Calcul!D169/1000</f>
        <v>0</v>
      </c>
      <c r="F167" s="13">
        <f t="shared" si="68"/>
        <v>0</v>
      </c>
      <c r="G167" s="23" t="e">
        <f>DEGREES(ACOS(1-(1/'ModelParams Lw'!B$15*SQRT(0.5*1.2/'Sound Power'!$C167)*('Sound Power'!$B167/3600)/('Sound Power'!$D167)/('Sound Power'!$F167))))</f>
        <v>#DIV/0!</v>
      </c>
      <c r="H167" s="23" t="e">
        <f>DEGREES(ACOS(1-(1/'ModelParams Lw'!C$15*SQRT(0.5*1.2/'Sound Power'!$C167)*('Sound Power'!$B167/3600)/('Sound Power'!$D167)/('Sound Power'!$F167))))</f>
        <v>#DIV/0!</v>
      </c>
      <c r="I167" s="23" t="e">
        <f>DEGREES(ACOS(1-(1/'ModelParams Lw'!D$15*SQRT(0.5*1.2/'Sound Power'!$C167)*('Sound Power'!$B167/3600)/('Sound Power'!$D167)/('Sound Power'!$F167))))</f>
        <v>#DIV/0!</v>
      </c>
      <c r="J167" s="23" t="e">
        <f>DEGREES(ACOS(1-(1/'ModelParams Lw'!E$15*SQRT(0.5*1.2/'Sound Power'!$C167)*('Sound Power'!$B167/3600)/('Sound Power'!$D167)/('Sound Power'!$F167))))</f>
        <v>#DIV/0!</v>
      </c>
      <c r="K167" s="23" t="e">
        <f>DEGREES(ACOS(1-(1/'ModelParams Lw'!F$15*SQRT(0.5*1.2/'Sound Power'!$C167)*('Sound Power'!$B167/3600)/('Sound Power'!$D167)/('Sound Power'!$F167))))</f>
        <v>#DIV/0!</v>
      </c>
      <c r="L167" s="23" t="e">
        <f>DEGREES(ACOS(1-(1/'ModelParams Lw'!G$15*SQRT(0.5*1.2/'Sound Power'!$C167)*('Sound Power'!$B167/3600)/('Sound Power'!$D167)/('Sound Power'!$F167))))</f>
        <v>#DIV/0!</v>
      </c>
      <c r="M167" s="23" t="e">
        <f>DEGREES(ACOS(1-(1/'ModelParams Lw'!H$15*SQRT(0.5*1.2/'Sound Power'!$C167)*('Sound Power'!$B167/3600)/('Sound Power'!$D167)/('Sound Power'!$F167))))</f>
        <v>#DIV/0!</v>
      </c>
      <c r="N167" s="23" t="e">
        <f>DEGREES(ACOS(1-(1/'ModelParams Lw'!I$15*SQRT(0.5*1.2/'Sound Power'!$C167)*('Sound Power'!$B167/3600)/('Sound Power'!$D167)/('Sound Power'!$F167))))</f>
        <v>#DIV/0!</v>
      </c>
      <c r="O167" s="26" t="e">
        <f>('ModelParams Lw'!B$4*LN('Sound Power'!G167)/(1+EXP(-('Sound Power'!$D167*1000+'ModelParams Lw'!B$6)/'ModelParams Lw'!B$7))+'ModelParams Lw'!B$5)*LN('Sound Power'!$B167)-('ModelParams Lw'!B$8+'ModelParams Lw'!B$9*$D167+'ModelParams Lw'!B$10*'Sound Power'!$F167^'ModelParams Lw'!B$14+'ModelParams Lw'!B$11*LN('Sound Power'!G167)+'ModelParams Lw'!B$12*'Sound Power'!$D167*'Sound Power'!$F167+'ModelParams Lw'!B$13*'Sound Power'!$D167*LN('Sound Power'!G167))</f>
        <v>#DIV/0!</v>
      </c>
      <c r="P167" s="26" t="e">
        <f>('ModelParams Lw'!C$4*LN('Sound Power'!H167)/(1+EXP(-('Sound Power'!$D167*1000+'ModelParams Lw'!C$6)/'ModelParams Lw'!C$7))+'ModelParams Lw'!C$5)*LN('Sound Power'!$B167)-('ModelParams Lw'!C$8+'ModelParams Lw'!C$9*$D167+'ModelParams Lw'!C$10*'Sound Power'!$F167^'ModelParams Lw'!C$14+'ModelParams Lw'!C$11*LN('Sound Power'!H167)+'ModelParams Lw'!C$12*'Sound Power'!$D167*'Sound Power'!$F167+'ModelParams Lw'!C$13*'Sound Power'!$D167*LN('Sound Power'!H167))</f>
        <v>#DIV/0!</v>
      </c>
      <c r="Q167" s="26" t="e">
        <f>('ModelParams Lw'!D$4*LN('Sound Power'!I167)/(1+EXP(-('Sound Power'!$D167*1000+'ModelParams Lw'!D$6)/'ModelParams Lw'!D$7))+'ModelParams Lw'!D$5)*LN('Sound Power'!$B167)-('ModelParams Lw'!D$8+'ModelParams Lw'!D$9*$D167+'ModelParams Lw'!D$10*'Sound Power'!$F167^'ModelParams Lw'!D$14+'ModelParams Lw'!D$11*LN('Sound Power'!I167)+'ModelParams Lw'!D$12*'Sound Power'!$D167*'Sound Power'!$F167+'ModelParams Lw'!D$13*'Sound Power'!$D167*LN('Sound Power'!I167))</f>
        <v>#DIV/0!</v>
      </c>
      <c r="R167" s="26" t="e">
        <f>('ModelParams Lw'!E$4*LN('Sound Power'!J167)/(1+EXP(-('Sound Power'!$D167*1000+'ModelParams Lw'!E$6)/'ModelParams Lw'!E$7))+'ModelParams Lw'!E$5)*LN('Sound Power'!$B167)-('ModelParams Lw'!E$8+'ModelParams Lw'!E$9*$D167+'ModelParams Lw'!E$10*'Sound Power'!$F167^'ModelParams Lw'!E$14+'ModelParams Lw'!E$11*LN('Sound Power'!J167)+'ModelParams Lw'!E$12*'Sound Power'!$D167*'Sound Power'!$F167+'ModelParams Lw'!E$13*'Sound Power'!$D167*LN('Sound Power'!J167))</f>
        <v>#DIV/0!</v>
      </c>
      <c r="S167" s="26" t="e">
        <f>('ModelParams Lw'!F$4*LN('Sound Power'!K167)/(1+EXP(-('Sound Power'!$D167*1000+'ModelParams Lw'!F$6)/'ModelParams Lw'!F$7))+'ModelParams Lw'!F$5)*LN('Sound Power'!$B167)-('ModelParams Lw'!F$8+'ModelParams Lw'!F$9*$D167+'ModelParams Lw'!F$10*'Sound Power'!$F167^'ModelParams Lw'!F$14+'ModelParams Lw'!F$11*LN('Sound Power'!K167)+'ModelParams Lw'!F$12*'Sound Power'!$D167*'Sound Power'!$F167+'ModelParams Lw'!F$13*'Sound Power'!$D167*LN('Sound Power'!K167))</f>
        <v>#DIV/0!</v>
      </c>
      <c r="T167" s="26" t="e">
        <f>('ModelParams Lw'!G$4*LN('Sound Power'!L167)/(1+EXP(-('Sound Power'!$D167*1000+'ModelParams Lw'!G$6)/'ModelParams Lw'!G$7))+'ModelParams Lw'!G$5)*LN('Sound Power'!$B167)-('ModelParams Lw'!G$8+'ModelParams Lw'!G$9*$D167+'ModelParams Lw'!G$10*'Sound Power'!$F167^'ModelParams Lw'!G$14+'ModelParams Lw'!G$11*LN('Sound Power'!L167)+'ModelParams Lw'!G$12*'Sound Power'!$D167*'Sound Power'!$F167+'ModelParams Lw'!G$13*'Sound Power'!$D167*LN('Sound Power'!L167))</f>
        <v>#DIV/0!</v>
      </c>
      <c r="U167" s="26" t="e">
        <f>('ModelParams Lw'!H$4*LN('Sound Power'!M167)/(1+EXP(-('Sound Power'!$D167*1000+'ModelParams Lw'!H$6)/'ModelParams Lw'!H$7))+'ModelParams Lw'!H$5)*LN('Sound Power'!$B167)-('ModelParams Lw'!H$8+'ModelParams Lw'!H$9*$D167+'ModelParams Lw'!H$10*'Sound Power'!$F167^'ModelParams Lw'!H$14+'ModelParams Lw'!H$11*LN('Sound Power'!M167)+'ModelParams Lw'!H$12*'Sound Power'!$D167*'Sound Power'!$F167+'ModelParams Lw'!H$13*'Sound Power'!$D167*LN('Sound Power'!M167))</f>
        <v>#DIV/0!</v>
      </c>
      <c r="V167" s="26" t="e">
        <f>('ModelParams Lw'!I$4*LN('Sound Power'!N167)/(1+EXP(-('Sound Power'!$D167*1000+'ModelParams Lw'!I$6)/'ModelParams Lw'!I$7))+'ModelParams Lw'!I$5)*LN('Sound Power'!$B167)-('ModelParams Lw'!I$8+'ModelParams Lw'!I$9*$D167+'ModelParams Lw'!I$10*'Sound Power'!$F167^'ModelParams Lw'!I$14+'ModelParams Lw'!I$11*LN('Sound Power'!N167)+'ModelParams Lw'!I$12*'Sound Power'!$D167*'Sound Power'!$F167+'ModelParams Lw'!I$13*'Sound Power'!$D167*LN('Sound Power'!N167))</f>
        <v>#DIV/0!</v>
      </c>
      <c r="W167" s="26" t="e">
        <f>10*LOG10(IF(O167="",0,POWER(10,((O167+'ModelParams Lw'!$O$4)/10))) +IF(P167="",0,POWER(10,((P167+'ModelParams Lw'!$P$4)/10))) +IF(Q167="",0,POWER(10,((Q167+'ModelParams Lw'!$Q$4)/10))) +IF(R167="",0,POWER(10,((R167+'ModelParams Lw'!$R$4)/10))) +IF(S167="",0,POWER(10,((S167+'ModelParams Lw'!$S$4)/10))) +IF(T167="",0,POWER(10,((T167+'ModelParams Lw'!$T$4)/10))) +IF(U167="",0,POWER(10,((U167+'ModelParams Lw'!$U$4)/10)))+IF(V167="",0,POWER(10,((V167+'ModelParams Lw'!$V$4)/10))))</f>
        <v>#DIV/0!</v>
      </c>
      <c r="X167" s="26" t="e">
        <f t="shared" si="77"/>
        <v>#DIV/0!</v>
      </c>
      <c r="Y167" s="26" t="e">
        <f>(O167-'ModelParams Lw'!O$10)/'ModelParams Lw'!O$11</f>
        <v>#DIV/0!</v>
      </c>
      <c r="Z167" s="26" t="e">
        <f>(P167-'ModelParams Lw'!P$10)/'ModelParams Lw'!P$11</f>
        <v>#DIV/0!</v>
      </c>
      <c r="AA167" s="26" t="e">
        <f>(Q167-'ModelParams Lw'!Q$10)/'ModelParams Lw'!Q$11</f>
        <v>#DIV/0!</v>
      </c>
      <c r="AB167" s="26" t="e">
        <f>(R167-'ModelParams Lw'!R$10)/'ModelParams Lw'!R$11</f>
        <v>#DIV/0!</v>
      </c>
      <c r="AC167" s="26" t="e">
        <f>(S167-'ModelParams Lw'!S$10)/'ModelParams Lw'!S$11</f>
        <v>#DIV/0!</v>
      </c>
      <c r="AD167" s="26" t="e">
        <f>(T167-'ModelParams Lw'!T$10)/'ModelParams Lw'!T$11</f>
        <v>#DIV/0!</v>
      </c>
      <c r="AE167" s="26" t="e">
        <f>(U167-'ModelParams Lw'!U$10)/'ModelParams Lw'!U$11</f>
        <v>#DIV/0!</v>
      </c>
      <c r="AF167" s="26" t="e">
        <f>(V167-'ModelParams Lw'!V$10)/'ModelParams Lw'!V$11</f>
        <v>#DIV/0!</v>
      </c>
      <c r="AG167" s="26" t="e">
        <f t="shared" si="78"/>
        <v>#DIV/0!</v>
      </c>
      <c r="AH167" s="26" t="e">
        <f>VLOOKUP(D167*1000,'ModelParams Lw'!$A$38:$D$58,4)</f>
        <v>#N/A</v>
      </c>
      <c r="AI167" s="56" t="e">
        <f>VLOOKUP(D167*1000,'ModelParams Lw'!$A$38:$D$58,2)</f>
        <v>#N/A</v>
      </c>
      <c r="AJ167" s="46" t="e">
        <f t="shared" si="79"/>
        <v>#DIV/0!</v>
      </c>
      <c r="AK167" s="26" t="e">
        <f t="shared" si="80"/>
        <v>#VALUE!</v>
      </c>
      <c r="AL167" s="26" t="e">
        <f>IF($AI167=100,'ModelParams Lw'!R$35*'Sound Power'!$AH167^2+'ModelParams Lw'!R$36*'Sound Power'!$AH167+'ModelParams Lw'!R$37,IF($AI167=150,'ModelParams Lw'!R$38*'Sound Power'!$AH167^2+'ModelParams Lw'!R$39*'Sound Power'!$AH167+'ModelParams Lw'!R$40,'ModelParams Lw'!R$41*'Sound Power'!$AH167^2+'ModelParams Lw'!R$42*'Sound Power'!$AH167+'ModelParams Lw'!R$43))</f>
        <v>#N/A</v>
      </c>
      <c r="AM167" s="26" t="e">
        <f>IF($AI167=100,'ModelParams Lw'!S$35*'Sound Power'!$AH167^2+'ModelParams Lw'!S$36*'Sound Power'!$AH167+'ModelParams Lw'!S$37,IF($AI167=150,'ModelParams Lw'!S$38*'Sound Power'!$AH167^2+'ModelParams Lw'!S$39*'Sound Power'!$AH167+'ModelParams Lw'!S$40,'ModelParams Lw'!S$41*'Sound Power'!$AH167^2+'ModelParams Lw'!S$42*'Sound Power'!$AH167+'ModelParams Lw'!S$43))</f>
        <v>#N/A</v>
      </c>
      <c r="AN167" s="26" t="e">
        <f>IF($AI167=100,'ModelParams Lw'!T$35*'Sound Power'!$AH167^2+'ModelParams Lw'!T$36*'Sound Power'!$AH167+'ModelParams Lw'!T$37,IF($AI167=150,'ModelParams Lw'!T$38*'Sound Power'!$AH167^2+'ModelParams Lw'!T$39*'Sound Power'!$AH167+'ModelParams Lw'!T$40,'ModelParams Lw'!T$41*'Sound Power'!$AH167^2+'ModelParams Lw'!T$42*'Sound Power'!$AH167+'ModelParams Lw'!T$43))</f>
        <v>#N/A</v>
      </c>
      <c r="AO167" s="26" t="e">
        <f>IF($AI167=100,'ModelParams Lw'!U$35*'Sound Power'!$AH167^2+'ModelParams Lw'!U$36*'Sound Power'!$AH167+'ModelParams Lw'!U$37,IF($AI167=150,'ModelParams Lw'!U$38*'Sound Power'!$AH167^2+'ModelParams Lw'!U$39*'Sound Power'!$AH167+'ModelParams Lw'!U$40,'ModelParams Lw'!U$41*'Sound Power'!$AH167^2+'ModelParams Lw'!U$42*'Sound Power'!$AH167+'ModelParams Lw'!U$43))</f>
        <v>#N/A</v>
      </c>
      <c r="AP167" s="26" t="e">
        <f>IF($AI167=100,'ModelParams Lw'!V$35*'Sound Power'!$AH167^2+'ModelParams Lw'!V$36*'Sound Power'!$AH167+'ModelParams Lw'!V$37,IF($AI167=150,'ModelParams Lw'!V$38*'Sound Power'!$AH167^2+'ModelParams Lw'!V$39*'Sound Power'!$AH167+'ModelParams Lw'!V$40,'ModelParams Lw'!V$41*'Sound Power'!$AH167^2+'ModelParams Lw'!V$42*'Sound Power'!$AH167+'ModelParams Lw'!V$43))</f>
        <v>#N/A</v>
      </c>
      <c r="AQ167" s="26" t="e">
        <f>IF($AI167=100,'ModelParams Lw'!W$35*'Sound Power'!$AH167^2+'ModelParams Lw'!W$36*'Sound Power'!$AH167+'ModelParams Lw'!W$37,IF($AI167=150,'ModelParams Lw'!W$38*'Sound Power'!$AH167^2+'ModelParams Lw'!W$39*'Sound Power'!$AH167+'ModelParams Lw'!W$40,'ModelParams Lw'!W$41*'Sound Power'!$AH167^2+'ModelParams Lw'!W$42*'Sound Power'!$AH167+'ModelParams Lw'!W$43))</f>
        <v>#N/A</v>
      </c>
      <c r="AR167" s="26" t="e">
        <f t="shared" si="81"/>
        <v>#VALUE!</v>
      </c>
      <c r="AS167" s="26" t="e">
        <f>IF(26.83*LN($AJ167)-11.791-'ModelParams Lw'!B$35&lt;0,0,26.83*LN($AJ167)-11.791-'ModelParams Lw'!B$35)</f>
        <v>#DIV/0!</v>
      </c>
      <c r="AT167" s="26" t="e">
        <f>IF(26.83*LN($AJ167)-11.791-'ModelParams Lw'!C$35&lt;0,0,26.83*LN($AJ167)-11.791-'ModelParams Lw'!C$35)</f>
        <v>#DIV/0!</v>
      </c>
      <c r="AU167" s="26" t="e">
        <f>IF(26.83*LN($AJ167)-11.791-'ModelParams Lw'!D$35&lt;0,0,26.83*LN($AJ167)-11.791-'ModelParams Lw'!D$35)</f>
        <v>#DIV/0!</v>
      </c>
      <c r="AV167" s="26" t="e">
        <f>IF(26.83*LN($AJ167)-11.791-'ModelParams Lw'!E$35&lt;0,0,26.83*LN($AJ167)-11.791-'ModelParams Lw'!E$35)</f>
        <v>#DIV/0!</v>
      </c>
      <c r="AW167" s="26" t="e">
        <f>IF(26.83*LN($AJ167)-11.791-'ModelParams Lw'!F$35&lt;0,0,26.83*LN($AJ167)-11.791-'ModelParams Lw'!F$35)</f>
        <v>#DIV/0!</v>
      </c>
      <c r="AX167" s="26" t="e">
        <f>IF(26.83*LN($AJ167)-11.791-'ModelParams Lw'!G$35&lt;0,0,26.83*LN($AJ167)-11.791-'ModelParams Lw'!G$35)</f>
        <v>#DIV/0!</v>
      </c>
      <c r="AY167" s="26" t="e">
        <f>IF(26.83*LN($AJ167)-11.791-'ModelParams Lw'!H$35&lt;0,0,26.83*LN($AJ167)-11.791-'ModelParams Lw'!H$35)</f>
        <v>#DIV/0!</v>
      </c>
      <c r="AZ167" s="26" t="e">
        <f>IF(26.83*LN($AJ167)-11.791-'ModelParams Lw'!I$35&lt;0,0,26.83*LN($AJ167)-11.791-'ModelParams Lw'!I$35)</f>
        <v>#DIV/0!</v>
      </c>
      <c r="BA167" s="26" t="e">
        <f t="shared" si="69"/>
        <v>#DIV/0!</v>
      </c>
      <c r="BB167" s="26" t="e">
        <f t="shared" si="70"/>
        <v>#DIV/0!</v>
      </c>
      <c r="BC167" s="26" t="e">
        <f t="shared" si="71"/>
        <v>#DIV/0!</v>
      </c>
      <c r="BD167" s="26" t="e">
        <f t="shared" si="72"/>
        <v>#DIV/0!</v>
      </c>
      <c r="BE167" s="26" t="e">
        <f t="shared" si="73"/>
        <v>#DIV/0!</v>
      </c>
      <c r="BF167" s="26" t="e">
        <f t="shared" si="74"/>
        <v>#DIV/0!</v>
      </c>
      <c r="BG167" s="26" t="e">
        <f t="shared" si="75"/>
        <v>#DIV/0!</v>
      </c>
      <c r="BH167" s="26" t="e">
        <f t="shared" si="76"/>
        <v>#DIV/0!</v>
      </c>
      <c r="BI167" s="26" t="e">
        <f>10*LOG10(IF(BA167="",0,POWER(10,((BA167+'ModelParams Lw'!$O$4)/10))) +IF(BB167="",0,POWER(10,((BB167+'ModelParams Lw'!$P$4)/10))) +IF(BC167="",0,POWER(10,((BC167+'ModelParams Lw'!$Q$4)/10))) +IF(BD167="",0,POWER(10,((BD167+'ModelParams Lw'!$R$4)/10))) +IF(BE167="",0,POWER(10,((BE167+'ModelParams Lw'!$S$4)/10))) +IF(BF167="",0,POWER(10,((BF167+'ModelParams Lw'!$T$4)/10))) +IF(BG167="",0,POWER(10,((BG167+'ModelParams Lw'!$U$4)/10)))+IF(BH167="",0,POWER(10,((BH167+'ModelParams Lw'!$V$4)/10))))</f>
        <v>#DIV/0!</v>
      </c>
      <c r="BJ167" s="26" t="e">
        <f t="shared" si="82"/>
        <v>#DIV/0!</v>
      </c>
      <c r="BK167" s="26" t="e">
        <f>(BA167-'ModelParams Lw'!O$10)/'ModelParams Lw'!O$11</f>
        <v>#DIV/0!</v>
      </c>
      <c r="BL167" s="26" t="e">
        <f>(BB167-'ModelParams Lw'!P$10)/'ModelParams Lw'!P$11</f>
        <v>#DIV/0!</v>
      </c>
      <c r="BM167" s="26" t="e">
        <f>(BC167-'ModelParams Lw'!Q$10)/'ModelParams Lw'!Q$11</f>
        <v>#DIV/0!</v>
      </c>
      <c r="BN167" s="26" t="e">
        <f>(BD167-'ModelParams Lw'!R$10)/'ModelParams Lw'!R$11</f>
        <v>#DIV/0!</v>
      </c>
      <c r="BO167" s="26" t="e">
        <f>(BE167-'ModelParams Lw'!S$10)/'ModelParams Lw'!S$11</f>
        <v>#DIV/0!</v>
      </c>
      <c r="BP167" s="26" t="e">
        <f>(BF167-'ModelParams Lw'!T$10)/'ModelParams Lw'!T$11</f>
        <v>#DIV/0!</v>
      </c>
      <c r="BQ167" s="26" t="e">
        <f>(BG167-'ModelParams Lw'!U$10)/'ModelParams Lw'!U$11</f>
        <v>#DIV/0!</v>
      </c>
      <c r="BR167" s="26" t="e">
        <f>(BH167-'ModelParams Lw'!V$10)/'ModelParams Lw'!V$11</f>
        <v>#DIV/0!</v>
      </c>
      <c r="BS167" s="23" t="e">
        <f>IF(Calcul!$E169="SW",DEGREES(ACOS(1-(1/'ModelParams Lw'!C$25*SQRT(0.5*1.2/'Sound Power'!$C167)*('Sound Power'!$B167/3600)/('Sound Power'!$D167)/('Sound Power'!$F167)))),DEGREES(ACOS(1-(1/'ModelParams Lw'!C$29*SQRT(0.5*1.2/'Sound Power'!$C167)*('Sound Power'!$B167/3600)/('Sound Power'!$D167)/('Sound Power'!$F167)))))</f>
        <v>#DIV/0!</v>
      </c>
      <c r="BT167" s="23" t="e">
        <f>IF(Calcul!$E169="SW",DEGREES(ACOS(1-(1/'ModelParams Lw'!D$25*SQRT(0.5*1.2/'Sound Power'!$C167)*('Sound Power'!$B167/3600)/('Sound Power'!$D167)/('Sound Power'!$F167)))),DEGREES(ACOS(1-(1/'ModelParams Lw'!D$29*SQRT(0.5*1.2/'Sound Power'!$C167)*('Sound Power'!$B167/3600)/('Sound Power'!$D167)/('Sound Power'!$F167)))))</f>
        <v>#DIV/0!</v>
      </c>
      <c r="BU167" s="23" t="e">
        <f>IF(Calcul!$E169="SW",DEGREES(ACOS(1-(1/'ModelParams Lw'!E$25*SQRT(0.5*1.2/'Sound Power'!$C167)*('Sound Power'!$B167/3600)/('Sound Power'!$D167)/('Sound Power'!$F167)))),DEGREES(ACOS(1-(1/'ModelParams Lw'!E$29*SQRT(0.5*1.2/'Sound Power'!$C167)*('Sound Power'!$B167/3600)/('Sound Power'!$D167)/('Sound Power'!$F167)))))</f>
        <v>#DIV/0!</v>
      </c>
      <c r="BV167" s="23" t="e">
        <f>IF(Calcul!$E169="SW",DEGREES(ACOS(1-(1/'ModelParams Lw'!F$25*SQRT(0.5*1.2/'Sound Power'!$C167)*('Sound Power'!$B167/3600)/('Sound Power'!$D167)/('Sound Power'!$F167)))),DEGREES(ACOS(1-(1/'ModelParams Lw'!F$29*SQRT(0.5*1.2/'Sound Power'!$C167)*('Sound Power'!$B167/3600)/('Sound Power'!$D167)/('Sound Power'!$F167)))))</f>
        <v>#DIV/0!</v>
      </c>
      <c r="BW167" s="23" t="e">
        <f>IF(Calcul!$E169="SW",DEGREES(ACOS(1-(1/'ModelParams Lw'!G$25*SQRT(0.5*1.2/'Sound Power'!$C167)*('Sound Power'!$B167/3600)/('Sound Power'!$D167)/('Sound Power'!$F167)))),DEGREES(ACOS(1-(1/'ModelParams Lw'!G$29*SQRT(0.5*1.2/'Sound Power'!$C167)*('Sound Power'!$B167/3600)/('Sound Power'!$D167)/('Sound Power'!$F167)))))</f>
        <v>#DIV/0!</v>
      </c>
      <c r="BX167" s="23" t="e">
        <f>IF(Calcul!$E169="SW",DEGREES(ACOS(1-(1/'ModelParams Lw'!H$25*SQRT(0.5*1.2/'Sound Power'!$C167)*('Sound Power'!$B167/3600)/('Sound Power'!$D167)/('Sound Power'!$F167)))),DEGREES(ACOS(1-(1/'ModelParams Lw'!H$29*SQRT(0.5*1.2/'Sound Power'!$C167)*('Sound Power'!$B167/3600)/('Sound Power'!$D167)/('Sound Power'!$F167)))))</f>
        <v>#DIV/0!</v>
      </c>
      <c r="BY167" s="23" t="e">
        <f>IF(Calcul!$E169="SW",DEGREES(ACOS(1-(1/'ModelParams Lw'!I$25*SQRT(0.5*1.2/'Sound Power'!$C167)*('Sound Power'!$B167/3600)/('Sound Power'!$D167)/('Sound Power'!$F167)))),DEGREES(ACOS(1-(1/'ModelParams Lw'!I$29*SQRT(0.5*1.2/'Sound Power'!$C167)*('Sound Power'!$B167/3600)/('Sound Power'!$D167)/('Sound Power'!$F167)))))</f>
        <v>#DIV/0!</v>
      </c>
      <c r="BZ167" s="23" t="e">
        <f>IF(Calcul!$E169="SW",DEGREES(ACOS(1-(1/'ModelParams Lw'!J$25*SQRT(0.5*1.2/'Sound Power'!$C167)*('Sound Power'!$B167/3600)/('Sound Power'!$D167)/('Sound Power'!$F167)))),DEGREES(ACOS(1-(1/'ModelParams Lw'!J$29*SQRT(0.5*1.2/'Sound Power'!$C167)*('Sound Power'!$B167/3600)/('Sound Power'!$D167)/('Sound Power'!$F167)))))</f>
        <v>#DIV/0!</v>
      </c>
      <c r="CA167" s="26" t="e">
        <f>IF(Calcul!$E169="SW",'ModelParams Lw'!C$22+'ModelParams Lw'!C$23*LOG('Sound Power'!$D167/'Sound Power'!$E167)+'ModelParams Lw'!C$24*LN('Sound Power'!BS167),IF('ModelParams Lw'!C$26+'ModelParams Lw'!C$27*LOG('Sound Power'!$D167/'Sound Power'!$E167)+'ModelParams Lw'!C$28*LN('Sound Power'!BS167)&lt;'ModelParams Lw'!C$22+'ModelParams Lw'!C$23*LOG('Sound Power'!$D167/'Sound Power'!$E167)+'ModelParams Lw'!C$24*LN('Sound Power'!BS167),'ModelParams Lw'!C$22+'ModelParams Lw'!C$23*LOG('Sound Power'!$D167/'Sound Power'!$E167)+'ModelParams Lw'!C$24*LN('Sound Power'!BS167),'ModelParams Lw'!C$26+'ModelParams Lw'!C$27*LOG('Sound Power'!$D167/'Sound Power'!$E167)+'ModelParams Lw'!C$28*LN('Sound Power'!BS167)))</f>
        <v>#DIV/0!</v>
      </c>
      <c r="CB167" s="26" t="e">
        <f>IF(Calcul!$E169="SW",'ModelParams Lw'!D$22+'ModelParams Lw'!D$23*LOG('Sound Power'!$D167/'Sound Power'!$E167)+'ModelParams Lw'!D$24*LN('Sound Power'!BT167),IF('ModelParams Lw'!D$26+'ModelParams Lw'!D$27*LOG('Sound Power'!$D167/'Sound Power'!$E167)+'ModelParams Lw'!D$28*LN('Sound Power'!BT167)&lt;'ModelParams Lw'!D$22+'ModelParams Lw'!D$23*LOG('Sound Power'!$D167/'Sound Power'!$E167)+'ModelParams Lw'!D$24*LN('Sound Power'!BT167),'ModelParams Lw'!D$22+'ModelParams Lw'!D$23*LOG('Sound Power'!$D167/'Sound Power'!$E167)+'ModelParams Lw'!D$24*LN('Sound Power'!BT167),'ModelParams Lw'!D$26+'ModelParams Lw'!D$27*LOG('Sound Power'!$D167/'Sound Power'!$E167)+'ModelParams Lw'!D$28*LN('Sound Power'!BT167)))</f>
        <v>#DIV/0!</v>
      </c>
      <c r="CC167" s="26" t="e">
        <f>IF(Calcul!$E169="SW",'ModelParams Lw'!E$22+'ModelParams Lw'!E$23*LOG('Sound Power'!$D167/'Sound Power'!$E167)+'ModelParams Lw'!E$24*LN('Sound Power'!BU167),IF('ModelParams Lw'!E$26+'ModelParams Lw'!E$27*LOG('Sound Power'!$D167/'Sound Power'!$E167)+'ModelParams Lw'!E$28*LN('Sound Power'!BU167)&lt;'ModelParams Lw'!E$22+'ModelParams Lw'!E$23*LOG('Sound Power'!$D167/'Sound Power'!$E167)+'ModelParams Lw'!E$24*LN('Sound Power'!BU167),'ModelParams Lw'!E$22+'ModelParams Lw'!E$23*LOG('Sound Power'!$D167/'Sound Power'!$E167)+'ModelParams Lw'!E$24*LN('Sound Power'!BU167),'ModelParams Lw'!E$26+'ModelParams Lw'!E$27*LOG('Sound Power'!$D167/'Sound Power'!$E167)+'ModelParams Lw'!E$28*LN('Sound Power'!BU167)))</f>
        <v>#DIV/0!</v>
      </c>
      <c r="CD167" s="26" t="e">
        <f>IF(Calcul!$E169="SW",'ModelParams Lw'!F$22+'ModelParams Lw'!F$23*LOG('Sound Power'!$D167/'Sound Power'!$E167)+'ModelParams Lw'!F$24*LN('Sound Power'!BV167),IF('ModelParams Lw'!F$26+'ModelParams Lw'!F$27*LOG('Sound Power'!$D167/'Sound Power'!$E167)+'ModelParams Lw'!F$28*LN('Sound Power'!BV167)&lt;'ModelParams Lw'!F$22+'ModelParams Lw'!F$23*LOG('Sound Power'!$D167/'Sound Power'!$E167)+'ModelParams Lw'!F$24*LN('Sound Power'!BV167),'ModelParams Lw'!F$22+'ModelParams Lw'!F$23*LOG('Sound Power'!$D167/'Sound Power'!$E167)+'ModelParams Lw'!F$24*LN('Sound Power'!BV167),'ModelParams Lw'!F$26+'ModelParams Lw'!F$27*LOG('Sound Power'!$D167/'Sound Power'!$E167)+'ModelParams Lw'!F$28*LN('Sound Power'!BV167)))</f>
        <v>#DIV/0!</v>
      </c>
      <c r="CE167" s="26" t="e">
        <f>IF(Calcul!$E169="SW",'ModelParams Lw'!G$22+'ModelParams Lw'!G$23*LOG('Sound Power'!$D167/'Sound Power'!$E167)+'ModelParams Lw'!G$24*LN('Sound Power'!BW167),IF('ModelParams Lw'!G$26+'ModelParams Lw'!G$27*LOG('Sound Power'!$D167/'Sound Power'!$E167)+'ModelParams Lw'!G$28*LN('Sound Power'!BW167)&lt;'ModelParams Lw'!G$22+'ModelParams Lw'!G$23*LOG('Sound Power'!$D167/'Sound Power'!$E167)+'ModelParams Lw'!G$24*LN('Sound Power'!BW167),'ModelParams Lw'!G$22+'ModelParams Lw'!G$23*LOG('Sound Power'!$D167/'Sound Power'!$E167)+'ModelParams Lw'!G$24*LN('Sound Power'!BW167),'ModelParams Lw'!G$26+'ModelParams Lw'!G$27*LOG('Sound Power'!$D167/'Sound Power'!$E167)+'ModelParams Lw'!G$28*LN('Sound Power'!BW167)))</f>
        <v>#DIV/0!</v>
      </c>
      <c r="CF167" s="26" t="e">
        <f>IF(Calcul!$E169="SW",'ModelParams Lw'!H$22+'ModelParams Lw'!H$23*LOG('Sound Power'!$D167/'Sound Power'!$E167)+'ModelParams Lw'!H$24*LN('Sound Power'!BX167),IF('ModelParams Lw'!H$26+'ModelParams Lw'!H$27*LOG('Sound Power'!$D167/'Sound Power'!$E167)+'ModelParams Lw'!H$28*LN('Sound Power'!BX167)&lt;'ModelParams Lw'!H$22+'ModelParams Lw'!H$23*LOG('Sound Power'!$D167/'Sound Power'!$E167)+'ModelParams Lw'!H$24*LN('Sound Power'!BX167),'ModelParams Lw'!H$22+'ModelParams Lw'!H$23*LOG('Sound Power'!$D167/'Sound Power'!$E167)+'ModelParams Lw'!H$24*LN('Sound Power'!BX167),'ModelParams Lw'!H$26+'ModelParams Lw'!H$27*LOG('Sound Power'!$D167/'Sound Power'!$E167)+'ModelParams Lw'!H$28*LN('Sound Power'!BX167)))</f>
        <v>#DIV/0!</v>
      </c>
      <c r="CG167" s="26" t="e">
        <f>IF(Calcul!$E169="SW",'ModelParams Lw'!I$22+'ModelParams Lw'!I$23*LOG('Sound Power'!$D167/'Sound Power'!$E167)+'ModelParams Lw'!I$24*LN('Sound Power'!BY167),IF('ModelParams Lw'!I$26+'ModelParams Lw'!I$27*LOG('Sound Power'!$D167/'Sound Power'!$E167)+'ModelParams Lw'!I$28*LN('Sound Power'!BY167)&lt;'ModelParams Lw'!I$22+'ModelParams Lw'!I$23*LOG('Sound Power'!$D167/'Sound Power'!$E167)+'ModelParams Lw'!I$24*LN('Sound Power'!BY167),'ModelParams Lw'!I$22+'ModelParams Lw'!I$23*LOG('Sound Power'!$D167/'Sound Power'!$E167)+'ModelParams Lw'!I$24*LN('Sound Power'!BY167),'ModelParams Lw'!I$26+'ModelParams Lw'!I$27*LOG('Sound Power'!$D167/'Sound Power'!$E167)+'ModelParams Lw'!I$28*LN('Sound Power'!BY167)))</f>
        <v>#DIV/0!</v>
      </c>
      <c r="CH167" s="26" t="e">
        <f>IF(Calcul!$E169="SW",'ModelParams Lw'!J$22+'ModelParams Lw'!J$23*LOG('Sound Power'!$D167/'Sound Power'!$E167)+'ModelParams Lw'!J$24*LN('Sound Power'!BZ167),IF('ModelParams Lw'!J$26+'ModelParams Lw'!J$27*LOG('Sound Power'!$D167/'Sound Power'!$E167)+'ModelParams Lw'!J$28*LN('Sound Power'!BZ167)&lt;'ModelParams Lw'!J$22+'ModelParams Lw'!J$23*LOG('Sound Power'!$D167/'Sound Power'!$E167)+'ModelParams Lw'!J$24*LN('Sound Power'!BZ167),'ModelParams Lw'!J$22+'ModelParams Lw'!J$23*LOG('Sound Power'!$D167/'Sound Power'!$E167)+'ModelParams Lw'!J$24*LN('Sound Power'!BZ167),'ModelParams Lw'!J$26+'ModelParams Lw'!J$27*LOG('Sound Power'!$D167/'Sound Power'!$E167)+'ModelParams Lw'!J$28*LN('Sound Power'!BZ167)))</f>
        <v>#DIV/0!</v>
      </c>
      <c r="CI167" s="26" t="e">
        <f t="shared" si="83"/>
        <v>#DIV/0!</v>
      </c>
      <c r="CJ167" s="26" t="e">
        <f t="shared" si="84"/>
        <v>#DIV/0!</v>
      </c>
      <c r="CK167" s="26" t="e">
        <f t="shared" si="85"/>
        <v>#DIV/0!</v>
      </c>
      <c r="CL167" s="26" t="e">
        <f t="shared" si="86"/>
        <v>#DIV/0!</v>
      </c>
      <c r="CM167" s="26" t="e">
        <f t="shared" si="87"/>
        <v>#DIV/0!</v>
      </c>
      <c r="CN167" s="26" t="e">
        <f t="shared" si="88"/>
        <v>#DIV/0!</v>
      </c>
      <c r="CO167" s="26" t="e">
        <f t="shared" si="89"/>
        <v>#DIV/0!</v>
      </c>
      <c r="CP167" s="26" t="e">
        <f t="shared" si="90"/>
        <v>#DIV/0!</v>
      </c>
      <c r="CQ167" s="26" t="e">
        <f>10*LOG10(IF(CI167="",0,POWER(10,((CI167+'ModelParams Lw'!$O$4)/10))) +IF(CJ167="",0,POWER(10,((CJ167+'ModelParams Lw'!$P$4)/10))) +IF(CK167="",0,POWER(10,((CK167+'ModelParams Lw'!$Q$4)/10))) +IF(CL167="",0,POWER(10,((CL167+'ModelParams Lw'!$R$4)/10))) +IF(CM167="",0,POWER(10,((CM167+'ModelParams Lw'!$S$4)/10))) +IF(CN167="",0,POWER(10,((CN167+'ModelParams Lw'!$T$4)/10))) +IF(CO167="",0,POWER(10,((CO167+'ModelParams Lw'!$U$4)/10)))+IF(CP167="",0,POWER(10,((CP167+'ModelParams Lw'!$V$4)/10))))</f>
        <v>#DIV/0!</v>
      </c>
      <c r="CR167" s="26" t="e">
        <f t="shared" si="91"/>
        <v>#DIV/0!</v>
      </c>
      <c r="CS167" s="26" t="e">
        <f>(CI167-'ModelParams Lw'!$O$10)/'ModelParams Lw'!$O$11</f>
        <v>#DIV/0!</v>
      </c>
      <c r="CT167" s="26" t="e">
        <f>(CJ167-'ModelParams Lw'!$P$10)/'ModelParams Lw'!$P$11</f>
        <v>#DIV/0!</v>
      </c>
      <c r="CU167" s="26" t="e">
        <f>(CK167-'ModelParams Lw'!$Q$10)/'ModelParams Lw'!$Q$11</f>
        <v>#DIV/0!</v>
      </c>
      <c r="CV167" s="26" t="e">
        <f>(CL167-'ModelParams Lw'!$R$10)/'ModelParams Lw'!$R$11</f>
        <v>#DIV/0!</v>
      </c>
      <c r="CW167" s="26" t="e">
        <f>(CM167-'ModelParams Lw'!$S$10)/'ModelParams Lw'!$S$11</f>
        <v>#DIV/0!</v>
      </c>
      <c r="CX167" s="26" t="e">
        <f>(CN167-'ModelParams Lw'!$T$10)/'ModelParams Lw'!$T$11</f>
        <v>#DIV/0!</v>
      </c>
      <c r="CY167" s="26" t="e">
        <f>(CO167-'ModelParams Lw'!$U$10)/'ModelParams Lw'!$U$11</f>
        <v>#DIV/0!</v>
      </c>
      <c r="CZ167" s="26" t="e">
        <f>(CP167-'ModelParams Lw'!$V$10)/'ModelParams Lw'!$V$11</f>
        <v>#DIV/0!</v>
      </c>
    </row>
    <row r="168" spans="1:104" x14ac:dyDescent="0.2">
      <c r="A168" s="13">
        <f>Calcul!A170</f>
        <v>0</v>
      </c>
      <c r="B168" s="13">
        <f t="shared" si="67"/>
        <v>0</v>
      </c>
      <c r="C168" s="13">
        <f>Calcul!B170</f>
        <v>0</v>
      </c>
      <c r="D168" s="13">
        <f>Calcul!C170/1000</f>
        <v>0</v>
      </c>
      <c r="E168" s="13">
        <f>Calcul!D170/1000</f>
        <v>0</v>
      </c>
      <c r="F168" s="13">
        <f t="shared" si="68"/>
        <v>0</v>
      </c>
      <c r="G168" s="23" t="e">
        <f>DEGREES(ACOS(1-(1/'ModelParams Lw'!B$15*SQRT(0.5*1.2/'Sound Power'!$C168)*('Sound Power'!$B168/3600)/('Sound Power'!$D168)/('Sound Power'!$F168))))</f>
        <v>#DIV/0!</v>
      </c>
      <c r="H168" s="23" t="e">
        <f>DEGREES(ACOS(1-(1/'ModelParams Lw'!C$15*SQRT(0.5*1.2/'Sound Power'!$C168)*('Sound Power'!$B168/3600)/('Sound Power'!$D168)/('Sound Power'!$F168))))</f>
        <v>#DIV/0!</v>
      </c>
      <c r="I168" s="23" t="e">
        <f>DEGREES(ACOS(1-(1/'ModelParams Lw'!D$15*SQRT(0.5*1.2/'Sound Power'!$C168)*('Sound Power'!$B168/3600)/('Sound Power'!$D168)/('Sound Power'!$F168))))</f>
        <v>#DIV/0!</v>
      </c>
      <c r="J168" s="23" t="e">
        <f>DEGREES(ACOS(1-(1/'ModelParams Lw'!E$15*SQRT(0.5*1.2/'Sound Power'!$C168)*('Sound Power'!$B168/3600)/('Sound Power'!$D168)/('Sound Power'!$F168))))</f>
        <v>#DIV/0!</v>
      </c>
      <c r="K168" s="23" t="e">
        <f>DEGREES(ACOS(1-(1/'ModelParams Lw'!F$15*SQRT(0.5*1.2/'Sound Power'!$C168)*('Sound Power'!$B168/3600)/('Sound Power'!$D168)/('Sound Power'!$F168))))</f>
        <v>#DIV/0!</v>
      </c>
      <c r="L168" s="23" t="e">
        <f>DEGREES(ACOS(1-(1/'ModelParams Lw'!G$15*SQRT(0.5*1.2/'Sound Power'!$C168)*('Sound Power'!$B168/3600)/('Sound Power'!$D168)/('Sound Power'!$F168))))</f>
        <v>#DIV/0!</v>
      </c>
      <c r="M168" s="23" t="e">
        <f>DEGREES(ACOS(1-(1/'ModelParams Lw'!H$15*SQRT(0.5*1.2/'Sound Power'!$C168)*('Sound Power'!$B168/3600)/('Sound Power'!$D168)/('Sound Power'!$F168))))</f>
        <v>#DIV/0!</v>
      </c>
      <c r="N168" s="23" t="e">
        <f>DEGREES(ACOS(1-(1/'ModelParams Lw'!I$15*SQRT(0.5*1.2/'Sound Power'!$C168)*('Sound Power'!$B168/3600)/('Sound Power'!$D168)/('Sound Power'!$F168))))</f>
        <v>#DIV/0!</v>
      </c>
      <c r="O168" s="26" t="e">
        <f>('ModelParams Lw'!B$4*LN('Sound Power'!G168)/(1+EXP(-('Sound Power'!$D168*1000+'ModelParams Lw'!B$6)/'ModelParams Lw'!B$7))+'ModelParams Lw'!B$5)*LN('Sound Power'!$B168)-('ModelParams Lw'!B$8+'ModelParams Lw'!B$9*$D168+'ModelParams Lw'!B$10*'Sound Power'!$F168^'ModelParams Lw'!B$14+'ModelParams Lw'!B$11*LN('Sound Power'!G168)+'ModelParams Lw'!B$12*'Sound Power'!$D168*'Sound Power'!$F168+'ModelParams Lw'!B$13*'Sound Power'!$D168*LN('Sound Power'!G168))</f>
        <v>#DIV/0!</v>
      </c>
      <c r="P168" s="26" t="e">
        <f>('ModelParams Lw'!C$4*LN('Sound Power'!H168)/(1+EXP(-('Sound Power'!$D168*1000+'ModelParams Lw'!C$6)/'ModelParams Lw'!C$7))+'ModelParams Lw'!C$5)*LN('Sound Power'!$B168)-('ModelParams Lw'!C$8+'ModelParams Lw'!C$9*$D168+'ModelParams Lw'!C$10*'Sound Power'!$F168^'ModelParams Lw'!C$14+'ModelParams Lw'!C$11*LN('Sound Power'!H168)+'ModelParams Lw'!C$12*'Sound Power'!$D168*'Sound Power'!$F168+'ModelParams Lw'!C$13*'Sound Power'!$D168*LN('Sound Power'!H168))</f>
        <v>#DIV/0!</v>
      </c>
      <c r="Q168" s="26" t="e">
        <f>('ModelParams Lw'!D$4*LN('Sound Power'!I168)/(1+EXP(-('Sound Power'!$D168*1000+'ModelParams Lw'!D$6)/'ModelParams Lw'!D$7))+'ModelParams Lw'!D$5)*LN('Sound Power'!$B168)-('ModelParams Lw'!D$8+'ModelParams Lw'!D$9*$D168+'ModelParams Lw'!D$10*'Sound Power'!$F168^'ModelParams Lw'!D$14+'ModelParams Lw'!D$11*LN('Sound Power'!I168)+'ModelParams Lw'!D$12*'Sound Power'!$D168*'Sound Power'!$F168+'ModelParams Lw'!D$13*'Sound Power'!$D168*LN('Sound Power'!I168))</f>
        <v>#DIV/0!</v>
      </c>
      <c r="R168" s="26" t="e">
        <f>('ModelParams Lw'!E$4*LN('Sound Power'!J168)/(1+EXP(-('Sound Power'!$D168*1000+'ModelParams Lw'!E$6)/'ModelParams Lw'!E$7))+'ModelParams Lw'!E$5)*LN('Sound Power'!$B168)-('ModelParams Lw'!E$8+'ModelParams Lw'!E$9*$D168+'ModelParams Lw'!E$10*'Sound Power'!$F168^'ModelParams Lw'!E$14+'ModelParams Lw'!E$11*LN('Sound Power'!J168)+'ModelParams Lw'!E$12*'Sound Power'!$D168*'Sound Power'!$F168+'ModelParams Lw'!E$13*'Sound Power'!$D168*LN('Sound Power'!J168))</f>
        <v>#DIV/0!</v>
      </c>
      <c r="S168" s="26" t="e">
        <f>('ModelParams Lw'!F$4*LN('Sound Power'!K168)/(1+EXP(-('Sound Power'!$D168*1000+'ModelParams Lw'!F$6)/'ModelParams Lw'!F$7))+'ModelParams Lw'!F$5)*LN('Sound Power'!$B168)-('ModelParams Lw'!F$8+'ModelParams Lw'!F$9*$D168+'ModelParams Lw'!F$10*'Sound Power'!$F168^'ModelParams Lw'!F$14+'ModelParams Lw'!F$11*LN('Sound Power'!K168)+'ModelParams Lw'!F$12*'Sound Power'!$D168*'Sound Power'!$F168+'ModelParams Lw'!F$13*'Sound Power'!$D168*LN('Sound Power'!K168))</f>
        <v>#DIV/0!</v>
      </c>
      <c r="T168" s="26" t="e">
        <f>('ModelParams Lw'!G$4*LN('Sound Power'!L168)/(1+EXP(-('Sound Power'!$D168*1000+'ModelParams Lw'!G$6)/'ModelParams Lw'!G$7))+'ModelParams Lw'!G$5)*LN('Sound Power'!$B168)-('ModelParams Lw'!G$8+'ModelParams Lw'!G$9*$D168+'ModelParams Lw'!G$10*'Sound Power'!$F168^'ModelParams Lw'!G$14+'ModelParams Lw'!G$11*LN('Sound Power'!L168)+'ModelParams Lw'!G$12*'Sound Power'!$D168*'Sound Power'!$F168+'ModelParams Lw'!G$13*'Sound Power'!$D168*LN('Sound Power'!L168))</f>
        <v>#DIV/0!</v>
      </c>
      <c r="U168" s="26" t="e">
        <f>('ModelParams Lw'!H$4*LN('Sound Power'!M168)/(1+EXP(-('Sound Power'!$D168*1000+'ModelParams Lw'!H$6)/'ModelParams Lw'!H$7))+'ModelParams Lw'!H$5)*LN('Sound Power'!$B168)-('ModelParams Lw'!H$8+'ModelParams Lw'!H$9*$D168+'ModelParams Lw'!H$10*'Sound Power'!$F168^'ModelParams Lw'!H$14+'ModelParams Lw'!H$11*LN('Sound Power'!M168)+'ModelParams Lw'!H$12*'Sound Power'!$D168*'Sound Power'!$F168+'ModelParams Lw'!H$13*'Sound Power'!$D168*LN('Sound Power'!M168))</f>
        <v>#DIV/0!</v>
      </c>
      <c r="V168" s="26" t="e">
        <f>('ModelParams Lw'!I$4*LN('Sound Power'!N168)/(1+EXP(-('Sound Power'!$D168*1000+'ModelParams Lw'!I$6)/'ModelParams Lw'!I$7))+'ModelParams Lw'!I$5)*LN('Sound Power'!$B168)-('ModelParams Lw'!I$8+'ModelParams Lw'!I$9*$D168+'ModelParams Lw'!I$10*'Sound Power'!$F168^'ModelParams Lw'!I$14+'ModelParams Lw'!I$11*LN('Sound Power'!N168)+'ModelParams Lw'!I$12*'Sound Power'!$D168*'Sound Power'!$F168+'ModelParams Lw'!I$13*'Sound Power'!$D168*LN('Sound Power'!N168))</f>
        <v>#DIV/0!</v>
      </c>
      <c r="W168" s="26" t="e">
        <f>10*LOG10(IF(O168="",0,POWER(10,((O168+'ModelParams Lw'!$O$4)/10))) +IF(P168="",0,POWER(10,((P168+'ModelParams Lw'!$P$4)/10))) +IF(Q168="",0,POWER(10,((Q168+'ModelParams Lw'!$Q$4)/10))) +IF(R168="",0,POWER(10,((R168+'ModelParams Lw'!$R$4)/10))) +IF(S168="",0,POWER(10,((S168+'ModelParams Lw'!$S$4)/10))) +IF(T168="",0,POWER(10,((T168+'ModelParams Lw'!$T$4)/10))) +IF(U168="",0,POWER(10,((U168+'ModelParams Lw'!$U$4)/10)))+IF(V168="",0,POWER(10,((V168+'ModelParams Lw'!$V$4)/10))))</f>
        <v>#DIV/0!</v>
      </c>
      <c r="X168" s="26" t="e">
        <f t="shared" si="77"/>
        <v>#DIV/0!</v>
      </c>
      <c r="Y168" s="26" t="e">
        <f>(O168-'ModelParams Lw'!O$10)/'ModelParams Lw'!O$11</f>
        <v>#DIV/0!</v>
      </c>
      <c r="Z168" s="26" t="e">
        <f>(P168-'ModelParams Lw'!P$10)/'ModelParams Lw'!P$11</f>
        <v>#DIV/0!</v>
      </c>
      <c r="AA168" s="26" t="e">
        <f>(Q168-'ModelParams Lw'!Q$10)/'ModelParams Lw'!Q$11</f>
        <v>#DIV/0!</v>
      </c>
      <c r="AB168" s="26" t="e">
        <f>(R168-'ModelParams Lw'!R$10)/'ModelParams Lw'!R$11</f>
        <v>#DIV/0!</v>
      </c>
      <c r="AC168" s="26" t="e">
        <f>(S168-'ModelParams Lw'!S$10)/'ModelParams Lw'!S$11</f>
        <v>#DIV/0!</v>
      </c>
      <c r="AD168" s="26" t="e">
        <f>(T168-'ModelParams Lw'!T$10)/'ModelParams Lw'!T$11</f>
        <v>#DIV/0!</v>
      </c>
      <c r="AE168" s="26" t="e">
        <f>(U168-'ModelParams Lw'!U$10)/'ModelParams Lw'!U$11</f>
        <v>#DIV/0!</v>
      </c>
      <c r="AF168" s="26" t="e">
        <f>(V168-'ModelParams Lw'!V$10)/'ModelParams Lw'!V$11</f>
        <v>#DIV/0!</v>
      </c>
      <c r="AG168" s="26" t="e">
        <f t="shared" si="78"/>
        <v>#DIV/0!</v>
      </c>
      <c r="AH168" s="26" t="e">
        <f>VLOOKUP(D168*1000,'ModelParams Lw'!$A$38:$D$58,4)</f>
        <v>#N/A</v>
      </c>
      <c r="AI168" s="56" t="e">
        <f>VLOOKUP(D168*1000,'ModelParams Lw'!$A$38:$D$58,2)</f>
        <v>#N/A</v>
      </c>
      <c r="AJ168" s="46" t="e">
        <f t="shared" si="79"/>
        <v>#DIV/0!</v>
      </c>
      <c r="AK168" s="26" t="e">
        <f t="shared" si="80"/>
        <v>#VALUE!</v>
      </c>
      <c r="AL168" s="26" t="e">
        <f>IF($AI168=100,'ModelParams Lw'!R$35*'Sound Power'!$AH168^2+'ModelParams Lw'!R$36*'Sound Power'!$AH168+'ModelParams Lw'!R$37,IF($AI168=150,'ModelParams Lw'!R$38*'Sound Power'!$AH168^2+'ModelParams Lw'!R$39*'Sound Power'!$AH168+'ModelParams Lw'!R$40,'ModelParams Lw'!R$41*'Sound Power'!$AH168^2+'ModelParams Lw'!R$42*'Sound Power'!$AH168+'ModelParams Lw'!R$43))</f>
        <v>#N/A</v>
      </c>
      <c r="AM168" s="26" t="e">
        <f>IF($AI168=100,'ModelParams Lw'!S$35*'Sound Power'!$AH168^2+'ModelParams Lw'!S$36*'Sound Power'!$AH168+'ModelParams Lw'!S$37,IF($AI168=150,'ModelParams Lw'!S$38*'Sound Power'!$AH168^2+'ModelParams Lw'!S$39*'Sound Power'!$AH168+'ModelParams Lw'!S$40,'ModelParams Lw'!S$41*'Sound Power'!$AH168^2+'ModelParams Lw'!S$42*'Sound Power'!$AH168+'ModelParams Lw'!S$43))</f>
        <v>#N/A</v>
      </c>
      <c r="AN168" s="26" t="e">
        <f>IF($AI168=100,'ModelParams Lw'!T$35*'Sound Power'!$AH168^2+'ModelParams Lw'!T$36*'Sound Power'!$AH168+'ModelParams Lw'!T$37,IF($AI168=150,'ModelParams Lw'!T$38*'Sound Power'!$AH168^2+'ModelParams Lw'!T$39*'Sound Power'!$AH168+'ModelParams Lw'!T$40,'ModelParams Lw'!T$41*'Sound Power'!$AH168^2+'ModelParams Lw'!T$42*'Sound Power'!$AH168+'ModelParams Lw'!T$43))</f>
        <v>#N/A</v>
      </c>
      <c r="AO168" s="26" t="e">
        <f>IF($AI168=100,'ModelParams Lw'!U$35*'Sound Power'!$AH168^2+'ModelParams Lw'!U$36*'Sound Power'!$AH168+'ModelParams Lw'!U$37,IF($AI168=150,'ModelParams Lw'!U$38*'Sound Power'!$AH168^2+'ModelParams Lw'!U$39*'Sound Power'!$AH168+'ModelParams Lw'!U$40,'ModelParams Lw'!U$41*'Sound Power'!$AH168^2+'ModelParams Lw'!U$42*'Sound Power'!$AH168+'ModelParams Lw'!U$43))</f>
        <v>#N/A</v>
      </c>
      <c r="AP168" s="26" t="e">
        <f>IF($AI168=100,'ModelParams Lw'!V$35*'Sound Power'!$AH168^2+'ModelParams Lw'!V$36*'Sound Power'!$AH168+'ModelParams Lw'!V$37,IF($AI168=150,'ModelParams Lw'!V$38*'Sound Power'!$AH168^2+'ModelParams Lw'!V$39*'Sound Power'!$AH168+'ModelParams Lw'!V$40,'ModelParams Lw'!V$41*'Sound Power'!$AH168^2+'ModelParams Lw'!V$42*'Sound Power'!$AH168+'ModelParams Lw'!V$43))</f>
        <v>#N/A</v>
      </c>
      <c r="AQ168" s="26" t="e">
        <f>IF($AI168=100,'ModelParams Lw'!W$35*'Sound Power'!$AH168^2+'ModelParams Lw'!W$36*'Sound Power'!$AH168+'ModelParams Lw'!W$37,IF($AI168=150,'ModelParams Lw'!W$38*'Sound Power'!$AH168^2+'ModelParams Lw'!W$39*'Sound Power'!$AH168+'ModelParams Lw'!W$40,'ModelParams Lw'!W$41*'Sound Power'!$AH168^2+'ModelParams Lw'!W$42*'Sound Power'!$AH168+'ModelParams Lw'!W$43))</f>
        <v>#N/A</v>
      </c>
      <c r="AR168" s="26" t="e">
        <f t="shared" si="81"/>
        <v>#VALUE!</v>
      </c>
      <c r="AS168" s="26" t="e">
        <f>IF(26.83*LN($AJ168)-11.791-'ModelParams Lw'!B$35&lt;0,0,26.83*LN($AJ168)-11.791-'ModelParams Lw'!B$35)</f>
        <v>#DIV/0!</v>
      </c>
      <c r="AT168" s="26" t="e">
        <f>IF(26.83*LN($AJ168)-11.791-'ModelParams Lw'!C$35&lt;0,0,26.83*LN($AJ168)-11.791-'ModelParams Lw'!C$35)</f>
        <v>#DIV/0!</v>
      </c>
      <c r="AU168" s="26" t="e">
        <f>IF(26.83*LN($AJ168)-11.791-'ModelParams Lw'!D$35&lt;0,0,26.83*LN($AJ168)-11.791-'ModelParams Lw'!D$35)</f>
        <v>#DIV/0!</v>
      </c>
      <c r="AV168" s="26" t="e">
        <f>IF(26.83*LN($AJ168)-11.791-'ModelParams Lw'!E$35&lt;0,0,26.83*LN($AJ168)-11.791-'ModelParams Lw'!E$35)</f>
        <v>#DIV/0!</v>
      </c>
      <c r="AW168" s="26" t="e">
        <f>IF(26.83*LN($AJ168)-11.791-'ModelParams Lw'!F$35&lt;0,0,26.83*LN($AJ168)-11.791-'ModelParams Lw'!F$35)</f>
        <v>#DIV/0!</v>
      </c>
      <c r="AX168" s="26" t="e">
        <f>IF(26.83*LN($AJ168)-11.791-'ModelParams Lw'!G$35&lt;0,0,26.83*LN($AJ168)-11.791-'ModelParams Lw'!G$35)</f>
        <v>#DIV/0!</v>
      </c>
      <c r="AY168" s="26" t="e">
        <f>IF(26.83*LN($AJ168)-11.791-'ModelParams Lw'!H$35&lt;0,0,26.83*LN($AJ168)-11.791-'ModelParams Lw'!H$35)</f>
        <v>#DIV/0!</v>
      </c>
      <c r="AZ168" s="26" t="e">
        <f>IF(26.83*LN($AJ168)-11.791-'ModelParams Lw'!I$35&lt;0,0,26.83*LN($AJ168)-11.791-'ModelParams Lw'!I$35)</f>
        <v>#DIV/0!</v>
      </c>
      <c r="BA168" s="26" t="e">
        <f t="shared" si="69"/>
        <v>#DIV/0!</v>
      </c>
      <c r="BB168" s="26" t="e">
        <f t="shared" si="70"/>
        <v>#DIV/0!</v>
      </c>
      <c r="BC168" s="26" t="e">
        <f t="shared" si="71"/>
        <v>#DIV/0!</v>
      </c>
      <c r="BD168" s="26" t="e">
        <f t="shared" si="72"/>
        <v>#DIV/0!</v>
      </c>
      <c r="BE168" s="26" t="e">
        <f t="shared" si="73"/>
        <v>#DIV/0!</v>
      </c>
      <c r="BF168" s="26" t="e">
        <f t="shared" si="74"/>
        <v>#DIV/0!</v>
      </c>
      <c r="BG168" s="26" t="e">
        <f t="shared" si="75"/>
        <v>#DIV/0!</v>
      </c>
      <c r="BH168" s="26" t="e">
        <f t="shared" si="76"/>
        <v>#DIV/0!</v>
      </c>
      <c r="BI168" s="26" t="e">
        <f>10*LOG10(IF(BA168="",0,POWER(10,((BA168+'ModelParams Lw'!$O$4)/10))) +IF(BB168="",0,POWER(10,((BB168+'ModelParams Lw'!$P$4)/10))) +IF(BC168="",0,POWER(10,((BC168+'ModelParams Lw'!$Q$4)/10))) +IF(BD168="",0,POWER(10,((BD168+'ModelParams Lw'!$R$4)/10))) +IF(BE168="",0,POWER(10,((BE168+'ModelParams Lw'!$S$4)/10))) +IF(BF168="",0,POWER(10,((BF168+'ModelParams Lw'!$T$4)/10))) +IF(BG168="",0,POWER(10,((BG168+'ModelParams Lw'!$U$4)/10)))+IF(BH168="",0,POWER(10,((BH168+'ModelParams Lw'!$V$4)/10))))</f>
        <v>#DIV/0!</v>
      </c>
      <c r="BJ168" s="26" t="e">
        <f t="shared" si="82"/>
        <v>#DIV/0!</v>
      </c>
      <c r="BK168" s="26" t="e">
        <f>(BA168-'ModelParams Lw'!O$10)/'ModelParams Lw'!O$11</f>
        <v>#DIV/0!</v>
      </c>
      <c r="BL168" s="26" t="e">
        <f>(BB168-'ModelParams Lw'!P$10)/'ModelParams Lw'!P$11</f>
        <v>#DIV/0!</v>
      </c>
      <c r="BM168" s="26" t="e">
        <f>(BC168-'ModelParams Lw'!Q$10)/'ModelParams Lw'!Q$11</f>
        <v>#DIV/0!</v>
      </c>
      <c r="BN168" s="26" t="e">
        <f>(BD168-'ModelParams Lw'!R$10)/'ModelParams Lw'!R$11</f>
        <v>#DIV/0!</v>
      </c>
      <c r="BO168" s="26" t="e">
        <f>(BE168-'ModelParams Lw'!S$10)/'ModelParams Lw'!S$11</f>
        <v>#DIV/0!</v>
      </c>
      <c r="BP168" s="26" t="e">
        <f>(BF168-'ModelParams Lw'!T$10)/'ModelParams Lw'!T$11</f>
        <v>#DIV/0!</v>
      </c>
      <c r="BQ168" s="26" t="e">
        <f>(BG168-'ModelParams Lw'!U$10)/'ModelParams Lw'!U$11</f>
        <v>#DIV/0!</v>
      </c>
      <c r="BR168" s="26" t="e">
        <f>(BH168-'ModelParams Lw'!V$10)/'ModelParams Lw'!V$11</f>
        <v>#DIV/0!</v>
      </c>
      <c r="BS168" s="23" t="e">
        <f>IF(Calcul!$E170="SW",DEGREES(ACOS(1-(1/'ModelParams Lw'!C$25*SQRT(0.5*1.2/'Sound Power'!$C168)*('Sound Power'!$B168/3600)/('Sound Power'!$D168)/('Sound Power'!$F168)))),DEGREES(ACOS(1-(1/'ModelParams Lw'!C$29*SQRT(0.5*1.2/'Sound Power'!$C168)*('Sound Power'!$B168/3600)/('Sound Power'!$D168)/('Sound Power'!$F168)))))</f>
        <v>#DIV/0!</v>
      </c>
      <c r="BT168" s="23" t="e">
        <f>IF(Calcul!$E170="SW",DEGREES(ACOS(1-(1/'ModelParams Lw'!D$25*SQRT(0.5*1.2/'Sound Power'!$C168)*('Sound Power'!$B168/3600)/('Sound Power'!$D168)/('Sound Power'!$F168)))),DEGREES(ACOS(1-(1/'ModelParams Lw'!D$29*SQRT(0.5*1.2/'Sound Power'!$C168)*('Sound Power'!$B168/3600)/('Sound Power'!$D168)/('Sound Power'!$F168)))))</f>
        <v>#DIV/0!</v>
      </c>
      <c r="BU168" s="23" t="e">
        <f>IF(Calcul!$E170="SW",DEGREES(ACOS(1-(1/'ModelParams Lw'!E$25*SQRT(0.5*1.2/'Sound Power'!$C168)*('Sound Power'!$B168/3600)/('Sound Power'!$D168)/('Sound Power'!$F168)))),DEGREES(ACOS(1-(1/'ModelParams Lw'!E$29*SQRT(0.5*1.2/'Sound Power'!$C168)*('Sound Power'!$B168/3600)/('Sound Power'!$D168)/('Sound Power'!$F168)))))</f>
        <v>#DIV/0!</v>
      </c>
      <c r="BV168" s="23" t="e">
        <f>IF(Calcul!$E170="SW",DEGREES(ACOS(1-(1/'ModelParams Lw'!F$25*SQRT(0.5*1.2/'Sound Power'!$C168)*('Sound Power'!$B168/3600)/('Sound Power'!$D168)/('Sound Power'!$F168)))),DEGREES(ACOS(1-(1/'ModelParams Lw'!F$29*SQRT(0.5*1.2/'Sound Power'!$C168)*('Sound Power'!$B168/3600)/('Sound Power'!$D168)/('Sound Power'!$F168)))))</f>
        <v>#DIV/0!</v>
      </c>
      <c r="BW168" s="23" t="e">
        <f>IF(Calcul!$E170="SW",DEGREES(ACOS(1-(1/'ModelParams Lw'!G$25*SQRT(0.5*1.2/'Sound Power'!$C168)*('Sound Power'!$B168/3600)/('Sound Power'!$D168)/('Sound Power'!$F168)))),DEGREES(ACOS(1-(1/'ModelParams Lw'!G$29*SQRT(0.5*1.2/'Sound Power'!$C168)*('Sound Power'!$B168/3600)/('Sound Power'!$D168)/('Sound Power'!$F168)))))</f>
        <v>#DIV/0!</v>
      </c>
      <c r="BX168" s="23" t="e">
        <f>IF(Calcul!$E170="SW",DEGREES(ACOS(1-(1/'ModelParams Lw'!H$25*SQRT(0.5*1.2/'Sound Power'!$C168)*('Sound Power'!$B168/3600)/('Sound Power'!$D168)/('Sound Power'!$F168)))),DEGREES(ACOS(1-(1/'ModelParams Lw'!H$29*SQRT(0.5*1.2/'Sound Power'!$C168)*('Sound Power'!$B168/3600)/('Sound Power'!$D168)/('Sound Power'!$F168)))))</f>
        <v>#DIV/0!</v>
      </c>
      <c r="BY168" s="23" t="e">
        <f>IF(Calcul!$E170="SW",DEGREES(ACOS(1-(1/'ModelParams Lw'!I$25*SQRT(0.5*1.2/'Sound Power'!$C168)*('Sound Power'!$B168/3600)/('Sound Power'!$D168)/('Sound Power'!$F168)))),DEGREES(ACOS(1-(1/'ModelParams Lw'!I$29*SQRT(0.5*1.2/'Sound Power'!$C168)*('Sound Power'!$B168/3600)/('Sound Power'!$D168)/('Sound Power'!$F168)))))</f>
        <v>#DIV/0!</v>
      </c>
      <c r="BZ168" s="23" t="e">
        <f>IF(Calcul!$E170="SW",DEGREES(ACOS(1-(1/'ModelParams Lw'!J$25*SQRT(0.5*1.2/'Sound Power'!$C168)*('Sound Power'!$B168/3600)/('Sound Power'!$D168)/('Sound Power'!$F168)))),DEGREES(ACOS(1-(1/'ModelParams Lw'!J$29*SQRT(0.5*1.2/'Sound Power'!$C168)*('Sound Power'!$B168/3600)/('Sound Power'!$D168)/('Sound Power'!$F168)))))</f>
        <v>#DIV/0!</v>
      </c>
      <c r="CA168" s="26" t="e">
        <f>IF(Calcul!$E170="SW",'ModelParams Lw'!C$22+'ModelParams Lw'!C$23*LOG('Sound Power'!$D168/'Sound Power'!$E168)+'ModelParams Lw'!C$24*LN('Sound Power'!BS168),IF('ModelParams Lw'!C$26+'ModelParams Lw'!C$27*LOG('Sound Power'!$D168/'Sound Power'!$E168)+'ModelParams Lw'!C$28*LN('Sound Power'!BS168)&lt;'ModelParams Lw'!C$22+'ModelParams Lw'!C$23*LOG('Sound Power'!$D168/'Sound Power'!$E168)+'ModelParams Lw'!C$24*LN('Sound Power'!BS168),'ModelParams Lw'!C$22+'ModelParams Lw'!C$23*LOG('Sound Power'!$D168/'Sound Power'!$E168)+'ModelParams Lw'!C$24*LN('Sound Power'!BS168),'ModelParams Lw'!C$26+'ModelParams Lw'!C$27*LOG('Sound Power'!$D168/'Sound Power'!$E168)+'ModelParams Lw'!C$28*LN('Sound Power'!BS168)))</f>
        <v>#DIV/0!</v>
      </c>
      <c r="CB168" s="26" t="e">
        <f>IF(Calcul!$E170="SW",'ModelParams Lw'!D$22+'ModelParams Lw'!D$23*LOG('Sound Power'!$D168/'Sound Power'!$E168)+'ModelParams Lw'!D$24*LN('Sound Power'!BT168),IF('ModelParams Lw'!D$26+'ModelParams Lw'!D$27*LOG('Sound Power'!$D168/'Sound Power'!$E168)+'ModelParams Lw'!D$28*LN('Sound Power'!BT168)&lt;'ModelParams Lw'!D$22+'ModelParams Lw'!D$23*LOG('Sound Power'!$D168/'Sound Power'!$E168)+'ModelParams Lw'!D$24*LN('Sound Power'!BT168),'ModelParams Lw'!D$22+'ModelParams Lw'!D$23*LOG('Sound Power'!$D168/'Sound Power'!$E168)+'ModelParams Lw'!D$24*LN('Sound Power'!BT168),'ModelParams Lw'!D$26+'ModelParams Lw'!D$27*LOG('Sound Power'!$D168/'Sound Power'!$E168)+'ModelParams Lw'!D$28*LN('Sound Power'!BT168)))</f>
        <v>#DIV/0!</v>
      </c>
      <c r="CC168" s="26" t="e">
        <f>IF(Calcul!$E170="SW",'ModelParams Lw'!E$22+'ModelParams Lw'!E$23*LOG('Sound Power'!$D168/'Sound Power'!$E168)+'ModelParams Lw'!E$24*LN('Sound Power'!BU168),IF('ModelParams Lw'!E$26+'ModelParams Lw'!E$27*LOG('Sound Power'!$D168/'Sound Power'!$E168)+'ModelParams Lw'!E$28*LN('Sound Power'!BU168)&lt;'ModelParams Lw'!E$22+'ModelParams Lw'!E$23*LOG('Sound Power'!$D168/'Sound Power'!$E168)+'ModelParams Lw'!E$24*LN('Sound Power'!BU168),'ModelParams Lw'!E$22+'ModelParams Lw'!E$23*LOG('Sound Power'!$D168/'Sound Power'!$E168)+'ModelParams Lw'!E$24*LN('Sound Power'!BU168),'ModelParams Lw'!E$26+'ModelParams Lw'!E$27*LOG('Sound Power'!$D168/'Sound Power'!$E168)+'ModelParams Lw'!E$28*LN('Sound Power'!BU168)))</f>
        <v>#DIV/0!</v>
      </c>
      <c r="CD168" s="26" t="e">
        <f>IF(Calcul!$E170="SW",'ModelParams Lw'!F$22+'ModelParams Lw'!F$23*LOG('Sound Power'!$D168/'Sound Power'!$E168)+'ModelParams Lw'!F$24*LN('Sound Power'!BV168),IF('ModelParams Lw'!F$26+'ModelParams Lw'!F$27*LOG('Sound Power'!$D168/'Sound Power'!$E168)+'ModelParams Lw'!F$28*LN('Sound Power'!BV168)&lt;'ModelParams Lw'!F$22+'ModelParams Lw'!F$23*LOG('Sound Power'!$D168/'Sound Power'!$E168)+'ModelParams Lw'!F$24*LN('Sound Power'!BV168),'ModelParams Lw'!F$22+'ModelParams Lw'!F$23*LOG('Sound Power'!$D168/'Sound Power'!$E168)+'ModelParams Lw'!F$24*LN('Sound Power'!BV168),'ModelParams Lw'!F$26+'ModelParams Lw'!F$27*LOG('Sound Power'!$D168/'Sound Power'!$E168)+'ModelParams Lw'!F$28*LN('Sound Power'!BV168)))</f>
        <v>#DIV/0!</v>
      </c>
      <c r="CE168" s="26" t="e">
        <f>IF(Calcul!$E170="SW",'ModelParams Lw'!G$22+'ModelParams Lw'!G$23*LOG('Sound Power'!$D168/'Sound Power'!$E168)+'ModelParams Lw'!G$24*LN('Sound Power'!BW168),IF('ModelParams Lw'!G$26+'ModelParams Lw'!G$27*LOG('Sound Power'!$D168/'Sound Power'!$E168)+'ModelParams Lw'!G$28*LN('Sound Power'!BW168)&lt;'ModelParams Lw'!G$22+'ModelParams Lw'!G$23*LOG('Sound Power'!$D168/'Sound Power'!$E168)+'ModelParams Lw'!G$24*LN('Sound Power'!BW168),'ModelParams Lw'!G$22+'ModelParams Lw'!G$23*LOG('Sound Power'!$D168/'Sound Power'!$E168)+'ModelParams Lw'!G$24*LN('Sound Power'!BW168),'ModelParams Lw'!G$26+'ModelParams Lw'!G$27*LOG('Sound Power'!$D168/'Sound Power'!$E168)+'ModelParams Lw'!G$28*LN('Sound Power'!BW168)))</f>
        <v>#DIV/0!</v>
      </c>
      <c r="CF168" s="26" t="e">
        <f>IF(Calcul!$E170="SW",'ModelParams Lw'!H$22+'ModelParams Lw'!H$23*LOG('Sound Power'!$D168/'Sound Power'!$E168)+'ModelParams Lw'!H$24*LN('Sound Power'!BX168),IF('ModelParams Lw'!H$26+'ModelParams Lw'!H$27*LOG('Sound Power'!$D168/'Sound Power'!$E168)+'ModelParams Lw'!H$28*LN('Sound Power'!BX168)&lt;'ModelParams Lw'!H$22+'ModelParams Lw'!H$23*LOG('Sound Power'!$D168/'Sound Power'!$E168)+'ModelParams Lw'!H$24*LN('Sound Power'!BX168),'ModelParams Lw'!H$22+'ModelParams Lw'!H$23*LOG('Sound Power'!$D168/'Sound Power'!$E168)+'ModelParams Lw'!H$24*LN('Sound Power'!BX168),'ModelParams Lw'!H$26+'ModelParams Lw'!H$27*LOG('Sound Power'!$D168/'Sound Power'!$E168)+'ModelParams Lw'!H$28*LN('Sound Power'!BX168)))</f>
        <v>#DIV/0!</v>
      </c>
      <c r="CG168" s="26" t="e">
        <f>IF(Calcul!$E170="SW",'ModelParams Lw'!I$22+'ModelParams Lw'!I$23*LOG('Sound Power'!$D168/'Sound Power'!$E168)+'ModelParams Lw'!I$24*LN('Sound Power'!BY168),IF('ModelParams Lw'!I$26+'ModelParams Lw'!I$27*LOG('Sound Power'!$D168/'Sound Power'!$E168)+'ModelParams Lw'!I$28*LN('Sound Power'!BY168)&lt;'ModelParams Lw'!I$22+'ModelParams Lw'!I$23*LOG('Sound Power'!$D168/'Sound Power'!$E168)+'ModelParams Lw'!I$24*LN('Sound Power'!BY168),'ModelParams Lw'!I$22+'ModelParams Lw'!I$23*LOG('Sound Power'!$D168/'Sound Power'!$E168)+'ModelParams Lw'!I$24*LN('Sound Power'!BY168),'ModelParams Lw'!I$26+'ModelParams Lw'!I$27*LOG('Sound Power'!$D168/'Sound Power'!$E168)+'ModelParams Lw'!I$28*LN('Sound Power'!BY168)))</f>
        <v>#DIV/0!</v>
      </c>
      <c r="CH168" s="26" t="e">
        <f>IF(Calcul!$E170="SW",'ModelParams Lw'!J$22+'ModelParams Lw'!J$23*LOG('Sound Power'!$D168/'Sound Power'!$E168)+'ModelParams Lw'!J$24*LN('Sound Power'!BZ168),IF('ModelParams Lw'!J$26+'ModelParams Lw'!J$27*LOG('Sound Power'!$D168/'Sound Power'!$E168)+'ModelParams Lw'!J$28*LN('Sound Power'!BZ168)&lt;'ModelParams Lw'!J$22+'ModelParams Lw'!J$23*LOG('Sound Power'!$D168/'Sound Power'!$E168)+'ModelParams Lw'!J$24*LN('Sound Power'!BZ168),'ModelParams Lw'!J$22+'ModelParams Lw'!J$23*LOG('Sound Power'!$D168/'Sound Power'!$E168)+'ModelParams Lw'!J$24*LN('Sound Power'!BZ168),'ModelParams Lw'!J$26+'ModelParams Lw'!J$27*LOG('Sound Power'!$D168/'Sound Power'!$E168)+'ModelParams Lw'!J$28*LN('Sound Power'!BZ168)))</f>
        <v>#DIV/0!</v>
      </c>
      <c r="CI168" s="26" t="e">
        <f t="shared" si="83"/>
        <v>#DIV/0!</v>
      </c>
      <c r="CJ168" s="26" t="e">
        <f t="shared" si="84"/>
        <v>#DIV/0!</v>
      </c>
      <c r="CK168" s="26" t="e">
        <f t="shared" si="85"/>
        <v>#DIV/0!</v>
      </c>
      <c r="CL168" s="26" t="e">
        <f t="shared" si="86"/>
        <v>#DIV/0!</v>
      </c>
      <c r="CM168" s="26" t="e">
        <f t="shared" si="87"/>
        <v>#DIV/0!</v>
      </c>
      <c r="CN168" s="26" t="e">
        <f t="shared" si="88"/>
        <v>#DIV/0!</v>
      </c>
      <c r="CO168" s="26" t="e">
        <f t="shared" si="89"/>
        <v>#DIV/0!</v>
      </c>
      <c r="CP168" s="26" t="e">
        <f t="shared" si="90"/>
        <v>#DIV/0!</v>
      </c>
      <c r="CQ168" s="26" t="e">
        <f>10*LOG10(IF(CI168="",0,POWER(10,((CI168+'ModelParams Lw'!$O$4)/10))) +IF(CJ168="",0,POWER(10,((CJ168+'ModelParams Lw'!$P$4)/10))) +IF(CK168="",0,POWER(10,((CK168+'ModelParams Lw'!$Q$4)/10))) +IF(CL168="",0,POWER(10,((CL168+'ModelParams Lw'!$R$4)/10))) +IF(CM168="",0,POWER(10,((CM168+'ModelParams Lw'!$S$4)/10))) +IF(CN168="",0,POWER(10,((CN168+'ModelParams Lw'!$T$4)/10))) +IF(CO168="",0,POWER(10,((CO168+'ModelParams Lw'!$U$4)/10)))+IF(CP168="",0,POWER(10,((CP168+'ModelParams Lw'!$V$4)/10))))</f>
        <v>#DIV/0!</v>
      </c>
      <c r="CR168" s="26" t="e">
        <f t="shared" si="91"/>
        <v>#DIV/0!</v>
      </c>
      <c r="CS168" s="26" t="e">
        <f>(CI168-'ModelParams Lw'!$O$10)/'ModelParams Lw'!$O$11</f>
        <v>#DIV/0!</v>
      </c>
      <c r="CT168" s="26" t="e">
        <f>(CJ168-'ModelParams Lw'!$P$10)/'ModelParams Lw'!$P$11</f>
        <v>#DIV/0!</v>
      </c>
      <c r="CU168" s="26" t="e">
        <f>(CK168-'ModelParams Lw'!$Q$10)/'ModelParams Lw'!$Q$11</f>
        <v>#DIV/0!</v>
      </c>
      <c r="CV168" s="26" t="e">
        <f>(CL168-'ModelParams Lw'!$R$10)/'ModelParams Lw'!$R$11</f>
        <v>#DIV/0!</v>
      </c>
      <c r="CW168" s="26" t="e">
        <f>(CM168-'ModelParams Lw'!$S$10)/'ModelParams Lw'!$S$11</f>
        <v>#DIV/0!</v>
      </c>
      <c r="CX168" s="26" t="e">
        <f>(CN168-'ModelParams Lw'!$T$10)/'ModelParams Lw'!$T$11</f>
        <v>#DIV/0!</v>
      </c>
      <c r="CY168" s="26" t="e">
        <f>(CO168-'ModelParams Lw'!$U$10)/'ModelParams Lw'!$U$11</f>
        <v>#DIV/0!</v>
      </c>
      <c r="CZ168" s="26" t="e">
        <f>(CP168-'ModelParams Lw'!$V$10)/'ModelParams Lw'!$V$11</f>
        <v>#DIV/0!</v>
      </c>
    </row>
    <row r="169" spans="1:104" x14ac:dyDescent="0.2">
      <c r="A169" s="13">
        <f>Calcul!A171</f>
        <v>0</v>
      </c>
      <c r="B169" s="13">
        <f t="shared" si="67"/>
        <v>0</v>
      </c>
      <c r="C169" s="13">
        <f>Calcul!B171</f>
        <v>0</v>
      </c>
      <c r="D169" s="13">
        <f>Calcul!C171/1000</f>
        <v>0</v>
      </c>
      <c r="E169" s="13">
        <f>Calcul!D171/1000</f>
        <v>0</v>
      </c>
      <c r="F169" s="13">
        <f t="shared" si="68"/>
        <v>0</v>
      </c>
      <c r="G169" s="23" t="e">
        <f>DEGREES(ACOS(1-(1/'ModelParams Lw'!B$15*SQRT(0.5*1.2/'Sound Power'!$C169)*('Sound Power'!$B169/3600)/('Sound Power'!$D169)/('Sound Power'!$F169))))</f>
        <v>#DIV/0!</v>
      </c>
      <c r="H169" s="23" t="e">
        <f>DEGREES(ACOS(1-(1/'ModelParams Lw'!C$15*SQRT(0.5*1.2/'Sound Power'!$C169)*('Sound Power'!$B169/3600)/('Sound Power'!$D169)/('Sound Power'!$F169))))</f>
        <v>#DIV/0!</v>
      </c>
      <c r="I169" s="23" t="e">
        <f>DEGREES(ACOS(1-(1/'ModelParams Lw'!D$15*SQRT(0.5*1.2/'Sound Power'!$C169)*('Sound Power'!$B169/3600)/('Sound Power'!$D169)/('Sound Power'!$F169))))</f>
        <v>#DIV/0!</v>
      </c>
      <c r="J169" s="23" t="e">
        <f>DEGREES(ACOS(1-(1/'ModelParams Lw'!E$15*SQRT(0.5*1.2/'Sound Power'!$C169)*('Sound Power'!$B169/3600)/('Sound Power'!$D169)/('Sound Power'!$F169))))</f>
        <v>#DIV/0!</v>
      </c>
      <c r="K169" s="23" t="e">
        <f>DEGREES(ACOS(1-(1/'ModelParams Lw'!F$15*SQRT(0.5*1.2/'Sound Power'!$C169)*('Sound Power'!$B169/3600)/('Sound Power'!$D169)/('Sound Power'!$F169))))</f>
        <v>#DIV/0!</v>
      </c>
      <c r="L169" s="23" t="e">
        <f>DEGREES(ACOS(1-(1/'ModelParams Lw'!G$15*SQRT(0.5*1.2/'Sound Power'!$C169)*('Sound Power'!$B169/3600)/('Sound Power'!$D169)/('Sound Power'!$F169))))</f>
        <v>#DIV/0!</v>
      </c>
      <c r="M169" s="23" t="e">
        <f>DEGREES(ACOS(1-(1/'ModelParams Lw'!H$15*SQRT(0.5*1.2/'Sound Power'!$C169)*('Sound Power'!$B169/3600)/('Sound Power'!$D169)/('Sound Power'!$F169))))</f>
        <v>#DIV/0!</v>
      </c>
      <c r="N169" s="23" t="e">
        <f>DEGREES(ACOS(1-(1/'ModelParams Lw'!I$15*SQRT(0.5*1.2/'Sound Power'!$C169)*('Sound Power'!$B169/3600)/('Sound Power'!$D169)/('Sound Power'!$F169))))</f>
        <v>#DIV/0!</v>
      </c>
      <c r="O169" s="26" t="e">
        <f>('ModelParams Lw'!B$4*LN('Sound Power'!G169)/(1+EXP(-('Sound Power'!$D169*1000+'ModelParams Lw'!B$6)/'ModelParams Lw'!B$7))+'ModelParams Lw'!B$5)*LN('Sound Power'!$B169)-('ModelParams Lw'!B$8+'ModelParams Lw'!B$9*$D169+'ModelParams Lw'!B$10*'Sound Power'!$F169^'ModelParams Lw'!B$14+'ModelParams Lw'!B$11*LN('Sound Power'!G169)+'ModelParams Lw'!B$12*'Sound Power'!$D169*'Sound Power'!$F169+'ModelParams Lw'!B$13*'Sound Power'!$D169*LN('Sound Power'!G169))</f>
        <v>#DIV/0!</v>
      </c>
      <c r="P169" s="26" t="e">
        <f>('ModelParams Lw'!C$4*LN('Sound Power'!H169)/(1+EXP(-('Sound Power'!$D169*1000+'ModelParams Lw'!C$6)/'ModelParams Lw'!C$7))+'ModelParams Lw'!C$5)*LN('Sound Power'!$B169)-('ModelParams Lw'!C$8+'ModelParams Lw'!C$9*$D169+'ModelParams Lw'!C$10*'Sound Power'!$F169^'ModelParams Lw'!C$14+'ModelParams Lw'!C$11*LN('Sound Power'!H169)+'ModelParams Lw'!C$12*'Sound Power'!$D169*'Sound Power'!$F169+'ModelParams Lw'!C$13*'Sound Power'!$D169*LN('Sound Power'!H169))</f>
        <v>#DIV/0!</v>
      </c>
      <c r="Q169" s="26" t="e">
        <f>('ModelParams Lw'!D$4*LN('Sound Power'!I169)/(1+EXP(-('Sound Power'!$D169*1000+'ModelParams Lw'!D$6)/'ModelParams Lw'!D$7))+'ModelParams Lw'!D$5)*LN('Sound Power'!$B169)-('ModelParams Lw'!D$8+'ModelParams Lw'!D$9*$D169+'ModelParams Lw'!D$10*'Sound Power'!$F169^'ModelParams Lw'!D$14+'ModelParams Lw'!D$11*LN('Sound Power'!I169)+'ModelParams Lw'!D$12*'Sound Power'!$D169*'Sound Power'!$F169+'ModelParams Lw'!D$13*'Sound Power'!$D169*LN('Sound Power'!I169))</f>
        <v>#DIV/0!</v>
      </c>
      <c r="R169" s="26" t="e">
        <f>('ModelParams Lw'!E$4*LN('Sound Power'!J169)/(1+EXP(-('Sound Power'!$D169*1000+'ModelParams Lw'!E$6)/'ModelParams Lw'!E$7))+'ModelParams Lw'!E$5)*LN('Sound Power'!$B169)-('ModelParams Lw'!E$8+'ModelParams Lw'!E$9*$D169+'ModelParams Lw'!E$10*'Sound Power'!$F169^'ModelParams Lw'!E$14+'ModelParams Lw'!E$11*LN('Sound Power'!J169)+'ModelParams Lw'!E$12*'Sound Power'!$D169*'Sound Power'!$F169+'ModelParams Lw'!E$13*'Sound Power'!$D169*LN('Sound Power'!J169))</f>
        <v>#DIV/0!</v>
      </c>
      <c r="S169" s="26" t="e">
        <f>('ModelParams Lw'!F$4*LN('Sound Power'!K169)/(1+EXP(-('Sound Power'!$D169*1000+'ModelParams Lw'!F$6)/'ModelParams Lw'!F$7))+'ModelParams Lw'!F$5)*LN('Sound Power'!$B169)-('ModelParams Lw'!F$8+'ModelParams Lw'!F$9*$D169+'ModelParams Lw'!F$10*'Sound Power'!$F169^'ModelParams Lw'!F$14+'ModelParams Lw'!F$11*LN('Sound Power'!K169)+'ModelParams Lw'!F$12*'Sound Power'!$D169*'Sound Power'!$F169+'ModelParams Lw'!F$13*'Sound Power'!$D169*LN('Sound Power'!K169))</f>
        <v>#DIV/0!</v>
      </c>
      <c r="T169" s="26" t="e">
        <f>('ModelParams Lw'!G$4*LN('Sound Power'!L169)/(1+EXP(-('Sound Power'!$D169*1000+'ModelParams Lw'!G$6)/'ModelParams Lw'!G$7))+'ModelParams Lw'!G$5)*LN('Sound Power'!$B169)-('ModelParams Lw'!G$8+'ModelParams Lw'!G$9*$D169+'ModelParams Lw'!G$10*'Sound Power'!$F169^'ModelParams Lw'!G$14+'ModelParams Lw'!G$11*LN('Sound Power'!L169)+'ModelParams Lw'!G$12*'Sound Power'!$D169*'Sound Power'!$F169+'ModelParams Lw'!G$13*'Sound Power'!$D169*LN('Sound Power'!L169))</f>
        <v>#DIV/0!</v>
      </c>
      <c r="U169" s="26" t="e">
        <f>('ModelParams Lw'!H$4*LN('Sound Power'!M169)/(1+EXP(-('Sound Power'!$D169*1000+'ModelParams Lw'!H$6)/'ModelParams Lw'!H$7))+'ModelParams Lw'!H$5)*LN('Sound Power'!$B169)-('ModelParams Lw'!H$8+'ModelParams Lw'!H$9*$D169+'ModelParams Lw'!H$10*'Sound Power'!$F169^'ModelParams Lw'!H$14+'ModelParams Lw'!H$11*LN('Sound Power'!M169)+'ModelParams Lw'!H$12*'Sound Power'!$D169*'Sound Power'!$F169+'ModelParams Lw'!H$13*'Sound Power'!$D169*LN('Sound Power'!M169))</f>
        <v>#DIV/0!</v>
      </c>
      <c r="V169" s="26" t="e">
        <f>('ModelParams Lw'!I$4*LN('Sound Power'!N169)/(1+EXP(-('Sound Power'!$D169*1000+'ModelParams Lw'!I$6)/'ModelParams Lw'!I$7))+'ModelParams Lw'!I$5)*LN('Sound Power'!$B169)-('ModelParams Lw'!I$8+'ModelParams Lw'!I$9*$D169+'ModelParams Lw'!I$10*'Sound Power'!$F169^'ModelParams Lw'!I$14+'ModelParams Lw'!I$11*LN('Sound Power'!N169)+'ModelParams Lw'!I$12*'Sound Power'!$D169*'Sound Power'!$F169+'ModelParams Lw'!I$13*'Sound Power'!$D169*LN('Sound Power'!N169))</f>
        <v>#DIV/0!</v>
      </c>
      <c r="W169" s="26" t="e">
        <f>10*LOG10(IF(O169="",0,POWER(10,((O169+'ModelParams Lw'!$O$4)/10))) +IF(P169="",0,POWER(10,((P169+'ModelParams Lw'!$P$4)/10))) +IF(Q169="",0,POWER(10,((Q169+'ModelParams Lw'!$Q$4)/10))) +IF(R169="",0,POWER(10,((R169+'ModelParams Lw'!$R$4)/10))) +IF(S169="",0,POWER(10,((S169+'ModelParams Lw'!$S$4)/10))) +IF(T169="",0,POWER(10,((T169+'ModelParams Lw'!$T$4)/10))) +IF(U169="",0,POWER(10,((U169+'ModelParams Lw'!$U$4)/10)))+IF(V169="",0,POWER(10,((V169+'ModelParams Lw'!$V$4)/10))))</f>
        <v>#DIV/0!</v>
      </c>
      <c r="X169" s="26" t="e">
        <f t="shared" si="77"/>
        <v>#DIV/0!</v>
      </c>
      <c r="Y169" s="26" t="e">
        <f>(O169-'ModelParams Lw'!O$10)/'ModelParams Lw'!O$11</f>
        <v>#DIV/0!</v>
      </c>
      <c r="Z169" s="26" t="e">
        <f>(P169-'ModelParams Lw'!P$10)/'ModelParams Lw'!P$11</f>
        <v>#DIV/0!</v>
      </c>
      <c r="AA169" s="26" t="e">
        <f>(Q169-'ModelParams Lw'!Q$10)/'ModelParams Lw'!Q$11</f>
        <v>#DIV/0!</v>
      </c>
      <c r="AB169" s="26" t="e">
        <f>(R169-'ModelParams Lw'!R$10)/'ModelParams Lw'!R$11</f>
        <v>#DIV/0!</v>
      </c>
      <c r="AC169" s="26" t="e">
        <f>(S169-'ModelParams Lw'!S$10)/'ModelParams Lw'!S$11</f>
        <v>#DIV/0!</v>
      </c>
      <c r="AD169" s="26" t="e">
        <f>(T169-'ModelParams Lw'!T$10)/'ModelParams Lw'!T$11</f>
        <v>#DIV/0!</v>
      </c>
      <c r="AE169" s="26" t="e">
        <f>(U169-'ModelParams Lw'!U$10)/'ModelParams Lw'!U$11</f>
        <v>#DIV/0!</v>
      </c>
      <c r="AF169" s="26" t="e">
        <f>(V169-'ModelParams Lw'!V$10)/'ModelParams Lw'!V$11</f>
        <v>#DIV/0!</v>
      </c>
      <c r="AG169" s="26" t="e">
        <f t="shared" si="78"/>
        <v>#DIV/0!</v>
      </c>
      <c r="AH169" s="26" t="e">
        <f>VLOOKUP(D169*1000,'ModelParams Lw'!$A$38:$D$58,4)</f>
        <v>#N/A</v>
      </c>
      <c r="AI169" s="56" t="e">
        <f>VLOOKUP(D169*1000,'ModelParams Lw'!$A$38:$D$58,2)</f>
        <v>#N/A</v>
      </c>
      <c r="AJ169" s="46" t="e">
        <f t="shared" si="79"/>
        <v>#DIV/0!</v>
      </c>
      <c r="AK169" s="26" t="e">
        <f t="shared" si="80"/>
        <v>#VALUE!</v>
      </c>
      <c r="AL169" s="26" t="e">
        <f>IF($AI169=100,'ModelParams Lw'!R$35*'Sound Power'!$AH169^2+'ModelParams Lw'!R$36*'Sound Power'!$AH169+'ModelParams Lw'!R$37,IF($AI169=150,'ModelParams Lw'!R$38*'Sound Power'!$AH169^2+'ModelParams Lw'!R$39*'Sound Power'!$AH169+'ModelParams Lw'!R$40,'ModelParams Lw'!R$41*'Sound Power'!$AH169^2+'ModelParams Lw'!R$42*'Sound Power'!$AH169+'ModelParams Lw'!R$43))</f>
        <v>#N/A</v>
      </c>
      <c r="AM169" s="26" t="e">
        <f>IF($AI169=100,'ModelParams Lw'!S$35*'Sound Power'!$AH169^2+'ModelParams Lw'!S$36*'Sound Power'!$AH169+'ModelParams Lw'!S$37,IF($AI169=150,'ModelParams Lw'!S$38*'Sound Power'!$AH169^2+'ModelParams Lw'!S$39*'Sound Power'!$AH169+'ModelParams Lw'!S$40,'ModelParams Lw'!S$41*'Sound Power'!$AH169^2+'ModelParams Lw'!S$42*'Sound Power'!$AH169+'ModelParams Lw'!S$43))</f>
        <v>#N/A</v>
      </c>
      <c r="AN169" s="26" t="e">
        <f>IF($AI169=100,'ModelParams Lw'!T$35*'Sound Power'!$AH169^2+'ModelParams Lw'!T$36*'Sound Power'!$AH169+'ModelParams Lw'!T$37,IF($AI169=150,'ModelParams Lw'!T$38*'Sound Power'!$AH169^2+'ModelParams Lw'!T$39*'Sound Power'!$AH169+'ModelParams Lw'!T$40,'ModelParams Lw'!T$41*'Sound Power'!$AH169^2+'ModelParams Lw'!T$42*'Sound Power'!$AH169+'ModelParams Lw'!T$43))</f>
        <v>#N/A</v>
      </c>
      <c r="AO169" s="26" t="e">
        <f>IF($AI169=100,'ModelParams Lw'!U$35*'Sound Power'!$AH169^2+'ModelParams Lw'!U$36*'Sound Power'!$AH169+'ModelParams Lw'!U$37,IF($AI169=150,'ModelParams Lw'!U$38*'Sound Power'!$AH169^2+'ModelParams Lw'!U$39*'Sound Power'!$AH169+'ModelParams Lw'!U$40,'ModelParams Lw'!U$41*'Sound Power'!$AH169^2+'ModelParams Lw'!U$42*'Sound Power'!$AH169+'ModelParams Lw'!U$43))</f>
        <v>#N/A</v>
      </c>
      <c r="AP169" s="26" t="e">
        <f>IF($AI169=100,'ModelParams Lw'!V$35*'Sound Power'!$AH169^2+'ModelParams Lw'!V$36*'Sound Power'!$AH169+'ModelParams Lw'!V$37,IF($AI169=150,'ModelParams Lw'!V$38*'Sound Power'!$AH169^2+'ModelParams Lw'!V$39*'Sound Power'!$AH169+'ModelParams Lw'!V$40,'ModelParams Lw'!V$41*'Sound Power'!$AH169^2+'ModelParams Lw'!V$42*'Sound Power'!$AH169+'ModelParams Lw'!V$43))</f>
        <v>#N/A</v>
      </c>
      <c r="AQ169" s="26" t="e">
        <f>IF($AI169=100,'ModelParams Lw'!W$35*'Sound Power'!$AH169^2+'ModelParams Lw'!W$36*'Sound Power'!$AH169+'ModelParams Lw'!W$37,IF($AI169=150,'ModelParams Lw'!W$38*'Sound Power'!$AH169^2+'ModelParams Lw'!W$39*'Sound Power'!$AH169+'ModelParams Lw'!W$40,'ModelParams Lw'!W$41*'Sound Power'!$AH169^2+'ModelParams Lw'!W$42*'Sound Power'!$AH169+'ModelParams Lw'!W$43))</f>
        <v>#N/A</v>
      </c>
      <c r="AR169" s="26" t="e">
        <f t="shared" si="81"/>
        <v>#VALUE!</v>
      </c>
      <c r="AS169" s="26" t="e">
        <f>IF(26.83*LN($AJ169)-11.791-'ModelParams Lw'!B$35&lt;0,0,26.83*LN($AJ169)-11.791-'ModelParams Lw'!B$35)</f>
        <v>#DIV/0!</v>
      </c>
      <c r="AT169" s="26" t="e">
        <f>IF(26.83*LN($AJ169)-11.791-'ModelParams Lw'!C$35&lt;0,0,26.83*LN($AJ169)-11.791-'ModelParams Lw'!C$35)</f>
        <v>#DIV/0!</v>
      </c>
      <c r="AU169" s="26" t="e">
        <f>IF(26.83*LN($AJ169)-11.791-'ModelParams Lw'!D$35&lt;0,0,26.83*LN($AJ169)-11.791-'ModelParams Lw'!D$35)</f>
        <v>#DIV/0!</v>
      </c>
      <c r="AV169" s="26" t="e">
        <f>IF(26.83*LN($AJ169)-11.791-'ModelParams Lw'!E$35&lt;0,0,26.83*LN($AJ169)-11.791-'ModelParams Lw'!E$35)</f>
        <v>#DIV/0!</v>
      </c>
      <c r="AW169" s="26" t="e">
        <f>IF(26.83*LN($AJ169)-11.791-'ModelParams Lw'!F$35&lt;0,0,26.83*LN($AJ169)-11.791-'ModelParams Lw'!F$35)</f>
        <v>#DIV/0!</v>
      </c>
      <c r="AX169" s="26" t="e">
        <f>IF(26.83*LN($AJ169)-11.791-'ModelParams Lw'!G$35&lt;0,0,26.83*LN($AJ169)-11.791-'ModelParams Lw'!G$35)</f>
        <v>#DIV/0!</v>
      </c>
      <c r="AY169" s="26" t="e">
        <f>IF(26.83*LN($AJ169)-11.791-'ModelParams Lw'!H$35&lt;0,0,26.83*LN($AJ169)-11.791-'ModelParams Lw'!H$35)</f>
        <v>#DIV/0!</v>
      </c>
      <c r="AZ169" s="26" t="e">
        <f>IF(26.83*LN($AJ169)-11.791-'ModelParams Lw'!I$35&lt;0,0,26.83*LN($AJ169)-11.791-'ModelParams Lw'!I$35)</f>
        <v>#DIV/0!</v>
      </c>
      <c r="BA169" s="26" t="e">
        <f t="shared" si="69"/>
        <v>#DIV/0!</v>
      </c>
      <c r="BB169" s="26" t="e">
        <f t="shared" si="70"/>
        <v>#DIV/0!</v>
      </c>
      <c r="BC169" s="26" t="e">
        <f t="shared" si="71"/>
        <v>#DIV/0!</v>
      </c>
      <c r="BD169" s="26" t="e">
        <f t="shared" si="72"/>
        <v>#DIV/0!</v>
      </c>
      <c r="BE169" s="26" t="e">
        <f t="shared" si="73"/>
        <v>#DIV/0!</v>
      </c>
      <c r="BF169" s="26" t="e">
        <f t="shared" si="74"/>
        <v>#DIV/0!</v>
      </c>
      <c r="BG169" s="26" t="e">
        <f t="shared" si="75"/>
        <v>#DIV/0!</v>
      </c>
      <c r="BH169" s="26" t="e">
        <f t="shared" si="76"/>
        <v>#DIV/0!</v>
      </c>
      <c r="BI169" s="26" t="e">
        <f>10*LOG10(IF(BA169="",0,POWER(10,((BA169+'ModelParams Lw'!$O$4)/10))) +IF(BB169="",0,POWER(10,((BB169+'ModelParams Lw'!$P$4)/10))) +IF(BC169="",0,POWER(10,((BC169+'ModelParams Lw'!$Q$4)/10))) +IF(BD169="",0,POWER(10,((BD169+'ModelParams Lw'!$R$4)/10))) +IF(BE169="",0,POWER(10,((BE169+'ModelParams Lw'!$S$4)/10))) +IF(BF169="",0,POWER(10,((BF169+'ModelParams Lw'!$T$4)/10))) +IF(BG169="",0,POWER(10,((BG169+'ModelParams Lw'!$U$4)/10)))+IF(BH169="",0,POWER(10,((BH169+'ModelParams Lw'!$V$4)/10))))</f>
        <v>#DIV/0!</v>
      </c>
      <c r="BJ169" s="26" t="e">
        <f t="shared" si="82"/>
        <v>#DIV/0!</v>
      </c>
      <c r="BK169" s="26" t="e">
        <f>(BA169-'ModelParams Lw'!O$10)/'ModelParams Lw'!O$11</f>
        <v>#DIV/0!</v>
      </c>
      <c r="BL169" s="26" t="e">
        <f>(BB169-'ModelParams Lw'!P$10)/'ModelParams Lw'!P$11</f>
        <v>#DIV/0!</v>
      </c>
      <c r="BM169" s="26" t="e">
        <f>(BC169-'ModelParams Lw'!Q$10)/'ModelParams Lw'!Q$11</f>
        <v>#DIV/0!</v>
      </c>
      <c r="BN169" s="26" t="e">
        <f>(BD169-'ModelParams Lw'!R$10)/'ModelParams Lw'!R$11</f>
        <v>#DIV/0!</v>
      </c>
      <c r="BO169" s="26" t="e">
        <f>(BE169-'ModelParams Lw'!S$10)/'ModelParams Lw'!S$11</f>
        <v>#DIV/0!</v>
      </c>
      <c r="BP169" s="26" t="e">
        <f>(BF169-'ModelParams Lw'!T$10)/'ModelParams Lw'!T$11</f>
        <v>#DIV/0!</v>
      </c>
      <c r="BQ169" s="26" t="e">
        <f>(BG169-'ModelParams Lw'!U$10)/'ModelParams Lw'!U$11</f>
        <v>#DIV/0!</v>
      </c>
      <c r="BR169" s="26" t="e">
        <f>(BH169-'ModelParams Lw'!V$10)/'ModelParams Lw'!V$11</f>
        <v>#DIV/0!</v>
      </c>
      <c r="BS169" s="23" t="e">
        <f>IF(Calcul!$E171="SW",DEGREES(ACOS(1-(1/'ModelParams Lw'!C$25*SQRT(0.5*1.2/'Sound Power'!$C169)*('Sound Power'!$B169/3600)/('Sound Power'!$D169)/('Sound Power'!$F169)))),DEGREES(ACOS(1-(1/'ModelParams Lw'!C$29*SQRT(0.5*1.2/'Sound Power'!$C169)*('Sound Power'!$B169/3600)/('Sound Power'!$D169)/('Sound Power'!$F169)))))</f>
        <v>#DIV/0!</v>
      </c>
      <c r="BT169" s="23" t="e">
        <f>IF(Calcul!$E171="SW",DEGREES(ACOS(1-(1/'ModelParams Lw'!D$25*SQRT(0.5*1.2/'Sound Power'!$C169)*('Sound Power'!$B169/3600)/('Sound Power'!$D169)/('Sound Power'!$F169)))),DEGREES(ACOS(1-(1/'ModelParams Lw'!D$29*SQRT(0.5*1.2/'Sound Power'!$C169)*('Sound Power'!$B169/3600)/('Sound Power'!$D169)/('Sound Power'!$F169)))))</f>
        <v>#DIV/0!</v>
      </c>
      <c r="BU169" s="23" t="e">
        <f>IF(Calcul!$E171="SW",DEGREES(ACOS(1-(1/'ModelParams Lw'!E$25*SQRT(0.5*1.2/'Sound Power'!$C169)*('Sound Power'!$B169/3600)/('Sound Power'!$D169)/('Sound Power'!$F169)))),DEGREES(ACOS(1-(1/'ModelParams Lw'!E$29*SQRT(0.5*1.2/'Sound Power'!$C169)*('Sound Power'!$B169/3600)/('Sound Power'!$D169)/('Sound Power'!$F169)))))</f>
        <v>#DIV/0!</v>
      </c>
      <c r="BV169" s="23" t="e">
        <f>IF(Calcul!$E171="SW",DEGREES(ACOS(1-(1/'ModelParams Lw'!F$25*SQRT(0.5*1.2/'Sound Power'!$C169)*('Sound Power'!$B169/3600)/('Sound Power'!$D169)/('Sound Power'!$F169)))),DEGREES(ACOS(1-(1/'ModelParams Lw'!F$29*SQRT(0.5*1.2/'Sound Power'!$C169)*('Sound Power'!$B169/3600)/('Sound Power'!$D169)/('Sound Power'!$F169)))))</f>
        <v>#DIV/0!</v>
      </c>
      <c r="BW169" s="23" t="e">
        <f>IF(Calcul!$E171="SW",DEGREES(ACOS(1-(1/'ModelParams Lw'!G$25*SQRT(0.5*1.2/'Sound Power'!$C169)*('Sound Power'!$B169/3600)/('Sound Power'!$D169)/('Sound Power'!$F169)))),DEGREES(ACOS(1-(1/'ModelParams Lw'!G$29*SQRT(0.5*1.2/'Sound Power'!$C169)*('Sound Power'!$B169/3600)/('Sound Power'!$D169)/('Sound Power'!$F169)))))</f>
        <v>#DIV/0!</v>
      </c>
      <c r="BX169" s="23" t="e">
        <f>IF(Calcul!$E171="SW",DEGREES(ACOS(1-(1/'ModelParams Lw'!H$25*SQRT(0.5*1.2/'Sound Power'!$C169)*('Sound Power'!$B169/3600)/('Sound Power'!$D169)/('Sound Power'!$F169)))),DEGREES(ACOS(1-(1/'ModelParams Lw'!H$29*SQRT(0.5*1.2/'Sound Power'!$C169)*('Sound Power'!$B169/3600)/('Sound Power'!$D169)/('Sound Power'!$F169)))))</f>
        <v>#DIV/0!</v>
      </c>
      <c r="BY169" s="23" t="e">
        <f>IF(Calcul!$E171="SW",DEGREES(ACOS(1-(1/'ModelParams Lw'!I$25*SQRT(0.5*1.2/'Sound Power'!$C169)*('Sound Power'!$B169/3600)/('Sound Power'!$D169)/('Sound Power'!$F169)))),DEGREES(ACOS(1-(1/'ModelParams Lw'!I$29*SQRT(0.5*1.2/'Sound Power'!$C169)*('Sound Power'!$B169/3600)/('Sound Power'!$D169)/('Sound Power'!$F169)))))</f>
        <v>#DIV/0!</v>
      </c>
      <c r="BZ169" s="23" t="e">
        <f>IF(Calcul!$E171="SW",DEGREES(ACOS(1-(1/'ModelParams Lw'!J$25*SQRT(0.5*1.2/'Sound Power'!$C169)*('Sound Power'!$B169/3600)/('Sound Power'!$D169)/('Sound Power'!$F169)))),DEGREES(ACOS(1-(1/'ModelParams Lw'!J$29*SQRT(0.5*1.2/'Sound Power'!$C169)*('Sound Power'!$B169/3600)/('Sound Power'!$D169)/('Sound Power'!$F169)))))</f>
        <v>#DIV/0!</v>
      </c>
      <c r="CA169" s="26" t="e">
        <f>IF(Calcul!$E171="SW",'ModelParams Lw'!C$22+'ModelParams Lw'!C$23*LOG('Sound Power'!$D169/'Sound Power'!$E169)+'ModelParams Lw'!C$24*LN('Sound Power'!BS169),IF('ModelParams Lw'!C$26+'ModelParams Lw'!C$27*LOG('Sound Power'!$D169/'Sound Power'!$E169)+'ModelParams Lw'!C$28*LN('Sound Power'!BS169)&lt;'ModelParams Lw'!C$22+'ModelParams Lw'!C$23*LOG('Sound Power'!$D169/'Sound Power'!$E169)+'ModelParams Lw'!C$24*LN('Sound Power'!BS169),'ModelParams Lw'!C$22+'ModelParams Lw'!C$23*LOG('Sound Power'!$D169/'Sound Power'!$E169)+'ModelParams Lw'!C$24*LN('Sound Power'!BS169),'ModelParams Lw'!C$26+'ModelParams Lw'!C$27*LOG('Sound Power'!$D169/'Sound Power'!$E169)+'ModelParams Lw'!C$28*LN('Sound Power'!BS169)))</f>
        <v>#DIV/0!</v>
      </c>
      <c r="CB169" s="26" t="e">
        <f>IF(Calcul!$E171="SW",'ModelParams Lw'!D$22+'ModelParams Lw'!D$23*LOG('Sound Power'!$D169/'Sound Power'!$E169)+'ModelParams Lw'!D$24*LN('Sound Power'!BT169),IF('ModelParams Lw'!D$26+'ModelParams Lw'!D$27*LOG('Sound Power'!$D169/'Sound Power'!$E169)+'ModelParams Lw'!D$28*LN('Sound Power'!BT169)&lt;'ModelParams Lw'!D$22+'ModelParams Lw'!D$23*LOG('Sound Power'!$D169/'Sound Power'!$E169)+'ModelParams Lw'!D$24*LN('Sound Power'!BT169),'ModelParams Lw'!D$22+'ModelParams Lw'!D$23*LOG('Sound Power'!$D169/'Sound Power'!$E169)+'ModelParams Lw'!D$24*LN('Sound Power'!BT169),'ModelParams Lw'!D$26+'ModelParams Lw'!D$27*LOG('Sound Power'!$D169/'Sound Power'!$E169)+'ModelParams Lw'!D$28*LN('Sound Power'!BT169)))</f>
        <v>#DIV/0!</v>
      </c>
      <c r="CC169" s="26" t="e">
        <f>IF(Calcul!$E171="SW",'ModelParams Lw'!E$22+'ModelParams Lw'!E$23*LOG('Sound Power'!$D169/'Sound Power'!$E169)+'ModelParams Lw'!E$24*LN('Sound Power'!BU169),IF('ModelParams Lw'!E$26+'ModelParams Lw'!E$27*LOG('Sound Power'!$D169/'Sound Power'!$E169)+'ModelParams Lw'!E$28*LN('Sound Power'!BU169)&lt;'ModelParams Lw'!E$22+'ModelParams Lw'!E$23*LOG('Sound Power'!$D169/'Sound Power'!$E169)+'ModelParams Lw'!E$24*LN('Sound Power'!BU169),'ModelParams Lw'!E$22+'ModelParams Lw'!E$23*LOG('Sound Power'!$D169/'Sound Power'!$E169)+'ModelParams Lw'!E$24*LN('Sound Power'!BU169),'ModelParams Lw'!E$26+'ModelParams Lw'!E$27*LOG('Sound Power'!$D169/'Sound Power'!$E169)+'ModelParams Lw'!E$28*LN('Sound Power'!BU169)))</f>
        <v>#DIV/0!</v>
      </c>
      <c r="CD169" s="26" t="e">
        <f>IF(Calcul!$E171="SW",'ModelParams Lw'!F$22+'ModelParams Lw'!F$23*LOG('Sound Power'!$D169/'Sound Power'!$E169)+'ModelParams Lw'!F$24*LN('Sound Power'!BV169),IF('ModelParams Lw'!F$26+'ModelParams Lw'!F$27*LOG('Sound Power'!$D169/'Sound Power'!$E169)+'ModelParams Lw'!F$28*LN('Sound Power'!BV169)&lt;'ModelParams Lw'!F$22+'ModelParams Lw'!F$23*LOG('Sound Power'!$D169/'Sound Power'!$E169)+'ModelParams Lw'!F$24*LN('Sound Power'!BV169),'ModelParams Lw'!F$22+'ModelParams Lw'!F$23*LOG('Sound Power'!$D169/'Sound Power'!$E169)+'ModelParams Lw'!F$24*LN('Sound Power'!BV169),'ModelParams Lw'!F$26+'ModelParams Lw'!F$27*LOG('Sound Power'!$D169/'Sound Power'!$E169)+'ModelParams Lw'!F$28*LN('Sound Power'!BV169)))</f>
        <v>#DIV/0!</v>
      </c>
      <c r="CE169" s="26" t="e">
        <f>IF(Calcul!$E171="SW",'ModelParams Lw'!G$22+'ModelParams Lw'!G$23*LOG('Sound Power'!$D169/'Sound Power'!$E169)+'ModelParams Lw'!G$24*LN('Sound Power'!BW169),IF('ModelParams Lw'!G$26+'ModelParams Lw'!G$27*LOG('Sound Power'!$D169/'Sound Power'!$E169)+'ModelParams Lw'!G$28*LN('Sound Power'!BW169)&lt;'ModelParams Lw'!G$22+'ModelParams Lw'!G$23*LOG('Sound Power'!$D169/'Sound Power'!$E169)+'ModelParams Lw'!G$24*LN('Sound Power'!BW169),'ModelParams Lw'!G$22+'ModelParams Lw'!G$23*LOG('Sound Power'!$D169/'Sound Power'!$E169)+'ModelParams Lw'!G$24*LN('Sound Power'!BW169),'ModelParams Lw'!G$26+'ModelParams Lw'!G$27*LOG('Sound Power'!$D169/'Sound Power'!$E169)+'ModelParams Lw'!G$28*LN('Sound Power'!BW169)))</f>
        <v>#DIV/0!</v>
      </c>
      <c r="CF169" s="26" t="e">
        <f>IF(Calcul!$E171="SW",'ModelParams Lw'!H$22+'ModelParams Lw'!H$23*LOG('Sound Power'!$D169/'Sound Power'!$E169)+'ModelParams Lw'!H$24*LN('Sound Power'!BX169),IF('ModelParams Lw'!H$26+'ModelParams Lw'!H$27*LOG('Sound Power'!$D169/'Sound Power'!$E169)+'ModelParams Lw'!H$28*LN('Sound Power'!BX169)&lt;'ModelParams Lw'!H$22+'ModelParams Lw'!H$23*LOG('Sound Power'!$D169/'Sound Power'!$E169)+'ModelParams Lw'!H$24*LN('Sound Power'!BX169),'ModelParams Lw'!H$22+'ModelParams Lw'!H$23*LOG('Sound Power'!$D169/'Sound Power'!$E169)+'ModelParams Lw'!H$24*LN('Sound Power'!BX169),'ModelParams Lw'!H$26+'ModelParams Lw'!H$27*LOG('Sound Power'!$D169/'Sound Power'!$E169)+'ModelParams Lw'!H$28*LN('Sound Power'!BX169)))</f>
        <v>#DIV/0!</v>
      </c>
      <c r="CG169" s="26" t="e">
        <f>IF(Calcul!$E171="SW",'ModelParams Lw'!I$22+'ModelParams Lw'!I$23*LOG('Sound Power'!$D169/'Sound Power'!$E169)+'ModelParams Lw'!I$24*LN('Sound Power'!BY169),IF('ModelParams Lw'!I$26+'ModelParams Lw'!I$27*LOG('Sound Power'!$D169/'Sound Power'!$E169)+'ModelParams Lw'!I$28*LN('Sound Power'!BY169)&lt;'ModelParams Lw'!I$22+'ModelParams Lw'!I$23*LOG('Sound Power'!$D169/'Sound Power'!$E169)+'ModelParams Lw'!I$24*LN('Sound Power'!BY169),'ModelParams Lw'!I$22+'ModelParams Lw'!I$23*LOG('Sound Power'!$D169/'Sound Power'!$E169)+'ModelParams Lw'!I$24*LN('Sound Power'!BY169),'ModelParams Lw'!I$26+'ModelParams Lw'!I$27*LOG('Sound Power'!$D169/'Sound Power'!$E169)+'ModelParams Lw'!I$28*LN('Sound Power'!BY169)))</f>
        <v>#DIV/0!</v>
      </c>
      <c r="CH169" s="26" t="e">
        <f>IF(Calcul!$E171="SW",'ModelParams Lw'!J$22+'ModelParams Lw'!J$23*LOG('Sound Power'!$D169/'Sound Power'!$E169)+'ModelParams Lw'!J$24*LN('Sound Power'!BZ169),IF('ModelParams Lw'!J$26+'ModelParams Lw'!J$27*LOG('Sound Power'!$D169/'Sound Power'!$E169)+'ModelParams Lw'!J$28*LN('Sound Power'!BZ169)&lt;'ModelParams Lw'!J$22+'ModelParams Lw'!J$23*LOG('Sound Power'!$D169/'Sound Power'!$E169)+'ModelParams Lw'!J$24*LN('Sound Power'!BZ169),'ModelParams Lw'!J$22+'ModelParams Lw'!J$23*LOG('Sound Power'!$D169/'Sound Power'!$E169)+'ModelParams Lw'!J$24*LN('Sound Power'!BZ169),'ModelParams Lw'!J$26+'ModelParams Lw'!J$27*LOG('Sound Power'!$D169/'Sound Power'!$E169)+'ModelParams Lw'!J$28*LN('Sound Power'!BZ169)))</f>
        <v>#DIV/0!</v>
      </c>
      <c r="CI169" s="26" t="e">
        <f t="shared" si="83"/>
        <v>#DIV/0!</v>
      </c>
      <c r="CJ169" s="26" t="e">
        <f t="shared" si="84"/>
        <v>#DIV/0!</v>
      </c>
      <c r="CK169" s="26" t="e">
        <f t="shared" si="85"/>
        <v>#DIV/0!</v>
      </c>
      <c r="CL169" s="26" t="e">
        <f t="shared" si="86"/>
        <v>#DIV/0!</v>
      </c>
      <c r="CM169" s="26" t="e">
        <f t="shared" si="87"/>
        <v>#DIV/0!</v>
      </c>
      <c r="CN169" s="26" t="e">
        <f t="shared" si="88"/>
        <v>#DIV/0!</v>
      </c>
      <c r="CO169" s="26" t="e">
        <f t="shared" si="89"/>
        <v>#DIV/0!</v>
      </c>
      <c r="CP169" s="26" t="e">
        <f t="shared" si="90"/>
        <v>#DIV/0!</v>
      </c>
      <c r="CQ169" s="26" t="e">
        <f>10*LOG10(IF(CI169="",0,POWER(10,((CI169+'ModelParams Lw'!$O$4)/10))) +IF(CJ169="",0,POWER(10,((CJ169+'ModelParams Lw'!$P$4)/10))) +IF(CK169="",0,POWER(10,((CK169+'ModelParams Lw'!$Q$4)/10))) +IF(CL169="",0,POWER(10,((CL169+'ModelParams Lw'!$R$4)/10))) +IF(CM169="",0,POWER(10,((CM169+'ModelParams Lw'!$S$4)/10))) +IF(CN169="",0,POWER(10,((CN169+'ModelParams Lw'!$T$4)/10))) +IF(CO169="",0,POWER(10,((CO169+'ModelParams Lw'!$U$4)/10)))+IF(CP169="",0,POWER(10,((CP169+'ModelParams Lw'!$V$4)/10))))</f>
        <v>#DIV/0!</v>
      </c>
      <c r="CR169" s="26" t="e">
        <f t="shared" si="91"/>
        <v>#DIV/0!</v>
      </c>
      <c r="CS169" s="26" t="e">
        <f>(CI169-'ModelParams Lw'!$O$10)/'ModelParams Lw'!$O$11</f>
        <v>#DIV/0!</v>
      </c>
      <c r="CT169" s="26" t="e">
        <f>(CJ169-'ModelParams Lw'!$P$10)/'ModelParams Lw'!$P$11</f>
        <v>#DIV/0!</v>
      </c>
      <c r="CU169" s="26" t="e">
        <f>(CK169-'ModelParams Lw'!$Q$10)/'ModelParams Lw'!$Q$11</f>
        <v>#DIV/0!</v>
      </c>
      <c r="CV169" s="26" t="e">
        <f>(CL169-'ModelParams Lw'!$R$10)/'ModelParams Lw'!$R$11</f>
        <v>#DIV/0!</v>
      </c>
      <c r="CW169" s="26" t="e">
        <f>(CM169-'ModelParams Lw'!$S$10)/'ModelParams Lw'!$S$11</f>
        <v>#DIV/0!</v>
      </c>
      <c r="CX169" s="26" t="e">
        <f>(CN169-'ModelParams Lw'!$T$10)/'ModelParams Lw'!$T$11</f>
        <v>#DIV/0!</v>
      </c>
      <c r="CY169" s="26" t="e">
        <f>(CO169-'ModelParams Lw'!$U$10)/'ModelParams Lw'!$U$11</f>
        <v>#DIV/0!</v>
      </c>
      <c r="CZ169" s="26" t="e">
        <f>(CP169-'ModelParams Lw'!$V$10)/'ModelParams Lw'!$V$11</f>
        <v>#DIV/0!</v>
      </c>
    </row>
    <row r="170" spans="1:104" x14ac:dyDescent="0.2">
      <c r="A170" s="13">
        <f>Calcul!A172</f>
        <v>0</v>
      </c>
      <c r="B170" s="13">
        <f t="shared" si="67"/>
        <v>0</v>
      </c>
      <c r="C170" s="13">
        <f>Calcul!B172</f>
        <v>0</v>
      </c>
      <c r="D170" s="13">
        <f>Calcul!C172/1000</f>
        <v>0</v>
      </c>
      <c r="E170" s="13">
        <f>Calcul!D172/1000</f>
        <v>0</v>
      </c>
      <c r="F170" s="13">
        <f t="shared" si="68"/>
        <v>0</v>
      </c>
      <c r="G170" s="23" t="e">
        <f>DEGREES(ACOS(1-(1/'ModelParams Lw'!B$15*SQRT(0.5*1.2/'Sound Power'!$C170)*('Sound Power'!$B170/3600)/('Sound Power'!$D170)/('Sound Power'!$F170))))</f>
        <v>#DIV/0!</v>
      </c>
      <c r="H170" s="23" t="e">
        <f>DEGREES(ACOS(1-(1/'ModelParams Lw'!C$15*SQRT(0.5*1.2/'Sound Power'!$C170)*('Sound Power'!$B170/3600)/('Sound Power'!$D170)/('Sound Power'!$F170))))</f>
        <v>#DIV/0!</v>
      </c>
      <c r="I170" s="23" t="e">
        <f>DEGREES(ACOS(1-(1/'ModelParams Lw'!D$15*SQRT(0.5*1.2/'Sound Power'!$C170)*('Sound Power'!$B170/3600)/('Sound Power'!$D170)/('Sound Power'!$F170))))</f>
        <v>#DIV/0!</v>
      </c>
      <c r="J170" s="23" t="e">
        <f>DEGREES(ACOS(1-(1/'ModelParams Lw'!E$15*SQRT(0.5*1.2/'Sound Power'!$C170)*('Sound Power'!$B170/3600)/('Sound Power'!$D170)/('Sound Power'!$F170))))</f>
        <v>#DIV/0!</v>
      </c>
      <c r="K170" s="23" t="e">
        <f>DEGREES(ACOS(1-(1/'ModelParams Lw'!F$15*SQRT(0.5*1.2/'Sound Power'!$C170)*('Sound Power'!$B170/3600)/('Sound Power'!$D170)/('Sound Power'!$F170))))</f>
        <v>#DIV/0!</v>
      </c>
      <c r="L170" s="23" t="e">
        <f>DEGREES(ACOS(1-(1/'ModelParams Lw'!G$15*SQRT(0.5*1.2/'Sound Power'!$C170)*('Sound Power'!$B170/3600)/('Sound Power'!$D170)/('Sound Power'!$F170))))</f>
        <v>#DIV/0!</v>
      </c>
      <c r="M170" s="23" t="e">
        <f>DEGREES(ACOS(1-(1/'ModelParams Lw'!H$15*SQRT(0.5*1.2/'Sound Power'!$C170)*('Sound Power'!$B170/3600)/('Sound Power'!$D170)/('Sound Power'!$F170))))</f>
        <v>#DIV/0!</v>
      </c>
      <c r="N170" s="23" t="e">
        <f>DEGREES(ACOS(1-(1/'ModelParams Lw'!I$15*SQRT(0.5*1.2/'Sound Power'!$C170)*('Sound Power'!$B170/3600)/('Sound Power'!$D170)/('Sound Power'!$F170))))</f>
        <v>#DIV/0!</v>
      </c>
      <c r="O170" s="26" t="e">
        <f>('ModelParams Lw'!B$4*LN('Sound Power'!G170)/(1+EXP(-('Sound Power'!$D170*1000+'ModelParams Lw'!B$6)/'ModelParams Lw'!B$7))+'ModelParams Lw'!B$5)*LN('Sound Power'!$B170)-('ModelParams Lw'!B$8+'ModelParams Lw'!B$9*$D170+'ModelParams Lw'!B$10*'Sound Power'!$F170^'ModelParams Lw'!B$14+'ModelParams Lw'!B$11*LN('Sound Power'!G170)+'ModelParams Lw'!B$12*'Sound Power'!$D170*'Sound Power'!$F170+'ModelParams Lw'!B$13*'Sound Power'!$D170*LN('Sound Power'!G170))</f>
        <v>#DIV/0!</v>
      </c>
      <c r="P170" s="26" t="e">
        <f>('ModelParams Lw'!C$4*LN('Sound Power'!H170)/(1+EXP(-('Sound Power'!$D170*1000+'ModelParams Lw'!C$6)/'ModelParams Lw'!C$7))+'ModelParams Lw'!C$5)*LN('Sound Power'!$B170)-('ModelParams Lw'!C$8+'ModelParams Lw'!C$9*$D170+'ModelParams Lw'!C$10*'Sound Power'!$F170^'ModelParams Lw'!C$14+'ModelParams Lw'!C$11*LN('Sound Power'!H170)+'ModelParams Lw'!C$12*'Sound Power'!$D170*'Sound Power'!$F170+'ModelParams Lw'!C$13*'Sound Power'!$D170*LN('Sound Power'!H170))</f>
        <v>#DIV/0!</v>
      </c>
      <c r="Q170" s="26" t="e">
        <f>('ModelParams Lw'!D$4*LN('Sound Power'!I170)/(1+EXP(-('Sound Power'!$D170*1000+'ModelParams Lw'!D$6)/'ModelParams Lw'!D$7))+'ModelParams Lw'!D$5)*LN('Sound Power'!$B170)-('ModelParams Lw'!D$8+'ModelParams Lw'!D$9*$D170+'ModelParams Lw'!D$10*'Sound Power'!$F170^'ModelParams Lw'!D$14+'ModelParams Lw'!D$11*LN('Sound Power'!I170)+'ModelParams Lw'!D$12*'Sound Power'!$D170*'Sound Power'!$F170+'ModelParams Lw'!D$13*'Sound Power'!$D170*LN('Sound Power'!I170))</f>
        <v>#DIV/0!</v>
      </c>
      <c r="R170" s="26" t="e">
        <f>('ModelParams Lw'!E$4*LN('Sound Power'!J170)/(1+EXP(-('Sound Power'!$D170*1000+'ModelParams Lw'!E$6)/'ModelParams Lw'!E$7))+'ModelParams Lw'!E$5)*LN('Sound Power'!$B170)-('ModelParams Lw'!E$8+'ModelParams Lw'!E$9*$D170+'ModelParams Lw'!E$10*'Sound Power'!$F170^'ModelParams Lw'!E$14+'ModelParams Lw'!E$11*LN('Sound Power'!J170)+'ModelParams Lw'!E$12*'Sound Power'!$D170*'Sound Power'!$F170+'ModelParams Lw'!E$13*'Sound Power'!$D170*LN('Sound Power'!J170))</f>
        <v>#DIV/0!</v>
      </c>
      <c r="S170" s="26" t="e">
        <f>('ModelParams Lw'!F$4*LN('Sound Power'!K170)/(1+EXP(-('Sound Power'!$D170*1000+'ModelParams Lw'!F$6)/'ModelParams Lw'!F$7))+'ModelParams Lw'!F$5)*LN('Sound Power'!$B170)-('ModelParams Lw'!F$8+'ModelParams Lw'!F$9*$D170+'ModelParams Lw'!F$10*'Sound Power'!$F170^'ModelParams Lw'!F$14+'ModelParams Lw'!F$11*LN('Sound Power'!K170)+'ModelParams Lw'!F$12*'Sound Power'!$D170*'Sound Power'!$F170+'ModelParams Lw'!F$13*'Sound Power'!$D170*LN('Sound Power'!K170))</f>
        <v>#DIV/0!</v>
      </c>
      <c r="T170" s="26" t="e">
        <f>('ModelParams Lw'!G$4*LN('Sound Power'!L170)/(1+EXP(-('Sound Power'!$D170*1000+'ModelParams Lw'!G$6)/'ModelParams Lw'!G$7))+'ModelParams Lw'!G$5)*LN('Sound Power'!$B170)-('ModelParams Lw'!G$8+'ModelParams Lw'!G$9*$D170+'ModelParams Lw'!G$10*'Sound Power'!$F170^'ModelParams Lw'!G$14+'ModelParams Lw'!G$11*LN('Sound Power'!L170)+'ModelParams Lw'!G$12*'Sound Power'!$D170*'Sound Power'!$F170+'ModelParams Lw'!G$13*'Sound Power'!$D170*LN('Sound Power'!L170))</f>
        <v>#DIV/0!</v>
      </c>
      <c r="U170" s="26" t="e">
        <f>('ModelParams Lw'!H$4*LN('Sound Power'!M170)/(1+EXP(-('Sound Power'!$D170*1000+'ModelParams Lw'!H$6)/'ModelParams Lw'!H$7))+'ModelParams Lw'!H$5)*LN('Sound Power'!$B170)-('ModelParams Lw'!H$8+'ModelParams Lw'!H$9*$D170+'ModelParams Lw'!H$10*'Sound Power'!$F170^'ModelParams Lw'!H$14+'ModelParams Lw'!H$11*LN('Sound Power'!M170)+'ModelParams Lw'!H$12*'Sound Power'!$D170*'Sound Power'!$F170+'ModelParams Lw'!H$13*'Sound Power'!$D170*LN('Sound Power'!M170))</f>
        <v>#DIV/0!</v>
      </c>
      <c r="V170" s="26" t="e">
        <f>('ModelParams Lw'!I$4*LN('Sound Power'!N170)/(1+EXP(-('Sound Power'!$D170*1000+'ModelParams Lw'!I$6)/'ModelParams Lw'!I$7))+'ModelParams Lw'!I$5)*LN('Sound Power'!$B170)-('ModelParams Lw'!I$8+'ModelParams Lw'!I$9*$D170+'ModelParams Lw'!I$10*'Sound Power'!$F170^'ModelParams Lw'!I$14+'ModelParams Lw'!I$11*LN('Sound Power'!N170)+'ModelParams Lw'!I$12*'Sound Power'!$D170*'Sound Power'!$F170+'ModelParams Lw'!I$13*'Sound Power'!$D170*LN('Sound Power'!N170))</f>
        <v>#DIV/0!</v>
      </c>
      <c r="W170" s="26" t="e">
        <f>10*LOG10(IF(O170="",0,POWER(10,((O170+'ModelParams Lw'!$O$4)/10))) +IF(P170="",0,POWER(10,((P170+'ModelParams Lw'!$P$4)/10))) +IF(Q170="",0,POWER(10,((Q170+'ModelParams Lw'!$Q$4)/10))) +IF(R170="",0,POWER(10,((R170+'ModelParams Lw'!$R$4)/10))) +IF(S170="",0,POWER(10,((S170+'ModelParams Lw'!$S$4)/10))) +IF(T170="",0,POWER(10,((T170+'ModelParams Lw'!$T$4)/10))) +IF(U170="",0,POWER(10,((U170+'ModelParams Lw'!$U$4)/10)))+IF(V170="",0,POWER(10,((V170+'ModelParams Lw'!$V$4)/10))))</f>
        <v>#DIV/0!</v>
      </c>
      <c r="X170" s="26" t="e">
        <f t="shared" si="77"/>
        <v>#DIV/0!</v>
      </c>
      <c r="Y170" s="26" t="e">
        <f>(O170-'ModelParams Lw'!O$10)/'ModelParams Lw'!O$11</f>
        <v>#DIV/0!</v>
      </c>
      <c r="Z170" s="26" t="e">
        <f>(P170-'ModelParams Lw'!P$10)/'ModelParams Lw'!P$11</f>
        <v>#DIV/0!</v>
      </c>
      <c r="AA170" s="26" t="e">
        <f>(Q170-'ModelParams Lw'!Q$10)/'ModelParams Lw'!Q$11</f>
        <v>#DIV/0!</v>
      </c>
      <c r="AB170" s="26" t="e">
        <f>(R170-'ModelParams Lw'!R$10)/'ModelParams Lw'!R$11</f>
        <v>#DIV/0!</v>
      </c>
      <c r="AC170" s="26" t="e">
        <f>(S170-'ModelParams Lw'!S$10)/'ModelParams Lw'!S$11</f>
        <v>#DIV/0!</v>
      </c>
      <c r="AD170" s="26" t="e">
        <f>(T170-'ModelParams Lw'!T$10)/'ModelParams Lw'!T$11</f>
        <v>#DIV/0!</v>
      </c>
      <c r="AE170" s="26" t="e">
        <f>(U170-'ModelParams Lw'!U$10)/'ModelParams Lw'!U$11</f>
        <v>#DIV/0!</v>
      </c>
      <c r="AF170" s="26" t="e">
        <f>(V170-'ModelParams Lw'!V$10)/'ModelParams Lw'!V$11</f>
        <v>#DIV/0!</v>
      </c>
      <c r="AG170" s="26" t="e">
        <f t="shared" si="78"/>
        <v>#DIV/0!</v>
      </c>
      <c r="AH170" s="26" t="e">
        <f>VLOOKUP(D170*1000,'ModelParams Lw'!$A$38:$D$58,4)</f>
        <v>#N/A</v>
      </c>
      <c r="AI170" s="56" t="e">
        <f>VLOOKUP(D170*1000,'ModelParams Lw'!$A$38:$D$58,2)</f>
        <v>#N/A</v>
      </c>
      <c r="AJ170" s="46" t="e">
        <f t="shared" si="79"/>
        <v>#DIV/0!</v>
      </c>
      <c r="AK170" s="26" t="e">
        <f t="shared" si="80"/>
        <v>#VALUE!</v>
      </c>
      <c r="AL170" s="26" t="e">
        <f>IF($AI170=100,'ModelParams Lw'!R$35*'Sound Power'!$AH170^2+'ModelParams Lw'!R$36*'Sound Power'!$AH170+'ModelParams Lw'!R$37,IF($AI170=150,'ModelParams Lw'!R$38*'Sound Power'!$AH170^2+'ModelParams Lw'!R$39*'Sound Power'!$AH170+'ModelParams Lw'!R$40,'ModelParams Lw'!R$41*'Sound Power'!$AH170^2+'ModelParams Lw'!R$42*'Sound Power'!$AH170+'ModelParams Lw'!R$43))</f>
        <v>#N/A</v>
      </c>
      <c r="AM170" s="26" t="e">
        <f>IF($AI170=100,'ModelParams Lw'!S$35*'Sound Power'!$AH170^2+'ModelParams Lw'!S$36*'Sound Power'!$AH170+'ModelParams Lw'!S$37,IF($AI170=150,'ModelParams Lw'!S$38*'Sound Power'!$AH170^2+'ModelParams Lw'!S$39*'Sound Power'!$AH170+'ModelParams Lw'!S$40,'ModelParams Lw'!S$41*'Sound Power'!$AH170^2+'ModelParams Lw'!S$42*'Sound Power'!$AH170+'ModelParams Lw'!S$43))</f>
        <v>#N/A</v>
      </c>
      <c r="AN170" s="26" t="e">
        <f>IF($AI170=100,'ModelParams Lw'!T$35*'Sound Power'!$AH170^2+'ModelParams Lw'!T$36*'Sound Power'!$AH170+'ModelParams Lw'!T$37,IF($AI170=150,'ModelParams Lw'!T$38*'Sound Power'!$AH170^2+'ModelParams Lw'!T$39*'Sound Power'!$AH170+'ModelParams Lw'!T$40,'ModelParams Lw'!T$41*'Sound Power'!$AH170^2+'ModelParams Lw'!T$42*'Sound Power'!$AH170+'ModelParams Lw'!T$43))</f>
        <v>#N/A</v>
      </c>
      <c r="AO170" s="26" t="e">
        <f>IF($AI170=100,'ModelParams Lw'!U$35*'Sound Power'!$AH170^2+'ModelParams Lw'!U$36*'Sound Power'!$AH170+'ModelParams Lw'!U$37,IF($AI170=150,'ModelParams Lw'!U$38*'Sound Power'!$AH170^2+'ModelParams Lw'!U$39*'Sound Power'!$AH170+'ModelParams Lw'!U$40,'ModelParams Lw'!U$41*'Sound Power'!$AH170^2+'ModelParams Lw'!U$42*'Sound Power'!$AH170+'ModelParams Lw'!U$43))</f>
        <v>#N/A</v>
      </c>
      <c r="AP170" s="26" t="e">
        <f>IF($AI170=100,'ModelParams Lw'!V$35*'Sound Power'!$AH170^2+'ModelParams Lw'!V$36*'Sound Power'!$AH170+'ModelParams Lw'!V$37,IF($AI170=150,'ModelParams Lw'!V$38*'Sound Power'!$AH170^2+'ModelParams Lw'!V$39*'Sound Power'!$AH170+'ModelParams Lw'!V$40,'ModelParams Lw'!V$41*'Sound Power'!$AH170^2+'ModelParams Lw'!V$42*'Sound Power'!$AH170+'ModelParams Lw'!V$43))</f>
        <v>#N/A</v>
      </c>
      <c r="AQ170" s="26" t="e">
        <f>IF($AI170=100,'ModelParams Lw'!W$35*'Sound Power'!$AH170^2+'ModelParams Lw'!W$36*'Sound Power'!$AH170+'ModelParams Lw'!W$37,IF($AI170=150,'ModelParams Lw'!W$38*'Sound Power'!$AH170^2+'ModelParams Lw'!W$39*'Sound Power'!$AH170+'ModelParams Lw'!W$40,'ModelParams Lw'!W$41*'Sound Power'!$AH170^2+'ModelParams Lw'!W$42*'Sound Power'!$AH170+'ModelParams Lw'!W$43))</f>
        <v>#N/A</v>
      </c>
      <c r="AR170" s="26" t="e">
        <f t="shared" si="81"/>
        <v>#VALUE!</v>
      </c>
      <c r="AS170" s="26" t="e">
        <f>IF(26.83*LN($AJ170)-11.791-'ModelParams Lw'!B$35&lt;0,0,26.83*LN($AJ170)-11.791-'ModelParams Lw'!B$35)</f>
        <v>#DIV/0!</v>
      </c>
      <c r="AT170" s="26" t="e">
        <f>IF(26.83*LN($AJ170)-11.791-'ModelParams Lw'!C$35&lt;0,0,26.83*LN($AJ170)-11.791-'ModelParams Lw'!C$35)</f>
        <v>#DIV/0!</v>
      </c>
      <c r="AU170" s="26" t="e">
        <f>IF(26.83*LN($AJ170)-11.791-'ModelParams Lw'!D$35&lt;0,0,26.83*LN($AJ170)-11.791-'ModelParams Lw'!D$35)</f>
        <v>#DIV/0!</v>
      </c>
      <c r="AV170" s="26" t="e">
        <f>IF(26.83*LN($AJ170)-11.791-'ModelParams Lw'!E$35&lt;0,0,26.83*LN($AJ170)-11.791-'ModelParams Lw'!E$35)</f>
        <v>#DIV/0!</v>
      </c>
      <c r="AW170" s="26" t="e">
        <f>IF(26.83*LN($AJ170)-11.791-'ModelParams Lw'!F$35&lt;0,0,26.83*LN($AJ170)-11.791-'ModelParams Lw'!F$35)</f>
        <v>#DIV/0!</v>
      </c>
      <c r="AX170" s="26" t="e">
        <f>IF(26.83*LN($AJ170)-11.791-'ModelParams Lw'!G$35&lt;0,0,26.83*LN($AJ170)-11.791-'ModelParams Lw'!G$35)</f>
        <v>#DIV/0!</v>
      </c>
      <c r="AY170" s="26" t="e">
        <f>IF(26.83*LN($AJ170)-11.791-'ModelParams Lw'!H$35&lt;0,0,26.83*LN($AJ170)-11.791-'ModelParams Lw'!H$35)</f>
        <v>#DIV/0!</v>
      </c>
      <c r="AZ170" s="26" t="e">
        <f>IF(26.83*LN($AJ170)-11.791-'ModelParams Lw'!I$35&lt;0,0,26.83*LN($AJ170)-11.791-'ModelParams Lw'!I$35)</f>
        <v>#DIV/0!</v>
      </c>
      <c r="BA170" s="26" t="e">
        <f t="shared" si="69"/>
        <v>#DIV/0!</v>
      </c>
      <c r="BB170" s="26" t="e">
        <f t="shared" si="70"/>
        <v>#DIV/0!</v>
      </c>
      <c r="BC170" s="26" t="e">
        <f t="shared" si="71"/>
        <v>#DIV/0!</v>
      </c>
      <c r="BD170" s="26" t="e">
        <f t="shared" si="72"/>
        <v>#DIV/0!</v>
      </c>
      <c r="BE170" s="26" t="e">
        <f t="shared" si="73"/>
        <v>#DIV/0!</v>
      </c>
      <c r="BF170" s="26" t="e">
        <f t="shared" si="74"/>
        <v>#DIV/0!</v>
      </c>
      <c r="BG170" s="26" t="e">
        <f t="shared" si="75"/>
        <v>#DIV/0!</v>
      </c>
      <c r="BH170" s="26" t="e">
        <f t="shared" si="76"/>
        <v>#DIV/0!</v>
      </c>
      <c r="BI170" s="26" t="e">
        <f>10*LOG10(IF(BA170="",0,POWER(10,((BA170+'ModelParams Lw'!$O$4)/10))) +IF(BB170="",0,POWER(10,((BB170+'ModelParams Lw'!$P$4)/10))) +IF(BC170="",0,POWER(10,((BC170+'ModelParams Lw'!$Q$4)/10))) +IF(BD170="",0,POWER(10,((BD170+'ModelParams Lw'!$R$4)/10))) +IF(BE170="",0,POWER(10,((BE170+'ModelParams Lw'!$S$4)/10))) +IF(BF170="",0,POWER(10,((BF170+'ModelParams Lw'!$T$4)/10))) +IF(BG170="",0,POWER(10,((BG170+'ModelParams Lw'!$U$4)/10)))+IF(BH170="",0,POWER(10,((BH170+'ModelParams Lw'!$V$4)/10))))</f>
        <v>#DIV/0!</v>
      </c>
      <c r="BJ170" s="26" t="e">
        <f t="shared" si="82"/>
        <v>#DIV/0!</v>
      </c>
      <c r="BK170" s="26" t="e">
        <f>(BA170-'ModelParams Lw'!O$10)/'ModelParams Lw'!O$11</f>
        <v>#DIV/0!</v>
      </c>
      <c r="BL170" s="26" t="e">
        <f>(BB170-'ModelParams Lw'!P$10)/'ModelParams Lw'!P$11</f>
        <v>#DIV/0!</v>
      </c>
      <c r="BM170" s="26" t="e">
        <f>(BC170-'ModelParams Lw'!Q$10)/'ModelParams Lw'!Q$11</f>
        <v>#DIV/0!</v>
      </c>
      <c r="BN170" s="26" t="e">
        <f>(BD170-'ModelParams Lw'!R$10)/'ModelParams Lw'!R$11</f>
        <v>#DIV/0!</v>
      </c>
      <c r="BO170" s="26" t="e">
        <f>(BE170-'ModelParams Lw'!S$10)/'ModelParams Lw'!S$11</f>
        <v>#DIV/0!</v>
      </c>
      <c r="BP170" s="26" t="e">
        <f>(BF170-'ModelParams Lw'!T$10)/'ModelParams Lw'!T$11</f>
        <v>#DIV/0!</v>
      </c>
      <c r="BQ170" s="26" t="e">
        <f>(BG170-'ModelParams Lw'!U$10)/'ModelParams Lw'!U$11</f>
        <v>#DIV/0!</v>
      </c>
      <c r="BR170" s="26" t="e">
        <f>(BH170-'ModelParams Lw'!V$10)/'ModelParams Lw'!V$11</f>
        <v>#DIV/0!</v>
      </c>
      <c r="BS170" s="23" t="e">
        <f>IF(Calcul!$E172="SW",DEGREES(ACOS(1-(1/'ModelParams Lw'!C$25*SQRT(0.5*1.2/'Sound Power'!$C170)*('Sound Power'!$B170/3600)/('Sound Power'!$D170)/('Sound Power'!$F170)))),DEGREES(ACOS(1-(1/'ModelParams Lw'!C$29*SQRT(0.5*1.2/'Sound Power'!$C170)*('Sound Power'!$B170/3600)/('Sound Power'!$D170)/('Sound Power'!$F170)))))</f>
        <v>#DIV/0!</v>
      </c>
      <c r="BT170" s="23" t="e">
        <f>IF(Calcul!$E172="SW",DEGREES(ACOS(1-(1/'ModelParams Lw'!D$25*SQRT(0.5*1.2/'Sound Power'!$C170)*('Sound Power'!$B170/3600)/('Sound Power'!$D170)/('Sound Power'!$F170)))),DEGREES(ACOS(1-(1/'ModelParams Lw'!D$29*SQRT(0.5*1.2/'Sound Power'!$C170)*('Sound Power'!$B170/3600)/('Sound Power'!$D170)/('Sound Power'!$F170)))))</f>
        <v>#DIV/0!</v>
      </c>
      <c r="BU170" s="23" t="e">
        <f>IF(Calcul!$E172="SW",DEGREES(ACOS(1-(1/'ModelParams Lw'!E$25*SQRT(0.5*1.2/'Sound Power'!$C170)*('Sound Power'!$B170/3600)/('Sound Power'!$D170)/('Sound Power'!$F170)))),DEGREES(ACOS(1-(1/'ModelParams Lw'!E$29*SQRT(0.5*1.2/'Sound Power'!$C170)*('Sound Power'!$B170/3600)/('Sound Power'!$D170)/('Sound Power'!$F170)))))</f>
        <v>#DIV/0!</v>
      </c>
      <c r="BV170" s="23" t="e">
        <f>IF(Calcul!$E172="SW",DEGREES(ACOS(1-(1/'ModelParams Lw'!F$25*SQRT(0.5*1.2/'Sound Power'!$C170)*('Sound Power'!$B170/3600)/('Sound Power'!$D170)/('Sound Power'!$F170)))),DEGREES(ACOS(1-(1/'ModelParams Lw'!F$29*SQRT(0.5*1.2/'Sound Power'!$C170)*('Sound Power'!$B170/3600)/('Sound Power'!$D170)/('Sound Power'!$F170)))))</f>
        <v>#DIV/0!</v>
      </c>
      <c r="BW170" s="23" t="e">
        <f>IF(Calcul!$E172="SW",DEGREES(ACOS(1-(1/'ModelParams Lw'!G$25*SQRT(0.5*1.2/'Sound Power'!$C170)*('Sound Power'!$B170/3600)/('Sound Power'!$D170)/('Sound Power'!$F170)))),DEGREES(ACOS(1-(1/'ModelParams Lw'!G$29*SQRT(0.5*1.2/'Sound Power'!$C170)*('Sound Power'!$B170/3600)/('Sound Power'!$D170)/('Sound Power'!$F170)))))</f>
        <v>#DIV/0!</v>
      </c>
      <c r="BX170" s="23" t="e">
        <f>IF(Calcul!$E172="SW",DEGREES(ACOS(1-(1/'ModelParams Lw'!H$25*SQRT(0.5*1.2/'Sound Power'!$C170)*('Sound Power'!$B170/3600)/('Sound Power'!$D170)/('Sound Power'!$F170)))),DEGREES(ACOS(1-(1/'ModelParams Lw'!H$29*SQRT(0.5*1.2/'Sound Power'!$C170)*('Sound Power'!$B170/3600)/('Sound Power'!$D170)/('Sound Power'!$F170)))))</f>
        <v>#DIV/0!</v>
      </c>
      <c r="BY170" s="23" t="e">
        <f>IF(Calcul!$E172="SW",DEGREES(ACOS(1-(1/'ModelParams Lw'!I$25*SQRT(0.5*1.2/'Sound Power'!$C170)*('Sound Power'!$B170/3600)/('Sound Power'!$D170)/('Sound Power'!$F170)))),DEGREES(ACOS(1-(1/'ModelParams Lw'!I$29*SQRT(0.5*1.2/'Sound Power'!$C170)*('Sound Power'!$B170/3600)/('Sound Power'!$D170)/('Sound Power'!$F170)))))</f>
        <v>#DIV/0!</v>
      </c>
      <c r="BZ170" s="23" t="e">
        <f>IF(Calcul!$E172="SW",DEGREES(ACOS(1-(1/'ModelParams Lw'!J$25*SQRT(0.5*1.2/'Sound Power'!$C170)*('Sound Power'!$B170/3600)/('Sound Power'!$D170)/('Sound Power'!$F170)))),DEGREES(ACOS(1-(1/'ModelParams Lw'!J$29*SQRT(0.5*1.2/'Sound Power'!$C170)*('Sound Power'!$B170/3600)/('Sound Power'!$D170)/('Sound Power'!$F170)))))</f>
        <v>#DIV/0!</v>
      </c>
      <c r="CA170" s="26" t="e">
        <f>IF(Calcul!$E172="SW",'ModelParams Lw'!C$22+'ModelParams Lw'!C$23*LOG('Sound Power'!$D170/'Sound Power'!$E170)+'ModelParams Lw'!C$24*LN('Sound Power'!BS170),IF('ModelParams Lw'!C$26+'ModelParams Lw'!C$27*LOG('Sound Power'!$D170/'Sound Power'!$E170)+'ModelParams Lw'!C$28*LN('Sound Power'!BS170)&lt;'ModelParams Lw'!C$22+'ModelParams Lw'!C$23*LOG('Sound Power'!$D170/'Sound Power'!$E170)+'ModelParams Lw'!C$24*LN('Sound Power'!BS170),'ModelParams Lw'!C$22+'ModelParams Lw'!C$23*LOG('Sound Power'!$D170/'Sound Power'!$E170)+'ModelParams Lw'!C$24*LN('Sound Power'!BS170),'ModelParams Lw'!C$26+'ModelParams Lw'!C$27*LOG('Sound Power'!$D170/'Sound Power'!$E170)+'ModelParams Lw'!C$28*LN('Sound Power'!BS170)))</f>
        <v>#DIV/0!</v>
      </c>
      <c r="CB170" s="26" t="e">
        <f>IF(Calcul!$E172="SW",'ModelParams Lw'!D$22+'ModelParams Lw'!D$23*LOG('Sound Power'!$D170/'Sound Power'!$E170)+'ModelParams Lw'!D$24*LN('Sound Power'!BT170),IF('ModelParams Lw'!D$26+'ModelParams Lw'!D$27*LOG('Sound Power'!$D170/'Sound Power'!$E170)+'ModelParams Lw'!D$28*LN('Sound Power'!BT170)&lt;'ModelParams Lw'!D$22+'ModelParams Lw'!D$23*LOG('Sound Power'!$D170/'Sound Power'!$E170)+'ModelParams Lw'!D$24*LN('Sound Power'!BT170),'ModelParams Lw'!D$22+'ModelParams Lw'!D$23*LOG('Sound Power'!$D170/'Sound Power'!$E170)+'ModelParams Lw'!D$24*LN('Sound Power'!BT170),'ModelParams Lw'!D$26+'ModelParams Lw'!D$27*LOG('Sound Power'!$D170/'Sound Power'!$E170)+'ModelParams Lw'!D$28*LN('Sound Power'!BT170)))</f>
        <v>#DIV/0!</v>
      </c>
      <c r="CC170" s="26" t="e">
        <f>IF(Calcul!$E172="SW",'ModelParams Lw'!E$22+'ModelParams Lw'!E$23*LOG('Sound Power'!$D170/'Sound Power'!$E170)+'ModelParams Lw'!E$24*LN('Sound Power'!BU170),IF('ModelParams Lw'!E$26+'ModelParams Lw'!E$27*LOG('Sound Power'!$D170/'Sound Power'!$E170)+'ModelParams Lw'!E$28*LN('Sound Power'!BU170)&lt;'ModelParams Lw'!E$22+'ModelParams Lw'!E$23*LOG('Sound Power'!$D170/'Sound Power'!$E170)+'ModelParams Lw'!E$24*LN('Sound Power'!BU170),'ModelParams Lw'!E$22+'ModelParams Lw'!E$23*LOG('Sound Power'!$D170/'Sound Power'!$E170)+'ModelParams Lw'!E$24*LN('Sound Power'!BU170),'ModelParams Lw'!E$26+'ModelParams Lw'!E$27*LOG('Sound Power'!$D170/'Sound Power'!$E170)+'ModelParams Lw'!E$28*LN('Sound Power'!BU170)))</f>
        <v>#DIV/0!</v>
      </c>
      <c r="CD170" s="26" t="e">
        <f>IF(Calcul!$E172="SW",'ModelParams Lw'!F$22+'ModelParams Lw'!F$23*LOG('Sound Power'!$D170/'Sound Power'!$E170)+'ModelParams Lw'!F$24*LN('Sound Power'!BV170),IF('ModelParams Lw'!F$26+'ModelParams Lw'!F$27*LOG('Sound Power'!$D170/'Sound Power'!$E170)+'ModelParams Lw'!F$28*LN('Sound Power'!BV170)&lt;'ModelParams Lw'!F$22+'ModelParams Lw'!F$23*LOG('Sound Power'!$D170/'Sound Power'!$E170)+'ModelParams Lw'!F$24*LN('Sound Power'!BV170),'ModelParams Lw'!F$22+'ModelParams Lw'!F$23*LOG('Sound Power'!$D170/'Sound Power'!$E170)+'ModelParams Lw'!F$24*LN('Sound Power'!BV170),'ModelParams Lw'!F$26+'ModelParams Lw'!F$27*LOG('Sound Power'!$D170/'Sound Power'!$E170)+'ModelParams Lw'!F$28*LN('Sound Power'!BV170)))</f>
        <v>#DIV/0!</v>
      </c>
      <c r="CE170" s="26" t="e">
        <f>IF(Calcul!$E172="SW",'ModelParams Lw'!G$22+'ModelParams Lw'!G$23*LOG('Sound Power'!$D170/'Sound Power'!$E170)+'ModelParams Lw'!G$24*LN('Sound Power'!BW170),IF('ModelParams Lw'!G$26+'ModelParams Lw'!G$27*LOG('Sound Power'!$D170/'Sound Power'!$E170)+'ModelParams Lw'!G$28*LN('Sound Power'!BW170)&lt;'ModelParams Lw'!G$22+'ModelParams Lw'!G$23*LOG('Sound Power'!$D170/'Sound Power'!$E170)+'ModelParams Lw'!G$24*LN('Sound Power'!BW170),'ModelParams Lw'!G$22+'ModelParams Lw'!G$23*LOG('Sound Power'!$D170/'Sound Power'!$E170)+'ModelParams Lw'!G$24*LN('Sound Power'!BW170),'ModelParams Lw'!G$26+'ModelParams Lw'!G$27*LOG('Sound Power'!$D170/'Sound Power'!$E170)+'ModelParams Lw'!G$28*LN('Sound Power'!BW170)))</f>
        <v>#DIV/0!</v>
      </c>
      <c r="CF170" s="26" t="e">
        <f>IF(Calcul!$E172="SW",'ModelParams Lw'!H$22+'ModelParams Lw'!H$23*LOG('Sound Power'!$D170/'Sound Power'!$E170)+'ModelParams Lw'!H$24*LN('Sound Power'!BX170),IF('ModelParams Lw'!H$26+'ModelParams Lw'!H$27*LOG('Sound Power'!$D170/'Sound Power'!$E170)+'ModelParams Lw'!H$28*LN('Sound Power'!BX170)&lt;'ModelParams Lw'!H$22+'ModelParams Lw'!H$23*LOG('Sound Power'!$D170/'Sound Power'!$E170)+'ModelParams Lw'!H$24*LN('Sound Power'!BX170),'ModelParams Lw'!H$22+'ModelParams Lw'!H$23*LOG('Sound Power'!$D170/'Sound Power'!$E170)+'ModelParams Lw'!H$24*LN('Sound Power'!BX170),'ModelParams Lw'!H$26+'ModelParams Lw'!H$27*LOG('Sound Power'!$D170/'Sound Power'!$E170)+'ModelParams Lw'!H$28*LN('Sound Power'!BX170)))</f>
        <v>#DIV/0!</v>
      </c>
      <c r="CG170" s="26" t="e">
        <f>IF(Calcul!$E172="SW",'ModelParams Lw'!I$22+'ModelParams Lw'!I$23*LOG('Sound Power'!$D170/'Sound Power'!$E170)+'ModelParams Lw'!I$24*LN('Sound Power'!BY170),IF('ModelParams Lw'!I$26+'ModelParams Lw'!I$27*LOG('Sound Power'!$D170/'Sound Power'!$E170)+'ModelParams Lw'!I$28*LN('Sound Power'!BY170)&lt;'ModelParams Lw'!I$22+'ModelParams Lw'!I$23*LOG('Sound Power'!$D170/'Sound Power'!$E170)+'ModelParams Lw'!I$24*LN('Sound Power'!BY170),'ModelParams Lw'!I$22+'ModelParams Lw'!I$23*LOG('Sound Power'!$D170/'Sound Power'!$E170)+'ModelParams Lw'!I$24*LN('Sound Power'!BY170),'ModelParams Lw'!I$26+'ModelParams Lw'!I$27*LOG('Sound Power'!$D170/'Sound Power'!$E170)+'ModelParams Lw'!I$28*LN('Sound Power'!BY170)))</f>
        <v>#DIV/0!</v>
      </c>
      <c r="CH170" s="26" t="e">
        <f>IF(Calcul!$E172="SW",'ModelParams Lw'!J$22+'ModelParams Lw'!J$23*LOG('Sound Power'!$D170/'Sound Power'!$E170)+'ModelParams Lw'!J$24*LN('Sound Power'!BZ170),IF('ModelParams Lw'!J$26+'ModelParams Lw'!J$27*LOG('Sound Power'!$D170/'Sound Power'!$E170)+'ModelParams Lw'!J$28*LN('Sound Power'!BZ170)&lt;'ModelParams Lw'!J$22+'ModelParams Lw'!J$23*LOG('Sound Power'!$D170/'Sound Power'!$E170)+'ModelParams Lw'!J$24*LN('Sound Power'!BZ170),'ModelParams Lw'!J$22+'ModelParams Lw'!J$23*LOG('Sound Power'!$D170/'Sound Power'!$E170)+'ModelParams Lw'!J$24*LN('Sound Power'!BZ170),'ModelParams Lw'!J$26+'ModelParams Lw'!J$27*LOG('Sound Power'!$D170/'Sound Power'!$E170)+'ModelParams Lw'!J$28*LN('Sound Power'!BZ170)))</f>
        <v>#DIV/0!</v>
      </c>
      <c r="CI170" s="26" t="e">
        <f t="shared" si="83"/>
        <v>#DIV/0!</v>
      </c>
      <c r="CJ170" s="26" t="e">
        <f t="shared" si="84"/>
        <v>#DIV/0!</v>
      </c>
      <c r="CK170" s="26" t="e">
        <f t="shared" si="85"/>
        <v>#DIV/0!</v>
      </c>
      <c r="CL170" s="26" t="e">
        <f t="shared" si="86"/>
        <v>#DIV/0!</v>
      </c>
      <c r="CM170" s="26" t="e">
        <f t="shared" si="87"/>
        <v>#DIV/0!</v>
      </c>
      <c r="CN170" s="26" t="e">
        <f t="shared" si="88"/>
        <v>#DIV/0!</v>
      </c>
      <c r="CO170" s="26" t="e">
        <f t="shared" si="89"/>
        <v>#DIV/0!</v>
      </c>
      <c r="CP170" s="26" t="e">
        <f t="shared" si="90"/>
        <v>#DIV/0!</v>
      </c>
      <c r="CQ170" s="26" t="e">
        <f>10*LOG10(IF(CI170="",0,POWER(10,((CI170+'ModelParams Lw'!$O$4)/10))) +IF(CJ170="",0,POWER(10,((CJ170+'ModelParams Lw'!$P$4)/10))) +IF(CK170="",0,POWER(10,((CK170+'ModelParams Lw'!$Q$4)/10))) +IF(CL170="",0,POWER(10,((CL170+'ModelParams Lw'!$R$4)/10))) +IF(CM170="",0,POWER(10,((CM170+'ModelParams Lw'!$S$4)/10))) +IF(CN170="",0,POWER(10,((CN170+'ModelParams Lw'!$T$4)/10))) +IF(CO170="",0,POWER(10,((CO170+'ModelParams Lw'!$U$4)/10)))+IF(CP170="",0,POWER(10,((CP170+'ModelParams Lw'!$V$4)/10))))</f>
        <v>#DIV/0!</v>
      </c>
      <c r="CR170" s="26" t="e">
        <f t="shared" si="91"/>
        <v>#DIV/0!</v>
      </c>
      <c r="CS170" s="26" t="e">
        <f>(CI170-'ModelParams Lw'!$O$10)/'ModelParams Lw'!$O$11</f>
        <v>#DIV/0!</v>
      </c>
      <c r="CT170" s="26" t="e">
        <f>(CJ170-'ModelParams Lw'!$P$10)/'ModelParams Lw'!$P$11</f>
        <v>#DIV/0!</v>
      </c>
      <c r="CU170" s="26" t="e">
        <f>(CK170-'ModelParams Lw'!$Q$10)/'ModelParams Lw'!$Q$11</f>
        <v>#DIV/0!</v>
      </c>
      <c r="CV170" s="26" t="e">
        <f>(CL170-'ModelParams Lw'!$R$10)/'ModelParams Lw'!$R$11</f>
        <v>#DIV/0!</v>
      </c>
      <c r="CW170" s="26" t="e">
        <f>(CM170-'ModelParams Lw'!$S$10)/'ModelParams Lw'!$S$11</f>
        <v>#DIV/0!</v>
      </c>
      <c r="CX170" s="26" t="e">
        <f>(CN170-'ModelParams Lw'!$T$10)/'ModelParams Lw'!$T$11</f>
        <v>#DIV/0!</v>
      </c>
      <c r="CY170" s="26" t="e">
        <f>(CO170-'ModelParams Lw'!$U$10)/'ModelParams Lw'!$U$11</f>
        <v>#DIV/0!</v>
      </c>
      <c r="CZ170" s="26" t="e">
        <f>(CP170-'ModelParams Lw'!$V$10)/'ModelParams Lw'!$V$11</f>
        <v>#DIV/0!</v>
      </c>
    </row>
    <row r="171" spans="1:104" x14ac:dyDescent="0.2">
      <c r="A171" s="13">
        <f>Calcul!A173</f>
        <v>0</v>
      </c>
      <c r="B171" s="13">
        <f t="shared" si="67"/>
        <v>0</v>
      </c>
      <c r="C171" s="13">
        <f>Calcul!B173</f>
        <v>0</v>
      </c>
      <c r="D171" s="13">
        <f>Calcul!C173/1000</f>
        <v>0</v>
      </c>
      <c r="E171" s="13">
        <f>Calcul!D173/1000</f>
        <v>0</v>
      </c>
      <c r="F171" s="13">
        <f t="shared" si="68"/>
        <v>0</v>
      </c>
      <c r="G171" s="23" t="e">
        <f>DEGREES(ACOS(1-(1/'ModelParams Lw'!B$15*SQRT(0.5*1.2/'Sound Power'!$C171)*('Sound Power'!$B171/3600)/('Sound Power'!$D171)/('Sound Power'!$F171))))</f>
        <v>#DIV/0!</v>
      </c>
      <c r="H171" s="23" t="e">
        <f>DEGREES(ACOS(1-(1/'ModelParams Lw'!C$15*SQRT(0.5*1.2/'Sound Power'!$C171)*('Sound Power'!$B171/3600)/('Sound Power'!$D171)/('Sound Power'!$F171))))</f>
        <v>#DIV/0!</v>
      </c>
      <c r="I171" s="23" t="e">
        <f>DEGREES(ACOS(1-(1/'ModelParams Lw'!D$15*SQRT(0.5*1.2/'Sound Power'!$C171)*('Sound Power'!$B171/3600)/('Sound Power'!$D171)/('Sound Power'!$F171))))</f>
        <v>#DIV/0!</v>
      </c>
      <c r="J171" s="23" t="e">
        <f>DEGREES(ACOS(1-(1/'ModelParams Lw'!E$15*SQRT(0.5*1.2/'Sound Power'!$C171)*('Sound Power'!$B171/3600)/('Sound Power'!$D171)/('Sound Power'!$F171))))</f>
        <v>#DIV/0!</v>
      </c>
      <c r="K171" s="23" t="e">
        <f>DEGREES(ACOS(1-(1/'ModelParams Lw'!F$15*SQRT(0.5*1.2/'Sound Power'!$C171)*('Sound Power'!$B171/3600)/('Sound Power'!$D171)/('Sound Power'!$F171))))</f>
        <v>#DIV/0!</v>
      </c>
      <c r="L171" s="23" t="e">
        <f>DEGREES(ACOS(1-(1/'ModelParams Lw'!G$15*SQRT(0.5*1.2/'Sound Power'!$C171)*('Sound Power'!$B171/3600)/('Sound Power'!$D171)/('Sound Power'!$F171))))</f>
        <v>#DIV/0!</v>
      </c>
      <c r="M171" s="23" t="e">
        <f>DEGREES(ACOS(1-(1/'ModelParams Lw'!H$15*SQRT(0.5*1.2/'Sound Power'!$C171)*('Sound Power'!$B171/3600)/('Sound Power'!$D171)/('Sound Power'!$F171))))</f>
        <v>#DIV/0!</v>
      </c>
      <c r="N171" s="23" t="e">
        <f>DEGREES(ACOS(1-(1/'ModelParams Lw'!I$15*SQRT(0.5*1.2/'Sound Power'!$C171)*('Sound Power'!$B171/3600)/('Sound Power'!$D171)/('Sound Power'!$F171))))</f>
        <v>#DIV/0!</v>
      </c>
      <c r="O171" s="26" t="e">
        <f>('ModelParams Lw'!B$4*LN('Sound Power'!G171)/(1+EXP(-('Sound Power'!$D171*1000+'ModelParams Lw'!B$6)/'ModelParams Lw'!B$7))+'ModelParams Lw'!B$5)*LN('Sound Power'!$B171)-('ModelParams Lw'!B$8+'ModelParams Lw'!B$9*$D171+'ModelParams Lw'!B$10*'Sound Power'!$F171^'ModelParams Lw'!B$14+'ModelParams Lw'!B$11*LN('Sound Power'!G171)+'ModelParams Lw'!B$12*'Sound Power'!$D171*'Sound Power'!$F171+'ModelParams Lw'!B$13*'Sound Power'!$D171*LN('Sound Power'!G171))</f>
        <v>#DIV/0!</v>
      </c>
      <c r="P171" s="26" t="e">
        <f>('ModelParams Lw'!C$4*LN('Sound Power'!H171)/(1+EXP(-('Sound Power'!$D171*1000+'ModelParams Lw'!C$6)/'ModelParams Lw'!C$7))+'ModelParams Lw'!C$5)*LN('Sound Power'!$B171)-('ModelParams Lw'!C$8+'ModelParams Lw'!C$9*$D171+'ModelParams Lw'!C$10*'Sound Power'!$F171^'ModelParams Lw'!C$14+'ModelParams Lw'!C$11*LN('Sound Power'!H171)+'ModelParams Lw'!C$12*'Sound Power'!$D171*'Sound Power'!$F171+'ModelParams Lw'!C$13*'Sound Power'!$D171*LN('Sound Power'!H171))</f>
        <v>#DIV/0!</v>
      </c>
      <c r="Q171" s="26" t="e">
        <f>('ModelParams Lw'!D$4*LN('Sound Power'!I171)/(1+EXP(-('Sound Power'!$D171*1000+'ModelParams Lw'!D$6)/'ModelParams Lw'!D$7))+'ModelParams Lw'!D$5)*LN('Sound Power'!$B171)-('ModelParams Lw'!D$8+'ModelParams Lw'!D$9*$D171+'ModelParams Lw'!D$10*'Sound Power'!$F171^'ModelParams Lw'!D$14+'ModelParams Lw'!D$11*LN('Sound Power'!I171)+'ModelParams Lw'!D$12*'Sound Power'!$D171*'Sound Power'!$F171+'ModelParams Lw'!D$13*'Sound Power'!$D171*LN('Sound Power'!I171))</f>
        <v>#DIV/0!</v>
      </c>
      <c r="R171" s="26" t="e">
        <f>('ModelParams Lw'!E$4*LN('Sound Power'!J171)/(1+EXP(-('Sound Power'!$D171*1000+'ModelParams Lw'!E$6)/'ModelParams Lw'!E$7))+'ModelParams Lw'!E$5)*LN('Sound Power'!$B171)-('ModelParams Lw'!E$8+'ModelParams Lw'!E$9*$D171+'ModelParams Lw'!E$10*'Sound Power'!$F171^'ModelParams Lw'!E$14+'ModelParams Lw'!E$11*LN('Sound Power'!J171)+'ModelParams Lw'!E$12*'Sound Power'!$D171*'Sound Power'!$F171+'ModelParams Lw'!E$13*'Sound Power'!$D171*LN('Sound Power'!J171))</f>
        <v>#DIV/0!</v>
      </c>
      <c r="S171" s="26" t="e">
        <f>('ModelParams Lw'!F$4*LN('Sound Power'!K171)/(1+EXP(-('Sound Power'!$D171*1000+'ModelParams Lw'!F$6)/'ModelParams Lw'!F$7))+'ModelParams Lw'!F$5)*LN('Sound Power'!$B171)-('ModelParams Lw'!F$8+'ModelParams Lw'!F$9*$D171+'ModelParams Lw'!F$10*'Sound Power'!$F171^'ModelParams Lw'!F$14+'ModelParams Lw'!F$11*LN('Sound Power'!K171)+'ModelParams Lw'!F$12*'Sound Power'!$D171*'Sound Power'!$F171+'ModelParams Lw'!F$13*'Sound Power'!$D171*LN('Sound Power'!K171))</f>
        <v>#DIV/0!</v>
      </c>
      <c r="T171" s="26" t="e">
        <f>('ModelParams Lw'!G$4*LN('Sound Power'!L171)/(1+EXP(-('Sound Power'!$D171*1000+'ModelParams Lw'!G$6)/'ModelParams Lw'!G$7))+'ModelParams Lw'!G$5)*LN('Sound Power'!$B171)-('ModelParams Lw'!G$8+'ModelParams Lw'!G$9*$D171+'ModelParams Lw'!G$10*'Sound Power'!$F171^'ModelParams Lw'!G$14+'ModelParams Lw'!G$11*LN('Sound Power'!L171)+'ModelParams Lw'!G$12*'Sound Power'!$D171*'Sound Power'!$F171+'ModelParams Lw'!G$13*'Sound Power'!$D171*LN('Sound Power'!L171))</f>
        <v>#DIV/0!</v>
      </c>
      <c r="U171" s="26" t="e">
        <f>('ModelParams Lw'!H$4*LN('Sound Power'!M171)/(1+EXP(-('Sound Power'!$D171*1000+'ModelParams Lw'!H$6)/'ModelParams Lw'!H$7))+'ModelParams Lw'!H$5)*LN('Sound Power'!$B171)-('ModelParams Lw'!H$8+'ModelParams Lw'!H$9*$D171+'ModelParams Lw'!H$10*'Sound Power'!$F171^'ModelParams Lw'!H$14+'ModelParams Lw'!H$11*LN('Sound Power'!M171)+'ModelParams Lw'!H$12*'Sound Power'!$D171*'Sound Power'!$F171+'ModelParams Lw'!H$13*'Sound Power'!$D171*LN('Sound Power'!M171))</f>
        <v>#DIV/0!</v>
      </c>
      <c r="V171" s="26" t="e">
        <f>('ModelParams Lw'!I$4*LN('Sound Power'!N171)/(1+EXP(-('Sound Power'!$D171*1000+'ModelParams Lw'!I$6)/'ModelParams Lw'!I$7))+'ModelParams Lw'!I$5)*LN('Sound Power'!$B171)-('ModelParams Lw'!I$8+'ModelParams Lw'!I$9*$D171+'ModelParams Lw'!I$10*'Sound Power'!$F171^'ModelParams Lw'!I$14+'ModelParams Lw'!I$11*LN('Sound Power'!N171)+'ModelParams Lw'!I$12*'Sound Power'!$D171*'Sound Power'!$F171+'ModelParams Lw'!I$13*'Sound Power'!$D171*LN('Sound Power'!N171))</f>
        <v>#DIV/0!</v>
      </c>
      <c r="W171" s="26" t="e">
        <f>10*LOG10(IF(O171="",0,POWER(10,((O171+'ModelParams Lw'!$O$4)/10))) +IF(P171="",0,POWER(10,((P171+'ModelParams Lw'!$P$4)/10))) +IF(Q171="",0,POWER(10,((Q171+'ModelParams Lw'!$Q$4)/10))) +IF(R171="",0,POWER(10,((R171+'ModelParams Lw'!$R$4)/10))) +IF(S171="",0,POWER(10,((S171+'ModelParams Lw'!$S$4)/10))) +IF(T171="",0,POWER(10,((T171+'ModelParams Lw'!$T$4)/10))) +IF(U171="",0,POWER(10,((U171+'ModelParams Lw'!$U$4)/10)))+IF(V171="",0,POWER(10,((V171+'ModelParams Lw'!$V$4)/10))))</f>
        <v>#DIV/0!</v>
      </c>
      <c r="X171" s="26" t="e">
        <f t="shared" si="77"/>
        <v>#DIV/0!</v>
      </c>
      <c r="Y171" s="26" t="e">
        <f>(O171-'ModelParams Lw'!O$10)/'ModelParams Lw'!O$11</f>
        <v>#DIV/0!</v>
      </c>
      <c r="Z171" s="26" t="e">
        <f>(P171-'ModelParams Lw'!P$10)/'ModelParams Lw'!P$11</f>
        <v>#DIV/0!</v>
      </c>
      <c r="AA171" s="26" t="e">
        <f>(Q171-'ModelParams Lw'!Q$10)/'ModelParams Lw'!Q$11</f>
        <v>#DIV/0!</v>
      </c>
      <c r="AB171" s="26" t="e">
        <f>(R171-'ModelParams Lw'!R$10)/'ModelParams Lw'!R$11</f>
        <v>#DIV/0!</v>
      </c>
      <c r="AC171" s="26" t="e">
        <f>(S171-'ModelParams Lw'!S$10)/'ModelParams Lw'!S$11</f>
        <v>#DIV/0!</v>
      </c>
      <c r="AD171" s="26" t="e">
        <f>(T171-'ModelParams Lw'!T$10)/'ModelParams Lw'!T$11</f>
        <v>#DIV/0!</v>
      </c>
      <c r="AE171" s="26" t="e">
        <f>(U171-'ModelParams Lw'!U$10)/'ModelParams Lw'!U$11</f>
        <v>#DIV/0!</v>
      </c>
      <c r="AF171" s="26" t="e">
        <f>(V171-'ModelParams Lw'!V$10)/'ModelParams Lw'!V$11</f>
        <v>#DIV/0!</v>
      </c>
      <c r="AG171" s="26" t="e">
        <f t="shared" si="78"/>
        <v>#DIV/0!</v>
      </c>
      <c r="AH171" s="26" t="e">
        <f>VLOOKUP(D171*1000,'ModelParams Lw'!$A$38:$D$58,4)</f>
        <v>#N/A</v>
      </c>
      <c r="AI171" s="56" t="e">
        <f>VLOOKUP(D171*1000,'ModelParams Lw'!$A$38:$D$58,2)</f>
        <v>#N/A</v>
      </c>
      <c r="AJ171" s="46" t="e">
        <f t="shared" si="79"/>
        <v>#DIV/0!</v>
      </c>
      <c r="AK171" s="26" t="e">
        <f t="shared" si="80"/>
        <v>#VALUE!</v>
      </c>
      <c r="AL171" s="26" t="e">
        <f>IF($AI171=100,'ModelParams Lw'!R$35*'Sound Power'!$AH171^2+'ModelParams Lw'!R$36*'Sound Power'!$AH171+'ModelParams Lw'!R$37,IF($AI171=150,'ModelParams Lw'!R$38*'Sound Power'!$AH171^2+'ModelParams Lw'!R$39*'Sound Power'!$AH171+'ModelParams Lw'!R$40,'ModelParams Lw'!R$41*'Sound Power'!$AH171^2+'ModelParams Lw'!R$42*'Sound Power'!$AH171+'ModelParams Lw'!R$43))</f>
        <v>#N/A</v>
      </c>
      <c r="AM171" s="26" t="e">
        <f>IF($AI171=100,'ModelParams Lw'!S$35*'Sound Power'!$AH171^2+'ModelParams Lw'!S$36*'Sound Power'!$AH171+'ModelParams Lw'!S$37,IF($AI171=150,'ModelParams Lw'!S$38*'Sound Power'!$AH171^2+'ModelParams Lw'!S$39*'Sound Power'!$AH171+'ModelParams Lw'!S$40,'ModelParams Lw'!S$41*'Sound Power'!$AH171^2+'ModelParams Lw'!S$42*'Sound Power'!$AH171+'ModelParams Lw'!S$43))</f>
        <v>#N/A</v>
      </c>
      <c r="AN171" s="26" t="e">
        <f>IF($AI171=100,'ModelParams Lw'!T$35*'Sound Power'!$AH171^2+'ModelParams Lw'!T$36*'Sound Power'!$AH171+'ModelParams Lw'!T$37,IF($AI171=150,'ModelParams Lw'!T$38*'Sound Power'!$AH171^2+'ModelParams Lw'!T$39*'Sound Power'!$AH171+'ModelParams Lw'!T$40,'ModelParams Lw'!T$41*'Sound Power'!$AH171^2+'ModelParams Lw'!T$42*'Sound Power'!$AH171+'ModelParams Lw'!T$43))</f>
        <v>#N/A</v>
      </c>
      <c r="AO171" s="26" t="e">
        <f>IF($AI171=100,'ModelParams Lw'!U$35*'Sound Power'!$AH171^2+'ModelParams Lw'!U$36*'Sound Power'!$AH171+'ModelParams Lw'!U$37,IF($AI171=150,'ModelParams Lw'!U$38*'Sound Power'!$AH171^2+'ModelParams Lw'!U$39*'Sound Power'!$AH171+'ModelParams Lw'!U$40,'ModelParams Lw'!U$41*'Sound Power'!$AH171^2+'ModelParams Lw'!U$42*'Sound Power'!$AH171+'ModelParams Lw'!U$43))</f>
        <v>#N/A</v>
      </c>
      <c r="AP171" s="26" t="e">
        <f>IF($AI171=100,'ModelParams Lw'!V$35*'Sound Power'!$AH171^2+'ModelParams Lw'!V$36*'Sound Power'!$AH171+'ModelParams Lw'!V$37,IF($AI171=150,'ModelParams Lw'!V$38*'Sound Power'!$AH171^2+'ModelParams Lw'!V$39*'Sound Power'!$AH171+'ModelParams Lw'!V$40,'ModelParams Lw'!V$41*'Sound Power'!$AH171^2+'ModelParams Lw'!V$42*'Sound Power'!$AH171+'ModelParams Lw'!V$43))</f>
        <v>#N/A</v>
      </c>
      <c r="AQ171" s="26" t="e">
        <f>IF($AI171=100,'ModelParams Lw'!W$35*'Sound Power'!$AH171^2+'ModelParams Lw'!W$36*'Sound Power'!$AH171+'ModelParams Lw'!W$37,IF($AI171=150,'ModelParams Lw'!W$38*'Sound Power'!$AH171^2+'ModelParams Lw'!W$39*'Sound Power'!$AH171+'ModelParams Lw'!W$40,'ModelParams Lw'!W$41*'Sound Power'!$AH171^2+'ModelParams Lw'!W$42*'Sound Power'!$AH171+'ModelParams Lw'!W$43))</f>
        <v>#N/A</v>
      </c>
      <c r="AR171" s="26" t="e">
        <f t="shared" si="81"/>
        <v>#VALUE!</v>
      </c>
      <c r="AS171" s="26" t="e">
        <f>IF(26.83*LN($AJ171)-11.791-'ModelParams Lw'!B$35&lt;0,0,26.83*LN($AJ171)-11.791-'ModelParams Lw'!B$35)</f>
        <v>#DIV/0!</v>
      </c>
      <c r="AT171" s="26" t="e">
        <f>IF(26.83*LN($AJ171)-11.791-'ModelParams Lw'!C$35&lt;0,0,26.83*LN($AJ171)-11.791-'ModelParams Lw'!C$35)</f>
        <v>#DIV/0!</v>
      </c>
      <c r="AU171" s="26" t="e">
        <f>IF(26.83*LN($AJ171)-11.791-'ModelParams Lw'!D$35&lt;0,0,26.83*LN($AJ171)-11.791-'ModelParams Lw'!D$35)</f>
        <v>#DIV/0!</v>
      </c>
      <c r="AV171" s="26" t="e">
        <f>IF(26.83*LN($AJ171)-11.791-'ModelParams Lw'!E$35&lt;0,0,26.83*LN($AJ171)-11.791-'ModelParams Lw'!E$35)</f>
        <v>#DIV/0!</v>
      </c>
      <c r="AW171" s="26" t="e">
        <f>IF(26.83*LN($AJ171)-11.791-'ModelParams Lw'!F$35&lt;0,0,26.83*LN($AJ171)-11.791-'ModelParams Lw'!F$35)</f>
        <v>#DIV/0!</v>
      </c>
      <c r="AX171" s="26" t="e">
        <f>IF(26.83*LN($AJ171)-11.791-'ModelParams Lw'!G$35&lt;0,0,26.83*LN($AJ171)-11.791-'ModelParams Lw'!G$35)</f>
        <v>#DIV/0!</v>
      </c>
      <c r="AY171" s="26" t="e">
        <f>IF(26.83*LN($AJ171)-11.791-'ModelParams Lw'!H$35&lt;0,0,26.83*LN($AJ171)-11.791-'ModelParams Lw'!H$35)</f>
        <v>#DIV/0!</v>
      </c>
      <c r="AZ171" s="26" t="e">
        <f>IF(26.83*LN($AJ171)-11.791-'ModelParams Lw'!I$35&lt;0,0,26.83*LN($AJ171)-11.791-'ModelParams Lw'!I$35)</f>
        <v>#DIV/0!</v>
      </c>
      <c r="BA171" s="26" t="e">
        <f t="shared" si="69"/>
        <v>#DIV/0!</v>
      </c>
      <c r="BB171" s="26" t="e">
        <f t="shared" si="70"/>
        <v>#DIV/0!</v>
      </c>
      <c r="BC171" s="26" t="e">
        <f t="shared" si="71"/>
        <v>#DIV/0!</v>
      </c>
      <c r="BD171" s="26" t="e">
        <f t="shared" si="72"/>
        <v>#DIV/0!</v>
      </c>
      <c r="BE171" s="26" t="e">
        <f t="shared" si="73"/>
        <v>#DIV/0!</v>
      </c>
      <c r="BF171" s="26" t="e">
        <f t="shared" si="74"/>
        <v>#DIV/0!</v>
      </c>
      <c r="BG171" s="26" t="e">
        <f t="shared" si="75"/>
        <v>#DIV/0!</v>
      </c>
      <c r="BH171" s="26" t="e">
        <f t="shared" si="76"/>
        <v>#DIV/0!</v>
      </c>
      <c r="BI171" s="26" t="e">
        <f>10*LOG10(IF(BA171="",0,POWER(10,((BA171+'ModelParams Lw'!$O$4)/10))) +IF(BB171="",0,POWER(10,((BB171+'ModelParams Lw'!$P$4)/10))) +IF(BC171="",0,POWER(10,((BC171+'ModelParams Lw'!$Q$4)/10))) +IF(BD171="",0,POWER(10,((BD171+'ModelParams Lw'!$R$4)/10))) +IF(BE171="",0,POWER(10,((BE171+'ModelParams Lw'!$S$4)/10))) +IF(BF171="",0,POWER(10,((BF171+'ModelParams Lw'!$T$4)/10))) +IF(BG171="",0,POWER(10,((BG171+'ModelParams Lw'!$U$4)/10)))+IF(BH171="",0,POWER(10,((BH171+'ModelParams Lw'!$V$4)/10))))</f>
        <v>#DIV/0!</v>
      </c>
      <c r="BJ171" s="26" t="e">
        <f t="shared" si="82"/>
        <v>#DIV/0!</v>
      </c>
      <c r="BK171" s="26" t="e">
        <f>(BA171-'ModelParams Lw'!O$10)/'ModelParams Lw'!O$11</f>
        <v>#DIV/0!</v>
      </c>
      <c r="BL171" s="26" t="e">
        <f>(BB171-'ModelParams Lw'!P$10)/'ModelParams Lw'!P$11</f>
        <v>#DIV/0!</v>
      </c>
      <c r="BM171" s="26" t="e">
        <f>(BC171-'ModelParams Lw'!Q$10)/'ModelParams Lw'!Q$11</f>
        <v>#DIV/0!</v>
      </c>
      <c r="BN171" s="26" t="e">
        <f>(BD171-'ModelParams Lw'!R$10)/'ModelParams Lw'!R$11</f>
        <v>#DIV/0!</v>
      </c>
      <c r="BO171" s="26" t="e">
        <f>(BE171-'ModelParams Lw'!S$10)/'ModelParams Lw'!S$11</f>
        <v>#DIV/0!</v>
      </c>
      <c r="BP171" s="26" t="e">
        <f>(BF171-'ModelParams Lw'!T$10)/'ModelParams Lw'!T$11</f>
        <v>#DIV/0!</v>
      </c>
      <c r="BQ171" s="26" t="e">
        <f>(BG171-'ModelParams Lw'!U$10)/'ModelParams Lw'!U$11</f>
        <v>#DIV/0!</v>
      </c>
      <c r="BR171" s="26" t="e">
        <f>(BH171-'ModelParams Lw'!V$10)/'ModelParams Lw'!V$11</f>
        <v>#DIV/0!</v>
      </c>
      <c r="BS171" s="23" t="e">
        <f>IF(Calcul!$E173="SW",DEGREES(ACOS(1-(1/'ModelParams Lw'!C$25*SQRT(0.5*1.2/'Sound Power'!$C171)*('Sound Power'!$B171/3600)/('Sound Power'!$D171)/('Sound Power'!$F171)))),DEGREES(ACOS(1-(1/'ModelParams Lw'!C$29*SQRT(0.5*1.2/'Sound Power'!$C171)*('Sound Power'!$B171/3600)/('Sound Power'!$D171)/('Sound Power'!$F171)))))</f>
        <v>#DIV/0!</v>
      </c>
      <c r="BT171" s="23" t="e">
        <f>IF(Calcul!$E173="SW",DEGREES(ACOS(1-(1/'ModelParams Lw'!D$25*SQRT(0.5*1.2/'Sound Power'!$C171)*('Sound Power'!$B171/3600)/('Sound Power'!$D171)/('Sound Power'!$F171)))),DEGREES(ACOS(1-(1/'ModelParams Lw'!D$29*SQRT(0.5*1.2/'Sound Power'!$C171)*('Sound Power'!$B171/3600)/('Sound Power'!$D171)/('Sound Power'!$F171)))))</f>
        <v>#DIV/0!</v>
      </c>
      <c r="BU171" s="23" t="e">
        <f>IF(Calcul!$E173="SW",DEGREES(ACOS(1-(1/'ModelParams Lw'!E$25*SQRT(0.5*1.2/'Sound Power'!$C171)*('Sound Power'!$B171/3600)/('Sound Power'!$D171)/('Sound Power'!$F171)))),DEGREES(ACOS(1-(1/'ModelParams Lw'!E$29*SQRT(0.5*1.2/'Sound Power'!$C171)*('Sound Power'!$B171/3600)/('Sound Power'!$D171)/('Sound Power'!$F171)))))</f>
        <v>#DIV/0!</v>
      </c>
      <c r="BV171" s="23" t="e">
        <f>IF(Calcul!$E173="SW",DEGREES(ACOS(1-(1/'ModelParams Lw'!F$25*SQRT(0.5*1.2/'Sound Power'!$C171)*('Sound Power'!$B171/3600)/('Sound Power'!$D171)/('Sound Power'!$F171)))),DEGREES(ACOS(1-(1/'ModelParams Lw'!F$29*SQRT(0.5*1.2/'Sound Power'!$C171)*('Sound Power'!$B171/3600)/('Sound Power'!$D171)/('Sound Power'!$F171)))))</f>
        <v>#DIV/0!</v>
      </c>
      <c r="BW171" s="23" t="e">
        <f>IF(Calcul!$E173="SW",DEGREES(ACOS(1-(1/'ModelParams Lw'!G$25*SQRT(0.5*1.2/'Sound Power'!$C171)*('Sound Power'!$B171/3600)/('Sound Power'!$D171)/('Sound Power'!$F171)))),DEGREES(ACOS(1-(1/'ModelParams Lw'!G$29*SQRT(0.5*1.2/'Sound Power'!$C171)*('Sound Power'!$B171/3600)/('Sound Power'!$D171)/('Sound Power'!$F171)))))</f>
        <v>#DIV/0!</v>
      </c>
      <c r="BX171" s="23" t="e">
        <f>IF(Calcul!$E173="SW",DEGREES(ACOS(1-(1/'ModelParams Lw'!H$25*SQRT(0.5*1.2/'Sound Power'!$C171)*('Sound Power'!$B171/3600)/('Sound Power'!$D171)/('Sound Power'!$F171)))),DEGREES(ACOS(1-(1/'ModelParams Lw'!H$29*SQRT(0.5*1.2/'Sound Power'!$C171)*('Sound Power'!$B171/3600)/('Sound Power'!$D171)/('Sound Power'!$F171)))))</f>
        <v>#DIV/0!</v>
      </c>
      <c r="BY171" s="23" t="e">
        <f>IF(Calcul!$E173="SW",DEGREES(ACOS(1-(1/'ModelParams Lw'!I$25*SQRT(0.5*1.2/'Sound Power'!$C171)*('Sound Power'!$B171/3600)/('Sound Power'!$D171)/('Sound Power'!$F171)))),DEGREES(ACOS(1-(1/'ModelParams Lw'!I$29*SQRT(0.5*1.2/'Sound Power'!$C171)*('Sound Power'!$B171/3600)/('Sound Power'!$D171)/('Sound Power'!$F171)))))</f>
        <v>#DIV/0!</v>
      </c>
      <c r="BZ171" s="23" t="e">
        <f>IF(Calcul!$E173="SW",DEGREES(ACOS(1-(1/'ModelParams Lw'!J$25*SQRT(0.5*1.2/'Sound Power'!$C171)*('Sound Power'!$B171/3600)/('Sound Power'!$D171)/('Sound Power'!$F171)))),DEGREES(ACOS(1-(1/'ModelParams Lw'!J$29*SQRT(0.5*1.2/'Sound Power'!$C171)*('Sound Power'!$B171/3600)/('Sound Power'!$D171)/('Sound Power'!$F171)))))</f>
        <v>#DIV/0!</v>
      </c>
      <c r="CA171" s="26" t="e">
        <f>IF(Calcul!$E173="SW",'ModelParams Lw'!C$22+'ModelParams Lw'!C$23*LOG('Sound Power'!$D171/'Sound Power'!$E171)+'ModelParams Lw'!C$24*LN('Sound Power'!BS171),IF('ModelParams Lw'!C$26+'ModelParams Lw'!C$27*LOG('Sound Power'!$D171/'Sound Power'!$E171)+'ModelParams Lw'!C$28*LN('Sound Power'!BS171)&lt;'ModelParams Lw'!C$22+'ModelParams Lw'!C$23*LOG('Sound Power'!$D171/'Sound Power'!$E171)+'ModelParams Lw'!C$24*LN('Sound Power'!BS171),'ModelParams Lw'!C$22+'ModelParams Lw'!C$23*LOG('Sound Power'!$D171/'Sound Power'!$E171)+'ModelParams Lw'!C$24*LN('Sound Power'!BS171),'ModelParams Lw'!C$26+'ModelParams Lw'!C$27*LOG('Sound Power'!$D171/'Sound Power'!$E171)+'ModelParams Lw'!C$28*LN('Sound Power'!BS171)))</f>
        <v>#DIV/0!</v>
      </c>
      <c r="CB171" s="26" t="e">
        <f>IF(Calcul!$E173="SW",'ModelParams Lw'!D$22+'ModelParams Lw'!D$23*LOG('Sound Power'!$D171/'Sound Power'!$E171)+'ModelParams Lw'!D$24*LN('Sound Power'!BT171),IF('ModelParams Lw'!D$26+'ModelParams Lw'!D$27*LOG('Sound Power'!$D171/'Sound Power'!$E171)+'ModelParams Lw'!D$28*LN('Sound Power'!BT171)&lt;'ModelParams Lw'!D$22+'ModelParams Lw'!D$23*LOG('Sound Power'!$D171/'Sound Power'!$E171)+'ModelParams Lw'!D$24*LN('Sound Power'!BT171),'ModelParams Lw'!D$22+'ModelParams Lw'!D$23*LOG('Sound Power'!$D171/'Sound Power'!$E171)+'ModelParams Lw'!D$24*LN('Sound Power'!BT171),'ModelParams Lw'!D$26+'ModelParams Lw'!D$27*LOG('Sound Power'!$D171/'Sound Power'!$E171)+'ModelParams Lw'!D$28*LN('Sound Power'!BT171)))</f>
        <v>#DIV/0!</v>
      </c>
      <c r="CC171" s="26" t="e">
        <f>IF(Calcul!$E173="SW",'ModelParams Lw'!E$22+'ModelParams Lw'!E$23*LOG('Sound Power'!$D171/'Sound Power'!$E171)+'ModelParams Lw'!E$24*LN('Sound Power'!BU171),IF('ModelParams Lw'!E$26+'ModelParams Lw'!E$27*LOG('Sound Power'!$D171/'Sound Power'!$E171)+'ModelParams Lw'!E$28*LN('Sound Power'!BU171)&lt;'ModelParams Lw'!E$22+'ModelParams Lw'!E$23*LOG('Sound Power'!$D171/'Sound Power'!$E171)+'ModelParams Lw'!E$24*LN('Sound Power'!BU171),'ModelParams Lw'!E$22+'ModelParams Lw'!E$23*LOG('Sound Power'!$D171/'Sound Power'!$E171)+'ModelParams Lw'!E$24*LN('Sound Power'!BU171),'ModelParams Lw'!E$26+'ModelParams Lw'!E$27*LOG('Sound Power'!$D171/'Sound Power'!$E171)+'ModelParams Lw'!E$28*LN('Sound Power'!BU171)))</f>
        <v>#DIV/0!</v>
      </c>
      <c r="CD171" s="26" t="e">
        <f>IF(Calcul!$E173="SW",'ModelParams Lw'!F$22+'ModelParams Lw'!F$23*LOG('Sound Power'!$D171/'Sound Power'!$E171)+'ModelParams Lw'!F$24*LN('Sound Power'!BV171),IF('ModelParams Lw'!F$26+'ModelParams Lw'!F$27*LOG('Sound Power'!$D171/'Sound Power'!$E171)+'ModelParams Lw'!F$28*LN('Sound Power'!BV171)&lt;'ModelParams Lw'!F$22+'ModelParams Lw'!F$23*LOG('Sound Power'!$D171/'Sound Power'!$E171)+'ModelParams Lw'!F$24*LN('Sound Power'!BV171),'ModelParams Lw'!F$22+'ModelParams Lw'!F$23*LOG('Sound Power'!$D171/'Sound Power'!$E171)+'ModelParams Lw'!F$24*LN('Sound Power'!BV171),'ModelParams Lw'!F$26+'ModelParams Lw'!F$27*LOG('Sound Power'!$D171/'Sound Power'!$E171)+'ModelParams Lw'!F$28*LN('Sound Power'!BV171)))</f>
        <v>#DIV/0!</v>
      </c>
      <c r="CE171" s="26" t="e">
        <f>IF(Calcul!$E173="SW",'ModelParams Lw'!G$22+'ModelParams Lw'!G$23*LOG('Sound Power'!$D171/'Sound Power'!$E171)+'ModelParams Lw'!G$24*LN('Sound Power'!BW171),IF('ModelParams Lw'!G$26+'ModelParams Lw'!G$27*LOG('Sound Power'!$D171/'Sound Power'!$E171)+'ModelParams Lw'!G$28*LN('Sound Power'!BW171)&lt;'ModelParams Lw'!G$22+'ModelParams Lw'!G$23*LOG('Sound Power'!$D171/'Sound Power'!$E171)+'ModelParams Lw'!G$24*LN('Sound Power'!BW171),'ModelParams Lw'!G$22+'ModelParams Lw'!G$23*LOG('Sound Power'!$D171/'Sound Power'!$E171)+'ModelParams Lw'!G$24*LN('Sound Power'!BW171),'ModelParams Lw'!G$26+'ModelParams Lw'!G$27*LOG('Sound Power'!$D171/'Sound Power'!$E171)+'ModelParams Lw'!G$28*LN('Sound Power'!BW171)))</f>
        <v>#DIV/0!</v>
      </c>
      <c r="CF171" s="26" t="e">
        <f>IF(Calcul!$E173="SW",'ModelParams Lw'!H$22+'ModelParams Lw'!H$23*LOG('Sound Power'!$D171/'Sound Power'!$E171)+'ModelParams Lw'!H$24*LN('Sound Power'!BX171),IF('ModelParams Lw'!H$26+'ModelParams Lw'!H$27*LOG('Sound Power'!$D171/'Sound Power'!$E171)+'ModelParams Lw'!H$28*LN('Sound Power'!BX171)&lt;'ModelParams Lw'!H$22+'ModelParams Lw'!H$23*LOG('Sound Power'!$D171/'Sound Power'!$E171)+'ModelParams Lw'!H$24*LN('Sound Power'!BX171),'ModelParams Lw'!H$22+'ModelParams Lw'!H$23*LOG('Sound Power'!$D171/'Sound Power'!$E171)+'ModelParams Lw'!H$24*LN('Sound Power'!BX171),'ModelParams Lw'!H$26+'ModelParams Lw'!H$27*LOG('Sound Power'!$D171/'Sound Power'!$E171)+'ModelParams Lw'!H$28*LN('Sound Power'!BX171)))</f>
        <v>#DIV/0!</v>
      </c>
      <c r="CG171" s="26" t="e">
        <f>IF(Calcul!$E173="SW",'ModelParams Lw'!I$22+'ModelParams Lw'!I$23*LOG('Sound Power'!$D171/'Sound Power'!$E171)+'ModelParams Lw'!I$24*LN('Sound Power'!BY171),IF('ModelParams Lw'!I$26+'ModelParams Lw'!I$27*LOG('Sound Power'!$D171/'Sound Power'!$E171)+'ModelParams Lw'!I$28*LN('Sound Power'!BY171)&lt;'ModelParams Lw'!I$22+'ModelParams Lw'!I$23*LOG('Sound Power'!$D171/'Sound Power'!$E171)+'ModelParams Lw'!I$24*LN('Sound Power'!BY171),'ModelParams Lw'!I$22+'ModelParams Lw'!I$23*LOG('Sound Power'!$D171/'Sound Power'!$E171)+'ModelParams Lw'!I$24*LN('Sound Power'!BY171),'ModelParams Lw'!I$26+'ModelParams Lw'!I$27*LOG('Sound Power'!$D171/'Sound Power'!$E171)+'ModelParams Lw'!I$28*LN('Sound Power'!BY171)))</f>
        <v>#DIV/0!</v>
      </c>
      <c r="CH171" s="26" t="e">
        <f>IF(Calcul!$E173="SW",'ModelParams Lw'!J$22+'ModelParams Lw'!J$23*LOG('Sound Power'!$D171/'Sound Power'!$E171)+'ModelParams Lw'!J$24*LN('Sound Power'!BZ171),IF('ModelParams Lw'!J$26+'ModelParams Lw'!J$27*LOG('Sound Power'!$D171/'Sound Power'!$E171)+'ModelParams Lw'!J$28*LN('Sound Power'!BZ171)&lt;'ModelParams Lw'!J$22+'ModelParams Lw'!J$23*LOG('Sound Power'!$D171/'Sound Power'!$E171)+'ModelParams Lw'!J$24*LN('Sound Power'!BZ171),'ModelParams Lw'!J$22+'ModelParams Lw'!J$23*LOG('Sound Power'!$D171/'Sound Power'!$E171)+'ModelParams Lw'!J$24*LN('Sound Power'!BZ171),'ModelParams Lw'!J$26+'ModelParams Lw'!J$27*LOG('Sound Power'!$D171/'Sound Power'!$E171)+'ModelParams Lw'!J$28*LN('Sound Power'!BZ171)))</f>
        <v>#DIV/0!</v>
      </c>
      <c r="CI171" s="26" t="e">
        <f t="shared" si="83"/>
        <v>#DIV/0!</v>
      </c>
      <c r="CJ171" s="26" t="e">
        <f t="shared" si="84"/>
        <v>#DIV/0!</v>
      </c>
      <c r="CK171" s="26" t="e">
        <f t="shared" si="85"/>
        <v>#DIV/0!</v>
      </c>
      <c r="CL171" s="26" t="e">
        <f t="shared" si="86"/>
        <v>#DIV/0!</v>
      </c>
      <c r="CM171" s="26" t="e">
        <f t="shared" si="87"/>
        <v>#DIV/0!</v>
      </c>
      <c r="CN171" s="26" t="e">
        <f t="shared" si="88"/>
        <v>#DIV/0!</v>
      </c>
      <c r="CO171" s="26" t="e">
        <f t="shared" si="89"/>
        <v>#DIV/0!</v>
      </c>
      <c r="CP171" s="26" t="e">
        <f t="shared" si="90"/>
        <v>#DIV/0!</v>
      </c>
      <c r="CQ171" s="26" t="e">
        <f>10*LOG10(IF(CI171="",0,POWER(10,((CI171+'ModelParams Lw'!$O$4)/10))) +IF(CJ171="",0,POWER(10,((CJ171+'ModelParams Lw'!$P$4)/10))) +IF(CK171="",0,POWER(10,((CK171+'ModelParams Lw'!$Q$4)/10))) +IF(CL171="",0,POWER(10,((CL171+'ModelParams Lw'!$R$4)/10))) +IF(CM171="",0,POWER(10,((CM171+'ModelParams Lw'!$S$4)/10))) +IF(CN171="",0,POWER(10,((CN171+'ModelParams Lw'!$T$4)/10))) +IF(CO171="",0,POWER(10,((CO171+'ModelParams Lw'!$U$4)/10)))+IF(CP171="",0,POWER(10,((CP171+'ModelParams Lw'!$V$4)/10))))</f>
        <v>#DIV/0!</v>
      </c>
      <c r="CR171" s="26" t="e">
        <f t="shared" si="91"/>
        <v>#DIV/0!</v>
      </c>
      <c r="CS171" s="26" t="e">
        <f>(CI171-'ModelParams Lw'!$O$10)/'ModelParams Lw'!$O$11</f>
        <v>#DIV/0!</v>
      </c>
      <c r="CT171" s="26" t="e">
        <f>(CJ171-'ModelParams Lw'!$P$10)/'ModelParams Lw'!$P$11</f>
        <v>#DIV/0!</v>
      </c>
      <c r="CU171" s="26" t="e">
        <f>(CK171-'ModelParams Lw'!$Q$10)/'ModelParams Lw'!$Q$11</f>
        <v>#DIV/0!</v>
      </c>
      <c r="CV171" s="26" t="e">
        <f>(CL171-'ModelParams Lw'!$R$10)/'ModelParams Lw'!$R$11</f>
        <v>#DIV/0!</v>
      </c>
      <c r="CW171" s="26" t="e">
        <f>(CM171-'ModelParams Lw'!$S$10)/'ModelParams Lw'!$S$11</f>
        <v>#DIV/0!</v>
      </c>
      <c r="CX171" s="26" t="e">
        <f>(CN171-'ModelParams Lw'!$T$10)/'ModelParams Lw'!$T$11</f>
        <v>#DIV/0!</v>
      </c>
      <c r="CY171" s="26" t="e">
        <f>(CO171-'ModelParams Lw'!$U$10)/'ModelParams Lw'!$U$11</f>
        <v>#DIV/0!</v>
      </c>
      <c r="CZ171" s="26" t="e">
        <f>(CP171-'ModelParams Lw'!$V$10)/'ModelParams Lw'!$V$11</f>
        <v>#DIV/0!</v>
      </c>
    </row>
    <row r="172" spans="1:104" x14ac:dyDescent="0.2">
      <c r="A172" s="13">
        <f>Calcul!A174</f>
        <v>0</v>
      </c>
      <c r="B172" s="13">
        <f t="shared" si="67"/>
        <v>0</v>
      </c>
      <c r="C172" s="13">
        <f>Calcul!B174</f>
        <v>0</v>
      </c>
      <c r="D172" s="13">
        <f>Calcul!C174/1000</f>
        <v>0</v>
      </c>
      <c r="E172" s="13">
        <f>Calcul!D174/1000</f>
        <v>0</v>
      </c>
      <c r="F172" s="13">
        <f t="shared" si="68"/>
        <v>0</v>
      </c>
      <c r="G172" s="23" t="e">
        <f>DEGREES(ACOS(1-(1/'ModelParams Lw'!B$15*SQRT(0.5*1.2/'Sound Power'!$C172)*('Sound Power'!$B172/3600)/('Sound Power'!$D172)/('Sound Power'!$F172))))</f>
        <v>#DIV/0!</v>
      </c>
      <c r="H172" s="23" t="e">
        <f>DEGREES(ACOS(1-(1/'ModelParams Lw'!C$15*SQRT(0.5*1.2/'Sound Power'!$C172)*('Sound Power'!$B172/3600)/('Sound Power'!$D172)/('Sound Power'!$F172))))</f>
        <v>#DIV/0!</v>
      </c>
      <c r="I172" s="23" t="e">
        <f>DEGREES(ACOS(1-(1/'ModelParams Lw'!D$15*SQRT(0.5*1.2/'Sound Power'!$C172)*('Sound Power'!$B172/3600)/('Sound Power'!$D172)/('Sound Power'!$F172))))</f>
        <v>#DIV/0!</v>
      </c>
      <c r="J172" s="23" t="e">
        <f>DEGREES(ACOS(1-(1/'ModelParams Lw'!E$15*SQRT(0.5*1.2/'Sound Power'!$C172)*('Sound Power'!$B172/3600)/('Sound Power'!$D172)/('Sound Power'!$F172))))</f>
        <v>#DIV/0!</v>
      </c>
      <c r="K172" s="23" t="e">
        <f>DEGREES(ACOS(1-(1/'ModelParams Lw'!F$15*SQRT(0.5*1.2/'Sound Power'!$C172)*('Sound Power'!$B172/3600)/('Sound Power'!$D172)/('Sound Power'!$F172))))</f>
        <v>#DIV/0!</v>
      </c>
      <c r="L172" s="23" t="e">
        <f>DEGREES(ACOS(1-(1/'ModelParams Lw'!G$15*SQRT(0.5*1.2/'Sound Power'!$C172)*('Sound Power'!$B172/3600)/('Sound Power'!$D172)/('Sound Power'!$F172))))</f>
        <v>#DIV/0!</v>
      </c>
      <c r="M172" s="23" t="e">
        <f>DEGREES(ACOS(1-(1/'ModelParams Lw'!H$15*SQRT(0.5*1.2/'Sound Power'!$C172)*('Sound Power'!$B172/3600)/('Sound Power'!$D172)/('Sound Power'!$F172))))</f>
        <v>#DIV/0!</v>
      </c>
      <c r="N172" s="23" t="e">
        <f>DEGREES(ACOS(1-(1/'ModelParams Lw'!I$15*SQRT(0.5*1.2/'Sound Power'!$C172)*('Sound Power'!$B172/3600)/('Sound Power'!$D172)/('Sound Power'!$F172))))</f>
        <v>#DIV/0!</v>
      </c>
      <c r="O172" s="26" t="e">
        <f>('ModelParams Lw'!B$4*LN('Sound Power'!G172)/(1+EXP(-('Sound Power'!$D172*1000+'ModelParams Lw'!B$6)/'ModelParams Lw'!B$7))+'ModelParams Lw'!B$5)*LN('Sound Power'!$B172)-('ModelParams Lw'!B$8+'ModelParams Lw'!B$9*$D172+'ModelParams Lw'!B$10*'Sound Power'!$F172^'ModelParams Lw'!B$14+'ModelParams Lw'!B$11*LN('Sound Power'!G172)+'ModelParams Lw'!B$12*'Sound Power'!$D172*'Sound Power'!$F172+'ModelParams Lw'!B$13*'Sound Power'!$D172*LN('Sound Power'!G172))</f>
        <v>#DIV/0!</v>
      </c>
      <c r="P172" s="26" t="e">
        <f>('ModelParams Lw'!C$4*LN('Sound Power'!H172)/(1+EXP(-('Sound Power'!$D172*1000+'ModelParams Lw'!C$6)/'ModelParams Lw'!C$7))+'ModelParams Lw'!C$5)*LN('Sound Power'!$B172)-('ModelParams Lw'!C$8+'ModelParams Lw'!C$9*$D172+'ModelParams Lw'!C$10*'Sound Power'!$F172^'ModelParams Lw'!C$14+'ModelParams Lw'!C$11*LN('Sound Power'!H172)+'ModelParams Lw'!C$12*'Sound Power'!$D172*'Sound Power'!$F172+'ModelParams Lw'!C$13*'Sound Power'!$D172*LN('Sound Power'!H172))</f>
        <v>#DIV/0!</v>
      </c>
      <c r="Q172" s="26" t="e">
        <f>('ModelParams Lw'!D$4*LN('Sound Power'!I172)/(1+EXP(-('Sound Power'!$D172*1000+'ModelParams Lw'!D$6)/'ModelParams Lw'!D$7))+'ModelParams Lw'!D$5)*LN('Sound Power'!$B172)-('ModelParams Lw'!D$8+'ModelParams Lw'!D$9*$D172+'ModelParams Lw'!D$10*'Sound Power'!$F172^'ModelParams Lw'!D$14+'ModelParams Lw'!D$11*LN('Sound Power'!I172)+'ModelParams Lw'!D$12*'Sound Power'!$D172*'Sound Power'!$F172+'ModelParams Lw'!D$13*'Sound Power'!$D172*LN('Sound Power'!I172))</f>
        <v>#DIV/0!</v>
      </c>
      <c r="R172" s="26" t="e">
        <f>('ModelParams Lw'!E$4*LN('Sound Power'!J172)/(1+EXP(-('Sound Power'!$D172*1000+'ModelParams Lw'!E$6)/'ModelParams Lw'!E$7))+'ModelParams Lw'!E$5)*LN('Sound Power'!$B172)-('ModelParams Lw'!E$8+'ModelParams Lw'!E$9*$D172+'ModelParams Lw'!E$10*'Sound Power'!$F172^'ModelParams Lw'!E$14+'ModelParams Lw'!E$11*LN('Sound Power'!J172)+'ModelParams Lw'!E$12*'Sound Power'!$D172*'Sound Power'!$F172+'ModelParams Lw'!E$13*'Sound Power'!$D172*LN('Sound Power'!J172))</f>
        <v>#DIV/0!</v>
      </c>
      <c r="S172" s="26" t="e">
        <f>('ModelParams Lw'!F$4*LN('Sound Power'!K172)/(1+EXP(-('Sound Power'!$D172*1000+'ModelParams Lw'!F$6)/'ModelParams Lw'!F$7))+'ModelParams Lw'!F$5)*LN('Sound Power'!$B172)-('ModelParams Lw'!F$8+'ModelParams Lw'!F$9*$D172+'ModelParams Lw'!F$10*'Sound Power'!$F172^'ModelParams Lw'!F$14+'ModelParams Lw'!F$11*LN('Sound Power'!K172)+'ModelParams Lw'!F$12*'Sound Power'!$D172*'Sound Power'!$F172+'ModelParams Lw'!F$13*'Sound Power'!$D172*LN('Sound Power'!K172))</f>
        <v>#DIV/0!</v>
      </c>
      <c r="T172" s="26" t="e">
        <f>('ModelParams Lw'!G$4*LN('Sound Power'!L172)/(1+EXP(-('Sound Power'!$D172*1000+'ModelParams Lw'!G$6)/'ModelParams Lw'!G$7))+'ModelParams Lw'!G$5)*LN('Sound Power'!$B172)-('ModelParams Lw'!G$8+'ModelParams Lw'!G$9*$D172+'ModelParams Lw'!G$10*'Sound Power'!$F172^'ModelParams Lw'!G$14+'ModelParams Lw'!G$11*LN('Sound Power'!L172)+'ModelParams Lw'!G$12*'Sound Power'!$D172*'Sound Power'!$F172+'ModelParams Lw'!G$13*'Sound Power'!$D172*LN('Sound Power'!L172))</f>
        <v>#DIV/0!</v>
      </c>
      <c r="U172" s="26" t="e">
        <f>('ModelParams Lw'!H$4*LN('Sound Power'!M172)/(1+EXP(-('Sound Power'!$D172*1000+'ModelParams Lw'!H$6)/'ModelParams Lw'!H$7))+'ModelParams Lw'!H$5)*LN('Sound Power'!$B172)-('ModelParams Lw'!H$8+'ModelParams Lw'!H$9*$D172+'ModelParams Lw'!H$10*'Sound Power'!$F172^'ModelParams Lw'!H$14+'ModelParams Lw'!H$11*LN('Sound Power'!M172)+'ModelParams Lw'!H$12*'Sound Power'!$D172*'Sound Power'!$F172+'ModelParams Lw'!H$13*'Sound Power'!$D172*LN('Sound Power'!M172))</f>
        <v>#DIV/0!</v>
      </c>
      <c r="V172" s="26" t="e">
        <f>('ModelParams Lw'!I$4*LN('Sound Power'!N172)/(1+EXP(-('Sound Power'!$D172*1000+'ModelParams Lw'!I$6)/'ModelParams Lw'!I$7))+'ModelParams Lw'!I$5)*LN('Sound Power'!$B172)-('ModelParams Lw'!I$8+'ModelParams Lw'!I$9*$D172+'ModelParams Lw'!I$10*'Sound Power'!$F172^'ModelParams Lw'!I$14+'ModelParams Lw'!I$11*LN('Sound Power'!N172)+'ModelParams Lw'!I$12*'Sound Power'!$D172*'Sound Power'!$F172+'ModelParams Lw'!I$13*'Sound Power'!$D172*LN('Sound Power'!N172))</f>
        <v>#DIV/0!</v>
      </c>
      <c r="W172" s="26" t="e">
        <f>10*LOG10(IF(O172="",0,POWER(10,((O172+'ModelParams Lw'!$O$4)/10))) +IF(P172="",0,POWER(10,((P172+'ModelParams Lw'!$P$4)/10))) +IF(Q172="",0,POWER(10,((Q172+'ModelParams Lw'!$Q$4)/10))) +IF(R172="",0,POWER(10,((R172+'ModelParams Lw'!$R$4)/10))) +IF(S172="",0,POWER(10,((S172+'ModelParams Lw'!$S$4)/10))) +IF(T172="",0,POWER(10,((T172+'ModelParams Lw'!$T$4)/10))) +IF(U172="",0,POWER(10,((U172+'ModelParams Lw'!$U$4)/10)))+IF(V172="",0,POWER(10,((V172+'ModelParams Lw'!$V$4)/10))))</f>
        <v>#DIV/0!</v>
      </c>
      <c r="X172" s="26" t="e">
        <f t="shared" si="77"/>
        <v>#DIV/0!</v>
      </c>
      <c r="Y172" s="26" t="e">
        <f>(O172-'ModelParams Lw'!O$10)/'ModelParams Lw'!O$11</f>
        <v>#DIV/0!</v>
      </c>
      <c r="Z172" s="26" t="e">
        <f>(P172-'ModelParams Lw'!P$10)/'ModelParams Lw'!P$11</f>
        <v>#DIV/0!</v>
      </c>
      <c r="AA172" s="26" t="e">
        <f>(Q172-'ModelParams Lw'!Q$10)/'ModelParams Lw'!Q$11</f>
        <v>#DIV/0!</v>
      </c>
      <c r="AB172" s="26" t="e">
        <f>(R172-'ModelParams Lw'!R$10)/'ModelParams Lw'!R$11</f>
        <v>#DIV/0!</v>
      </c>
      <c r="AC172" s="26" t="e">
        <f>(S172-'ModelParams Lw'!S$10)/'ModelParams Lw'!S$11</f>
        <v>#DIV/0!</v>
      </c>
      <c r="AD172" s="26" t="e">
        <f>(T172-'ModelParams Lw'!T$10)/'ModelParams Lw'!T$11</f>
        <v>#DIV/0!</v>
      </c>
      <c r="AE172" s="26" t="e">
        <f>(U172-'ModelParams Lw'!U$10)/'ModelParams Lw'!U$11</f>
        <v>#DIV/0!</v>
      </c>
      <c r="AF172" s="26" t="e">
        <f>(V172-'ModelParams Lw'!V$10)/'ModelParams Lw'!V$11</f>
        <v>#DIV/0!</v>
      </c>
      <c r="AG172" s="26" t="e">
        <f t="shared" si="78"/>
        <v>#DIV/0!</v>
      </c>
      <c r="AH172" s="26" t="e">
        <f>VLOOKUP(D172*1000,'ModelParams Lw'!$A$38:$D$58,4)</f>
        <v>#N/A</v>
      </c>
      <c r="AI172" s="56" t="e">
        <f>VLOOKUP(D172*1000,'ModelParams Lw'!$A$38:$D$58,2)</f>
        <v>#N/A</v>
      </c>
      <c r="AJ172" s="46" t="e">
        <f t="shared" si="79"/>
        <v>#DIV/0!</v>
      </c>
      <c r="AK172" s="26" t="e">
        <f t="shared" si="80"/>
        <v>#VALUE!</v>
      </c>
      <c r="AL172" s="26" t="e">
        <f>IF($AI172=100,'ModelParams Lw'!R$35*'Sound Power'!$AH172^2+'ModelParams Lw'!R$36*'Sound Power'!$AH172+'ModelParams Lw'!R$37,IF($AI172=150,'ModelParams Lw'!R$38*'Sound Power'!$AH172^2+'ModelParams Lw'!R$39*'Sound Power'!$AH172+'ModelParams Lw'!R$40,'ModelParams Lw'!R$41*'Sound Power'!$AH172^2+'ModelParams Lw'!R$42*'Sound Power'!$AH172+'ModelParams Lw'!R$43))</f>
        <v>#N/A</v>
      </c>
      <c r="AM172" s="26" t="e">
        <f>IF($AI172=100,'ModelParams Lw'!S$35*'Sound Power'!$AH172^2+'ModelParams Lw'!S$36*'Sound Power'!$AH172+'ModelParams Lw'!S$37,IF($AI172=150,'ModelParams Lw'!S$38*'Sound Power'!$AH172^2+'ModelParams Lw'!S$39*'Sound Power'!$AH172+'ModelParams Lw'!S$40,'ModelParams Lw'!S$41*'Sound Power'!$AH172^2+'ModelParams Lw'!S$42*'Sound Power'!$AH172+'ModelParams Lw'!S$43))</f>
        <v>#N/A</v>
      </c>
      <c r="AN172" s="26" t="e">
        <f>IF($AI172=100,'ModelParams Lw'!T$35*'Sound Power'!$AH172^2+'ModelParams Lw'!T$36*'Sound Power'!$AH172+'ModelParams Lw'!T$37,IF($AI172=150,'ModelParams Lw'!T$38*'Sound Power'!$AH172^2+'ModelParams Lw'!T$39*'Sound Power'!$AH172+'ModelParams Lw'!T$40,'ModelParams Lw'!T$41*'Sound Power'!$AH172^2+'ModelParams Lw'!T$42*'Sound Power'!$AH172+'ModelParams Lw'!T$43))</f>
        <v>#N/A</v>
      </c>
      <c r="AO172" s="26" t="e">
        <f>IF($AI172=100,'ModelParams Lw'!U$35*'Sound Power'!$AH172^2+'ModelParams Lw'!U$36*'Sound Power'!$AH172+'ModelParams Lw'!U$37,IF($AI172=150,'ModelParams Lw'!U$38*'Sound Power'!$AH172^2+'ModelParams Lw'!U$39*'Sound Power'!$AH172+'ModelParams Lw'!U$40,'ModelParams Lw'!U$41*'Sound Power'!$AH172^2+'ModelParams Lw'!U$42*'Sound Power'!$AH172+'ModelParams Lw'!U$43))</f>
        <v>#N/A</v>
      </c>
      <c r="AP172" s="26" t="e">
        <f>IF($AI172=100,'ModelParams Lw'!V$35*'Sound Power'!$AH172^2+'ModelParams Lw'!V$36*'Sound Power'!$AH172+'ModelParams Lw'!V$37,IF($AI172=150,'ModelParams Lw'!V$38*'Sound Power'!$AH172^2+'ModelParams Lw'!V$39*'Sound Power'!$AH172+'ModelParams Lw'!V$40,'ModelParams Lw'!V$41*'Sound Power'!$AH172^2+'ModelParams Lw'!V$42*'Sound Power'!$AH172+'ModelParams Lw'!V$43))</f>
        <v>#N/A</v>
      </c>
      <c r="AQ172" s="26" t="e">
        <f>IF($AI172=100,'ModelParams Lw'!W$35*'Sound Power'!$AH172^2+'ModelParams Lw'!W$36*'Sound Power'!$AH172+'ModelParams Lw'!W$37,IF($AI172=150,'ModelParams Lw'!W$38*'Sound Power'!$AH172^2+'ModelParams Lw'!W$39*'Sound Power'!$AH172+'ModelParams Lw'!W$40,'ModelParams Lw'!W$41*'Sound Power'!$AH172^2+'ModelParams Lw'!W$42*'Sound Power'!$AH172+'ModelParams Lw'!W$43))</f>
        <v>#N/A</v>
      </c>
      <c r="AR172" s="26" t="e">
        <f t="shared" si="81"/>
        <v>#VALUE!</v>
      </c>
      <c r="AS172" s="26" t="e">
        <f>IF(26.83*LN($AJ172)-11.791-'ModelParams Lw'!B$35&lt;0,0,26.83*LN($AJ172)-11.791-'ModelParams Lw'!B$35)</f>
        <v>#DIV/0!</v>
      </c>
      <c r="AT172" s="26" t="e">
        <f>IF(26.83*LN($AJ172)-11.791-'ModelParams Lw'!C$35&lt;0,0,26.83*LN($AJ172)-11.791-'ModelParams Lw'!C$35)</f>
        <v>#DIV/0!</v>
      </c>
      <c r="AU172" s="26" t="e">
        <f>IF(26.83*LN($AJ172)-11.791-'ModelParams Lw'!D$35&lt;0,0,26.83*LN($AJ172)-11.791-'ModelParams Lw'!D$35)</f>
        <v>#DIV/0!</v>
      </c>
      <c r="AV172" s="26" t="e">
        <f>IF(26.83*LN($AJ172)-11.791-'ModelParams Lw'!E$35&lt;0,0,26.83*LN($AJ172)-11.791-'ModelParams Lw'!E$35)</f>
        <v>#DIV/0!</v>
      </c>
      <c r="AW172" s="26" t="e">
        <f>IF(26.83*LN($AJ172)-11.791-'ModelParams Lw'!F$35&lt;0,0,26.83*LN($AJ172)-11.791-'ModelParams Lw'!F$35)</f>
        <v>#DIV/0!</v>
      </c>
      <c r="AX172" s="26" t="e">
        <f>IF(26.83*LN($AJ172)-11.791-'ModelParams Lw'!G$35&lt;0,0,26.83*LN($AJ172)-11.791-'ModelParams Lw'!G$35)</f>
        <v>#DIV/0!</v>
      </c>
      <c r="AY172" s="26" t="e">
        <f>IF(26.83*LN($AJ172)-11.791-'ModelParams Lw'!H$35&lt;0,0,26.83*LN($AJ172)-11.791-'ModelParams Lw'!H$35)</f>
        <v>#DIV/0!</v>
      </c>
      <c r="AZ172" s="26" t="e">
        <f>IF(26.83*LN($AJ172)-11.791-'ModelParams Lw'!I$35&lt;0,0,26.83*LN($AJ172)-11.791-'ModelParams Lw'!I$35)</f>
        <v>#DIV/0!</v>
      </c>
      <c r="BA172" s="26" t="e">
        <f t="shared" si="69"/>
        <v>#DIV/0!</v>
      </c>
      <c r="BB172" s="26" t="e">
        <f t="shared" si="70"/>
        <v>#DIV/0!</v>
      </c>
      <c r="BC172" s="26" t="e">
        <f t="shared" si="71"/>
        <v>#DIV/0!</v>
      </c>
      <c r="BD172" s="26" t="e">
        <f t="shared" si="72"/>
        <v>#DIV/0!</v>
      </c>
      <c r="BE172" s="26" t="e">
        <f t="shared" si="73"/>
        <v>#DIV/0!</v>
      </c>
      <c r="BF172" s="26" t="e">
        <f t="shared" si="74"/>
        <v>#DIV/0!</v>
      </c>
      <c r="BG172" s="26" t="e">
        <f t="shared" si="75"/>
        <v>#DIV/0!</v>
      </c>
      <c r="BH172" s="26" t="e">
        <f t="shared" si="76"/>
        <v>#DIV/0!</v>
      </c>
      <c r="BI172" s="26" t="e">
        <f>10*LOG10(IF(BA172="",0,POWER(10,((BA172+'ModelParams Lw'!$O$4)/10))) +IF(BB172="",0,POWER(10,((BB172+'ModelParams Lw'!$P$4)/10))) +IF(BC172="",0,POWER(10,((BC172+'ModelParams Lw'!$Q$4)/10))) +IF(BD172="",0,POWER(10,((BD172+'ModelParams Lw'!$R$4)/10))) +IF(BE172="",0,POWER(10,((BE172+'ModelParams Lw'!$S$4)/10))) +IF(BF172="",0,POWER(10,((BF172+'ModelParams Lw'!$T$4)/10))) +IF(BG172="",0,POWER(10,((BG172+'ModelParams Lw'!$U$4)/10)))+IF(BH172="",0,POWER(10,((BH172+'ModelParams Lw'!$V$4)/10))))</f>
        <v>#DIV/0!</v>
      </c>
      <c r="BJ172" s="26" t="e">
        <f t="shared" si="82"/>
        <v>#DIV/0!</v>
      </c>
      <c r="BK172" s="26" t="e">
        <f>(BA172-'ModelParams Lw'!O$10)/'ModelParams Lw'!O$11</f>
        <v>#DIV/0!</v>
      </c>
      <c r="BL172" s="26" t="e">
        <f>(BB172-'ModelParams Lw'!P$10)/'ModelParams Lw'!P$11</f>
        <v>#DIV/0!</v>
      </c>
      <c r="BM172" s="26" t="e">
        <f>(BC172-'ModelParams Lw'!Q$10)/'ModelParams Lw'!Q$11</f>
        <v>#DIV/0!</v>
      </c>
      <c r="BN172" s="26" t="e">
        <f>(BD172-'ModelParams Lw'!R$10)/'ModelParams Lw'!R$11</f>
        <v>#DIV/0!</v>
      </c>
      <c r="BO172" s="26" t="e">
        <f>(BE172-'ModelParams Lw'!S$10)/'ModelParams Lw'!S$11</f>
        <v>#DIV/0!</v>
      </c>
      <c r="BP172" s="26" t="e">
        <f>(BF172-'ModelParams Lw'!T$10)/'ModelParams Lw'!T$11</f>
        <v>#DIV/0!</v>
      </c>
      <c r="BQ172" s="26" t="e">
        <f>(BG172-'ModelParams Lw'!U$10)/'ModelParams Lw'!U$11</f>
        <v>#DIV/0!</v>
      </c>
      <c r="BR172" s="26" t="e">
        <f>(BH172-'ModelParams Lw'!V$10)/'ModelParams Lw'!V$11</f>
        <v>#DIV/0!</v>
      </c>
      <c r="BS172" s="23" t="e">
        <f>IF(Calcul!$E174="SW",DEGREES(ACOS(1-(1/'ModelParams Lw'!C$25*SQRT(0.5*1.2/'Sound Power'!$C172)*('Sound Power'!$B172/3600)/('Sound Power'!$D172)/('Sound Power'!$F172)))),DEGREES(ACOS(1-(1/'ModelParams Lw'!C$29*SQRT(0.5*1.2/'Sound Power'!$C172)*('Sound Power'!$B172/3600)/('Sound Power'!$D172)/('Sound Power'!$F172)))))</f>
        <v>#DIV/0!</v>
      </c>
      <c r="BT172" s="23" t="e">
        <f>IF(Calcul!$E174="SW",DEGREES(ACOS(1-(1/'ModelParams Lw'!D$25*SQRT(0.5*1.2/'Sound Power'!$C172)*('Sound Power'!$B172/3600)/('Sound Power'!$D172)/('Sound Power'!$F172)))),DEGREES(ACOS(1-(1/'ModelParams Lw'!D$29*SQRT(0.5*1.2/'Sound Power'!$C172)*('Sound Power'!$B172/3600)/('Sound Power'!$D172)/('Sound Power'!$F172)))))</f>
        <v>#DIV/0!</v>
      </c>
      <c r="BU172" s="23" t="e">
        <f>IF(Calcul!$E174="SW",DEGREES(ACOS(1-(1/'ModelParams Lw'!E$25*SQRT(0.5*1.2/'Sound Power'!$C172)*('Sound Power'!$B172/3600)/('Sound Power'!$D172)/('Sound Power'!$F172)))),DEGREES(ACOS(1-(1/'ModelParams Lw'!E$29*SQRT(0.5*1.2/'Sound Power'!$C172)*('Sound Power'!$B172/3600)/('Sound Power'!$D172)/('Sound Power'!$F172)))))</f>
        <v>#DIV/0!</v>
      </c>
      <c r="BV172" s="23" t="e">
        <f>IF(Calcul!$E174="SW",DEGREES(ACOS(1-(1/'ModelParams Lw'!F$25*SQRT(0.5*1.2/'Sound Power'!$C172)*('Sound Power'!$B172/3600)/('Sound Power'!$D172)/('Sound Power'!$F172)))),DEGREES(ACOS(1-(1/'ModelParams Lw'!F$29*SQRT(0.5*1.2/'Sound Power'!$C172)*('Sound Power'!$B172/3600)/('Sound Power'!$D172)/('Sound Power'!$F172)))))</f>
        <v>#DIV/0!</v>
      </c>
      <c r="BW172" s="23" t="e">
        <f>IF(Calcul!$E174="SW",DEGREES(ACOS(1-(1/'ModelParams Lw'!G$25*SQRT(0.5*1.2/'Sound Power'!$C172)*('Sound Power'!$B172/3600)/('Sound Power'!$D172)/('Sound Power'!$F172)))),DEGREES(ACOS(1-(1/'ModelParams Lw'!G$29*SQRT(0.5*1.2/'Sound Power'!$C172)*('Sound Power'!$B172/3600)/('Sound Power'!$D172)/('Sound Power'!$F172)))))</f>
        <v>#DIV/0!</v>
      </c>
      <c r="BX172" s="23" t="e">
        <f>IF(Calcul!$E174="SW",DEGREES(ACOS(1-(1/'ModelParams Lw'!H$25*SQRT(0.5*1.2/'Sound Power'!$C172)*('Sound Power'!$B172/3600)/('Sound Power'!$D172)/('Sound Power'!$F172)))),DEGREES(ACOS(1-(1/'ModelParams Lw'!H$29*SQRT(0.5*1.2/'Sound Power'!$C172)*('Sound Power'!$B172/3600)/('Sound Power'!$D172)/('Sound Power'!$F172)))))</f>
        <v>#DIV/0!</v>
      </c>
      <c r="BY172" s="23" t="e">
        <f>IF(Calcul!$E174="SW",DEGREES(ACOS(1-(1/'ModelParams Lw'!I$25*SQRT(0.5*1.2/'Sound Power'!$C172)*('Sound Power'!$B172/3600)/('Sound Power'!$D172)/('Sound Power'!$F172)))),DEGREES(ACOS(1-(1/'ModelParams Lw'!I$29*SQRT(0.5*1.2/'Sound Power'!$C172)*('Sound Power'!$B172/3600)/('Sound Power'!$D172)/('Sound Power'!$F172)))))</f>
        <v>#DIV/0!</v>
      </c>
      <c r="BZ172" s="23" t="e">
        <f>IF(Calcul!$E174="SW",DEGREES(ACOS(1-(1/'ModelParams Lw'!J$25*SQRT(0.5*1.2/'Sound Power'!$C172)*('Sound Power'!$B172/3600)/('Sound Power'!$D172)/('Sound Power'!$F172)))),DEGREES(ACOS(1-(1/'ModelParams Lw'!J$29*SQRT(0.5*1.2/'Sound Power'!$C172)*('Sound Power'!$B172/3600)/('Sound Power'!$D172)/('Sound Power'!$F172)))))</f>
        <v>#DIV/0!</v>
      </c>
      <c r="CA172" s="26" t="e">
        <f>IF(Calcul!$E174="SW",'ModelParams Lw'!C$22+'ModelParams Lw'!C$23*LOG('Sound Power'!$D172/'Sound Power'!$E172)+'ModelParams Lw'!C$24*LN('Sound Power'!BS172),IF('ModelParams Lw'!C$26+'ModelParams Lw'!C$27*LOG('Sound Power'!$D172/'Sound Power'!$E172)+'ModelParams Lw'!C$28*LN('Sound Power'!BS172)&lt;'ModelParams Lw'!C$22+'ModelParams Lw'!C$23*LOG('Sound Power'!$D172/'Sound Power'!$E172)+'ModelParams Lw'!C$24*LN('Sound Power'!BS172),'ModelParams Lw'!C$22+'ModelParams Lw'!C$23*LOG('Sound Power'!$D172/'Sound Power'!$E172)+'ModelParams Lw'!C$24*LN('Sound Power'!BS172),'ModelParams Lw'!C$26+'ModelParams Lw'!C$27*LOG('Sound Power'!$D172/'Sound Power'!$E172)+'ModelParams Lw'!C$28*LN('Sound Power'!BS172)))</f>
        <v>#DIV/0!</v>
      </c>
      <c r="CB172" s="26" t="e">
        <f>IF(Calcul!$E174="SW",'ModelParams Lw'!D$22+'ModelParams Lw'!D$23*LOG('Sound Power'!$D172/'Sound Power'!$E172)+'ModelParams Lw'!D$24*LN('Sound Power'!BT172),IF('ModelParams Lw'!D$26+'ModelParams Lw'!D$27*LOG('Sound Power'!$D172/'Sound Power'!$E172)+'ModelParams Lw'!D$28*LN('Sound Power'!BT172)&lt;'ModelParams Lw'!D$22+'ModelParams Lw'!D$23*LOG('Sound Power'!$D172/'Sound Power'!$E172)+'ModelParams Lw'!D$24*LN('Sound Power'!BT172),'ModelParams Lw'!D$22+'ModelParams Lw'!D$23*LOG('Sound Power'!$D172/'Sound Power'!$E172)+'ModelParams Lw'!D$24*LN('Sound Power'!BT172),'ModelParams Lw'!D$26+'ModelParams Lw'!D$27*LOG('Sound Power'!$D172/'Sound Power'!$E172)+'ModelParams Lw'!D$28*LN('Sound Power'!BT172)))</f>
        <v>#DIV/0!</v>
      </c>
      <c r="CC172" s="26" t="e">
        <f>IF(Calcul!$E174="SW",'ModelParams Lw'!E$22+'ModelParams Lw'!E$23*LOG('Sound Power'!$D172/'Sound Power'!$E172)+'ModelParams Lw'!E$24*LN('Sound Power'!BU172),IF('ModelParams Lw'!E$26+'ModelParams Lw'!E$27*LOG('Sound Power'!$D172/'Sound Power'!$E172)+'ModelParams Lw'!E$28*LN('Sound Power'!BU172)&lt;'ModelParams Lw'!E$22+'ModelParams Lw'!E$23*LOG('Sound Power'!$D172/'Sound Power'!$E172)+'ModelParams Lw'!E$24*LN('Sound Power'!BU172),'ModelParams Lw'!E$22+'ModelParams Lw'!E$23*LOG('Sound Power'!$D172/'Sound Power'!$E172)+'ModelParams Lw'!E$24*LN('Sound Power'!BU172),'ModelParams Lw'!E$26+'ModelParams Lw'!E$27*LOG('Sound Power'!$D172/'Sound Power'!$E172)+'ModelParams Lw'!E$28*LN('Sound Power'!BU172)))</f>
        <v>#DIV/0!</v>
      </c>
      <c r="CD172" s="26" t="e">
        <f>IF(Calcul!$E174="SW",'ModelParams Lw'!F$22+'ModelParams Lw'!F$23*LOG('Sound Power'!$D172/'Sound Power'!$E172)+'ModelParams Lw'!F$24*LN('Sound Power'!BV172),IF('ModelParams Lw'!F$26+'ModelParams Lw'!F$27*LOG('Sound Power'!$D172/'Sound Power'!$E172)+'ModelParams Lw'!F$28*LN('Sound Power'!BV172)&lt;'ModelParams Lw'!F$22+'ModelParams Lw'!F$23*LOG('Sound Power'!$D172/'Sound Power'!$E172)+'ModelParams Lw'!F$24*LN('Sound Power'!BV172),'ModelParams Lw'!F$22+'ModelParams Lw'!F$23*LOG('Sound Power'!$D172/'Sound Power'!$E172)+'ModelParams Lw'!F$24*LN('Sound Power'!BV172),'ModelParams Lw'!F$26+'ModelParams Lw'!F$27*LOG('Sound Power'!$D172/'Sound Power'!$E172)+'ModelParams Lw'!F$28*LN('Sound Power'!BV172)))</f>
        <v>#DIV/0!</v>
      </c>
      <c r="CE172" s="26" t="e">
        <f>IF(Calcul!$E174="SW",'ModelParams Lw'!G$22+'ModelParams Lw'!G$23*LOG('Sound Power'!$D172/'Sound Power'!$E172)+'ModelParams Lw'!G$24*LN('Sound Power'!BW172),IF('ModelParams Lw'!G$26+'ModelParams Lw'!G$27*LOG('Sound Power'!$D172/'Sound Power'!$E172)+'ModelParams Lw'!G$28*LN('Sound Power'!BW172)&lt;'ModelParams Lw'!G$22+'ModelParams Lw'!G$23*LOG('Sound Power'!$D172/'Sound Power'!$E172)+'ModelParams Lw'!G$24*LN('Sound Power'!BW172),'ModelParams Lw'!G$22+'ModelParams Lw'!G$23*LOG('Sound Power'!$D172/'Sound Power'!$E172)+'ModelParams Lw'!G$24*LN('Sound Power'!BW172),'ModelParams Lw'!G$26+'ModelParams Lw'!G$27*LOG('Sound Power'!$D172/'Sound Power'!$E172)+'ModelParams Lw'!G$28*LN('Sound Power'!BW172)))</f>
        <v>#DIV/0!</v>
      </c>
      <c r="CF172" s="26" t="e">
        <f>IF(Calcul!$E174="SW",'ModelParams Lw'!H$22+'ModelParams Lw'!H$23*LOG('Sound Power'!$D172/'Sound Power'!$E172)+'ModelParams Lw'!H$24*LN('Sound Power'!BX172),IF('ModelParams Lw'!H$26+'ModelParams Lw'!H$27*LOG('Sound Power'!$D172/'Sound Power'!$E172)+'ModelParams Lw'!H$28*LN('Sound Power'!BX172)&lt;'ModelParams Lw'!H$22+'ModelParams Lw'!H$23*LOG('Sound Power'!$D172/'Sound Power'!$E172)+'ModelParams Lw'!H$24*LN('Sound Power'!BX172),'ModelParams Lw'!H$22+'ModelParams Lw'!H$23*LOG('Sound Power'!$D172/'Sound Power'!$E172)+'ModelParams Lw'!H$24*LN('Sound Power'!BX172),'ModelParams Lw'!H$26+'ModelParams Lw'!H$27*LOG('Sound Power'!$D172/'Sound Power'!$E172)+'ModelParams Lw'!H$28*LN('Sound Power'!BX172)))</f>
        <v>#DIV/0!</v>
      </c>
      <c r="CG172" s="26" t="e">
        <f>IF(Calcul!$E174="SW",'ModelParams Lw'!I$22+'ModelParams Lw'!I$23*LOG('Sound Power'!$D172/'Sound Power'!$E172)+'ModelParams Lw'!I$24*LN('Sound Power'!BY172),IF('ModelParams Lw'!I$26+'ModelParams Lw'!I$27*LOG('Sound Power'!$D172/'Sound Power'!$E172)+'ModelParams Lw'!I$28*LN('Sound Power'!BY172)&lt;'ModelParams Lw'!I$22+'ModelParams Lw'!I$23*LOG('Sound Power'!$D172/'Sound Power'!$E172)+'ModelParams Lw'!I$24*LN('Sound Power'!BY172),'ModelParams Lw'!I$22+'ModelParams Lw'!I$23*LOG('Sound Power'!$D172/'Sound Power'!$E172)+'ModelParams Lw'!I$24*LN('Sound Power'!BY172),'ModelParams Lw'!I$26+'ModelParams Lw'!I$27*LOG('Sound Power'!$D172/'Sound Power'!$E172)+'ModelParams Lw'!I$28*LN('Sound Power'!BY172)))</f>
        <v>#DIV/0!</v>
      </c>
      <c r="CH172" s="26" t="e">
        <f>IF(Calcul!$E174="SW",'ModelParams Lw'!J$22+'ModelParams Lw'!J$23*LOG('Sound Power'!$D172/'Sound Power'!$E172)+'ModelParams Lw'!J$24*LN('Sound Power'!BZ172),IF('ModelParams Lw'!J$26+'ModelParams Lw'!J$27*LOG('Sound Power'!$D172/'Sound Power'!$E172)+'ModelParams Lw'!J$28*LN('Sound Power'!BZ172)&lt;'ModelParams Lw'!J$22+'ModelParams Lw'!J$23*LOG('Sound Power'!$D172/'Sound Power'!$E172)+'ModelParams Lw'!J$24*LN('Sound Power'!BZ172),'ModelParams Lw'!J$22+'ModelParams Lw'!J$23*LOG('Sound Power'!$D172/'Sound Power'!$E172)+'ModelParams Lw'!J$24*LN('Sound Power'!BZ172),'ModelParams Lw'!J$26+'ModelParams Lw'!J$27*LOG('Sound Power'!$D172/'Sound Power'!$E172)+'ModelParams Lw'!J$28*LN('Sound Power'!BZ172)))</f>
        <v>#DIV/0!</v>
      </c>
      <c r="CI172" s="26" t="e">
        <f t="shared" si="83"/>
        <v>#DIV/0!</v>
      </c>
      <c r="CJ172" s="26" t="e">
        <f t="shared" si="84"/>
        <v>#DIV/0!</v>
      </c>
      <c r="CK172" s="26" t="e">
        <f t="shared" si="85"/>
        <v>#DIV/0!</v>
      </c>
      <c r="CL172" s="26" t="e">
        <f t="shared" si="86"/>
        <v>#DIV/0!</v>
      </c>
      <c r="CM172" s="26" t="e">
        <f t="shared" si="87"/>
        <v>#DIV/0!</v>
      </c>
      <c r="CN172" s="26" t="e">
        <f t="shared" si="88"/>
        <v>#DIV/0!</v>
      </c>
      <c r="CO172" s="26" t="e">
        <f t="shared" si="89"/>
        <v>#DIV/0!</v>
      </c>
      <c r="CP172" s="26" t="e">
        <f t="shared" si="90"/>
        <v>#DIV/0!</v>
      </c>
      <c r="CQ172" s="26" t="e">
        <f>10*LOG10(IF(CI172="",0,POWER(10,((CI172+'ModelParams Lw'!$O$4)/10))) +IF(CJ172="",0,POWER(10,((CJ172+'ModelParams Lw'!$P$4)/10))) +IF(CK172="",0,POWER(10,((CK172+'ModelParams Lw'!$Q$4)/10))) +IF(CL172="",0,POWER(10,((CL172+'ModelParams Lw'!$R$4)/10))) +IF(CM172="",0,POWER(10,((CM172+'ModelParams Lw'!$S$4)/10))) +IF(CN172="",0,POWER(10,((CN172+'ModelParams Lw'!$T$4)/10))) +IF(CO172="",0,POWER(10,((CO172+'ModelParams Lw'!$U$4)/10)))+IF(CP172="",0,POWER(10,((CP172+'ModelParams Lw'!$V$4)/10))))</f>
        <v>#DIV/0!</v>
      </c>
      <c r="CR172" s="26" t="e">
        <f t="shared" si="91"/>
        <v>#DIV/0!</v>
      </c>
      <c r="CS172" s="26" t="e">
        <f>(CI172-'ModelParams Lw'!$O$10)/'ModelParams Lw'!$O$11</f>
        <v>#DIV/0!</v>
      </c>
      <c r="CT172" s="26" t="e">
        <f>(CJ172-'ModelParams Lw'!$P$10)/'ModelParams Lw'!$P$11</f>
        <v>#DIV/0!</v>
      </c>
      <c r="CU172" s="26" t="e">
        <f>(CK172-'ModelParams Lw'!$Q$10)/'ModelParams Lw'!$Q$11</f>
        <v>#DIV/0!</v>
      </c>
      <c r="CV172" s="26" t="e">
        <f>(CL172-'ModelParams Lw'!$R$10)/'ModelParams Lw'!$R$11</f>
        <v>#DIV/0!</v>
      </c>
      <c r="CW172" s="26" t="e">
        <f>(CM172-'ModelParams Lw'!$S$10)/'ModelParams Lw'!$S$11</f>
        <v>#DIV/0!</v>
      </c>
      <c r="CX172" s="26" t="e">
        <f>(CN172-'ModelParams Lw'!$T$10)/'ModelParams Lw'!$T$11</f>
        <v>#DIV/0!</v>
      </c>
      <c r="CY172" s="26" t="e">
        <f>(CO172-'ModelParams Lw'!$U$10)/'ModelParams Lw'!$U$11</f>
        <v>#DIV/0!</v>
      </c>
      <c r="CZ172" s="26" t="e">
        <f>(CP172-'ModelParams Lw'!$V$10)/'ModelParams Lw'!$V$11</f>
        <v>#DIV/0!</v>
      </c>
    </row>
    <row r="173" spans="1:104" x14ac:dyDescent="0.2">
      <c r="A173" s="13">
        <f>Calcul!A175</f>
        <v>0</v>
      </c>
      <c r="B173" s="13">
        <f t="shared" si="67"/>
        <v>0</v>
      </c>
      <c r="C173" s="13">
        <f>Calcul!B175</f>
        <v>0</v>
      </c>
      <c r="D173" s="13">
        <f>Calcul!C175/1000</f>
        <v>0</v>
      </c>
      <c r="E173" s="13">
        <f>Calcul!D175/1000</f>
        <v>0</v>
      </c>
      <c r="F173" s="13">
        <f t="shared" si="68"/>
        <v>0</v>
      </c>
      <c r="G173" s="23" t="e">
        <f>DEGREES(ACOS(1-(1/'ModelParams Lw'!B$15*SQRT(0.5*1.2/'Sound Power'!$C173)*('Sound Power'!$B173/3600)/('Sound Power'!$D173)/('Sound Power'!$F173))))</f>
        <v>#DIV/0!</v>
      </c>
      <c r="H173" s="23" t="e">
        <f>DEGREES(ACOS(1-(1/'ModelParams Lw'!C$15*SQRT(0.5*1.2/'Sound Power'!$C173)*('Sound Power'!$B173/3600)/('Sound Power'!$D173)/('Sound Power'!$F173))))</f>
        <v>#DIV/0!</v>
      </c>
      <c r="I173" s="23" t="e">
        <f>DEGREES(ACOS(1-(1/'ModelParams Lw'!D$15*SQRT(0.5*1.2/'Sound Power'!$C173)*('Sound Power'!$B173/3600)/('Sound Power'!$D173)/('Sound Power'!$F173))))</f>
        <v>#DIV/0!</v>
      </c>
      <c r="J173" s="23" t="e">
        <f>DEGREES(ACOS(1-(1/'ModelParams Lw'!E$15*SQRT(0.5*1.2/'Sound Power'!$C173)*('Sound Power'!$B173/3600)/('Sound Power'!$D173)/('Sound Power'!$F173))))</f>
        <v>#DIV/0!</v>
      </c>
      <c r="K173" s="23" t="e">
        <f>DEGREES(ACOS(1-(1/'ModelParams Lw'!F$15*SQRT(0.5*1.2/'Sound Power'!$C173)*('Sound Power'!$B173/3600)/('Sound Power'!$D173)/('Sound Power'!$F173))))</f>
        <v>#DIV/0!</v>
      </c>
      <c r="L173" s="23" t="e">
        <f>DEGREES(ACOS(1-(1/'ModelParams Lw'!G$15*SQRT(0.5*1.2/'Sound Power'!$C173)*('Sound Power'!$B173/3600)/('Sound Power'!$D173)/('Sound Power'!$F173))))</f>
        <v>#DIV/0!</v>
      </c>
      <c r="M173" s="23" t="e">
        <f>DEGREES(ACOS(1-(1/'ModelParams Lw'!H$15*SQRT(0.5*1.2/'Sound Power'!$C173)*('Sound Power'!$B173/3600)/('Sound Power'!$D173)/('Sound Power'!$F173))))</f>
        <v>#DIV/0!</v>
      </c>
      <c r="N173" s="23" t="e">
        <f>DEGREES(ACOS(1-(1/'ModelParams Lw'!I$15*SQRT(0.5*1.2/'Sound Power'!$C173)*('Sound Power'!$B173/3600)/('Sound Power'!$D173)/('Sound Power'!$F173))))</f>
        <v>#DIV/0!</v>
      </c>
      <c r="O173" s="26" t="e">
        <f>('ModelParams Lw'!B$4*LN('Sound Power'!G173)/(1+EXP(-('Sound Power'!$D173*1000+'ModelParams Lw'!B$6)/'ModelParams Lw'!B$7))+'ModelParams Lw'!B$5)*LN('Sound Power'!$B173)-('ModelParams Lw'!B$8+'ModelParams Lw'!B$9*$D173+'ModelParams Lw'!B$10*'Sound Power'!$F173^'ModelParams Lw'!B$14+'ModelParams Lw'!B$11*LN('Sound Power'!G173)+'ModelParams Lw'!B$12*'Sound Power'!$D173*'Sound Power'!$F173+'ModelParams Lw'!B$13*'Sound Power'!$D173*LN('Sound Power'!G173))</f>
        <v>#DIV/0!</v>
      </c>
      <c r="P173" s="26" t="e">
        <f>('ModelParams Lw'!C$4*LN('Sound Power'!H173)/(1+EXP(-('Sound Power'!$D173*1000+'ModelParams Lw'!C$6)/'ModelParams Lw'!C$7))+'ModelParams Lw'!C$5)*LN('Sound Power'!$B173)-('ModelParams Lw'!C$8+'ModelParams Lw'!C$9*$D173+'ModelParams Lw'!C$10*'Sound Power'!$F173^'ModelParams Lw'!C$14+'ModelParams Lw'!C$11*LN('Sound Power'!H173)+'ModelParams Lw'!C$12*'Sound Power'!$D173*'Sound Power'!$F173+'ModelParams Lw'!C$13*'Sound Power'!$D173*LN('Sound Power'!H173))</f>
        <v>#DIV/0!</v>
      </c>
      <c r="Q173" s="26" t="e">
        <f>('ModelParams Lw'!D$4*LN('Sound Power'!I173)/(1+EXP(-('Sound Power'!$D173*1000+'ModelParams Lw'!D$6)/'ModelParams Lw'!D$7))+'ModelParams Lw'!D$5)*LN('Sound Power'!$B173)-('ModelParams Lw'!D$8+'ModelParams Lw'!D$9*$D173+'ModelParams Lw'!D$10*'Sound Power'!$F173^'ModelParams Lw'!D$14+'ModelParams Lw'!D$11*LN('Sound Power'!I173)+'ModelParams Lw'!D$12*'Sound Power'!$D173*'Sound Power'!$F173+'ModelParams Lw'!D$13*'Sound Power'!$D173*LN('Sound Power'!I173))</f>
        <v>#DIV/0!</v>
      </c>
      <c r="R173" s="26" t="e">
        <f>('ModelParams Lw'!E$4*LN('Sound Power'!J173)/(1+EXP(-('Sound Power'!$D173*1000+'ModelParams Lw'!E$6)/'ModelParams Lw'!E$7))+'ModelParams Lw'!E$5)*LN('Sound Power'!$B173)-('ModelParams Lw'!E$8+'ModelParams Lw'!E$9*$D173+'ModelParams Lw'!E$10*'Sound Power'!$F173^'ModelParams Lw'!E$14+'ModelParams Lw'!E$11*LN('Sound Power'!J173)+'ModelParams Lw'!E$12*'Sound Power'!$D173*'Sound Power'!$F173+'ModelParams Lw'!E$13*'Sound Power'!$D173*LN('Sound Power'!J173))</f>
        <v>#DIV/0!</v>
      </c>
      <c r="S173" s="26" t="e">
        <f>('ModelParams Lw'!F$4*LN('Sound Power'!K173)/(1+EXP(-('Sound Power'!$D173*1000+'ModelParams Lw'!F$6)/'ModelParams Lw'!F$7))+'ModelParams Lw'!F$5)*LN('Sound Power'!$B173)-('ModelParams Lw'!F$8+'ModelParams Lw'!F$9*$D173+'ModelParams Lw'!F$10*'Sound Power'!$F173^'ModelParams Lw'!F$14+'ModelParams Lw'!F$11*LN('Sound Power'!K173)+'ModelParams Lw'!F$12*'Sound Power'!$D173*'Sound Power'!$F173+'ModelParams Lw'!F$13*'Sound Power'!$D173*LN('Sound Power'!K173))</f>
        <v>#DIV/0!</v>
      </c>
      <c r="T173" s="26" t="e">
        <f>('ModelParams Lw'!G$4*LN('Sound Power'!L173)/(1+EXP(-('Sound Power'!$D173*1000+'ModelParams Lw'!G$6)/'ModelParams Lw'!G$7))+'ModelParams Lw'!G$5)*LN('Sound Power'!$B173)-('ModelParams Lw'!G$8+'ModelParams Lw'!G$9*$D173+'ModelParams Lw'!G$10*'Sound Power'!$F173^'ModelParams Lw'!G$14+'ModelParams Lw'!G$11*LN('Sound Power'!L173)+'ModelParams Lw'!G$12*'Sound Power'!$D173*'Sound Power'!$F173+'ModelParams Lw'!G$13*'Sound Power'!$D173*LN('Sound Power'!L173))</f>
        <v>#DIV/0!</v>
      </c>
      <c r="U173" s="26" t="e">
        <f>('ModelParams Lw'!H$4*LN('Sound Power'!M173)/(1+EXP(-('Sound Power'!$D173*1000+'ModelParams Lw'!H$6)/'ModelParams Lw'!H$7))+'ModelParams Lw'!H$5)*LN('Sound Power'!$B173)-('ModelParams Lw'!H$8+'ModelParams Lw'!H$9*$D173+'ModelParams Lw'!H$10*'Sound Power'!$F173^'ModelParams Lw'!H$14+'ModelParams Lw'!H$11*LN('Sound Power'!M173)+'ModelParams Lw'!H$12*'Sound Power'!$D173*'Sound Power'!$F173+'ModelParams Lw'!H$13*'Sound Power'!$D173*LN('Sound Power'!M173))</f>
        <v>#DIV/0!</v>
      </c>
      <c r="V173" s="26" t="e">
        <f>('ModelParams Lw'!I$4*LN('Sound Power'!N173)/(1+EXP(-('Sound Power'!$D173*1000+'ModelParams Lw'!I$6)/'ModelParams Lw'!I$7))+'ModelParams Lw'!I$5)*LN('Sound Power'!$B173)-('ModelParams Lw'!I$8+'ModelParams Lw'!I$9*$D173+'ModelParams Lw'!I$10*'Sound Power'!$F173^'ModelParams Lw'!I$14+'ModelParams Lw'!I$11*LN('Sound Power'!N173)+'ModelParams Lw'!I$12*'Sound Power'!$D173*'Sound Power'!$F173+'ModelParams Lw'!I$13*'Sound Power'!$D173*LN('Sound Power'!N173))</f>
        <v>#DIV/0!</v>
      </c>
      <c r="W173" s="26" t="e">
        <f>10*LOG10(IF(O173="",0,POWER(10,((O173+'ModelParams Lw'!$O$4)/10))) +IF(P173="",0,POWER(10,((P173+'ModelParams Lw'!$P$4)/10))) +IF(Q173="",0,POWER(10,((Q173+'ModelParams Lw'!$Q$4)/10))) +IF(R173="",0,POWER(10,((R173+'ModelParams Lw'!$R$4)/10))) +IF(S173="",0,POWER(10,((S173+'ModelParams Lw'!$S$4)/10))) +IF(T173="",0,POWER(10,((T173+'ModelParams Lw'!$T$4)/10))) +IF(U173="",0,POWER(10,((U173+'ModelParams Lw'!$U$4)/10)))+IF(V173="",0,POWER(10,((V173+'ModelParams Lw'!$V$4)/10))))</f>
        <v>#DIV/0!</v>
      </c>
      <c r="X173" s="26" t="e">
        <f t="shared" si="77"/>
        <v>#DIV/0!</v>
      </c>
      <c r="Y173" s="26" t="e">
        <f>(O173-'ModelParams Lw'!O$10)/'ModelParams Lw'!O$11</f>
        <v>#DIV/0!</v>
      </c>
      <c r="Z173" s="26" t="e">
        <f>(P173-'ModelParams Lw'!P$10)/'ModelParams Lw'!P$11</f>
        <v>#DIV/0!</v>
      </c>
      <c r="AA173" s="26" t="e">
        <f>(Q173-'ModelParams Lw'!Q$10)/'ModelParams Lw'!Q$11</f>
        <v>#DIV/0!</v>
      </c>
      <c r="AB173" s="26" t="e">
        <f>(R173-'ModelParams Lw'!R$10)/'ModelParams Lw'!R$11</f>
        <v>#DIV/0!</v>
      </c>
      <c r="AC173" s="26" t="e">
        <f>(S173-'ModelParams Lw'!S$10)/'ModelParams Lw'!S$11</f>
        <v>#DIV/0!</v>
      </c>
      <c r="AD173" s="26" t="e">
        <f>(T173-'ModelParams Lw'!T$10)/'ModelParams Lw'!T$11</f>
        <v>#DIV/0!</v>
      </c>
      <c r="AE173" s="26" t="e">
        <f>(U173-'ModelParams Lw'!U$10)/'ModelParams Lw'!U$11</f>
        <v>#DIV/0!</v>
      </c>
      <c r="AF173" s="26" t="e">
        <f>(V173-'ModelParams Lw'!V$10)/'ModelParams Lw'!V$11</f>
        <v>#DIV/0!</v>
      </c>
      <c r="AG173" s="26" t="e">
        <f t="shared" si="78"/>
        <v>#DIV/0!</v>
      </c>
      <c r="AH173" s="26" t="e">
        <f>VLOOKUP(D173*1000,'ModelParams Lw'!$A$38:$D$58,4)</f>
        <v>#N/A</v>
      </c>
      <c r="AI173" s="56" t="e">
        <f>VLOOKUP(D173*1000,'ModelParams Lw'!$A$38:$D$58,2)</f>
        <v>#N/A</v>
      </c>
      <c r="AJ173" s="46" t="e">
        <f t="shared" si="79"/>
        <v>#DIV/0!</v>
      </c>
      <c r="AK173" s="26" t="e">
        <f t="shared" si="80"/>
        <v>#VALUE!</v>
      </c>
      <c r="AL173" s="26" t="e">
        <f>IF($AI173=100,'ModelParams Lw'!R$35*'Sound Power'!$AH173^2+'ModelParams Lw'!R$36*'Sound Power'!$AH173+'ModelParams Lw'!R$37,IF($AI173=150,'ModelParams Lw'!R$38*'Sound Power'!$AH173^2+'ModelParams Lw'!R$39*'Sound Power'!$AH173+'ModelParams Lw'!R$40,'ModelParams Lw'!R$41*'Sound Power'!$AH173^2+'ModelParams Lw'!R$42*'Sound Power'!$AH173+'ModelParams Lw'!R$43))</f>
        <v>#N/A</v>
      </c>
      <c r="AM173" s="26" t="e">
        <f>IF($AI173=100,'ModelParams Lw'!S$35*'Sound Power'!$AH173^2+'ModelParams Lw'!S$36*'Sound Power'!$AH173+'ModelParams Lw'!S$37,IF($AI173=150,'ModelParams Lw'!S$38*'Sound Power'!$AH173^2+'ModelParams Lw'!S$39*'Sound Power'!$AH173+'ModelParams Lw'!S$40,'ModelParams Lw'!S$41*'Sound Power'!$AH173^2+'ModelParams Lw'!S$42*'Sound Power'!$AH173+'ModelParams Lw'!S$43))</f>
        <v>#N/A</v>
      </c>
      <c r="AN173" s="26" t="e">
        <f>IF($AI173=100,'ModelParams Lw'!T$35*'Sound Power'!$AH173^2+'ModelParams Lw'!T$36*'Sound Power'!$AH173+'ModelParams Lw'!T$37,IF($AI173=150,'ModelParams Lw'!T$38*'Sound Power'!$AH173^2+'ModelParams Lw'!T$39*'Sound Power'!$AH173+'ModelParams Lw'!T$40,'ModelParams Lw'!T$41*'Sound Power'!$AH173^2+'ModelParams Lw'!T$42*'Sound Power'!$AH173+'ModelParams Lw'!T$43))</f>
        <v>#N/A</v>
      </c>
      <c r="AO173" s="26" t="e">
        <f>IF($AI173=100,'ModelParams Lw'!U$35*'Sound Power'!$AH173^2+'ModelParams Lw'!U$36*'Sound Power'!$AH173+'ModelParams Lw'!U$37,IF($AI173=150,'ModelParams Lw'!U$38*'Sound Power'!$AH173^2+'ModelParams Lw'!U$39*'Sound Power'!$AH173+'ModelParams Lw'!U$40,'ModelParams Lw'!U$41*'Sound Power'!$AH173^2+'ModelParams Lw'!U$42*'Sound Power'!$AH173+'ModelParams Lw'!U$43))</f>
        <v>#N/A</v>
      </c>
      <c r="AP173" s="26" t="e">
        <f>IF($AI173=100,'ModelParams Lw'!V$35*'Sound Power'!$AH173^2+'ModelParams Lw'!V$36*'Sound Power'!$AH173+'ModelParams Lw'!V$37,IF($AI173=150,'ModelParams Lw'!V$38*'Sound Power'!$AH173^2+'ModelParams Lw'!V$39*'Sound Power'!$AH173+'ModelParams Lw'!V$40,'ModelParams Lw'!V$41*'Sound Power'!$AH173^2+'ModelParams Lw'!V$42*'Sound Power'!$AH173+'ModelParams Lw'!V$43))</f>
        <v>#N/A</v>
      </c>
      <c r="AQ173" s="26" t="e">
        <f>IF($AI173=100,'ModelParams Lw'!W$35*'Sound Power'!$AH173^2+'ModelParams Lw'!W$36*'Sound Power'!$AH173+'ModelParams Lw'!W$37,IF($AI173=150,'ModelParams Lw'!W$38*'Sound Power'!$AH173^2+'ModelParams Lw'!W$39*'Sound Power'!$AH173+'ModelParams Lw'!W$40,'ModelParams Lw'!W$41*'Sound Power'!$AH173^2+'ModelParams Lw'!W$42*'Sound Power'!$AH173+'ModelParams Lw'!W$43))</f>
        <v>#N/A</v>
      </c>
      <c r="AR173" s="26" t="e">
        <f t="shared" si="81"/>
        <v>#VALUE!</v>
      </c>
      <c r="AS173" s="26" t="e">
        <f>IF(26.83*LN($AJ173)-11.791-'ModelParams Lw'!B$35&lt;0,0,26.83*LN($AJ173)-11.791-'ModelParams Lw'!B$35)</f>
        <v>#DIV/0!</v>
      </c>
      <c r="AT173" s="26" t="e">
        <f>IF(26.83*LN($AJ173)-11.791-'ModelParams Lw'!C$35&lt;0,0,26.83*LN($AJ173)-11.791-'ModelParams Lw'!C$35)</f>
        <v>#DIV/0!</v>
      </c>
      <c r="AU173" s="26" t="e">
        <f>IF(26.83*LN($AJ173)-11.791-'ModelParams Lw'!D$35&lt;0,0,26.83*LN($AJ173)-11.791-'ModelParams Lw'!D$35)</f>
        <v>#DIV/0!</v>
      </c>
      <c r="AV173" s="26" t="e">
        <f>IF(26.83*LN($AJ173)-11.791-'ModelParams Lw'!E$35&lt;0,0,26.83*LN($AJ173)-11.791-'ModelParams Lw'!E$35)</f>
        <v>#DIV/0!</v>
      </c>
      <c r="AW173" s="26" t="e">
        <f>IF(26.83*LN($AJ173)-11.791-'ModelParams Lw'!F$35&lt;0,0,26.83*LN($AJ173)-11.791-'ModelParams Lw'!F$35)</f>
        <v>#DIV/0!</v>
      </c>
      <c r="AX173" s="26" t="e">
        <f>IF(26.83*LN($AJ173)-11.791-'ModelParams Lw'!G$35&lt;0,0,26.83*LN($AJ173)-11.791-'ModelParams Lw'!G$35)</f>
        <v>#DIV/0!</v>
      </c>
      <c r="AY173" s="26" t="e">
        <f>IF(26.83*LN($AJ173)-11.791-'ModelParams Lw'!H$35&lt;0,0,26.83*LN($AJ173)-11.791-'ModelParams Lw'!H$35)</f>
        <v>#DIV/0!</v>
      </c>
      <c r="AZ173" s="26" t="e">
        <f>IF(26.83*LN($AJ173)-11.791-'ModelParams Lw'!I$35&lt;0,0,26.83*LN($AJ173)-11.791-'ModelParams Lw'!I$35)</f>
        <v>#DIV/0!</v>
      </c>
      <c r="BA173" s="26" t="e">
        <f t="shared" si="69"/>
        <v>#DIV/0!</v>
      </c>
      <c r="BB173" s="26" t="e">
        <f t="shared" si="70"/>
        <v>#DIV/0!</v>
      </c>
      <c r="BC173" s="26" t="e">
        <f t="shared" si="71"/>
        <v>#DIV/0!</v>
      </c>
      <c r="BD173" s="26" t="e">
        <f t="shared" si="72"/>
        <v>#DIV/0!</v>
      </c>
      <c r="BE173" s="26" t="e">
        <f t="shared" si="73"/>
        <v>#DIV/0!</v>
      </c>
      <c r="BF173" s="26" t="e">
        <f t="shared" si="74"/>
        <v>#DIV/0!</v>
      </c>
      <c r="BG173" s="26" t="e">
        <f t="shared" si="75"/>
        <v>#DIV/0!</v>
      </c>
      <c r="BH173" s="26" t="e">
        <f t="shared" si="76"/>
        <v>#DIV/0!</v>
      </c>
      <c r="BI173" s="26" t="e">
        <f>10*LOG10(IF(BA173="",0,POWER(10,((BA173+'ModelParams Lw'!$O$4)/10))) +IF(BB173="",0,POWER(10,((BB173+'ModelParams Lw'!$P$4)/10))) +IF(BC173="",0,POWER(10,((BC173+'ModelParams Lw'!$Q$4)/10))) +IF(BD173="",0,POWER(10,((BD173+'ModelParams Lw'!$R$4)/10))) +IF(BE173="",0,POWER(10,((BE173+'ModelParams Lw'!$S$4)/10))) +IF(BF173="",0,POWER(10,((BF173+'ModelParams Lw'!$T$4)/10))) +IF(BG173="",0,POWER(10,((BG173+'ModelParams Lw'!$U$4)/10)))+IF(BH173="",0,POWER(10,((BH173+'ModelParams Lw'!$V$4)/10))))</f>
        <v>#DIV/0!</v>
      </c>
      <c r="BJ173" s="26" t="e">
        <f t="shared" si="82"/>
        <v>#DIV/0!</v>
      </c>
      <c r="BK173" s="26" t="e">
        <f>(BA173-'ModelParams Lw'!O$10)/'ModelParams Lw'!O$11</f>
        <v>#DIV/0!</v>
      </c>
      <c r="BL173" s="26" t="e">
        <f>(BB173-'ModelParams Lw'!P$10)/'ModelParams Lw'!P$11</f>
        <v>#DIV/0!</v>
      </c>
      <c r="BM173" s="26" t="e">
        <f>(BC173-'ModelParams Lw'!Q$10)/'ModelParams Lw'!Q$11</f>
        <v>#DIV/0!</v>
      </c>
      <c r="BN173" s="26" t="e">
        <f>(BD173-'ModelParams Lw'!R$10)/'ModelParams Lw'!R$11</f>
        <v>#DIV/0!</v>
      </c>
      <c r="BO173" s="26" t="e">
        <f>(BE173-'ModelParams Lw'!S$10)/'ModelParams Lw'!S$11</f>
        <v>#DIV/0!</v>
      </c>
      <c r="BP173" s="26" t="e">
        <f>(BF173-'ModelParams Lw'!T$10)/'ModelParams Lw'!T$11</f>
        <v>#DIV/0!</v>
      </c>
      <c r="BQ173" s="26" t="e">
        <f>(BG173-'ModelParams Lw'!U$10)/'ModelParams Lw'!U$11</f>
        <v>#DIV/0!</v>
      </c>
      <c r="BR173" s="26" t="e">
        <f>(BH173-'ModelParams Lw'!V$10)/'ModelParams Lw'!V$11</f>
        <v>#DIV/0!</v>
      </c>
      <c r="BS173" s="23" t="e">
        <f>IF(Calcul!$E175="SW",DEGREES(ACOS(1-(1/'ModelParams Lw'!C$25*SQRT(0.5*1.2/'Sound Power'!$C173)*('Sound Power'!$B173/3600)/('Sound Power'!$D173)/('Sound Power'!$F173)))),DEGREES(ACOS(1-(1/'ModelParams Lw'!C$29*SQRT(0.5*1.2/'Sound Power'!$C173)*('Sound Power'!$B173/3600)/('Sound Power'!$D173)/('Sound Power'!$F173)))))</f>
        <v>#DIV/0!</v>
      </c>
      <c r="BT173" s="23" t="e">
        <f>IF(Calcul!$E175="SW",DEGREES(ACOS(1-(1/'ModelParams Lw'!D$25*SQRT(0.5*1.2/'Sound Power'!$C173)*('Sound Power'!$B173/3600)/('Sound Power'!$D173)/('Sound Power'!$F173)))),DEGREES(ACOS(1-(1/'ModelParams Lw'!D$29*SQRT(0.5*1.2/'Sound Power'!$C173)*('Sound Power'!$B173/3600)/('Sound Power'!$D173)/('Sound Power'!$F173)))))</f>
        <v>#DIV/0!</v>
      </c>
      <c r="BU173" s="23" t="e">
        <f>IF(Calcul!$E175="SW",DEGREES(ACOS(1-(1/'ModelParams Lw'!E$25*SQRT(0.5*1.2/'Sound Power'!$C173)*('Sound Power'!$B173/3600)/('Sound Power'!$D173)/('Sound Power'!$F173)))),DEGREES(ACOS(1-(1/'ModelParams Lw'!E$29*SQRT(0.5*1.2/'Sound Power'!$C173)*('Sound Power'!$B173/3600)/('Sound Power'!$D173)/('Sound Power'!$F173)))))</f>
        <v>#DIV/0!</v>
      </c>
      <c r="BV173" s="23" t="e">
        <f>IF(Calcul!$E175="SW",DEGREES(ACOS(1-(1/'ModelParams Lw'!F$25*SQRT(0.5*1.2/'Sound Power'!$C173)*('Sound Power'!$B173/3600)/('Sound Power'!$D173)/('Sound Power'!$F173)))),DEGREES(ACOS(1-(1/'ModelParams Lw'!F$29*SQRT(0.5*1.2/'Sound Power'!$C173)*('Sound Power'!$B173/3600)/('Sound Power'!$D173)/('Sound Power'!$F173)))))</f>
        <v>#DIV/0!</v>
      </c>
      <c r="BW173" s="23" t="e">
        <f>IF(Calcul!$E175="SW",DEGREES(ACOS(1-(1/'ModelParams Lw'!G$25*SQRT(0.5*1.2/'Sound Power'!$C173)*('Sound Power'!$B173/3600)/('Sound Power'!$D173)/('Sound Power'!$F173)))),DEGREES(ACOS(1-(1/'ModelParams Lw'!G$29*SQRT(0.5*1.2/'Sound Power'!$C173)*('Sound Power'!$B173/3600)/('Sound Power'!$D173)/('Sound Power'!$F173)))))</f>
        <v>#DIV/0!</v>
      </c>
      <c r="BX173" s="23" t="e">
        <f>IF(Calcul!$E175="SW",DEGREES(ACOS(1-(1/'ModelParams Lw'!H$25*SQRT(0.5*1.2/'Sound Power'!$C173)*('Sound Power'!$B173/3600)/('Sound Power'!$D173)/('Sound Power'!$F173)))),DEGREES(ACOS(1-(1/'ModelParams Lw'!H$29*SQRT(0.5*1.2/'Sound Power'!$C173)*('Sound Power'!$B173/3600)/('Sound Power'!$D173)/('Sound Power'!$F173)))))</f>
        <v>#DIV/0!</v>
      </c>
      <c r="BY173" s="23" t="e">
        <f>IF(Calcul!$E175="SW",DEGREES(ACOS(1-(1/'ModelParams Lw'!I$25*SQRT(0.5*1.2/'Sound Power'!$C173)*('Sound Power'!$B173/3600)/('Sound Power'!$D173)/('Sound Power'!$F173)))),DEGREES(ACOS(1-(1/'ModelParams Lw'!I$29*SQRT(0.5*1.2/'Sound Power'!$C173)*('Sound Power'!$B173/3600)/('Sound Power'!$D173)/('Sound Power'!$F173)))))</f>
        <v>#DIV/0!</v>
      </c>
      <c r="BZ173" s="23" t="e">
        <f>IF(Calcul!$E175="SW",DEGREES(ACOS(1-(1/'ModelParams Lw'!J$25*SQRT(0.5*1.2/'Sound Power'!$C173)*('Sound Power'!$B173/3600)/('Sound Power'!$D173)/('Sound Power'!$F173)))),DEGREES(ACOS(1-(1/'ModelParams Lw'!J$29*SQRT(0.5*1.2/'Sound Power'!$C173)*('Sound Power'!$B173/3600)/('Sound Power'!$D173)/('Sound Power'!$F173)))))</f>
        <v>#DIV/0!</v>
      </c>
      <c r="CA173" s="26" t="e">
        <f>IF(Calcul!$E175="SW",'ModelParams Lw'!C$22+'ModelParams Lw'!C$23*LOG('Sound Power'!$D173/'Sound Power'!$E173)+'ModelParams Lw'!C$24*LN('Sound Power'!BS173),IF('ModelParams Lw'!C$26+'ModelParams Lw'!C$27*LOG('Sound Power'!$D173/'Sound Power'!$E173)+'ModelParams Lw'!C$28*LN('Sound Power'!BS173)&lt;'ModelParams Lw'!C$22+'ModelParams Lw'!C$23*LOG('Sound Power'!$D173/'Sound Power'!$E173)+'ModelParams Lw'!C$24*LN('Sound Power'!BS173),'ModelParams Lw'!C$22+'ModelParams Lw'!C$23*LOG('Sound Power'!$D173/'Sound Power'!$E173)+'ModelParams Lw'!C$24*LN('Sound Power'!BS173),'ModelParams Lw'!C$26+'ModelParams Lw'!C$27*LOG('Sound Power'!$D173/'Sound Power'!$E173)+'ModelParams Lw'!C$28*LN('Sound Power'!BS173)))</f>
        <v>#DIV/0!</v>
      </c>
      <c r="CB173" s="26" t="e">
        <f>IF(Calcul!$E175="SW",'ModelParams Lw'!D$22+'ModelParams Lw'!D$23*LOG('Sound Power'!$D173/'Sound Power'!$E173)+'ModelParams Lw'!D$24*LN('Sound Power'!BT173),IF('ModelParams Lw'!D$26+'ModelParams Lw'!D$27*LOG('Sound Power'!$D173/'Sound Power'!$E173)+'ModelParams Lw'!D$28*LN('Sound Power'!BT173)&lt;'ModelParams Lw'!D$22+'ModelParams Lw'!D$23*LOG('Sound Power'!$D173/'Sound Power'!$E173)+'ModelParams Lw'!D$24*LN('Sound Power'!BT173),'ModelParams Lw'!D$22+'ModelParams Lw'!D$23*LOG('Sound Power'!$D173/'Sound Power'!$E173)+'ModelParams Lw'!D$24*LN('Sound Power'!BT173),'ModelParams Lw'!D$26+'ModelParams Lw'!D$27*LOG('Sound Power'!$D173/'Sound Power'!$E173)+'ModelParams Lw'!D$28*LN('Sound Power'!BT173)))</f>
        <v>#DIV/0!</v>
      </c>
      <c r="CC173" s="26" t="e">
        <f>IF(Calcul!$E175="SW",'ModelParams Lw'!E$22+'ModelParams Lw'!E$23*LOG('Sound Power'!$D173/'Sound Power'!$E173)+'ModelParams Lw'!E$24*LN('Sound Power'!BU173),IF('ModelParams Lw'!E$26+'ModelParams Lw'!E$27*LOG('Sound Power'!$D173/'Sound Power'!$E173)+'ModelParams Lw'!E$28*LN('Sound Power'!BU173)&lt;'ModelParams Lw'!E$22+'ModelParams Lw'!E$23*LOG('Sound Power'!$D173/'Sound Power'!$E173)+'ModelParams Lw'!E$24*LN('Sound Power'!BU173),'ModelParams Lw'!E$22+'ModelParams Lw'!E$23*LOG('Sound Power'!$D173/'Sound Power'!$E173)+'ModelParams Lw'!E$24*LN('Sound Power'!BU173),'ModelParams Lw'!E$26+'ModelParams Lw'!E$27*LOG('Sound Power'!$D173/'Sound Power'!$E173)+'ModelParams Lw'!E$28*LN('Sound Power'!BU173)))</f>
        <v>#DIV/0!</v>
      </c>
      <c r="CD173" s="26" t="e">
        <f>IF(Calcul!$E175="SW",'ModelParams Lw'!F$22+'ModelParams Lw'!F$23*LOG('Sound Power'!$D173/'Sound Power'!$E173)+'ModelParams Lw'!F$24*LN('Sound Power'!BV173),IF('ModelParams Lw'!F$26+'ModelParams Lw'!F$27*LOG('Sound Power'!$D173/'Sound Power'!$E173)+'ModelParams Lw'!F$28*LN('Sound Power'!BV173)&lt;'ModelParams Lw'!F$22+'ModelParams Lw'!F$23*LOG('Sound Power'!$D173/'Sound Power'!$E173)+'ModelParams Lw'!F$24*LN('Sound Power'!BV173),'ModelParams Lw'!F$22+'ModelParams Lw'!F$23*LOG('Sound Power'!$D173/'Sound Power'!$E173)+'ModelParams Lw'!F$24*LN('Sound Power'!BV173),'ModelParams Lw'!F$26+'ModelParams Lw'!F$27*LOG('Sound Power'!$D173/'Sound Power'!$E173)+'ModelParams Lw'!F$28*LN('Sound Power'!BV173)))</f>
        <v>#DIV/0!</v>
      </c>
      <c r="CE173" s="26" t="e">
        <f>IF(Calcul!$E175="SW",'ModelParams Lw'!G$22+'ModelParams Lw'!G$23*LOG('Sound Power'!$D173/'Sound Power'!$E173)+'ModelParams Lw'!G$24*LN('Sound Power'!BW173),IF('ModelParams Lw'!G$26+'ModelParams Lw'!G$27*LOG('Sound Power'!$D173/'Sound Power'!$E173)+'ModelParams Lw'!G$28*LN('Sound Power'!BW173)&lt;'ModelParams Lw'!G$22+'ModelParams Lw'!G$23*LOG('Sound Power'!$D173/'Sound Power'!$E173)+'ModelParams Lw'!G$24*LN('Sound Power'!BW173),'ModelParams Lw'!G$22+'ModelParams Lw'!G$23*LOG('Sound Power'!$D173/'Sound Power'!$E173)+'ModelParams Lw'!G$24*LN('Sound Power'!BW173),'ModelParams Lw'!G$26+'ModelParams Lw'!G$27*LOG('Sound Power'!$D173/'Sound Power'!$E173)+'ModelParams Lw'!G$28*LN('Sound Power'!BW173)))</f>
        <v>#DIV/0!</v>
      </c>
      <c r="CF173" s="26" t="e">
        <f>IF(Calcul!$E175="SW",'ModelParams Lw'!H$22+'ModelParams Lw'!H$23*LOG('Sound Power'!$D173/'Sound Power'!$E173)+'ModelParams Lw'!H$24*LN('Sound Power'!BX173),IF('ModelParams Lw'!H$26+'ModelParams Lw'!H$27*LOG('Sound Power'!$D173/'Sound Power'!$E173)+'ModelParams Lw'!H$28*LN('Sound Power'!BX173)&lt;'ModelParams Lw'!H$22+'ModelParams Lw'!H$23*LOG('Sound Power'!$D173/'Sound Power'!$E173)+'ModelParams Lw'!H$24*LN('Sound Power'!BX173),'ModelParams Lw'!H$22+'ModelParams Lw'!H$23*LOG('Sound Power'!$D173/'Sound Power'!$E173)+'ModelParams Lw'!H$24*LN('Sound Power'!BX173),'ModelParams Lw'!H$26+'ModelParams Lw'!H$27*LOG('Sound Power'!$D173/'Sound Power'!$E173)+'ModelParams Lw'!H$28*LN('Sound Power'!BX173)))</f>
        <v>#DIV/0!</v>
      </c>
      <c r="CG173" s="26" t="e">
        <f>IF(Calcul!$E175="SW",'ModelParams Lw'!I$22+'ModelParams Lw'!I$23*LOG('Sound Power'!$D173/'Sound Power'!$E173)+'ModelParams Lw'!I$24*LN('Sound Power'!BY173),IF('ModelParams Lw'!I$26+'ModelParams Lw'!I$27*LOG('Sound Power'!$D173/'Sound Power'!$E173)+'ModelParams Lw'!I$28*LN('Sound Power'!BY173)&lt;'ModelParams Lw'!I$22+'ModelParams Lw'!I$23*LOG('Sound Power'!$D173/'Sound Power'!$E173)+'ModelParams Lw'!I$24*LN('Sound Power'!BY173),'ModelParams Lw'!I$22+'ModelParams Lw'!I$23*LOG('Sound Power'!$D173/'Sound Power'!$E173)+'ModelParams Lw'!I$24*LN('Sound Power'!BY173),'ModelParams Lw'!I$26+'ModelParams Lw'!I$27*LOG('Sound Power'!$D173/'Sound Power'!$E173)+'ModelParams Lw'!I$28*LN('Sound Power'!BY173)))</f>
        <v>#DIV/0!</v>
      </c>
      <c r="CH173" s="26" t="e">
        <f>IF(Calcul!$E175="SW",'ModelParams Lw'!J$22+'ModelParams Lw'!J$23*LOG('Sound Power'!$D173/'Sound Power'!$E173)+'ModelParams Lw'!J$24*LN('Sound Power'!BZ173),IF('ModelParams Lw'!J$26+'ModelParams Lw'!J$27*LOG('Sound Power'!$D173/'Sound Power'!$E173)+'ModelParams Lw'!J$28*LN('Sound Power'!BZ173)&lt;'ModelParams Lw'!J$22+'ModelParams Lw'!J$23*LOG('Sound Power'!$D173/'Sound Power'!$E173)+'ModelParams Lw'!J$24*LN('Sound Power'!BZ173),'ModelParams Lw'!J$22+'ModelParams Lw'!J$23*LOG('Sound Power'!$D173/'Sound Power'!$E173)+'ModelParams Lw'!J$24*LN('Sound Power'!BZ173),'ModelParams Lw'!J$26+'ModelParams Lw'!J$27*LOG('Sound Power'!$D173/'Sound Power'!$E173)+'ModelParams Lw'!J$28*LN('Sound Power'!BZ173)))</f>
        <v>#DIV/0!</v>
      </c>
      <c r="CI173" s="26" t="e">
        <f t="shared" si="83"/>
        <v>#DIV/0!</v>
      </c>
      <c r="CJ173" s="26" t="e">
        <f t="shared" si="84"/>
        <v>#DIV/0!</v>
      </c>
      <c r="CK173" s="26" t="e">
        <f t="shared" si="85"/>
        <v>#DIV/0!</v>
      </c>
      <c r="CL173" s="26" t="e">
        <f t="shared" si="86"/>
        <v>#DIV/0!</v>
      </c>
      <c r="CM173" s="26" t="e">
        <f t="shared" si="87"/>
        <v>#DIV/0!</v>
      </c>
      <c r="CN173" s="26" t="e">
        <f t="shared" si="88"/>
        <v>#DIV/0!</v>
      </c>
      <c r="CO173" s="26" t="e">
        <f t="shared" si="89"/>
        <v>#DIV/0!</v>
      </c>
      <c r="CP173" s="26" t="e">
        <f t="shared" si="90"/>
        <v>#DIV/0!</v>
      </c>
      <c r="CQ173" s="26" t="e">
        <f>10*LOG10(IF(CI173="",0,POWER(10,((CI173+'ModelParams Lw'!$O$4)/10))) +IF(CJ173="",0,POWER(10,((CJ173+'ModelParams Lw'!$P$4)/10))) +IF(CK173="",0,POWER(10,((CK173+'ModelParams Lw'!$Q$4)/10))) +IF(CL173="",0,POWER(10,((CL173+'ModelParams Lw'!$R$4)/10))) +IF(CM173="",0,POWER(10,((CM173+'ModelParams Lw'!$S$4)/10))) +IF(CN173="",0,POWER(10,((CN173+'ModelParams Lw'!$T$4)/10))) +IF(CO173="",0,POWER(10,((CO173+'ModelParams Lw'!$U$4)/10)))+IF(CP173="",0,POWER(10,((CP173+'ModelParams Lw'!$V$4)/10))))</f>
        <v>#DIV/0!</v>
      </c>
      <c r="CR173" s="26" t="e">
        <f t="shared" si="91"/>
        <v>#DIV/0!</v>
      </c>
      <c r="CS173" s="26" t="e">
        <f>(CI173-'ModelParams Lw'!$O$10)/'ModelParams Lw'!$O$11</f>
        <v>#DIV/0!</v>
      </c>
      <c r="CT173" s="26" t="e">
        <f>(CJ173-'ModelParams Lw'!$P$10)/'ModelParams Lw'!$P$11</f>
        <v>#DIV/0!</v>
      </c>
      <c r="CU173" s="26" t="e">
        <f>(CK173-'ModelParams Lw'!$Q$10)/'ModelParams Lw'!$Q$11</f>
        <v>#DIV/0!</v>
      </c>
      <c r="CV173" s="26" t="e">
        <f>(CL173-'ModelParams Lw'!$R$10)/'ModelParams Lw'!$R$11</f>
        <v>#DIV/0!</v>
      </c>
      <c r="CW173" s="26" t="e">
        <f>(CM173-'ModelParams Lw'!$S$10)/'ModelParams Lw'!$S$11</f>
        <v>#DIV/0!</v>
      </c>
      <c r="CX173" s="26" t="e">
        <f>(CN173-'ModelParams Lw'!$T$10)/'ModelParams Lw'!$T$11</f>
        <v>#DIV/0!</v>
      </c>
      <c r="CY173" s="26" t="e">
        <f>(CO173-'ModelParams Lw'!$U$10)/'ModelParams Lw'!$U$11</f>
        <v>#DIV/0!</v>
      </c>
      <c r="CZ173" s="26" t="e">
        <f>(CP173-'ModelParams Lw'!$V$10)/'ModelParams Lw'!$V$11</f>
        <v>#DIV/0!</v>
      </c>
    </row>
    <row r="174" spans="1:104" x14ac:dyDescent="0.2">
      <c r="A174" s="13">
        <f>Calcul!A176</f>
        <v>0</v>
      </c>
      <c r="B174" s="13">
        <f t="shared" si="67"/>
        <v>0</v>
      </c>
      <c r="C174" s="13">
        <f>Calcul!B176</f>
        <v>0</v>
      </c>
      <c r="D174" s="13">
        <f>Calcul!C176/1000</f>
        <v>0</v>
      </c>
      <c r="E174" s="13">
        <f>Calcul!D176/1000</f>
        <v>0</v>
      </c>
      <c r="F174" s="13">
        <f t="shared" si="68"/>
        <v>0</v>
      </c>
      <c r="G174" s="23" t="e">
        <f>DEGREES(ACOS(1-(1/'ModelParams Lw'!B$15*SQRT(0.5*1.2/'Sound Power'!$C174)*('Sound Power'!$B174/3600)/('Sound Power'!$D174)/('Sound Power'!$F174))))</f>
        <v>#DIV/0!</v>
      </c>
      <c r="H174" s="23" t="e">
        <f>DEGREES(ACOS(1-(1/'ModelParams Lw'!C$15*SQRT(0.5*1.2/'Sound Power'!$C174)*('Sound Power'!$B174/3600)/('Sound Power'!$D174)/('Sound Power'!$F174))))</f>
        <v>#DIV/0!</v>
      </c>
      <c r="I174" s="23" t="e">
        <f>DEGREES(ACOS(1-(1/'ModelParams Lw'!D$15*SQRT(0.5*1.2/'Sound Power'!$C174)*('Sound Power'!$B174/3600)/('Sound Power'!$D174)/('Sound Power'!$F174))))</f>
        <v>#DIV/0!</v>
      </c>
      <c r="J174" s="23" t="e">
        <f>DEGREES(ACOS(1-(1/'ModelParams Lw'!E$15*SQRT(0.5*1.2/'Sound Power'!$C174)*('Sound Power'!$B174/3600)/('Sound Power'!$D174)/('Sound Power'!$F174))))</f>
        <v>#DIV/0!</v>
      </c>
      <c r="K174" s="23" t="e">
        <f>DEGREES(ACOS(1-(1/'ModelParams Lw'!F$15*SQRT(0.5*1.2/'Sound Power'!$C174)*('Sound Power'!$B174/3600)/('Sound Power'!$D174)/('Sound Power'!$F174))))</f>
        <v>#DIV/0!</v>
      </c>
      <c r="L174" s="23" t="e">
        <f>DEGREES(ACOS(1-(1/'ModelParams Lw'!G$15*SQRT(0.5*1.2/'Sound Power'!$C174)*('Sound Power'!$B174/3600)/('Sound Power'!$D174)/('Sound Power'!$F174))))</f>
        <v>#DIV/0!</v>
      </c>
      <c r="M174" s="23" t="e">
        <f>DEGREES(ACOS(1-(1/'ModelParams Lw'!H$15*SQRT(0.5*1.2/'Sound Power'!$C174)*('Sound Power'!$B174/3600)/('Sound Power'!$D174)/('Sound Power'!$F174))))</f>
        <v>#DIV/0!</v>
      </c>
      <c r="N174" s="23" t="e">
        <f>DEGREES(ACOS(1-(1/'ModelParams Lw'!I$15*SQRT(0.5*1.2/'Sound Power'!$C174)*('Sound Power'!$B174/3600)/('Sound Power'!$D174)/('Sound Power'!$F174))))</f>
        <v>#DIV/0!</v>
      </c>
      <c r="O174" s="26" t="e">
        <f>('ModelParams Lw'!B$4*LN('Sound Power'!G174)/(1+EXP(-('Sound Power'!$D174*1000+'ModelParams Lw'!B$6)/'ModelParams Lw'!B$7))+'ModelParams Lw'!B$5)*LN('Sound Power'!$B174)-('ModelParams Lw'!B$8+'ModelParams Lw'!B$9*$D174+'ModelParams Lw'!B$10*'Sound Power'!$F174^'ModelParams Lw'!B$14+'ModelParams Lw'!B$11*LN('Sound Power'!G174)+'ModelParams Lw'!B$12*'Sound Power'!$D174*'Sound Power'!$F174+'ModelParams Lw'!B$13*'Sound Power'!$D174*LN('Sound Power'!G174))</f>
        <v>#DIV/0!</v>
      </c>
      <c r="P174" s="26" t="e">
        <f>('ModelParams Lw'!C$4*LN('Sound Power'!H174)/(1+EXP(-('Sound Power'!$D174*1000+'ModelParams Lw'!C$6)/'ModelParams Lw'!C$7))+'ModelParams Lw'!C$5)*LN('Sound Power'!$B174)-('ModelParams Lw'!C$8+'ModelParams Lw'!C$9*$D174+'ModelParams Lw'!C$10*'Sound Power'!$F174^'ModelParams Lw'!C$14+'ModelParams Lw'!C$11*LN('Sound Power'!H174)+'ModelParams Lw'!C$12*'Sound Power'!$D174*'Sound Power'!$F174+'ModelParams Lw'!C$13*'Sound Power'!$D174*LN('Sound Power'!H174))</f>
        <v>#DIV/0!</v>
      </c>
      <c r="Q174" s="26" t="e">
        <f>('ModelParams Lw'!D$4*LN('Sound Power'!I174)/(1+EXP(-('Sound Power'!$D174*1000+'ModelParams Lw'!D$6)/'ModelParams Lw'!D$7))+'ModelParams Lw'!D$5)*LN('Sound Power'!$B174)-('ModelParams Lw'!D$8+'ModelParams Lw'!D$9*$D174+'ModelParams Lw'!D$10*'Sound Power'!$F174^'ModelParams Lw'!D$14+'ModelParams Lw'!D$11*LN('Sound Power'!I174)+'ModelParams Lw'!D$12*'Sound Power'!$D174*'Sound Power'!$F174+'ModelParams Lw'!D$13*'Sound Power'!$D174*LN('Sound Power'!I174))</f>
        <v>#DIV/0!</v>
      </c>
      <c r="R174" s="26" t="e">
        <f>('ModelParams Lw'!E$4*LN('Sound Power'!J174)/(1+EXP(-('Sound Power'!$D174*1000+'ModelParams Lw'!E$6)/'ModelParams Lw'!E$7))+'ModelParams Lw'!E$5)*LN('Sound Power'!$B174)-('ModelParams Lw'!E$8+'ModelParams Lw'!E$9*$D174+'ModelParams Lw'!E$10*'Sound Power'!$F174^'ModelParams Lw'!E$14+'ModelParams Lw'!E$11*LN('Sound Power'!J174)+'ModelParams Lw'!E$12*'Sound Power'!$D174*'Sound Power'!$F174+'ModelParams Lw'!E$13*'Sound Power'!$D174*LN('Sound Power'!J174))</f>
        <v>#DIV/0!</v>
      </c>
      <c r="S174" s="26" t="e">
        <f>('ModelParams Lw'!F$4*LN('Sound Power'!K174)/(1+EXP(-('Sound Power'!$D174*1000+'ModelParams Lw'!F$6)/'ModelParams Lw'!F$7))+'ModelParams Lw'!F$5)*LN('Sound Power'!$B174)-('ModelParams Lw'!F$8+'ModelParams Lw'!F$9*$D174+'ModelParams Lw'!F$10*'Sound Power'!$F174^'ModelParams Lw'!F$14+'ModelParams Lw'!F$11*LN('Sound Power'!K174)+'ModelParams Lw'!F$12*'Sound Power'!$D174*'Sound Power'!$F174+'ModelParams Lw'!F$13*'Sound Power'!$D174*LN('Sound Power'!K174))</f>
        <v>#DIV/0!</v>
      </c>
      <c r="T174" s="26" t="e">
        <f>('ModelParams Lw'!G$4*LN('Sound Power'!L174)/(1+EXP(-('Sound Power'!$D174*1000+'ModelParams Lw'!G$6)/'ModelParams Lw'!G$7))+'ModelParams Lw'!G$5)*LN('Sound Power'!$B174)-('ModelParams Lw'!G$8+'ModelParams Lw'!G$9*$D174+'ModelParams Lw'!G$10*'Sound Power'!$F174^'ModelParams Lw'!G$14+'ModelParams Lw'!G$11*LN('Sound Power'!L174)+'ModelParams Lw'!G$12*'Sound Power'!$D174*'Sound Power'!$F174+'ModelParams Lw'!G$13*'Sound Power'!$D174*LN('Sound Power'!L174))</f>
        <v>#DIV/0!</v>
      </c>
      <c r="U174" s="26" t="e">
        <f>('ModelParams Lw'!H$4*LN('Sound Power'!M174)/(1+EXP(-('Sound Power'!$D174*1000+'ModelParams Lw'!H$6)/'ModelParams Lw'!H$7))+'ModelParams Lw'!H$5)*LN('Sound Power'!$B174)-('ModelParams Lw'!H$8+'ModelParams Lw'!H$9*$D174+'ModelParams Lw'!H$10*'Sound Power'!$F174^'ModelParams Lw'!H$14+'ModelParams Lw'!H$11*LN('Sound Power'!M174)+'ModelParams Lw'!H$12*'Sound Power'!$D174*'Sound Power'!$F174+'ModelParams Lw'!H$13*'Sound Power'!$D174*LN('Sound Power'!M174))</f>
        <v>#DIV/0!</v>
      </c>
      <c r="V174" s="26" t="e">
        <f>('ModelParams Lw'!I$4*LN('Sound Power'!N174)/(1+EXP(-('Sound Power'!$D174*1000+'ModelParams Lw'!I$6)/'ModelParams Lw'!I$7))+'ModelParams Lw'!I$5)*LN('Sound Power'!$B174)-('ModelParams Lw'!I$8+'ModelParams Lw'!I$9*$D174+'ModelParams Lw'!I$10*'Sound Power'!$F174^'ModelParams Lw'!I$14+'ModelParams Lw'!I$11*LN('Sound Power'!N174)+'ModelParams Lw'!I$12*'Sound Power'!$D174*'Sound Power'!$F174+'ModelParams Lw'!I$13*'Sound Power'!$D174*LN('Sound Power'!N174))</f>
        <v>#DIV/0!</v>
      </c>
      <c r="W174" s="26" t="e">
        <f>10*LOG10(IF(O174="",0,POWER(10,((O174+'ModelParams Lw'!$O$4)/10))) +IF(P174="",0,POWER(10,((P174+'ModelParams Lw'!$P$4)/10))) +IF(Q174="",0,POWER(10,((Q174+'ModelParams Lw'!$Q$4)/10))) +IF(R174="",0,POWER(10,((R174+'ModelParams Lw'!$R$4)/10))) +IF(S174="",0,POWER(10,((S174+'ModelParams Lw'!$S$4)/10))) +IF(T174="",0,POWER(10,((T174+'ModelParams Lw'!$T$4)/10))) +IF(U174="",0,POWER(10,((U174+'ModelParams Lw'!$U$4)/10)))+IF(V174="",0,POWER(10,((V174+'ModelParams Lw'!$V$4)/10))))</f>
        <v>#DIV/0!</v>
      </c>
      <c r="X174" s="26" t="e">
        <f t="shared" si="77"/>
        <v>#DIV/0!</v>
      </c>
      <c r="Y174" s="26" t="e">
        <f>(O174-'ModelParams Lw'!O$10)/'ModelParams Lw'!O$11</f>
        <v>#DIV/0!</v>
      </c>
      <c r="Z174" s="26" t="e">
        <f>(P174-'ModelParams Lw'!P$10)/'ModelParams Lw'!P$11</f>
        <v>#DIV/0!</v>
      </c>
      <c r="AA174" s="26" t="e">
        <f>(Q174-'ModelParams Lw'!Q$10)/'ModelParams Lw'!Q$11</f>
        <v>#DIV/0!</v>
      </c>
      <c r="AB174" s="26" t="e">
        <f>(R174-'ModelParams Lw'!R$10)/'ModelParams Lw'!R$11</f>
        <v>#DIV/0!</v>
      </c>
      <c r="AC174" s="26" t="e">
        <f>(S174-'ModelParams Lw'!S$10)/'ModelParams Lw'!S$11</f>
        <v>#DIV/0!</v>
      </c>
      <c r="AD174" s="26" t="e">
        <f>(T174-'ModelParams Lw'!T$10)/'ModelParams Lw'!T$11</f>
        <v>#DIV/0!</v>
      </c>
      <c r="AE174" s="26" t="e">
        <f>(U174-'ModelParams Lw'!U$10)/'ModelParams Lw'!U$11</f>
        <v>#DIV/0!</v>
      </c>
      <c r="AF174" s="26" t="e">
        <f>(V174-'ModelParams Lw'!V$10)/'ModelParams Lw'!V$11</f>
        <v>#DIV/0!</v>
      </c>
      <c r="AG174" s="26" t="e">
        <f t="shared" si="78"/>
        <v>#DIV/0!</v>
      </c>
      <c r="AH174" s="26" t="e">
        <f>VLOOKUP(D174*1000,'ModelParams Lw'!$A$38:$D$58,4)</f>
        <v>#N/A</v>
      </c>
      <c r="AI174" s="56" t="e">
        <f>VLOOKUP(D174*1000,'ModelParams Lw'!$A$38:$D$58,2)</f>
        <v>#N/A</v>
      </c>
      <c r="AJ174" s="46" t="e">
        <f t="shared" si="79"/>
        <v>#DIV/0!</v>
      </c>
      <c r="AK174" s="26" t="e">
        <f t="shared" si="80"/>
        <v>#VALUE!</v>
      </c>
      <c r="AL174" s="26" t="e">
        <f>IF($AI174=100,'ModelParams Lw'!R$35*'Sound Power'!$AH174^2+'ModelParams Lw'!R$36*'Sound Power'!$AH174+'ModelParams Lw'!R$37,IF($AI174=150,'ModelParams Lw'!R$38*'Sound Power'!$AH174^2+'ModelParams Lw'!R$39*'Sound Power'!$AH174+'ModelParams Lw'!R$40,'ModelParams Lw'!R$41*'Sound Power'!$AH174^2+'ModelParams Lw'!R$42*'Sound Power'!$AH174+'ModelParams Lw'!R$43))</f>
        <v>#N/A</v>
      </c>
      <c r="AM174" s="26" t="e">
        <f>IF($AI174=100,'ModelParams Lw'!S$35*'Sound Power'!$AH174^2+'ModelParams Lw'!S$36*'Sound Power'!$AH174+'ModelParams Lw'!S$37,IF($AI174=150,'ModelParams Lw'!S$38*'Sound Power'!$AH174^2+'ModelParams Lw'!S$39*'Sound Power'!$AH174+'ModelParams Lw'!S$40,'ModelParams Lw'!S$41*'Sound Power'!$AH174^2+'ModelParams Lw'!S$42*'Sound Power'!$AH174+'ModelParams Lw'!S$43))</f>
        <v>#N/A</v>
      </c>
      <c r="AN174" s="26" t="e">
        <f>IF($AI174=100,'ModelParams Lw'!T$35*'Sound Power'!$AH174^2+'ModelParams Lw'!T$36*'Sound Power'!$AH174+'ModelParams Lw'!T$37,IF($AI174=150,'ModelParams Lw'!T$38*'Sound Power'!$AH174^2+'ModelParams Lw'!T$39*'Sound Power'!$AH174+'ModelParams Lw'!T$40,'ModelParams Lw'!T$41*'Sound Power'!$AH174^2+'ModelParams Lw'!T$42*'Sound Power'!$AH174+'ModelParams Lw'!T$43))</f>
        <v>#N/A</v>
      </c>
      <c r="AO174" s="26" t="e">
        <f>IF($AI174=100,'ModelParams Lw'!U$35*'Sound Power'!$AH174^2+'ModelParams Lw'!U$36*'Sound Power'!$AH174+'ModelParams Lw'!U$37,IF($AI174=150,'ModelParams Lw'!U$38*'Sound Power'!$AH174^2+'ModelParams Lw'!U$39*'Sound Power'!$AH174+'ModelParams Lw'!U$40,'ModelParams Lw'!U$41*'Sound Power'!$AH174^2+'ModelParams Lw'!U$42*'Sound Power'!$AH174+'ModelParams Lw'!U$43))</f>
        <v>#N/A</v>
      </c>
      <c r="AP174" s="26" t="e">
        <f>IF($AI174=100,'ModelParams Lw'!V$35*'Sound Power'!$AH174^2+'ModelParams Lw'!V$36*'Sound Power'!$AH174+'ModelParams Lw'!V$37,IF($AI174=150,'ModelParams Lw'!V$38*'Sound Power'!$AH174^2+'ModelParams Lw'!V$39*'Sound Power'!$AH174+'ModelParams Lw'!V$40,'ModelParams Lw'!V$41*'Sound Power'!$AH174^2+'ModelParams Lw'!V$42*'Sound Power'!$AH174+'ModelParams Lw'!V$43))</f>
        <v>#N/A</v>
      </c>
      <c r="AQ174" s="26" t="e">
        <f>IF($AI174=100,'ModelParams Lw'!W$35*'Sound Power'!$AH174^2+'ModelParams Lw'!W$36*'Sound Power'!$AH174+'ModelParams Lw'!W$37,IF($AI174=150,'ModelParams Lw'!W$38*'Sound Power'!$AH174^2+'ModelParams Lw'!W$39*'Sound Power'!$AH174+'ModelParams Lw'!W$40,'ModelParams Lw'!W$41*'Sound Power'!$AH174^2+'ModelParams Lw'!W$42*'Sound Power'!$AH174+'ModelParams Lw'!W$43))</f>
        <v>#N/A</v>
      </c>
      <c r="AR174" s="26" t="e">
        <f t="shared" si="81"/>
        <v>#VALUE!</v>
      </c>
      <c r="AS174" s="26" t="e">
        <f>IF(26.83*LN($AJ174)-11.791-'ModelParams Lw'!B$35&lt;0,0,26.83*LN($AJ174)-11.791-'ModelParams Lw'!B$35)</f>
        <v>#DIV/0!</v>
      </c>
      <c r="AT174" s="26" t="e">
        <f>IF(26.83*LN($AJ174)-11.791-'ModelParams Lw'!C$35&lt;0,0,26.83*LN($AJ174)-11.791-'ModelParams Lw'!C$35)</f>
        <v>#DIV/0!</v>
      </c>
      <c r="AU174" s="26" t="e">
        <f>IF(26.83*LN($AJ174)-11.791-'ModelParams Lw'!D$35&lt;0,0,26.83*LN($AJ174)-11.791-'ModelParams Lw'!D$35)</f>
        <v>#DIV/0!</v>
      </c>
      <c r="AV174" s="26" t="e">
        <f>IF(26.83*LN($AJ174)-11.791-'ModelParams Lw'!E$35&lt;0,0,26.83*LN($AJ174)-11.791-'ModelParams Lw'!E$35)</f>
        <v>#DIV/0!</v>
      </c>
      <c r="AW174" s="26" t="e">
        <f>IF(26.83*LN($AJ174)-11.791-'ModelParams Lw'!F$35&lt;0,0,26.83*LN($AJ174)-11.791-'ModelParams Lw'!F$35)</f>
        <v>#DIV/0!</v>
      </c>
      <c r="AX174" s="26" t="e">
        <f>IF(26.83*LN($AJ174)-11.791-'ModelParams Lw'!G$35&lt;0,0,26.83*LN($AJ174)-11.791-'ModelParams Lw'!G$35)</f>
        <v>#DIV/0!</v>
      </c>
      <c r="AY174" s="26" t="e">
        <f>IF(26.83*LN($AJ174)-11.791-'ModelParams Lw'!H$35&lt;0,0,26.83*LN($AJ174)-11.791-'ModelParams Lw'!H$35)</f>
        <v>#DIV/0!</v>
      </c>
      <c r="AZ174" s="26" t="e">
        <f>IF(26.83*LN($AJ174)-11.791-'ModelParams Lw'!I$35&lt;0,0,26.83*LN($AJ174)-11.791-'ModelParams Lw'!I$35)</f>
        <v>#DIV/0!</v>
      </c>
      <c r="BA174" s="26" t="e">
        <f t="shared" si="69"/>
        <v>#DIV/0!</v>
      </c>
      <c r="BB174" s="26" t="e">
        <f t="shared" si="70"/>
        <v>#DIV/0!</v>
      </c>
      <c r="BC174" s="26" t="e">
        <f t="shared" si="71"/>
        <v>#DIV/0!</v>
      </c>
      <c r="BD174" s="26" t="e">
        <f t="shared" si="72"/>
        <v>#DIV/0!</v>
      </c>
      <c r="BE174" s="26" t="e">
        <f t="shared" si="73"/>
        <v>#DIV/0!</v>
      </c>
      <c r="BF174" s="26" t="e">
        <f t="shared" si="74"/>
        <v>#DIV/0!</v>
      </c>
      <c r="BG174" s="26" t="e">
        <f t="shared" si="75"/>
        <v>#DIV/0!</v>
      </c>
      <c r="BH174" s="26" t="e">
        <f t="shared" si="76"/>
        <v>#DIV/0!</v>
      </c>
      <c r="BI174" s="26" t="e">
        <f>10*LOG10(IF(BA174="",0,POWER(10,((BA174+'ModelParams Lw'!$O$4)/10))) +IF(BB174="",0,POWER(10,((BB174+'ModelParams Lw'!$P$4)/10))) +IF(BC174="",0,POWER(10,((BC174+'ModelParams Lw'!$Q$4)/10))) +IF(BD174="",0,POWER(10,((BD174+'ModelParams Lw'!$R$4)/10))) +IF(BE174="",0,POWER(10,((BE174+'ModelParams Lw'!$S$4)/10))) +IF(BF174="",0,POWER(10,((BF174+'ModelParams Lw'!$T$4)/10))) +IF(BG174="",0,POWER(10,((BG174+'ModelParams Lw'!$U$4)/10)))+IF(BH174="",0,POWER(10,((BH174+'ModelParams Lw'!$V$4)/10))))</f>
        <v>#DIV/0!</v>
      </c>
      <c r="BJ174" s="26" t="e">
        <f t="shared" si="82"/>
        <v>#DIV/0!</v>
      </c>
      <c r="BK174" s="26" t="e">
        <f>(BA174-'ModelParams Lw'!O$10)/'ModelParams Lw'!O$11</f>
        <v>#DIV/0!</v>
      </c>
      <c r="BL174" s="26" t="e">
        <f>(BB174-'ModelParams Lw'!P$10)/'ModelParams Lw'!P$11</f>
        <v>#DIV/0!</v>
      </c>
      <c r="BM174" s="26" t="e">
        <f>(BC174-'ModelParams Lw'!Q$10)/'ModelParams Lw'!Q$11</f>
        <v>#DIV/0!</v>
      </c>
      <c r="BN174" s="26" t="e">
        <f>(BD174-'ModelParams Lw'!R$10)/'ModelParams Lw'!R$11</f>
        <v>#DIV/0!</v>
      </c>
      <c r="BO174" s="26" t="e">
        <f>(BE174-'ModelParams Lw'!S$10)/'ModelParams Lw'!S$11</f>
        <v>#DIV/0!</v>
      </c>
      <c r="BP174" s="26" t="e">
        <f>(BF174-'ModelParams Lw'!T$10)/'ModelParams Lw'!T$11</f>
        <v>#DIV/0!</v>
      </c>
      <c r="BQ174" s="26" t="e">
        <f>(BG174-'ModelParams Lw'!U$10)/'ModelParams Lw'!U$11</f>
        <v>#DIV/0!</v>
      </c>
      <c r="BR174" s="26" t="e">
        <f>(BH174-'ModelParams Lw'!V$10)/'ModelParams Lw'!V$11</f>
        <v>#DIV/0!</v>
      </c>
      <c r="BS174" s="23" t="e">
        <f>IF(Calcul!$E176="SW",DEGREES(ACOS(1-(1/'ModelParams Lw'!C$25*SQRT(0.5*1.2/'Sound Power'!$C174)*('Sound Power'!$B174/3600)/('Sound Power'!$D174)/('Sound Power'!$F174)))),DEGREES(ACOS(1-(1/'ModelParams Lw'!C$29*SQRT(0.5*1.2/'Sound Power'!$C174)*('Sound Power'!$B174/3600)/('Sound Power'!$D174)/('Sound Power'!$F174)))))</f>
        <v>#DIV/0!</v>
      </c>
      <c r="BT174" s="23" t="e">
        <f>IF(Calcul!$E176="SW",DEGREES(ACOS(1-(1/'ModelParams Lw'!D$25*SQRT(0.5*1.2/'Sound Power'!$C174)*('Sound Power'!$B174/3600)/('Sound Power'!$D174)/('Sound Power'!$F174)))),DEGREES(ACOS(1-(1/'ModelParams Lw'!D$29*SQRT(0.5*1.2/'Sound Power'!$C174)*('Sound Power'!$B174/3600)/('Sound Power'!$D174)/('Sound Power'!$F174)))))</f>
        <v>#DIV/0!</v>
      </c>
      <c r="BU174" s="23" t="e">
        <f>IF(Calcul!$E176="SW",DEGREES(ACOS(1-(1/'ModelParams Lw'!E$25*SQRT(0.5*1.2/'Sound Power'!$C174)*('Sound Power'!$B174/3600)/('Sound Power'!$D174)/('Sound Power'!$F174)))),DEGREES(ACOS(1-(1/'ModelParams Lw'!E$29*SQRT(0.5*1.2/'Sound Power'!$C174)*('Sound Power'!$B174/3600)/('Sound Power'!$D174)/('Sound Power'!$F174)))))</f>
        <v>#DIV/0!</v>
      </c>
      <c r="BV174" s="23" t="e">
        <f>IF(Calcul!$E176="SW",DEGREES(ACOS(1-(1/'ModelParams Lw'!F$25*SQRT(0.5*1.2/'Sound Power'!$C174)*('Sound Power'!$B174/3600)/('Sound Power'!$D174)/('Sound Power'!$F174)))),DEGREES(ACOS(1-(1/'ModelParams Lw'!F$29*SQRT(0.5*1.2/'Sound Power'!$C174)*('Sound Power'!$B174/3600)/('Sound Power'!$D174)/('Sound Power'!$F174)))))</f>
        <v>#DIV/0!</v>
      </c>
      <c r="BW174" s="23" t="e">
        <f>IF(Calcul!$E176="SW",DEGREES(ACOS(1-(1/'ModelParams Lw'!G$25*SQRT(0.5*1.2/'Sound Power'!$C174)*('Sound Power'!$B174/3600)/('Sound Power'!$D174)/('Sound Power'!$F174)))),DEGREES(ACOS(1-(1/'ModelParams Lw'!G$29*SQRT(0.5*1.2/'Sound Power'!$C174)*('Sound Power'!$B174/3600)/('Sound Power'!$D174)/('Sound Power'!$F174)))))</f>
        <v>#DIV/0!</v>
      </c>
      <c r="BX174" s="23" t="e">
        <f>IF(Calcul!$E176="SW",DEGREES(ACOS(1-(1/'ModelParams Lw'!H$25*SQRT(0.5*1.2/'Sound Power'!$C174)*('Sound Power'!$B174/3600)/('Sound Power'!$D174)/('Sound Power'!$F174)))),DEGREES(ACOS(1-(1/'ModelParams Lw'!H$29*SQRT(0.5*1.2/'Sound Power'!$C174)*('Sound Power'!$B174/3600)/('Sound Power'!$D174)/('Sound Power'!$F174)))))</f>
        <v>#DIV/0!</v>
      </c>
      <c r="BY174" s="23" t="e">
        <f>IF(Calcul!$E176="SW",DEGREES(ACOS(1-(1/'ModelParams Lw'!I$25*SQRT(0.5*1.2/'Sound Power'!$C174)*('Sound Power'!$B174/3600)/('Sound Power'!$D174)/('Sound Power'!$F174)))),DEGREES(ACOS(1-(1/'ModelParams Lw'!I$29*SQRT(0.5*1.2/'Sound Power'!$C174)*('Sound Power'!$B174/3600)/('Sound Power'!$D174)/('Sound Power'!$F174)))))</f>
        <v>#DIV/0!</v>
      </c>
      <c r="BZ174" s="23" t="e">
        <f>IF(Calcul!$E176="SW",DEGREES(ACOS(1-(1/'ModelParams Lw'!J$25*SQRT(0.5*1.2/'Sound Power'!$C174)*('Sound Power'!$B174/3600)/('Sound Power'!$D174)/('Sound Power'!$F174)))),DEGREES(ACOS(1-(1/'ModelParams Lw'!J$29*SQRT(0.5*1.2/'Sound Power'!$C174)*('Sound Power'!$B174/3600)/('Sound Power'!$D174)/('Sound Power'!$F174)))))</f>
        <v>#DIV/0!</v>
      </c>
      <c r="CA174" s="26" t="e">
        <f>IF(Calcul!$E176="SW",'ModelParams Lw'!C$22+'ModelParams Lw'!C$23*LOG('Sound Power'!$D174/'Sound Power'!$E174)+'ModelParams Lw'!C$24*LN('Sound Power'!BS174),IF('ModelParams Lw'!C$26+'ModelParams Lw'!C$27*LOG('Sound Power'!$D174/'Sound Power'!$E174)+'ModelParams Lw'!C$28*LN('Sound Power'!BS174)&lt;'ModelParams Lw'!C$22+'ModelParams Lw'!C$23*LOG('Sound Power'!$D174/'Sound Power'!$E174)+'ModelParams Lw'!C$24*LN('Sound Power'!BS174),'ModelParams Lw'!C$22+'ModelParams Lw'!C$23*LOG('Sound Power'!$D174/'Sound Power'!$E174)+'ModelParams Lw'!C$24*LN('Sound Power'!BS174),'ModelParams Lw'!C$26+'ModelParams Lw'!C$27*LOG('Sound Power'!$D174/'Sound Power'!$E174)+'ModelParams Lw'!C$28*LN('Sound Power'!BS174)))</f>
        <v>#DIV/0!</v>
      </c>
      <c r="CB174" s="26" t="e">
        <f>IF(Calcul!$E176="SW",'ModelParams Lw'!D$22+'ModelParams Lw'!D$23*LOG('Sound Power'!$D174/'Sound Power'!$E174)+'ModelParams Lw'!D$24*LN('Sound Power'!BT174),IF('ModelParams Lw'!D$26+'ModelParams Lw'!D$27*LOG('Sound Power'!$D174/'Sound Power'!$E174)+'ModelParams Lw'!D$28*LN('Sound Power'!BT174)&lt;'ModelParams Lw'!D$22+'ModelParams Lw'!D$23*LOG('Sound Power'!$D174/'Sound Power'!$E174)+'ModelParams Lw'!D$24*LN('Sound Power'!BT174),'ModelParams Lw'!D$22+'ModelParams Lw'!D$23*LOG('Sound Power'!$D174/'Sound Power'!$E174)+'ModelParams Lw'!D$24*LN('Sound Power'!BT174),'ModelParams Lw'!D$26+'ModelParams Lw'!D$27*LOG('Sound Power'!$D174/'Sound Power'!$E174)+'ModelParams Lw'!D$28*LN('Sound Power'!BT174)))</f>
        <v>#DIV/0!</v>
      </c>
      <c r="CC174" s="26" t="e">
        <f>IF(Calcul!$E176="SW",'ModelParams Lw'!E$22+'ModelParams Lw'!E$23*LOG('Sound Power'!$D174/'Sound Power'!$E174)+'ModelParams Lw'!E$24*LN('Sound Power'!BU174),IF('ModelParams Lw'!E$26+'ModelParams Lw'!E$27*LOG('Sound Power'!$D174/'Sound Power'!$E174)+'ModelParams Lw'!E$28*LN('Sound Power'!BU174)&lt;'ModelParams Lw'!E$22+'ModelParams Lw'!E$23*LOG('Sound Power'!$D174/'Sound Power'!$E174)+'ModelParams Lw'!E$24*LN('Sound Power'!BU174),'ModelParams Lw'!E$22+'ModelParams Lw'!E$23*LOG('Sound Power'!$D174/'Sound Power'!$E174)+'ModelParams Lw'!E$24*LN('Sound Power'!BU174),'ModelParams Lw'!E$26+'ModelParams Lw'!E$27*LOG('Sound Power'!$D174/'Sound Power'!$E174)+'ModelParams Lw'!E$28*LN('Sound Power'!BU174)))</f>
        <v>#DIV/0!</v>
      </c>
      <c r="CD174" s="26" t="e">
        <f>IF(Calcul!$E176="SW",'ModelParams Lw'!F$22+'ModelParams Lw'!F$23*LOG('Sound Power'!$D174/'Sound Power'!$E174)+'ModelParams Lw'!F$24*LN('Sound Power'!BV174),IF('ModelParams Lw'!F$26+'ModelParams Lw'!F$27*LOG('Sound Power'!$D174/'Sound Power'!$E174)+'ModelParams Lw'!F$28*LN('Sound Power'!BV174)&lt;'ModelParams Lw'!F$22+'ModelParams Lw'!F$23*LOG('Sound Power'!$D174/'Sound Power'!$E174)+'ModelParams Lw'!F$24*LN('Sound Power'!BV174),'ModelParams Lw'!F$22+'ModelParams Lw'!F$23*LOG('Sound Power'!$D174/'Sound Power'!$E174)+'ModelParams Lw'!F$24*LN('Sound Power'!BV174),'ModelParams Lw'!F$26+'ModelParams Lw'!F$27*LOG('Sound Power'!$D174/'Sound Power'!$E174)+'ModelParams Lw'!F$28*LN('Sound Power'!BV174)))</f>
        <v>#DIV/0!</v>
      </c>
      <c r="CE174" s="26" t="e">
        <f>IF(Calcul!$E176="SW",'ModelParams Lw'!G$22+'ModelParams Lw'!G$23*LOG('Sound Power'!$D174/'Sound Power'!$E174)+'ModelParams Lw'!G$24*LN('Sound Power'!BW174),IF('ModelParams Lw'!G$26+'ModelParams Lw'!G$27*LOG('Sound Power'!$D174/'Sound Power'!$E174)+'ModelParams Lw'!G$28*LN('Sound Power'!BW174)&lt;'ModelParams Lw'!G$22+'ModelParams Lw'!G$23*LOG('Sound Power'!$D174/'Sound Power'!$E174)+'ModelParams Lw'!G$24*LN('Sound Power'!BW174),'ModelParams Lw'!G$22+'ModelParams Lw'!G$23*LOG('Sound Power'!$D174/'Sound Power'!$E174)+'ModelParams Lw'!G$24*LN('Sound Power'!BW174),'ModelParams Lw'!G$26+'ModelParams Lw'!G$27*LOG('Sound Power'!$D174/'Sound Power'!$E174)+'ModelParams Lw'!G$28*LN('Sound Power'!BW174)))</f>
        <v>#DIV/0!</v>
      </c>
      <c r="CF174" s="26" t="e">
        <f>IF(Calcul!$E176="SW",'ModelParams Lw'!H$22+'ModelParams Lw'!H$23*LOG('Sound Power'!$D174/'Sound Power'!$E174)+'ModelParams Lw'!H$24*LN('Sound Power'!BX174),IF('ModelParams Lw'!H$26+'ModelParams Lw'!H$27*LOG('Sound Power'!$D174/'Sound Power'!$E174)+'ModelParams Lw'!H$28*LN('Sound Power'!BX174)&lt;'ModelParams Lw'!H$22+'ModelParams Lw'!H$23*LOG('Sound Power'!$D174/'Sound Power'!$E174)+'ModelParams Lw'!H$24*LN('Sound Power'!BX174),'ModelParams Lw'!H$22+'ModelParams Lw'!H$23*LOG('Sound Power'!$D174/'Sound Power'!$E174)+'ModelParams Lw'!H$24*LN('Sound Power'!BX174),'ModelParams Lw'!H$26+'ModelParams Lw'!H$27*LOG('Sound Power'!$D174/'Sound Power'!$E174)+'ModelParams Lw'!H$28*LN('Sound Power'!BX174)))</f>
        <v>#DIV/0!</v>
      </c>
      <c r="CG174" s="26" t="e">
        <f>IF(Calcul!$E176="SW",'ModelParams Lw'!I$22+'ModelParams Lw'!I$23*LOG('Sound Power'!$D174/'Sound Power'!$E174)+'ModelParams Lw'!I$24*LN('Sound Power'!BY174),IF('ModelParams Lw'!I$26+'ModelParams Lw'!I$27*LOG('Sound Power'!$D174/'Sound Power'!$E174)+'ModelParams Lw'!I$28*LN('Sound Power'!BY174)&lt;'ModelParams Lw'!I$22+'ModelParams Lw'!I$23*LOG('Sound Power'!$D174/'Sound Power'!$E174)+'ModelParams Lw'!I$24*LN('Sound Power'!BY174),'ModelParams Lw'!I$22+'ModelParams Lw'!I$23*LOG('Sound Power'!$D174/'Sound Power'!$E174)+'ModelParams Lw'!I$24*LN('Sound Power'!BY174),'ModelParams Lw'!I$26+'ModelParams Lw'!I$27*LOG('Sound Power'!$D174/'Sound Power'!$E174)+'ModelParams Lw'!I$28*LN('Sound Power'!BY174)))</f>
        <v>#DIV/0!</v>
      </c>
      <c r="CH174" s="26" t="e">
        <f>IF(Calcul!$E176="SW",'ModelParams Lw'!J$22+'ModelParams Lw'!J$23*LOG('Sound Power'!$D174/'Sound Power'!$E174)+'ModelParams Lw'!J$24*LN('Sound Power'!BZ174),IF('ModelParams Lw'!J$26+'ModelParams Lw'!J$27*LOG('Sound Power'!$D174/'Sound Power'!$E174)+'ModelParams Lw'!J$28*LN('Sound Power'!BZ174)&lt;'ModelParams Lw'!J$22+'ModelParams Lw'!J$23*LOG('Sound Power'!$D174/'Sound Power'!$E174)+'ModelParams Lw'!J$24*LN('Sound Power'!BZ174),'ModelParams Lw'!J$22+'ModelParams Lw'!J$23*LOG('Sound Power'!$D174/'Sound Power'!$E174)+'ModelParams Lw'!J$24*LN('Sound Power'!BZ174),'ModelParams Lw'!J$26+'ModelParams Lw'!J$27*LOG('Sound Power'!$D174/'Sound Power'!$E174)+'ModelParams Lw'!J$28*LN('Sound Power'!BZ174)))</f>
        <v>#DIV/0!</v>
      </c>
      <c r="CI174" s="26" t="e">
        <f t="shared" si="83"/>
        <v>#DIV/0!</v>
      </c>
      <c r="CJ174" s="26" t="e">
        <f t="shared" si="84"/>
        <v>#DIV/0!</v>
      </c>
      <c r="CK174" s="26" t="e">
        <f t="shared" si="85"/>
        <v>#DIV/0!</v>
      </c>
      <c r="CL174" s="26" t="e">
        <f t="shared" si="86"/>
        <v>#DIV/0!</v>
      </c>
      <c r="CM174" s="26" t="e">
        <f t="shared" si="87"/>
        <v>#DIV/0!</v>
      </c>
      <c r="CN174" s="26" t="e">
        <f t="shared" si="88"/>
        <v>#DIV/0!</v>
      </c>
      <c r="CO174" s="26" t="e">
        <f t="shared" si="89"/>
        <v>#DIV/0!</v>
      </c>
      <c r="CP174" s="26" t="e">
        <f t="shared" si="90"/>
        <v>#DIV/0!</v>
      </c>
      <c r="CQ174" s="26" t="e">
        <f>10*LOG10(IF(CI174="",0,POWER(10,((CI174+'ModelParams Lw'!$O$4)/10))) +IF(CJ174="",0,POWER(10,((CJ174+'ModelParams Lw'!$P$4)/10))) +IF(CK174="",0,POWER(10,((CK174+'ModelParams Lw'!$Q$4)/10))) +IF(CL174="",0,POWER(10,((CL174+'ModelParams Lw'!$R$4)/10))) +IF(CM174="",0,POWER(10,((CM174+'ModelParams Lw'!$S$4)/10))) +IF(CN174="",0,POWER(10,((CN174+'ModelParams Lw'!$T$4)/10))) +IF(CO174="",0,POWER(10,((CO174+'ModelParams Lw'!$U$4)/10)))+IF(CP174="",0,POWER(10,((CP174+'ModelParams Lw'!$V$4)/10))))</f>
        <v>#DIV/0!</v>
      </c>
      <c r="CR174" s="26" t="e">
        <f t="shared" si="91"/>
        <v>#DIV/0!</v>
      </c>
      <c r="CS174" s="26" t="e">
        <f>(CI174-'ModelParams Lw'!$O$10)/'ModelParams Lw'!$O$11</f>
        <v>#DIV/0!</v>
      </c>
      <c r="CT174" s="26" t="e">
        <f>(CJ174-'ModelParams Lw'!$P$10)/'ModelParams Lw'!$P$11</f>
        <v>#DIV/0!</v>
      </c>
      <c r="CU174" s="26" t="e">
        <f>(CK174-'ModelParams Lw'!$Q$10)/'ModelParams Lw'!$Q$11</f>
        <v>#DIV/0!</v>
      </c>
      <c r="CV174" s="26" t="e">
        <f>(CL174-'ModelParams Lw'!$R$10)/'ModelParams Lw'!$R$11</f>
        <v>#DIV/0!</v>
      </c>
      <c r="CW174" s="26" t="e">
        <f>(CM174-'ModelParams Lw'!$S$10)/'ModelParams Lw'!$S$11</f>
        <v>#DIV/0!</v>
      </c>
      <c r="CX174" s="26" t="e">
        <f>(CN174-'ModelParams Lw'!$T$10)/'ModelParams Lw'!$T$11</f>
        <v>#DIV/0!</v>
      </c>
      <c r="CY174" s="26" t="e">
        <f>(CO174-'ModelParams Lw'!$U$10)/'ModelParams Lw'!$U$11</f>
        <v>#DIV/0!</v>
      </c>
      <c r="CZ174" s="26" t="e">
        <f>(CP174-'ModelParams Lw'!$V$10)/'ModelParams Lw'!$V$11</f>
        <v>#DIV/0!</v>
      </c>
    </row>
    <row r="175" spans="1:104" x14ac:dyDescent="0.2">
      <c r="A175" s="13">
        <f>Calcul!A177</f>
        <v>0</v>
      </c>
      <c r="B175" s="13">
        <f t="shared" si="67"/>
        <v>0</v>
      </c>
      <c r="C175" s="13">
        <f>Calcul!B177</f>
        <v>0</v>
      </c>
      <c r="D175" s="13">
        <f>Calcul!C177/1000</f>
        <v>0</v>
      </c>
      <c r="E175" s="13">
        <f>Calcul!D177/1000</f>
        <v>0</v>
      </c>
      <c r="F175" s="13">
        <f t="shared" si="68"/>
        <v>0</v>
      </c>
      <c r="G175" s="23" t="e">
        <f>DEGREES(ACOS(1-(1/'ModelParams Lw'!B$15*SQRT(0.5*1.2/'Sound Power'!$C175)*('Sound Power'!$B175/3600)/('Sound Power'!$D175)/('Sound Power'!$F175))))</f>
        <v>#DIV/0!</v>
      </c>
      <c r="H175" s="23" t="e">
        <f>DEGREES(ACOS(1-(1/'ModelParams Lw'!C$15*SQRT(0.5*1.2/'Sound Power'!$C175)*('Sound Power'!$B175/3600)/('Sound Power'!$D175)/('Sound Power'!$F175))))</f>
        <v>#DIV/0!</v>
      </c>
      <c r="I175" s="23" t="e">
        <f>DEGREES(ACOS(1-(1/'ModelParams Lw'!D$15*SQRT(0.5*1.2/'Sound Power'!$C175)*('Sound Power'!$B175/3600)/('Sound Power'!$D175)/('Sound Power'!$F175))))</f>
        <v>#DIV/0!</v>
      </c>
      <c r="J175" s="23" t="e">
        <f>DEGREES(ACOS(1-(1/'ModelParams Lw'!E$15*SQRT(0.5*1.2/'Sound Power'!$C175)*('Sound Power'!$B175/3600)/('Sound Power'!$D175)/('Sound Power'!$F175))))</f>
        <v>#DIV/0!</v>
      </c>
      <c r="K175" s="23" t="e">
        <f>DEGREES(ACOS(1-(1/'ModelParams Lw'!F$15*SQRT(0.5*1.2/'Sound Power'!$C175)*('Sound Power'!$B175/3600)/('Sound Power'!$D175)/('Sound Power'!$F175))))</f>
        <v>#DIV/0!</v>
      </c>
      <c r="L175" s="23" t="e">
        <f>DEGREES(ACOS(1-(1/'ModelParams Lw'!G$15*SQRT(0.5*1.2/'Sound Power'!$C175)*('Sound Power'!$B175/3600)/('Sound Power'!$D175)/('Sound Power'!$F175))))</f>
        <v>#DIV/0!</v>
      </c>
      <c r="M175" s="23" t="e">
        <f>DEGREES(ACOS(1-(1/'ModelParams Lw'!H$15*SQRT(0.5*1.2/'Sound Power'!$C175)*('Sound Power'!$B175/3600)/('Sound Power'!$D175)/('Sound Power'!$F175))))</f>
        <v>#DIV/0!</v>
      </c>
      <c r="N175" s="23" t="e">
        <f>DEGREES(ACOS(1-(1/'ModelParams Lw'!I$15*SQRT(0.5*1.2/'Sound Power'!$C175)*('Sound Power'!$B175/3600)/('Sound Power'!$D175)/('Sound Power'!$F175))))</f>
        <v>#DIV/0!</v>
      </c>
      <c r="O175" s="26" t="e">
        <f>('ModelParams Lw'!B$4*LN('Sound Power'!G175)/(1+EXP(-('Sound Power'!$D175*1000+'ModelParams Lw'!B$6)/'ModelParams Lw'!B$7))+'ModelParams Lw'!B$5)*LN('Sound Power'!$B175)-('ModelParams Lw'!B$8+'ModelParams Lw'!B$9*$D175+'ModelParams Lw'!B$10*'Sound Power'!$F175^'ModelParams Lw'!B$14+'ModelParams Lw'!B$11*LN('Sound Power'!G175)+'ModelParams Lw'!B$12*'Sound Power'!$D175*'Sound Power'!$F175+'ModelParams Lw'!B$13*'Sound Power'!$D175*LN('Sound Power'!G175))</f>
        <v>#DIV/0!</v>
      </c>
      <c r="P175" s="26" t="e">
        <f>('ModelParams Lw'!C$4*LN('Sound Power'!H175)/(1+EXP(-('Sound Power'!$D175*1000+'ModelParams Lw'!C$6)/'ModelParams Lw'!C$7))+'ModelParams Lw'!C$5)*LN('Sound Power'!$B175)-('ModelParams Lw'!C$8+'ModelParams Lw'!C$9*$D175+'ModelParams Lw'!C$10*'Sound Power'!$F175^'ModelParams Lw'!C$14+'ModelParams Lw'!C$11*LN('Sound Power'!H175)+'ModelParams Lw'!C$12*'Sound Power'!$D175*'Sound Power'!$F175+'ModelParams Lw'!C$13*'Sound Power'!$D175*LN('Sound Power'!H175))</f>
        <v>#DIV/0!</v>
      </c>
      <c r="Q175" s="26" t="e">
        <f>('ModelParams Lw'!D$4*LN('Sound Power'!I175)/(1+EXP(-('Sound Power'!$D175*1000+'ModelParams Lw'!D$6)/'ModelParams Lw'!D$7))+'ModelParams Lw'!D$5)*LN('Sound Power'!$B175)-('ModelParams Lw'!D$8+'ModelParams Lw'!D$9*$D175+'ModelParams Lw'!D$10*'Sound Power'!$F175^'ModelParams Lw'!D$14+'ModelParams Lw'!D$11*LN('Sound Power'!I175)+'ModelParams Lw'!D$12*'Sound Power'!$D175*'Sound Power'!$F175+'ModelParams Lw'!D$13*'Sound Power'!$D175*LN('Sound Power'!I175))</f>
        <v>#DIV/0!</v>
      </c>
      <c r="R175" s="26" t="e">
        <f>('ModelParams Lw'!E$4*LN('Sound Power'!J175)/(1+EXP(-('Sound Power'!$D175*1000+'ModelParams Lw'!E$6)/'ModelParams Lw'!E$7))+'ModelParams Lw'!E$5)*LN('Sound Power'!$B175)-('ModelParams Lw'!E$8+'ModelParams Lw'!E$9*$D175+'ModelParams Lw'!E$10*'Sound Power'!$F175^'ModelParams Lw'!E$14+'ModelParams Lw'!E$11*LN('Sound Power'!J175)+'ModelParams Lw'!E$12*'Sound Power'!$D175*'Sound Power'!$F175+'ModelParams Lw'!E$13*'Sound Power'!$D175*LN('Sound Power'!J175))</f>
        <v>#DIV/0!</v>
      </c>
      <c r="S175" s="26" t="e">
        <f>('ModelParams Lw'!F$4*LN('Sound Power'!K175)/(1+EXP(-('Sound Power'!$D175*1000+'ModelParams Lw'!F$6)/'ModelParams Lw'!F$7))+'ModelParams Lw'!F$5)*LN('Sound Power'!$B175)-('ModelParams Lw'!F$8+'ModelParams Lw'!F$9*$D175+'ModelParams Lw'!F$10*'Sound Power'!$F175^'ModelParams Lw'!F$14+'ModelParams Lw'!F$11*LN('Sound Power'!K175)+'ModelParams Lw'!F$12*'Sound Power'!$D175*'Sound Power'!$F175+'ModelParams Lw'!F$13*'Sound Power'!$D175*LN('Sound Power'!K175))</f>
        <v>#DIV/0!</v>
      </c>
      <c r="T175" s="26" t="e">
        <f>('ModelParams Lw'!G$4*LN('Sound Power'!L175)/(1+EXP(-('Sound Power'!$D175*1000+'ModelParams Lw'!G$6)/'ModelParams Lw'!G$7))+'ModelParams Lw'!G$5)*LN('Sound Power'!$B175)-('ModelParams Lw'!G$8+'ModelParams Lw'!G$9*$D175+'ModelParams Lw'!G$10*'Sound Power'!$F175^'ModelParams Lw'!G$14+'ModelParams Lw'!G$11*LN('Sound Power'!L175)+'ModelParams Lw'!G$12*'Sound Power'!$D175*'Sound Power'!$F175+'ModelParams Lw'!G$13*'Sound Power'!$D175*LN('Sound Power'!L175))</f>
        <v>#DIV/0!</v>
      </c>
      <c r="U175" s="26" t="e">
        <f>('ModelParams Lw'!H$4*LN('Sound Power'!M175)/(1+EXP(-('Sound Power'!$D175*1000+'ModelParams Lw'!H$6)/'ModelParams Lw'!H$7))+'ModelParams Lw'!H$5)*LN('Sound Power'!$B175)-('ModelParams Lw'!H$8+'ModelParams Lw'!H$9*$D175+'ModelParams Lw'!H$10*'Sound Power'!$F175^'ModelParams Lw'!H$14+'ModelParams Lw'!H$11*LN('Sound Power'!M175)+'ModelParams Lw'!H$12*'Sound Power'!$D175*'Sound Power'!$F175+'ModelParams Lw'!H$13*'Sound Power'!$D175*LN('Sound Power'!M175))</f>
        <v>#DIV/0!</v>
      </c>
      <c r="V175" s="26" t="e">
        <f>('ModelParams Lw'!I$4*LN('Sound Power'!N175)/(1+EXP(-('Sound Power'!$D175*1000+'ModelParams Lw'!I$6)/'ModelParams Lw'!I$7))+'ModelParams Lw'!I$5)*LN('Sound Power'!$B175)-('ModelParams Lw'!I$8+'ModelParams Lw'!I$9*$D175+'ModelParams Lw'!I$10*'Sound Power'!$F175^'ModelParams Lw'!I$14+'ModelParams Lw'!I$11*LN('Sound Power'!N175)+'ModelParams Lw'!I$12*'Sound Power'!$D175*'Sound Power'!$F175+'ModelParams Lw'!I$13*'Sound Power'!$D175*LN('Sound Power'!N175))</f>
        <v>#DIV/0!</v>
      </c>
      <c r="W175" s="26" t="e">
        <f>10*LOG10(IF(O175="",0,POWER(10,((O175+'ModelParams Lw'!$O$4)/10))) +IF(P175="",0,POWER(10,((P175+'ModelParams Lw'!$P$4)/10))) +IF(Q175="",0,POWER(10,((Q175+'ModelParams Lw'!$Q$4)/10))) +IF(R175="",0,POWER(10,((R175+'ModelParams Lw'!$R$4)/10))) +IF(S175="",0,POWER(10,((S175+'ModelParams Lw'!$S$4)/10))) +IF(T175="",0,POWER(10,((T175+'ModelParams Lw'!$T$4)/10))) +IF(U175="",0,POWER(10,((U175+'ModelParams Lw'!$U$4)/10)))+IF(V175="",0,POWER(10,((V175+'ModelParams Lw'!$V$4)/10))))</f>
        <v>#DIV/0!</v>
      </c>
      <c r="X175" s="26" t="e">
        <f t="shared" si="77"/>
        <v>#DIV/0!</v>
      </c>
      <c r="Y175" s="26" t="e">
        <f>(O175-'ModelParams Lw'!O$10)/'ModelParams Lw'!O$11</f>
        <v>#DIV/0!</v>
      </c>
      <c r="Z175" s="26" t="e">
        <f>(P175-'ModelParams Lw'!P$10)/'ModelParams Lw'!P$11</f>
        <v>#DIV/0!</v>
      </c>
      <c r="AA175" s="26" t="e">
        <f>(Q175-'ModelParams Lw'!Q$10)/'ModelParams Lw'!Q$11</f>
        <v>#DIV/0!</v>
      </c>
      <c r="AB175" s="26" t="e">
        <f>(R175-'ModelParams Lw'!R$10)/'ModelParams Lw'!R$11</f>
        <v>#DIV/0!</v>
      </c>
      <c r="AC175" s="26" t="e">
        <f>(S175-'ModelParams Lw'!S$10)/'ModelParams Lw'!S$11</f>
        <v>#DIV/0!</v>
      </c>
      <c r="AD175" s="26" t="e">
        <f>(T175-'ModelParams Lw'!T$10)/'ModelParams Lw'!T$11</f>
        <v>#DIV/0!</v>
      </c>
      <c r="AE175" s="26" t="e">
        <f>(U175-'ModelParams Lw'!U$10)/'ModelParams Lw'!U$11</f>
        <v>#DIV/0!</v>
      </c>
      <c r="AF175" s="26" t="e">
        <f>(V175-'ModelParams Lw'!V$10)/'ModelParams Lw'!V$11</f>
        <v>#DIV/0!</v>
      </c>
      <c r="AG175" s="26" t="e">
        <f t="shared" si="78"/>
        <v>#DIV/0!</v>
      </c>
      <c r="AH175" s="26" t="e">
        <f>VLOOKUP(D175*1000,'ModelParams Lw'!$A$38:$D$58,4)</f>
        <v>#N/A</v>
      </c>
      <c r="AI175" s="56" t="e">
        <f>VLOOKUP(D175*1000,'ModelParams Lw'!$A$38:$D$58,2)</f>
        <v>#N/A</v>
      </c>
      <c r="AJ175" s="46" t="e">
        <f t="shared" si="79"/>
        <v>#DIV/0!</v>
      </c>
      <c r="AK175" s="26" t="e">
        <f t="shared" si="80"/>
        <v>#VALUE!</v>
      </c>
      <c r="AL175" s="26" t="e">
        <f>IF($AI175=100,'ModelParams Lw'!R$35*'Sound Power'!$AH175^2+'ModelParams Lw'!R$36*'Sound Power'!$AH175+'ModelParams Lw'!R$37,IF($AI175=150,'ModelParams Lw'!R$38*'Sound Power'!$AH175^2+'ModelParams Lw'!R$39*'Sound Power'!$AH175+'ModelParams Lw'!R$40,'ModelParams Lw'!R$41*'Sound Power'!$AH175^2+'ModelParams Lw'!R$42*'Sound Power'!$AH175+'ModelParams Lw'!R$43))</f>
        <v>#N/A</v>
      </c>
      <c r="AM175" s="26" t="e">
        <f>IF($AI175=100,'ModelParams Lw'!S$35*'Sound Power'!$AH175^2+'ModelParams Lw'!S$36*'Sound Power'!$AH175+'ModelParams Lw'!S$37,IF($AI175=150,'ModelParams Lw'!S$38*'Sound Power'!$AH175^2+'ModelParams Lw'!S$39*'Sound Power'!$AH175+'ModelParams Lw'!S$40,'ModelParams Lw'!S$41*'Sound Power'!$AH175^2+'ModelParams Lw'!S$42*'Sound Power'!$AH175+'ModelParams Lw'!S$43))</f>
        <v>#N/A</v>
      </c>
      <c r="AN175" s="26" t="e">
        <f>IF($AI175=100,'ModelParams Lw'!T$35*'Sound Power'!$AH175^2+'ModelParams Lw'!T$36*'Sound Power'!$AH175+'ModelParams Lw'!T$37,IF($AI175=150,'ModelParams Lw'!T$38*'Sound Power'!$AH175^2+'ModelParams Lw'!T$39*'Sound Power'!$AH175+'ModelParams Lw'!T$40,'ModelParams Lw'!T$41*'Sound Power'!$AH175^2+'ModelParams Lw'!T$42*'Sound Power'!$AH175+'ModelParams Lw'!T$43))</f>
        <v>#N/A</v>
      </c>
      <c r="AO175" s="26" t="e">
        <f>IF($AI175=100,'ModelParams Lw'!U$35*'Sound Power'!$AH175^2+'ModelParams Lw'!U$36*'Sound Power'!$AH175+'ModelParams Lw'!U$37,IF($AI175=150,'ModelParams Lw'!U$38*'Sound Power'!$AH175^2+'ModelParams Lw'!U$39*'Sound Power'!$AH175+'ModelParams Lw'!U$40,'ModelParams Lw'!U$41*'Sound Power'!$AH175^2+'ModelParams Lw'!U$42*'Sound Power'!$AH175+'ModelParams Lw'!U$43))</f>
        <v>#N/A</v>
      </c>
      <c r="AP175" s="26" t="e">
        <f>IF($AI175=100,'ModelParams Lw'!V$35*'Sound Power'!$AH175^2+'ModelParams Lw'!V$36*'Sound Power'!$AH175+'ModelParams Lw'!V$37,IF($AI175=150,'ModelParams Lw'!V$38*'Sound Power'!$AH175^2+'ModelParams Lw'!V$39*'Sound Power'!$AH175+'ModelParams Lw'!V$40,'ModelParams Lw'!V$41*'Sound Power'!$AH175^2+'ModelParams Lw'!V$42*'Sound Power'!$AH175+'ModelParams Lw'!V$43))</f>
        <v>#N/A</v>
      </c>
      <c r="AQ175" s="26" t="e">
        <f>IF($AI175=100,'ModelParams Lw'!W$35*'Sound Power'!$AH175^2+'ModelParams Lw'!W$36*'Sound Power'!$AH175+'ModelParams Lw'!W$37,IF($AI175=150,'ModelParams Lw'!W$38*'Sound Power'!$AH175^2+'ModelParams Lw'!W$39*'Sound Power'!$AH175+'ModelParams Lw'!W$40,'ModelParams Lw'!W$41*'Sound Power'!$AH175^2+'ModelParams Lw'!W$42*'Sound Power'!$AH175+'ModelParams Lw'!W$43))</f>
        <v>#N/A</v>
      </c>
      <c r="AR175" s="26" t="e">
        <f t="shared" si="81"/>
        <v>#VALUE!</v>
      </c>
      <c r="AS175" s="26" t="e">
        <f>IF(26.83*LN($AJ175)-11.791-'ModelParams Lw'!B$35&lt;0,0,26.83*LN($AJ175)-11.791-'ModelParams Lw'!B$35)</f>
        <v>#DIV/0!</v>
      </c>
      <c r="AT175" s="26" t="e">
        <f>IF(26.83*LN($AJ175)-11.791-'ModelParams Lw'!C$35&lt;0,0,26.83*LN($AJ175)-11.791-'ModelParams Lw'!C$35)</f>
        <v>#DIV/0!</v>
      </c>
      <c r="AU175" s="26" t="e">
        <f>IF(26.83*LN($AJ175)-11.791-'ModelParams Lw'!D$35&lt;0,0,26.83*LN($AJ175)-11.791-'ModelParams Lw'!D$35)</f>
        <v>#DIV/0!</v>
      </c>
      <c r="AV175" s="26" t="e">
        <f>IF(26.83*LN($AJ175)-11.791-'ModelParams Lw'!E$35&lt;0,0,26.83*LN($AJ175)-11.791-'ModelParams Lw'!E$35)</f>
        <v>#DIV/0!</v>
      </c>
      <c r="AW175" s="26" t="e">
        <f>IF(26.83*LN($AJ175)-11.791-'ModelParams Lw'!F$35&lt;0,0,26.83*LN($AJ175)-11.791-'ModelParams Lw'!F$35)</f>
        <v>#DIV/0!</v>
      </c>
      <c r="AX175" s="26" t="e">
        <f>IF(26.83*LN($AJ175)-11.791-'ModelParams Lw'!G$35&lt;0,0,26.83*LN($AJ175)-11.791-'ModelParams Lw'!G$35)</f>
        <v>#DIV/0!</v>
      </c>
      <c r="AY175" s="26" t="e">
        <f>IF(26.83*LN($AJ175)-11.791-'ModelParams Lw'!H$35&lt;0,0,26.83*LN($AJ175)-11.791-'ModelParams Lw'!H$35)</f>
        <v>#DIV/0!</v>
      </c>
      <c r="AZ175" s="26" t="e">
        <f>IF(26.83*LN($AJ175)-11.791-'ModelParams Lw'!I$35&lt;0,0,26.83*LN($AJ175)-11.791-'ModelParams Lw'!I$35)</f>
        <v>#DIV/0!</v>
      </c>
      <c r="BA175" s="26" t="e">
        <f t="shared" si="69"/>
        <v>#DIV/0!</v>
      </c>
      <c r="BB175" s="26" t="e">
        <f t="shared" si="70"/>
        <v>#DIV/0!</v>
      </c>
      <c r="BC175" s="26" t="e">
        <f t="shared" si="71"/>
        <v>#DIV/0!</v>
      </c>
      <c r="BD175" s="26" t="e">
        <f t="shared" si="72"/>
        <v>#DIV/0!</v>
      </c>
      <c r="BE175" s="26" t="e">
        <f t="shared" si="73"/>
        <v>#DIV/0!</v>
      </c>
      <c r="BF175" s="26" t="e">
        <f t="shared" si="74"/>
        <v>#DIV/0!</v>
      </c>
      <c r="BG175" s="26" t="e">
        <f t="shared" si="75"/>
        <v>#DIV/0!</v>
      </c>
      <c r="BH175" s="26" t="e">
        <f t="shared" si="76"/>
        <v>#DIV/0!</v>
      </c>
      <c r="BI175" s="26" t="e">
        <f>10*LOG10(IF(BA175="",0,POWER(10,((BA175+'ModelParams Lw'!$O$4)/10))) +IF(BB175="",0,POWER(10,((BB175+'ModelParams Lw'!$P$4)/10))) +IF(BC175="",0,POWER(10,((BC175+'ModelParams Lw'!$Q$4)/10))) +IF(BD175="",0,POWER(10,((BD175+'ModelParams Lw'!$R$4)/10))) +IF(BE175="",0,POWER(10,((BE175+'ModelParams Lw'!$S$4)/10))) +IF(BF175="",0,POWER(10,((BF175+'ModelParams Lw'!$T$4)/10))) +IF(BG175="",0,POWER(10,((BG175+'ModelParams Lw'!$U$4)/10)))+IF(BH175="",0,POWER(10,((BH175+'ModelParams Lw'!$V$4)/10))))</f>
        <v>#DIV/0!</v>
      </c>
      <c r="BJ175" s="26" t="e">
        <f t="shared" si="82"/>
        <v>#DIV/0!</v>
      </c>
      <c r="BK175" s="26" t="e">
        <f>(BA175-'ModelParams Lw'!O$10)/'ModelParams Lw'!O$11</f>
        <v>#DIV/0!</v>
      </c>
      <c r="BL175" s="26" t="e">
        <f>(BB175-'ModelParams Lw'!P$10)/'ModelParams Lw'!P$11</f>
        <v>#DIV/0!</v>
      </c>
      <c r="BM175" s="26" t="e">
        <f>(BC175-'ModelParams Lw'!Q$10)/'ModelParams Lw'!Q$11</f>
        <v>#DIV/0!</v>
      </c>
      <c r="BN175" s="26" t="e">
        <f>(BD175-'ModelParams Lw'!R$10)/'ModelParams Lw'!R$11</f>
        <v>#DIV/0!</v>
      </c>
      <c r="BO175" s="26" t="e">
        <f>(BE175-'ModelParams Lw'!S$10)/'ModelParams Lw'!S$11</f>
        <v>#DIV/0!</v>
      </c>
      <c r="BP175" s="26" t="e">
        <f>(BF175-'ModelParams Lw'!T$10)/'ModelParams Lw'!T$11</f>
        <v>#DIV/0!</v>
      </c>
      <c r="BQ175" s="26" t="e">
        <f>(BG175-'ModelParams Lw'!U$10)/'ModelParams Lw'!U$11</f>
        <v>#DIV/0!</v>
      </c>
      <c r="BR175" s="26" t="e">
        <f>(BH175-'ModelParams Lw'!V$10)/'ModelParams Lw'!V$11</f>
        <v>#DIV/0!</v>
      </c>
      <c r="BS175" s="23" t="e">
        <f>IF(Calcul!$E177="SW",DEGREES(ACOS(1-(1/'ModelParams Lw'!C$25*SQRT(0.5*1.2/'Sound Power'!$C175)*('Sound Power'!$B175/3600)/('Sound Power'!$D175)/('Sound Power'!$F175)))),DEGREES(ACOS(1-(1/'ModelParams Lw'!C$29*SQRT(0.5*1.2/'Sound Power'!$C175)*('Sound Power'!$B175/3600)/('Sound Power'!$D175)/('Sound Power'!$F175)))))</f>
        <v>#DIV/0!</v>
      </c>
      <c r="BT175" s="23" t="e">
        <f>IF(Calcul!$E177="SW",DEGREES(ACOS(1-(1/'ModelParams Lw'!D$25*SQRT(0.5*1.2/'Sound Power'!$C175)*('Sound Power'!$B175/3600)/('Sound Power'!$D175)/('Sound Power'!$F175)))),DEGREES(ACOS(1-(1/'ModelParams Lw'!D$29*SQRT(0.5*1.2/'Sound Power'!$C175)*('Sound Power'!$B175/3600)/('Sound Power'!$D175)/('Sound Power'!$F175)))))</f>
        <v>#DIV/0!</v>
      </c>
      <c r="BU175" s="23" t="e">
        <f>IF(Calcul!$E177="SW",DEGREES(ACOS(1-(1/'ModelParams Lw'!E$25*SQRT(0.5*1.2/'Sound Power'!$C175)*('Sound Power'!$B175/3600)/('Sound Power'!$D175)/('Sound Power'!$F175)))),DEGREES(ACOS(1-(1/'ModelParams Lw'!E$29*SQRT(0.5*1.2/'Sound Power'!$C175)*('Sound Power'!$B175/3600)/('Sound Power'!$D175)/('Sound Power'!$F175)))))</f>
        <v>#DIV/0!</v>
      </c>
      <c r="BV175" s="23" t="e">
        <f>IF(Calcul!$E177="SW",DEGREES(ACOS(1-(1/'ModelParams Lw'!F$25*SQRT(0.5*1.2/'Sound Power'!$C175)*('Sound Power'!$B175/3600)/('Sound Power'!$D175)/('Sound Power'!$F175)))),DEGREES(ACOS(1-(1/'ModelParams Lw'!F$29*SQRT(0.5*1.2/'Sound Power'!$C175)*('Sound Power'!$B175/3600)/('Sound Power'!$D175)/('Sound Power'!$F175)))))</f>
        <v>#DIV/0!</v>
      </c>
      <c r="BW175" s="23" t="e">
        <f>IF(Calcul!$E177="SW",DEGREES(ACOS(1-(1/'ModelParams Lw'!G$25*SQRT(0.5*1.2/'Sound Power'!$C175)*('Sound Power'!$B175/3600)/('Sound Power'!$D175)/('Sound Power'!$F175)))),DEGREES(ACOS(1-(1/'ModelParams Lw'!G$29*SQRT(0.5*1.2/'Sound Power'!$C175)*('Sound Power'!$B175/3600)/('Sound Power'!$D175)/('Sound Power'!$F175)))))</f>
        <v>#DIV/0!</v>
      </c>
      <c r="BX175" s="23" t="e">
        <f>IF(Calcul!$E177="SW",DEGREES(ACOS(1-(1/'ModelParams Lw'!H$25*SQRT(0.5*1.2/'Sound Power'!$C175)*('Sound Power'!$B175/3600)/('Sound Power'!$D175)/('Sound Power'!$F175)))),DEGREES(ACOS(1-(1/'ModelParams Lw'!H$29*SQRT(0.5*1.2/'Sound Power'!$C175)*('Sound Power'!$B175/3600)/('Sound Power'!$D175)/('Sound Power'!$F175)))))</f>
        <v>#DIV/0!</v>
      </c>
      <c r="BY175" s="23" t="e">
        <f>IF(Calcul!$E177="SW",DEGREES(ACOS(1-(1/'ModelParams Lw'!I$25*SQRT(0.5*1.2/'Sound Power'!$C175)*('Sound Power'!$B175/3600)/('Sound Power'!$D175)/('Sound Power'!$F175)))),DEGREES(ACOS(1-(1/'ModelParams Lw'!I$29*SQRT(0.5*1.2/'Sound Power'!$C175)*('Sound Power'!$B175/3600)/('Sound Power'!$D175)/('Sound Power'!$F175)))))</f>
        <v>#DIV/0!</v>
      </c>
      <c r="BZ175" s="23" t="e">
        <f>IF(Calcul!$E177="SW",DEGREES(ACOS(1-(1/'ModelParams Lw'!J$25*SQRT(0.5*1.2/'Sound Power'!$C175)*('Sound Power'!$B175/3600)/('Sound Power'!$D175)/('Sound Power'!$F175)))),DEGREES(ACOS(1-(1/'ModelParams Lw'!J$29*SQRT(0.5*1.2/'Sound Power'!$C175)*('Sound Power'!$B175/3600)/('Sound Power'!$D175)/('Sound Power'!$F175)))))</f>
        <v>#DIV/0!</v>
      </c>
      <c r="CA175" s="26" t="e">
        <f>IF(Calcul!$E177="SW",'ModelParams Lw'!C$22+'ModelParams Lw'!C$23*LOG('Sound Power'!$D175/'Sound Power'!$E175)+'ModelParams Lw'!C$24*LN('Sound Power'!BS175),IF('ModelParams Lw'!C$26+'ModelParams Lw'!C$27*LOG('Sound Power'!$D175/'Sound Power'!$E175)+'ModelParams Lw'!C$28*LN('Sound Power'!BS175)&lt;'ModelParams Lw'!C$22+'ModelParams Lw'!C$23*LOG('Sound Power'!$D175/'Sound Power'!$E175)+'ModelParams Lw'!C$24*LN('Sound Power'!BS175),'ModelParams Lw'!C$22+'ModelParams Lw'!C$23*LOG('Sound Power'!$D175/'Sound Power'!$E175)+'ModelParams Lw'!C$24*LN('Sound Power'!BS175),'ModelParams Lw'!C$26+'ModelParams Lw'!C$27*LOG('Sound Power'!$D175/'Sound Power'!$E175)+'ModelParams Lw'!C$28*LN('Sound Power'!BS175)))</f>
        <v>#DIV/0!</v>
      </c>
      <c r="CB175" s="26" t="e">
        <f>IF(Calcul!$E177="SW",'ModelParams Lw'!D$22+'ModelParams Lw'!D$23*LOG('Sound Power'!$D175/'Sound Power'!$E175)+'ModelParams Lw'!D$24*LN('Sound Power'!BT175),IF('ModelParams Lw'!D$26+'ModelParams Lw'!D$27*LOG('Sound Power'!$D175/'Sound Power'!$E175)+'ModelParams Lw'!D$28*LN('Sound Power'!BT175)&lt;'ModelParams Lw'!D$22+'ModelParams Lw'!D$23*LOG('Sound Power'!$D175/'Sound Power'!$E175)+'ModelParams Lw'!D$24*LN('Sound Power'!BT175),'ModelParams Lw'!D$22+'ModelParams Lw'!D$23*LOG('Sound Power'!$D175/'Sound Power'!$E175)+'ModelParams Lw'!D$24*LN('Sound Power'!BT175),'ModelParams Lw'!D$26+'ModelParams Lw'!D$27*LOG('Sound Power'!$D175/'Sound Power'!$E175)+'ModelParams Lw'!D$28*LN('Sound Power'!BT175)))</f>
        <v>#DIV/0!</v>
      </c>
      <c r="CC175" s="26" t="e">
        <f>IF(Calcul!$E177="SW",'ModelParams Lw'!E$22+'ModelParams Lw'!E$23*LOG('Sound Power'!$D175/'Sound Power'!$E175)+'ModelParams Lw'!E$24*LN('Sound Power'!BU175),IF('ModelParams Lw'!E$26+'ModelParams Lw'!E$27*LOG('Sound Power'!$D175/'Sound Power'!$E175)+'ModelParams Lw'!E$28*LN('Sound Power'!BU175)&lt;'ModelParams Lw'!E$22+'ModelParams Lw'!E$23*LOG('Sound Power'!$D175/'Sound Power'!$E175)+'ModelParams Lw'!E$24*LN('Sound Power'!BU175),'ModelParams Lw'!E$22+'ModelParams Lw'!E$23*LOG('Sound Power'!$D175/'Sound Power'!$E175)+'ModelParams Lw'!E$24*LN('Sound Power'!BU175),'ModelParams Lw'!E$26+'ModelParams Lw'!E$27*LOG('Sound Power'!$D175/'Sound Power'!$E175)+'ModelParams Lw'!E$28*LN('Sound Power'!BU175)))</f>
        <v>#DIV/0!</v>
      </c>
      <c r="CD175" s="26" t="e">
        <f>IF(Calcul!$E177="SW",'ModelParams Lw'!F$22+'ModelParams Lw'!F$23*LOG('Sound Power'!$D175/'Sound Power'!$E175)+'ModelParams Lw'!F$24*LN('Sound Power'!BV175),IF('ModelParams Lw'!F$26+'ModelParams Lw'!F$27*LOG('Sound Power'!$D175/'Sound Power'!$E175)+'ModelParams Lw'!F$28*LN('Sound Power'!BV175)&lt;'ModelParams Lw'!F$22+'ModelParams Lw'!F$23*LOG('Sound Power'!$D175/'Sound Power'!$E175)+'ModelParams Lw'!F$24*LN('Sound Power'!BV175),'ModelParams Lw'!F$22+'ModelParams Lw'!F$23*LOG('Sound Power'!$D175/'Sound Power'!$E175)+'ModelParams Lw'!F$24*LN('Sound Power'!BV175),'ModelParams Lw'!F$26+'ModelParams Lw'!F$27*LOG('Sound Power'!$D175/'Sound Power'!$E175)+'ModelParams Lw'!F$28*LN('Sound Power'!BV175)))</f>
        <v>#DIV/0!</v>
      </c>
      <c r="CE175" s="26" t="e">
        <f>IF(Calcul!$E177="SW",'ModelParams Lw'!G$22+'ModelParams Lw'!G$23*LOG('Sound Power'!$D175/'Sound Power'!$E175)+'ModelParams Lw'!G$24*LN('Sound Power'!BW175),IF('ModelParams Lw'!G$26+'ModelParams Lw'!G$27*LOG('Sound Power'!$D175/'Sound Power'!$E175)+'ModelParams Lw'!G$28*LN('Sound Power'!BW175)&lt;'ModelParams Lw'!G$22+'ModelParams Lw'!G$23*LOG('Sound Power'!$D175/'Sound Power'!$E175)+'ModelParams Lw'!G$24*LN('Sound Power'!BW175),'ModelParams Lw'!G$22+'ModelParams Lw'!G$23*LOG('Sound Power'!$D175/'Sound Power'!$E175)+'ModelParams Lw'!G$24*LN('Sound Power'!BW175),'ModelParams Lw'!G$26+'ModelParams Lw'!G$27*LOG('Sound Power'!$D175/'Sound Power'!$E175)+'ModelParams Lw'!G$28*LN('Sound Power'!BW175)))</f>
        <v>#DIV/0!</v>
      </c>
      <c r="CF175" s="26" t="e">
        <f>IF(Calcul!$E177="SW",'ModelParams Lw'!H$22+'ModelParams Lw'!H$23*LOG('Sound Power'!$D175/'Sound Power'!$E175)+'ModelParams Lw'!H$24*LN('Sound Power'!BX175),IF('ModelParams Lw'!H$26+'ModelParams Lw'!H$27*LOG('Sound Power'!$D175/'Sound Power'!$E175)+'ModelParams Lw'!H$28*LN('Sound Power'!BX175)&lt;'ModelParams Lw'!H$22+'ModelParams Lw'!H$23*LOG('Sound Power'!$D175/'Sound Power'!$E175)+'ModelParams Lw'!H$24*LN('Sound Power'!BX175),'ModelParams Lw'!H$22+'ModelParams Lw'!H$23*LOG('Sound Power'!$D175/'Sound Power'!$E175)+'ModelParams Lw'!H$24*LN('Sound Power'!BX175),'ModelParams Lw'!H$26+'ModelParams Lw'!H$27*LOG('Sound Power'!$D175/'Sound Power'!$E175)+'ModelParams Lw'!H$28*LN('Sound Power'!BX175)))</f>
        <v>#DIV/0!</v>
      </c>
      <c r="CG175" s="26" t="e">
        <f>IF(Calcul!$E177="SW",'ModelParams Lw'!I$22+'ModelParams Lw'!I$23*LOG('Sound Power'!$D175/'Sound Power'!$E175)+'ModelParams Lw'!I$24*LN('Sound Power'!BY175),IF('ModelParams Lw'!I$26+'ModelParams Lw'!I$27*LOG('Sound Power'!$D175/'Sound Power'!$E175)+'ModelParams Lw'!I$28*LN('Sound Power'!BY175)&lt;'ModelParams Lw'!I$22+'ModelParams Lw'!I$23*LOG('Sound Power'!$D175/'Sound Power'!$E175)+'ModelParams Lw'!I$24*LN('Sound Power'!BY175),'ModelParams Lw'!I$22+'ModelParams Lw'!I$23*LOG('Sound Power'!$D175/'Sound Power'!$E175)+'ModelParams Lw'!I$24*LN('Sound Power'!BY175),'ModelParams Lw'!I$26+'ModelParams Lw'!I$27*LOG('Sound Power'!$D175/'Sound Power'!$E175)+'ModelParams Lw'!I$28*LN('Sound Power'!BY175)))</f>
        <v>#DIV/0!</v>
      </c>
      <c r="CH175" s="26" t="e">
        <f>IF(Calcul!$E177="SW",'ModelParams Lw'!J$22+'ModelParams Lw'!J$23*LOG('Sound Power'!$D175/'Sound Power'!$E175)+'ModelParams Lw'!J$24*LN('Sound Power'!BZ175),IF('ModelParams Lw'!J$26+'ModelParams Lw'!J$27*LOG('Sound Power'!$D175/'Sound Power'!$E175)+'ModelParams Lw'!J$28*LN('Sound Power'!BZ175)&lt;'ModelParams Lw'!J$22+'ModelParams Lw'!J$23*LOG('Sound Power'!$D175/'Sound Power'!$E175)+'ModelParams Lw'!J$24*LN('Sound Power'!BZ175),'ModelParams Lw'!J$22+'ModelParams Lw'!J$23*LOG('Sound Power'!$D175/'Sound Power'!$E175)+'ModelParams Lw'!J$24*LN('Sound Power'!BZ175),'ModelParams Lw'!J$26+'ModelParams Lw'!J$27*LOG('Sound Power'!$D175/'Sound Power'!$E175)+'ModelParams Lw'!J$28*LN('Sound Power'!BZ175)))</f>
        <v>#DIV/0!</v>
      </c>
      <c r="CI175" s="26" t="e">
        <f t="shared" si="83"/>
        <v>#DIV/0!</v>
      </c>
      <c r="CJ175" s="26" t="e">
        <f t="shared" si="84"/>
        <v>#DIV/0!</v>
      </c>
      <c r="CK175" s="26" t="e">
        <f t="shared" si="85"/>
        <v>#DIV/0!</v>
      </c>
      <c r="CL175" s="26" t="e">
        <f t="shared" si="86"/>
        <v>#DIV/0!</v>
      </c>
      <c r="CM175" s="26" t="e">
        <f t="shared" si="87"/>
        <v>#DIV/0!</v>
      </c>
      <c r="CN175" s="26" t="e">
        <f t="shared" si="88"/>
        <v>#DIV/0!</v>
      </c>
      <c r="CO175" s="26" t="e">
        <f t="shared" si="89"/>
        <v>#DIV/0!</v>
      </c>
      <c r="CP175" s="26" t="e">
        <f t="shared" si="90"/>
        <v>#DIV/0!</v>
      </c>
      <c r="CQ175" s="26" t="e">
        <f>10*LOG10(IF(CI175="",0,POWER(10,((CI175+'ModelParams Lw'!$O$4)/10))) +IF(CJ175="",0,POWER(10,((CJ175+'ModelParams Lw'!$P$4)/10))) +IF(CK175="",0,POWER(10,((CK175+'ModelParams Lw'!$Q$4)/10))) +IF(CL175="",0,POWER(10,((CL175+'ModelParams Lw'!$R$4)/10))) +IF(CM175="",0,POWER(10,((CM175+'ModelParams Lw'!$S$4)/10))) +IF(CN175="",0,POWER(10,((CN175+'ModelParams Lw'!$T$4)/10))) +IF(CO175="",0,POWER(10,((CO175+'ModelParams Lw'!$U$4)/10)))+IF(CP175="",0,POWER(10,((CP175+'ModelParams Lw'!$V$4)/10))))</f>
        <v>#DIV/0!</v>
      </c>
      <c r="CR175" s="26" t="e">
        <f t="shared" si="91"/>
        <v>#DIV/0!</v>
      </c>
      <c r="CS175" s="26" t="e">
        <f>(CI175-'ModelParams Lw'!$O$10)/'ModelParams Lw'!$O$11</f>
        <v>#DIV/0!</v>
      </c>
      <c r="CT175" s="26" t="e">
        <f>(CJ175-'ModelParams Lw'!$P$10)/'ModelParams Lw'!$P$11</f>
        <v>#DIV/0!</v>
      </c>
      <c r="CU175" s="26" t="e">
        <f>(CK175-'ModelParams Lw'!$Q$10)/'ModelParams Lw'!$Q$11</f>
        <v>#DIV/0!</v>
      </c>
      <c r="CV175" s="26" t="e">
        <f>(CL175-'ModelParams Lw'!$R$10)/'ModelParams Lw'!$R$11</f>
        <v>#DIV/0!</v>
      </c>
      <c r="CW175" s="26" t="e">
        <f>(CM175-'ModelParams Lw'!$S$10)/'ModelParams Lw'!$S$11</f>
        <v>#DIV/0!</v>
      </c>
      <c r="CX175" s="26" t="e">
        <f>(CN175-'ModelParams Lw'!$T$10)/'ModelParams Lw'!$T$11</f>
        <v>#DIV/0!</v>
      </c>
      <c r="CY175" s="26" t="e">
        <f>(CO175-'ModelParams Lw'!$U$10)/'ModelParams Lw'!$U$11</f>
        <v>#DIV/0!</v>
      </c>
      <c r="CZ175" s="26" t="e">
        <f>(CP175-'ModelParams Lw'!$V$10)/'ModelParams Lw'!$V$11</f>
        <v>#DIV/0!</v>
      </c>
    </row>
    <row r="176" spans="1:104" x14ac:dyDescent="0.2">
      <c r="A176" s="13">
        <f>Calcul!A178</f>
        <v>0</v>
      </c>
      <c r="B176" s="13">
        <f t="shared" si="67"/>
        <v>0</v>
      </c>
      <c r="C176" s="13">
        <f>Calcul!B178</f>
        <v>0</v>
      </c>
      <c r="D176" s="13">
        <f>Calcul!C178/1000</f>
        <v>0</v>
      </c>
      <c r="E176" s="13">
        <f>Calcul!D178/1000</f>
        <v>0</v>
      </c>
      <c r="F176" s="13">
        <f t="shared" si="68"/>
        <v>0</v>
      </c>
      <c r="G176" s="23" t="e">
        <f>DEGREES(ACOS(1-(1/'ModelParams Lw'!B$15*SQRT(0.5*1.2/'Sound Power'!$C176)*('Sound Power'!$B176/3600)/('Sound Power'!$D176)/('Sound Power'!$F176))))</f>
        <v>#DIV/0!</v>
      </c>
      <c r="H176" s="23" t="e">
        <f>DEGREES(ACOS(1-(1/'ModelParams Lw'!C$15*SQRT(0.5*1.2/'Sound Power'!$C176)*('Sound Power'!$B176/3600)/('Sound Power'!$D176)/('Sound Power'!$F176))))</f>
        <v>#DIV/0!</v>
      </c>
      <c r="I176" s="23" t="e">
        <f>DEGREES(ACOS(1-(1/'ModelParams Lw'!D$15*SQRT(0.5*1.2/'Sound Power'!$C176)*('Sound Power'!$B176/3600)/('Sound Power'!$D176)/('Sound Power'!$F176))))</f>
        <v>#DIV/0!</v>
      </c>
      <c r="J176" s="23" t="e">
        <f>DEGREES(ACOS(1-(1/'ModelParams Lw'!E$15*SQRT(0.5*1.2/'Sound Power'!$C176)*('Sound Power'!$B176/3600)/('Sound Power'!$D176)/('Sound Power'!$F176))))</f>
        <v>#DIV/0!</v>
      </c>
      <c r="K176" s="23" t="e">
        <f>DEGREES(ACOS(1-(1/'ModelParams Lw'!F$15*SQRT(0.5*1.2/'Sound Power'!$C176)*('Sound Power'!$B176/3600)/('Sound Power'!$D176)/('Sound Power'!$F176))))</f>
        <v>#DIV/0!</v>
      </c>
      <c r="L176" s="23" t="e">
        <f>DEGREES(ACOS(1-(1/'ModelParams Lw'!G$15*SQRT(0.5*1.2/'Sound Power'!$C176)*('Sound Power'!$B176/3600)/('Sound Power'!$D176)/('Sound Power'!$F176))))</f>
        <v>#DIV/0!</v>
      </c>
      <c r="M176" s="23" t="e">
        <f>DEGREES(ACOS(1-(1/'ModelParams Lw'!H$15*SQRT(0.5*1.2/'Sound Power'!$C176)*('Sound Power'!$B176/3600)/('Sound Power'!$D176)/('Sound Power'!$F176))))</f>
        <v>#DIV/0!</v>
      </c>
      <c r="N176" s="23" t="e">
        <f>DEGREES(ACOS(1-(1/'ModelParams Lw'!I$15*SQRT(0.5*1.2/'Sound Power'!$C176)*('Sound Power'!$B176/3600)/('Sound Power'!$D176)/('Sound Power'!$F176))))</f>
        <v>#DIV/0!</v>
      </c>
      <c r="O176" s="26" t="e">
        <f>('ModelParams Lw'!B$4*LN('Sound Power'!G176)/(1+EXP(-('Sound Power'!$D176*1000+'ModelParams Lw'!B$6)/'ModelParams Lw'!B$7))+'ModelParams Lw'!B$5)*LN('Sound Power'!$B176)-('ModelParams Lw'!B$8+'ModelParams Lw'!B$9*$D176+'ModelParams Lw'!B$10*'Sound Power'!$F176^'ModelParams Lw'!B$14+'ModelParams Lw'!B$11*LN('Sound Power'!G176)+'ModelParams Lw'!B$12*'Sound Power'!$D176*'Sound Power'!$F176+'ModelParams Lw'!B$13*'Sound Power'!$D176*LN('Sound Power'!G176))</f>
        <v>#DIV/0!</v>
      </c>
      <c r="P176" s="26" t="e">
        <f>('ModelParams Lw'!C$4*LN('Sound Power'!H176)/(1+EXP(-('Sound Power'!$D176*1000+'ModelParams Lw'!C$6)/'ModelParams Lw'!C$7))+'ModelParams Lw'!C$5)*LN('Sound Power'!$B176)-('ModelParams Lw'!C$8+'ModelParams Lw'!C$9*$D176+'ModelParams Lw'!C$10*'Sound Power'!$F176^'ModelParams Lw'!C$14+'ModelParams Lw'!C$11*LN('Sound Power'!H176)+'ModelParams Lw'!C$12*'Sound Power'!$D176*'Sound Power'!$F176+'ModelParams Lw'!C$13*'Sound Power'!$D176*LN('Sound Power'!H176))</f>
        <v>#DIV/0!</v>
      </c>
      <c r="Q176" s="26" t="e">
        <f>('ModelParams Lw'!D$4*LN('Sound Power'!I176)/(1+EXP(-('Sound Power'!$D176*1000+'ModelParams Lw'!D$6)/'ModelParams Lw'!D$7))+'ModelParams Lw'!D$5)*LN('Sound Power'!$B176)-('ModelParams Lw'!D$8+'ModelParams Lw'!D$9*$D176+'ModelParams Lw'!D$10*'Sound Power'!$F176^'ModelParams Lw'!D$14+'ModelParams Lw'!D$11*LN('Sound Power'!I176)+'ModelParams Lw'!D$12*'Sound Power'!$D176*'Sound Power'!$F176+'ModelParams Lw'!D$13*'Sound Power'!$D176*LN('Sound Power'!I176))</f>
        <v>#DIV/0!</v>
      </c>
      <c r="R176" s="26" t="e">
        <f>('ModelParams Lw'!E$4*LN('Sound Power'!J176)/(1+EXP(-('Sound Power'!$D176*1000+'ModelParams Lw'!E$6)/'ModelParams Lw'!E$7))+'ModelParams Lw'!E$5)*LN('Sound Power'!$B176)-('ModelParams Lw'!E$8+'ModelParams Lw'!E$9*$D176+'ModelParams Lw'!E$10*'Sound Power'!$F176^'ModelParams Lw'!E$14+'ModelParams Lw'!E$11*LN('Sound Power'!J176)+'ModelParams Lw'!E$12*'Sound Power'!$D176*'Sound Power'!$F176+'ModelParams Lw'!E$13*'Sound Power'!$D176*LN('Sound Power'!J176))</f>
        <v>#DIV/0!</v>
      </c>
      <c r="S176" s="26" t="e">
        <f>('ModelParams Lw'!F$4*LN('Sound Power'!K176)/(1+EXP(-('Sound Power'!$D176*1000+'ModelParams Lw'!F$6)/'ModelParams Lw'!F$7))+'ModelParams Lw'!F$5)*LN('Sound Power'!$B176)-('ModelParams Lw'!F$8+'ModelParams Lw'!F$9*$D176+'ModelParams Lw'!F$10*'Sound Power'!$F176^'ModelParams Lw'!F$14+'ModelParams Lw'!F$11*LN('Sound Power'!K176)+'ModelParams Lw'!F$12*'Sound Power'!$D176*'Sound Power'!$F176+'ModelParams Lw'!F$13*'Sound Power'!$D176*LN('Sound Power'!K176))</f>
        <v>#DIV/0!</v>
      </c>
      <c r="T176" s="26" t="e">
        <f>('ModelParams Lw'!G$4*LN('Sound Power'!L176)/(1+EXP(-('Sound Power'!$D176*1000+'ModelParams Lw'!G$6)/'ModelParams Lw'!G$7))+'ModelParams Lw'!G$5)*LN('Sound Power'!$B176)-('ModelParams Lw'!G$8+'ModelParams Lw'!G$9*$D176+'ModelParams Lw'!G$10*'Sound Power'!$F176^'ModelParams Lw'!G$14+'ModelParams Lw'!G$11*LN('Sound Power'!L176)+'ModelParams Lw'!G$12*'Sound Power'!$D176*'Sound Power'!$F176+'ModelParams Lw'!G$13*'Sound Power'!$D176*LN('Sound Power'!L176))</f>
        <v>#DIV/0!</v>
      </c>
      <c r="U176" s="26" t="e">
        <f>('ModelParams Lw'!H$4*LN('Sound Power'!M176)/(1+EXP(-('Sound Power'!$D176*1000+'ModelParams Lw'!H$6)/'ModelParams Lw'!H$7))+'ModelParams Lw'!H$5)*LN('Sound Power'!$B176)-('ModelParams Lw'!H$8+'ModelParams Lw'!H$9*$D176+'ModelParams Lw'!H$10*'Sound Power'!$F176^'ModelParams Lw'!H$14+'ModelParams Lw'!H$11*LN('Sound Power'!M176)+'ModelParams Lw'!H$12*'Sound Power'!$D176*'Sound Power'!$F176+'ModelParams Lw'!H$13*'Sound Power'!$D176*LN('Sound Power'!M176))</f>
        <v>#DIV/0!</v>
      </c>
      <c r="V176" s="26" t="e">
        <f>('ModelParams Lw'!I$4*LN('Sound Power'!N176)/(1+EXP(-('Sound Power'!$D176*1000+'ModelParams Lw'!I$6)/'ModelParams Lw'!I$7))+'ModelParams Lw'!I$5)*LN('Sound Power'!$B176)-('ModelParams Lw'!I$8+'ModelParams Lw'!I$9*$D176+'ModelParams Lw'!I$10*'Sound Power'!$F176^'ModelParams Lw'!I$14+'ModelParams Lw'!I$11*LN('Sound Power'!N176)+'ModelParams Lw'!I$12*'Sound Power'!$D176*'Sound Power'!$F176+'ModelParams Lw'!I$13*'Sound Power'!$D176*LN('Sound Power'!N176))</f>
        <v>#DIV/0!</v>
      </c>
      <c r="W176" s="26" t="e">
        <f>10*LOG10(IF(O176="",0,POWER(10,((O176+'ModelParams Lw'!$O$4)/10))) +IF(P176="",0,POWER(10,((P176+'ModelParams Lw'!$P$4)/10))) +IF(Q176="",0,POWER(10,((Q176+'ModelParams Lw'!$Q$4)/10))) +IF(R176="",0,POWER(10,((R176+'ModelParams Lw'!$R$4)/10))) +IF(S176="",0,POWER(10,((S176+'ModelParams Lw'!$S$4)/10))) +IF(T176="",0,POWER(10,((T176+'ModelParams Lw'!$T$4)/10))) +IF(U176="",0,POWER(10,((U176+'ModelParams Lw'!$U$4)/10)))+IF(V176="",0,POWER(10,((V176+'ModelParams Lw'!$V$4)/10))))</f>
        <v>#DIV/0!</v>
      </c>
      <c r="X176" s="26" t="e">
        <f t="shared" si="77"/>
        <v>#DIV/0!</v>
      </c>
      <c r="Y176" s="26" t="e">
        <f>(O176-'ModelParams Lw'!O$10)/'ModelParams Lw'!O$11</f>
        <v>#DIV/0!</v>
      </c>
      <c r="Z176" s="26" t="e">
        <f>(P176-'ModelParams Lw'!P$10)/'ModelParams Lw'!P$11</f>
        <v>#DIV/0!</v>
      </c>
      <c r="AA176" s="26" t="e">
        <f>(Q176-'ModelParams Lw'!Q$10)/'ModelParams Lw'!Q$11</f>
        <v>#DIV/0!</v>
      </c>
      <c r="AB176" s="26" t="e">
        <f>(R176-'ModelParams Lw'!R$10)/'ModelParams Lw'!R$11</f>
        <v>#DIV/0!</v>
      </c>
      <c r="AC176" s="26" t="e">
        <f>(S176-'ModelParams Lw'!S$10)/'ModelParams Lw'!S$11</f>
        <v>#DIV/0!</v>
      </c>
      <c r="AD176" s="26" t="e">
        <f>(T176-'ModelParams Lw'!T$10)/'ModelParams Lw'!T$11</f>
        <v>#DIV/0!</v>
      </c>
      <c r="AE176" s="26" t="e">
        <f>(U176-'ModelParams Lw'!U$10)/'ModelParams Lw'!U$11</f>
        <v>#DIV/0!</v>
      </c>
      <c r="AF176" s="26" t="e">
        <f>(V176-'ModelParams Lw'!V$10)/'ModelParams Lw'!V$11</f>
        <v>#DIV/0!</v>
      </c>
      <c r="AG176" s="26" t="e">
        <f t="shared" si="78"/>
        <v>#DIV/0!</v>
      </c>
      <c r="AH176" s="26" t="e">
        <f>VLOOKUP(D176*1000,'ModelParams Lw'!$A$38:$D$58,4)</f>
        <v>#N/A</v>
      </c>
      <c r="AI176" s="56" t="e">
        <f>VLOOKUP(D176*1000,'ModelParams Lw'!$A$38:$D$58,2)</f>
        <v>#N/A</v>
      </c>
      <c r="AJ176" s="46" t="e">
        <f t="shared" si="79"/>
        <v>#DIV/0!</v>
      </c>
      <c r="AK176" s="26" t="e">
        <f t="shared" si="80"/>
        <v>#VALUE!</v>
      </c>
      <c r="AL176" s="26" t="e">
        <f>IF($AI176=100,'ModelParams Lw'!R$35*'Sound Power'!$AH176^2+'ModelParams Lw'!R$36*'Sound Power'!$AH176+'ModelParams Lw'!R$37,IF($AI176=150,'ModelParams Lw'!R$38*'Sound Power'!$AH176^2+'ModelParams Lw'!R$39*'Sound Power'!$AH176+'ModelParams Lw'!R$40,'ModelParams Lw'!R$41*'Sound Power'!$AH176^2+'ModelParams Lw'!R$42*'Sound Power'!$AH176+'ModelParams Lw'!R$43))</f>
        <v>#N/A</v>
      </c>
      <c r="AM176" s="26" t="e">
        <f>IF($AI176=100,'ModelParams Lw'!S$35*'Sound Power'!$AH176^2+'ModelParams Lw'!S$36*'Sound Power'!$AH176+'ModelParams Lw'!S$37,IF($AI176=150,'ModelParams Lw'!S$38*'Sound Power'!$AH176^2+'ModelParams Lw'!S$39*'Sound Power'!$AH176+'ModelParams Lw'!S$40,'ModelParams Lw'!S$41*'Sound Power'!$AH176^2+'ModelParams Lw'!S$42*'Sound Power'!$AH176+'ModelParams Lw'!S$43))</f>
        <v>#N/A</v>
      </c>
      <c r="AN176" s="26" t="e">
        <f>IF($AI176=100,'ModelParams Lw'!T$35*'Sound Power'!$AH176^2+'ModelParams Lw'!T$36*'Sound Power'!$AH176+'ModelParams Lw'!T$37,IF($AI176=150,'ModelParams Lw'!T$38*'Sound Power'!$AH176^2+'ModelParams Lw'!T$39*'Sound Power'!$AH176+'ModelParams Lw'!T$40,'ModelParams Lw'!T$41*'Sound Power'!$AH176^2+'ModelParams Lw'!T$42*'Sound Power'!$AH176+'ModelParams Lw'!T$43))</f>
        <v>#N/A</v>
      </c>
      <c r="AO176" s="26" t="e">
        <f>IF($AI176=100,'ModelParams Lw'!U$35*'Sound Power'!$AH176^2+'ModelParams Lw'!U$36*'Sound Power'!$AH176+'ModelParams Lw'!U$37,IF($AI176=150,'ModelParams Lw'!U$38*'Sound Power'!$AH176^2+'ModelParams Lw'!U$39*'Sound Power'!$AH176+'ModelParams Lw'!U$40,'ModelParams Lw'!U$41*'Sound Power'!$AH176^2+'ModelParams Lw'!U$42*'Sound Power'!$AH176+'ModelParams Lw'!U$43))</f>
        <v>#N/A</v>
      </c>
      <c r="AP176" s="26" t="e">
        <f>IF($AI176=100,'ModelParams Lw'!V$35*'Sound Power'!$AH176^2+'ModelParams Lw'!V$36*'Sound Power'!$AH176+'ModelParams Lw'!V$37,IF($AI176=150,'ModelParams Lw'!V$38*'Sound Power'!$AH176^2+'ModelParams Lw'!V$39*'Sound Power'!$AH176+'ModelParams Lw'!V$40,'ModelParams Lw'!V$41*'Sound Power'!$AH176^2+'ModelParams Lw'!V$42*'Sound Power'!$AH176+'ModelParams Lw'!V$43))</f>
        <v>#N/A</v>
      </c>
      <c r="AQ176" s="26" t="e">
        <f>IF($AI176=100,'ModelParams Lw'!W$35*'Sound Power'!$AH176^2+'ModelParams Lw'!W$36*'Sound Power'!$AH176+'ModelParams Lw'!W$37,IF($AI176=150,'ModelParams Lw'!W$38*'Sound Power'!$AH176^2+'ModelParams Lw'!W$39*'Sound Power'!$AH176+'ModelParams Lw'!W$40,'ModelParams Lw'!W$41*'Sound Power'!$AH176^2+'ModelParams Lw'!W$42*'Sound Power'!$AH176+'ModelParams Lw'!W$43))</f>
        <v>#N/A</v>
      </c>
      <c r="AR176" s="26" t="e">
        <f t="shared" si="81"/>
        <v>#VALUE!</v>
      </c>
      <c r="AS176" s="26" t="e">
        <f>IF(26.83*LN($AJ176)-11.791-'ModelParams Lw'!B$35&lt;0,0,26.83*LN($AJ176)-11.791-'ModelParams Lw'!B$35)</f>
        <v>#DIV/0!</v>
      </c>
      <c r="AT176" s="26" t="e">
        <f>IF(26.83*LN($AJ176)-11.791-'ModelParams Lw'!C$35&lt;0,0,26.83*LN($AJ176)-11.791-'ModelParams Lw'!C$35)</f>
        <v>#DIV/0!</v>
      </c>
      <c r="AU176" s="26" t="e">
        <f>IF(26.83*LN($AJ176)-11.791-'ModelParams Lw'!D$35&lt;0,0,26.83*LN($AJ176)-11.791-'ModelParams Lw'!D$35)</f>
        <v>#DIV/0!</v>
      </c>
      <c r="AV176" s="26" t="e">
        <f>IF(26.83*LN($AJ176)-11.791-'ModelParams Lw'!E$35&lt;0,0,26.83*LN($AJ176)-11.791-'ModelParams Lw'!E$35)</f>
        <v>#DIV/0!</v>
      </c>
      <c r="AW176" s="26" t="e">
        <f>IF(26.83*LN($AJ176)-11.791-'ModelParams Lw'!F$35&lt;0,0,26.83*LN($AJ176)-11.791-'ModelParams Lw'!F$35)</f>
        <v>#DIV/0!</v>
      </c>
      <c r="AX176" s="26" t="e">
        <f>IF(26.83*LN($AJ176)-11.791-'ModelParams Lw'!G$35&lt;0,0,26.83*LN($AJ176)-11.791-'ModelParams Lw'!G$35)</f>
        <v>#DIV/0!</v>
      </c>
      <c r="AY176" s="26" t="e">
        <f>IF(26.83*LN($AJ176)-11.791-'ModelParams Lw'!H$35&lt;0,0,26.83*LN($AJ176)-11.791-'ModelParams Lw'!H$35)</f>
        <v>#DIV/0!</v>
      </c>
      <c r="AZ176" s="26" t="e">
        <f>IF(26.83*LN($AJ176)-11.791-'ModelParams Lw'!I$35&lt;0,0,26.83*LN($AJ176)-11.791-'ModelParams Lw'!I$35)</f>
        <v>#DIV/0!</v>
      </c>
      <c r="BA176" s="26" t="e">
        <f t="shared" si="69"/>
        <v>#DIV/0!</v>
      </c>
      <c r="BB176" s="26" t="e">
        <f t="shared" si="70"/>
        <v>#DIV/0!</v>
      </c>
      <c r="BC176" s="26" t="e">
        <f t="shared" si="71"/>
        <v>#DIV/0!</v>
      </c>
      <c r="BD176" s="26" t="e">
        <f t="shared" si="72"/>
        <v>#DIV/0!</v>
      </c>
      <c r="BE176" s="26" t="e">
        <f t="shared" si="73"/>
        <v>#DIV/0!</v>
      </c>
      <c r="BF176" s="26" t="e">
        <f t="shared" si="74"/>
        <v>#DIV/0!</v>
      </c>
      <c r="BG176" s="26" t="e">
        <f t="shared" si="75"/>
        <v>#DIV/0!</v>
      </c>
      <c r="BH176" s="26" t="e">
        <f t="shared" si="76"/>
        <v>#DIV/0!</v>
      </c>
      <c r="BI176" s="26" t="e">
        <f>10*LOG10(IF(BA176="",0,POWER(10,((BA176+'ModelParams Lw'!$O$4)/10))) +IF(BB176="",0,POWER(10,((BB176+'ModelParams Lw'!$P$4)/10))) +IF(BC176="",0,POWER(10,((BC176+'ModelParams Lw'!$Q$4)/10))) +IF(BD176="",0,POWER(10,((BD176+'ModelParams Lw'!$R$4)/10))) +IF(BE176="",0,POWER(10,((BE176+'ModelParams Lw'!$S$4)/10))) +IF(BF176="",0,POWER(10,((BF176+'ModelParams Lw'!$T$4)/10))) +IF(BG176="",0,POWER(10,((BG176+'ModelParams Lw'!$U$4)/10)))+IF(BH176="",0,POWER(10,((BH176+'ModelParams Lw'!$V$4)/10))))</f>
        <v>#DIV/0!</v>
      </c>
      <c r="BJ176" s="26" t="e">
        <f t="shared" si="82"/>
        <v>#DIV/0!</v>
      </c>
      <c r="BK176" s="26" t="e">
        <f>(BA176-'ModelParams Lw'!O$10)/'ModelParams Lw'!O$11</f>
        <v>#DIV/0!</v>
      </c>
      <c r="BL176" s="26" t="e">
        <f>(BB176-'ModelParams Lw'!P$10)/'ModelParams Lw'!P$11</f>
        <v>#DIV/0!</v>
      </c>
      <c r="BM176" s="26" t="e">
        <f>(BC176-'ModelParams Lw'!Q$10)/'ModelParams Lw'!Q$11</f>
        <v>#DIV/0!</v>
      </c>
      <c r="BN176" s="26" t="e">
        <f>(BD176-'ModelParams Lw'!R$10)/'ModelParams Lw'!R$11</f>
        <v>#DIV/0!</v>
      </c>
      <c r="BO176" s="26" t="e">
        <f>(BE176-'ModelParams Lw'!S$10)/'ModelParams Lw'!S$11</f>
        <v>#DIV/0!</v>
      </c>
      <c r="BP176" s="26" t="e">
        <f>(BF176-'ModelParams Lw'!T$10)/'ModelParams Lw'!T$11</f>
        <v>#DIV/0!</v>
      </c>
      <c r="BQ176" s="26" t="e">
        <f>(BG176-'ModelParams Lw'!U$10)/'ModelParams Lw'!U$11</f>
        <v>#DIV/0!</v>
      </c>
      <c r="BR176" s="26" t="e">
        <f>(BH176-'ModelParams Lw'!V$10)/'ModelParams Lw'!V$11</f>
        <v>#DIV/0!</v>
      </c>
      <c r="BS176" s="23" t="e">
        <f>IF(Calcul!$E178="SW",DEGREES(ACOS(1-(1/'ModelParams Lw'!C$25*SQRT(0.5*1.2/'Sound Power'!$C176)*('Sound Power'!$B176/3600)/('Sound Power'!$D176)/('Sound Power'!$F176)))),DEGREES(ACOS(1-(1/'ModelParams Lw'!C$29*SQRT(0.5*1.2/'Sound Power'!$C176)*('Sound Power'!$B176/3600)/('Sound Power'!$D176)/('Sound Power'!$F176)))))</f>
        <v>#DIV/0!</v>
      </c>
      <c r="BT176" s="23" t="e">
        <f>IF(Calcul!$E178="SW",DEGREES(ACOS(1-(1/'ModelParams Lw'!D$25*SQRT(0.5*1.2/'Sound Power'!$C176)*('Sound Power'!$B176/3600)/('Sound Power'!$D176)/('Sound Power'!$F176)))),DEGREES(ACOS(1-(1/'ModelParams Lw'!D$29*SQRT(0.5*1.2/'Sound Power'!$C176)*('Sound Power'!$B176/3600)/('Sound Power'!$D176)/('Sound Power'!$F176)))))</f>
        <v>#DIV/0!</v>
      </c>
      <c r="BU176" s="23" t="e">
        <f>IF(Calcul!$E178="SW",DEGREES(ACOS(1-(1/'ModelParams Lw'!E$25*SQRT(0.5*1.2/'Sound Power'!$C176)*('Sound Power'!$B176/3600)/('Sound Power'!$D176)/('Sound Power'!$F176)))),DEGREES(ACOS(1-(1/'ModelParams Lw'!E$29*SQRT(0.5*1.2/'Sound Power'!$C176)*('Sound Power'!$B176/3600)/('Sound Power'!$D176)/('Sound Power'!$F176)))))</f>
        <v>#DIV/0!</v>
      </c>
      <c r="BV176" s="23" t="e">
        <f>IF(Calcul!$E178="SW",DEGREES(ACOS(1-(1/'ModelParams Lw'!F$25*SQRT(0.5*1.2/'Sound Power'!$C176)*('Sound Power'!$B176/3600)/('Sound Power'!$D176)/('Sound Power'!$F176)))),DEGREES(ACOS(1-(1/'ModelParams Lw'!F$29*SQRT(0.5*1.2/'Sound Power'!$C176)*('Sound Power'!$B176/3600)/('Sound Power'!$D176)/('Sound Power'!$F176)))))</f>
        <v>#DIV/0!</v>
      </c>
      <c r="BW176" s="23" t="e">
        <f>IF(Calcul!$E178="SW",DEGREES(ACOS(1-(1/'ModelParams Lw'!G$25*SQRT(0.5*1.2/'Sound Power'!$C176)*('Sound Power'!$B176/3600)/('Sound Power'!$D176)/('Sound Power'!$F176)))),DEGREES(ACOS(1-(1/'ModelParams Lw'!G$29*SQRT(0.5*1.2/'Sound Power'!$C176)*('Sound Power'!$B176/3600)/('Sound Power'!$D176)/('Sound Power'!$F176)))))</f>
        <v>#DIV/0!</v>
      </c>
      <c r="BX176" s="23" t="e">
        <f>IF(Calcul!$E178="SW",DEGREES(ACOS(1-(1/'ModelParams Lw'!H$25*SQRT(0.5*1.2/'Sound Power'!$C176)*('Sound Power'!$B176/3600)/('Sound Power'!$D176)/('Sound Power'!$F176)))),DEGREES(ACOS(1-(1/'ModelParams Lw'!H$29*SQRT(0.5*1.2/'Sound Power'!$C176)*('Sound Power'!$B176/3600)/('Sound Power'!$D176)/('Sound Power'!$F176)))))</f>
        <v>#DIV/0!</v>
      </c>
      <c r="BY176" s="23" t="e">
        <f>IF(Calcul!$E178="SW",DEGREES(ACOS(1-(1/'ModelParams Lw'!I$25*SQRT(0.5*1.2/'Sound Power'!$C176)*('Sound Power'!$B176/3600)/('Sound Power'!$D176)/('Sound Power'!$F176)))),DEGREES(ACOS(1-(1/'ModelParams Lw'!I$29*SQRT(0.5*1.2/'Sound Power'!$C176)*('Sound Power'!$B176/3600)/('Sound Power'!$D176)/('Sound Power'!$F176)))))</f>
        <v>#DIV/0!</v>
      </c>
      <c r="BZ176" s="23" t="e">
        <f>IF(Calcul!$E178="SW",DEGREES(ACOS(1-(1/'ModelParams Lw'!J$25*SQRT(0.5*1.2/'Sound Power'!$C176)*('Sound Power'!$B176/3600)/('Sound Power'!$D176)/('Sound Power'!$F176)))),DEGREES(ACOS(1-(1/'ModelParams Lw'!J$29*SQRT(0.5*1.2/'Sound Power'!$C176)*('Sound Power'!$B176/3600)/('Sound Power'!$D176)/('Sound Power'!$F176)))))</f>
        <v>#DIV/0!</v>
      </c>
      <c r="CA176" s="26" t="e">
        <f>IF(Calcul!$E178="SW",'ModelParams Lw'!C$22+'ModelParams Lw'!C$23*LOG('Sound Power'!$D176/'Sound Power'!$E176)+'ModelParams Lw'!C$24*LN('Sound Power'!BS176),IF('ModelParams Lw'!C$26+'ModelParams Lw'!C$27*LOG('Sound Power'!$D176/'Sound Power'!$E176)+'ModelParams Lw'!C$28*LN('Sound Power'!BS176)&lt;'ModelParams Lw'!C$22+'ModelParams Lw'!C$23*LOG('Sound Power'!$D176/'Sound Power'!$E176)+'ModelParams Lw'!C$24*LN('Sound Power'!BS176),'ModelParams Lw'!C$22+'ModelParams Lw'!C$23*LOG('Sound Power'!$D176/'Sound Power'!$E176)+'ModelParams Lw'!C$24*LN('Sound Power'!BS176),'ModelParams Lw'!C$26+'ModelParams Lw'!C$27*LOG('Sound Power'!$D176/'Sound Power'!$E176)+'ModelParams Lw'!C$28*LN('Sound Power'!BS176)))</f>
        <v>#DIV/0!</v>
      </c>
      <c r="CB176" s="26" t="e">
        <f>IF(Calcul!$E178="SW",'ModelParams Lw'!D$22+'ModelParams Lw'!D$23*LOG('Sound Power'!$D176/'Sound Power'!$E176)+'ModelParams Lw'!D$24*LN('Sound Power'!BT176),IF('ModelParams Lw'!D$26+'ModelParams Lw'!D$27*LOG('Sound Power'!$D176/'Sound Power'!$E176)+'ModelParams Lw'!D$28*LN('Sound Power'!BT176)&lt;'ModelParams Lw'!D$22+'ModelParams Lw'!D$23*LOG('Sound Power'!$D176/'Sound Power'!$E176)+'ModelParams Lw'!D$24*LN('Sound Power'!BT176),'ModelParams Lw'!D$22+'ModelParams Lw'!D$23*LOG('Sound Power'!$D176/'Sound Power'!$E176)+'ModelParams Lw'!D$24*LN('Sound Power'!BT176),'ModelParams Lw'!D$26+'ModelParams Lw'!D$27*LOG('Sound Power'!$D176/'Sound Power'!$E176)+'ModelParams Lw'!D$28*LN('Sound Power'!BT176)))</f>
        <v>#DIV/0!</v>
      </c>
      <c r="CC176" s="26" t="e">
        <f>IF(Calcul!$E178="SW",'ModelParams Lw'!E$22+'ModelParams Lw'!E$23*LOG('Sound Power'!$D176/'Sound Power'!$E176)+'ModelParams Lw'!E$24*LN('Sound Power'!BU176),IF('ModelParams Lw'!E$26+'ModelParams Lw'!E$27*LOG('Sound Power'!$D176/'Sound Power'!$E176)+'ModelParams Lw'!E$28*LN('Sound Power'!BU176)&lt;'ModelParams Lw'!E$22+'ModelParams Lw'!E$23*LOG('Sound Power'!$D176/'Sound Power'!$E176)+'ModelParams Lw'!E$24*LN('Sound Power'!BU176),'ModelParams Lw'!E$22+'ModelParams Lw'!E$23*LOG('Sound Power'!$D176/'Sound Power'!$E176)+'ModelParams Lw'!E$24*LN('Sound Power'!BU176),'ModelParams Lw'!E$26+'ModelParams Lw'!E$27*LOG('Sound Power'!$D176/'Sound Power'!$E176)+'ModelParams Lw'!E$28*LN('Sound Power'!BU176)))</f>
        <v>#DIV/0!</v>
      </c>
      <c r="CD176" s="26" t="e">
        <f>IF(Calcul!$E178="SW",'ModelParams Lw'!F$22+'ModelParams Lw'!F$23*LOG('Sound Power'!$D176/'Sound Power'!$E176)+'ModelParams Lw'!F$24*LN('Sound Power'!BV176),IF('ModelParams Lw'!F$26+'ModelParams Lw'!F$27*LOG('Sound Power'!$D176/'Sound Power'!$E176)+'ModelParams Lw'!F$28*LN('Sound Power'!BV176)&lt;'ModelParams Lw'!F$22+'ModelParams Lw'!F$23*LOG('Sound Power'!$D176/'Sound Power'!$E176)+'ModelParams Lw'!F$24*LN('Sound Power'!BV176),'ModelParams Lw'!F$22+'ModelParams Lw'!F$23*LOG('Sound Power'!$D176/'Sound Power'!$E176)+'ModelParams Lw'!F$24*LN('Sound Power'!BV176),'ModelParams Lw'!F$26+'ModelParams Lw'!F$27*LOG('Sound Power'!$D176/'Sound Power'!$E176)+'ModelParams Lw'!F$28*LN('Sound Power'!BV176)))</f>
        <v>#DIV/0!</v>
      </c>
      <c r="CE176" s="26" t="e">
        <f>IF(Calcul!$E178="SW",'ModelParams Lw'!G$22+'ModelParams Lw'!G$23*LOG('Sound Power'!$D176/'Sound Power'!$E176)+'ModelParams Lw'!G$24*LN('Sound Power'!BW176),IF('ModelParams Lw'!G$26+'ModelParams Lw'!G$27*LOG('Sound Power'!$D176/'Sound Power'!$E176)+'ModelParams Lw'!G$28*LN('Sound Power'!BW176)&lt;'ModelParams Lw'!G$22+'ModelParams Lw'!G$23*LOG('Sound Power'!$D176/'Sound Power'!$E176)+'ModelParams Lw'!G$24*LN('Sound Power'!BW176),'ModelParams Lw'!G$22+'ModelParams Lw'!G$23*LOG('Sound Power'!$D176/'Sound Power'!$E176)+'ModelParams Lw'!G$24*LN('Sound Power'!BW176),'ModelParams Lw'!G$26+'ModelParams Lw'!G$27*LOG('Sound Power'!$D176/'Sound Power'!$E176)+'ModelParams Lw'!G$28*LN('Sound Power'!BW176)))</f>
        <v>#DIV/0!</v>
      </c>
      <c r="CF176" s="26" t="e">
        <f>IF(Calcul!$E178="SW",'ModelParams Lw'!H$22+'ModelParams Lw'!H$23*LOG('Sound Power'!$D176/'Sound Power'!$E176)+'ModelParams Lw'!H$24*LN('Sound Power'!BX176),IF('ModelParams Lw'!H$26+'ModelParams Lw'!H$27*LOG('Sound Power'!$D176/'Sound Power'!$E176)+'ModelParams Lw'!H$28*LN('Sound Power'!BX176)&lt;'ModelParams Lw'!H$22+'ModelParams Lw'!H$23*LOG('Sound Power'!$D176/'Sound Power'!$E176)+'ModelParams Lw'!H$24*LN('Sound Power'!BX176),'ModelParams Lw'!H$22+'ModelParams Lw'!H$23*LOG('Sound Power'!$D176/'Sound Power'!$E176)+'ModelParams Lw'!H$24*LN('Sound Power'!BX176),'ModelParams Lw'!H$26+'ModelParams Lw'!H$27*LOG('Sound Power'!$D176/'Sound Power'!$E176)+'ModelParams Lw'!H$28*LN('Sound Power'!BX176)))</f>
        <v>#DIV/0!</v>
      </c>
      <c r="CG176" s="26" t="e">
        <f>IF(Calcul!$E178="SW",'ModelParams Lw'!I$22+'ModelParams Lw'!I$23*LOG('Sound Power'!$D176/'Sound Power'!$E176)+'ModelParams Lw'!I$24*LN('Sound Power'!BY176),IF('ModelParams Lw'!I$26+'ModelParams Lw'!I$27*LOG('Sound Power'!$D176/'Sound Power'!$E176)+'ModelParams Lw'!I$28*LN('Sound Power'!BY176)&lt;'ModelParams Lw'!I$22+'ModelParams Lw'!I$23*LOG('Sound Power'!$D176/'Sound Power'!$E176)+'ModelParams Lw'!I$24*LN('Sound Power'!BY176),'ModelParams Lw'!I$22+'ModelParams Lw'!I$23*LOG('Sound Power'!$D176/'Sound Power'!$E176)+'ModelParams Lw'!I$24*LN('Sound Power'!BY176),'ModelParams Lw'!I$26+'ModelParams Lw'!I$27*LOG('Sound Power'!$D176/'Sound Power'!$E176)+'ModelParams Lw'!I$28*LN('Sound Power'!BY176)))</f>
        <v>#DIV/0!</v>
      </c>
      <c r="CH176" s="26" t="e">
        <f>IF(Calcul!$E178="SW",'ModelParams Lw'!J$22+'ModelParams Lw'!J$23*LOG('Sound Power'!$D176/'Sound Power'!$E176)+'ModelParams Lw'!J$24*LN('Sound Power'!BZ176),IF('ModelParams Lw'!J$26+'ModelParams Lw'!J$27*LOG('Sound Power'!$D176/'Sound Power'!$E176)+'ModelParams Lw'!J$28*LN('Sound Power'!BZ176)&lt;'ModelParams Lw'!J$22+'ModelParams Lw'!J$23*LOG('Sound Power'!$D176/'Sound Power'!$E176)+'ModelParams Lw'!J$24*LN('Sound Power'!BZ176),'ModelParams Lw'!J$22+'ModelParams Lw'!J$23*LOG('Sound Power'!$D176/'Sound Power'!$E176)+'ModelParams Lw'!J$24*LN('Sound Power'!BZ176),'ModelParams Lw'!J$26+'ModelParams Lw'!J$27*LOG('Sound Power'!$D176/'Sound Power'!$E176)+'ModelParams Lw'!J$28*LN('Sound Power'!BZ176)))</f>
        <v>#DIV/0!</v>
      </c>
      <c r="CI176" s="26" t="e">
        <f t="shared" si="83"/>
        <v>#DIV/0!</v>
      </c>
      <c r="CJ176" s="26" t="e">
        <f t="shared" si="84"/>
        <v>#DIV/0!</v>
      </c>
      <c r="CK176" s="26" t="e">
        <f t="shared" si="85"/>
        <v>#DIV/0!</v>
      </c>
      <c r="CL176" s="26" t="e">
        <f t="shared" si="86"/>
        <v>#DIV/0!</v>
      </c>
      <c r="CM176" s="26" t="e">
        <f t="shared" si="87"/>
        <v>#DIV/0!</v>
      </c>
      <c r="CN176" s="26" t="e">
        <f t="shared" si="88"/>
        <v>#DIV/0!</v>
      </c>
      <c r="CO176" s="26" t="e">
        <f t="shared" si="89"/>
        <v>#DIV/0!</v>
      </c>
      <c r="CP176" s="26" t="e">
        <f t="shared" si="90"/>
        <v>#DIV/0!</v>
      </c>
      <c r="CQ176" s="26" t="e">
        <f>10*LOG10(IF(CI176="",0,POWER(10,((CI176+'ModelParams Lw'!$O$4)/10))) +IF(CJ176="",0,POWER(10,((CJ176+'ModelParams Lw'!$P$4)/10))) +IF(CK176="",0,POWER(10,((CK176+'ModelParams Lw'!$Q$4)/10))) +IF(CL176="",0,POWER(10,((CL176+'ModelParams Lw'!$R$4)/10))) +IF(CM176="",0,POWER(10,((CM176+'ModelParams Lw'!$S$4)/10))) +IF(CN176="",0,POWER(10,((CN176+'ModelParams Lw'!$T$4)/10))) +IF(CO176="",0,POWER(10,((CO176+'ModelParams Lw'!$U$4)/10)))+IF(CP176="",0,POWER(10,((CP176+'ModelParams Lw'!$V$4)/10))))</f>
        <v>#DIV/0!</v>
      </c>
      <c r="CR176" s="26" t="e">
        <f t="shared" si="91"/>
        <v>#DIV/0!</v>
      </c>
      <c r="CS176" s="26" t="e">
        <f>(CI176-'ModelParams Lw'!$O$10)/'ModelParams Lw'!$O$11</f>
        <v>#DIV/0!</v>
      </c>
      <c r="CT176" s="26" t="e">
        <f>(CJ176-'ModelParams Lw'!$P$10)/'ModelParams Lw'!$P$11</f>
        <v>#DIV/0!</v>
      </c>
      <c r="CU176" s="26" t="e">
        <f>(CK176-'ModelParams Lw'!$Q$10)/'ModelParams Lw'!$Q$11</f>
        <v>#DIV/0!</v>
      </c>
      <c r="CV176" s="26" t="e">
        <f>(CL176-'ModelParams Lw'!$R$10)/'ModelParams Lw'!$R$11</f>
        <v>#DIV/0!</v>
      </c>
      <c r="CW176" s="26" t="e">
        <f>(CM176-'ModelParams Lw'!$S$10)/'ModelParams Lw'!$S$11</f>
        <v>#DIV/0!</v>
      </c>
      <c r="CX176" s="26" t="e">
        <f>(CN176-'ModelParams Lw'!$T$10)/'ModelParams Lw'!$T$11</f>
        <v>#DIV/0!</v>
      </c>
      <c r="CY176" s="26" t="e">
        <f>(CO176-'ModelParams Lw'!$U$10)/'ModelParams Lw'!$U$11</f>
        <v>#DIV/0!</v>
      </c>
      <c r="CZ176" s="26" t="e">
        <f>(CP176-'ModelParams Lw'!$V$10)/'ModelParams Lw'!$V$11</f>
        <v>#DIV/0!</v>
      </c>
    </row>
    <row r="177" spans="1:104" x14ac:dyDescent="0.2">
      <c r="A177" s="13">
        <f>Calcul!A179</f>
        <v>0</v>
      </c>
      <c r="B177" s="13">
        <f t="shared" si="67"/>
        <v>0</v>
      </c>
      <c r="C177" s="13">
        <f>Calcul!B179</f>
        <v>0</v>
      </c>
      <c r="D177" s="13">
        <f>Calcul!C179/1000</f>
        <v>0</v>
      </c>
      <c r="E177" s="13">
        <f>Calcul!D179/1000</f>
        <v>0</v>
      </c>
      <c r="F177" s="13">
        <f t="shared" si="68"/>
        <v>0</v>
      </c>
      <c r="G177" s="23" t="e">
        <f>DEGREES(ACOS(1-(1/'ModelParams Lw'!B$15*SQRT(0.5*1.2/'Sound Power'!$C177)*('Sound Power'!$B177/3600)/('Sound Power'!$D177)/('Sound Power'!$F177))))</f>
        <v>#DIV/0!</v>
      </c>
      <c r="H177" s="23" t="e">
        <f>DEGREES(ACOS(1-(1/'ModelParams Lw'!C$15*SQRT(0.5*1.2/'Sound Power'!$C177)*('Sound Power'!$B177/3600)/('Sound Power'!$D177)/('Sound Power'!$F177))))</f>
        <v>#DIV/0!</v>
      </c>
      <c r="I177" s="23" t="e">
        <f>DEGREES(ACOS(1-(1/'ModelParams Lw'!D$15*SQRT(0.5*1.2/'Sound Power'!$C177)*('Sound Power'!$B177/3600)/('Sound Power'!$D177)/('Sound Power'!$F177))))</f>
        <v>#DIV/0!</v>
      </c>
      <c r="J177" s="23" t="e">
        <f>DEGREES(ACOS(1-(1/'ModelParams Lw'!E$15*SQRT(0.5*1.2/'Sound Power'!$C177)*('Sound Power'!$B177/3600)/('Sound Power'!$D177)/('Sound Power'!$F177))))</f>
        <v>#DIV/0!</v>
      </c>
      <c r="K177" s="23" t="e">
        <f>DEGREES(ACOS(1-(1/'ModelParams Lw'!F$15*SQRT(0.5*1.2/'Sound Power'!$C177)*('Sound Power'!$B177/3600)/('Sound Power'!$D177)/('Sound Power'!$F177))))</f>
        <v>#DIV/0!</v>
      </c>
      <c r="L177" s="23" t="e">
        <f>DEGREES(ACOS(1-(1/'ModelParams Lw'!G$15*SQRT(0.5*1.2/'Sound Power'!$C177)*('Sound Power'!$B177/3600)/('Sound Power'!$D177)/('Sound Power'!$F177))))</f>
        <v>#DIV/0!</v>
      </c>
      <c r="M177" s="23" t="e">
        <f>DEGREES(ACOS(1-(1/'ModelParams Lw'!H$15*SQRT(0.5*1.2/'Sound Power'!$C177)*('Sound Power'!$B177/3600)/('Sound Power'!$D177)/('Sound Power'!$F177))))</f>
        <v>#DIV/0!</v>
      </c>
      <c r="N177" s="23" t="e">
        <f>DEGREES(ACOS(1-(1/'ModelParams Lw'!I$15*SQRT(0.5*1.2/'Sound Power'!$C177)*('Sound Power'!$B177/3600)/('Sound Power'!$D177)/('Sound Power'!$F177))))</f>
        <v>#DIV/0!</v>
      </c>
      <c r="O177" s="26" t="e">
        <f>('ModelParams Lw'!B$4*LN('Sound Power'!G177)/(1+EXP(-('Sound Power'!$D177*1000+'ModelParams Lw'!B$6)/'ModelParams Lw'!B$7))+'ModelParams Lw'!B$5)*LN('Sound Power'!$B177)-('ModelParams Lw'!B$8+'ModelParams Lw'!B$9*$D177+'ModelParams Lw'!B$10*'Sound Power'!$F177^'ModelParams Lw'!B$14+'ModelParams Lw'!B$11*LN('Sound Power'!G177)+'ModelParams Lw'!B$12*'Sound Power'!$D177*'Sound Power'!$F177+'ModelParams Lw'!B$13*'Sound Power'!$D177*LN('Sound Power'!G177))</f>
        <v>#DIV/0!</v>
      </c>
      <c r="P177" s="26" t="e">
        <f>('ModelParams Lw'!C$4*LN('Sound Power'!H177)/(1+EXP(-('Sound Power'!$D177*1000+'ModelParams Lw'!C$6)/'ModelParams Lw'!C$7))+'ModelParams Lw'!C$5)*LN('Sound Power'!$B177)-('ModelParams Lw'!C$8+'ModelParams Lw'!C$9*$D177+'ModelParams Lw'!C$10*'Sound Power'!$F177^'ModelParams Lw'!C$14+'ModelParams Lw'!C$11*LN('Sound Power'!H177)+'ModelParams Lw'!C$12*'Sound Power'!$D177*'Sound Power'!$F177+'ModelParams Lw'!C$13*'Sound Power'!$D177*LN('Sound Power'!H177))</f>
        <v>#DIV/0!</v>
      </c>
      <c r="Q177" s="26" t="e">
        <f>('ModelParams Lw'!D$4*LN('Sound Power'!I177)/(1+EXP(-('Sound Power'!$D177*1000+'ModelParams Lw'!D$6)/'ModelParams Lw'!D$7))+'ModelParams Lw'!D$5)*LN('Sound Power'!$B177)-('ModelParams Lw'!D$8+'ModelParams Lw'!D$9*$D177+'ModelParams Lw'!D$10*'Sound Power'!$F177^'ModelParams Lw'!D$14+'ModelParams Lw'!D$11*LN('Sound Power'!I177)+'ModelParams Lw'!D$12*'Sound Power'!$D177*'Sound Power'!$F177+'ModelParams Lw'!D$13*'Sound Power'!$D177*LN('Sound Power'!I177))</f>
        <v>#DIV/0!</v>
      </c>
      <c r="R177" s="26" t="e">
        <f>('ModelParams Lw'!E$4*LN('Sound Power'!J177)/(1+EXP(-('Sound Power'!$D177*1000+'ModelParams Lw'!E$6)/'ModelParams Lw'!E$7))+'ModelParams Lw'!E$5)*LN('Sound Power'!$B177)-('ModelParams Lw'!E$8+'ModelParams Lw'!E$9*$D177+'ModelParams Lw'!E$10*'Sound Power'!$F177^'ModelParams Lw'!E$14+'ModelParams Lw'!E$11*LN('Sound Power'!J177)+'ModelParams Lw'!E$12*'Sound Power'!$D177*'Sound Power'!$F177+'ModelParams Lw'!E$13*'Sound Power'!$D177*LN('Sound Power'!J177))</f>
        <v>#DIV/0!</v>
      </c>
      <c r="S177" s="26" t="e">
        <f>('ModelParams Lw'!F$4*LN('Sound Power'!K177)/(1+EXP(-('Sound Power'!$D177*1000+'ModelParams Lw'!F$6)/'ModelParams Lw'!F$7))+'ModelParams Lw'!F$5)*LN('Sound Power'!$B177)-('ModelParams Lw'!F$8+'ModelParams Lw'!F$9*$D177+'ModelParams Lw'!F$10*'Sound Power'!$F177^'ModelParams Lw'!F$14+'ModelParams Lw'!F$11*LN('Sound Power'!K177)+'ModelParams Lw'!F$12*'Sound Power'!$D177*'Sound Power'!$F177+'ModelParams Lw'!F$13*'Sound Power'!$D177*LN('Sound Power'!K177))</f>
        <v>#DIV/0!</v>
      </c>
      <c r="T177" s="26" t="e">
        <f>('ModelParams Lw'!G$4*LN('Sound Power'!L177)/(1+EXP(-('Sound Power'!$D177*1000+'ModelParams Lw'!G$6)/'ModelParams Lw'!G$7))+'ModelParams Lw'!G$5)*LN('Sound Power'!$B177)-('ModelParams Lw'!G$8+'ModelParams Lw'!G$9*$D177+'ModelParams Lw'!G$10*'Sound Power'!$F177^'ModelParams Lw'!G$14+'ModelParams Lw'!G$11*LN('Sound Power'!L177)+'ModelParams Lw'!G$12*'Sound Power'!$D177*'Sound Power'!$F177+'ModelParams Lw'!G$13*'Sound Power'!$D177*LN('Sound Power'!L177))</f>
        <v>#DIV/0!</v>
      </c>
      <c r="U177" s="26" t="e">
        <f>('ModelParams Lw'!H$4*LN('Sound Power'!M177)/(1+EXP(-('Sound Power'!$D177*1000+'ModelParams Lw'!H$6)/'ModelParams Lw'!H$7))+'ModelParams Lw'!H$5)*LN('Sound Power'!$B177)-('ModelParams Lw'!H$8+'ModelParams Lw'!H$9*$D177+'ModelParams Lw'!H$10*'Sound Power'!$F177^'ModelParams Lw'!H$14+'ModelParams Lw'!H$11*LN('Sound Power'!M177)+'ModelParams Lw'!H$12*'Sound Power'!$D177*'Sound Power'!$F177+'ModelParams Lw'!H$13*'Sound Power'!$D177*LN('Sound Power'!M177))</f>
        <v>#DIV/0!</v>
      </c>
      <c r="V177" s="26" t="e">
        <f>('ModelParams Lw'!I$4*LN('Sound Power'!N177)/(1+EXP(-('Sound Power'!$D177*1000+'ModelParams Lw'!I$6)/'ModelParams Lw'!I$7))+'ModelParams Lw'!I$5)*LN('Sound Power'!$B177)-('ModelParams Lw'!I$8+'ModelParams Lw'!I$9*$D177+'ModelParams Lw'!I$10*'Sound Power'!$F177^'ModelParams Lw'!I$14+'ModelParams Lw'!I$11*LN('Sound Power'!N177)+'ModelParams Lw'!I$12*'Sound Power'!$D177*'Sound Power'!$F177+'ModelParams Lw'!I$13*'Sound Power'!$D177*LN('Sound Power'!N177))</f>
        <v>#DIV/0!</v>
      </c>
      <c r="W177" s="26" t="e">
        <f>10*LOG10(IF(O177="",0,POWER(10,((O177+'ModelParams Lw'!$O$4)/10))) +IF(P177="",0,POWER(10,((P177+'ModelParams Lw'!$P$4)/10))) +IF(Q177="",0,POWER(10,((Q177+'ModelParams Lw'!$Q$4)/10))) +IF(R177="",0,POWER(10,((R177+'ModelParams Lw'!$R$4)/10))) +IF(S177="",0,POWER(10,((S177+'ModelParams Lw'!$S$4)/10))) +IF(T177="",0,POWER(10,((T177+'ModelParams Lw'!$T$4)/10))) +IF(U177="",0,POWER(10,((U177+'ModelParams Lw'!$U$4)/10)))+IF(V177="",0,POWER(10,((V177+'ModelParams Lw'!$V$4)/10))))</f>
        <v>#DIV/0!</v>
      </c>
      <c r="X177" s="26" t="e">
        <f t="shared" si="77"/>
        <v>#DIV/0!</v>
      </c>
      <c r="Y177" s="26" t="e">
        <f>(O177-'ModelParams Lw'!O$10)/'ModelParams Lw'!O$11</f>
        <v>#DIV/0!</v>
      </c>
      <c r="Z177" s="26" t="e">
        <f>(P177-'ModelParams Lw'!P$10)/'ModelParams Lw'!P$11</f>
        <v>#DIV/0!</v>
      </c>
      <c r="AA177" s="26" t="e">
        <f>(Q177-'ModelParams Lw'!Q$10)/'ModelParams Lw'!Q$11</f>
        <v>#DIV/0!</v>
      </c>
      <c r="AB177" s="26" t="e">
        <f>(R177-'ModelParams Lw'!R$10)/'ModelParams Lw'!R$11</f>
        <v>#DIV/0!</v>
      </c>
      <c r="AC177" s="26" t="e">
        <f>(S177-'ModelParams Lw'!S$10)/'ModelParams Lw'!S$11</f>
        <v>#DIV/0!</v>
      </c>
      <c r="AD177" s="26" t="e">
        <f>(T177-'ModelParams Lw'!T$10)/'ModelParams Lw'!T$11</f>
        <v>#DIV/0!</v>
      </c>
      <c r="AE177" s="26" t="e">
        <f>(U177-'ModelParams Lw'!U$10)/'ModelParams Lw'!U$11</f>
        <v>#DIV/0!</v>
      </c>
      <c r="AF177" s="26" t="e">
        <f>(V177-'ModelParams Lw'!V$10)/'ModelParams Lw'!V$11</f>
        <v>#DIV/0!</v>
      </c>
      <c r="AG177" s="26" t="e">
        <f t="shared" si="78"/>
        <v>#DIV/0!</v>
      </c>
      <c r="AH177" s="26" t="e">
        <f>VLOOKUP(D177*1000,'ModelParams Lw'!$A$38:$D$58,4)</f>
        <v>#N/A</v>
      </c>
      <c r="AI177" s="56" t="e">
        <f>VLOOKUP(D177*1000,'ModelParams Lw'!$A$38:$D$58,2)</f>
        <v>#N/A</v>
      </c>
      <c r="AJ177" s="46" t="e">
        <f t="shared" si="79"/>
        <v>#DIV/0!</v>
      </c>
      <c r="AK177" s="26" t="e">
        <f t="shared" si="80"/>
        <v>#VALUE!</v>
      </c>
      <c r="AL177" s="26" t="e">
        <f>IF($AI177=100,'ModelParams Lw'!R$35*'Sound Power'!$AH177^2+'ModelParams Lw'!R$36*'Sound Power'!$AH177+'ModelParams Lw'!R$37,IF($AI177=150,'ModelParams Lw'!R$38*'Sound Power'!$AH177^2+'ModelParams Lw'!R$39*'Sound Power'!$AH177+'ModelParams Lw'!R$40,'ModelParams Lw'!R$41*'Sound Power'!$AH177^2+'ModelParams Lw'!R$42*'Sound Power'!$AH177+'ModelParams Lw'!R$43))</f>
        <v>#N/A</v>
      </c>
      <c r="AM177" s="26" t="e">
        <f>IF($AI177=100,'ModelParams Lw'!S$35*'Sound Power'!$AH177^2+'ModelParams Lw'!S$36*'Sound Power'!$AH177+'ModelParams Lw'!S$37,IF($AI177=150,'ModelParams Lw'!S$38*'Sound Power'!$AH177^2+'ModelParams Lw'!S$39*'Sound Power'!$AH177+'ModelParams Lw'!S$40,'ModelParams Lw'!S$41*'Sound Power'!$AH177^2+'ModelParams Lw'!S$42*'Sound Power'!$AH177+'ModelParams Lw'!S$43))</f>
        <v>#N/A</v>
      </c>
      <c r="AN177" s="26" t="e">
        <f>IF($AI177=100,'ModelParams Lw'!T$35*'Sound Power'!$AH177^2+'ModelParams Lw'!T$36*'Sound Power'!$AH177+'ModelParams Lw'!T$37,IF($AI177=150,'ModelParams Lw'!T$38*'Sound Power'!$AH177^2+'ModelParams Lw'!T$39*'Sound Power'!$AH177+'ModelParams Lw'!T$40,'ModelParams Lw'!T$41*'Sound Power'!$AH177^2+'ModelParams Lw'!T$42*'Sound Power'!$AH177+'ModelParams Lw'!T$43))</f>
        <v>#N/A</v>
      </c>
      <c r="AO177" s="26" t="e">
        <f>IF($AI177=100,'ModelParams Lw'!U$35*'Sound Power'!$AH177^2+'ModelParams Lw'!U$36*'Sound Power'!$AH177+'ModelParams Lw'!U$37,IF($AI177=150,'ModelParams Lw'!U$38*'Sound Power'!$AH177^2+'ModelParams Lw'!U$39*'Sound Power'!$AH177+'ModelParams Lw'!U$40,'ModelParams Lw'!U$41*'Sound Power'!$AH177^2+'ModelParams Lw'!U$42*'Sound Power'!$AH177+'ModelParams Lw'!U$43))</f>
        <v>#N/A</v>
      </c>
      <c r="AP177" s="26" t="e">
        <f>IF($AI177=100,'ModelParams Lw'!V$35*'Sound Power'!$AH177^2+'ModelParams Lw'!V$36*'Sound Power'!$AH177+'ModelParams Lw'!V$37,IF($AI177=150,'ModelParams Lw'!V$38*'Sound Power'!$AH177^2+'ModelParams Lw'!V$39*'Sound Power'!$AH177+'ModelParams Lw'!V$40,'ModelParams Lw'!V$41*'Sound Power'!$AH177^2+'ModelParams Lw'!V$42*'Sound Power'!$AH177+'ModelParams Lw'!V$43))</f>
        <v>#N/A</v>
      </c>
      <c r="AQ177" s="26" t="e">
        <f>IF($AI177=100,'ModelParams Lw'!W$35*'Sound Power'!$AH177^2+'ModelParams Lw'!W$36*'Sound Power'!$AH177+'ModelParams Lw'!W$37,IF($AI177=150,'ModelParams Lw'!W$38*'Sound Power'!$AH177^2+'ModelParams Lw'!W$39*'Sound Power'!$AH177+'ModelParams Lw'!W$40,'ModelParams Lw'!W$41*'Sound Power'!$AH177^2+'ModelParams Lw'!W$42*'Sound Power'!$AH177+'ModelParams Lw'!W$43))</f>
        <v>#N/A</v>
      </c>
      <c r="AR177" s="26" t="e">
        <f t="shared" si="81"/>
        <v>#VALUE!</v>
      </c>
      <c r="AS177" s="26" t="e">
        <f>IF(26.83*LN($AJ177)-11.791-'ModelParams Lw'!B$35&lt;0,0,26.83*LN($AJ177)-11.791-'ModelParams Lw'!B$35)</f>
        <v>#DIV/0!</v>
      </c>
      <c r="AT177" s="26" t="e">
        <f>IF(26.83*LN($AJ177)-11.791-'ModelParams Lw'!C$35&lt;0,0,26.83*LN($AJ177)-11.791-'ModelParams Lw'!C$35)</f>
        <v>#DIV/0!</v>
      </c>
      <c r="AU177" s="26" t="e">
        <f>IF(26.83*LN($AJ177)-11.791-'ModelParams Lw'!D$35&lt;0,0,26.83*LN($AJ177)-11.791-'ModelParams Lw'!D$35)</f>
        <v>#DIV/0!</v>
      </c>
      <c r="AV177" s="26" t="e">
        <f>IF(26.83*LN($AJ177)-11.791-'ModelParams Lw'!E$35&lt;0,0,26.83*LN($AJ177)-11.791-'ModelParams Lw'!E$35)</f>
        <v>#DIV/0!</v>
      </c>
      <c r="AW177" s="26" t="e">
        <f>IF(26.83*LN($AJ177)-11.791-'ModelParams Lw'!F$35&lt;0,0,26.83*LN($AJ177)-11.791-'ModelParams Lw'!F$35)</f>
        <v>#DIV/0!</v>
      </c>
      <c r="AX177" s="26" t="e">
        <f>IF(26.83*LN($AJ177)-11.791-'ModelParams Lw'!G$35&lt;0,0,26.83*LN($AJ177)-11.791-'ModelParams Lw'!G$35)</f>
        <v>#DIV/0!</v>
      </c>
      <c r="AY177" s="26" t="e">
        <f>IF(26.83*LN($AJ177)-11.791-'ModelParams Lw'!H$35&lt;0,0,26.83*LN($AJ177)-11.791-'ModelParams Lw'!H$35)</f>
        <v>#DIV/0!</v>
      </c>
      <c r="AZ177" s="26" t="e">
        <f>IF(26.83*LN($AJ177)-11.791-'ModelParams Lw'!I$35&lt;0,0,26.83*LN($AJ177)-11.791-'ModelParams Lw'!I$35)</f>
        <v>#DIV/0!</v>
      </c>
      <c r="BA177" s="26" t="e">
        <f t="shared" si="69"/>
        <v>#DIV/0!</v>
      </c>
      <c r="BB177" s="26" t="e">
        <f t="shared" si="70"/>
        <v>#DIV/0!</v>
      </c>
      <c r="BC177" s="26" t="e">
        <f t="shared" si="71"/>
        <v>#DIV/0!</v>
      </c>
      <c r="BD177" s="26" t="e">
        <f t="shared" si="72"/>
        <v>#DIV/0!</v>
      </c>
      <c r="BE177" s="26" t="e">
        <f t="shared" si="73"/>
        <v>#DIV/0!</v>
      </c>
      <c r="BF177" s="26" t="e">
        <f t="shared" si="74"/>
        <v>#DIV/0!</v>
      </c>
      <c r="BG177" s="26" t="e">
        <f t="shared" si="75"/>
        <v>#DIV/0!</v>
      </c>
      <c r="BH177" s="26" t="e">
        <f t="shared" si="76"/>
        <v>#DIV/0!</v>
      </c>
      <c r="BI177" s="26" t="e">
        <f>10*LOG10(IF(BA177="",0,POWER(10,((BA177+'ModelParams Lw'!$O$4)/10))) +IF(BB177="",0,POWER(10,((BB177+'ModelParams Lw'!$P$4)/10))) +IF(BC177="",0,POWER(10,((BC177+'ModelParams Lw'!$Q$4)/10))) +IF(BD177="",0,POWER(10,((BD177+'ModelParams Lw'!$R$4)/10))) +IF(BE177="",0,POWER(10,((BE177+'ModelParams Lw'!$S$4)/10))) +IF(BF177="",0,POWER(10,((BF177+'ModelParams Lw'!$T$4)/10))) +IF(BG177="",0,POWER(10,((BG177+'ModelParams Lw'!$U$4)/10)))+IF(BH177="",0,POWER(10,((BH177+'ModelParams Lw'!$V$4)/10))))</f>
        <v>#DIV/0!</v>
      </c>
      <c r="BJ177" s="26" t="e">
        <f t="shared" si="82"/>
        <v>#DIV/0!</v>
      </c>
      <c r="BK177" s="26" t="e">
        <f>(BA177-'ModelParams Lw'!O$10)/'ModelParams Lw'!O$11</f>
        <v>#DIV/0!</v>
      </c>
      <c r="BL177" s="26" t="e">
        <f>(BB177-'ModelParams Lw'!P$10)/'ModelParams Lw'!P$11</f>
        <v>#DIV/0!</v>
      </c>
      <c r="BM177" s="26" t="e">
        <f>(BC177-'ModelParams Lw'!Q$10)/'ModelParams Lw'!Q$11</f>
        <v>#DIV/0!</v>
      </c>
      <c r="BN177" s="26" t="e">
        <f>(BD177-'ModelParams Lw'!R$10)/'ModelParams Lw'!R$11</f>
        <v>#DIV/0!</v>
      </c>
      <c r="BO177" s="26" t="e">
        <f>(BE177-'ModelParams Lw'!S$10)/'ModelParams Lw'!S$11</f>
        <v>#DIV/0!</v>
      </c>
      <c r="BP177" s="26" t="e">
        <f>(BF177-'ModelParams Lw'!T$10)/'ModelParams Lw'!T$11</f>
        <v>#DIV/0!</v>
      </c>
      <c r="BQ177" s="26" t="e">
        <f>(BG177-'ModelParams Lw'!U$10)/'ModelParams Lw'!U$11</f>
        <v>#DIV/0!</v>
      </c>
      <c r="BR177" s="26" t="e">
        <f>(BH177-'ModelParams Lw'!V$10)/'ModelParams Lw'!V$11</f>
        <v>#DIV/0!</v>
      </c>
      <c r="BS177" s="23" t="e">
        <f>IF(Calcul!$E179="SW",DEGREES(ACOS(1-(1/'ModelParams Lw'!C$25*SQRT(0.5*1.2/'Sound Power'!$C177)*('Sound Power'!$B177/3600)/('Sound Power'!$D177)/('Sound Power'!$F177)))),DEGREES(ACOS(1-(1/'ModelParams Lw'!C$29*SQRT(0.5*1.2/'Sound Power'!$C177)*('Sound Power'!$B177/3600)/('Sound Power'!$D177)/('Sound Power'!$F177)))))</f>
        <v>#DIV/0!</v>
      </c>
      <c r="BT177" s="23" t="e">
        <f>IF(Calcul!$E179="SW",DEGREES(ACOS(1-(1/'ModelParams Lw'!D$25*SQRT(0.5*1.2/'Sound Power'!$C177)*('Sound Power'!$B177/3600)/('Sound Power'!$D177)/('Sound Power'!$F177)))),DEGREES(ACOS(1-(1/'ModelParams Lw'!D$29*SQRT(0.5*1.2/'Sound Power'!$C177)*('Sound Power'!$B177/3600)/('Sound Power'!$D177)/('Sound Power'!$F177)))))</f>
        <v>#DIV/0!</v>
      </c>
      <c r="BU177" s="23" t="e">
        <f>IF(Calcul!$E179="SW",DEGREES(ACOS(1-(1/'ModelParams Lw'!E$25*SQRT(0.5*1.2/'Sound Power'!$C177)*('Sound Power'!$B177/3600)/('Sound Power'!$D177)/('Sound Power'!$F177)))),DEGREES(ACOS(1-(1/'ModelParams Lw'!E$29*SQRT(0.5*1.2/'Sound Power'!$C177)*('Sound Power'!$B177/3600)/('Sound Power'!$D177)/('Sound Power'!$F177)))))</f>
        <v>#DIV/0!</v>
      </c>
      <c r="BV177" s="23" t="e">
        <f>IF(Calcul!$E179="SW",DEGREES(ACOS(1-(1/'ModelParams Lw'!F$25*SQRT(0.5*1.2/'Sound Power'!$C177)*('Sound Power'!$B177/3600)/('Sound Power'!$D177)/('Sound Power'!$F177)))),DEGREES(ACOS(1-(1/'ModelParams Lw'!F$29*SQRT(0.5*1.2/'Sound Power'!$C177)*('Sound Power'!$B177/3600)/('Sound Power'!$D177)/('Sound Power'!$F177)))))</f>
        <v>#DIV/0!</v>
      </c>
      <c r="BW177" s="23" t="e">
        <f>IF(Calcul!$E179="SW",DEGREES(ACOS(1-(1/'ModelParams Lw'!G$25*SQRT(0.5*1.2/'Sound Power'!$C177)*('Sound Power'!$B177/3600)/('Sound Power'!$D177)/('Sound Power'!$F177)))),DEGREES(ACOS(1-(1/'ModelParams Lw'!G$29*SQRT(0.5*1.2/'Sound Power'!$C177)*('Sound Power'!$B177/3600)/('Sound Power'!$D177)/('Sound Power'!$F177)))))</f>
        <v>#DIV/0!</v>
      </c>
      <c r="BX177" s="23" t="e">
        <f>IF(Calcul!$E179="SW",DEGREES(ACOS(1-(1/'ModelParams Lw'!H$25*SQRT(0.5*1.2/'Sound Power'!$C177)*('Sound Power'!$B177/3600)/('Sound Power'!$D177)/('Sound Power'!$F177)))),DEGREES(ACOS(1-(1/'ModelParams Lw'!H$29*SQRT(0.5*1.2/'Sound Power'!$C177)*('Sound Power'!$B177/3600)/('Sound Power'!$D177)/('Sound Power'!$F177)))))</f>
        <v>#DIV/0!</v>
      </c>
      <c r="BY177" s="23" t="e">
        <f>IF(Calcul!$E179="SW",DEGREES(ACOS(1-(1/'ModelParams Lw'!I$25*SQRT(0.5*1.2/'Sound Power'!$C177)*('Sound Power'!$B177/3600)/('Sound Power'!$D177)/('Sound Power'!$F177)))),DEGREES(ACOS(1-(1/'ModelParams Lw'!I$29*SQRT(0.5*1.2/'Sound Power'!$C177)*('Sound Power'!$B177/3600)/('Sound Power'!$D177)/('Sound Power'!$F177)))))</f>
        <v>#DIV/0!</v>
      </c>
      <c r="BZ177" s="23" t="e">
        <f>IF(Calcul!$E179="SW",DEGREES(ACOS(1-(1/'ModelParams Lw'!J$25*SQRT(0.5*1.2/'Sound Power'!$C177)*('Sound Power'!$B177/3600)/('Sound Power'!$D177)/('Sound Power'!$F177)))),DEGREES(ACOS(1-(1/'ModelParams Lw'!J$29*SQRT(0.5*1.2/'Sound Power'!$C177)*('Sound Power'!$B177/3600)/('Sound Power'!$D177)/('Sound Power'!$F177)))))</f>
        <v>#DIV/0!</v>
      </c>
      <c r="CA177" s="26" t="e">
        <f>IF(Calcul!$E179="SW",'ModelParams Lw'!C$22+'ModelParams Lw'!C$23*LOG('Sound Power'!$D177/'Sound Power'!$E177)+'ModelParams Lw'!C$24*LN('Sound Power'!BS177),IF('ModelParams Lw'!C$26+'ModelParams Lw'!C$27*LOG('Sound Power'!$D177/'Sound Power'!$E177)+'ModelParams Lw'!C$28*LN('Sound Power'!BS177)&lt;'ModelParams Lw'!C$22+'ModelParams Lw'!C$23*LOG('Sound Power'!$D177/'Sound Power'!$E177)+'ModelParams Lw'!C$24*LN('Sound Power'!BS177),'ModelParams Lw'!C$22+'ModelParams Lw'!C$23*LOG('Sound Power'!$D177/'Sound Power'!$E177)+'ModelParams Lw'!C$24*LN('Sound Power'!BS177),'ModelParams Lw'!C$26+'ModelParams Lw'!C$27*LOG('Sound Power'!$D177/'Sound Power'!$E177)+'ModelParams Lw'!C$28*LN('Sound Power'!BS177)))</f>
        <v>#DIV/0!</v>
      </c>
      <c r="CB177" s="26" t="e">
        <f>IF(Calcul!$E179="SW",'ModelParams Lw'!D$22+'ModelParams Lw'!D$23*LOG('Sound Power'!$D177/'Sound Power'!$E177)+'ModelParams Lw'!D$24*LN('Sound Power'!BT177),IF('ModelParams Lw'!D$26+'ModelParams Lw'!D$27*LOG('Sound Power'!$D177/'Sound Power'!$E177)+'ModelParams Lw'!D$28*LN('Sound Power'!BT177)&lt;'ModelParams Lw'!D$22+'ModelParams Lw'!D$23*LOG('Sound Power'!$D177/'Sound Power'!$E177)+'ModelParams Lw'!D$24*LN('Sound Power'!BT177),'ModelParams Lw'!D$22+'ModelParams Lw'!D$23*LOG('Sound Power'!$D177/'Sound Power'!$E177)+'ModelParams Lw'!D$24*LN('Sound Power'!BT177),'ModelParams Lw'!D$26+'ModelParams Lw'!D$27*LOG('Sound Power'!$D177/'Sound Power'!$E177)+'ModelParams Lw'!D$28*LN('Sound Power'!BT177)))</f>
        <v>#DIV/0!</v>
      </c>
      <c r="CC177" s="26" t="e">
        <f>IF(Calcul!$E179="SW",'ModelParams Lw'!E$22+'ModelParams Lw'!E$23*LOG('Sound Power'!$D177/'Sound Power'!$E177)+'ModelParams Lw'!E$24*LN('Sound Power'!BU177),IF('ModelParams Lw'!E$26+'ModelParams Lw'!E$27*LOG('Sound Power'!$D177/'Sound Power'!$E177)+'ModelParams Lw'!E$28*LN('Sound Power'!BU177)&lt;'ModelParams Lw'!E$22+'ModelParams Lw'!E$23*LOG('Sound Power'!$D177/'Sound Power'!$E177)+'ModelParams Lw'!E$24*LN('Sound Power'!BU177),'ModelParams Lw'!E$22+'ModelParams Lw'!E$23*LOG('Sound Power'!$D177/'Sound Power'!$E177)+'ModelParams Lw'!E$24*LN('Sound Power'!BU177),'ModelParams Lw'!E$26+'ModelParams Lw'!E$27*LOG('Sound Power'!$D177/'Sound Power'!$E177)+'ModelParams Lw'!E$28*LN('Sound Power'!BU177)))</f>
        <v>#DIV/0!</v>
      </c>
      <c r="CD177" s="26" t="e">
        <f>IF(Calcul!$E179="SW",'ModelParams Lw'!F$22+'ModelParams Lw'!F$23*LOG('Sound Power'!$D177/'Sound Power'!$E177)+'ModelParams Lw'!F$24*LN('Sound Power'!BV177),IF('ModelParams Lw'!F$26+'ModelParams Lw'!F$27*LOG('Sound Power'!$D177/'Sound Power'!$E177)+'ModelParams Lw'!F$28*LN('Sound Power'!BV177)&lt;'ModelParams Lw'!F$22+'ModelParams Lw'!F$23*LOG('Sound Power'!$D177/'Sound Power'!$E177)+'ModelParams Lw'!F$24*LN('Sound Power'!BV177),'ModelParams Lw'!F$22+'ModelParams Lw'!F$23*LOG('Sound Power'!$D177/'Sound Power'!$E177)+'ModelParams Lw'!F$24*LN('Sound Power'!BV177),'ModelParams Lw'!F$26+'ModelParams Lw'!F$27*LOG('Sound Power'!$D177/'Sound Power'!$E177)+'ModelParams Lw'!F$28*LN('Sound Power'!BV177)))</f>
        <v>#DIV/0!</v>
      </c>
      <c r="CE177" s="26" t="e">
        <f>IF(Calcul!$E179="SW",'ModelParams Lw'!G$22+'ModelParams Lw'!G$23*LOG('Sound Power'!$D177/'Sound Power'!$E177)+'ModelParams Lw'!G$24*LN('Sound Power'!BW177),IF('ModelParams Lw'!G$26+'ModelParams Lw'!G$27*LOG('Sound Power'!$D177/'Sound Power'!$E177)+'ModelParams Lw'!G$28*LN('Sound Power'!BW177)&lt;'ModelParams Lw'!G$22+'ModelParams Lw'!G$23*LOG('Sound Power'!$D177/'Sound Power'!$E177)+'ModelParams Lw'!G$24*LN('Sound Power'!BW177),'ModelParams Lw'!G$22+'ModelParams Lw'!G$23*LOG('Sound Power'!$D177/'Sound Power'!$E177)+'ModelParams Lw'!G$24*LN('Sound Power'!BW177),'ModelParams Lw'!G$26+'ModelParams Lw'!G$27*LOG('Sound Power'!$D177/'Sound Power'!$E177)+'ModelParams Lw'!G$28*LN('Sound Power'!BW177)))</f>
        <v>#DIV/0!</v>
      </c>
      <c r="CF177" s="26" t="e">
        <f>IF(Calcul!$E179="SW",'ModelParams Lw'!H$22+'ModelParams Lw'!H$23*LOG('Sound Power'!$D177/'Sound Power'!$E177)+'ModelParams Lw'!H$24*LN('Sound Power'!BX177),IF('ModelParams Lw'!H$26+'ModelParams Lw'!H$27*LOG('Sound Power'!$D177/'Sound Power'!$E177)+'ModelParams Lw'!H$28*LN('Sound Power'!BX177)&lt;'ModelParams Lw'!H$22+'ModelParams Lw'!H$23*LOG('Sound Power'!$D177/'Sound Power'!$E177)+'ModelParams Lw'!H$24*LN('Sound Power'!BX177),'ModelParams Lw'!H$22+'ModelParams Lw'!H$23*LOG('Sound Power'!$D177/'Sound Power'!$E177)+'ModelParams Lw'!H$24*LN('Sound Power'!BX177),'ModelParams Lw'!H$26+'ModelParams Lw'!H$27*LOG('Sound Power'!$D177/'Sound Power'!$E177)+'ModelParams Lw'!H$28*LN('Sound Power'!BX177)))</f>
        <v>#DIV/0!</v>
      </c>
      <c r="CG177" s="26" t="e">
        <f>IF(Calcul!$E179="SW",'ModelParams Lw'!I$22+'ModelParams Lw'!I$23*LOG('Sound Power'!$D177/'Sound Power'!$E177)+'ModelParams Lw'!I$24*LN('Sound Power'!BY177),IF('ModelParams Lw'!I$26+'ModelParams Lw'!I$27*LOG('Sound Power'!$D177/'Sound Power'!$E177)+'ModelParams Lw'!I$28*LN('Sound Power'!BY177)&lt;'ModelParams Lw'!I$22+'ModelParams Lw'!I$23*LOG('Sound Power'!$D177/'Sound Power'!$E177)+'ModelParams Lw'!I$24*LN('Sound Power'!BY177),'ModelParams Lw'!I$22+'ModelParams Lw'!I$23*LOG('Sound Power'!$D177/'Sound Power'!$E177)+'ModelParams Lw'!I$24*LN('Sound Power'!BY177),'ModelParams Lw'!I$26+'ModelParams Lw'!I$27*LOG('Sound Power'!$D177/'Sound Power'!$E177)+'ModelParams Lw'!I$28*LN('Sound Power'!BY177)))</f>
        <v>#DIV/0!</v>
      </c>
      <c r="CH177" s="26" t="e">
        <f>IF(Calcul!$E179="SW",'ModelParams Lw'!J$22+'ModelParams Lw'!J$23*LOG('Sound Power'!$D177/'Sound Power'!$E177)+'ModelParams Lw'!J$24*LN('Sound Power'!BZ177),IF('ModelParams Lw'!J$26+'ModelParams Lw'!J$27*LOG('Sound Power'!$D177/'Sound Power'!$E177)+'ModelParams Lw'!J$28*LN('Sound Power'!BZ177)&lt;'ModelParams Lw'!J$22+'ModelParams Lw'!J$23*LOG('Sound Power'!$D177/'Sound Power'!$E177)+'ModelParams Lw'!J$24*LN('Sound Power'!BZ177),'ModelParams Lw'!J$22+'ModelParams Lw'!J$23*LOG('Sound Power'!$D177/'Sound Power'!$E177)+'ModelParams Lw'!J$24*LN('Sound Power'!BZ177),'ModelParams Lw'!J$26+'ModelParams Lw'!J$27*LOG('Sound Power'!$D177/'Sound Power'!$E177)+'ModelParams Lw'!J$28*LN('Sound Power'!BZ177)))</f>
        <v>#DIV/0!</v>
      </c>
      <c r="CI177" s="26" t="e">
        <f t="shared" si="83"/>
        <v>#DIV/0!</v>
      </c>
      <c r="CJ177" s="26" t="e">
        <f t="shared" si="84"/>
        <v>#DIV/0!</v>
      </c>
      <c r="CK177" s="26" t="e">
        <f t="shared" si="85"/>
        <v>#DIV/0!</v>
      </c>
      <c r="CL177" s="26" t="e">
        <f t="shared" si="86"/>
        <v>#DIV/0!</v>
      </c>
      <c r="CM177" s="26" t="e">
        <f t="shared" si="87"/>
        <v>#DIV/0!</v>
      </c>
      <c r="CN177" s="26" t="e">
        <f t="shared" si="88"/>
        <v>#DIV/0!</v>
      </c>
      <c r="CO177" s="26" t="e">
        <f t="shared" si="89"/>
        <v>#DIV/0!</v>
      </c>
      <c r="CP177" s="26" t="e">
        <f t="shared" si="90"/>
        <v>#DIV/0!</v>
      </c>
      <c r="CQ177" s="26" t="e">
        <f>10*LOG10(IF(CI177="",0,POWER(10,((CI177+'ModelParams Lw'!$O$4)/10))) +IF(CJ177="",0,POWER(10,((CJ177+'ModelParams Lw'!$P$4)/10))) +IF(CK177="",0,POWER(10,((CK177+'ModelParams Lw'!$Q$4)/10))) +IF(CL177="",0,POWER(10,((CL177+'ModelParams Lw'!$R$4)/10))) +IF(CM177="",0,POWER(10,((CM177+'ModelParams Lw'!$S$4)/10))) +IF(CN177="",0,POWER(10,((CN177+'ModelParams Lw'!$T$4)/10))) +IF(CO177="",0,POWER(10,((CO177+'ModelParams Lw'!$U$4)/10)))+IF(CP177="",0,POWER(10,((CP177+'ModelParams Lw'!$V$4)/10))))</f>
        <v>#DIV/0!</v>
      </c>
      <c r="CR177" s="26" t="e">
        <f t="shared" si="91"/>
        <v>#DIV/0!</v>
      </c>
      <c r="CS177" s="26" t="e">
        <f>(CI177-'ModelParams Lw'!$O$10)/'ModelParams Lw'!$O$11</f>
        <v>#DIV/0!</v>
      </c>
      <c r="CT177" s="26" t="e">
        <f>(CJ177-'ModelParams Lw'!$P$10)/'ModelParams Lw'!$P$11</f>
        <v>#DIV/0!</v>
      </c>
      <c r="CU177" s="26" t="e">
        <f>(CK177-'ModelParams Lw'!$Q$10)/'ModelParams Lw'!$Q$11</f>
        <v>#DIV/0!</v>
      </c>
      <c r="CV177" s="26" t="e">
        <f>(CL177-'ModelParams Lw'!$R$10)/'ModelParams Lw'!$R$11</f>
        <v>#DIV/0!</v>
      </c>
      <c r="CW177" s="26" t="e">
        <f>(CM177-'ModelParams Lw'!$S$10)/'ModelParams Lw'!$S$11</f>
        <v>#DIV/0!</v>
      </c>
      <c r="CX177" s="26" t="e">
        <f>(CN177-'ModelParams Lw'!$T$10)/'ModelParams Lw'!$T$11</f>
        <v>#DIV/0!</v>
      </c>
      <c r="CY177" s="26" t="e">
        <f>(CO177-'ModelParams Lw'!$U$10)/'ModelParams Lw'!$U$11</f>
        <v>#DIV/0!</v>
      </c>
      <c r="CZ177" s="26" t="e">
        <f>(CP177-'ModelParams Lw'!$V$10)/'ModelParams Lw'!$V$11</f>
        <v>#DIV/0!</v>
      </c>
    </row>
    <row r="178" spans="1:104" x14ac:dyDescent="0.2">
      <c r="A178" s="13">
        <f>Calcul!A180</f>
        <v>0</v>
      </c>
      <c r="B178" s="13">
        <f t="shared" si="67"/>
        <v>0</v>
      </c>
      <c r="C178" s="13">
        <f>Calcul!B180</f>
        <v>0</v>
      </c>
      <c r="D178" s="13">
        <f>Calcul!C180/1000</f>
        <v>0</v>
      </c>
      <c r="E178" s="13">
        <f>Calcul!D180/1000</f>
        <v>0</v>
      </c>
      <c r="F178" s="13">
        <f t="shared" si="68"/>
        <v>0</v>
      </c>
      <c r="G178" s="23" t="e">
        <f>DEGREES(ACOS(1-(1/'ModelParams Lw'!B$15*SQRT(0.5*1.2/'Sound Power'!$C178)*('Sound Power'!$B178/3600)/('Sound Power'!$D178)/('Sound Power'!$F178))))</f>
        <v>#DIV/0!</v>
      </c>
      <c r="H178" s="23" t="e">
        <f>DEGREES(ACOS(1-(1/'ModelParams Lw'!C$15*SQRT(0.5*1.2/'Sound Power'!$C178)*('Sound Power'!$B178/3600)/('Sound Power'!$D178)/('Sound Power'!$F178))))</f>
        <v>#DIV/0!</v>
      </c>
      <c r="I178" s="23" t="e">
        <f>DEGREES(ACOS(1-(1/'ModelParams Lw'!D$15*SQRT(0.5*1.2/'Sound Power'!$C178)*('Sound Power'!$B178/3600)/('Sound Power'!$D178)/('Sound Power'!$F178))))</f>
        <v>#DIV/0!</v>
      </c>
      <c r="J178" s="23" t="e">
        <f>DEGREES(ACOS(1-(1/'ModelParams Lw'!E$15*SQRT(0.5*1.2/'Sound Power'!$C178)*('Sound Power'!$B178/3600)/('Sound Power'!$D178)/('Sound Power'!$F178))))</f>
        <v>#DIV/0!</v>
      </c>
      <c r="K178" s="23" t="e">
        <f>DEGREES(ACOS(1-(1/'ModelParams Lw'!F$15*SQRT(0.5*1.2/'Sound Power'!$C178)*('Sound Power'!$B178/3600)/('Sound Power'!$D178)/('Sound Power'!$F178))))</f>
        <v>#DIV/0!</v>
      </c>
      <c r="L178" s="23" t="e">
        <f>DEGREES(ACOS(1-(1/'ModelParams Lw'!G$15*SQRT(0.5*1.2/'Sound Power'!$C178)*('Sound Power'!$B178/3600)/('Sound Power'!$D178)/('Sound Power'!$F178))))</f>
        <v>#DIV/0!</v>
      </c>
      <c r="M178" s="23" t="e">
        <f>DEGREES(ACOS(1-(1/'ModelParams Lw'!H$15*SQRT(0.5*1.2/'Sound Power'!$C178)*('Sound Power'!$B178/3600)/('Sound Power'!$D178)/('Sound Power'!$F178))))</f>
        <v>#DIV/0!</v>
      </c>
      <c r="N178" s="23" t="e">
        <f>DEGREES(ACOS(1-(1/'ModelParams Lw'!I$15*SQRT(0.5*1.2/'Sound Power'!$C178)*('Sound Power'!$B178/3600)/('Sound Power'!$D178)/('Sound Power'!$F178))))</f>
        <v>#DIV/0!</v>
      </c>
      <c r="O178" s="26" t="e">
        <f>('ModelParams Lw'!B$4*LN('Sound Power'!G178)/(1+EXP(-('Sound Power'!$D178*1000+'ModelParams Lw'!B$6)/'ModelParams Lw'!B$7))+'ModelParams Lw'!B$5)*LN('Sound Power'!$B178)-('ModelParams Lw'!B$8+'ModelParams Lw'!B$9*$D178+'ModelParams Lw'!B$10*'Sound Power'!$F178^'ModelParams Lw'!B$14+'ModelParams Lw'!B$11*LN('Sound Power'!G178)+'ModelParams Lw'!B$12*'Sound Power'!$D178*'Sound Power'!$F178+'ModelParams Lw'!B$13*'Sound Power'!$D178*LN('Sound Power'!G178))</f>
        <v>#DIV/0!</v>
      </c>
      <c r="P178" s="26" t="e">
        <f>('ModelParams Lw'!C$4*LN('Sound Power'!H178)/(1+EXP(-('Sound Power'!$D178*1000+'ModelParams Lw'!C$6)/'ModelParams Lw'!C$7))+'ModelParams Lw'!C$5)*LN('Sound Power'!$B178)-('ModelParams Lw'!C$8+'ModelParams Lw'!C$9*$D178+'ModelParams Lw'!C$10*'Sound Power'!$F178^'ModelParams Lw'!C$14+'ModelParams Lw'!C$11*LN('Sound Power'!H178)+'ModelParams Lw'!C$12*'Sound Power'!$D178*'Sound Power'!$F178+'ModelParams Lw'!C$13*'Sound Power'!$D178*LN('Sound Power'!H178))</f>
        <v>#DIV/0!</v>
      </c>
      <c r="Q178" s="26" t="e">
        <f>('ModelParams Lw'!D$4*LN('Sound Power'!I178)/(1+EXP(-('Sound Power'!$D178*1000+'ModelParams Lw'!D$6)/'ModelParams Lw'!D$7))+'ModelParams Lw'!D$5)*LN('Sound Power'!$B178)-('ModelParams Lw'!D$8+'ModelParams Lw'!D$9*$D178+'ModelParams Lw'!D$10*'Sound Power'!$F178^'ModelParams Lw'!D$14+'ModelParams Lw'!D$11*LN('Sound Power'!I178)+'ModelParams Lw'!D$12*'Sound Power'!$D178*'Sound Power'!$F178+'ModelParams Lw'!D$13*'Sound Power'!$D178*LN('Sound Power'!I178))</f>
        <v>#DIV/0!</v>
      </c>
      <c r="R178" s="26" t="e">
        <f>('ModelParams Lw'!E$4*LN('Sound Power'!J178)/(1+EXP(-('Sound Power'!$D178*1000+'ModelParams Lw'!E$6)/'ModelParams Lw'!E$7))+'ModelParams Lw'!E$5)*LN('Sound Power'!$B178)-('ModelParams Lw'!E$8+'ModelParams Lw'!E$9*$D178+'ModelParams Lw'!E$10*'Sound Power'!$F178^'ModelParams Lw'!E$14+'ModelParams Lw'!E$11*LN('Sound Power'!J178)+'ModelParams Lw'!E$12*'Sound Power'!$D178*'Sound Power'!$F178+'ModelParams Lw'!E$13*'Sound Power'!$D178*LN('Sound Power'!J178))</f>
        <v>#DIV/0!</v>
      </c>
      <c r="S178" s="26" t="e">
        <f>('ModelParams Lw'!F$4*LN('Sound Power'!K178)/(1+EXP(-('Sound Power'!$D178*1000+'ModelParams Lw'!F$6)/'ModelParams Lw'!F$7))+'ModelParams Lw'!F$5)*LN('Sound Power'!$B178)-('ModelParams Lw'!F$8+'ModelParams Lw'!F$9*$D178+'ModelParams Lw'!F$10*'Sound Power'!$F178^'ModelParams Lw'!F$14+'ModelParams Lw'!F$11*LN('Sound Power'!K178)+'ModelParams Lw'!F$12*'Sound Power'!$D178*'Sound Power'!$F178+'ModelParams Lw'!F$13*'Sound Power'!$D178*LN('Sound Power'!K178))</f>
        <v>#DIV/0!</v>
      </c>
      <c r="T178" s="26" t="e">
        <f>('ModelParams Lw'!G$4*LN('Sound Power'!L178)/(1+EXP(-('Sound Power'!$D178*1000+'ModelParams Lw'!G$6)/'ModelParams Lw'!G$7))+'ModelParams Lw'!G$5)*LN('Sound Power'!$B178)-('ModelParams Lw'!G$8+'ModelParams Lw'!G$9*$D178+'ModelParams Lw'!G$10*'Sound Power'!$F178^'ModelParams Lw'!G$14+'ModelParams Lw'!G$11*LN('Sound Power'!L178)+'ModelParams Lw'!G$12*'Sound Power'!$D178*'Sound Power'!$F178+'ModelParams Lw'!G$13*'Sound Power'!$D178*LN('Sound Power'!L178))</f>
        <v>#DIV/0!</v>
      </c>
      <c r="U178" s="26" t="e">
        <f>('ModelParams Lw'!H$4*LN('Sound Power'!M178)/(1+EXP(-('Sound Power'!$D178*1000+'ModelParams Lw'!H$6)/'ModelParams Lw'!H$7))+'ModelParams Lw'!H$5)*LN('Sound Power'!$B178)-('ModelParams Lw'!H$8+'ModelParams Lw'!H$9*$D178+'ModelParams Lw'!H$10*'Sound Power'!$F178^'ModelParams Lw'!H$14+'ModelParams Lw'!H$11*LN('Sound Power'!M178)+'ModelParams Lw'!H$12*'Sound Power'!$D178*'Sound Power'!$F178+'ModelParams Lw'!H$13*'Sound Power'!$D178*LN('Sound Power'!M178))</f>
        <v>#DIV/0!</v>
      </c>
      <c r="V178" s="26" t="e">
        <f>('ModelParams Lw'!I$4*LN('Sound Power'!N178)/(1+EXP(-('Sound Power'!$D178*1000+'ModelParams Lw'!I$6)/'ModelParams Lw'!I$7))+'ModelParams Lw'!I$5)*LN('Sound Power'!$B178)-('ModelParams Lw'!I$8+'ModelParams Lw'!I$9*$D178+'ModelParams Lw'!I$10*'Sound Power'!$F178^'ModelParams Lw'!I$14+'ModelParams Lw'!I$11*LN('Sound Power'!N178)+'ModelParams Lw'!I$12*'Sound Power'!$D178*'Sound Power'!$F178+'ModelParams Lw'!I$13*'Sound Power'!$D178*LN('Sound Power'!N178))</f>
        <v>#DIV/0!</v>
      </c>
      <c r="W178" s="26" t="e">
        <f>10*LOG10(IF(O178="",0,POWER(10,((O178+'ModelParams Lw'!$O$4)/10))) +IF(P178="",0,POWER(10,((P178+'ModelParams Lw'!$P$4)/10))) +IF(Q178="",0,POWER(10,((Q178+'ModelParams Lw'!$Q$4)/10))) +IF(R178="",0,POWER(10,((R178+'ModelParams Lw'!$R$4)/10))) +IF(S178="",0,POWER(10,((S178+'ModelParams Lw'!$S$4)/10))) +IF(T178="",0,POWER(10,((T178+'ModelParams Lw'!$T$4)/10))) +IF(U178="",0,POWER(10,((U178+'ModelParams Lw'!$U$4)/10)))+IF(V178="",0,POWER(10,((V178+'ModelParams Lw'!$V$4)/10))))</f>
        <v>#DIV/0!</v>
      </c>
      <c r="X178" s="26" t="e">
        <f t="shared" si="77"/>
        <v>#DIV/0!</v>
      </c>
      <c r="Y178" s="26" t="e">
        <f>(O178-'ModelParams Lw'!O$10)/'ModelParams Lw'!O$11</f>
        <v>#DIV/0!</v>
      </c>
      <c r="Z178" s="26" t="e">
        <f>(P178-'ModelParams Lw'!P$10)/'ModelParams Lw'!P$11</f>
        <v>#DIV/0!</v>
      </c>
      <c r="AA178" s="26" t="e">
        <f>(Q178-'ModelParams Lw'!Q$10)/'ModelParams Lw'!Q$11</f>
        <v>#DIV/0!</v>
      </c>
      <c r="AB178" s="26" t="e">
        <f>(R178-'ModelParams Lw'!R$10)/'ModelParams Lw'!R$11</f>
        <v>#DIV/0!</v>
      </c>
      <c r="AC178" s="26" t="e">
        <f>(S178-'ModelParams Lw'!S$10)/'ModelParams Lw'!S$11</f>
        <v>#DIV/0!</v>
      </c>
      <c r="AD178" s="26" t="e">
        <f>(T178-'ModelParams Lw'!T$10)/'ModelParams Lw'!T$11</f>
        <v>#DIV/0!</v>
      </c>
      <c r="AE178" s="26" t="e">
        <f>(U178-'ModelParams Lw'!U$10)/'ModelParams Lw'!U$11</f>
        <v>#DIV/0!</v>
      </c>
      <c r="AF178" s="26" t="e">
        <f>(V178-'ModelParams Lw'!V$10)/'ModelParams Lw'!V$11</f>
        <v>#DIV/0!</v>
      </c>
      <c r="AG178" s="26" t="e">
        <f t="shared" si="78"/>
        <v>#DIV/0!</v>
      </c>
      <c r="AH178" s="26" t="e">
        <f>VLOOKUP(D178*1000,'ModelParams Lw'!$A$38:$D$58,4)</f>
        <v>#N/A</v>
      </c>
      <c r="AI178" s="56" t="e">
        <f>VLOOKUP(D178*1000,'ModelParams Lw'!$A$38:$D$58,2)</f>
        <v>#N/A</v>
      </c>
      <c r="AJ178" s="46" t="e">
        <f t="shared" si="79"/>
        <v>#DIV/0!</v>
      </c>
      <c r="AK178" s="26" t="e">
        <f t="shared" si="80"/>
        <v>#VALUE!</v>
      </c>
      <c r="AL178" s="26" t="e">
        <f>IF($AI178=100,'ModelParams Lw'!R$35*'Sound Power'!$AH178^2+'ModelParams Lw'!R$36*'Sound Power'!$AH178+'ModelParams Lw'!R$37,IF($AI178=150,'ModelParams Lw'!R$38*'Sound Power'!$AH178^2+'ModelParams Lw'!R$39*'Sound Power'!$AH178+'ModelParams Lw'!R$40,'ModelParams Lw'!R$41*'Sound Power'!$AH178^2+'ModelParams Lw'!R$42*'Sound Power'!$AH178+'ModelParams Lw'!R$43))</f>
        <v>#N/A</v>
      </c>
      <c r="AM178" s="26" t="e">
        <f>IF($AI178=100,'ModelParams Lw'!S$35*'Sound Power'!$AH178^2+'ModelParams Lw'!S$36*'Sound Power'!$AH178+'ModelParams Lw'!S$37,IF($AI178=150,'ModelParams Lw'!S$38*'Sound Power'!$AH178^2+'ModelParams Lw'!S$39*'Sound Power'!$AH178+'ModelParams Lw'!S$40,'ModelParams Lw'!S$41*'Sound Power'!$AH178^2+'ModelParams Lw'!S$42*'Sound Power'!$AH178+'ModelParams Lw'!S$43))</f>
        <v>#N/A</v>
      </c>
      <c r="AN178" s="26" t="e">
        <f>IF($AI178=100,'ModelParams Lw'!T$35*'Sound Power'!$AH178^2+'ModelParams Lw'!T$36*'Sound Power'!$AH178+'ModelParams Lw'!T$37,IF($AI178=150,'ModelParams Lw'!T$38*'Sound Power'!$AH178^2+'ModelParams Lw'!T$39*'Sound Power'!$AH178+'ModelParams Lw'!T$40,'ModelParams Lw'!T$41*'Sound Power'!$AH178^2+'ModelParams Lw'!T$42*'Sound Power'!$AH178+'ModelParams Lw'!T$43))</f>
        <v>#N/A</v>
      </c>
      <c r="AO178" s="26" t="e">
        <f>IF($AI178=100,'ModelParams Lw'!U$35*'Sound Power'!$AH178^2+'ModelParams Lw'!U$36*'Sound Power'!$AH178+'ModelParams Lw'!U$37,IF($AI178=150,'ModelParams Lw'!U$38*'Sound Power'!$AH178^2+'ModelParams Lw'!U$39*'Sound Power'!$AH178+'ModelParams Lw'!U$40,'ModelParams Lw'!U$41*'Sound Power'!$AH178^2+'ModelParams Lw'!U$42*'Sound Power'!$AH178+'ModelParams Lw'!U$43))</f>
        <v>#N/A</v>
      </c>
      <c r="AP178" s="26" t="e">
        <f>IF($AI178=100,'ModelParams Lw'!V$35*'Sound Power'!$AH178^2+'ModelParams Lw'!V$36*'Sound Power'!$AH178+'ModelParams Lw'!V$37,IF($AI178=150,'ModelParams Lw'!V$38*'Sound Power'!$AH178^2+'ModelParams Lw'!V$39*'Sound Power'!$AH178+'ModelParams Lw'!V$40,'ModelParams Lw'!V$41*'Sound Power'!$AH178^2+'ModelParams Lw'!V$42*'Sound Power'!$AH178+'ModelParams Lw'!V$43))</f>
        <v>#N/A</v>
      </c>
      <c r="AQ178" s="26" t="e">
        <f>IF($AI178=100,'ModelParams Lw'!W$35*'Sound Power'!$AH178^2+'ModelParams Lw'!W$36*'Sound Power'!$AH178+'ModelParams Lw'!W$37,IF($AI178=150,'ModelParams Lw'!W$38*'Sound Power'!$AH178^2+'ModelParams Lw'!W$39*'Sound Power'!$AH178+'ModelParams Lw'!W$40,'ModelParams Lw'!W$41*'Sound Power'!$AH178^2+'ModelParams Lw'!W$42*'Sound Power'!$AH178+'ModelParams Lw'!W$43))</f>
        <v>#N/A</v>
      </c>
      <c r="AR178" s="26" t="e">
        <f t="shared" si="81"/>
        <v>#VALUE!</v>
      </c>
      <c r="AS178" s="26" t="e">
        <f>IF(26.83*LN($AJ178)-11.791-'ModelParams Lw'!B$35&lt;0,0,26.83*LN($AJ178)-11.791-'ModelParams Lw'!B$35)</f>
        <v>#DIV/0!</v>
      </c>
      <c r="AT178" s="26" t="e">
        <f>IF(26.83*LN($AJ178)-11.791-'ModelParams Lw'!C$35&lt;0,0,26.83*LN($AJ178)-11.791-'ModelParams Lw'!C$35)</f>
        <v>#DIV/0!</v>
      </c>
      <c r="AU178" s="26" t="e">
        <f>IF(26.83*LN($AJ178)-11.791-'ModelParams Lw'!D$35&lt;0,0,26.83*LN($AJ178)-11.791-'ModelParams Lw'!D$35)</f>
        <v>#DIV/0!</v>
      </c>
      <c r="AV178" s="26" t="e">
        <f>IF(26.83*LN($AJ178)-11.791-'ModelParams Lw'!E$35&lt;0,0,26.83*LN($AJ178)-11.791-'ModelParams Lw'!E$35)</f>
        <v>#DIV/0!</v>
      </c>
      <c r="AW178" s="26" t="e">
        <f>IF(26.83*LN($AJ178)-11.791-'ModelParams Lw'!F$35&lt;0,0,26.83*LN($AJ178)-11.791-'ModelParams Lw'!F$35)</f>
        <v>#DIV/0!</v>
      </c>
      <c r="AX178" s="26" t="e">
        <f>IF(26.83*LN($AJ178)-11.791-'ModelParams Lw'!G$35&lt;0,0,26.83*LN($AJ178)-11.791-'ModelParams Lw'!G$35)</f>
        <v>#DIV/0!</v>
      </c>
      <c r="AY178" s="26" t="e">
        <f>IF(26.83*LN($AJ178)-11.791-'ModelParams Lw'!H$35&lt;0,0,26.83*LN($AJ178)-11.791-'ModelParams Lw'!H$35)</f>
        <v>#DIV/0!</v>
      </c>
      <c r="AZ178" s="26" t="e">
        <f>IF(26.83*LN($AJ178)-11.791-'ModelParams Lw'!I$35&lt;0,0,26.83*LN($AJ178)-11.791-'ModelParams Lw'!I$35)</f>
        <v>#DIV/0!</v>
      </c>
      <c r="BA178" s="26" t="e">
        <f t="shared" si="69"/>
        <v>#DIV/0!</v>
      </c>
      <c r="BB178" s="26" t="e">
        <f t="shared" si="70"/>
        <v>#DIV/0!</v>
      </c>
      <c r="BC178" s="26" t="e">
        <f t="shared" si="71"/>
        <v>#DIV/0!</v>
      </c>
      <c r="BD178" s="26" t="e">
        <f t="shared" si="72"/>
        <v>#DIV/0!</v>
      </c>
      <c r="BE178" s="26" t="e">
        <f t="shared" si="73"/>
        <v>#DIV/0!</v>
      </c>
      <c r="BF178" s="26" t="e">
        <f t="shared" si="74"/>
        <v>#DIV/0!</v>
      </c>
      <c r="BG178" s="26" t="e">
        <f t="shared" si="75"/>
        <v>#DIV/0!</v>
      </c>
      <c r="BH178" s="26" t="e">
        <f t="shared" si="76"/>
        <v>#DIV/0!</v>
      </c>
      <c r="BI178" s="26" t="e">
        <f>10*LOG10(IF(BA178="",0,POWER(10,((BA178+'ModelParams Lw'!$O$4)/10))) +IF(BB178="",0,POWER(10,((BB178+'ModelParams Lw'!$P$4)/10))) +IF(BC178="",0,POWER(10,((BC178+'ModelParams Lw'!$Q$4)/10))) +IF(BD178="",0,POWER(10,((BD178+'ModelParams Lw'!$R$4)/10))) +IF(BE178="",0,POWER(10,((BE178+'ModelParams Lw'!$S$4)/10))) +IF(BF178="",0,POWER(10,((BF178+'ModelParams Lw'!$T$4)/10))) +IF(BG178="",0,POWER(10,((BG178+'ModelParams Lw'!$U$4)/10)))+IF(BH178="",0,POWER(10,((BH178+'ModelParams Lw'!$V$4)/10))))</f>
        <v>#DIV/0!</v>
      </c>
      <c r="BJ178" s="26" t="e">
        <f t="shared" si="82"/>
        <v>#DIV/0!</v>
      </c>
      <c r="BK178" s="26" t="e">
        <f>(BA178-'ModelParams Lw'!O$10)/'ModelParams Lw'!O$11</f>
        <v>#DIV/0!</v>
      </c>
      <c r="BL178" s="26" t="e">
        <f>(BB178-'ModelParams Lw'!P$10)/'ModelParams Lw'!P$11</f>
        <v>#DIV/0!</v>
      </c>
      <c r="BM178" s="26" t="e">
        <f>(BC178-'ModelParams Lw'!Q$10)/'ModelParams Lw'!Q$11</f>
        <v>#DIV/0!</v>
      </c>
      <c r="BN178" s="26" t="e">
        <f>(BD178-'ModelParams Lw'!R$10)/'ModelParams Lw'!R$11</f>
        <v>#DIV/0!</v>
      </c>
      <c r="BO178" s="26" t="e">
        <f>(BE178-'ModelParams Lw'!S$10)/'ModelParams Lw'!S$11</f>
        <v>#DIV/0!</v>
      </c>
      <c r="BP178" s="26" t="e">
        <f>(BF178-'ModelParams Lw'!T$10)/'ModelParams Lw'!T$11</f>
        <v>#DIV/0!</v>
      </c>
      <c r="BQ178" s="26" t="e">
        <f>(BG178-'ModelParams Lw'!U$10)/'ModelParams Lw'!U$11</f>
        <v>#DIV/0!</v>
      </c>
      <c r="BR178" s="26" t="e">
        <f>(BH178-'ModelParams Lw'!V$10)/'ModelParams Lw'!V$11</f>
        <v>#DIV/0!</v>
      </c>
      <c r="BS178" s="23" t="e">
        <f>IF(Calcul!$E180="SW",DEGREES(ACOS(1-(1/'ModelParams Lw'!C$25*SQRT(0.5*1.2/'Sound Power'!$C178)*('Sound Power'!$B178/3600)/('Sound Power'!$D178)/('Sound Power'!$F178)))),DEGREES(ACOS(1-(1/'ModelParams Lw'!C$29*SQRT(0.5*1.2/'Sound Power'!$C178)*('Sound Power'!$B178/3600)/('Sound Power'!$D178)/('Sound Power'!$F178)))))</f>
        <v>#DIV/0!</v>
      </c>
      <c r="BT178" s="23" t="e">
        <f>IF(Calcul!$E180="SW",DEGREES(ACOS(1-(1/'ModelParams Lw'!D$25*SQRT(0.5*1.2/'Sound Power'!$C178)*('Sound Power'!$B178/3600)/('Sound Power'!$D178)/('Sound Power'!$F178)))),DEGREES(ACOS(1-(1/'ModelParams Lw'!D$29*SQRT(0.5*1.2/'Sound Power'!$C178)*('Sound Power'!$B178/3600)/('Sound Power'!$D178)/('Sound Power'!$F178)))))</f>
        <v>#DIV/0!</v>
      </c>
      <c r="BU178" s="23" t="e">
        <f>IF(Calcul!$E180="SW",DEGREES(ACOS(1-(1/'ModelParams Lw'!E$25*SQRT(0.5*1.2/'Sound Power'!$C178)*('Sound Power'!$B178/3600)/('Sound Power'!$D178)/('Sound Power'!$F178)))),DEGREES(ACOS(1-(1/'ModelParams Lw'!E$29*SQRT(0.5*1.2/'Sound Power'!$C178)*('Sound Power'!$B178/3600)/('Sound Power'!$D178)/('Sound Power'!$F178)))))</f>
        <v>#DIV/0!</v>
      </c>
      <c r="BV178" s="23" t="e">
        <f>IF(Calcul!$E180="SW",DEGREES(ACOS(1-(1/'ModelParams Lw'!F$25*SQRT(0.5*1.2/'Sound Power'!$C178)*('Sound Power'!$B178/3600)/('Sound Power'!$D178)/('Sound Power'!$F178)))),DEGREES(ACOS(1-(1/'ModelParams Lw'!F$29*SQRT(0.5*1.2/'Sound Power'!$C178)*('Sound Power'!$B178/3600)/('Sound Power'!$D178)/('Sound Power'!$F178)))))</f>
        <v>#DIV/0!</v>
      </c>
      <c r="BW178" s="23" t="e">
        <f>IF(Calcul!$E180="SW",DEGREES(ACOS(1-(1/'ModelParams Lw'!G$25*SQRT(0.5*1.2/'Sound Power'!$C178)*('Sound Power'!$B178/3600)/('Sound Power'!$D178)/('Sound Power'!$F178)))),DEGREES(ACOS(1-(1/'ModelParams Lw'!G$29*SQRT(0.5*1.2/'Sound Power'!$C178)*('Sound Power'!$B178/3600)/('Sound Power'!$D178)/('Sound Power'!$F178)))))</f>
        <v>#DIV/0!</v>
      </c>
      <c r="BX178" s="23" t="e">
        <f>IF(Calcul!$E180="SW",DEGREES(ACOS(1-(1/'ModelParams Lw'!H$25*SQRT(0.5*1.2/'Sound Power'!$C178)*('Sound Power'!$B178/3600)/('Sound Power'!$D178)/('Sound Power'!$F178)))),DEGREES(ACOS(1-(1/'ModelParams Lw'!H$29*SQRT(0.5*1.2/'Sound Power'!$C178)*('Sound Power'!$B178/3600)/('Sound Power'!$D178)/('Sound Power'!$F178)))))</f>
        <v>#DIV/0!</v>
      </c>
      <c r="BY178" s="23" t="e">
        <f>IF(Calcul!$E180="SW",DEGREES(ACOS(1-(1/'ModelParams Lw'!I$25*SQRT(0.5*1.2/'Sound Power'!$C178)*('Sound Power'!$B178/3600)/('Sound Power'!$D178)/('Sound Power'!$F178)))),DEGREES(ACOS(1-(1/'ModelParams Lw'!I$29*SQRT(0.5*1.2/'Sound Power'!$C178)*('Sound Power'!$B178/3600)/('Sound Power'!$D178)/('Sound Power'!$F178)))))</f>
        <v>#DIV/0!</v>
      </c>
      <c r="BZ178" s="23" t="e">
        <f>IF(Calcul!$E180="SW",DEGREES(ACOS(1-(1/'ModelParams Lw'!J$25*SQRT(0.5*1.2/'Sound Power'!$C178)*('Sound Power'!$B178/3600)/('Sound Power'!$D178)/('Sound Power'!$F178)))),DEGREES(ACOS(1-(1/'ModelParams Lw'!J$29*SQRT(0.5*1.2/'Sound Power'!$C178)*('Sound Power'!$B178/3600)/('Sound Power'!$D178)/('Sound Power'!$F178)))))</f>
        <v>#DIV/0!</v>
      </c>
      <c r="CA178" s="26" t="e">
        <f>IF(Calcul!$E180="SW",'ModelParams Lw'!C$22+'ModelParams Lw'!C$23*LOG('Sound Power'!$D178/'Sound Power'!$E178)+'ModelParams Lw'!C$24*LN('Sound Power'!BS178),IF('ModelParams Lw'!C$26+'ModelParams Lw'!C$27*LOG('Sound Power'!$D178/'Sound Power'!$E178)+'ModelParams Lw'!C$28*LN('Sound Power'!BS178)&lt;'ModelParams Lw'!C$22+'ModelParams Lw'!C$23*LOG('Sound Power'!$D178/'Sound Power'!$E178)+'ModelParams Lw'!C$24*LN('Sound Power'!BS178),'ModelParams Lw'!C$22+'ModelParams Lw'!C$23*LOG('Sound Power'!$D178/'Sound Power'!$E178)+'ModelParams Lw'!C$24*LN('Sound Power'!BS178),'ModelParams Lw'!C$26+'ModelParams Lw'!C$27*LOG('Sound Power'!$D178/'Sound Power'!$E178)+'ModelParams Lw'!C$28*LN('Sound Power'!BS178)))</f>
        <v>#DIV/0!</v>
      </c>
      <c r="CB178" s="26" t="e">
        <f>IF(Calcul!$E180="SW",'ModelParams Lw'!D$22+'ModelParams Lw'!D$23*LOG('Sound Power'!$D178/'Sound Power'!$E178)+'ModelParams Lw'!D$24*LN('Sound Power'!BT178),IF('ModelParams Lw'!D$26+'ModelParams Lw'!D$27*LOG('Sound Power'!$D178/'Sound Power'!$E178)+'ModelParams Lw'!D$28*LN('Sound Power'!BT178)&lt;'ModelParams Lw'!D$22+'ModelParams Lw'!D$23*LOG('Sound Power'!$D178/'Sound Power'!$E178)+'ModelParams Lw'!D$24*LN('Sound Power'!BT178),'ModelParams Lw'!D$22+'ModelParams Lw'!D$23*LOG('Sound Power'!$D178/'Sound Power'!$E178)+'ModelParams Lw'!D$24*LN('Sound Power'!BT178),'ModelParams Lw'!D$26+'ModelParams Lw'!D$27*LOG('Sound Power'!$D178/'Sound Power'!$E178)+'ModelParams Lw'!D$28*LN('Sound Power'!BT178)))</f>
        <v>#DIV/0!</v>
      </c>
      <c r="CC178" s="26" t="e">
        <f>IF(Calcul!$E180="SW",'ModelParams Lw'!E$22+'ModelParams Lw'!E$23*LOG('Sound Power'!$D178/'Sound Power'!$E178)+'ModelParams Lw'!E$24*LN('Sound Power'!BU178),IF('ModelParams Lw'!E$26+'ModelParams Lw'!E$27*LOG('Sound Power'!$D178/'Sound Power'!$E178)+'ModelParams Lw'!E$28*LN('Sound Power'!BU178)&lt;'ModelParams Lw'!E$22+'ModelParams Lw'!E$23*LOG('Sound Power'!$D178/'Sound Power'!$E178)+'ModelParams Lw'!E$24*LN('Sound Power'!BU178),'ModelParams Lw'!E$22+'ModelParams Lw'!E$23*LOG('Sound Power'!$D178/'Sound Power'!$E178)+'ModelParams Lw'!E$24*LN('Sound Power'!BU178),'ModelParams Lw'!E$26+'ModelParams Lw'!E$27*LOG('Sound Power'!$D178/'Sound Power'!$E178)+'ModelParams Lw'!E$28*LN('Sound Power'!BU178)))</f>
        <v>#DIV/0!</v>
      </c>
      <c r="CD178" s="26" t="e">
        <f>IF(Calcul!$E180="SW",'ModelParams Lw'!F$22+'ModelParams Lw'!F$23*LOG('Sound Power'!$D178/'Sound Power'!$E178)+'ModelParams Lw'!F$24*LN('Sound Power'!BV178),IF('ModelParams Lw'!F$26+'ModelParams Lw'!F$27*LOG('Sound Power'!$D178/'Sound Power'!$E178)+'ModelParams Lw'!F$28*LN('Sound Power'!BV178)&lt;'ModelParams Lw'!F$22+'ModelParams Lw'!F$23*LOG('Sound Power'!$D178/'Sound Power'!$E178)+'ModelParams Lw'!F$24*LN('Sound Power'!BV178),'ModelParams Lw'!F$22+'ModelParams Lw'!F$23*LOG('Sound Power'!$D178/'Sound Power'!$E178)+'ModelParams Lw'!F$24*LN('Sound Power'!BV178),'ModelParams Lw'!F$26+'ModelParams Lw'!F$27*LOG('Sound Power'!$D178/'Sound Power'!$E178)+'ModelParams Lw'!F$28*LN('Sound Power'!BV178)))</f>
        <v>#DIV/0!</v>
      </c>
      <c r="CE178" s="26" t="e">
        <f>IF(Calcul!$E180="SW",'ModelParams Lw'!G$22+'ModelParams Lw'!G$23*LOG('Sound Power'!$D178/'Sound Power'!$E178)+'ModelParams Lw'!G$24*LN('Sound Power'!BW178),IF('ModelParams Lw'!G$26+'ModelParams Lw'!G$27*LOG('Sound Power'!$D178/'Sound Power'!$E178)+'ModelParams Lw'!G$28*LN('Sound Power'!BW178)&lt;'ModelParams Lw'!G$22+'ModelParams Lw'!G$23*LOG('Sound Power'!$D178/'Sound Power'!$E178)+'ModelParams Lw'!G$24*LN('Sound Power'!BW178),'ModelParams Lw'!G$22+'ModelParams Lw'!G$23*LOG('Sound Power'!$D178/'Sound Power'!$E178)+'ModelParams Lw'!G$24*LN('Sound Power'!BW178),'ModelParams Lw'!G$26+'ModelParams Lw'!G$27*LOG('Sound Power'!$D178/'Sound Power'!$E178)+'ModelParams Lw'!G$28*LN('Sound Power'!BW178)))</f>
        <v>#DIV/0!</v>
      </c>
      <c r="CF178" s="26" t="e">
        <f>IF(Calcul!$E180="SW",'ModelParams Lw'!H$22+'ModelParams Lw'!H$23*LOG('Sound Power'!$D178/'Sound Power'!$E178)+'ModelParams Lw'!H$24*LN('Sound Power'!BX178),IF('ModelParams Lw'!H$26+'ModelParams Lw'!H$27*LOG('Sound Power'!$D178/'Sound Power'!$E178)+'ModelParams Lw'!H$28*LN('Sound Power'!BX178)&lt;'ModelParams Lw'!H$22+'ModelParams Lw'!H$23*LOG('Sound Power'!$D178/'Sound Power'!$E178)+'ModelParams Lw'!H$24*LN('Sound Power'!BX178),'ModelParams Lw'!H$22+'ModelParams Lw'!H$23*LOG('Sound Power'!$D178/'Sound Power'!$E178)+'ModelParams Lw'!H$24*LN('Sound Power'!BX178),'ModelParams Lw'!H$26+'ModelParams Lw'!H$27*LOG('Sound Power'!$D178/'Sound Power'!$E178)+'ModelParams Lw'!H$28*LN('Sound Power'!BX178)))</f>
        <v>#DIV/0!</v>
      </c>
      <c r="CG178" s="26" t="e">
        <f>IF(Calcul!$E180="SW",'ModelParams Lw'!I$22+'ModelParams Lw'!I$23*LOG('Sound Power'!$D178/'Sound Power'!$E178)+'ModelParams Lw'!I$24*LN('Sound Power'!BY178),IF('ModelParams Lw'!I$26+'ModelParams Lw'!I$27*LOG('Sound Power'!$D178/'Sound Power'!$E178)+'ModelParams Lw'!I$28*LN('Sound Power'!BY178)&lt;'ModelParams Lw'!I$22+'ModelParams Lw'!I$23*LOG('Sound Power'!$D178/'Sound Power'!$E178)+'ModelParams Lw'!I$24*LN('Sound Power'!BY178),'ModelParams Lw'!I$22+'ModelParams Lw'!I$23*LOG('Sound Power'!$D178/'Sound Power'!$E178)+'ModelParams Lw'!I$24*LN('Sound Power'!BY178),'ModelParams Lw'!I$26+'ModelParams Lw'!I$27*LOG('Sound Power'!$D178/'Sound Power'!$E178)+'ModelParams Lw'!I$28*LN('Sound Power'!BY178)))</f>
        <v>#DIV/0!</v>
      </c>
      <c r="CH178" s="26" t="e">
        <f>IF(Calcul!$E180="SW",'ModelParams Lw'!J$22+'ModelParams Lw'!J$23*LOG('Sound Power'!$D178/'Sound Power'!$E178)+'ModelParams Lw'!J$24*LN('Sound Power'!BZ178),IF('ModelParams Lw'!J$26+'ModelParams Lw'!J$27*LOG('Sound Power'!$D178/'Sound Power'!$E178)+'ModelParams Lw'!J$28*LN('Sound Power'!BZ178)&lt;'ModelParams Lw'!J$22+'ModelParams Lw'!J$23*LOG('Sound Power'!$D178/'Sound Power'!$E178)+'ModelParams Lw'!J$24*LN('Sound Power'!BZ178),'ModelParams Lw'!J$22+'ModelParams Lw'!J$23*LOG('Sound Power'!$D178/'Sound Power'!$E178)+'ModelParams Lw'!J$24*LN('Sound Power'!BZ178),'ModelParams Lw'!J$26+'ModelParams Lw'!J$27*LOG('Sound Power'!$D178/'Sound Power'!$E178)+'ModelParams Lw'!J$28*LN('Sound Power'!BZ178)))</f>
        <v>#DIV/0!</v>
      </c>
      <c r="CI178" s="26" t="e">
        <f t="shared" si="83"/>
        <v>#DIV/0!</v>
      </c>
      <c r="CJ178" s="26" t="e">
        <f t="shared" si="84"/>
        <v>#DIV/0!</v>
      </c>
      <c r="CK178" s="26" t="e">
        <f t="shared" si="85"/>
        <v>#DIV/0!</v>
      </c>
      <c r="CL178" s="26" t="e">
        <f t="shared" si="86"/>
        <v>#DIV/0!</v>
      </c>
      <c r="CM178" s="26" t="e">
        <f t="shared" si="87"/>
        <v>#DIV/0!</v>
      </c>
      <c r="CN178" s="26" t="e">
        <f t="shared" si="88"/>
        <v>#DIV/0!</v>
      </c>
      <c r="CO178" s="26" t="e">
        <f t="shared" si="89"/>
        <v>#DIV/0!</v>
      </c>
      <c r="CP178" s="26" t="e">
        <f t="shared" si="90"/>
        <v>#DIV/0!</v>
      </c>
      <c r="CQ178" s="26" t="e">
        <f>10*LOG10(IF(CI178="",0,POWER(10,((CI178+'ModelParams Lw'!$O$4)/10))) +IF(CJ178="",0,POWER(10,((CJ178+'ModelParams Lw'!$P$4)/10))) +IF(CK178="",0,POWER(10,((CK178+'ModelParams Lw'!$Q$4)/10))) +IF(CL178="",0,POWER(10,((CL178+'ModelParams Lw'!$R$4)/10))) +IF(CM178="",0,POWER(10,((CM178+'ModelParams Lw'!$S$4)/10))) +IF(CN178="",0,POWER(10,((CN178+'ModelParams Lw'!$T$4)/10))) +IF(CO178="",0,POWER(10,((CO178+'ModelParams Lw'!$U$4)/10)))+IF(CP178="",0,POWER(10,((CP178+'ModelParams Lw'!$V$4)/10))))</f>
        <v>#DIV/0!</v>
      </c>
      <c r="CR178" s="26" t="e">
        <f t="shared" si="91"/>
        <v>#DIV/0!</v>
      </c>
      <c r="CS178" s="26" t="e">
        <f>(CI178-'ModelParams Lw'!$O$10)/'ModelParams Lw'!$O$11</f>
        <v>#DIV/0!</v>
      </c>
      <c r="CT178" s="26" t="e">
        <f>(CJ178-'ModelParams Lw'!$P$10)/'ModelParams Lw'!$P$11</f>
        <v>#DIV/0!</v>
      </c>
      <c r="CU178" s="26" t="e">
        <f>(CK178-'ModelParams Lw'!$Q$10)/'ModelParams Lw'!$Q$11</f>
        <v>#DIV/0!</v>
      </c>
      <c r="CV178" s="26" t="e">
        <f>(CL178-'ModelParams Lw'!$R$10)/'ModelParams Lw'!$R$11</f>
        <v>#DIV/0!</v>
      </c>
      <c r="CW178" s="26" t="e">
        <f>(CM178-'ModelParams Lw'!$S$10)/'ModelParams Lw'!$S$11</f>
        <v>#DIV/0!</v>
      </c>
      <c r="CX178" s="26" t="e">
        <f>(CN178-'ModelParams Lw'!$T$10)/'ModelParams Lw'!$T$11</f>
        <v>#DIV/0!</v>
      </c>
      <c r="CY178" s="26" t="e">
        <f>(CO178-'ModelParams Lw'!$U$10)/'ModelParams Lw'!$U$11</f>
        <v>#DIV/0!</v>
      </c>
      <c r="CZ178" s="26" t="e">
        <f>(CP178-'ModelParams Lw'!$V$10)/'ModelParams Lw'!$V$11</f>
        <v>#DIV/0!</v>
      </c>
    </row>
    <row r="179" spans="1:104" x14ac:dyDescent="0.2">
      <c r="A179" s="13">
        <f>Calcul!A181</f>
        <v>0</v>
      </c>
      <c r="B179" s="13">
        <f t="shared" si="67"/>
        <v>0</v>
      </c>
      <c r="C179" s="13">
        <f>Calcul!B181</f>
        <v>0</v>
      </c>
      <c r="D179" s="13">
        <f>Calcul!C181/1000</f>
        <v>0</v>
      </c>
      <c r="E179" s="13">
        <f>Calcul!D181/1000</f>
        <v>0</v>
      </c>
      <c r="F179" s="13">
        <f t="shared" si="68"/>
        <v>0</v>
      </c>
      <c r="G179" s="23" t="e">
        <f>DEGREES(ACOS(1-(1/'ModelParams Lw'!B$15*SQRT(0.5*1.2/'Sound Power'!$C179)*('Sound Power'!$B179/3600)/('Sound Power'!$D179)/('Sound Power'!$F179))))</f>
        <v>#DIV/0!</v>
      </c>
      <c r="H179" s="23" t="e">
        <f>DEGREES(ACOS(1-(1/'ModelParams Lw'!C$15*SQRT(0.5*1.2/'Sound Power'!$C179)*('Sound Power'!$B179/3600)/('Sound Power'!$D179)/('Sound Power'!$F179))))</f>
        <v>#DIV/0!</v>
      </c>
      <c r="I179" s="23" t="e">
        <f>DEGREES(ACOS(1-(1/'ModelParams Lw'!D$15*SQRT(0.5*1.2/'Sound Power'!$C179)*('Sound Power'!$B179/3600)/('Sound Power'!$D179)/('Sound Power'!$F179))))</f>
        <v>#DIV/0!</v>
      </c>
      <c r="J179" s="23" t="e">
        <f>DEGREES(ACOS(1-(1/'ModelParams Lw'!E$15*SQRT(0.5*1.2/'Sound Power'!$C179)*('Sound Power'!$B179/3600)/('Sound Power'!$D179)/('Sound Power'!$F179))))</f>
        <v>#DIV/0!</v>
      </c>
      <c r="K179" s="23" t="e">
        <f>DEGREES(ACOS(1-(1/'ModelParams Lw'!F$15*SQRT(0.5*1.2/'Sound Power'!$C179)*('Sound Power'!$B179/3600)/('Sound Power'!$D179)/('Sound Power'!$F179))))</f>
        <v>#DIV/0!</v>
      </c>
      <c r="L179" s="23" t="e">
        <f>DEGREES(ACOS(1-(1/'ModelParams Lw'!G$15*SQRT(0.5*1.2/'Sound Power'!$C179)*('Sound Power'!$B179/3600)/('Sound Power'!$D179)/('Sound Power'!$F179))))</f>
        <v>#DIV/0!</v>
      </c>
      <c r="M179" s="23" t="e">
        <f>DEGREES(ACOS(1-(1/'ModelParams Lw'!H$15*SQRT(0.5*1.2/'Sound Power'!$C179)*('Sound Power'!$B179/3600)/('Sound Power'!$D179)/('Sound Power'!$F179))))</f>
        <v>#DIV/0!</v>
      </c>
      <c r="N179" s="23" t="e">
        <f>DEGREES(ACOS(1-(1/'ModelParams Lw'!I$15*SQRT(0.5*1.2/'Sound Power'!$C179)*('Sound Power'!$B179/3600)/('Sound Power'!$D179)/('Sound Power'!$F179))))</f>
        <v>#DIV/0!</v>
      </c>
      <c r="O179" s="26" t="e">
        <f>('ModelParams Lw'!B$4*LN('Sound Power'!G179)/(1+EXP(-('Sound Power'!$D179*1000+'ModelParams Lw'!B$6)/'ModelParams Lw'!B$7))+'ModelParams Lw'!B$5)*LN('Sound Power'!$B179)-('ModelParams Lw'!B$8+'ModelParams Lw'!B$9*$D179+'ModelParams Lw'!B$10*'Sound Power'!$F179^'ModelParams Lw'!B$14+'ModelParams Lw'!B$11*LN('Sound Power'!G179)+'ModelParams Lw'!B$12*'Sound Power'!$D179*'Sound Power'!$F179+'ModelParams Lw'!B$13*'Sound Power'!$D179*LN('Sound Power'!G179))</f>
        <v>#DIV/0!</v>
      </c>
      <c r="P179" s="26" t="e">
        <f>('ModelParams Lw'!C$4*LN('Sound Power'!H179)/(1+EXP(-('Sound Power'!$D179*1000+'ModelParams Lw'!C$6)/'ModelParams Lw'!C$7))+'ModelParams Lw'!C$5)*LN('Sound Power'!$B179)-('ModelParams Lw'!C$8+'ModelParams Lw'!C$9*$D179+'ModelParams Lw'!C$10*'Sound Power'!$F179^'ModelParams Lw'!C$14+'ModelParams Lw'!C$11*LN('Sound Power'!H179)+'ModelParams Lw'!C$12*'Sound Power'!$D179*'Sound Power'!$F179+'ModelParams Lw'!C$13*'Sound Power'!$D179*LN('Sound Power'!H179))</f>
        <v>#DIV/0!</v>
      </c>
      <c r="Q179" s="26" t="e">
        <f>('ModelParams Lw'!D$4*LN('Sound Power'!I179)/(1+EXP(-('Sound Power'!$D179*1000+'ModelParams Lw'!D$6)/'ModelParams Lw'!D$7))+'ModelParams Lw'!D$5)*LN('Sound Power'!$B179)-('ModelParams Lw'!D$8+'ModelParams Lw'!D$9*$D179+'ModelParams Lw'!D$10*'Sound Power'!$F179^'ModelParams Lw'!D$14+'ModelParams Lw'!D$11*LN('Sound Power'!I179)+'ModelParams Lw'!D$12*'Sound Power'!$D179*'Sound Power'!$F179+'ModelParams Lw'!D$13*'Sound Power'!$D179*LN('Sound Power'!I179))</f>
        <v>#DIV/0!</v>
      </c>
      <c r="R179" s="26" t="e">
        <f>('ModelParams Lw'!E$4*LN('Sound Power'!J179)/(1+EXP(-('Sound Power'!$D179*1000+'ModelParams Lw'!E$6)/'ModelParams Lw'!E$7))+'ModelParams Lw'!E$5)*LN('Sound Power'!$B179)-('ModelParams Lw'!E$8+'ModelParams Lw'!E$9*$D179+'ModelParams Lw'!E$10*'Sound Power'!$F179^'ModelParams Lw'!E$14+'ModelParams Lw'!E$11*LN('Sound Power'!J179)+'ModelParams Lw'!E$12*'Sound Power'!$D179*'Sound Power'!$F179+'ModelParams Lw'!E$13*'Sound Power'!$D179*LN('Sound Power'!J179))</f>
        <v>#DIV/0!</v>
      </c>
      <c r="S179" s="26" t="e">
        <f>('ModelParams Lw'!F$4*LN('Sound Power'!K179)/(1+EXP(-('Sound Power'!$D179*1000+'ModelParams Lw'!F$6)/'ModelParams Lw'!F$7))+'ModelParams Lw'!F$5)*LN('Sound Power'!$B179)-('ModelParams Lw'!F$8+'ModelParams Lw'!F$9*$D179+'ModelParams Lw'!F$10*'Sound Power'!$F179^'ModelParams Lw'!F$14+'ModelParams Lw'!F$11*LN('Sound Power'!K179)+'ModelParams Lw'!F$12*'Sound Power'!$D179*'Sound Power'!$F179+'ModelParams Lw'!F$13*'Sound Power'!$D179*LN('Sound Power'!K179))</f>
        <v>#DIV/0!</v>
      </c>
      <c r="T179" s="26" t="e">
        <f>('ModelParams Lw'!G$4*LN('Sound Power'!L179)/(1+EXP(-('Sound Power'!$D179*1000+'ModelParams Lw'!G$6)/'ModelParams Lw'!G$7))+'ModelParams Lw'!G$5)*LN('Sound Power'!$B179)-('ModelParams Lw'!G$8+'ModelParams Lw'!G$9*$D179+'ModelParams Lw'!G$10*'Sound Power'!$F179^'ModelParams Lw'!G$14+'ModelParams Lw'!G$11*LN('Sound Power'!L179)+'ModelParams Lw'!G$12*'Sound Power'!$D179*'Sound Power'!$F179+'ModelParams Lw'!G$13*'Sound Power'!$D179*LN('Sound Power'!L179))</f>
        <v>#DIV/0!</v>
      </c>
      <c r="U179" s="26" t="e">
        <f>('ModelParams Lw'!H$4*LN('Sound Power'!M179)/(1+EXP(-('Sound Power'!$D179*1000+'ModelParams Lw'!H$6)/'ModelParams Lw'!H$7))+'ModelParams Lw'!H$5)*LN('Sound Power'!$B179)-('ModelParams Lw'!H$8+'ModelParams Lw'!H$9*$D179+'ModelParams Lw'!H$10*'Sound Power'!$F179^'ModelParams Lw'!H$14+'ModelParams Lw'!H$11*LN('Sound Power'!M179)+'ModelParams Lw'!H$12*'Sound Power'!$D179*'Sound Power'!$F179+'ModelParams Lw'!H$13*'Sound Power'!$D179*LN('Sound Power'!M179))</f>
        <v>#DIV/0!</v>
      </c>
      <c r="V179" s="26" t="e">
        <f>('ModelParams Lw'!I$4*LN('Sound Power'!N179)/(1+EXP(-('Sound Power'!$D179*1000+'ModelParams Lw'!I$6)/'ModelParams Lw'!I$7))+'ModelParams Lw'!I$5)*LN('Sound Power'!$B179)-('ModelParams Lw'!I$8+'ModelParams Lw'!I$9*$D179+'ModelParams Lw'!I$10*'Sound Power'!$F179^'ModelParams Lw'!I$14+'ModelParams Lw'!I$11*LN('Sound Power'!N179)+'ModelParams Lw'!I$12*'Sound Power'!$D179*'Sound Power'!$F179+'ModelParams Lw'!I$13*'Sound Power'!$D179*LN('Sound Power'!N179))</f>
        <v>#DIV/0!</v>
      </c>
      <c r="W179" s="26" t="e">
        <f>10*LOG10(IF(O179="",0,POWER(10,((O179+'ModelParams Lw'!$O$4)/10))) +IF(P179="",0,POWER(10,((P179+'ModelParams Lw'!$P$4)/10))) +IF(Q179="",0,POWER(10,((Q179+'ModelParams Lw'!$Q$4)/10))) +IF(R179="",0,POWER(10,((R179+'ModelParams Lw'!$R$4)/10))) +IF(S179="",0,POWER(10,((S179+'ModelParams Lw'!$S$4)/10))) +IF(T179="",0,POWER(10,((T179+'ModelParams Lw'!$T$4)/10))) +IF(U179="",0,POWER(10,((U179+'ModelParams Lw'!$U$4)/10)))+IF(V179="",0,POWER(10,((V179+'ModelParams Lw'!$V$4)/10))))</f>
        <v>#DIV/0!</v>
      </c>
      <c r="X179" s="26" t="e">
        <f t="shared" si="77"/>
        <v>#DIV/0!</v>
      </c>
      <c r="Y179" s="26" t="e">
        <f>(O179-'ModelParams Lw'!O$10)/'ModelParams Lw'!O$11</f>
        <v>#DIV/0!</v>
      </c>
      <c r="Z179" s="26" t="e">
        <f>(P179-'ModelParams Lw'!P$10)/'ModelParams Lw'!P$11</f>
        <v>#DIV/0!</v>
      </c>
      <c r="AA179" s="26" t="e">
        <f>(Q179-'ModelParams Lw'!Q$10)/'ModelParams Lw'!Q$11</f>
        <v>#DIV/0!</v>
      </c>
      <c r="AB179" s="26" t="e">
        <f>(R179-'ModelParams Lw'!R$10)/'ModelParams Lw'!R$11</f>
        <v>#DIV/0!</v>
      </c>
      <c r="AC179" s="26" t="e">
        <f>(S179-'ModelParams Lw'!S$10)/'ModelParams Lw'!S$11</f>
        <v>#DIV/0!</v>
      </c>
      <c r="AD179" s="26" t="e">
        <f>(T179-'ModelParams Lw'!T$10)/'ModelParams Lw'!T$11</f>
        <v>#DIV/0!</v>
      </c>
      <c r="AE179" s="26" t="e">
        <f>(U179-'ModelParams Lw'!U$10)/'ModelParams Lw'!U$11</f>
        <v>#DIV/0!</v>
      </c>
      <c r="AF179" s="26" t="e">
        <f>(V179-'ModelParams Lw'!V$10)/'ModelParams Lw'!V$11</f>
        <v>#DIV/0!</v>
      </c>
      <c r="AG179" s="26" t="e">
        <f t="shared" si="78"/>
        <v>#DIV/0!</v>
      </c>
      <c r="AH179" s="26" t="e">
        <f>VLOOKUP(D179*1000,'ModelParams Lw'!$A$38:$D$58,4)</f>
        <v>#N/A</v>
      </c>
      <c r="AI179" s="56" t="e">
        <f>VLOOKUP(D179*1000,'ModelParams Lw'!$A$38:$D$58,2)</f>
        <v>#N/A</v>
      </c>
      <c r="AJ179" s="46" t="e">
        <f t="shared" si="79"/>
        <v>#DIV/0!</v>
      </c>
      <c r="AK179" s="26" t="e">
        <f t="shared" si="80"/>
        <v>#VALUE!</v>
      </c>
      <c r="AL179" s="26" t="e">
        <f>IF($AI179=100,'ModelParams Lw'!R$35*'Sound Power'!$AH179^2+'ModelParams Lw'!R$36*'Sound Power'!$AH179+'ModelParams Lw'!R$37,IF($AI179=150,'ModelParams Lw'!R$38*'Sound Power'!$AH179^2+'ModelParams Lw'!R$39*'Sound Power'!$AH179+'ModelParams Lw'!R$40,'ModelParams Lw'!R$41*'Sound Power'!$AH179^2+'ModelParams Lw'!R$42*'Sound Power'!$AH179+'ModelParams Lw'!R$43))</f>
        <v>#N/A</v>
      </c>
      <c r="AM179" s="26" t="e">
        <f>IF($AI179=100,'ModelParams Lw'!S$35*'Sound Power'!$AH179^2+'ModelParams Lw'!S$36*'Sound Power'!$AH179+'ModelParams Lw'!S$37,IF($AI179=150,'ModelParams Lw'!S$38*'Sound Power'!$AH179^2+'ModelParams Lw'!S$39*'Sound Power'!$AH179+'ModelParams Lw'!S$40,'ModelParams Lw'!S$41*'Sound Power'!$AH179^2+'ModelParams Lw'!S$42*'Sound Power'!$AH179+'ModelParams Lw'!S$43))</f>
        <v>#N/A</v>
      </c>
      <c r="AN179" s="26" t="e">
        <f>IF($AI179=100,'ModelParams Lw'!T$35*'Sound Power'!$AH179^2+'ModelParams Lw'!T$36*'Sound Power'!$AH179+'ModelParams Lw'!T$37,IF($AI179=150,'ModelParams Lw'!T$38*'Sound Power'!$AH179^2+'ModelParams Lw'!T$39*'Sound Power'!$AH179+'ModelParams Lw'!T$40,'ModelParams Lw'!T$41*'Sound Power'!$AH179^2+'ModelParams Lw'!T$42*'Sound Power'!$AH179+'ModelParams Lw'!T$43))</f>
        <v>#N/A</v>
      </c>
      <c r="AO179" s="26" t="e">
        <f>IF($AI179=100,'ModelParams Lw'!U$35*'Sound Power'!$AH179^2+'ModelParams Lw'!U$36*'Sound Power'!$AH179+'ModelParams Lw'!U$37,IF($AI179=150,'ModelParams Lw'!U$38*'Sound Power'!$AH179^2+'ModelParams Lw'!U$39*'Sound Power'!$AH179+'ModelParams Lw'!U$40,'ModelParams Lw'!U$41*'Sound Power'!$AH179^2+'ModelParams Lw'!U$42*'Sound Power'!$AH179+'ModelParams Lw'!U$43))</f>
        <v>#N/A</v>
      </c>
      <c r="AP179" s="26" t="e">
        <f>IF($AI179=100,'ModelParams Lw'!V$35*'Sound Power'!$AH179^2+'ModelParams Lw'!V$36*'Sound Power'!$AH179+'ModelParams Lw'!V$37,IF($AI179=150,'ModelParams Lw'!V$38*'Sound Power'!$AH179^2+'ModelParams Lw'!V$39*'Sound Power'!$AH179+'ModelParams Lw'!V$40,'ModelParams Lw'!V$41*'Sound Power'!$AH179^2+'ModelParams Lw'!V$42*'Sound Power'!$AH179+'ModelParams Lw'!V$43))</f>
        <v>#N/A</v>
      </c>
      <c r="AQ179" s="26" t="e">
        <f>IF($AI179=100,'ModelParams Lw'!W$35*'Sound Power'!$AH179^2+'ModelParams Lw'!W$36*'Sound Power'!$AH179+'ModelParams Lw'!W$37,IF($AI179=150,'ModelParams Lw'!W$38*'Sound Power'!$AH179^2+'ModelParams Lw'!W$39*'Sound Power'!$AH179+'ModelParams Lw'!W$40,'ModelParams Lw'!W$41*'Sound Power'!$AH179^2+'ModelParams Lw'!W$42*'Sound Power'!$AH179+'ModelParams Lw'!W$43))</f>
        <v>#N/A</v>
      </c>
      <c r="AR179" s="26" t="e">
        <f t="shared" si="81"/>
        <v>#VALUE!</v>
      </c>
      <c r="AS179" s="26" t="e">
        <f>IF(26.83*LN($AJ179)-11.791-'ModelParams Lw'!B$35&lt;0,0,26.83*LN($AJ179)-11.791-'ModelParams Lw'!B$35)</f>
        <v>#DIV/0!</v>
      </c>
      <c r="AT179" s="26" t="e">
        <f>IF(26.83*LN($AJ179)-11.791-'ModelParams Lw'!C$35&lt;0,0,26.83*LN($AJ179)-11.791-'ModelParams Lw'!C$35)</f>
        <v>#DIV/0!</v>
      </c>
      <c r="AU179" s="26" t="e">
        <f>IF(26.83*LN($AJ179)-11.791-'ModelParams Lw'!D$35&lt;0,0,26.83*LN($AJ179)-11.791-'ModelParams Lw'!D$35)</f>
        <v>#DIV/0!</v>
      </c>
      <c r="AV179" s="26" t="e">
        <f>IF(26.83*LN($AJ179)-11.791-'ModelParams Lw'!E$35&lt;0,0,26.83*LN($AJ179)-11.791-'ModelParams Lw'!E$35)</f>
        <v>#DIV/0!</v>
      </c>
      <c r="AW179" s="26" t="e">
        <f>IF(26.83*LN($AJ179)-11.791-'ModelParams Lw'!F$35&lt;0,0,26.83*LN($AJ179)-11.791-'ModelParams Lw'!F$35)</f>
        <v>#DIV/0!</v>
      </c>
      <c r="AX179" s="26" t="e">
        <f>IF(26.83*LN($AJ179)-11.791-'ModelParams Lw'!G$35&lt;0,0,26.83*LN($AJ179)-11.791-'ModelParams Lw'!G$35)</f>
        <v>#DIV/0!</v>
      </c>
      <c r="AY179" s="26" t="e">
        <f>IF(26.83*LN($AJ179)-11.791-'ModelParams Lw'!H$35&lt;0,0,26.83*LN($AJ179)-11.791-'ModelParams Lw'!H$35)</f>
        <v>#DIV/0!</v>
      </c>
      <c r="AZ179" s="26" t="e">
        <f>IF(26.83*LN($AJ179)-11.791-'ModelParams Lw'!I$35&lt;0,0,26.83*LN($AJ179)-11.791-'ModelParams Lw'!I$35)</f>
        <v>#DIV/0!</v>
      </c>
      <c r="BA179" s="26" t="e">
        <f t="shared" si="69"/>
        <v>#DIV/0!</v>
      </c>
      <c r="BB179" s="26" t="e">
        <f t="shared" si="70"/>
        <v>#DIV/0!</v>
      </c>
      <c r="BC179" s="26" t="e">
        <f t="shared" si="71"/>
        <v>#DIV/0!</v>
      </c>
      <c r="BD179" s="26" t="e">
        <f t="shared" si="72"/>
        <v>#DIV/0!</v>
      </c>
      <c r="BE179" s="26" t="e">
        <f t="shared" si="73"/>
        <v>#DIV/0!</v>
      </c>
      <c r="BF179" s="26" t="e">
        <f t="shared" si="74"/>
        <v>#DIV/0!</v>
      </c>
      <c r="BG179" s="26" t="e">
        <f t="shared" si="75"/>
        <v>#DIV/0!</v>
      </c>
      <c r="BH179" s="26" t="e">
        <f t="shared" si="76"/>
        <v>#DIV/0!</v>
      </c>
      <c r="BI179" s="26" t="e">
        <f>10*LOG10(IF(BA179="",0,POWER(10,((BA179+'ModelParams Lw'!$O$4)/10))) +IF(BB179="",0,POWER(10,((BB179+'ModelParams Lw'!$P$4)/10))) +IF(BC179="",0,POWER(10,((BC179+'ModelParams Lw'!$Q$4)/10))) +IF(BD179="",0,POWER(10,((BD179+'ModelParams Lw'!$R$4)/10))) +IF(BE179="",0,POWER(10,((BE179+'ModelParams Lw'!$S$4)/10))) +IF(BF179="",0,POWER(10,((BF179+'ModelParams Lw'!$T$4)/10))) +IF(BG179="",0,POWER(10,((BG179+'ModelParams Lw'!$U$4)/10)))+IF(BH179="",0,POWER(10,((BH179+'ModelParams Lw'!$V$4)/10))))</f>
        <v>#DIV/0!</v>
      </c>
      <c r="BJ179" s="26" t="e">
        <f t="shared" si="82"/>
        <v>#DIV/0!</v>
      </c>
      <c r="BK179" s="26" t="e">
        <f>(BA179-'ModelParams Lw'!O$10)/'ModelParams Lw'!O$11</f>
        <v>#DIV/0!</v>
      </c>
      <c r="BL179" s="26" t="e">
        <f>(BB179-'ModelParams Lw'!P$10)/'ModelParams Lw'!P$11</f>
        <v>#DIV/0!</v>
      </c>
      <c r="BM179" s="26" t="e">
        <f>(BC179-'ModelParams Lw'!Q$10)/'ModelParams Lw'!Q$11</f>
        <v>#DIV/0!</v>
      </c>
      <c r="BN179" s="26" t="e">
        <f>(BD179-'ModelParams Lw'!R$10)/'ModelParams Lw'!R$11</f>
        <v>#DIV/0!</v>
      </c>
      <c r="BO179" s="26" t="e">
        <f>(BE179-'ModelParams Lw'!S$10)/'ModelParams Lw'!S$11</f>
        <v>#DIV/0!</v>
      </c>
      <c r="BP179" s="26" t="e">
        <f>(BF179-'ModelParams Lw'!T$10)/'ModelParams Lw'!T$11</f>
        <v>#DIV/0!</v>
      </c>
      <c r="BQ179" s="26" t="e">
        <f>(BG179-'ModelParams Lw'!U$10)/'ModelParams Lw'!U$11</f>
        <v>#DIV/0!</v>
      </c>
      <c r="BR179" s="26" t="e">
        <f>(BH179-'ModelParams Lw'!V$10)/'ModelParams Lw'!V$11</f>
        <v>#DIV/0!</v>
      </c>
      <c r="BS179" s="23" t="e">
        <f>IF(Calcul!$E181="SW",DEGREES(ACOS(1-(1/'ModelParams Lw'!C$25*SQRT(0.5*1.2/'Sound Power'!$C179)*('Sound Power'!$B179/3600)/('Sound Power'!$D179)/('Sound Power'!$F179)))),DEGREES(ACOS(1-(1/'ModelParams Lw'!C$29*SQRT(0.5*1.2/'Sound Power'!$C179)*('Sound Power'!$B179/3600)/('Sound Power'!$D179)/('Sound Power'!$F179)))))</f>
        <v>#DIV/0!</v>
      </c>
      <c r="BT179" s="23" t="e">
        <f>IF(Calcul!$E181="SW",DEGREES(ACOS(1-(1/'ModelParams Lw'!D$25*SQRT(0.5*1.2/'Sound Power'!$C179)*('Sound Power'!$B179/3600)/('Sound Power'!$D179)/('Sound Power'!$F179)))),DEGREES(ACOS(1-(1/'ModelParams Lw'!D$29*SQRT(0.5*1.2/'Sound Power'!$C179)*('Sound Power'!$B179/3600)/('Sound Power'!$D179)/('Sound Power'!$F179)))))</f>
        <v>#DIV/0!</v>
      </c>
      <c r="BU179" s="23" t="e">
        <f>IF(Calcul!$E181="SW",DEGREES(ACOS(1-(1/'ModelParams Lw'!E$25*SQRT(0.5*1.2/'Sound Power'!$C179)*('Sound Power'!$B179/3600)/('Sound Power'!$D179)/('Sound Power'!$F179)))),DEGREES(ACOS(1-(1/'ModelParams Lw'!E$29*SQRT(0.5*1.2/'Sound Power'!$C179)*('Sound Power'!$B179/3600)/('Sound Power'!$D179)/('Sound Power'!$F179)))))</f>
        <v>#DIV/0!</v>
      </c>
      <c r="BV179" s="23" t="e">
        <f>IF(Calcul!$E181="SW",DEGREES(ACOS(1-(1/'ModelParams Lw'!F$25*SQRT(0.5*1.2/'Sound Power'!$C179)*('Sound Power'!$B179/3600)/('Sound Power'!$D179)/('Sound Power'!$F179)))),DEGREES(ACOS(1-(1/'ModelParams Lw'!F$29*SQRT(0.5*1.2/'Sound Power'!$C179)*('Sound Power'!$B179/3600)/('Sound Power'!$D179)/('Sound Power'!$F179)))))</f>
        <v>#DIV/0!</v>
      </c>
      <c r="BW179" s="23" t="e">
        <f>IF(Calcul!$E181="SW",DEGREES(ACOS(1-(1/'ModelParams Lw'!G$25*SQRT(0.5*1.2/'Sound Power'!$C179)*('Sound Power'!$B179/3600)/('Sound Power'!$D179)/('Sound Power'!$F179)))),DEGREES(ACOS(1-(1/'ModelParams Lw'!G$29*SQRT(0.5*1.2/'Sound Power'!$C179)*('Sound Power'!$B179/3600)/('Sound Power'!$D179)/('Sound Power'!$F179)))))</f>
        <v>#DIV/0!</v>
      </c>
      <c r="BX179" s="23" t="e">
        <f>IF(Calcul!$E181="SW",DEGREES(ACOS(1-(1/'ModelParams Lw'!H$25*SQRT(0.5*1.2/'Sound Power'!$C179)*('Sound Power'!$B179/3600)/('Sound Power'!$D179)/('Sound Power'!$F179)))),DEGREES(ACOS(1-(1/'ModelParams Lw'!H$29*SQRT(0.5*1.2/'Sound Power'!$C179)*('Sound Power'!$B179/3600)/('Sound Power'!$D179)/('Sound Power'!$F179)))))</f>
        <v>#DIV/0!</v>
      </c>
      <c r="BY179" s="23" t="e">
        <f>IF(Calcul!$E181="SW",DEGREES(ACOS(1-(1/'ModelParams Lw'!I$25*SQRT(0.5*1.2/'Sound Power'!$C179)*('Sound Power'!$B179/3600)/('Sound Power'!$D179)/('Sound Power'!$F179)))),DEGREES(ACOS(1-(1/'ModelParams Lw'!I$29*SQRT(0.5*1.2/'Sound Power'!$C179)*('Sound Power'!$B179/3600)/('Sound Power'!$D179)/('Sound Power'!$F179)))))</f>
        <v>#DIV/0!</v>
      </c>
      <c r="BZ179" s="23" t="e">
        <f>IF(Calcul!$E181="SW",DEGREES(ACOS(1-(1/'ModelParams Lw'!J$25*SQRT(0.5*1.2/'Sound Power'!$C179)*('Sound Power'!$B179/3600)/('Sound Power'!$D179)/('Sound Power'!$F179)))),DEGREES(ACOS(1-(1/'ModelParams Lw'!J$29*SQRT(0.5*1.2/'Sound Power'!$C179)*('Sound Power'!$B179/3600)/('Sound Power'!$D179)/('Sound Power'!$F179)))))</f>
        <v>#DIV/0!</v>
      </c>
      <c r="CA179" s="26" t="e">
        <f>IF(Calcul!$E181="SW",'ModelParams Lw'!C$22+'ModelParams Lw'!C$23*LOG('Sound Power'!$D179/'Sound Power'!$E179)+'ModelParams Lw'!C$24*LN('Sound Power'!BS179),IF('ModelParams Lw'!C$26+'ModelParams Lw'!C$27*LOG('Sound Power'!$D179/'Sound Power'!$E179)+'ModelParams Lw'!C$28*LN('Sound Power'!BS179)&lt;'ModelParams Lw'!C$22+'ModelParams Lw'!C$23*LOG('Sound Power'!$D179/'Sound Power'!$E179)+'ModelParams Lw'!C$24*LN('Sound Power'!BS179),'ModelParams Lw'!C$22+'ModelParams Lw'!C$23*LOG('Sound Power'!$D179/'Sound Power'!$E179)+'ModelParams Lw'!C$24*LN('Sound Power'!BS179),'ModelParams Lw'!C$26+'ModelParams Lw'!C$27*LOG('Sound Power'!$D179/'Sound Power'!$E179)+'ModelParams Lw'!C$28*LN('Sound Power'!BS179)))</f>
        <v>#DIV/0!</v>
      </c>
      <c r="CB179" s="26" t="e">
        <f>IF(Calcul!$E181="SW",'ModelParams Lw'!D$22+'ModelParams Lw'!D$23*LOG('Sound Power'!$D179/'Sound Power'!$E179)+'ModelParams Lw'!D$24*LN('Sound Power'!BT179),IF('ModelParams Lw'!D$26+'ModelParams Lw'!D$27*LOG('Sound Power'!$D179/'Sound Power'!$E179)+'ModelParams Lw'!D$28*LN('Sound Power'!BT179)&lt;'ModelParams Lw'!D$22+'ModelParams Lw'!D$23*LOG('Sound Power'!$D179/'Sound Power'!$E179)+'ModelParams Lw'!D$24*LN('Sound Power'!BT179),'ModelParams Lw'!D$22+'ModelParams Lw'!D$23*LOG('Sound Power'!$D179/'Sound Power'!$E179)+'ModelParams Lw'!D$24*LN('Sound Power'!BT179),'ModelParams Lw'!D$26+'ModelParams Lw'!D$27*LOG('Sound Power'!$D179/'Sound Power'!$E179)+'ModelParams Lw'!D$28*LN('Sound Power'!BT179)))</f>
        <v>#DIV/0!</v>
      </c>
      <c r="CC179" s="26" t="e">
        <f>IF(Calcul!$E181="SW",'ModelParams Lw'!E$22+'ModelParams Lw'!E$23*LOG('Sound Power'!$D179/'Sound Power'!$E179)+'ModelParams Lw'!E$24*LN('Sound Power'!BU179),IF('ModelParams Lw'!E$26+'ModelParams Lw'!E$27*LOG('Sound Power'!$D179/'Sound Power'!$E179)+'ModelParams Lw'!E$28*LN('Sound Power'!BU179)&lt;'ModelParams Lw'!E$22+'ModelParams Lw'!E$23*LOG('Sound Power'!$D179/'Sound Power'!$E179)+'ModelParams Lw'!E$24*LN('Sound Power'!BU179),'ModelParams Lw'!E$22+'ModelParams Lw'!E$23*LOG('Sound Power'!$D179/'Sound Power'!$E179)+'ModelParams Lw'!E$24*LN('Sound Power'!BU179),'ModelParams Lw'!E$26+'ModelParams Lw'!E$27*LOG('Sound Power'!$D179/'Sound Power'!$E179)+'ModelParams Lw'!E$28*LN('Sound Power'!BU179)))</f>
        <v>#DIV/0!</v>
      </c>
      <c r="CD179" s="26" t="e">
        <f>IF(Calcul!$E181="SW",'ModelParams Lw'!F$22+'ModelParams Lw'!F$23*LOG('Sound Power'!$D179/'Sound Power'!$E179)+'ModelParams Lw'!F$24*LN('Sound Power'!BV179),IF('ModelParams Lw'!F$26+'ModelParams Lw'!F$27*LOG('Sound Power'!$D179/'Sound Power'!$E179)+'ModelParams Lw'!F$28*LN('Sound Power'!BV179)&lt;'ModelParams Lw'!F$22+'ModelParams Lw'!F$23*LOG('Sound Power'!$D179/'Sound Power'!$E179)+'ModelParams Lw'!F$24*LN('Sound Power'!BV179),'ModelParams Lw'!F$22+'ModelParams Lw'!F$23*LOG('Sound Power'!$D179/'Sound Power'!$E179)+'ModelParams Lw'!F$24*LN('Sound Power'!BV179),'ModelParams Lw'!F$26+'ModelParams Lw'!F$27*LOG('Sound Power'!$D179/'Sound Power'!$E179)+'ModelParams Lw'!F$28*LN('Sound Power'!BV179)))</f>
        <v>#DIV/0!</v>
      </c>
      <c r="CE179" s="26" t="e">
        <f>IF(Calcul!$E181="SW",'ModelParams Lw'!G$22+'ModelParams Lw'!G$23*LOG('Sound Power'!$D179/'Sound Power'!$E179)+'ModelParams Lw'!G$24*LN('Sound Power'!BW179),IF('ModelParams Lw'!G$26+'ModelParams Lw'!G$27*LOG('Sound Power'!$D179/'Sound Power'!$E179)+'ModelParams Lw'!G$28*LN('Sound Power'!BW179)&lt;'ModelParams Lw'!G$22+'ModelParams Lw'!G$23*LOG('Sound Power'!$D179/'Sound Power'!$E179)+'ModelParams Lw'!G$24*LN('Sound Power'!BW179),'ModelParams Lw'!G$22+'ModelParams Lw'!G$23*LOG('Sound Power'!$D179/'Sound Power'!$E179)+'ModelParams Lw'!G$24*LN('Sound Power'!BW179),'ModelParams Lw'!G$26+'ModelParams Lw'!G$27*LOG('Sound Power'!$D179/'Sound Power'!$E179)+'ModelParams Lw'!G$28*LN('Sound Power'!BW179)))</f>
        <v>#DIV/0!</v>
      </c>
      <c r="CF179" s="26" t="e">
        <f>IF(Calcul!$E181="SW",'ModelParams Lw'!H$22+'ModelParams Lw'!H$23*LOG('Sound Power'!$D179/'Sound Power'!$E179)+'ModelParams Lw'!H$24*LN('Sound Power'!BX179),IF('ModelParams Lw'!H$26+'ModelParams Lw'!H$27*LOG('Sound Power'!$D179/'Sound Power'!$E179)+'ModelParams Lw'!H$28*LN('Sound Power'!BX179)&lt;'ModelParams Lw'!H$22+'ModelParams Lw'!H$23*LOG('Sound Power'!$D179/'Sound Power'!$E179)+'ModelParams Lw'!H$24*LN('Sound Power'!BX179),'ModelParams Lw'!H$22+'ModelParams Lw'!H$23*LOG('Sound Power'!$D179/'Sound Power'!$E179)+'ModelParams Lw'!H$24*LN('Sound Power'!BX179),'ModelParams Lw'!H$26+'ModelParams Lw'!H$27*LOG('Sound Power'!$D179/'Sound Power'!$E179)+'ModelParams Lw'!H$28*LN('Sound Power'!BX179)))</f>
        <v>#DIV/0!</v>
      </c>
      <c r="CG179" s="26" t="e">
        <f>IF(Calcul!$E181="SW",'ModelParams Lw'!I$22+'ModelParams Lw'!I$23*LOG('Sound Power'!$D179/'Sound Power'!$E179)+'ModelParams Lw'!I$24*LN('Sound Power'!BY179),IF('ModelParams Lw'!I$26+'ModelParams Lw'!I$27*LOG('Sound Power'!$D179/'Sound Power'!$E179)+'ModelParams Lw'!I$28*LN('Sound Power'!BY179)&lt;'ModelParams Lw'!I$22+'ModelParams Lw'!I$23*LOG('Sound Power'!$D179/'Sound Power'!$E179)+'ModelParams Lw'!I$24*LN('Sound Power'!BY179),'ModelParams Lw'!I$22+'ModelParams Lw'!I$23*LOG('Sound Power'!$D179/'Sound Power'!$E179)+'ModelParams Lw'!I$24*LN('Sound Power'!BY179),'ModelParams Lw'!I$26+'ModelParams Lw'!I$27*LOG('Sound Power'!$D179/'Sound Power'!$E179)+'ModelParams Lw'!I$28*LN('Sound Power'!BY179)))</f>
        <v>#DIV/0!</v>
      </c>
      <c r="CH179" s="26" t="e">
        <f>IF(Calcul!$E181="SW",'ModelParams Lw'!J$22+'ModelParams Lw'!J$23*LOG('Sound Power'!$D179/'Sound Power'!$E179)+'ModelParams Lw'!J$24*LN('Sound Power'!BZ179),IF('ModelParams Lw'!J$26+'ModelParams Lw'!J$27*LOG('Sound Power'!$D179/'Sound Power'!$E179)+'ModelParams Lw'!J$28*LN('Sound Power'!BZ179)&lt;'ModelParams Lw'!J$22+'ModelParams Lw'!J$23*LOG('Sound Power'!$D179/'Sound Power'!$E179)+'ModelParams Lw'!J$24*LN('Sound Power'!BZ179),'ModelParams Lw'!J$22+'ModelParams Lw'!J$23*LOG('Sound Power'!$D179/'Sound Power'!$E179)+'ModelParams Lw'!J$24*LN('Sound Power'!BZ179),'ModelParams Lw'!J$26+'ModelParams Lw'!J$27*LOG('Sound Power'!$D179/'Sound Power'!$E179)+'ModelParams Lw'!J$28*LN('Sound Power'!BZ179)))</f>
        <v>#DIV/0!</v>
      </c>
      <c r="CI179" s="26" t="e">
        <f t="shared" si="83"/>
        <v>#DIV/0!</v>
      </c>
      <c r="CJ179" s="26" t="e">
        <f t="shared" si="84"/>
        <v>#DIV/0!</v>
      </c>
      <c r="CK179" s="26" t="e">
        <f t="shared" si="85"/>
        <v>#DIV/0!</v>
      </c>
      <c r="CL179" s="26" t="e">
        <f t="shared" si="86"/>
        <v>#DIV/0!</v>
      </c>
      <c r="CM179" s="26" t="e">
        <f t="shared" si="87"/>
        <v>#DIV/0!</v>
      </c>
      <c r="CN179" s="26" t="e">
        <f t="shared" si="88"/>
        <v>#DIV/0!</v>
      </c>
      <c r="CO179" s="26" t="e">
        <f t="shared" si="89"/>
        <v>#DIV/0!</v>
      </c>
      <c r="CP179" s="26" t="e">
        <f t="shared" si="90"/>
        <v>#DIV/0!</v>
      </c>
      <c r="CQ179" s="26" t="e">
        <f>10*LOG10(IF(CI179="",0,POWER(10,((CI179+'ModelParams Lw'!$O$4)/10))) +IF(CJ179="",0,POWER(10,((CJ179+'ModelParams Lw'!$P$4)/10))) +IF(CK179="",0,POWER(10,((CK179+'ModelParams Lw'!$Q$4)/10))) +IF(CL179="",0,POWER(10,((CL179+'ModelParams Lw'!$R$4)/10))) +IF(CM179="",0,POWER(10,((CM179+'ModelParams Lw'!$S$4)/10))) +IF(CN179="",0,POWER(10,((CN179+'ModelParams Lw'!$T$4)/10))) +IF(CO179="",0,POWER(10,((CO179+'ModelParams Lw'!$U$4)/10)))+IF(CP179="",0,POWER(10,((CP179+'ModelParams Lw'!$V$4)/10))))</f>
        <v>#DIV/0!</v>
      </c>
      <c r="CR179" s="26" t="e">
        <f t="shared" si="91"/>
        <v>#DIV/0!</v>
      </c>
      <c r="CS179" s="26" t="e">
        <f>(CI179-'ModelParams Lw'!$O$10)/'ModelParams Lw'!$O$11</f>
        <v>#DIV/0!</v>
      </c>
      <c r="CT179" s="26" t="e">
        <f>(CJ179-'ModelParams Lw'!$P$10)/'ModelParams Lw'!$P$11</f>
        <v>#DIV/0!</v>
      </c>
      <c r="CU179" s="26" t="e">
        <f>(CK179-'ModelParams Lw'!$Q$10)/'ModelParams Lw'!$Q$11</f>
        <v>#DIV/0!</v>
      </c>
      <c r="CV179" s="26" t="e">
        <f>(CL179-'ModelParams Lw'!$R$10)/'ModelParams Lw'!$R$11</f>
        <v>#DIV/0!</v>
      </c>
      <c r="CW179" s="26" t="e">
        <f>(CM179-'ModelParams Lw'!$S$10)/'ModelParams Lw'!$S$11</f>
        <v>#DIV/0!</v>
      </c>
      <c r="CX179" s="26" t="e">
        <f>(CN179-'ModelParams Lw'!$T$10)/'ModelParams Lw'!$T$11</f>
        <v>#DIV/0!</v>
      </c>
      <c r="CY179" s="26" t="e">
        <f>(CO179-'ModelParams Lw'!$U$10)/'ModelParams Lw'!$U$11</f>
        <v>#DIV/0!</v>
      </c>
      <c r="CZ179" s="26" t="e">
        <f>(CP179-'ModelParams Lw'!$V$10)/'ModelParams Lw'!$V$11</f>
        <v>#DIV/0!</v>
      </c>
    </row>
    <row r="180" spans="1:104" x14ac:dyDescent="0.2">
      <c r="A180" s="13">
        <f>Calcul!A182</f>
        <v>0</v>
      </c>
      <c r="B180" s="13">
        <f t="shared" si="67"/>
        <v>0</v>
      </c>
      <c r="C180" s="13">
        <f>Calcul!B182</f>
        <v>0</v>
      </c>
      <c r="D180" s="13">
        <f>Calcul!C182/1000</f>
        <v>0</v>
      </c>
      <c r="E180" s="13">
        <f>Calcul!D182/1000</f>
        <v>0</v>
      </c>
      <c r="F180" s="13">
        <f t="shared" si="68"/>
        <v>0</v>
      </c>
      <c r="G180" s="23" t="e">
        <f>DEGREES(ACOS(1-(1/'ModelParams Lw'!B$15*SQRT(0.5*1.2/'Sound Power'!$C180)*('Sound Power'!$B180/3600)/('Sound Power'!$D180)/('Sound Power'!$F180))))</f>
        <v>#DIV/0!</v>
      </c>
      <c r="H180" s="23" t="e">
        <f>DEGREES(ACOS(1-(1/'ModelParams Lw'!C$15*SQRT(0.5*1.2/'Sound Power'!$C180)*('Sound Power'!$B180/3600)/('Sound Power'!$D180)/('Sound Power'!$F180))))</f>
        <v>#DIV/0!</v>
      </c>
      <c r="I180" s="23" t="e">
        <f>DEGREES(ACOS(1-(1/'ModelParams Lw'!D$15*SQRT(0.5*1.2/'Sound Power'!$C180)*('Sound Power'!$B180/3600)/('Sound Power'!$D180)/('Sound Power'!$F180))))</f>
        <v>#DIV/0!</v>
      </c>
      <c r="J180" s="23" t="e">
        <f>DEGREES(ACOS(1-(1/'ModelParams Lw'!E$15*SQRT(0.5*1.2/'Sound Power'!$C180)*('Sound Power'!$B180/3600)/('Sound Power'!$D180)/('Sound Power'!$F180))))</f>
        <v>#DIV/0!</v>
      </c>
      <c r="K180" s="23" t="e">
        <f>DEGREES(ACOS(1-(1/'ModelParams Lw'!F$15*SQRT(0.5*1.2/'Sound Power'!$C180)*('Sound Power'!$B180/3600)/('Sound Power'!$D180)/('Sound Power'!$F180))))</f>
        <v>#DIV/0!</v>
      </c>
      <c r="L180" s="23" t="e">
        <f>DEGREES(ACOS(1-(1/'ModelParams Lw'!G$15*SQRT(0.5*1.2/'Sound Power'!$C180)*('Sound Power'!$B180/3600)/('Sound Power'!$D180)/('Sound Power'!$F180))))</f>
        <v>#DIV/0!</v>
      </c>
      <c r="M180" s="23" t="e">
        <f>DEGREES(ACOS(1-(1/'ModelParams Lw'!H$15*SQRT(0.5*1.2/'Sound Power'!$C180)*('Sound Power'!$B180/3600)/('Sound Power'!$D180)/('Sound Power'!$F180))))</f>
        <v>#DIV/0!</v>
      </c>
      <c r="N180" s="23" t="e">
        <f>DEGREES(ACOS(1-(1/'ModelParams Lw'!I$15*SQRT(0.5*1.2/'Sound Power'!$C180)*('Sound Power'!$B180/3600)/('Sound Power'!$D180)/('Sound Power'!$F180))))</f>
        <v>#DIV/0!</v>
      </c>
      <c r="O180" s="26" t="e">
        <f>('ModelParams Lw'!B$4*LN('Sound Power'!G180)/(1+EXP(-('Sound Power'!$D180*1000+'ModelParams Lw'!B$6)/'ModelParams Lw'!B$7))+'ModelParams Lw'!B$5)*LN('Sound Power'!$B180)-('ModelParams Lw'!B$8+'ModelParams Lw'!B$9*$D180+'ModelParams Lw'!B$10*'Sound Power'!$F180^'ModelParams Lw'!B$14+'ModelParams Lw'!B$11*LN('Sound Power'!G180)+'ModelParams Lw'!B$12*'Sound Power'!$D180*'Sound Power'!$F180+'ModelParams Lw'!B$13*'Sound Power'!$D180*LN('Sound Power'!G180))</f>
        <v>#DIV/0!</v>
      </c>
      <c r="P180" s="26" t="e">
        <f>('ModelParams Lw'!C$4*LN('Sound Power'!H180)/(1+EXP(-('Sound Power'!$D180*1000+'ModelParams Lw'!C$6)/'ModelParams Lw'!C$7))+'ModelParams Lw'!C$5)*LN('Sound Power'!$B180)-('ModelParams Lw'!C$8+'ModelParams Lw'!C$9*$D180+'ModelParams Lw'!C$10*'Sound Power'!$F180^'ModelParams Lw'!C$14+'ModelParams Lw'!C$11*LN('Sound Power'!H180)+'ModelParams Lw'!C$12*'Sound Power'!$D180*'Sound Power'!$F180+'ModelParams Lw'!C$13*'Sound Power'!$D180*LN('Sound Power'!H180))</f>
        <v>#DIV/0!</v>
      </c>
      <c r="Q180" s="26" t="e">
        <f>('ModelParams Lw'!D$4*LN('Sound Power'!I180)/(1+EXP(-('Sound Power'!$D180*1000+'ModelParams Lw'!D$6)/'ModelParams Lw'!D$7))+'ModelParams Lw'!D$5)*LN('Sound Power'!$B180)-('ModelParams Lw'!D$8+'ModelParams Lw'!D$9*$D180+'ModelParams Lw'!D$10*'Sound Power'!$F180^'ModelParams Lw'!D$14+'ModelParams Lw'!D$11*LN('Sound Power'!I180)+'ModelParams Lw'!D$12*'Sound Power'!$D180*'Sound Power'!$F180+'ModelParams Lw'!D$13*'Sound Power'!$D180*LN('Sound Power'!I180))</f>
        <v>#DIV/0!</v>
      </c>
      <c r="R180" s="26" t="e">
        <f>('ModelParams Lw'!E$4*LN('Sound Power'!J180)/(1+EXP(-('Sound Power'!$D180*1000+'ModelParams Lw'!E$6)/'ModelParams Lw'!E$7))+'ModelParams Lw'!E$5)*LN('Sound Power'!$B180)-('ModelParams Lw'!E$8+'ModelParams Lw'!E$9*$D180+'ModelParams Lw'!E$10*'Sound Power'!$F180^'ModelParams Lw'!E$14+'ModelParams Lw'!E$11*LN('Sound Power'!J180)+'ModelParams Lw'!E$12*'Sound Power'!$D180*'Sound Power'!$F180+'ModelParams Lw'!E$13*'Sound Power'!$D180*LN('Sound Power'!J180))</f>
        <v>#DIV/0!</v>
      </c>
      <c r="S180" s="26" t="e">
        <f>('ModelParams Lw'!F$4*LN('Sound Power'!K180)/(1+EXP(-('Sound Power'!$D180*1000+'ModelParams Lw'!F$6)/'ModelParams Lw'!F$7))+'ModelParams Lw'!F$5)*LN('Sound Power'!$B180)-('ModelParams Lw'!F$8+'ModelParams Lw'!F$9*$D180+'ModelParams Lw'!F$10*'Sound Power'!$F180^'ModelParams Lw'!F$14+'ModelParams Lw'!F$11*LN('Sound Power'!K180)+'ModelParams Lw'!F$12*'Sound Power'!$D180*'Sound Power'!$F180+'ModelParams Lw'!F$13*'Sound Power'!$D180*LN('Sound Power'!K180))</f>
        <v>#DIV/0!</v>
      </c>
      <c r="T180" s="26" t="e">
        <f>('ModelParams Lw'!G$4*LN('Sound Power'!L180)/(1+EXP(-('Sound Power'!$D180*1000+'ModelParams Lw'!G$6)/'ModelParams Lw'!G$7))+'ModelParams Lw'!G$5)*LN('Sound Power'!$B180)-('ModelParams Lw'!G$8+'ModelParams Lw'!G$9*$D180+'ModelParams Lw'!G$10*'Sound Power'!$F180^'ModelParams Lw'!G$14+'ModelParams Lw'!G$11*LN('Sound Power'!L180)+'ModelParams Lw'!G$12*'Sound Power'!$D180*'Sound Power'!$F180+'ModelParams Lw'!G$13*'Sound Power'!$D180*LN('Sound Power'!L180))</f>
        <v>#DIV/0!</v>
      </c>
      <c r="U180" s="26" t="e">
        <f>('ModelParams Lw'!H$4*LN('Sound Power'!M180)/(1+EXP(-('Sound Power'!$D180*1000+'ModelParams Lw'!H$6)/'ModelParams Lw'!H$7))+'ModelParams Lw'!H$5)*LN('Sound Power'!$B180)-('ModelParams Lw'!H$8+'ModelParams Lw'!H$9*$D180+'ModelParams Lw'!H$10*'Sound Power'!$F180^'ModelParams Lw'!H$14+'ModelParams Lw'!H$11*LN('Sound Power'!M180)+'ModelParams Lw'!H$12*'Sound Power'!$D180*'Sound Power'!$F180+'ModelParams Lw'!H$13*'Sound Power'!$D180*LN('Sound Power'!M180))</f>
        <v>#DIV/0!</v>
      </c>
      <c r="V180" s="26" t="e">
        <f>('ModelParams Lw'!I$4*LN('Sound Power'!N180)/(1+EXP(-('Sound Power'!$D180*1000+'ModelParams Lw'!I$6)/'ModelParams Lw'!I$7))+'ModelParams Lw'!I$5)*LN('Sound Power'!$B180)-('ModelParams Lw'!I$8+'ModelParams Lw'!I$9*$D180+'ModelParams Lw'!I$10*'Sound Power'!$F180^'ModelParams Lw'!I$14+'ModelParams Lw'!I$11*LN('Sound Power'!N180)+'ModelParams Lw'!I$12*'Sound Power'!$D180*'Sound Power'!$F180+'ModelParams Lw'!I$13*'Sound Power'!$D180*LN('Sound Power'!N180))</f>
        <v>#DIV/0!</v>
      </c>
      <c r="W180" s="26" t="e">
        <f>10*LOG10(IF(O180="",0,POWER(10,((O180+'ModelParams Lw'!$O$4)/10))) +IF(P180="",0,POWER(10,((P180+'ModelParams Lw'!$P$4)/10))) +IF(Q180="",0,POWER(10,((Q180+'ModelParams Lw'!$Q$4)/10))) +IF(R180="",0,POWER(10,((R180+'ModelParams Lw'!$R$4)/10))) +IF(S180="",0,POWER(10,((S180+'ModelParams Lw'!$S$4)/10))) +IF(T180="",0,POWER(10,((T180+'ModelParams Lw'!$T$4)/10))) +IF(U180="",0,POWER(10,((U180+'ModelParams Lw'!$U$4)/10)))+IF(V180="",0,POWER(10,((V180+'ModelParams Lw'!$V$4)/10))))</f>
        <v>#DIV/0!</v>
      </c>
      <c r="X180" s="26" t="e">
        <f t="shared" si="77"/>
        <v>#DIV/0!</v>
      </c>
      <c r="Y180" s="26" t="e">
        <f>(O180-'ModelParams Lw'!O$10)/'ModelParams Lw'!O$11</f>
        <v>#DIV/0!</v>
      </c>
      <c r="Z180" s="26" t="e">
        <f>(P180-'ModelParams Lw'!P$10)/'ModelParams Lw'!P$11</f>
        <v>#DIV/0!</v>
      </c>
      <c r="AA180" s="26" t="e">
        <f>(Q180-'ModelParams Lw'!Q$10)/'ModelParams Lw'!Q$11</f>
        <v>#DIV/0!</v>
      </c>
      <c r="AB180" s="26" t="e">
        <f>(R180-'ModelParams Lw'!R$10)/'ModelParams Lw'!R$11</f>
        <v>#DIV/0!</v>
      </c>
      <c r="AC180" s="26" t="e">
        <f>(S180-'ModelParams Lw'!S$10)/'ModelParams Lw'!S$11</f>
        <v>#DIV/0!</v>
      </c>
      <c r="AD180" s="26" t="e">
        <f>(T180-'ModelParams Lw'!T$10)/'ModelParams Lw'!T$11</f>
        <v>#DIV/0!</v>
      </c>
      <c r="AE180" s="26" t="e">
        <f>(U180-'ModelParams Lw'!U$10)/'ModelParams Lw'!U$11</f>
        <v>#DIV/0!</v>
      </c>
      <c r="AF180" s="26" t="e">
        <f>(V180-'ModelParams Lw'!V$10)/'ModelParams Lw'!V$11</f>
        <v>#DIV/0!</v>
      </c>
      <c r="AG180" s="26" t="e">
        <f t="shared" si="78"/>
        <v>#DIV/0!</v>
      </c>
      <c r="AH180" s="26" t="e">
        <f>VLOOKUP(D180*1000,'ModelParams Lw'!$A$38:$D$58,4)</f>
        <v>#N/A</v>
      </c>
      <c r="AI180" s="56" t="e">
        <f>VLOOKUP(D180*1000,'ModelParams Lw'!$A$38:$D$58,2)</f>
        <v>#N/A</v>
      </c>
      <c r="AJ180" s="46" t="e">
        <f t="shared" si="79"/>
        <v>#DIV/0!</v>
      </c>
      <c r="AK180" s="26" t="e">
        <f t="shared" si="80"/>
        <v>#VALUE!</v>
      </c>
      <c r="AL180" s="26" t="e">
        <f>IF($AI180=100,'ModelParams Lw'!R$35*'Sound Power'!$AH180^2+'ModelParams Lw'!R$36*'Sound Power'!$AH180+'ModelParams Lw'!R$37,IF($AI180=150,'ModelParams Lw'!R$38*'Sound Power'!$AH180^2+'ModelParams Lw'!R$39*'Sound Power'!$AH180+'ModelParams Lw'!R$40,'ModelParams Lw'!R$41*'Sound Power'!$AH180^2+'ModelParams Lw'!R$42*'Sound Power'!$AH180+'ModelParams Lw'!R$43))</f>
        <v>#N/A</v>
      </c>
      <c r="AM180" s="26" t="e">
        <f>IF($AI180=100,'ModelParams Lw'!S$35*'Sound Power'!$AH180^2+'ModelParams Lw'!S$36*'Sound Power'!$AH180+'ModelParams Lw'!S$37,IF($AI180=150,'ModelParams Lw'!S$38*'Sound Power'!$AH180^2+'ModelParams Lw'!S$39*'Sound Power'!$AH180+'ModelParams Lw'!S$40,'ModelParams Lw'!S$41*'Sound Power'!$AH180^2+'ModelParams Lw'!S$42*'Sound Power'!$AH180+'ModelParams Lw'!S$43))</f>
        <v>#N/A</v>
      </c>
      <c r="AN180" s="26" t="e">
        <f>IF($AI180=100,'ModelParams Lw'!T$35*'Sound Power'!$AH180^2+'ModelParams Lw'!T$36*'Sound Power'!$AH180+'ModelParams Lw'!T$37,IF($AI180=150,'ModelParams Lw'!T$38*'Sound Power'!$AH180^2+'ModelParams Lw'!T$39*'Sound Power'!$AH180+'ModelParams Lw'!T$40,'ModelParams Lw'!T$41*'Sound Power'!$AH180^2+'ModelParams Lw'!T$42*'Sound Power'!$AH180+'ModelParams Lw'!T$43))</f>
        <v>#N/A</v>
      </c>
      <c r="AO180" s="26" t="e">
        <f>IF($AI180=100,'ModelParams Lw'!U$35*'Sound Power'!$AH180^2+'ModelParams Lw'!U$36*'Sound Power'!$AH180+'ModelParams Lw'!U$37,IF($AI180=150,'ModelParams Lw'!U$38*'Sound Power'!$AH180^2+'ModelParams Lw'!U$39*'Sound Power'!$AH180+'ModelParams Lw'!U$40,'ModelParams Lw'!U$41*'Sound Power'!$AH180^2+'ModelParams Lw'!U$42*'Sound Power'!$AH180+'ModelParams Lw'!U$43))</f>
        <v>#N/A</v>
      </c>
      <c r="AP180" s="26" t="e">
        <f>IF($AI180=100,'ModelParams Lw'!V$35*'Sound Power'!$AH180^2+'ModelParams Lw'!V$36*'Sound Power'!$AH180+'ModelParams Lw'!V$37,IF($AI180=150,'ModelParams Lw'!V$38*'Sound Power'!$AH180^2+'ModelParams Lw'!V$39*'Sound Power'!$AH180+'ModelParams Lw'!V$40,'ModelParams Lw'!V$41*'Sound Power'!$AH180^2+'ModelParams Lw'!V$42*'Sound Power'!$AH180+'ModelParams Lw'!V$43))</f>
        <v>#N/A</v>
      </c>
      <c r="AQ180" s="26" t="e">
        <f>IF($AI180=100,'ModelParams Lw'!W$35*'Sound Power'!$AH180^2+'ModelParams Lw'!W$36*'Sound Power'!$AH180+'ModelParams Lw'!W$37,IF($AI180=150,'ModelParams Lw'!W$38*'Sound Power'!$AH180^2+'ModelParams Lw'!W$39*'Sound Power'!$AH180+'ModelParams Lw'!W$40,'ModelParams Lw'!W$41*'Sound Power'!$AH180^2+'ModelParams Lw'!W$42*'Sound Power'!$AH180+'ModelParams Lw'!W$43))</f>
        <v>#N/A</v>
      </c>
      <c r="AR180" s="26" t="e">
        <f t="shared" si="81"/>
        <v>#VALUE!</v>
      </c>
      <c r="AS180" s="26" t="e">
        <f>IF(26.83*LN($AJ180)-11.791-'ModelParams Lw'!B$35&lt;0,0,26.83*LN($AJ180)-11.791-'ModelParams Lw'!B$35)</f>
        <v>#DIV/0!</v>
      </c>
      <c r="AT180" s="26" t="e">
        <f>IF(26.83*LN($AJ180)-11.791-'ModelParams Lw'!C$35&lt;0,0,26.83*LN($AJ180)-11.791-'ModelParams Lw'!C$35)</f>
        <v>#DIV/0!</v>
      </c>
      <c r="AU180" s="26" t="e">
        <f>IF(26.83*LN($AJ180)-11.791-'ModelParams Lw'!D$35&lt;0,0,26.83*LN($AJ180)-11.791-'ModelParams Lw'!D$35)</f>
        <v>#DIV/0!</v>
      </c>
      <c r="AV180" s="26" t="e">
        <f>IF(26.83*LN($AJ180)-11.791-'ModelParams Lw'!E$35&lt;0,0,26.83*LN($AJ180)-11.791-'ModelParams Lw'!E$35)</f>
        <v>#DIV/0!</v>
      </c>
      <c r="AW180" s="26" t="e">
        <f>IF(26.83*LN($AJ180)-11.791-'ModelParams Lw'!F$35&lt;0,0,26.83*LN($AJ180)-11.791-'ModelParams Lw'!F$35)</f>
        <v>#DIV/0!</v>
      </c>
      <c r="AX180" s="26" t="e">
        <f>IF(26.83*LN($AJ180)-11.791-'ModelParams Lw'!G$35&lt;0,0,26.83*LN($AJ180)-11.791-'ModelParams Lw'!G$35)</f>
        <v>#DIV/0!</v>
      </c>
      <c r="AY180" s="26" t="e">
        <f>IF(26.83*LN($AJ180)-11.791-'ModelParams Lw'!H$35&lt;0,0,26.83*LN($AJ180)-11.791-'ModelParams Lw'!H$35)</f>
        <v>#DIV/0!</v>
      </c>
      <c r="AZ180" s="26" t="e">
        <f>IF(26.83*LN($AJ180)-11.791-'ModelParams Lw'!I$35&lt;0,0,26.83*LN($AJ180)-11.791-'ModelParams Lw'!I$35)</f>
        <v>#DIV/0!</v>
      </c>
      <c r="BA180" s="26" t="e">
        <f t="shared" si="69"/>
        <v>#DIV/0!</v>
      </c>
      <c r="BB180" s="26" t="e">
        <f t="shared" si="70"/>
        <v>#DIV/0!</v>
      </c>
      <c r="BC180" s="26" t="e">
        <f t="shared" si="71"/>
        <v>#DIV/0!</v>
      </c>
      <c r="BD180" s="26" t="e">
        <f t="shared" si="72"/>
        <v>#DIV/0!</v>
      </c>
      <c r="BE180" s="26" t="e">
        <f t="shared" si="73"/>
        <v>#DIV/0!</v>
      </c>
      <c r="BF180" s="26" t="e">
        <f t="shared" si="74"/>
        <v>#DIV/0!</v>
      </c>
      <c r="BG180" s="26" t="e">
        <f t="shared" si="75"/>
        <v>#DIV/0!</v>
      </c>
      <c r="BH180" s="26" t="e">
        <f t="shared" si="76"/>
        <v>#DIV/0!</v>
      </c>
      <c r="BI180" s="26" t="e">
        <f>10*LOG10(IF(BA180="",0,POWER(10,((BA180+'ModelParams Lw'!$O$4)/10))) +IF(BB180="",0,POWER(10,((BB180+'ModelParams Lw'!$P$4)/10))) +IF(BC180="",0,POWER(10,((BC180+'ModelParams Lw'!$Q$4)/10))) +IF(BD180="",0,POWER(10,((BD180+'ModelParams Lw'!$R$4)/10))) +IF(BE180="",0,POWER(10,((BE180+'ModelParams Lw'!$S$4)/10))) +IF(BF180="",0,POWER(10,((BF180+'ModelParams Lw'!$T$4)/10))) +IF(BG180="",0,POWER(10,((BG180+'ModelParams Lw'!$U$4)/10)))+IF(BH180="",0,POWER(10,((BH180+'ModelParams Lw'!$V$4)/10))))</f>
        <v>#DIV/0!</v>
      </c>
      <c r="BJ180" s="26" t="e">
        <f t="shared" si="82"/>
        <v>#DIV/0!</v>
      </c>
      <c r="BK180" s="26" t="e">
        <f>(BA180-'ModelParams Lw'!O$10)/'ModelParams Lw'!O$11</f>
        <v>#DIV/0!</v>
      </c>
      <c r="BL180" s="26" t="e">
        <f>(BB180-'ModelParams Lw'!P$10)/'ModelParams Lw'!P$11</f>
        <v>#DIV/0!</v>
      </c>
      <c r="BM180" s="26" t="e">
        <f>(BC180-'ModelParams Lw'!Q$10)/'ModelParams Lw'!Q$11</f>
        <v>#DIV/0!</v>
      </c>
      <c r="BN180" s="26" t="e">
        <f>(BD180-'ModelParams Lw'!R$10)/'ModelParams Lw'!R$11</f>
        <v>#DIV/0!</v>
      </c>
      <c r="BO180" s="26" t="e">
        <f>(BE180-'ModelParams Lw'!S$10)/'ModelParams Lw'!S$11</f>
        <v>#DIV/0!</v>
      </c>
      <c r="BP180" s="26" t="e">
        <f>(BF180-'ModelParams Lw'!T$10)/'ModelParams Lw'!T$11</f>
        <v>#DIV/0!</v>
      </c>
      <c r="BQ180" s="26" t="e">
        <f>(BG180-'ModelParams Lw'!U$10)/'ModelParams Lw'!U$11</f>
        <v>#DIV/0!</v>
      </c>
      <c r="BR180" s="26" t="e">
        <f>(BH180-'ModelParams Lw'!V$10)/'ModelParams Lw'!V$11</f>
        <v>#DIV/0!</v>
      </c>
      <c r="BS180" s="23" t="e">
        <f>IF(Calcul!$E182="SW",DEGREES(ACOS(1-(1/'ModelParams Lw'!C$25*SQRT(0.5*1.2/'Sound Power'!$C180)*('Sound Power'!$B180/3600)/('Sound Power'!$D180)/('Sound Power'!$F180)))),DEGREES(ACOS(1-(1/'ModelParams Lw'!C$29*SQRT(0.5*1.2/'Sound Power'!$C180)*('Sound Power'!$B180/3600)/('Sound Power'!$D180)/('Sound Power'!$F180)))))</f>
        <v>#DIV/0!</v>
      </c>
      <c r="BT180" s="23" t="e">
        <f>IF(Calcul!$E182="SW",DEGREES(ACOS(1-(1/'ModelParams Lw'!D$25*SQRT(0.5*1.2/'Sound Power'!$C180)*('Sound Power'!$B180/3600)/('Sound Power'!$D180)/('Sound Power'!$F180)))),DEGREES(ACOS(1-(1/'ModelParams Lw'!D$29*SQRT(0.5*1.2/'Sound Power'!$C180)*('Sound Power'!$B180/3600)/('Sound Power'!$D180)/('Sound Power'!$F180)))))</f>
        <v>#DIV/0!</v>
      </c>
      <c r="BU180" s="23" t="e">
        <f>IF(Calcul!$E182="SW",DEGREES(ACOS(1-(1/'ModelParams Lw'!E$25*SQRT(0.5*1.2/'Sound Power'!$C180)*('Sound Power'!$B180/3600)/('Sound Power'!$D180)/('Sound Power'!$F180)))),DEGREES(ACOS(1-(1/'ModelParams Lw'!E$29*SQRT(0.5*1.2/'Sound Power'!$C180)*('Sound Power'!$B180/3600)/('Sound Power'!$D180)/('Sound Power'!$F180)))))</f>
        <v>#DIV/0!</v>
      </c>
      <c r="BV180" s="23" t="e">
        <f>IF(Calcul!$E182="SW",DEGREES(ACOS(1-(1/'ModelParams Lw'!F$25*SQRT(0.5*1.2/'Sound Power'!$C180)*('Sound Power'!$B180/3600)/('Sound Power'!$D180)/('Sound Power'!$F180)))),DEGREES(ACOS(1-(1/'ModelParams Lw'!F$29*SQRT(0.5*1.2/'Sound Power'!$C180)*('Sound Power'!$B180/3600)/('Sound Power'!$D180)/('Sound Power'!$F180)))))</f>
        <v>#DIV/0!</v>
      </c>
      <c r="BW180" s="23" t="e">
        <f>IF(Calcul!$E182="SW",DEGREES(ACOS(1-(1/'ModelParams Lw'!G$25*SQRT(0.5*1.2/'Sound Power'!$C180)*('Sound Power'!$B180/3600)/('Sound Power'!$D180)/('Sound Power'!$F180)))),DEGREES(ACOS(1-(1/'ModelParams Lw'!G$29*SQRT(0.5*1.2/'Sound Power'!$C180)*('Sound Power'!$B180/3600)/('Sound Power'!$D180)/('Sound Power'!$F180)))))</f>
        <v>#DIV/0!</v>
      </c>
      <c r="BX180" s="23" t="e">
        <f>IF(Calcul!$E182="SW",DEGREES(ACOS(1-(1/'ModelParams Lw'!H$25*SQRT(0.5*1.2/'Sound Power'!$C180)*('Sound Power'!$B180/3600)/('Sound Power'!$D180)/('Sound Power'!$F180)))),DEGREES(ACOS(1-(1/'ModelParams Lw'!H$29*SQRT(0.5*1.2/'Sound Power'!$C180)*('Sound Power'!$B180/3600)/('Sound Power'!$D180)/('Sound Power'!$F180)))))</f>
        <v>#DIV/0!</v>
      </c>
      <c r="BY180" s="23" t="e">
        <f>IF(Calcul!$E182="SW",DEGREES(ACOS(1-(1/'ModelParams Lw'!I$25*SQRT(0.5*1.2/'Sound Power'!$C180)*('Sound Power'!$B180/3600)/('Sound Power'!$D180)/('Sound Power'!$F180)))),DEGREES(ACOS(1-(1/'ModelParams Lw'!I$29*SQRT(0.5*1.2/'Sound Power'!$C180)*('Sound Power'!$B180/3600)/('Sound Power'!$D180)/('Sound Power'!$F180)))))</f>
        <v>#DIV/0!</v>
      </c>
      <c r="BZ180" s="23" t="e">
        <f>IF(Calcul!$E182="SW",DEGREES(ACOS(1-(1/'ModelParams Lw'!J$25*SQRT(0.5*1.2/'Sound Power'!$C180)*('Sound Power'!$B180/3600)/('Sound Power'!$D180)/('Sound Power'!$F180)))),DEGREES(ACOS(1-(1/'ModelParams Lw'!J$29*SQRT(0.5*1.2/'Sound Power'!$C180)*('Sound Power'!$B180/3600)/('Sound Power'!$D180)/('Sound Power'!$F180)))))</f>
        <v>#DIV/0!</v>
      </c>
      <c r="CA180" s="26" t="e">
        <f>IF(Calcul!$E182="SW",'ModelParams Lw'!C$22+'ModelParams Lw'!C$23*LOG('Sound Power'!$D180/'Sound Power'!$E180)+'ModelParams Lw'!C$24*LN('Sound Power'!BS180),IF('ModelParams Lw'!C$26+'ModelParams Lw'!C$27*LOG('Sound Power'!$D180/'Sound Power'!$E180)+'ModelParams Lw'!C$28*LN('Sound Power'!BS180)&lt;'ModelParams Lw'!C$22+'ModelParams Lw'!C$23*LOG('Sound Power'!$D180/'Sound Power'!$E180)+'ModelParams Lw'!C$24*LN('Sound Power'!BS180),'ModelParams Lw'!C$22+'ModelParams Lw'!C$23*LOG('Sound Power'!$D180/'Sound Power'!$E180)+'ModelParams Lw'!C$24*LN('Sound Power'!BS180),'ModelParams Lw'!C$26+'ModelParams Lw'!C$27*LOG('Sound Power'!$D180/'Sound Power'!$E180)+'ModelParams Lw'!C$28*LN('Sound Power'!BS180)))</f>
        <v>#DIV/0!</v>
      </c>
      <c r="CB180" s="26" t="e">
        <f>IF(Calcul!$E182="SW",'ModelParams Lw'!D$22+'ModelParams Lw'!D$23*LOG('Sound Power'!$D180/'Sound Power'!$E180)+'ModelParams Lw'!D$24*LN('Sound Power'!BT180),IF('ModelParams Lw'!D$26+'ModelParams Lw'!D$27*LOG('Sound Power'!$D180/'Sound Power'!$E180)+'ModelParams Lw'!D$28*LN('Sound Power'!BT180)&lt;'ModelParams Lw'!D$22+'ModelParams Lw'!D$23*LOG('Sound Power'!$D180/'Sound Power'!$E180)+'ModelParams Lw'!D$24*LN('Sound Power'!BT180),'ModelParams Lw'!D$22+'ModelParams Lw'!D$23*LOG('Sound Power'!$D180/'Sound Power'!$E180)+'ModelParams Lw'!D$24*LN('Sound Power'!BT180),'ModelParams Lw'!D$26+'ModelParams Lw'!D$27*LOG('Sound Power'!$D180/'Sound Power'!$E180)+'ModelParams Lw'!D$28*LN('Sound Power'!BT180)))</f>
        <v>#DIV/0!</v>
      </c>
      <c r="CC180" s="26" t="e">
        <f>IF(Calcul!$E182="SW",'ModelParams Lw'!E$22+'ModelParams Lw'!E$23*LOG('Sound Power'!$D180/'Sound Power'!$E180)+'ModelParams Lw'!E$24*LN('Sound Power'!BU180),IF('ModelParams Lw'!E$26+'ModelParams Lw'!E$27*LOG('Sound Power'!$D180/'Sound Power'!$E180)+'ModelParams Lw'!E$28*LN('Sound Power'!BU180)&lt;'ModelParams Lw'!E$22+'ModelParams Lw'!E$23*LOG('Sound Power'!$D180/'Sound Power'!$E180)+'ModelParams Lw'!E$24*LN('Sound Power'!BU180),'ModelParams Lw'!E$22+'ModelParams Lw'!E$23*LOG('Sound Power'!$D180/'Sound Power'!$E180)+'ModelParams Lw'!E$24*LN('Sound Power'!BU180),'ModelParams Lw'!E$26+'ModelParams Lw'!E$27*LOG('Sound Power'!$D180/'Sound Power'!$E180)+'ModelParams Lw'!E$28*LN('Sound Power'!BU180)))</f>
        <v>#DIV/0!</v>
      </c>
      <c r="CD180" s="26" t="e">
        <f>IF(Calcul!$E182="SW",'ModelParams Lw'!F$22+'ModelParams Lw'!F$23*LOG('Sound Power'!$D180/'Sound Power'!$E180)+'ModelParams Lw'!F$24*LN('Sound Power'!BV180),IF('ModelParams Lw'!F$26+'ModelParams Lw'!F$27*LOG('Sound Power'!$D180/'Sound Power'!$E180)+'ModelParams Lw'!F$28*LN('Sound Power'!BV180)&lt;'ModelParams Lw'!F$22+'ModelParams Lw'!F$23*LOG('Sound Power'!$D180/'Sound Power'!$E180)+'ModelParams Lw'!F$24*LN('Sound Power'!BV180),'ModelParams Lw'!F$22+'ModelParams Lw'!F$23*LOG('Sound Power'!$D180/'Sound Power'!$E180)+'ModelParams Lw'!F$24*LN('Sound Power'!BV180),'ModelParams Lw'!F$26+'ModelParams Lw'!F$27*LOG('Sound Power'!$D180/'Sound Power'!$E180)+'ModelParams Lw'!F$28*LN('Sound Power'!BV180)))</f>
        <v>#DIV/0!</v>
      </c>
      <c r="CE180" s="26" t="e">
        <f>IF(Calcul!$E182="SW",'ModelParams Lw'!G$22+'ModelParams Lw'!G$23*LOG('Sound Power'!$D180/'Sound Power'!$E180)+'ModelParams Lw'!G$24*LN('Sound Power'!BW180),IF('ModelParams Lw'!G$26+'ModelParams Lw'!G$27*LOG('Sound Power'!$D180/'Sound Power'!$E180)+'ModelParams Lw'!G$28*LN('Sound Power'!BW180)&lt;'ModelParams Lw'!G$22+'ModelParams Lw'!G$23*LOG('Sound Power'!$D180/'Sound Power'!$E180)+'ModelParams Lw'!G$24*LN('Sound Power'!BW180),'ModelParams Lw'!G$22+'ModelParams Lw'!G$23*LOG('Sound Power'!$D180/'Sound Power'!$E180)+'ModelParams Lw'!G$24*LN('Sound Power'!BW180),'ModelParams Lw'!G$26+'ModelParams Lw'!G$27*LOG('Sound Power'!$D180/'Sound Power'!$E180)+'ModelParams Lw'!G$28*LN('Sound Power'!BW180)))</f>
        <v>#DIV/0!</v>
      </c>
      <c r="CF180" s="26" t="e">
        <f>IF(Calcul!$E182="SW",'ModelParams Lw'!H$22+'ModelParams Lw'!H$23*LOG('Sound Power'!$D180/'Sound Power'!$E180)+'ModelParams Lw'!H$24*LN('Sound Power'!BX180),IF('ModelParams Lw'!H$26+'ModelParams Lw'!H$27*LOG('Sound Power'!$D180/'Sound Power'!$E180)+'ModelParams Lw'!H$28*LN('Sound Power'!BX180)&lt;'ModelParams Lw'!H$22+'ModelParams Lw'!H$23*LOG('Sound Power'!$D180/'Sound Power'!$E180)+'ModelParams Lw'!H$24*LN('Sound Power'!BX180),'ModelParams Lw'!H$22+'ModelParams Lw'!H$23*LOG('Sound Power'!$D180/'Sound Power'!$E180)+'ModelParams Lw'!H$24*LN('Sound Power'!BX180),'ModelParams Lw'!H$26+'ModelParams Lw'!H$27*LOG('Sound Power'!$D180/'Sound Power'!$E180)+'ModelParams Lw'!H$28*LN('Sound Power'!BX180)))</f>
        <v>#DIV/0!</v>
      </c>
      <c r="CG180" s="26" t="e">
        <f>IF(Calcul!$E182="SW",'ModelParams Lw'!I$22+'ModelParams Lw'!I$23*LOG('Sound Power'!$D180/'Sound Power'!$E180)+'ModelParams Lw'!I$24*LN('Sound Power'!BY180),IF('ModelParams Lw'!I$26+'ModelParams Lw'!I$27*LOG('Sound Power'!$D180/'Sound Power'!$E180)+'ModelParams Lw'!I$28*LN('Sound Power'!BY180)&lt;'ModelParams Lw'!I$22+'ModelParams Lw'!I$23*LOG('Sound Power'!$D180/'Sound Power'!$E180)+'ModelParams Lw'!I$24*LN('Sound Power'!BY180),'ModelParams Lw'!I$22+'ModelParams Lw'!I$23*LOG('Sound Power'!$D180/'Sound Power'!$E180)+'ModelParams Lw'!I$24*LN('Sound Power'!BY180),'ModelParams Lw'!I$26+'ModelParams Lw'!I$27*LOG('Sound Power'!$D180/'Sound Power'!$E180)+'ModelParams Lw'!I$28*LN('Sound Power'!BY180)))</f>
        <v>#DIV/0!</v>
      </c>
      <c r="CH180" s="26" t="e">
        <f>IF(Calcul!$E182="SW",'ModelParams Lw'!J$22+'ModelParams Lw'!J$23*LOG('Sound Power'!$D180/'Sound Power'!$E180)+'ModelParams Lw'!J$24*LN('Sound Power'!BZ180),IF('ModelParams Lw'!J$26+'ModelParams Lw'!J$27*LOG('Sound Power'!$D180/'Sound Power'!$E180)+'ModelParams Lw'!J$28*LN('Sound Power'!BZ180)&lt;'ModelParams Lw'!J$22+'ModelParams Lw'!J$23*LOG('Sound Power'!$D180/'Sound Power'!$E180)+'ModelParams Lw'!J$24*LN('Sound Power'!BZ180),'ModelParams Lw'!J$22+'ModelParams Lw'!J$23*LOG('Sound Power'!$D180/'Sound Power'!$E180)+'ModelParams Lw'!J$24*LN('Sound Power'!BZ180),'ModelParams Lw'!J$26+'ModelParams Lw'!J$27*LOG('Sound Power'!$D180/'Sound Power'!$E180)+'ModelParams Lw'!J$28*LN('Sound Power'!BZ180)))</f>
        <v>#DIV/0!</v>
      </c>
      <c r="CI180" s="26" t="e">
        <f t="shared" si="83"/>
        <v>#DIV/0!</v>
      </c>
      <c r="CJ180" s="26" t="e">
        <f t="shared" si="84"/>
        <v>#DIV/0!</v>
      </c>
      <c r="CK180" s="26" t="e">
        <f t="shared" si="85"/>
        <v>#DIV/0!</v>
      </c>
      <c r="CL180" s="26" t="e">
        <f t="shared" si="86"/>
        <v>#DIV/0!</v>
      </c>
      <c r="CM180" s="26" t="e">
        <f t="shared" si="87"/>
        <v>#DIV/0!</v>
      </c>
      <c r="CN180" s="26" t="e">
        <f t="shared" si="88"/>
        <v>#DIV/0!</v>
      </c>
      <c r="CO180" s="26" t="e">
        <f t="shared" si="89"/>
        <v>#DIV/0!</v>
      </c>
      <c r="CP180" s="26" t="e">
        <f t="shared" si="90"/>
        <v>#DIV/0!</v>
      </c>
      <c r="CQ180" s="26" t="e">
        <f>10*LOG10(IF(CI180="",0,POWER(10,((CI180+'ModelParams Lw'!$O$4)/10))) +IF(CJ180="",0,POWER(10,((CJ180+'ModelParams Lw'!$P$4)/10))) +IF(CK180="",0,POWER(10,((CK180+'ModelParams Lw'!$Q$4)/10))) +IF(CL180="",0,POWER(10,((CL180+'ModelParams Lw'!$R$4)/10))) +IF(CM180="",0,POWER(10,((CM180+'ModelParams Lw'!$S$4)/10))) +IF(CN180="",0,POWER(10,((CN180+'ModelParams Lw'!$T$4)/10))) +IF(CO180="",0,POWER(10,((CO180+'ModelParams Lw'!$U$4)/10)))+IF(CP180="",0,POWER(10,((CP180+'ModelParams Lw'!$V$4)/10))))</f>
        <v>#DIV/0!</v>
      </c>
      <c r="CR180" s="26" t="e">
        <f t="shared" si="91"/>
        <v>#DIV/0!</v>
      </c>
      <c r="CS180" s="26" t="e">
        <f>(CI180-'ModelParams Lw'!$O$10)/'ModelParams Lw'!$O$11</f>
        <v>#DIV/0!</v>
      </c>
      <c r="CT180" s="26" t="e">
        <f>(CJ180-'ModelParams Lw'!$P$10)/'ModelParams Lw'!$P$11</f>
        <v>#DIV/0!</v>
      </c>
      <c r="CU180" s="26" t="e">
        <f>(CK180-'ModelParams Lw'!$Q$10)/'ModelParams Lw'!$Q$11</f>
        <v>#DIV/0!</v>
      </c>
      <c r="CV180" s="26" t="e">
        <f>(CL180-'ModelParams Lw'!$R$10)/'ModelParams Lw'!$R$11</f>
        <v>#DIV/0!</v>
      </c>
      <c r="CW180" s="26" t="e">
        <f>(CM180-'ModelParams Lw'!$S$10)/'ModelParams Lw'!$S$11</f>
        <v>#DIV/0!</v>
      </c>
      <c r="CX180" s="26" t="e">
        <f>(CN180-'ModelParams Lw'!$T$10)/'ModelParams Lw'!$T$11</f>
        <v>#DIV/0!</v>
      </c>
      <c r="CY180" s="26" t="e">
        <f>(CO180-'ModelParams Lw'!$U$10)/'ModelParams Lw'!$U$11</f>
        <v>#DIV/0!</v>
      </c>
      <c r="CZ180" s="26" t="e">
        <f>(CP180-'ModelParams Lw'!$V$10)/'ModelParams Lw'!$V$11</f>
        <v>#DIV/0!</v>
      </c>
    </row>
    <row r="181" spans="1:104" x14ac:dyDescent="0.2">
      <c r="A181" s="13">
        <f>Calcul!A183</f>
        <v>0</v>
      </c>
      <c r="B181" s="13">
        <f t="shared" si="67"/>
        <v>0</v>
      </c>
      <c r="C181" s="13">
        <f>Calcul!B183</f>
        <v>0</v>
      </c>
      <c r="D181" s="13">
        <f>Calcul!C183/1000</f>
        <v>0</v>
      </c>
      <c r="E181" s="13">
        <f>Calcul!D183/1000</f>
        <v>0</v>
      </c>
      <c r="F181" s="13">
        <f t="shared" si="68"/>
        <v>0</v>
      </c>
      <c r="G181" s="23" t="e">
        <f>DEGREES(ACOS(1-(1/'ModelParams Lw'!B$15*SQRT(0.5*1.2/'Sound Power'!$C181)*('Sound Power'!$B181/3600)/('Sound Power'!$D181)/('Sound Power'!$F181))))</f>
        <v>#DIV/0!</v>
      </c>
      <c r="H181" s="23" t="e">
        <f>DEGREES(ACOS(1-(1/'ModelParams Lw'!C$15*SQRT(0.5*1.2/'Sound Power'!$C181)*('Sound Power'!$B181/3600)/('Sound Power'!$D181)/('Sound Power'!$F181))))</f>
        <v>#DIV/0!</v>
      </c>
      <c r="I181" s="23" t="e">
        <f>DEGREES(ACOS(1-(1/'ModelParams Lw'!D$15*SQRT(0.5*1.2/'Sound Power'!$C181)*('Sound Power'!$B181/3600)/('Sound Power'!$D181)/('Sound Power'!$F181))))</f>
        <v>#DIV/0!</v>
      </c>
      <c r="J181" s="23" t="e">
        <f>DEGREES(ACOS(1-(1/'ModelParams Lw'!E$15*SQRT(0.5*1.2/'Sound Power'!$C181)*('Sound Power'!$B181/3600)/('Sound Power'!$D181)/('Sound Power'!$F181))))</f>
        <v>#DIV/0!</v>
      </c>
      <c r="K181" s="23" t="e">
        <f>DEGREES(ACOS(1-(1/'ModelParams Lw'!F$15*SQRT(0.5*1.2/'Sound Power'!$C181)*('Sound Power'!$B181/3600)/('Sound Power'!$D181)/('Sound Power'!$F181))))</f>
        <v>#DIV/0!</v>
      </c>
      <c r="L181" s="23" t="e">
        <f>DEGREES(ACOS(1-(1/'ModelParams Lw'!G$15*SQRT(0.5*1.2/'Sound Power'!$C181)*('Sound Power'!$B181/3600)/('Sound Power'!$D181)/('Sound Power'!$F181))))</f>
        <v>#DIV/0!</v>
      </c>
      <c r="M181" s="23" t="e">
        <f>DEGREES(ACOS(1-(1/'ModelParams Lw'!H$15*SQRT(0.5*1.2/'Sound Power'!$C181)*('Sound Power'!$B181/3600)/('Sound Power'!$D181)/('Sound Power'!$F181))))</f>
        <v>#DIV/0!</v>
      </c>
      <c r="N181" s="23" t="e">
        <f>DEGREES(ACOS(1-(1/'ModelParams Lw'!I$15*SQRT(0.5*1.2/'Sound Power'!$C181)*('Sound Power'!$B181/3600)/('Sound Power'!$D181)/('Sound Power'!$F181))))</f>
        <v>#DIV/0!</v>
      </c>
      <c r="O181" s="26" t="e">
        <f>('ModelParams Lw'!B$4*LN('Sound Power'!G181)/(1+EXP(-('Sound Power'!$D181*1000+'ModelParams Lw'!B$6)/'ModelParams Lw'!B$7))+'ModelParams Lw'!B$5)*LN('Sound Power'!$B181)-('ModelParams Lw'!B$8+'ModelParams Lw'!B$9*$D181+'ModelParams Lw'!B$10*'Sound Power'!$F181^'ModelParams Lw'!B$14+'ModelParams Lw'!B$11*LN('Sound Power'!G181)+'ModelParams Lw'!B$12*'Sound Power'!$D181*'Sound Power'!$F181+'ModelParams Lw'!B$13*'Sound Power'!$D181*LN('Sound Power'!G181))</f>
        <v>#DIV/0!</v>
      </c>
      <c r="P181" s="26" t="e">
        <f>('ModelParams Lw'!C$4*LN('Sound Power'!H181)/(1+EXP(-('Sound Power'!$D181*1000+'ModelParams Lw'!C$6)/'ModelParams Lw'!C$7))+'ModelParams Lw'!C$5)*LN('Sound Power'!$B181)-('ModelParams Lw'!C$8+'ModelParams Lw'!C$9*$D181+'ModelParams Lw'!C$10*'Sound Power'!$F181^'ModelParams Lw'!C$14+'ModelParams Lw'!C$11*LN('Sound Power'!H181)+'ModelParams Lw'!C$12*'Sound Power'!$D181*'Sound Power'!$F181+'ModelParams Lw'!C$13*'Sound Power'!$D181*LN('Sound Power'!H181))</f>
        <v>#DIV/0!</v>
      </c>
      <c r="Q181" s="26" t="e">
        <f>('ModelParams Lw'!D$4*LN('Sound Power'!I181)/(1+EXP(-('Sound Power'!$D181*1000+'ModelParams Lw'!D$6)/'ModelParams Lw'!D$7))+'ModelParams Lw'!D$5)*LN('Sound Power'!$B181)-('ModelParams Lw'!D$8+'ModelParams Lw'!D$9*$D181+'ModelParams Lw'!D$10*'Sound Power'!$F181^'ModelParams Lw'!D$14+'ModelParams Lw'!D$11*LN('Sound Power'!I181)+'ModelParams Lw'!D$12*'Sound Power'!$D181*'Sound Power'!$F181+'ModelParams Lw'!D$13*'Sound Power'!$D181*LN('Sound Power'!I181))</f>
        <v>#DIV/0!</v>
      </c>
      <c r="R181" s="26" t="e">
        <f>('ModelParams Lw'!E$4*LN('Sound Power'!J181)/(1+EXP(-('Sound Power'!$D181*1000+'ModelParams Lw'!E$6)/'ModelParams Lw'!E$7))+'ModelParams Lw'!E$5)*LN('Sound Power'!$B181)-('ModelParams Lw'!E$8+'ModelParams Lw'!E$9*$D181+'ModelParams Lw'!E$10*'Sound Power'!$F181^'ModelParams Lw'!E$14+'ModelParams Lw'!E$11*LN('Sound Power'!J181)+'ModelParams Lw'!E$12*'Sound Power'!$D181*'Sound Power'!$F181+'ModelParams Lw'!E$13*'Sound Power'!$D181*LN('Sound Power'!J181))</f>
        <v>#DIV/0!</v>
      </c>
      <c r="S181" s="26" t="e">
        <f>('ModelParams Lw'!F$4*LN('Sound Power'!K181)/(1+EXP(-('Sound Power'!$D181*1000+'ModelParams Lw'!F$6)/'ModelParams Lw'!F$7))+'ModelParams Lw'!F$5)*LN('Sound Power'!$B181)-('ModelParams Lw'!F$8+'ModelParams Lw'!F$9*$D181+'ModelParams Lw'!F$10*'Sound Power'!$F181^'ModelParams Lw'!F$14+'ModelParams Lw'!F$11*LN('Sound Power'!K181)+'ModelParams Lw'!F$12*'Sound Power'!$D181*'Sound Power'!$F181+'ModelParams Lw'!F$13*'Sound Power'!$D181*LN('Sound Power'!K181))</f>
        <v>#DIV/0!</v>
      </c>
      <c r="T181" s="26" t="e">
        <f>('ModelParams Lw'!G$4*LN('Sound Power'!L181)/(1+EXP(-('Sound Power'!$D181*1000+'ModelParams Lw'!G$6)/'ModelParams Lw'!G$7))+'ModelParams Lw'!G$5)*LN('Sound Power'!$B181)-('ModelParams Lw'!G$8+'ModelParams Lw'!G$9*$D181+'ModelParams Lw'!G$10*'Sound Power'!$F181^'ModelParams Lw'!G$14+'ModelParams Lw'!G$11*LN('Sound Power'!L181)+'ModelParams Lw'!G$12*'Sound Power'!$D181*'Sound Power'!$F181+'ModelParams Lw'!G$13*'Sound Power'!$D181*LN('Sound Power'!L181))</f>
        <v>#DIV/0!</v>
      </c>
      <c r="U181" s="26" t="e">
        <f>('ModelParams Lw'!H$4*LN('Sound Power'!M181)/(1+EXP(-('Sound Power'!$D181*1000+'ModelParams Lw'!H$6)/'ModelParams Lw'!H$7))+'ModelParams Lw'!H$5)*LN('Sound Power'!$B181)-('ModelParams Lw'!H$8+'ModelParams Lw'!H$9*$D181+'ModelParams Lw'!H$10*'Sound Power'!$F181^'ModelParams Lw'!H$14+'ModelParams Lw'!H$11*LN('Sound Power'!M181)+'ModelParams Lw'!H$12*'Sound Power'!$D181*'Sound Power'!$F181+'ModelParams Lw'!H$13*'Sound Power'!$D181*LN('Sound Power'!M181))</f>
        <v>#DIV/0!</v>
      </c>
      <c r="V181" s="26" t="e">
        <f>('ModelParams Lw'!I$4*LN('Sound Power'!N181)/(1+EXP(-('Sound Power'!$D181*1000+'ModelParams Lw'!I$6)/'ModelParams Lw'!I$7))+'ModelParams Lw'!I$5)*LN('Sound Power'!$B181)-('ModelParams Lw'!I$8+'ModelParams Lw'!I$9*$D181+'ModelParams Lw'!I$10*'Sound Power'!$F181^'ModelParams Lw'!I$14+'ModelParams Lw'!I$11*LN('Sound Power'!N181)+'ModelParams Lw'!I$12*'Sound Power'!$D181*'Sound Power'!$F181+'ModelParams Lw'!I$13*'Sound Power'!$D181*LN('Sound Power'!N181))</f>
        <v>#DIV/0!</v>
      </c>
      <c r="W181" s="26" t="e">
        <f>10*LOG10(IF(O181="",0,POWER(10,((O181+'ModelParams Lw'!$O$4)/10))) +IF(P181="",0,POWER(10,((P181+'ModelParams Lw'!$P$4)/10))) +IF(Q181="",0,POWER(10,((Q181+'ModelParams Lw'!$Q$4)/10))) +IF(R181="",0,POWER(10,((R181+'ModelParams Lw'!$R$4)/10))) +IF(S181="",0,POWER(10,((S181+'ModelParams Lw'!$S$4)/10))) +IF(T181="",0,POWER(10,((T181+'ModelParams Lw'!$T$4)/10))) +IF(U181="",0,POWER(10,((U181+'ModelParams Lw'!$U$4)/10)))+IF(V181="",0,POWER(10,((V181+'ModelParams Lw'!$V$4)/10))))</f>
        <v>#DIV/0!</v>
      </c>
      <c r="X181" s="26" t="e">
        <f t="shared" si="77"/>
        <v>#DIV/0!</v>
      </c>
      <c r="Y181" s="26" t="e">
        <f>(O181-'ModelParams Lw'!O$10)/'ModelParams Lw'!O$11</f>
        <v>#DIV/0!</v>
      </c>
      <c r="Z181" s="26" t="e">
        <f>(P181-'ModelParams Lw'!P$10)/'ModelParams Lw'!P$11</f>
        <v>#DIV/0!</v>
      </c>
      <c r="AA181" s="26" t="e">
        <f>(Q181-'ModelParams Lw'!Q$10)/'ModelParams Lw'!Q$11</f>
        <v>#DIV/0!</v>
      </c>
      <c r="AB181" s="26" t="e">
        <f>(R181-'ModelParams Lw'!R$10)/'ModelParams Lw'!R$11</f>
        <v>#DIV/0!</v>
      </c>
      <c r="AC181" s="26" t="e">
        <f>(S181-'ModelParams Lw'!S$10)/'ModelParams Lw'!S$11</f>
        <v>#DIV/0!</v>
      </c>
      <c r="AD181" s="26" t="e">
        <f>(T181-'ModelParams Lw'!T$10)/'ModelParams Lw'!T$11</f>
        <v>#DIV/0!</v>
      </c>
      <c r="AE181" s="26" t="e">
        <f>(U181-'ModelParams Lw'!U$10)/'ModelParams Lw'!U$11</f>
        <v>#DIV/0!</v>
      </c>
      <c r="AF181" s="26" t="e">
        <f>(V181-'ModelParams Lw'!V$10)/'ModelParams Lw'!V$11</f>
        <v>#DIV/0!</v>
      </c>
      <c r="AG181" s="26" t="e">
        <f t="shared" si="78"/>
        <v>#DIV/0!</v>
      </c>
      <c r="AH181" s="26" t="e">
        <f>VLOOKUP(D181*1000,'ModelParams Lw'!$A$38:$D$58,4)</f>
        <v>#N/A</v>
      </c>
      <c r="AI181" s="56" t="e">
        <f>VLOOKUP(D181*1000,'ModelParams Lw'!$A$38:$D$58,2)</f>
        <v>#N/A</v>
      </c>
      <c r="AJ181" s="46" t="e">
        <f t="shared" si="79"/>
        <v>#DIV/0!</v>
      </c>
      <c r="AK181" s="26" t="e">
        <f t="shared" si="80"/>
        <v>#VALUE!</v>
      </c>
      <c r="AL181" s="26" t="e">
        <f>IF($AI181=100,'ModelParams Lw'!R$35*'Sound Power'!$AH181^2+'ModelParams Lw'!R$36*'Sound Power'!$AH181+'ModelParams Lw'!R$37,IF($AI181=150,'ModelParams Lw'!R$38*'Sound Power'!$AH181^2+'ModelParams Lw'!R$39*'Sound Power'!$AH181+'ModelParams Lw'!R$40,'ModelParams Lw'!R$41*'Sound Power'!$AH181^2+'ModelParams Lw'!R$42*'Sound Power'!$AH181+'ModelParams Lw'!R$43))</f>
        <v>#N/A</v>
      </c>
      <c r="AM181" s="26" t="e">
        <f>IF($AI181=100,'ModelParams Lw'!S$35*'Sound Power'!$AH181^2+'ModelParams Lw'!S$36*'Sound Power'!$AH181+'ModelParams Lw'!S$37,IF($AI181=150,'ModelParams Lw'!S$38*'Sound Power'!$AH181^2+'ModelParams Lw'!S$39*'Sound Power'!$AH181+'ModelParams Lw'!S$40,'ModelParams Lw'!S$41*'Sound Power'!$AH181^2+'ModelParams Lw'!S$42*'Sound Power'!$AH181+'ModelParams Lw'!S$43))</f>
        <v>#N/A</v>
      </c>
      <c r="AN181" s="26" t="e">
        <f>IF($AI181=100,'ModelParams Lw'!T$35*'Sound Power'!$AH181^2+'ModelParams Lw'!T$36*'Sound Power'!$AH181+'ModelParams Lw'!T$37,IF($AI181=150,'ModelParams Lw'!T$38*'Sound Power'!$AH181^2+'ModelParams Lw'!T$39*'Sound Power'!$AH181+'ModelParams Lw'!T$40,'ModelParams Lw'!T$41*'Sound Power'!$AH181^2+'ModelParams Lw'!T$42*'Sound Power'!$AH181+'ModelParams Lw'!T$43))</f>
        <v>#N/A</v>
      </c>
      <c r="AO181" s="26" t="e">
        <f>IF($AI181=100,'ModelParams Lw'!U$35*'Sound Power'!$AH181^2+'ModelParams Lw'!U$36*'Sound Power'!$AH181+'ModelParams Lw'!U$37,IF($AI181=150,'ModelParams Lw'!U$38*'Sound Power'!$AH181^2+'ModelParams Lw'!U$39*'Sound Power'!$AH181+'ModelParams Lw'!U$40,'ModelParams Lw'!U$41*'Sound Power'!$AH181^2+'ModelParams Lw'!U$42*'Sound Power'!$AH181+'ModelParams Lw'!U$43))</f>
        <v>#N/A</v>
      </c>
      <c r="AP181" s="26" t="e">
        <f>IF($AI181=100,'ModelParams Lw'!V$35*'Sound Power'!$AH181^2+'ModelParams Lw'!V$36*'Sound Power'!$AH181+'ModelParams Lw'!V$37,IF($AI181=150,'ModelParams Lw'!V$38*'Sound Power'!$AH181^2+'ModelParams Lw'!V$39*'Sound Power'!$AH181+'ModelParams Lw'!V$40,'ModelParams Lw'!V$41*'Sound Power'!$AH181^2+'ModelParams Lw'!V$42*'Sound Power'!$AH181+'ModelParams Lw'!V$43))</f>
        <v>#N/A</v>
      </c>
      <c r="AQ181" s="26" t="e">
        <f>IF($AI181=100,'ModelParams Lw'!W$35*'Sound Power'!$AH181^2+'ModelParams Lw'!W$36*'Sound Power'!$AH181+'ModelParams Lw'!W$37,IF($AI181=150,'ModelParams Lw'!W$38*'Sound Power'!$AH181^2+'ModelParams Lw'!W$39*'Sound Power'!$AH181+'ModelParams Lw'!W$40,'ModelParams Lw'!W$41*'Sound Power'!$AH181^2+'ModelParams Lw'!W$42*'Sound Power'!$AH181+'ModelParams Lw'!W$43))</f>
        <v>#N/A</v>
      </c>
      <c r="AR181" s="26" t="e">
        <f t="shared" si="81"/>
        <v>#VALUE!</v>
      </c>
      <c r="AS181" s="26" t="e">
        <f>IF(26.83*LN($AJ181)-11.791-'ModelParams Lw'!B$35&lt;0,0,26.83*LN($AJ181)-11.791-'ModelParams Lw'!B$35)</f>
        <v>#DIV/0!</v>
      </c>
      <c r="AT181" s="26" t="e">
        <f>IF(26.83*LN($AJ181)-11.791-'ModelParams Lw'!C$35&lt;0,0,26.83*LN($AJ181)-11.791-'ModelParams Lw'!C$35)</f>
        <v>#DIV/0!</v>
      </c>
      <c r="AU181" s="26" t="e">
        <f>IF(26.83*LN($AJ181)-11.791-'ModelParams Lw'!D$35&lt;0,0,26.83*LN($AJ181)-11.791-'ModelParams Lw'!D$35)</f>
        <v>#DIV/0!</v>
      </c>
      <c r="AV181" s="26" t="e">
        <f>IF(26.83*LN($AJ181)-11.791-'ModelParams Lw'!E$35&lt;0,0,26.83*LN($AJ181)-11.791-'ModelParams Lw'!E$35)</f>
        <v>#DIV/0!</v>
      </c>
      <c r="AW181" s="26" t="e">
        <f>IF(26.83*LN($AJ181)-11.791-'ModelParams Lw'!F$35&lt;0,0,26.83*LN($AJ181)-11.791-'ModelParams Lw'!F$35)</f>
        <v>#DIV/0!</v>
      </c>
      <c r="AX181" s="26" t="e">
        <f>IF(26.83*LN($AJ181)-11.791-'ModelParams Lw'!G$35&lt;0,0,26.83*LN($AJ181)-11.791-'ModelParams Lw'!G$35)</f>
        <v>#DIV/0!</v>
      </c>
      <c r="AY181" s="26" t="e">
        <f>IF(26.83*LN($AJ181)-11.791-'ModelParams Lw'!H$35&lt;0,0,26.83*LN($AJ181)-11.791-'ModelParams Lw'!H$35)</f>
        <v>#DIV/0!</v>
      </c>
      <c r="AZ181" s="26" t="e">
        <f>IF(26.83*LN($AJ181)-11.791-'ModelParams Lw'!I$35&lt;0,0,26.83*LN($AJ181)-11.791-'ModelParams Lw'!I$35)</f>
        <v>#DIV/0!</v>
      </c>
      <c r="BA181" s="26" t="e">
        <f t="shared" si="69"/>
        <v>#DIV/0!</v>
      </c>
      <c r="BB181" s="26" t="e">
        <f t="shared" si="70"/>
        <v>#DIV/0!</v>
      </c>
      <c r="BC181" s="26" t="e">
        <f t="shared" si="71"/>
        <v>#DIV/0!</v>
      </c>
      <c r="BD181" s="26" t="e">
        <f t="shared" si="72"/>
        <v>#DIV/0!</v>
      </c>
      <c r="BE181" s="26" t="e">
        <f t="shared" si="73"/>
        <v>#DIV/0!</v>
      </c>
      <c r="BF181" s="26" t="e">
        <f t="shared" si="74"/>
        <v>#DIV/0!</v>
      </c>
      <c r="BG181" s="26" t="e">
        <f t="shared" si="75"/>
        <v>#DIV/0!</v>
      </c>
      <c r="BH181" s="26" t="e">
        <f t="shared" si="76"/>
        <v>#DIV/0!</v>
      </c>
      <c r="BI181" s="26" t="e">
        <f>10*LOG10(IF(BA181="",0,POWER(10,((BA181+'ModelParams Lw'!$O$4)/10))) +IF(BB181="",0,POWER(10,((BB181+'ModelParams Lw'!$P$4)/10))) +IF(BC181="",0,POWER(10,((BC181+'ModelParams Lw'!$Q$4)/10))) +IF(BD181="",0,POWER(10,((BD181+'ModelParams Lw'!$R$4)/10))) +IF(BE181="",0,POWER(10,((BE181+'ModelParams Lw'!$S$4)/10))) +IF(BF181="",0,POWER(10,((BF181+'ModelParams Lw'!$T$4)/10))) +IF(BG181="",0,POWER(10,((BG181+'ModelParams Lw'!$U$4)/10)))+IF(BH181="",0,POWER(10,((BH181+'ModelParams Lw'!$V$4)/10))))</f>
        <v>#DIV/0!</v>
      </c>
      <c r="BJ181" s="26" t="e">
        <f t="shared" si="82"/>
        <v>#DIV/0!</v>
      </c>
      <c r="BK181" s="26" t="e">
        <f>(BA181-'ModelParams Lw'!O$10)/'ModelParams Lw'!O$11</f>
        <v>#DIV/0!</v>
      </c>
      <c r="BL181" s="26" t="e">
        <f>(BB181-'ModelParams Lw'!P$10)/'ModelParams Lw'!P$11</f>
        <v>#DIV/0!</v>
      </c>
      <c r="BM181" s="26" t="e">
        <f>(BC181-'ModelParams Lw'!Q$10)/'ModelParams Lw'!Q$11</f>
        <v>#DIV/0!</v>
      </c>
      <c r="BN181" s="26" t="e">
        <f>(BD181-'ModelParams Lw'!R$10)/'ModelParams Lw'!R$11</f>
        <v>#DIV/0!</v>
      </c>
      <c r="BO181" s="26" t="e">
        <f>(BE181-'ModelParams Lw'!S$10)/'ModelParams Lw'!S$11</f>
        <v>#DIV/0!</v>
      </c>
      <c r="BP181" s="26" t="e">
        <f>(BF181-'ModelParams Lw'!T$10)/'ModelParams Lw'!T$11</f>
        <v>#DIV/0!</v>
      </c>
      <c r="BQ181" s="26" t="e">
        <f>(BG181-'ModelParams Lw'!U$10)/'ModelParams Lw'!U$11</f>
        <v>#DIV/0!</v>
      </c>
      <c r="BR181" s="26" t="e">
        <f>(BH181-'ModelParams Lw'!V$10)/'ModelParams Lw'!V$11</f>
        <v>#DIV/0!</v>
      </c>
      <c r="BS181" s="23" t="e">
        <f>IF(Calcul!$E183="SW",DEGREES(ACOS(1-(1/'ModelParams Lw'!C$25*SQRT(0.5*1.2/'Sound Power'!$C181)*('Sound Power'!$B181/3600)/('Sound Power'!$D181)/('Sound Power'!$F181)))),DEGREES(ACOS(1-(1/'ModelParams Lw'!C$29*SQRT(0.5*1.2/'Sound Power'!$C181)*('Sound Power'!$B181/3600)/('Sound Power'!$D181)/('Sound Power'!$F181)))))</f>
        <v>#DIV/0!</v>
      </c>
      <c r="BT181" s="23" t="e">
        <f>IF(Calcul!$E183="SW",DEGREES(ACOS(1-(1/'ModelParams Lw'!D$25*SQRT(0.5*1.2/'Sound Power'!$C181)*('Sound Power'!$B181/3600)/('Sound Power'!$D181)/('Sound Power'!$F181)))),DEGREES(ACOS(1-(1/'ModelParams Lw'!D$29*SQRT(0.5*1.2/'Sound Power'!$C181)*('Sound Power'!$B181/3600)/('Sound Power'!$D181)/('Sound Power'!$F181)))))</f>
        <v>#DIV/0!</v>
      </c>
      <c r="BU181" s="23" t="e">
        <f>IF(Calcul!$E183="SW",DEGREES(ACOS(1-(1/'ModelParams Lw'!E$25*SQRT(0.5*1.2/'Sound Power'!$C181)*('Sound Power'!$B181/3600)/('Sound Power'!$D181)/('Sound Power'!$F181)))),DEGREES(ACOS(1-(1/'ModelParams Lw'!E$29*SQRT(0.5*1.2/'Sound Power'!$C181)*('Sound Power'!$B181/3600)/('Sound Power'!$D181)/('Sound Power'!$F181)))))</f>
        <v>#DIV/0!</v>
      </c>
      <c r="BV181" s="23" t="e">
        <f>IF(Calcul!$E183="SW",DEGREES(ACOS(1-(1/'ModelParams Lw'!F$25*SQRT(0.5*1.2/'Sound Power'!$C181)*('Sound Power'!$B181/3600)/('Sound Power'!$D181)/('Sound Power'!$F181)))),DEGREES(ACOS(1-(1/'ModelParams Lw'!F$29*SQRT(0.5*1.2/'Sound Power'!$C181)*('Sound Power'!$B181/3600)/('Sound Power'!$D181)/('Sound Power'!$F181)))))</f>
        <v>#DIV/0!</v>
      </c>
      <c r="BW181" s="23" t="e">
        <f>IF(Calcul!$E183="SW",DEGREES(ACOS(1-(1/'ModelParams Lw'!G$25*SQRT(0.5*1.2/'Sound Power'!$C181)*('Sound Power'!$B181/3600)/('Sound Power'!$D181)/('Sound Power'!$F181)))),DEGREES(ACOS(1-(1/'ModelParams Lw'!G$29*SQRT(0.5*1.2/'Sound Power'!$C181)*('Sound Power'!$B181/3600)/('Sound Power'!$D181)/('Sound Power'!$F181)))))</f>
        <v>#DIV/0!</v>
      </c>
      <c r="BX181" s="23" t="e">
        <f>IF(Calcul!$E183="SW",DEGREES(ACOS(1-(1/'ModelParams Lw'!H$25*SQRT(0.5*1.2/'Sound Power'!$C181)*('Sound Power'!$B181/3600)/('Sound Power'!$D181)/('Sound Power'!$F181)))),DEGREES(ACOS(1-(1/'ModelParams Lw'!H$29*SQRT(0.5*1.2/'Sound Power'!$C181)*('Sound Power'!$B181/3600)/('Sound Power'!$D181)/('Sound Power'!$F181)))))</f>
        <v>#DIV/0!</v>
      </c>
      <c r="BY181" s="23" t="e">
        <f>IF(Calcul!$E183="SW",DEGREES(ACOS(1-(1/'ModelParams Lw'!I$25*SQRT(0.5*1.2/'Sound Power'!$C181)*('Sound Power'!$B181/3600)/('Sound Power'!$D181)/('Sound Power'!$F181)))),DEGREES(ACOS(1-(1/'ModelParams Lw'!I$29*SQRT(0.5*1.2/'Sound Power'!$C181)*('Sound Power'!$B181/3600)/('Sound Power'!$D181)/('Sound Power'!$F181)))))</f>
        <v>#DIV/0!</v>
      </c>
      <c r="BZ181" s="23" t="e">
        <f>IF(Calcul!$E183="SW",DEGREES(ACOS(1-(1/'ModelParams Lw'!J$25*SQRT(0.5*1.2/'Sound Power'!$C181)*('Sound Power'!$B181/3600)/('Sound Power'!$D181)/('Sound Power'!$F181)))),DEGREES(ACOS(1-(1/'ModelParams Lw'!J$29*SQRT(0.5*1.2/'Sound Power'!$C181)*('Sound Power'!$B181/3600)/('Sound Power'!$D181)/('Sound Power'!$F181)))))</f>
        <v>#DIV/0!</v>
      </c>
      <c r="CA181" s="26" t="e">
        <f>IF(Calcul!$E183="SW",'ModelParams Lw'!C$22+'ModelParams Lw'!C$23*LOG('Sound Power'!$D181/'Sound Power'!$E181)+'ModelParams Lw'!C$24*LN('Sound Power'!BS181),IF('ModelParams Lw'!C$26+'ModelParams Lw'!C$27*LOG('Sound Power'!$D181/'Sound Power'!$E181)+'ModelParams Lw'!C$28*LN('Sound Power'!BS181)&lt;'ModelParams Lw'!C$22+'ModelParams Lw'!C$23*LOG('Sound Power'!$D181/'Sound Power'!$E181)+'ModelParams Lw'!C$24*LN('Sound Power'!BS181),'ModelParams Lw'!C$22+'ModelParams Lw'!C$23*LOG('Sound Power'!$D181/'Sound Power'!$E181)+'ModelParams Lw'!C$24*LN('Sound Power'!BS181),'ModelParams Lw'!C$26+'ModelParams Lw'!C$27*LOG('Sound Power'!$D181/'Sound Power'!$E181)+'ModelParams Lw'!C$28*LN('Sound Power'!BS181)))</f>
        <v>#DIV/0!</v>
      </c>
      <c r="CB181" s="26" t="e">
        <f>IF(Calcul!$E183="SW",'ModelParams Lw'!D$22+'ModelParams Lw'!D$23*LOG('Sound Power'!$D181/'Sound Power'!$E181)+'ModelParams Lw'!D$24*LN('Sound Power'!BT181),IF('ModelParams Lw'!D$26+'ModelParams Lw'!D$27*LOG('Sound Power'!$D181/'Sound Power'!$E181)+'ModelParams Lw'!D$28*LN('Sound Power'!BT181)&lt;'ModelParams Lw'!D$22+'ModelParams Lw'!D$23*LOG('Sound Power'!$D181/'Sound Power'!$E181)+'ModelParams Lw'!D$24*LN('Sound Power'!BT181),'ModelParams Lw'!D$22+'ModelParams Lw'!D$23*LOG('Sound Power'!$D181/'Sound Power'!$E181)+'ModelParams Lw'!D$24*LN('Sound Power'!BT181),'ModelParams Lw'!D$26+'ModelParams Lw'!D$27*LOG('Sound Power'!$D181/'Sound Power'!$E181)+'ModelParams Lw'!D$28*LN('Sound Power'!BT181)))</f>
        <v>#DIV/0!</v>
      </c>
      <c r="CC181" s="26" t="e">
        <f>IF(Calcul!$E183="SW",'ModelParams Lw'!E$22+'ModelParams Lw'!E$23*LOG('Sound Power'!$D181/'Sound Power'!$E181)+'ModelParams Lw'!E$24*LN('Sound Power'!BU181),IF('ModelParams Lw'!E$26+'ModelParams Lw'!E$27*LOG('Sound Power'!$D181/'Sound Power'!$E181)+'ModelParams Lw'!E$28*LN('Sound Power'!BU181)&lt;'ModelParams Lw'!E$22+'ModelParams Lw'!E$23*LOG('Sound Power'!$D181/'Sound Power'!$E181)+'ModelParams Lw'!E$24*LN('Sound Power'!BU181),'ModelParams Lw'!E$22+'ModelParams Lw'!E$23*LOG('Sound Power'!$D181/'Sound Power'!$E181)+'ModelParams Lw'!E$24*LN('Sound Power'!BU181),'ModelParams Lw'!E$26+'ModelParams Lw'!E$27*LOG('Sound Power'!$D181/'Sound Power'!$E181)+'ModelParams Lw'!E$28*LN('Sound Power'!BU181)))</f>
        <v>#DIV/0!</v>
      </c>
      <c r="CD181" s="26" t="e">
        <f>IF(Calcul!$E183="SW",'ModelParams Lw'!F$22+'ModelParams Lw'!F$23*LOG('Sound Power'!$D181/'Sound Power'!$E181)+'ModelParams Lw'!F$24*LN('Sound Power'!BV181),IF('ModelParams Lw'!F$26+'ModelParams Lw'!F$27*LOG('Sound Power'!$D181/'Sound Power'!$E181)+'ModelParams Lw'!F$28*LN('Sound Power'!BV181)&lt;'ModelParams Lw'!F$22+'ModelParams Lw'!F$23*LOG('Sound Power'!$D181/'Sound Power'!$E181)+'ModelParams Lw'!F$24*LN('Sound Power'!BV181),'ModelParams Lw'!F$22+'ModelParams Lw'!F$23*LOG('Sound Power'!$D181/'Sound Power'!$E181)+'ModelParams Lw'!F$24*LN('Sound Power'!BV181),'ModelParams Lw'!F$26+'ModelParams Lw'!F$27*LOG('Sound Power'!$D181/'Sound Power'!$E181)+'ModelParams Lw'!F$28*LN('Sound Power'!BV181)))</f>
        <v>#DIV/0!</v>
      </c>
      <c r="CE181" s="26" t="e">
        <f>IF(Calcul!$E183="SW",'ModelParams Lw'!G$22+'ModelParams Lw'!G$23*LOG('Sound Power'!$D181/'Sound Power'!$E181)+'ModelParams Lw'!G$24*LN('Sound Power'!BW181),IF('ModelParams Lw'!G$26+'ModelParams Lw'!G$27*LOG('Sound Power'!$D181/'Sound Power'!$E181)+'ModelParams Lw'!G$28*LN('Sound Power'!BW181)&lt;'ModelParams Lw'!G$22+'ModelParams Lw'!G$23*LOG('Sound Power'!$D181/'Sound Power'!$E181)+'ModelParams Lw'!G$24*LN('Sound Power'!BW181),'ModelParams Lw'!G$22+'ModelParams Lw'!G$23*LOG('Sound Power'!$D181/'Sound Power'!$E181)+'ModelParams Lw'!G$24*LN('Sound Power'!BW181),'ModelParams Lw'!G$26+'ModelParams Lw'!G$27*LOG('Sound Power'!$D181/'Sound Power'!$E181)+'ModelParams Lw'!G$28*LN('Sound Power'!BW181)))</f>
        <v>#DIV/0!</v>
      </c>
      <c r="CF181" s="26" t="e">
        <f>IF(Calcul!$E183="SW",'ModelParams Lw'!H$22+'ModelParams Lw'!H$23*LOG('Sound Power'!$D181/'Sound Power'!$E181)+'ModelParams Lw'!H$24*LN('Sound Power'!BX181),IF('ModelParams Lw'!H$26+'ModelParams Lw'!H$27*LOG('Sound Power'!$D181/'Sound Power'!$E181)+'ModelParams Lw'!H$28*LN('Sound Power'!BX181)&lt;'ModelParams Lw'!H$22+'ModelParams Lw'!H$23*LOG('Sound Power'!$D181/'Sound Power'!$E181)+'ModelParams Lw'!H$24*LN('Sound Power'!BX181),'ModelParams Lw'!H$22+'ModelParams Lw'!H$23*LOG('Sound Power'!$D181/'Sound Power'!$E181)+'ModelParams Lw'!H$24*LN('Sound Power'!BX181),'ModelParams Lw'!H$26+'ModelParams Lw'!H$27*LOG('Sound Power'!$D181/'Sound Power'!$E181)+'ModelParams Lw'!H$28*LN('Sound Power'!BX181)))</f>
        <v>#DIV/0!</v>
      </c>
      <c r="CG181" s="26" t="e">
        <f>IF(Calcul!$E183="SW",'ModelParams Lw'!I$22+'ModelParams Lw'!I$23*LOG('Sound Power'!$D181/'Sound Power'!$E181)+'ModelParams Lw'!I$24*LN('Sound Power'!BY181),IF('ModelParams Lw'!I$26+'ModelParams Lw'!I$27*LOG('Sound Power'!$D181/'Sound Power'!$E181)+'ModelParams Lw'!I$28*LN('Sound Power'!BY181)&lt;'ModelParams Lw'!I$22+'ModelParams Lw'!I$23*LOG('Sound Power'!$D181/'Sound Power'!$E181)+'ModelParams Lw'!I$24*LN('Sound Power'!BY181),'ModelParams Lw'!I$22+'ModelParams Lw'!I$23*LOG('Sound Power'!$D181/'Sound Power'!$E181)+'ModelParams Lw'!I$24*LN('Sound Power'!BY181),'ModelParams Lw'!I$26+'ModelParams Lw'!I$27*LOG('Sound Power'!$D181/'Sound Power'!$E181)+'ModelParams Lw'!I$28*LN('Sound Power'!BY181)))</f>
        <v>#DIV/0!</v>
      </c>
      <c r="CH181" s="26" t="e">
        <f>IF(Calcul!$E183="SW",'ModelParams Lw'!J$22+'ModelParams Lw'!J$23*LOG('Sound Power'!$D181/'Sound Power'!$E181)+'ModelParams Lw'!J$24*LN('Sound Power'!BZ181),IF('ModelParams Lw'!J$26+'ModelParams Lw'!J$27*LOG('Sound Power'!$D181/'Sound Power'!$E181)+'ModelParams Lw'!J$28*LN('Sound Power'!BZ181)&lt;'ModelParams Lw'!J$22+'ModelParams Lw'!J$23*LOG('Sound Power'!$D181/'Sound Power'!$E181)+'ModelParams Lw'!J$24*LN('Sound Power'!BZ181),'ModelParams Lw'!J$22+'ModelParams Lw'!J$23*LOG('Sound Power'!$D181/'Sound Power'!$E181)+'ModelParams Lw'!J$24*LN('Sound Power'!BZ181),'ModelParams Lw'!J$26+'ModelParams Lw'!J$27*LOG('Sound Power'!$D181/'Sound Power'!$E181)+'ModelParams Lw'!J$28*LN('Sound Power'!BZ181)))</f>
        <v>#DIV/0!</v>
      </c>
      <c r="CI181" s="26" t="e">
        <f t="shared" si="83"/>
        <v>#DIV/0!</v>
      </c>
      <c r="CJ181" s="26" t="e">
        <f t="shared" si="84"/>
        <v>#DIV/0!</v>
      </c>
      <c r="CK181" s="26" t="e">
        <f t="shared" si="85"/>
        <v>#DIV/0!</v>
      </c>
      <c r="CL181" s="26" t="e">
        <f t="shared" si="86"/>
        <v>#DIV/0!</v>
      </c>
      <c r="CM181" s="26" t="e">
        <f t="shared" si="87"/>
        <v>#DIV/0!</v>
      </c>
      <c r="CN181" s="26" t="e">
        <f t="shared" si="88"/>
        <v>#DIV/0!</v>
      </c>
      <c r="CO181" s="26" t="e">
        <f t="shared" si="89"/>
        <v>#DIV/0!</v>
      </c>
      <c r="CP181" s="26" t="e">
        <f t="shared" si="90"/>
        <v>#DIV/0!</v>
      </c>
      <c r="CQ181" s="26" t="e">
        <f>10*LOG10(IF(CI181="",0,POWER(10,((CI181+'ModelParams Lw'!$O$4)/10))) +IF(CJ181="",0,POWER(10,((CJ181+'ModelParams Lw'!$P$4)/10))) +IF(CK181="",0,POWER(10,((CK181+'ModelParams Lw'!$Q$4)/10))) +IF(CL181="",0,POWER(10,((CL181+'ModelParams Lw'!$R$4)/10))) +IF(CM181="",0,POWER(10,((CM181+'ModelParams Lw'!$S$4)/10))) +IF(CN181="",0,POWER(10,((CN181+'ModelParams Lw'!$T$4)/10))) +IF(CO181="",0,POWER(10,((CO181+'ModelParams Lw'!$U$4)/10)))+IF(CP181="",0,POWER(10,((CP181+'ModelParams Lw'!$V$4)/10))))</f>
        <v>#DIV/0!</v>
      </c>
      <c r="CR181" s="26" t="e">
        <f t="shared" si="91"/>
        <v>#DIV/0!</v>
      </c>
      <c r="CS181" s="26" t="e">
        <f>(CI181-'ModelParams Lw'!$O$10)/'ModelParams Lw'!$O$11</f>
        <v>#DIV/0!</v>
      </c>
      <c r="CT181" s="26" t="e">
        <f>(CJ181-'ModelParams Lw'!$P$10)/'ModelParams Lw'!$P$11</f>
        <v>#DIV/0!</v>
      </c>
      <c r="CU181" s="26" t="e">
        <f>(CK181-'ModelParams Lw'!$Q$10)/'ModelParams Lw'!$Q$11</f>
        <v>#DIV/0!</v>
      </c>
      <c r="CV181" s="26" t="e">
        <f>(CL181-'ModelParams Lw'!$R$10)/'ModelParams Lw'!$R$11</f>
        <v>#DIV/0!</v>
      </c>
      <c r="CW181" s="26" t="e">
        <f>(CM181-'ModelParams Lw'!$S$10)/'ModelParams Lw'!$S$11</f>
        <v>#DIV/0!</v>
      </c>
      <c r="CX181" s="26" t="e">
        <f>(CN181-'ModelParams Lw'!$T$10)/'ModelParams Lw'!$T$11</f>
        <v>#DIV/0!</v>
      </c>
      <c r="CY181" s="26" t="e">
        <f>(CO181-'ModelParams Lw'!$U$10)/'ModelParams Lw'!$U$11</f>
        <v>#DIV/0!</v>
      </c>
      <c r="CZ181" s="26" t="e">
        <f>(CP181-'ModelParams Lw'!$V$10)/'ModelParams Lw'!$V$11</f>
        <v>#DIV/0!</v>
      </c>
    </row>
    <row r="182" spans="1:104" x14ac:dyDescent="0.2">
      <c r="A182" s="13">
        <f>Calcul!A184</f>
        <v>0</v>
      </c>
      <c r="B182" s="13">
        <f t="shared" si="67"/>
        <v>0</v>
      </c>
      <c r="C182" s="13">
        <f>Calcul!B184</f>
        <v>0</v>
      </c>
      <c r="D182" s="13">
        <f>Calcul!C184/1000</f>
        <v>0</v>
      </c>
      <c r="E182" s="13">
        <f>Calcul!D184/1000</f>
        <v>0</v>
      </c>
      <c r="F182" s="13">
        <f t="shared" si="68"/>
        <v>0</v>
      </c>
      <c r="G182" s="23" t="e">
        <f>DEGREES(ACOS(1-(1/'ModelParams Lw'!B$15*SQRT(0.5*1.2/'Sound Power'!$C182)*('Sound Power'!$B182/3600)/('Sound Power'!$D182)/('Sound Power'!$F182))))</f>
        <v>#DIV/0!</v>
      </c>
      <c r="H182" s="23" t="e">
        <f>DEGREES(ACOS(1-(1/'ModelParams Lw'!C$15*SQRT(0.5*1.2/'Sound Power'!$C182)*('Sound Power'!$B182/3600)/('Sound Power'!$D182)/('Sound Power'!$F182))))</f>
        <v>#DIV/0!</v>
      </c>
      <c r="I182" s="23" t="e">
        <f>DEGREES(ACOS(1-(1/'ModelParams Lw'!D$15*SQRT(0.5*1.2/'Sound Power'!$C182)*('Sound Power'!$B182/3600)/('Sound Power'!$D182)/('Sound Power'!$F182))))</f>
        <v>#DIV/0!</v>
      </c>
      <c r="J182" s="23" t="e">
        <f>DEGREES(ACOS(1-(1/'ModelParams Lw'!E$15*SQRT(0.5*1.2/'Sound Power'!$C182)*('Sound Power'!$B182/3600)/('Sound Power'!$D182)/('Sound Power'!$F182))))</f>
        <v>#DIV/0!</v>
      </c>
      <c r="K182" s="23" t="e">
        <f>DEGREES(ACOS(1-(1/'ModelParams Lw'!F$15*SQRT(0.5*1.2/'Sound Power'!$C182)*('Sound Power'!$B182/3600)/('Sound Power'!$D182)/('Sound Power'!$F182))))</f>
        <v>#DIV/0!</v>
      </c>
      <c r="L182" s="23" t="e">
        <f>DEGREES(ACOS(1-(1/'ModelParams Lw'!G$15*SQRT(0.5*1.2/'Sound Power'!$C182)*('Sound Power'!$B182/3600)/('Sound Power'!$D182)/('Sound Power'!$F182))))</f>
        <v>#DIV/0!</v>
      </c>
      <c r="M182" s="23" t="e">
        <f>DEGREES(ACOS(1-(1/'ModelParams Lw'!H$15*SQRT(0.5*1.2/'Sound Power'!$C182)*('Sound Power'!$B182/3600)/('Sound Power'!$D182)/('Sound Power'!$F182))))</f>
        <v>#DIV/0!</v>
      </c>
      <c r="N182" s="23" t="e">
        <f>DEGREES(ACOS(1-(1/'ModelParams Lw'!I$15*SQRT(0.5*1.2/'Sound Power'!$C182)*('Sound Power'!$B182/3600)/('Sound Power'!$D182)/('Sound Power'!$F182))))</f>
        <v>#DIV/0!</v>
      </c>
      <c r="O182" s="26" t="e">
        <f>('ModelParams Lw'!B$4*LN('Sound Power'!G182)/(1+EXP(-('Sound Power'!$D182*1000+'ModelParams Lw'!B$6)/'ModelParams Lw'!B$7))+'ModelParams Lw'!B$5)*LN('Sound Power'!$B182)-('ModelParams Lw'!B$8+'ModelParams Lw'!B$9*$D182+'ModelParams Lw'!B$10*'Sound Power'!$F182^'ModelParams Lw'!B$14+'ModelParams Lw'!B$11*LN('Sound Power'!G182)+'ModelParams Lw'!B$12*'Sound Power'!$D182*'Sound Power'!$F182+'ModelParams Lw'!B$13*'Sound Power'!$D182*LN('Sound Power'!G182))</f>
        <v>#DIV/0!</v>
      </c>
      <c r="P182" s="26" t="e">
        <f>('ModelParams Lw'!C$4*LN('Sound Power'!H182)/(1+EXP(-('Sound Power'!$D182*1000+'ModelParams Lw'!C$6)/'ModelParams Lw'!C$7))+'ModelParams Lw'!C$5)*LN('Sound Power'!$B182)-('ModelParams Lw'!C$8+'ModelParams Lw'!C$9*$D182+'ModelParams Lw'!C$10*'Sound Power'!$F182^'ModelParams Lw'!C$14+'ModelParams Lw'!C$11*LN('Sound Power'!H182)+'ModelParams Lw'!C$12*'Sound Power'!$D182*'Sound Power'!$F182+'ModelParams Lw'!C$13*'Sound Power'!$D182*LN('Sound Power'!H182))</f>
        <v>#DIV/0!</v>
      </c>
      <c r="Q182" s="26" t="e">
        <f>('ModelParams Lw'!D$4*LN('Sound Power'!I182)/(1+EXP(-('Sound Power'!$D182*1000+'ModelParams Lw'!D$6)/'ModelParams Lw'!D$7))+'ModelParams Lw'!D$5)*LN('Sound Power'!$B182)-('ModelParams Lw'!D$8+'ModelParams Lw'!D$9*$D182+'ModelParams Lw'!D$10*'Sound Power'!$F182^'ModelParams Lw'!D$14+'ModelParams Lw'!D$11*LN('Sound Power'!I182)+'ModelParams Lw'!D$12*'Sound Power'!$D182*'Sound Power'!$F182+'ModelParams Lw'!D$13*'Sound Power'!$D182*LN('Sound Power'!I182))</f>
        <v>#DIV/0!</v>
      </c>
      <c r="R182" s="26" t="e">
        <f>('ModelParams Lw'!E$4*LN('Sound Power'!J182)/(1+EXP(-('Sound Power'!$D182*1000+'ModelParams Lw'!E$6)/'ModelParams Lw'!E$7))+'ModelParams Lw'!E$5)*LN('Sound Power'!$B182)-('ModelParams Lw'!E$8+'ModelParams Lw'!E$9*$D182+'ModelParams Lw'!E$10*'Sound Power'!$F182^'ModelParams Lw'!E$14+'ModelParams Lw'!E$11*LN('Sound Power'!J182)+'ModelParams Lw'!E$12*'Sound Power'!$D182*'Sound Power'!$F182+'ModelParams Lw'!E$13*'Sound Power'!$D182*LN('Sound Power'!J182))</f>
        <v>#DIV/0!</v>
      </c>
      <c r="S182" s="26" t="e">
        <f>('ModelParams Lw'!F$4*LN('Sound Power'!K182)/(1+EXP(-('Sound Power'!$D182*1000+'ModelParams Lw'!F$6)/'ModelParams Lw'!F$7))+'ModelParams Lw'!F$5)*LN('Sound Power'!$B182)-('ModelParams Lw'!F$8+'ModelParams Lw'!F$9*$D182+'ModelParams Lw'!F$10*'Sound Power'!$F182^'ModelParams Lw'!F$14+'ModelParams Lw'!F$11*LN('Sound Power'!K182)+'ModelParams Lw'!F$12*'Sound Power'!$D182*'Sound Power'!$F182+'ModelParams Lw'!F$13*'Sound Power'!$D182*LN('Sound Power'!K182))</f>
        <v>#DIV/0!</v>
      </c>
      <c r="T182" s="26" t="e">
        <f>('ModelParams Lw'!G$4*LN('Sound Power'!L182)/(1+EXP(-('Sound Power'!$D182*1000+'ModelParams Lw'!G$6)/'ModelParams Lw'!G$7))+'ModelParams Lw'!G$5)*LN('Sound Power'!$B182)-('ModelParams Lw'!G$8+'ModelParams Lw'!G$9*$D182+'ModelParams Lw'!G$10*'Sound Power'!$F182^'ModelParams Lw'!G$14+'ModelParams Lw'!G$11*LN('Sound Power'!L182)+'ModelParams Lw'!G$12*'Sound Power'!$D182*'Sound Power'!$F182+'ModelParams Lw'!G$13*'Sound Power'!$D182*LN('Sound Power'!L182))</f>
        <v>#DIV/0!</v>
      </c>
      <c r="U182" s="26" t="e">
        <f>('ModelParams Lw'!H$4*LN('Sound Power'!M182)/(1+EXP(-('Sound Power'!$D182*1000+'ModelParams Lw'!H$6)/'ModelParams Lw'!H$7))+'ModelParams Lw'!H$5)*LN('Sound Power'!$B182)-('ModelParams Lw'!H$8+'ModelParams Lw'!H$9*$D182+'ModelParams Lw'!H$10*'Sound Power'!$F182^'ModelParams Lw'!H$14+'ModelParams Lw'!H$11*LN('Sound Power'!M182)+'ModelParams Lw'!H$12*'Sound Power'!$D182*'Sound Power'!$F182+'ModelParams Lw'!H$13*'Sound Power'!$D182*LN('Sound Power'!M182))</f>
        <v>#DIV/0!</v>
      </c>
      <c r="V182" s="26" t="e">
        <f>('ModelParams Lw'!I$4*LN('Sound Power'!N182)/(1+EXP(-('Sound Power'!$D182*1000+'ModelParams Lw'!I$6)/'ModelParams Lw'!I$7))+'ModelParams Lw'!I$5)*LN('Sound Power'!$B182)-('ModelParams Lw'!I$8+'ModelParams Lw'!I$9*$D182+'ModelParams Lw'!I$10*'Sound Power'!$F182^'ModelParams Lw'!I$14+'ModelParams Lw'!I$11*LN('Sound Power'!N182)+'ModelParams Lw'!I$12*'Sound Power'!$D182*'Sound Power'!$F182+'ModelParams Lw'!I$13*'Sound Power'!$D182*LN('Sound Power'!N182))</f>
        <v>#DIV/0!</v>
      </c>
      <c r="W182" s="26" t="e">
        <f>10*LOG10(IF(O182="",0,POWER(10,((O182+'ModelParams Lw'!$O$4)/10))) +IF(P182="",0,POWER(10,((P182+'ModelParams Lw'!$P$4)/10))) +IF(Q182="",0,POWER(10,((Q182+'ModelParams Lw'!$Q$4)/10))) +IF(R182="",0,POWER(10,((R182+'ModelParams Lw'!$R$4)/10))) +IF(S182="",0,POWER(10,((S182+'ModelParams Lw'!$S$4)/10))) +IF(T182="",0,POWER(10,((T182+'ModelParams Lw'!$T$4)/10))) +IF(U182="",0,POWER(10,((U182+'ModelParams Lw'!$U$4)/10)))+IF(V182="",0,POWER(10,((V182+'ModelParams Lw'!$V$4)/10))))</f>
        <v>#DIV/0!</v>
      </c>
      <c r="X182" s="26" t="e">
        <f t="shared" si="77"/>
        <v>#DIV/0!</v>
      </c>
      <c r="Y182" s="26" t="e">
        <f>(O182-'ModelParams Lw'!O$10)/'ModelParams Lw'!O$11</f>
        <v>#DIV/0!</v>
      </c>
      <c r="Z182" s="26" t="e">
        <f>(P182-'ModelParams Lw'!P$10)/'ModelParams Lw'!P$11</f>
        <v>#DIV/0!</v>
      </c>
      <c r="AA182" s="26" t="e">
        <f>(Q182-'ModelParams Lw'!Q$10)/'ModelParams Lw'!Q$11</f>
        <v>#DIV/0!</v>
      </c>
      <c r="AB182" s="26" t="e">
        <f>(R182-'ModelParams Lw'!R$10)/'ModelParams Lw'!R$11</f>
        <v>#DIV/0!</v>
      </c>
      <c r="AC182" s="26" t="e">
        <f>(S182-'ModelParams Lw'!S$10)/'ModelParams Lw'!S$11</f>
        <v>#DIV/0!</v>
      </c>
      <c r="AD182" s="26" t="e">
        <f>(T182-'ModelParams Lw'!T$10)/'ModelParams Lw'!T$11</f>
        <v>#DIV/0!</v>
      </c>
      <c r="AE182" s="26" t="e">
        <f>(U182-'ModelParams Lw'!U$10)/'ModelParams Lw'!U$11</f>
        <v>#DIV/0!</v>
      </c>
      <c r="AF182" s="26" t="e">
        <f>(V182-'ModelParams Lw'!V$10)/'ModelParams Lw'!V$11</f>
        <v>#DIV/0!</v>
      </c>
      <c r="AG182" s="26" t="e">
        <f t="shared" si="78"/>
        <v>#DIV/0!</v>
      </c>
      <c r="AH182" s="26" t="e">
        <f>VLOOKUP(D182*1000,'ModelParams Lw'!$A$38:$D$58,4)</f>
        <v>#N/A</v>
      </c>
      <c r="AI182" s="56" t="e">
        <f>VLOOKUP(D182*1000,'ModelParams Lw'!$A$38:$D$58,2)</f>
        <v>#N/A</v>
      </c>
      <c r="AJ182" s="46" t="e">
        <f t="shared" si="79"/>
        <v>#DIV/0!</v>
      </c>
      <c r="AK182" s="26" t="e">
        <f t="shared" si="80"/>
        <v>#VALUE!</v>
      </c>
      <c r="AL182" s="26" t="e">
        <f>IF($AI182=100,'ModelParams Lw'!R$35*'Sound Power'!$AH182^2+'ModelParams Lw'!R$36*'Sound Power'!$AH182+'ModelParams Lw'!R$37,IF($AI182=150,'ModelParams Lw'!R$38*'Sound Power'!$AH182^2+'ModelParams Lw'!R$39*'Sound Power'!$AH182+'ModelParams Lw'!R$40,'ModelParams Lw'!R$41*'Sound Power'!$AH182^2+'ModelParams Lw'!R$42*'Sound Power'!$AH182+'ModelParams Lw'!R$43))</f>
        <v>#N/A</v>
      </c>
      <c r="AM182" s="26" t="e">
        <f>IF($AI182=100,'ModelParams Lw'!S$35*'Sound Power'!$AH182^2+'ModelParams Lw'!S$36*'Sound Power'!$AH182+'ModelParams Lw'!S$37,IF($AI182=150,'ModelParams Lw'!S$38*'Sound Power'!$AH182^2+'ModelParams Lw'!S$39*'Sound Power'!$AH182+'ModelParams Lw'!S$40,'ModelParams Lw'!S$41*'Sound Power'!$AH182^2+'ModelParams Lw'!S$42*'Sound Power'!$AH182+'ModelParams Lw'!S$43))</f>
        <v>#N/A</v>
      </c>
      <c r="AN182" s="26" t="e">
        <f>IF($AI182=100,'ModelParams Lw'!T$35*'Sound Power'!$AH182^2+'ModelParams Lw'!T$36*'Sound Power'!$AH182+'ModelParams Lw'!T$37,IF($AI182=150,'ModelParams Lw'!T$38*'Sound Power'!$AH182^2+'ModelParams Lw'!T$39*'Sound Power'!$AH182+'ModelParams Lw'!T$40,'ModelParams Lw'!T$41*'Sound Power'!$AH182^2+'ModelParams Lw'!T$42*'Sound Power'!$AH182+'ModelParams Lw'!T$43))</f>
        <v>#N/A</v>
      </c>
      <c r="AO182" s="26" t="e">
        <f>IF($AI182=100,'ModelParams Lw'!U$35*'Sound Power'!$AH182^2+'ModelParams Lw'!U$36*'Sound Power'!$AH182+'ModelParams Lw'!U$37,IF($AI182=150,'ModelParams Lw'!U$38*'Sound Power'!$AH182^2+'ModelParams Lw'!U$39*'Sound Power'!$AH182+'ModelParams Lw'!U$40,'ModelParams Lw'!U$41*'Sound Power'!$AH182^2+'ModelParams Lw'!U$42*'Sound Power'!$AH182+'ModelParams Lw'!U$43))</f>
        <v>#N/A</v>
      </c>
      <c r="AP182" s="26" t="e">
        <f>IF($AI182=100,'ModelParams Lw'!V$35*'Sound Power'!$AH182^2+'ModelParams Lw'!V$36*'Sound Power'!$AH182+'ModelParams Lw'!V$37,IF($AI182=150,'ModelParams Lw'!V$38*'Sound Power'!$AH182^2+'ModelParams Lw'!V$39*'Sound Power'!$AH182+'ModelParams Lw'!V$40,'ModelParams Lw'!V$41*'Sound Power'!$AH182^2+'ModelParams Lw'!V$42*'Sound Power'!$AH182+'ModelParams Lw'!V$43))</f>
        <v>#N/A</v>
      </c>
      <c r="AQ182" s="26" t="e">
        <f>IF($AI182=100,'ModelParams Lw'!W$35*'Sound Power'!$AH182^2+'ModelParams Lw'!W$36*'Sound Power'!$AH182+'ModelParams Lw'!W$37,IF($AI182=150,'ModelParams Lw'!W$38*'Sound Power'!$AH182^2+'ModelParams Lw'!W$39*'Sound Power'!$AH182+'ModelParams Lw'!W$40,'ModelParams Lw'!W$41*'Sound Power'!$AH182^2+'ModelParams Lw'!W$42*'Sound Power'!$AH182+'ModelParams Lw'!W$43))</f>
        <v>#N/A</v>
      </c>
      <c r="AR182" s="26" t="e">
        <f t="shared" si="81"/>
        <v>#VALUE!</v>
      </c>
      <c r="AS182" s="26" t="e">
        <f>IF(26.83*LN($AJ182)-11.791-'ModelParams Lw'!B$35&lt;0,0,26.83*LN($AJ182)-11.791-'ModelParams Lw'!B$35)</f>
        <v>#DIV/0!</v>
      </c>
      <c r="AT182" s="26" t="e">
        <f>IF(26.83*LN($AJ182)-11.791-'ModelParams Lw'!C$35&lt;0,0,26.83*LN($AJ182)-11.791-'ModelParams Lw'!C$35)</f>
        <v>#DIV/0!</v>
      </c>
      <c r="AU182" s="26" t="e">
        <f>IF(26.83*LN($AJ182)-11.791-'ModelParams Lw'!D$35&lt;0,0,26.83*LN($AJ182)-11.791-'ModelParams Lw'!D$35)</f>
        <v>#DIV/0!</v>
      </c>
      <c r="AV182" s="26" t="e">
        <f>IF(26.83*LN($AJ182)-11.791-'ModelParams Lw'!E$35&lt;0,0,26.83*LN($AJ182)-11.791-'ModelParams Lw'!E$35)</f>
        <v>#DIV/0!</v>
      </c>
      <c r="AW182" s="26" t="e">
        <f>IF(26.83*LN($AJ182)-11.791-'ModelParams Lw'!F$35&lt;0,0,26.83*LN($AJ182)-11.791-'ModelParams Lw'!F$35)</f>
        <v>#DIV/0!</v>
      </c>
      <c r="AX182" s="26" t="e">
        <f>IF(26.83*LN($AJ182)-11.791-'ModelParams Lw'!G$35&lt;0,0,26.83*LN($AJ182)-11.791-'ModelParams Lw'!G$35)</f>
        <v>#DIV/0!</v>
      </c>
      <c r="AY182" s="26" t="e">
        <f>IF(26.83*LN($AJ182)-11.791-'ModelParams Lw'!H$35&lt;0,0,26.83*LN($AJ182)-11.791-'ModelParams Lw'!H$35)</f>
        <v>#DIV/0!</v>
      </c>
      <c r="AZ182" s="26" t="e">
        <f>IF(26.83*LN($AJ182)-11.791-'ModelParams Lw'!I$35&lt;0,0,26.83*LN($AJ182)-11.791-'ModelParams Lw'!I$35)</f>
        <v>#DIV/0!</v>
      </c>
      <c r="BA182" s="26" t="e">
        <f t="shared" si="69"/>
        <v>#DIV/0!</v>
      </c>
      <c r="BB182" s="26" t="e">
        <f t="shared" si="70"/>
        <v>#DIV/0!</v>
      </c>
      <c r="BC182" s="26" t="e">
        <f t="shared" si="71"/>
        <v>#DIV/0!</v>
      </c>
      <c r="BD182" s="26" t="e">
        <f t="shared" si="72"/>
        <v>#DIV/0!</v>
      </c>
      <c r="BE182" s="26" t="e">
        <f t="shared" si="73"/>
        <v>#DIV/0!</v>
      </c>
      <c r="BF182" s="26" t="e">
        <f t="shared" si="74"/>
        <v>#DIV/0!</v>
      </c>
      <c r="BG182" s="26" t="e">
        <f t="shared" si="75"/>
        <v>#DIV/0!</v>
      </c>
      <c r="BH182" s="26" t="e">
        <f t="shared" si="76"/>
        <v>#DIV/0!</v>
      </c>
      <c r="BI182" s="26" t="e">
        <f>10*LOG10(IF(BA182="",0,POWER(10,((BA182+'ModelParams Lw'!$O$4)/10))) +IF(BB182="",0,POWER(10,((BB182+'ModelParams Lw'!$P$4)/10))) +IF(BC182="",0,POWER(10,((BC182+'ModelParams Lw'!$Q$4)/10))) +IF(BD182="",0,POWER(10,((BD182+'ModelParams Lw'!$R$4)/10))) +IF(BE182="",0,POWER(10,((BE182+'ModelParams Lw'!$S$4)/10))) +IF(BF182="",0,POWER(10,((BF182+'ModelParams Lw'!$T$4)/10))) +IF(BG182="",0,POWER(10,((BG182+'ModelParams Lw'!$U$4)/10)))+IF(BH182="",0,POWER(10,((BH182+'ModelParams Lw'!$V$4)/10))))</f>
        <v>#DIV/0!</v>
      </c>
      <c r="BJ182" s="26" t="e">
        <f t="shared" si="82"/>
        <v>#DIV/0!</v>
      </c>
      <c r="BK182" s="26" t="e">
        <f>(BA182-'ModelParams Lw'!O$10)/'ModelParams Lw'!O$11</f>
        <v>#DIV/0!</v>
      </c>
      <c r="BL182" s="26" t="e">
        <f>(BB182-'ModelParams Lw'!P$10)/'ModelParams Lw'!P$11</f>
        <v>#DIV/0!</v>
      </c>
      <c r="BM182" s="26" t="e">
        <f>(BC182-'ModelParams Lw'!Q$10)/'ModelParams Lw'!Q$11</f>
        <v>#DIV/0!</v>
      </c>
      <c r="BN182" s="26" t="e">
        <f>(BD182-'ModelParams Lw'!R$10)/'ModelParams Lw'!R$11</f>
        <v>#DIV/0!</v>
      </c>
      <c r="BO182" s="26" t="e">
        <f>(BE182-'ModelParams Lw'!S$10)/'ModelParams Lw'!S$11</f>
        <v>#DIV/0!</v>
      </c>
      <c r="BP182" s="26" t="e">
        <f>(BF182-'ModelParams Lw'!T$10)/'ModelParams Lw'!T$11</f>
        <v>#DIV/0!</v>
      </c>
      <c r="BQ182" s="26" t="e">
        <f>(BG182-'ModelParams Lw'!U$10)/'ModelParams Lw'!U$11</f>
        <v>#DIV/0!</v>
      </c>
      <c r="BR182" s="26" t="e">
        <f>(BH182-'ModelParams Lw'!V$10)/'ModelParams Lw'!V$11</f>
        <v>#DIV/0!</v>
      </c>
      <c r="BS182" s="23" t="e">
        <f>IF(Calcul!$E184="SW",DEGREES(ACOS(1-(1/'ModelParams Lw'!C$25*SQRT(0.5*1.2/'Sound Power'!$C182)*('Sound Power'!$B182/3600)/('Sound Power'!$D182)/('Sound Power'!$F182)))),DEGREES(ACOS(1-(1/'ModelParams Lw'!C$29*SQRT(0.5*1.2/'Sound Power'!$C182)*('Sound Power'!$B182/3600)/('Sound Power'!$D182)/('Sound Power'!$F182)))))</f>
        <v>#DIV/0!</v>
      </c>
      <c r="BT182" s="23" t="e">
        <f>IF(Calcul!$E184="SW",DEGREES(ACOS(1-(1/'ModelParams Lw'!D$25*SQRT(0.5*1.2/'Sound Power'!$C182)*('Sound Power'!$B182/3600)/('Sound Power'!$D182)/('Sound Power'!$F182)))),DEGREES(ACOS(1-(1/'ModelParams Lw'!D$29*SQRT(0.5*1.2/'Sound Power'!$C182)*('Sound Power'!$B182/3600)/('Sound Power'!$D182)/('Sound Power'!$F182)))))</f>
        <v>#DIV/0!</v>
      </c>
      <c r="BU182" s="23" t="e">
        <f>IF(Calcul!$E184="SW",DEGREES(ACOS(1-(1/'ModelParams Lw'!E$25*SQRT(0.5*1.2/'Sound Power'!$C182)*('Sound Power'!$B182/3600)/('Sound Power'!$D182)/('Sound Power'!$F182)))),DEGREES(ACOS(1-(1/'ModelParams Lw'!E$29*SQRT(0.5*1.2/'Sound Power'!$C182)*('Sound Power'!$B182/3600)/('Sound Power'!$D182)/('Sound Power'!$F182)))))</f>
        <v>#DIV/0!</v>
      </c>
      <c r="BV182" s="23" t="e">
        <f>IF(Calcul!$E184="SW",DEGREES(ACOS(1-(1/'ModelParams Lw'!F$25*SQRT(0.5*1.2/'Sound Power'!$C182)*('Sound Power'!$B182/3600)/('Sound Power'!$D182)/('Sound Power'!$F182)))),DEGREES(ACOS(1-(1/'ModelParams Lw'!F$29*SQRT(0.5*1.2/'Sound Power'!$C182)*('Sound Power'!$B182/3600)/('Sound Power'!$D182)/('Sound Power'!$F182)))))</f>
        <v>#DIV/0!</v>
      </c>
      <c r="BW182" s="23" t="e">
        <f>IF(Calcul!$E184="SW",DEGREES(ACOS(1-(1/'ModelParams Lw'!G$25*SQRT(0.5*1.2/'Sound Power'!$C182)*('Sound Power'!$B182/3600)/('Sound Power'!$D182)/('Sound Power'!$F182)))),DEGREES(ACOS(1-(1/'ModelParams Lw'!G$29*SQRT(0.5*1.2/'Sound Power'!$C182)*('Sound Power'!$B182/3600)/('Sound Power'!$D182)/('Sound Power'!$F182)))))</f>
        <v>#DIV/0!</v>
      </c>
      <c r="BX182" s="23" t="e">
        <f>IF(Calcul!$E184="SW",DEGREES(ACOS(1-(1/'ModelParams Lw'!H$25*SQRT(0.5*1.2/'Sound Power'!$C182)*('Sound Power'!$B182/3600)/('Sound Power'!$D182)/('Sound Power'!$F182)))),DEGREES(ACOS(1-(1/'ModelParams Lw'!H$29*SQRT(0.5*1.2/'Sound Power'!$C182)*('Sound Power'!$B182/3600)/('Sound Power'!$D182)/('Sound Power'!$F182)))))</f>
        <v>#DIV/0!</v>
      </c>
      <c r="BY182" s="23" t="e">
        <f>IF(Calcul!$E184="SW",DEGREES(ACOS(1-(1/'ModelParams Lw'!I$25*SQRT(0.5*1.2/'Sound Power'!$C182)*('Sound Power'!$B182/3600)/('Sound Power'!$D182)/('Sound Power'!$F182)))),DEGREES(ACOS(1-(1/'ModelParams Lw'!I$29*SQRT(0.5*1.2/'Sound Power'!$C182)*('Sound Power'!$B182/3600)/('Sound Power'!$D182)/('Sound Power'!$F182)))))</f>
        <v>#DIV/0!</v>
      </c>
      <c r="BZ182" s="23" t="e">
        <f>IF(Calcul!$E184="SW",DEGREES(ACOS(1-(1/'ModelParams Lw'!J$25*SQRT(0.5*1.2/'Sound Power'!$C182)*('Sound Power'!$B182/3600)/('Sound Power'!$D182)/('Sound Power'!$F182)))),DEGREES(ACOS(1-(1/'ModelParams Lw'!J$29*SQRT(0.5*1.2/'Sound Power'!$C182)*('Sound Power'!$B182/3600)/('Sound Power'!$D182)/('Sound Power'!$F182)))))</f>
        <v>#DIV/0!</v>
      </c>
      <c r="CA182" s="26" t="e">
        <f>IF(Calcul!$E184="SW",'ModelParams Lw'!C$22+'ModelParams Lw'!C$23*LOG('Sound Power'!$D182/'Sound Power'!$E182)+'ModelParams Lw'!C$24*LN('Sound Power'!BS182),IF('ModelParams Lw'!C$26+'ModelParams Lw'!C$27*LOG('Sound Power'!$D182/'Sound Power'!$E182)+'ModelParams Lw'!C$28*LN('Sound Power'!BS182)&lt;'ModelParams Lw'!C$22+'ModelParams Lw'!C$23*LOG('Sound Power'!$D182/'Sound Power'!$E182)+'ModelParams Lw'!C$24*LN('Sound Power'!BS182),'ModelParams Lw'!C$22+'ModelParams Lw'!C$23*LOG('Sound Power'!$D182/'Sound Power'!$E182)+'ModelParams Lw'!C$24*LN('Sound Power'!BS182),'ModelParams Lw'!C$26+'ModelParams Lw'!C$27*LOG('Sound Power'!$D182/'Sound Power'!$E182)+'ModelParams Lw'!C$28*LN('Sound Power'!BS182)))</f>
        <v>#DIV/0!</v>
      </c>
      <c r="CB182" s="26" t="e">
        <f>IF(Calcul!$E184="SW",'ModelParams Lw'!D$22+'ModelParams Lw'!D$23*LOG('Sound Power'!$D182/'Sound Power'!$E182)+'ModelParams Lw'!D$24*LN('Sound Power'!BT182),IF('ModelParams Lw'!D$26+'ModelParams Lw'!D$27*LOG('Sound Power'!$D182/'Sound Power'!$E182)+'ModelParams Lw'!D$28*LN('Sound Power'!BT182)&lt;'ModelParams Lw'!D$22+'ModelParams Lw'!D$23*LOG('Sound Power'!$D182/'Sound Power'!$E182)+'ModelParams Lw'!D$24*LN('Sound Power'!BT182),'ModelParams Lw'!D$22+'ModelParams Lw'!D$23*LOG('Sound Power'!$D182/'Sound Power'!$E182)+'ModelParams Lw'!D$24*LN('Sound Power'!BT182),'ModelParams Lw'!D$26+'ModelParams Lw'!D$27*LOG('Sound Power'!$D182/'Sound Power'!$E182)+'ModelParams Lw'!D$28*LN('Sound Power'!BT182)))</f>
        <v>#DIV/0!</v>
      </c>
      <c r="CC182" s="26" t="e">
        <f>IF(Calcul!$E184="SW",'ModelParams Lw'!E$22+'ModelParams Lw'!E$23*LOG('Sound Power'!$D182/'Sound Power'!$E182)+'ModelParams Lw'!E$24*LN('Sound Power'!BU182),IF('ModelParams Lw'!E$26+'ModelParams Lw'!E$27*LOG('Sound Power'!$D182/'Sound Power'!$E182)+'ModelParams Lw'!E$28*LN('Sound Power'!BU182)&lt;'ModelParams Lw'!E$22+'ModelParams Lw'!E$23*LOG('Sound Power'!$D182/'Sound Power'!$E182)+'ModelParams Lw'!E$24*LN('Sound Power'!BU182),'ModelParams Lw'!E$22+'ModelParams Lw'!E$23*LOG('Sound Power'!$D182/'Sound Power'!$E182)+'ModelParams Lw'!E$24*LN('Sound Power'!BU182),'ModelParams Lw'!E$26+'ModelParams Lw'!E$27*LOG('Sound Power'!$D182/'Sound Power'!$E182)+'ModelParams Lw'!E$28*LN('Sound Power'!BU182)))</f>
        <v>#DIV/0!</v>
      </c>
      <c r="CD182" s="26" t="e">
        <f>IF(Calcul!$E184="SW",'ModelParams Lw'!F$22+'ModelParams Lw'!F$23*LOG('Sound Power'!$D182/'Sound Power'!$E182)+'ModelParams Lw'!F$24*LN('Sound Power'!BV182),IF('ModelParams Lw'!F$26+'ModelParams Lw'!F$27*LOG('Sound Power'!$D182/'Sound Power'!$E182)+'ModelParams Lw'!F$28*LN('Sound Power'!BV182)&lt;'ModelParams Lw'!F$22+'ModelParams Lw'!F$23*LOG('Sound Power'!$D182/'Sound Power'!$E182)+'ModelParams Lw'!F$24*LN('Sound Power'!BV182),'ModelParams Lw'!F$22+'ModelParams Lw'!F$23*LOG('Sound Power'!$D182/'Sound Power'!$E182)+'ModelParams Lw'!F$24*LN('Sound Power'!BV182),'ModelParams Lw'!F$26+'ModelParams Lw'!F$27*LOG('Sound Power'!$D182/'Sound Power'!$E182)+'ModelParams Lw'!F$28*LN('Sound Power'!BV182)))</f>
        <v>#DIV/0!</v>
      </c>
      <c r="CE182" s="26" t="e">
        <f>IF(Calcul!$E184="SW",'ModelParams Lw'!G$22+'ModelParams Lw'!G$23*LOG('Sound Power'!$D182/'Sound Power'!$E182)+'ModelParams Lw'!G$24*LN('Sound Power'!BW182),IF('ModelParams Lw'!G$26+'ModelParams Lw'!G$27*LOG('Sound Power'!$D182/'Sound Power'!$E182)+'ModelParams Lw'!G$28*LN('Sound Power'!BW182)&lt;'ModelParams Lw'!G$22+'ModelParams Lw'!G$23*LOG('Sound Power'!$D182/'Sound Power'!$E182)+'ModelParams Lw'!G$24*LN('Sound Power'!BW182),'ModelParams Lw'!G$22+'ModelParams Lw'!G$23*LOG('Sound Power'!$D182/'Sound Power'!$E182)+'ModelParams Lw'!G$24*LN('Sound Power'!BW182),'ModelParams Lw'!G$26+'ModelParams Lw'!G$27*LOG('Sound Power'!$D182/'Sound Power'!$E182)+'ModelParams Lw'!G$28*LN('Sound Power'!BW182)))</f>
        <v>#DIV/0!</v>
      </c>
      <c r="CF182" s="26" t="e">
        <f>IF(Calcul!$E184="SW",'ModelParams Lw'!H$22+'ModelParams Lw'!H$23*LOG('Sound Power'!$D182/'Sound Power'!$E182)+'ModelParams Lw'!H$24*LN('Sound Power'!BX182),IF('ModelParams Lw'!H$26+'ModelParams Lw'!H$27*LOG('Sound Power'!$D182/'Sound Power'!$E182)+'ModelParams Lw'!H$28*LN('Sound Power'!BX182)&lt;'ModelParams Lw'!H$22+'ModelParams Lw'!H$23*LOG('Sound Power'!$D182/'Sound Power'!$E182)+'ModelParams Lw'!H$24*LN('Sound Power'!BX182),'ModelParams Lw'!H$22+'ModelParams Lw'!H$23*LOG('Sound Power'!$D182/'Sound Power'!$E182)+'ModelParams Lw'!H$24*LN('Sound Power'!BX182),'ModelParams Lw'!H$26+'ModelParams Lw'!H$27*LOG('Sound Power'!$D182/'Sound Power'!$E182)+'ModelParams Lw'!H$28*LN('Sound Power'!BX182)))</f>
        <v>#DIV/0!</v>
      </c>
      <c r="CG182" s="26" t="e">
        <f>IF(Calcul!$E184="SW",'ModelParams Lw'!I$22+'ModelParams Lw'!I$23*LOG('Sound Power'!$D182/'Sound Power'!$E182)+'ModelParams Lw'!I$24*LN('Sound Power'!BY182),IF('ModelParams Lw'!I$26+'ModelParams Lw'!I$27*LOG('Sound Power'!$D182/'Sound Power'!$E182)+'ModelParams Lw'!I$28*LN('Sound Power'!BY182)&lt;'ModelParams Lw'!I$22+'ModelParams Lw'!I$23*LOG('Sound Power'!$D182/'Sound Power'!$E182)+'ModelParams Lw'!I$24*LN('Sound Power'!BY182),'ModelParams Lw'!I$22+'ModelParams Lw'!I$23*LOG('Sound Power'!$D182/'Sound Power'!$E182)+'ModelParams Lw'!I$24*LN('Sound Power'!BY182),'ModelParams Lw'!I$26+'ModelParams Lw'!I$27*LOG('Sound Power'!$D182/'Sound Power'!$E182)+'ModelParams Lw'!I$28*LN('Sound Power'!BY182)))</f>
        <v>#DIV/0!</v>
      </c>
      <c r="CH182" s="26" t="e">
        <f>IF(Calcul!$E184="SW",'ModelParams Lw'!J$22+'ModelParams Lw'!J$23*LOG('Sound Power'!$D182/'Sound Power'!$E182)+'ModelParams Lw'!J$24*LN('Sound Power'!BZ182),IF('ModelParams Lw'!J$26+'ModelParams Lw'!J$27*LOG('Sound Power'!$D182/'Sound Power'!$E182)+'ModelParams Lw'!J$28*LN('Sound Power'!BZ182)&lt;'ModelParams Lw'!J$22+'ModelParams Lw'!J$23*LOG('Sound Power'!$D182/'Sound Power'!$E182)+'ModelParams Lw'!J$24*LN('Sound Power'!BZ182),'ModelParams Lw'!J$22+'ModelParams Lw'!J$23*LOG('Sound Power'!$D182/'Sound Power'!$E182)+'ModelParams Lw'!J$24*LN('Sound Power'!BZ182),'ModelParams Lw'!J$26+'ModelParams Lw'!J$27*LOG('Sound Power'!$D182/'Sound Power'!$E182)+'ModelParams Lw'!J$28*LN('Sound Power'!BZ182)))</f>
        <v>#DIV/0!</v>
      </c>
      <c r="CI182" s="26" t="e">
        <f t="shared" si="83"/>
        <v>#DIV/0!</v>
      </c>
      <c r="CJ182" s="26" t="e">
        <f t="shared" si="84"/>
        <v>#DIV/0!</v>
      </c>
      <c r="CK182" s="26" t="e">
        <f t="shared" si="85"/>
        <v>#DIV/0!</v>
      </c>
      <c r="CL182" s="26" t="e">
        <f t="shared" si="86"/>
        <v>#DIV/0!</v>
      </c>
      <c r="CM182" s="26" t="e">
        <f t="shared" si="87"/>
        <v>#DIV/0!</v>
      </c>
      <c r="CN182" s="26" t="e">
        <f t="shared" si="88"/>
        <v>#DIV/0!</v>
      </c>
      <c r="CO182" s="26" t="e">
        <f t="shared" si="89"/>
        <v>#DIV/0!</v>
      </c>
      <c r="CP182" s="26" t="e">
        <f t="shared" si="90"/>
        <v>#DIV/0!</v>
      </c>
      <c r="CQ182" s="26" t="e">
        <f>10*LOG10(IF(CI182="",0,POWER(10,((CI182+'ModelParams Lw'!$O$4)/10))) +IF(CJ182="",0,POWER(10,((CJ182+'ModelParams Lw'!$P$4)/10))) +IF(CK182="",0,POWER(10,((CK182+'ModelParams Lw'!$Q$4)/10))) +IF(CL182="",0,POWER(10,((CL182+'ModelParams Lw'!$R$4)/10))) +IF(CM182="",0,POWER(10,((CM182+'ModelParams Lw'!$S$4)/10))) +IF(CN182="",0,POWER(10,((CN182+'ModelParams Lw'!$T$4)/10))) +IF(CO182="",0,POWER(10,((CO182+'ModelParams Lw'!$U$4)/10)))+IF(CP182="",0,POWER(10,((CP182+'ModelParams Lw'!$V$4)/10))))</f>
        <v>#DIV/0!</v>
      </c>
      <c r="CR182" s="26" t="e">
        <f t="shared" si="91"/>
        <v>#DIV/0!</v>
      </c>
      <c r="CS182" s="26" t="e">
        <f>(CI182-'ModelParams Lw'!$O$10)/'ModelParams Lw'!$O$11</f>
        <v>#DIV/0!</v>
      </c>
      <c r="CT182" s="26" t="e">
        <f>(CJ182-'ModelParams Lw'!$P$10)/'ModelParams Lw'!$P$11</f>
        <v>#DIV/0!</v>
      </c>
      <c r="CU182" s="26" t="e">
        <f>(CK182-'ModelParams Lw'!$Q$10)/'ModelParams Lw'!$Q$11</f>
        <v>#DIV/0!</v>
      </c>
      <c r="CV182" s="26" t="e">
        <f>(CL182-'ModelParams Lw'!$R$10)/'ModelParams Lw'!$R$11</f>
        <v>#DIV/0!</v>
      </c>
      <c r="CW182" s="26" t="e">
        <f>(CM182-'ModelParams Lw'!$S$10)/'ModelParams Lw'!$S$11</f>
        <v>#DIV/0!</v>
      </c>
      <c r="CX182" s="26" t="e">
        <f>(CN182-'ModelParams Lw'!$T$10)/'ModelParams Lw'!$T$11</f>
        <v>#DIV/0!</v>
      </c>
      <c r="CY182" s="26" t="e">
        <f>(CO182-'ModelParams Lw'!$U$10)/'ModelParams Lw'!$U$11</f>
        <v>#DIV/0!</v>
      </c>
      <c r="CZ182" s="26" t="e">
        <f>(CP182-'ModelParams Lw'!$V$10)/'ModelParams Lw'!$V$11</f>
        <v>#DIV/0!</v>
      </c>
    </row>
    <row r="183" spans="1:104" x14ac:dyDescent="0.2">
      <c r="A183" s="13">
        <f>Calcul!A185</f>
        <v>0</v>
      </c>
      <c r="B183" s="13">
        <f t="shared" si="67"/>
        <v>0</v>
      </c>
      <c r="C183" s="13">
        <f>Calcul!B185</f>
        <v>0</v>
      </c>
      <c r="D183" s="13">
        <f>Calcul!C185/1000</f>
        <v>0</v>
      </c>
      <c r="E183" s="13">
        <f>Calcul!D185/1000</f>
        <v>0</v>
      </c>
      <c r="F183" s="13">
        <f t="shared" si="68"/>
        <v>0</v>
      </c>
      <c r="G183" s="23" t="e">
        <f>DEGREES(ACOS(1-(1/'ModelParams Lw'!B$15*SQRT(0.5*1.2/'Sound Power'!$C183)*('Sound Power'!$B183/3600)/('Sound Power'!$D183)/('Sound Power'!$F183))))</f>
        <v>#DIV/0!</v>
      </c>
      <c r="H183" s="23" t="e">
        <f>DEGREES(ACOS(1-(1/'ModelParams Lw'!C$15*SQRT(0.5*1.2/'Sound Power'!$C183)*('Sound Power'!$B183/3600)/('Sound Power'!$D183)/('Sound Power'!$F183))))</f>
        <v>#DIV/0!</v>
      </c>
      <c r="I183" s="23" t="e">
        <f>DEGREES(ACOS(1-(1/'ModelParams Lw'!D$15*SQRT(0.5*1.2/'Sound Power'!$C183)*('Sound Power'!$B183/3600)/('Sound Power'!$D183)/('Sound Power'!$F183))))</f>
        <v>#DIV/0!</v>
      </c>
      <c r="J183" s="23" t="e">
        <f>DEGREES(ACOS(1-(1/'ModelParams Lw'!E$15*SQRT(0.5*1.2/'Sound Power'!$C183)*('Sound Power'!$B183/3600)/('Sound Power'!$D183)/('Sound Power'!$F183))))</f>
        <v>#DIV/0!</v>
      </c>
      <c r="K183" s="23" t="e">
        <f>DEGREES(ACOS(1-(1/'ModelParams Lw'!F$15*SQRT(0.5*1.2/'Sound Power'!$C183)*('Sound Power'!$B183/3600)/('Sound Power'!$D183)/('Sound Power'!$F183))))</f>
        <v>#DIV/0!</v>
      </c>
      <c r="L183" s="23" t="e">
        <f>DEGREES(ACOS(1-(1/'ModelParams Lw'!G$15*SQRT(0.5*1.2/'Sound Power'!$C183)*('Sound Power'!$B183/3600)/('Sound Power'!$D183)/('Sound Power'!$F183))))</f>
        <v>#DIV/0!</v>
      </c>
      <c r="M183" s="23" t="e">
        <f>DEGREES(ACOS(1-(1/'ModelParams Lw'!H$15*SQRT(0.5*1.2/'Sound Power'!$C183)*('Sound Power'!$B183/3600)/('Sound Power'!$D183)/('Sound Power'!$F183))))</f>
        <v>#DIV/0!</v>
      </c>
      <c r="N183" s="23" t="e">
        <f>DEGREES(ACOS(1-(1/'ModelParams Lw'!I$15*SQRT(0.5*1.2/'Sound Power'!$C183)*('Sound Power'!$B183/3600)/('Sound Power'!$D183)/('Sound Power'!$F183))))</f>
        <v>#DIV/0!</v>
      </c>
      <c r="O183" s="26" t="e">
        <f>('ModelParams Lw'!B$4*LN('Sound Power'!G183)/(1+EXP(-('Sound Power'!$D183*1000+'ModelParams Lw'!B$6)/'ModelParams Lw'!B$7))+'ModelParams Lw'!B$5)*LN('Sound Power'!$B183)-('ModelParams Lw'!B$8+'ModelParams Lw'!B$9*$D183+'ModelParams Lw'!B$10*'Sound Power'!$F183^'ModelParams Lw'!B$14+'ModelParams Lw'!B$11*LN('Sound Power'!G183)+'ModelParams Lw'!B$12*'Sound Power'!$D183*'Sound Power'!$F183+'ModelParams Lw'!B$13*'Sound Power'!$D183*LN('Sound Power'!G183))</f>
        <v>#DIV/0!</v>
      </c>
      <c r="P183" s="26" t="e">
        <f>('ModelParams Lw'!C$4*LN('Sound Power'!H183)/(1+EXP(-('Sound Power'!$D183*1000+'ModelParams Lw'!C$6)/'ModelParams Lw'!C$7))+'ModelParams Lw'!C$5)*LN('Sound Power'!$B183)-('ModelParams Lw'!C$8+'ModelParams Lw'!C$9*$D183+'ModelParams Lw'!C$10*'Sound Power'!$F183^'ModelParams Lw'!C$14+'ModelParams Lw'!C$11*LN('Sound Power'!H183)+'ModelParams Lw'!C$12*'Sound Power'!$D183*'Sound Power'!$F183+'ModelParams Lw'!C$13*'Sound Power'!$D183*LN('Sound Power'!H183))</f>
        <v>#DIV/0!</v>
      </c>
      <c r="Q183" s="26" t="e">
        <f>('ModelParams Lw'!D$4*LN('Sound Power'!I183)/(1+EXP(-('Sound Power'!$D183*1000+'ModelParams Lw'!D$6)/'ModelParams Lw'!D$7))+'ModelParams Lw'!D$5)*LN('Sound Power'!$B183)-('ModelParams Lw'!D$8+'ModelParams Lw'!D$9*$D183+'ModelParams Lw'!D$10*'Sound Power'!$F183^'ModelParams Lw'!D$14+'ModelParams Lw'!D$11*LN('Sound Power'!I183)+'ModelParams Lw'!D$12*'Sound Power'!$D183*'Sound Power'!$F183+'ModelParams Lw'!D$13*'Sound Power'!$D183*LN('Sound Power'!I183))</f>
        <v>#DIV/0!</v>
      </c>
      <c r="R183" s="26" t="e">
        <f>('ModelParams Lw'!E$4*LN('Sound Power'!J183)/(1+EXP(-('Sound Power'!$D183*1000+'ModelParams Lw'!E$6)/'ModelParams Lw'!E$7))+'ModelParams Lw'!E$5)*LN('Sound Power'!$B183)-('ModelParams Lw'!E$8+'ModelParams Lw'!E$9*$D183+'ModelParams Lw'!E$10*'Sound Power'!$F183^'ModelParams Lw'!E$14+'ModelParams Lw'!E$11*LN('Sound Power'!J183)+'ModelParams Lw'!E$12*'Sound Power'!$D183*'Sound Power'!$F183+'ModelParams Lw'!E$13*'Sound Power'!$D183*LN('Sound Power'!J183))</f>
        <v>#DIV/0!</v>
      </c>
      <c r="S183" s="26" t="e">
        <f>('ModelParams Lw'!F$4*LN('Sound Power'!K183)/(1+EXP(-('Sound Power'!$D183*1000+'ModelParams Lw'!F$6)/'ModelParams Lw'!F$7))+'ModelParams Lw'!F$5)*LN('Sound Power'!$B183)-('ModelParams Lw'!F$8+'ModelParams Lw'!F$9*$D183+'ModelParams Lw'!F$10*'Sound Power'!$F183^'ModelParams Lw'!F$14+'ModelParams Lw'!F$11*LN('Sound Power'!K183)+'ModelParams Lw'!F$12*'Sound Power'!$D183*'Sound Power'!$F183+'ModelParams Lw'!F$13*'Sound Power'!$D183*LN('Sound Power'!K183))</f>
        <v>#DIV/0!</v>
      </c>
      <c r="T183" s="26" t="e">
        <f>('ModelParams Lw'!G$4*LN('Sound Power'!L183)/(1+EXP(-('Sound Power'!$D183*1000+'ModelParams Lw'!G$6)/'ModelParams Lw'!G$7))+'ModelParams Lw'!G$5)*LN('Sound Power'!$B183)-('ModelParams Lw'!G$8+'ModelParams Lw'!G$9*$D183+'ModelParams Lw'!G$10*'Sound Power'!$F183^'ModelParams Lw'!G$14+'ModelParams Lw'!G$11*LN('Sound Power'!L183)+'ModelParams Lw'!G$12*'Sound Power'!$D183*'Sound Power'!$F183+'ModelParams Lw'!G$13*'Sound Power'!$D183*LN('Sound Power'!L183))</f>
        <v>#DIV/0!</v>
      </c>
      <c r="U183" s="26" t="e">
        <f>('ModelParams Lw'!H$4*LN('Sound Power'!M183)/(1+EXP(-('Sound Power'!$D183*1000+'ModelParams Lw'!H$6)/'ModelParams Lw'!H$7))+'ModelParams Lw'!H$5)*LN('Sound Power'!$B183)-('ModelParams Lw'!H$8+'ModelParams Lw'!H$9*$D183+'ModelParams Lw'!H$10*'Sound Power'!$F183^'ModelParams Lw'!H$14+'ModelParams Lw'!H$11*LN('Sound Power'!M183)+'ModelParams Lw'!H$12*'Sound Power'!$D183*'Sound Power'!$F183+'ModelParams Lw'!H$13*'Sound Power'!$D183*LN('Sound Power'!M183))</f>
        <v>#DIV/0!</v>
      </c>
      <c r="V183" s="26" t="e">
        <f>('ModelParams Lw'!I$4*LN('Sound Power'!N183)/(1+EXP(-('Sound Power'!$D183*1000+'ModelParams Lw'!I$6)/'ModelParams Lw'!I$7))+'ModelParams Lw'!I$5)*LN('Sound Power'!$B183)-('ModelParams Lw'!I$8+'ModelParams Lw'!I$9*$D183+'ModelParams Lw'!I$10*'Sound Power'!$F183^'ModelParams Lw'!I$14+'ModelParams Lw'!I$11*LN('Sound Power'!N183)+'ModelParams Lw'!I$12*'Sound Power'!$D183*'Sound Power'!$F183+'ModelParams Lw'!I$13*'Sound Power'!$D183*LN('Sound Power'!N183))</f>
        <v>#DIV/0!</v>
      </c>
      <c r="W183" s="26" t="e">
        <f>10*LOG10(IF(O183="",0,POWER(10,((O183+'ModelParams Lw'!$O$4)/10))) +IF(P183="",0,POWER(10,((P183+'ModelParams Lw'!$P$4)/10))) +IF(Q183="",0,POWER(10,((Q183+'ModelParams Lw'!$Q$4)/10))) +IF(R183="",0,POWER(10,((R183+'ModelParams Lw'!$R$4)/10))) +IF(S183="",0,POWER(10,((S183+'ModelParams Lw'!$S$4)/10))) +IF(T183="",0,POWER(10,((T183+'ModelParams Lw'!$T$4)/10))) +IF(U183="",0,POWER(10,((U183+'ModelParams Lw'!$U$4)/10)))+IF(V183="",0,POWER(10,((V183+'ModelParams Lw'!$V$4)/10))))</f>
        <v>#DIV/0!</v>
      </c>
      <c r="X183" s="26" t="e">
        <f t="shared" si="77"/>
        <v>#DIV/0!</v>
      </c>
      <c r="Y183" s="26" t="e">
        <f>(O183-'ModelParams Lw'!O$10)/'ModelParams Lw'!O$11</f>
        <v>#DIV/0!</v>
      </c>
      <c r="Z183" s="26" t="e">
        <f>(P183-'ModelParams Lw'!P$10)/'ModelParams Lw'!P$11</f>
        <v>#DIV/0!</v>
      </c>
      <c r="AA183" s="26" t="e">
        <f>(Q183-'ModelParams Lw'!Q$10)/'ModelParams Lw'!Q$11</f>
        <v>#DIV/0!</v>
      </c>
      <c r="AB183" s="26" t="e">
        <f>(R183-'ModelParams Lw'!R$10)/'ModelParams Lw'!R$11</f>
        <v>#DIV/0!</v>
      </c>
      <c r="AC183" s="26" t="e">
        <f>(S183-'ModelParams Lw'!S$10)/'ModelParams Lw'!S$11</f>
        <v>#DIV/0!</v>
      </c>
      <c r="AD183" s="26" t="e">
        <f>(T183-'ModelParams Lw'!T$10)/'ModelParams Lw'!T$11</f>
        <v>#DIV/0!</v>
      </c>
      <c r="AE183" s="26" t="e">
        <f>(U183-'ModelParams Lw'!U$10)/'ModelParams Lw'!U$11</f>
        <v>#DIV/0!</v>
      </c>
      <c r="AF183" s="26" t="e">
        <f>(V183-'ModelParams Lw'!V$10)/'ModelParams Lw'!V$11</f>
        <v>#DIV/0!</v>
      </c>
      <c r="AG183" s="26" t="e">
        <f t="shared" si="78"/>
        <v>#DIV/0!</v>
      </c>
      <c r="AH183" s="26" t="e">
        <f>VLOOKUP(D183*1000,'ModelParams Lw'!$A$38:$D$58,4)</f>
        <v>#N/A</v>
      </c>
      <c r="AI183" s="56" t="e">
        <f>VLOOKUP(D183*1000,'ModelParams Lw'!$A$38:$D$58,2)</f>
        <v>#N/A</v>
      </c>
      <c r="AJ183" s="46" t="e">
        <f t="shared" si="79"/>
        <v>#DIV/0!</v>
      </c>
      <c r="AK183" s="26" t="e">
        <f t="shared" si="80"/>
        <v>#VALUE!</v>
      </c>
      <c r="AL183" s="26" t="e">
        <f>IF($AI183=100,'ModelParams Lw'!R$35*'Sound Power'!$AH183^2+'ModelParams Lw'!R$36*'Sound Power'!$AH183+'ModelParams Lw'!R$37,IF($AI183=150,'ModelParams Lw'!R$38*'Sound Power'!$AH183^2+'ModelParams Lw'!R$39*'Sound Power'!$AH183+'ModelParams Lw'!R$40,'ModelParams Lw'!R$41*'Sound Power'!$AH183^2+'ModelParams Lw'!R$42*'Sound Power'!$AH183+'ModelParams Lw'!R$43))</f>
        <v>#N/A</v>
      </c>
      <c r="AM183" s="26" t="e">
        <f>IF($AI183=100,'ModelParams Lw'!S$35*'Sound Power'!$AH183^2+'ModelParams Lw'!S$36*'Sound Power'!$AH183+'ModelParams Lw'!S$37,IF($AI183=150,'ModelParams Lw'!S$38*'Sound Power'!$AH183^2+'ModelParams Lw'!S$39*'Sound Power'!$AH183+'ModelParams Lw'!S$40,'ModelParams Lw'!S$41*'Sound Power'!$AH183^2+'ModelParams Lw'!S$42*'Sound Power'!$AH183+'ModelParams Lw'!S$43))</f>
        <v>#N/A</v>
      </c>
      <c r="AN183" s="26" t="e">
        <f>IF($AI183=100,'ModelParams Lw'!T$35*'Sound Power'!$AH183^2+'ModelParams Lw'!T$36*'Sound Power'!$AH183+'ModelParams Lw'!T$37,IF($AI183=150,'ModelParams Lw'!T$38*'Sound Power'!$AH183^2+'ModelParams Lw'!T$39*'Sound Power'!$AH183+'ModelParams Lw'!T$40,'ModelParams Lw'!T$41*'Sound Power'!$AH183^2+'ModelParams Lw'!T$42*'Sound Power'!$AH183+'ModelParams Lw'!T$43))</f>
        <v>#N/A</v>
      </c>
      <c r="AO183" s="26" t="e">
        <f>IF($AI183=100,'ModelParams Lw'!U$35*'Sound Power'!$AH183^2+'ModelParams Lw'!U$36*'Sound Power'!$AH183+'ModelParams Lw'!U$37,IF($AI183=150,'ModelParams Lw'!U$38*'Sound Power'!$AH183^2+'ModelParams Lw'!U$39*'Sound Power'!$AH183+'ModelParams Lw'!U$40,'ModelParams Lw'!U$41*'Sound Power'!$AH183^2+'ModelParams Lw'!U$42*'Sound Power'!$AH183+'ModelParams Lw'!U$43))</f>
        <v>#N/A</v>
      </c>
      <c r="AP183" s="26" t="e">
        <f>IF($AI183=100,'ModelParams Lw'!V$35*'Sound Power'!$AH183^2+'ModelParams Lw'!V$36*'Sound Power'!$AH183+'ModelParams Lw'!V$37,IF($AI183=150,'ModelParams Lw'!V$38*'Sound Power'!$AH183^2+'ModelParams Lw'!V$39*'Sound Power'!$AH183+'ModelParams Lw'!V$40,'ModelParams Lw'!V$41*'Sound Power'!$AH183^2+'ModelParams Lw'!V$42*'Sound Power'!$AH183+'ModelParams Lw'!V$43))</f>
        <v>#N/A</v>
      </c>
      <c r="AQ183" s="26" t="e">
        <f>IF($AI183=100,'ModelParams Lw'!W$35*'Sound Power'!$AH183^2+'ModelParams Lw'!W$36*'Sound Power'!$AH183+'ModelParams Lw'!W$37,IF($AI183=150,'ModelParams Lw'!W$38*'Sound Power'!$AH183^2+'ModelParams Lw'!W$39*'Sound Power'!$AH183+'ModelParams Lw'!W$40,'ModelParams Lw'!W$41*'Sound Power'!$AH183^2+'ModelParams Lw'!W$42*'Sound Power'!$AH183+'ModelParams Lw'!W$43))</f>
        <v>#N/A</v>
      </c>
      <c r="AR183" s="26" t="e">
        <f t="shared" si="81"/>
        <v>#VALUE!</v>
      </c>
      <c r="AS183" s="26" t="e">
        <f>IF(26.83*LN($AJ183)-11.791-'ModelParams Lw'!B$35&lt;0,0,26.83*LN($AJ183)-11.791-'ModelParams Lw'!B$35)</f>
        <v>#DIV/0!</v>
      </c>
      <c r="AT183" s="26" t="e">
        <f>IF(26.83*LN($AJ183)-11.791-'ModelParams Lw'!C$35&lt;0,0,26.83*LN($AJ183)-11.791-'ModelParams Lw'!C$35)</f>
        <v>#DIV/0!</v>
      </c>
      <c r="AU183" s="26" t="e">
        <f>IF(26.83*LN($AJ183)-11.791-'ModelParams Lw'!D$35&lt;0,0,26.83*LN($AJ183)-11.791-'ModelParams Lw'!D$35)</f>
        <v>#DIV/0!</v>
      </c>
      <c r="AV183" s="26" t="e">
        <f>IF(26.83*LN($AJ183)-11.791-'ModelParams Lw'!E$35&lt;0,0,26.83*LN($AJ183)-11.791-'ModelParams Lw'!E$35)</f>
        <v>#DIV/0!</v>
      </c>
      <c r="AW183" s="26" t="e">
        <f>IF(26.83*LN($AJ183)-11.791-'ModelParams Lw'!F$35&lt;0,0,26.83*LN($AJ183)-11.791-'ModelParams Lw'!F$35)</f>
        <v>#DIV/0!</v>
      </c>
      <c r="AX183" s="26" t="e">
        <f>IF(26.83*LN($AJ183)-11.791-'ModelParams Lw'!G$35&lt;0,0,26.83*LN($AJ183)-11.791-'ModelParams Lw'!G$35)</f>
        <v>#DIV/0!</v>
      </c>
      <c r="AY183" s="26" t="e">
        <f>IF(26.83*LN($AJ183)-11.791-'ModelParams Lw'!H$35&lt;0,0,26.83*LN($AJ183)-11.791-'ModelParams Lw'!H$35)</f>
        <v>#DIV/0!</v>
      </c>
      <c r="AZ183" s="26" t="e">
        <f>IF(26.83*LN($AJ183)-11.791-'ModelParams Lw'!I$35&lt;0,0,26.83*LN($AJ183)-11.791-'ModelParams Lw'!I$35)</f>
        <v>#DIV/0!</v>
      </c>
      <c r="BA183" s="26" t="e">
        <f t="shared" si="69"/>
        <v>#DIV/0!</v>
      </c>
      <c r="BB183" s="26" t="e">
        <f t="shared" si="70"/>
        <v>#DIV/0!</v>
      </c>
      <c r="BC183" s="26" t="e">
        <f t="shared" si="71"/>
        <v>#DIV/0!</v>
      </c>
      <c r="BD183" s="26" t="e">
        <f t="shared" si="72"/>
        <v>#DIV/0!</v>
      </c>
      <c r="BE183" s="26" t="e">
        <f t="shared" si="73"/>
        <v>#DIV/0!</v>
      </c>
      <c r="BF183" s="26" t="e">
        <f t="shared" si="74"/>
        <v>#DIV/0!</v>
      </c>
      <c r="BG183" s="26" t="e">
        <f t="shared" si="75"/>
        <v>#DIV/0!</v>
      </c>
      <c r="BH183" s="26" t="e">
        <f t="shared" si="76"/>
        <v>#DIV/0!</v>
      </c>
      <c r="BI183" s="26" t="e">
        <f>10*LOG10(IF(BA183="",0,POWER(10,((BA183+'ModelParams Lw'!$O$4)/10))) +IF(BB183="",0,POWER(10,((BB183+'ModelParams Lw'!$P$4)/10))) +IF(BC183="",0,POWER(10,((BC183+'ModelParams Lw'!$Q$4)/10))) +IF(BD183="",0,POWER(10,((BD183+'ModelParams Lw'!$R$4)/10))) +IF(BE183="",0,POWER(10,((BE183+'ModelParams Lw'!$S$4)/10))) +IF(BF183="",0,POWER(10,((BF183+'ModelParams Lw'!$T$4)/10))) +IF(BG183="",0,POWER(10,((BG183+'ModelParams Lw'!$U$4)/10)))+IF(BH183="",0,POWER(10,((BH183+'ModelParams Lw'!$V$4)/10))))</f>
        <v>#DIV/0!</v>
      </c>
      <c r="BJ183" s="26" t="e">
        <f t="shared" si="82"/>
        <v>#DIV/0!</v>
      </c>
      <c r="BK183" s="26" t="e">
        <f>(BA183-'ModelParams Lw'!O$10)/'ModelParams Lw'!O$11</f>
        <v>#DIV/0!</v>
      </c>
      <c r="BL183" s="26" t="e">
        <f>(BB183-'ModelParams Lw'!P$10)/'ModelParams Lw'!P$11</f>
        <v>#DIV/0!</v>
      </c>
      <c r="BM183" s="26" t="e">
        <f>(BC183-'ModelParams Lw'!Q$10)/'ModelParams Lw'!Q$11</f>
        <v>#DIV/0!</v>
      </c>
      <c r="BN183" s="26" t="e">
        <f>(BD183-'ModelParams Lw'!R$10)/'ModelParams Lw'!R$11</f>
        <v>#DIV/0!</v>
      </c>
      <c r="BO183" s="26" t="e">
        <f>(BE183-'ModelParams Lw'!S$10)/'ModelParams Lw'!S$11</f>
        <v>#DIV/0!</v>
      </c>
      <c r="BP183" s="26" t="e">
        <f>(BF183-'ModelParams Lw'!T$10)/'ModelParams Lw'!T$11</f>
        <v>#DIV/0!</v>
      </c>
      <c r="BQ183" s="26" t="e">
        <f>(BG183-'ModelParams Lw'!U$10)/'ModelParams Lw'!U$11</f>
        <v>#DIV/0!</v>
      </c>
      <c r="BR183" s="26" t="e">
        <f>(BH183-'ModelParams Lw'!V$10)/'ModelParams Lw'!V$11</f>
        <v>#DIV/0!</v>
      </c>
      <c r="BS183" s="23" t="e">
        <f>IF(Calcul!$E185="SW",DEGREES(ACOS(1-(1/'ModelParams Lw'!C$25*SQRT(0.5*1.2/'Sound Power'!$C183)*('Sound Power'!$B183/3600)/('Sound Power'!$D183)/('Sound Power'!$F183)))),DEGREES(ACOS(1-(1/'ModelParams Lw'!C$29*SQRT(0.5*1.2/'Sound Power'!$C183)*('Sound Power'!$B183/3600)/('Sound Power'!$D183)/('Sound Power'!$F183)))))</f>
        <v>#DIV/0!</v>
      </c>
      <c r="BT183" s="23" t="e">
        <f>IF(Calcul!$E185="SW",DEGREES(ACOS(1-(1/'ModelParams Lw'!D$25*SQRT(0.5*1.2/'Sound Power'!$C183)*('Sound Power'!$B183/3600)/('Sound Power'!$D183)/('Sound Power'!$F183)))),DEGREES(ACOS(1-(1/'ModelParams Lw'!D$29*SQRT(0.5*1.2/'Sound Power'!$C183)*('Sound Power'!$B183/3600)/('Sound Power'!$D183)/('Sound Power'!$F183)))))</f>
        <v>#DIV/0!</v>
      </c>
      <c r="BU183" s="23" t="e">
        <f>IF(Calcul!$E185="SW",DEGREES(ACOS(1-(1/'ModelParams Lw'!E$25*SQRT(0.5*1.2/'Sound Power'!$C183)*('Sound Power'!$B183/3600)/('Sound Power'!$D183)/('Sound Power'!$F183)))),DEGREES(ACOS(1-(1/'ModelParams Lw'!E$29*SQRT(0.5*1.2/'Sound Power'!$C183)*('Sound Power'!$B183/3600)/('Sound Power'!$D183)/('Sound Power'!$F183)))))</f>
        <v>#DIV/0!</v>
      </c>
      <c r="BV183" s="23" t="e">
        <f>IF(Calcul!$E185="SW",DEGREES(ACOS(1-(1/'ModelParams Lw'!F$25*SQRT(0.5*1.2/'Sound Power'!$C183)*('Sound Power'!$B183/3600)/('Sound Power'!$D183)/('Sound Power'!$F183)))),DEGREES(ACOS(1-(1/'ModelParams Lw'!F$29*SQRT(0.5*1.2/'Sound Power'!$C183)*('Sound Power'!$B183/3600)/('Sound Power'!$D183)/('Sound Power'!$F183)))))</f>
        <v>#DIV/0!</v>
      </c>
      <c r="BW183" s="23" t="e">
        <f>IF(Calcul!$E185="SW",DEGREES(ACOS(1-(1/'ModelParams Lw'!G$25*SQRT(0.5*1.2/'Sound Power'!$C183)*('Sound Power'!$B183/3600)/('Sound Power'!$D183)/('Sound Power'!$F183)))),DEGREES(ACOS(1-(1/'ModelParams Lw'!G$29*SQRT(0.5*1.2/'Sound Power'!$C183)*('Sound Power'!$B183/3600)/('Sound Power'!$D183)/('Sound Power'!$F183)))))</f>
        <v>#DIV/0!</v>
      </c>
      <c r="BX183" s="23" t="e">
        <f>IF(Calcul!$E185="SW",DEGREES(ACOS(1-(1/'ModelParams Lw'!H$25*SQRT(0.5*1.2/'Sound Power'!$C183)*('Sound Power'!$B183/3600)/('Sound Power'!$D183)/('Sound Power'!$F183)))),DEGREES(ACOS(1-(1/'ModelParams Lw'!H$29*SQRT(0.5*1.2/'Sound Power'!$C183)*('Sound Power'!$B183/3600)/('Sound Power'!$D183)/('Sound Power'!$F183)))))</f>
        <v>#DIV/0!</v>
      </c>
      <c r="BY183" s="23" t="e">
        <f>IF(Calcul!$E185="SW",DEGREES(ACOS(1-(1/'ModelParams Lw'!I$25*SQRT(0.5*1.2/'Sound Power'!$C183)*('Sound Power'!$B183/3600)/('Sound Power'!$D183)/('Sound Power'!$F183)))),DEGREES(ACOS(1-(1/'ModelParams Lw'!I$29*SQRT(0.5*1.2/'Sound Power'!$C183)*('Sound Power'!$B183/3600)/('Sound Power'!$D183)/('Sound Power'!$F183)))))</f>
        <v>#DIV/0!</v>
      </c>
      <c r="BZ183" s="23" t="e">
        <f>IF(Calcul!$E185="SW",DEGREES(ACOS(1-(1/'ModelParams Lw'!J$25*SQRT(0.5*1.2/'Sound Power'!$C183)*('Sound Power'!$B183/3600)/('Sound Power'!$D183)/('Sound Power'!$F183)))),DEGREES(ACOS(1-(1/'ModelParams Lw'!J$29*SQRT(0.5*1.2/'Sound Power'!$C183)*('Sound Power'!$B183/3600)/('Sound Power'!$D183)/('Sound Power'!$F183)))))</f>
        <v>#DIV/0!</v>
      </c>
      <c r="CA183" s="26" t="e">
        <f>IF(Calcul!$E185="SW",'ModelParams Lw'!C$22+'ModelParams Lw'!C$23*LOG('Sound Power'!$D183/'Sound Power'!$E183)+'ModelParams Lw'!C$24*LN('Sound Power'!BS183),IF('ModelParams Lw'!C$26+'ModelParams Lw'!C$27*LOG('Sound Power'!$D183/'Sound Power'!$E183)+'ModelParams Lw'!C$28*LN('Sound Power'!BS183)&lt;'ModelParams Lw'!C$22+'ModelParams Lw'!C$23*LOG('Sound Power'!$D183/'Sound Power'!$E183)+'ModelParams Lw'!C$24*LN('Sound Power'!BS183),'ModelParams Lw'!C$22+'ModelParams Lw'!C$23*LOG('Sound Power'!$D183/'Sound Power'!$E183)+'ModelParams Lw'!C$24*LN('Sound Power'!BS183),'ModelParams Lw'!C$26+'ModelParams Lw'!C$27*LOG('Sound Power'!$D183/'Sound Power'!$E183)+'ModelParams Lw'!C$28*LN('Sound Power'!BS183)))</f>
        <v>#DIV/0!</v>
      </c>
      <c r="CB183" s="26" t="e">
        <f>IF(Calcul!$E185="SW",'ModelParams Lw'!D$22+'ModelParams Lw'!D$23*LOG('Sound Power'!$D183/'Sound Power'!$E183)+'ModelParams Lw'!D$24*LN('Sound Power'!BT183),IF('ModelParams Lw'!D$26+'ModelParams Lw'!D$27*LOG('Sound Power'!$D183/'Sound Power'!$E183)+'ModelParams Lw'!D$28*LN('Sound Power'!BT183)&lt;'ModelParams Lw'!D$22+'ModelParams Lw'!D$23*LOG('Sound Power'!$D183/'Sound Power'!$E183)+'ModelParams Lw'!D$24*LN('Sound Power'!BT183),'ModelParams Lw'!D$22+'ModelParams Lw'!D$23*LOG('Sound Power'!$D183/'Sound Power'!$E183)+'ModelParams Lw'!D$24*LN('Sound Power'!BT183),'ModelParams Lw'!D$26+'ModelParams Lw'!D$27*LOG('Sound Power'!$D183/'Sound Power'!$E183)+'ModelParams Lw'!D$28*LN('Sound Power'!BT183)))</f>
        <v>#DIV/0!</v>
      </c>
      <c r="CC183" s="26" t="e">
        <f>IF(Calcul!$E185="SW",'ModelParams Lw'!E$22+'ModelParams Lw'!E$23*LOG('Sound Power'!$D183/'Sound Power'!$E183)+'ModelParams Lw'!E$24*LN('Sound Power'!BU183),IF('ModelParams Lw'!E$26+'ModelParams Lw'!E$27*LOG('Sound Power'!$D183/'Sound Power'!$E183)+'ModelParams Lw'!E$28*LN('Sound Power'!BU183)&lt;'ModelParams Lw'!E$22+'ModelParams Lw'!E$23*LOG('Sound Power'!$D183/'Sound Power'!$E183)+'ModelParams Lw'!E$24*LN('Sound Power'!BU183),'ModelParams Lw'!E$22+'ModelParams Lw'!E$23*LOG('Sound Power'!$D183/'Sound Power'!$E183)+'ModelParams Lw'!E$24*LN('Sound Power'!BU183),'ModelParams Lw'!E$26+'ModelParams Lw'!E$27*LOG('Sound Power'!$D183/'Sound Power'!$E183)+'ModelParams Lw'!E$28*LN('Sound Power'!BU183)))</f>
        <v>#DIV/0!</v>
      </c>
      <c r="CD183" s="26" t="e">
        <f>IF(Calcul!$E185="SW",'ModelParams Lw'!F$22+'ModelParams Lw'!F$23*LOG('Sound Power'!$D183/'Sound Power'!$E183)+'ModelParams Lw'!F$24*LN('Sound Power'!BV183),IF('ModelParams Lw'!F$26+'ModelParams Lw'!F$27*LOG('Sound Power'!$D183/'Sound Power'!$E183)+'ModelParams Lw'!F$28*LN('Sound Power'!BV183)&lt;'ModelParams Lw'!F$22+'ModelParams Lw'!F$23*LOG('Sound Power'!$D183/'Sound Power'!$E183)+'ModelParams Lw'!F$24*LN('Sound Power'!BV183),'ModelParams Lw'!F$22+'ModelParams Lw'!F$23*LOG('Sound Power'!$D183/'Sound Power'!$E183)+'ModelParams Lw'!F$24*LN('Sound Power'!BV183),'ModelParams Lw'!F$26+'ModelParams Lw'!F$27*LOG('Sound Power'!$D183/'Sound Power'!$E183)+'ModelParams Lw'!F$28*LN('Sound Power'!BV183)))</f>
        <v>#DIV/0!</v>
      </c>
      <c r="CE183" s="26" t="e">
        <f>IF(Calcul!$E185="SW",'ModelParams Lw'!G$22+'ModelParams Lw'!G$23*LOG('Sound Power'!$D183/'Sound Power'!$E183)+'ModelParams Lw'!G$24*LN('Sound Power'!BW183),IF('ModelParams Lw'!G$26+'ModelParams Lw'!G$27*LOG('Sound Power'!$D183/'Sound Power'!$E183)+'ModelParams Lw'!G$28*LN('Sound Power'!BW183)&lt;'ModelParams Lw'!G$22+'ModelParams Lw'!G$23*LOG('Sound Power'!$D183/'Sound Power'!$E183)+'ModelParams Lw'!G$24*LN('Sound Power'!BW183),'ModelParams Lw'!G$22+'ModelParams Lw'!G$23*LOG('Sound Power'!$D183/'Sound Power'!$E183)+'ModelParams Lw'!G$24*LN('Sound Power'!BW183),'ModelParams Lw'!G$26+'ModelParams Lw'!G$27*LOG('Sound Power'!$D183/'Sound Power'!$E183)+'ModelParams Lw'!G$28*LN('Sound Power'!BW183)))</f>
        <v>#DIV/0!</v>
      </c>
      <c r="CF183" s="26" t="e">
        <f>IF(Calcul!$E185="SW",'ModelParams Lw'!H$22+'ModelParams Lw'!H$23*LOG('Sound Power'!$D183/'Sound Power'!$E183)+'ModelParams Lw'!H$24*LN('Sound Power'!BX183),IF('ModelParams Lw'!H$26+'ModelParams Lw'!H$27*LOG('Sound Power'!$D183/'Sound Power'!$E183)+'ModelParams Lw'!H$28*LN('Sound Power'!BX183)&lt;'ModelParams Lw'!H$22+'ModelParams Lw'!H$23*LOG('Sound Power'!$D183/'Sound Power'!$E183)+'ModelParams Lw'!H$24*LN('Sound Power'!BX183),'ModelParams Lw'!H$22+'ModelParams Lw'!H$23*LOG('Sound Power'!$D183/'Sound Power'!$E183)+'ModelParams Lw'!H$24*LN('Sound Power'!BX183),'ModelParams Lw'!H$26+'ModelParams Lw'!H$27*LOG('Sound Power'!$D183/'Sound Power'!$E183)+'ModelParams Lw'!H$28*LN('Sound Power'!BX183)))</f>
        <v>#DIV/0!</v>
      </c>
      <c r="CG183" s="26" t="e">
        <f>IF(Calcul!$E185="SW",'ModelParams Lw'!I$22+'ModelParams Lw'!I$23*LOG('Sound Power'!$D183/'Sound Power'!$E183)+'ModelParams Lw'!I$24*LN('Sound Power'!BY183),IF('ModelParams Lw'!I$26+'ModelParams Lw'!I$27*LOG('Sound Power'!$D183/'Sound Power'!$E183)+'ModelParams Lw'!I$28*LN('Sound Power'!BY183)&lt;'ModelParams Lw'!I$22+'ModelParams Lw'!I$23*LOG('Sound Power'!$D183/'Sound Power'!$E183)+'ModelParams Lw'!I$24*LN('Sound Power'!BY183),'ModelParams Lw'!I$22+'ModelParams Lw'!I$23*LOG('Sound Power'!$D183/'Sound Power'!$E183)+'ModelParams Lw'!I$24*LN('Sound Power'!BY183),'ModelParams Lw'!I$26+'ModelParams Lw'!I$27*LOG('Sound Power'!$D183/'Sound Power'!$E183)+'ModelParams Lw'!I$28*LN('Sound Power'!BY183)))</f>
        <v>#DIV/0!</v>
      </c>
      <c r="CH183" s="26" t="e">
        <f>IF(Calcul!$E185="SW",'ModelParams Lw'!J$22+'ModelParams Lw'!J$23*LOG('Sound Power'!$D183/'Sound Power'!$E183)+'ModelParams Lw'!J$24*LN('Sound Power'!BZ183),IF('ModelParams Lw'!J$26+'ModelParams Lw'!J$27*LOG('Sound Power'!$D183/'Sound Power'!$E183)+'ModelParams Lw'!J$28*LN('Sound Power'!BZ183)&lt;'ModelParams Lw'!J$22+'ModelParams Lw'!J$23*LOG('Sound Power'!$D183/'Sound Power'!$E183)+'ModelParams Lw'!J$24*LN('Sound Power'!BZ183),'ModelParams Lw'!J$22+'ModelParams Lw'!J$23*LOG('Sound Power'!$D183/'Sound Power'!$E183)+'ModelParams Lw'!J$24*LN('Sound Power'!BZ183),'ModelParams Lw'!J$26+'ModelParams Lw'!J$27*LOG('Sound Power'!$D183/'Sound Power'!$E183)+'ModelParams Lw'!J$28*LN('Sound Power'!BZ183)))</f>
        <v>#DIV/0!</v>
      </c>
      <c r="CI183" s="26" t="e">
        <f t="shared" si="83"/>
        <v>#DIV/0!</v>
      </c>
      <c r="CJ183" s="26" t="e">
        <f t="shared" si="84"/>
        <v>#DIV/0!</v>
      </c>
      <c r="CK183" s="26" t="e">
        <f t="shared" si="85"/>
        <v>#DIV/0!</v>
      </c>
      <c r="CL183" s="26" t="e">
        <f t="shared" si="86"/>
        <v>#DIV/0!</v>
      </c>
      <c r="CM183" s="26" t="e">
        <f t="shared" si="87"/>
        <v>#DIV/0!</v>
      </c>
      <c r="CN183" s="26" t="e">
        <f t="shared" si="88"/>
        <v>#DIV/0!</v>
      </c>
      <c r="CO183" s="26" t="e">
        <f t="shared" si="89"/>
        <v>#DIV/0!</v>
      </c>
      <c r="CP183" s="26" t="e">
        <f t="shared" si="90"/>
        <v>#DIV/0!</v>
      </c>
      <c r="CQ183" s="26" t="e">
        <f>10*LOG10(IF(CI183="",0,POWER(10,((CI183+'ModelParams Lw'!$O$4)/10))) +IF(CJ183="",0,POWER(10,((CJ183+'ModelParams Lw'!$P$4)/10))) +IF(CK183="",0,POWER(10,((CK183+'ModelParams Lw'!$Q$4)/10))) +IF(CL183="",0,POWER(10,((CL183+'ModelParams Lw'!$R$4)/10))) +IF(CM183="",0,POWER(10,((CM183+'ModelParams Lw'!$S$4)/10))) +IF(CN183="",0,POWER(10,((CN183+'ModelParams Lw'!$T$4)/10))) +IF(CO183="",0,POWER(10,((CO183+'ModelParams Lw'!$U$4)/10)))+IF(CP183="",0,POWER(10,((CP183+'ModelParams Lw'!$V$4)/10))))</f>
        <v>#DIV/0!</v>
      </c>
      <c r="CR183" s="26" t="e">
        <f t="shared" si="91"/>
        <v>#DIV/0!</v>
      </c>
      <c r="CS183" s="26" t="e">
        <f>(CI183-'ModelParams Lw'!$O$10)/'ModelParams Lw'!$O$11</f>
        <v>#DIV/0!</v>
      </c>
      <c r="CT183" s="26" t="e">
        <f>(CJ183-'ModelParams Lw'!$P$10)/'ModelParams Lw'!$P$11</f>
        <v>#DIV/0!</v>
      </c>
      <c r="CU183" s="26" t="e">
        <f>(CK183-'ModelParams Lw'!$Q$10)/'ModelParams Lw'!$Q$11</f>
        <v>#DIV/0!</v>
      </c>
      <c r="CV183" s="26" t="e">
        <f>(CL183-'ModelParams Lw'!$R$10)/'ModelParams Lw'!$R$11</f>
        <v>#DIV/0!</v>
      </c>
      <c r="CW183" s="26" t="e">
        <f>(CM183-'ModelParams Lw'!$S$10)/'ModelParams Lw'!$S$11</f>
        <v>#DIV/0!</v>
      </c>
      <c r="CX183" s="26" t="e">
        <f>(CN183-'ModelParams Lw'!$T$10)/'ModelParams Lw'!$T$11</f>
        <v>#DIV/0!</v>
      </c>
      <c r="CY183" s="26" t="e">
        <f>(CO183-'ModelParams Lw'!$U$10)/'ModelParams Lw'!$U$11</f>
        <v>#DIV/0!</v>
      </c>
      <c r="CZ183" s="26" t="e">
        <f>(CP183-'ModelParams Lw'!$V$10)/'ModelParams Lw'!$V$11</f>
        <v>#DIV/0!</v>
      </c>
    </row>
    <row r="184" spans="1:104" x14ac:dyDescent="0.2">
      <c r="A184" s="13">
        <f>Calcul!A186</f>
        <v>0</v>
      </c>
      <c r="B184" s="13">
        <f t="shared" si="67"/>
        <v>0</v>
      </c>
      <c r="C184" s="13">
        <f>Calcul!B186</f>
        <v>0</v>
      </c>
      <c r="D184" s="13">
        <f>Calcul!C186/1000</f>
        <v>0</v>
      </c>
      <c r="E184" s="13">
        <f>Calcul!D186/1000</f>
        <v>0</v>
      </c>
      <c r="F184" s="13">
        <f t="shared" si="68"/>
        <v>0</v>
      </c>
      <c r="G184" s="23" t="e">
        <f>DEGREES(ACOS(1-(1/'ModelParams Lw'!B$15*SQRT(0.5*1.2/'Sound Power'!$C184)*('Sound Power'!$B184/3600)/('Sound Power'!$D184)/('Sound Power'!$F184))))</f>
        <v>#DIV/0!</v>
      </c>
      <c r="H184" s="23" t="e">
        <f>DEGREES(ACOS(1-(1/'ModelParams Lw'!C$15*SQRT(0.5*1.2/'Sound Power'!$C184)*('Sound Power'!$B184/3600)/('Sound Power'!$D184)/('Sound Power'!$F184))))</f>
        <v>#DIV/0!</v>
      </c>
      <c r="I184" s="23" t="e">
        <f>DEGREES(ACOS(1-(1/'ModelParams Lw'!D$15*SQRT(0.5*1.2/'Sound Power'!$C184)*('Sound Power'!$B184/3600)/('Sound Power'!$D184)/('Sound Power'!$F184))))</f>
        <v>#DIV/0!</v>
      </c>
      <c r="J184" s="23" t="e">
        <f>DEGREES(ACOS(1-(1/'ModelParams Lw'!E$15*SQRT(0.5*1.2/'Sound Power'!$C184)*('Sound Power'!$B184/3600)/('Sound Power'!$D184)/('Sound Power'!$F184))))</f>
        <v>#DIV/0!</v>
      </c>
      <c r="K184" s="23" t="e">
        <f>DEGREES(ACOS(1-(1/'ModelParams Lw'!F$15*SQRT(0.5*1.2/'Sound Power'!$C184)*('Sound Power'!$B184/3600)/('Sound Power'!$D184)/('Sound Power'!$F184))))</f>
        <v>#DIV/0!</v>
      </c>
      <c r="L184" s="23" t="e">
        <f>DEGREES(ACOS(1-(1/'ModelParams Lw'!G$15*SQRT(0.5*1.2/'Sound Power'!$C184)*('Sound Power'!$B184/3600)/('Sound Power'!$D184)/('Sound Power'!$F184))))</f>
        <v>#DIV/0!</v>
      </c>
      <c r="M184" s="23" t="e">
        <f>DEGREES(ACOS(1-(1/'ModelParams Lw'!H$15*SQRT(0.5*1.2/'Sound Power'!$C184)*('Sound Power'!$B184/3600)/('Sound Power'!$D184)/('Sound Power'!$F184))))</f>
        <v>#DIV/0!</v>
      </c>
      <c r="N184" s="23" t="e">
        <f>DEGREES(ACOS(1-(1/'ModelParams Lw'!I$15*SQRT(0.5*1.2/'Sound Power'!$C184)*('Sound Power'!$B184/3600)/('Sound Power'!$D184)/('Sound Power'!$F184))))</f>
        <v>#DIV/0!</v>
      </c>
      <c r="O184" s="26" t="e">
        <f>('ModelParams Lw'!B$4*LN('Sound Power'!G184)/(1+EXP(-('Sound Power'!$D184*1000+'ModelParams Lw'!B$6)/'ModelParams Lw'!B$7))+'ModelParams Lw'!B$5)*LN('Sound Power'!$B184)-('ModelParams Lw'!B$8+'ModelParams Lw'!B$9*$D184+'ModelParams Lw'!B$10*'Sound Power'!$F184^'ModelParams Lw'!B$14+'ModelParams Lw'!B$11*LN('Sound Power'!G184)+'ModelParams Lw'!B$12*'Sound Power'!$D184*'Sound Power'!$F184+'ModelParams Lw'!B$13*'Sound Power'!$D184*LN('Sound Power'!G184))</f>
        <v>#DIV/0!</v>
      </c>
      <c r="P184" s="26" t="e">
        <f>('ModelParams Lw'!C$4*LN('Sound Power'!H184)/(1+EXP(-('Sound Power'!$D184*1000+'ModelParams Lw'!C$6)/'ModelParams Lw'!C$7))+'ModelParams Lw'!C$5)*LN('Sound Power'!$B184)-('ModelParams Lw'!C$8+'ModelParams Lw'!C$9*$D184+'ModelParams Lw'!C$10*'Sound Power'!$F184^'ModelParams Lw'!C$14+'ModelParams Lw'!C$11*LN('Sound Power'!H184)+'ModelParams Lw'!C$12*'Sound Power'!$D184*'Sound Power'!$F184+'ModelParams Lw'!C$13*'Sound Power'!$D184*LN('Sound Power'!H184))</f>
        <v>#DIV/0!</v>
      </c>
      <c r="Q184" s="26" t="e">
        <f>('ModelParams Lw'!D$4*LN('Sound Power'!I184)/(1+EXP(-('Sound Power'!$D184*1000+'ModelParams Lw'!D$6)/'ModelParams Lw'!D$7))+'ModelParams Lw'!D$5)*LN('Sound Power'!$B184)-('ModelParams Lw'!D$8+'ModelParams Lw'!D$9*$D184+'ModelParams Lw'!D$10*'Sound Power'!$F184^'ModelParams Lw'!D$14+'ModelParams Lw'!D$11*LN('Sound Power'!I184)+'ModelParams Lw'!D$12*'Sound Power'!$D184*'Sound Power'!$F184+'ModelParams Lw'!D$13*'Sound Power'!$D184*LN('Sound Power'!I184))</f>
        <v>#DIV/0!</v>
      </c>
      <c r="R184" s="26" t="e">
        <f>('ModelParams Lw'!E$4*LN('Sound Power'!J184)/(1+EXP(-('Sound Power'!$D184*1000+'ModelParams Lw'!E$6)/'ModelParams Lw'!E$7))+'ModelParams Lw'!E$5)*LN('Sound Power'!$B184)-('ModelParams Lw'!E$8+'ModelParams Lw'!E$9*$D184+'ModelParams Lw'!E$10*'Sound Power'!$F184^'ModelParams Lw'!E$14+'ModelParams Lw'!E$11*LN('Sound Power'!J184)+'ModelParams Lw'!E$12*'Sound Power'!$D184*'Sound Power'!$F184+'ModelParams Lw'!E$13*'Sound Power'!$D184*LN('Sound Power'!J184))</f>
        <v>#DIV/0!</v>
      </c>
      <c r="S184" s="26" t="e">
        <f>('ModelParams Lw'!F$4*LN('Sound Power'!K184)/(1+EXP(-('Sound Power'!$D184*1000+'ModelParams Lw'!F$6)/'ModelParams Lw'!F$7))+'ModelParams Lw'!F$5)*LN('Sound Power'!$B184)-('ModelParams Lw'!F$8+'ModelParams Lw'!F$9*$D184+'ModelParams Lw'!F$10*'Sound Power'!$F184^'ModelParams Lw'!F$14+'ModelParams Lw'!F$11*LN('Sound Power'!K184)+'ModelParams Lw'!F$12*'Sound Power'!$D184*'Sound Power'!$F184+'ModelParams Lw'!F$13*'Sound Power'!$D184*LN('Sound Power'!K184))</f>
        <v>#DIV/0!</v>
      </c>
      <c r="T184" s="26" t="e">
        <f>('ModelParams Lw'!G$4*LN('Sound Power'!L184)/(1+EXP(-('Sound Power'!$D184*1000+'ModelParams Lw'!G$6)/'ModelParams Lw'!G$7))+'ModelParams Lw'!G$5)*LN('Sound Power'!$B184)-('ModelParams Lw'!G$8+'ModelParams Lw'!G$9*$D184+'ModelParams Lw'!G$10*'Sound Power'!$F184^'ModelParams Lw'!G$14+'ModelParams Lw'!G$11*LN('Sound Power'!L184)+'ModelParams Lw'!G$12*'Sound Power'!$D184*'Sound Power'!$F184+'ModelParams Lw'!G$13*'Sound Power'!$D184*LN('Sound Power'!L184))</f>
        <v>#DIV/0!</v>
      </c>
      <c r="U184" s="26" t="e">
        <f>('ModelParams Lw'!H$4*LN('Sound Power'!M184)/(1+EXP(-('Sound Power'!$D184*1000+'ModelParams Lw'!H$6)/'ModelParams Lw'!H$7))+'ModelParams Lw'!H$5)*LN('Sound Power'!$B184)-('ModelParams Lw'!H$8+'ModelParams Lw'!H$9*$D184+'ModelParams Lw'!H$10*'Sound Power'!$F184^'ModelParams Lw'!H$14+'ModelParams Lw'!H$11*LN('Sound Power'!M184)+'ModelParams Lw'!H$12*'Sound Power'!$D184*'Sound Power'!$F184+'ModelParams Lw'!H$13*'Sound Power'!$D184*LN('Sound Power'!M184))</f>
        <v>#DIV/0!</v>
      </c>
      <c r="V184" s="26" t="e">
        <f>('ModelParams Lw'!I$4*LN('Sound Power'!N184)/(1+EXP(-('Sound Power'!$D184*1000+'ModelParams Lw'!I$6)/'ModelParams Lw'!I$7))+'ModelParams Lw'!I$5)*LN('Sound Power'!$B184)-('ModelParams Lw'!I$8+'ModelParams Lw'!I$9*$D184+'ModelParams Lw'!I$10*'Sound Power'!$F184^'ModelParams Lw'!I$14+'ModelParams Lw'!I$11*LN('Sound Power'!N184)+'ModelParams Lw'!I$12*'Sound Power'!$D184*'Sound Power'!$F184+'ModelParams Lw'!I$13*'Sound Power'!$D184*LN('Sound Power'!N184))</f>
        <v>#DIV/0!</v>
      </c>
      <c r="W184" s="26" t="e">
        <f>10*LOG10(IF(O184="",0,POWER(10,((O184+'ModelParams Lw'!$O$4)/10))) +IF(P184="",0,POWER(10,((P184+'ModelParams Lw'!$P$4)/10))) +IF(Q184="",0,POWER(10,((Q184+'ModelParams Lw'!$Q$4)/10))) +IF(R184="",0,POWER(10,((R184+'ModelParams Lw'!$R$4)/10))) +IF(S184="",0,POWER(10,((S184+'ModelParams Lw'!$S$4)/10))) +IF(T184="",0,POWER(10,((T184+'ModelParams Lw'!$T$4)/10))) +IF(U184="",0,POWER(10,((U184+'ModelParams Lw'!$U$4)/10)))+IF(V184="",0,POWER(10,((V184+'ModelParams Lw'!$V$4)/10))))</f>
        <v>#DIV/0!</v>
      </c>
      <c r="X184" s="26" t="e">
        <f t="shared" si="77"/>
        <v>#DIV/0!</v>
      </c>
      <c r="Y184" s="26" t="e">
        <f>(O184-'ModelParams Lw'!O$10)/'ModelParams Lw'!O$11</f>
        <v>#DIV/0!</v>
      </c>
      <c r="Z184" s="26" t="e">
        <f>(P184-'ModelParams Lw'!P$10)/'ModelParams Lw'!P$11</f>
        <v>#DIV/0!</v>
      </c>
      <c r="AA184" s="26" t="e">
        <f>(Q184-'ModelParams Lw'!Q$10)/'ModelParams Lw'!Q$11</f>
        <v>#DIV/0!</v>
      </c>
      <c r="AB184" s="26" t="e">
        <f>(R184-'ModelParams Lw'!R$10)/'ModelParams Lw'!R$11</f>
        <v>#DIV/0!</v>
      </c>
      <c r="AC184" s="26" t="e">
        <f>(S184-'ModelParams Lw'!S$10)/'ModelParams Lw'!S$11</f>
        <v>#DIV/0!</v>
      </c>
      <c r="AD184" s="26" t="e">
        <f>(T184-'ModelParams Lw'!T$10)/'ModelParams Lw'!T$11</f>
        <v>#DIV/0!</v>
      </c>
      <c r="AE184" s="26" t="e">
        <f>(U184-'ModelParams Lw'!U$10)/'ModelParams Lw'!U$11</f>
        <v>#DIV/0!</v>
      </c>
      <c r="AF184" s="26" t="e">
        <f>(V184-'ModelParams Lw'!V$10)/'ModelParams Lw'!V$11</f>
        <v>#DIV/0!</v>
      </c>
      <c r="AG184" s="26" t="e">
        <f t="shared" si="78"/>
        <v>#DIV/0!</v>
      </c>
      <c r="AH184" s="26" t="e">
        <f>VLOOKUP(D184*1000,'ModelParams Lw'!$A$38:$D$58,4)</f>
        <v>#N/A</v>
      </c>
      <c r="AI184" s="56" t="e">
        <f>VLOOKUP(D184*1000,'ModelParams Lw'!$A$38:$D$58,2)</f>
        <v>#N/A</v>
      </c>
      <c r="AJ184" s="46" t="e">
        <f t="shared" si="79"/>
        <v>#DIV/0!</v>
      </c>
      <c r="AK184" s="26" t="e">
        <f t="shared" si="80"/>
        <v>#VALUE!</v>
      </c>
      <c r="AL184" s="26" t="e">
        <f>IF($AI184=100,'ModelParams Lw'!R$35*'Sound Power'!$AH184^2+'ModelParams Lw'!R$36*'Sound Power'!$AH184+'ModelParams Lw'!R$37,IF($AI184=150,'ModelParams Lw'!R$38*'Sound Power'!$AH184^2+'ModelParams Lw'!R$39*'Sound Power'!$AH184+'ModelParams Lw'!R$40,'ModelParams Lw'!R$41*'Sound Power'!$AH184^2+'ModelParams Lw'!R$42*'Sound Power'!$AH184+'ModelParams Lw'!R$43))</f>
        <v>#N/A</v>
      </c>
      <c r="AM184" s="26" t="e">
        <f>IF($AI184=100,'ModelParams Lw'!S$35*'Sound Power'!$AH184^2+'ModelParams Lw'!S$36*'Sound Power'!$AH184+'ModelParams Lw'!S$37,IF($AI184=150,'ModelParams Lw'!S$38*'Sound Power'!$AH184^2+'ModelParams Lw'!S$39*'Sound Power'!$AH184+'ModelParams Lw'!S$40,'ModelParams Lw'!S$41*'Sound Power'!$AH184^2+'ModelParams Lw'!S$42*'Sound Power'!$AH184+'ModelParams Lw'!S$43))</f>
        <v>#N/A</v>
      </c>
      <c r="AN184" s="26" t="e">
        <f>IF($AI184=100,'ModelParams Lw'!T$35*'Sound Power'!$AH184^2+'ModelParams Lw'!T$36*'Sound Power'!$AH184+'ModelParams Lw'!T$37,IF($AI184=150,'ModelParams Lw'!T$38*'Sound Power'!$AH184^2+'ModelParams Lw'!T$39*'Sound Power'!$AH184+'ModelParams Lw'!T$40,'ModelParams Lw'!T$41*'Sound Power'!$AH184^2+'ModelParams Lw'!T$42*'Sound Power'!$AH184+'ModelParams Lw'!T$43))</f>
        <v>#N/A</v>
      </c>
      <c r="AO184" s="26" t="e">
        <f>IF($AI184=100,'ModelParams Lw'!U$35*'Sound Power'!$AH184^2+'ModelParams Lw'!U$36*'Sound Power'!$AH184+'ModelParams Lw'!U$37,IF($AI184=150,'ModelParams Lw'!U$38*'Sound Power'!$AH184^2+'ModelParams Lw'!U$39*'Sound Power'!$AH184+'ModelParams Lw'!U$40,'ModelParams Lw'!U$41*'Sound Power'!$AH184^2+'ModelParams Lw'!U$42*'Sound Power'!$AH184+'ModelParams Lw'!U$43))</f>
        <v>#N/A</v>
      </c>
      <c r="AP184" s="26" t="e">
        <f>IF($AI184=100,'ModelParams Lw'!V$35*'Sound Power'!$AH184^2+'ModelParams Lw'!V$36*'Sound Power'!$AH184+'ModelParams Lw'!V$37,IF($AI184=150,'ModelParams Lw'!V$38*'Sound Power'!$AH184^2+'ModelParams Lw'!V$39*'Sound Power'!$AH184+'ModelParams Lw'!V$40,'ModelParams Lw'!V$41*'Sound Power'!$AH184^2+'ModelParams Lw'!V$42*'Sound Power'!$AH184+'ModelParams Lw'!V$43))</f>
        <v>#N/A</v>
      </c>
      <c r="AQ184" s="26" t="e">
        <f>IF($AI184=100,'ModelParams Lw'!W$35*'Sound Power'!$AH184^2+'ModelParams Lw'!W$36*'Sound Power'!$AH184+'ModelParams Lw'!W$37,IF($AI184=150,'ModelParams Lw'!W$38*'Sound Power'!$AH184^2+'ModelParams Lw'!W$39*'Sound Power'!$AH184+'ModelParams Lw'!W$40,'ModelParams Lw'!W$41*'Sound Power'!$AH184^2+'ModelParams Lw'!W$42*'Sound Power'!$AH184+'ModelParams Lw'!W$43))</f>
        <v>#N/A</v>
      </c>
      <c r="AR184" s="26" t="e">
        <f t="shared" si="81"/>
        <v>#VALUE!</v>
      </c>
      <c r="AS184" s="26" t="e">
        <f>IF(26.83*LN($AJ184)-11.791-'ModelParams Lw'!B$35&lt;0,0,26.83*LN($AJ184)-11.791-'ModelParams Lw'!B$35)</f>
        <v>#DIV/0!</v>
      </c>
      <c r="AT184" s="26" t="e">
        <f>IF(26.83*LN($AJ184)-11.791-'ModelParams Lw'!C$35&lt;0,0,26.83*LN($AJ184)-11.791-'ModelParams Lw'!C$35)</f>
        <v>#DIV/0!</v>
      </c>
      <c r="AU184" s="26" t="e">
        <f>IF(26.83*LN($AJ184)-11.791-'ModelParams Lw'!D$35&lt;0,0,26.83*LN($AJ184)-11.791-'ModelParams Lw'!D$35)</f>
        <v>#DIV/0!</v>
      </c>
      <c r="AV184" s="26" t="e">
        <f>IF(26.83*LN($AJ184)-11.791-'ModelParams Lw'!E$35&lt;0,0,26.83*LN($AJ184)-11.791-'ModelParams Lw'!E$35)</f>
        <v>#DIV/0!</v>
      </c>
      <c r="AW184" s="26" t="e">
        <f>IF(26.83*LN($AJ184)-11.791-'ModelParams Lw'!F$35&lt;0,0,26.83*LN($AJ184)-11.791-'ModelParams Lw'!F$35)</f>
        <v>#DIV/0!</v>
      </c>
      <c r="AX184" s="26" t="e">
        <f>IF(26.83*LN($AJ184)-11.791-'ModelParams Lw'!G$35&lt;0,0,26.83*LN($AJ184)-11.791-'ModelParams Lw'!G$35)</f>
        <v>#DIV/0!</v>
      </c>
      <c r="AY184" s="26" t="e">
        <f>IF(26.83*LN($AJ184)-11.791-'ModelParams Lw'!H$35&lt;0,0,26.83*LN($AJ184)-11.791-'ModelParams Lw'!H$35)</f>
        <v>#DIV/0!</v>
      </c>
      <c r="AZ184" s="26" t="e">
        <f>IF(26.83*LN($AJ184)-11.791-'ModelParams Lw'!I$35&lt;0,0,26.83*LN($AJ184)-11.791-'ModelParams Lw'!I$35)</f>
        <v>#DIV/0!</v>
      </c>
      <c r="BA184" s="26" t="e">
        <f t="shared" si="69"/>
        <v>#DIV/0!</v>
      </c>
      <c r="BB184" s="26" t="e">
        <f t="shared" si="70"/>
        <v>#DIV/0!</v>
      </c>
      <c r="BC184" s="26" t="e">
        <f t="shared" si="71"/>
        <v>#DIV/0!</v>
      </c>
      <c r="BD184" s="26" t="e">
        <f t="shared" si="72"/>
        <v>#DIV/0!</v>
      </c>
      <c r="BE184" s="26" t="e">
        <f t="shared" si="73"/>
        <v>#DIV/0!</v>
      </c>
      <c r="BF184" s="26" t="e">
        <f t="shared" si="74"/>
        <v>#DIV/0!</v>
      </c>
      <c r="BG184" s="26" t="e">
        <f t="shared" si="75"/>
        <v>#DIV/0!</v>
      </c>
      <c r="BH184" s="26" t="e">
        <f t="shared" si="76"/>
        <v>#DIV/0!</v>
      </c>
      <c r="BI184" s="26" t="e">
        <f>10*LOG10(IF(BA184="",0,POWER(10,((BA184+'ModelParams Lw'!$O$4)/10))) +IF(BB184="",0,POWER(10,((BB184+'ModelParams Lw'!$P$4)/10))) +IF(BC184="",0,POWER(10,((BC184+'ModelParams Lw'!$Q$4)/10))) +IF(BD184="",0,POWER(10,((BD184+'ModelParams Lw'!$R$4)/10))) +IF(BE184="",0,POWER(10,((BE184+'ModelParams Lw'!$S$4)/10))) +IF(BF184="",0,POWER(10,((BF184+'ModelParams Lw'!$T$4)/10))) +IF(BG184="",0,POWER(10,((BG184+'ModelParams Lw'!$U$4)/10)))+IF(BH184="",0,POWER(10,((BH184+'ModelParams Lw'!$V$4)/10))))</f>
        <v>#DIV/0!</v>
      </c>
      <c r="BJ184" s="26" t="e">
        <f t="shared" si="82"/>
        <v>#DIV/0!</v>
      </c>
      <c r="BK184" s="26" t="e">
        <f>(BA184-'ModelParams Lw'!O$10)/'ModelParams Lw'!O$11</f>
        <v>#DIV/0!</v>
      </c>
      <c r="BL184" s="26" t="e">
        <f>(BB184-'ModelParams Lw'!P$10)/'ModelParams Lw'!P$11</f>
        <v>#DIV/0!</v>
      </c>
      <c r="BM184" s="26" t="e">
        <f>(BC184-'ModelParams Lw'!Q$10)/'ModelParams Lw'!Q$11</f>
        <v>#DIV/0!</v>
      </c>
      <c r="BN184" s="26" t="e">
        <f>(BD184-'ModelParams Lw'!R$10)/'ModelParams Lw'!R$11</f>
        <v>#DIV/0!</v>
      </c>
      <c r="BO184" s="26" t="e">
        <f>(BE184-'ModelParams Lw'!S$10)/'ModelParams Lw'!S$11</f>
        <v>#DIV/0!</v>
      </c>
      <c r="BP184" s="26" t="e">
        <f>(BF184-'ModelParams Lw'!T$10)/'ModelParams Lw'!T$11</f>
        <v>#DIV/0!</v>
      </c>
      <c r="BQ184" s="26" t="e">
        <f>(BG184-'ModelParams Lw'!U$10)/'ModelParams Lw'!U$11</f>
        <v>#DIV/0!</v>
      </c>
      <c r="BR184" s="26" t="e">
        <f>(BH184-'ModelParams Lw'!V$10)/'ModelParams Lw'!V$11</f>
        <v>#DIV/0!</v>
      </c>
      <c r="BS184" s="23" t="e">
        <f>IF(Calcul!$E186="SW",DEGREES(ACOS(1-(1/'ModelParams Lw'!C$25*SQRT(0.5*1.2/'Sound Power'!$C184)*('Sound Power'!$B184/3600)/('Sound Power'!$D184)/('Sound Power'!$F184)))),DEGREES(ACOS(1-(1/'ModelParams Lw'!C$29*SQRT(0.5*1.2/'Sound Power'!$C184)*('Sound Power'!$B184/3600)/('Sound Power'!$D184)/('Sound Power'!$F184)))))</f>
        <v>#DIV/0!</v>
      </c>
      <c r="BT184" s="23" t="e">
        <f>IF(Calcul!$E186="SW",DEGREES(ACOS(1-(1/'ModelParams Lw'!D$25*SQRT(0.5*1.2/'Sound Power'!$C184)*('Sound Power'!$B184/3600)/('Sound Power'!$D184)/('Sound Power'!$F184)))),DEGREES(ACOS(1-(1/'ModelParams Lw'!D$29*SQRT(0.5*1.2/'Sound Power'!$C184)*('Sound Power'!$B184/3600)/('Sound Power'!$D184)/('Sound Power'!$F184)))))</f>
        <v>#DIV/0!</v>
      </c>
      <c r="BU184" s="23" t="e">
        <f>IF(Calcul!$E186="SW",DEGREES(ACOS(1-(1/'ModelParams Lw'!E$25*SQRT(0.5*1.2/'Sound Power'!$C184)*('Sound Power'!$B184/3600)/('Sound Power'!$D184)/('Sound Power'!$F184)))),DEGREES(ACOS(1-(1/'ModelParams Lw'!E$29*SQRT(0.5*1.2/'Sound Power'!$C184)*('Sound Power'!$B184/3600)/('Sound Power'!$D184)/('Sound Power'!$F184)))))</f>
        <v>#DIV/0!</v>
      </c>
      <c r="BV184" s="23" t="e">
        <f>IF(Calcul!$E186="SW",DEGREES(ACOS(1-(1/'ModelParams Lw'!F$25*SQRT(0.5*1.2/'Sound Power'!$C184)*('Sound Power'!$B184/3600)/('Sound Power'!$D184)/('Sound Power'!$F184)))),DEGREES(ACOS(1-(1/'ModelParams Lw'!F$29*SQRT(0.5*1.2/'Sound Power'!$C184)*('Sound Power'!$B184/3600)/('Sound Power'!$D184)/('Sound Power'!$F184)))))</f>
        <v>#DIV/0!</v>
      </c>
      <c r="BW184" s="23" t="e">
        <f>IF(Calcul!$E186="SW",DEGREES(ACOS(1-(1/'ModelParams Lw'!G$25*SQRT(0.5*1.2/'Sound Power'!$C184)*('Sound Power'!$B184/3600)/('Sound Power'!$D184)/('Sound Power'!$F184)))),DEGREES(ACOS(1-(1/'ModelParams Lw'!G$29*SQRT(0.5*1.2/'Sound Power'!$C184)*('Sound Power'!$B184/3600)/('Sound Power'!$D184)/('Sound Power'!$F184)))))</f>
        <v>#DIV/0!</v>
      </c>
      <c r="BX184" s="23" t="e">
        <f>IF(Calcul!$E186="SW",DEGREES(ACOS(1-(1/'ModelParams Lw'!H$25*SQRT(0.5*1.2/'Sound Power'!$C184)*('Sound Power'!$B184/3600)/('Sound Power'!$D184)/('Sound Power'!$F184)))),DEGREES(ACOS(1-(1/'ModelParams Lw'!H$29*SQRT(0.5*1.2/'Sound Power'!$C184)*('Sound Power'!$B184/3600)/('Sound Power'!$D184)/('Sound Power'!$F184)))))</f>
        <v>#DIV/0!</v>
      </c>
      <c r="BY184" s="23" t="e">
        <f>IF(Calcul!$E186="SW",DEGREES(ACOS(1-(1/'ModelParams Lw'!I$25*SQRT(0.5*1.2/'Sound Power'!$C184)*('Sound Power'!$B184/3600)/('Sound Power'!$D184)/('Sound Power'!$F184)))),DEGREES(ACOS(1-(1/'ModelParams Lw'!I$29*SQRT(0.5*1.2/'Sound Power'!$C184)*('Sound Power'!$B184/3600)/('Sound Power'!$D184)/('Sound Power'!$F184)))))</f>
        <v>#DIV/0!</v>
      </c>
      <c r="BZ184" s="23" t="e">
        <f>IF(Calcul!$E186="SW",DEGREES(ACOS(1-(1/'ModelParams Lw'!J$25*SQRT(0.5*1.2/'Sound Power'!$C184)*('Sound Power'!$B184/3600)/('Sound Power'!$D184)/('Sound Power'!$F184)))),DEGREES(ACOS(1-(1/'ModelParams Lw'!J$29*SQRT(0.5*1.2/'Sound Power'!$C184)*('Sound Power'!$B184/3600)/('Sound Power'!$D184)/('Sound Power'!$F184)))))</f>
        <v>#DIV/0!</v>
      </c>
      <c r="CA184" s="26" t="e">
        <f>IF(Calcul!$E186="SW",'ModelParams Lw'!C$22+'ModelParams Lw'!C$23*LOG('Sound Power'!$D184/'Sound Power'!$E184)+'ModelParams Lw'!C$24*LN('Sound Power'!BS184),IF('ModelParams Lw'!C$26+'ModelParams Lw'!C$27*LOG('Sound Power'!$D184/'Sound Power'!$E184)+'ModelParams Lw'!C$28*LN('Sound Power'!BS184)&lt;'ModelParams Lw'!C$22+'ModelParams Lw'!C$23*LOG('Sound Power'!$D184/'Sound Power'!$E184)+'ModelParams Lw'!C$24*LN('Sound Power'!BS184),'ModelParams Lw'!C$22+'ModelParams Lw'!C$23*LOG('Sound Power'!$D184/'Sound Power'!$E184)+'ModelParams Lw'!C$24*LN('Sound Power'!BS184),'ModelParams Lw'!C$26+'ModelParams Lw'!C$27*LOG('Sound Power'!$D184/'Sound Power'!$E184)+'ModelParams Lw'!C$28*LN('Sound Power'!BS184)))</f>
        <v>#DIV/0!</v>
      </c>
      <c r="CB184" s="26" t="e">
        <f>IF(Calcul!$E186="SW",'ModelParams Lw'!D$22+'ModelParams Lw'!D$23*LOG('Sound Power'!$D184/'Sound Power'!$E184)+'ModelParams Lw'!D$24*LN('Sound Power'!BT184),IF('ModelParams Lw'!D$26+'ModelParams Lw'!D$27*LOG('Sound Power'!$D184/'Sound Power'!$E184)+'ModelParams Lw'!D$28*LN('Sound Power'!BT184)&lt;'ModelParams Lw'!D$22+'ModelParams Lw'!D$23*LOG('Sound Power'!$D184/'Sound Power'!$E184)+'ModelParams Lw'!D$24*LN('Sound Power'!BT184),'ModelParams Lw'!D$22+'ModelParams Lw'!D$23*LOG('Sound Power'!$D184/'Sound Power'!$E184)+'ModelParams Lw'!D$24*LN('Sound Power'!BT184),'ModelParams Lw'!D$26+'ModelParams Lw'!D$27*LOG('Sound Power'!$D184/'Sound Power'!$E184)+'ModelParams Lw'!D$28*LN('Sound Power'!BT184)))</f>
        <v>#DIV/0!</v>
      </c>
      <c r="CC184" s="26" t="e">
        <f>IF(Calcul!$E186="SW",'ModelParams Lw'!E$22+'ModelParams Lw'!E$23*LOG('Sound Power'!$D184/'Sound Power'!$E184)+'ModelParams Lw'!E$24*LN('Sound Power'!BU184),IF('ModelParams Lw'!E$26+'ModelParams Lw'!E$27*LOG('Sound Power'!$D184/'Sound Power'!$E184)+'ModelParams Lw'!E$28*LN('Sound Power'!BU184)&lt;'ModelParams Lw'!E$22+'ModelParams Lw'!E$23*LOG('Sound Power'!$D184/'Sound Power'!$E184)+'ModelParams Lw'!E$24*LN('Sound Power'!BU184),'ModelParams Lw'!E$22+'ModelParams Lw'!E$23*LOG('Sound Power'!$D184/'Sound Power'!$E184)+'ModelParams Lw'!E$24*LN('Sound Power'!BU184),'ModelParams Lw'!E$26+'ModelParams Lw'!E$27*LOG('Sound Power'!$D184/'Sound Power'!$E184)+'ModelParams Lw'!E$28*LN('Sound Power'!BU184)))</f>
        <v>#DIV/0!</v>
      </c>
      <c r="CD184" s="26" t="e">
        <f>IF(Calcul!$E186="SW",'ModelParams Lw'!F$22+'ModelParams Lw'!F$23*LOG('Sound Power'!$D184/'Sound Power'!$E184)+'ModelParams Lw'!F$24*LN('Sound Power'!BV184),IF('ModelParams Lw'!F$26+'ModelParams Lw'!F$27*LOG('Sound Power'!$D184/'Sound Power'!$E184)+'ModelParams Lw'!F$28*LN('Sound Power'!BV184)&lt;'ModelParams Lw'!F$22+'ModelParams Lw'!F$23*LOG('Sound Power'!$D184/'Sound Power'!$E184)+'ModelParams Lw'!F$24*LN('Sound Power'!BV184),'ModelParams Lw'!F$22+'ModelParams Lw'!F$23*LOG('Sound Power'!$D184/'Sound Power'!$E184)+'ModelParams Lw'!F$24*LN('Sound Power'!BV184),'ModelParams Lw'!F$26+'ModelParams Lw'!F$27*LOG('Sound Power'!$D184/'Sound Power'!$E184)+'ModelParams Lw'!F$28*LN('Sound Power'!BV184)))</f>
        <v>#DIV/0!</v>
      </c>
      <c r="CE184" s="26" t="e">
        <f>IF(Calcul!$E186="SW",'ModelParams Lw'!G$22+'ModelParams Lw'!G$23*LOG('Sound Power'!$D184/'Sound Power'!$E184)+'ModelParams Lw'!G$24*LN('Sound Power'!BW184),IF('ModelParams Lw'!G$26+'ModelParams Lw'!G$27*LOG('Sound Power'!$D184/'Sound Power'!$E184)+'ModelParams Lw'!G$28*LN('Sound Power'!BW184)&lt;'ModelParams Lw'!G$22+'ModelParams Lw'!G$23*LOG('Sound Power'!$D184/'Sound Power'!$E184)+'ModelParams Lw'!G$24*LN('Sound Power'!BW184),'ModelParams Lw'!G$22+'ModelParams Lw'!G$23*LOG('Sound Power'!$D184/'Sound Power'!$E184)+'ModelParams Lw'!G$24*LN('Sound Power'!BW184),'ModelParams Lw'!G$26+'ModelParams Lw'!G$27*LOG('Sound Power'!$D184/'Sound Power'!$E184)+'ModelParams Lw'!G$28*LN('Sound Power'!BW184)))</f>
        <v>#DIV/0!</v>
      </c>
      <c r="CF184" s="26" t="e">
        <f>IF(Calcul!$E186="SW",'ModelParams Lw'!H$22+'ModelParams Lw'!H$23*LOG('Sound Power'!$D184/'Sound Power'!$E184)+'ModelParams Lw'!H$24*LN('Sound Power'!BX184),IF('ModelParams Lw'!H$26+'ModelParams Lw'!H$27*LOG('Sound Power'!$D184/'Sound Power'!$E184)+'ModelParams Lw'!H$28*LN('Sound Power'!BX184)&lt;'ModelParams Lw'!H$22+'ModelParams Lw'!H$23*LOG('Sound Power'!$D184/'Sound Power'!$E184)+'ModelParams Lw'!H$24*LN('Sound Power'!BX184),'ModelParams Lw'!H$22+'ModelParams Lw'!H$23*LOG('Sound Power'!$D184/'Sound Power'!$E184)+'ModelParams Lw'!H$24*LN('Sound Power'!BX184),'ModelParams Lw'!H$26+'ModelParams Lw'!H$27*LOG('Sound Power'!$D184/'Sound Power'!$E184)+'ModelParams Lw'!H$28*LN('Sound Power'!BX184)))</f>
        <v>#DIV/0!</v>
      </c>
      <c r="CG184" s="26" t="e">
        <f>IF(Calcul!$E186="SW",'ModelParams Lw'!I$22+'ModelParams Lw'!I$23*LOG('Sound Power'!$D184/'Sound Power'!$E184)+'ModelParams Lw'!I$24*LN('Sound Power'!BY184),IF('ModelParams Lw'!I$26+'ModelParams Lw'!I$27*LOG('Sound Power'!$D184/'Sound Power'!$E184)+'ModelParams Lw'!I$28*LN('Sound Power'!BY184)&lt;'ModelParams Lw'!I$22+'ModelParams Lw'!I$23*LOG('Sound Power'!$D184/'Sound Power'!$E184)+'ModelParams Lw'!I$24*LN('Sound Power'!BY184),'ModelParams Lw'!I$22+'ModelParams Lw'!I$23*LOG('Sound Power'!$D184/'Sound Power'!$E184)+'ModelParams Lw'!I$24*LN('Sound Power'!BY184),'ModelParams Lw'!I$26+'ModelParams Lw'!I$27*LOG('Sound Power'!$D184/'Sound Power'!$E184)+'ModelParams Lw'!I$28*LN('Sound Power'!BY184)))</f>
        <v>#DIV/0!</v>
      </c>
      <c r="CH184" s="26" t="e">
        <f>IF(Calcul!$E186="SW",'ModelParams Lw'!J$22+'ModelParams Lw'!J$23*LOG('Sound Power'!$D184/'Sound Power'!$E184)+'ModelParams Lw'!J$24*LN('Sound Power'!BZ184),IF('ModelParams Lw'!J$26+'ModelParams Lw'!J$27*LOG('Sound Power'!$D184/'Sound Power'!$E184)+'ModelParams Lw'!J$28*LN('Sound Power'!BZ184)&lt;'ModelParams Lw'!J$22+'ModelParams Lw'!J$23*LOG('Sound Power'!$D184/'Sound Power'!$E184)+'ModelParams Lw'!J$24*LN('Sound Power'!BZ184),'ModelParams Lw'!J$22+'ModelParams Lw'!J$23*LOG('Sound Power'!$D184/'Sound Power'!$E184)+'ModelParams Lw'!J$24*LN('Sound Power'!BZ184),'ModelParams Lw'!J$26+'ModelParams Lw'!J$27*LOG('Sound Power'!$D184/'Sound Power'!$E184)+'ModelParams Lw'!J$28*LN('Sound Power'!BZ184)))</f>
        <v>#DIV/0!</v>
      </c>
      <c r="CI184" s="26" t="e">
        <f t="shared" si="83"/>
        <v>#DIV/0!</v>
      </c>
      <c r="CJ184" s="26" t="e">
        <f t="shared" si="84"/>
        <v>#DIV/0!</v>
      </c>
      <c r="CK184" s="26" t="e">
        <f t="shared" si="85"/>
        <v>#DIV/0!</v>
      </c>
      <c r="CL184" s="26" t="e">
        <f t="shared" si="86"/>
        <v>#DIV/0!</v>
      </c>
      <c r="CM184" s="26" t="e">
        <f t="shared" si="87"/>
        <v>#DIV/0!</v>
      </c>
      <c r="CN184" s="26" t="e">
        <f t="shared" si="88"/>
        <v>#DIV/0!</v>
      </c>
      <c r="CO184" s="26" t="e">
        <f t="shared" si="89"/>
        <v>#DIV/0!</v>
      </c>
      <c r="CP184" s="26" t="e">
        <f t="shared" si="90"/>
        <v>#DIV/0!</v>
      </c>
      <c r="CQ184" s="26" t="e">
        <f>10*LOG10(IF(CI184="",0,POWER(10,((CI184+'ModelParams Lw'!$O$4)/10))) +IF(CJ184="",0,POWER(10,((CJ184+'ModelParams Lw'!$P$4)/10))) +IF(CK184="",0,POWER(10,((CK184+'ModelParams Lw'!$Q$4)/10))) +IF(CL184="",0,POWER(10,((CL184+'ModelParams Lw'!$R$4)/10))) +IF(CM184="",0,POWER(10,((CM184+'ModelParams Lw'!$S$4)/10))) +IF(CN184="",0,POWER(10,((CN184+'ModelParams Lw'!$T$4)/10))) +IF(CO184="",0,POWER(10,((CO184+'ModelParams Lw'!$U$4)/10)))+IF(CP184="",0,POWER(10,((CP184+'ModelParams Lw'!$V$4)/10))))</f>
        <v>#DIV/0!</v>
      </c>
      <c r="CR184" s="26" t="e">
        <f t="shared" si="91"/>
        <v>#DIV/0!</v>
      </c>
      <c r="CS184" s="26" t="e">
        <f>(CI184-'ModelParams Lw'!$O$10)/'ModelParams Lw'!$O$11</f>
        <v>#DIV/0!</v>
      </c>
      <c r="CT184" s="26" t="e">
        <f>(CJ184-'ModelParams Lw'!$P$10)/'ModelParams Lw'!$P$11</f>
        <v>#DIV/0!</v>
      </c>
      <c r="CU184" s="26" t="e">
        <f>(CK184-'ModelParams Lw'!$Q$10)/'ModelParams Lw'!$Q$11</f>
        <v>#DIV/0!</v>
      </c>
      <c r="CV184" s="26" t="e">
        <f>(CL184-'ModelParams Lw'!$R$10)/'ModelParams Lw'!$R$11</f>
        <v>#DIV/0!</v>
      </c>
      <c r="CW184" s="26" t="e">
        <f>(CM184-'ModelParams Lw'!$S$10)/'ModelParams Lw'!$S$11</f>
        <v>#DIV/0!</v>
      </c>
      <c r="CX184" s="26" t="e">
        <f>(CN184-'ModelParams Lw'!$T$10)/'ModelParams Lw'!$T$11</f>
        <v>#DIV/0!</v>
      </c>
      <c r="CY184" s="26" t="e">
        <f>(CO184-'ModelParams Lw'!$U$10)/'ModelParams Lw'!$U$11</f>
        <v>#DIV/0!</v>
      </c>
      <c r="CZ184" s="26" t="e">
        <f>(CP184-'ModelParams Lw'!$V$10)/'ModelParams Lw'!$V$11</f>
        <v>#DIV/0!</v>
      </c>
    </row>
    <row r="185" spans="1:104" x14ac:dyDescent="0.2">
      <c r="A185" s="13">
        <f>Calcul!A187</f>
        <v>0</v>
      </c>
      <c r="B185" s="13">
        <f t="shared" si="67"/>
        <v>0</v>
      </c>
      <c r="C185" s="13">
        <f>Calcul!B187</f>
        <v>0</v>
      </c>
      <c r="D185" s="13">
        <f>Calcul!C187/1000</f>
        <v>0</v>
      </c>
      <c r="E185" s="13">
        <f>Calcul!D187/1000</f>
        <v>0</v>
      </c>
      <c r="F185" s="13">
        <f t="shared" si="68"/>
        <v>0</v>
      </c>
      <c r="G185" s="23" t="e">
        <f>DEGREES(ACOS(1-(1/'ModelParams Lw'!B$15*SQRT(0.5*1.2/'Sound Power'!$C185)*('Sound Power'!$B185/3600)/('Sound Power'!$D185)/('Sound Power'!$F185))))</f>
        <v>#DIV/0!</v>
      </c>
      <c r="H185" s="23" t="e">
        <f>DEGREES(ACOS(1-(1/'ModelParams Lw'!C$15*SQRT(0.5*1.2/'Sound Power'!$C185)*('Sound Power'!$B185/3600)/('Sound Power'!$D185)/('Sound Power'!$F185))))</f>
        <v>#DIV/0!</v>
      </c>
      <c r="I185" s="23" t="e">
        <f>DEGREES(ACOS(1-(1/'ModelParams Lw'!D$15*SQRT(0.5*1.2/'Sound Power'!$C185)*('Sound Power'!$B185/3600)/('Sound Power'!$D185)/('Sound Power'!$F185))))</f>
        <v>#DIV/0!</v>
      </c>
      <c r="J185" s="23" t="e">
        <f>DEGREES(ACOS(1-(1/'ModelParams Lw'!E$15*SQRT(0.5*1.2/'Sound Power'!$C185)*('Sound Power'!$B185/3600)/('Sound Power'!$D185)/('Sound Power'!$F185))))</f>
        <v>#DIV/0!</v>
      </c>
      <c r="K185" s="23" t="e">
        <f>DEGREES(ACOS(1-(1/'ModelParams Lw'!F$15*SQRT(0.5*1.2/'Sound Power'!$C185)*('Sound Power'!$B185/3600)/('Sound Power'!$D185)/('Sound Power'!$F185))))</f>
        <v>#DIV/0!</v>
      </c>
      <c r="L185" s="23" t="e">
        <f>DEGREES(ACOS(1-(1/'ModelParams Lw'!G$15*SQRT(0.5*1.2/'Sound Power'!$C185)*('Sound Power'!$B185/3600)/('Sound Power'!$D185)/('Sound Power'!$F185))))</f>
        <v>#DIV/0!</v>
      </c>
      <c r="M185" s="23" t="e">
        <f>DEGREES(ACOS(1-(1/'ModelParams Lw'!H$15*SQRT(0.5*1.2/'Sound Power'!$C185)*('Sound Power'!$B185/3600)/('Sound Power'!$D185)/('Sound Power'!$F185))))</f>
        <v>#DIV/0!</v>
      </c>
      <c r="N185" s="23" t="e">
        <f>DEGREES(ACOS(1-(1/'ModelParams Lw'!I$15*SQRT(0.5*1.2/'Sound Power'!$C185)*('Sound Power'!$B185/3600)/('Sound Power'!$D185)/('Sound Power'!$F185))))</f>
        <v>#DIV/0!</v>
      </c>
      <c r="O185" s="26" t="e">
        <f>('ModelParams Lw'!B$4*LN('Sound Power'!G185)/(1+EXP(-('Sound Power'!$D185*1000+'ModelParams Lw'!B$6)/'ModelParams Lw'!B$7))+'ModelParams Lw'!B$5)*LN('Sound Power'!$B185)-('ModelParams Lw'!B$8+'ModelParams Lw'!B$9*$D185+'ModelParams Lw'!B$10*'Sound Power'!$F185^'ModelParams Lw'!B$14+'ModelParams Lw'!B$11*LN('Sound Power'!G185)+'ModelParams Lw'!B$12*'Sound Power'!$D185*'Sound Power'!$F185+'ModelParams Lw'!B$13*'Sound Power'!$D185*LN('Sound Power'!G185))</f>
        <v>#DIV/0!</v>
      </c>
      <c r="P185" s="26" t="e">
        <f>('ModelParams Lw'!C$4*LN('Sound Power'!H185)/(1+EXP(-('Sound Power'!$D185*1000+'ModelParams Lw'!C$6)/'ModelParams Lw'!C$7))+'ModelParams Lw'!C$5)*LN('Sound Power'!$B185)-('ModelParams Lw'!C$8+'ModelParams Lw'!C$9*$D185+'ModelParams Lw'!C$10*'Sound Power'!$F185^'ModelParams Lw'!C$14+'ModelParams Lw'!C$11*LN('Sound Power'!H185)+'ModelParams Lw'!C$12*'Sound Power'!$D185*'Sound Power'!$F185+'ModelParams Lw'!C$13*'Sound Power'!$D185*LN('Sound Power'!H185))</f>
        <v>#DIV/0!</v>
      </c>
      <c r="Q185" s="26" t="e">
        <f>('ModelParams Lw'!D$4*LN('Sound Power'!I185)/(1+EXP(-('Sound Power'!$D185*1000+'ModelParams Lw'!D$6)/'ModelParams Lw'!D$7))+'ModelParams Lw'!D$5)*LN('Sound Power'!$B185)-('ModelParams Lw'!D$8+'ModelParams Lw'!D$9*$D185+'ModelParams Lw'!D$10*'Sound Power'!$F185^'ModelParams Lw'!D$14+'ModelParams Lw'!D$11*LN('Sound Power'!I185)+'ModelParams Lw'!D$12*'Sound Power'!$D185*'Sound Power'!$F185+'ModelParams Lw'!D$13*'Sound Power'!$D185*LN('Sound Power'!I185))</f>
        <v>#DIV/0!</v>
      </c>
      <c r="R185" s="26" t="e">
        <f>('ModelParams Lw'!E$4*LN('Sound Power'!J185)/(1+EXP(-('Sound Power'!$D185*1000+'ModelParams Lw'!E$6)/'ModelParams Lw'!E$7))+'ModelParams Lw'!E$5)*LN('Sound Power'!$B185)-('ModelParams Lw'!E$8+'ModelParams Lw'!E$9*$D185+'ModelParams Lw'!E$10*'Sound Power'!$F185^'ModelParams Lw'!E$14+'ModelParams Lw'!E$11*LN('Sound Power'!J185)+'ModelParams Lw'!E$12*'Sound Power'!$D185*'Sound Power'!$F185+'ModelParams Lw'!E$13*'Sound Power'!$D185*LN('Sound Power'!J185))</f>
        <v>#DIV/0!</v>
      </c>
      <c r="S185" s="26" t="e">
        <f>('ModelParams Lw'!F$4*LN('Sound Power'!K185)/(1+EXP(-('Sound Power'!$D185*1000+'ModelParams Lw'!F$6)/'ModelParams Lw'!F$7))+'ModelParams Lw'!F$5)*LN('Sound Power'!$B185)-('ModelParams Lw'!F$8+'ModelParams Lw'!F$9*$D185+'ModelParams Lw'!F$10*'Sound Power'!$F185^'ModelParams Lw'!F$14+'ModelParams Lw'!F$11*LN('Sound Power'!K185)+'ModelParams Lw'!F$12*'Sound Power'!$D185*'Sound Power'!$F185+'ModelParams Lw'!F$13*'Sound Power'!$D185*LN('Sound Power'!K185))</f>
        <v>#DIV/0!</v>
      </c>
      <c r="T185" s="26" t="e">
        <f>('ModelParams Lw'!G$4*LN('Sound Power'!L185)/(1+EXP(-('Sound Power'!$D185*1000+'ModelParams Lw'!G$6)/'ModelParams Lw'!G$7))+'ModelParams Lw'!G$5)*LN('Sound Power'!$B185)-('ModelParams Lw'!G$8+'ModelParams Lw'!G$9*$D185+'ModelParams Lw'!G$10*'Sound Power'!$F185^'ModelParams Lw'!G$14+'ModelParams Lw'!G$11*LN('Sound Power'!L185)+'ModelParams Lw'!G$12*'Sound Power'!$D185*'Sound Power'!$F185+'ModelParams Lw'!G$13*'Sound Power'!$D185*LN('Sound Power'!L185))</f>
        <v>#DIV/0!</v>
      </c>
      <c r="U185" s="26" t="e">
        <f>('ModelParams Lw'!H$4*LN('Sound Power'!M185)/(1+EXP(-('Sound Power'!$D185*1000+'ModelParams Lw'!H$6)/'ModelParams Lw'!H$7))+'ModelParams Lw'!H$5)*LN('Sound Power'!$B185)-('ModelParams Lw'!H$8+'ModelParams Lw'!H$9*$D185+'ModelParams Lw'!H$10*'Sound Power'!$F185^'ModelParams Lw'!H$14+'ModelParams Lw'!H$11*LN('Sound Power'!M185)+'ModelParams Lw'!H$12*'Sound Power'!$D185*'Sound Power'!$F185+'ModelParams Lw'!H$13*'Sound Power'!$D185*LN('Sound Power'!M185))</f>
        <v>#DIV/0!</v>
      </c>
      <c r="V185" s="26" t="e">
        <f>('ModelParams Lw'!I$4*LN('Sound Power'!N185)/(1+EXP(-('Sound Power'!$D185*1000+'ModelParams Lw'!I$6)/'ModelParams Lw'!I$7))+'ModelParams Lw'!I$5)*LN('Sound Power'!$B185)-('ModelParams Lw'!I$8+'ModelParams Lw'!I$9*$D185+'ModelParams Lw'!I$10*'Sound Power'!$F185^'ModelParams Lw'!I$14+'ModelParams Lw'!I$11*LN('Sound Power'!N185)+'ModelParams Lw'!I$12*'Sound Power'!$D185*'Sound Power'!$F185+'ModelParams Lw'!I$13*'Sound Power'!$D185*LN('Sound Power'!N185))</f>
        <v>#DIV/0!</v>
      </c>
      <c r="W185" s="26" t="e">
        <f>10*LOG10(IF(O185="",0,POWER(10,((O185+'ModelParams Lw'!$O$4)/10))) +IF(P185="",0,POWER(10,((P185+'ModelParams Lw'!$P$4)/10))) +IF(Q185="",0,POWER(10,((Q185+'ModelParams Lw'!$Q$4)/10))) +IF(R185="",0,POWER(10,((R185+'ModelParams Lw'!$R$4)/10))) +IF(S185="",0,POWER(10,((S185+'ModelParams Lw'!$S$4)/10))) +IF(T185="",0,POWER(10,((T185+'ModelParams Lw'!$T$4)/10))) +IF(U185="",0,POWER(10,((U185+'ModelParams Lw'!$U$4)/10)))+IF(V185="",0,POWER(10,((V185+'ModelParams Lw'!$V$4)/10))))</f>
        <v>#DIV/0!</v>
      </c>
      <c r="X185" s="26" t="e">
        <f t="shared" si="77"/>
        <v>#DIV/0!</v>
      </c>
      <c r="Y185" s="26" t="e">
        <f>(O185-'ModelParams Lw'!O$10)/'ModelParams Lw'!O$11</f>
        <v>#DIV/0!</v>
      </c>
      <c r="Z185" s="26" t="e">
        <f>(P185-'ModelParams Lw'!P$10)/'ModelParams Lw'!P$11</f>
        <v>#DIV/0!</v>
      </c>
      <c r="AA185" s="26" t="e">
        <f>(Q185-'ModelParams Lw'!Q$10)/'ModelParams Lw'!Q$11</f>
        <v>#DIV/0!</v>
      </c>
      <c r="AB185" s="26" t="e">
        <f>(R185-'ModelParams Lw'!R$10)/'ModelParams Lw'!R$11</f>
        <v>#DIV/0!</v>
      </c>
      <c r="AC185" s="26" t="e">
        <f>(S185-'ModelParams Lw'!S$10)/'ModelParams Lw'!S$11</f>
        <v>#DIV/0!</v>
      </c>
      <c r="AD185" s="26" t="e">
        <f>(T185-'ModelParams Lw'!T$10)/'ModelParams Lw'!T$11</f>
        <v>#DIV/0!</v>
      </c>
      <c r="AE185" s="26" t="e">
        <f>(U185-'ModelParams Lw'!U$10)/'ModelParams Lw'!U$11</f>
        <v>#DIV/0!</v>
      </c>
      <c r="AF185" s="26" t="e">
        <f>(V185-'ModelParams Lw'!V$10)/'ModelParams Lw'!V$11</f>
        <v>#DIV/0!</v>
      </c>
      <c r="AG185" s="26" t="e">
        <f t="shared" si="78"/>
        <v>#DIV/0!</v>
      </c>
      <c r="AH185" s="26" t="e">
        <f>VLOOKUP(D185*1000,'ModelParams Lw'!$A$38:$D$58,4)</f>
        <v>#N/A</v>
      </c>
      <c r="AI185" s="56" t="e">
        <f>VLOOKUP(D185*1000,'ModelParams Lw'!$A$38:$D$58,2)</f>
        <v>#N/A</v>
      </c>
      <c r="AJ185" s="46" t="e">
        <f t="shared" si="79"/>
        <v>#DIV/0!</v>
      </c>
      <c r="AK185" s="26" t="e">
        <f t="shared" si="80"/>
        <v>#VALUE!</v>
      </c>
      <c r="AL185" s="26" t="e">
        <f>IF($AI185=100,'ModelParams Lw'!R$35*'Sound Power'!$AH185^2+'ModelParams Lw'!R$36*'Sound Power'!$AH185+'ModelParams Lw'!R$37,IF($AI185=150,'ModelParams Lw'!R$38*'Sound Power'!$AH185^2+'ModelParams Lw'!R$39*'Sound Power'!$AH185+'ModelParams Lw'!R$40,'ModelParams Lw'!R$41*'Sound Power'!$AH185^2+'ModelParams Lw'!R$42*'Sound Power'!$AH185+'ModelParams Lw'!R$43))</f>
        <v>#N/A</v>
      </c>
      <c r="AM185" s="26" t="e">
        <f>IF($AI185=100,'ModelParams Lw'!S$35*'Sound Power'!$AH185^2+'ModelParams Lw'!S$36*'Sound Power'!$AH185+'ModelParams Lw'!S$37,IF($AI185=150,'ModelParams Lw'!S$38*'Sound Power'!$AH185^2+'ModelParams Lw'!S$39*'Sound Power'!$AH185+'ModelParams Lw'!S$40,'ModelParams Lw'!S$41*'Sound Power'!$AH185^2+'ModelParams Lw'!S$42*'Sound Power'!$AH185+'ModelParams Lw'!S$43))</f>
        <v>#N/A</v>
      </c>
      <c r="AN185" s="26" t="e">
        <f>IF($AI185=100,'ModelParams Lw'!T$35*'Sound Power'!$AH185^2+'ModelParams Lw'!T$36*'Sound Power'!$AH185+'ModelParams Lw'!T$37,IF($AI185=150,'ModelParams Lw'!T$38*'Sound Power'!$AH185^2+'ModelParams Lw'!T$39*'Sound Power'!$AH185+'ModelParams Lw'!T$40,'ModelParams Lw'!T$41*'Sound Power'!$AH185^2+'ModelParams Lw'!T$42*'Sound Power'!$AH185+'ModelParams Lw'!T$43))</f>
        <v>#N/A</v>
      </c>
      <c r="AO185" s="26" t="e">
        <f>IF($AI185=100,'ModelParams Lw'!U$35*'Sound Power'!$AH185^2+'ModelParams Lw'!U$36*'Sound Power'!$AH185+'ModelParams Lw'!U$37,IF($AI185=150,'ModelParams Lw'!U$38*'Sound Power'!$AH185^2+'ModelParams Lw'!U$39*'Sound Power'!$AH185+'ModelParams Lw'!U$40,'ModelParams Lw'!U$41*'Sound Power'!$AH185^2+'ModelParams Lw'!U$42*'Sound Power'!$AH185+'ModelParams Lw'!U$43))</f>
        <v>#N/A</v>
      </c>
      <c r="AP185" s="26" t="e">
        <f>IF($AI185=100,'ModelParams Lw'!V$35*'Sound Power'!$AH185^2+'ModelParams Lw'!V$36*'Sound Power'!$AH185+'ModelParams Lw'!V$37,IF($AI185=150,'ModelParams Lw'!V$38*'Sound Power'!$AH185^2+'ModelParams Lw'!V$39*'Sound Power'!$AH185+'ModelParams Lw'!V$40,'ModelParams Lw'!V$41*'Sound Power'!$AH185^2+'ModelParams Lw'!V$42*'Sound Power'!$AH185+'ModelParams Lw'!V$43))</f>
        <v>#N/A</v>
      </c>
      <c r="AQ185" s="26" t="e">
        <f>IF($AI185=100,'ModelParams Lw'!W$35*'Sound Power'!$AH185^2+'ModelParams Lw'!W$36*'Sound Power'!$AH185+'ModelParams Lw'!W$37,IF($AI185=150,'ModelParams Lw'!W$38*'Sound Power'!$AH185^2+'ModelParams Lw'!W$39*'Sound Power'!$AH185+'ModelParams Lw'!W$40,'ModelParams Lw'!W$41*'Sound Power'!$AH185^2+'ModelParams Lw'!W$42*'Sound Power'!$AH185+'ModelParams Lw'!W$43))</f>
        <v>#N/A</v>
      </c>
      <c r="AR185" s="26" t="e">
        <f t="shared" si="81"/>
        <v>#VALUE!</v>
      </c>
      <c r="AS185" s="26" t="e">
        <f>IF(26.83*LN($AJ185)-11.791-'ModelParams Lw'!B$35&lt;0,0,26.83*LN($AJ185)-11.791-'ModelParams Lw'!B$35)</f>
        <v>#DIV/0!</v>
      </c>
      <c r="AT185" s="26" t="e">
        <f>IF(26.83*LN($AJ185)-11.791-'ModelParams Lw'!C$35&lt;0,0,26.83*LN($AJ185)-11.791-'ModelParams Lw'!C$35)</f>
        <v>#DIV/0!</v>
      </c>
      <c r="AU185" s="26" t="e">
        <f>IF(26.83*LN($AJ185)-11.791-'ModelParams Lw'!D$35&lt;0,0,26.83*LN($AJ185)-11.791-'ModelParams Lw'!D$35)</f>
        <v>#DIV/0!</v>
      </c>
      <c r="AV185" s="26" t="e">
        <f>IF(26.83*LN($AJ185)-11.791-'ModelParams Lw'!E$35&lt;0,0,26.83*LN($AJ185)-11.791-'ModelParams Lw'!E$35)</f>
        <v>#DIV/0!</v>
      </c>
      <c r="AW185" s="26" t="e">
        <f>IF(26.83*LN($AJ185)-11.791-'ModelParams Lw'!F$35&lt;0,0,26.83*LN($AJ185)-11.791-'ModelParams Lw'!F$35)</f>
        <v>#DIV/0!</v>
      </c>
      <c r="AX185" s="26" t="e">
        <f>IF(26.83*LN($AJ185)-11.791-'ModelParams Lw'!G$35&lt;0,0,26.83*LN($AJ185)-11.791-'ModelParams Lw'!G$35)</f>
        <v>#DIV/0!</v>
      </c>
      <c r="AY185" s="26" t="e">
        <f>IF(26.83*LN($AJ185)-11.791-'ModelParams Lw'!H$35&lt;0,0,26.83*LN($AJ185)-11.791-'ModelParams Lw'!H$35)</f>
        <v>#DIV/0!</v>
      </c>
      <c r="AZ185" s="26" t="e">
        <f>IF(26.83*LN($AJ185)-11.791-'ModelParams Lw'!I$35&lt;0,0,26.83*LN($AJ185)-11.791-'ModelParams Lw'!I$35)</f>
        <v>#DIV/0!</v>
      </c>
      <c r="BA185" s="26" t="e">
        <f t="shared" si="69"/>
        <v>#DIV/0!</v>
      </c>
      <c r="BB185" s="26" t="e">
        <f t="shared" si="70"/>
        <v>#DIV/0!</v>
      </c>
      <c r="BC185" s="26" t="e">
        <f t="shared" si="71"/>
        <v>#DIV/0!</v>
      </c>
      <c r="BD185" s="26" t="e">
        <f t="shared" si="72"/>
        <v>#DIV/0!</v>
      </c>
      <c r="BE185" s="26" t="e">
        <f t="shared" si="73"/>
        <v>#DIV/0!</v>
      </c>
      <c r="BF185" s="26" t="e">
        <f t="shared" si="74"/>
        <v>#DIV/0!</v>
      </c>
      <c r="BG185" s="26" t="e">
        <f t="shared" si="75"/>
        <v>#DIV/0!</v>
      </c>
      <c r="BH185" s="26" t="e">
        <f t="shared" si="76"/>
        <v>#DIV/0!</v>
      </c>
      <c r="BI185" s="26" t="e">
        <f>10*LOG10(IF(BA185="",0,POWER(10,((BA185+'ModelParams Lw'!$O$4)/10))) +IF(BB185="",0,POWER(10,((BB185+'ModelParams Lw'!$P$4)/10))) +IF(BC185="",0,POWER(10,((BC185+'ModelParams Lw'!$Q$4)/10))) +IF(BD185="",0,POWER(10,((BD185+'ModelParams Lw'!$R$4)/10))) +IF(BE185="",0,POWER(10,((BE185+'ModelParams Lw'!$S$4)/10))) +IF(BF185="",0,POWER(10,((BF185+'ModelParams Lw'!$T$4)/10))) +IF(BG185="",0,POWER(10,((BG185+'ModelParams Lw'!$U$4)/10)))+IF(BH185="",0,POWER(10,((BH185+'ModelParams Lw'!$V$4)/10))))</f>
        <v>#DIV/0!</v>
      </c>
      <c r="BJ185" s="26" t="e">
        <f t="shared" si="82"/>
        <v>#DIV/0!</v>
      </c>
      <c r="BK185" s="26" t="e">
        <f>(BA185-'ModelParams Lw'!O$10)/'ModelParams Lw'!O$11</f>
        <v>#DIV/0!</v>
      </c>
      <c r="BL185" s="26" t="e">
        <f>(BB185-'ModelParams Lw'!P$10)/'ModelParams Lw'!P$11</f>
        <v>#DIV/0!</v>
      </c>
      <c r="BM185" s="26" t="e">
        <f>(BC185-'ModelParams Lw'!Q$10)/'ModelParams Lw'!Q$11</f>
        <v>#DIV/0!</v>
      </c>
      <c r="BN185" s="26" t="e">
        <f>(BD185-'ModelParams Lw'!R$10)/'ModelParams Lw'!R$11</f>
        <v>#DIV/0!</v>
      </c>
      <c r="BO185" s="26" t="e">
        <f>(BE185-'ModelParams Lw'!S$10)/'ModelParams Lw'!S$11</f>
        <v>#DIV/0!</v>
      </c>
      <c r="BP185" s="26" t="e">
        <f>(BF185-'ModelParams Lw'!T$10)/'ModelParams Lw'!T$11</f>
        <v>#DIV/0!</v>
      </c>
      <c r="BQ185" s="26" t="e">
        <f>(BG185-'ModelParams Lw'!U$10)/'ModelParams Lw'!U$11</f>
        <v>#DIV/0!</v>
      </c>
      <c r="BR185" s="26" t="e">
        <f>(BH185-'ModelParams Lw'!V$10)/'ModelParams Lw'!V$11</f>
        <v>#DIV/0!</v>
      </c>
      <c r="BS185" s="23" t="e">
        <f>IF(Calcul!$E187="SW",DEGREES(ACOS(1-(1/'ModelParams Lw'!C$25*SQRT(0.5*1.2/'Sound Power'!$C185)*('Sound Power'!$B185/3600)/('Sound Power'!$D185)/('Sound Power'!$F185)))),DEGREES(ACOS(1-(1/'ModelParams Lw'!C$29*SQRT(0.5*1.2/'Sound Power'!$C185)*('Sound Power'!$B185/3600)/('Sound Power'!$D185)/('Sound Power'!$F185)))))</f>
        <v>#DIV/0!</v>
      </c>
      <c r="BT185" s="23" t="e">
        <f>IF(Calcul!$E187="SW",DEGREES(ACOS(1-(1/'ModelParams Lw'!D$25*SQRT(0.5*1.2/'Sound Power'!$C185)*('Sound Power'!$B185/3600)/('Sound Power'!$D185)/('Sound Power'!$F185)))),DEGREES(ACOS(1-(1/'ModelParams Lw'!D$29*SQRT(0.5*1.2/'Sound Power'!$C185)*('Sound Power'!$B185/3600)/('Sound Power'!$D185)/('Sound Power'!$F185)))))</f>
        <v>#DIV/0!</v>
      </c>
      <c r="BU185" s="23" t="e">
        <f>IF(Calcul!$E187="SW",DEGREES(ACOS(1-(1/'ModelParams Lw'!E$25*SQRT(0.5*1.2/'Sound Power'!$C185)*('Sound Power'!$B185/3600)/('Sound Power'!$D185)/('Sound Power'!$F185)))),DEGREES(ACOS(1-(1/'ModelParams Lw'!E$29*SQRT(0.5*1.2/'Sound Power'!$C185)*('Sound Power'!$B185/3600)/('Sound Power'!$D185)/('Sound Power'!$F185)))))</f>
        <v>#DIV/0!</v>
      </c>
      <c r="BV185" s="23" t="e">
        <f>IF(Calcul!$E187="SW",DEGREES(ACOS(1-(1/'ModelParams Lw'!F$25*SQRT(0.5*1.2/'Sound Power'!$C185)*('Sound Power'!$B185/3600)/('Sound Power'!$D185)/('Sound Power'!$F185)))),DEGREES(ACOS(1-(1/'ModelParams Lw'!F$29*SQRT(0.5*1.2/'Sound Power'!$C185)*('Sound Power'!$B185/3600)/('Sound Power'!$D185)/('Sound Power'!$F185)))))</f>
        <v>#DIV/0!</v>
      </c>
      <c r="BW185" s="23" t="e">
        <f>IF(Calcul!$E187="SW",DEGREES(ACOS(1-(1/'ModelParams Lw'!G$25*SQRT(0.5*1.2/'Sound Power'!$C185)*('Sound Power'!$B185/3600)/('Sound Power'!$D185)/('Sound Power'!$F185)))),DEGREES(ACOS(1-(1/'ModelParams Lw'!G$29*SQRT(0.5*1.2/'Sound Power'!$C185)*('Sound Power'!$B185/3600)/('Sound Power'!$D185)/('Sound Power'!$F185)))))</f>
        <v>#DIV/0!</v>
      </c>
      <c r="BX185" s="23" t="e">
        <f>IF(Calcul!$E187="SW",DEGREES(ACOS(1-(1/'ModelParams Lw'!H$25*SQRT(0.5*1.2/'Sound Power'!$C185)*('Sound Power'!$B185/3600)/('Sound Power'!$D185)/('Sound Power'!$F185)))),DEGREES(ACOS(1-(1/'ModelParams Lw'!H$29*SQRT(0.5*1.2/'Sound Power'!$C185)*('Sound Power'!$B185/3600)/('Sound Power'!$D185)/('Sound Power'!$F185)))))</f>
        <v>#DIV/0!</v>
      </c>
      <c r="BY185" s="23" t="e">
        <f>IF(Calcul!$E187="SW",DEGREES(ACOS(1-(1/'ModelParams Lw'!I$25*SQRT(0.5*1.2/'Sound Power'!$C185)*('Sound Power'!$B185/3600)/('Sound Power'!$D185)/('Sound Power'!$F185)))),DEGREES(ACOS(1-(1/'ModelParams Lw'!I$29*SQRT(0.5*1.2/'Sound Power'!$C185)*('Sound Power'!$B185/3600)/('Sound Power'!$D185)/('Sound Power'!$F185)))))</f>
        <v>#DIV/0!</v>
      </c>
      <c r="BZ185" s="23" t="e">
        <f>IF(Calcul!$E187="SW",DEGREES(ACOS(1-(1/'ModelParams Lw'!J$25*SQRT(0.5*1.2/'Sound Power'!$C185)*('Sound Power'!$B185/3600)/('Sound Power'!$D185)/('Sound Power'!$F185)))),DEGREES(ACOS(1-(1/'ModelParams Lw'!J$29*SQRT(0.5*1.2/'Sound Power'!$C185)*('Sound Power'!$B185/3600)/('Sound Power'!$D185)/('Sound Power'!$F185)))))</f>
        <v>#DIV/0!</v>
      </c>
      <c r="CA185" s="26" t="e">
        <f>IF(Calcul!$E187="SW",'ModelParams Lw'!C$22+'ModelParams Lw'!C$23*LOG('Sound Power'!$D185/'Sound Power'!$E185)+'ModelParams Lw'!C$24*LN('Sound Power'!BS185),IF('ModelParams Lw'!C$26+'ModelParams Lw'!C$27*LOG('Sound Power'!$D185/'Sound Power'!$E185)+'ModelParams Lw'!C$28*LN('Sound Power'!BS185)&lt;'ModelParams Lw'!C$22+'ModelParams Lw'!C$23*LOG('Sound Power'!$D185/'Sound Power'!$E185)+'ModelParams Lw'!C$24*LN('Sound Power'!BS185),'ModelParams Lw'!C$22+'ModelParams Lw'!C$23*LOG('Sound Power'!$D185/'Sound Power'!$E185)+'ModelParams Lw'!C$24*LN('Sound Power'!BS185),'ModelParams Lw'!C$26+'ModelParams Lw'!C$27*LOG('Sound Power'!$D185/'Sound Power'!$E185)+'ModelParams Lw'!C$28*LN('Sound Power'!BS185)))</f>
        <v>#DIV/0!</v>
      </c>
      <c r="CB185" s="26" t="e">
        <f>IF(Calcul!$E187="SW",'ModelParams Lw'!D$22+'ModelParams Lw'!D$23*LOG('Sound Power'!$D185/'Sound Power'!$E185)+'ModelParams Lw'!D$24*LN('Sound Power'!BT185),IF('ModelParams Lw'!D$26+'ModelParams Lw'!D$27*LOG('Sound Power'!$D185/'Sound Power'!$E185)+'ModelParams Lw'!D$28*LN('Sound Power'!BT185)&lt;'ModelParams Lw'!D$22+'ModelParams Lw'!D$23*LOG('Sound Power'!$D185/'Sound Power'!$E185)+'ModelParams Lw'!D$24*LN('Sound Power'!BT185),'ModelParams Lw'!D$22+'ModelParams Lw'!D$23*LOG('Sound Power'!$D185/'Sound Power'!$E185)+'ModelParams Lw'!D$24*LN('Sound Power'!BT185),'ModelParams Lw'!D$26+'ModelParams Lw'!D$27*LOG('Sound Power'!$D185/'Sound Power'!$E185)+'ModelParams Lw'!D$28*LN('Sound Power'!BT185)))</f>
        <v>#DIV/0!</v>
      </c>
      <c r="CC185" s="26" t="e">
        <f>IF(Calcul!$E187="SW",'ModelParams Lw'!E$22+'ModelParams Lw'!E$23*LOG('Sound Power'!$D185/'Sound Power'!$E185)+'ModelParams Lw'!E$24*LN('Sound Power'!BU185),IF('ModelParams Lw'!E$26+'ModelParams Lw'!E$27*LOG('Sound Power'!$D185/'Sound Power'!$E185)+'ModelParams Lw'!E$28*LN('Sound Power'!BU185)&lt;'ModelParams Lw'!E$22+'ModelParams Lw'!E$23*LOG('Sound Power'!$D185/'Sound Power'!$E185)+'ModelParams Lw'!E$24*LN('Sound Power'!BU185),'ModelParams Lw'!E$22+'ModelParams Lw'!E$23*LOG('Sound Power'!$D185/'Sound Power'!$E185)+'ModelParams Lw'!E$24*LN('Sound Power'!BU185),'ModelParams Lw'!E$26+'ModelParams Lw'!E$27*LOG('Sound Power'!$D185/'Sound Power'!$E185)+'ModelParams Lw'!E$28*LN('Sound Power'!BU185)))</f>
        <v>#DIV/0!</v>
      </c>
      <c r="CD185" s="26" t="e">
        <f>IF(Calcul!$E187="SW",'ModelParams Lw'!F$22+'ModelParams Lw'!F$23*LOG('Sound Power'!$D185/'Sound Power'!$E185)+'ModelParams Lw'!F$24*LN('Sound Power'!BV185),IF('ModelParams Lw'!F$26+'ModelParams Lw'!F$27*LOG('Sound Power'!$D185/'Sound Power'!$E185)+'ModelParams Lw'!F$28*LN('Sound Power'!BV185)&lt;'ModelParams Lw'!F$22+'ModelParams Lw'!F$23*LOG('Sound Power'!$D185/'Sound Power'!$E185)+'ModelParams Lw'!F$24*LN('Sound Power'!BV185),'ModelParams Lw'!F$22+'ModelParams Lw'!F$23*LOG('Sound Power'!$D185/'Sound Power'!$E185)+'ModelParams Lw'!F$24*LN('Sound Power'!BV185),'ModelParams Lw'!F$26+'ModelParams Lw'!F$27*LOG('Sound Power'!$D185/'Sound Power'!$E185)+'ModelParams Lw'!F$28*LN('Sound Power'!BV185)))</f>
        <v>#DIV/0!</v>
      </c>
      <c r="CE185" s="26" t="e">
        <f>IF(Calcul!$E187="SW",'ModelParams Lw'!G$22+'ModelParams Lw'!G$23*LOG('Sound Power'!$D185/'Sound Power'!$E185)+'ModelParams Lw'!G$24*LN('Sound Power'!BW185),IF('ModelParams Lw'!G$26+'ModelParams Lw'!G$27*LOG('Sound Power'!$D185/'Sound Power'!$E185)+'ModelParams Lw'!G$28*LN('Sound Power'!BW185)&lt;'ModelParams Lw'!G$22+'ModelParams Lw'!G$23*LOG('Sound Power'!$D185/'Sound Power'!$E185)+'ModelParams Lw'!G$24*LN('Sound Power'!BW185),'ModelParams Lw'!G$22+'ModelParams Lw'!G$23*LOG('Sound Power'!$D185/'Sound Power'!$E185)+'ModelParams Lw'!G$24*LN('Sound Power'!BW185),'ModelParams Lw'!G$26+'ModelParams Lw'!G$27*LOG('Sound Power'!$D185/'Sound Power'!$E185)+'ModelParams Lw'!G$28*LN('Sound Power'!BW185)))</f>
        <v>#DIV/0!</v>
      </c>
      <c r="CF185" s="26" t="e">
        <f>IF(Calcul!$E187="SW",'ModelParams Lw'!H$22+'ModelParams Lw'!H$23*LOG('Sound Power'!$D185/'Sound Power'!$E185)+'ModelParams Lw'!H$24*LN('Sound Power'!BX185),IF('ModelParams Lw'!H$26+'ModelParams Lw'!H$27*LOG('Sound Power'!$D185/'Sound Power'!$E185)+'ModelParams Lw'!H$28*LN('Sound Power'!BX185)&lt;'ModelParams Lw'!H$22+'ModelParams Lw'!H$23*LOG('Sound Power'!$D185/'Sound Power'!$E185)+'ModelParams Lw'!H$24*LN('Sound Power'!BX185),'ModelParams Lw'!H$22+'ModelParams Lw'!H$23*LOG('Sound Power'!$D185/'Sound Power'!$E185)+'ModelParams Lw'!H$24*LN('Sound Power'!BX185),'ModelParams Lw'!H$26+'ModelParams Lw'!H$27*LOG('Sound Power'!$D185/'Sound Power'!$E185)+'ModelParams Lw'!H$28*LN('Sound Power'!BX185)))</f>
        <v>#DIV/0!</v>
      </c>
      <c r="CG185" s="26" t="e">
        <f>IF(Calcul!$E187="SW",'ModelParams Lw'!I$22+'ModelParams Lw'!I$23*LOG('Sound Power'!$D185/'Sound Power'!$E185)+'ModelParams Lw'!I$24*LN('Sound Power'!BY185),IF('ModelParams Lw'!I$26+'ModelParams Lw'!I$27*LOG('Sound Power'!$D185/'Sound Power'!$E185)+'ModelParams Lw'!I$28*LN('Sound Power'!BY185)&lt;'ModelParams Lw'!I$22+'ModelParams Lw'!I$23*LOG('Sound Power'!$D185/'Sound Power'!$E185)+'ModelParams Lw'!I$24*LN('Sound Power'!BY185),'ModelParams Lw'!I$22+'ModelParams Lw'!I$23*LOG('Sound Power'!$D185/'Sound Power'!$E185)+'ModelParams Lw'!I$24*LN('Sound Power'!BY185),'ModelParams Lw'!I$26+'ModelParams Lw'!I$27*LOG('Sound Power'!$D185/'Sound Power'!$E185)+'ModelParams Lw'!I$28*LN('Sound Power'!BY185)))</f>
        <v>#DIV/0!</v>
      </c>
      <c r="CH185" s="26" t="e">
        <f>IF(Calcul!$E187="SW",'ModelParams Lw'!J$22+'ModelParams Lw'!J$23*LOG('Sound Power'!$D185/'Sound Power'!$E185)+'ModelParams Lw'!J$24*LN('Sound Power'!BZ185),IF('ModelParams Lw'!J$26+'ModelParams Lw'!J$27*LOG('Sound Power'!$D185/'Sound Power'!$E185)+'ModelParams Lw'!J$28*LN('Sound Power'!BZ185)&lt;'ModelParams Lw'!J$22+'ModelParams Lw'!J$23*LOG('Sound Power'!$D185/'Sound Power'!$E185)+'ModelParams Lw'!J$24*LN('Sound Power'!BZ185),'ModelParams Lw'!J$22+'ModelParams Lw'!J$23*LOG('Sound Power'!$D185/'Sound Power'!$E185)+'ModelParams Lw'!J$24*LN('Sound Power'!BZ185),'ModelParams Lw'!J$26+'ModelParams Lw'!J$27*LOG('Sound Power'!$D185/'Sound Power'!$E185)+'ModelParams Lw'!J$28*LN('Sound Power'!BZ185)))</f>
        <v>#DIV/0!</v>
      </c>
      <c r="CI185" s="26" t="e">
        <f t="shared" si="83"/>
        <v>#DIV/0!</v>
      </c>
      <c r="CJ185" s="26" t="e">
        <f t="shared" si="84"/>
        <v>#DIV/0!</v>
      </c>
      <c r="CK185" s="26" t="e">
        <f t="shared" si="85"/>
        <v>#DIV/0!</v>
      </c>
      <c r="CL185" s="26" t="e">
        <f t="shared" si="86"/>
        <v>#DIV/0!</v>
      </c>
      <c r="CM185" s="26" t="e">
        <f t="shared" si="87"/>
        <v>#DIV/0!</v>
      </c>
      <c r="CN185" s="26" t="e">
        <f t="shared" si="88"/>
        <v>#DIV/0!</v>
      </c>
      <c r="CO185" s="26" t="e">
        <f t="shared" si="89"/>
        <v>#DIV/0!</v>
      </c>
      <c r="CP185" s="26" t="e">
        <f t="shared" si="90"/>
        <v>#DIV/0!</v>
      </c>
      <c r="CQ185" s="26" t="e">
        <f>10*LOG10(IF(CI185="",0,POWER(10,((CI185+'ModelParams Lw'!$O$4)/10))) +IF(CJ185="",0,POWER(10,((CJ185+'ModelParams Lw'!$P$4)/10))) +IF(CK185="",0,POWER(10,((CK185+'ModelParams Lw'!$Q$4)/10))) +IF(CL185="",0,POWER(10,((CL185+'ModelParams Lw'!$R$4)/10))) +IF(CM185="",0,POWER(10,((CM185+'ModelParams Lw'!$S$4)/10))) +IF(CN185="",0,POWER(10,((CN185+'ModelParams Lw'!$T$4)/10))) +IF(CO185="",0,POWER(10,((CO185+'ModelParams Lw'!$U$4)/10)))+IF(CP185="",0,POWER(10,((CP185+'ModelParams Lw'!$V$4)/10))))</f>
        <v>#DIV/0!</v>
      </c>
      <c r="CR185" s="26" t="e">
        <f t="shared" si="91"/>
        <v>#DIV/0!</v>
      </c>
      <c r="CS185" s="26" t="e">
        <f>(CI185-'ModelParams Lw'!$O$10)/'ModelParams Lw'!$O$11</f>
        <v>#DIV/0!</v>
      </c>
      <c r="CT185" s="26" t="e">
        <f>(CJ185-'ModelParams Lw'!$P$10)/'ModelParams Lw'!$P$11</f>
        <v>#DIV/0!</v>
      </c>
      <c r="CU185" s="26" t="e">
        <f>(CK185-'ModelParams Lw'!$Q$10)/'ModelParams Lw'!$Q$11</f>
        <v>#DIV/0!</v>
      </c>
      <c r="CV185" s="26" t="e">
        <f>(CL185-'ModelParams Lw'!$R$10)/'ModelParams Lw'!$R$11</f>
        <v>#DIV/0!</v>
      </c>
      <c r="CW185" s="26" t="e">
        <f>(CM185-'ModelParams Lw'!$S$10)/'ModelParams Lw'!$S$11</f>
        <v>#DIV/0!</v>
      </c>
      <c r="CX185" s="26" t="e">
        <f>(CN185-'ModelParams Lw'!$T$10)/'ModelParams Lw'!$T$11</f>
        <v>#DIV/0!</v>
      </c>
      <c r="CY185" s="26" t="e">
        <f>(CO185-'ModelParams Lw'!$U$10)/'ModelParams Lw'!$U$11</f>
        <v>#DIV/0!</v>
      </c>
      <c r="CZ185" s="26" t="e">
        <f>(CP185-'ModelParams Lw'!$V$10)/'ModelParams Lw'!$V$11</f>
        <v>#DIV/0!</v>
      </c>
    </row>
    <row r="186" spans="1:104" x14ac:dyDescent="0.2">
      <c r="A186" s="13">
        <f>Calcul!A188</f>
        <v>0</v>
      </c>
      <c r="B186" s="13">
        <f t="shared" si="67"/>
        <v>0</v>
      </c>
      <c r="C186" s="13">
        <f>Calcul!B188</f>
        <v>0</v>
      </c>
      <c r="D186" s="13">
        <f>Calcul!C188/1000</f>
        <v>0</v>
      </c>
      <c r="E186" s="13">
        <f>Calcul!D188/1000</f>
        <v>0</v>
      </c>
      <c r="F186" s="13">
        <f t="shared" si="68"/>
        <v>0</v>
      </c>
      <c r="G186" s="23" t="e">
        <f>DEGREES(ACOS(1-(1/'ModelParams Lw'!B$15*SQRT(0.5*1.2/'Sound Power'!$C186)*('Sound Power'!$B186/3600)/('Sound Power'!$D186)/('Sound Power'!$F186))))</f>
        <v>#DIV/0!</v>
      </c>
      <c r="H186" s="23" t="e">
        <f>DEGREES(ACOS(1-(1/'ModelParams Lw'!C$15*SQRT(0.5*1.2/'Sound Power'!$C186)*('Sound Power'!$B186/3600)/('Sound Power'!$D186)/('Sound Power'!$F186))))</f>
        <v>#DIV/0!</v>
      </c>
      <c r="I186" s="23" t="e">
        <f>DEGREES(ACOS(1-(1/'ModelParams Lw'!D$15*SQRT(0.5*1.2/'Sound Power'!$C186)*('Sound Power'!$B186/3600)/('Sound Power'!$D186)/('Sound Power'!$F186))))</f>
        <v>#DIV/0!</v>
      </c>
      <c r="J186" s="23" t="e">
        <f>DEGREES(ACOS(1-(1/'ModelParams Lw'!E$15*SQRT(0.5*1.2/'Sound Power'!$C186)*('Sound Power'!$B186/3600)/('Sound Power'!$D186)/('Sound Power'!$F186))))</f>
        <v>#DIV/0!</v>
      </c>
      <c r="K186" s="23" t="e">
        <f>DEGREES(ACOS(1-(1/'ModelParams Lw'!F$15*SQRT(0.5*1.2/'Sound Power'!$C186)*('Sound Power'!$B186/3600)/('Sound Power'!$D186)/('Sound Power'!$F186))))</f>
        <v>#DIV/0!</v>
      </c>
      <c r="L186" s="23" t="e">
        <f>DEGREES(ACOS(1-(1/'ModelParams Lw'!G$15*SQRT(0.5*1.2/'Sound Power'!$C186)*('Sound Power'!$B186/3600)/('Sound Power'!$D186)/('Sound Power'!$F186))))</f>
        <v>#DIV/0!</v>
      </c>
      <c r="M186" s="23" t="e">
        <f>DEGREES(ACOS(1-(1/'ModelParams Lw'!H$15*SQRT(0.5*1.2/'Sound Power'!$C186)*('Sound Power'!$B186/3600)/('Sound Power'!$D186)/('Sound Power'!$F186))))</f>
        <v>#DIV/0!</v>
      </c>
      <c r="N186" s="23" t="e">
        <f>DEGREES(ACOS(1-(1/'ModelParams Lw'!I$15*SQRT(0.5*1.2/'Sound Power'!$C186)*('Sound Power'!$B186/3600)/('Sound Power'!$D186)/('Sound Power'!$F186))))</f>
        <v>#DIV/0!</v>
      </c>
      <c r="O186" s="26" t="e">
        <f>('ModelParams Lw'!B$4*LN('Sound Power'!G186)/(1+EXP(-('Sound Power'!$D186*1000+'ModelParams Lw'!B$6)/'ModelParams Lw'!B$7))+'ModelParams Lw'!B$5)*LN('Sound Power'!$B186)-('ModelParams Lw'!B$8+'ModelParams Lw'!B$9*$D186+'ModelParams Lw'!B$10*'Sound Power'!$F186^'ModelParams Lw'!B$14+'ModelParams Lw'!B$11*LN('Sound Power'!G186)+'ModelParams Lw'!B$12*'Sound Power'!$D186*'Sound Power'!$F186+'ModelParams Lw'!B$13*'Sound Power'!$D186*LN('Sound Power'!G186))</f>
        <v>#DIV/0!</v>
      </c>
      <c r="P186" s="26" t="e">
        <f>('ModelParams Lw'!C$4*LN('Sound Power'!H186)/(1+EXP(-('Sound Power'!$D186*1000+'ModelParams Lw'!C$6)/'ModelParams Lw'!C$7))+'ModelParams Lw'!C$5)*LN('Sound Power'!$B186)-('ModelParams Lw'!C$8+'ModelParams Lw'!C$9*$D186+'ModelParams Lw'!C$10*'Sound Power'!$F186^'ModelParams Lw'!C$14+'ModelParams Lw'!C$11*LN('Sound Power'!H186)+'ModelParams Lw'!C$12*'Sound Power'!$D186*'Sound Power'!$F186+'ModelParams Lw'!C$13*'Sound Power'!$D186*LN('Sound Power'!H186))</f>
        <v>#DIV/0!</v>
      </c>
      <c r="Q186" s="26" t="e">
        <f>('ModelParams Lw'!D$4*LN('Sound Power'!I186)/(1+EXP(-('Sound Power'!$D186*1000+'ModelParams Lw'!D$6)/'ModelParams Lw'!D$7))+'ModelParams Lw'!D$5)*LN('Sound Power'!$B186)-('ModelParams Lw'!D$8+'ModelParams Lw'!D$9*$D186+'ModelParams Lw'!D$10*'Sound Power'!$F186^'ModelParams Lw'!D$14+'ModelParams Lw'!D$11*LN('Sound Power'!I186)+'ModelParams Lw'!D$12*'Sound Power'!$D186*'Sound Power'!$F186+'ModelParams Lw'!D$13*'Sound Power'!$D186*LN('Sound Power'!I186))</f>
        <v>#DIV/0!</v>
      </c>
      <c r="R186" s="26" t="e">
        <f>('ModelParams Lw'!E$4*LN('Sound Power'!J186)/(1+EXP(-('Sound Power'!$D186*1000+'ModelParams Lw'!E$6)/'ModelParams Lw'!E$7))+'ModelParams Lw'!E$5)*LN('Sound Power'!$B186)-('ModelParams Lw'!E$8+'ModelParams Lw'!E$9*$D186+'ModelParams Lw'!E$10*'Sound Power'!$F186^'ModelParams Lw'!E$14+'ModelParams Lw'!E$11*LN('Sound Power'!J186)+'ModelParams Lw'!E$12*'Sound Power'!$D186*'Sound Power'!$F186+'ModelParams Lw'!E$13*'Sound Power'!$D186*LN('Sound Power'!J186))</f>
        <v>#DIV/0!</v>
      </c>
      <c r="S186" s="26" t="e">
        <f>('ModelParams Lw'!F$4*LN('Sound Power'!K186)/(1+EXP(-('Sound Power'!$D186*1000+'ModelParams Lw'!F$6)/'ModelParams Lw'!F$7))+'ModelParams Lw'!F$5)*LN('Sound Power'!$B186)-('ModelParams Lw'!F$8+'ModelParams Lw'!F$9*$D186+'ModelParams Lw'!F$10*'Sound Power'!$F186^'ModelParams Lw'!F$14+'ModelParams Lw'!F$11*LN('Sound Power'!K186)+'ModelParams Lw'!F$12*'Sound Power'!$D186*'Sound Power'!$F186+'ModelParams Lw'!F$13*'Sound Power'!$D186*LN('Sound Power'!K186))</f>
        <v>#DIV/0!</v>
      </c>
      <c r="T186" s="26" t="e">
        <f>('ModelParams Lw'!G$4*LN('Sound Power'!L186)/(1+EXP(-('Sound Power'!$D186*1000+'ModelParams Lw'!G$6)/'ModelParams Lw'!G$7))+'ModelParams Lw'!G$5)*LN('Sound Power'!$B186)-('ModelParams Lw'!G$8+'ModelParams Lw'!G$9*$D186+'ModelParams Lw'!G$10*'Sound Power'!$F186^'ModelParams Lw'!G$14+'ModelParams Lw'!G$11*LN('Sound Power'!L186)+'ModelParams Lw'!G$12*'Sound Power'!$D186*'Sound Power'!$F186+'ModelParams Lw'!G$13*'Sound Power'!$D186*LN('Sound Power'!L186))</f>
        <v>#DIV/0!</v>
      </c>
      <c r="U186" s="26" t="e">
        <f>('ModelParams Lw'!H$4*LN('Sound Power'!M186)/(1+EXP(-('Sound Power'!$D186*1000+'ModelParams Lw'!H$6)/'ModelParams Lw'!H$7))+'ModelParams Lw'!H$5)*LN('Sound Power'!$B186)-('ModelParams Lw'!H$8+'ModelParams Lw'!H$9*$D186+'ModelParams Lw'!H$10*'Sound Power'!$F186^'ModelParams Lw'!H$14+'ModelParams Lw'!H$11*LN('Sound Power'!M186)+'ModelParams Lw'!H$12*'Sound Power'!$D186*'Sound Power'!$F186+'ModelParams Lw'!H$13*'Sound Power'!$D186*LN('Sound Power'!M186))</f>
        <v>#DIV/0!</v>
      </c>
      <c r="V186" s="26" t="e">
        <f>('ModelParams Lw'!I$4*LN('Sound Power'!N186)/(1+EXP(-('Sound Power'!$D186*1000+'ModelParams Lw'!I$6)/'ModelParams Lw'!I$7))+'ModelParams Lw'!I$5)*LN('Sound Power'!$B186)-('ModelParams Lw'!I$8+'ModelParams Lw'!I$9*$D186+'ModelParams Lw'!I$10*'Sound Power'!$F186^'ModelParams Lw'!I$14+'ModelParams Lw'!I$11*LN('Sound Power'!N186)+'ModelParams Lw'!I$12*'Sound Power'!$D186*'Sound Power'!$F186+'ModelParams Lw'!I$13*'Sound Power'!$D186*LN('Sound Power'!N186))</f>
        <v>#DIV/0!</v>
      </c>
      <c r="W186" s="26" t="e">
        <f>10*LOG10(IF(O186="",0,POWER(10,((O186+'ModelParams Lw'!$O$4)/10))) +IF(P186="",0,POWER(10,((P186+'ModelParams Lw'!$P$4)/10))) +IF(Q186="",0,POWER(10,((Q186+'ModelParams Lw'!$Q$4)/10))) +IF(R186="",0,POWER(10,((R186+'ModelParams Lw'!$R$4)/10))) +IF(S186="",0,POWER(10,((S186+'ModelParams Lw'!$S$4)/10))) +IF(T186="",0,POWER(10,((T186+'ModelParams Lw'!$T$4)/10))) +IF(U186="",0,POWER(10,((U186+'ModelParams Lw'!$U$4)/10)))+IF(V186="",0,POWER(10,((V186+'ModelParams Lw'!$V$4)/10))))</f>
        <v>#DIV/0!</v>
      </c>
      <c r="X186" s="26" t="e">
        <f t="shared" si="77"/>
        <v>#DIV/0!</v>
      </c>
      <c r="Y186" s="26" t="e">
        <f>(O186-'ModelParams Lw'!O$10)/'ModelParams Lw'!O$11</f>
        <v>#DIV/0!</v>
      </c>
      <c r="Z186" s="26" t="e">
        <f>(P186-'ModelParams Lw'!P$10)/'ModelParams Lw'!P$11</f>
        <v>#DIV/0!</v>
      </c>
      <c r="AA186" s="26" t="e">
        <f>(Q186-'ModelParams Lw'!Q$10)/'ModelParams Lw'!Q$11</f>
        <v>#DIV/0!</v>
      </c>
      <c r="AB186" s="26" t="e">
        <f>(R186-'ModelParams Lw'!R$10)/'ModelParams Lw'!R$11</f>
        <v>#DIV/0!</v>
      </c>
      <c r="AC186" s="26" t="e">
        <f>(S186-'ModelParams Lw'!S$10)/'ModelParams Lw'!S$11</f>
        <v>#DIV/0!</v>
      </c>
      <c r="AD186" s="26" t="e">
        <f>(T186-'ModelParams Lw'!T$10)/'ModelParams Lw'!T$11</f>
        <v>#DIV/0!</v>
      </c>
      <c r="AE186" s="26" t="e">
        <f>(U186-'ModelParams Lw'!U$10)/'ModelParams Lw'!U$11</f>
        <v>#DIV/0!</v>
      </c>
      <c r="AF186" s="26" t="e">
        <f>(V186-'ModelParams Lw'!V$10)/'ModelParams Lw'!V$11</f>
        <v>#DIV/0!</v>
      </c>
      <c r="AG186" s="26" t="e">
        <f t="shared" si="78"/>
        <v>#DIV/0!</v>
      </c>
      <c r="AH186" s="26" t="e">
        <f>VLOOKUP(D186*1000,'ModelParams Lw'!$A$38:$D$58,4)</f>
        <v>#N/A</v>
      </c>
      <c r="AI186" s="56" t="e">
        <f>VLOOKUP(D186*1000,'ModelParams Lw'!$A$38:$D$58,2)</f>
        <v>#N/A</v>
      </c>
      <c r="AJ186" s="46" t="e">
        <f t="shared" si="79"/>
        <v>#DIV/0!</v>
      </c>
      <c r="AK186" s="26" t="e">
        <f t="shared" si="80"/>
        <v>#VALUE!</v>
      </c>
      <c r="AL186" s="26" t="e">
        <f>IF($AI186=100,'ModelParams Lw'!R$35*'Sound Power'!$AH186^2+'ModelParams Lw'!R$36*'Sound Power'!$AH186+'ModelParams Lw'!R$37,IF($AI186=150,'ModelParams Lw'!R$38*'Sound Power'!$AH186^2+'ModelParams Lw'!R$39*'Sound Power'!$AH186+'ModelParams Lw'!R$40,'ModelParams Lw'!R$41*'Sound Power'!$AH186^2+'ModelParams Lw'!R$42*'Sound Power'!$AH186+'ModelParams Lw'!R$43))</f>
        <v>#N/A</v>
      </c>
      <c r="AM186" s="26" t="e">
        <f>IF($AI186=100,'ModelParams Lw'!S$35*'Sound Power'!$AH186^2+'ModelParams Lw'!S$36*'Sound Power'!$AH186+'ModelParams Lw'!S$37,IF($AI186=150,'ModelParams Lw'!S$38*'Sound Power'!$AH186^2+'ModelParams Lw'!S$39*'Sound Power'!$AH186+'ModelParams Lw'!S$40,'ModelParams Lw'!S$41*'Sound Power'!$AH186^2+'ModelParams Lw'!S$42*'Sound Power'!$AH186+'ModelParams Lw'!S$43))</f>
        <v>#N/A</v>
      </c>
      <c r="AN186" s="26" t="e">
        <f>IF($AI186=100,'ModelParams Lw'!T$35*'Sound Power'!$AH186^2+'ModelParams Lw'!T$36*'Sound Power'!$AH186+'ModelParams Lw'!T$37,IF($AI186=150,'ModelParams Lw'!T$38*'Sound Power'!$AH186^2+'ModelParams Lw'!T$39*'Sound Power'!$AH186+'ModelParams Lw'!T$40,'ModelParams Lw'!T$41*'Sound Power'!$AH186^2+'ModelParams Lw'!T$42*'Sound Power'!$AH186+'ModelParams Lw'!T$43))</f>
        <v>#N/A</v>
      </c>
      <c r="AO186" s="26" t="e">
        <f>IF($AI186=100,'ModelParams Lw'!U$35*'Sound Power'!$AH186^2+'ModelParams Lw'!U$36*'Sound Power'!$AH186+'ModelParams Lw'!U$37,IF($AI186=150,'ModelParams Lw'!U$38*'Sound Power'!$AH186^2+'ModelParams Lw'!U$39*'Sound Power'!$AH186+'ModelParams Lw'!U$40,'ModelParams Lw'!U$41*'Sound Power'!$AH186^2+'ModelParams Lw'!U$42*'Sound Power'!$AH186+'ModelParams Lw'!U$43))</f>
        <v>#N/A</v>
      </c>
      <c r="AP186" s="26" t="e">
        <f>IF($AI186=100,'ModelParams Lw'!V$35*'Sound Power'!$AH186^2+'ModelParams Lw'!V$36*'Sound Power'!$AH186+'ModelParams Lw'!V$37,IF($AI186=150,'ModelParams Lw'!V$38*'Sound Power'!$AH186^2+'ModelParams Lw'!V$39*'Sound Power'!$AH186+'ModelParams Lw'!V$40,'ModelParams Lw'!V$41*'Sound Power'!$AH186^2+'ModelParams Lw'!V$42*'Sound Power'!$AH186+'ModelParams Lw'!V$43))</f>
        <v>#N/A</v>
      </c>
      <c r="AQ186" s="26" t="e">
        <f>IF($AI186=100,'ModelParams Lw'!W$35*'Sound Power'!$AH186^2+'ModelParams Lw'!W$36*'Sound Power'!$AH186+'ModelParams Lw'!W$37,IF($AI186=150,'ModelParams Lw'!W$38*'Sound Power'!$AH186^2+'ModelParams Lw'!W$39*'Sound Power'!$AH186+'ModelParams Lw'!W$40,'ModelParams Lw'!W$41*'Sound Power'!$AH186^2+'ModelParams Lw'!W$42*'Sound Power'!$AH186+'ModelParams Lw'!W$43))</f>
        <v>#N/A</v>
      </c>
      <c r="AR186" s="26" t="e">
        <f t="shared" si="81"/>
        <v>#VALUE!</v>
      </c>
      <c r="AS186" s="26" t="e">
        <f>IF(26.83*LN($AJ186)-11.791-'ModelParams Lw'!B$35&lt;0,0,26.83*LN($AJ186)-11.791-'ModelParams Lw'!B$35)</f>
        <v>#DIV/0!</v>
      </c>
      <c r="AT186" s="26" t="e">
        <f>IF(26.83*LN($AJ186)-11.791-'ModelParams Lw'!C$35&lt;0,0,26.83*LN($AJ186)-11.791-'ModelParams Lw'!C$35)</f>
        <v>#DIV/0!</v>
      </c>
      <c r="AU186" s="26" t="e">
        <f>IF(26.83*LN($AJ186)-11.791-'ModelParams Lw'!D$35&lt;0,0,26.83*LN($AJ186)-11.791-'ModelParams Lw'!D$35)</f>
        <v>#DIV/0!</v>
      </c>
      <c r="AV186" s="26" t="e">
        <f>IF(26.83*LN($AJ186)-11.791-'ModelParams Lw'!E$35&lt;0,0,26.83*LN($AJ186)-11.791-'ModelParams Lw'!E$35)</f>
        <v>#DIV/0!</v>
      </c>
      <c r="AW186" s="26" t="e">
        <f>IF(26.83*LN($AJ186)-11.791-'ModelParams Lw'!F$35&lt;0,0,26.83*LN($AJ186)-11.791-'ModelParams Lw'!F$35)</f>
        <v>#DIV/0!</v>
      </c>
      <c r="AX186" s="26" t="e">
        <f>IF(26.83*LN($AJ186)-11.791-'ModelParams Lw'!G$35&lt;0,0,26.83*LN($AJ186)-11.791-'ModelParams Lw'!G$35)</f>
        <v>#DIV/0!</v>
      </c>
      <c r="AY186" s="26" t="e">
        <f>IF(26.83*LN($AJ186)-11.791-'ModelParams Lw'!H$35&lt;0,0,26.83*LN($AJ186)-11.791-'ModelParams Lw'!H$35)</f>
        <v>#DIV/0!</v>
      </c>
      <c r="AZ186" s="26" t="e">
        <f>IF(26.83*LN($AJ186)-11.791-'ModelParams Lw'!I$35&lt;0,0,26.83*LN($AJ186)-11.791-'ModelParams Lw'!I$35)</f>
        <v>#DIV/0!</v>
      </c>
      <c r="BA186" s="26" t="e">
        <f t="shared" si="69"/>
        <v>#DIV/0!</v>
      </c>
      <c r="BB186" s="26" t="e">
        <f t="shared" si="70"/>
        <v>#DIV/0!</v>
      </c>
      <c r="BC186" s="26" t="e">
        <f t="shared" si="71"/>
        <v>#DIV/0!</v>
      </c>
      <c r="BD186" s="26" t="e">
        <f t="shared" si="72"/>
        <v>#DIV/0!</v>
      </c>
      <c r="BE186" s="26" t="e">
        <f t="shared" si="73"/>
        <v>#DIV/0!</v>
      </c>
      <c r="BF186" s="26" t="e">
        <f t="shared" si="74"/>
        <v>#DIV/0!</v>
      </c>
      <c r="BG186" s="26" t="e">
        <f t="shared" si="75"/>
        <v>#DIV/0!</v>
      </c>
      <c r="BH186" s="26" t="e">
        <f t="shared" si="76"/>
        <v>#DIV/0!</v>
      </c>
      <c r="BI186" s="26" t="e">
        <f>10*LOG10(IF(BA186="",0,POWER(10,((BA186+'ModelParams Lw'!$O$4)/10))) +IF(BB186="",0,POWER(10,((BB186+'ModelParams Lw'!$P$4)/10))) +IF(BC186="",0,POWER(10,((BC186+'ModelParams Lw'!$Q$4)/10))) +IF(BD186="",0,POWER(10,((BD186+'ModelParams Lw'!$R$4)/10))) +IF(BE186="",0,POWER(10,((BE186+'ModelParams Lw'!$S$4)/10))) +IF(BF186="",0,POWER(10,((BF186+'ModelParams Lw'!$T$4)/10))) +IF(BG186="",0,POWER(10,((BG186+'ModelParams Lw'!$U$4)/10)))+IF(BH186="",0,POWER(10,((BH186+'ModelParams Lw'!$V$4)/10))))</f>
        <v>#DIV/0!</v>
      </c>
      <c r="BJ186" s="26" t="e">
        <f t="shared" si="82"/>
        <v>#DIV/0!</v>
      </c>
      <c r="BK186" s="26" t="e">
        <f>(BA186-'ModelParams Lw'!O$10)/'ModelParams Lw'!O$11</f>
        <v>#DIV/0!</v>
      </c>
      <c r="BL186" s="26" t="e">
        <f>(BB186-'ModelParams Lw'!P$10)/'ModelParams Lw'!P$11</f>
        <v>#DIV/0!</v>
      </c>
      <c r="BM186" s="26" t="e">
        <f>(BC186-'ModelParams Lw'!Q$10)/'ModelParams Lw'!Q$11</f>
        <v>#DIV/0!</v>
      </c>
      <c r="BN186" s="26" t="e">
        <f>(BD186-'ModelParams Lw'!R$10)/'ModelParams Lw'!R$11</f>
        <v>#DIV/0!</v>
      </c>
      <c r="BO186" s="26" t="e">
        <f>(BE186-'ModelParams Lw'!S$10)/'ModelParams Lw'!S$11</f>
        <v>#DIV/0!</v>
      </c>
      <c r="BP186" s="26" t="e">
        <f>(BF186-'ModelParams Lw'!T$10)/'ModelParams Lw'!T$11</f>
        <v>#DIV/0!</v>
      </c>
      <c r="BQ186" s="26" t="e">
        <f>(BG186-'ModelParams Lw'!U$10)/'ModelParams Lw'!U$11</f>
        <v>#DIV/0!</v>
      </c>
      <c r="BR186" s="26" t="e">
        <f>(BH186-'ModelParams Lw'!V$10)/'ModelParams Lw'!V$11</f>
        <v>#DIV/0!</v>
      </c>
      <c r="BS186" s="23" t="e">
        <f>IF(Calcul!$E188="SW",DEGREES(ACOS(1-(1/'ModelParams Lw'!C$25*SQRT(0.5*1.2/'Sound Power'!$C186)*('Sound Power'!$B186/3600)/('Sound Power'!$D186)/('Sound Power'!$F186)))),DEGREES(ACOS(1-(1/'ModelParams Lw'!C$29*SQRT(0.5*1.2/'Sound Power'!$C186)*('Sound Power'!$B186/3600)/('Sound Power'!$D186)/('Sound Power'!$F186)))))</f>
        <v>#DIV/0!</v>
      </c>
      <c r="BT186" s="23" t="e">
        <f>IF(Calcul!$E188="SW",DEGREES(ACOS(1-(1/'ModelParams Lw'!D$25*SQRT(0.5*1.2/'Sound Power'!$C186)*('Sound Power'!$B186/3600)/('Sound Power'!$D186)/('Sound Power'!$F186)))),DEGREES(ACOS(1-(1/'ModelParams Lw'!D$29*SQRT(0.5*1.2/'Sound Power'!$C186)*('Sound Power'!$B186/3600)/('Sound Power'!$D186)/('Sound Power'!$F186)))))</f>
        <v>#DIV/0!</v>
      </c>
      <c r="BU186" s="23" t="e">
        <f>IF(Calcul!$E188="SW",DEGREES(ACOS(1-(1/'ModelParams Lw'!E$25*SQRT(0.5*1.2/'Sound Power'!$C186)*('Sound Power'!$B186/3600)/('Sound Power'!$D186)/('Sound Power'!$F186)))),DEGREES(ACOS(1-(1/'ModelParams Lw'!E$29*SQRT(0.5*1.2/'Sound Power'!$C186)*('Sound Power'!$B186/3600)/('Sound Power'!$D186)/('Sound Power'!$F186)))))</f>
        <v>#DIV/0!</v>
      </c>
      <c r="BV186" s="23" t="e">
        <f>IF(Calcul!$E188="SW",DEGREES(ACOS(1-(1/'ModelParams Lw'!F$25*SQRT(0.5*1.2/'Sound Power'!$C186)*('Sound Power'!$B186/3600)/('Sound Power'!$D186)/('Sound Power'!$F186)))),DEGREES(ACOS(1-(1/'ModelParams Lw'!F$29*SQRT(0.5*1.2/'Sound Power'!$C186)*('Sound Power'!$B186/3600)/('Sound Power'!$D186)/('Sound Power'!$F186)))))</f>
        <v>#DIV/0!</v>
      </c>
      <c r="BW186" s="23" t="e">
        <f>IF(Calcul!$E188="SW",DEGREES(ACOS(1-(1/'ModelParams Lw'!G$25*SQRT(0.5*1.2/'Sound Power'!$C186)*('Sound Power'!$B186/3600)/('Sound Power'!$D186)/('Sound Power'!$F186)))),DEGREES(ACOS(1-(1/'ModelParams Lw'!G$29*SQRT(0.5*1.2/'Sound Power'!$C186)*('Sound Power'!$B186/3600)/('Sound Power'!$D186)/('Sound Power'!$F186)))))</f>
        <v>#DIV/0!</v>
      </c>
      <c r="BX186" s="23" t="e">
        <f>IF(Calcul!$E188="SW",DEGREES(ACOS(1-(1/'ModelParams Lw'!H$25*SQRT(0.5*1.2/'Sound Power'!$C186)*('Sound Power'!$B186/3600)/('Sound Power'!$D186)/('Sound Power'!$F186)))),DEGREES(ACOS(1-(1/'ModelParams Lw'!H$29*SQRT(0.5*1.2/'Sound Power'!$C186)*('Sound Power'!$B186/3600)/('Sound Power'!$D186)/('Sound Power'!$F186)))))</f>
        <v>#DIV/0!</v>
      </c>
      <c r="BY186" s="23" t="e">
        <f>IF(Calcul!$E188="SW",DEGREES(ACOS(1-(1/'ModelParams Lw'!I$25*SQRT(0.5*1.2/'Sound Power'!$C186)*('Sound Power'!$B186/3600)/('Sound Power'!$D186)/('Sound Power'!$F186)))),DEGREES(ACOS(1-(1/'ModelParams Lw'!I$29*SQRT(0.5*1.2/'Sound Power'!$C186)*('Sound Power'!$B186/3600)/('Sound Power'!$D186)/('Sound Power'!$F186)))))</f>
        <v>#DIV/0!</v>
      </c>
      <c r="BZ186" s="23" t="e">
        <f>IF(Calcul!$E188="SW",DEGREES(ACOS(1-(1/'ModelParams Lw'!J$25*SQRT(0.5*1.2/'Sound Power'!$C186)*('Sound Power'!$B186/3600)/('Sound Power'!$D186)/('Sound Power'!$F186)))),DEGREES(ACOS(1-(1/'ModelParams Lw'!J$29*SQRT(0.5*1.2/'Sound Power'!$C186)*('Sound Power'!$B186/3600)/('Sound Power'!$D186)/('Sound Power'!$F186)))))</f>
        <v>#DIV/0!</v>
      </c>
      <c r="CA186" s="26" t="e">
        <f>IF(Calcul!$E188="SW",'ModelParams Lw'!C$22+'ModelParams Lw'!C$23*LOG('Sound Power'!$D186/'Sound Power'!$E186)+'ModelParams Lw'!C$24*LN('Sound Power'!BS186),IF('ModelParams Lw'!C$26+'ModelParams Lw'!C$27*LOG('Sound Power'!$D186/'Sound Power'!$E186)+'ModelParams Lw'!C$28*LN('Sound Power'!BS186)&lt;'ModelParams Lw'!C$22+'ModelParams Lw'!C$23*LOG('Sound Power'!$D186/'Sound Power'!$E186)+'ModelParams Lw'!C$24*LN('Sound Power'!BS186),'ModelParams Lw'!C$22+'ModelParams Lw'!C$23*LOG('Sound Power'!$D186/'Sound Power'!$E186)+'ModelParams Lw'!C$24*LN('Sound Power'!BS186),'ModelParams Lw'!C$26+'ModelParams Lw'!C$27*LOG('Sound Power'!$D186/'Sound Power'!$E186)+'ModelParams Lw'!C$28*LN('Sound Power'!BS186)))</f>
        <v>#DIV/0!</v>
      </c>
      <c r="CB186" s="26" t="e">
        <f>IF(Calcul!$E188="SW",'ModelParams Lw'!D$22+'ModelParams Lw'!D$23*LOG('Sound Power'!$D186/'Sound Power'!$E186)+'ModelParams Lw'!D$24*LN('Sound Power'!BT186),IF('ModelParams Lw'!D$26+'ModelParams Lw'!D$27*LOG('Sound Power'!$D186/'Sound Power'!$E186)+'ModelParams Lw'!D$28*LN('Sound Power'!BT186)&lt;'ModelParams Lw'!D$22+'ModelParams Lw'!D$23*LOG('Sound Power'!$D186/'Sound Power'!$E186)+'ModelParams Lw'!D$24*LN('Sound Power'!BT186),'ModelParams Lw'!D$22+'ModelParams Lw'!D$23*LOG('Sound Power'!$D186/'Sound Power'!$E186)+'ModelParams Lw'!D$24*LN('Sound Power'!BT186),'ModelParams Lw'!D$26+'ModelParams Lw'!D$27*LOG('Sound Power'!$D186/'Sound Power'!$E186)+'ModelParams Lw'!D$28*LN('Sound Power'!BT186)))</f>
        <v>#DIV/0!</v>
      </c>
      <c r="CC186" s="26" t="e">
        <f>IF(Calcul!$E188="SW",'ModelParams Lw'!E$22+'ModelParams Lw'!E$23*LOG('Sound Power'!$D186/'Sound Power'!$E186)+'ModelParams Lw'!E$24*LN('Sound Power'!BU186),IF('ModelParams Lw'!E$26+'ModelParams Lw'!E$27*LOG('Sound Power'!$D186/'Sound Power'!$E186)+'ModelParams Lw'!E$28*LN('Sound Power'!BU186)&lt;'ModelParams Lw'!E$22+'ModelParams Lw'!E$23*LOG('Sound Power'!$D186/'Sound Power'!$E186)+'ModelParams Lw'!E$24*LN('Sound Power'!BU186),'ModelParams Lw'!E$22+'ModelParams Lw'!E$23*LOG('Sound Power'!$D186/'Sound Power'!$E186)+'ModelParams Lw'!E$24*LN('Sound Power'!BU186),'ModelParams Lw'!E$26+'ModelParams Lw'!E$27*LOG('Sound Power'!$D186/'Sound Power'!$E186)+'ModelParams Lw'!E$28*LN('Sound Power'!BU186)))</f>
        <v>#DIV/0!</v>
      </c>
      <c r="CD186" s="26" t="e">
        <f>IF(Calcul!$E188="SW",'ModelParams Lw'!F$22+'ModelParams Lw'!F$23*LOG('Sound Power'!$D186/'Sound Power'!$E186)+'ModelParams Lw'!F$24*LN('Sound Power'!BV186),IF('ModelParams Lw'!F$26+'ModelParams Lw'!F$27*LOG('Sound Power'!$D186/'Sound Power'!$E186)+'ModelParams Lw'!F$28*LN('Sound Power'!BV186)&lt;'ModelParams Lw'!F$22+'ModelParams Lw'!F$23*LOG('Sound Power'!$D186/'Sound Power'!$E186)+'ModelParams Lw'!F$24*LN('Sound Power'!BV186),'ModelParams Lw'!F$22+'ModelParams Lw'!F$23*LOG('Sound Power'!$D186/'Sound Power'!$E186)+'ModelParams Lw'!F$24*LN('Sound Power'!BV186),'ModelParams Lw'!F$26+'ModelParams Lw'!F$27*LOG('Sound Power'!$D186/'Sound Power'!$E186)+'ModelParams Lw'!F$28*LN('Sound Power'!BV186)))</f>
        <v>#DIV/0!</v>
      </c>
      <c r="CE186" s="26" t="e">
        <f>IF(Calcul!$E188="SW",'ModelParams Lw'!G$22+'ModelParams Lw'!G$23*LOG('Sound Power'!$D186/'Sound Power'!$E186)+'ModelParams Lw'!G$24*LN('Sound Power'!BW186),IF('ModelParams Lw'!G$26+'ModelParams Lw'!G$27*LOG('Sound Power'!$D186/'Sound Power'!$E186)+'ModelParams Lw'!G$28*LN('Sound Power'!BW186)&lt;'ModelParams Lw'!G$22+'ModelParams Lw'!G$23*LOG('Sound Power'!$D186/'Sound Power'!$E186)+'ModelParams Lw'!G$24*LN('Sound Power'!BW186),'ModelParams Lw'!G$22+'ModelParams Lw'!G$23*LOG('Sound Power'!$D186/'Sound Power'!$E186)+'ModelParams Lw'!G$24*LN('Sound Power'!BW186),'ModelParams Lw'!G$26+'ModelParams Lw'!G$27*LOG('Sound Power'!$D186/'Sound Power'!$E186)+'ModelParams Lw'!G$28*LN('Sound Power'!BW186)))</f>
        <v>#DIV/0!</v>
      </c>
      <c r="CF186" s="26" t="e">
        <f>IF(Calcul!$E188="SW",'ModelParams Lw'!H$22+'ModelParams Lw'!H$23*LOG('Sound Power'!$D186/'Sound Power'!$E186)+'ModelParams Lw'!H$24*LN('Sound Power'!BX186),IF('ModelParams Lw'!H$26+'ModelParams Lw'!H$27*LOG('Sound Power'!$D186/'Sound Power'!$E186)+'ModelParams Lw'!H$28*LN('Sound Power'!BX186)&lt;'ModelParams Lw'!H$22+'ModelParams Lw'!H$23*LOG('Sound Power'!$D186/'Sound Power'!$E186)+'ModelParams Lw'!H$24*LN('Sound Power'!BX186),'ModelParams Lw'!H$22+'ModelParams Lw'!H$23*LOG('Sound Power'!$D186/'Sound Power'!$E186)+'ModelParams Lw'!H$24*LN('Sound Power'!BX186),'ModelParams Lw'!H$26+'ModelParams Lw'!H$27*LOG('Sound Power'!$D186/'Sound Power'!$E186)+'ModelParams Lw'!H$28*LN('Sound Power'!BX186)))</f>
        <v>#DIV/0!</v>
      </c>
      <c r="CG186" s="26" t="e">
        <f>IF(Calcul!$E188="SW",'ModelParams Lw'!I$22+'ModelParams Lw'!I$23*LOG('Sound Power'!$D186/'Sound Power'!$E186)+'ModelParams Lw'!I$24*LN('Sound Power'!BY186),IF('ModelParams Lw'!I$26+'ModelParams Lw'!I$27*LOG('Sound Power'!$D186/'Sound Power'!$E186)+'ModelParams Lw'!I$28*LN('Sound Power'!BY186)&lt;'ModelParams Lw'!I$22+'ModelParams Lw'!I$23*LOG('Sound Power'!$D186/'Sound Power'!$E186)+'ModelParams Lw'!I$24*LN('Sound Power'!BY186),'ModelParams Lw'!I$22+'ModelParams Lw'!I$23*LOG('Sound Power'!$D186/'Sound Power'!$E186)+'ModelParams Lw'!I$24*LN('Sound Power'!BY186),'ModelParams Lw'!I$26+'ModelParams Lw'!I$27*LOG('Sound Power'!$D186/'Sound Power'!$E186)+'ModelParams Lw'!I$28*LN('Sound Power'!BY186)))</f>
        <v>#DIV/0!</v>
      </c>
      <c r="CH186" s="26" t="e">
        <f>IF(Calcul!$E188="SW",'ModelParams Lw'!J$22+'ModelParams Lw'!J$23*LOG('Sound Power'!$D186/'Sound Power'!$E186)+'ModelParams Lw'!J$24*LN('Sound Power'!BZ186),IF('ModelParams Lw'!J$26+'ModelParams Lw'!J$27*LOG('Sound Power'!$D186/'Sound Power'!$E186)+'ModelParams Lw'!J$28*LN('Sound Power'!BZ186)&lt;'ModelParams Lw'!J$22+'ModelParams Lw'!J$23*LOG('Sound Power'!$D186/'Sound Power'!$E186)+'ModelParams Lw'!J$24*LN('Sound Power'!BZ186),'ModelParams Lw'!J$22+'ModelParams Lw'!J$23*LOG('Sound Power'!$D186/'Sound Power'!$E186)+'ModelParams Lw'!J$24*LN('Sound Power'!BZ186),'ModelParams Lw'!J$26+'ModelParams Lw'!J$27*LOG('Sound Power'!$D186/'Sound Power'!$E186)+'ModelParams Lw'!J$28*LN('Sound Power'!BZ186)))</f>
        <v>#DIV/0!</v>
      </c>
      <c r="CI186" s="26" t="e">
        <f t="shared" si="83"/>
        <v>#DIV/0!</v>
      </c>
      <c r="CJ186" s="26" t="e">
        <f t="shared" si="84"/>
        <v>#DIV/0!</v>
      </c>
      <c r="CK186" s="26" t="e">
        <f t="shared" si="85"/>
        <v>#DIV/0!</v>
      </c>
      <c r="CL186" s="26" t="e">
        <f t="shared" si="86"/>
        <v>#DIV/0!</v>
      </c>
      <c r="CM186" s="26" t="e">
        <f t="shared" si="87"/>
        <v>#DIV/0!</v>
      </c>
      <c r="CN186" s="26" t="e">
        <f t="shared" si="88"/>
        <v>#DIV/0!</v>
      </c>
      <c r="CO186" s="26" t="e">
        <f t="shared" si="89"/>
        <v>#DIV/0!</v>
      </c>
      <c r="CP186" s="26" t="e">
        <f t="shared" si="90"/>
        <v>#DIV/0!</v>
      </c>
      <c r="CQ186" s="26" t="e">
        <f>10*LOG10(IF(CI186="",0,POWER(10,((CI186+'ModelParams Lw'!$O$4)/10))) +IF(CJ186="",0,POWER(10,((CJ186+'ModelParams Lw'!$P$4)/10))) +IF(CK186="",0,POWER(10,((CK186+'ModelParams Lw'!$Q$4)/10))) +IF(CL186="",0,POWER(10,((CL186+'ModelParams Lw'!$R$4)/10))) +IF(CM186="",0,POWER(10,((CM186+'ModelParams Lw'!$S$4)/10))) +IF(CN186="",0,POWER(10,((CN186+'ModelParams Lw'!$T$4)/10))) +IF(CO186="",0,POWER(10,((CO186+'ModelParams Lw'!$U$4)/10)))+IF(CP186="",0,POWER(10,((CP186+'ModelParams Lw'!$V$4)/10))))</f>
        <v>#DIV/0!</v>
      </c>
      <c r="CR186" s="26" t="e">
        <f t="shared" si="91"/>
        <v>#DIV/0!</v>
      </c>
      <c r="CS186" s="26" t="e">
        <f>(CI186-'ModelParams Lw'!$O$10)/'ModelParams Lw'!$O$11</f>
        <v>#DIV/0!</v>
      </c>
      <c r="CT186" s="26" t="e">
        <f>(CJ186-'ModelParams Lw'!$P$10)/'ModelParams Lw'!$P$11</f>
        <v>#DIV/0!</v>
      </c>
      <c r="CU186" s="26" t="e">
        <f>(CK186-'ModelParams Lw'!$Q$10)/'ModelParams Lw'!$Q$11</f>
        <v>#DIV/0!</v>
      </c>
      <c r="CV186" s="26" t="e">
        <f>(CL186-'ModelParams Lw'!$R$10)/'ModelParams Lw'!$R$11</f>
        <v>#DIV/0!</v>
      </c>
      <c r="CW186" s="26" t="e">
        <f>(CM186-'ModelParams Lw'!$S$10)/'ModelParams Lw'!$S$11</f>
        <v>#DIV/0!</v>
      </c>
      <c r="CX186" s="26" t="e">
        <f>(CN186-'ModelParams Lw'!$T$10)/'ModelParams Lw'!$T$11</f>
        <v>#DIV/0!</v>
      </c>
      <c r="CY186" s="26" t="e">
        <f>(CO186-'ModelParams Lw'!$U$10)/'ModelParams Lw'!$U$11</f>
        <v>#DIV/0!</v>
      </c>
      <c r="CZ186" s="26" t="e">
        <f>(CP186-'ModelParams Lw'!$V$10)/'ModelParams Lw'!$V$11</f>
        <v>#DIV/0!</v>
      </c>
    </row>
    <row r="187" spans="1:104" x14ac:dyDescent="0.2">
      <c r="A187" s="13">
        <f>Calcul!A189</f>
        <v>0</v>
      </c>
      <c r="B187" s="13">
        <f t="shared" si="67"/>
        <v>0</v>
      </c>
      <c r="C187" s="13">
        <f>Calcul!B189</f>
        <v>0</v>
      </c>
      <c r="D187" s="13">
        <f>Calcul!C189/1000</f>
        <v>0</v>
      </c>
      <c r="E187" s="13">
        <f>Calcul!D189/1000</f>
        <v>0</v>
      </c>
      <c r="F187" s="13">
        <f t="shared" si="68"/>
        <v>0</v>
      </c>
      <c r="G187" s="23" t="e">
        <f>DEGREES(ACOS(1-(1/'ModelParams Lw'!B$15*SQRT(0.5*1.2/'Sound Power'!$C187)*('Sound Power'!$B187/3600)/('Sound Power'!$D187)/('Sound Power'!$F187))))</f>
        <v>#DIV/0!</v>
      </c>
      <c r="H187" s="23" t="e">
        <f>DEGREES(ACOS(1-(1/'ModelParams Lw'!C$15*SQRT(0.5*1.2/'Sound Power'!$C187)*('Sound Power'!$B187/3600)/('Sound Power'!$D187)/('Sound Power'!$F187))))</f>
        <v>#DIV/0!</v>
      </c>
      <c r="I187" s="23" t="e">
        <f>DEGREES(ACOS(1-(1/'ModelParams Lw'!D$15*SQRT(0.5*1.2/'Sound Power'!$C187)*('Sound Power'!$B187/3600)/('Sound Power'!$D187)/('Sound Power'!$F187))))</f>
        <v>#DIV/0!</v>
      </c>
      <c r="J187" s="23" t="e">
        <f>DEGREES(ACOS(1-(1/'ModelParams Lw'!E$15*SQRT(0.5*1.2/'Sound Power'!$C187)*('Sound Power'!$B187/3600)/('Sound Power'!$D187)/('Sound Power'!$F187))))</f>
        <v>#DIV/0!</v>
      </c>
      <c r="K187" s="23" t="e">
        <f>DEGREES(ACOS(1-(1/'ModelParams Lw'!F$15*SQRT(0.5*1.2/'Sound Power'!$C187)*('Sound Power'!$B187/3600)/('Sound Power'!$D187)/('Sound Power'!$F187))))</f>
        <v>#DIV/0!</v>
      </c>
      <c r="L187" s="23" t="e">
        <f>DEGREES(ACOS(1-(1/'ModelParams Lw'!G$15*SQRT(0.5*1.2/'Sound Power'!$C187)*('Sound Power'!$B187/3600)/('Sound Power'!$D187)/('Sound Power'!$F187))))</f>
        <v>#DIV/0!</v>
      </c>
      <c r="M187" s="23" t="e">
        <f>DEGREES(ACOS(1-(1/'ModelParams Lw'!H$15*SQRT(0.5*1.2/'Sound Power'!$C187)*('Sound Power'!$B187/3600)/('Sound Power'!$D187)/('Sound Power'!$F187))))</f>
        <v>#DIV/0!</v>
      </c>
      <c r="N187" s="23" t="e">
        <f>DEGREES(ACOS(1-(1/'ModelParams Lw'!I$15*SQRT(0.5*1.2/'Sound Power'!$C187)*('Sound Power'!$B187/3600)/('Sound Power'!$D187)/('Sound Power'!$F187))))</f>
        <v>#DIV/0!</v>
      </c>
      <c r="O187" s="26" t="e">
        <f>('ModelParams Lw'!B$4*LN('Sound Power'!G187)/(1+EXP(-('Sound Power'!$D187*1000+'ModelParams Lw'!B$6)/'ModelParams Lw'!B$7))+'ModelParams Lw'!B$5)*LN('Sound Power'!$B187)-('ModelParams Lw'!B$8+'ModelParams Lw'!B$9*$D187+'ModelParams Lw'!B$10*'Sound Power'!$F187^'ModelParams Lw'!B$14+'ModelParams Lw'!B$11*LN('Sound Power'!G187)+'ModelParams Lw'!B$12*'Sound Power'!$D187*'Sound Power'!$F187+'ModelParams Lw'!B$13*'Sound Power'!$D187*LN('Sound Power'!G187))</f>
        <v>#DIV/0!</v>
      </c>
      <c r="P187" s="26" t="e">
        <f>('ModelParams Lw'!C$4*LN('Sound Power'!H187)/(1+EXP(-('Sound Power'!$D187*1000+'ModelParams Lw'!C$6)/'ModelParams Lw'!C$7))+'ModelParams Lw'!C$5)*LN('Sound Power'!$B187)-('ModelParams Lw'!C$8+'ModelParams Lw'!C$9*$D187+'ModelParams Lw'!C$10*'Sound Power'!$F187^'ModelParams Lw'!C$14+'ModelParams Lw'!C$11*LN('Sound Power'!H187)+'ModelParams Lw'!C$12*'Sound Power'!$D187*'Sound Power'!$F187+'ModelParams Lw'!C$13*'Sound Power'!$D187*LN('Sound Power'!H187))</f>
        <v>#DIV/0!</v>
      </c>
      <c r="Q187" s="26" t="e">
        <f>('ModelParams Lw'!D$4*LN('Sound Power'!I187)/(1+EXP(-('Sound Power'!$D187*1000+'ModelParams Lw'!D$6)/'ModelParams Lw'!D$7))+'ModelParams Lw'!D$5)*LN('Sound Power'!$B187)-('ModelParams Lw'!D$8+'ModelParams Lw'!D$9*$D187+'ModelParams Lw'!D$10*'Sound Power'!$F187^'ModelParams Lw'!D$14+'ModelParams Lw'!D$11*LN('Sound Power'!I187)+'ModelParams Lw'!D$12*'Sound Power'!$D187*'Sound Power'!$F187+'ModelParams Lw'!D$13*'Sound Power'!$D187*LN('Sound Power'!I187))</f>
        <v>#DIV/0!</v>
      </c>
      <c r="R187" s="26" t="e">
        <f>('ModelParams Lw'!E$4*LN('Sound Power'!J187)/(1+EXP(-('Sound Power'!$D187*1000+'ModelParams Lw'!E$6)/'ModelParams Lw'!E$7))+'ModelParams Lw'!E$5)*LN('Sound Power'!$B187)-('ModelParams Lw'!E$8+'ModelParams Lw'!E$9*$D187+'ModelParams Lw'!E$10*'Sound Power'!$F187^'ModelParams Lw'!E$14+'ModelParams Lw'!E$11*LN('Sound Power'!J187)+'ModelParams Lw'!E$12*'Sound Power'!$D187*'Sound Power'!$F187+'ModelParams Lw'!E$13*'Sound Power'!$D187*LN('Sound Power'!J187))</f>
        <v>#DIV/0!</v>
      </c>
      <c r="S187" s="26" t="e">
        <f>('ModelParams Lw'!F$4*LN('Sound Power'!K187)/(1+EXP(-('Sound Power'!$D187*1000+'ModelParams Lw'!F$6)/'ModelParams Lw'!F$7))+'ModelParams Lw'!F$5)*LN('Sound Power'!$B187)-('ModelParams Lw'!F$8+'ModelParams Lw'!F$9*$D187+'ModelParams Lw'!F$10*'Sound Power'!$F187^'ModelParams Lw'!F$14+'ModelParams Lw'!F$11*LN('Sound Power'!K187)+'ModelParams Lw'!F$12*'Sound Power'!$D187*'Sound Power'!$F187+'ModelParams Lw'!F$13*'Sound Power'!$D187*LN('Sound Power'!K187))</f>
        <v>#DIV/0!</v>
      </c>
      <c r="T187" s="26" t="e">
        <f>('ModelParams Lw'!G$4*LN('Sound Power'!L187)/(1+EXP(-('Sound Power'!$D187*1000+'ModelParams Lw'!G$6)/'ModelParams Lw'!G$7))+'ModelParams Lw'!G$5)*LN('Sound Power'!$B187)-('ModelParams Lw'!G$8+'ModelParams Lw'!G$9*$D187+'ModelParams Lw'!G$10*'Sound Power'!$F187^'ModelParams Lw'!G$14+'ModelParams Lw'!G$11*LN('Sound Power'!L187)+'ModelParams Lw'!G$12*'Sound Power'!$D187*'Sound Power'!$F187+'ModelParams Lw'!G$13*'Sound Power'!$D187*LN('Sound Power'!L187))</f>
        <v>#DIV/0!</v>
      </c>
      <c r="U187" s="26" t="e">
        <f>('ModelParams Lw'!H$4*LN('Sound Power'!M187)/(1+EXP(-('Sound Power'!$D187*1000+'ModelParams Lw'!H$6)/'ModelParams Lw'!H$7))+'ModelParams Lw'!H$5)*LN('Sound Power'!$B187)-('ModelParams Lw'!H$8+'ModelParams Lw'!H$9*$D187+'ModelParams Lw'!H$10*'Sound Power'!$F187^'ModelParams Lw'!H$14+'ModelParams Lw'!H$11*LN('Sound Power'!M187)+'ModelParams Lw'!H$12*'Sound Power'!$D187*'Sound Power'!$F187+'ModelParams Lw'!H$13*'Sound Power'!$D187*LN('Sound Power'!M187))</f>
        <v>#DIV/0!</v>
      </c>
      <c r="V187" s="26" t="e">
        <f>('ModelParams Lw'!I$4*LN('Sound Power'!N187)/(1+EXP(-('Sound Power'!$D187*1000+'ModelParams Lw'!I$6)/'ModelParams Lw'!I$7))+'ModelParams Lw'!I$5)*LN('Sound Power'!$B187)-('ModelParams Lw'!I$8+'ModelParams Lw'!I$9*$D187+'ModelParams Lw'!I$10*'Sound Power'!$F187^'ModelParams Lw'!I$14+'ModelParams Lw'!I$11*LN('Sound Power'!N187)+'ModelParams Lw'!I$12*'Sound Power'!$D187*'Sound Power'!$F187+'ModelParams Lw'!I$13*'Sound Power'!$D187*LN('Sound Power'!N187))</f>
        <v>#DIV/0!</v>
      </c>
      <c r="W187" s="26" t="e">
        <f>10*LOG10(IF(O187="",0,POWER(10,((O187+'ModelParams Lw'!$O$4)/10))) +IF(P187="",0,POWER(10,((P187+'ModelParams Lw'!$P$4)/10))) +IF(Q187="",0,POWER(10,((Q187+'ModelParams Lw'!$Q$4)/10))) +IF(R187="",0,POWER(10,((R187+'ModelParams Lw'!$R$4)/10))) +IF(S187="",0,POWER(10,((S187+'ModelParams Lw'!$S$4)/10))) +IF(T187="",0,POWER(10,((T187+'ModelParams Lw'!$T$4)/10))) +IF(U187="",0,POWER(10,((U187+'ModelParams Lw'!$U$4)/10)))+IF(V187="",0,POWER(10,((V187+'ModelParams Lw'!$V$4)/10))))</f>
        <v>#DIV/0!</v>
      </c>
      <c r="X187" s="26" t="e">
        <f t="shared" si="77"/>
        <v>#DIV/0!</v>
      </c>
      <c r="Y187" s="26" t="e">
        <f>(O187-'ModelParams Lw'!O$10)/'ModelParams Lw'!O$11</f>
        <v>#DIV/0!</v>
      </c>
      <c r="Z187" s="26" t="e">
        <f>(P187-'ModelParams Lw'!P$10)/'ModelParams Lw'!P$11</f>
        <v>#DIV/0!</v>
      </c>
      <c r="AA187" s="26" t="e">
        <f>(Q187-'ModelParams Lw'!Q$10)/'ModelParams Lw'!Q$11</f>
        <v>#DIV/0!</v>
      </c>
      <c r="AB187" s="26" t="e">
        <f>(R187-'ModelParams Lw'!R$10)/'ModelParams Lw'!R$11</f>
        <v>#DIV/0!</v>
      </c>
      <c r="AC187" s="26" t="e">
        <f>(S187-'ModelParams Lw'!S$10)/'ModelParams Lw'!S$11</f>
        <v>#DIV/0!</v>
      </c>
      <c r="AD187" s="26" t="e">
        <f>(T187-'ModelParams Lw'!T$10)/'ModelParams Lw'!T$11</f>
        <v>#DIV/0!</v>
      </c>
      <c r="AE187" s="26" t="e">
        <f>(U187-'ModelParams Lw'!U$10)/'ModelParams Lw'!U$11</f>
        <v>#DIV/0!</v>
      </c>
      <c r="AF187" s="26" t="e">
        <f>(V187-'ModelParams Lw'!V$10)/'ModelParams Lw'!V$11</f>
        <v>#DIV/0!</v>
      </c>
      <c r="AG187" s="26" t="e">
        <f t="shared" si="78"/>
        <v>#DIV/0!</v>
      </c>
      <c r="AH187" s="26" t="e">
        <f>VLOOKUP(D187*1000,'ModelParams Lw'!$A$38:$D$58,4)</f>
        <v>#N/A</v>
      </c>
      <c r="AI187" s="56" t="e">
        <f>VLOOKUP(D187*1000,'ModelParams Lw'!$A$38:$D$58,2)</f>
        <v>#N/A</v>
      </c>
      <c r="AJ187" s="46" t="e">
        <f t="shared" si="79"/>
        <v>#DIV/0!</v>
      </c>
      <c r="AK187" s="26" t="e">
        <f t="shared" si="80"/>
        <v>#VALUE!</v>
      </c>
      <c r="AL187" s="26" t="e">
        <f>IF($AI187=100,'ModelParams Lw'!R$35*'Sound Power'!$AH187^2+'ModelParams Lw'!R$36*'Sound Power'!$AH187+'ModelParams Lw'!R$37,IF($AI187=150,'ModelParams Lw'!R$38*'Sound Power'!$AH187^2+'ModelParams Lw'!R$39*'Sound Power'!$AH187+'ModelParams Lw'!R$40,'ModelParams Lw'!R$41*'Sound Power'!$AH187^2+'ModelParams Lw'!R$42*'Sound Power'!$AH187+'ModelParams Lw'!R$43))</f>
        <v>#N/A</v>
      </c>
      <c r="AM187" s="26" t="e">
        <f>IF($AI187=100,'ModelParams Lw'!S$35*'Sound Power'!$AH187^2+'ModelParams Lw'!S$36*'Sound Power'!$AH187+'ModelParams Lw'!S$37,IF($AI187=150,'ModelParams Lw'!S$38*'Sound Power'!$AH187^2+'ModelParams Lw'!S$39*'Sound Power'!$AH187+'ModelParams Lw'!S$40,'ModelParams Lw'!S$41*'Sound Power'!$AH187^2+'ModelParams Lw'!S$42*'Sound Power'!$AH187+'ModelParams Lw'!S$43))</f>
        <v>#N/A</v>
      </c>
      <c r="AN187" s="26" t="e">
        <f>IF($AI187=100,'ModelParams Lw'!T$35*'Sound Power'!$AH187^2+'ModelParams Lw'!T$36*'Sound Power'!$AH187+'ModelParams Lw'!T$37,IF($AI187=150,'ModelParams Lw'!T$38*'Sound Power'!$AH187^2+'ModelParams Lw'!T$39*'Sound Power'!$AH187+'ModelParams Lw'!T$40,'ModelParams Lw'!T$41*'Sound Power'!$AH187^2+'ModelParams Lw'!T$42*'Sound Power'!$AH187+'ModelParams Lw'!T$43))</f>
        <v>#N/A</v>
      </c>
      <c r="AO187" s="26" t="e">
        <f>IF($AI187=100,'ModelParams Lw'!U$35*'Sound Power'!$AH187^2+'ModelParams Lw'!U$36*'Sound Power'!$AH187+'ModelParams Lw'!U$37,IF($AI187=150,'ModelParams Lw'!U$38*'Sound Power'!$AH187^2+'ModelParams Lw'!U$39*'Sound Power'!$AH187+'ModelParams Lw'!U$40,'ModelParams Lw'!U$41*'Sound Power'!$AH187^2+'ModelParams Lw'!U$42*'Sound Power'!$AH187+'ModelParams Lw'!U$43))</f>
        <v>#N/A</v>
      </c>
      <c r="AP187" s="26" t="e">
        <f>IF($AI187=100,'ModelParams Lw'!V$35*'Sound Power'!$AH187^2+'ModelParams Lw'!V$36*'Sound Power'!$AH187+'ModelParams Lw'!V$37,IF($AI187=150,'ModelParams Lw'!V$38*'Sound Power'!$AH187^2+'ModelParams Lw'!V$39*'Sound Power'!$AH187+'ModelParams Lw'!V$40,'ModelParams Lw'!V$41*'Sound Power'!$AH187^2+'ModelParams Lw'!V$42*'Sound Power'!$AH187+'ModelParams Lw'!V$43))</f>
        <v>#N/A</v>
      </c>
      <c r="AQ187" s="26" t="e">
        <f>IF($AI187=100,'ModelParams Lw'!W$35*'Sound Power'!$AH187^2+'ModelParams Lw'!W$36*'Sound Power'!$AH187+'ModelParams Lw'!W$37,IF($AI187=150,'ModelParams Lw'!W$38*'Sound Power'!$AH187^2+'ModelParams Lw'!W$39*'Sound Power'!$AH187+'ModelParams Lw'!W$40,'ModelParams Lw'!W$41*'Sound Power'!$AH187^2+'ModelParams Lw'!W$42*'Sound Power'!$AH187+'ModelParams Lw'!W$43))</f>
        <v>#N/A</v>
      </c>
      <c r="AR187" s="26" t="e">
        <f t="shared" si="81"/>
        <v>#VALUE!</v>
      </c>
      <c r="AS187" s="26" t="e">
        <f>IF(26.83*LN($AJ187)-11.791-'ModelParams Lw'!B$35&lt;0,0,26.83*LN($AJ187)-11.791-'ModelParams Lw'!B$35)</f>
        <v>#DIV/0!</v>
      </c>
      <c r="AT187" s="26" t="e">
        <f>IF(26.83*LN($AJ187)-11.791-'ModelParams Lw'!C$35&lt;0,0,26.83*LN($AJ187)-11.791-'ModelParams Lw'!C$35)</f>
        <v>#DIV/0!</v>
      </c>
      <c r="AU187" s="26" t="e">
        <f>IF(26.83*LN($AJ187)-11.791-'ModelParams Lw'!D$35&lt;0,0,26.83*LN($AJ187)-11.791-'ModelParams Lw'!D$35)</f>
        <v>#DIV/0!</v>
      </c>
      <c r="AV187" s="26" t="e">
        <f>IF(26.83*LN($AJ187)-11.791-'ModelParams Lw'!E$35&lt;0,0,26.83*LN($AJ187)-11.791-'ModelParams Lw'!E$35)</f>
        <v>#DIV/0!</v>
      </c>
      <c r="AW187" s="26" t="e">
        <f>IF(26.83*LN($AJ187)-11.791-'ModelParams Lw'!F$35&lt;0,0,26.83*LN($AJ187)-11.791-'ModelParams Lw'!F$35)</f>
        <v>#DIV/0!</v>
      </c>
      <c r="AX187" s="26" t="e">
        <f>IF(26.83*LN($AJ187)-11.791-'ModelParams Lw'!G$35&lt;0,0,26.83*LN($AJ187)-11.791-'ModelParams Lw'!G$35)</f>
        <v>#DIV/0!</v>
      </c>
      <c r="AY187" s="26" t="e">
        <f>IF(26.83*LN($AJ187)-11.791-'ModelParams Lw'!H$35&lt;0,0,26.83*LN($AJ187)-11.791-'ModelParams Lw'!H$35)</f>
        <v>#DIV/0!</v>
      </c>
      <c r="AZ187" s="26" t="e">
        <f>IF(26.83*LN($AJ187)-11.791-'ModelParams Lw'!I$35&lt;0,0,26.83*LN($AJ187)-11.791-'ModelParams Lw'!I$35)</f>
        <v>#DIV/0!</v>
      </c>
      <c r="BA187" s="26" t="e">
        <f t="shared" si="69"/>
        <v>#DIV/0!</v>
      </c>
      <c r="BB187" s="26" t="e">
        <f t="shared" si="70"/>
        <v>#DIV/0!</v>
      </c>
      <c r="BC187" s="26" t="e">
        <f t="shared" si="71"/>
        <v>#DIV/0!</v>
      </c>
      <c r="BD187" s="26" t="e">
        <f t="shared" si="72"/>
        <v>#DIV/0!</v>
      </c>
      <c r="BE187" s="26" t="e">
        <f t="shared" si="73"/>
        <v>#DIV/0!</v>
      </c>
      <c r="BF187" s="26" t="e">
        <f t="shared" si="74"/>
        <v>#DIV/0!</v>
      </c>
      <c r="BG187" s="26" t="e">
        <f t="shared" si="75"/>
        <v>#DIV/0!</v>
      </c>
      <c r="BH187" s="26" t="e">
        <f t="shared" si="76"/>
        <v>#DIV/0!</v>
      </c>
      <c r="BI187" s="26" t="e">
        <f>10*LOG10(IF(BA187="",0,POWER(10,((BA187+'ModelParams Lw'!$O$4)/10))) +IF(BB187="",0,POWER(10,((BB187+'ModelParams Lw'!$P$4)/10))) +IF(BC187="",0,POWER(10,((BC187+'ModelParams Lw'!$Q$4)/10))) +IF(BD187="",0,POWER(10,((BD187+'ModelParams Lw'!$R$4)/10))) +IF(BE187="",0,POWER(10,((BE187+'ModelParams Lw'!$S$4)/10))) +IF(BF187="",0,POWER(10,((BF187+'ModelParams Lw'!$T$4)/10))) +IF(BG187="",0,POWER(10,((BG187+'ModelParams Lw'!$U$4)/10)))+IF(BH187="",0,POWER(10,((BH187+'ModelParams Lw'!$V$4)/10))))</f>
        <v>#DIV/0!</v>
      </c>
      <c r="BJ187" s="26" t="e">
        <f t="shared" si="82"/>
        <v>#DIV/0!</v>
      </c>
      <c r="BK187" s="26" t="e">
        <f>(BA187-'ModelParams Lw'!O$10)/'ModelParams Lw'!O$11</f>
        <v>#DIV/0!</v>
      </c>
      <c r="BL187" s="26" t="e">
        <f>(BB187-'ModelParams Lw'!P$10)/'ModelParams Lw'!P$11</f>
        <v>#DIV/0!</v>
      </c>
      <c r="BM187" s="26" t="e">
        <f>(BC187-'ModelParams Lw'!Q$10)/'ModelParams Lw'!Q$11</f>
        <v>#DIV/0!</v>
      </c>
      <c r="BN187" s="26" t="e">
        <f>(BD187-'ModelParams Lw'!R$10)/'ModelParams Lw'!R$11</f>
        <v>#DIV/0!</v>
      </c>
      <c r="BO187" s="26" t="e">
        <f>(BE187-'ModelParams Lw'!S$10)/'ModelParams Lw'!S$11</f>
        <v>#DIV/0!</v>
      </c>
      <c r="BP187" s="26" t="e">
        <f>(BF187-'ModelParams Lw'!T$10)/'ModelParams Lw'!T$11</f>
        <v>#DIV/0!</v>
      </c>
      <c r="BQ187" s="26" t="e">
        <f>(BG187-'ModelParams Lw'!U$10)/'ModelParams Lw'!U$11</f>
        <v>#DIV/0!</v>
      </c>
      <c r="BR187" s="26" t="e">
        <f>(BH187-'ModelParams Lw'!V$10)/'ModelParams Lw'!V$11</f>
        <v>#DIV/0!</v>
      </c>
      <c r="BS187" s="23" t="e">
        <f>IF(Calcul!$E189="SW",DEGREES(ACOS(1-(1/'ModelParams Lw'!C$25*SQRT(0.5*1.2/'Sound Power'!$C187)*('Sound Power'!$B187/3600)/('Sound Power'!$D187)/('Sound Power'!$F187)))),DEGREES(ACOS(1-(1/'ModelParams Lw'!C$29*SQRT(0.5*1.2/'Sound Power'!$C187)*('Sound Power'!$B187/3600)/('Sound Power'!$D187)/('Sound Power'!$F187)))))</f>
        <v>#DIV/0!</v>
      </c>
      <c r="BT187" s="23" t="e">
        <f>IF(Calcul!$E189="SW",DEGREES(ACOS(1-(1/'ModelParams Lw'!D$25*SQRT(0.5*1.2/'Sound Power'!$C187)*('Sound Power'!$B187/3600)/('Sound Power'!$D187)/('Sound Power'!$F187)))),DEGREES(ACOS(1-(1/'ModelParams Lw'!D$29*SQRT(0.5*1.2/'Sound Power'!$C187)*('Sound Power'!$B187/3600)/('Sound Power'!$D187)/('Sound Power'!$F187)))))</f>
        <v>#DIV/0!</v>
      </c>
      <c r="BU187" s="23" t="e">
        <f>IF(Calcul!$E189="SW",DEGREES(ACOS(1-(1/'ModelParams Lw'!E$25*SQRT(0.5*1.2/'Sound Power'!$C187)*('Sound Power'!$B187/3600)/('Sound Power'!$D187)/('Sound Power'!$F187)))),DEGREES(ACOS(1-(1/'ModelParams Lw'!E$29*SQRT(0.5*1.2/'Sound Power'!$C187)*('Sound Power'!$B187/3600)/('Sound Power'!$D187)/('Sound Power'!$F187)))))</f>
        <v>#DIV/0!</v>
      </c>
      <c r="BV187" s="23" t="e">
        <f>IF(Calcul!$E189="SW",DEGREES(ACOS(1-(1/'ModelParams Lw'!F$25*SQRT(0.5*1.2/'Sound Power'!$C187)*('Sound Power'!$B187/3600)/('Sound Power'!$D187)/('Sound Power'!$F187)))),DEGREES(ACOS(1-(1/'ModelParams Lw'!F$29*SQRT(0.5*1.2/'Sound Power'!$C187)*('Sound Power'!$B187/3600)/('Sound Power'!$D187)/('Sound Power'!$F187)))))</f>
        <v>#DIV/0!</v>
      </c>
      <c r="BW187" s="23" t="e">
        <f>IF(Calcul!$E189="SW",DEGREES(ACOS(1-(1/'ModelParams Lw'!G$25*SQRT(0.5*1.2/'Sound Power'!$C187)*('Sound Power'!$B187/3600)/('Sound Power'!$D187)/('Sound Power'!$F187)))),DEGREES(ACOS(1-(1/'ModelParams Lw'!G$29*SQRT(0.5*1.2/'Sound Power'!$C187)*('Sound Power'!$B187/3600)/('Sound Power'!$D187)/('Sound Power'!$F187)))))</f>
        <v>#DIV/0!</v>
      </c>
      <c r="BX187" s="23" t="e">
        <f>IF(Calcul!$E189="SW",DEGREES(ACOS(1-(1/'ModelParams Lw'!H$25*SQRT(0.5*1.2/'Sound Power'!$C187)*('Sound Power'!$B187/3600)/('Sound Power'!$D187)/('Sound Power'!$F187)))),DEGREES(ACOS(1-(1/'ModelParams Lw'!H$29*SQRT(0.5*1.2/'Sound Power'!$C187)*('Sound Power'!$B187/3600)/('Sound Power'!$D187)/('Sound Power'!$F187)))))</f>
        <v>#DIV/0!</v>
      </c>
      <c r="BY187" s="23" t="e">
        <f>IF(Calcul!$E189="SW",DEGREES(ACOS(1-(1/'ModelParams Lw'!I$25*SQRT(0.5*1.2/'Sound Power'!$C187)*('Sound Power'!$B187/3600)/('Sound Power'!$D187)/('Sound Power'!$F187)))),DEGREES(ACOS(1-(1/'ModelParams Lw'!I$29*SQRT(0.5*1.2/'Sound Power'!$C187)*('Sound Power'!$B187/3600)/('Sound Power'!$D187)/('Sound Power'!$F187)))))</f>
        <v>#DIV/0!</v>
      </c>
      <c r="BZ187" s="23" t="e">
        <f>IF(Calcul!$E189="SW",DEGREES(ACOS(1-(1/'ModelParams Lw'!J$25*SQRT(0.5*1.2/'Sound Power'!$C187)*('Sound Power'!$B187/3600)/('Sound Power'!$D187)/('Sound Power'!$F187)))),DEGREES(ACOS(1-(1/'ModelParams Lw'!J$29*SQRT(0.5*1.2/'Sound Power'!$C187)*('Sound Power'!$B187/3600)/('Sound Power'!$D187)/('Sound Power'!$F187)))))</f>
        <v>#DIV/0!</v>
      </c>
      <c r="CA187" s="26" t="e">
        <f>IF(Calcul!$E189="SW",'ModelParams Lw'!C$22+'ModelParams Lw'!C$23*LOG('Sound Power'!$D187/'Sound Power'!$E187)+'ModelParams Lw'!C$24*LN('Sound Power'!BS187),IF('ModelParams Lw'!C$26+'ModelParams Lw'!C$27*LOG('Sound Power'!$D187/'Sound Power'!$E187)+'ModelParams Lw'!C$28*LN('Sound Power'!BS187)&lt;'ModelParams Lw'!C$22+'ModelParams Lw'!C$23*LOG('Sound Power'!$D187/'Sound Power'!$E187)+'ModelParams Lw'!C$24*LN('Sound Power'!BS187),'ModelParams Lw'!C$22+'ModelParams Lw'!C$23*LOG('Sound Power'!$D187/'Sound Power'!$E187)+'ModelParams Lw'!C$24*LN('Sound Power'!BS187),'ModelParams Lw'!C$26+'ModelParams Lw'!C$27*LOG('Sound Power'!$D187/'Sound Power'!$E187)+'ModelParams Lw'!C$28*LN('Sound Power'!BS187)))</f>
        <v>#DIV/0!</v>
      </c>
      <c r="CB187" s="26" t="e">
        <f>IF(Calcul!$E189="SW",'ModelParams Lw'!D$22+'ModelParams Lw'!D$23*LOG('Sound Power'!$D187/'Sound Power'!$E187)+'ModelParams Lw'!D$24*LN('Sound Power'!BT187),IF('ModelParams Lw'!D$26+'ModelParams Lw'!D$27*LOG('Sound Power'!$D187/'Sound Power'!$E187)+'ModelParams Lw'!D$28*LN('Sound Power'!BT187)&lt;'ModelParams Lw'!D$22+'ModelParams Lw'!D$23*LOG('Sound Power'!$D187/'Sound Power'!$E187)+'ModelParams Lw'!D$24*LN('Sound Power'!BT187),'ModelParams Lw'!D$22+'ModelParams Lw'!D$23*LOG('Sound Power'!$D187/'Sound Power'!$E187)+'ModelParams Lw'!D$24*LN('Sound Power'!BT187),'ModelParams Lw'!D$26+'ModelParams Lw'!D$27*LOG('Sound Power'!$D187/'Sound Power'!$E187)+'ModelParams Lw'!D$28*LN('Sound Power'!BT187)))</f>
        <v>#DIV/0!</v>
      </c>
      <c r="CC187" s="26" t="e">
        <f>IF(Calcul!$E189="SW",'ModelParams Lw'!E$22+'ModelParams Lw'!E$23*LOG('Sound Power'!$D187/'Sound Power'!$E187)+'ModelParams Lw'!E$24*LN('Sound Power'!BU187),IF('ModelParams Lw'!E$26+'ModelParams Lw'!E$27*LOG('Sound Power'!$D187/'Sound Power'!$E187)+'ModelParams Lw'!E$28*LN('Sound Power'!BU187)&lt;'ModelParams Lw'!E$22+'ModelParams Lw'!E$23*LOG('Sound Power'!$D187/'Sound Power'!$E187)+'ModelParams Lw'!E$24*LN('Sound Power'!BU187),'ModelParams Lw'!E$22+'ModelParams Lw'!E$23*LOG('Sound Power'!$D187/'Sound Power'!$E187)+'ModelParams Lw'!E$24*LN('Sound Power'!BU187),'ModelParams Lw'!E$26+'ModelParams Lw'!E$27*LOG('Sound Power'!$D187/'Sound Power'!$E187)+'ModelParams Lw'!E$28*LN('Sound Power'!BU187)))</f>
        <v>#DIV/0!</v>
      </c>
      <c r="CD187" s="26" t="e">
        <f>IF(Calcul!$E189="SW",'ModelParams Lw'!F$22+'ModelParams Lw'!F$23*LOG('Sound Power'!$D187/'Sound Power'!$E187)+'ModelParams Lw'!F$24*LN('Sound Power'!BV187),IF('ModelParams Lw'!F$26+'ModelParams Lw'!F$27*LOG('Sound Power'!$D187/'Sound Power'!$E187)+'ModelParams Lw'!F$28*LN('Sound Power'!BV187)&lt;'ModelParams Lw'!F$22+'ModelParams Lw'!F$23*LOG('Sound Power'!$D187/'Sound Power'!$E187)+'ModelParams Lw'!F$24*LN('Sound Power'!BV187),'ModelParams Lw'!F$22+'ModelParams Lw'!F$23*LOG('Sound Power'!$D187/'Sound Power'!$E187)+'ModelParams Lw'!F$24*LN('Sound Power'!BV187),'ModelParams Lw'!F$26+'ModelParams Lw'!F$27*LOG('Sound Power'!$D187/'Sound Power'!$E187)+'ModelParams Lw'!F$28*LN('Sound Power'!BV187)))</f>
        <v>#DIV/0!</v>
      </c>
      <c r="CE187" s="26" t="e">
        <f>IF(Calcul!$E189="SW",'ModelParams Lw'!G$22+'ModelParams Lw'!G$23*LOG('Sound Power'!$D187/'Sound Power'!$E187)+'ModelParams Lw'!G$24*LN('Sound Power'!BW187),IF('ModelParams Lw'!G$26+'ModelParams Lw'!G$27*LOG('Sound Power'!$D187/'Sound Power'!$E187)+'ModelParams Lw'!G$28*LN('Sound Power'!BW187)&lt;'ModelParams Lw'!G$22+'ModelParams Lw'!G$23*LOG('Sound Power'!$D187/'Sound Power'!$E187)+'ModelParams Lw'!G$24*LN('Sound Power'!BW187),'ModelParams Lw'!G$22+'ModelParams Lw'!G$23*LOG('Sound Power'!$D187/'Sound Power'!$E187)+'ModelParams Lw'!G$24*LN('Sound Power'!BW187),'ModelParams Lw'!G$26+'ModelParams Lw'!G$27*LOG('Sound Power'!$D187/'Sound Power'!$E187)+'ModelParams Lw'!G$28*LN('Sound Power'!BW187)))</f>
        <v>#DIV/0!</v>
      </c>
      <c r="CF187" s="26" t="e">
        <f>IF(Calcul!$E189="SW",'ModelParams Lw'!H$22+'ModelParams Lw'!H$23*LOG('Sound Power'!$D187/'Sound Power'!$E187)+'ModelParams Lw'!H$24*LN('Sound Power'!BX187),IF('ModelParams Lw'!H$26+'ModelParams Lw'!H$27*LOG('Sound Power'!$D187/'Sound Power'!$E187)+'ModelParams Lw'!H$28*LN('Sound Power'!BX187)&lt;'ModelParams Lw'!H$22+'ModelParams Lw'!H$23*LOG('Sound Power'!$D187/'Sound Power'!$E187)+'ModelParams Lw'!H$24*LN('Sound Power'!BX187),'ModelParams Lw'!H$22+'ModelParams Lw'!H$23*LOG('Sound Power'!$D187/'Sound Power'!$E187)+'ModelParams Lw'!H$24*LN('Sound Power'!BX187),'ModelParams Lw'!H$26+'ModelParams Lw'!H$27*LOG('Sound Power'!$D187/'Sound Power'!$E187)+'ModelParams Lw'!H$28*LN('Sound Power'!BX187)))</f>
        <v>#DIV/0!</v>
      </c>
      <c r="CG187" s="26" t="e">
        <f>IF(Calcul!$E189="SW",'ModelParams Lw'!I$22+'ModelParams Lw'!I$23*LOG('Sound Power'!$D187/'Sound Power'!$E187)+'ModelParams Lw'!I$24*LN('Sound Power'!BY187),IF('ModelParams Lw'!I$26+'ModelParams Lw'!I$27*LOG('Sound Power'!$D187/'Sound Power'!$E187)+'ModelParams Lw'!I$28*LN('Sound Power'!BY187)&lt;'ModelParams Lw'!I$22+'ModelParams Lw'!I$23*LOG('Sound Power'!$D187/'Sound Power'!$E187)+'ModelParams Lw'!I$24*LN('Sound Power'!BY187),'ModelParams Lw'!I$22+'ModelParams Lw'!I$23*LOG('Sound Power'!$D187/'Sound Power'!$E187)+'ModelParams Lw'!I$24*LN('Sound Power'!BY187),'ModelParams Lw'!I$26+'ModelParams Lw'!I$27*LOG('Sound Power'!$D187/'Sound Power'!$E187)+'ModelParams Lw'!I$28*LN('Sound Power'!BY187)))</f>
        <v>#DIV/0!</v>
      </c>
      <c r="CH187" s="26" t="e">
        <f>IF(Calcul!$E189="SW",'ModelParams Lw'!J$22+'ModelParams Lw'!J$23*LOG('Sound Power'!$D187/'Sound Power'!$E187)+'ModelParams Lw'!J$24*LN('Sound Power'!BZ187),IF('ModelParams Lw'!J$26+'ModelParams Lw'!J$27*LOG('Sound Power'!$D187/'Sound Power'!$E187)+'ModelParams Lw'!J$28*LN('Sound Power'!BZ187)&lt;'ModelParams Lw'!J$22+'ModelParams Lw'!J$23*LOG('Sound Power'!$D187/'Sound Power'!$E187)+'ModelParams Lw'!J$24*LN('Sound Power'!BZ187),'ModelParams Lw'!J$22+'ModelParams Lw'!J$23*LOG('Sound Power'!$D187/'Sound Power'!$E187)+'ModelParams Lw'!J$24*LN('Sound Power'!BZ187),'ModelParams Lw'!J$26+'ModelParams Lw'!J$27*LOG('Sound Power'!$D187/'Sound Power'!$E187)+'ModelParams Lw'!J$28*LN('Sound Power'!BZ187)))</f>
        <v>#DIV/0!</v>
      </c>
      <c r="CI187" s="26" t="e">
        <f t="shared" si="83"/>
        <v>#DIV/0!</v>
      </c>
      <c r="CJ187" s="26" t="e">
        <f t="shared" si="84"/>
        <v>#DIV/0!</v>
      </c>
      <c r="CK187" s="26" t="e">
        <f t="shared" si="85"/>
        <v>#DIV/0!</v>
      </c>
      <c r="CL187" s="26" t="e">
        <f t="shared" si="86"/>
        <v>#DIV/0!</v>
      </c>
      <c r="CM187" s="26" t="e">
        <f t="shared" si="87"/>
        <v>#DIV/0!</v>
      </c>
      <c r="CN187" s="26" t="e">
        <f t="shared" si="88"/>
        <v>#DIV/0!</v>
      </c>
      <c r="CO187" s="26" t="e">
        <f t="shared" si="89"/>
        <v>#DIV/0!</v>
      </c>
      <c r="CP187" s="26" t="e">
        <f t="shared" si="90"/>
        <v>#DIV/0!</v>
      </c>
      <c r="CQ187" s="26" t="e">
        <f>10*LOG10(IF(CI187="",0,POWER(10,((CI187+'ModelParams Lw'!$O$4)/10))) +IF(CJ187="",0,POWER(10,((CJ187+'ModelParams Lw'!$P$4)/10))) +IF(CK187="",0,POWER(10,((CK187+'ModelParams Lw'!$Q$4)/10))) +IF(CL187="",0,POWER(10,((CL187+'ModelParams Lw'!$R$4)/10))) +IF(CM187="",0,POWER(10,((CM187+'ModelParams Lw'!$S$4)/10))) +IF(CN187="",0,POWER(10,((CN187+'ModelParams Lw'!$T$4)/10))) +IF(CO187="",0,POWER(10,((CO187+'ModelParams Lw'!$U$4)/10)))+IF(CP187="",0,POWER(10,((CP187+'ModelParams Lw'!$V$4)/10))))</f>
        <v>#DIV/0!</v>
      </c>
      <c r="CR187" s="26" t="e">
        <f t="shared" si="91"/>
        <v>#DIV/0!</v>
      </c>
      <c r="CS187" s="26" t="e">
        <f>(CI187-'ModelParams Lw'!$O$10)/'ModelParams Lw'!$O$11</f>
        <v>#DIV/0!</v>
      </c>
      <c r="CT187" s="26" t="e">
        <f>(CJ187-'ModelParams Lw'!$P$10)/'ModelParams Lw'!$P$11</f>
        <v>#DIV/0!</v>
      </c>
      <c r="CU187" s="26" t="e">
        <f>(CK187-'ModelParams Lw'!$Q$10)/'ModelParams Lw'!$Q$11</f>
        <v>#DIV/0!</v>
      </c>
      <c r="CV187" s="26" t="e">
        <f>(CL187-'ModelParams Lw'!$R$10)/'ModelParams Lw'!$R$11</f>
        <v>#DIV/0!</v>
      </c>
      <c r="CW187" s="26" t="e">
        <f>(CM187-'ModelParams Lw'!$S$10)/'ModelParams Lw'!$S$11</f>
        <v>#DIV/0!</v>
      </c>
      <c r="CX187" s="26" t="e">
        <f>(CN187-'ModelParams Lw'!$T$10)/'ModelParams Lw'!$T$11</f>
        <v>#DIV/0!</v>
      </c>
      <c r="CY187" s="26" t="e">
        <f>(CO187-'ModelParams Lw'!$U$10)/'ModelParams Lw'!$U$11</f>
        <v>#DIV/0!</v>
      </c>
      <c r="CZ187" s="26" t="e">
        <f>(CP187-'ModelParams Lw'!$V$10)/'ModelParams Lw'!$V$11</f>
        <v>#DIV/0!</v>
      </c>
    </row>
    <row r="188" spans="1:104" x14ac:dyDescent="0.2">
      <c r="A188" s="13">
        <f>Calcul!A190</f>
        <v>0</v>
      </c>
      <c r="B188" s="13">
        <f t="shared" si="67"/>
        <v>0</v>
      </c>
      <c r="C188" s="13">
        <f>Calcul!B190</f>
        <v>0</v>
      </c>
      <c r="D188" s="13">
        <f>Calcul!C190/1000</f>
        <v>0</v>
      </c>
      <c r="E188" s="13">
        <f>Calcul!D190/1000</f>
        <v>0</v>
      </c>
      <c r="F188" s="13">
        <f t="shared" si="68"/>
        <v>0</v>
      </c>
      <c r="G188" s="23" t="e">
        <f>DEGREES(ACOS(1-(1/'ModelParams Lw'!B$15*SQRT(0.5*1.2/'Sound Power'!$C188)*('Sound Power'!$B188/3600)/('Sound Power'!$D188)/('Sound Power'!$F188))))</f>
        <v>#DIV/0!</v>
      </c>
      <c r="H188" s="23" t="e">
        <f>DEGREES(ACOS(1-(1/'ModelParams Lw'!C$15*SQRT(0.5*1.2/'Sound Power'!$C188)*('Sound Power'!$B188/3600)/('Sound Power'!$D188)/('Sound Power'!$F188))))</f>
        <v>#DIV/0!</v>
      </c>
      <c r="I188" s="23" t="e">
        <f>DEGREES(ACOS(1-(1/'ModelParams Lw'!D$15*SQRT(0.5*1.2/'Sound Power'!$C188)*('Sound Power'!$B188/3600)/('Sound Power'!$D188)/('Sound Power'!$F188))))</f>
        <v>#DIV/0!</v>
      </c>
      <c r="J188" s="23" t="e">
        <f>DEGREES(ACOS(1-(1/'ModelParams Lw'!E$15*SQRT(0.5*1.2/'Sound Power'!$C188)*('Sound Power'!$B188/3600)/('Sound Power'!$D188)/('Sound Power'!$F188))))</f>
        <v>#DIV/0!</v>
      </c>
      <c r="K188" s="23" t="e">
        <f>DEGREES(ACOS(1-(1/'ModelParams Lw'!F$15*SQRT(0.5*1.2/'Sound Power'!$C188)*('Sound Power'!$B188/3600)/('Sound Power'!$D188)/('Sound Power'!$F188))))</f>
        <v>#DIV/0!</v>
      </c>
      <c r="L188" s="23" t="e">
        <f>DEGREES(ACOS(1-(1/'ModelParams Lw'!G$15*SQRT(0.5*1.2/'Sound Power'!$C188)*('Sound Power'!$B188/3600)/('Sound Power'!$D188)/('Sound Power'!$F188))))</f>
        <v>#DIV/0!</v>
      </c>
      <c r="M188" s="23" t="e">
        <f>DEGREES(ACOS(1-(1/'ModelParams Lw'!H$15*SQRT(0.5*1.2/'Sound Power'!$C188)*('Sound Power'!$B188/3600)/('Sound Power'!$D188)/('Sound Power'!$F188))))</f>
        <v>#DIV/0!</v>
      </c>
      <c r="N188" s="23" t="e">
        <f>DEGREES(ACOS(1-(1/'ModelParams Lw'!I$15*SQRT(0.5*1.2/'Sound Power'!$C188)*('Sound Power'!$B188/3600)/('Sound Power'!$D188)/('Sound Power'!$F188))))</f>
        <v>#DIV/0!</v>
      </c>
      <c r="O188" s="26" t="e">
        <f>('ModelParams Lw'!B$4*LN('Sound Power'!G188)/(1+EXP(-('Sound Power'!$D188*1000+'ModelParams Lw'!B$6)/'ModelParams Lw'!B$7))+'ModelParams Lw'!B$5)*LN('Sound Power'!$B188)-('ModelParams Lw'!B$8+'ModelParams Lw'!B$9*$D188+'ModelParams Lw'!B$10*'Sound Power'!$F188^'ModelParams Lw'!B$14+'ModelParams Lw'!B$11*LN('Sound Power'!G188)+'ModelParams Lw'!B$12*'Sound Power'!$D188*'Sound Power'!$F188+'ModelParams Lw'!B$13*'Sound Power'!$D188*LN('Sound Power'!G188))</f>
        <v>#DIV/0!</v>
      </c>
      <c r="P188" s="26" t="e">
        <f>('ModelParams Lw'!C$4*LN('Sound Power'!H188)/(1+EXP(-('Sound Power'!$D188*1000+'ModelParams Lw'!C$6)/'ModelParams Lw'!C$7))+'ModelParams Lw'!C$5)*LN('Sound Power'!$B188)-('ModelParams Lw'!C$8+'ModelParams Lw'!C$9*$D188+'ModelParams Lw'!C$10*'Sound Power'!$F188^'ModelParams Lw'!C$14+'ModelParams Lw'!C$11*LN('Sound Power'!H188)+'ModelParams Lw'!C$12*'Sound Power'!$D188*'Sound Power'!$F188+'ModelParams Lw'!C$13*'Sound Power'!$D188*LN('Sound Power'!H188))</f>
        <v>#DIV/0!</v>
      </c>
      <c r="Q188" s="26" t="e">
        <f>('ModelParams Lw'!D$4*LN('Sound Power'!I188)/(1+EXP(-('Sound Power'!$D188*1000+'ModelParams Lw'!D$6)/'ModelParams Lw'!D$7))+'ModelParams Lw'!D$5)*LN('Sound Power'!$B188)-('ModelParams Lw'!D$8+'ModelParams Lw'!D$9*$D188+'ModelParams Lw'!D$10*'Sound Power'!$F188^'ModelParams Lw'!D$14+'ModelParams Lw'!D$11*LN('Sound Power'!I188)+'ModelParams Lw'!D$12*'Sound Power'!$D188*'Sound Power'!$F188+'ModelParams Lw'!D$13*'Sound Power'!$D188*LN('Sound Power'!I188))</f>
        <v>#DIV/0!</v>
      </c>
      <c r="R188" s="26" t="e">
        <f>('ModelParams Lw'!E$4*LN('Sound Power'!J188)/(1+EXP(-('Sound Power'!$D188*1000+'ModelParams Lw'!E$6)/'ModelParams Lw'!E$7))+'ModelParams Lw'!E$5)*LN('Sound Power'!$B188)-('ModelParams Lw'!E$8+'ModelParams Lw'!E$9*$D188+'ModelParams Lw'!E$10*'Sound Power'!$F188^'ModelParams Lw'!E$14+'ModelParams Lw'!E$11*LN('Sound Power'!J188)+'ModelParams Lw'!E$12*'Sound Power'!$D188*'Sound Power'!$F188+'ModelParams Lw'!E$13*'Sound Power'!$D188*LN('Sound Power'!J188))</f>
        <v>#DIV/0!</v>
      </c>
      <c r="S188" s="26" t="e">
        <f>('ModelParams Lw'!F$4*LN('Sound Power'!K188)/(1+EXP(-('Sound Power'!$D188*1000+'ModelParams Lw'!F$6)/'ModelParams Lw'!F$7))+'ModelParams Lw'!F$5)*LN('Sound Power'!$B188)-('ModelParams Lw'!F$8+'ModelParams Lw'!F$9*$D188+'ModelParams Lw'!F$10*'Sound Power'!$F188^'ModelParams Lw'!F$14+'ModelParams Lw'!F$11*LN('Sound Power'!K188)+'ModelParams Lw'!F$12*'Sound Power'!$D188*'Sound Power'!$F188+'ModelParams Lw'!F$13*'Sound Power'!$D188*LN('Sound Power'!K188))</f>
        <v>#DIV/0!</v>
      </c>
      <c r="T188" s="26" t="e">
        <f>('ModelParams Lw'!G$4*LN('Sound Power'!L188)/(1+EXP(-('Sound Power'!$D188*1000+'ModelParams Lw'!G$6)/'ModelParams Lw'!G$7))+'ModelParams Lw'!G$5)*LN('Sound Power'!$B188)-('ModelParams Lw'!G$8+'ModelParams Lw'!G$9*$D188+'ModelParams Lw'!G$10*'Sound Power'!$F188^'ModelParams Lw'!G$14+'ModelParams Lw'!G$11*LN('Sound Power'!L188)+'ModelParams Lw'!G$12*'Sound Power'!$D188*'Sound Power'!$F188+'ModelParams Lw'!G$13*'Sound Power'!$D188*LN('Sound Power'!L188))</f>
        <v>#DIV/0!</v>
      </c>
      <c r="U188" s="26" t="e">
        <f>('ModelParams Lw'!H$4*LN('Sound Power'!M188)/(1+EXP(-('Sound Power'!$D188*1000+'ModelParams Lw'!H$6)/'ModelParams Lw'!H$7))+'ModelParams Lw'!H$5)*LN('Sound Power'!$B188)-('ModelParams Lw'!H$8+'ModelParams Lw'!H$9*$D188+'ModelParams Lw'!H$10*'Sound Power'!$F188^'ModelParams Lw'!H$14+'ModelParams Lw'!H$11*LN('Sound Power'!M188)+'ModelParams Lw'!H$12*'Sound Power'!$D188*'Sound Power'!$F188+'ModelParams Lw'!H$13*'Sound Power'!$D188*LN('Sound Power'!M188))</f>
        <v>#DIV/0!</v>
      </c>
      <c r="V188" s="26" t="e">
        <f>('ModelParams Lw'!I$4*LN('Sound Power'!N188)/(1+EXP(-('Sound Power'!$D188*1000+'ModelParams Lw'!I$6)/'ModelParams Lw'!I$7))+'ModelParams Lw'!I$5)*LN('Sound Power'!$B188)-('ModelParams Lw'!I$8+'ModelParams Lw'!I$9*$D188+'ModelParams Lw'!I$10*'Sound Power'!$F188^'ModelParams Lw'!I$14+'ModelParams Lw'!I$11*LN('Sound Power'!N188)+'ModelParams Lw'!I$12*'Sound Power'!$D188*'Sound Power'!$F188+'ModelParams Lw'!I$13*'Sound Power'!$D188*LN('Sound Power'!N188))</f>
        <v>#DIV/0!</v>
      </c>
      <c r="W188" s="26" t="e">
        <f>10*LOG10(IF(O188="",0,POWER(10,((O188+'ModelParams Lw'!$O$4)/10))) +IF(P188="",0,POWER(10,((P188+'ModelParams Lw'!$P$4)/10))) +IF(Q188="",0,POWER(10,((Q188+'ModelParams Lw'!$Q$4)/10))) +IF(R188="",0,POWER(10,((R188+'ModelParams Lw'!$R$4)/10))) +IF(S188="",0,POWER(10,((S188+'ModelParams Lw'!$S$4)/10))) +IF(T188="",0,POWER(10,((T188+'ModelParams Lw'!$T$4)/10))) +IF(U188="",0,POWER(10,((U188+'ModelParams Lw'!$U$4)/10)))+IF(V188="",0,POWER(10,((V188+'ModelParams Lw'!$V$4)/10))))</f>
        <v>#DIV/0!</v>
      </c>
      <c r="X188" s="26" t="e">
        <f t="shared" si="77"/>
        <v>#DIV/0!</v>
      </c>
      <c r="Y188" s="26" t="e">
        <f>(O188-'ModelParams Lw'!O$10)/'ModelParams Lw'!O$11</f>
        <v>#DIV/0!</v>
      </c>
      <c r="Z188" s="26" t="e">
        <f>(P188-'ModelParams Lw'!P$10)/'ModelParams Lw'!P$11</f>
        <v>#DIV/0!</v>
      </c>
      <c r="AA188" s="26" t="e">
        <f>(Q188-'ModelParams Lw'!Q$10)/'ModelParams Lw'!Q$11</f>
        <v>#DIV/0!</v>
      </c>
      <c r="AB188" s="26" t="e">
        <f>(R188-'ModelParams Lw'!R$10)/'ModelParams Lw'!R$11</f>
        <v>#DIV/0!</v>
      </c>
      <c r="AC188" s="26" t="e">
        <f>(S188-'ModelParams Lw'!S$10)/'ModelParams Lw'!S$11</f>
        <v>#DIV/0!</v>
      </c>
      <c r="AD188" s="26" t="e">
        <f>(T188-'ModelParams Lw'!T$10)/'ModelParams Lw'!T$11</f>
        <v>#DIV/0!</v>
      </c>
      <c r="AE188" s="26" t="e">
        <f>(U188-'ModelParams Lw'!U$10)/'ModelParams Lw'!U$11</f>
        <v>#DIV/0!</v>
      </c>
      <c r="AF188" s="26" t="e">
        <f>(V188-'ModelParams Lw'!V$10)/'ModelParams Lw'!V$11</f>
        <v>#DIV/0!</v>
      </c>
      <c r="AG188" s="26" t="e">
        <f t="shared" si="78"/>
        <v>#DIV/0!</v>
      </c>
      <c r="AH188" s="26" t="e">
        <f>VLOOKUP(D188*1000,'ModelParams Lw'!$A$38:$D$58,4)</f>
        <v>#N/A</v>
      </c>
      <c r="AI188" s="56" t="e">
        <f>VLOOKUP(D188*1000,'ModelParams Lw'!$A$38:$D$58,2)</f>
        <v>#N/A</v>
      </c>
      <c r="AJ188" s="46" t="e">
        <f t="shared" si="79"/>
        <v>#DIV/0!</v>
      </c>
      <c r="AK188" s="26" t="e">
        <f t="shared" si="80"/>
        <v>#VALUE!</v>
      </c>
      <c r="AL188" s="26" t="e">
        <f>IF($AI188=100,'ModelParams Lw'!R$35*'Sound Power'!$AH188^2+'ModelParams Lw'!R$36*'Sound Power'!$AH188+'ModelParams Lw'!R$37,IF($AI188=150,'ModelParams Lw'!R$38*'Sound Power'!$AH188^2+'ModelParams Lw'!R$39*'Sound Power'!$AH188+'ModelParams Lw'!R$40,'ModelParams Lw'!R$41*'Sound Power'!$AH188^2+'ModelParams Lw'!R$42*'Sound Power'!$AH188+'ModelParams Lw'!R$43))</f>
        <v>#N/A</v>
      </c>
      <c r="AM188" s="26" t="e">
        <f>IF($AI188=100,'ModelParams Lw'!S$35*'Sound Power'!$AH188^2+'ModelParams Lw'!S$36*'Sound Power'!$AH188+'ModelParams Lw'!S$37,IF($AI188=150,'ModelParams Lw'!S$38*'Sound Power'!$AH188^2+'ModelParams Lw'!S$39*'Sound Power'!$AH188+'ModelParams Lw'!S$40,'ModelParams Lw'!S$41*'Sound Power'!$AH188^2+'ModelParams Lw'!S$42*'Sound Power'!$AH188+'ModelParams Lw'!S$43))</f>
        <v>#N/A</v>
      </c>
      <c r="AN188" s="26" t="e">
        <f>IF($AI188=100,'ModelParams Lw'!T$35*'Sound Power'!$AH188^2+'ModelParams Lw'!T$36*'Sound Power'!$AH188+'ModelParams Lw'!T$37,IF($AI188=150,'ModelParams Lw'!T$38*'Sound Power'!$AH188^2+'ModelParams Lw'!T$39*'Sound Power'!$AH188+'ModelParams Lw'!T$40,'ModelParams Lw'!T$41*'Sound Power'!$AH188^2+'ModelParams Lw'!T$42*'Sound Power'!$AH188+'ModelParams Lw'!T$43))</f>
        <v>#N/A</v>
      </c>
      <c r="AO188" s="26" t="e">
        <f>IF($AI188=100,'ModelParams Lw'!U$35*'Sound Power'!$AH188^2+'ModelParams Lw'!U$36*'Sound Power'!$AH188+'ModelParams Lw'!U$37,IF($AI188=150,'ModelParams Lw'!U$38*'Sound Power'!$AH188^2+'ModelParams Lw'!U$39*'Sound Power'!$AH188+'ModelParams Lw'!U$40,'ModelParams Lw'!U$41*'Sound Power'!$AH188^2+'ModelParams Lw'!U$42*'Sound Power'!$AH188+'ModelParams Lw'!U$43))</f>
        <v>#N/A</v>
      </c>
      <c r="AP188" s="26" t="e">
        <f>IF($AI188=100,'ModelParams Lw'!V$35*'Sound Power'!$AH188^2+'ModelParams Lw'!V$36*'Sound Power'!$AH188+'ModelParams Lw'!V$37,IF($AI188=150,'ModelParams Lw'!V$38*'Sound Power'!$AH188^2+'ModelParams Lw'!V$39*'Sound Power'!$AH188+'ModelParams Lw'!V$40,'ModelParams Lw'!V$41*'Sound Power'!$AH188^2+'ModelParams Lw'!V$42*'Sound Power'!$AH188+'ModelParams Lw'!V$43))</f>
        <v>#N/A</v>
      </c>
      <c r="AQ188" s="26" t="e">
        <f>IF($AI188=100,'ModelParams Lw'!W$35*'Sound Power'!$AH188^2+'ModelParams Lw'!W$36*'Sound Power'!$AH188+'ModelParams Lw'!W$37,IF($AI188=150,'ModelParams Lw'!W$38*'Sound Power'!$AH188^2+'ModelParams Lw'!W$39*'Sound Power'!$AH188+'ModelParams Lw'!W$40,'ModelParams Lw'!W$41*'Sound Power'!$AH188^2+'ModelParams Lw'!W$42*'Sound Power'!$AH188+'ModelParams Lw'!W$43))</f>
        <v>#N/A</v>
      </c>
      <c r="AR188" s="26" t="e">
        <f t="shared" si="81"/>
        <v>#VALUE!</v>
      </c>
      <c r="AS188" s="26" t="e">
        <f>IF(26.83*LN($AJ188)-11.791-'ModelParams Lw'!B$35&lt;0,0,26.83*LN($AJ188)-11.791-'ModelParams Lw'!B$35)</f>
        <v>#DIV/0!</v>
      </c>
      <c r="AT188" s="26" t="e">
        <f>IF(26.83*LN($AJ188)-11.791-'ModelParams Lw'!C$35&lt;0,0,26.83*LN($AJ188)-11.791-'ModelParams Lw'!C$35)</f>
        <v>#DIV/0!</v>
      </c>
      <c r="AU188" s="26" t="e">
        <f>IF(26.83*LN($AJ188)-11.791-'ModelParams Lw'!D$35&lt;0,0,26.83*LN($AJ188)-11.791-'ModelParams Lw'!D$35)</f>
        <v>#DIV/0!</v>
      </c>
      <c r="AV188" s="26" t="e">
        <f>IF(26.83*LN($AJ188)-11.791-'ModelParams Lw'!E$35&lt;0,0,26.83*LN($AJ188)-11.791-'ModelParams Lw'!E$35)</f>
        <v>#DIV/0!</v>
      </c>
      <c r="AW188" s="26" t="e">
        <f>IF(26.83*LN($AJ188)-11.791-'ModelParams Lw'!F$35&lt;0,0,26.83*LN($AJ188)-11.791-'ModelParams Lw'!F$35)</f>
        <v>#DIV/0!</v>
      </c>
      <c r="AX188" s="26" t="e">
        <f>IF(26.83*LN($AJ188)-11.791-'ModelParams Lw'!G$35&lt;0,0,26.83*LN($AJ188)-11.791-'ModelParams Lw'!G$35)</f>
        <v>#DIV/0!</v>
      </c>
      <c r="AY188" s="26" t="e">
        <f>IF(26.83*LN($AJ188)-11.791-'ModelParams Lw'!H$35&lt;0,0,26.83*LN($AJ188)-11.791-'ModelParams Lw'!H$35)</f>
        <v>#DIV/0!</v>
      </c>
      <c r="AZ188" s="26" t="e">
        <f>IF(26.83*LN($AJ188)-11.791-'ModelParams Lw'!I$35&lt;0,0,26.83*LN($AJ188)-11.791-'ModelParams Lw'!I$35)</f>
        <v>#DIV/0!</v>
      </c>
      <c r="BA188" s="26" t="e">
        <f t="shared" si="69"/>
        <v>#DIV/0!</v>
      </c>
      <c r="BB188" s="26" t="e">
        <f t="shared" si="70"/>
        <v>#DIV/0!</v>
      </c>
      <c r="BC188" s="26" t="e">
        <f t="shared" si="71"/>
        <v>#DIV/0!</v>
      </c>
      <c r="BD188" s="26" t="e">
        <f t="shared" si="72"/>
        <v>#DIV/0!</v>
      </c>
      <c r="BE188" s="26" t="e">
        <f t="shared" si="73"/>
        <v>#DIV/0!</v>
      </c>
      <c r="BF188" s="26" t="e">
        <f t="shared" si="74"/>
        <v>#DIV/0!</v>
      </c>
      <c r="BG188" s="26" t="e">
        <f t="shared" si="75"/>
        <v>#DIV/0!</v>
      </c>
      <c r="BH188" s="26" t="e">
        <f t="shared" si="76"/>
        <v>#DIV/0!</v>
      </c>
      <c r="BI188" s="26" t="e">
        <f>10*LOG10(IF(BA188="",0,POWER(10,((BA188+'ModelParams Lw'!$O$4)/10))) +IF(BB188="",0,POWER(10,((BB188+'ModelParams Lw'!$P$4)/10))) +IF(BC188="",0,POWER(10,((BC188+'ModelParams Lw'!$Q$4)/10))) +IF(BD188="",0,POWER(10,((BD188+'ModelParams Lw'!$R$4)/10))) +IF(BE188="",0,POWER(10,((BE188+'ModelParams Lw'!$S$4)/10))) +IF(BF188="",0,POWER(10,((BF188+'ModelParams Lw'!$T$4)/10))) +IF(BG188="",0,POWER(10,((BG188+'ModelParams Lw'!$U$4)/10)))+IF(BH188="",0,POWER(10,((BH188+'ModelParams Lw'!$V$4)/10))))</f>
        <v>#DIV/0!</v>
      </c>
      <c r="BJ188" s="26" t="e">
        <f t="shared" si="82"/>
        <v>#DIV/0!</v>
      </c>
      <c r="BK188" s="26" t="e">
        <f>(BA188-'ModelParams Lw'!O$10)/'ModelParams Lw'!O$11</f>
        <v>#DIV/0!</v>
      </c>
      <c r="BL188" s="26" t="e">
        <f>(BB188-'ModelParams Lw'!P$10)/'ModelParams Lw'!P$11</f>
        <v>#DIV/0!</v>
      </c>
      <c r="BM188" s="26" t="e">
        <f>(BC188-'ModelParams Lw'!Q$10)/'ModelParams Lw'!Q$11</f>
        <v>#DIV/0!</v>
      </c>
      <c r="BN188" s="26" t="e">
        <f>(BD188-'ModelParams Lw'!R$10)/'ModelParams Lw'!R$11</f>
        <v>#DIV/0!</v>
      </c>
      <c r="BO188" s="26" t="e">
        <f>(BE188-'ModelParams Lw'!S$10)/'ModelParams Lw'!S$11</f>
        <v>#DIV/0!</v>
      </c>
      <c r="BP188" s="26" t="e">
        <f>(BF188-'ModelParams Lw'!T$10)/'ModelParams Lw'!T$11</f>
        <v>#DIV/0!</v>
      </c>
      <c r="BQ188" s="26" t="e">
        <f>(BG188-'ModelParams Lw'!U$10)/'ModelParams Lw'!U$11</f>
        <v>#DIV/0!</v>
      </c>
      <c r="BR188" s="26" t="e">
        <f>(BH188-'ModelParams Lw'!V$10)/'ModelParams Lw'!V$11</f>
        <v>#DIV/0!</v>
      </c>
      <c r="BS188" s="23" t="e">
        <f>IF(Calcul!$E190="SW",DEGREES(ACOS(1-(1/'ModelParams Lw'!C$25*SQRT(0.5*1.2/'Sound Power'!$C188)*('Sound Power'!$B188/3600)/('Sound Power'!$D188)/('Sound Power'!$F188)))),DEGREES(ACOS(1-(1/'ModelParams Lw'!C$29*SQRT(0.5*1.2/'Sound Power'!$C188)*('Sound Power'!$B188/3600)/('Sound Power'!$D188)/('Sound Power'!$F188)))))</f>
        <v>#DIV/0!</v>
      </c>
      <c r="BT188" s="23" t="e">
        <f>IF(Calcul!$E190="SW",DEGREES(ACOS(1-(1/'ModelParams Lw'!D$25*SQRT(0.5*1.2/'Sound Power'!$C188)*('Sound Power'!$B188/3600)/('Sound Power'!$D188)/('Sound Power'!$F188)))),DEGREES(ACOS(1-(1/'ModelParams Lw'!D$29*SQRT(0.5*1.2/'Sound Power'!$C188)*('Sound Power'!$B188/3600)/('Sound Power'!$D188)/('Sound Power'!$F188)))))</f>
        <v>#DIV/0!</v>
      </c>
      <c r="BU188" s="23" t="e">
        <f>IF(Calcul!$E190="SW",DEGREES(ACOS(1-(1/'ModelParams Lw'!E$25*SQRT(0.5*1.2/'Sound Power'!$C188)*('Sound Power'!$B188/3600)/('Sound Power'!$D188)/('Sound Power'!$F188)))),DEGREES(ACOS(1-(1/'ModelParams Lw'!E$29*SQRT(0.5*1.2/'Sound Power'!$C188)*('Sound Power'!$B188/3600)/('Sound Power'!$D188)/('Sound Power'!$F188)))))</f>
        <v>#DIV/0!</v>
      </c>
      <c r="BV188" s="23" t="e">
        <f>IF(Calcul!$E190="SW",DEGREES(ACOS(1-(1/'ModelParams Lw'!F$25*SQRT(0.5*1.2/'Sound Power'!$C188)*('Sound Power'!$B188/3600)/('Sound Power'!$D188)/('Sound Power'!$F188)))),DEGREES(ACOS(1-(1/'ModelParams Lw'!F$29*SQRT(0.5*1.2/'Sound Power'!$C188)*('Sound Power'!$B188/3600)/('Sound Power'!$D188)/('Sound Power'!$F188)))))</f>
        <v>#DIV/0!</v>
      </c>
      <c r="BW188" s="23" t="e">
        <f>IF(Calcul!$E190="SW",DEGREES(ACOS(1-(1/'ModelParams Lw'!G$25*SQRT(0.5*1.2/'Sound Power'!$C188)*('Sound Power'!$B188/3600)/('Sound Power'!$D188)/('Sound Power'!$F188)))),DEGREES(ACOS(1-(1/'ModelParams Lw'!G$29*SQRT(0.5*1.2/'Sound Power'!$C188)*('Sound Power'!$B188/3600)/('Sound Power'!$D188)/('Sound Power'!$F188)))))</f>
        <v>#DIV/0!</v>
      </c>
      <c r="BX188" s="23" t="e">
        <f>IF(Calcul!$E190="SW",DEGREES(ACOS(1-(1/'ModelParams Lw'!H$25*SQRT(0.5*1.2/'Sound Power'!$C188)*('Sound Power'!$B188/3600)/('Sound Power'!$D188)/('Sound Power'!$F188)))),DEGREES(ACOS(1-(1/'ModelParams Lw'!H$29*SQRT(0.5*1.2/'Sound Power'!$C188)*('Sound Power'!$B188/3600)/('Sound Power'!$D188)/('Sound Power'!$F188)))))</f>
        <v>#DIV/0!</v>
      </c>
      <c r="BY188" s="23" t="e">
        <f>IF(Calcul!$E190="SW",DEGREES(ACOS(1-(1/'ModelParams Lw'!I$25*SQRT(0.5*1.2/'Sound Power'!$C188)*('Sound Power'!$B188/3600)/('Sound Power'!$D188)/('Sound Power'!$F188)))),DEGREES(ACOS(1-(1/'ModelParams Lw'!I$29*SQRT(0.5*1.2/'Sound Power'!$C188)*('Sound Power'!$B188/3600)/('Sound Power'!$D188)/('Sound Power'!$F188)))))</f>
        <v>#DIV/0!</v>
      </c>
      <c r="BZ188" s="23" t="e">
        <f>IF(Calcul!$E190="SW",DEGREES(ACOS(1-(1/'ModelParams Lw'!J$25*SQRT(0.5*1.2/'Sound Power'!$C188)*('Sound Power'!$B188/3600)/('Sound Power'!$D188)/('Sound Power'!$F188)))),DEGREES(ACOS(1-(1/'ModelParams Lw'!J$29*SQRT(0.5*1.2/'Sound Power'!$C188)*('Sound Power'!$B188/3600)/('Sound Power'!$D188)/('Sound Power'!$F188)))))</f>
        <v>#DIV/0!</v>
      </c>
      <c r="CA188" s="26" t="e">
        <f>IF(Calcul!$E190="SW",'ModelParams Lw'!C$22+'ModelParams Lw'!C$23*LOG('Sound Power'!$D188/'Sound Power'!$E188)+'ModelParams Lw'!C$24*LN('Sound Power'!BS188),IF('ModelParams Lw'!C$26+'ModelParams Lw'!C$27*LOG('Sound Power'!$D188/'Sound Power'!$E188)+'ModelParams Lw'!C$28*LN('Sound Power'!BS188)&lt;'ModelParams Lw'!C$22+'ModelParams Lw'!C$23*LOG('Sound Power'!$D188/'Sound Power'!$E188)+'ModelParams Lw'!C$24*LN('Sound Power'!BS188),'ModelParams Lw'!C$22+'ModelParams Lw'!C$23*LOG('Sound Power'!$D188/'Sound Power'!$E188)+'ModelParams Lw'!C$24*LN('Sound Power'!BS188),'ModelParams Lw'!C$26+'ModelParams Lw'!C$27*LOG('Sound Power'!$D188/'Sound Power'!$E188)+'ModelParams Lw'!C$28*LN('Sound Power'!BS188)))</f>
        <v>#DIV/0!</v>
      </c>
      <c r="CB188" s="26" t="e">
        <f>IF(Calcul!$E190="SW",'ModelParams Lw'!D$22+'ModelParams Lw'!D$23*LOG('Sound Power'!$D188/'Sound Power'!$E188)+'ModelParams Lw'!D$24*LN('Sound Power'!BT188),IF('ModelParams Lw'!D$26+'ModelParams Lw'!D$27*LOG('Sound Power'!$D188/'Sound Power'!$E188)+'ModelParams Lw'!D$28*LN('Sound Power'!BT188)&lt;'ModelParams Lw'!D$22+'ModelParams Lw'!D$23*LOG('Sound Power'!$D188/'Sound Power'!$E188)+'ModelParams Lw'!D$24*LN('Sound Power'!BT188),'ModelParams Lw'!D$22+'ModelParams Lw'!D$23*LOG('Sound Power'!$D188/'Sound Power'!$E188)+'ModelParams Lw'!D$24*LN('Sound Power'!BT188),'ModelParams Lw'!D$26+'ModelParams Lw'!D$27*LOG('Sound Power'!$D188/'Sound Power'!$E188)+'ModelParams Lw'!D$28*LN('Sound Power'!BT188)))</f>
        <v>#DIV/0!</v>
      </c>
      <c r="CC188" s="26" t="e">
        <f>IF(Calcul!$E190="SW",'ModelParams Lw'!E$22+'ModelParams Lw'!E$23*LOG('Sound Power'!$D188/'Sound Power'!$E188)+'ModelParams Lw'!E$24*LN('Sound Power'!BU188),IF('ModelParams Lw'!E$26+'ModelParams Lw'!E$27*LOG('Sound Power'!$D188/'Sound Power'!$E188)+'ModelParams Lw'!E$28*LN('Sound Power'!BU188)&lt;'ModelParams Lw'!E$22+'ModelParams Lw'!E$23*LOG('Sound Power'!$D188/'Sound Power'!$E188)+'ModelParams Lw'!E$24*LN('Sound Power'!BU188),'ModelParams Lw'!E$22+'ModelParams Lw'!E$23*LOG('Sound Power'!$D188/'Sound Power'!$E188)+'ModelParams Lw'!E$24*LN('Sound Power'!BU188),'ModelParams Lw'!E$26+'ModelParams Lw'!E$27*LOG('Sound Power'!$D188/'Sound Power'!$E188)+'ModelParams Lw'!E$28*LN('Sound Power'!BU188)))</f>
        <v>#DIV/0!</v>
      </c>
      <c r="CD188" s="26" t="e">
        <f>IF(Calcul!$E190="SW",'ModelParams Lw'!F$22+'ModelParams Lw'!F$23*LOG('Sound Power'!$D188/'Sound Power'!$E188)+'ModelParams Lw'!F$24*LN('Sound Power'!BV188),IF('ModelParams Lw'!F$26+'ModelParams Lw'!F$27*LOG('Sound Power'!$D188/'Sound Power'!$E188)+'ModelParams Lw'!F$28*LN('Sound Power'!BV188)&lt;'ModelParams Lw'!F$22+'ModelParams Lw'!F$23*LOG('Sound Power'!$D188/'Sound Power'!$E188)+'ModelParams Lw'!F$24*LN('Sound Power'!BV188),'ModelParams Lw'!F$22+'ModelParams Lw'!F$23*LOG('Sound Power'!$D188/'Sound Power'!$E188)+'ModelParams Lw'!F$24*LN('Sound Power'!BV188),'ModelParams Lw'!F$26+'ModelParams Lw'!F$27*LOG('Sound Power'!$D188/'Sound Power'!$E188)+'ModelParams Lw'!F$28*LN('Sound Power'!BV188)))</f>
        <v>#DIV/0!</v>
      </c>
      <c r="CE188" s="26" t="e">
        <f>IF(Calcul!$E190="SW",'ModelParams Lw'!G$22+'ModelParams Lw'!G$23*LOG('Sound Power'!$D188/'Sound Power'!$E188)+'ModelParams Lw'!G$24*LN('Sound Power'!BW188),IF('ModelParams Lw'!G$26+'ModelParams Lw'!G$27*LOG('Sound Power'!$D188/'Sound Power'!$E188)+'ModelParams Lw'!G$28*LN('Sound Power'!BW188)&lt;'ModelParams Lw'!G$22+'ModelParams Lw'!G$23*LOG('Sound Power'!$D188/'Sound Power'!$E188)+'ModelParams Lw'!G$24*LN('Sound Power'!BW188),'ModelParams Lw'!G$22+'ModelParams Lw'!G$23*LOG('Sound Power'!$D188/'Sound Power'!$E188)+'ModelParams Lw'!G$24*LN('Sound Power'!BW188),'ModelParams Lw'!G$26+'ModelParams Lw'!G$27*LOG('Sound Power'!$D188/'Sound Power'!$E188)+'ModelParams Lw'!G$28*LN('Sound Power'!BW188)))</f>
        <v>#DIV/0!</v>
      </c>
      <c r="CF188" s="26" t="e">
        <f>IF(Calcul!$E190="SW",'ModelParams Lw'!H$22+'ModelParams Lw'!H$23*LOG('Sound Power'!$D188/'Sound Power'!$E188)+'ModelParams Lw'!H$24*LN('Sound Power'!BX188),IF('ModelParams Lw'!H$26+'ModelParams Lw'!H$27*LOG('Sound Power'!$D188/'Sound Power'!$E188)+'ModelParams Lw'!H$28*LN('Sound Power'!BX188)&lt;'ModelParams Lw'!H$22+'ModelParams Lw'!H$23*LOG('Sound Power'!$D188/'Sound Power'!$E188)+'ModelParams Lw'!H$24*LN('Sound Power'!BX188),'ModelParams Lw'!H$22+'ModelParams Lw'!H$23*LOG('Sound Power'!$D188/'Sound Power'!$E188)+'ModelParams Lw'!H$24*LN('Sound Power'!BX188),'ModelParams Lw'!H$26+'ModelParams Lw'!H$27*LOG('Sound Power'!$D188/'Sound Power'!$E188)+'ModelParams Lw'!H$28*LN('Sound Power'!BX188)))</f>
        <v>#DIV/0!</v>
      </c>
      <c r="CG188" s="26" t="e">
        <f>IF(Calcul!$E190="SW",'ModelParams Lw'!I$22+'ModelParams Lw'!I$23*LOG('Sound Power'!$D188/'Sound Power'!$E188)+'ModelParams Lw'!I$24*LN('Sound Power'!BY188),IF('ModelParams Lw'!I$26+'ModelParams Lw'!I$27*LOG('Sound Power'!$D188/'Sound Power'!$E188)+'ModelParams Lw'!I$28*LN('Sound Power'!BY188)&lt;'ModelParams Lw'!I$22+'ModelParams Lw'!I$23*LOG('Sound Power'!$D188/'Sound Power'!$E188)+'ModelParams Lw'!I$24*LN('Sound Power'!BY188),'ModelParams Lw'!I$22+'ModelParams Lw'!I$23*LOG('Sound Power'!$D188/'Sound Power'!$E188)+'ModelParams Lw'!I$24*LN('Sound Power'!BY188),'ModelParams Lw'!I$26+'ModelParams Lw'!I$27*LOG('Sound Power'!$D188/'Sound Power'!$E188)+'ModelParams Lw'!I$28*LN('Sound Power'!BY188)))</f>
        <v>#DIV/0!</v>
      </c>
      <c r="CH188" s="26" t="e">
        <f>IF(Calcul!$E190="SW",'ModelParams Lw'!J$22+'ModelParams Lw'!J$23*LOG('Sound Power'!$D188/'Sound Power'!$E188)+'ModelParams Lw'!J$24*LN('Sound Power'!BZ188),IF('ModelParams Lw'!J$26+'ModelParams Lw'!J$27*LOG('Sound Power'!$D188/'Sound Power'!$E188)+'ModelParams Lw'!J$28*LN('Sound Power'!BZ188)&lt;'ModelParams Lw'!J$22+'ModelParams Lw'!J$23*LOG('Sound Power'!$D188/'Sound Power'!$E188)+'ModelParams Lw'!J$24*LN('Sound Power'!BZ188),'ModelParams Lw'!J$22+'ModelParams Lw'!J$23*LOG('Sound Power'!$D188/'Sound Power'!$E188)+'ModelParams Lw'!J$24*LN('Sound Power'!BZ188),'ModelParams Lw'!J$26+'ModelParams Lw'!J$27*LOG('Sound Power'!$D188/'Sound Power'!$E188)+'ModelParams Lw'!J$28*LN('Sound Power'!BZ188)))</f>
        <v>#DIV/0!</v>
      </c>
      <c r="CI188" s="26" t="e">
        <f t="shared" si="83"/>
        <v>#DIV/0!</v>
      </c>
      <c r="CJ188" s="26" t="e">
        <f t="shared" si="84"/>
        <v>#DIV/0!</v>
      </c>
      <c r="CK188" s="26" t="e">
        <f t="shared" si="85"/>
        <v>#DIV/0!</v>
      </c>
      <c r="CL188" s="26" t="e">
        <f t="shared" si="86"/>
        <v>#DIV/0!</v>
      </c>
      <c r="CM188" s="26" t="e">
        <f t="shared" si="87"/>
        <v>#DIV/0!</v>
      </c>
      <c r="CN188" s="26" t="e">
        <f t="shared" si="88"/>
        <v>#DIV/0!</v>
      </c>
      <c r="CO188" s="26" t="e">
        <f t="shared" si="89"/>
        <v>#DIV/0!</v>
      </c>
      <c r="CP188" s="26" t="e">
        <f t="shared" si="90"/>
        <v>#DIV/0!</v>
      </c>
      <c r="CQ188" s="26" t="e">
        <f>10*LOG10(IF(CI188="",0,POWER(10,((CI188+'ModelParams Lw'!$O$4)/10))) +IF(CJ188="",0,POWER(10,((CJ188+'ModelParams Lw'!$P$4)/10))) +IF(CK188="",0,POWER(10,((CK188+'ModelParams Lw'!$Q$4)/10))) +IF(CL188="",0,POWER(10,((CL188+'ModelParams Lw'!$R$4)/10))) +IF(CM188="",0,POWER(10,((CM188+'ModelParams Lw'!$S$4)/10))) +IF(CN188="",0,POWER(10,((CN188+'ModelParams Lw'!$T$4)/10))) +IF(CO188="",0,POWER(10,((CO188+'ModelParams Lw'!$U$4)/10)))+IF(CP188="",0,POWER(10,((CP188+'ModelParams Lw'!$V$4)/10))))</f>
        <v>#DIV/0!</v>
      </c>
      <c r="CR188" s="26" t="e">
        <f t="shared" si="91"/>
        <v>#DIV/0!</v>
      </c>
      <c r="CS188" s="26" t="e">
        <f>(CI188-'ModelParams Lw'!$O$10)/'ModelParams Lw'!$O$11</f>
        <v>#DIV/0!</v>
      </c>
      <c r="CT188" s="26" t="e">
        <f>(CJ188-'ModelParams Lw'!$P$10)/'ModelParams Lw'!$P$11</f>
        <v>#DIV/0!</v>
      </c>
      <c r="CU188" s="26" t="e">
        <f>(CK188-'ModelParams Lw'!$Q$10)/'ModelParams Lw'!$Q$11</f>
        <v>#DIV/0!</v>
      </c>
      <c r="CV188" s="26" t="e">
        <f>(CL188-'ModelParams Lw'!$R$10)/'ModelParams Lw'!$R$11</f>
        <v>#DIV/0!</v>
      </c>
      <c r="CW188" s="26" t="e">
        <f>(CM188-'ModelParams Lw'!$S$10)/'ModelParams Lw'!$S$11</f>
        <v>#DIV/0!</v>
      </c>
      <c r="CX188" s="26" t="e">
        <f>(CN188-'ModelParams Lw'!$T$10)/'ModelParams Lw'!$T$11</f>
        <v>#DIV/0!</v>
      </c>
      <c r="CY188" s="26" t="e">
        <f>(CO188-'ModelParams Lw'!$U$10)/'ModelParams Lw'!$U$11</f>
        <v>#DIV/0!</v>
      </c>
      <c r="CZ188" s="26" t="e">
        <f>(CP188-'ModelParams Lw'!$V$10)/'ModelParams Lw'!$V$11</f>
        <v>#DIV/0!</v>
      </c>
    </row>
    <row r="189" spans="1:104" x14ac:dyDescent="0.2">
      <c r="A189" s="13">
        <f>Calcul!A191</f>
        <v>0</v>
      </c>
      <c r="B189" s="13">
        <f t="shared" si="67"/>
        <v>0</v>
      </c>
      <c r="C189" s="13">
        <f>Calcul!B191</f>
        <v>0</v>
      </c>
      <c r="D189" s="13">
        <f>Calcul!C191/1000</f>
        <v>0</v>
      </c>
      <c r="E189" s="13">
        <f>Calcul!D191/1000</f>
        <v>0</v>
      </c>
      <c r="F189" s="13">
        <f t="shared" si="68"/>
        <v>0</v>
      </c>
      <c r="G189" s="23" t="e">
        <f>DEGREES(ACOS(1-(1/'ModelParams Lw'!B$15*SQRT(0.5*1.2/'Sound Power'!$C189)*('Sound Power'!$B189/3600)/('Sound Power'!$D189)/('Sound Power'!$F189))))</f>
        <v>#DIV/0!</v>
      </c>
      <c r="H189" s="23" t="e">
        <f>DEGREES(ACOS(1-(1/'ModelParams Lw'!C$15*SQRT(0.5*1.2/'Sound Power'!$C189)*('Sound Power'!$B189/3600)/('Sound Power'!$D189)/('Sound Power'!$F189))))</f>
        <v>#DIV/0!</v>
      </c>
      <c r="I189" s="23" t="e">
        <f>DEGREES(ACOS(1-(1/'ModelParams Lw'!D$15*SQRT(0.5*1.2/'Sound Power'!$C189)*('Sound Power'!$B189/3600)/('Sound Power'!$D189)/('Sound Power'!$F189))))</f>
        <v>#DIV/0!</v>
      </c>
      <c r="J189" s="23" t="e">
        <f>DEGREES(ACOS(1-(1/'ModelParams Lw'!E$15*SQRT(0.5*1.2/'Sound Power'!$C189)*('Sound Power'!$B189/3600)/('Sound Power'!$D189)/('Sound Power'!$F189))))</f>
        <v>#DIV/0!</v>
      </c>
      <c r="K189" s="23" t="e">
        <f>DEGREES(ACOS(1-(1/'ModelParams Lw'!F$15*SQRT(0.5*1.2/'Sound Power'!$C189)*('Sound Power'!$B189/3600)/('Sound Power'!$D189)/('Sound Power'!$F189))))</f>
        <v>#DIV/0!</v>
      </c>
      <c r="L189" s="23" t="e">
        <f>DEGREES(ACOS(1-(1/'ModelParams Lw'!G$15*SQRT(0.5*1.2/'Sound Power'!$C189)*('Sound Power'!$B189/3600)/('Sound Power'!$D189)/('Sound Power'!$F189))))</f>
        <v>#DIV/0!</v>
      </c>
      <c r="M189" s="23" t="e">
        <f>DEGREES(ACOS(1-(1/'ModelParams Lw'!H$15*SQRT(0.5*1.2/'Sound Power'!$C189)*('Sound Power'!$B189/3600)/('Sound Power'!$D189)/('Sound Power'!$F189))))</f>
        <v>#DIV/0!</v>
      </c>
      <c r="N189" s="23" t="e">
        <f>DEGREES(ACOS(1-(1/'ModelParams Lw'!I$15*SQRT(0.5*1.2/'Sound Power'!$C189)*('Sound Power'!$B189/3600)/('Sound Power'!$D189)/('Sound Power'!$F189))))</f>
        <v>#DIV/0!</v>
      </c>
      <c r="O189" s="26" t="e">
        <f>('ModelParams Lw'!B$4*LN('Sound Power'!G189)/(1+EXP(-('Sound Power'!$D189*1000+'ModelParams Lw'!B$6)/'ModelParams Lw'!B$7))+'ModelParams Lw'!B$5)*LN('Sound Power'!$B189)-('ModelParams Lw'!B$8+'ModelParams Lw'!B$9*$D189+'ModelParams Lw'!B$10*'Sound Power'!$F189^'ModelParams Lw'!B$14+'ModelParams Lw'!B$11*LN('Sound Power'!G189)+'ModelParams Lw'!B$12*'Sound Power'!$D189*'Sound Power'!$F189+'ModelParams Lw'!B$13*'Sound Power'!$D189*LN('Sound Power'!G189))</f>
        <v>#DIV/0!</v>
      </c>
      <c r="P189" s="26" t="e">
        <f>('ModelParams Lw'!C$4*LN('Sound Power'!H189)/(1+EXP(-('Sound Power'!$D189*1000+'ModelParams Lw'!C$6)/'ModelParams Lw'!C$7))+'ModelParams Lw'!C$5)*LN('Sound Power'!$B189)-('ModelParams Lw'!C$8+'ModelParams Lw'!C$9*$D189+'ModelParams Lw'!C$10*'Sound Power'!$F189^'ModelParams Lw'!C$14+'ModelParams Lw'!C$11*LN('Sound Power'!H189)+'ModelParams Lw'!C$12*'Sound Power'!$D189*'Sound Power'!$F189+'ModelParams Lw'!C$13*'Sound Power'!$D189*LN('Sound Power'!H189))</f>
        <v>#DIV/0!</v>
      </c>
      <c r="Q189" s="26" t="e">
        <f>('ModelParams Lw'!D$4*LN('Sound Power'!I189)/(1+EXP(-('Sound Power'!$D189*1000+'ModelParams Lw'!D$6)/'ModelParams Lw'!D$7))+'ModelParams Lw'!D$5)*LN('Sound Power'!$B189)-('ModelParams Lw'!D$8+'ModelParams Lw'!D$9*$D189+'ModelParams Lw'!D$10*'Sound Power'!$F189^'ModelParams Lw'!D$14+'ModelParams Lw'!D$11*LN('Sound Power'!I189)+'ModelParams Lw'!D$12*'Sound Power'!$D189*'Sound Power'!$F189+'ModelParams Lw'!D$13*'Sound Power'!$D189*LN('Sound Power'!I189))</f>
        <v>#DIV/0!</v>
      </c>
      <c r="R189" s="26" t="e">
        <f>('ModelParams Lw'!E$4*LN('Sound Power'!J189)/(1+EXP(-('Sound Power'!$D189*1000+'ModelParams Lw'!E$6)/'ModelParams Lw'!E$7))+'ModelParams Lw'!E$5)*LN('Sound Power'!$B189)-('ModelParams Lw'!E$8+'ModelParams Lw'!E$9*$D189+'ModelParams Lw'!E$10*'Sound Power'!$F189^'ModelParams Lw'!E$14+'ModelParams Lw'!E$11*LN('Sound Power'!J189)+'ModelParams Lw'!E$12*'Sound Power'!$D189*'Sound Power'!$F189+'ModelParams Lw'!E$13*'Sound Power'!$D189*LN('Sound Power'!J189))</f>
        <v>#DIV/0!</v>
      </c>
      <c r="S189" s="26" t="e">
        <f>('ModelParams Lw'!F$4*LN('Sound Power'!K189)/(1+EXP(-('Sound Power'!$D189*1000+'ModelParams Lw'!F$6)/'ModelParams Lw'!F$7))+'ModelParams Lw'!F$5)*LN('Sound Power'!$B189)-('ModelParams Lw'!F$8+'ModelParams Lw'!F$9*$D189+'ModelParams Lw'!F$10*'Sound Power'!$F189^'ModelParams Lw'!F$14+'ModelParams Lw'!F$11*LN('Sound Power'!K189)+'ModelParams Lw'!F$12*'Sound Power'!$D189*'Sound Power'!$F189+'ModelParams Lw'!F$13*'Sound Power'!$D189*LN('Sound Power'!K189))</f>
        <v>#DIV/0!</v>
      </c>
      <c r="T189" s="26" t="e">
        <f>('ModelParams Lw'!G$4*LN('Sound Power'!L189)/(1+EXP(-('Sound Power'!$D189*1000+'ModelParams Lw'!G$6)/'ModelParams Lw'!G$7))+'ModelParams Lw'!G$5)*LN('Sound Power'!$B189)-('ModelParams Lw'!G$8+'ModelParams Lw'!G$9*$D189+'ModelParams Lw'!G$10*'Sound Power'!$F189^'ModelParams Lw'!G$14+'ModelParams Lw'!G$11*LN('Sound Power'!L189)+'ModelParams Lw'!G$12*'Sound Power'!$D189*'Sound Power'!$F189+'ModelParams Lw'!G$13*'Sound Power'!$D189*LN('Sound Power'!L189))</f>
        <v>#DIV/0!</v>
      </c>
      <c r="U189" s="26" t="e">
        <f>('ModelParams Lw'!H$4*LN('Sound Power'!M189)/(1+EXP(-('Sound Power'!$D189*1000+'ModelParams Lw'!H$6)/'ModelParams Lw'!H$7))+'ModelParams Lw'!H$5)*LN('Sound Power'!$B189)-('ModelParams Lw'!H$8+'ModelParams Lw'!H$9*$D189+'ModelParams Lw'!H$10*'Sound Power'!$F189^'ModelParams Lw'!H$14+'ModelParams Lw'!H$11*LN('Sound Power'!M189)+'ModelParams Lw'!H$12*'Sound Power'!$D189*'Sound Power'!$F189+'ModelParams Lw'!H$13*'Sound Power'!$D189*LN('Sound Power'!M189))</f>
        <v>#DIV/0!</v>
      </c>
      <c r="V189" s="26" t="e">
        <f>('ModelParams Lw'!I$4*LN('Sound Power'!N189)/(1+EXP(-('Sound Power'!$D189*1000+'ModelParams Lw'!I$6)/'ModelParams Lw'!I$7))+'ModelParams Lw'!I$5)*LN('Sound Power'!$B189)-('ModelParams Lw'!I$8+'ModelParams Lw'!I$9*$D189+'ModelParams Lw'!I$10*'Sound Power'!$F189^'ModelParams Lw'!I$14+'ModelParams Lw'!I$11*LN('Sound Power'!N189)+'ModelParams Lw'!I$12*'Sound Power'!$D189*'Sound Power'!$F189+'ModelParams Lw'!I$13*'Sound Power'!$D189*LN('Sound Power'!N189))</f>
        <v>#DIV/0!</v>
      </c>
      <c r="W189" s="26" t="e">
        <f>10*LOG10(IF(O189="",0,POWER(10,((O189+'ModelParams Lw'!$O$4)/10))) +IF(P189="",0,POWER(10,((P189+'ModelParams Lw'!$P$4)/10))) +IF(Q189="",0,POWER(10,((Q189+'ModelParams Lw'!$Q$4)/10))) +IF(R189="",0,POWER(10,((R189+'ModelParams Lw'!$R$4)/10))) +IF(S189="",0,POWER(10,((S189+'ModelParams Lw'!$S$4)/10))) +IF(T189="",0,POWER(10,((T189+'ModelParams Lw'!$T$4)/10))) +IF(U189="",0,POWER(10,((U189+'ModelParams Lw'!$U$4)/10)))+IF(V189="",0,POWER(10,((V189+'ModelParams Lw'!$V$4)/10))))</f>
        <v>#DIV/0!</v>
      </c>
      <c r="X189" s="26" t="e">
        <f t="shared" si="77"/>
        <v>#DIV/0!</v>
      </c>
      <c r="Y189" s="26" t="e">
        <f>(O189-'ModelParams Lw'!O$10)/'ModelParams Lw'!O$11</f>
        <v>#DIV/0!</v>
      </c>
      <c r="Z189" s="26" t="e">
        <f>(P189-'ModelParams Lw'!P$10)/'ModelParams Lw'!P$11</f>
        <v>#DIV/0!</v>
      </c>
      <c r="AA189" s="26" t="e">
        <f>(Q189-'ModelParams Lw'!Q$10)/'ModelParams Lw'!Q$11</f>
        <v>#DIV/0!</v>
      </c>
      <c r="AB189" s="26" t="e">
        <f>(R189-'ModelParams Lw'!R$10)/'ModelParams Lw'!R$11</f>
        <v>#DIV/0!</v>
      </c>
      <c r="AC189" s="26" t="e">
        <f>(S189-'ModelParams Lw'!S$10)/'ModelParams Lw'!S$11</f>
        <v>#DIV/0!</v>
      </c>
      <c r="AD189" s="26" t="e">
        <f>(T189-'ModelParams Lw'!T$10)/'ModelParams Lw'!T$11</f>
        <v>#DIV/0!</v>
      </c>
      <c r="AE189" s="26" t="e">
        <f>(U189-'ModelParams Lw'!U$10)/'ModelParams Lw'!U$11</f>
        <v>#DIV/0!</v>
      </c>
      <c r="AF189" s="26" t="e">
        <f>(V189-'ModelParams Lw'!V$10)/'ModelParams Lw'!V$11</f>
        <v>#DIV/0!</v>
      </c>
      <c r="AG189" s="26" t="e">
        <f t="shared" si="78"/>
        <v>#DIV/0!</v>
      </c>
      <c r="AH189" s="26" t="e">
        <f>VLOOKUP(D189*1000,'ModelParams Lw'!$A$38:$D$58,4)</f>
        <v>#N/A</v>
      </c>
      <c r="AI189" s="56" t="e">
        <f>VLOOKUP(D189*1000,'ModelParams Lw'!$A$38:$D$58,2)</f>
        <v>#N/A</v>
      </c>
      <c r="AJ189" s="46" t="e">
        <f t="shared" si="79"/>
        <v>#DIV/0!</v>
      </c>
      <c r="AK189" s="26" t="e">
        <f t="shared" si="80"/>
        <v>#VALUE!</v>
      </c>
      <c r="AL189" s="26" t="e">
        <f>IF($AI189=100,'ModelParams Lw'!R$35*'Sound Power'!$AH189^2+'ModelParams Lw'!R$36*'Sound Power'!$AH189+'ModelParams Lw'!R$37,IF($AI189=150,'ModelParams Lw'!R$38*'Sound Power'!$AH189^2+'ModelParams Lw'!R$39*'Sound Power'!$AH189+'ModelParams Lw'!R$40,'ModelParams Lw'!R$41*'Sound Power'!$AH189^2+'ModelParams Lw'!R$42*'Sound Power'!$AH189+'ModelParams Lw'!R$43))</f>
        <v>#N/A</v>
      </c>
      <c r="AM189" s="26" t="e">
        <f>IF($AI189=100,'ModelParams Lw'!S$35*'Sound Power'!$AH189^2+'ModelParams Lw'!S$36*'Sound Power'!$AH189+'ModelParams Lw'!S$37,IF($AI189=150,'ModelParams Lw'!S$38*'Sound Power'!$AH189^2+'ModelParams Lw'!S$39*'Sound Power'!$AH189+'ModelParams Lw'!S$40,'ModelParams Lw'!S$41*'Sound Power'!$AH189^2+'ModelParams Lw'!S$42*'Sound Power'!$AH189+'ModelParams Lw'!S$43))</f>
        <v>#N/A</v>
      </c>
      <c r="AN189" s="26" t="e">
        <f>IF($AI189=100,'ModelParams Lw'!T$35*'Sound Power'!$AH189^2+'ModelParams Lw'!T$36*'Sound Power'!$AH189+'ModelParams Lw'!T$37,IF($AI189=150,'ModelParams Lw'!T$38*'Sound Power'!$AH189^2+'ModelParams Lw'!T$39*'Sound Power'!$AH189+'ModelParams Lw'!T$40,'ModelParams Lw'!T$41*'Sound Power'!$AH189^2+'ModelParams Lw'!T$42*'Sound Power'!$AH189+'ModelParams Lw'!T$43))</f>
        <v>#N/A</v>
      </c>
      <c r="AO189" s="26" t="e">
        <f>IF($AI189=100,'ModelParams Lw'!U$35*'Sound Power'!$AH189^2+'ModelParams Lw'!U$36*'Sound Power'!$AH189+'ModelParams Lw'!U$37,IF($AI189=150,'ModelParams Lw'!U$38*'Sound Power'!$AH189^2+'ModelParams Lw'!U$39*'Sound Power'!$AH189+'ModelParams Lw'!U$40,'ModelParams Lw'!U$41*'Sound Power'!$AH189^2+'ModelParams Lw'!U$42*'Sound Power'!$AH189+'ModelParams Lw'!U$43))</f>
        <v>#N/A</v>
      </c>
      <c r="AP189" s="26" t="e">
        <f>IF($AI189=100,'ModelParams Lw'!V$35*'Sound Power'!$AH189^2+'ModelParams Lw'!V$36*'Sound Power'!$AH189+'ModelParams Lw'!V$37,IF($AI189=150,'ModelParams Lw'!V$38*'Sound Power'!$AH189^2+'ModelParams Lw'!V$39*'Sound Power'!$AH189+'ModelParams Lw'!V$40,'ModelParams Lw'!V$41*'Sound Power'!$AH189^2+'ModelParams Lw'!V$42*'Sound Power'!$AH189+'ModelParams Lw'!V$43))</f>
        <v>#N/A</v>
      </c>
      <c r="AQ189" s="26" t="e">
        <f>IF($AI189=100,'ModelParams Lw'!W$35*'Sound Power'!$AH189^2+'ModelParams Lw'!W$36*'Sound Power'!$AH189+'ModelParams Lw'!W$37,IF($AI189=150,'ModelParams Lw'!W$38*'Sound Power'!$AH189^2+'ModelParams Lw'!W$39*'Sound Power'!$AH189+'ModelParams Lw'!W$40,'ModelParams Lw'!W$41*'Sound Power'!$AH189^2+'ModelParams Lw'!W$42*'Sound Power'!$AH189+'ModelParams Lw'!W$43))</f>
        <v>#N/A</v>
      </c>
      <c r="AR189" s="26" t="e">
        <f t="shared" si="81"/>
        <v>#VALUE!</v>
      </c>
      <c r="AS189" s="26" t="e">
        <f>IF(26.83*LN($AJ189)-11.791-'ModelParams Lw'!B$35&lt;0,0,26.83*LN($AJ189)-11.791-'ModelParams Lw'!B$35)</f>
        <v>#DIV/0!</v>
      </c>
      <c r="AT189" s="26" t="e">
        <f>IF(26.83*LN($AJ189)-11.791-'ModelParams Lw'!C$35&lt;0,0,26.83*LN($AJ189)-11.791-'ModelParams Lw'!C$35)</f>
        <v>#DIV/0!</v>
      </c>
      <c r="AU189" s="26" t="e">
        <f>IF(26.83*LN($AJ189)-11.791-'ModelParams Lw'!D$35&lt;0,0,26.83*LN($AJ189)-11.791-'ModelParams Lw'!D$35)</f>
        <v>#DIV/0!</v>
      </c>
      <c r="AV189" s="26" t="e">
        <f>IF(26.83*LN($AJ189)-11.791-'ModelParams Lw'!E$35&lt;0,0,26.83*LN($AJ189)-11.791-'ModelParams Lw'!E$35)</f>
        <v>#DIV/0!</v>
      </c>
      <c r="AW189" s="26" t="e">
        <f>IF(26.83*LN($AJ189)-11.791-'ModelParams Lw'!F$35&lt;0,0,26.83*LN($AJ189)-11.791-'ModelParams Lw'!F$35)</f>
        <v>#DIV/0!</v>
      </c>
      <c r="AX189" s="26" t="e">
        <f>IF(26.83*LN($AJ189)-11.791-'ModelParams Lw'!G$35&lt;0,0,26.83*LN($AJ189)-11.791-'ModelParams Lw'!G$35)</f>
        <v>#DIV/0!</v>
      </c>
      <c r="AY189" s="26" t="e">
        <f>IF(26.83*LN($AJ189)-11.791-'ModelParams Lw'!H$35&lt;0,0,26.83*LN($AJ189)-11.791-'ModelParams Lw'!H$35)</f>
        <v>#DIV/0!</v>
      </c>
      <c r="AZ189" s="26" t="e">
        <f>IF(26.83*LN($AJ189)-11.791-'ModelParams Lw'!I$35&lt;0,0,26.83*LN($AJ189)-11.791-'ModelParams Lw'!I$35)</f>
        <v>#DIV/0!</v>
      </c>
      <c r="BA189" s="26" t="e">
        <f t="shared" si="69"/>
        <v>#DIV/0!</v>
      </c>
      <c r="BB189" s="26" t="e">
        <f t="shared" si="70"/>
        <v>#DIV/0!</v>
      </c>
      <c r="BC189" s="26" t="e">
        <f t="shared" si="71"/>
        <v>#DIV/0!</v>
      </c>
      <c r="BD189" s="26" t="e">
        <f t="shared" si="72"/>
        <v>#DIV/0!</v>
      </c>
      <c r="BE189" s="26" t="e">
        <f t="shared" si="73"/>
        <v>#DIV/0!</v>
      </c>
      <c r="BF189" s="26" t="e">
        <f t="shared" si="74"/>
        <v>#DIV/0!</v>
      </c>
      <c r="BG189" s="26" t="e">
        <f t="shared" si="75"/>
        <v>#DIV/0!</v>
      </c>
      <c r="BH189" s="26" t="e">
        <f t="shared" si="76"/>
        <v>#DIV/0!</v>
      </c>
      <c r="BI189" s="26" t="e">
        <f>10*LOG10(IF(BA189="",0,POWER(10,((BA189+'ModelParams Lw'!$O$4)/10))) +IF(BB189="",0,POWER(10,((BB189+'ModelParams Lw'!$P$4)/10))) +IF(BC189="",0,POWER(10,((BC189+'ModelParams Lw'!$Q$4)/10))) +IF(BD189="",0,POWER(10,((BD189+'ModelParams Lw'!$R$4)/10))) +IF(BE189="",0,POWER(10,((BE189+'ModelParams Lw'!$S$4)/10))) +IF(BF189="",0,POWER(10,((BF189+'ModelParams Lw'!$T$4)/10))) +IF(BG189="",0,POWER(10,((BG189+'ModelParams Lw'!$U$4)/10)))+IF(BH189="",0,POWER(10,((BH189+'ModelParams Lw'!$V$4)/10))))</f>
        <v>#DIV/0!</v>
      </c>
      <c r="BJ189" s="26" t="e">
        <f t="shared" si="82"/>
        <v>#DIV/0!</v>
      </c>
      <c r="BK189" s="26" t="e">
        <f>(BA189-'ModelParams Lw'!O$10)/'ModelParams Lw'!O$11</f>
        <v>#DIV/0!</v>
      </c>
      <c r="BL189" s="26" t="e">
        <f>(BB189-'ModelParams Lw'!P$10)/'ModelParams Lw'!P$11</f>
        <v>#DIV/0!</v>
      </c>
      <c r="BM189" s="26" t="e">
        <f>(BC189-'ModelParams Lw'!Q$10)/'ModelParams Lw'!Q$11</f>
        <v>#DIV/0!</v>
      </c>
      <c r="BN189" s="26" t="e">
        <f>(BD189-'ModelParams Lw'!R$10)/'ModelParams Lw'!R$11</f>
        <v>#DIV/0!</v>
      </c>
      <c r="BO189" s="26" t="e">
        <f>(BE189-'ModelParams Lw'!S$10)/'ModelParams Lw'!S$11</f>
        <v>#DIV/0!</v>
      </c>
      <c r="BP189" s="26" t="e">
        <f>(BF189-'ModelParams Lw'!T$10)/'ModelParams Lw'!T$11</f>
        <v>#DIV/0!</v>
      </c>
      <c r="BQ189" s="26" t="e">
        <f>(BG189-'ModelParams Lw'!U$10)/'ModelParams Lw'!U$11</f>
        <v>#DIV/0!</v>
      </c>
      <c r="BR189" s="26" t="e">
        <f>(BH189-'ModelParams Lw'!V$10)/'ModelParams Lw'!V$11</f>
        <v>#DIV/0!</v>
      </c>
      <c r="BS189" s="23" t="e">
        <f>IF(Calcul!$E191="SW",DEGREES(ACOS(1-(1/'ModelParams Lw'!C$25*SQRT(0.5*1.2/'Sound Power'!$C189)*('Sound Power'!$B189/3600)/('Sound Power'!$D189)/('Sound Power'!$F189)))),DEGREES(ACOS(1-(1/'ModelParams Lw'!C$29*SQRT(0.5*1.2/'Sound Power'!$C189)*('Sound Power'!$B189/3600)/('Sound Power'!$D189)/('Sound Power'!$F189)))))</f>
        <v>#DIV/0!</v>
      </c>
      <c r="BT189" s="23" t="e">
        <f>IF(Calcul!$E191="SW",DEGREES(ACOS(1-(1/'ModelParams Lw'!D$25*SQRT(0.5*1.2/'Sound Power'!$C189)*('Sound Power'!$B189/3600)/('Sound Power'!$D189)/('Sound Power'!$F189)))),DEGREES(ACOS(1-(1/'ModelParams Lw'!D$29*SQRT(0.5*1.2/'Sound Power'!$C189)*('Sound Power'!$B189/3600)/('Sound Power'!$D189)/('Sound Power'!$F189)))))</f>
        <v>#DIV/0!</v>
      </c>
      <c r="BU189" s="23" t="e">
        <f>IF(Calcul!$E191="SW",DEGREES(ACOS(1-(1/'ModelParams Lw'!E$25*SQRT(0.5*1.2/'Sound Power'!$C189)*('Sound Power'!$B189/3600)/('Sound Power'!$D189)/('Sound Power'!$F189)))),DEGREES(ACOS(1-(1/'ModelParams Lw'!E$29*SQRT(0.5*1.2/'Sound Power'!$C189)*('Sound Power'!$B189/3600)/('Sound Power'!$D189)/('Sound Power'!$F189)))))</f>
        <v>#DIV/0!</v>
      </c>
      <c r="BV189" s="23" t="e">
        <f>IF(Calcul!$E191="SW",DEGREES(ACOS(1-(1/'ModelParams Lw'!F$25*SQRT(0.5*1.2/'Sound Power'!$C189)*('Sound Power'!$B189/3600)/('Sound Power'!$D189)/('Sound Power'!$F189)))),DEGREES(ACOS(1-(1/'ModelParams Lw'!F$29*SQRT(0.5*1.2/'Sound Power'!$C189)*('Sound Power'!$B189/3600)/('Sound Power'!$D189)/('Sound Power'!$F189)))))</f>
        <v>#DIV/0!</v>
      </c>
      <c r="BW189" s="23" t="e">
        <f>IF(Calcul!$E191="SW",DEGREES(ACOS(1-(1/'ModelParams Lw'!G$25*SQRT(0.5*1.2/'Sound Power'!$C189)*('Sound Power'!$B189/3600)/('Sound Power'!$D189)/('Sound Power'!$F189)))),DEGREES(ACOS(1-(1/'ModelParams Lw'!G$29*SQRT(0.5*1.2/'Sound Power'!$C189)*('Sound Power'!$B189/3600)/('Sound Power'!$D189)/('Sound Power'!$F189)))))</f>
        <v>#DIV/0!</v>
      </c>
      <c r="BX189" s="23" t="e">
        <f>IF(Calcul!$E191="SW",DEGREES(ACOS(1-(1/'ModelParams Lw'!H$25*SQRT(0.5*1.2/'Sound Power'!$C189)*('Sound Power'!$B189/3600)/('Sound Power'!$D189)/('Sound Power'!$F189)))),DEGREES(ACOS(1-(1/'ModelParams Lw'!H$29*SQRT(0.5*1.2/'Sound Power'!$C189)*('Sound Power'!$B189/3600)/('Sound Power'!$D189)/('Sound Power'!$F189)))))</f>
        <v>#DIV/0!</v>
      </c>
      <c r="BY189" s="23" t="e">
        <f>IF(Calcul!$E191="SW",DEGREES(ACOS(1-(1/'ModelParams Lw'!I$25*SQRT(0.5*1.2/'Sound Power'!$C189)*('Sound Power'!$B189/3600)/('Sound Power'!$D189)/('Sound Power'!$F189)))),DEGREES(ACOS(1-(1/'ModelParams Lw'!I$29*SQRT(0.5*1.2/'Sound Power'!$C189)*('Sound Power'!$B189/3600)/('Sound Power'!$D189)/('Sound Power'!$F189)))))</f>
        <v>#DIV/0!</v>
      </c>
      <c r="BZ189" s="23" t="e">
        <f>IF(Calcul!$E191="SW",DEGREES(ACOS(1-(1/'ModelParams Lw'!J$25*SQRT(0.5*1.2/'Sound Power'!$C189)*('Sound Power'!$B189/3600)/('Sound Power'!$D189)/('Sound Power'!$F189)))),DEGREES(ACOS(1-(1/'ModelParams Lw'!J$29*SQRT(0.5*1.2/'Sound Power'!$C189)*('Sound Power'!$B189/3600)/('Sound Power'!$D189)/('Sound Power'!$F189)))))</f>
        <v>#DIV/0!</v>
      </c>
      <c r="CA189" s="26" t="e">
        <f>IF(Calcul!$E191="SW",'ModelParams Lw'!C$22+'ModelParams Lw'!C$23*LOG('Sound Power'!$D189/'Sound Power'!$E189)+'ModelParams Lw'!C$24*LN('Sound Power'!BS189),IF('ModelParams Lw'!C$26+'ModelParams Lw'!C$27*LOG('Sound Power'!$D189/'Sound Power'!$E189)+'ModelParams Lw'!C$28*LN('Sound Power'!BS189)&lt;'ModelParams Lw'!C$22+'ModelParams Lw'!C$23*LOG('Sound Power'!$D189/'Sound Power'!$E189)+'ModelParams Lw'!C$24*LN('Sound Power'!BS189),'ModelParams Lw'!C$22+'ModelParams Lw'!C$23*LOG('Sound Power'!$D189/'Sound Power'!$E189)+'ModelParams Lw'!C$24*LN('Sound Power'!BS189),'ModelParams Lw'!C$26+'ModelParams Lw'!C$27*LOG('Sound Power'!$D189/'Sound Power'!$E189)+'ModelParams Lw'!C$28*LN('Sound Power'!BS189)))</f>
        <v>#DIV/0!</v>
      </c>
      <c r="CB189" s="26" t="e">
        <f>IF(Calcul!$E191="SW",'ModelParams Lw'!D$22+'ModelParams Lw'!D$23*LOG('Sound Power'!$D189/'Sound Power'!$E189)+'ModelParams Lw'!D$24*LN('Sound Power'!BT189),IF('ModelParams Lw'!D$26+'ModelParams Lw'!D$27*LOG('Sound Power'!$D189/'Sound Power'!$E189)+'ModelParams Lw'!D$28*LN('Sound Power'!BT189)&lt;'ModelParams Lw'!D$22+'ModelParams Lw'!D$23*LOG('Sound Power'!$D189/'Sound Power'!$E189)+'ModelParams Lw'!D$24*LN('Sound Power'!BT189),'ModelParams Lw'!D$22+'ModelParams Lw'!D$23*LOG('Sound Power'!$D189/'Sound Power'!$E189)+'ModelParams Lw'!D$24*LN('Sound Power'!BT189),'ModelParams Lw'!D$26+'ModelParams Lw'!D$27*LOG('Sound Power'!$D189/'Sound Power'!$E189)+'ModelParams Lw'!D$28*LN('Sound Power'!BT189)))</f>
        <v>#DIV/0!</v>
      </c>
      <c r="CC189" s="26" t="e">
        <f>IF(Calcul!$E191="SW",'ModelParams Lw'!E$22+'ModelParams Lw'!E$23*LOG('Sound Power'!$D189/'Sound Power'!$E189)+'ModelParams Lw'!E$24*LN('Sound Power'!BU189),IF('ModelParams Lw'!E$26+'ModelParams Lw'!E$27*LOG('Sound Power'!$D189/'Sound Power'!$E189)+'ModelParams Lw'!E$28*LN('Sound Power'!BU189)&lt;'ModelParams Lw'!E$22+'ModelParams Lw'!E$23*LOG('Sound Power'!$D189/'Sound Power'!$E189)+'ModelParams Lw'!E$24*LN('Sound Power'!BU189),'ModelParams Lw'!E$22+'ModelParams Lw'!E$23*LOG('Sound Power'!$D189/'Sound Power'!$E189)+'ModelParams Lw'!E$24*LN('Sound Power'!BU189),'ModelParams Lw'!E$26+'ModelParams Lw'!E$27*LOG('Sound Power'!$D189/'Sound Power'!$E189)+'ModelParams Lw'!E$28*LN('Sound Power'!BU189)))</f>
        <v>#DIV/0!</v>
      </c>
      <c r="CD189" s="26" t="e">
        <f>IF(Calcul!$E191="SW",'ModelParams Lw'!F$22+'ModelParams Lw'!F$23*LOG('Sound Power'!$D189/'Sound Power'!$E189)+'ModelParams Lw'!F$24*LN('Sound Power'!BV189),IF('ModelParams Lw'!F$26+'ModelParams Lw'!F$27*LOG('Sound Power'!$D189/'Sound Power'!$E189)+'ModelParams Lw'!F$28*LN('Sound Power'!BV189)&lt;'ModelParams Lw'!F$22+'ModelParams Lw'!F$23*LOG('Sound Power'!$D189/'Sound Power'!$E189)+'ModelParams Lw'!F$24*LN('Sound Power'!BV189),'ModelParams Lw'!F$22+'ModelParams Lw'!F$23*LOG('Sound Power'!$D189/'Sound Power'!$E189)+'ModelParams Lw'!F$24*LN('Sound Power'!BV189),'ModelParams Lw'!F$26+'ModelParams Lw'!F$27*LOG('Sound Power'!$D189/'Sound Power'!$E189)+'ModelParams Lw'!F$28*LN('Sound Power'!BV189)))</f>
        <v>#DIV/0!</v>
      </c>
      <c r="CE189" s="26" t="e">
        <f>IF(Calcul!$E191="SW",'ModelParams Lw'!G$22+'ModelParams Lw'!G$23*LOG('Sound Power'!$D189/'Sound Power'!$E189)+'ModelParams Lw'!G$24*LN('Sound Power'!BW189),IF('ModelParams Lw'!G$26+'ModelParams Lw'!G$27*LOG('Sound Power'!$D189/'Sound Power'!$E189)+'ModelParams Lw'!G$28*LN('Sound Power'!BW189)&lt;'ModelParams Lw'!G$22+'ModelParams Lw'!G$23*LOG('Sound Power'!$D189/'Sound Power'!$E189)+'ModelParams Lw'!G$24*LN('Sound Power'!BW189),'ModelParams Lw'!G$22+'ModelParams Lw'!G$23*LOG('Sound Power'!$D189/'Sound Power'!$E189)+'ModelParams Lw'!G$24*LN('Sound Power'!BW189),'ModelParams Lw'!G$26+'ModelParams Lw'!G$27*LOG('Sound Power'!$D189/'Sound Power'!$E189)+'ModelParams Lw'!G$28*LN('Sound Power'!BW189)))</f>
        <v>#DIV/0!</v>
      </c>
      <c r="CF189" s="26" t="e">
        <f>IF(Calcul!$E191="SW",'ModelParams Lw'!H$22+'ModelParams Lw'!H$23*LOG('Sound Power'!$D189/'Sound Power'!$E189)+'ModelParams Lw'!H$24*LN('Sound Power'!BX189),IF('ModelParams Lw'!H$26+'ModelParams Lw'!H$27*LOG('Sound Power'!$D189/'Sound Power'!$E189)+'ModelParams Lw'!H$28*LN('Sound Power'!BX189)&lt;'ModelParams Lw'!H$22+'ModelParams Lw'!H$23*LOG('Sound Power'!$D189/'Sound Power'!$E189)+'ModelParams Lw'!H$24*LN('Sound Power'!BX189),'ModelParams Lw'!H$22+'ModelParams Lw'!H$23*LOG('Sound Power'!$D189/'Sound Power'!$E189)+'ModelParams Lw'!H$24*LN('Sound Power'!BX189),'ModelParams Lw'!H$26+'ModelParams Lw'!H$27*LOG('Sound Power'!$D189/'Sound Power'!$E189)+'ModelParams Lw'!H$28*LN('Sound Power'!BX189)))</f>
        <v>#DIV/0!</v>
      </c>
      <c r="CG189" s="26" t="e">
        <f>IF(Calcul!$E191="SW",'ModelParams Lw'!I$22+'ModelParams Lw'!I$23*LOG('Sound Power'!$D189/'Sound Power'!$E189)+'ModelParams Lw'!I$24*LN('Sound Power'!BY189),IF('ModelParams Lw'!I$26+'ModelParams Lw'!I$27*LOG('Sound Power'!$D189/'Sound Power'!$E189)+'ModelParams Lw'!I$28*LN('Sound Power'!BY189)&lt;'ModelParams Lw'!I$22+'ModelParams Lw'!I$23*LOG('Sound Power'!$D189/'Sound Power'!$E189)+'ModelParams Lw'!I$24*LN('Sound Power'!BY189),'ModelParams Lw'!I$22+'ModelParams Lw'!I$23*LOG('Sound Power'!$D189/'Sound Power'!$E189)+'ModelParams Lw'!I$24*LN('Sound Power'!BY189),'ModelParams Lw'!I$26+'ModelParams Lw'!I$27*LOG('Sound Power'!$D189/'Sound Power'!$E189)+'ModelParams Lw'!I$28*LN('Sound Power'!BY189)))</f>
        <v>#DIV/0!</v>
      </c>
      <c r="CH189" s="26" t="e">
        <f>IF(Calcul!$E191="SW",'ModelParams Lw'!J$22+'ModelParams Lw'!J$23*LOG('Sound Power'!$D189/'Sound Power'!$E189)+'ModelParams Lw'!J$24*LN('Sound Power'!BZ189),IF('ModelParams Lw'!J$26+'ModelParams Lw'!J$27*LOG('Sound Power'!$D189/'Sound Power'!$E189)+'ModelParams Lw'!J$28*LN('Sound Power'!BZ189)&lt;'ModelParams Lw'!J$22+'ModelParams Lw'!J$23*LOG('Sound Power'!$D189/'Sound Power'!$E189)+'ModelParams Lw'!J$24*LN('Sound Power'!BZ189),'ModelParams Lw'!J$22+'ModelParams Lw'!J$23*LOG('Sound Power'!$D189/'Sound Power'!$E189)+'ModelParams Lw'!J$24*LN('Sound Power'!BZ189),'ModelParams Lw'!J$26+'ModelParams Lw'!J$27*LOG('Sound Power'!$D189/'Sound Power'!$E189)+'ModelParams Lw'!J$28*LN('Sound Power'!BZ189)))</f>
        <v>#DIV/0!</v>
      </c>
      <c r="CI189" s="26" t="e">
        <f t="shared" si="83"/>
        <v>#DIV/0!</v>
      </c>
      <c r="CJ189" s="26" t="e">
        <f t="shared" si="84"/>
        <v>#DIV/0!</v>
      </c>
      <c r="CK189" s="26" t="e">
        <f t="shared" si="85"/>
        <v>#DIV/0!</v>
      </c>
      <c r="CL189" s="26" t="e">
        <f t="shared" si="86"/>
        <v>#DIV/0!</v>
      </c>
      <c r="CM189" s="26" t="e">
        <f t="shared" si="87"/>
        <v>#DIV/0!</v>
      </c>
      <c r="CN189" s="26" t="e">
        <f t="shared" si="88"/>
        <v>#DIV/0!</v>
      </c>
      <c r="CO189" s="26" t="e">
        <f t="shared" si="89"/>
        <v>#DIV/0!</v>
      </c>
      <c r="CP189" s="26" t="e">
        <f t="shared" si="90"/>
        <v>#DIV/0!</v>
      </c>
      <c r="CQ189" s="26" t="e">
        <f>10*LOG10(IF(CI189="",0,POWER(10,((CI189+'ModelParams Lw'!$O$4)/10))) +IF(CJ189="",0,POWER(10,((CJ189+'ModelParams Lw'!$P$4)/10))) +IF(CK189="",0,POWER(10,((CK189+'ModelParams Lw'!$Q$4)/10))) +IF(CL189="",0,POWER(10,((CL189+'ModelParams Lw'!$R$4)/10))) +IF(CM189="",0,POWER(10,((CM189+'ModelParams Lw'!$S$4)/10))) +IF(CN189="",0,POWER(10,((CN189+'ModelParams Lw'!$T$4)/10))) +IF(CO189="",0,POWER(10,((CO189+'ModelParams Lw'!$U$4)/10)))+IF(CP189="",0,POWER(10,((CP189+'ModelParams Lw'!$V$4)/10))))</f>
        <v>#DIV/0!</v>
      </c>
      <c r="CR189" s="26" t="e">
        <f t="shared" si="91"/>
        <v>#DIV/0!</v>
      </c>
      <c r="CS189" s="26" t="e">
        <f>(CI189-'ModelParams Lw'!$O$10)/'ModelParams Lw'!$O$11</f>
        <v>#DIV/0!</v>
      </c>
      <c r="CT189" s="26" t="e">
        <f>(CJ189-'ModelParams Lw'!$P$10)/'ModelParams Lw'!$P$11</f>
        <v>#DIV/0!</v>
      </c>
      <c r="CU189" s="26" t="e">
        <f>(CK189-'ModelParams Lw'!$Q$10)/'ModelParams Lw'!$Q$11</f>
        <v>#DIV/0!</v>
      </c>
      <c r="CV189" s="26" t="e">
        <f>(CL189-'ModelParams Lw'!$R$10)/'ModelParams Lw'!$R$11</f>
        <v>#DIV/0!</v>
      </c>
      <c r="CW189" s="26" t="e">
        <f>(CM189-'ModelParams Lw'!$S$10)/'ModelParams Lw'!$S$11</f>
        <v>#DIV/0!</v>
      </c>
      <c r="CX189" s="26" t="e">
        <f>(CN189-'ModelParams Lw'!$T$10)/'ModelParams Lw'!$T$11</f>
        <v>#DIV/0!</v>
      </c>
      <c r="CY189" s="26" t="e">
        <f>(CO189-'ModelParams Lw'!$U$10)/'ModelParams Lw'!$U$11</f>
        <v>#DIV/0!</v>
      </c>
      <c r="CZ189" s="26" t="e">
        <f>(CP189-'ModelParams Lw'!$V$10)/'ModelParams Lw'!$V$11</f>
        <v>#DIV/0!</v>
      </c>
    </row>
    <row r="190" spans="1:104" x14ac:dyDescent="0.2">
      <c r="A190" s="13">
        <f>Calcul!A192</f>
        <v>0</v>
      </c>
      <c r="B190" s="13">
        <f t="shared" si="67"/>
        <v>0</v>
      </c>
      <c r="C190" s="13">
        <f>Calcul!B192</f>
        <v>0</v>
      </c>
      <c r="D190" s="13">
        <f>Calcul!C192/1000</f>
        <v>0</v>
      </c>
      <c r="E190" s="13">
        <f>Calcul!D192/1000</f>
        <v>0</v>
      </c>
      <c r="F190" s="13">
        <f t="shared" si="68"/>
        <v>0</v>
      </c>
      <c r="G190" s="23" t="e">
        <f>DEGREES(ACOS(1-(1/'ModelParams Lw'!B$15*SQRT(0.5*1.2/'Sound Power'!$C190)*('Sound Power'!$B190/3600)/('Sound Power'!$D190)/('Sound Power'!$F190))))</f>
        <v>#DIV/0!</v>
      </c>
      <c r="H190" s="23" t="e">
        <f>DEGREES(ACOS(1-(1/'ModelParams Lw'!C$15*SQRT(0.5*1.2/'Sound Power'!$C190)*('Sound Power'!$B190/3600)/('Sound Power'!$D190)/('Sound Power'!$F190))))</f>
        <v>#DIV/0!</v>
      </c>
      <c r="I190" s="23" t="e">
        <f>DEGREES(ACOS(1-(1/'ModelParams Lw'!D$15*SQRT(0.5*1.2/'Sound Power'!$C190)*('Sound Power'!$B190/3600)/('Sound Power'!$D190)/('Sound Power'!$F190))))</f>
        <v>#DIV/0!</v>
      </c>
      <c r="J190" s="23" t="e">
        <f>DEGREES(ACOS(1-(1/'ModelParams Lw'!E$15*SQRT(0.5*1.2/'Sound Power'!$C190)*('Sound Power'!$B190/3600)/('Sound Power'!$D190)/('Sound Power'!$F190))))</f>
        <v>#DIV/0!</v>
      </c>
      <c r="K190" s="23" t="e">
        <f>DEGREES(ACOS(1-(1/'ModelParams Lw'!F$15*SQRT(0.5*1.2/'Sound Power'!$C190)*('Sound Power'!$B190/3600)/('Sound Power'!$D190)/('Sound Power'!$F190))))</f>
        <v>#DIV/0!</v>
      </c>
      <c r="L190" s="23" t="e">
        <f>DEGREES(ACOS(1-(1/'ModelParams Lw'!G$15*SQRT(0.5*1.2/'Sound Power'!$C190)*('Sound Power'!$B190/3600)/('Sound Power'!$D190)/('Sound Power'!$F190))))</f>
        <v>#DIV/0!</v>
      </c>
      <c r="M190" s="23" t="e">
        <f>DEGREES(ACOS(1-(1/'ModelParams Lw'!H$15*SQRT(0.5*1.2/'Sound Power'!$C190)*('Sound Power'!$B190/3600)/('Sound Power'!$D190)/('Sound Power'!$F190))))</f>
        <v>#DIV/0!</v>
      </c>
      <c r="N190" s="23" t="e">
        <f>DEGREES(ACOS(1-(1/'ModelParams Lw'!I$15*SQRT(0.5*1.2/'Sound Power'!$C190)*('Sound Power'!$B190/3600)/('Sound Power'!$D190)/('Sound Power'!$F190))))</f>
        <v>#DIV/0!</v>
      </c>
      <c r="O190" s="26" t="e">
        <f>('ModelParams Lw'!B$4*LN('Sound Power'!G190)/(1+EXP(-('Sound Power'!$D190*1000+'ModelParams Lw'!B$6)/'ModelParams Lw'!B$7))+'ModelParams Lw'!B$5)*LN('Sound Power'!$B190)-('ModelParams Lw'!B$8+'ModelParams Lw'!B$9*$D190+'ModelParams Lw'!B$10*'Sound Power'!$F190^'ModelParams Lw'!B$14+'ModelParams Lw'!B$11*LN('Sound Power'!G190)+'ModelParams Lw'!B$12*'Sound Power'!$D190*'Sound Power'!$F190+'ModelParams Lw'!B$13*'Sound Power'!$D190*LN('Sound Power'!G190))</f>
        <v>#DIV/0!</v>
      </c>
      <c r="P190" s="26" t="e">
        <f>('ModelParams Lw'!C$4*LN('Sound Power'!H190)/(1+EXP(-('Sound Power'!$D190*1000+'ModelParams Lw'!C$6)/'ModelParams Lw'!C$7))+'ModelParams Lw'!C$5)*LN('Sound Power'!$B190)-('ModelParams Lw'!C$8+'ModelParams Lw'!C$9*$D190+'ModelParams Lw'!C$10*'Sound Power'!$F190^'ModelParams Lw'!C$14+'ModelParams Lw'!C$11*LN('Sound Power'!H190)+'ModelParams Lw'!C$12*'Sound Power'!$D190*'Sound Power'!$F190+'ModelParams Lw'!C$13*'Sound Power'!$D190*LN('Sound Power'!H190))</f>
        <v>#DIV/0!</v>
      </c>
      <c r="Q190" s="26" t="e">
        <f>('ModelParams Lw'!D$4*LN('Sound Power'!I190)/(1+EXP(-('Sound Power'!$D190*1000+'ModelParams Lw'!D$6)/'ModelParams Lw'!D$7))+'ModelParams Lw'!D$5)*LN('Sound Power'!$B190)-('ModelParams Lw'!D$8+'ModelParams Lw'!D$9*$D190+'ModelParams Lw'!D$10*'Sound Power'!$F190^'ModelParams Lw'!D$14+'ModelParams Lw'!D$11*LN('Sound Power'!I190)+'ModelParams Lw'!D$12*'Sound Power'!$D190*'Sound Power'!$F190+'ModelParams Lw'!D$13*'Sound Power'!$D190*LN('Sound Power'!I190))</f>
        <v>#DIV/0!</v>
      </c>
      <c r="R190" s="26" t="e">
        <f>('ModelParams Lw'!E$4*LN('Sound Power'!J190)/(1+EXP(-('Sound Power'!$D190*1000+'ModelParams Lw'!E$6)/'ModelParams Lw'!E$7))+'ModelParams Lw'!E$5)*LN('Sound Power'!$B190)-('ModelParams Lw'!E$8+'ModelParams Lw'!E$9*$D190+'ModelParams Lw'!E$10*'Sound Power'!$F190^'ModelParams Lw'!E$14+'ModelParams Lw'!E$11*LN('Sound Power'!J190)+'ModelParams Lw'!E$12*'Sound Power'!$D190*'Sound Power'!$F190+'ModelParams Lw'!E$13*'Sound Power'!$D190*LN('Sound Power'!J190))</f>
        <v>#DIV/0!</v>
      </c>
      <c r="S190" s="26" t="e">
        <f>('ModelParams Lw'!F$4*LN('Sound Power'!K190)/(1+EXP(-('Sound Power'!$D190*1000+'ModelParams Lw'!F$6)/'ModelParams Lw'!F$7))+'ModelParams Lw'!F$5)*LN('Sound Power'!$B190)-('ModelParams Lw'!F$8+'ModelParams Lw'!F$9*$D190+'ModelParams Lw'!F$10*'Sound Power'!$F190^'ModelParams Lw'!F$14+'ModelParams Lw'!F$11*LN('Sound Power'!K190)+'ModelParams Lw'!F$12*'Sound Power'!$D190*'Sound Power'!$F190+'ModelParams Lw'!F$13*'Sound Power'!$D190*LN('Sound Power'!K190))</f>
        <v>#DIV/0!</v>
      </c>
      <c r="T190" s="26" t="e">
        <f>('ModelParams Lw'!G$4*LN('Sound Power'!L190)/(1+EXP(-('Sound Power'!$D190*1000+'ModelParams Lw'!G$6)/'ModelParams Lw'!G$7))+'ModelParams Lw'!G$5)*LN('Sound Power'!$B190)-('ModelParams Lw'!G$8+'ModelParams Lw'!G$9*$D190+'ModelParams Lw'!G$10*'Sound Power'!$F190^'ModelParams Lw'!G$14+'ModelParams Lw'!G$11*LN('Sound Power'!L190)+'ModelParams Lw'!G$12*'Sound Power'!$D190*'Sound Power'!$F190+'ModelParams Lw'!G$13*'Sound Power'!$D190*LN('Sound Power'!L190))</f>
        <v>#DIV/0!</v>
      </c>
      <c r="U190" s="26" t="e">
        <f>('ModelParams Lw'!H$4*LN('Sound Power'!M190)/(1+EXP(-('Sound Power'!$D190*1000+'ModelParams Lw'!H$6)/'ModelParams Lw'!H$7))+'ModelParams Lw'!H$5)*LN('Sound Power'!$B190)-('ModelParams Lw'!H$8+'ModelParams Lw'!H$9*$D190+'ModelParams Lw'!H$10*'Sound Power'!$F190^'ModelParams Lw'!H$14+'ModelParams Lw'!H$11*LN('Sound Power'!M190)+'ModelParams Lw'!H$12*'Sound Power'!$D190*'Sound Power'!$F190+'ModelParams Lw'!H$13*'Sound Power'!$D190*LN('Sound Power'!M190))</f>
        <v>#DIV/0!</v>
      </c>
      <c r="V190" s="26" t="e">
        <f>('ModelParams Lw'!I$4*LN('Sound Power'!N190)/(1+EXP(-('Sound Power'!$D190*1000+'ModelParams Lw'!I$6)/'ModelParams Lw'!I$7))+'ModelParams Lw'!I$5)*LN('Sound Power'!$B190)-('ModelParams Lw'!I$8+'ModelParams Lw'!I$9*$D190+'ModelParams Lw'!I$10*'Sound Power'!$F190^'ModelParams Lw'!I$14+'ModelParams Lw'!I$11*LN('Sound Power'!N190)+'ModelParams Lw'!I$12*'Sound Power'!$D190*'Sound Power'!$F190+'ModelParams Lw'!I$13*'Sound Power'!$D190*LN('Sound Power'!N190))</f>
        <v>#DIV/0!</v>
      </c>
      <c r="W190" s="26" t="e">
        <f>10*LOG10(IF(O190="",0,POWER(10,((O190+'ModelParams Lw'!$O$4)/10))) +IF(P190="",0,POWER(10,((P190+'ModelParams Lw'!$P$4)/10))) +IF(Q190="",0,POWER(10,((Q190+'ModelParams Lw'!$Q$4)/10))) +IF(R190="",0,POWER(10,((R190+'ModelParams Lw'!$R$4)/10))) +IF(S190="",0,POWER(10,((S190+'ModelParams Lw'!$S$4)/10))) +IF(T190="",0,POWER(10,((T190+'ModelParams Lw'!$T$4)/10))) +IF(U190="",0,POWER(10,((U190+'ModelParams Lw'!$U$4)/10)))+IF(V190="",0,POWER(10,((V190+'ModelParams Lw'!$V$4)/10))))</f>
        <v>#DIV/0!</v>
      </c>
      <c r="X190" s="26" t="e">
        <f t="shared" si="77"/>
        <v>#DIV/0!</v>
      </c>
      <c r="Y190" s="26" t="e">
        <f>(O190-'ModelParams Lw'!O$10)/'ModelParams Lw'!O$11</f>
        <v>#DIV/0!</v>
      </c>
      <c r="Z190" s="26" t="e">
        <f>(P190-'ModelParams Lw'!P$10)/'ModelParams Lw'!P$11</f>
        <v>#DIV/0!</v>
      </c>
      <c r="AA190" s="26" t="e">
        <f>(Q190-'ModelParams Lw'!Q$10)/'ModelParams Lw'!Q$11</f>
        <v>#DIV/0!</v>
      </c>
      <c r="AB190" s="26" t="e">
        <f>(R190-'ModelParams Lw'!R$10)/'ModelParams Lw'!R$11</f>
        <v>#DIV/0!</v>
      </c>
      <c r="AC190" s="26" t="e">
        <f>(S190-'ModelParams Lw'!S$10)/'ModelParams Lw'!S$11</f>
        <v>#DIV/0!</v>
      </c>
      <c r="AD190" s="26" t="e">
        <f>(T190-'ModelParams Lw'!T$10)/'ModelParams Lw'!T$11</f>
        <v>#DIV/0!</v>
      </c>
      <c r="AE190" s="26" t="e">
        <f>(U190-'ModelParams Lw'!U$10)/'ModelParams Lw'!U$11</f>
        <v>#DIV/0!</v>
      </c>
      <c r="AF190" s="26" t="e">
        <f>(V190-'ModelParams Lw'!V$10)/'ModelParams Lw'!V$11</f>
        <v>#DIV/0!</v>
      </c>
      <c r="AG190" s="26" t="e">
        <f t="shared" si="78"/>
        <v>#DIV/0!</v>
      </c>
      <c r="AH190" s="26" t="e">
        <f>VLOOKUP(D190*1000,'ModelParams Lw'!$A$38:$D$58,4)</f>
        <v>#N/A</v>
      </c>
      <c r="AI190" s="56" t="e">
        <f>VLOOKUP(D190*1000,'ModelParams Lw'!$A$38:$D$58,2)</f>
        <v>#N/A</v>
      </c>
      <c r="AJ190" s="46" t="e">
        <f t="shared" si="79"/>
        <v>#DIV/0!</v>
      </c>
      <c r="AK190" s="26" t="e">
        <f t="shared" si="80"/>
        <v>#VALUE!</v>
      </c>
      <c r="AL190" s="26" t="e">
        <f>IF($AI190=100,'ModelParams Lw'!R$35*'Sound Power'!$AH190^2+'ModelParams Lw'!R$36*'Sound Power'!$AH190+'ModelParams Lw'!R$37,IF($AI190=150,'ModelParams Lw'!R$38*'Sound Power'!$AH190^2+'ModelParams Lw'!R$39*'Sound Power'!$AH190+'ModelParams Lw'!R$40,'ModelParams Lw'!R$41*'Sound Power'!$AH190^2+'ModelParams Lw'!R$42*'Sound Power'!$AH190+'ModelParams Lw'!R$43))</f>
        <v>#N/A</v>
      </c>
      <c r="AM190" s="26" t="e">
        <f>IF($AI190=100,'ModelParams Lw'!S$35*'Sound Power'!$AH190^2+'ModelParams Lw'!S$36*'Sound Power'!$AH190+'ModelParams Lw'!S$37,IF($AI190=150,'ModelParams Lw'!S$38*'Sound Power'!$AH190^2+'ModelParams Lw'!S$39*'Sound Power'!$AH190+'ModelParams Lw'!S$40,'ModelParams Lw'!S$41*'Sound Power'!$AH190^2+'ModelParams Lw'!S$42*'Sound Power'!$AH190+'ModelParams Lw'!S$43))</f>
        <v>#N/A</v>
      </c>
      <c r="AN190" s="26" t="e">
        <f>IF($AI190=100,'ModelParams Lw'!T$35*'Sound Power'!$AH190^2+'ModelParams Lw'!T$36*'Sound Power'!$AH190+'ModelParams Lw'!T$37,IF($AI190=150,'ModelParams Lw'!T$38*'Sound Power'!$AH190^2+'ModelParams Lw'!T$39*'Sound Power'!$AH190+'ModelParams Lw'!T$40,'ModelParams Lw'!T$41*'Sound Power'!$AH190^2+'ModelParams Lw'!T$42*'Sound Power'!$AH190+'ModelParams Lw'!T$43))</f>
        <v>#N/A</v>
      </c>
      <c r="AO190" s="26" t="e">
        <f>IF($AI190=100,'ModelParams Lw'!U$35*'Sound Power'!$AH190^2+'ModelParams Lw'!U$36*'Sound Power'!$AH190+'ModelParams Lw'!U$37,IF($AI190=150,'ModelParams Lw'!U$38*'Sound Power'!$AH190^2+'ModelParams Lw'!U$39*'Sound Power'!$AH190+'ModelParams Lw'!U$40,'ModelParams Lw'!U$41*'Sound Power'!$AH190^2+'ModelParams Lw'!U$42*'Sound Power'!$AH190+'ModelParams Lw'!U$43))</f>
        <v>#N/A</v>
      </c>
      <c r="AP190" s="26" t="e">
        <f>IF($AI190=100,'ModelParams Lw'!V$35*'Sound Power'!$AH190^2+'ModelParams Lw'!V$36*'Sound Power'!$AH190+'ModelParams Lw'!V$37,IF($AI190=150,'ModelParams Lw'!V$38*'Sound Power'!$AH190^2+'ModelParams Lw'!V$39*'Sound Power'!$AH190+'ModelParams Lw'!V$40,'ModelParams Lw'!V$41*'Sound Power'!$AH190^2+'ModelParams Lw'!V$42*'Sound Power'!$AH190+'ModelParams Lw'!V$43))</f>
        <v>#N/A</v>
      </c>
      <c r="AQ190" s="26" t="e">
        <f>IF($AI190=100,'ModelParams Lw'!W$35*'Sound Power'!$AH190^2+'ModelParams Lw'!W$36*'Sound Power'!$AH190+'ModelParams Lw'!W$37,IF($AI190=150,'ModelParams Lw'!W$38*'Sound Power'!$AH190^2+'ModelParams Lw'!W$39*'Sound Power'!$AH190+'ModelParams Lw'!W$40,'ModelParams Lw'!W$41*'Sound Power'!$AH190^2+'ModelParams Lw'!W$42*'Sound Power'!$AH190+'ModelParams Lw'!W$43))</f>
        <v>#N/A</v>
      </c>
      <c r="AR190" s="26" t="e">
        <f t="shared" si="81"/>
        <v>#VALUE!</v>
      </c>
      <c r="AS190" s="26" t="e">
        <f>IF(26.83*LN($AJ190)-11.791-'ModelParams Lw'!B$35&lt;0,0,26.83*LN($AJ190)-11.791-'ModelParams Lw'!B$35)</f>
        <v>#DIV/0!</v>
      </c>
      <c r="AT190" s="26" t="e">
        <f>IF(26.83*LN($AJ190)-11.791-'ModelParams Lw'!C$35&lt;0,0,26.83*LN($AJ190)-11.791-'ModelParams Lw'!C$35)</f>
        <v>#DIV/0!</v>
      </c>
      <c r="AU190" s="26" t="e">
        <f>IF(26.83*LN($AJ190)-11.791-'ModelParams Lw'!D$35&lt;0,0,26.83*LN($AJ190)-11.791-'ModelParams Lw'!D$35)</f>
        <v>#DIV/0!</v>
      </c>
      <c r="AV190" s="26" t="e">
        <f>IF(26.83*LN($AJ190)-11.791-'ModelParams Lw'!E$35&lt;0,0,26.83*LN($AJ190)-11.791-'ModelParams Lw'!E$35)</f>
        <v>#DIV/0!</v>
      </c>
      <c r="AW190" s="26" t="e">
        <f>IF(26.83*LN($AJ190)-11.791-'ModelParams Lw'!F$35&lt;0,0,26.83*LN($AJ190)-11.791-'ModelParams Lw'!F$35)</f>
        <v>#DIV/0!</v>
      </c>
      <c r="AX190" s="26" t="e">
        <f>IF(26.83*LN($AJ190)-11.791-'ModelParams Lw'!G$35&lt;0,0,26.83*LN($AJ190)-11.791-'ModelParams Lw'!G$35)</f>
        <v>#DIV/0!</v>
      </c>
      <c r="AY190" s="26" t="e">
        <f>IF(26.83*LN($AJ190)-11.791-'ModelParams Lw'!H$35&lt;0,0,26.83*LN($AJ190)-11.791-'ModelParams Lw'!H$35)</f>
        <v>#DIV/0!</v>
      </c>
      <c r="AZ190" s="26" t="e">
        <f>IF(26.83*LN($AJ190)-11.791-'ModelParams Lw'!I$35&lt;0,0,26.83*LN($AJ190)-11.791-'ModelParams Lw'!I$35)</f>
        <v>#DIV/0!</v>
      </c>
      <c r="BA190" s="26" t="e">
        <f t="shared" si="69"/>
        <v>#DIV/0!</v>
      </c>
      <c r="BB190" s="26" t="e">
        <f t="shared" si="70"/>
        <v>#DIV/0!</v>
      </c>
      <c r="BC190" s="26" t="e">
        <f t="shared" si="71"/>
        <v>#DIV/0!</v>
      </c>
      <c r="BD190" s="26" t="e">
        <f t="shared" si="72"/>
        <v>#DIV/0!</v>
      </c>
      <c r="BE190" s="26" t="e">
        <f t="shared" si="73"/>
        <v>#DIV/0!</v>
      </c>
      <c r="BF190" s="26" t="e">
        <f t="shared" si="74"/>
        <v>#DIV/0!</v>
      </c>
      <c r="BG190" s="26" t="e">
        <f t="shared" si="75"/>
        <v>#DIV/0!</v>
      </c>
      <c r="BH190" s="26" t="e">
        <f t="shared" si="76"/>
        <v>#DIV/0!</v>
      </c>
      <c r="BI190" s="26" t="e">
        <f>10*LOG10(IF(BA190="",0,POWER(10,((BA190+'ModelParams Lw'!$O$4)/10))) +IF(BB190="",0,POWER(10,((BB190+'ModelParams Lw'!$P$4)/10))) +IF(BC190="",0,POWER(10,((BC190+'ModelParams Lw'!$Q$4)/10))) +IF(BD190="",0,POWER(10,((BD190+'ModelParams Lw'!$R$4)/10))) +IF(BE190="",0,POWER(10,((BE190+'ModelParams Lw'!$S$4)/10))) +IF(BF190="",0,POWER(10,((BF190+'ModelParams Lw'!$T$4)/10))) +IF(BG190="",0,POWER(10,((BG190+'ModelParams Lw'!$U$4)/10)))+IF(BH190="",0,POWER(10,((BH190+'ModelParams Lw'!$V$4)/10))))</f>
        <v>#DIV/0!</v>
      </c>
      <c r="BJ190" s="26" t="e">
        <f t="shared" si="82"/>
        <v>#DIV/0!</v>
      </c>
      <c r="BK190" s="26" t="e">
        <f>(BA190-'ModelParams Lw'!O$10)/'ModelParams Lw'!O$11</f>
        <v>#DIV/0!</v>
      </c>
      <c r="BL190" s="26" t="e">
        <f>(BB190-'ModelParams Lw'!P$10)/'ModelParams Lw'!P$11</f>
        <v>#DIV/0!</v>
      </c>
      <c r="BM190" s="26" t="e">
        <f>(BC190-'ModelParams Lw'!Q$10)/'ModelParams Lw'!Q$11</f>
        <v>#DIV/0!</v>
      </c>
      <c r="BN190" s="26" t="e">
        <f>(BD190-'ModelParams Lw'!R$10)/'ModelParams Lw'!R$11</f>
        <v>#DIV/0!</v>
      </c>
      <c r="BO190" s="26" t="e">
        <f>(BE190-'ModelParams Lw'!S$10)/'ModelParams Lw'!S$11</f>
        <v>#DIV/0!</v>
      </c>
      <c r="BP190" s="26" t="e">
        <f>(BF190-'ModelParams Lw'!T$10)/'ModelParams Lw'!T$11</f>
        <v>#DIV/0!</v>
      </c>
      <c r="BQ190" s="26" t="e">
        <f>(BG190-'ModelParams Lw'!U$10)/'ModelParams Lw'!U$11</f>
        <v>#DIV/0!</v>
      </c>
      <c r="BR190" s="26" t="e">
        <f>(BH190-'ModelParams Lw'!V$10)/'ModelParams Lw'!V$11</f>
        <v>#DIV/0!</v>
      </c>
      <c r="BS190" s="23" t="e">
        <f>IF(Calcul!$E192="SW",DEGREES(ACOS(1-(1/'ModelParams Lw'!C$25*SQRT(0.5*1.2/'Sound Power'!$C190)*('Sound Power'!$B190/3600)/('Sound Power'!$D190)/('Sound Power'!$F190)))),DEGREES(ACOS(1-(1/'ModelParams Lw'!C$29*SQRT(0.5*1.2/'Sound Power'!$C190)*('Sound Power'!$B190/3600)/('Sound Power'!$D190)/('Sound Power'!$F190)))))</f>
        <v>#DIV/0!</v>
      </c>
      <c r="BT190" s="23" t="e">
        <f>IF(Calcul!$E192="SW",DEGREES(ACOS(1-(1/'ModelParams Lw'!D$25*SQRT(0.5*1.2/'Sound Power'!$C190)*('Sound Power'!$B190/3600)/('Sound Power'!$D190)/('Sound Power'!$F190)))),DEGREES(ACOS(1-(1/'ModelParams Lw'!D$29*SQRT(0.5*1.2/'Sound Power'!$C190)*('Sound Power'!$B190/3600)/('Sound Power'!$D190)/('Sound Power'!$F190)))))</f>
        <v>#DIV/0!</v>
      </c>
      <c r="BU190" s="23" t="e">
        <f>IF(Calcul!$E192="SW",DEGREES(ACOS(1-(1/'ModelParams Lw'!E$25*SQRT(0.5*1.2/'Sound Power'!$C190)*('Sound Power'!$B190/3600)/('Sound Power'!$D190)/('Sound Power'!$F190)))),DEGREES(ACOS(1-(1/'ModelParams Lw'!E$29*SQRT(0.5*1.2/'Sound Power'!$C190)*('Sound Power'!$B190/3600)/('Sound Power'!$D190)/('Sound Power'!$F190)))))</f>
        <v>#DIV/0!</v>
      </c>
      <c r="BV190" s="23" t="e">
        <f>IF(Calcul!$E192="SW",DEGREES(ACOS(1-(1/'ModelParams Lw'!F$25*SQRT(0.5*1.2/'Sound Power'!$C190)*('Sound Power'!$B190/3600)/('Sound Power'!$D190)/('Sound Power'!$F190)))),DEGREES(ACOS(1-(1/'ModelParams Lw'!F$29*SQRT(0.5*1.2/'Sound Power'!$C190)*('Sound Power'!$B190/3600)/('Sound Power'!$D190)/('Sound Power'!$F190)))))</f>
        <v>#DIV/0!</v>
      </c>
      <c r="BW190" s="23" t="e">
        <f>IF(Calcul!$E192="SW",DEGREES(ACOS(1-(1/'ModelParams Lw'!G$25*SQRT(0.5*1.2/'Sound Power'!$C190)*('Sound Power'!$B190/3600)/('Sound Power'!$D190)/('Sound Power'!$F190)))),DEGREES(ACOS(1-(1/'ModelParams Lw'!G$29*SQRT(0.5*1.2/'Sound Power'!$C190)*('Sound Power'!$B190/3600)/('Sound Power'!$D190)/('Sound Power'!$F190)))))</f>
        <v>#DIV/0!</v>
      </c>
      <c r="BX190" s="23" t="e">
        <f>IF(Calcul!$E192="SW",DEGREES(ACOS(1-(1/'ModelParams Lw'!H$25*SQRT(0.5*1.2/'Sound Power'!$C190)*('Sound Power'!$B190/3600)/('Sound Power'!$D190)/('Sound Power'!$F190)))),DEGREES(ACOS(1-(1/'ModelParams Lw'!H$29*SQRT(0.5*1.2/'Sound Power'!$C190)*('Sound Power'!$B190/3600)/('Sound Power'!$D190)/('Sound Power'!$F190)))))</f>
        <v>#DIV/0!</v>
      </c>
      <c r="BY190" s="23" t="e">
        <f>IF(Calcul!$E192="SW",DEGREES(ACOS(1-(1/'ModelParams Lw'!I$25*SQRT(0.5*1.2/'Sound Power'!$C190)*('Sound Power'!$B190/3600)/('Sound Power'!$D190)/('Sound Power'!$F190)))),DEGREES(ACOS(1-(1/'ModelParams Lw'!I$29*SQRT(0.5*1.2/'Sound Power'!$C190)*('Sound Power'!$B190/3600)/('Sound Power'!$D190)/('Sound Power'!$F190)))))</f>
        <v>#DIV/0!</v>
      </c>
      <c r="BZ190" s="23" t="e">
        <f>IF(Calcul!$E192="SW",DEGREES(ACOS(1-(1/'ModelParams Lw'!J$25*SQRT(0.5*1.2/'Sound Power'!$C190)*('Sound Power'!$B190/3600)/('Sound Power'!$D190)/('Sound Power'!$F190)))),DEGREES(ACOS(1-(1/'ModelParams Lw'!J$29*SQRT(0.5*1.2/'Sound Power'!$C190)*('Sound Power'!$B190/3600)/('Sound Power'!$D190)/('Sound Power'!$F190)))))</f>
        <v>#DIV/0!</v>
      </c>
      <c r="CA190" s="26" t="e">
        <f>IF(Calcul!$E192="SW",'ModelParams Lw'!C$22+'ModelParams Lw'!C$23*LOG('Sound Power'!$D190/'Sound Power'!$E190)+'ModelParams Lw'!C$24*LN('Sound Power'!BS190),IF('ModelParams Lw'!C$26+'ModelParams Lw'!C$27*LOG('Sound Power'!$D190/'Sound Power'!$E190)+'ModelParams Lw'!C$28*LN('Sound Power'!BS190)&lt;'ModelParams Lw'!C$22+'ModelParams Lw'!C$23*LOG('Sound Power'!$D190/'Sound Power'!$E190)+'ModelParams Lw'!C$24*LN('Sound Power'!BS190),'ModelParams Lw'!C$22+'ModelParams Lw'!C$23*LOG('Sound Power'!$D190/'Sound Power'!$E190)+'ModelParams Lw'!C$24*LN('Sound Power'!BS190),'ModelParams Lw'!C$26+'ModelParams Lw'!C$27*LOG('Sound Power'!$D190/'Sound Power'!$E190)+'ModelParams Lw'!C$28*LN('Sound Power'!BS190)))</f>
        <v>#DIV/0!</v>
      </c>
      <c r="CB190" s="26" t="e">
        <f>IF(Calcul!$E192="SW",'ModelParams Lw'!D$22+'ModelParams Lw'!D$23*LOG('Sound Power'!$D190/'Sound Power'!$E190)+'ModelParams Lw'!D$24*LN('Sound Power'!BT190),IF('ModelParams Lw'!D$26+'ModelParams Lw'!D$27*LOG('Sound Power'!$D190/'Sound Power'!$E190)+'ModelParams Lw'!D$28*LN('Sound Power'!BT190)&lt;'ModelParams Lw'!D$22+'ModelParams Lw'!D$23*LOG('Sound Power'!$D190/'Sound Power'!$E190)+'ModelParams Lw'!D$24*LN('Sound Power'!BT190),'ModelParams Lw'!D$22+'ModelParams Lw'!D$23*LOG('Sound Power'!$D190/'Sound Power'!$E190)+'ModelParams Lw'!D$24*LN('Sound Power'!BT190),'ModelParams Lw'!D$26+'ModelParams Lw'!D$27*LOG('Sound Power'!$D190/'Sound Power'!$E190)+'ModelParams Lw'!D$28*LN('Sound Power'!BT190)))</f>
        <v>#DIV/0!</v>
      </c>
      <c r="CC190" s="26" t="e">
        <f>IF(Calcul!$E192="SW",'ModelParams Lw'!E$22+'ModelParams Lw'!E$23*LOG('Sound Power'!$D190/'Sound Power'!$E190)+'ModelParams Lw'!E$24*LN('Sound Power'!BU190),IF('ModelParams Lw'!E$26+'ModelParams Lw'!E$27*LOG('Sound Power'!$D190/'Sound Power'!$E190)+'ModelParams Lw'!E$28*LN('Sound Power'!BU190)&lt;'ModelParams Lw'!E$22+'ModelParams Lw'!E$23*LOG('Sound Power'!$D190/'Sound Power'!$E190)+'ModelParams Lw'!E$24*LN('Sound Power'!BU190),'ModelParams Lw'!E$22+'ModelParams Lw'!E$23*LOG('Sound Power'!$D190/'Sound Power'!$E190)+'ModelParams Lw'!E$24*LN('Sound Power'!BU190),'ModelParams Lw'!E$26+'ModelParams Lw'!E$27*LOG('Sound Power'!$D190/'Sound Power'!$E190)+'ModelParams Lw'!E$28*LN('Sound Power'!BU190)))</f>
        <v>#DIV/0!</v>
      </c>
      <c r="CD190" s="26" t="e">
        <f>IF(Calcul!$E192="SW",'ModelParams Lw'!F$22+'ModelParams Lw'!F$23*LOG('Sound Power'!$D190/'Sound Power'!$E190)+'ModelParams Lw'!F$24*LN('Sound Power'!BV190),IF('ModelParams Lw'!F$26+'ModelParams Lw'!F$27*LOG('Sound Power'!$D190/'Sound Power'!$E190)+'ModelParams Lw'!F$28*LN('Sound Power'!BV190)&lt;'ModelParams Lw'!F$22+'ModelParams Lw'!F$23*LOG('Sound Power'!$D190/'Sound Power'!$E190)+'ModelParams Lw'!F$24*LN('Sound Power'!BV190),'ModelParams Lw'!F$22+'ModelParams Lw'!F$23*LOG('Sound Power'!$D190/'Sound Power'!$E190)+'ModelParams Lw'!F$24*LN('Sound Power'!BV190),'ModelParams Lw'!F$26+'ModelParams Lw'!F$27*LOG('Sound Power'!$D190/'Sound Power'!$E190)+'ModelParams Lw'!F$28*LN('Sound Power'!BV190)))</f>
        <v>#DIV/0!</v>
      </c>
      <c r="CE190" s="26" t="e">
        <f>IF(Calcul!$E192="SW",'ModelParams Lw'!G$22+'ModelParams Lw'!G$23*LOG('Sound Power'!$D190/'Sound Power'!$E190)+'ModelParams Lw'!G$24*LN('Sound Power'!BW190),IF('ModelParams Lw'!G$26+'ModelParams Lw'!G$27*LOG('Sound Power'!$D190/'Sound Power'!$E190)+'ModelParams Lw'!G$28*LN('Sound Power'!BW190)&lt;'ModelParams Lw'!G$22+'ModelParams Lw'!G$23*LOG('Sound Power'!$D190/'Sound Power'!$E190)+'ModelParams Lw'!G$24*LN('Sound Power'!BW190),'ModelParams Lw'!G$22+'ModelParams Lw'!G$23*LOG('Sound Power'!$D190/'Sound Power'!$E190)+'ModelParams Lw'!G$24*LN('Sound Power'!BW190),'ModelParams Lw'!G$26+'ModelParams Lw'!G$27*LOG('Sound Power'!$D190/'Sound Power'!$E190)+'ModelParams Lw'!G$28*LN('Sound Power'!BW190)))</f>
        <v>#DIV/0!</v>
      </c>
      <c r="CF190" s="26" t="e">
        <f>IF(Calcul!$E192="SW",'ModelParams Lw'!H$22+'ModelParams Lw'!H$23*LOG('Sound Power'!$D190/'Sound Power'!$E190)+'ModelParams Lw'!H$24*LN('Sound Power'!BX190),IF('ModelParams Lw'!H$26+'ModelParams Lw'!H$27*LOG('Sound Power'!$D190/'Sound Power'!$E190)+'ModelParams Lw'!H$28*LN('Sound Power'!BX190)&lt;'ModelParams Lw'!H$22+'ModelParams Lw'!H$23*LOG('Sound Power'!$D190/'Sound Power'!$E190)+'ModelParams Lw'!H$24*LN('Sound Power'!BX190),'ModelParams Lw'!H$22+'ModelParams Lw'!H$23*LOG('Sound Power'!$D190/'Sound Power'!$E190)+'ModelParams Lw'!H$24*LN('Sound Power'!BX190),'ModelParams Lw'!H$26+'ModelParams Lw'!H$27*LOG('Sound Power'!$D190/'Sound Power'!$E190)+'ModelParams Lw'!H$28*LN('Sound Power'!BX190)))</f>
        <v>#DIV/0!</v>
      </c>
      <c r="CG190" s="26" t="e">
        <f>IF(Calcul!$E192="SW",'ModelParams Lw'!I$22+'ModelParams Lw'!I$23*LOG('Sound Power'!$D190/'Sound Power'!$E190)+'ModelParams Lw'!I$24*LN('Sound Power'!BY190),IF('ModelParams Lw'!I$26+'ModelParams Lw'!I$27*LOG('Sound Power'!$D190/'Sound Power'!$E190)+'ModelParams Lw'!I$28*LN('Sound Power'!BY190)&lt;'ModelParams Lw'!I$22+'ModelParams Lw'!I$23*LOG('Sound Power'!$D190/'Sound Power'!$E190)+'ModelParams Lw'!I$24*LN('Sound Power'!BY190),'ModelParams Lw'!I$22+'ModelParams Lw'!I$23*LOG('Sound Power'!$D190/'Sound Power'!$E190)+'ModelParams Lw'!I$24*LN('Sound Power'!BY190),'ModelParams Lw'!I$26+'ModelParams Lw'!I$27*LOG('Sound Power'!$D190/'Sound Power'!$E190)+'ModelParams Lw'!I$28*LN('Sound Power'!BY190)))</f>
        <v>#DIV/0!</v>
      </c>
      <c r="CH190" s="26" t="e">
        <f>IF(Calcul!$E192="SW",'ModelParams Lw'!J$22+'ModelParams Lw'!J$23*LOG('Sound Power'!$D190/'Sound Power'!$E190)+'ModelParams Lw'!J$24*LN('Sound Power'!BZ190),IF('ModelParams Lw'!J$26+'ModelParams Lw'!J$27*LOG('Sound Power'!$D190/'Sound Power'!$E190)+'ModelParams Lw'!J$28*LN('Sound Power'!BZ190)&lt;'ModelParams Lw'!J$22+'ModelParams Lw'!J$23*LOG('Sound Power'!$D190/'Sound Power'!$E190)+'ModelParams Lw'!J$24*LN('Sound Power'!BZ190),'ModelParams Lw'!J$22+'ModelParams Lw'!J$23*LOG('Sound Power'!$D190/'Sound Power'!$E190)+'ModelParams Lw'!J$24*LN('Sound Power'!BZ190),'ModelParams Lw'!J$26+'ModelParams Lw'!J$27*LOG('Sound Power'!$D190/'Sound Power'!$E190)+'ModelParams Lw'!J$28*LN('Sound Power'!BZ190)))</f>
        <v>#DIV/0!</v>
      </c>
      <c r="CI190" s="26" t="e">
        <f t="shared" si="83"/>
        <v>#DIV/0!</v>
      </c>
      <c r="CJ190" s="26" t="e">
        <f t="shared" si="84"/>
        <v>#DIV/0!</v>
      </c>
      <c r="CK190" s="26" t="e">
        <f t="shared" si="85"/>
        <v>#DIV/0!</v>
      </c>
      <c r="CL190" s="26" t="e">
        <f t="shared" si="86"/>
        <v>#DIV/0!</v>
      </c>
      <c r="CM190" s="26" t="e">
        <f t="shared" si="87"/>
        <v>#DIV/0!</v>
      </c>
      <c r="CN190" s="26" t="e">
        <f t="shared" si="88"/>
        <v>#DIV/0!</v>
      </c>
      <c r="CO190" s="26" t="e">
        <f t="shared" si="89"/>
        <v>#DIV/0!</v>
      </c>
      <c r="CP190" s="26" t="e">
        <f t="shared" si="90"/>
        <v>#DIV/0!</v>
      </c>
      <c r="CQ190" s="26" t="e">
        <f>10*LOG10(IF(CI190="",0,POWER(10,((CI190+'ModelParams Lw'!$O$4)/10))) +IF(CJ190="",0,POWER(10,((CJ190+'ModelParams Lw'!$P$4)/10))) +IF(CK190="",0,POWER(10,((CK190+'ModelParams Lw'!$Q$4)/10))) +IF(CL190="",0,POWER(10,((CL190+'ModelParams Lw'!$R$4)/10))) +IF(CM190="",0,POWER(10,((CM190+'ModelParams Lw'!$S$4)/10))) +IF(CN190="",0,POWER(10,((CN190+'ModelParams Lw'!$T$4)/10))) +IF(CO190="",0,POWER(10,((CO190+'ModelParams Lw'!$U$4)/10)))+IF(CP190="",0,POWER(10,((CP190+'ModelParams Lw'!$V$4)/10))))</f>
        <v>#DIV/0!</v>
      </c>
      <c r="CR190" s="26" t="e">
        <f t="shared" si="91"/>
        <v>#DIV/0!</v>
      </c>
      <c r="CS190" s="26" t="e">
        <f>(CI190-'ModelParams Lw'!$O$10)/'ModelParams Lw'!$O$11</f>
        <v>#DIV/0!</v>
      </c>
      <c r="CT190" s="26" t="e">
        <f>(CJ190-'ModelParams Lw'!$P$10)/'ModelParams Lw'!$P$11</f>
        <v>#DIV/0!</v>
      </c>
      <c r="CU190" s="26" t="e">
        <f>(CK190-'ModelParams Lw'!$Q$10)/'ModelParams Lw'!$Q$11</f>
        <v>#DIV/0!</v>
      </c>
      <c r="CV190" s="26" t="e">
        <f>(CL190-'ModelParams Lw'!$R$10)/'ModelParams Lw'!$R$11</f>
        <v>#DIV/0!</v>
      </c>
      <c r="CW190" s="26" t="e">
        <f>(CM190-'ModelParams Lw'!$S$10)/'ModelParams Lw'!$S$11</f>
        <v>#DIV/0!</v>
      </c>
      <c r="CX190" s="26" t="e">
        <f>(CN190-'ModelParams Lw'!$T$10)/'ModelParams Lw'!$T$11</f>
        <v>#DIV/0!</v>
      </c>
      <c r="CY190" s="26" t="e">
        <f>(CO190-'ModelParams Lw'!$U$10)/'ModelParams Lw'!$U$11</f>
        <v>#DIV/0!</v>
      </c>
      <c r="CZ190" s="26" t="e">
        <f>(CP190-'ModelParams Lw'!$V$10)/'ModelParams Lw'!$V$11</f>
        <v>#DIV/0!</v>
      </c>
    </row>
    <row r="191" spans="1:104" x14ac:dyDescent="0.2">
      <c r="A191" s="13">
        <f>Calcul!A193</f>
        <v>0</v>
      </c>
      <c r="B191" s="13">
        <f t="shared" si="67"/>
        <v>0</v>
      </c>
      <c r="C191" s="13">
        <f>Calcul!B193</f>
        <v>0</v>
      </c>
      <c r="D191" s="13">
        <f>Calcul!C193/1000</f>
        <v>0</v>
      </c>
      <c r="E191" s="13">
        <f>Calcul!D193/1000</f>
        <v>0</v>
      </c>
      <c r="F191" s="13">
        <f t="shared" si="68"/>
        <v>0</v>
      </c>
      <c r="G191" s="23" t="e">
        <f>DEGREES(ACOS(1-(1/'ModelParams Lw'!B$15*SQRT(0.5*1.2/'Sound Power'!$C191)*('Sound Power'!$B191/3600)/('Sound Power'!$D191)/('Sound Power'!$F191))))</f>
        <v>#DIV/0!</v>
      </c>
      <c r="H191" s="23" t="e">
        <f>DEGREES(ACOS(1-(1/'ModelParams Lw'!C$15*SQRT(0.5*1.2/'Sound Power'!$C191)*('Sound Power'!$B191/3600)/('Sound Power'!$D191)/('Sound Power'!$F191))))</f>
        <v>#DIV/0!</v>
      </c>
      <c r="I191" s="23" t="e">
        <f>DEGREES(ACOS(1-(1/'ModelParams Lw'!D$15*SQRT(0.5*1.2/'Sound Power'!$C191)*('Sound Power'!$B191/3600)/('Sound Power'!$D191)/('Sound Power'!$F191))))</f>
        <v>#DIV/0!</v>
      </c>
      <c r="J191" s="23" t="e">
        <f>DEGREES(ACOS(1-(1/'ModelParams Lw'!E$15*SQRT(0.5*1.2/'Sound Power'!$C191)*('Sound Power'!$B191/3600)/('Sound Power'!$D191)/('Sound Power'!$F191))))</f>
        <v>#DIV/0!</v>
      </c>
      <c r="K191" s="23" t="e">
        <f>DEGREES(ACOS(1-(1/'ModelParams Lw'!F$15*SQRT(0.5*1.2/'Sound Power'!$C191)*('Sound Power'!$B191/3600)/('Sound Power'!$D191)/('Sound Power'!$F191))))</f>
        <v>#DIV/0!</v>
      </c>
      <c r="L191" s="23" t="e">
        <f>DEGREES(ACOS(1-(1/'ModelParams Lw'!G$15*SQRT(0.5*1.2/'Sound Power'!$C191)*('Sound Power'!$B191/3600)/('Sound Power'!$D191)/('Sound Power'!$F191))))</f>
        <v>#DIV/0!</v>
      </c>
      <c r="M191" s="23" t="e">
        <f>DEGREES(ACOS(1-(1/'ModelParams Lw'!H$15*SQRT(0.5*1.2/'Sound Power'!$C191)*('Sound Power'!$B191/3600)/('Sound Power'!$D191)/('Sound Power'!$F191))))</f>
        <v>#DIV/0!</v>
      </c>
      <c r="N191" s="23" t="e">
        <f>DEGREES(ACOS(1-(1/'ModelParams Lw'!I$15*SQRT(0.5*1.2/'Sound Power'!$C191)*('Sound Power'!$B191/3600)/('Sound Power'!$D191)/('Sound Power'!$F191))))</f>
        <v>#DIV/0!</v>
      </c>
      <c r="O191" s="26" t="e">
        <f>('ModelParams Lw'!B$4*LN('Sound Power'!G191)/(1+EXP(-('Sound Power'!$D191*1000+'ModelParams Lw'!B$6)/'ModelParams Lw'!B$7))+'ModelParams Lw'!B$5)*LN('Sound Power'!$B191)-('ModelParams Lw'!B$8+'ModelParams Lw'!B$9*$D191+'ModelParams Lw'!B$10*'Sound Power'!$F191^'ModelParams Lw'!B$14+'ModelParams Lw'!B$11*LN('Sound Power'!G191)+'ModelParams Lw'!B$12*'Sound Power'!$D191*'Sound Power'!$F191+'ModelParams Lw'!B$13*'Sound Power'!$D191*LN('Sound Power'!G191))</f>
        <v>#DIV/0!</v>
      </c>
      <c r="P191" s="26" t="e">
        <f>('ModelParams Lw'!C$4*LN('Sound Power'!H191)/(1+EXP(-('Sound Power'!$D191*1000+'ModelParams Lw'!C$6)/'ModelParams Lw'!C$7))+'ModelParams Lw'!C$5)*LN('Sound Power'!$B191)-('ModelParams Lw'!C$8+'ModelParams Lw'!C$9*$D191+'ModelParams Lw'!C$10*'Sound Power'!$F191^'ModelParams Lw'!C$14+'ModelParams Lw'!C$11*LN('Sound Power'!H191)+'ModelParams Lw'!C$12*'Sound Power'!$D191*'Sound Power'!$F191+'ModelParams Lw'!C$13*'Sound Power'!$D191*LN('Sound Power'!H191))</f>
        <v>#DIV/0!</v>
      </c>
      <c r="Q191" s="26" t="e">
        <f>('ModelParams Lw'!D$4*LN('Sound Power'!I191)/(1+EXP(-('Sound Power'!$D191*1000+'ModelParams Lw'!D$6)/'ModelParams Lw'!D$7))+'ModelParams Lw'!D$5)*LN('Sound Power'!$B191)-('ModelParams Lw'!D$8+'ModelParams Lw'!D$9*$D191+'ModelParams Lw'!D$10*'Sound Power'!$F191^'ModelParams Lw'!D$14+'ModelParams Lw'!D$11*LN('Sound Power'!I191)+'ModelParams Lw'!D$12*'Sound Power'!$D191*'Sound Power'!$F191+'ModelParams Lw'!D$13*'Sound Power'!$D191*LN('Sound Power'!I191))</f>
        <v>#DIV/0!</v>
      </c>
      <c r="R191" s="26" t="e">
        <f>('ModelParams Lw'!E$4*LN('Sound Power'!J191)/(1+EXP(-('Sound Power'!$D191*1000+'ModelParams Lw'!E$6)/'ModelParams Lw'!E$7))+'ModelParams Lw'!E$5)*LN('Sound Power'!$B191)-('ModelParams Lw'!E$8+'ModelParams Lw'!E$9*$D191+'ModelParams Lw'!E$10*'Sound Power'!$F191^'ModelParams Lw'!E$14+'ModelParams Lw'!E$11*LN('Sound Power'!J191)+'ModelParams Lw'!E$12*'Sound Power'!$D191*'Sound Power'!$F191+'ModelParams Lw'!E$13*'Sound Power'!$D191*LN('Sound Power'!J191))</f>
        <v>#DIV/0!</v>
      </c>
      <c r="S191" s="26" t="e">
        <f>('ModelParams Lw'!F$4*LN('Sound Power'!K191)/(1+EXP(-('Sound Power'!$D191*1000+'ModelParams Lw'!F$6)/'ModelParams Lw'!F$7))+'ModelParams Lw'!F$5)*LN('Sound Power'!$B191)-('ModelParams Lw'!F$8+'ModelParams Lw'!F$9*$D191+'ModelParams Lw'!F$10*'Sound Power'!$F191^'ModelParams Lw'!F$14+'ModelParams Lw'!F$11*LN('Sound Power'!K191)+'ModelParams Lw'!F$12*'Sound Power'!$D191*'Sound Power'!$F191+'ModelParams Lw'!F$13*'Sound Power'!$D191*LN('Sound Power'!K191))</f>
        <v>#DIV/0!</v>
      </c>
      <c r="T191" s="26" t="e">
        <f>('ModelParams Lw'!G$4*LN('Sound Power'!L191)/(1+EXP(-('Sound Power'!$D191*1000+'ModelParams Lw'!G$6)/'ModelParams Lw'!G$7))+'ModelParams Lw'!G$5)*LN('Sound Power'!$B191)-('ModelParams Lw'!G$8+'ModelParams Lw'!G$9*$D191+'ModelParams Lw'!G$10*'Sound Power'!$F191^'ModelParams Lw'!G$14+'ModelParams Lw'!G$11*LN('Sound Power'!L191)+'ModelParams Lw'!G$12*'Sound Power'!$D191*'Sound Power'!$F191+'ModelParams Lw'!G$13*'Sound Power'!$D191*LN('Sound Power'!L191))</f>
        <v>#DIV/0!</v>
      </c>
      <c r="U191" s="26" t="e">
        <f>('ModelParams Lw'!H$4*LN('Sound Power'!M191)/(1+EXP(-('Sound Power'!$D191*1000+'ModelParams Lw'!H$6)/'ModelParams Lw'!H$7))+'ModelParams Lw'!H$5)*LN('Sound Power'!$B191)-('ModelParams Lw'!H$8+'ModelParams Lw'!H$9*$D191+'ModelParams Lw'!H$10*'Sound Power'!$F191^'ModelParams Lw'!H$14+'ModelParams Lw'!H$11*LN('Sound Power'!M191)+'ModelParams Lw'!H$12*'Sound Power'!$D191*'Sound Power'!$F191+'ModelParams Lw'!H$13*'Sound Power'!$D191*LN('Sound Power'!M191))</f>
        <v>#DIV/0!</v>
      </c>
      <c r="V191" s="26" t="e">
        <f>('ModelParams Lw'!I$4*LN('Sound Power'!N191)/(1+EXP(-('Sound Power'!$D191*1000+'ModelParams Lw'!I$6)/'ModelParams Lw'!I$7))+'ModelParams Lw'!I$5)*LN('Sound Power'!$B191)-('ModelParams Lw'!I$8+'ModelParams Lw'!I$9*$D191+'ModelParams Lw'!I$10*'Sound Power'!$F191^'ModelParams Lw'!I$14+'ModelParams Lw'!I$11*LN('Sound Power'!N191)+'ModelParams Lw'!I$12*'Sound Power'!$D191*'Sound Power'!$F191+'ModelParams Lw'!I$13*'Sound Power'!$D191*LN('Sound Power'!N191))</f>
        <v>#DIV/0!</v>
      </c>
      <c r="W191" s="26" t="e">
        <f>10*LOG10(IF(O191="",0,POWER(10,((O191+'ModelParams Lw'!$O$4)/10))) +IF(P191="",0,POWER(10,((P191+'ModelParams Lw'!$P$4)/10))) +IF(Q191="",0,POWER(10,((Q191+'ModelParams Lw'!$Q$4)/10))) +IF(R191="",0,POWER(10,((R191+'ModelParams Lw'!$R$4)/10))) +IF(S191="",0,POWER(10,((S191+'ModelParams Lw'!$S$4)/10))) +IF(T191="",0,POWER(10,((T191+'ModelParams Lw'!$T$4)/10))) +IF(U191="",0,POWER(10,((U191+'ModelParams Lw'!$U$4)/10)))+IF(V191="",0,POWER(10,((V191+'ModelParams Lw'!$V$4)/10))))</f>
        <v>#DIV/0!</v>
      </c>
      <c r="X191" s="26" t="e">
        <f t="shared" si="77"/>
        <v>#DIV/0!</v>
      </c>
      <c r="Y191" s="26" t="e">
        <f>(O191-'ModelParams Lw'!O$10)/'ModelParams Lw'!O$11</f>
        <v>#DIV/0!</v>
      </c>
      <c r="Z191" s="26" t="e">
        <f>(P191-'ModelParams Lw'!P$10)/'ModelParams Lw'!P$11</f>
        <v>#DIV/0!</v>
      </c>
      <c r="AA191" s="26" t="e">
        <f>(Q191-'ModelParams Lw'!Q$10)/'ModelParams Lw'!Q$11</f>
        <v>#DIV/0!</v>
      </c>
      <c r="AB191" s="26" t="e">
        <f>(R191-'ModelParams Lw'!R$10)/'ModelParams Lw'!R$11</f>
        <v>#DIV/0!</v>
      </c>
      <c r="AC191" s="26" t="e">
        <f>(S191-'ModelParams Lw'!S$10)/'ModelParams Lw'!S$11</f>
        <v>#DIV/0!</v>
      </c>
      <c r="AD191" s="26" t="e">
        <f>(T191-'ModelParams Lw'!T$10)/'ModelParams Lw'!T$11</f>
        <v>#DIV/0!</v>
      </c>
      <c r="AE191" s="26" t="e">
        <f>(U191-'ModelParams Lw'!U$10)/'ModelParams Lw'!U$11</f>
        <v>#DIV/0!</v>
      </c>
      <c r="AF191" s="26" t="e">
        <f>(V191-'ModelParams Lw'!V$10)/'ModelParams Lw'!V$11</f>
        <v>#DIV/0!</v>
      </c>
      <c r="AG191" s="26" t="e">
        <f t="shared" si="78"/>
        <v>#DIV/0!</v>
      </c>
      <c r="AH191" s="26" t="e">
        <f>VLOOKUP(D191*1000,'ModelParams Lw'!$A$38:$D$58,4)</f>
        <v>#N/A</v>
      </c>
      <c r="AI191" s="56" t="e">
        <f>VLOOKUP(D191*1000,'ModelParams Lw'!$A$38:$D$58,2)</f>
        <v>#N/A</v>
      </c>
      <c r="AJ191" s="46" t="e">
        <f t="shared" si="79"/>
        <v>#DIV/0!</v>
      </c>
      <c r="AK191" s="26" t="e">
        <f t="shared" si="80"/>
        <v>#VALUE!</v>
      </c>
      <c r="AL191" s="26" t="e">
        <f>IF($AI191=100,'ModelParams Lw'!R$35*'Sound Power'!$AH191^2+'ModelParams Lw'!R$36*'Sound Power'!$AH191+'ModelParams Lw'!R$37,IF($AI191=150,'ModelParams Lw'!R$38*'Sound Power'!$AH191^2+'ModelParams Lw'!R$39*'Sound Power'!$AH191+'ModelParams Lw'!R$40,'ModelParams Lw'!R$41*'Sound Power'!$AH191^2+'ModelParams Lw'!R$42*'Sound Power'!$AH191+'ModelParams Lw'!R$43))</f>
        <v>#N/A</v>
      </c>
      <c r="AM191" s="26" t="e">
        <f>IF($AI191=100,'ModelParams Lw'!S$35*'Sound Power'!$AH191^2+'ModelParams Lw'!S$36*'Sound Power'!$AH191+'ModelParams Lw'!S$37,IF($AI191=150,'ModelParams Lw'!S$38*'Sound Power'!$AH191^2+'ModelParams Lw'!S$39*'Sound Power'!$AH191+'ModelParams Lw'!S$40,'ModelParams Lw'!S$41*'Sound Power'!$AH191^2+'ModelParams Lw'!S$42*'Sound Power'!$AH191+'ModelParams Lw'!S$43))</f>
        <v>#N/A</v>
      </c>
      <c r="AN191" s="26" t="e">
        <f>IF($AI191=100,'ModelParams Lw'!T$35*'Sound Power'!$AH191^2+'ModelParams Lw'!T$36*'Sound Power'!$AH191+'ModelParams Lw'!T$37,IF($AI191=150,'ModelParams Lw'!T$38*'Sound Power'!$AH191^2+'ModelParams Lw'!T$39*'Sound Power'!$AH191+'ModelParams Lw'!T$40,'ModelParams Lw'!T$41*'Sound Power'!$AH191^2+'ModelParams Lw'!T$42*'Sound Power'!$AH191+'ModelParams Lw'!T$43))</f>
        <v>#N/A</v>
      </c>
      <c r="AO191" s="26" t="e">
        <f>IF($AI191=100,'ModelParams Lw'!U$35*'Sound Power'!$AH191^2+'ModelParams Lw'!U$36*'Sound Power'!$AH191+'ModelParams Lw'!U$37,IF($AI191=150,'ModelParams Lw'!U$38*'Sound Power'!$AH191^2+'ModelParams Lw'!U$39*'Sound Power'!$AH191+'ModelParams Lw'!U$40,'ModelParams Lw'!U$41*'Sound Power'!$AH191^2+'ModelParams Lw'!U$42*'Sound Power'!$AH191+'ModelParams Lw'!U$43))</f>
        <v>#N/A</v>
      </c>
      <c r="AP191" s="26" t="e">
        <f>IF($AI191=100,'ModelParams Lw'!V$35*'Sound Power'!$AH191^2+'ModelParams Lw'!V$36*'Sound Power'!$AH191+'ModelParams Lw'!V$37,IF($AI191=150,'ModelParams Lw'!V$38*'Sound Power'!$AH191^2+'ModelParams Lw'!V$39*'Sound Power'!$AH191+'ModelParams Lw'!V$40,'ModelParams Lw'!V$41*'Sound Power'!$AH191^2+'ModelParams Lw'!V$42*'Sound Power'!$AH191+'ModelParams Lw'!V$43))</f>
        <v>#N/A</v>
      </c>
      <c r="AQ191" s="26" t="e">
        <f>IF($AI191=100,'ModelParams Lw'!W$35*'Sound Power'!$AH191^2+'ModelParams Lw'!W$36*'Sound Power'!$AH191+'ModelParams Lw'!W$37,IF($AI191=150,'ModelParams Lw'!W$38*'Sound Power'!$AH191^2+'ModelParams Lw'!W$39*'Sound Power'!$AH191+'ModelParams Lw'!W$40,'ModelParams Lw'!W$41*'Sound Power'!$AH191^2+'ModelParams Lw'!W$42*'Sound Power'!$AH191+'ModelParams Lw'!W$43))</f>
        <v>#N/A</v>
      </c>
      <c r="AR191" s="26" t="e">
        <f t="shared" si="81"/>
        <v>#VALUE!</v>
      </c>
      <c r="AS191" s="26" t="e">
        <f>IF(26.83*LN($AJ191)-11.791-'ModelParams Lw'!B$35&lt;0,0,26.83*LN($AJ191)-11.791-'ModelParams Lw'!B$35)</f>
        <v>#DIV/0!</v>
      </c>
      <c r="AT191" s="26" t="e">
        <f>IF(26.83*LN($AJ191)-11.791-'ModelParams Lw'!C$35&lt;0,0,26.83*LN($AJ191)-11.791-'ModelParams Lw'!C$35)</f>
        <v>#DIV/0!</v>
      </c>
      <c r="AU191" s="26" t="e">
        <f>IF(26.83*LN($AJ191)-11.791-'ModelParams Lw'!D$35&lt;0,0,26.83*LN($AJ191)-11.791-'ModelParams Lw'!D$35)</f>
        <v>#DIV/0!</v>
      </c>
      <c r="AV191" s="26" t="e">
        <f>IF(26.83*LN($AJ191)-11.791-'ModelParams Lw'!E$35&lt;0,0,26.83*LN($AJ191)-11.791-'ModelParams Lw'!E$35)</f>
        <v>#DIV/0!</v>
      </c>
      <c r="AW191" s="26" t="e">
        <f>IF(26.83*LN($AJ191)-11.791-'ModelParams Lw'!F$35&lt;0,0,26.83*LN($AJ191)-11.791-'ModelParams Lw'!F$35)</f>
        <v>#DIV/0!</v>
      </c>
      <c r="AX191" s="26" t="e">
        <f>IF(26.83*LN($AJ191)-11.791-'ModelParams Lw'!G$35&lt;0,0,26.83*LN($AJ191)-11.791-'ModelParams Lw'!G$35)</f>
        <v>#DIV/0!</v>
      </c>
      <c r="AY191" s="26" t="e">
        <f>IF(26.83*LN($AJ191)-11.791-'ModelParams Lw'!H$35&lt;0,0,26.83*LN($AJ191)-11.791-'ModelParams Lw'!H$35)</f>
        <v>#DIV/0!</v>
      </c>
      <c r="AZ191" s="26" t="e">
        <f>IF(26.83*LN($AJ191)-11.791-'ModelParams Lw'!I$35&lt;0,0,26.83*LN($AJ191)-11.791-'ModelParams Lw'!I$35)</f>
        <v>#DIV/0!</v>
      </c>
      <c r="BA191" s="26" t="e">
        <f t="shared" si="69"/>
        <v>#DIV/0!</v>
      </c>
      <c r="BB191" s="26" t="e">
        <f t="shared" si="70"/>
        <v>#DIV/0!</v>
      </c>
      <c r="BC191" s="26" t="e">
        <f t="shared" si="71"/>
        <v>#DIV/0!</v>
      </c>
      <c r="BD191" s="26" t="e">
        <f t="shared" si="72"/>
        <v>#DIV/0!</v>
      </c>
      <c r="BE191" s="26" t="e">
        <f t="shared" si="73"/>
        <v>#DIV/0!</v>
      </c>
      <c r="BF191" s="26" t="e">
        <f t="shared" si="74"/>
        <v>#DIV/0!</v>
      </c>
      <c r="BG191" s="26" t="e">
        <f t="shared" si="75"/>
        <v>#DIV/0!</v>
      </c>
      <c r="BH191" s="26" t="e">
        <f t="shared" si="76"/>
        <v>#DIV/0!</v>
      </c>
      <c r="BI191" s="26" t="e">
        <f>10*LOG10(IF(BA191="",0,POWER(10,((BA191+'ModelParams Lw'!$O$4)/10))) +IF(BB191="",0,POWER(10,((BB191+'ModelParams Lw'!$P$4)/10))) +IF(BC191="",0,POWER(10,((BC191+'ModelParams Lw'!$Q$4)/10))) +IF(BD191="",0,POWER(10,((BD191+'ModelParams Lw'!$R$4)/10))) +IF(BE191="",0,POWER(10,((BE191+'ModelParams Lw'!$S$4)/10))) +IF(BF191="",0,POWER(10,((BF191+'ModelParams Lw'!$T$4)/10))) +IF(BG191="",0,POWER(10,((BG191+'ModelParams Lw'!$U$4)/10)))+IF(BH191="",0,POWER(10,((BH191+'ModelParams Lw'!$V$4)/10))))</f>
        <v>#DIV/0!</v>
      </c>
      <c r="BJ191" s="26" t="e">
        <f t="shared" si="82"/>
        <v>#DIV/0!</v>
      </c>
      <c r="BK191" s="26" t="e">
        <f>(BA191-'ModelParams Lw'!O$10)/'ModelParams Lw'!O$11</f>
        <v>#DIV/0!</v>
      </c>
      <c r="BL191" s="26" t="e">
        <f>(BB191-'ModelParams Lw'!P$10)/'ModelParams Lw'!P$11</f>
        <v>#DIV/0!</v>
      </c>
      <c r="BM191" s="26" t="e">
        <f>(BC191-'ModelParams Lw'!Q$10)/'ModelParams Lw'!Q$11</f>
        <v>#DIV/0!</v>
      </c>
      <c r="BN191" s="26" t="e">
        <f>(BD191-'ModelParams Lw'!R$10)/'ModelParams Lw'!R$11</f>
        <v>#DIV/0!</v>
      </c>
      <c r="BO191" s="26" t="e">
        <f>(BE191-'ModelParams Lw'!S$10)/'ModelParams Lw'!S$11</f>
        <v>#DIV/0!</v>
      </c>
      <c r="BP191" s="26" t="e">
        <f>(BF191-'ModelParams Lw'!T$10)/'ModelParams Lw'!T$11</f>
        <v>#DIV/0!</v>
      </c>
      <c r="BQ191" s="26" t="e">
        <f>(BG191-'ModelParams Lw'!U$10)/'ModelParams Lw'!U$11</f>
        <v>#DIV/0!</v>
      </c>
      <c r="BR191" s="26" t="e">
        <f>(BH191-'ModelParams Lw'!V$10)/'ModelParams Lw'!V$11</f>
        <v>#DIV/0!</v>
      </c>
      <c r="BS191" s="23" t="e">
        <f>IF(Calcul!$E193="SW",DEGREES(ACOS(1-(1/'ModelParams Lw'!C$25*SQRT(0.5*1.2/'Sound Power'!$C191)*('Sound Power'!$B191/3600)/('Sound Power'!$D191)/('Sound Power'!$F191)))),DEGREES(ACOS(1-(1/'ModelParams Lw'!C$29*SQRT(0.5*1.2/'Sound Power'!$C191)*('Sound Power'!$B191/3600)/('Sound Power'!$D191)/('Sound Power'!$F191)))))</f>
        <v>#DIV/0!</v>
      </c>
      <c r="BT191" s="23" t="e">
        <f>IF(Calcul!$E193="SW",DEGREES(ACOS(1-(1/'ModelParams Lw'!D$25*SQRT(0.5*1.2/'Sound Power'!$C191)*('Sound Power'!$B191/3600)/('Sound Power'!$D191)/('Sound Power'!$F191)))),DEGREES(ACOS(1-(1/'ModelParams Lw'!D$29*SQRT(0.5*1.2/'Sound Power'!$C191)*('Sound Power'!$B191/3600)/('Sound Power'!$D191)/('Sound Power'!$F191)))))</f>
        <v>#DIV/0!</v>
      </c>
      <c r="BU191" s="23" t="e">
        <f>IF(Calcul!$E193="SW",DEGREES(ACOS(1-(1/'ModelParams Lw'!E$25*SQRT(0.5*1.2/'Sound Power'!$C191)*('Sound Power'!$B191/3600)/('Sound Power'!$D191)/('Sound Power'!$F191)))),DEGREES(ACOS(1-(1/'ModelParams Lw'!E$29*SQRT(0.5*1.2/'Sound Power'!$C191)*('Sound Power'!$B191/3600)/('Sound Power'!$D191)/('Sound Power'!$F191)))))</f>
        <v>#DIV/0!</v>
      </c>
      <c r="BV191" s="23" t="e">
        <f>IF(Calcul!$E193="SW",DEGREES(ACOS(1-(1/'ModelParams Lw'!F$25*SQRT(0.5*1.2/'Sound Power'!$C191)*('Sound Power'!$B191/3600)/('Sound Power'!$D191)/('Sound Power'!$F191)))),DEGREES(ACOS(1-(1/'ModelParams Lw'!F$29*SQRT(0.5*1.2/'Sound Power'!$C191)*('Sound Power'!$B191/3600)/('Sound Power'!$D191)/('Sound Power'!$F191)))))</f>
        <v>#DIV/0!</v>
      </c>
      <c r="BW191" s="23" t="e">
        <f>IF(Calcul!$E193="SW",DEGREES(ACOS(1-(1/'ModelParams Lw'!G$25*SQRT(0.5*1.2/'Sound Power'!$C191)*('Sound Power'!$B191/3600)/('Sound Power'!$D191)/('Sound Power'!$F191)))),DEGREES(ACOS(1-(1/'ModelParams Lw'!G$29*SQRT(0.5*1.2/'Sound Power'!$C191)*('Sound Power'!$B191/3600)/('Sound Power'!$D191)/('Sound Power'!$F191)))))</f>
        <v>#DIV/0!</v>
      </c>
      <c r="BX191" s="23" t="e">
        <f>IF(Calcul!$E193="SW",DEGREES(ACOS(1-(1/'ModelParams Lw'!H$25*SQRT(0.5*1.2/'Sound Power'!$C191)*('Sound Power'!$B191/3600)/('Sound Power'!$D191)/('Sound Power'!$F191)))),DEGREES(ACOS(1-(1/'ModelParams Lw'!H$29*SQRT(0.5*1.2/'Sound Power'!$C191)*('Sound Power'!$B191/3600)/('Sound Power'!$D191)/('Sound Power'!$F191)))))</f>
        <v>#DIV/0!</v>
      </c>
      <c r="BY191" s="23" t="e">
        <f>IF(Calcul!$E193="SW",DEGREES(ACOS(1-(1/'ModelParams Lw'!I$25*SQRT(0.5*1.2/'Sound Power'!$C191)*('Sound Power'!$B191/3600)/('Sound Power'!$D191)/('Sound Power'!$F191)))),DEGREES(ACOS(1-(1/'ModelParams Lw'!I$29*SQRT(0.5*1.2/'Sound Power'!$C191)*('Sound Power'!$B191/3600)/('Sound Power'!$D191)/('Sound Power'!$F191)))))</f>
        <v>#DIV/0!</v>
      </c>
      <c r="BZ191" s="23" t="e">
        <f>IF(Calcul!$E193="SW",DEGREES(ACOS(1-(1/'ModelParams Lw'!J$25*SQRT(0.5*1.2/'Sound Power'!$C191)*('Sound Power'!$B191/3600)/('Sound Power'!$D191)/('Sound Power'!$F191)))),DEGREES(ACOS(1-(1/'ModelParams Lw'!J$29*SQRT(0.5*1.2/'Sound Power'!$C191)*('Sound Power'!$B191/3600)/('Sound Power'!$D191)/('Sound Power'!$F191)))))</f>
        <v>#DIV/0!</v>
      </c>
      <c r="CA191" s="26" t="e">
        <f>IF(Calcul!$E193="SW",'ModelParams Lw'!C$22+'ModelParams Lw'!C$23*LOG('Sound Power'!$D191/'Sound Power'!$E191)+'ModelParams Lw'!C$24*LN('Sound Power'!BS191),IF('ModelParams Lw'!C$26+'ModelParams Lw'!C$27*LOG('Sound Power'!$D191/'Sound Power'!$E191)+'ModelParams Lw'!C$28*LN('Sound Power'!BS191)&lt;'ModelParams Lw'!C$22+'ModelParams Lw'!C$23*LOG('Sound Power'!$D191/'Sound Power'!$E191)+'ModelParams Lw'!C$24*LN('Sound Power'!BS191),'ModelParams Lw'!C$22+'ModelParams Lw'!C$23*LOG('Sound Power'!$D191/'Sound Power'!$E191)+'ModelParams Lw'!C$24*LN('Sound Power'!BS191),'ModelParams Lw'!C$26+'ModelParams Lw'!C$27*LOG('Sound Power'!$D191/'Sound Power'!$E191)+'ModelParams Lw'!C$28*LN('Sound Power'!BS191)))</f>
        <v>#DIV/0!</v>
      </c>
      <c r="CB191" s="26" t="e">
        <f>IF(Calcul!$E193="SW",'ModelParams Lw'!D$22+'ModelParams Lw'!D$23*LOG('Sound Power'!$D191/'Sound Power'!$E191)+'ModelParams Lw'!D$24*LN('Sound Power'!BT191),IF('ModelParams Lw'!D$26+'ModelParams Lw'!D$27*LOG('Sound Power'!$D191/'Sound Power'!$E191)+'ModelParams Lw'!D$28*LN('Sound Power'!BT191)&lt;'ModelParams Lw'!D$22+'ModelParams Lw'!D$23*LOG('Sound Power'!$D191/'Sound Power'!$E191)+'ModelParams Lw'!D$24*LN('Sound Power'!BT191),'ModelParams Lw'!D$22+'ModelParams Lw'!D$23*LOG('Sound Power'!$D191/'Sound Power'!$E191)+'ModelParams Lw'!D$24*LN('Sound Power'!BT191),'ModelParams Lw'!D$26+'ModelParams Lw'!D$27*LOG('Sound Power'!$D191/'Sound Power'!$E191)+'ModelParams Lw'!D$28*LN('Sound Power'!BT191)))</f>
        <v>#DIV/0!</v>
      </c>
      <c r="CC191" s="26" t="e">
        <f>IF(Calcul!$E193="SW",'ModelParams Lw'!E$22+'ModelParams Lw'!E$23*LOG('Sound Power'!$D191/'Sound Power'!$E191)+'ModelParams Lw'!E$24*LN('Sound Power'!BU191),IF('ModelParams Lw'!E$26+'ModelParams Lw'!E$27*LOG('Sound Power'!$D191/'Sound Power'!$E191)+'ModelParams Lw'!E$28*LN('Sound Power'!BU191)&lt;'ModelParams Lw'!E$22+'ModelParams Lw'!E$23*LOG('Sound Power'!$D191/'Sound Power'!$E191)+'ModelParams Lw'!E$24*LN('Sound Power'!BU191),'ModelParams Lw'!E$22+'ModelParams Lw'!E$23*LOG('Sound Power'!$D191/'Sound Power'!$E191)+'ModelParams Lw'!E$24*LN('Sound Power'!BU191),'ModelParams Lw'!E$26+'ModelParams Lw'!E$27*LOG('Sound Power'!$D191/'Sound Power'!$E191)+'ModelParams Lw'!E$28*LN('Sound Power'!BU191)))</f>
        <v>#DIV/0!</v>
      </c>
      <c r="CD191" s="26" t="e">
        <f>IF(Calcul!$E193="SW",'ModelParams Lw'!F$22+'ModelParams Lw'!F$23*LOG('Sound Power'!$D191/'Sound Power'!$E191)+'ModelParams Lw'!F$24*LN('Sound Power'!BV191),IF('ModelParams Lw'!F$26+'ModelParams Lw'!F$27*LOG('Sound Power'!$D191/'Sound Power'!$E191)+'ModelParams Lw'!F$28*LN('Sound Power'!BV191)&lt;'ModelParams Lw'!F$22+'ModelParams Lw'!F$23*LOG('Sound Power'!$D191/'Sound Power'!$E191)+'ModelParams Lw'!F$24*LN('Sound Power'!BV191),'ModelParams Lw'!F$22+'ModelParams Lw'!F$23*LOG('Sound Power'!$D191/'Sound Power'!$E191)+'ModelParams Lw'!F$24*LN('Sound Power'!BV191),'ModelParams Lw'!F$26+'ModelParams Lw'!F$27*LOG('Sound Power'!$D191/'Sound Power'!$E191)+'ModelParams Lw'!F$28*LN('Sound Power'!BV191)))</f>
        <v>#DIV/0!</v>
      </c>
      <c r="CE191" s="26" t="e">
        <f>IF(Calcul!$E193="SW",'ModelParams Lw'!G$22+'ModelParams Lw'!G$23*LOG('Sound Power'!$D191/'Sound Power'!$E191)+'ModelParams Lw'!G$24*LN('Sound Power'!BW191),IF('ModelParams Lw'!G$26+'ModelParams Lw'!G$27*LOG('Sound Power'!$D191/'Sound Power'!$E191)+'ModelParams Lw'!G$28*LN('Sound Power'!BW191)&lt;'ModelParams Lw'!G$22+'ModelParams Lw'!G$23*LOG('Sound Power'!$D191/'Sound Power'!$E191)+'ModelParams Lw'!G$24*LN('Sound Power'!BW191),'ModelParams Lw'!G$22+'ModelParams Lw'!G$23*LOG('Sound Power'!$D191/'Sound Power'!$E191)+'ModelParams Lw'!G$24*LN('Sound Power'!BW191),'ModelParams Lw'!G$26+'ModelParams Lw'!G$27*LOG('Sound Power'!$D191/'Sound Power'!$E191)+'ModelParams Lw'!G$28*LN('Sound Power'!BW191)))</f>
        <v>#DIV/0!</v>
      </c>
      <c r="CF191" s="26" t="e">
        <f>IF(Calcul!$E193="SW",'ModelParams Lw'!H$22+'ModelParams Lw'!H$23*LOG('Sound Power'!$D191/'Sound Power'!$E191)+'ModelParams Lw'!H$24*LN('Sound Power'!BX191),IF('ModelParams Lw'!H$26+'ModelParams Lw'!H$27*LOG('Sound Power'!$D191/'Sound Power'!$E191)+'ModelParams Lw'!H$28*LN('Sound Power'!BX191)&lt;'ModelParams Lw'!H$22+'ModelParams Lw'!H$23*LOG('Sound Power'!$D191/'Sound Power'!$E191)+'ModelParams Lw'!H$24*LN('Sound Power'!BX191),'ModelParams Lw'!H$22+'ModelParams Lw'!H$23*LOG('Sound Power'!$D191/'Sound Power'!$E191)+'ModelParams Lw'!H$24*LN('Sound Power'!BX191),'ModelParams Lw'!H$26+'ModelParams Lw'!H$27*LOG('Sound Power'!$D191/'Sound Power'!$E191)+'ModelParams Lw'!H$28*LN('Sound Power'!BX191)))</f>
        <v>#DIV/0!</v>
      </c>
      <c r="CG191" s="26" t="e">
        <f>IF(Calcul!$E193="SW",'ModelParams Lw'!I$22+'ModelParams Lw'!I$23*LOG('Sound Power'!$D191/'Sound Power'!$E191)+'ModelParams Lw'!I$24*LN('Sound Power'!BY191),IF('ModelParams Lw'!I$26+'ModelParams Lw'!I$27*LOG('Sound Power'!$D191/'Sound Power'!$E191)+'ModelParams Lw'!I$28*LN('Sound Power'!BY191)&lt;'ModelParams Lw'!I$22+'ModelParams Lw'!I$23*LOG('Sound Power'!$D191/'Sound Power'!$E191)+'ModelParams Lw'!I$24*LN('Sound Power'!BY191),'ModelParams Lw'!I$22+'ModelParams Lw'!I$23*LOG('Sound Power'!$D191/'Sound Power'!$E191)+'ModelParams Lw'!I$24*LN('Sound Power'!BY191),'ModelParams Lw'!I$26+'ModelParams Lw'!I$27*LOG('Sound Power'!$D191/'Sound Power'!$E191)+'ModelParams Lw'!I$28*LN('Sound Power'!BY191)))</f>
        <v>#DIV/0!</v>
      </c>
      <c r="CH191" s="26" t="e">
        <f>IF(Calcul!$E193="SW",'ModelParams Lw'!J$22+'ModelParams Lw'!J$23*LOG('Sound Power'!$D191/'Sound Power'!$E191)+'ModelParams Lw'!J$24*LN('Sound Power'!BZ191),IF('ModelParams Lw'!J$26+'ModelParams Lw'!J$27*LOG('Sound Power'!$D191/'Sound Power'!$E191)+'ModelParams Lw'!J$28*LN('Sound Power'!BZ191)&lt;'ModelParams Lw'!J$22+'ModelParams Lw'!J$23*LOG('Sound Power'!$D191/'Sound Power'!$E191)+'ModelParams Lw'!J$24*LN('Sound Power'!BZ191),'ModelParams Lw'!J$22+'ModelParams Lw'!J$23*LOG('Sound Power'!$D191/'Sound Power'!$E191)+'ModelParams Lw'!J$24*LN('Sound Power'!BZ191),'ModelParams Lw'!J$26+'ModelParams Lw'!J$27*LOG('Sound Power'!$D191/'Sound Power'!$E191)+'ModelParams Lw'!J$28*LN('Sound Power'!BZ191)))</f>
        <v>#DIV/0!</v>
      </c>
      <c r="CI191" s="26" t="e">
        <f t="shared" si="83"/>
        <v>#DIV/0!</v>
      </c>
      <c r="CJ191" s="26" t="e">
        <f t="shared" si="84"/>
        <v>#DIV/0!</v>
      </c>
      <c r="CK191" s="26" t="e">
        <f t="shared" si="85"/>
        <v>#DIV/0!</v>
      </c>
      <c r="CL191" s="26" t="e">
        <f t="shared" si="86"/>
        <v>#DIV/0!</v>
      </c>
      <c r="CM191" s="26" t="e">
        <f t="shared" si="87"/>
        <v>#DIV/0!</v>
      </c>
      <c r="CN191" s="26" t="e">
        <f t="shared" si="88"/>
        <v>#DIV/0!</v>
      </c>
      <c r="CO191" s="26" t="e">
        <f t="shared" si="89"/>
        <v>#DIV/0!</v>
      </c>
      <c r="CP191" s="26" t="e">
        <f t="shared" si="90"/>
        <v>#DIV/0!</v>
      </c>
      <c r="CQ191" s="26" t="e">
        <f>10*LOG10(IF(CI191="",0,POWER(10,((CI191+'ModelParams Lw'!$O$4)/10))) +IF(CJ191="",0,POWER(10,((CJ191+'ModelParams Lw'!$P$4)/10))) +IF(CK191="",0,POWER(10,((CK191+'ModelParams Lw'!$Q$4)/10))) +IF(CL191="",0,POWER(10,((CL191+'ModelParams Lw'!$R$4)/10))) +IF(CM191="",0,POWER(10,((CM191+'ModelParams Lw'!$S$4)/10))) +IF(CN191="",0,POWER(10,((CN191+'ModelParams Lw'!$T$4)/10))) +IF(CO191="",0,POWER(10,((CO191+'ModelParams Lw'!$U$4)/10)))+IF(CP191="",0,POWER(10,((CP191+'ModelParams Lw'!$V$4)/10))))</f>
        <v>#DIV/0!</v>
      </c>
      <c r="CR191" s="26" t="e">
        <f t="shared" si="91"/>
        <v>#DIV/0!</v>
      </c>
      <c r="CS191" s="26" t="e">
        <f>(CI191-'ModelParams Lw'!$O$10)/'ModelParams Lw'!$O$11</f>
        <v>#DIV/0!</v>
      </c>
      <c r="CT191" s="26" t="e">
        <f>(CJ191-'ModelParams Lw'!$P$10)/'ModelParams Lw'!$P$11</f>
        <v>#DIV/0!</v>
      </c>
      <c r="CU191" s="26" t="e">
        <f>(CK191-'ModelParams Lw'!$Q$10)/'ModelParams Lw'!$Q$11</f>
        <v>#DIV/0!</v>
      </c>
      <c r="CV191" s="26" t="e">
        <f>(CL191-'ModelParams Lw'!$R$10)/'ModelParams Lw'!$R$11</f>
        <v>#DIV/0!</v>
      </c>
      <c r="CW191" s="26" t="e">
        <f>(CM191-'ModelParams Lw'!$S$10)/'ModelParams Lw'!$S$11</f>
        <v>#DIV/0!</v>
      </c>
      <c r="CX191" s="26" t="e">
        <f>(CN191-'ModelParams Lw'!$T$10)/'ModelParams Lw'!$T$11</f>
        <v>#DIV/0!</v>
      </c>
      <c r="CY191" s="26" t="e">
        <f>(CO191-'ModelParams Lw'!$U$10)/'ModelParams Lw'!$U$11</f>
        <v>#DIV/0!</v>
      </c>
      <c r="CZ191" s="26" t="e">
        <f>(CP191-'ModelParams Lw'!$V$10)/'ModelParams Lw'!$V$11</f>
        <v>#DIV/0!</v>
      </c>
    </row>
    <row r="192" spans="1:104" x14ac:dyDescent="0.2">
      <c r="A192" s="13">
        <f>Calcul!A194</f>
        <v>0</v>
      </c>
      <c r="B192" s="13">
        <f t="shared" si="67"/>
        <v>0</v>
      </c>
      <c r="C192" s="13">
        <f>Calcul!B194</f>
        <v>0</v>
      </c>
      <c r="D192" s="13">
        <f>Calcul!C194/1000</f>
        <v>0</v>
      </c>
      <c r="E192" s="13">
        <f>Calcul!D194/1000</f>
        <v>0</v>
      </c>
      <c r="F192" s="13">
        <f t="shared" si="68"/>
        <v>0</v>
      </c>
      <c r="G192" s="23" t="e">
        <f>DEGREES(ACOS(1-(1/'ModelParams Lw'!B$15*SQRT(0.5*1.2/'Sound Power'!$C192)*('Sound Power'!$B192/3600)/('Sound Power'!$D192)/('Sound Power'!$F192))))</f>
        <v>#DIV/0!</v>
      </c>
      <c r="H192" s="23" t="e">
        <f>DEGREES(ACOS(1-(1/'ModelParams Lw'!C$15*SQRT(0.5*1.2/'Sound Power'!$C192)*('Sound Power'!$B192/3600)/('Sound Power'!$D192)/('Sound Power'!$F192))))</f>
        <v>#DIV/0!</v>
      </c>
      <c r="I192" s="23" t="e">
        <f>DEGREES(ACOS(1-(1/'ModelParams Lw'!D$15*SQRT(0.5*1.2/'Sound Power'!$C192)*('Sound Power'!$B192/3600)/('Sound Power'!$D192)/('Sound Power'!$F192))))</f>
        <v>#DIV/0!</v>
      </c>
      <c r="J192" s="23" t="e">
        <f>DEGREES(ACOS(1-(1/'ModelParams Lw'!E$15*SQRT(0.5*1.2/'Sound Power'!$C192)*('Sound Power'!$B192/3600)/('Sound Power'!$D192)/('Sound Power'!$F192))))</f>
        <v>#DIV/0!</v>
      </c>
      <c r="K192" s="23" t="e">
        <f>DEGREES(ACOS(1-(1/'ModelParams Lw'!F$15*SQRT(0.5*1.2/'Sound Power'!$C192)*('Sound Power'!$B192/3600)/('Sound Power'!$D192)/('Sound Power'!$F192))))</f>
        <v>#DIV/0!</v>
      </c>
      <c r="L192" s="23" t="e">
        <f>DEGREES(ACOS(1-(1/'ModelParams Lw'!G$15*SQRT(0.5*1.2/'Sound Power'!$C192)*('Sound Power'!$B192/3600)/('Sound Power'!$D192)/('Sound Power'!$F192))))</f>
        <v>#DIV/0!</v>
      </c>
      <c r="M192" s="23" t="e">
        <f>DEGREES(ACOS(1-(1/'ModelParams Lw'!H$15*SQRT(0.5*1.2/'Sound Power'!$C192)*('Sound Power'!$B192/3600)/('Sound Power'!$D192)/('Sound Power'!$F192))))</f>
        <v>#DIV/0!</v>
      </c>
      <c r="N192" s="23" t="e">
        <f>DEGREES(ACOS(1-(1/'ModelParams Lw'!I$15*SQRT(0.5*1.2/'Sound Power'!$C192)*('Sound Power'!$B192/3600)/('Sound Power'!$D192)/('Sound Power'!$F192))))</f>
        <v>#DIV/0!</v>
      </c>
      <c r="O192" s="26" t="e">
        <f>('ModelParams Lw'!B$4*LN('Sound Power'!G192)/(1+EXP(-('Sound Power'!$D192*1000+'ModelParams Lw'!B$6)/'ModelParams Lw'!B$7))+'ModelParams Lw'!B$5)*LN('Sound Power'!$B192)-('ModelParams Lw'!B$8+'ModelParams Lw'!B$9*$D192+'ModelParams Lw'!B$10*'Sound Power'!$F192^'ModelParams Lw'!B$14+'ModelParams Lw'!B$11*LN('Sound Power'!G192)+'ModelParams Lw'!B$12*'Sound Power'!$D192*'Sound Power'!$F192+'ModelParams Lw'!B$13*'Sound Power'!$D192*LN('Sound Power'!G192))</f>
        <v>#DIV/0!</v>
      </c>
      <c r="P192" s="26" t="e">
        <f>('ModelParams Lw'!C$4*LN('Sound Power'!H192)/(1+EXP(-('Sound Power'!$D192*1000+'ModelParams Lw'!C$6)/'ModelParams Lw'!C$7))+'ModelParams Lw'!C$5)*LN('Sound Power'!$B192)-('ModelParams Lw'!C$8+'ModelParams Lw'!C$9*$D192+'ModelParams Lw'!C$10*'Sound Power'!$F192^'ModelParams Lw'!C$14+'ModelParams Lw'!C$11*LN('Sound Power'!H192)+'ModelParams Lw'!C$12*'Sound Power'!$D192*'Sound Power'!$F192+'ModelParams Lw'!C$13*'Sound Power'!$D192*LN('Sound Power'!H192))</f>
        <v>#DIV/0!</v>
      </c>
      <c r="Q192" s="26" t="e">
        <f>('ModelParams Lw'!D$4*LN('Sound Power'!I192)/(1+EXP(-('Sound Power'!$D192*1000+'ModelParams Lw'!D$6)/'ModelParams Lw'!D$7))+'ModelParams Lw'!D$5)*LN('Sound Power'!$B192)-('ModelParams Lw'!D$8+'ModelParams Lw'!D$9*$D192+'ModelParams Lw'!D$10*'Sound Power'!$F192^'ModelParams Lw'!D$14+'ModelParams Lw'!D$11*LN('Sound Power'!I192)+'ModelParams Lw'!D$12*'Sound Power'!$D192*'Sound Power'!$F192+'ModelParams Lw'!D$13*'Sound Power'!$D192*LN('Sound Power'!I192))</f>
        <v>#DIV/0!</v>
      </c>
      <c r="R192" s="26" t="e">
        <f>('ModelParams Lw'!E$4*LN('Sound Power'!J192)/(1+EXP(-('Sound Power'!$D192*1000+'ModelParams Lw'!E$6)/'ModelParams Lw'!E$7))+'ModelParams Lw'!E$5)*LN('Sound Power'!$B192)-('ModelParams Lw'!E$8+'ModelParams Lw'!E$9*$D192+'ModelParams Lw'!E$10*'Sound Power'!$F192^'ModelParams Lw'!E$14+'ModelParams Lw'!E$11*LN('Sound Power'!J192)+'ModelParams Lw'!E$12*'Sound Power'!$D192*'Sound Power'!$F192+'ModelParams Lw'!E$13*'Sound Power'!$D192*LN('Sound Power'!J192))</f>
        <v>#DIV/0!</v>
      </c>
      <c r="S192" s="26" t="e">
        <f>('ModelParams Lw'!F$4*LN('Sound Power'!K192)/(1+EXP(-('Sound Power'!$D192*1000+'ModelParams Lw'!F$6)/'ModelParams Lw'!F$7))+'ModelParams Lw'!F$5)*LN('Sound Power'!$B192)-('ModelParams Lw'!F$8+'ModelParams Lw'!F$9*$D192+'ModelParams Lw'!F$10*'Sound Power'!$F192^'ModelParams Lw'!F$14+'ModelParams Lw'!F$11*LN('Sound Power'!K192)+'ModelParams Lw'!F$12*'Sound Power'!$D192*'Sound Power'!$F192+'ModelParams Lw'!F$13*'Sound Power'!$D192*LN('Sound Power'!K192))</f>
        <v>#DIV/0!</v>
      </c>
      <c r="T192" s="26" t="e">
        <f>('ModelParams Lw'!G$4*LN('Sound Power'!L192)/(1+EXP(-('Sound Power'!$D192*1000+'ModelParams Lw'!G$6)/'ModelParams Lw'!G$7))+'ModelParams Lw'!G$5)*LN('Sound Power'!$B192)-('ModelParams Lw'!G$8+'ModelParams Lw'!G$9*$D192+'ModelParams Lw'!G$10*'Sound Power'!$F192^'ModelParams Lw'!G$14+'ModelParams Lw'!G$11*LN('Sound Power'!L192)+'ModelParams Lw'!G$12*'Sound Power'!$D192*'Sound Power'!$F192+'ModelParams Lw'!G$13*'Sound Power'!$D192*LN('Sound Power'!L192))</f>
        <v>#DIV/0!</v>
      </c>
      <c r="U192" s="26" t="e">
        <f>('ModelParams Lw'!H$4*LN('Sound Power'!M192)/(1+EXP(-('Sound Power'!$D192*1000+'ModelParams Lw'!H$6)/'ModelParams Lw'!H$7))+'ModelParams Lw'!H$5)*LN('Sound Power'!$B192)-('ModelParams Lw'!H$8+'ModelParams Lw'!H$9*$D192+'ModelParams Lw'!H$10*'Sound Power'!$F192^'ModelParams Lw'!H$14+'ModelParams Lw'!H$11*LN('Sound Power'!M192)+'ModelParams Lw'!H$12*'Sound Power'!$D192*'Sound Power'!$F192+'ModelParams Lw'!H$13*'Sound Power'!$D192*LN('Sound Power'!M192))</f>
        <v>#DIV/0!</v>
      </c>
      <c r="V192" s="26" t="e">
        <f>('ModelParams Lw'!I$4*LN('Sound Power'!N192)/(1+EXP(-('Sound Power'!$D192*1000+'ModelParams Lw'!I$6)/'ModelParams Lw'!I$7))+'ModelParams Lw'!I$5)*LN('Sound Power'!$B192)-('ModelParams Lw'!I$8+'ModelParams Lw'!I$9*$D192+'ModelParams Lw'!I$10*'Sound Power'!$F192^'ModelParams Lw'!I$14+'ModelParams Lw'!I$11*LN('Sound Power'!N192)+'ModelParams Lw'!I$12*'Sound Power'!$D192*'Sound Power'!$F192+'ModelParams Lw'!I$13*'Sound Power'!$D192*LN('Sound Power'!N192))</f>
        <v>#DIV/0!</v>
      </c>
      <c r="W192" s="26" t="e">
        <f>10*LOG10(IF(O192="",0,POWER(10,((O192+'ModelParams Lw'!$O$4)/10))) +IF(P192="",0,POWER(10,((P192+'ModelParams Lw'!$P$4)/10))) +IF(Q192="",0,POWER(10,((Q192+'ModelParams Lw'!$Q$4)/10))) +IF(R192="",0,POWER(10,((R192+'ModelParams Lw'!$R$4)/10))) +IF(S192="",0,POWER(10,((S192+'ModelParams Lw'!$S$4)/10))) +IF(T192="",0,POWER(10,((T192+'ModelParams Lw'!$T$4)/10))) +IF(U192="",0,POWER(10,((U192+'ModelParams Lw'!$U$4)/10)))+IF(V192="",0,POWER(10,((V192+'ModelParams Lw'!$V$4)/10))))</f>
        <v>#DIV/0!</v>
      </c>
      <c r="X192" s="26" t="e">
        <f t="shared" si="77"/>
        <v>#DIV/0!</v>
      </c>
      <c r="Y192" s="26" t="e">
        <f>(O192-'ModelParams Lw'!O$10)/'ModelParams Lw'!O$11</f>
        <v>#DIV/0!</v>
      </c>
      <c r="Z192" s="26" t="e">
        <f>(P192-'ModelParams Lw'!P$10)/'ModelParams Lw'!P$11</f>
        <v>#DIV/0!</v>
      </c>
      <c r="AA192" s="26" t="e">
        <f>(Q192-'ModelParams Lw'!Q$10)/'ModelParams Lw'!Q$11</f>
        <v>#DIV/0!</v>
      </c>
      <c r="AB192" s="26" t="e">
        <f>(R192-'ModelParams Lw'!R$10)/'ModelParams Lw'!R$11</f>
        <v>#DIV/0!</v>
      </c>
      <c r="AC192" s="26" t="e">
        <f>(S192-'ModelParams Lw'!S$10)/'ModelParams Lw'!S$11</f>
        <v>#DIV/0!</v>
      </c>
      <c r="AD192" s="26" t="e">
        <f>(T192-'ModelParams Lw'!T$10)/'ModelParams Lw'!T$11</f>
        <v>#DIV/0!</v>
      </c>
      <c r="AE192" s="26" t="e">
        <f>(U192-'ModelParams Lw'!U$10)/'ModelParams Lw'!U$11</f>
        <v>#DIV/0!</v>
      </c>
      <c r="AF192" s="26" t="e">
        <f>(V192-'ModelParams Lw'!V$10)/'ModelParams Lw'!V$11</f>
        <v>#DIV/0!</v>
      </c>
      <c r="AG192" s="26" t="e">
        <f t="shared" si="78"/>
        <v>#DIV/0!</v>
      </c>
      <c r="AH192" s="26" t="e">
        <f>VLOOKUP(D192*1000,'ModelParams Lw'!$A$38:$D$58,4)</f>
        <v>#N/A</v>
      </c>
      <c r="AI192" s="56" t="e">
        <f>VLOOKUP(D192*1000,'ModelParams Lw'!$A$38:$D$58,2)</f>
        <v>#N/A</v>
      </c>
      <c r="AJ192" s="46" t="e">
        <f t="shared" si="79"/>
        <v>#DIV/0!</v>
      </c>
      <c r="AK192" s="26" t="e">
        <f t="shared" si="80"/>
        <v>#VALUE!</v>
      </c>
      <c r="AL192" s="26" t="e">
        <f>IF($AI192=100,'ModelParams Lw'!R$35*'Sound Power'!$AH192^2+'ModelParams Lw'!R$36*'Sound Power'!$AH192+'ModelParams Lw'!R$37,IF($AI192=150,'ModelParams Lw'!R$38*'Sound Power'!$AH192^2+'ModelParams Lw'!R$39*'Sound Power'!$AH192+'ModelParams Lw'!R$40,'ModelParams Lw'!R$41*'Sound Power'!$AH192^2+'ModelParams Lw'!R$42*'Sound Power'!$AH192+'ModelParams Lw'!R$43))</f>
        <v>#N/A</v>
      </c>
      <c r="AM192" s="26" t="e">
        <f>IF($AI192=100,'ModelParams Lw'!S$35*'Sound Power'!$AH192^2+'ModelParams Lw'!S$36*'Sound Power'!$AH192+'ModelParams Lw'!S$37,IF($AI192=150,'ModelParams Lw'!S$38*'Sound Power'!$AH192^2+'ModelParams Lw'!S$39*'Sound Power'!$AH192+'ModelParams Lw'!S$40,'ModelParams Lw'!S$41*'Sound Power'!$AH192^2+'ModelParams Lw'!S$42*'Sound Power'!$AH192+'ModelParams Lw'!S$43))</f>
        <v>#N/A</v>
      </c>
      <c r="AN192" s="26" t="e">
        <f>IF($AI192=100,'ModelParams Lw'!T$35*'Sound Power'!$AH192^2+'ModelParams Lw'!T$36*'Sound Power'!$AH192+'ModelParams Lw'!T$37,IF($AI192=150,'ModelParams Lw'!T$38*'Sound Power'!$AH192^2+'ModelParams Lw'!T$39*'Sound Power'!$AH192+'ModelParams Lw'!T$40,'ModelParams Lw'!T$41*'Sound Power'!$AH192^2+'ModelParams Lw'!T$42*'Sound Power'!$AH192+'ModelParams Lw'!T$43))</f>
        <v>#N/A</v>
      </c>
      <c r="AO192" s="26" t="e">
        <f>IF($AI192=100,'ModelParams Lw'!U$35*'Sound Power'!$AH192^2+'ModelParams Lw'!U$36*'Sound Power'!$AH192+'ModelParams Lw'!U$37,IF($AI192=150,'ModelParams Lw'!U$38*'Sound Power'!$AH192^2+'ModelParams Lw'!U$39*'Sound Power'!$AH192+'ModelParams Lw'!U$40,'ModelParams Lw'!U$41*'Sound Power'!$AH192^2+'ModelParams Lw'!U$42*'Sound Power'!$AH192+'ModelParams Lw'!U$43))</f>
        <v>#N/A</v>
      </c>
      <c r="AP192" s="26" t="e">
        <f>IF($AI192=100,'ModelParams Lw'!V$35*'Sound Power'!$AH192^2+'ModelParams Lw'!V$36*'Sound Power'!$AH192+'ModelParams Lw'!V$37,IF($AI192=150,'ModelParams Lw'!V$38*'Sound Power'!$AH192^2+'ModelParams Lw'!V$39*'Sound Power'!$AH192+'ModelParams Lw'!V$40,'ModelParams Lw'!V$41*'Sound Power'!$AH192^2+'ModelParams Lw'!V$42*'Sound Power'!$AH192+'ModelParams Lw'!V$43))</f>
        <v>#N/A</v>
      </c>
      <c r="AQ192" s="26" t="e">
        <f>IF($AI192=100,'ModelParams Lw'!W$35*'Sound Power'!$AH192^2+'ModelParams Lw'!W$36*'Sound Power'!$AH192+'ModelParams Lw'!W$37,IF($AI192=150,'ModelParams Lw'!W$38*'Sound Power'!$AH192^2+'ModelParams Lw'!W$39*'Sound Power'!$AH192+'ModelParams Lw'!W$40,'ModelParams Lw'!W$41*'Sound Power'!$AH192^2+'ModelParams Lw'!W$42*'Sound Power'!$AH192+'ModelParams Lw'!W$43))</f>
        <v>#N/A</v>
      </c>
      <c r="AR192" s="26" t="e">
        <f t="shared" si="81"/>
        <v>#VALUE!</v>
      </c>
      <c r="AS192" s="26" t="e">
        <f>IF(26.83*LN($AJ192)-11.791-'ModelParams Lw'!B$35&lt;0,0,26.83*LN($AJ192)-11.791-'ModelParams Lw'!B$35)</f>
        <v>#DIV/0!</v>
      </c>
      <c r="AT192" s="26" t="e">
        <f>IF(26.83*LN($AJ192)-11.791-'ModelParams Lw'!C$35&lt;0,0,26.83*LN($AJ192)-11.791-'ModelParams Lw'!C$35)</f>
        <v>#DIV/0!</v>
      </c>
      <c r="AU192" s="26" t="e">
        <f>IF(26.83*LN($AJ192)-11.791-'ModelParams Lw'!D$35&lt;0,0,26.83*LN($AJ192)-11.791-'ModelParams Lw'!D$35)</f>
        <v>#DIV/0!</v>
      </c>
      <c r="AV192" s="26" t="e">
        <f>IF(26.83*LN($AJ192)-11.791-'ModelParams Lw'!E$35&lt;0,0,26.83*LN($AJ192)-11.791-'ModelParams Lw'!E$35)</f>
        <v>#DIV/0!</v>
      </c>
      <c r="AW192" s="26" t="e">
        <f>IF(26.83*LN($AJ192)-11.791-'ModelParams Lw'!F$35&lt;0,0,26.83*LN($AJ192)-11.791-'ModelParams Lw'!F$35)</f>
        <v>#DIV/0!</v>
      </c>
      <c r="AX192" s="26" t="e">
        <f>IF(26.83*LN($AJ192)-11.791-'ModelParams Lw'!G$35&lt;0,0,26.83*LN($AJ192)-11.791-'ModelParams Lw'!G$35)</f>
        <v>#DIV/0!</v>
      </c>
      <c r="AY192" s="26" t="e">
        <f>IF(26.83*LN($AJ192)-11.791-'ModelParams Lw'!H$35&lt;0,0,26.83*LN($AJ192)-11.791-'ModelParams Lw'!H$35)</f>
        <v>#DIV/0!</v>
      </c>
      <c r="AZ192" s="26" t="e">
        <f>IF(26.83*LN($AJ192)-11.791-'ModelParams Lw'!I$35&lt;0,0,26.83*LN($AJ192)-11.791-'ModelParams Lw'!I$35)</f>
        <v>#DIV/0!</v>
      </c>
      <c r="BA192" s="26" t="e">
        <f t="shared" si="69"/>
        <v>#DIV/0!</v>
      </c>
      <c r="BB192" s="26" t="e">
        <f t="shared" si="70"/>
        <v>#DIV/0!</v>
      </c>
      <c r="BC192" s="26" t="e">
        <f t="shared" si="71"/>
        <v>#DIV/0!</v>
      </c>
      <c r="BD192" s="26" t="e">
        <f t="shared" si="72"/>
        <v>#DIV/0!</v>
      </c>
      <c r="BE192" s="26" t="e">
        <f t="shared" si="73"/>
        <v>#DIV/0!</v>
      </c>
      <c r="BF192" s="26" t="e">
        <f t="shared" si="74"/>
        <v>#DIV/0!</v>
      </c>
      <c r="BG192" s="26" t="e">
        <f t="shared" si="75"/>
        <v>#DIV/0!</v>
      </c>
      <c r="BH192" s="26" t="e">
        <f t="shared" si="76"/>
        <v>#DIV/0!</v>
      </c>
      <c r="BI192" s="26" t="e">
        <f>10*LOG10(IF(BA192="",0,POWER(10,((BA192+'ModelParams Lw'!$O$4)/10))) +IF(BB192="",0,POWER(10,((BB192+'ModelParams Lw'!$P$4)/10))) +IF(BC192="",0,POWER(10,((BC192+'ModelParams Lw'!$Q$4)/10))) +IF(BD192="",0,POWER(10,((BD192+'ModelParams Lw'!$R$4)/10))) +IF(BE192="",0,POWER(10,((BE192+'ModelParams Lw'!$S$4)/10))) +IF(BF192="",0,POWER(10,((BF192+'ModelParams Lw'!$T$4)/10))) +IF(BG192="",0,POWER(10,((BG192+'ModelParams Lw'!$U$4)/10)))+IF(BH192="",0,POWER(10,((BH192+'ModelParams Lw'!$V$4)/10))))</f>
        <v>#DIV/0!</v>
      </c>
      <c r="BJ192" s="26" t="e">
        <f t="shared" si="82"/>
        <v>#DIV/0!</v>
      </c>
      <c r="BK192" s="26" t="e">
        <f>(BA192-'ModelParams Lw'!O$10)/'ModelParams Lw'!O$11</f>
        <v>#DIV/0!</v>
      </c>
      <c r="BL192" s="26" t="e">
        <f>(BB192-'ModelParams Lw'!P$10)/'ModelParams Lw'!P$11</f>
        <v>#DIV/0!</v>
      </c>
      <c r="BM192" s="26" t="e">
        <f>(BC192-'ModelParams Lw'!Q$10)/'ModelParams Lw'!Q$11</f>
        <v>#DIV/0!</v>
      </c>
      <c r="BN192" s="26" t="e">
        <f>(BD192-'ModelParams Lw'!R$10)/'ModelParams Lw'!R$11</f>
        <v>#DIV/0!</v>
      </c>
      <c r="BO192" s="26" t="e">
        <f>(BE192-'ModelParams Lw'!S$10)/'ModelParams Lw'!S$11</f>
        <v>#DIV/0!</v>
      </c>
      <c r="BP192" s="26" t="e">
        <f>(BF192-'ModelParams Lw'!T$10)/'ModelParams Lw'!T$11</f>
        <v>#DIV/0!</v>
      </c>
      <c r="BQ192" s="26" t="e">
        <f>(BG192-'ModelParams Lw'!U$10)/'ModelParams Lw'!U$11</f>
        <v>#DIV/0!</v>
      </c>
      <c r="BR192" s="26" t="e">
        <f>(BH192-'ModelParams Lw'!V$10)/'ModelParams Lw'!V$11</f>
        <v>#DIV/0!</v>
      </c>
      <c r="BS192" s="23" t="e">
        <f>IF(Calcul!$E194="SW",DEGREES(ACOS(1-(1/'ModelParams Lw'!C$25*SQRT(0.5*1.2/'Sound Power'!$C192)*('Sound Power'!$B192/3600)/('Sound Power'!$D192)/('Sound Power'!$F192)))),DEGREES(ACOS(1-(1/'ModelParams Lw'!C$29*SQRT(0.5*1.2/'Sound Power'!$C192)*('Sound Power'!$B192/3600)/('Sound Power'!$D192)/('Sound Power'!$F192)))))</f>
        <v>#DIV/0!</v>
      </c>
      <c r="BT192" s="23" t="e">
        <f>IF(Calcul!$E194="SW",DEGREES(ACOS(1-(1/'ModelParams Lw'!D$25*SQRT(0.5*1.2/'Sound Power'!$C192)*('Sound Power'!$B192/3600)/('Sound Power'!$D192)/('Sound Power'!$F192)))),DEGREES(ACOS(1-(1/'ModelParams Lw'!D$29*SQRT(0.5*1.2/'Sound Power'!$C192)*('Sound Power'!$B192/3600)/('Sound Power'!$D192)/('Sound Power'!$F192)))))</f>
        <v>#DIV/0!</v>
      </c>
      <c r="BU192" s="23" t="e">
        <f>IF(Calcul!$E194="SW",DEGREES(ACOS(1-(1/'ModelParams Lw'!E$25*SQRT(0.5*1.2/'Sound Power'!$C192)*('Sound Power'!$B192/3600)/('Sound Power'!$D192)/('Sound Power'!$F192)))),DEGREES(ACOS(1-(1/'ModelParams Lw'!E$29*SQRT(0.5*1.2/'Sound Power'!$C192)*('Sound Power'!$B192/3600)/('Sound Power'!$D192)/('Sound Power'!$F192)))))</f>
        <v>#DIV/0!</v>
      </c>
      <c r="BV192" s="23" t="e">
        <f>IF(Calcul!$E194="SW",DEGREES(ACOS(1-(1/'ModelParams Lw'!F$25*SQRT(0.5*1.2/'Sound Power'!$C192)*('Sound Power'!$B192/3600)/('Sound Power'!$D192)/('Sound Power'!$F192)))),DEGREES(ACOS(1-(1/'ModelParams Lw'!F$29*SQRT(0.5*1.2/'Sound Power'!$C192)*('Sound Power'!$B192/3600)/('Sound Power'!$D192)/('Sound Power'!$F192)))))</f>
        <v>#DIV/0!</v>
      </c>
      <c r="BW192" s="23" t="e">
        <f>IF(Calcul!$E194="SW",DEGREES(ACOS(1-(1/'ModelParams Lw'!G$25*SQRT(0.5*1.2/'Sound Power'!$C192)*('Sound Power'!$B192/3600)/('Sound Power'!$D192)/('Sound Power'!$F192)))),DEGREES(ACOS(1-(1/'ModelParams Lw'!G$29*SQRT(0.5*1.2/'Sound Power'!$C192)*('Sound Power'!$B192/3600)/('Sound Power'!$D192)/('Sound Power'!$F192)))))</f>
        <v>#DIV/0!</v>
      </c>
      <c r="BX192" s="23" t="e">
        <f>IF(Calcul!$E194="SW",DEGREES(ACOS(1-(1/'ModelParams Lw'!H$25*SQRT(0.5*1.2/'Sound Power'!$C192)*('Sound Power'!$B192/3600)/('Sound Power'!$D192)/('Sound Power'!$F192)))),DEGREES(ACOS(1-(1/'ModelParams Lw'!H$29*SQRT(0.5*1.2/'Sound Power'!$C192)*('Sound Power'!$B192/3600)/('Sound Power'!$D192)/('Sound Power'!$F192)))))</f>
        <v>#DIV/0!</v>
      </c>
      <c r="BY192" s="23" t="e">
        <f>IF(Calcul!$E194="SW",DEGREES(ACOS(1-(1/'ModelParams Lw'!I$25*SQRT(0.5*1.2/'Sound Power'!$C192)*('Sound Power'!$B192/3600)/('Sound Power'!$D192)/('Sound Power'!$F192)))),DEGREES(ACOS(1-(1/'ModelParams Lw'!I$29*SQRT(0.5*1.2/'Sound Power'!$C192)*('Sound Power'!$B192/3600)/('Sound Power'!$D192)/('Sound Power'!$F192)))))</f>
        <v>#DIV/0!</v>
      </c>
      <c r="BZ192" s="23" t="e">
        <f>IF(Calcul!$E194="SW",DEGREES(ACOS(1-(1/'ModelParams Lw'!J$25*SQRT(0.5*1.2/'Sound Power'!$C192)*('Sound Power'!$B192/3600)/('Sound Power'!$D192)/('Sound Power'!$F192)))),DEGREES(ACOS(1-(1/'ModelParams Lw'!J$29*SQRT(0.5*1.2/'Sound Power'!$C192)*('Sound Power'!$B192/3600)/('Sound Power'!$D192)/('Sound Power'!$F192)))))</f>
        <v>#DIV/0!</v>
      </c>
      <c r="CA192" s="26" t="e">
        <f>IF(Calcul!$E194="SW",'ModelParams Lw'!C$22+'ModelParams Lw'!C$23*LOG('Sound Power'!$D192/'Sound Power'!$E192)+'ModelParams Lw'!C$24*LN('Sound Power'!BS192),IF('ModelParams Lw'!C$26+'ModelParams Lw'!C$27*LOG('Sound Power'!$D192/'Sound Power'!$E192)+'ModelParams Lw'!C$28*LN('Sound Power'!BS192)&lt;'ModelParams Lw'!C$22+'ModelParams Lw'!C$23*LOG('Sound Power'!$D192/'Sound Power'!$E192)+'ModelParams Lw'!C$24*LN('Sound Power'!BS192),'ModelParams Lw'!C$22+'ModelParams Lw'!C$23*LOG('Sound Power'!$D192/'Sound Power'!$E192)+'ModelParams Lw'!C$24*LN('Sound Power'!BS192),'ModelParams Lw'!C$26+'ModelParams Lw'!C$27*LOG('Sound Power'!$D192/'Sound Power'!$E192)+'ModelParams Lw'!C$28*LN('Sound Power'!BS192)))</f>
        <v>#DIV/0!</v>
      </c>
      <c r="CB192" s="26" t="e">
        <f>IF(Calcul!$E194="SW",'ModelParams Lw'!D$22+'ModelParams Lw'!D$23*LOG('Sound Power'!$D192/'Sound Power'!$E192)+'ModelParams Lw'!D$24*LN('Sound Power'!BT192),IF('ModelParams Lw'!D$26+'ModelParams Lw'!D$27*LOG('Sound Power'!$D192/'Sound Power'!$E192)+'ModelParams Lw'!D$28*LN('Sound Power'!BT192)&lt;'ModelParams Lw'!D$22+'ModelParams Lw'!D$23*LOG('Sound Power'!$D192/'Sound Power'!$E192)+'ModelParams Lw'!D$24*LN('Sound Power'!BT192),'ModelParams Lw'!D$22+'ModelParams Lw'!D$23*LOG('Sound Power'!$D192/'Sound Power'!$E192)+'ModelParams Lw'!D$24*LN('Sound Power'!BT192),'ModelParams Lw'!D$26+'ModelParams Lw'!D$27*LOG('Sound Power'!$D192/'Sound Power'!$E192)+'ModelParams Lw'!D$28*LN('Sound Power'!BT192)))</f>
        <v>#DIV/0!</v>
      </c>
      <c r="CC192" s="26" t="e">
        <f>IF(Calcul!$E194="SW",'ModelParams Lw'!E$22+'ModelParams Lw'!E$23*LOG('Sound Power'!$D192/'Sound Power'!$E192)+'ModelParams Lw'!E$24*LN('Sound Power'!BU192),IF('ModelParams Lw'!E$26+'ModelParams Lw'!E$27*LOG('Sound Power'!$D192/'Sound Power'!$E192)+'ModelParams Lw'!E$28*LN('Sound Power'!BU192)&lt;'ModelParams Lw'!E$22+'ModelParams Lw'!E$23*LOG('Sound Power'!$D192/'Sound Power'!$E192)+'ModelParams Lw'!E$24*LN('Sound Power'!BU192),'ModelParams Lw'!E$22+'ModelParams Lw'!E$23*LOG('Sound Power'!$D192/'Sound Power'!$E192)+'ModelParams Lw'!E$24*LN('Sound Power'!BU192),'ModelParams Lw'!E$26+'ModelParams Lw'!E$27*LOG('Sound Power'!$D192/'Sound Power'!$E192)+'ModelParams Lw'!E$28*LN('Sound Power'!BU192)))</f>
        <v>#DIV/0!</v>
      </c>
      <c r="CD192" s="26" t="e">
        <f>IF(Calcul!$E194="SW",'ModelParams Lw'!F$22+'ModelParams Lw'!F$23*LOG('Sound Power'!$D192/'Sound Power'!$E192)+'ModelParams Lw'!F$24*LN('Sound Power'!BV192),IF('ModelParams Lw'!F$26+'ModelParams Lw'!F$27*LOG('Sound Power'!$D192/'Sound Power'!$E192)+'ModelParams Lw'!F$28*LN('Sound Power'!BV192)&lt;'ModelParams Lw'!F$22+'ModelParams Lw'!F$23*LOG('Sound Power'!$D192/'Sound Power'!$E192)+'ModelParams Lw'!F$24*LN('Sound Power'!BV192),'ModelParams Lw'!F$22+'ModelParams Lw'!F$23*LOG('Sound Power'!$D192/'Sound Power'!$E192)+'ModelParams Lw'!F$24*LN('Sound Power'!BV192),'ModelParams Lw'!F$26+'ModelParams Lw'!F$27*LOG('Sound Power'!$D192/'Sound Power'!$E192)+'ModelParams Lw'!F$28*LN('Sound Power'!BV192)))</f>
        <v>#DIV/0!</v>
      </c>
      <c r="CE192" s="26" t="e">
        <f>IF(Calcul!$E194="SW",'ModelParams Lw'!G$22+'ModelParams Lw'!G$23*LOG('Sound Power'!$D192/'Sound Power'!$E192)+'ModelParams Lw'!G$24*LN('Sound Power'!BW192),IF('ModelParams Lw'!G$26+'ModelParams Lw'!G$27*LOG('Sound Power'!$D192/'Sound Power'!$E192)+'ModelParams Lw'!G$28*LN('Sound Power'!BW192)&lt;'ModelParams Lw'!G$22+'ModelParams Lw'!G$23*LOG('Sound Power'!$D192/'Sound Power'!$E192)+'ModelParams Lw'!G$24*LN('Sound Power'!BW192),'ModelParams Lw'!G$22+'ModelParams Lw'!G$23*LOG('Sound Power'!$D192/'Sound Power'!$E192)+'ModelParams Lw'!G$24*LN('Sound Power'!BW192),'ModelParams Lw'!G$26+'ModelParams Lw'!G$27*LOG('Sound Power'!$D192/'Sound Power'!$E192)+'ModelParams Lw'!G$28*LN('Sound Power'!BW192)))</f>
        <v>#DIV/0!</v>
      </c>
      <c r="CF192" s="26" t="e">
        <f>IF(Calcul!$E194="SW",'ModelParams Lw'!H$22+'ModelParams Lw'!H$23*LOG('Sound Power'!$D192/'Sound Power'!$E192)+'ModelParams Lw'!H$24*LN('Sound Power'!BX192),IF('ModelParams Lw'!H$26+'ModelParams Lw'!H$27*LOG('Sound Power'!$D192/'Sound Power'!$E192)+'ModelParams Lw'!H$28*LN('Sound Power'!BX192)&lt;'ModelParams Lw'!H$22+'ModelParams Lw'!H$23*LOG('Sound Power'!$D192/'Sound Power'!$E192)+'ModelParams Lw'!H$24*LN('Sound Power'!BX192),'ModelParams Lw'!H$22+'ModelParams Lw'!H$23*LOG('Sound Power'!$D192/'Sound Power'!$E192)+'ModelParams Lw'!H$24*LN('Sound Power'!BX192),'ModelParams Lw'!H$26+'ModelParams Lw'!H$27*LOG('Sound Power'!$D192/'Sound Power'!$E192)+'ModelParams Lw'!H$28*LN('Sound Power'!BX192)))</f>
        <v>#DIV/0!</v>
      </c>
      <c r="CG192" s="26" t="e">
        <f>IF(Calcul!$E194="SW",'ModelParams Lw'!I$22+'ModelParams Lw'!I$23*LOG('Sound Power'!$D192/'Sound Power'!$E192)+'ModelParams Lw'!I$24*LN('Sound Power'!BY192),IF('ModelParams Lw'!I$26+'ModelParams Lw'!I$27*LOG('Sound Power'!$D192/'Sound Power'!$E192)+'ModelParams Lw'!I$28*LN('Sound Power'!BY192)&lt;'ModelParams Lw'!I$22+'ModelParams Lw'!I$23*LOG('Sound Power'!$D192/'Sound Power'!$E192)+'ModelParams Lw'!I$24*LN('Sound Power'!BY192),'ModelParams Lw'!I$22+'ModelParams Lw'!I$23*LOG('Sound Power'!$D192/'Sound Power'!$E192)+'ModelParams Lw'!I$24*LN('Sound Power'!BY192),'ModelParams Lw'!I$26+'ModelParams Lw'!I$27*LOG('Sound Power'!$D192/'Sound Power'!$E192)+'ModelParams Lw'!I$28*LN('Sound Power'!BY192)))</f>
        <v>#DIV/0!</v>
      </c>
      <c r="CH192" s="26" t="e">
        <f>IF(Calcul!$E194="SW",'ModelParams Lw'!J$22+'ModelParams Lw'!J$23*LOG('Sound Power'!$D192/'Sound Power'!$E192)+'ModelParams Lw'!J$24*LN('Sound Power'!BZ192),IF('ModelParams Lw'!J$26+'ModelParams Lw'!J$27*LOG('Sound Power'!$D192/'Sound Power'!$E192)+'ModelParams Lw'!J$28*LN('Sound Power'!BZ192)&lt;'ModelParams Lw'!J$22+'ModelParams Lw'!J$23*LOG('Sound Power'!$D192/'Sound Power'!$E192)+'ModelParams Lw'!J$24*LN('Sound Power'!BZ192),'ModelParams Lw'!J$22+'ModelParams Lw'!J$23*LOG('Sound Power'!$D192/'Sound Power'!$E192)+'ModelParams Lw'!J$24*LN('Sound Power'!BZ192),'ModelParams Lw'!J$26+'ModelParams Lw'!J$27*LOG('Sound Power'!$D192/'Sound Power'!$E192)+'ModelParams Lw'!J$28*LN('Sound Power'!BZ192)))</f>
        <v>#DIV/0!</v>
      </c>
      <c r="CI192" s="26" t="e">
        <f t="shared" si="83"/>
        <v>#DIV/0!</v>
      </c>
      <c r="CJ192" s="26" t="e">
        <f t="shared" si="84"/>
        <v>#DIV/0!</v>
      </c>
      <c r="CK192" s="26" t="e">
        <f t="shared" si="85"/>
        <v>#DIV/0!</v>
      </c>
      <c r="CL192" s="26" t="e">
        <f t="shared" si="86"/>
        <v>#DIV/0!</v>
      </c>
      <c r="CM192" s="26" t="e">
        <f t="shared" si="87"/>
        <v>#DIV/0!</v>
      </c>
      <c r="CN192" s="26" t="e">
        <f t="shared" si="88"/>
        <v>#DIV/0!</v>
      </c>
      <c r="CO192" s="26" t="e">
        <f t="shared" si="89"/>
        <v>#DIV/0!</v>
      </c>
      <c r="CP192" s="26" t="e">
        <f t="shared" si="90"/>
        <v>#DIV/0!</v>
      </c>
      <c r="CQ192" s="26" t="e">
        <f>10*LOG10(IF(CI192="",0,POWER(10,((CI192+'ModelParams Lw'!$O$4)/10))) +IF(CJ192="",0,POWER(10,((CJ192+'ModelParams Lw'!$P$4)/10))) +IF(CK192="",0,POWER(10,((CK192+'ModelParams Lw'!$Q$4)/10))) +IF(CL192="",0,POWER(10,((CL192+'ModelParams Lw'!$R$4)/10))) +IF(CM192="",0,POWER(10,((CM192+'ModelParams Lw'!$S$4)/10))) +IF(CN192="",0,POWER(10,((CN192+'ModelParams Lw'!$T$4)/10))) +IF(CO192="",0,POWER(10,((CO192+'ModelParams Lw'!$U$4)/10)))+IF(CP192="",0,POWER(10,((CP192+'ModelParams Lw'!$V$4)/10))))</f>
        <v>#DIV/0!</v>
      </c>
      <c r="CR192" s="26" t="e">
        <f t="shared" si="91"/>
        <v>#DIV/0!</v>
      </c>
      <c r="CS192" s="26" t="e">
        <f>(CI192-'ModelParams Lw'!$O$10)/'ModelParams Lw'!$O$11</f>
        <v>#DIV/0!</v>
      </c>
      <c r="CT192" s="26" t="e">
        <f>(CJ192-'ModelParams Lw'!$P$10)/'ModelParams Lw'!$P$11</f>
        <v>#DIV/0!</v>
      </c>
      <c r="CU192" s="26" t="e">
        <f>(CK192-'ModelParams Lw'!$Q$10)/'ModelParams Lw'!$Q$11</f>
        <v>#DIV/0!</v>
      </c>
      <c r="CV192" s="26" t="e">
        <f>(CL192-'ModelParams Lw'!$R$10)/'ModelParams Lw'!$R$11</f>
        <v>#DIV/0!</v>
      </c>
      <c r="CW192" s="26" t="e">
        <f>(CM192-'ModelParams Lw'!$S$10)/'ModelParams Lw'!$S$11</f>
        <v>#DIV/0!</v>
      </c>
      <c r="CX192" s="26" t="e">
        <f>(CN192-'ModelParams Lw'!$T$10)/'ModelParams Lw'!$T$11</f>
        <v>#DIV/0!</v>
      </c>
      <c r="CY192" s="26" t="e">
        <f>(CO192-'ModelParams Lw'!$U$10)/'ModelParams Lw'!$U$11</f>
        <v>#DIV/0!</v>
      </c>
      <c r="CZ192" s="26" t="e">
        <f>(CP192-'ModelParams Lw'!$V$10)/'ModelParams Lw'!$V$11</f>
        <v>#DIV/0!</v>
      </c>
    </row>
    <row r="193" spans="1:104" x14ac:dyDescent="0.2">
      <c r="A193" s="13">
        <f>Calcul!A195</f>
        <v>0</v>
      </c>
      <c r="B193" s="13">
        <f t="shared" si="67"/>
        <v>0</v>
      </c>
      <c r="C193" s="13">
        <f>Calcul!B195</f>
        <v>0</v>
      </c>
      <c r="D193" s="13">
        <f>Calcul!C195/1000</f>
        <v>0</v>
      </c>
      <c r="E193" s="13">
        <f>Calcul!D195/1000</f>
        <v>0</v>
      </c>
      <c r="F193" s="13">
        <f t="shared" si="68"/>
        <v>0</v>
      </c>
      <c r="G193" s="23" t="e">
        <f>DEGREES(ACOS(1-(1/'ModelParams Lw'!B$15*SQRT(0.5*1.2/'Sound Power'!$C193)*('Sound Power'!$B193/3600)/('Sound Power'!$D193)/('Sound Power'!$F193))))</f>
        <v>#DIV/0!</v>
      </c>
      <c r="H193" s="23" t="e">
        <f>DEGREES(ACOS(1-(1/'ModelParams Lw'!C$15*SQRT(0.5*1.2/'Sound Power'!$C193)*('Sound Power'!$B193/3600)/('Sound Power'!$D193)/('Sound Power'!$F193))))</f>
        <v>#DIV/0!</v>
      </c>
      <c r="I193" s="23" t="e">
        <f>DEGREES(ACOS(1-(1/'ModelParams Lw'!D$15*SQRT(0.5*1.2/'Sound Power'!$C193)*('Sound Power'!$B193/3600)/('Sound Power'!$D193)/('Sound Power'!$F193))))</f>
        <v>#DIV/0!</v>
      </c>
      <c r="J193" s="23" t="e">
        <f>DEGREES(ACOS(1-(1/'ModelParams Lw'!E$15*SQRT(0.5*1.2/'Sound Power'!$C193)*('Sound Power'!$B193/3600)/('Sound Power'!$D193)/('Sound Power'!$F193))))</f>
        <v>#DIV/0!</v>
      </c>
      <c r="K193" s="23" t="e">
        <f>DEGREES(ACOS(1-(1/'ModelParams Lw'!F$15*SQRT(0.5*1.2/'Sound Power'!$C193)*('Sound Power'!$B193/3600)/('Sound Power'!$D193)/('Sound Power'!$F193))))</f>
        <v>#DIV/0!</v>
      </c>
      <c r="L193" s="23" t="e">
        <f>DEGREES(ACOS(1-(1/'ModelParams Lw'!G$15*SQRT(0.5*1.2/'Sound Power'!$C193)*('Sound Power'!$B193/3600)/('Sound Power'!$D193)/('Sound Power'!$F193))))</f>
        <v>#DIV/0!</v>
      </c>
      <c r="M193" s="23" t="e">
        <f>DEGREES(ACOS(1-(1/'ModelParams Lw'!H$15*SQRT(0.5*1.2/'Sound Power'!$C193)*('Sound Power'!$B193/3600)/('Sound Power'!$D193)/('Sound Power'!$F193))))</f>
        <v>#DIV/0!</v>
      </c>
      <c r="N193" s="23" t="e">
        <f>DEGREES(ACOS(1-(1/'ModelParams Lw'!I$15*SQRT(0.5*1.2/'Sound Power'!$C193)*('Sound Power'!$B193/3600)/('Sound Power'!$D193)/('Sound Power'!$F193))))</f>
        <v>#DIV/0!</v>
      </c>
      <c r="O193" s="26" t="e">
        <f>('ModelParams Lw'!B$4*LN('Sound Power'!G193)/(1+EXP(-('Sound Power'!$D193*1000+'ModelParams Lw'!B$6)/'ModelParams Lw'!B$7))+'ModelParams Lw'!B$5)*LN('Sound Power'!$B193)-('ModelParams Lw'!B$8+'ModelParams Lw'!B$9*$D193+'ModelParams Lw'!B$10*'Sound Power'!$F193^'ModelParams Lw'!B$14+'ModelParams Lw'!B$11*LN('Sound Power'!G193)+'ModelParams Lw'!B$12*'Sound Power'!$D193*'Sound Power'!$F193+'ModelParams Lw'!B$13*'Sound Power'!$D193*LN('Sound Power'!G193))</f>
        <v>#DIV/0!</v>
      </c>
      <c r="P193" s="26" t="e">
        <f>('ModelParams Lw'!C$4*LN('Sound Power'!H193)/(1+EXP(-('Sound Power'!$D193*1000+'ModelParams Lw'!C$6)/'ModelParams Lw'!C$7))+'ModelParams Lw'!C$5)*LN('Sound Power'!$B193)-('ModelParams Lw'!C$8+'ModelParams Lw'!C$9*$D193+'ModelParams Lw'!C$10*'Sound Power'!$F193^'ModelParams Lw'!C$14+'ModelParams Lw'!C$11*LN('Sound Power'!H193)+'ModelParams Lw'!C$12*'Sound Power'!$D193*'Sound Power'!$F193+'ModelParams Lw'!C$13*'Sound Power'!$D193*LN('Sound Power'!H193))</f>
        <v>#DIV/0!</v>
      </c>
      <c r="Q193" s="26" t="e">
        <f>('ModelParams Lw'!D$4*LN('Sound Power'!I193)/(1+EXP(-('Sound Power'!$D193*1000+'ModelParams Lw'!D$6)/'ModelParams Lw'!D$7))+'ModelParams Lw'!D$5)*LN('Sound Power'!$B193)-('ModelParams Lw'!D$8+'ModelParams Lw'!D$9*$D193+'ModelParams Lw'!D$10*'Sound Power'!$F193^'ModelParams Lw'!D$14+'ModelParams Lw'!D$11*LN('Sound Power'!I193)+'ModelParams Lw'!D$12*'Sound Power'!$D193*'Sound Power'!$F193+'ModelParams Lw'!D$13*'Sound Power'!$D193*LN('Sound Power'!I193))</f>
        <v>#DIV/0!</v>
      </c>
      <c r="R193" s="26" t="e">
        <f>('ModelParams Lw'!E$4*LN('Sound Power'!J193)/(1+EXP(-('Sound Power'!$D193*1000+'ModelParams Lw'!E$6)/'ModelParams Lw'!E$7))+'ModelParams Lw'!E$5)*LN('Sound Power'!$B193)-('ModelParams Lw'!E$8+'ModelParams Lw'!E$9*$D193+'ModelParams Lw'!E$10*'Sound Power'!$F193^'ModelParams Lw'!E$14+'ModelParams Lw'!E$11*LN('Sound Power'!J193)+'ModelParams Lw'!E$12*'Sound Power'!$D193*'Sound Power'!$F193+'ModelParams Lw'!E$13*'Sound Power'!$D193*LN('Sound Power'!J193))</f>
        <v>#DIV/0!</v>
      </c>
      <c r="S193" s="26" t="e">
        <f>('ModelParams Lw'!F$4*LN('Sound Power'!K193)/(1+EXP(-('Sound Power'!$D193*1000+'ModelParams Lw'!F$6)/'ModelParams Lw'!F$7))+'ModelParams Lw'!F$5)*LN('Sound Power'!$B193)-('ModelParams Lw'!F$8+'ModelParams Lw'!F$9*$D193+'ModelParams Lw'!F$10*'Sound Power'!$F193^'ModelParams Lw'!F$14+'ModelParams Lw'!F$11*LN('Sound Power'!K193)+'ModelParams Lw'!F$12*'Sound Power'!$D193*'Sound Power'!$F193+'ModelParams Lw'!F$13*'Sound Power'!$D193*LN('Sound Power'!K193))</f>
        <v>#DIV/0!</v>
      </c>
      <c r="T193" s="26" t="e">
        <f>('ModelParams Lw'!G$4*LN('Sound Power'!L193)/(1+EXP(-('Sound Power'!$D193*1000+'ModelParams Lw'!G$6)/'ModelParams Lw'!G$7))+'ModelParams Lw'!G$5)*LN('Sound Power'!$B193)-('ModelParams Lw'!G$8+'ModelParams Lw'!G$9*$D193+'ModelParams Lw'!G$10*'Sound Power'!$F193^'ModelParams Lw'!G$14+'ModelParams Lw'!G$11*LN('Sound Power'!L193)+'ModelParams Lw'!G$12*'Sound Power'!$D193*'Sound Power'!$F193+'ModelParams Lw'!G$13*'Sound Power'!$D193*LN('Sound Power'!L193))</f>
        <v>#DIV/0!</v>
      </c>
      <c r="U193" s="26" t="e">
        <f>('ModelParams Lw'!H$4*LN('Sound Power'!M193)/(1+EXP(-('Sound Power'!$D193*1000+'ModelParams Lw'!H$6)/'ModelParams Lw'!H$7))+'ModelParams Lw'!H$5)*LN('Sound Power'!$B193)-('ModelParams Lw'!H$8+'ModelParams Lw'!H$9*$D193+'ModelParams Lw'!H$10*'Sound Power'!$F193^'ModelParams Lw'!H$14+'ModelParams Lw'!H$11*LN('Sound Power'!M193)+'ModelParams Lw'!H$12*'Sound Power'!$D193*'Sound Power'!$F193+'ModelParams Lw'!H$13*'Sound Power'!$D193*LN('Sound Power'!M193))</f>
        <v>#DIV/0!</v>
      </c>
      <c r="V193" s="26" t="e">
        <f>('ModelParams Lw'!I$4*LN('Sound Power'!N193)/(1+EXP(-('Sound Power'!$D193*1000+'ModelParams Lw'!I$6)/'ModelParams Lw'!I$7))+'ModelParams Lw'!I$5)*LN('Sound Power'!$B193)-('ModelParams Lw'!I$8+'ModelParams Lw'!I$9*$D193+'ModelParams Lw'!I$10*'Sound Power'!$F193^'ModelParams Lw'!I$14+'ModelParams Lw'!I$11*LN('Sound Power'!N193)+'ModelParams Lw'!I$12*'Sound Power'!$D193*'Sound Power'!$F193+'ModelParams Lw'!I$13*'Sound Power'!$D193*LN('Sound Power'!N193))</f>
        <v>#DIV/0!</v>
      </c>
      <c r="W193" s="26" t="e">
        <f>10*LOG10(IF(O193="",0,POWER(10,((O193+'ModelParams Lw'!$O$4)/10))) +IF(P193="",0,POWER(10,((P193+'ModelParams Lw'!$P$4)/10))) +IF(Q193="",0,POWER(10,((Q193+'ModelParams Lw'!$Q$4)/10))) +IF(R193="",0,POWER(10,((R193+'ModelParams Lw'!$R$4)/10))) +IF(S193="",0,POWER(10,((S193+'ModelParams Lw'!$S$4)/10))) +IF(T193="",0,POWER(10,((T193+'ModelParams Lw'!$T$4)/10))) +IF(U193="",0,POWER(10,((U193+'ModelParams Lw'!$U$4)/10)))+IF(V193="",0,POWER(10,((V193+'ModelParams Lw'!$V$4)/10))))</f>
        <v>#DIV/0!</v>
      </c>
      <c r="X193" s="26" t="e">
        <f t="shared" si="77"/>
        <v>#DIV/0!</v>
      </c>
      <c r="Y193" s="26" t="e">
        <f>(O193-'ModelParams Lw'!O$10)/'ModelParams Lw'!O$11</f>
        <v>#DIV/0!</v>
      </c>
      <c r="Z193" s="26" t="e">
        <f>(P193-'ModelParams Lw'!P$10)/'ModelParams Lw'!P$11</f>
        <v>#DIV/0!</v>
      </c>
      <c r="AA193" s="26" t="e">
        <f>(Q193-'ModelParams Lw'!Q$10)/'ModelParams Lw'!Q$11</f>
        <v>#DIV/0!</v>
      </c>
      <c r="AB193" s="26" t="e">
        <f>(R193-'ModelParams Lw'!R$10)/'ModelParams Lw'!R$11</f>
        <v>#DIV/0!</v>
      </c>
      <c r="AC193" s="26" t="e">
        <f>(S193-'ModelParams Lw'!S$10)/'ModelParams Lw'!S$11</f>
        <v>#DIV/0!</v>
      </c>
      <c r="AD193" s="26" t="e">
        <f>(T193-'ModelParams Lw'!T$10)/'ModelParams Lw'!T$11</f>
        <v>#DIV/0!</v>
      </c>
      <c r="AE193" s="26" t="e">
        <f>(U193-'ModelParams Lw'!U$10)/'ModelParams Lw'!U$11</f>
        <v>#DIV/0!</v>
      </c>
      <c r="AF193" s="26" t="e">
        <f>(V193-'ModelParams Lw'!V$10)/'ModelParams Lw'!V$11</f>
        <v>#DIV/0!</v>
      </c>
      <c r="AG193" s="26" t="e">
        <f t="shared" si="78"/>
        <v>#DIV/0!</v>
      </c>
      <c r="AH193" s="26" t="e">
        <f>VLOOKUP(D193*1000,'ModelParams Lw'!$A$38:$D$58,4)</f>
        <v>#N/A</v>
      </c>
      <c r="AI193" s="56" t="e">
        <f>VLOOKUP(D193*1000,'ModelParams Lw'!$A$38:$D$58,2)</f>
        <v>#N/A</v>
      </c>
      <c r="AJ193" s="46" t="e">
        <f t="shared" si="79"/>
        <v>#DIV/0!</v>
      </c>
      <c r="AK193" s="26" t="e">
        <f t="shared" si="80"/>
        <v>#VALUE!</v>
      </c>
      <c r="AL193" s="26" t="e">
        <f>IF($AI193=100,'ModelParams Lw'!R$35*'Sound Power'!$AH193^2+'ModelParams Lw'!R$36*'Sound Power'!$AH193+'ModelParams Lw'!R$37,IF($AI193=150,'ModelParams Lw'!R$38*'Sound Power'!$AH193^2+'ModelParams Lw'!R$39*'Sound Power'!$AH193+'ModelParams Lw'!R$40,'ModelParams Lw'!R$41*'Sound Power'!$AH193^2+'ModelParams Lw'!R$42*'Sound Power'!$AH193+'ModelParams Lw'!R$43))</f>
        <v>#N/A</v>
      </c>
      <c r="AM193" s="26" t="e">
        <f>IF($AI193=100,'ModelParams Lw'!S$35*'Sound Power'!$AH193^2+'ModelParams Lw'!S$36*'Sound Power'!$AH193+'ModelParams Lw'!S$37,IF($AI193=150,'ModelParams Lw'!S$38*'Sound Power'!$AH193^2+'ModelParams Lw'!S$39*'Sound Power'!$AH193+'ModelParams Lw'!S$40,'ModelParams Lw'!S$41*'Sound Power'!$AH193^2+'ModelParams Lw'!S$42*'Sound Power'!$AH193+'ModelParams Lw'!S$43))</f>
        <v>#N/A</v>
      </c>
      <c r="AN193" s="26" t="e">
        <f>IF($AI193=100,'ModelParams Lw'!T$35*'Sound Power'!$AH193^2+'ModelParams Lw'!T$36*'Sound Power'!$AH193+'ModelParams Lw'!T$37,IF($AI193=150,'ModelParams Lw'!T$38*'Sound Power'!$AH193^2+'ModelParams Lw'!T$39*'Sound Power'!$AH193+'ModelParams Lw'!T$40,'ModelParams Lw'!T$41*'Sound Power'!$AH193^2+'ModelParams Lw'!T$42*'Sound Power'!$AH193+'ModelParams Lw'!T$43))</f>
        <v>#N/A</v>
      </c>
      <c r="AO193" s="26" t="e">
        <f>IF($AI193=100,'ModelParams Lw'!U$35*'Sound Power'!$AH193^2+'ModelParams Lw'!U$36*'Sound Power'!$AH193+'ModelParams Lw'!U$37,IF($AI193=150,'ModelParams Lw'!U$38*'Sound Power'!$AH193^2+'ModelParams Lw'!U$39*'Sound Power'!$AH193+'ModelParams Lw'!U$40,'ModelParams Lw'!U$41*'Sound Power'!$AH193^2+'ModelParams Lw'!U$42*'Sound Power'!$AH193+'ModelParams Lw'!U$43))</f>
        <v>#N/A</v>
      </c>
      <c r="AP193" s="26" t="e">
        <f>IF($AI193=100,'ModelParams Lw'!V$35*'Sound Power'!$AH193^2+'ModelParams Lw'!V$36*'Sound Power'!$AH193+'ModelParams Lw'!V$37,IF($AI193=150,'ModelParams Lw'!V$38*'Sound Power'!$AH193^2+'ModelParams Lw'!V$39*'Sound Power'!$AH193+'ModelParams Lw'!V$40,'ModelParams Lw'!V$41*'Sound Power'!$AH193^2+'ModelParams Lw'!V$42*'Sound Power'!$AH193+'ModelParams Lw'!V$43))</f>
        <v>#N/A</v>
      </c>
      <c r="AQ193" s="26" t="e">
        <f>IF($AI193=100,'ModelParams Lw'!W$35*'Sound Power'!$AH193^2+'ModelParams Lw'!W$36*'Sound Power'!$AH193+'ModelParams Lw'!W$37,IF($AI193=150,'ModelParams Lw'!W$38*'Sound Power'!$AH193^2+'ModelParams Lw'!W$39*'Sound Power'!$AH193+'ModelParams Lw'!W$40,'ModelParams Lw'!W$41*'Sound Power'!$AH193^2+'ModelParams Lw'!W$42*'Sound Power'!$AH193+'ModelParams Lw'!W$43))</f>
        <v>#N/A</v>
      </c>
      <c r="AR193" s="26" t="e">
        <f t="shared" si="81"/>
        <v>#VALUE!</v>
      </c>
      <c r="AS193" s="26" t="e">
        <f>IF(26.83*LN($AJ193)-11.791-'ModelParams Lw'!B$35&lt;0,0,26.83*LN($AJ193)-11.791-'ModelParams Lw'!B$35)</f>
        <v>#DIV/0!</v>
      </c>
      <c r="AT193" s="26" t="e">
        <f>IF(26.83*LN($AJ193)-11.791-'ModelParams Lw'!C$35&lt;0,0,26.83*LN($AJ193)-11.791-'ModelParams Lw'!C$35)</f>
        <v>#DIV/0!</v>
      </c>
      <c r="AU193" s="26" t="e">
        <f>IF(26.83*LN($AJ193)-11.791-'ModelParams Lw'!D$35&lt;0,0,26.83*LN($AJ193)-11.791-'ModelParams Lw'!D$35)</f>
        <v>#DIV/0!</v>
      </c>
      <c r="AV193" s="26" t="e">
        <f>IF(26.83*LN($AJ193)-11.791-'ModelParams Lw'!E$35&lt;0,0,26.83*LN($AJ193)-11.791-'ModelParams Lw'!E$35)</f>
        <v>#DIV/0!</v>
      </c>
      <c r="AW193" s="26" t="e">
        <f>IF(26.83*LN($AJ193)-11.791-'ModelParams Lw'!F$35&lt;0,0,26.83*LN($AJ193)-11.791-'ModelParams Lw'!F$35)</f>
        <v>#DIV/0!</v>
      </c>
      <c r="AX193" s="26" t="e">
        <f>IF(26.83*LN($AJ193)-11.791-'ModelParams Lw'!G$35&lt;0,0,26.83*LN($AJ193)-11.791-'ModelParams Lw'!G$35)</f>
        <v>#DIV/0!</v>
      </c>
      <c r="AY193" s="26" t="e">
        <f>IF(26.83*LN($AJ193)-11.791-'ModelParams Lw'!H$35&lt;0,0,26.83*LN($AJ193)-11.791-'ModelParams Lw'!H$35)</f>
        <v>#DIV/0!</v>
      </c>
      <c r="AZ193" s="26" t="e">
        <f>IF(26.83*LN($AJ193)-11.791-'ModelParams Lw'!I$35&lt;0,0,26.83*LN($AJ193)-11.791-'ModelParams Lw'!I$35)</f>
        <v>#DIV/0!</v>
      </c>
      <c r="BA193" s="26" t="e">
        <f t="shared" si="69"/>
        <v>#DIV/0!</v>
      </c>
      <c r="BB193" s="26" t="e">
        <f t="shared" si="70"/>
        <v>#DIV/0!</v>
      </c>
      <c r="BC193" s="26" t="e">
        <f t="shared" si="71"/>
        <v>#DIV/0!</v>
      </c>
      <c r="BD193" s="26" t="e">
        <f t="shared" si="72"/>
        <v>#DIV/0!</v>
      </c>
      <c r="BE193" s="26" t="e">
        <f t="shared" si="73"/>
        <v>#DIV/0!</v>
      </c>
      <c r="BF193" s="26" t="e">
        <f t="shared" si="74"/>
        <v>#DIV/0!</v>
      </c>
      <c r="BG193" s="26" t="e">
        <f t="shared" si="75"/>
        <v>#DIV/0!</v>
      </c>
      <c r="BH193" s="26" t="e">
        <f t="shared" si="76"/>
        <v>#DIV/0!</v>
      </c>
      <c r="BI193" s="26" t="e">
        <f>10*LOG10(IF(BA193="",0,POWER(10,((BA193+'ModelParams Lw'!$O$4)/10))) +IF(BB193="",0,POWER(10,((BB193+'ModelParams Lw'!$P$4)/10))) +IF(BC193="",0,POWER(10,((BC193+'ModelParams Lw'!$Q$4)/10))) +IF(BD193="",0,POWER(10,((BD193+'ModelParams Lw'!$R$4)/10))) +IF(BE193="",0,POWER(10,((BE193+'ModelParams Lw'!$S$4)/10))) +IF(BF193="",0,POWER(10,((BF193+'ModelParams Lw'!$T$4)/10))) +IF(BG193="",0,POWER(10,((BG193+'ModelParams Lw'!$U$4)/10)))+IF(BH193="",0,POWER(10,((BH193+'ModelParams Lw'!$V$4)/10))))</f>
        <v>#DIV/0!</v>
      </c>
      <c r="BJ193" s="26" t="e">
        <f t="shared" si="82"/>
        <v>#DIV/0!</v>
      </c>
      <c r="BK193" s="26" t="e">
        <f>(BA193-'ModelParams Lw'!O$10)/'ModelParams Lw'!O$11</f>
        <v>#DIV/0!</v>
      </c>
      <c r="BL193" s="26" t="e">
        <f>(BB193-'ModelParams Lw'!P$10)/'ModelParams Lw'!P$11</f>
        <v>#DIV/0!</v>
      </c>
      <c r="BM193" s="26" t="e">
        <f>(BC193-'ModelParams Lw'!Q$10)/'ModelParams Lw'!Q$11</f>
        <v>#DIV/0!</v>
      </c>
      <c r="BN193" s="26" t="e">
        <f>(BD193-'ModelParams Lw'!R$10)/'ModelParams Lw'!R$11</f>
        <v>#DIV/0!</v>
      </c>
      <c r="BO193" s="26" t="e">
        <f>(BE193-'ModelParams Lw'!S$10)/'ModelParams Lw'!S$11</f>
        <v>#DIV/0!</v>
      </c>
      <c r="BP193" s="26" t="e">
        <f>(BF193-'ModelParams Lw'!T$10)/'ModelParams Lw'!T$11</f>
        <v>#DIV/0!</v>
      </c>
      <c r="BQ193" s="26" t="e">
        <f>(BG193-'ModelParams Lw'!U$10)/'ModelParams Lw'!U$11</f>
        <v>#DIV/0!</v>
      </c>
      <c r="BR193" s="26" t="e">
        <f>(BH193-'ModelParams Lw'!V$10)/'ModelParams Lw'!V$11</f>
        <v>#DIV/0!</v>
      </c>
      <c r="BS193" s="23" t="e">
        <f>IF(Calcul!$E195="SW",DEGREES(ACOS(1-(1/'ModelParams Lw'!C$25*SQRT(0.5*1.2/'Sound Power'!$C193)*('Sound Power'!$B193/3600)/('Sound Power'!$D193)/('Sound Power'!$F193)))),DEGREES(ACOS(1-(1/'ModelParams Lw'!C$29*SQRT(0.5*1.2/'Sound Power'!$C193)*('Sound Power'!$B193/3600)/('Sound Power'!$D193)/('Sound Power'!$F193)))))</f>
        <v>#DIV/0!</v>
      </c>
      <c r="BT193" s="23" t="e">
        <f>IF(Calcul!$E195="SW",DEGREES(ACOS(1-(1/'ModelParams Lw'!D$25*SQRT(0.5*1.2/'Sound Power'!$C193)*('Sound Power'!$B193/3600)/('Sound Power'!$D193)/('Sound Power'!$F193)))),DEGREES(ACOS(1-(1/'ModelParams Lw'!D$29*SQRT(0.5*1.2/'Sound Power'!$C193)*('Sound Power'!$B193/3600)/('Sound Power'!$D193)/('Sound Power'!$F193)))))</f>
        <v>#DIV/0!</v>
      </c>
      <c r="BU193" s="23" t="e">
        <f>IF(Calcul!$E195="SW",DEGREES(ACOS(1-(1/'ModelParams Lw'!E$25*SQRT(0.5*1.2/'Sound Power'!$C193)*('Sound Power'!$B193/3600)/('Sound Power'!$D193)/('Sound Power'!$F193)))),DEGREES(ACOS(1-(1/'ModelParams Lw'!E$29*SQRT(0.5*1.2/'Sound Power'!$C193)*('Sound Power'!$B193/3600)/('Sound Power'!$D193)/('Sound Power'!$F193)))))</f>
        <v>#DIV/0!</v>
      </c>
      <c r="BV193" s="23" t="e">
        <f>IF(Calcul!$E195="SW",DEGREES(ACOS(1-(1/'ModelParams Lw'!F$25*SQRT(0.5*1.2/'Sound Power'!$C193)*('Sound Power'!$B193/3600)/('Sound Power'!$D193)/('Sound Power'!$F193)))),DEGREES(ACOS(1-(1/'ModelParams Lw'!F$29*SQRT(0.5*1.2/'Sound Power'!$C193)*('Sound Power'!$B193/3600)/('Sound Power'!$D193)/('Sound Power'!$F193)))))</f>
        <v>#DIV/0!</v>
      </c>
      <c r="BW193" s="23" t="e">
        <f>IF(Calcul!$E195="SW",DEGREES(ACOS(1-(1/'ModelParams Lw'!G$25*SQRT(0.5*1.2/'Sound Power'!$C193)*('Sound Power'!$B193/3600)/('Sound Power'!$D193)/('Sound Power'!$F193)))),DEGREES(ACOS(1-(1/'ModelParams Lw'!G$29*SQRT(0.5*1.2/'Sound Power'!$C193)*('Sound Power'!$B193/3600)/('Sound Power'!$D193)/('Sound Power'!$F193)))))</f>
        <v>#DIV/0!</v>
      </c>
      <c r="BX193" s="23" t="e">
        <f>IF(Calcul!$E195="SW",DEGREES(ACOS(1-(1/'ModelParams Lw'!H$25*SQRT(0.5*1.2/'Sound Power'!$C193)*('Sound Power'!$B193/3600)/('Sound Power'!$D193)/('Sound Power'!$F193)))),DEGREES(ACOS(1-(1/'ModelParams Lw'!H$29*SQRT(0.5*1.2/'Sound Power'!$C193)*('Sound Power'!$B193/3600)/('Sound Power'!$D193)/('Sound Power'!$F193)))))</f>
        <v>#DIV/0!</v>
      </c>
      <c r="BY193" s="23" t="e">
        <f>IF(Calcul!$E195="SW",DEGREES(ACOS(1-(1/'ModelParams Lw'!I$25*SQRT(0.5*1.2/'Sound Power'!$C193)*('Sound Power'!$B193/3600)/('Sound Power'!$D193)/('Sound Power'!$F193)))),DEGREES(ACOS(1-(1/'ModelParams Lw'!I$29*SQRT(0.5*1.2/'Sound Power'!$C193)*('Sound Power'!$B193/3600)/('Sound Power'!$D193)/('Sound Power'!$F193)))))</f>
        <v>#DIV/0!</v>
      </c>
      <c r="BZ193" s="23" t="e">
        <f>IF(Calcul!$E195="SW",DEGREES(ACOS(1-(1/'ModelParams Lw'!J$25*SQRT(0.5*1.2/'Sound Power'!$C193)*('Sound Power'!$B193/3600)/('Sound Power'!$D193)/('Sound Power'!$F193)))),DEGREES(ACOS(1-(1/'ModelParams Lw'!J$29*SQRT(0.5*1.2/'Sound Power'!$C193)*('Sound Power'!$B193/3600)/('Sound Power'!$D193)/('Sound Power'!$F193)))))</f>
        <v>#DIV/0!</v>
      </c>
      <c r="CA193" s="26" t="e">
        <f>IF(Calcul!$E195="SW",'ModelParams Lw'!C$22+'ModelParams Lw'!C$23*LOG('Sound Power'!$D193/'Sound Power'!$E193)+'ModelParams Lw'!C$24*LN('Sound Power'!BS193),IF('ModelParams Lw'!C$26+'ModelParams Lw'!C$27*LOG('Sound Power'!$D193/'Sound Power'!$E193)+'ModelParams Lw'!C$28*LN('Sound Power'!BS193)&lt;'ModelParams Lw'!C$22+'ModelParams Lw'!C$23*LOG('Sound Power'!$D193/'Sound Power'!$E193)+'ModelParams Lw'!C$24*LN('Sound Power'!BS193),'ModelParams Lw'!C$22+'ModelParams Lw'!C$23*LOG('Sound Power'!$D193/'Sound Power'!$E193)+'ModelParams Lw'!C$24*LN('Sound Power'!BS193),'ModelParams Lw'!C$26+'ModelParams Lw'!C$27*LOG('Sound Power'!$D193/'Sound Power'!$E193)+'ModelParams Lw'!C$28*LN('Sound Power'!BS193)))</f>
        <v>#DIV/0!</v>
      </c>
      <c r="CB193" s="26" t="e">
        <f>IF(Calcul!$E195="SW",'ModelParams Lw'!D$22+'ModelParams Lw'!D$23*LOG('Sound Power'!$D193/'Sound Power'!$E193)+'ModelParams Lw'!D$24*LN('Sound Power'!BT193),IF('ModelParams Lw'!D$26+'ModelParams Lw'!D$27*LOG('Sound Power'!$D193/'Sound Power'!$E193)+'ModelParams Lw'!D$28*LN('Sound Power'!BT193)&lt;'ModelParams Lw'!D$22+'ModelParams Lw'!D$23*LOG('Sound Power'!$D193/'Sound Power'!$E193)+'ModelParams Lw'!D$24*LN('Sound Power'!BT193),'ModelParams Lw'!D$22+'ModelParams Lw'!D$23*LOG('Sound Power'!$D193/'Sound Power'!$E193)+'ModelParams Lw'!D$24*LN('Sound Power'!BT193),'ModelParams Lw'!D$26+'ModelParams Lw'!D$27*LOG('Sound Power'!$D193/'Sound Power'!$E193)+'ModelParams Lw'!D$28*LN('Sound Power'!BT193)))</f>
        <v>#DIV/0!</v>
      </c>
      <c r="CC193" s="26" t="e">
        <f>IF(Calcul!$E195="SW",'ModelParams Lw'!E$22+'ModelParams Lw'!E$23*LOG('Sound Power'!$D193/'Sound Power'!$E193)+'ModelParams Lw'!E$24*LN('Sound Power'!BU193),IF('ModelParams Lw'!E$26+'ModelParams Lw'!E$27*LOG('Sound Power'!$D193/'Sound Power'!$E193)+'ModelParams Lw'!E$28*LN('Sound Power'!BU193)&lt;'ModelParams Lw'!E$22+'ModelParams Lw'!E$23*LOG('Sound Power'!$D193/'Sound Power'!$E193)+'ModelParams Lw'!E$24*LN('Sound Power'!BU193),'ModelParams Lw'!E$22+'ModelParams Lw'!E$23*LOG('Sound Power'!$D193/'Sound Power'!$E193)+'ModelParams Lw'!E$24*LN('Sound Power'!BU193),'ModelParams Lw'!E$26+'ModelParams Lw'!E$27*LOG('Sound Power'!$D193/'Sound Power'!$E193)+'ModelParams Lw'!E$28*LN('Sound Power'!BU193)))</f>
        <v>#DIV/0!</v>
      </c>
      <c r="CD193" s="26" t="e">
        <f>IF(Calcul!$E195="SW",'ModelParams Lw'!F$22+'ModelParams Lw'!F$23*LOG('Sound Power'!$D193/'Sound Power'!$E193)+'ModelParams Lw'!F$24*LN('Sound Power'!BV193),IF('ModelParams Lw'!F$26+'ModelParams Lw'!F$27*LOG('Sound Power'!$D193/'Sound Power'!$E193)+'ModelParams Lw'!F$28*LN('Sound Power'!BV193)&lt;'ModelParams Lw'!F$22+'ModelParams Lw'!F$23*LOG('Sound Power'!$D193/'Sound Power'!$E193)+'ModelParams Lw'!F$24*LN('Sound Power'!BV193),'ModelParams Lw'!F$22+'ModelParams Lw'!F$23*LOG('Sound Power'!$D193/'Sound Power'!$E193)+'ModelParams Lw'!F$24*LN('Sound Power'!BV193),'ModelParams Lw'!F$26+'ModelParams Lw'!F$27*LOG('Sound Power'!$D193/'Sound Power'!$E193)+'ModelParams Lw'!F$28*LN('Sound Power'!BV193)))</f>
        <v>#DIV/0!</v>
      </c>
      <c r="CE193" s="26" t="e">
        <f>IF(Calcul!$E195="SW",'ModelParams Lw'!G$22+'ModelParams Lw'!G$23*LOG('Sound Power'!$D193/'Sound Power'!$E193)+'ModelParams Lw'!G$24*LN('Sound Power'!BW193),IF('ModelParams Lw'!G$26+'ModelParams Lw'!G$27*LOG('Sound Power'!$D193/'Sound Power'!$E193)+'ModelParams Lw'!G$28*LN('Sound Power'!BW193)&lt;'ModelParams Lw'!G$22+'ModelParams Lw'!G$23*LOG('Sound Power'!$D193/'Sound Power'!$E193)+'ModelParams Lw'!G$24*LN('Sound Power'!BW193),'ModelParams Lw'!G$22+'ModelParams Lw'!G$23*LOG('Sound Power'!$D193/'Sound Power'!$E193)+'ModelParams Lw'!G$24*LN('Sound Power'!BW193),'ModelParams Lw'!G$26+'ModelParams Lw'!G$27*LOG('Sound Power'!$D193/'Sound Power'!$E193)+'ModelParams Lw'!G$28*LN('Sound Power'!BW193)))</f>
        <v>#DIV/0!</v>
      </c>
      <c r="CF193" s="26" t="e">
        <f>IF(Calcul!$E195="SW",'ModelParams Lw'!H$22+'ModelParams Lw'!H$23*LOG('Sound Power'!$D193/'Sound Power'!$E193)+'ModelParams Lw'!H$24*LN('Sound Power'!BX193),IF('ModelParams Lw'!H$26+'ModelParams Lw'!H$27*LOG('Sound Power'!$D193/'Sound Power'!$E193)+'ModelParams Lw'!H$28*LN('Sound Power'!BX193)&lt;'ModelParams Lw'!H$22+'ModelParams Lw'!H$23*LOG('Sound Power'!$D193/'Sound Power'!$E193)+'ModelParams Lw'!H$24*LN('Sound Power'!BX193),'ModelParams Lw'!H$22+'ModelParams Lw'!H$23*LOG('Sound Power'!$D193/'Sound Power'!$E193)+'ModelParams Lw'!H$24*LN('Sound Power'!BX193),'ModelParams Lw'!H$26+'ModelParams Lw'!H$27*LOG('Sound Power'!$D193/'Sound Power'!$E193)+'ModelParams Lw'!H$28*LN('Sound Power'!BX193)))</f>
        <v>#DIV/0!</v>
      </c>
      <c r="CG193" s="26" t="e">
        <f>IF(Calcul!$E195="SW",'ModelParams Lw'!I$22+'ModelParams Lw'!I$23*LOG('Sound Power'!$D193/'Sound Power'!$E193)+'ModelParams Lw'!I$24*LN('Sound Power'!BY193),IF('ModelParams Lw'!I$26+'ModelParams Lw'!I$27*LOG('Sound Power'!$D193/'Sound Power'!$E193)+'ModelParams Lw'!I$28*LN('Sound Power'!BY193)&lt;'ModelParams Lw'!I$22+'ModelParams Lw'!I$23*LOG('Sound Power'!$D193/'Sound Power'!$E193)+'ModelParams Lw'!I$24*LN('Sound Power'!BY193),'ModelParams Lw'!I$22+'ModelParams Lw'!I$23*LOG('Sound Power'!$D193/'Sound Power'!$E193)+'ModelParams Lw'!I$24*LN('Sound Power'!BY193),'ModelParams Lw'!I$26+'ModelParams Lw'!I$27*LOG('Sound Power'!$D193/'Sound Power'!$E193)+'ModelParams Lw'!I$28*LN('Sound Power'!BY193)))</f>
        <v>#DIV/0!</v>
      </c>
      <c r="CH193" s="26" t="e">
        <f>IF(Calcul!$E195="SW",'ModelParams Lw'!J$22+'ModelParams Lw'!J$23*LOG('Sound Power'!$D193/'Sound Power'!$E193)+'ModelParams Lw'!J$24*LN('Sound Power'!BZ193),IF('ModelParams Lw'!J$26+'ModelParams Lw'!J$27*LOG('Sound Power'!$D193/'Sound Power'!$E193)+'ModelParams Lw'!J$28*LN('Sound Power'!BZ193)&lt;'ModelParams Lw'!J$22+'ModelParams Lw'!J$23*LOG('Sound Power'!$D193/'Sound Power'!$E193)+'ModelParams Lw'!J$24*LN('Sound Power'!BZ193),'ModelParams Lw'!J$22+'ModelParams Lw'!J$23*LOG('Sound Power'!$D193/'Sound Power'!$E193)+'ModelParams Lw'!J$24*LN('Sound Power'!BZ193),'ModelParams Lw'!J$26+'ModelParams Lw'!J$27*LOG('Sound Power'!$D193/'Sound Power'!$E193)+'ModelParams Lw'!J$28*LN('Sound Power'!BZ193)))</f>
        <v>#DIV/0!</v>
      </c>
      <c r="CI193" s="26" t="e">
        <f t="shared" si="83"/>
        <v>#DIV/0!</v>
      </c>
      <c r="CJ193" s="26" t="e">
        <f t="shared" si="84"/>
        <v>#DIV/0!</v>
      </c>
      <c r="CK193" s="26" t="e">
        <f t="shared" si="85"/>
        <v>#DIV/0!</v>
      </c>
      <c r="CL193" s="26" t="e">
        <f t="shared" si="86"/>
        <v>#DIV/0!</v>
      </c>
      <c r="CM193" s="26" t="e">
        <f t="shared" si="87"/>
        <v>#DIV/0!</v>
      </c>
      <c r="CN193" s="26" t="e">
        <f t="shared" si="88"/>
        <v>#DIV/0!</v>
      </c>
      <c r="CO193" s="26" t="e">
        <f t="shared" si="89"/>
        <v>#DIV/0!</v>
      </c>
      <c r="CP193" s="26" t="e">
        <f t="shared" si="90"/>
        <v>#DIV/0!</v>
      </c>
      <c r="CQ193" s="26" t="e">
        <f>10*LOG10(IF(CI193="",0,POWER(10,((CI193+'ModelParams Lw'!$O$4)/10))) +IF(CJ193="",0,POWER(10,((CJ193+'ModelParams Lw'!$P$4)/10))) +IF(CK193="",0,POWER(10,((CK193+'ModelParams Lw'!$Q$4)/10))) +IF(CL193="",0,POWER(10,((CL193+'ModelParams Lw'!$R$4)/10))) +IF(CM193="",0,POWER(10,((CM193+'ModelParams Lw'!$S$4)/10))) +IF(CN193="",0,POWER(10,((CN193+'ModelParams Lw'!$T$4)/10))) +IF(CO193="",0,POWER(10,((CO193+'ModelParams Lw'!$U$4)/10)))+IF(CP193="",0,POWER(10,((CP193+'ModelParams Lw'!$V$4)/10))))</f>
        <v>#DIV/0!</v>
      </c>
      <c r="CR193" s="26" t="e">
        <f t="shared" si="91"/>
        <v>#DIV/0!</v>
      </c>
      <c r="CS193" s="26" t="e">
        <f>(CI193-'ModelParams Lw'!$O$10)/'ModelParams Lw'!$O$11</f>
        <v>#DIV/0!</v>
      </c>
      <c r="CT193" s="26" t="e">
        <f>(CJ193-'ModelParams Lw'!$P$10)/'ModelParams Lw'!$P$11</f>
        <v>#DIV/0!</v>
      </c>
      <c r="CU193" s="26" t="e">
        <f>(CK193-'ModelParams Lw'!$Q$10)/'ModelParams Lw'!$Q$11</f>
        <v>#DIV/0!</v>
      </c>
      <c r="CV193" s="26" t="e">
        <f>(CL193-'ModelParams Lw'!$R$10)/'ModelParams Lw'!$R$11</f>
        <v>#DIV/0!</v>
      </c>
      <c r="CW193" s="26" t="e">
        <f>(CM193-'ModelParams Lw'!$S$10)/'ModelParams Lw'!$S$11</f>
        <v>#DIV/0!</v>
      </c>
      <c r="CX193" s="26" t="e">
        <f>(CN193-'ModelParams Lw'!$T$10)/'ModelParams Lw'!$T$11</f>
        <v>#DIV/0!</v>
      </c>
      <c r="CY193" s="26" t="e">
        <f>(CO193-'ModelParams Lw'!$U$10)/'ModelParams Lw'!$U$11</f>
        <v>#DIV/0!</v>
      </c>
      <c r="CZ193" s="26" t="e">
        <f>(CP193-'ModelParams Lw'!$V$10)/'ModelParams Lw'!$V$11</f>
        <v>#DIV/0!</v>
      </c>
    </row>
    <row r="194" spans="1:104" x14ac:dyDescent="0.2">
      <c r="A194" s="13">
        <f>Calcul!A196</f>
        <v>0</v>
      </c>
      <c r="B194" s="13">
        <f t="shared" si="67"/>
        <v>0</v>
      </c>
      <c r="C194" s="13">
        <f>Calcul!B196</f>
        <v>0</v>
      </c>
      <c r="D194" s="13">
        <f>Calcul!C196/1000</f>
        <v>0</v>
      </c>
      <c r="E194" s="13">
        <f>Calcul!D196/1000</f>
        <v>0</v>
      </c>
      <c r="F194" s="13">
        <f t="shared" si="68"/>
        <v>0</v>
      </c>
      <c r="G194" s="23" t="e">
        <f>DEGREES(ACOS(1-(1/'ModelParams Lw'!B$15*SQRT(0.5*1.2/'Sound Power'!$C194)*('Sound Power'!$B194/3600)/('Sound Power'!$D194)/('Sound Power'!$F194))))</f>
        <v>#DIV/0!</v>
      </c>
      <c r="H194" s="23" t="e">
        <f>DEGREES(ACOS(1-(1/'ModelParams Lw'!C$15*SQRT(0.5*1.2/'Sound Power'!$C194)*('Sound Power'!$B194/3600)/('Sound Power'!$D194)/('Sound Power'!$F194))))</f>
        <v>#DIV/0!</v>
      </c>
      <c r="I194" s="23" t="e">
        <f>DEGREES(ACOS(1-(1/'ModelParams Lw'!D$15*SQRT(0.5*1.2/'Sound Power'!$C194)*('Sound Power'!$B194/3600)/('Sound Power'!$D194)/('Sound Power'!$F194))))</f>
        <v>#DIV/0!</v>
      </c>
      <c r="J194" s="23" t="e">
        <f>DEGREES(ACOS(1-(1/'ModelParams Lw'!E$15*SQRT(0.5*1.2/'Sound Power'!$C194)*('Sound Power'!$B194/3600)/('Sound Power'!$D194)/('Sound Power'!$F194))))</f>
        <v>#DIV/0!</v>
      </c>
      <c r="K194" s="23" t="e">
        <f>DEGREES(ACOS(1-(1/'ModelParams Lw'!F$15*SQRT(0.5*1.2/'Sound Power'!$C194)*('Sound Power'!$B194/3600)/('Sound Power'!$D194)/('Sound Power'!$F194))))</f>
        <v>#DIV/0!</v>
      </c>
      <c r="L194" s="23" t="e">
        <f>DEGREES(ACOS(1-(1/'ModelParams Lw'!G$15*SQRT(0.5*1.2/'Sound Power'!$C194)*('Sound Power'!$B194/3600)/('Sound Power'!$D194)/('Sound Power'!$F194))))</f>
        <v>#DIV/0!</v>
      </c>
      <c r="M194" s="23" t="e">
        <f>DEGREES(ACOS(1-(1/'ModelParams Lw'!H$15*SQRT(0.5*1.2/'Sound Power'!$C194)*('Sound Power'!$B194/3600)/('Sound Power'!$D194)/('Sound Power'!$F194))))</f>
        <v>#DIV/0!</v>
      </c>
      <c r="N194" s="23" t="e">
        <f>DEGREES(ACOS(1-(1/'ModelParams Lw'!I$15*SQRT(0.5*1.2/'Sound Power'!$C194)*('Sound Power'!$B194/3600)/('Sound Power'!$D194)/('Sound Power'!$F194))))</f>
        <v>#DIV/0!</v>
      </c>
      <c r="O194" s="26" t="e">
        <f>('ModelParams Lw'!B$4*LN('Sound Power'!G194)/(1+EXP(-('Sound Power'!$D194*1000+'ModelParams Lw'!B$6)/'ModelParams Lw'!B$7))+'ModelParams Lw'!B$5)*LN('Sound Power'!$B194)-('ModelParams Lw'!B$8+'ModelParams Lw'!B$9*$D194+'ModelParams Lw'!B$10*'Sound Power'!$F194^'ModelParams Lw'!B$14+'ModelParams Lw'!B$11*LN('Sound Power'!G194)+'ModelParams Lw'!B$12*'Sound Power'!$D194*'Sound Power'!$F194+'ModelParams Lw'!B$13*'Sound Power'!$D194*LN('Sound Power'!G194))</f>
        <v>#DIV/0!</v>
      </c>
      <c r="P194" s="26" t="e">
        <f>('ModelParams Lw'!C$4*LN('Sound Power'!H194)/(1+EXP(-('Sound Power'!$D194*1000+'ModelParams Lw'!C$6)/'ModelParams Lw'!C$7))+'ModelParams Lw'!C$5)*LN('Sound Power'!$B194)-('ModelParams Lw'!C$8+'ModelParams Lw'!C$9*$D194+'ModelParams Lw'!C$10*'Sound Power'!$F194^'ModelParams Lw'!C$14+'ModelParams Lw'!C$11*LN('Sound Power'!H194)+'ModelParams Lw'!C$12*'Sound Power'!$D194*'Sound Power'!$F194+'ModelParams Lw'!C$13*'Sound Power'!$D194*LN('Sound Power'!H194))</f>
        <v>#DIV/0!</v>
      </c>
      <c r="Q194" s="26" t="e">
        <f>('ModelParams Lw'!D$4*LN('Sound Power'!I194)/(1+EXP(-('Sound Power'!$D194*1000+'ModelParams Lw'!D$6)/'ModelParams Lw'!D$7))+'ModelParams Lw'!D$5)*LN('Sound Power'!$B194)-('ModelParams Lw'!D$8+'ModelParams Lw'!D$9*$D194+'ModelParams Lw'!D$10*'Sound Power'!$F194^'ModelParams Lw'!D$14+'ModelParams Lw'!D$11*LN('Sound Power'!I194)+'ModelParams Lw'!D$12*'Sound Power'!$D194*'Sound Power'!$F194+'ModelParams Lw'!D$13*'Sound Power'!$D194*LN('Sound Power'!I194))</f>
        <v>#DIV/0!</v>
      </c>
      <c r="R194" s="26" t="e">
        <f>('ModelParams Lw'!E$4*LN('Sound Power'!J194)/(1+EXP(-('Sound Power'!$D194*1000+'ModelParams Lw'!E$6)/'ModelParams Lw'!E$7))+'ModelParams Lw'!E$5)*LN('Sound Power'!$B194)-('ModelParams Lw'!E$8+'ModelParams Lw'!E$9*$D194+'ModelParams Lw'!E$10*'Sound Power'!$F194^'ModelParams Lw'!E$14+'ModelParams Lw'!E$11*LN('Sound Power'!J194)+'ModelParams Lw'!E$12*'Sound Power'!$D194*'Sound Power'!$F194+'ModelParams Lw'!E$13*'Sound Power'!$D194*LN('Sound Power'!J194))</f>
        <v>#DIV/0!</v>
      </c>
      <c r="S194" s="26" t="e">
        <f>('ModelParams Lw'!F$4*LN('Sound Power'!K194)/(1+EXP(-('Sound Power'!$D194*1000+'ModelParams Lw'!F$6)/'ModelParams Lw'!F$7))+'ModelParams Lw'!F$5)*LN('Sound Power'!$B194)-('ModelParams Lw'!F$8+'ModelParams Lw'!F$9*$D194+'ModelParams Lw'!F$10*'Sound Power'!$F194^'ModelParams Lw'!F$14+'ModelParams Lw'!F$11*LN('Sound Power'!K194)+'ModelParams Lw'!F$12*'Sound Power'!$D194*'Sound Power'!$F194+'ModelParams Lw'!F$13*'Sound Power'!$D194*LN('Sound Power'!K194))</f>
        <v>#DIV/0!</v>
      </c>
      <c r="T194" s="26" t="e">
        <f>('ModelParams Lw'!G$4*LN('Sound Power'!L194)/(1+EXP(-('Sound Power'!$D194*1000+'ModelParams Lw'!G$6)/'ModelParams Lw'!G$7))+'ModelParams Lw'!G$5)*LN('Sound Power'!$B194)-('ModelParams Lw'!G$8+'ModelParams Lw'!G$9*$D194+'ModelParams Lw'!G$10*'Sound Power'!$F194^'ModelParams Lw'!G$14+'ModelParams Lw'!G$11*LN('Sound Power'!L194)+'ModelParams Lw'!G$12*'Sound Power'!$D194*'Sound Power'!$F194+'ModelParams Lw'!G$13*'Sound Power'!$D194*LN('Sound Power'!L194))</f>
        <v>#DIV/0!</v>
      </c>
      <c r="U194" s="26" t="e">
        <f>('ModelParams Lw'!H$4*LN('Sound Power'!M194)/(1+EXP(-('Sound Power'!$D194*1000+'ModelParams Lw'!H$6)/'ModelParams Lw'!H$7))+'ModelParams Lw'!H$5)*LN('Sound Power'!$B194)-('ModelParams Lw'!H$8+'ModelParams Lw'!H$9*$D194+'ModelParams Lw'!H$10*'Sound Power'!$F194^'ModelParams Lw'!H$14+'ModelParams Lw'!H$11*LN('Sound Power'!M194)+'ModelParams Lw'!H$12*'Sound Power'!$D194*'Sound Power'!$F194+'ModelParams Lw'!H$13*'Sound Power'!$D194*LN('Sound Power'!M194))</f>
        <v>#DIV/0!</v>
      </c>
      <c r="V194" s="26" t="e">
        <f>('ModelParams Lw'!I$4*LN('Sound Power'!N194)/(1+EXP(-('Sound Power'!$D194*1000+'ModelParams Lw'!I$6)/'ModelParams Lw'!I$7))+'ModelParams Lw'!I$5)*LN('Sound Power'!$B194)-('ModelParams Lw'!I$8+'ModelParams Lw'!I$9*$D194+'ModelParams Lw'!I$10*'Sound Power'!$F194^'ModelParams Lw'!I$14+'ModelParams Lw'!I$11*LN('Sound Power'!N194)+'ModelParams Lw'!I$12*'Sound Power'!$D194*'Sound Power'!$F194+'ModelParams Lw'!I$13*'Sound Power'!$D194*LN('Sound Power'!N194))</f>
        <v>#DIV/0!</v>
      </c>
      <c r="W194" s="26" t="e">
        <f>10*LOG10(IF(O194="",0,POWER(10,((O194+'ModelParams Lw'!$O$4)/10))) +IF(P194="",0,POWER(10,((P194+'ModelParams Lw'!$P$4)/10))) +IF(Q194="",0,POWER(10,((Q194+'ModelParams Lw'!$Q$4)/10))) +IF(R194="",0,POWER(10,((R194+'ModelParams Lw'!$R$4)/10))) +IF(S194="",0,POWER(10,((S194+'ModelParams Lw'!$S$4)/10))) +IF(T194="",0,POWER(10,((T194+'ModelParams Lw'!$T$4)/10))) +IF(U194="",0,POWER(10,((U194+'ModelParams Lw'!$U$4)/10)))+IF(V194="",0,POWER(10,((V194+'ModelParams Lw'!$V$4)/10))))</f>
        <v>#DIV/0!</v>
      </c>
      <c r="X194" s="26" t="e">
        <f t="shared" si="77"/>
        <v>#DIV/0!</v>
      </c>
      <c r="Y194" s="26" t="e">
        <f>(O194-'ModelParams Lw'!O$10)/'ModelParams Lw'!O$11</f>
        <v>#DIV/0!</v>
      </c>
      <c r="Z194" s="26" t="e">
        <f>(P194-'ModelParams Lw'!P$10)/'ModelParams Lw'!P$11</f>
        <v>#DIV/0!</v>
      </c>
      <c r="AA194" s="26" t="e">
        <f>(Q194-'ModelParams Lw'!Q$10)/'ModelParams Lw'!Q$11</f>
        <v>#DIV/0!</v>
      </c>
      <c r="AB194" s="26" t="e">
        <f>(R194-'ModelParams Lw'!R$10)/'ModelParams Lw'!R$11</f>
        <v>#DIV/0!</v>
      </c>
      <c r="AC194" s="26" t="e">
        <f>(S194-'ModelParams Lw'!S$10)/'ModelParams Lw'!S$11</f>
        <v>#DIV/0!</v>
      </c>
      <c r="AD194" s="26" t="e">
        <f>(T194-'ModelParams Lw'!T$10)/'ModelParams Lw'!T$11</f>
        <v>#DIV/0!</v>
      </c>
      <c r="AE194" s="26" t="e">
        <f>(U194-'ModelParams Lw'!U$10)/'ModelParams Lw'!U$11</f>
        <v>#DIV/0!</v>
      </c>
      <c r="AF194" s="26" t="e">
        <f>(V194-'ModelParams Lw'!V$10)/'ModelParams Lw'!V$11</f>
        <v>#DIV/0!</v>
      </c>
      <c r="AG194" s="26" t="e">
        <f t="shared" si="78"/>
        <v>#DIV/0!</v>
      </c>
      <c r="AH194" s="26" t="e">
        <f>VLOOKUP(D194*1000,'ModelParams Lw'!$A$38:$D$58,4)</f>
        <v>#N/A</v>
      </c>
      <c r="AI194" s="56" t="e">
        <f>VLOOKUP(D194*1000,'ModelParams Lw'!$A$38:$D$58,2)</f>
        <v>#N/A</v>
      </c>
      <c r="AJ194" s="46" t="e">
        <f t="shared" si="79"/>
        <v>#DIV/0!</v>
      </c>
      <c r="AK194" s="26" t="e">
        <f t="shared" si="80"/>
        <v>#VALUE!</v>
      </c>
      <c r="AL194" s="26" t="e">
        <f>IF($AI194=100,'ModelParams Lw'!R$35*'Sound Power'!$AH194^2+'ModelParams Lw'!R$36*'Sound Power'!$AH194+'ModelParams Lw'!R$37,IF($AI194=150,'ModelParams Lw'!R$38*'Sound Power'!$AH194^2+'ModelParams Lw'!R$39*'Sound Power'!$AH194+'ModelParams Lw'!R$40,'ModelParams Lw'!R$41*'Sound Power'!$AH194^2+'ModelParams Lw'!R$42*'Sound Power'!$AH194+'ModelParams Lw'!R$43))</f>
        <v>#N/A</v>
      </c>
      <c r="AM194" s="26" t="e">
        <f>IF($AI194=100,'ModelParams Lw'!S$35*'Sound Power'!$AH194^2+'ModelParams Lw'!S$36*'Sound Power'!$AH194+'ModelParams Lw'!S$37,IF($AI194=150,'ModelParams Lw'!S$38*'Sound Power'!$AH194^2+'ModelParams Lw'!S$39*'Sound Power'!$AH194+'ModelParams Lw'!S$40,'ModelParams Lw'!S$41*'Sound Power'!$AH194^2+'ModelParams Lw'!S$42*'Sound Power'!$AH194+'ModelParams Lw'!S$43))</f>
        <v>#N/A</v>
      </c>
      <c r="AN194" s="26" t="e">
        <f>IF($AI194=100,'ModelParams Lw'!T$35*'Sound Power'!$AH194^2+'ModelParams Lw'!T$36*'Sound Power'!$AH194+'ModelParams Lw'!T$37,IF($AI194=150,'ModelParams Lw'!T$38*'Sound Power'!$AH194^2+'ModelParams Lw'!T$39*'Sound Power'!$AH194+'ModelParams Lw'!T$40,'ModelParams Lw'!T$41*'Sound Power'!$AH194^2+'ModelParams Lw'!T$42*'Sound Power'!$AH194+'ModelParams Lw'!T$43))</f>
        <v>#N/A</v>
      </c>
      <c r="AO194" s="26" t="e">
        <f>IF($AI194=100,'ModelParams Lw'!U$35*'Sound Power'!$AH194^2+'ModelParams Lw'!U$36*'Sound Power'!$AH194+'ModelParams Lw'!U$37,IF($AI194=150,'ModelParams Lw'!U$38*'Sound Power'!$AH194^2+'ModelParams Lw'!U$39*'Sound Power'!$AH194+'ModelParams Lw'!U$40,'ModelParams Lw'!U$41*'Sound Power'!$AH194^2+'ModelParams Lw'!U$42*'Sound Power'!$AH194+'ModelParams Lw'!U$43))</f>
        <v>#N/A</v>
      </c>
      <c r="AP194" s="26" t="e">
        <f>IF($AI194=100,'ModelParams Lw'!V$35*'Sound Power'!$AH194^2+'ModelParams Lw'!V$36*'Sound Power'!$AH194+'ModelParams Lw'!V$37,IF($AI194=150,'ModelParams Lw'!V$38*'Sound Power'!$AH194^2+'ModelParams Lw'!V$39*'Sound Power'!$AH194+'ModelParams Lw'!V$40,'ModelParams Lw'!V$41*'Sound Power'!$AH194^2+'ModelParams Lw'!V$42*'Sound Power'!$AH194+'ModelParams Lw'!V$43))</f>
        <v>#N/A</v>
      </c>
      <c r="AQ194" s="26" t="e">
        <f>IF($AI194=100,'ModelParams Lw'!W$35*'Sound Power'!$AH194^2+'ModelParams Lw'!W$36*'Sound Power'!$AH194+'ModelParams Lw'!W$37,IF($AI194=150,'ModelParams Lw'!W$38*'Sound Power'!$AH194^2+'ModelParams Lw'!W$39*'Sound Power'!$AH194+'ModelParams Lw'!W$40,'ModelParams Lw'!W$41*'Sound Power'!$AH194^2+'ModelParams Lw'!W$42*'Sound Power'!$AH194+'ModelParams Lw'!W$43))</f>
        <v>#N/A</v>
      </c>
      <c r="AR194" s="26" t="e">
        <f t="shared" si="81"/>
        <v>#VALUE!</v>
      </c>
      <c r="AS194" s="26" t="e">
        <f>IF(26.83*LN($AJ194)-11.791-'ModelParams Lw'!B$35&lt;0,0,26.83*LN($AJ194)-11.791-'ModelParams Lw'!B$35)</f>
        <v>#DIV/0!</v>
      </c>
      <c r="AT194" s="26" t="e">
        <f>IF(26.83*LN($AJ194)-11.791-'ModelParams Lw'!C$35&lt;0,0,26.83*LN($AJ194)-11.791-'ModelParams Lw'!C$35)</f>
        <v>#DIV/0!</v>
      </c>
      <c r="AU194" s="26" t="e">
        <f>IF(26.83*LN($AJ194)-11.791-'ModelParams Lw'!D$35&lt;0,0,26.83*LN($AJ194)-11.791-'ModelParams Lw'!D$35)</f>
        <v>#DIV/0!</v>
      </c>
      <c r="AV194" s="26" t="e">
        <f>IF(26.83*LN($AJ194)-11.791-'ModelParams Lw'!E$35&lt;0,0,26.83*LN($AJ194)-11.791-'ModelParams Lw'!E$35)</f>
        <v>#DIV/0!</v>
      </c>
      <c r="AW194" s="26" t="e">
        <f>IF(26.83*LN($AJ194)-11.791-'ModelParams Lw'!F$35&lt;0,0,26.83*LN($AJ194)-11.791-'ModelParams Lw'!F$35)</f>
        <v>#DIV/0!</v>
      </c>
      <c r="AX194" s="26" t="e">
        <f>IF(26.83*LN($AJ194)-11.791-'ModelParams Lw'!G$35&lt;0,0,26.83*LN($AJ194)-11.791-'ModelParams Lw'!G$35)</f>
        <v>#DIV/0!</v>
      </c>
      <c r="AY194" s="26" t="e">
        <f>IF(26.83*LN($AJ194)-11.791-'ModelParams Lw'!H$35&lt;0,0,26.83*LN($AJ194)-11.791-'ModelParams Lw'!H$35)</f>
        <v>#DIV/0!</v>
      </c>
      <c r="AZ194" s="26" t="e">
        <f>IF(26.83*LN($AJ194)-11.791-'ModelParams Lw'!I$35&lt;0,0,26.83*LN($AJ194)-11.791-'ModelParams Lw'!I$35)</f>
        <v>#DIV/0!</v>
      </c>
      <c r="BA194" s="26" t="e">
        <f t="shared" si="69"/>
        <v>#DIV/0!</v>
      </c>
      <c r="BB194" s="26" t="e">
        <f t="shared" si="70"/>
        <v>#DIV/0!</v>
      </c>
      <c r="BC194" s="26" t="e">
        <f t="shared" si="71"/>
        <v>#DIV/0!</v>
      </c>
      <c r="BD194" s="26" t="e">
        <f t="shared" si="72"/>
        <v>#DIV/0!</v>
      </c>
      <c r="BE194" s="26" t="e">
        <f t="shared" si="73"/>
        <v>#DIV/0!</v>
      </c>
      <c r="BF194" s="26" t="e">
        <f t="shared" si="74"/>
        <v>#DIV/0!</v>
      </c>
      <c r="BG194" s="26" t="e">
        <f t="shared" si="75"/>
        <v>#DIV/0!</v>
      </c>
      <c r="BH194" s="26" t="e">
        <f t="shared" si="76"/>
        <v>#DIV/0!</v>
      </c>
      <c r="BI194" s="26" t="e">
        <f>10*LOG10(IF(BA194="",0,POWER(10,((BA194+'ModelParams Lw'!$O$4)/10))) +IF(BB194="",0,POWER(10,((BB194+'ModelParams Lw'!$P$4)/10))) +IF(BC194="",0,POWER(10,((BC194+'ModelParams Lw'!$Q$4)/10))) +IF(BD194="",0,POWER(10,((BD194+'ModelParams Lw'!$R$4)/10))) +IF(BE194="",0,POWER(10,((BE194+'ModelParams Lw'!$S$4)/10))) +IF(BF194="",0,POWER(10,((BF194+'ModelParams Lw'!$T$4)/10))) +IF(BG194="",0,POWER(10,((BG194+'ModelParams Lw'!$U$4)/10)))+IF(BH194="",0,POWER(10,((BH194+'ModelParams Lw'!$V$4)/10))))</f>
        <v>#DIV/0!</v>
      </c>
      <c r="BJ194" s="26" t="e">
        <f t="shared" si="82"/>
        <v>#DIV/0!</v>
      </c>
      <c r="BK194" s="26" t="e">
        <f>(BA194-'ModelParams Lw'!O$10)/'ModelParams Lw'!O$11</f>
        <v>#DIV/0!</v>
      </c>
      <c r="BL194" s="26" t="e">
        <f>(BB194-'ModelParams Lw'!P$10)/'ModelParams Lw'!P$11</f>
        <v>#DIV/0!</v>
      </c>
      <c r="BM194" s="26" t="e">
        <f>(BC194-'ModelParams Lw'!Q$10)/'ModelParams Lw'!Q$11</f>
        <v>#DIV/0!</v>
      </c>
      <c r="BN194" s="26" t="e">
        <f>(BD194-'ModelParams Lw'!R$10)/'ModelParams Lw'!R$11</f>
        <v>#DIV/0!</v>
      </c>
      <c r="BO194" s="26" t="e">
        <f>(BE194-'ModelParams Lw'!S$10)/'ModelParams Lw'!S$11</f>
        <v>#DIV/0!</v>
      </c>
      <c r="BP194" s="26" t="e">
        <f>(BF194-'ModelParams Lw'!T$10)/'ModelParams Lw'!T$11</f>
        <v>#DIV/0!</v>
      </c>
      <c r="BQ194" s="26" t="e">
        <f>(BG194-'ModelParams Lw'!U$10)/'ModelParams Lw'!U$11</f>
        <v>#DIV/0!</v>
      </c>
      <c r="BR194" s="26" t="e">
        <f>(BH194-'ModelParams Lw'!V$10)/'ModelParams Lw'!V$11</f>
        <v>#DIV/0!</v>
      </c>
      <c r="BS194" s="23" t="e">
        <f>IF(Calcul!$E196="SW",DEGREES(ACOS(1-(1/'ModelParams Lw'!C$25*SQRT(0.5*1.2/'Sound Power'!$C194)*('Sound Power'!$B194/3600)/('Sound Power'!$D194)/('Sound Power'!$F194)))),DEGREES(ACOS(1-(1/'ModelParams Lw'!C$29*SQRT(0.5*1.2/'Sound Power'!$C194)*('Sound Power'!$B194/3600)/('Sound Power'!$D194)/('Sound Power'!$F194)))))</f>
        <v>#DIV/0!</v>
      </c>
      <c r="BT194" s="23" t="e">
        <f>IF(Calcul!$E196="SW",DEGREES(ACOS(1-(1/'ModelParams Lw'!D$25*SQRT(0.5*1.2/'Sound Power'!$C194)*('Sound Power'!$B194/3600)/('Sound Power'!$D194)/('Sound Power'!$F194)))),DEGREES(ACOS(1-(1/'ModelParams Lw'!D$29*SQRT(0.5*1.2/'Sound Power'!$C194)*('Sound Power'!$B194/3600)/('Sound Power'!$D194)/('Sound Power'!$F194)))))</f>
        <v>#DIV/0!</v>
      </c>
      <c r="BU194" s="23" t="e">
        <f>IF(Calcul!$E196="SW",DEGREES(ACOS(1-(1/'ModelParams Lw'!E$25*SQRT(0.5*1.2/'Sound Power'!$C194)*('Sound Power'!$B194/3600)/('Sound Power'!$D194)/('Sound Power'!$F194)))),DEGREES(ACOS(1-(1/'ModelParams Lw'!E$29*SQRT(0.5*1.2/'Sound Power'!$C194)*('Sound Power'!$B194/3600)/('Sound Power'!$D194)/('Sound Power'!$F194)))))</f>
        <v>#DIV/0!</v>
      </c>
      <c r="BV194" s="23" t="e">
        <f>IF(Calcul!$E196="SW",DEGREES(ACOS(1-(1/'ModelParams Lw'!F$25*SQRT(0.5*1.2/'Sound Power'!$C194)*('Sound Power'!$B194/3600)/('Sound Power'!$D194)/('Sound Power'!$F194)))),DEGREES(ACOS(1-(1/'ModelParams Lw'!F$29*SQRT(0.5*1.2/'Sound Power'!$C194)*('Sound Power'!$B194/3600)/('Sound Power'!$D194)/('Sound Power'!$F194)))))</f>
        <v>#DIV/0!</v>
      </c>
      <c r="BW194" s="23" t="e">
        <f>IF(Calcul!$E196="SW",DEGREES(ACOS(1-(1/'ModelParams Lw'!G$25*SQRT(0.5*1.2/'Sound Power'!$C194)*('Sound Power'!$B194/3600)/('Sound Power'!$D194)/('Sound Power'!$F194)))),DEGREES(ACOS(1-(1/'ModelParams Lw'!G$29*SQRT(0.5*1.2/'Sound Power'!$C194)*('Sound Power'!$B194/3600)/('Sound Power'!$D194)/('Sound Power'!$F194)))))</f>
        <v>#DIV/0!</v>
      </c>
      <c r="BX194" s="23" t="e">
        <f>IF(Calcul!$E196="SW",DEGREES(ACOS(1-(1/'ModelParams Lw'!H$25*SQRT(0.5*1.2/'Sound Power'!$C194)*('Sound Power'!$B194/3600)/('Sound Power'!$D194)/('Sound Power'!$F194)))),DEGREES(ACOS(1-(1/'ModelParams Lw'!H$29*SQRT(0.5*1.2/'Sound Power'!$C194)*('Sound Power'!$B194/3600)/('Sound Power'!$D194)/('Sound Power'!$F194)))))</f>
        <v>#DIV/0!</v>
      </c>
      <c r="BY194" s="23" t="e">
        <f>IF(Calcul!$E196="SW",DEGREES(ACOS(1-(1/'ModelParams Lw'!I$25*SQRT(0.5*1.2/'Sound Power'!$C194)*('Sound Power'!$B194/3600)/('Sound Power'!$D194)/('Sound Power'!$F194)))),DEGREES(ACOS(1-(1/'ModelParams Lw'!I$29*SQRT(0.5*1.2/'Sound Power'!$C194)*('Sound Power'!$B194/3600)/('Sound Power'!$D194)/('Sound Power'!$F194)))))</f>
        <v>#DIV/0!</v>
      </c>
      <c r="BZ194" s="23" t="e">
        <f>IF(Calcul!$E196="SW",DEGREES(ACOS(1-(1/'ModelParams Lw'!J$25*SQRT(0.5*1.2/'Sound Power'!$C194)*('Sound Power'!$B194/3600)/('Sound Power'!$D194)/('Sound Power'!$F194)))),DEGREES(ACOS(1-(1/'ModelParams Lw'!J$29*SQRT(0.5*1.2/'Sound Power'!$C194)*('Sound Power'!$B194/3600)/('Sound Power'!$D194)/('Sound Power'!$F194)))))</f>
        <v>#DIV/0!</v>
      </c>
      <c r="CA194" s="26" t="e">
        <f>IF(Calcul!$E196="SW",'ModelParams Lw'!C$22+'ModelParams Lw'!C$23*LOG('Sound Power'!$D194/'Sound Power'!$E194)+'ModelParams Lw'!C$24*LN('Sound Power'!BS194),IF('ModelParams Lw'!C$26+'ModelParams Lw'!C$27*LOG('Sound Power'!$D194/'Sound Power'!$E194)+'ModelParams Lw'!C$28*LN('Sound Power'!BS194)&lt;'ModelParams Lw'!C$22+'ModelParams Lw'!C$23*LOG('Sound Power'!$D194/'Sound Power'!$E194)+'ModelParams Lw'!C$24*LN('Sound Power'!BS194),'ModelParams Lw'!C$22+'ModelParams Lw'!C$23*LOG('Sound Power'!$D194/'Sound Power'!$E194)+'ModelParams Lw'!C$24*LN('Sound Power'!BS194),'ModelParams Lw'!C$26+'ModelParams Lw'!C$27*LOG('Sound Power'!$D194/'Sound Power'!$E194)+'ModelParams Lw'!C$28*LN('Sound Power'!BS194)))</f>
        <v>#DIV/0!</v>
      </c>
      <c r="CB194" s="26" t="e">
        <f>IF(Calcul!$E196="SW",'ModelParams Lw'!D$22+'ModelParams Lw'!D$23*LOG('Sound Power'!$D194/'Sound Power'!$E194)+'ModelParams Lw'!D$24*LN('Sound Power'!BT194),IF('ModelParams Lw'!D$26+'ModelParams Lw'!D$27*LOG('Sound Power'!$D194/'Sound Power'!$E194)+'ModelParams Lw'!D$28*LN('Sound Power'!BT194)&lt;'ModelParams Lw'!D$22+'ModelParams Lw'!D$23*LOG('Sound Power'!$D194/'Sound Power'!$E194)+'ModelParams Lw'!D$24*LN('Sound Power'!BT194),'ModelParams Lw'!D$22+'ModelParams Lw'!D$23*LOG('Sound Power'!$D194/'Sound Power'!$E194)+'ModelParams Lw'!D$24*LN('Sound Power'!BT194),'ModelParams Lw'!D$26+'ModelParams Lw'!D$27*LOG('Sound Power'!$D194/'Sound Power'!$E194)+'ModelParams Lw'!D$28*LN('Sound Power'!BT194)))</f>
        <v>#DIV/0!</v>
      </c>
      <c r="CC194" s="26" t="e">
        <f>IF(Calcul!$E196="SW",'ModelParams Lw'!E$22+'ModelParams Lw'!E$23*LOG('Sound Power'!$D194/'Sound Power'!$E194)+'ModelParams Lw'!E$24*LN('Sound Power'!BU194),IF('ModelParams Lw'!E$26+'ModelParams Lw'!E$27*LOG('Sound Power'!$D194/'Sound Power'!$E194)+'ModelParams Lw'!E$28*LN('Sound Power'!BU194)&lt;'ModelParams Lw'!E$22+'ModelParams Lw'!E$23*LOG('Sound Power'!$D194/'Sound Power'!$E194)+'ModelParams Lw'!E$24*LN('Sound Power'!BU194),'ModelParams Lw'!E$22+'ModelParams Lw'!E$23*LOG('Sound Power'!$D194/'Sound Power'!$E194)+'ModelParams Lw'!E$24*LN('Sound Power'!BU194),'ModelParams Lw'!E$26+'ModelParams Lw'!E$27*LOG('Sound Power'!$D194/'Sound Power'!$E194)+'ModelParams Lw'!E$28*LN('Sound Power'!BU194)))</f>
        <v>#DIV/0!</v>
      </c>
      <c r="CD194" s="26" t="e">
        <f>IF(Calcul!$E196="SW",'ModelParams Lw'!F$22+'ModelParams Lw'!F$23*LOG('Sound Power'!$D194/'Sound Power'!$E194)+'ModelParams Lw'!F$24*LN('Sound Power'!BV194),IF('ModelParams Lw'!F$26+'ModelParams Lw'!F$27*LOG('Sound Power'!$D194/'Sound Power'!$E194)+'ModelParams Lw'!F$28*LN('Sound Power'!BV194)&lt;'ModelParams Lw'!F$22+'ModelParams Lw'!F$23*LOG('Sound Power'!$D194/'Sound Power'!$E194)+'ModelParams Lw'!F$24*LN('Sound Power'!BV194),'ModelParams Lw'!F$22+'ModelParams Lw'!F$23*LOG('Sound Power'!$D194/'Sound Power'!$E194)+'ModelParams Lw'!F$24*LN('Sound Power'!BV194),'ModelParams Lw'!F$26+'ModelParams Lw'!F$27*LOG('Sound Power'!$D194/'Sound Power'!$E194)+'ModelParams Lw'!F$28*LN('Sound Power'!BV194)))</f>
        <v>#DIV/0!</v>
      </c>
      <c r="CE194" s="26" t="e">
        <f>IF(Calcul!$E196="SW",'ModelParams Lw'!G$22+'ModelParams Lw'!G$23*LOG('Sound Power'!$D194/'Sound Power'!$E194)+'ModelParams Lw'!G$24*LN('Sound Power'!BW194),IF('ModelParams Lw'!G$26+'ModelParams Lw'!G$27*LOG('Sound Power'!$D194/'Sound Power'!$E194)+'ModelParams Lw'!G$28*LN('Sound Power'!BW194)&lt;'ModelParams Lw'!G$22+'ModelParams Lw'!G$23*LOG('Sound Power'!$D194/'Sound Power'!$E194)+'ModelParams Lw'!G$24*LN('Sound Power'!BW194),'ModelParams Lw'!G$22+'ModelParams Lw'!G$23*LOG('Sound Power'!$D194/'Sound Power'!$E194)+'ModelParams Lw'!G$24*LN('Sound Power'!BW194),'ModelParams Lw'!G$26+'ModelParams Lw'!G$27*LOG('Sound Power'!$D194/'Sound Power'!$E194)+'ModelParams Lw'!G$28*LN('Sound Power'!BW194)))</f>
        <v>#DIV/0!</v>
      </c>
      <c r="CF194" s="26" t="e">
        <f>IF(Calcul!$E196="SW",'ModelParams Lw'!H$22+'ModelParams Lw'!H$23*LOG('Sound Power'!$D194/'Sound Power'!$E194)+'ModelParams Lw'!H$24*LN('Sound Power'!BX194),IF('ModelParams Lw'!H$26+'ModelParams Lw'!H$27*LOG('Sound Power'!$D194/'Sound Power'!$E194)+'ModelParams Lw'!H$28*LN('Sound Power'!BX194)&lt;'ModelParams Lw'!H$22+'ModelParams Lw'!H$23*LOG('Sound Power'!$D194/'Sound Power'!$E194)+'ModelParams Lw'!H$24*LN('Sound Power'!BX194),'ModelParams Lw'!H$22+'ModelParams Lw'!H$23*LOG('Sound Power'!$D194/'Sound Power'!$E194)+'ModelParams Lw'!H$24*LN('Sound Power'!BX194),'ModelParams Lw'!H$26+'ModelParams Lw'!H$27*LOG('Sound Power'!$D194/'Sound Power'!$E194)+'ModelParams Lw'!H$28*LN('Sound Power'!BX194)))</f>
        <v>#DIV/0!</v>
      </c>
      <c r="CG194" s="26" t="e">
        <f>IF(Calcul!$E196="SW",'ModelParams Lw'!I$22+'ModelParams Lw'!I$23*LOG('Sound Power'!$D194/'Sound Power'!$E194)+'ModelParams Lw'!I$24*LN('Sound Power'!BY194),IF('ModelParams Lw'!I$26+'ModelParams Lw'!I$27*LOG('Sound Power'!$D194/'Sound Power'!$E194)+'ModelParams Lw'!I$28*LN('Sound Power'!BY194)&lt;'ModelParams Lw'!I$22+'ModelParams Lw'!I$23*LOG('Sound Power'!$D194/'Sound Power'!$E194)+'ModelParams Lw'!I$24*LN('Sound Power'!BY194),'ModelParams Lw'!I$22+'ModelParams Lw'!I$23*LOG('Sound Power'!$D194/'Sound Power'!$E194)+'ModelParams Lw'!I$24*LN('Sound Power'!BY194),'ModelParams Lw'!I$26+'ModelParams Lw'!I$27*LOG('Sound Power'!$D194/'Sound Power'!$E194)+'ModelParams Lw'!I$28*LN('Sound Power'!BY194)))</f>
        <v>#DIV/0!</v>
      </c>
      <c r="CH194" s="26" t="e">
        <f>IF(Calcul!$E196="SW",'ModelParams Lw'!J$22+'ModelParams Lw'!J$23*LOG('Sound Power'!$D194/'Sound Power'!$E194)+'ModelParams Lw'!J$24*LN('Sound Power'!BZ194),IF('ModelParams Lw'!J$26+'ModelParams Lw'!J$27*LOG('Sound Power'!$D194/'Sound Power'!$E194)+'ModelParams Lw'!J$28*LN('Sound Power'!BZ194)&lt;'ModelParams Lw'!J$22+'ModelParams Lw'!J$23*LOG('Sound Power'!$D194/'Sound Power'!$E194)+'ModelParams Lw'!J$24*LN('Sound Power'!BZ194),'ModelParams Lw'!J$22+'ModelParams Lw'!J$23*LOG('Sound Power'!$D194/'Sound Power'!$E194)+'ModelParams Lw'!J$24*LN('Sound Power'!BZ194),'ModelParams Lw'!J$26+'ModelParams Lw'!J$27*LOG('Sound Power'!$D194/'Sound Power'!$E194)+'ModelParams Lw'!J$28*LN('Sound Power'!BZ194)))</f>
        <v>#DIV/0!</v>
      </c>
      <c r="CI194" s="26" t="e">
        <f t="shared" si="83"/>
        <v>#DIV/0!</v>
      </c>
      <c r="CJ194" s="26" t="e">
        <f t="shared" si="84"/>
        <v>#DIV/0!</v>
      </c>
      <c r="CK194" s="26" t="e">
        <f t="shared" si="85"/>
        <v>#DIV/0!</v>
      </c>
      <c r="CL194" s="26" t="e">
        <f t="shared" si="86"/>
        <v>#DIV/0!</v>
      </c>
      <c r="CM194" s="26" t="e">
        <f t="shared" si="87"/>
        <v>#DIV/0!</v>
      </c>
      <c r="CN194" s="26" t="e">
        <f t="shared" si="88"/>
        <v>#DIV/0!</v>
      </c>
      <c r="CO194" s="26" t="e">
        <f t="shared" si="89"/>
        <v>#DIV/0!</v>
      </c>
      <c r="CP194" s="26" t="e">
        <f t="shared" si="90"/>
        <v>#DIV/0!</v>
      </c>
      <c r="CQ194" s="26" t="e">
        <f>10*LOG10(IF(CI194="",0,POWER(10,((CI194+'ModelParams Lw'!$O$4)/10))) +IF(CJ194="",0,POWER(10,((CJ194+'ModelParams Lw'!$P$4)/10))) +IF(CK194="",0,POWER(10,((CK194+'ModelParams Lw'!$Q$4)/10))) +IF(CL194="",0,POWER(10,((CL194+'ModelParams Lw'!$R$4)/10))) +IF(CM194="",0,POWER(10,((CM194+'ModelParams Lw'!$S$4)/10))) +IF(CN194="",0,POWER(10,((CN194+'ModelParams Lw'!$T$4)/10))) +IF(CO194="",0,POWER(10,((CO194+'ModelParams Lw'!$U$4)/10)))+IF(CP194="",0,POWER(10,((CP194+'ModelParams Lw'!$V$4)/10))))</f>
        <v>#DIV/0!</v>
      </c>
      <c r="CR194" s="26" t="e">
        <f t="shared" si="91"/>
        <v>#DIV/0!</v>
      </c>
      <c r="CS194" s="26" t="e">
        <f>(CI194-'ModelParams Lw'!$O$10)/'ModelParams Lw'!$O$11</f>
        <v>#DIV/0!</v>
      </c>
      <c r="CT194" s="26" t="e">
        <f>(CJ194-'ModelParams Lw'!$P$10)/'ModelParams Lw'!$P$11</f>
        <v>#DIV/0!</v>
      </c>
      <c r="CU194" s="26" t="e">
        <f>(CK194-'ModelParams Lw'!$Q$10)/'ModelParams Lw'!$Q$11</f>
        <v>#DIV/0!</v>
      </c>
      <c r="CV194" s="26" t="e">
        <f>(CL194-'ModelParams Lw'!$R$10)/'ModelParams Lw'!$R$11</f>
        <v>#DIV/0!</v>
      </c>
      <c r="CW194" s="26" t="e">
        <f>(CM194-'ModelParams Lw'!$S$10)/'ModelParams Lw'!$S$11</f>
        <v>#DIV/0!</v>
      </c>
      <c r="CX194" s="26" t="e">
        <f>(CN194-'ModelParams Lw'!$T$10)/'ModelParams Lw'!$T$11</f>
        <v>#DIV/0!</v>
      </c>
      <c r="CY194" s="26" t="e">
        <f>(CO194-'ModelParams Lw'!$U$10)/'ModelParams Lw'!$U$11</f>
        <v>#DIV/0!</v>
      </c>
      <c r="CZ194" s="26" t="e">
        <f>(CP194-'ModelParams Lw'!$V$10)/'ModelParams Lw'!$V$11</f>
        <v>#DIV/0!</v>
      </c>
    </row>
    <row r="195" spans="1:104" x14ac:dyDescent="0.2">
      <c r="A195" s="13">
        <f>Calcul!A197</f>
        <v>0</v>
      </c>
      <c r="B195" s="13">
        <f t="shared" si="67"/>
        <v>0</v>
      </c>
      <c r="C195" s="13">
        <f>Calcul!B197</f>
        <v>0</v>
      </c>
      <c r="D195" s="13">
        <f>Calcul!C197/1000</f>
        <v>0</v>
      </c>
      <c r="E195" s="13">
        <f>Calcul!D197/1000</f>
        <v>0</v>
      </c>
      <c r="F195" s="13">
        <f t="shared" si="68"/>
        <v>0</v>
      </c>
      <c r="G195" s="23" t="e">
        <f>DEGREES(ACOS(1-(1/'ModelParams Lw'!B$15*SQRT(0.5*1.2/'Sound Power'!$C195)*('Sound Power'!$B195/3600)/('Sound Power'!$D195)/('Sound Power'!$F195))))</f>
        <v>#DIV/0!</v>
      </c>
      <c r="H195" s="23" t="e">
        <f>DEGREES(ACOS(1-(1/'ModelParams Lw'!C$15*SQRT(0.5*1.2/'Sound Power'!$C195)*('Sound Power'!$B195/3600)/('Sound Power'!$D195)/('Sound Power'!$F195))))</f>
        <v>#DIV/0!</v>
      </c>
      <c r="I195" s="23" t="e">
        <f>DEGREES(ACOS(1-(1/'ModelParams Lw'!D$15*SQRT(0.5*1.2/'Sound Power'!$C195)*('Sound Power'!$B195/3600)/('Sound Power'!$D195)/('Sound Power'!$F195))))</f>
        <v>#DIV/0!</v>
      </c>
      <c r="J195" s="23" t="e">
        <f>DEGREES(ACOS(1-(1/'ModelParams Lw'!E$15*SQRT(0.5*1.2/'Sound Power'!$C195)*('Sound Power'!$B195/3600)/('Sound Power'!$D195)/('Sound Power'!$F195))))</f>
        <v>#DIV/0!</v>
      </c>
      <c r="K195" s="23" t="e">
        <f>DEGREES(ACOS(1-(1/'ModelParams Lw'!F$15*SQRT(0.5*1.2/'Sound Power'!$C195)*('Sound Power'!$B195/3600)/('Sound Power'!$D195)/('Sound Power'!$F195))))</f>
        <v>#DIV/0!</v>
      </c>
      <c r="L195" s="23" t="e">
        <f>DEGREES(ACOS(1-(1/'ModelParams Lw'!G$15*SQRT(0.5*1.2/'Sound Power'!$C195)*('Sound Power'!$B195/3600)/('Sound Power'!$D195)/('Sound Power'!$F195))))</f>
        <v>#DIV/0!</v>
      </c>
      <c r="M195" s="23" t="e">
        <f>DEGREES(ACOS(1-(1/'ModelParams Lw'!H$15*SQRT(0.5*1.2/'Sound Power'!$C195)*('Sound Power'!$B195/3600)/('Sound Power'!$D195)/('Sound Power'!$F195))))</f>
        <v>#DIV/0!</v>
      </c>
      <c r="N195" s="23" t="e">
        <f>DEGREES(ACOS(1-(1/'ModelParams Lw'!I$15*SQRT(0.5*1.2/'Sound Power'!$C195)*('Sound Power'!$B195/3600)/('Sound Power'!$D195)/('Sound Power'!$F195))))</f>
        <v>#DIV/0!</v>
      </c>
      <c r="O195" s="26" t="e">
        <f>('ModelParams Lw'!B$4*LN('Sound Power'!G195)/(1+EXP(-('Sound Power'!$D195*1000+'ModelParams Lw'!B$6)/'ModelParams Lw'!B$7))+'ModelParams Lw'!B$5)*LN('Sound Power'!$B195)-('ModelParams Lw'!B$8+'ModelParams Lw'!B$9*$D195+'ModelParams Lw'!B$10*'Sound Power'!$F195^'ModelParams Lw'!B$14+'ModelParams Lw'!B$11*LN('Sound Power'!G195)+'ModelParams Lw'!B$12*'Sound Power'!$D195*'Sound Power'!$F195+'ModelParams Lw'!B$13*'Sound Power'!$D195*LN('Sound Power'!G195))</f>
        <v>#DIV/0!</v>
      </c>
      <c r="P195" s="26" t="e">
        <f>('ModelParams Lw'!C$4*LN('Sound Power'!H195)/(1+EXP(-('Sound Power'!$D195*1000+'ModelParams Lw'!C$6)/'ModelParams Lw'!C$7))+'ModelParams Lw'!C$5)*LN('Sound Power'!$B195)-('ModelParams Lw'!C$8+'ModelParams Lw'!C$9*$D195+'ModelParams Lw'!C$10*'Sound Power'!$F195^'ModelParams Lw'!C$14+'ModelParams Lw'!C$11*LN('Sound Power'!H195)+'ModelParams Lw'!C$12*'Sound Power'!$D195*'Sound Power'!$F195+'ModelParams Lw'!C$13*'Sound Power'!$D195*LN('Sound Power'!H195))</f>
        <v>#DIV/0!</v>
      </c>
      <c r="Q195" s="26" t="e">
        <f>('ModelParams Lw'!D$4*LN('Sound Power'!I195)/(1+EXP(-('Sound Power'!$D195*1000+'ModelParams Lw'!D$6)/'ModelParams Lw'!D$7))+'ModelParams Lw'!D$5)*LN('Sound Power'!$B195)-('ModelParams Lw'!D$8+'ModelParams Lw'!D$9*$D195+'ModelParams Lw'!D$10*'Sound Power'!$F195^'ModelParams Lw'!D$14+'ModelParams Lw'!D$11*LN('Sound Power'!I195)+'ModelParams Lw'!D$12*'Sound Power'!$D195*'Sound Power'!$F195+'ModelParams Lw'!D$13*'Sound Power'!$D195*LN('Sound Power'!I195))</f>
        <v>#DIV/0!</v>
      </c>
      <c r="R195" s="26" t="e">
        <f>('ModelParams Lw'!E$4*LN('Sound Power'!J195)/(1+EXP(-('Sound Power'!$D195*1000+'ModelParams Lw'!E$6)/'ModelParams Lw'!E$7))+'ModelParams Lw'!E$5)*LN('Sound Power'!$B195)-('ModelParams Lw'!E$8+'ModelParams Lw'!E$9*$D195+'ModelParams Lw'!E$10*'Sound Power'!$F195^'ModelParams Lw'!E$14+'ModelParams Lw'!E$11*LN('Sound Power'!J195)+'ModelParams Lw'!E$12*'Sound Power'!$D195*'Sound Power'!$F195+'ModelParams Lw'!E$13*'Sound Power'!$D195*LN('Sound Power'!J195))</f>
        <v>#DIV/0!</v>
      </c>
      <c r="S195" s="26" t="e">
        <f>('ModelParams Lw'!F$4*LN('Sound Power'!K195)/(1+EXP(-('Sound Power'!$D195*1000+'ModelParams Lw'!F$6)/'ModelParams Lw'!F$7))+'ModelParams Lw'!F$5)*LN('Sound Power'!$B195)-('ModelParams Lw'!F$8+'ModelParams Lw'!F$9*$D195+'ModelParams Lw'!F$10*'Sound Power'!$F195^'ModelParams Lw'!F$14+'ModelParams Lw'!F$11*LN('Sound Power'!K195)+'ModelParams Lw'!F$12*'Sound Power'!$D195*'Sound Power'!$F195+'ModelParams Lw'!F$13*'Sound Power'!$D195*LN('Sound Power'!K195))</f>
        <v>#DIV/0!</v>
      </c>
      <c r="T195" s="26" t="e">
        <f>('ModelParams Lw'!G$4*LN('Sound Power'!L195)/(1+EXP(-('Sound Power'!$D195*1000+'ModelParams Lw'!G$6)/'ModelParams Lw'!G$7))+'ModelParams Lw'!G$5)*LN('Sound Power'!$B195)-('ModelParams Lw'!G$8+'ModelParams Lw'!G$9*$D195+'ModelParams Lw'!G$10*'Sound Power'!$F195^'ModelParams Lw'!G$14+'ModelParams Lw'!G$11*LN('Sound Power'!L195)+'ModelParams Lw'!G$12*'Sound Power'!$D195*'Sound Power'!$F195+'ModelParams Lw'!G$13*'Sound Power'!$D195*LN('Sound Power'!L195))</f>
        <v>#DIV/0!</v>
      </c>
      <c r="U195" s="26" t="e">
        <f>('ModelParams Lw'!H$4*LN('Sound Power'!M195)/(1+EXP(-('Sound Power'!$D195*1000+'ModelParams Lw'!H$6)/'ModelParams Lw'!H$7))+'ModelParams Lw'!H$5)*LN('Sound Power'!$B195)-('ModelParams Lw'!H$8+'ModelParams Lw'!H$9*$D195+'ModelParams Lw'!H$10*'Sound Power'!$F195^'ModelParams Lw'!H$14+'ModelParams Lw'!H$11*LN('Sound Power'!M195)+'ModelParams Lw'!H$12*'Sound Power'!$D195*'Sound Power'!$F195+'ModelParams Lw'!H$13*'Sound Power'!$D195*LN('Sound Power'!M195))</f>
        <v>#DIV/0!</v>
      </c>
      <c r="V195" s="26" t="e">
        <f>('ModelParams Lw'!I$4*LN('Sound Power'!N195)/(1+EXP(-('Sound Power'!$D195*1000+'ModelParams Lw'!I$6)/'ModelParams Lw'!I$7))+'ModelParams Lw'!I$5)*LN('Sound Power'!$B195)-('ModelParams Lw'!I$8+'ModelParams Lw'!I$9*$D195+'ModelParams Lw'!I$10*'Sound Power'!$F195^'ModelParams Lw'!I$14+'ModelParams Lw'!I$11*LN('Sound Power'!N195)+'ModelParams Lw'!I$12*'Sound Power'!$D195*'Sound Power'!$F195+'ModelParams Lw'!I$13*'Sound Power'!$D195*LN('Sound Power'!N195))</f>
        <v>#DIV/0!</v>
      </c>
      <c r="W195" s="26" t="e">
        <f>10*LOG10(IF(O195="",0,POWER(10,((O195+'ModelParams Lw'!$O$4)/10))) +IF(P195="",0,POWER(10,((P195+'ModelParams Lw'!$P$4)/10))) +IF(Q195="",0,POWER(10,((Q195+'ModelParams Lw'!$Q$4)/10))) +IF(R195="",0,POWER(10,((R195+'ModelParams Lw'!$R$4)/10))) +IF(S195="",0,POWER(10,((S195+'ModelParams Lw'!$S$4)/10))) +IF(T195="",0,POWER(10,((T195+'ModelParams Lw'!$T$4)/10))) +IF(U195="",0,POWER(10,((U195+'ModelParams Lw'!$U$4)/10)))+IF(V195="",0,POWER(10,((V195+'ModelParams Lw'!$V$4)/10))))</f>
        <v>#DIV/0!</v>
      </c>
      <c r="X195" s="26" t="e">
        <f t="shared" si="77"/>
        <v>#DIV/0!</v>
      </c>
      <c r="Y195" s="26" t="e">
        <f>(O195-'ModelParams Lw'!O$10)/'ModelParams Lw'!O$11</f>
        <v>#DIV/0!</v>
      </c>
      <c r="Z195" s="26" t="e">
        <f>(P195-'ModelParams Lw'!P$10)/'ModelParams Lw'!P$11</f>
        <v>#DIV/0!</v>
      </c>
      <c r="AA195" s="26" t="e">
        <f>(Q195-'ModelParams Lw'!Q$10)/'ModelParams Lw'!Q$11</f>
        <v>#DIV/0!</v>
      </c>
      <c r="AB195" s="26" t="e">
        <f>(R195-'ModelParams Lw'!R$10)/'ModelParams Lw'!R$11</f>
        <v>#DIV/0!</v>
      </c>
      <c r="AC195" s="26" t="e">
        <f>(S195-'ModelParams Lw'!S$10)/'ModelParams Lw'!S$11</f>
        <v>#DIV/0!</v>
      </c>
      <c r="AD195" s="26" t="e">
        <f>(T195-'ModelParams Lw'!T$10)/'ModelParams Lw'!T$11</f>
        <v>#DIV/0!</v>
      </c>
      <c r="AE195" s="26" t="e">
        <f>(U195-'ModelParams Lw'!U$10)/'ModelParams Lw'!U$11</f>
        <v>#DIV/0!</v>
      </c>
      <c r="AF195" s="26" t="e">
        <f>(V195-'ModelParams Lw'!V$10)/'ModelParams Lw'!V$11</f>
        <v>#DIV/0!</v>
      </c>
      <c r="AG195" s="26" t="e">
        <f t="shared" si="78"/>
        <v>#DIV/0!</v>
      </c>
      <c r="AH195" s="26" t="e">
        <f>VLOOKUP(D195*1000,'ModelParams Lw'!$A$38:$D$58,4)</f>
        <v>#N/A</v>
      </c>
      <c r="AI195" s="56" t="e">
        <f>VLOOKUP(D195*1000,'ModelParams Lw'!$A$38:$D$58,2)</f>
        <v>#N/A</v>
      </c>
      <c r="AJ195" s="46" t="e">
        <f t="shared" si="79"/>
        <v>#DIV/0!</v>
      </c>
      <c r="AK195" s="26" t="e">
        <f t="shared" si="80"/>
        <v>#VALUE!</v>
      </c>
      <c r="AL195" s="26" t="e">
        <f>IF($AI195=100,'ModelParams Lw'!R$35*'Sound Power'!$AH195^2+'ModelParams Lw'!R$36*'Sound Power'!$AH195+'ModelParams Lw'!R$37,IF($AI195=150,'ModelParams Lw'!R$38*'Sound Power'!$AH195^2+'ModelParams Lw'!R$39*'Sound Power'!$AH195+'ModelParams Lw'!R$40,'ModelParams Lw'!R$41*'Sound Power'!$AH195^2+'ModelParams Lw'!R$42*'Sound Power'!$AH195+'ModelParams Lw'!R$43))</f>
        <v>#N/A</v>
      </c>
      <c r="AM195" s="26" t="e">
        <f>IF($AI195=100,'ModelParams Lw'!S$35*'Sound Power'!$AH195^2+'ModelParams Lw'!S$36*'Sound Power'!$AH195+'ModelParams Lw'!S$37,IF($AI195=150,'ModelParams Lw'!S$38*'Sound Power'!$AH195^2+'ModelParams Lw'!S$39*'Sound Power'!$AH195+'ModelParams Lw'!S$40,'ModelParams Lw'!S$41*'Sound Power'!$AH195^2+'ModelParams Lw'!S$42*'Sound Power'!$AH195+'ModelParams Lw'!S$43))</f>
        <v>#N/A</v>
      </c>
      <c r="AN195" s="26" t="e">
        <f>IF($AI195=100,'ModelParams Lw'!T$35*'Sound Power'!$AH195^2+'ModelParams Lw'!T$36*'Sound Power'!$AH195+'ModelParams Lw'!T$37,IF($AI195=150,'ModelParams Lw'!T$38*'Sound Power'!$AH195^2+'ModelParams Lw'!T$39*'Sound Power'!$AH195+'ModelParams Lw'!T$40,'ModelParams Lw'!T$41*'Sound Power'!$AH195^2+'ModelParams Lw'!T$42*'Sound Power'!$AH195+'ModelParams Lw'!T$43))</f>
        <v>#N/A</v>
      </c>
      <c r="AO195" s="26" t="e">
        <f>IF($AI195=100,'ModelParams Lw'!U$35*'Sound Power'!$AH195^2+'ModelParams Lw'!U$36*'Sound Power'!$AH195+'ModelParams Lw'!U$37,IF($AI195=150,'ModelParams Lw'!U$38*'Sound Power'!$AH195^2+'ModelParams Lw'!U$39*'Sound Power'!$AH195+'ModelParams Lw'!U$40,'ModelParams Lw'!U$41*'Sound Power'!$AH195^2+'ModelParams Lw'!U$42*'Sound Power'!$AH195+'ModelParams Lw'!U$43))</f>
        <v>#N/A</v>
      </c>
      <c r="AP195" s="26" t="e">
        <f>IF($AI195=100,'ModelParams Lw'!V$35*'Sound Power'!$AH195^2+'ModelParams Lw'!V$36*'Sound Power'!$AH195+'ModelParams Lw'!V$37,IF($AI195=150,'ModelParams Lw'!V$38*'Sound Power'!$AH195^2+'ModelParams Lw'!V$39*'Sound Power'!$AH195+'ModelParams Lw'!V$40,'ModelParams Lw'!V$41*'Sound Power'!$AH195^2+'ModelParams Lw'!V$42*'Sound Power'!$AH195+'ModelParams Lw'!V$43))</f>
        <v>#N/A</v>
      </c>
      <c r="AQ195" s="26" t="e">
        <f>IF($AI195=100,'ModelParams Lw'!W$35*'Sound Power'!$AH195^2+'ModelParams Lw'!W$36*'Sound Power'!$AH195+'ModelParams Lw'!W$37,IF($AI195=150,'ModelParams Lw'!W$38*'Sound Power'!$AH195^2+'ModelParams Lw'!W$39*'Sound Power'!$AH195+'ModelParams Lw'!W$40,'ModelParams Lw'!W$41*'Sound Power'!$AH195^2+'ModelParams Lw'!W$42*'Sound Power'!$AH195+'ModelParams Lw'!W$43))</f>
        <v>#N/A</v>
      </c>
      <c r="AR195" s="26" t="e">
        <f t="shared" si="81"/>
        <v>#VALUE!</v>
      </c>
      <c r="AS195" s="26" t="e">
        <f>IF(26.83*LN($AJ195)-11.791-'ModelParams Lw'!B$35&lt;0,0,26.83*LN($AJ195)-11.791-'ModelParams Lw'!B$35)</f>
        <v>#DIV/0!</v>
      </c>
      <c r="AT195" s="26" t="e">
        <f>IF(26.83*LN($AJ195)-11.791-'ModelParams Lw'!C$35&lt;0,0,26.83*LN($AJ195)-11.791-'ModelParams Lw'!C$35)</f>
        <v>#DIV/0!</v>
      </c>
      <c r="AU195" s="26" t="e">
        <f>IF(26.83*LN($AJ195)-11.791-'ModelParams Lw'!D$35&lt;0,0,26.83*LN($AJ195)-11.791-'ModelParams Lw'!D$35)</f>
        <v>#DIV/0!</v>
      </c>
      <c r="AV195" s="26" t="e">
        <f>IF(26.83*LN($AJ195)-11.791-'ModelParams Lw'!E$35&lt;0,0,26.83*LN($AJ195)-11.791-'ModelParams Lw'!E$35)</f>
        <v>#DIV/0!</v>
      </c>
      <c r="AW195" s="26" t="e">
        <f>IF(26.83*LN($AJ195)-11.791-'ModelParams Lw'!F$35&lt;0,0,26.83*LN($AJ195)-11.791-'ModelParams Lw'!F$35)</f>
        <v>#DIV/0!</v>
      </c>
      <c r="AX195" s="26" t="e">
        <f>IF(26.83*LN($AJ195)-11.791-'ModelParams Lw'!G$35&lt;0,0,26.83*LN($AJ195)-11.791-'ModelParams Lw'!G$35)</f>
        <v>#DIV/0!</v>
      </c>
      <c r="AY195" s="26" t="e">
        <f>IF(26.83*LN($AJ195)-11.791-'ModelParams Lw'!H$35&lt;0,0,26.83*LN($AJ195)-11.791-'ModelParams Lw'!H$35)</f>
        <v>#DIV/0!</v>
      </c>
      <c r="AZ195" s="26" t="e">
        <f>IF(26.83*LN($AJ195)-11.791-'ModelParams Lw'!I$35&lt;0,0,26.83*LN($AJ195)-11.791-'ModelParams Lw'!I$35)</f>
        <v>#DIV/0!</v>
      </c>
      <c r="BA195" s="26" t="e">
        <f t="shared" si="69"/>
        <v>#DIV/0!</v>
      </c>
      <c r="BB195" s="26" t="e">
        <f t="shared" si="70"/>
        <v>#DIV/0!</v>
      </c>
      <c r="BC195" s="26" t="e">
        <f t="shared" si="71"/>
        <v>#DIV/0!</v>
      </c>
      <c r="BD195" s="26" t="e">
        <f t="shared" si="72"/>
        <v>#DIV/0!</v>
      </c>
      <c r="BE195" s="26" t="e">
        <f t="shared" si="73"/>
        <v>#DIV/0!</v>
      </c>
      <c r="BF195" s="26" t="e">
        <f t="shared" si="74"/>
        <v>#DIV/0!</v>
      </c>
      <c r="BG195" s="26" t="e">
        <f t="shared" si="75"/>
        <v>#DIV/0!</v>
      </c>
      <c r="BH195" s="26" t="e">
        <f t="shared" si="76"/>
        <v>#DIV/0!</v>
      </c>
      <c r="BI195" s="26" t="e">
        <f>10*LOG10(IF(BA195="",0,POWER(10,((BA195+'ModelParams Lw'!$O$4)/10))) +IF(BB195="",0,POWER(10,((BB195+'ModelParams Lw'!$P$4)/10))) +IF(BC195="",0,POWER(10,((BC195+'ModelParams Lw'!$Q$4)/10))) +IF(BD195="",0,POWER(10,((BD195+'ModelParams Lw'!$R$4)/10))) +IF(BE195="",0,POWER(10,((BE195+'ModelParams Lw'!$S$4)/10))) +IF(BF195="",0,POWER(10,((BF195+'ModelParams Lw'!$T$4)/10))) +IF(BG195="",0,POWER(10,((BG195+'ModelParams Lw'!$U$4)/10)))+IF(BH195="",0,POWER(10,((BH195+'ModelParams Lw'!$V$4)/10))))</f>
        <v>#DIV/0!</v>
      </c>
      <c r="BJ195" s="26" t="e">
        <f t="shared" si="82"/>
        <v>#DIV/0!</v>
      </c>
      <c r="BK195" s="26" t="e">
        <f>(BA195-'ModelParams Lw'!O$10)/'ModelParams Lw'!O$11</f>
        <v>#DIV/0!</v>
      </c>
      <c r="BL195" s="26" t="e">
        <f>(BB195-'ModelParams Lw'!P$10)/'ModelParams Lw'!P$11</f>
        <v>#DIV/0!</v>
      </c>
      <c r="BM195" s="26" t="e">
        <f>(BC195-'ModelParams Lw'!Q$10)/'ModelParams Lw'!Q$11</f>
        <v>#DIV/0!</v>
      </c>
      <c r="BN195" s="26" t="e">
        <f>(BD195-'ModelParams Lw'!R$10)/'ModelParams Lw'!R$11</f>
        <v>#DIV/0!</v>
      </c>
      <c r="BO195" s="26" t="e">
        <f>(BE195-'ModelParams Lw'!S$10)/'ModelParams Lw'!S$11</f>
        <v>#DIV/0!</v>
      </c>
      <c r="BP195" s="26" t="e">
        <f>(BF195-'ModelParams Lw'!T$10)/'ModelParams Lw'!T$11</f>
        <v>#DIV/0!</v>
      </c>
      <c r="BQ195" s="26" t="e">
        <f>(BG195-'ModelParams Lw'!U$10)/'ModelParams Lw'!U$11</f>
        <v>#DIV/0!</v>
      </c>
      <c r="BR195" s="26" t="e">
        <f>(BH195-'ModelParams Lw'!V$10)/'ModelParams Lw'!V$11</f>
        <v>#DIV/0!</v>
      </c>
      <c r="BS195" s="23" t="e">
        <f>IF(Calcul!$E197="SW",DEGREES(ACOS(1-(1/'ModelParams Lw'!C$25*SQRT(0.5*1.2/'Sound Power'!$C195)*('Sound Power'!$B195/3600)/('Sound Power'!$D195)/('Sound Power'!$F195)))),DEGREES(ACOS(1-(1/'ModelParams Lw'!C$29*SQRT(0.5*1.2/'Sound Power'!$C195)*('Sound Power'!$B195/3600)/('Sound Power'!$D195)/('Sound Power'!$F195)))))</f>
        <v>#DIV/0!</v>
      </c>
      <c r="BT195" s="23" t="e">
        <f>IF(Calcul!$E197="SW",DEGREES(ACOS(1-(1/'ModelParams Lw'!D$25*SQRT(0.5*1.2/'Sound Power'!$C195)*('Sound Power'!$B195/3600)/('Sound Power'!$D195)/('Sound Power'!$F195)))),DEGREES(ACOS(1-(1/'ModelParams Lw'!D$29*SQRT(0.5*1.2/'Sound Power'!$C195)*('Sound Power'!$B195/3600)/('Sound Power'!$D195)/('Sound Power'!$F195)))))</f>
        <v>#DIV/0!</v>
      </c>
      <c r="BU195" s="23" t="e">
        <f>IF(Calcul!$E197="SW",DEGREES(ACOS(1-(1/'ModelParams Lw'!E$25*SQRT(0.5*1.2/'Sound Power'!$C195)*('Sound Power'!$B195/3600)/('Sound Power'!$D195)/('Sound Power'!$F195)))),DEGREES(ACOS(1-(1/'ModelParams Lw'!E$29*SQRT(0.5*1.2/'Sound Power'!$C195)*('Sound Power'!$B195/3600)/('Sound Power'!$D195)/('Sound Power'!$F195)))))</f>
        <v>#DIV/0!</v>
      </c>
      <c r="BV195" s="23" t="e">
        <f>IF(Calcul!$E197="SW",DEGREES(ACOS(1-(1/'ModelParams Lw'!F$25*SQRT(0.5*1.2/'Sound Power'!$C195)*('Sound Power'!$B195/3600)/('Sound Power'!$D195)/('Sound Power'!$F195)))),DEGREES(ACOS(1-(1/'ModelParams Lw'!F$29*SQRT(0.5*1.2/'Sound Power'!$C195)*('Sound Power'!$B195/3600)/('Sound Power'!$D195)/('Sound Power'!$F195)))))</f>
        <v>#DIV/0!</v>
      </c>
      <c r="BW195" s="23" t="e">
        <f>IF(Calcul!$E197="SW",DEGREES(ACOS(1-(1/'ModelParams Lw'!G$25*SQRT(0.5*1.2/'Sound Power'!$C195)*('Sound Power'!$B195/3600)/('Sound Power'!$D195)/('Sound Power'!$F195)))),DEGREES(ACOS(1-(1/'ModelParams Lw'!G$29*SQRT(0.5*1.2/'Sound Power'!$C195)*('Sound Power'!$B195/3600)/('Sound Power'!$D195)/('Sound Power'!$F195)))))</f>
        <v>#DIV/0!</v>
      </c>
      <c r="BX195" s="23" t="e">
        <f>IF(Calcul!$E197="SW",DEGREES(ACOS(1-(1/'ModelParams Lw'!H$25*SQRT(0.5*1.2/'Sound Power'!$C195)*('Sound Power'!$B195/3600)/('Sound Power'!$D195)/('Sound Power'!$F195)))),DEGREES(ACOS(1-(1/'ModelParams Lw'!H$29*SQRT(0.5*1.2/'Sound Power'!$C195)*('Sound Power'!$B195/3600)/('Sound Power'!$D195)/('Sound Power'!$F195)))))</f>
        <v>#DIV/0!</v>
      </c>
      <c r="BY195" s="23" t="e">
        <f>IF(Calcul!$E197="SW",DEGREES(ACOS(1-(1/'ModelParams Lw'!I$25*SQRT(0.5*1.2/'Sound Power'!$C195)*('Sound Power'!$B195/3600)/('Sound Power'!$D195)/('Sound Power'!$F195)))),DEGREES(ACOS(1-(1/'ModelParams Lw'!I$29*SQRT(0.5*1.2/'Sound Power'!$C195)*('Sound Power'!$B195/3600)/('Sound Power'!$D195)/('Sound Power'!$F195)))))</f>
        <v>#DIV/0!</v>
      </c>
      <c r="BZ195" s="23" t="e">
        <f>IF(Calcul!$E197="SW",DEGREES(ACOS(1-(1/'ModelParams Lw'!J$25*SQRT(0.5*1.2/'Sound Power'!$C195)*('Sound Power'!$B195/3600)/('Sound Power'!$D195)/('Sound Power'!$F195)))),DEGREES(ACOS(1-(1/'ModelParams Lw'!J$29*SQRT(0.5*1.2/'Sound Power'!$C195)*('Sound Power'!$B195/3600)/('Sound Power'!$D195)/('Sound Power'!$F195)))))</f>
        <v>#DIV/0!</v>
      </c>
      <c r="CA195" s="26" t="e">
        <f>IF(Calcul!$E197="SW",'ModelParams Lw'!C$22+'ModelParams Lw'!C$23*LOG('Sound Power'!$D195/'Sound Power'!$E195)+'ModelParams Lw'!C$24*LN('Sound Power'!BS195),IF('ModelParams Lw'!C$26+'ModelParams Lw'!C$27*LOG('Sound Power'!$D195/'Sound Power'!$E195)+'ModelParams Lw'!C$28*LN('Sound Power'!BS195)&lt;'ModelParams Lw'!C$22+'ModelParams Lw'!C$23*LOG('Sound Power'!$D195/'Sound Power'!$E195)+'ModelParams Lw'!C$24*LN('Sound Power'!BS195),'ModelParams Lw'!C$22+'ModelParams Lw'!C$23*LOG('Sound Power'!$D195/'Sound Power'!$E195)+'ModelParams Lw'!C$24*LN('Sound Power'!BS195),'ModelParams Lw'!C$26+'ModelParams Lw'!C$27*LOG('Sound Power'!$D195/'Sound Power'!$E195)+'ModelParams Lw'!C$28*LN('Sound Power'!BS195)))</f>
        <v>#DIV/0!</v>
      </c>
      <c r="CB195" s="26" t="e">
        <f>IF(Calcul!$E197="SW",'ModelParams Lw'!D$22+'ModelParams Lw'!D$23*LOG('Sound Power'!$D195/'Sound Power'!$E195)+'ModelParams Lw'!D$24*LN('Sound Power'!BT195),IF('ModelParams Lw'!D$26+'ModelParams Lw'!D$27*LOG('Sound Power'!$D195/'Sound Power'!$E195)+'ModelParams Lw'!D$28*LN('Sound Power'!BT195)&lt;'ModelParams Lw'!D$22+'ModelParams Lw'!D$23*LOG('Sound Power'!$D195/'Sound Power'!$E195)+'ModelParams Lw'!D$24*LN('Sound Power'!BT195),'ModelParams Lw'!D$22+'ModelParams Lw'!D$23*LOG('Sound Power'!$D195/'Sound Power'!$E195)+'ModelParams Lw'!D$24*LN('Sound Power'!BT195),'ModelParams Lw'!D$26+'ModelParams Lw'!D$27*LOG('Sound Power'!$D195/'Sound Power'!$E195)+'ModelParams Lw'!D$28*LN('Sound Power'!BT195)))</f>
        <v>#DIV/0!</v>
      </c>
      <c r="CC195" s="26" t="e">
        <f>IF(Calcul!$E197="SW",'ModelParams Lw'!E$22+'ModelParams Lw'!E$23*LOG('Sound Power'!$D195/'Sound Power'!$E195)+'ModelParams Lw'!E$24*LN('Sound Power'!BU195),IF('ModelParams Lw'!E$26+'ModelParams Lw'!E$27*LOG('Sound Power'!$D195/'Sound Power'!$E195)+'ModelParams Lw'!E$28*LN('Sound Power'!BU195)&lt;'ModelParams Lw'!E$22+'ModelParams Lw'!E$23*LOG('Sound Power'!$D195/'Sound Power'!$E195)+'ModelParams Lw'!E$24*LN('Sound Power'!BU195),'ModelParams Lw'!E$22+'ModelParams Lw'!E$23*LOG('Sound Power'!$D195/'Sound Power'!$E195)+'ModelParams Lw'!E$24*LN('Sound Power'!BU195),'ModelParams Lw'!E$26+'ModelParams Lw'!E$27*LOG('Sound Power'!$D195/'Sound Power'!$E195)+'ModelParams Lw'!E$28*LN('Sound Power'!BU195)))</f>
        <v>#DIV/0!</v>
      </c>
      <c r="CD195" s="26" t="e">
        <f>IF(Calcul!$E197="SW",'ModelParams Lw'!F$22+'ModelParams Lw'!F$23*LOG('Sound Power'!$D195/'Sound Power'!$E195)+'ModelParams Lw'!F$24*LN('Sound Power'!BV195),IF('ModelParams Lw'!F$26+'ModelParams Lw'!F$27*LOG('Sound Power'!$D195/'Sound Power'!$E195)+'ModelParams Lw'!F$28*LN('Sound Power'!BV195)&lt;'ModelParams Lw'!F$22+'ModelParams Lw'!F$23*LOG('Sound Power'!$D195/'Sound Power'!$E195)+'ModelParams Lw'!F$24*LN('Sound Power'!BV195),'ModelParams Lw'!F$22+'ModelParams Lw'!F$23*LOG('Sound Power'!$D195/'Sound Power'!$E195)+'ModelParams Lw'!F$24*LN('Sound Power'!BV195),'ModelParams Lw'!F$26+'ModelParams Lw'!F$27*LOG('Sound Power'!$D195/'Sound Power'!$E195)+'ModelParams Lw'!F$28*LN('Sound Power'!BV195)))</f>
        <v>#DIV/0!</v>
      </c>
      <c r="CE195" s="26" t="e">
        <f>IF(Calcul!$E197="SW",'ModelParams Lw'!G$22+'ModelParams Lw'!G$23*LOG('Sound Power'!$D195/'Sound Power'!$E195)+'ModelParams Lw'!G$24*LN('Sound Power'!BW195),IF('ModelParams Lw'!G$26+'ModelParams Lw'!G$27*LOG('Sound Power'!$D195/'Sound Power'!$E195)+'ModelParams Lw'!G$28*LN('Sound Power'!BW195)&lt;'ModelParams Lw'!G$22+'ModelParams Lw'!G$23*LOG('Sound Power'!$D195/'Sound Power'!$E195)+'ModelParams Lw'!G$24*LN('Sound Power'!BW195),'ModelParams Lw'!G$22+'ModelParams Lw'!G$23*LOG('Sound Power'!$D195/'Sound Power'!$E195)+'ModelParams Lw'!G$24*LN('Sound Power'!BW195),'ModelParams Lw'!G$26+'ModelParams Lw'!G$27*LOG('Sound Power'!$D195/'Sound Power'!$E195)+'ModelParams Lw'!G$28*LN('Sound Power'!BW195)))</f>
        <v>#DIV/0!</v>
      </c>
      <c r="CF195" s="26" t="e">
        <f>IF(Calcul!$E197="SW",'ModelParams Lw'!H$22+'ModelParams Lw'!H$23*LOG('Sound Power'!$D195/'Sound Power'!$E195)+'ModelParams Lw'!H$24*LN('Sound Power'!BX195),IF('ModelParams Lw'!H$26+'ModelParams Lw'!H$27*LOG('Sound Power'!$D195/'Sound Power'!$E195)+'ModelParams Lw'!H$28*LN('Sound Power'!BX195)&lt;'ModelParams Lw'!H$22+'ModelParams Lw'!H$23*LOG('Sound Power'!$D195/'Sound Power'!$E195)+'ModelParams Lw'!H$24*LN('Sound Power'!BX195),'ModelParams Lw'!H$22+'ModelParams Lw'!H$23*LOG('Sound Power'!$D195/'Sound Power'!$E195)+'ModelParams Lw'!H$24*LN('Sound Power'!BX195),'ModelParams Lw'!H$26+'ModelParams Lw'!H$27*LOG('Sound Power'!$D195/'Sound Power'!$E195)+'ModelParams Lw'!H$28*LN('Sound Power'!BX195)))</f>
        <v>#DIV/0!</v>
      </c>
      <c r="CG195" s="26" t="e">
        <f>IF(Calcul!$E197="SW",'ModelParams Lw'!I$22+'ModelParams Lw'!I$23*LOG('Sound Power'!$D195/'Sound Power'!$E195)+'ModelParams Lw'!I$24*LN('Sound Power'!BY195),IF('ModelParams Lw'!I$26+'ModelParams Lw'!I$27*LOG('Sound Power'!$D195/'Sound Power'!$E195)+'ModelParams Lw'!I$28*LN('Sound Power'!BY195)&lt;'ModelParams Lw'!I$22+'ModelParams Lw'!I$23*LOG('Sound Power'!$D195/'Sound Power'!$E195)+'ModelParams Lw'!I$24*LN('Sound Power'!BY195),'ModelParams Lw'!I$22+'ModelParams Lw'!I$23*LOG('Sound Power'!$D195/'Sound Power'!$E195)+'ModelParams Lw'!I$24*LN('Sound Power'!BY195),'ModelParams Lw'!I$26+'ModelParams Lw'!I$27*LOG('Sound Power'!$D195/'Sound Power'!$E195)+'ModelParams Lw'!I$28*LN('Sound Power'!BY195)))</f>
        <v>#DIV/0!</v>
      </c>
      <c r="CH195" s="26" t="e">
        <f>IF(Calcul!$E197="SW",'ModelParams Lw'!J$22+'ModelParams Lw'!J$23*LOG('Sound Power'!$D195/'Sound Power'!$E195)+'ModelParams Lw'!J$24*LN('Sound Power'!BZ195),IF('ModelParams Lw'!J$26+'ModelParams Lw'!J$27*LOG('Sound Power'!$D195/'Sound Power'!$E195)+'ModelParams Lw'!J$28*LN('Sound Power'!BZ195)&lt;'ModelParams Lw'!J$22+'ModelParams Lw'!J$23*LOG('Sound Power'!$D195/'Sound Power'!$E195)+'ModelParams Lw'!J$24*LN('Sound Power'!BZ195),'ModelParams Lw'!J$22+'ModelParams Lw'!J$23*LOG('Sound Power'!$D195/'Sound Power'!$E195)+'ModelParams Lw'!J$24*LN('Sound Power'!BZ195),'ModelParams Lw'!J$26+'ModelParams Lw'!J$27*LOG('Sound Power'!$D195/'Sound Power'!$E195)+'ModelParams Lw'!J$28*LN('Sound Power'!BZ195)))</f>
        <v>#DIV/0!</v>
      </c>
      <c r="CI195" s="26" t="e">
        <f t="shared" si="83"/>
        <v>#DIV/0!</v>
      </c>
      <c r="CJ195" s="26" t="e">
        <f t="shared" si="84"/>
        <v>#DIV/0!</v>
      </c>
      <c r="CK195" s="26" t="e">
        <f t="shared" si="85"/>
        <v>#DIV/0!</v>
      </c>
      <c r="CL195" s="26" t="e">
        <f t="shared" si="86"/>
        <v>#DIV/0!</v>
      </c>
      <c r="CM195" s="26" t="e">
        <f t="shared" si="87"/>
        <v>#DIV/0!</v>
      </c>
      <c r="CN195" s="26" t="e">
        <f t="shared" si="88"/>
        <v>#DIV/0!</v>
      </c>
      <c r="CO195" s="26" t="e">
        <f t="shared" si="89"/>
        <v>#DIV/0!</v>
      </c>
      <c r="CP195" s="26" t="e">
        <f t="shared" si="90"/>
        <v>#DIV/0!</v>
      </c>
      <c r="CQ195" s="26" t="e">
        <f>10*LOG10(IF(CI195="",0,POWER(10,((CI195+'ModelParams Lw'!$O$4)/10))) +IF(CJ195="",0,POWER(10,((CJ195+'ModelParams Lw'!$P$4)/10))) +IF(CK195="",0,POWER(10,((CK195+'ModelParams Lw'!$Q$4)/10))) +IF(CL195="",0,POWER(10,((CL195+'ModelParams Lw'!$R$4)/10))) +IF(CM195="",0,POWER(10,((CM195+'ModelParams Lw'!$S$4)/10))) +IF(CN195="",0,POWER(10,((CN195+'ModelParams Lw'!$T$4)/10))) +IF(CO195="",0,POWER(10,((CO195+'ModelParams Lw'!$U$4)/10)))+IF(CP195="",0,POWER(10,((CP195+'ModelParams Lw'!$V$4)/10))))</f>
        <v>#DIV/0!</v>
      </c>
      <c r="CR195" s="26" t="e">
        <f t="shared" si="91"/>
        <v>#DIV/0!</v>
      </c>
      <c r="CS195" s="26" t="e">
        <f>(CI195-'ModelParams Lw'!$O$10)/'ModelParams Lw'!$O$11</f>
        <v>#DIV/0!</v>
      </c>
      <c r="CT195" s="26" t="e">
        <f>(CJ195-'ModelParams Lw'!$P$10)/'ModelParams Lw'!$P$11</f>
        <v>#DIV/0!</v>
      </c>
      <c r="CU195" s="26" t="e">
        <f>(CK195-'ModelParams Lw'!$Q$10)/'ModelParams Lw'!$Q$11</f>
        <v>#DIV/0!</v>
      </c>
      <c r="CV195" s="26" t="e">
        <f>(CL195-'ModelParams Lw'!$R$10)/'ModelParams Lw'!$R$11</f>
        <v>#DIV/0!</v>
      </c>
      <c r="CW195" s="26" t="e">
        <f>(CM195-'ModelParams Lw'!$S$10)/'ModelParams Lw'!$S$11</f>
        <v>#DIV/0!</v>
      </c>
      <c r="CX195" s="26" t="e">
        <f>(CN195-'ModelParams Lw'!$T$10)/'ModelParams Lw'!$T$11</f>
        <v>#DIV/0!</v>
      </c>
      <c r="CY195" s="26" t="e">
        <f>(CO195-'ModelParams Lw'!$U$10)/'ModelParams Lw'!$U$11</f>
        <v>#DIV/0!</v>
      </c>
      <c r="CZ195" s="26" t="e">
        <f>(CP195-'ModelParams Lw'!$V$10)/'ModelParams Lw'!$V$11</f>
        <v>#DIV/0!</v>
      </c>
    </row>
    <row r="196" spans="1:104" x14ac:dyDescent="0.2">
      <c r="A196" s="13">
        <f>Calcul!A198</f>
        <v>0</v>
      </c>
      <c r="B196" s="13">
        <f t="shared" si="67"/>
        <v>0</v>
      </c>
      <c r="C196" s="13">
        <f>Calcul!B198</f>
        <v>0</v>
      </c>
      <c r="D196" s="13">
        <f>Calcul!C198/1000</f>
        <v>0</v>
      </c>
      <c r="E196" s="13">
        <f>Calcul!D198/1000</f>
        <v>0</v>
      </c>
      <c r="F196" s="13">
        <f t="shared" si="68"/>
        <v>0</v>
      </c>
      <c r="G196" s="23" t="e">
        <f>DEGREES(ACOS(1-(1/'ModelParams Lw'!B$15*SQRT(0.5*1.2/'Sound Power'!$C196)*('Sound Power'!$B196/3600)/('Sound Power'!$D196)/('Sound Power'!$F196))))</f>
        <v>#DIV/0!</v>
      </c>
      <c r="H196" s="23" t="e">
        <f>DEGREES(ACOS(1-(1/'ModelParams Lw'!C$15*SQRT(0.5*1.2/'Sound Power'!$C196)*('Sound Power'!$B196/3600)/('Sound Power'!$D196)/('Sound Power'!$F196))))</f>
        <v>#DIV/0!</v>
      </c>
      <c r="I196" s="23" t="e">
        <f>DEGREES(ACOS(1-(1/'ModelParams Lw'!D$15*SQRT(0.5*1.2/'Sound Power'!$C196)*('Sound Power'!$B196/3600)/('Sound Power'!$D196)/('Sound Power'!$F196))))</f>
        <v>#DIV/0!</v>
      </c>
      <c r="J196" s="23" t="e">
        <f>DEGREES(ACOS(1-(1/'ModelParams Lw'!E$15*SQRT(0.5*1.2/'Sound Power'!$C196)*('Sound Power'!$B196/3600)/('Sound Power'!$D196)/('Sound Power'!$F196))))</f>
        <v>#DIV/0!</v>
      </c>
      <c r="K196" s="23" t="e">
        <f>DEGREES(ACOS(1-(1/'ModelParams Lw'!F$15*SQRT(0.5*1.2/'Sound Power'!$C196)*('Sound Power'!$B196/3600)/('Sound Power'!$D196)/('Sound Power'!$F196))))</f>
        <v>#DIV/0!</v>
      </c>
      <c r="L196" s="23" t="e">
        <f>DEGREES(ACOS(1-(1/'ModelParams Lw'!G$15*SQRT(0.5*1.2/'Sound Power'!$C196)*('Sound Power'!$B196/3600)/('Sound Power'!$D196)/('Sound Power'!$F196))))</f>
        <v>#DIV/0!</v>
      </c>
      <c r="M196" s="23" t="e">
        <f>DEGREES(ACOS(1-(1/'ModelParams Lw'!H$15*SQRT(0.5*1.2/'Sound Power'!$C196)*('Sound Power'!$B196/3600)/('Sound Power'!$D196)/('Sound Power'!$F196))))</f>
        <v>#DIV/0!</v>
      </c>
      <c r="N196" s="23" t="e">
        <f>DEGREES(ACOS(1-(1/'ModelParams Lw'!I$15*SQRT(0.5*1.2/'Sound Power'!$C196)*('Sound Power'!$B196/3600)/('Sound Power'!$D196)/('Sound Power'!$F196))))</f>
        <v>#DIV/0!</v>
      </c>
      <c r="O196" s="26" t="e">
        <f>('ModelParams Lw'!B$4*LN('Sound Power'!G196)/(1+EXP(-('Sound Power'!$D196*1000+'ModelParams Lw'!B$6)/'ModelParams Lw'!B$7))+'ModelParams Lw'!B$5)*LN('Sound Power'!$B196)-('ModelParams Lw'!B$8+'ModelParams Lw'!B$9*$D196+'ModelParams Lw'!B$10*'Sound Power'!$F196^'ModelParams Lw'!B$14+'ModelParams Lw'!B$11*LN('Sound Power'!G196)+'ModelParams Lw'!B$12*'Sound Power'!$D196*'Sound Power'!$F196+'ModelParams Lw'!B$13*'Sound Power'!$D196*LN('Sound Power'!G196))</f>
        <v>#DIV/0!</v>
      </c>
      <c r="P196" s="26" t="e">
        <f>('ModelParams Lw'!C$4*LN('Sound Power'!H196)/(1+EXP(-('Sound Power'!$D196*1000+'ModelParams Lw'!C$6)/'ModelParams Lw'!C$7))+'ModelParams Lw'!C$5)*LN('Sound Power'!$B196)-('ModelParams Lw'!C$8+'ModelParams Lw'!C$9*$D196+'ModelParams Lw'!C$10*'Sound Power'!$F196^'ModelParams Lw'!C$14+'ModelParams Lw'!C$11*LN('Sound Power'!H196)+'ModelParams Lw'!C$12*'Sound Power'!$D196*'Sound Power'!$F196+'ModelParams Lw'!C$13*'Sound Power'!$D196*LN('Sound Power'!H196))</f>
        <v>#DIV/0!</v>
      </c>
      <c r="Q196" s="26" t="e">
        <f>('ModelParams Lw'!D$4*LN('Sound Power'!I196)/(1+EXP(-('Sound Power'!$D196*1000+'ModelParams Lw'!D$6)/'ModelParams Lw'!D$7))+'ModelParams Lw'!D$5)*LN('Sound Power'!$B196)-('ModelParams Lw'!D$8+'ModelParams Lw'!D$9*$D196+'ModelParams Lw'!D$10*'Sound Power'!$F196^'ModelParams Lw'!D$14+'ModelParams Lw'!D$11*LN('Sound Power'!I196)+'ModelParams Lw'!D$12*'Sound Power'!$D196*'Sound Power'!$F196+'ModelParams Lw'!D$13*'Sound Power'!$D196*LN('Sound Power'!I196))</f>
        <v>#DIV/0!</v>
      </c>
      <c r="R196" s="26" t="e">
        <f>('ModelParams Lw'!E$4*LN('Sound Power'!J196)/(1+EXP(-('Sound Power'!$D196*1000+'ModelParams Lw'!E$6)/'ModelParams Lw'!E$7))+'ModelParams Lw'!E$5)*LN('Sound Power'!$B196)-('ModelParams Lw'!E$8+'ModelParams Lw'!E$9*$D196+'ModelParams Lw'!E$10*'Sound Power'!$F196^'ModelParams Lw'!E$14+'ModelParams Lw'!E$11*LN('Sound Power'!J196)+'ModelParams Lw'!E$12*'Sound Power'!$D196*'Sound Power'!$F196+'ModelParams Lw'!E$13*'Sound Power'!$D196*LN('Sound Power'!J196))</f>
        <v>#DIV/0!</v>
      </c>
      <c r="S196" s="26" t="e">
        <f>('ModelParams Lw'!F$4*LN('Sound Power'!K196)/(1+EXP(-('Sound Power'!$D196*1000+'ModelParams Lw'!F$6)/'ModelParams Lw'!F$7))+'ModelParams Lw'!F$5)*LN('Sound Power'!$B196)-('ModelParams Lw'!F$8+'ModelParams Lw'!F$9*$D196+'ModelParams Lw'!F$10*'Sound Power'!$F196^'ModelParams Lw'!F$14+'ModelParams Lw'!F$11*LN('Sound Power'!K196)+'ModelParams Lw'!F$12*'Sound Power'!$D196*'Sound Power'!$F196+'ModelParams Lw'!F$13*'Sound Power'!$D196*LN('Sound Power'!K196))</f>
        <v>#DIV/0!</v>
      </c>
      <c r="T196" s="26" t="e">
        <f>('ModelParams Lw'!G$4*LN('Sound Power'!L196)/(1+EXP(-('Sound Power'!$D196*1000+'ModelParams Lw'!G$6)/'ModelParams Lw'!G$7))+'ModelParams Lw'!G$5)*LN('Sound Power'!$B196)-('ModelParams Lw'!G$8+'ModelParams Lw'!G$9*$D196+'ModelParams Lw'!G$10*'Sound Power'!$F196^'ModelParams Lw'!G$14+'ModelParams Lw'!G$11*LN('Sound Power'!L196)+'ModelParams Lw'!G$12*'Sound Power'!$D196*'Sound Power'!$F196+'ModelParams Lw'!G$13*'Sound Power'!$D196*LN('Sound Power'!L196))</f>
        <v>#DIV/0!</v>
      </c>
      <c r="U196" s="26" t="e">
        <f>('ModelParams Lw'!H$4*LN('Sound Power'!M196)/(1+EXP(-('Sound Power'!$D196*1000+'ModelParams Lw'!H$6)/'ModelParams Lw'!H$7))+'ModelParams Lw'!H$5)*LN('Sound Power'!$B196)-('ModelParams Lw'!H$8+'ModelParams Lw'!H$9*$D196+'ModelParams Lw'!H$10*'Sound Power'!$F196^'ModelParams Lw'!H$14+'ModelParams Lw'!H$11*LN('Sound Power'!M196)+'ModelParams Lw'!H$12*'Sound Power'!$D196*'Sound Power'!$F196+'ModelParams Lw'!H$13*'Sound Power'!$D196*LN('Sound Power'!M196))</f>
        <v>#DIV/0!</v>
      </c>
      <c r="V196" s="26" t="e">
        <f>('ModelParams Lw'!I$4*LN('Sound Power'!N196)/(1+EXP(-('Sound Power'!$D196*1000+'ModelParams Lw'!I$6)/'ModelParams Lw'!I$7))+'ModelParams Lw'!I$5)*LN('Sound Power'!$B196)-('ModelParams Lw'!I$8+'ModelParams Lw'!I$9*$D196+'ModelParams Lw'!I$10*'Sound Power'!$F196^'ModelParams Lw'!I$14+'ModelParams Lw'!I$11*LN('Sound Power'!N196)+'ModelParams Lw'!I$12*'Sound Power'!$D196*'Sound Power'!$F196+'ModelParams Lw'!I$13*'Sound Power'!$D196*LN('Sound Power'!N196))</f>
        <v>#DIV/0!</v>
      </c>
      <c r="W196" s="26" t="e">
        <f>10*LOG10(IF(O196="",0,POWER(10,((O196+'ModelParams Lw'!$O$4)/10))) +IF(P196="",0,POWER(10,((P196+'ModelParams Lw'!$P$4)/10))) +IF(Q196="",0,POWER(10,((Q196+'ModelParams Lw'!$Q$4)/10))) +IF(R196="",0,POWER(10,((R196+'ModelParams Lw'!$R$4)/10))) +IF(S196="",0,POWER(10,((S196+'ModelParams Lw'!$S$4)/10))) +IF(T196="",0,POWER(10,((T196+'ModelParams Lw'!$T$4)/10))) +IF(U196="",0,POWER(10,((U196+'ModelParams Lw'!$U$4)/10)))+IF(V196="",0,POWER(10,((V196+'ModelParams Lw'!$V$4)/10))))</f>
        <v>#DIV/0!</v>
      </c>
      <c r="X196" s="26" t="e">
        <f t="shared" si="77"/>
        <v>#DIV/0!</v>
      </c>
      <c r="Y196" s="26" t="e">
        <f>(O196-'ModelParams Lw'!O$10)/'ModelParams Lw'!O$11</f>
        <v>#DIV/0!</v>
      </c>
      <c r="Z196" s="26" t="e">
        <f>(P196-'ModelParams Lw'!P$10)/'ModelParams Lw'!P$11</f>
        <v>#DIV/0!</v>
      </c>
      <c r="AA196" s="26" t="e">
        <f>(Q196-'ModelParams Lw'!Q$10)/'ModelParams Lw'!Q$11</f>
        <v>#DIV/0!</v>
      </c>
      <c r="AB196" s="26" t="e">
        <f>(R196-'ModelParams Lw'!R$10)/'ModelParams Lw'!R$11</f>
        <v>#DIV/0!</v>
      </c>
      <c r="AC196" s="26" t="e">
        <f>(S196-'ModelParams Lw'!S$10)/'ModelParams Lw'!S$11</f>
        <v>#DIV/0!</v>
      </c>
      <c r="AD196" s="26" t="e">
        <f>(T196-'ModelParams Lw'!T$10)/'ModelParams Lw'!T$11</f>
        <v>#DIV/0!</v>
      </c>
      <c r="AE196" s="26" t="e">
        <f>(U196-'ModelParams Lw'!U$10)/'ModelParams Lw'!U$11</f>
        <v>#DIV/0!</v>
      </c>
      <c r="AF196" s="26" t="e">
        <f>(V196-'ModelParams Lw'!V$10)/'ModelParams Lw'!V$11</f>
        <v>#DIV/0!</v>
      </c>
      <c r="AG196" s="26" t="e">
        <f t="shared" si="78"/>
        <v>#DIV/0!</v>
      </c>
      <c r="AH196" s="26" t="e">
        <f>VLOOKUP(D196*1000,'ModelParams Lw'!$A$38:$D$58,4)</f>
        <v>#N/A</v>
      </c>
      <c r="AI196" s="56" t="e">
        <f>VLOOKUP(D196*1000,'ModelParams Lw'!$A$38:$D$58,2)</f>
        <v>#N/A</v>
      </c>
      <c r="AJ196" s="46" t="e">
        <f t="shared" si="79"/>
        <v>#DIV/0!</v>
      </c>
      <c r="AK196" s="26" t="e">
        <f t="shared" si="80"/>
        <v>#VALUE!</v>
      </c>
      <c r="AL196" s="26" t="e">
        <f>IF($AI196=100,'ModelParams Lw'!R$35*'Sound Power'!$AH196^2+'ModelParams Lw'!R$36*'Sound Power'!$AH196+'ModelParams Lw'!R$37,IF($AI196=150,'ModelParams Lw'!R$38*'Sound Power'!$AH196^2+'ModelParams Lw'!R$39*'Sound Power'!$AH196+'ModelParams Lw'!R$40,'ModelParams Lw'!R$41*'Sound Power'!$AH196^2+'ModelParams Lw'!R$42*'Sound Power'!$AH196+'ModelParams Lw'!R$43))</f>
        <v>#N/A</v>
      </c>
      <c r="AM196" s="26" t="e">
        <f>IF($AI196=100,'ModelParams Lw'!S$35*'Sound Power'!$AH196^2+'ModelParams Lw'!S$36*'Sound Power'!$AH196+'ModelParams Lw'!S$37,IF($AI196=150,'ModelParams Lw'!S$38*'Sound Power'!$AH196^2+'ModelParams Lw'!S$39*'Sound Power'!$AH196+'ModelParams Lw'!S$40,'ModelParams Lw'!S$41*'Sound Power'!$AH196^2+'ModelParams Lw'!S$42*'Sound Power'!$AH196+'ModelParams Lw'!S$43))</f>
        <v>#N/A</v>
      </c>
      <c r="AN196" s="26" t="e">
        <f>IF($AI196=100,'ModelParams Lw'!T$35*'Sound Power'!$AH196^2+'ModelParams Lw'!T$36*'Sound Power'!$AH196+'ModelParams Lw'!T$37,IF($AI196=150,'ModelParams Lw'!T$38*'Sound Power'!$AH196^2+'ModelParams Lw'!T$39*'Sound Power'!$AH196+'ModelParams Lw'!T$40,'ModelParams Lw'!T$41*'Sound Power'!$AH196^2+'ModelParams Lw'!T$42*'Sound Power'!$AH196+'ModelParams Lw'!T$43))</f>
        <v>#N/A</v>
      </c>
      <c r="AO196" s="26" t="e">
        <f>IF($AI196=100,'ModelParams Lw'!U$35*'Sound Power'!$AH196^2+'ModelParams Lw'!U$36*'Sound Power'!$AH196+'ModelParams Lw'!U$37,IF($AI196=150,'ModelParams Lw'!U$38*'Sound Power'!$AH196^2+'ModelParams Lw'!U$39*'Sound Power'!$AH196+'ModelParams Lw'!U$40,'ModelParams Lw'!U$41*'Sound Power'!$AH196^2+'ModelParams Lw'!U$42*'Sound Power'!$AH196+'ModelParams Lw'!U$43))</f>
        <v>#N/A</v>
      </c>
      <c r="AP196" s="26" t="e">
        <f>IF($AI196=100,'ModelParams Lw'!V$35*'Sound Power'!$AH196^2+'ModelParams Lw'!V$36*'Sound Power'!$AH196+'ModelParams Lw'!V$37,IF($AI196=150,'ModelParams Lw'!V$38*'Sound Power'!$AH196^2+'ModelParams Lw'!V$39*'Sound Power'!$AH196+'ModelParams Lw'!V$40,'ModelParams Lw'!V$41*'Sound Power'!$AH196^2+'ModelParams Lw'!V$42*'Sound Power'!$AH196+'ModelParams Lw'!V$43))</f>
        <v>#N/A</v>
      </c>
      <c r="AQ196" s="26" t="e">
        <f>IF($AI196=100,'ModelParams Lw'!W$35*'Sound Power'!$AH196^2+'ModelParams Lw'!W$36*'Sound Power'!$AH196+'ModelParams Lw'!W$37,IF($AI196=150,'ModelParams Lw'!W$38*'Sound Power'!$AH196^2+'ModelParams Lw'!W$39*'Sound Power'!$AH196+'ModelParams Lw'!W$40,'ModelParams Lw'!W$41*'Sound Power'!$AH196^2+'ModelParams Lw'!W$42*'Sound Power'!$AH196+'ModelParams Lw'!W$43))</f>
        <v>#N/A</v>
      </c>
      <c r="AR196" s="26" t="e">
        <f t="shared" si="81"/>
        <v>#VALUE!</v>
      </c>
      <c r="AS196" s="26" t="e">
        <f>IF(26.83*LN($AJ196)-11.791-'ModelParams Lw'!B$35&lt;0,0,26.83*LN($AJ196)-11.791-'ModelParams Lw'!B$35)</f>
        <v>#DIV/0!</v>
      </c>
      <c r="AT196" s="26" t="e">
        <f>IF(26.83*LN($AJ196)-11.791-'ModelParams Lw'!C$35&lt;0,0,26.83*LN($AJ196)-11.791-'ModelParams Lw'!C$35)</f>
        <v>#DIV/0!</v>
      </c>
      <c r="AU196" s="26" t="e">
        <f>IF(26.83*LN($AJ196)-11.791-'ModelParams Lw'!D$35&lt;0,0,26.83*LN($AJ196)-11.791-'ModelParams Lw'!D$35)</f>
        <v>#DIV/0!</v>
      </c>
      <c r="AV196" s="26" t="e">
        <f>IF(26.83*LN($AJ196)-11.791-'ModelParams Lw'!E$35&lt;0,0,26.83*LN($AJ196)-11.791-'ModelParams Lw'!E$35)</f>
        <v>#DIV/0!</v>
      </c>
      <c r="AW196" s="26" t="e">
        <f>IF(26.83*LN($AJ196)-11.791-'ModelParams Lw'!F$35&lt;0,0,26.83*LN($AJ196)-11.791-'ModelParams Lw'!F$35)</f>
        <v>#DIV/0!</v>
      </c>
      <c r="AX196" s="26" t="e">
        <f>IF(26.83*LN($AJ196)-11.791-'ModelParams Lw'!G$35&lt;0,0,26.83*LN($AJ196)-11.791-'ModelParams Lw'!G$35)</f>
        <v>#DIV/0!</v>
      </c>
      <c r="AY196" s="26" t="e">
        <f>IF(26.83*LN($AJ196)-11.791-'ModelParams Lw'!H$35&lt;0,0,26.83*LN($AJ196)-11.791-'ModelParams Lw'!H$35)</f>
        <v>#DIV/0!</v>
      </c>
      <c r="AZ196" s="26" t="e">
        <f>IF(26.83*LN($AJ196)-11.791-'ModelParams Lw'!I$35&lt;0,0,26.83*LN($AJ196)-11.791-'ModelParams Lw'!I$35)</f>
        <v>#DIV/0!</v>
      </c>
      <c r="BA196" s="26" t="e">
        <f t="shared" si="69"/>
        <v>#DIV/0!</v>
      </c>
      <c r="BB196" s="26" t="e">
        <f t="shared" si="70"/>
        <v>#DIV/0!</v>
      </c>
      <c r="BC196" s="26" t="e">
        <f t="shared" si="71"/>
        <v>#DIV/0!</v>
      </c>
      <c r="BD196" s="26" t="e">
        <f t="shared" si="72"/>
        <v>#DIV/0!</v>
      </c>
      <c r="BE196" s="26" t="e">
        <f t="shared" si="73"/>
        <v>#DIV/0!</v>
      </c>
      <c r="BF196" s="26" t="e">
        <f t="shared" si="74"/>
        <v>#DIV/0!</v>
      </c>
      <c r="BG196" s="26" t="e">
        <f t="shared" si="75"/>
        <v>#DIV/0!</v>
      </c>
      <c r="BH196" s="26" t="e">
        <f t="shared" si="76"/>
        <v>#DIV/0!</v>
      </c>
      <c r="BI196" s="26" t="e">
        <f>10*LOG10(IF(BA196="",0,POWER(10,((BA196+'ModelParams Lw'!$O$4)/10))) +IF(BB196="",0,POWER(10,((BB196+'ModelParams Lw'!$P$4)/10))) +IF(BC196="",0,POWER(10,((BC196+'ModelParams Lw'!$Q$4)/10))) +IF(BD196="",0,POWER(10,((BD196+'ModelParams Lw'!$R$4)/10))) +IF(BE196="",0,POWER(10,((BE196+'ModelParams Lw'!$S$4)/10))) +IF(BF196="",0,POWER(10,((BF196+'ModelParams Lw'!$T$4)/10))) +IF(BG196="",0,POWER(10,((BG196+'ModelParams Lw'!$U$4)/10)))+IF(BH196="",0,POWER(10,((BH196+'ModelParams Lw'!$V$4)/10))))</f>
        <v>#DIV/0!</v>
      </c>
      <c r="BJ196" s="26" t="e">
        <f t="shared" si="82"/>
        <v>#DIV/0!</v>
      </c>
      <c r="BK196" s="26" t="e">
        <f>(BA196-'ModelParams Lw'!O$10)/'ModelParams Lw'!O$11</f>
        <v>#DIV/0!</v>
      </c>
      <c r="BL196" s="26" t="e">
        <f>(BB196-'ModelParams Lw'!P$10)/'ModelParams Lw'!P$11</f>
        <v>#DIV/0!</v>
      </c>
      <c r="BM196" s="26" t="e">
        <f>(BC196-'ModelParams Lw'!Q$10)/'ModelParams Lw'!Q$11</f>
        <v>#DIV/0!</v>
      </c>
      <c r="BN196" s="26" t="e">
        <f>(BD196-'ModelParams Lw'!R$10)/'ModelParams Lw'!R$11</f>
        <v>#DIV/0!</v>
      </c>
      <c r="BO196" s="26" t="e">
        <f>(BE196-'ModelParams Lw'!S$10)/'ModelParams Lw'!S$11</f>
        <v>#DIV/0!</v>
      </c>
      <c r="BP196" s="26" t="e">
        <f>(BF196-'ModelParams Lw'!T$10)/'ModelParams Lw'!T$11</f>
        <v>#DIV/0!</v>
      </c>
      <c r="BQ196" s="26" t="e">
        <f>(BG196-'ModelParams Lw'!U$10)/'ModelParams Lw'!U$11</f>
        <v>#DIV/0!</v>
      </c>
      <c r="BR196" s="26" t="e">
        <f>(BH196-'ModelParams Lw'!V$10)/'ModelParams Lw'!V$11</f>
        <v>#DIV/0!</v>
      </c>
      <c r="BS196" s="23" t="e">
        <f>IF(Calcul!$E198="SW",DEGREES(ACOS(1-(1/'ModelParams Lw'!C$25*SQRT(0.5*1.2/'Sound Power'!$C196)*('Sound Power'!$B196/3600)/('Sound Power'!$D196)/('Sound Power'!$F196)))),DEGREES(ACOS(1-(1/'ModelParams Lw'!C$29*SQRT(0.5*1.2/'Sound Power'!$C196)*('Sound Power'!$B196/3600)/('Sound Power'!$D196)/('Sound Power'!$F196)))))</f>
        <v>#DIV/0!</v>
      </c>
      <c r="BT196" s="23" t="e">
        <f>IF(Calcul!$E198="SW",DEGREES(ACOS(1-(1/'ModelParams Lw'!D$25*SQRT(0.5*1.2/'Sound Power'!$C196)*('Sound Power'!$B196/3600)/('Sound Power'!$D196)/('Sound Power'!$F196)))),DEGREES(ACOS(1-(1/'ModelParams Lw'!D$29*SQRT(0.5*1.2/'Sound Power'!$C196)*('Sound Power'!$B196/3600)/('Sound Power'!$D196)/('Sound Power'!$F196)))))</f>
        <v>#DIV/0!</v>
      </c>
      <c r="BU196" s="23" t="e">
        <f>IF(Calcul!$E198="SW",DEGREES(ACOS(1-(1/'ModelParams Lw'!E$25*SQRT(0.5*1.2/'Sound Power'!$C196)*('Sound Power'!$B196/3600)/('Sound Power'!$D196)/('Sound Power'!$F196)))),DEGREES(ACOS(1-(1/'ModelParams Lw'!E$29*SQRT(0.5*1.2/'Sound Power'!$C196)*('Sound Power'!$B196/3600)/('Sound Power'!$D196)/('Sound Power'!$F196)))))</f>
        <v>#DIV/0!</v>
      </c>
      <c r="BV196" s="23" t="e">
        <f>IF(Calcul!$E198="SW",DEGREES(ACOS(1-(1/'ModelParams Lw'!F$25*SQRT(0.5*1.2/'Sound Power'!$C196)*('Sound Power'!$B196/3600)/('Sound Power'!$D196)/('Sound Power'!$F196)))),DEGREES(ACOS(1-(1/'ModelParams Lw'!F$29*SQRT(0.5*1.2/'Sound Power'!$C196)*('Sound Power'!$B196/3600)/('Sound Power'!$D196)/('Sound Power'!$F196)))))</f>
        <v>#DIV/0!</v>
      </c>
      <c r="BW196" s="23" t="e">
        <f>IF(Calcul!$E198="SW",DEGREES(ACOS(1-(1/'ModelParams Lw'!G$25*SQRT(0.5*1.2/'Sound Power'!$C196)*('Sound Power'!$B196/3600)/('Sound Power'!$D196)/('Sound Power'!$F196)))),DEGREES(ACOS(1-(1/'ModelParams Lw'!G$29*SQRT(0.5*1.2/'Sound Power'!$C196)*('Sound Power'!$B196/3600)/('Sound Power'!$D196)/('Sound Power'!$F196)))))</f>
        <v>#DIV/0!</v>
      </c>
      <c r="BX196" s="23" t="e">
        <f>IF(Calcul!$E198="SW",DEGREES(ACOS(1-(1/'ModelParams Lw'!H$25*SQRT(0.5*1.2/'Sound Power'!$C196)*('Sound Power'!$B196/3600)/('Sound Power'!$D196)/('Sound Power'!$F196)))),DEGREES(ACOS(1-(1/'ModelParams Lw'!H$29*SQRT(0.5*1.2/'Sound Power'!$C196)*('Sound Power'!$B196/3600)/('Sound Power'!$D196)/('Sound Power'!$F196)))))</f>
        <v>#DIV/0!</v>
      </c>
      <c r="BY196" s="23" t="e">
        <f>IF(Calcul!$E198="SW",DEGREES(ACOS(1-(1/'ModelParams Lw'!I$25*SQRT(0.5*1.2/'Sound Power'!$C196)*('Sound Power'!$B196/3600)/('Sound Power'!$D196)/('Sound Power'!$F196)))),DEGREES(ACOS(1-(1/'ModelParams Lw'!I$29*SQRT(0.5*1.2/'Sound Power'!$C196)*('Sound Power'!$B196/3600)/('Sound Power'!$D196)/('Sound Power'!$F196)))))</f>
        <v>#DIV/0!</v>
      </c>
      <c r="BZ196" s="23" t="e">
        <f>IF(Calcul!$E198="SW",DEGREES(ACOS(1-(1/'ModelParams Lw'!J$25*SQRT(0.5*1.2/'Sound Power'!$C196)*('Sound Power'!$B196/3600)/('Sound Power'!$D196)/('Sound Power'!$F196)))),DEGREES(ACOS(1-(1/'ModelParams Lw'!J$29*SQRT(0.5*1.2/'Sound Power'!$C196)*('Sound Power'!$B196/3600)/('Sound Power'!$D196)/('Sound Power'!$F196)))))</f>
        <v>#DIV/0!</v>
      </c>
      <c r="CA196" s="26" t="e">
        <f>IF(Calcul!$E198="SW",'ModelParams Lw'!C$22+'ModelParams Lw'!C$23*LOG('Sound Power'!$D196/'Sound Power'!$E196)+'ModelParams Lw'!C$24*LN('Sound Power'!BS196),IF('ModelParams Lw'!C$26+'ModelParams Lw'!C$27*LOG('Sound Power'!$D196/'Sound Power'!$E196)+'ModelParams Lw'!C$28*LN('Sound Power'!BS196)&lt;'ModelParams Lw'!C$22+'ModelParams Lw'!C$23*LOG('Sound Power'!$D196/'Sound Power'!$E196)+'ModelParams Lw'!C$24*LN('Sound Power'!BS196),'ModelParams Lw'!C$22+'ModelParams Lw'!C$23*LOG('Sound Power'!$D196/'Sound Power'!$E196)+'ModelParams Lw'!C$24*LN('Sound Power'!BS196),'ModelParams Lw'!C$26+'ModelParams Lw'!C$27*LOG('Sound Power'!$D196/'Sound Power'!$E196)+'ModelParams Lw'!C$28*LN('Sound Power'!BS196)))</f>
        <v>#DIV/0!</v>
      </c>
      <c r="CB196" s="26" t="e">
        <f>IF(Calcul!$E198="SW",'ModelParams Lw'!D$22+'ModelParams Lw'!D$23*LOG('Sound Power'!$D196/'Sound Power'!$E196)+'ModelParams Lw'!D$24*LN('Sound Power'!BT196),IF('ModelParams Lw'!D$26+'ModelParams Lw'!D$27*LOG('Sound Power'!$D196/'Sound Power'!$E196)+'ModelParams Lw'!D$28*LN('Sound Power'!BT196)&lt;'ModelParams Lw'!D$22+'ModelParams Lw'!D$23*LOG('Sound Power'!$D196/'Sound Power'!$E196)+'ModelParams Lw'!D$24*LN('Sound Power'!BT196),'ModelParams Lw'!D$22+'ModelParams Lw'!D$23*LOG('Sound Power'!$D196/'Sound Power'!$E196)+'ModelParams Lw'!D$24*LN('Sound Power'!BT196),'ModelParams Lw'!D$26+'ModelParams Lw'!D$27*LOG('Sound Power'!$D196/'Sound Power'!$E196)+'ModelParams Lw'!D$28*LN('Sound Power'!BT196)))</f>
        <v>#DIV/0!</v>
      </c>
      <c r="CC196" s="26" t="e">
        <f>IF(Calcul!$E198="SW",'ModelParams Lw'!E$22+'ModelParams Lw'!E$23*LOG('Sound Power'!$D196/'Sound Power'!$E196)+'ModelParams Lw'!E$24*LN('Sound Power'!BU196),IF('ModelParams Lw'!E$26+'ModelParams Lw'!E$27*LOG('Sound Power'!$D196/'Sound Power'!$E196)+'ModelParams Lw'!E$28*LN('Sound Power'!BU196)&lt;'ModelParams Lw'!E$22+'ModelParams Lw'!E$23*LOG('Sound Power'!$D196/'Sound Power'!$E196)+'ModelParams Lw'!E$24*LN('Sound Power'!BU196),'ModelParams Lw'!E$22+'ModelParams Lw'!E$23*LOG('Sound Power'!$D196/'Sound Power'!$E196)+'ModelParams Lw'!E$24*LN('Sound Power'!BU196),'ModelParams Lw'!E$26+'ModelParams Lw'!E$27*LOG('Sound Power'!$D196/'Sound Power'!$E196)+'ModelParams Lw'!E$28*LN('Sound Power'!BU196)))</f>
        <v>#DIV/0!</v>
      </c>
      <c r="CD196" s="26" t="e">
        <f>IF(Calcul!$E198="SW",'ModelParams Lw'!F$22+'ModelParams Lw'!F$23*LOG('Sound Power'!$D196/'Sound Power'!$E196)+'ModelParams Lw'!F$24*LN('Sound Power'!BV196),IF('ModelParams Lw'!F$26+'ModelParams Lw'!F$27*LOG('Sound Power'!$D196/'Sound Power'!$E196)+'ModelParams Lw'!F$28*LN('Sound Power'!BV196)&lt;'ModelParams Lw'!F$22+'ModelParams Lw'!F$23*LOG('Sound Power'!$D196/'Sound Power'!$E196)+'ModelParams Lw'!F$24*LN('Sound Power'!BV196),'ModelParams Lw'!F$22+'ModelParams Lw'!F$23*LOG('Sound Power'!$D196/'Sound Power'!$E196)+'ModelParams Lw'!F$24*LN('Sound Power'!BV196),'ModelParams Lw'!F$26+'ModelParams Lw'!F$27*LOG('Sound Power'!$D196/'Sound Power'!$E196)+'ModelParams Lw'!F$28*LN('Sound Power'!BV196)))</f>
        <v>#DIV/0!</v>
      </c>
      <c r="CE196" s="26" t="e">
        <f>IF(Calcul!$E198="SW",'ModelParams Lw'!G$22+'ModelParams Lw'!G$23*LOG('Sound Power'!$D196/'Sound Power'!$E196)+'ModelParams Lw'!G$24*LN('Sound Power'!BW196),IF('ModelParams Lw'!G$26+'ModelParams Lw'!G$27*LOG('Sound Power'!$D196/'Sound Power'!$E196)+'ModelParams Lw'!G$28*LN('Sound Power'!BW196)&lt;'ModelParams Lw'!G$22+'ModelParams Lw'!G$23*LOG('Sound Power'!$D196/'Sound Power'!$E196)+'ModelParams Lw'!G$24*LN('Sound Power'!BW196),'ModelParams Lw'!G$22+'ModelParams Lw'!G$23*LOG('Sound Power'!$D196/'Sound Power'!$E196)+'ModelParams Lw'!G$24*LN('Sound Power'!BW196),'ModelParams Lw'!G$26+'ModelParams Lw'!G$27*LOG('Sound Power'!$D196/'Sound Power'!$E196)+'ModelParams Lw'!G$28*LN('Sound Power'!BW196)))</f>
        <v>#DIV/0!</v>
      </c>
      <c r="CF196" s="26" t="e">
        <f>IF(Calcul!$E198="SW",'ModelParams Lw'!H$22+'ModelParams Lw'!H$23*LOG('Sound Power'!$D196/'Sound Power'!$E196)+'ModelParams Lw'!H$24*LN('Sound Power'!BX196),IF('ModelParams Lw'!H$26+'ModelParams Lw'!H$27*LOG('Sound Power'!$D196/'Sound Power'!$E196)+'ModelParams Lw'!H$28*LN('Sound Power'!BX196)&lt;'ModelParams Lw'!H$22+'ModelParams Lw'!H$23*LOG('Sound Power'!$D196/'Sound Power'!$E196)+'ModelParams Lw'!H$24*LN('Sound Power'!BX196),'ModelParams Lw'!H$22+'ModelParams Lw'!H$23*LOG('Sound Power'!$D196/'Sound Power'!$E196)+'ModelParams Lw'!H$24*LN('Sound Power'!BX196),'ModelParams Lw'!H$26+'ModelParams Lw'!H$27*LOG('Sound Power'!$D196/'Sound Power'!$E196)+'ModelParams Lw'!H$28*LN('Sound Power'!BX196)))</f>
        <v>#DIV/0!</v>
      </c>
      <c r="CG196" s="26" t="e">
        <f>IF(Calcul!$E198="SW",'ModelParams Lw'!I$22+'ModelParams Lw'!I$23*LOG('Sound Power'!$D196/'Sound Power'!$E196)+'ModelParams Lw'!I$24*LN('Sound Power'!BY196),IF('ModelParams Lw'!I$26+'ModelParams Lw'!I$27*LOG('Sound Power'!$D196/'Sound Power'!$E196)+'ModelParams Lw'!I$28*LN('Sound Power'!BY196)&lt;'ModelParams Lw'!I$22+'ModelParams Lw'!I$23*LOG('Sound Power'!$D196/'Sound Power'!$E196)+'ModelParams Lw'!I$24*LN('Sound Power'!BY196),'ModelParams Lw'!I$22+'ModelParams Lw'!I$23*LOG('Sound Power'!$D196/'Sound Power'!$E196)+'ModelParams Lw'!I$24*LN('Sound Power'!BY196),'ModelParams Lw'!I$26+'ModelParams Lw'!I$27*LOG('Sound Power'!$D196/'Sound Power'!$E196)+'ModelParams Lw'!I$28*LN('Sound Power'!BY196)))</f>
        <v>#DIV/0!</v>
      </c>
      <c r="CH196" s="26" t="e">
        <f>IF(Calcul!$E198="SW",'ModelParams Lw'!J$22+'ModelParams Lw'!J$23*LOG('Sound Power'!$D196/'Sound Power'!$E196)+'ModelParams Lw'!J$24*LN('Sound Power'!BZ196),IF('ModelParams Lw'!J$26+'ModelParams Lw'!J$27*LOG('Sound Power'!$D196/'Sound Power'!$E196)+'ModelParams Lw'!J$28*LN('Sound Power'!BZ196)&lt;'ModelParams Lw'!J$22+'ModelParams Lw'!J$23*LOG('Sound Power'!$D196/'Sound Power'!$E196)+'ModelParams Lw'!J$24*LN('Sound Power'!BZ196),'ModelParams Lw'!J$22+'ModelParams Lw'!J$23*LOG('Sound Power'!$D196/'Sound Power'!$E196)+'ModelParams Lw'!J$24*LN('Sound Power'!BZ196),'ModelParams Lw'!J$26+'ModelParams Lw'!J$27*LOG('Sound Power'!$D196/'Sound Power'!$E196)+'ModelParams Lw'!J$28*LN('Sound Power'!BZ196)))</f>
        <v>#DIV/0!</v>
      </c>
      <c r="CI196" s="26" t="e">
        <f t="shared" si="83"/>
        <v>#DIV/0!</v>
      </c>
      <c r="CJ196" s="26" t="e">
        <f t="shared" si="84"/>
        <v>#DIV/0!</v>
      </c>
      <c r="CK196" s="26" t="e">
        <f t="shared" si="85"/>
        <v>#DIV/0!</v>
      </c>
      <c r="CL196" s="26" t="e">
        <f t="shared" si="86"/>
        <v>#DIV/0!</v>
      </c>
      <c r="CM196" s="26" t="e">
        <f t="shared" si="87"/>
        <v>#DIV/0!</v>
      </c>
      <c r="CN196" s="26" t="e">
        <f t="shared" si="88"/>
        <v>#DIV/0!</v>
      </c>
      <c r="CO196" s="26" t="e">
        <f t="shared" si="89"/>
        <v>#DIV/0!</v>
      </c>
      <c r="CP196" s="26" t="e">
        <f t="shared" si="90"/>
        <v>#DIV/0!</v>
      </c>
      <c r="CQ196" s="26" t="e">
        <f>10*LOG10(IF(CI196="",0,POWER(10,((CI196+'ModelParams Lw'!$O$4)/10))) +IF(CJ196="",0,POWER(10,((CJ196+'ModelParams Lw'!$P$4)/10))) +IF(CK196="",0,POWER(10,((CK196+'ModelParams Lw'!$Q$4)/10))) +IF(CL196="",0,POWER(10,((CL196+'ModelParams Lw'!$R$4)/10))) +IF(CM196="",0,POWER(10,((CM196+'ModelParams Lw'!$S$4)/10))) +IF(CN196="",0,POWER(10,((CN196+'ModelParams Lw'!$T$4)/10))) +IF(CO196="",0,POWER(10,((CO196+'ModelParams Lw'!$U$4)/10)))+IF(CP196="",0,POWER(10,((CP196+'ModelParams Lw'!$V$4)/10))))</f>
        <v>#DIV/0!</v>
      </c>
      <c r="CR196" s="26" t="e">
        <f t="shared" si="91"/>
        <v>#DIV/0!</v>
      </c>
      <c r="CS196" s="26" t="e">
        <f>(CI196-'ModelParams Lw'!$O$10)/'ModelParams Lw'!$O$11</f>
        <v>#DIV/0!</v>
      </c>
      <c r="CT196" s="26" t="e">
        <f>(CJ196-'ModelParams Lw'!$P$10)/'ModelParams Lw'!$P$11</f>
        <v>#DIV/0!</v>
      </c>
      <c r="CU196" s="26" t="e">
        <f>(CK196-'ModelParams Lw'!$Q$10)/'ModelParams Lw'!$Q$11</f>
        <v>#DIV/0!</v>
      </c>
      <c r="CV196" s="26" t="e">
        <f>(CL196-'ModelParams Lw'!$R$10)/'ModelParams Lw'!$R$11</f>
        <v>#DIV/0!</v>
      </c>
      <c r="CW196" s="26" t="e">
        <f>(CM196-'ModelParams Lw'!$S$10)/'ModelParams Lw'!$S$11</f>
        <v>#DIV/0!</v>
      </c>
      <c r="CX196" s="26" t="e">
        <f>(CN196-'ModelParams Lw'!$T$10)/'ModelParams Lw'!$T$11</f>
        <v>#DIV/0!</v>
      </c>
      <c r="CY196" s="26" t="e">
        <f>(CO196-'ModelParams Lw'!$U$10)/'ModelParams Lw'!$U$11</f>
        <v>#DIV/0!</v>
      </c>
      <c r="CZ196" s="26" t="e">
        <f>(CP196-'ModelParams Lw'!$V$10)/'ModelParams Lw'!$V$11</f>
        <v>#DIV/0!</v>
      </c>
    </row>
    <row r="197" spans="1:104" x14ac:dyDescent="0.2">
      <c r="A197" s="13">
        <f>Calcul!A199</f>
        <v>0</v>
      </c>
      <c r="B197" s="13">
        <f t="shared" ref="B197:B260" si="92">A197*IF(A196="[L/s]",3.6,IF(A196="[m³/s]",1/3600,1))</f>
        <v>0</v>
      </c>
      <c r="C197" s="13">
        <f>Calcul!B199</f>
        <v>0</v>
      </c>
      <c r="D197" s="13">
        <f>Calcul!C199/1000</f>
        <v>0</v>
      </c>
      <c r="E197" s="13">
        <f>Calcul!D199/1000</f>
        <v>0</v>
      </c>
      <c r="F197" s="13">
        <f t="shared" ref="F197:F260" si="93">_xlfn.CEILING.MATH(E197*1000,100)/1000</f>
        <v>0</v>
      </c>
      <c r="G197" s="23" t="e">
        <f>DEGREES(ACOS(1-(1/'ModelParams Lw'!B$15*SQRT(0.5*1.2/'Sound Power'!$C197)*('Sound Power'!$B197/3600)/('Sound Power'!$D197)/('Sound Power'!$F197))))</f>
        <v>#DIV/0!</v>
      </c>
      <c r="H197" s="23" t="e">
        <f>DEGREES(ACOS(1-(1/'ModelParams Lw'!C$15*SQRT(0.5*1.2/'Sound Power'!$C197)*('Sound Power'!$B197/3600)/('Sound Power'!$D197)/('Sound Power'!$F197))))</f>
        <v>#DIV/0!</v>
      </c>
      <c r="I197" s="23" t="e">
        <f>DEGREES(ACOS(1-(1/'ModelParams Lw'!D$15*SQRT(0.5*1.2/'Sound Power'!$C197)*('Sound Power'!$B197/3600)/('Sound Power'!$D197)/('Sound Power'!$F197))))</f>
        <v>#DIV/0!</v>
      </c>
      <c r="J197" s="23" t="e">
        <f>DEGREES(ACOS(1-(1/'ModelParams Lw'!E$15*SQRT(0.5*1.2/'Sound Power'!$C197)*('Sound Power'!$B197/3600)/('Sound Power'!$D197)/('Sound Power'!$F197))))</f>
        <v>#DIV/0!</v>
      </c>
      <c r="K197" s="23" t="e">
        <f>DEGREES(ACOS(1-(1/'ModelParams Lw'!F$15*SQRT(0.5*1.2/'Sound Power'!$C197)*('Sound Power'!$B197/3600)/('Sound Power'!$D197)/('Sound Power'!$F197))))</f>
        <v>#DIV/0!</v>
      </c>
      <c r="L197" s="23" t="e">
        <f>DEGREES(ACOS(1-(1/'ModelParams Lw'!G$15*SQRT(0.5*1.2/'Sound Power'!$C197)*('Sound Power'!$B197/3600)/('Sound Power'!$D197)/('Sound Power'!$F197))))</f>
        <v>#DIV/0!</v>
      </c>
      <c r="M197" s="23" t="e">
        <f>DEGREES(ACOS(1-(1/'ModelParams Lw'!H$15*SQRT(0.5*1.2/'Sound Power'!$C197)*('Sound Power'!$B197/3600)/('Sound Power'!$D197)/('Sound Power'!$F197))))</f>
        <v>#DIV/0!</v>
      </c>
      <c r="N197" s="23" t="e">
        <f>DEGREES(ACOS(1-(1/'ModelParams Lw'!I$15*SQRT(0.5*1.2/'Sound Power'!$C197)*('Sound Power'!$B197/3600)/('Sound Power'!$D197)/('Sound Power'!$F197))))</f>
        <v>#DIV/0!</v>
      </c>
      <c r="O197" s="26" t="e">
        <f>('ModelParams Lw'!B$4*LN('Sound Power'!G197)/(1+EXP(-('Sound Power'!$D197*1000+'ModelParams Lw'!B$6)/'ModelParams Lw'!B$7))+'ModelParams Lw'!B$5)*LN('Sound Power'!$B197)-('ModelParams Lw'!B$8+'ModelParams Lw'!B$9*$D197+'ModelParams Lw'!B$10*'Sound Power'!$F197^'ModelParams Lw'!B$14+'ModelParams Lw'!B$11*LN('Sound Power'!G197)+'ModelParams Lw'!B$12*'Sound Power'!$D197*'Sound Power'!$F197+'ModelParams Lw'!B$13*'Sound Power'!$D197*LN('Sound Power'!G197))</f>
        <v>#DIV/0!</v>
      </c>
      <c r="P197" s="26" t="e">
        <f>('ModelParams Lw'!C$4*LN('Sound Power'!H197)/(1+EXP(-('Sound Power'!$D197*1000+'ModelParams Lw'!C$6)/'ModelParams Lw'!C$7))+'ModelParams Lw'!C$5)*LN('Sound Power'!$B197)-('ModelParams Lw'!C$8+'ModelParams Lw'!C$9*$D197+'ModelParams Lw'!C$10*'Sound Power'!$F197^'ModelParams Lw'!C$14+'ModelParams Lw'!C$11*LN('Sound Power'!H197)+'ModelParams Lw'!C$12*'Sound Power'!$D197*'Sound Power'!$F197+'ModelParams Lw'!C$13*'Sound Power'!$D197*LN('Sound Power'!H197))</f>
        <v>#DIV/0!</v>
      </c>
      <c r="Q197" s="26" t="e">
        <f>('ModelParams Lw'!D$4*LN('Sound Power'!I197)/(1+EXP(-('Sound Power'!$D197*1000+'ModelParams Lw'!D$6)/'ModelParams Lw'!D$7))+'ModelParams Lw'!D$5)*LN('Sound Power'!$B197)-('ModelParams Lw'!D$8+'ModelParams Lw'!D$9*$D197+'ModelParams Lw'!D$10*'Sound Power'!$F197^'ModelParams Lw'!D$14+'ModelParams Lw'!D$11*LN('Sound Power'!I197)+'ModelParams Lw'!D$12*'Sound Power'!$D197*'Sound Power'!$F197+'ModelParams Lw'!D$13*'Sound Power'!$D197*LN('Sound Power'!I197))</f>
        <v>#DIV/0!</v>
      </c>
      <c r="R197" s="26" t="e">
        <f>('ModelParams Lw'!E$4*LN('Sound Power'!J197)/(1+EXP(-('Sound Power'!$D197*1000+'ModelParams Lw'!E$6)/'ModelParams Lw'!E$7))+'ModelParams Lw'!E$5)*LN('Sound Power'!$B197)-('ModelParams Lw'!E$8+'ModelParams Lw'!E$9*$D197+'ModelParams Lw'!E$10*'Sound Power'!$F197^'ModelParams Lw'!E$14+'ModelParams Lw'!E$11*LN('Sound Power'!J197)+'ModelParams Lw'!E$12*'Sound Power'!$D197*'Sound Power'!$F197+'ModelParams Lw'!E$13*'Sound Power'!$D197*LN('Sound Power'!J197))</f>
        <v>#DIV/0!</v>
      </c>
      <c r="S197" s="26" t="e">
        <f>('ModelParams Lw'!F$4*LN('Sound Power'!K197)/(1+EXP(-('Sound Power'!$D197*1000+'ModelParams Lw'!F$6)/'ModelParams Lw'!F$7))+'ModelParams Lw'!F$5)*LN('Sound Power'!$B197)-('ModelParams Lw'!F$8+'ModelParams Lw'!F$9*$D197+'ModelParams Lw'!F$10*'Sound Power'!$F197^'ModelParams Lw'!F$14+'ModelParams Lw'!F$11*LN('Sound Power'!K197)+'ModelParams Lw'!F$12*'Sound Power'!$D197*'Sound Power'!$F197+'ModelParams Lw'!F$13*'Sound Power'!$D197*LN('Sound Power'!K197))</f>
        <v>#DIV/0!</v>
      </c>
      <c r="T197" s="26" t="e">
        <f>('ModelParams Lw'!G$4*LN('Sound Power'!L197)/(1+EXP(-('Sound Power'!$D197*1000+'ModelParams Lw'!G$6)/'ModelParams Lw'!G$7))+'ModelParams Lw'!G$5)*LN('Sound Power'!$B197)-('ModelParams Lw'!G$8+'ModelParams Lw'!G$9*$D197+'ModelParams Lw'!G$10*'Sound Power'!$F197^'ModelParams Lw'!G$14+'ModelParams Lw'!G$11*LN('Sound Power'!L197)+'ModelParams Lw'!G$12*'Sound Power'!$D197*'Sound Power'!$F197+'ModelParams Lw'!G$13*'Sound Power'!$D197*LN('Sound Power'!L197))</f>
        <v>#DIV/0!</v>
      </c>
      <c r="U197" s="26" t="e">
        <f>('ModelParams Lw'!H$4*LN('Sound Power'!M197)/(1+EXP(-('Sound Power'!$D197*1000+'ModelParams Lw'!H$6)/'ModelParams Lw'!H$7))+'ModelParams Lw'!H$5)*LN('Sound Power'!$B197)-('ModelParams Lw'!H$8+'ModelParams Lw'!H$9*$D197+'ModelParams Lw'!H$10*'Sound Power'!$F197^'ModelParams Lw'!H$14+'ModelParams Lw'!H$11*LN('Sound Power'!M197)+'ModelParams Lw'!H$12*'Sound Power'!$D197*'Sound Power'!$F197+'ModelParams Lw'!H$13*'Sound Power'!$D197*LN('Sound Power'!M197))</f>
        <v>#DIV/0!</v>
      </c>
      <c r="V197" s="26" t="e">
        <f>('ModelParams Lw'!I$4*LN('Sound Power'!N197)/(1+EXP(-('Sound Power'!$D197*1000+'ModelParams Lw'!I$6)/'ModelParams Lw'!I$7))+'ModelParams Lw'!I$5)*LN('Sound Power'!$B197)-('ModelParams Lw'!I$8+'ModelParams Lw'!I$9*$D197+'ModelParams Lw'!I$10*'Sound Power'!$F197^'ModelParams Lw'!I$14+'ModelParams Lw'!I$11*LN('Sound Power'!N197)+'ModelParams Lw'!I$12*'Sound Power'!$D197*'Sound Power'!$F197+'ModelParams Lw'!I$13*'Sound Power'!$D197*LN('Sound Power'!N197))</f>
        <v>#DIV/0!</v>
      </c>
      <c r="W197" s="26" t="e">
        <f>10*LOG10(IF(O197="",0,POWER(10,((O197+'ModelParams Lw'!$O$4)/10))) +IF(P197="",0,POWER(10,((P197+'ModelParams Lw'!$P$4)/10))) +IF(Q197="",0,POWER(10,((Q197+'ModelParams Lw'!$Q$4)/10))) +IF(R197="",0,POWER(10,((R197+'ModelParams Lw'!$R$4)/10))) +IF(S197="",0,POWER(10,((S197+'ModelParams Lw'!$S$4)/10))) +IF(T197="",0,POWER(10,((T197+'ModelParams Lw'!$T$4)/10))) +IF(U197="",0,POWER(10,((U197+'ModelParams Lw'!$U$4)/10)))+IF(V197="",0,POWER(10,((V197+'ModelParams Lw'!$V$4)/10))))</f>
        <v>#DIV/0!</v>
      </c>
      <c r="X197" s="26" t="e">
        <f t="shared" si="77"/>
        <v>#DIV/0!</v>
      </c>
      <c r="Y197" s="26" t="e">
        <f>(O197-'ModelParams Lw'!O$10)/'ModelParams Lw'!O$11</f>
        <v>#DIV/0!</v>
      </c>
      <c r="Z197" s="26" t="e">
        <f>(P197-'ModelParams Lw'!P$10)/'ModelParams Lw'!P$11</f>
        <v>#DIV/0!</v>
      </c>
      <c r="AA197" s="26" t="e">
        <f>(Q197-'ModelParams Lw'!Q$10)/'ModelParams Lw'!Q$11</f>
        <v>#DIV/0!</v>
      </c>
      <c r="AB197" s="26" t="e">
        <f>(R197-'ModelParams Lw'!R$10)/'ModelParams Lw'!R$11</f>
        <v>#DIV/0!</v>
      </c>
      <c r="AC197" s="26" t="e">
        <f>(S197-'ModelParams Lw'!S$10)/'ModelParams Lw'!S$11</f>
        <v>#DIV/0!</v>
      </c>
      <c r="AD197" s="26" t="e">
        <f>(T197-'ModelParams Lw'!T$10)/'ModelParams Lw'!T$11</f>
        <v>#DIV/0!</v>
      </c>
      <c r="AE197" s="26" t="e">
        <f>(U197-'ModelParams Lw'!U$10)/'ModelParams Lw'!U$11</f>
        <v>#DIV/0!</v>
      </c>
      <c r="AF197" s="26" t="e">
        <f>(V197-'ModelParams Lw'!V$10)/'ModelParams Lw'!V$11</f>
        <v>#DIV/0!</v>
      </c>
      <c r="AG197" s="26" t="e">
        <f t="shared" si="78"/>
        <v>#DIV/0!</v>
      </c>
      <c r="AH197" s="26" t="e">
        <f>VLOOKUP(D197*1000,'ModelParams Lw'!$A$38:$D$58,4)</f>
        <v>#N/A</v>
      </c>
      <c r="AI197" s="56" t="e">
        <f>VLOOKUP(D197*1000,'ModelParams Lw'!$A$38:$D$58,2)</f>
        <v>#N/A</v>
      </c>
      <c r="AJ197" s="46" t="e">
        <f t="shared" si="79"/>
        <v>#DIV/0!</v>
      </c>
      <c r="AK197" s="26" t="e">
        <f t="shared" si="80"/>
        <v>#VALUE!</v>
      </c>
      <c r="AL197" s="26" t="e">
        <f>IF($AI197=100,'ModelParams Lw'!R$35*'Sound Power'!$AH197^2+'ModelParams Lw'!R$36*'Sound Power'!$AH197+'ModelParams Lw'!R$37,IF($AI197=150,'ModelParams Lw'!R$38*'Sound Power'!$AH197^2+'ModelParams Lw'!R$39*'Sound Power'!$AH197+'ModelParams Lw'!R$40,'ModelParams Lw'!R$41*'Sound Power'!$AH197^2+'ModelParams Lw'!R$42*'Sound Power'!$AH197+'ModelParams Lw'!R$43))</f>
        <v>#N/A</v>
      </c>
      <c r="AM197" s="26" t="e">
        <f>IF($AI197=100,'ModelParams Lw'!S$35*'Sound Power'!$AH197^2+'ModelParams Lw'!S$36*'Sound Power'!$AH197+'ModelParams Lw'!S$37,IF($AI197=150,'ModelParams Lw'!S$38*'Sound Power'!$AH197^2+'ModelParams Lw'!S$39*'Sound Power'!$AH197+'ModelParams Lw'!S$40,'ModelParams Lw'!S$41*'Sound Power'!$AH197^2+'ModelParams Lw'!S$42*'Sound Power'!$AH197+'ModelParams Lw'!S$43))</f>
        <v>#N/A</v>
      </c>
      <c r="AN197" s="26" t="e">
        <f>IF($AI197=100,'ModelParams Lw'!T$35*'Sound Power'!$AH197^2+'ModelParams Lw'!T$36*'Sound Power'!$AH197+'ModelParams Lw'!T$37,IF($AI197=150,'ModelParams Lw'!T$38*'Sound Power'!$AH197^2+'ModelParams Lw'!T$39*'Sound Power'!$AH197+'ModelParams Lw'!T$40,'ModelParams Lw'!T$41*'Sound Power'!$AH197^2+'ModelParams Lw'!T$42*'Sound Power'!$AH197+'ModelParams Lw'!T$43))</f>
        <v>#N/A</v>
      </c>
      <c r="AO197" s="26" t="e">
        <f>IF($AI197=100,'ModelParams Lw'!U$35*'Sound Power'!$AH197^2+'ModelParams Lw'!U$36*'Sound Power'!$AH197+'ModelParams Lw'!U$37,IF($AI197=150,'ModelParams Lw'!U$38*'Sound Power'!$AH197^2+'ModelParams Lw'!U$39*'Sound Power'!$AH197+'ModelParams Lw'!U$40,'ModelParams Lw'!U$41*'Sound Power'!$AH197^2+'ModelParams Lw'!U$42*'Sound Power'!$AH197+'ModelParams Lw'!U$43))</f>
        <v>#N/A</v>
      </c>
      <c r="AP197" s="26" t="e">
        <f>IF($AI197=100,'ModelParams Lw'!V$35*'Sound Power'!$AH197^2+'ModelParams Lw'!V$36*'Sound Power'!$AH197+'ModelParams Lw'!V$37,IF($AI197=150,'ModelParams Lw'!V$38*'Sound Power'!$AH197^2+'ModelParams Lw'!V$39*'Sound Power'!$AH197+'ModelParams Lw'!V$40,'ModelParams Lw'!V$41*'Sound Power'!$AH197^2+'ModelParams Lw'!V$42*'Sound Power'!$AH197+'ModelParams Lw'!V$43))</f>
        <v>#N/A</v>
      </c>
      <c r="AQ197" s="26" t="e">
        <f>IF($AI197=100,'ModelParams Lw'!W$35*'Sound Power'!$AH197^2+'ModelParams Lw'!W$36*'Sound Power'!$AH197+'ModelParams Lw'!W$37,IF($AI197=150,'ModelParams Lw'!W$38*'Sound Power'!$AH197^2+'ModelParams Lw'!W$39*'Sound Power'!$AH197+'ModelParams Lw'!W$40,'ModelParams Lw'!W$41*'Sound Power'!$AH197^2+'ModelParams Lw'!W$42*'Sound Power'!$AH197+'ModelParams Lw'!W$43))</f>
        <v>#N/A</v>
      </c>
      <c r="AR197" s="26" t="e">
        <f t="shared" si="81"/>
        <v>#VALUE!</v>
      </c>
      <c r="AS197" s="26" t="e">
        <f>IF(26.83*LN($AJ197)-11.791-'ModelParams Lw'!B$35&lt;0,0,26.83*LN($AJ197)-11.791-'ModelParams Lw'!B$35)</f>
        <v>#DIV/0!</v>
      </c>
      <c r="AT197" s="26" t="e">
        <f>IF(26.83*LN($AJ197)-11.791-'ModelParams Lw'!C$35&lt;0,0,26.83*LN($AJ197)-11.791-'ModelParams Lw'!C$35)</f>
        <v>#DIV/0!</v>
      </c>
      <c r="AU197" s="26" t="e">
        <f>IF(26.83*LN($AJ197)-11.791-'ModelParams Lw'!D$35&lt;0,0,26.83*LN($AJ197)-11.791-'ModelParams Lw'!D$35)</f>
        <v>#DIV/0!</v>
      </c>
      <c r="AV197" s="26" t="e">
        <f>IF(26.83*LN($AJ197)-11.791-'ModelParams Lw'!E$35&lt;0,0,26.83*LN($AJ197)-11.791-'ModelParams Lw'!E$35)</f>
        <v>#DIV/0!</v>
      </c>
      <c r="AW197" s="26" t="e">
        <f>IF(26.83*LN($AJ197)-11.791-'ModelParams Lw'!F$35&lt;0,0,26.83*LN($AJ197)-11.791-'ModelParams Lw'!F$35)</f>
        <v>#DIV/0!</v>
      </c>
      <c r="AX197" s="26" t="e">
        <f>IF(26.83*LN($AJ197)-11.791-'ModelParams Lw'!G$35&lt;0,0,26.83*LN($AJ197)-11.791-'ModelParams Lw'!G$35)</f>
        <v>#DIV/0!</v>
      </c>
      <c r="AY197" s="26" t="e">
        <f>IF(26.83*LN($AJ197)-11.791-'ModelParams Lw'!H$35&lt;0,0,26.83*LN($AJ197)-11.791-'ModelParams Lw'!H$35)</f>
        <v>#DIV/0!</v>
      </c>
      <c r="AZ197" s="26" t="e">
        <f>IF(26.83*LN($AJ197)-11.791-'ModelParams Lw'!I$35&lt;0,0,26.83*LN($AJ197)-11.791-'ModelParams Lw'!I$35)</f>
        <v>#DIV/0!</v>
      </c>
      <c r="BA197" s="26" t="e">
        <f t="shared" ref="BA197:BA260" si="94">10*LOG(10^(O197/10-AK197/10)+10^(AS197/10))</f>
        <v>#DIV/0!</v>
      </c>
      <c r="BB197" s="26" t="e">
        <f t="shared" ref="BB197:BB260" si="95">10*LOG(10^(P197/10-AL197/10)+10^(AT197/10))</f>
        <v>#DIV/0!</v>
      </c>
      <c r="BC197" s="26" t="e">
        <f t="shared" ref="BC197:BC260" si="96">10*LOG(10^(Q197/10-AM197/10)+10^(AU197/10))</f>
        <v>#DIV/0!</v>
      </c>
      <c r="BD197" s="26" t="e">
        <f t="shared" ref="BD197:BD260" si="97">10*LOG(10^(R197/10-AN197/10)+10^(AV197/10))</f>
        <v>#DIV/0!</v>
      </c>
      <c r="BE197" s="26" t="e">
        <f t="shared" ref="BE197:BE260" si="98">10*LOG(10^(S197/10-AO197/10)+10^(AW197/10))</f>
        <v>#DIV/0!</v>
      </c>
      <c r="BF197" s="26" t="e">
        <f t="shared" ref="BF197:BF260" si="99">10*LOG(10^(T197/10-AP197/10)+10^(AX197/10))</f>
        <v>#DIV/0!</v>
      </c>
      <c r="BG197" s="26" t="e">
        <f t="shared" ref="BG197:BG260" si="100">10*LOG(10^(U197/10-AQ197/10)+10^(AY197/10))</f>
        <v>#DIV/0!</v>
      </c>
      <c r="BH197" s="26" t="e">
        <f t="shared" ref="BH197:BH260" si="101">10*LOG(10^(V197/10-AR197/10)+10^(AZ197/10))</f>
        <v>#DIV/0!</v>
      </c>
      <c r="BI197" s="26" t="e">
        <f>10*LOG10(IF(BA197="",0,POWER(10,((BA197+'ModelParams Lw'!$O$4)/10))) +IF(BB197="",0,POWER(10,((BB197+'ModelParams Lw'!$P$4)/10))) +IF(BC197="",0,POWER(10,((BC197+'ModelParams Lw'!$Q$4)/10))) +IF(BD197="",0,POWER(10,((BD197+'ModelParams Lw'!$R$4)/10))) +IF(BE197="",0,POWER(10,((BE197+'ModelParams Lw'!$S$4)/10))) +IF(BF197="",0,POWER(10,((BF197+'ModelParams Lw'!$T$4)/10))) +IF(BG197="",0,POWER(10,((BG197+'ModelParams Lw'!$U$4)/10)))+IF(BH197="",0,POWER(10,((BH197+'ModelParams Lw'!$V$4)/10))))</f>
        <v>#DIV/0!</v>
      </c>
      <c r="BJ197" s="26" t="e">
        <f t="shared" si="82"/>
        <v>#DIV/0!</v>
      </c>
      <c r="BK197" s="26" t="e">
        <f>(BA197-'ModelParams Lw'!O$10)/'ModelParams Lw'!O$11</f>
        <v>#DIV/0!</v>
      </c>
      <c r="BL197" s="26" t="e">
        <f>(BB197-'ModelParams Lw'!P$10)/'ModelParams Lw'!P$11</f>
        <v>#DIV/0!</v>
      </c>
      <c r="BM197" s="26" t="e">
        <f>(BC197-'ModelParams Lw'!Q$10)/'ModelParams Lw'!Q$11</f>
        <v>#DIV/0!</v>
      </c>
      <c r="BN197" s="26" t="e">
        <f>(BD197-'ModelParams Lw'!R$10)/'ModelParams Lw'!R$11</f>
        <v>#DIV/0!</v>
      </c>
      <c r="BO197" s="26" t="e">
        <f>(BE197-'ModelParams Lw'!S$10)/'ModelParams Lw'!S$11</f>
        <v>#DIV/0!</v>
      </c>
      <c r="BP197" s="26" t="e">
        <f>(BF197-'ModelParams Lw'!T$10)/'ModelParams Lw'!T$11</f>
        <v>#DIV/0!</v>
      </c>
      <c r="BQ197" s="26" t="e">
        <f>(BG197-'ModelParams Lw'!U$10)/'ModelParams Lw'!U$11</f>
        <v>#DIV/0!</v>
      </c>
      <c r="BR197" s="26" t="e">
        <f>(BH197-'ModelParams Lw'!V$10)/'ModelParams Lw'!V$11</f>
        <v>#DIV/0!</v>
      </c>
      <c r="BS197" s="23" t="e">
        <f>IF(Calcul!$E199="SW",DEGREES(ACOS(1-(1/'ModelParams Lw'!C$25*SQRT(0.5*1.2/'Sound Power'!$C197)*('Sound Power'!$B197/3600)/('Sound Power'!$D197)/('Sound Power'!$F197)))),DEGREES(ACOS(1-(1/'ModelParams Lw'!C$29*SQRT(0.5*1.2/'Sound Power'!$C197)*('Sound Power'!$B197/3600)/('Sound Power'!$D197)/('Sound Power'!$F197)))))</f>
        <v>#DIV/0!</v>
      </c>
      <c r="BT197" s="23" t="e">
        <f>IF(Calcul!$E199="SW",DEGREES(ACOS(1-(1/'ModelParams Lw'!D$25*SQRT(0.5*1.2/'Sound Power'!$C197)*('Sound Power'!$B197/3600)/('Sound Power'!$D197)/('Sound Power'!$F197)))),DEGREES(ACOS(1-(1/'ModelParams Lw'!D$29*SQRT(0.5*1.2/'Sound Power'!$C197)*('Sound Power'!$B197/3600)/('Sound Power'!$D197)/('Sound Power'!$F197)))))</f>
        <v>#DIV/0!</v>
      </c>
      <c r="BU197" s="23" t="e">
        <f>IF(Calcul!$E199="SW",DEGREES(ACOS(1-(1/'ModelParams Lw'!E$25*SQRT(0.5*1.2/'Sound Power'!$C197)*('Sound Power'!$B197/3600)/('Sound Power'!$D197)/('Sound Power'!$F197)))),DEGREES(ACOS(1-(1/'ModelParams Lw'!E$29*SQRT(0.5*1.2/'Sound Power'!$C197)*('Sound Power'!$B197/3600)/('Sound Power'!$D197)/('Sound Power'!$F197)))))</f>
        <v>#DIV/0!</v>
      </c>
      <c r="BV197" s="23" t="e">
        <f>IF(Calcul!$E199="SW",DEGREES(ACOS(1-(1/'ModelParams Lw'!F$25*SQRT(0.5*1.2/'Sound Power'!$C197)*('Sound Power'!$B197/3600)/('Sound Power'!$D197)/('Sound Power'!$F197)))),DEGREES(ACOS(1-(1/'ModelParams Lw'!F$29*SQRT(0.5*1.2/'Sound Power'!$C197)*('Sound Power'!$B197/3600)/('Sound Power'!$D197)/('Sound Power'!$F197)))))</f>
        <v>#DIV/0!</v>
      </c>
      <c r="BW197" s="23" t="e">
        <f>IF(Calcul!$E199="SW",DEGREES(ACOS(1-(1/'ModelParams Lw'!G$25*SQRT(0.5*1.2/'Sound Power'!$C197)*('Sound Power'!$B197/3600)/('Sound Power'!$D197)/('Sound Power'!$F197)))),DEGREES(ACOS(1-(1/'ModelParams Lw'!G$29*SQRT(0.5*1.2/'Sound Power'!$C197)*('Sound Power'!$B197/3600)/('Sound Power'!$D197)/('Sound Power'!$F197)))))</f>
        <v>#DIV/0!</v>
      </c>
      <c r="BX197" s="23" t="e">
        <f>IF(Calcul!$E199="SW",DEGREES(ACOS(1-(1/'ModelParams Lw'!H$25*SQRT(0.5*1.2/'Sound Power'!$C197)*('Sound Power'!$B197/3600)/('Sound Power'!$D197)/('Sound Power'!$F197)))),DEGREES(ACOS(1-(1/'ModelParams Lw'!H$29*SQRT(0.5*1.2/'Sound Power'!$C197)*('Sound Power'!$B197/3600)/('Sound Power'!$D197)/('Sound Power'!$F197)))))</f>
        <v>#DIV/0!</v>
      </c>
      <c r="BY197" s="23" t="e">
        <f>IF(Calcul!$E199="SW",DEGREES(ACOS(1-(1/'ModelParams Lw'!I$25*SQRT(0.5*1.2/'Sound Power'!$C197)*('Sound Power'!$B197/3600)/('Sound Power'!$D197)/('Sound Power'!$F197)))),DEGREES(ACOS(1-(1/'ModelParams Lw'!I$29*SQRT(0.5*1.2/'Sound Power'!$C197)*('Sound Power'!$B197/3600)/('Sound Power'!$D197)/('Sound Power'!$F197)))))</f>
        <v>#DIV/0!</v>
      </c>
      <c r="BZ197" s="23" t="e">
        <f>IF(Calcul!$E199="SW",DEGREES(ACOS(1-(1/'ModelParams Lw'!J$25*SQRT(0.5*1.2/'Sound Power'!$C197)*('Sound Power'!$B197/3600)/('Sound Power'!$D197)/('Sound Power'!$F197)))),DEGREES(ACOS(1-(1/'ModelParams Lw'!J$29*SQRT(0.5*1.2/'Sound Power'!$C197)*('Sound Power'!$B197/3600)/('Sound Power'!$D197)/('Sound Power'!$F197)))))</f>
        <v>#DIV/0!</v>
      </c>
      <c r="CA197" s="26" t="e">
        <f>IF(Calcul!$E199="SW",'ModelParams Lw'!C$22+'ModelParams Lw'!C$23*LOG('Sound Power'!$D197/'Sound Power'!$E197)+'ModelParams Lw'!C$24*LN('Sound Power'!BS197),IF('ModelParams Lw'!C$26+'ModelParams Lw'!C$27*LOG('Sound Power'!$D197/'Sound Power'!$E197)+'ModelParams Lw'!C$28*LN('Sound Power'!BS197)&lt;'ModelParams Lw'!C$22+'ModelParams Lw'!C$23*LOG('Sound Power'!$D197/'Sound Power'!$E197)+'ModelParams Lw'!C$24*LN('Sound Power'!BS197),'ModelParams Lw'!C$22+'ModelParams Lw'!C$23*LOG('Sound Power'!$D197/'Sound Power'!$E197)+'ModelParams Lw'!C$24*LN('Sound Power'!BS197),'ModelParams Lw'!C$26+'ModelParams Lw'!C$27*LOG('Sound Power'!$D197/'Sound Power'!$E197)+'ModelParams Lw'!C$28*LN('Sound Power'!BS197)))</f>
        <v>#DIV/0!</v>
      </c>
      <c r="CB197" s="26" t="e">
        <f>IF(Calcul!$E199="SW",'ModelParams Lw'!D$22+'ModelParams Lw'!D$23*LOG('Sound Power'!$D197/'Sound Power'!$E197)+'ModelParams Lw'!D$24*LN('Sound Power'!BT197),IF('ModelParams Lw'!D$26+'ModelParams Lw'!D$27*LOG('Sound Power'!$D197/'Sound Power'!$E197)+'ModelParams Lw'!D$28*LN('Sound Power'!BT197)&lt;'ModelParams Lw'!D$22+'ModelParams Lw'!D$23*LOG('Sound Power'!$D197/'Sound Power'!$E197)+'ModelParams Lw'!D$24*LN('Sound Power'!BT197),'ModelParams Lw'!D$22+'ModelParams Lw'!D$23*LOG('Sound Power'!$D197/'Sound Power'!$E197)+'ModelParams Lw'!D$24*LN('Sound Power'!BT197),'ModelParams Lw'!D$26+'ModelParams Lw'!D$27*LOG('Sound Power'!$D197/'Sound Power'!$E197)+'ModelParams Lw'!D$28*LN('Sound Power'!BT197)))</f>
        <v>#DIV/0!</v>
      </c>
      <c r="CC197" s="26" t="e">
        <f>IF(Calcul!$E199="SW",'ModelParams Lw'!E$22+'ModelParams Lw'!E$23*LOG('Sound Power'!$D197/'Sound Power'!$E197)+'ModelParams Lw'!E$24*LN('Sound Power'!BU197),IF('ModelParams Lw'!E$26+'ModelParams Lw'!E$27*LOG('Sound Power'!$D197/'Sound Power'!$E197)+'ModelParams Lw'!E$28*LN('Sound Power'!BU197)&lt;'ModelParams Lw'!E$22+'ModelParams Lw'!E$23*LOG('Sound Power'!$D197/'Sound Power'!$E197)+'ModelParams Lw'!E$24*LN('Sound Power'!BU197),'ModelParams Lw'!E$22+'ModelParams Lw'!E$23*LOG('Sound Power'!$D197/'Sound Power'!$E197)+'ModelParams Lw'!E$24*LN('Sound Power'!BU197),'ModelParams Lw'!E$26+'ModelParams Lw'!E$27*LOG('Sound Power'!$D197/'Sound Power'!$E197)+'ModelParams Lw'!E$28*LN('Sound Power'!BU197)))</f>
        <v>#DIV/0!</v>
      </c>
      <c r="CD197" s="26" t="e">
        <f>IF(Calcul!$E199="SW",'ModelParams Lw'!F$22+'ModelParams Lw'!F$23*LOG('Sound Power'!$D197/'Sound Power'!$E197)+'ModelParams Lw'!F$24*LN('Sound Power'!BV197),IF('ModelParams Lw'!F$26+'ModelParams Lw'!F$27*LOG('Sound Power'!$D197/'Sound Power'!$E197)+'ModelParams Lw'!F$28*LN('Sound Power'!BV197)&lt;'ModelParams Lw'!F$22+'ModelParams Lw'!F$23*LOG('Sound Power'!$D197/'Sound Power'!$E197)+'ModelParams Lw'!F$24*LN('Sound Power'!BV197),'ModelParams Lw'!F$22+'ModelParams Lw'!F$23*LOG('Sound Power'!$D197/'Sound Power'!$E197)+'ModelParams Lw'!F$24*LN('Sound Power'!BV197),'ModelParams Lw'!F$26+'ModelParams Lw'!F$27*LOG('Sound Power'!$D197/'Sound Power'!$E197)+'ModelParams Lw'!F$28*LN('Sound Power'!BV197)))</f>
        <v>#DIV/0!</v>
      </c>
      <c r="CE197" s="26" t="e">
        <f>IF(Calcul!$E199="SW",'ModelParams Lw'!G$22+'ModelParams Lw'!G$23*LOG('Sound Power'!$D197/'Sound Power'!$E197)+'ModelParams Lw'!G$24*LN('Sound Power'!BW197),IF('ModelParams Lw'!G$26+'ModelParams Lw'!G$27*LOG('Sound Power'!$D197/'Sound Power'!$E197)+'ModelParams Lw'!G$28*LN('Sound Power'!BW197)&lt;'ModelParams Lw'!G$22+'ModelParams Lw'!G$23*LOG('Sound Power'!$D197/'Sound Power'!$E197)+'ModelParams Lw'!G$24*LN('Sound Power'!BW197),'ModelParams Lw'!G$22+'ModelParams Lw'!G$23*LOG('Sound Power'!$D197/'Sound Power'!$E197)+'ModelParams Lw'!G$24*LN('Sound Power'!BW197),'ModelParams Lw'!G$26+'ModelParams Lw'!G$27*LOG('Sound Power'!$D197/'Sound Power'!$E197)+'ModelParams Lw'!G$28*LN('Sound Power'!BW197)))</f>
        <v>#DIV/0!</v>
      </c>
      <c r="CF197" s="26" t="e">
        <f>IF(Calcul!$E199="SW",'ModelParams Lw'!H$22+'ModelParams Lw'!H$23*LOG('Sound Power'!$D197/'Sound Power'!$E197)+'ModelParams Lw'!H$24*LN('Sound Power'!BX197),IF('ModelParams Lw'!H$26+'ModelParams Lw'!H$27*LOG('Sound Power'!$D197/'Sound Power'!$E197)+'ModelParams Lw'!H$28*LN('Sound Power'!BX197)&lt;'ModelParams Lw'!H$22+'ModelParams Lw'!H$23*LOG('Sound Power'!$D197/'Sound Power'!$E197)+'ModelParams Lw'!H$24*LN('Sound Power'!BX197),'ModelParams Lw'!H$22+'ModelParams Lw'!H$23*LOG('Sound Power'!$D197/'Sound Power'!$E197)+'ModelParams Lw'!H$24*LN('Sound Power'!BX197),'ModelParams Lw'!H$26+'ModelParams Lw'!H$27*LOG('Sound Power'!$D197/'Sound Power'!$E197)+'ModelParams Lw'!H$28*LN('Sound Power'!BX197)))</f>
        <v>#DIV/0!</v>
      </c>
      <c r="CG197" s="26" t="e">
        <f>IF(Calcul!$E199="SW",'ModelParams Lw'!I$22+'ModelParams Lw'!I$23*LOG('Sound Power'!$D197/'Sound Power'!$E197)+'ModelParams Lw'!I$24*LN('Sound Power'!BY197),IF('ModelParams Lw'!I$26+'ModelParams Lw'!I$27*LOG('Sound Power'!$D197/'Sound Power'!$E197)+'ModelParams Lw'!I$28*LN('Sound Power'!BY197)&lt;'ModelParams Lw'!I$22+'ModelParams Lw'!I$23*LOG('Sound Power'!$D197/'Sound Power'!$E197)+'ModelParams Lw'!I$24*LN('Sound Power'!BY197),'ModelParams Lw'!I$22+'ModelParams Lw'!I$23*LOG('Sound Power'!$D197/'Sound Power'!$E197)+'ModelParams Lw'!I$24*LN('Sound Power'!BY197),'ModelParams Lw'!I$26+'ModelParams Lw'!I$27*LOG('Sound Power'!$D197/'Sound Power'!$E197)+'ModelParams Lw'!I$28*LN('Sound Power'!BY197)))</f>
        <v>#DIV/0!</v>
      </c>
      <c r="CH197" s="26" t="e">
        <f>IF(Calcul!$E199="SW",'ModelParams Lw'!J$22+'ModelParams Lw'!J$23*LOG('Sound Power'!$D197/'Sound Power'!$E197)+'ModelParams Lw'!J$24*LN('Sound Power'!BZ197),IF('ModelParams Lw'!J$26+'ModelParams Lw'!J$27*LOG('Sound Power'!$D197/'Sound Power'!$E197)+'ModelParams Lw'!J$28*LN('Sound Power'!BZ197)&lt;'ModelParams Lw'!J$22+'ModelParams Lw'!J$23*LOG('Sound Power'!$D197/'Sound Power'!$E197)+'ModelParams Lw'!J$24*LN('Sound Power'!BZ197),'ModelParams Lw'!J$22+'ModelParams Lw'!J$23*LOG('Sound Power'!$D197/'Sound Power'!$E197)+'ModelParams Lw'!J$24*LN('Sound Power'!BZ197),'ModelParams Lw'!J$26+'ModelParams Lw'!J$27*LOG('Sound Power'!$D197/'Sound Power'!$E197)+'ModelParams Lw'!J$28*LN('Sound Power'!BZ197)))</f>
        <v>#DIV/0!</v>
      </c>
      <c r="CI197" s="26" t="e">
        <f t="shared" si="83"/>
        <v>#DIV/0!</v>
      </c>
      <c r="CJ197" s="26" t="e">
        <f t="shared" si="84"/>
        <v>#DIV/0!</v>
      </c>
      <c r="CK197" s="26" t="e">
        <f t="shared" si="85"/>
        <v>#DIV/0!</v>
      </c>
      <c r="CL197" s="26" t="e">
        <f t="shared" si="86"/>
        <v>#DIV/0!</v>
      </c>
      <c r="CM197" s="26" t="e">
        <f t="shared" si="87"/>
        <v>#DIV/0!</v>
      </c>
      <c r="CN197" s="26" t="e">
        <f t="shared" si="88"/>
        <v>#DIV/0!</v>
      </c>
      <c r="CO197" s="26" t="e">
        <f t="shared" si="89"/>
        <v>#DIV/0!</v>
      </c>
      <c r="CP197" s="26" t="e">
        <f t="shared" si="90"/>
        <v>#DIV/0!</v>
      </c>
      <c r="CQ197" s="26" t="e">
        <f>10*LOG10(IF(CI197="",0,POWER(10,((CI197+'ModelParams Lw'!$O$4)/10))) +IF(CJ197="",0,POWER(10,((CJ197+'ModelParams Lw'!$P$4)/10))) +IF(CK197="",0,POWER(10,((CK197+'ModelParams Lw'!$Q$4)/10))) +IF(CL197="",0,POWER(10,((CL197+'ModelParams Lw'!$R$4)/10))) +IF(CM197="",0,POWER(10,((CM197+'ModelParams Lw'!$S$4)/10))) +IF(CN197="",0,POWER(10,((CN197+'ModelParams Lw'!$T$4)/10))) +IF(CO197="",0,POWER(10,((CO197+'ModelParams Lw'!$U$4)/10)))+IF(CP197="",0,POWER(10,((CP197+'ModelParams Lw'!$V$4)/10))))</f>
        <v>#DIV/0!</v>
      </c>
      <c r="CR197" s="26" t="e">
        <f t="shared" si="91"/>
        <v>#DIV/0!</v>
      </c>
      <c r="CS197" s="26" t="e">
        <f>(CI197-'ModelParams Lw'!$O$10)/'ModelParams Lw'!$O$11</f>
        <v>#DIV/0!</v>
      </c>
      <c r="CT197" s="26" t="e">
        <f>(CJ197-'ModelParams Lw'!$P$10)/'ModelParams Lw'!$P$11</f>
        <v>#DIV/0!</v>
      </c>
      <c r="CU197" s="26" t="e">
        <f>(CK197-'ModelParams Lw'!$Q$10)/'ModelParams Lw'!$Q$11</f>
        <v>#DIV/0!</v>
      </c>
      <c r="CV197" s="26" t="e">
        <f>(CL197-'ModelParams Lw'!$R$10)/'ModelParams Lw'!$R$11</f>
        <v>#DIV/0!</v>
      </c>
      <c r="CW197" s="26" t="e">
        <f>(CM197-'ModelParams Lw'!$S$10)/'ModelParams Lw'!$S$11</f>
        <v>#DIV/0!</v>
      </c>
      <c r="CX197" s="26" t="e">
        <f>(CN197-'ModelParams Lw'!$T$10)/'ModelParams Lw'!$T$11</f>
        <v>#DIV/0!</v>
      </c>
      <c r="CY197" s="26" t="e">
        <f>(CO197-'ModelParams Lw'!$U$10)/'ModelParams Lw'!$U$11</f>
        <v>#DIV/0!</v>
      </c>
      <c r="CZ197" s="26" t="e">
        <f>(CP197-'ModelParams Lw'!$V$10)/'ModelParams Lw'!$V$11</f>
        <v>#DIV/0!</v>
      </c>
    </row>
    <row r="198" spans="1:104" x14ac:dyDescent="0.2">
      <c r="A198" s="13">
        <f>Calcul!A200</f>
        <v>0</v>
      </c>
      <c r="B198" s="13">
        <f t="shared" si="92"/>
        <v>0</v>
      </c>
      <c r="C198" s="13">
        <f>Calcul!B200</f>
        <v>0</v>
      </c>
      <c r="D198" s="13">
        <f>Calcul!C200/1000</f>
        <v>0</v>
      </c>
      <c r="E198" s="13">
        <f>Calcul!D200/1000</f>
        <v>0</v>
      </c>
      <c r="F198" s="13">
        <f t="shared" si="93"/>
        <v>0</v>
      </c>
      <c r="G198" s="23" t="e">
        <f>DEGREES(ACOS(1-(1/'ModelParams Lw'!B$15*SQRT(0.5*1.2/'Sound Power'!$C198)*('Sound Power'!$B198/3600)/('Sound Power'!$D198)/('Sound Power'!$F198))))</f>
        <v>#DIV/0!</v>
      </c>
      <c r="H198" s="23" t="e">
        <f>DEGREES(ACOS(1-(1/'ModelParams Lw'!C$15*SQRT(0.5*1.2/'Sound Power'!$C198)*('Sound Power'!$B198/3600)/('Sound Power'!$D198)/('Sound Power'!$F198))))</f>
        <v>#DIV/0!</v>
      </c>
      <c r="I198" s="23" t="e">
        <f>DEGREES(ACOS(1-(1/'ModelParams Lw'!D$15*SQRT(0.5*1.2/'Sound Power'!$C198)*('Sound Power'!$B198/3600)/('Sound Power'!$D198)/('Sound Power'!$F198))))</f>
        <v>#DIV/0!</v>
      </c>
      <c r="J198" s="23" t="e">
        <f>DEGREES(ACOS(1-(1/'ModelParams Lw'!E$15*SQRT(0.5*1.2/'Sound Power'!$C198)*('Sound Power'!$B198/3600)/('Sound Power'!$D198)/('Sound Power'!$F198))))</f>
        <v>#DIV/0!</v>
      </c>
      <c r="K198" s="23" t="e">
        <f>DEGREES(ACOS(1-(1/'ModelParams Lw'!F$15*SQRT(0.5*1.2/'Sound Power'!$C198)*('Sound Power'!$B198/3600)/('Sound Power'!$D198)/('Sound Power'!$F198))))</f>
        <v>#DIV/0!</v>
      </c>
      <c r="L198" s="23" t="e">
        <f>DEGREES(ACOS(1-(1/'ModelParams Lw'!G$15*SQRT(0.5*1.2/'Sound Power'!$C198)*('Sound Power'!$B198/3600)/('Sound Power'!$D198)/('Sound Power'!$F198))))</f>
        <v>#DIV/0!</v>
      </c>
      <c r="M198" s="23" t="e">
        <f>DEGREES(ACOS(1-(1/'ModelParams Lw'!H$15*SQRT(0.5*1.2/'Sound Power'!$C198)*('Sound Power'!$B198/3600)/('Sound Power'!$D198)/('Sound Power'!$F198))))</f>
        <v>#DIV/0!</v>
      </c>
      <c r="N198" s="23" t="e">
        <f>DEGREES(ACOS(1-(1/'ModelParams Lw'!I$15*SQRT(0.5*1.2/'Sound Power'!$C198)*('Sound Power'!$B198/3600)/('Sound Power'!$D198)/('Sound Power'!$F198))))</f>
        <v>#DIV/0!</v>
      </c>
      <c r="O198" s="26" t="e">
        <f>('ModelParams Lw'!B$4*LN('Sound Power'!G198)/(1+EXP(-('Sound Power'!$D198*1000+'ModelParams Lw'!B$6)/'ModelParams Lw'!B$7))+'ModelParams Lw'!B$5)*LN('Sound Power'!$B198)-('ModelParams Lw'!B$8+'ModelParams Lw'!B$9*$D198+'ModelParams Lw'!B$10*'Sound Power'!$F198^'ModelParams Lw'!B$14+'ModelParams Lw'!B$11*LN('Sound Power'!G198)+'ModelParams Lw'!B$12*'Sound Power'!$D198*'Sound Power'!$F198+'ModelParams Lw'!B$13*'Sound Power'!$D198*LN('Sound Power'!G198))</f>
        <v>#DIV/0!</v>
      </c>
      <c r="P198" s="26" t="e">
        <f>('ModelParams Lw'!C$4*LN('Sound Power'!H198)/(1+EXP(-('Sound Power'!$D198*1000+'ModelParams Lw'!C$6)/'ModelParams Lw'!C$7))+'ModelParams Lw'!C$5)*LN('Sound Power'!$B198)-('ModelParams Lw'!C$8+'ModelParams Lw'!C$9*$D198+'ModelParams Lw'!C$10*'Sound Power'!$F198^'ModelParams Lw'!C$14+'ModelParams Lw'!C$11*LN('Sound Power'!H198)+'ModelParams Lw'!C$12*'Sound Power'!$D198*'Sound Power'!$F198+'ModelParams Lw'!C$13*'Sound Power'!$D198*LN('Sound Power'!H198))</f>
        <v>#DIV/0!</v>
      </c>
      <c r="Q198" s="26" t="e">
        <f>('ModelParams Lw'!D$4*LN('Sound Power'!I198)/(1+EXP(-('Sound Power'!$D198*1000+'ModelParams Lw'!D$6)/'ModelParams Lw'!D$7))+'ModelParams Lw'!D$5)*LN('Sound Power'!$B198)-('ModelParams Lw'!D$8+'ModelParams Lw'!D$9*$D198+'ModelParams Lw'!D$10*'Sound Power'!$F198^'ModelParams Lw'!D$14+'ModelParams Lw'!D$11*LN('Sound Power'!I198)+'ModelParams Lw'!D$12*'Sound Power'!$D198*'Sound Power'!$F198+'ModelParams Lw'!D$13*'Sound Power'!$D198*LN('Sound Power'!I198))</f>
        <v>#DIV/0!</v>
      </c>
      <c r="R198" s="26" t="e">
        <f>('ModelParams Lw'!E$4*LN('Sound Power'!J198)/(1+EXP(-('Sound Power'!$D198*1000+'ModelParams Lw'!E$6)/'ModelParams Lw'!E$7))+'ModelParams Lw'!E$5)*LN('Sound Power'!$B198)-('ModelParams Lw'!E$8+'ModelParams Lw'!E$9*$D198+'ModelParams Lw'!E$10*'Sound Power'!$F198^'ModelParams Lw'!E$14+'ModelParams Lw'!E$11*LN('Sound Power'!J198)+'ModelParams Lw'!E$12*'Sound Power'!$D198*'Sound Power'!$F198+'ModelParams Lw'!E$13*'Sound Power'!$D198*LN('Sound Power'!J198))</f>
        <v>#DIV/0!</v>
      </c>
      <c r="S198" s="26" t="e">
        <f>('ModelParams Lw'!F$4*LN('Sound Power'!K198)/(1+EXP(-('Sound Power'!$D198*1000+'ModelParams Lw'!F$6)/'ModelParams Lw'!F$7))+'ModelParams Lw'!F$5)*LN('Sound Power'!$B198)-('ModelParams Lw'!F$8+'ModelParams Lw'!F$9*$D198+'ModelParams Lw'!F$10*'Sound Power'!$F198^'ModelParams Lw'!F$14+'ModelParams Lw'!F$11*LN('Sound Power'!K198)+'ModelParams Lw'!F$12*'Sound Power'!$D198*'Sound Power'!$F198+'ModelParams Lw'!F$13*'Sound Power'!$D198*LN('Sound Power'!K198))</f>
        <v>#DIV/0!</v>
      </c>
      <c r="T198" s="26" t="e">
        <f>('ModelParams Lw'!G$4*LN('Sound Power'!L198)/(1+EXP(-('Sound Power'!$D198*1000+'ModelParams Lw'!G$6)/'ModelParams Lw'!G$7))+'ModelParams Lw'!G$5)*LN('Sound Power'!$B198)-('ModelParams Lw'!G$8+'ModelParams Lw'!G$9*$D198+'ModelParams Lw'!G$10*'Sound Power'!$F198^'ModelParams Lw'!G$14+'ModelParams Lw'!G$11*LN('Sound Power'!L198)+'ModelParams Lw'!G$12*'Sound Power'!$D198*'Sound Power'!$F198+'ModelParams Lw'!G$13*'Sound Power'!$D198*LN('Sound Power'!L198))</f>
        <v>#DIV/0!</v>
      </c>
      <c r="U198" s="26" t="e">
        <f>('ModelParams Lw'!H$4*LN('Sound Power'!M198)/(1+EXP(-('Sound Power'!$D198*1000+'ModelParams Lw'!H$6)/'ModelParams Lw'!H$7))+'ModelParams Lw'!H$5)*LN('Sound Power'!$B198)-('ModelParams Lw'!H$8+'ModelParams Lw'!H$9*$D198+'ModelParams Lw'!H$10*'Sound Power'!$F198^'ModelParams Lw'!H$14+'ModelParams Lw'!H$11*LN('Sound Power'!M198)+'ModelParams Lw'!H$12*'Sound Power'!$D198*'Sound Power'!$F198+'ModelParams Lw'!H$13*'Sound Power'!$D198*LN('Sound Power'!M198))</f>
        <v>#DIV/0!</v>
      </c>
      <c r="V198" s="26" t="e">
        <f>('ModelParams Lw'!I$4*LN('Sound Power'!N198)/(1+EXP(-('Sound Power'!$D198*1000+'ModelParams Lw'!I$6)/'ModelParams Lw'!I$7))+'ModelParams Lw'!I$5)*LN('Sound Power'!$B198)-('ModelParams Lw'!I$8+'ModelParams Lw'!I$9*$D198+'ModelParams Lw'!I$10*'Sound Power'!$F198^'ModelParams Lw'!I$14+'ModelParams Lw'!I$11*LN('Sound Power'!N198)+'ModelParams Lw'!I$12*'Sound Power'!$D198*'Sound Power'!$F198+'ModelParams Lw'!I$13*'Sound Power'!$D198*LN('Sound Power'!N198))</f>
        <v>#DIV/0!</v>
      </c>
      <c r="W198" s="26" t="e">
        <f>10*LOG10(IF(O198="",0,POWER(10,((O198+'ModelParams Lw'!$O$4)/10))) +IF(P198="",0,POWER(10,((P198+'ModelParams Lw'!$P$4)/10))) +IF(Q198="",0,POWER(10,((Q198+'ModelParams Lw'!$Q$4)/10))) +IF(R198="",0,POWER(10,((R198+'ModelParams Lw'!$R$4)/10))) +IF(S198="",0,POWER(10,((S198+'ModelParams Lw'!$S$4)/10))) +IF(T198="",0,POWER(10,((T198+'ModelParams Lw'!$T$4)/10))) +IF(U198="",0,POWER(10,((U198+'ModelParams Lw'!$U$4)/10)))+IF(V198="",0,POWER(10,((V198+'ModelParams Lw'!$V$4)/10))))</f>
        <v>#DIV/0!</v>
      </c>
      <c r="X198" s="26" t="e">
        <f t="shared" si="77"/>
        <v>#DIV/0!</v>
      </c>
      <c r="Y198" s="26" t="e">
        <f>(O198-'ModelParams Lw'!O$10)/'ModelParams Lw'!O$11</f>
        <v>#DIV/0!</v>
      </c>
      <c r="Z198" s="26" t="e">
        <f>(P198-'ModelParams Lw'!P$10)/'ModelParams Lw'!P$11</f>
        <v>#DIV/0!</v>
      </c>
      <c r="AA198" s="26" t="e">
        <f>(Q198-'ModelParams Lw'!Q$10)/'ModelParams Lw'!Q$11</f>
        <v>#DIV/0!</v>
      </c>
      <c r="AB198" s="26" t="e">
        <f>(R198-'ModelParams Lw'!R$10)/'ModelParams Lw'!R$11</f>
        <v>#DIV/0!</v>
      </c>
      <c r="AC198" s="26" t="e">
        <f>(S198-'ModelParams Lw'!S$10)/'ModelParams Lw'!S$11</f>
        <v>#DIV/0!</v>
      </c>
      <c r="AD198" s="26" t="e">
        <f>(T198-'ModelParams Lw'!T$10)/'ModelParams Lw'!T$11</f>
        <v>#DIV/0!</v>
      </c>
      <c r="AE198" s="26" t="e">
        <f>(U198-'ModelParams Lw'!U$10)/'ModelParams Lw'!U$11</f>
        <v>#DIV/0!</v>
      </c>
      <c r="AF198" s="26" t="e">
        <f>(V198-'ModelParams Lw'!V$10)/'ModelParams Lw'!V$11</f>
        <v>#DIV/0!</v>
      </c>
      <c r="AG198" s="26" t="e">
        <f t="shared" si="78"/>
        <v>#DIV/0!</v>
      </c>
      <c r="AH198" s="26" t="e">
        <f>VLOOKUP(D198*1000,'ModelParams Lw'!$A$38:$D$58,4)</f>
        <v>#N/A</v>
      </c>
      <c r="AI198" s="56" t="e">
        <f>VLOOKUP(D198*1000,'ModelParams Lw'!$A$38:$D$58,2)</f>
        <v>#N/A</v>
      </c>
      <c r="AJ198" s="46" t="e">
        <f t="shared" si="79"/>
        <v>#DIV/0!</v>
      </c>
      <c r="AK198" s="26" t="e">
        <f t="shared" si="80"/>
        <v>#VALUE!</v>
      </c>
      <c r="AL198" s="26" t="e">
        <f>IF($AI198=100,'ModelParams Lw'!R$35*'Sound Power'!$AH198^2+'ModelParams Lw'!R$36*'Sound Power'!$AH198+'ModelParams Lw'!R$37,IF($AI198=150,'ModelParams Lw'!R$38*'Sound Power'!$AH198^2+'ModelParams Lw'!R$39*'Sound Power'!$AH198+'ModelParams Lw'!R$40,'ModelParams Lw'!R$41*'Sound Power'!$AH198^2+'ModelParams Lw'!R$42*'Sound Power'!$AH198+'ModelParams Lw'!R$43))</f>
        <v>#N/A</v>
      </c>
      <c r="AM198" s="26" t="e">
        <f>IF($AI198=100,'ModelParams Lw'!S$35*'Sound Power'!$AH198^2+'ModelParams Lw'!S$36*'Sound Power'!$AH198+'ModelParams Lw'!S$37,IF($AI198=150,'ModelParams Lw'!S$38*'Sound Power'!$AH198^2+'ModelParams Lw'!S$39*'Sound Power'!$AH198+'ModelParams Lw'!S$40,'ModelParams Lw'!S$41*'Sound Power'!$AH198^2+'ModelParams Lw'!S$42*'Sound Power'!$AH198+'ModelParams Lw'!S$43))</f>
        <v>#N/A</v>
      </c>
      <c r="AN198" s="26" t="e">
        <f>IF($AI198=100,'ModelParams Lw'!T$35*'Sound Power'!$AH198^2+'ModelParams Lw'!T$36*'Sound Power'!$AH198+'ModelParams Lw'!T$37,IF($AI198=150,'ModelParams Lw'!T$38*'Sound Power'!$AH198^2+'ModelParams Lw'!T$39*'Sound Power'!$AH198+'ModelParams Lw'!T$40,'ModelParams Lw'!T$41*'Sound Power'!$AH198^2+'ModelParams Lw'!T$42*'Sound Power'!$AH198+'ModelParams Lw'!T$43))</f>
        <v>#N/A</v>
      </c>
      <c r="AO198" s="26" t="e">
        <f>IF($AI198=100,'ModelParams Lw'!U$35*'Sound Power'!$AH198^2+'ModelParams Lw'!U$36*'Sound Power'!$AH198+'ModelParams Lw'!U$37,IF($AI198=150,'ModelParams Lw'!U$38*'Sound Power'!$AH198^2+'ModelParams Lw'!U$39*'Sound Power'!$AH198+'ModelParams Lw'!U$40,'ModelParams Lw'!U$41*'Sound Power'!$AH198^2+'ModelParams Lw'!U$42*'Sound Power'!$AH198+'ModelParams Lw'!U$43))</f>
        <v>#N/A</v>
      </c>
      <c r="AP198" s="26" t="e">
        <f>IF($AI198=100,'ModelParams Lw'!V$35*'Sound Power'!$AH198^2+'ModelParams Lw'!V$36*'Sound Power'!$AH198+'ModelParams Lw'!V$37,IF($AI198=150,'ModelParams Lw'!V$38*'Sound Power'!$AH198^2+'ModelParams Lw'!V$39*'Sound Power'!$AH198+'ModelParams Lw'!V$40,'ModelParams Lw'!V$41*'Sound Power'!$AH198^2+'ModelParams Lw'!V$42*'Sound Power'!$AH198+'ModelParams Lw'!V$43))</f>
        <v>#N/A</v>
      </c>
      <c r="AQ198" s="26" t="e">
        <f>IF($AI198=100,'ModelParams Lw'!W$35*'Sound Power'!$AH198^2+'ModelParams Lw'!W$36*'Sound Power'!$AH198+'ModelParams Lw'!W$37,IF($AI198=150,'ModelParams Lw'!W$38*'Sound Power'!$AH198^2+'ModelParams Lw'!W$39*'Sound Power'!$AH198+'ModelParams Lw'!W$40,'ModelParams Lw'!W$41*'Sound Power'!$AH198^2+'ModelParams Lw'!W$42*'Sound Power'!$AH198+'ModelParams Lw'!W$43))</f>
        <v>#N/A</v>
      </c>
      <c r="AR198" s="26" t="e">
        <f t="shared" si="81"/>
        <v>#VALUE!</v>
      </c>
      <c r="AS198" s="26" t="e">
        <f>IF(26.83*LN($AJ198)-11.791-'ModelParams Lw'!B$35&lt;0,0,26.83*LN($AJ198)-11.791-'ModelParams Lw'!B$35)</f>
        <v>#DIV/0!</v>
      </c>
      <c r="AT198" s="26" t="e">
        <f>IF(26.83*LN($AJ198)-11.791-'ModelParams Lw'!C$35&lt;0,0,26.83*LN($AJ198)-11.791-'ModelParams Lw'!C$35)</f>
        <v>#DIV/0!</v>
      </c>
      <c r="AU198" s="26" t="e">
        <f>IF(26.83*LN($AJ198)-11.791-'ModelParams Lw'!D$35&lt;0,0,26.83*LN($AJ198)-11.791-'ModelParams Lw'!D$35)</f>
        <v>#DIV/0!</v>
      </c>
      <c r="AV198" s="26" t="e">
        <f>IF(26.83*LN($AJ198)-11.791-'ModelParams Lw'!E$35&lt;0,0,26.83*LN($AJ198)-11.791-'ModelParams Lw'!E$35)</f>
        <v>#DIV/0!</v>
      </c>
      <c r="AW198" s="26" t="e">
        <f>IF(26.83*LN($AJ198)-11.791-'ModelParams Lw'!F$35&lt;0,0,26.83*LN($AJ198)-11.791-'ModelParams Lw'!F$35)</f>
        <v>#DIV/0!</v>
      </c>
      <c r="AX198" s="26" t="e">
        <f>IF(26.83*LN($AJ198)-11.791-'ModelParams Lw'!G$35&lt;0,0,26.83*LN($AJ198)-11.791-'ModelParams Lw'!G$35)</f>
        <v>#DIV/0!</v>
      </c>
      <c r="AY198" s="26" t="e">
        <f>IF(26.83*LN($AJ198)-11.791-'ModelParams Lw'!H$35&lt;0,0,26.83*LN($AJ198)-11.791-'ModelParams Lw'!H$35)</f>
        <v>#DIV/0!</v>
      </c>
      <c r="AZ198" s="26" t="e">
        <f>IF(26.83*LN($AJ198)-11.791-'ModelParams Lw'!I$35&lt;0,0,26.83*LN($AJ198)-11.791-'ModelParams Lw'!I$35)</f>
        <v>#DIV/0!</v>
      </c>
      <c r="BA198" s="26" t="e">
        <f t="shared" si="94"/>
        <v>#DIV/0!</v>
      </c>
      <c r="BB198" s="26" t="e">
        <f t="shared" si="95"/>
        <v>#DIV/0!</v>
      </c>
      <c r="BC198" s="26" t="e">
        <f t="shared" si="96"/>
        <v>#DIV/0!</v>
      </c>
      <c r="BD198" s="26" t="e">
        <f t="shared" si="97"/>
        <v>#DIV/0!</v>
      </c>
      <c r="BE198" s="26" t="e">
        <f t="shared" si="98"/>
        <v>#DIV/0!</v>
      </c>
      <c r="BF198" s="26" t="e">
        <f t="shared" si="99"/>
        <v>#DIV/0!</v>
      </c>
      <c r="BG198" s="26" t="e">
        <f t="shared" si="100"/>
        <v>#DIV/0!</v>
      </c>
      <c r="BH198" s="26" t="e">
        <f t="shared" si="101"/>
        <v>#DIV/0!</v>
      </c>
      <c r="BI198" s="26" t="e">
        <f>10*LOG10(IF(BA198="",0,POWER(10,((BA198+'ModelParams Lw'!$O$4)/10))) +IF(BB198="",0,POWER(10,((BB198+'ModelParams Lw'!$P$4)/10))) +IF(BC198="",0,POWER(10,((BC198+'ModelParams Lw'!$Q$4)/10))) +IF(BD198="",0,POWER(10,((BD198+'ModelParams Lw'!$R$4)/10))) +IF(BE198="",0,POWER(10,((BE198+'ModelParams Lw'!$S$4)/10))) +IF(BF198="",0,POWER(10,((BF198+'ModelParams Lw'!$T$4)/10))) +IF(BG198="",0,POWER(10,((BG198+'ModelParams Lw'!$U$4)/10)))+IF(BH198="",0,POWER(10,((BH198+'ModelParams Lw'!$V$4)/10))))</f>
        <v>#DIV/0!</v>
      </c>
      <c r="BJ198" s="26" t="e">
        <f t="shared" si="82"/>
        <v>#DIV/0!</v>
      </c>
      <c r="BK198" s="26" t="e">
        <f>(BA198-'ModelParams Lw'!O$10)/'ModelParams Lw'!O$11</f>
        <v>#DIV/0!</v>
      </c>
      <c r="BL198" s="26" t="e">
        <f>(BB198-'ModelParams Lw'!P$10)/'ModelParams Lw'!P$11</f>
        <v>#DIV/0!</v>
      </c>
      <c r="BM198" s="26" t="e">
        <f>(BC198-'ModelParams Lw'!Q$10)/'ModelParams Lw'!Q$11</f>
        <v>#DIV/0!</v>
      </c>
      <c r="BN198" s="26" t="e">
        <f>(BD198-'ModelParams Lw'!R$10)/'ModelParams Lw'!R$11</f>
        <v>#DIV/0!</v>
      </c>
      <c r="BO198" s="26" t="e">
        <f>(BE198-'ModelParams Lw'!S$10)/'ModelParams Lw'!S$11</f>
        <v>#DIV/0!</v>
      </c>
      <c r="BP198" s="26" t="e">
        <f>(BF198-'ModelParams Lw'!T$10)/'ModelParams Lw'!T$11</f>
        <v>#DIV/0!</v>
      </c>
      <c r="BQ198" s="26" t="e">
        <f>(BG198-'ModelParams Lw'!U$10)/'ModelParams Lw'!U$11</f>
        <v>#DIV/0!</v>
      </c>
      <c r="BR198" s="26" t="e">
        <f>(BH198-'ModelParams Lw'!V$10)/'ModelParams Lw'!V$11</f>
        <v>#DIV/0!</v>
      </c>
      <c r="BS198" s="23" t="e">
        <f>IF(Calcul!$E200="SW",DEGREES(ACOS(1-(1/'ModelParams Lw'!C$25*SQRT(0.5*1.2/'Sound Power'!$C198)*('Sound Power'!$B198/3600)/('Sound Power'!$D198)/('Sound Power'!$F198)))),DEGREES(ACOS(1-(1/'ModelParams Lw'!C$29*SQRT(0.5*1.2/'Sound Power'!$C198)*('Sound Power'!$B198/3600)/('Sound Power'!$D198)/('Sound Power'!$F198)))))</f>
        <v>#DIV/0!</v>
      </c>
      <c r="BT198" s="23" t="e">
        <f>IF(Calcul!$E200="SW",DEGREES(ACOS(1-(1/'ModelParams Lw'!D$25*SQRT(0.5*1.2/'Sound Power'!$C198)*('Sound Power'!$B198/3600)/('Sound Power'!$D198)/('Sound Power'!$F198)))),DEGREES(ACOS(1-(1/'ModelParams Lw'!D$29*SQRT(0.5*1.2/'Sound Power'!$C198)*('Sound Power'!$B198/3600)/('Sound Power'!$D198)/('Sound Power'!$F198)))))</f>
        <v>#DIV/0!</v>
      </c>
      <c r="BU198" s="23" t="e">
        <f>IF(Calcul!$E200="SW",DEGREES(ACOS(1-(1/'ModelParams Lw'!E$25*SQRT(0.5*1.2/'Sound Power'!$C198)*('Sound Power'!$B198/3600)/('Sound Power'!$D198)/('Sound Power'!$F198)))),DEGREES(ACOS(1-(1/'ModelParams Lw'!E$29*SQRT(0.5*1.2/'Sound Power'!$C198)*('Sound Power'!$B198/3600)/('Sound Power'!$D198)/('Sound Power'!$F198)))))</f>
        <v>#DIV/0!</v>
      </c>
      <c r="BV198" s="23" t="e">
        <f>IF(Calcul!$E200="SW",DEGREES(ACOS(1-(1/'ModelParams Lw'!F$25*SQRT(0.5*1.2/'Sound Power'!$C198)*('Sound Power'!$B198/3600)/('Sound Power'!$D198)/('Sound Power'!$F198)))),DEGREES(ACOS(1-(1/'ModelParams Lw'!F$29*SQRT(0.5*1.2/'Sound Power'!$C198)*('Sound Power'!$B198/3600)/('Sound Power'!$D198)/('Sound Power'!$F198)))))</f>
        <v>#DIV/0!</v>
      </c>
      <c r="BW198" s="23" t="e">
        <f>IF(Calcul!$E200="SW",DEGREES(ACOS(1-(1/'ModelParams Lw'!G$25*SQRT(0.5*1.2/'Sound Power'!$C198)*('Sound Power'!$B198/3600)/('Sound Power'!$D198)/('Sound Power'!$F198)))),DEGREES(ACOS(1-(1/'ModelParams Lw'!G$29*SQRT(0.5*1.2/'Sound Power'!$C198)*('Sound Power'!$B198/3600)/('Sound Power'!$D198)/('Sound Power'!$F198)))))</f>
        <v>#DIV/0!</v>
      </c>
      <c r="BX198" s="23" t="e">
        <f>IF(Calcul!$E200="SW",DEGREES(ACOS(1-(1/'ModelParams Lw'!H$25*SQRT(0.5*1.2/'Sound Power'!$C198)*('Sound Power'!$B198/3600)/('Sound Power'!$D198)/('Sound Power'!$F198)))),DEGREES(ACOS(1-(1/'ModelParams Lw'!H$29*SQRT(0.5*1.2/'Sound Power'!$C198)*('Sound Power'!$B198/3600)/('Sound Power'!$D198)/('Sound Power'!$F198)))))</f>
        <v>#DIV/0!</v>
      </c>
      <c r="BY198" s="23" t="e">
        <f>IF(Calcul!$E200="SW",DEGREES(ACOS(1-(1/'ModelParams Lw'!I$25*SQRT(0.5*1.2/'Sound Power'!$C198)*('Sound Power'!$B198/3600)/('Sound Power'!$D198)/('Sound Power'!$F198)))),DEGREES(ACOS(1-(1/'ModelParams Lw'!I$29*SQRT(0.5*1.2/'Sound Power'!$C198)*('Sound Power'!$B198/3600)/('Sound Power'!$D198)/('Sound Power'!$F198)))))</f>
        <v>#DIV/0!</v>
      </c>
      <c r="BZ198" s="23" t="e">
        <f>IF(Calcul!$E200="SW",DEGREES(ACOS(1-(1/'ModelParams Lw'!J$25*SQRT(0.5*1.2/'Sound Power'!$C198)*('Sound Power'!$B198/3600)/('Sound Power'!$D198)/('Sound Power'!$F198)))),DEGREES(ACOS(1-(1/'ModelParams Lw'!J$29*SQRT(0.5*1.2/'Sound Power'!$C198)*('Sound Power'!$B198/3600)/('Sound Power'!$D198)/('Sound Power'!$F198)))))</f>
        <v>#DIV/0!</v>
      </c>
      <c r="CA198" s="26" t="e">
        <f>IF(Calcul!$E200="SW",'ModelParams Lw'!C$22+'ModelParams Lw'!C$23*LOG('Sound Power'!$D198/'Sound Power'!$E198)+'ModelParams Lw'!C$24*LN('Sound Power'!BS198),IF('ModelParams Lw'!C$26+'ModelParams Lw'!C$27*LOG('Sound Power'!$D198/'Sound Power'!$E198)+'ModelParams Lw'!C$28*LN('Sound Power'!BS198)&lt;'ModelParams Lw'!C$22+'ModelParams Lw'!C$23*LOG('Sound Power'!$D198/'Sound Power'!$E198)+'ModelParams Lw'!C$24*LN('Sound Power'!BS198),'ModelParams Lw'!C$22+'ModelParams Lw'!C$23*LOG('Sound Power'!$D198/'Sound Power'!$E198)+'ModelParams Lw'!C$24*LN('Sound Power'!BS198),'ModelParams Lw'!C$26+'ModelParams Lw'!C$27*LOG('Sound Power'!$D198/'Sound Power'!$E198)+'ModelParams Lw'!C$28*LN('Sound Power'!BS198)))</f>
        <v>#DIV/0!</v>
      </c>
      <c r="CB198" s="26" t="e">
        <f>IF(Calcul!$E200="SW",'ModelParams Lw'!D$22+'ModelParams Lw'!D$23*LOG('Sound Power'!$D198/'Sound Power'!$E198)+'ModelParams Lw'!D$24*LN('Sound Power'!BT198),IF('ModelParams Lw'!D$26+'ModelParams Lw'!D$27*LOG('Sound Power'!$D198/'Sound Power'!$E198)+'ModelParams Lw'!D$28*LN('Sound Power'!BT198)&lt;'ModelParams Lw'!D$22+'ModelParams Lw'!D$23*LOG('Sound Power'!$D198/'Sound Power'!$E198)+'ModelParams Lw'!D$24*LN('Sound Power'!BT198),'ModelParams Lw'!D$22+'ModelParams Lw'!D$23*LOG('Sound Power'!$D198/'Sound Power'!$E198)+'ModelParams Lw'!D$24*LN('Sound Power'!BT198),'ModelParams Lw'!D$26+'ModelParams Lw'!D$27*LOG('Sound Power'!$D198/'Sound Power'!$E198)+'ModelParams Lw'!D$28*LN('Sound Power'!BT198)))</f>
        <v>#DIV/0!</v>
      </c>
      <c r="CC198" s="26" t="e">
        <f>IF(Calcul!$E200="SW",'ModelParams Lw'!E$22+'ModelParams Lw'!E$23*LOG('Sound Power'!$D198/'Sound Power'!$E198)+'ModelParams Lw'!E$24*LN('Sound Power'!BU198),IF('ModelParams Lw'!E$26+'ModelParams Lw'!E$27*LOG('Sound Power'!$D198/'Sound Power'!$E198)+'ModelParams Lw'!E$28*LN('Sound Power'!BU198)&lt;'ModelParams Lw'!E$22+'ModelParams Lw'!E$23*LOG('Sound Power'!$D198/'Sound Power'!$E198)+'ModelParams Lw'!E$24*LN('Sound Power'!BU198),'ModelParams Lw'!E$22+'ModelParams Lw'!E$23*LOG('Sound Power'!$D198/'Sound Power'!$E198)+'ModelParams Lw'!E$24*LN('Sound Power'!BU198),'ModelParams Lw'!E$26+'ModelParams Lw'!E$27*LOG('Sound Power'!$D198/'Sound Power'!$E198)+'ModelParams Lw'!E$28*LN('Sound Power'!BU198)))</f>
        <v>#DIV/0!</v>
      </c>
      <c r="CD198" s="26" t="e">
        <f>IF(Calcul!$E200="SW",'ModelParams Lw'!F$22+'ModelParams Lw'!F$23*LOG('Sound Power'!$D198/'Sound Power'!$E198)+'ModelParams Lw'!F$24*LN('Sound Power'!BV198),IF('ModelParams Lw'!F$26+'ModelParams Lw'!F$27*LOG('Sound Power'!$D198/'Sound Power'!$E198)+'ModelParams Lw'!F$28*LN('Sound Power'!BV198)&lt;'ModelParams Lw'!F$22+'ModelParams Lw'!F$23*LOG('Sound Power'!$D198/'Sound Power'!$E198)+'ModelParams Lw'!F$24*LN('Sound Power'!BV198),'ModelParams Lw'!F$22+'ModelParams Lw'!F$23*LOG('Sound Power'!$D198/'Sound Power'!$E198)+'ModelParams Lw'!F$24*LN('Sound Power'!BV198),'ModelParams Lw'!F$26+'ModelParams Lw'!F$27*LOG('Sound Power'!$D198/'Sound Power'!$E198)+'ModelParams Lw'!F$28*LN('Sound Power'!BV198)))</f>
        <v>#DIV/0!</v>
      </c>
      <c r="CE198" s="26" t="e">
        <f>IF(Calcul!$E200="SW",'ModelParams Lw'!G$22+'ModelParams Lw'!G$23*LOG('Sound Power'!$D198/'Sound Power'!$E198)+'ModelParams Lw'!G$24*LN('Sound Power'!BW198),IF('ModelParams Lw'!G$26+'ModelParams Lw'!G$27*LOG('Sound Power'!$D198/'Sound Power'!$E198)+'ModelParams Lw'!G$28*LN('Sound Power'!BW198)&lt;'ModelParams Lw'!G$22+'ModelParams Lw'!G$23*LOG('Sound Power'!$D198/'Sound Power'!$E198)+'ModelParams Lw'!G$24*LN('Sound Power'!BW198),'ModelParams Lw'!G$22+'ModelParams Lw'!G$23*LOG('Sound Power'!$D198/'Sound Power'!$E198)+'ModelParams Lw'!G$24*LN('Sound Power'!BW198),'ModelParams Lw'!G$26+'ModelParams Lw'!G$27*LOG('Sound Power'!$D198/'Sound Power'!$E198)+'ModelParams Lw'!G$28*LN('Sound Power'!BW198)))</f>
        <v>#DIV/0!</v>
      </c>
      <c r="CF198" s="26" t="e">
        <f>IF(Calcul!$E200="SW",'ModelParams Lw'!H$22+'ModelParams Lw'!H$23*LOG('Sound Power'!$D198/'Sound Power'!$E198)+'ModelParams Lw'!H$24*LN('Sound Power'!BX198),IF('ModelParams Lw'!H$26+'ModelParams Lw'!H$27*LOG('Sound Power'!$D198/'Sound Power'!$E198)+'ModelParams Lw'!H$28*LN('Sound Power'!BX198)&lt;'ModelParams Lw'!H$22+'ModelParams Lw'!H$23*LOG('Sound Power'!$D198/'Sound Power'!$E198)+'ModelParams Lw'!H$24*LN('Sound Power'!BX198),'ModelParams Lw'!H$22+'ModelParams Lw'!H$23*LOG('Sound Power'!$D198/'Sound Power'!$E198)+'ModelParams Lw'!H$24*LN('Sound Power'!BX198),'ModelParams Lw'!H$26+'ModelParams Lw'!H$27*LOG('Sound Power'!$D198/'Sound Power'!$E198)+'ModelParams Lw'!H$28*LN('Sound Power'!BX198)))</f>
        <v>#DIV/0!</v>
      </c>
      <c r="CG198" s="26" t="e">
        <f>IF(Calcul!$E200="SW",'ModelParams Lw'!I$22+'ModelParams Lw'!I$23*LOG('Sound Power'!$D198/'Sound Power'!$E198)+'ModelParams Lw'!I$24*LN('Sound Power'!BY198),IF('ModelParams Lw'!I$26+'ModelParams Lw'!I$27*LOG('Sound Power'!$D198/'Sound Power'!$E198)+'ModelParams Lw'!I$28*LN('Sound Power'!BY198)&lt;'ModelParams Lw'!I$22+'ModelParams Lw'!I$23*LOG('Sound Power'!$D198/'Sound Power'!$E198)+'ModelParams Lw'!I$24*LN('Sound Power'!BY198),'ModelParams Lw'!I$22+'ModelParams Lw'!I$23*LOG('Sound Power'!$D198/'Sound Power'!$E198)+'ModelParams Lw'!I$24*LN('Sound Power'!BY198),'ModelParams Lw'!I$26+'ModelParams Lw'!I$27*LOG('Sound Power'!$D198/'Sound Power'!$E198)+'ModelParams Lw'!I$28*LN('Sound Power'!BY198)))</f>
        <v>#DIV/0!</v>
      </c>
      <c r="CH198" s="26" t="e">
        <f>IF(Calcul!$E200="SW",'ModelParams Lw'!J$22+'ModelParams Lw'!J$23*LOG('Sound Power'!$D198/'Sound Power'!$E198)+'ModelParams Lw'!J$24*LN('Sound Power'!BZ198),IF('ModelParams Lw'!J$26+'ModelParams Lw'!J$27*LOG('Sound Power'!$D198/'Sound Power'!$E198)+'ModelParams Lw'!J$28*LN('Sound Power'!BZ198)&lt;'ModelParams Lw'!J$22+'ModelParams Lw'!J$23*LOG('Sound Power'!$D198/'Sound Power'!$E198)+'ModelParams Lw'!J$24*LN('Sound Power'!BZ198),'ModelParams Lw'!J$22+'ModelParams Lw'!J$23*LOG('Sound Power'!$D198/'Sound Power'!$E198)+'ModelParams Lw'!J$24*LN('Sound Power'!BZ198),'ModelParams Lw'!J$26+'ModelParams Lw'!J$27*LOG('Sound Power'!$D198/'Sound Power'!$E198)+'ModelParams Lw'!J$28*LN('Sound Power'!BZ198)))</f>
        <v>#DIV/0!</v>
      </c>
      <c r="CI198" s="26" t="e">
        <f t="shared" si="83"/>
        <v>#DIV/0!</v>
      </c>
      <c r="CJ198" s="26" t="e">
        <f t="shared" si="84"/>
        <v>#DIV/0!</v>
      </c>
      <c r="CK198" s="26" t="e">
        <f t="shared" si="85"/>
        <v>#DIV/0!</v>
      </c>
      <c r="CL198" s="26" t="e">
        <f t="shared" si="86"/>
        <v>#DIV/0!</v>
      </c>
      <c r="CM198" s="26" t="e">
        <f t="shared" si="87"/>
        <v>#DIV/0!</v>
      </c>
      <c r="CN198" s="26" t="e">
        <f t="shared" si="88"/>
        <v>#DIV/0!</v>
      </c>
      <c r="CO198" s="26" t="e">
        <f t="shared" si="89"/>
        <v>#DIV/0!</v>
      </c>
      <c r="CP198" s="26" t="e">
        <f t="shared" si="90"/>
        <v>#DIV/0!</v>
      </c>
      <c r="CQ198" s="26" t="e">
        <f>10*LOG10(IF(CI198="",0,POWER(10,((CI198+'ModelParams Lw'!$O$4)/10))) +IF(CJ198="",0,POWER(10,((CJ198+'ModelParams Lw'!$P$4)/10))) +IF(CK198="",0,POWER(10,((CK198+'ModelParams Lw'!$Q$4)/10))) +IF(CL198="",0,POWER(10,((CL198+'ModelParams Lw'!$R$4)/10))) +IF(CM198="",0,POWER(10,((CM198+'ModelParams Lw'!$S$4)/10))) +IF(CN198="",0,POWER(10,((CN198+'ModelParams Lw'!$T$4)/10))) +IF(CO198="",0,POWER(10,((CO198+'ModelParams Lw'!$U$4)/10)))+IF(CP198="",0,POWER(10,((CP198+'ModelParams Lw'!$V$4)/10))))</f>
        <v>#DIV/0!</v>
      </c>
      <c r="CR198" s="26" t="e">
        <f t="shared" si="91"/>
        <v>#DIV/0!</v>
      </c>
      <c r="CS198" s="26" t="e">
        <f>(CI198-'ModelParams Lw'!$O$10)/'ModelParams Lw'!$O$11</f>
        <v>#DIV/0!</v>
      </c>
      <c r="CT198" s="26" t="e">
        <f>(CJ198-'ModelParams Lw'!$P$10)/'ModelParams Lw'!$P$11</f>
        <v>#DIV/0!</v>
      </c>
      <c r="CU198" s="26" t="e">
        <f>(CK198-'ModelParams Lw'!$Q$10)/'ModelParams Lw'!$Q$11</f>
        <v>#DIV/0!</v>
      </c>
      <c r="CV198" s="26" t="e">
        <f>(CL198-'ModelParams Lw'!$R$10)/'ModelParams Lw'!$R$11</f>
        <v>#DIV/0!</v>
      </c>
      <c r="CW198" s="26" t="e">
        <f>(CM198-'ModelParams Lw'!$S$10)/'ModelParams Lw'!$S$11</f>
        <v>#DIV/0!</v>
      </c>
      <c r="CX198" s="26" t="e">
        <f>(CN198-'ModelParams Lw'!$T$10)/'ModelParams Lw'!$T$11</f>
        <v>#DIV/0!</v>
      </c>
      <c r="CY198" s="26" t="e">
        <f>(CO198-'ModelParams Lw'!$U$10)/'ModelParams Lw'!$U$11</f>
        <v>#DIV/0!</v>
      </c>
      <c r="CZ198" s="26" t="e">
        <f>(CP198-'ModelParams Lw'!$V$10)/'ModelParams Lw'!$V$11</f>
        <v>#DIV/0!</v>
      </c>
    </row>
    <row r="199" spans="1:104" x14ac:dyDescent="0.2">
      <c r="A199" s="13">
        <f>Calcul!A201</f>
        <v>0</v>
      </c>
      <c r="B199" s="13">
        <f t="shared" si="92"/>
        <v>0</v>
      </c>
      <c r="C199" s="13">
        <f>Calcul!B201</f>
        <v>0</v>
      </c>
      <c r="D199" s="13">
        <f>Calcul!C201/1000</f>
        <v>0</v>
      </c>
      <c r="E199" s="13">
        <f>Calcul!D201/1000</f>
        <v>0</v>
      </c>
      <c r="F199" s="13">
        <f t="shared" si="93"/>
        <v>0</v>
      </c>
      <c r="G199" s="23" t="e">
        <f>DEGREES(ACOS(1-(1/'ModelParams Lw'!B$15*SQRT(0.5*1.2/'Sound Power'!$C199)*('Sound Power'!$B199/3600)/('Sound Power'!$D199)/('Sound Power'!$F199))))</f>
        <v>#DIV/0!</v>
      </c>
      <c r="H199" s="23" t="e">
        <f>DEGREES(ACOS(1-(1/'ModelParams Lw'!C$15*SQRT(0.5*1.2/'Sound Power'!$C199)*('Sound Power'!$B199/3600)/('Sound Power'!$D199)/('Sound Power'!$F199))))</f>
        <v>#DIV/0!</v>
      </c>
      <c r="I199" s="23" t="e">
        <f>DEGREES(ACOS(1-(1/'ModelParams Lw'!D$15*SQRT(0.5*1.2/'Sound Power'!$C199)*('Sound Power'!$B199/3600)/('Sound Power'!$D199)/('Sound Power'!$F199))))</f>
        <v>#DIV/0!</v>
      </c>
      <c r="J199" s="23" t="e">
        <f>DEGREES(ACOS(1-(1/'ModelParams Lw'!E$15*SQRT(0.5*1.2/'Sound Power'!$C199)*('Sound Power'!$B199/3600)/('Sound Power'!$D199)/('Sound Power'!$F199))))</f>
        <v>#DIV/0!</v>
      </c>
      <c r="K199" s="23" t="e">
        <f>DEGREES(ACOS(1-(1/'ModelParams Lw'!F$15*SQRT(0.5*1.2/'Sound Power'!$C199)*('Sound Power'!$B199/3600)/('Sound Power'!$D199)/('Sound Power'!$F199))))</f>
        <v>#DIV/0!</v>
      </c>
      <c r="L199" s="23" t="e">
        <f>DEGREES(ACOS(1-(1/'ModelParams Lw'!G$15*SQRT(0.5*1.2/'Sound Power'!$C199)*('Sound Power'!$B199/3600)/('Sound Power'!$D199)/('Sound Power'!$F199))))</f>
        <v>#DIV/0!</v>
      </c>
      <c r="M199" s="23" t="e">
        <f>DEGREES(ACOS(1-(1/'ModelParams Lw'!H$15*SQRT(0.5*1.2/'Sound Power'!$C199)*('Sound Power'!$B199/3600)/('Sound Power'!$D199)/('Sound Power'!$F199))))</f>
        <v>#DIV/0!</v>
      </c>
      <c r="N199" s="23" t="e">
        <f>DEGREES(ACOS(1-(1/'ModelParams Lw'!I$15*SQRT(0.5*1.2/'Sound Power'!$C199)*('Sound Power'!$B199/3600)/('Sound Power'!$D199)/('Sound Power'!$F199))))</f>
        <v>#DIV/0!</v>
      </c>
      <c r="O199" s="26" t="e">
        <f>('ModelParams Lw'!B$4*LN('Sound Power'!G199)/(1+EXP(-('Sound Power'!$D199*1000+'ModelParams Lw'!B$6)/'ModelParams Lw'!B$7))+'ModelParams Lw'!B$5)*LN('Sound Power'!$B199)-('ModelParams Lw'!B$8+'ModelParams Lw'!B$9*$D199+'ModelParams Lw'!B$10*'Sound Power'!$F199^'ModelParams Lw'!B$14+'ModelParams Lw'!B$11*LN('Sound Power'!G199)+'ModelParams Lw'!B$12*'Sound Power'!$D199*'Sound Power'!$F199+'ModelParams Lw'!B$13*'Sound Power'!$D199*LN('Sound Power'!G199))</f>
        <v>#DIV/0!</v>
      </c>
      <c r="P199" s="26" t="e">
        <f>('ModelParams Lw'!C$4*LN('Sound Power'!H199)/(1+EXP(-('Sound Power'!$D199*1000+'ModelParams Lw'!C$6)/'ModelParams Lw'!C$7))+'ModelParams Lw'!C$5)*LN('Sound Power'!$B199)-('ModelParams Lw'!C$8+'ModelParams Lw'!C$9*$D199+'ModelParams Lw'!C$10*'Sound Power'!$F199^'ModelParams Lw'!C$14+'ModelParams Lw'!C$11*LN('Sound Power'!H199)+'ModelParams Lw'!C$12*'Sound Power'!$D199*'Sound Power'!$F199+'ModelParams Lw'!C$13*'Sound Power'!$D199*LN('Sound Power'!H199))</f>
        <v>#DIV/0!</v>
      </c>
      <c r="Q199" s="26" t="e">
        <f>('ModelParams Lw'!D$4*LN('Sound Power'!I199)/(1+EXP(-('Sound Power'!$D199*1000+'ModelParams Lw'!D$6)/'ModelParams Lw'!D$7))+'ModelParams Lw'!D$5)*LN('Sound Power'!$B199)-('ModelParams Lw'!D$8+'ModelParams Lw'!D$9*$D199+'ModelParams Lw'!D$10*'Sound Power'!$F199^'ModelParams Lw'!D$14+'ModelParams Lw'!D$11*LN('Sound Power'!I199)+'ModelParams Lw'!D$12*'Sound Power'!$D199*'Sound Power'!$F199+'ModelParams Lw'!D$13*'Sound Power'!$D199*LN('Sound Power'!I199))</f>
        <v>#DIV/0!</v>
      </c>
      <c r="R199" s="26" t="e">
        <f>('ModelParams Lw'!E$4*LN('Sound Power'!J199)/(1+EXP(-('Sound Power'!$D199*1000+'ModelParams Lw'!E$6)/'ModelParams Lw'!E$7))+'ModelParams Lw'!E$5)*LN('Sound Power'!$B199)-('ModelParams Lw'!E$8+'ModelParams Lw'!E$9*$D199+'ModelParams Lw'!E$10*'Sound Power'!$F199^'ModelParams Lw'!E$14+'ModelParams Lw'!E$11*LN('Sound Power'!J199)+'ModelParams Lw'!E$12*'Sound Power'!$D199*'Sound Power'!$F199+'ModelParams Lw'!E$13*'Sound Power'!$D199*LN('Sound Power'!J199))</f>
        <v>#DIV/0!</v>
      </c>
      <c r="S199" s="26" t="e">
        <f>('ModelParams Lw'!F$4*LN('Sound Power'!K199)/(1+EXP(-('Sound Power'!$D199*1000+'ModelParams Lw'!F$6)/'ModelParams Lw'!F$7))+'ModelParams Lw'!F$5)*LN('Sound Power'!$B199)-('ModelParams Lw'!F$8+'ModelParams Lw'!F$9*$D199+'ModelParams Lw'!F$10*'Sound Power'!$F199^'ModelParams Lw'!F$14+'ModelParams Lw'!F$11*LN('Sound Power'!K199)+'ModelParams Lw'!F$12*'Sound Power'!$D199*'Sound Power'!$F199+'ModelParams Lw'!F$13*'Sound Power'!$D199*LN('Sound Power'!K199))</f>
        <v>#DIV/0!</v>
      </c>
      <c r="T199" s="26" t="e">
        <f>('ModelParams Lw'!G$4*LN('Sound Power'!L199)/(1+EXP(-('Sound Power'!$D199*1000+'ModelParams Lw'!G$6)/'ModelParams Lw'!G$7))+'ModelParams Lw'!G$5)*LN('Sound Power'!$B199)-('ModelParams Lw'!G$8+'ModelParams Lw'!G$9*$D199+'ModelParams Lw'!G$10*'Sound Power'!$F199^'ModelParams Lw'!G$14+'ModelParams Lw'!G$11*LN('Sound Power'!L199)+'ModelParams Lw'!G$12*'Sound Power'!$D199*'Sound Power'!$F199+'ModelParams Lw'!G$13*'Sound Power'!$D199*LN('Sound Power'!L199))</f>
        <v>#DIV/0!</v>
      </c>
      <c r="U199" s="26" t="e">
        <f>('ModelParams Lw'!H$4*LN('Sound Power'!M199)/(1+EXP(-('Sound Power'!$D199*1000+'ModelParams Lw'!H$6)/'ModelParams Lw'!H$7))+'ModelParams Lw'!H$5)*LN('Sound Power'!$B199)-('ModelParams Lw'!H$8+'ModelParams Lw'!H$9*$D199+'ModelParams Lw'!H$10*'Sound Power'!$F199^'ModelParams Lw'!H$14+'ModelParams Lw'!H$11*LN('Sound Power'!M199)+'ModelParams Lw'!H$12*'Sound Power'!$D199*'Sound Power'!$F199+'ModelParams Lw'!H$13*'Sound Power'!$D199*LN('Sound Power'!M199))</f>
        <v>#DIV/0!</v>
      </c>
      <c r="V199" s="26" t="e">
        <f>('ModelParams Lw'!I$4*LN('Sound Power'!N199)/(1+EXP(-('Sound Power'!$D199*1000+'ModelParams Lw'!I$6)/'ModelParams Lw'!I$7))+'ModelParams Lw'!I$5)*LN('Sound Power'!$B199)-('ModelParams Lw'!I$8+'ModelParams Lw'!I$9*$D199+'ModelParams Lw'!I$10*'Sound Power'!$F199^'ModelParams Lw'!I$14+'ModelParams Lw'!I$11*LN('Sound Power'!N199)+'ModelParams Lw'!I$12*'Sound Power'!$D199*'Sound Power'!$F199+'ModelParams Lw'!I$13*'Sound Power'!$D199*LN('Sound Power'!N199))</f>
        <v>#DIV/0!</v>
      </c>
      <c r="W199" s="26" t="e">
        <f>10*LOG10(IF(O199="",0,POWER(10,((O199+'ModelParams Lw'!$O$4)/10))) +IF(P199="",0,POWER(10,((P199+'ModelParams Lw'!$P$4)/10))) +IF(Q199="",0,POWER(10,((Q199+'ModelParams Lw'!$Q$4)/10))) +IF(R199="",0,POWER(10,((R199+'ModelParams Lw'!$R$4)/10))) +IF(S199="",0,POWER(10,((S199+'ModelParams Lw'!$S$4)/10))) +IF(T199="",0,POWER(10,((T199+'ModelParams Lw'!$T$4)/10))) +IF(U199="",0,POWER(10,((U199+'ModelParams Lw'!$U$4)/10)))+IF(V199="",0,POWER(10,((V199+'ModelParams Lw'!$V$4)/10))))</f>
        <v>#DIV/0!</v>
      </c>
      <c r="X199" s="26" t="e">
        <f t="shared" si="77"/>
        <v>#DIV/0!</v>
      </c>
      <c r="Y199" s="26" t="e">
        <f>(O199-'ModelParams Lw'!O$10)/'ModelParams Lw'!O$11</f>
        <v>#DIV/0!</v>
      </c>
      <c r="Z199" s="26" t="e">
        <f>(P199-'ModelParams Lw'!P$10)/'ModelParams Lw'!P$11</f>
        <v>#DIV/0!</v>
      </c>
      <c r="AA199" s="26" t="e">
        <f>(Q199-'ModelParams Lw'!Q$10)/'ModelParams Lw'!Q$11</f>
        <v>#DIV/0!</v>
      </c>
      <c r="AB199" s="26" t="e">
        <f>(R199-'ModelParams Lw'!R$10)/'ModelParams Lw'!R$11</f>
        <v>#DIV/0!</v>
      </c>
      <c r="AC199" s="26" t="e">
        <f>(S199-'ModelParams Lw'!S$10)/'ModelParams Lw'!S$11</f>
        <v>#DIV/0!</v>
      </c>
      <c r="AD199" s="26" t="e">
        <f>(T199-'ModelParams Lw'!T$10)/'ModelParams Lw'!T$11</f>
        <v>#DIV/0!</v>
      </c>
      <c r="AE199" s="26" t="e">
        <f>(U199-'ModelParams Lw'!U$10)/'ModelParams Lw'!U$11</f>
        <v>#DIV/0!</v>
      </c>
      <c r="AF199" s="26" t="e">
        <f>(V199-'ModelParams Lw'!V$10)/'ModelParams Lw'!V$11</f>
        <v>#DIV/0!</v>
      </c>
      <c r="AG199" s="26" t="e">
        <f t="shared" si="78"/>
        <v>#DIV/0!</v>
      </c>
      <c r="AH199" s="26" t="e">
        <f>VLOOKUP(D199*1000,'ModelParams Lw'!$A$38:$D$58,4)</f>
        <v>#N/A</v>
      </c>
      <c r="AI199" s="56" t="e">
        <f>VLOOKUP(D199*1000,'ModelParams Lw'!$A$38:$D$58,2)</f>
        <v>#N/A</v>
      </c>
      <c r="AJ199" s="46" t="e">
        <f t="shared" si="79"/>
        <v>#DIV/0!</v>
      </c>
      <c r="AK199" s="26" t="e">
        <f t="shared" si="80"/>
        <v>#VALUE!</v>
      </c>
      <c r="AL199" s="26" t="e">
        <f>IF($AI199=100,'ModelParams Lw'!R$35*'Sound Power'!$AH199^2+'ModelParams Lw'!R$36*'Sound Power'!$AH199+'ModelParams Lw'!R$37,IF($AI199=150,'ModelParams Lw'!R$38*'Sound Power'!$AH199^2+'ModelParams Lw'!R$39*'Sound Power'!$AH199+'ModelParams Lw'!R$40,'ModelParams Lw'!R$41*'Sound Power'!$AH199^2+'ModelParams Lw'!R$42*'Sound Power'!$AH199+'ModelParams Lw'!R$43))</f>
        <v>#N/A</v>
      </c>
      <c r="AM199" s="26" t="e">
        <f>IF($AI199=100,'ModelParams Lw'!S$35*'Sound Power'!$AH199^2+'ModelParams Lw'!S$36*'Sound Power'!$AH199+'ModelParams Lw'!S$37,IF($AI199=150,'ModelParams Lw'!S$38*'Sound Power'!$AH199^2+'ModelParams Lw'!S$39*'Sound Power'!$AH199+'ModelParams Lw'!S$40,'ModelParams Lw'!S$41*'Sound Power'!$AH199^2+'ModelParams Lw'!S$42*'Sound Power'!$AH199+'ModelParams Lw'!S$43))</f>
        <v>#N/A</v>
      </c>
      <c r="AN199" s="26" t="e">
        <f>IF($AI199=100,'ModelParams Lw'!T$35*'Sound Power'!$AH199^2+'ModelParams Lw'!T$36*'Sound Power'!$AH199+'ModelParams Lw'!T$37,IF($AI199=150,'ModelParams Lw'!T$38*'Sound Power'!$AH199^2+'ModelParams Lw'!T$39*'Sound Power'!$AH199+'ModelParams Lw'!T$40,'ModelParams Lw'!T$41*'Sound Power'!$AH199^2+'ModelParams Lw'!T$42*'Sound Power'!$AH199+'ModelParams Lw'!T$43))</f>
        <v>#N/A</v>
      </c>
      <c r="AO199" s="26" t="e">
        <f>IF($AI199=100,'ModelParams Lw'!U$35*'Sound Power'!$AH199^2+'ModelParams Lw'!U$36*'Sound Power'!$AH199+'ModelParams Lw'!U$37,IF($AI199=150,'ModelParams Lw'!U$38*'Sound Power'!$AH199^2+'ModelParams Lw'!U$39*'Sound Power'!$AH199+'ModelParams Lw'!U$40,'ModelParams Lw'!U$41*'Sound Power'!$AH199^2+'ModelParams Lw'!U$42*'Sound Power'!$AH199+'ModelParams Lw'!U$43))</f>
        <v>#N/A</v>
      </c>
      <c r="AP199" s="26" t="e">
        <f>IF($AI199=100,'ModelParams Lw'!V$35*'Sound Power'!$AH199^2+'ModelParams Lw'!V$36*'Sound Power'!$AH199+'ModelParams Lw'!V$37,IF($AI199=150,'ModelParams Lw'!V$38*'Sound Power'!$AH199^2+'ModelParams Lw'!V$39*'Sound Power'!$AH199+'ModelParams Lw'!V$40,'ModelParams Lw'!V$41*'Sound Power'!$AH199^2+'ModelParams Lw'!V$42*'Sound Power'!$AH199+'ModelParams Lw'!V$43))</f>
        <v>#N/A</v>
      </c>
      <c r="AQ199" s="26" t="e">
        <f>IF($AI199=100,'ModelParams Lw'!W$35*'Sound Power'!$AH199^2+'ModelParams Lw'!W$36*'Sound Power'!$AH199+'ModelParams Lw'!W$37,IF($AI199=150,'ModelParams Lw'!W$38*'Sound Power'!$AH199^2+'ModelParams Lw'!W$39*'Sound Power'!$AH199+'ModelParams Lw'!W$40,'ModelParams Lw'!W$41*'Sound Power'!$AH199^2+'ModelParams Lw'!W$42*'Sound Power'!$AH199+'ModelParams Lw'!W$43))</f>
        <v>#N/A</v>
      </c>
      <c r="AR199" s="26" t="e">
        <f t="shared" si="81"/>
        <v>#VALUE!</v>
      </c>
      <c r="AS199" s="26" t="e">
        <f>IF(26.83*LN($AJ199)-11.791-'ModelParams Lw'!B$35&lt;0,0,26.83*LN($AJ199)-11.791-'ModelParams Lw'!B$35)</f>
        <v>#DIV/0!</v>
      </c>
      <c r="AT199" s="26" t="e">
        <f>IF(26.83*LN($AJ199)-11.791-'ModelParams Lw'!C$35&lt;0,0,26.83*LN($AJ199)-11.791-'ModelParams Lw'!C$35)</f>
        <v>#DIV/0!</v>
      </c>
      <c r="AU199" s="26" t="e">
        <f>IF(26.83*LN($AJ199)-11.791-'ModelParams Lw'!D$35&lt;0,0,26.83*LN($AJ199)-11.791-'ModelParams Lw'!D$35)</f>
        <v>#DIV/0!</v>
      </c>
      <c r="AV199" s="26" t="e">
        <f>IF(26.83*LN($AJ199)-11.791-'ModelParams Lw'!E$35&lt;0,0,26.83*LN($AJ199)-11.791-'ModelParams Lw'!E$35)</f>
        <v>#DIV/0!</v>
      </c>
      <c r="AW199" s="26" t="e">
        <f>IF(26.83*LN($AJ199)-11.791-'ModelParams Lw'!F$35&lt;0,0,26.83*LN($AJ199)-11.791-'ModelParams Lw'!F$35)</f>
        <v>#DIV/0!</v>
      </c>
      <c r="AX199" s="26" t="e">
        <f>IF(26.83*LN($AJ199)-11.791-'ModelParams Lw'!G$35&lt;0,0,26.83*LN($AJ199)-11.791-'ModelParams Lw'!G$35)</f>
        <v>#DIV/0!</v>
      </c>
      <c r="AY199" s="26" t="e">
        <f>IF(26.83*LN($AJ199)-11.791-'ModelParams Lw'!H$35&lt;0,0,26.83*LN($AJ199)-11.791-'ModelParams Lw'!H$35)</f>
        <v>#DIV/0!</v>
      </c>
      <c r="AZ199" s="26" t="e">
        <f>IF(26.83*LN($AJ199)-11.791-'ModelParams Lw'!I$35&lt;0,0,26.83*LN($AJ199)-11.791-'ModelParams Lw'!I$35)</f>
        <v>#DIV/0!</v>
      </c>
      <c r="BA199" s="26" t="e">
        <f t="shared" si="94"/>
        <v>#DIV/0!</v>
      </c>
      <c r="BB199" s="26" t="e">
        <f t="shared" si="95"/>
        <v>#DIV/0!</v>
      </c>
      <c r="BC199" s="26" t="e">
        <f t="shared" si="96"/>
        <v>#DIV/0!</v>
      </c>
      <c r="BD199" s="26" t="e">
        <f t="shared" si="97"/>
        <v>#DIV/0!</v>
      </c>
      <c r="BE199" s="26" t="e">
        <f t="shared" si="98"/>
        <v>#DIV/0!</v>
      </c>
      <c r="BF199" s="26" t="e">
        <f t="shared" si="99"/>
        <v>#DIV/0!</v>
      </c>
      <c r="BG199" s="26" t="e">
        <f t="shared" si="100"/>
        <v>#DIV/0!</v>
      </c>
      <c r="BH199" s="26" t="e">
        <f t="shared" si="101"/>
        <v>#DIV/0!</v>
      </c>
      <c r="BI199" s="26" t="e">
        <f>10*LOG10(IF(BA199="",0,POWER(10,((BA199+'ModelParams Lw'!$O$4)/10))) +IF(BB199="",0,POWER(10,((BB199+'ModelParams Lw'!$P$4)/10))) +IF(BC199="",0,POWER(10,((BC199+'ModelParams Lw'!$Q$4)/10))) +IF(BD199="",0,POWER(10,((BD199+'ModelParams Lw'!$R$4)/10))) +IF(BE199="",0,POWER(10,((BE199+'ModelParams Lw'!$S$4)/10))) +IF(BF199="",0,POWER(10,((BF199+'ModelParams Lw'!$T$4)/10))) +IF(BG199="",0,POWER(10,((BG199+'ModelParams Lw'!$U$4)/10)))+IF(BH199="",0,POWER(10,((BH199+'ModelParams Lw'!$V$4)/10))))</f>
        <v>#DIV/0!</v>
      </c>
      <c r="BJ199" s="26" t="e">
        <f t="shared" si="82"/>
        <v>#DIV/0!</v>
      </c>
      <c r="BK199" s="26" t="e">
        <f>(BA199-'ModelParams Lw'!O$10)/'ModelParams Lw'!O$11</f>
        <v>#DIV/0!</v>
      </c>
      <c r="BL199" s="26" t="e">
        <f>(BB199-'ModelParams Lw'!P$10)/'ModelParams Lw'!P$11</f>
        <v>#DIV/0!</v>
      </c>
      <c r="BM199" s="26" t="e">
        <f>(BC199-'ModelParams Lw'!Q$10)/'ModelParams Lw'!Q$11</f>
        <v>#DIV/0!</v>
      </c>
      <c r="BN199" s="26" t="e">
        <f>(BD199-'ModelParams Lw'!R$10)/'ModelParams Lw'!R$11</f>
        <v>#DIV/0!</v>
      </c>
      <c r="BO199" s="26" t="e">
        <f>(BE199-'ModelParams Lw'!S$10)/'ModelParams Lw'!S$11</f>
        <v>#DIV/0!</v>
      </c>
      <c r="BP199" s="26" t="e">
        <f>(BF199-'ModelParams Lw'!T$10)/'ModelParams Lw'!T$11</f>
        <v>#DIV/0!</v>
      </c>
      <c r="BQ199" s="26" t="e">
        <f>(BG199-'ModelParams Lw'!U$10)/'ModelParams Lw'!U$11</f>
        <v>#DIV/0!</v>
      </c>
      <c r="BR199" s="26" t="e">
        <f>(BH199-'ModelParams Lw'!V$10)/'ModelParams Lw'!V$11</f>
        <v>#DIV/0!</v>
      </c>
      <c r="BS199" s="23" t="e">
        <f>IF(Calcul!$E201="SW",DEGREES(ACOS(1-(1/'ModelParams Lw'!C$25*SQRT(0.5*1.2/'Sound Power'!$C199)*('Sound Power'!$B199/3600)/('Sound Power'!$D199)/('Sound Power'!$F199)))),DEGREES(ACOS(1-(1/'ModelParams Lw'!C$29*SQRT(0.5*1.2/'Sound Power'!$C199)*('Sound Power'!$B199/3600)/('Sound Power'!$D199)/('Sound Power'!$F199)))))</f>
        <v>#DIV/0!</v>
      </c>
      <c r="BT199" s="23" t="e">
        <f>IF(Calcul!$E201="SW",DEGREES(ACOS(1-(1/'ModelParams Lw'!D$25*SQRT(0.5*1.2/'Sound Power'!$C199)*('Sound Power'!$B199/3600)/('Sound Power'!$D199)/('Sound Power'!$F199)))),DEGREES(ACOS(1-(1/'ModelParams Lw'!D$29*SQRT(0.5*1.2/'Sound Power'!$C199)*('Sound Power'!$B199/3600)/('Sound Power'!$D199)/('Sound Power'!$F199)))))</f>
        <v>#DIV/0!</v>
      </c>
      <c r="BU199" s="23" t="e">
        <f>IF(Calcul!$E201="SW",DEGREES(ACOS(1-(1/'ModelParams Lw'!E$25*SQRT(0.5*1.2/'Sound Power'!$C199)*('Sound Power'!$B199/3600)/('Sound Power'!$D199)/('Sound Power'!$F199)))),DEGREES(ACOS(1-(1/'ModelParams Lw'!E$29*SQRT(0.5*1.2/'Sound Power'!$C199)*('Sound Power'!$B199/3600)/('Sound Power'!$D199)/('Sound Power'!$F199)))))</f>
        <v>#DIV/0!</v>
      </c>
      <c r="BV199" s="23" t="e">
        <f>IF(Calcul!$E201="SW",DEGREES(ACOS(1-(1/'ModelParams Lw'!F$25*SQRT(0.5*1.2/'Sound Power'!$C199)*('Sound Power'!$B199/3600)/('Sound Power'!$D199)/('Sound Power'!$F199)))),DEGREES(ACOS(1-(1/'ModelParams Lw'!F$29*SQRT(0.5*1.2/'Sound Power'!$C199)*('Sound Power'!$B199/3600)/('Sound Power'!$D199)/('Sound Power'!$F199)))))</f>
        <v>#DIV/0!</v>
      </c>
      <c r="BW199" s="23" t="e">
        <f>IF(Calcul!$E201="SW",DEGREES(ACOS(1-(1/'ModelParams Lw'!G$25*SQRT(0.5*1.2/'Sound Power'!$C199)*('Sound Power'!$B199/3600)/('Sound Power'!$D199)/('Sound Power'!$F199)))),DEGREES(ACOS(1-(1/'ModelParams Lw'!G$29*SQRT(0.5*1.2/'Sound Power'!$C199)*('Sound Power'!$B199/3600)/('Sound Power'!$D199)/('Sound Power'!$F199)))))</f>
        <v>#DIV/0!</v>
      </c>
      <c r="BX199" s="23" t="e">
        <f>IF(Calcul!$E201="SW",DEGREES(ACOS(1-(1/'ModelParams Lw'!H$25*SQRT(0.5*1.2/'Sound Power'!$C199)*('Sound Power'!$B199/3600)/('Sound Power'!$D199)/('Sound Power'!$F199)))),DEGREES(ACOS(1-(1/'ModelParams Lw'!H$29*SQRT(0.5*1.2/'Sound Power'!$C199)*('Sound Power'!$B199/3600)/('Sound Power'!$D199)/('Sound Power'!$F199)))))</f>
        <v>#DIV/0!</v>
      </c>
      <c r="BY199" s="23" t="e">
        <f>IF(Calcul!$E201="SW",DEGREES(ACOS(1-(1/'ModelParams Lw'!I$25*SQRT(0.5*1.2/'Sound Power'!$C199)*('Sound Power'!$B199/3600)/('Sound Power'!$D199)/('Sound Power'!$F199)))),DEGREES(ACOS(1-(1/'ModelParams Lw'!I$29*SQRT(0.5*1.2/'Sound Power'!$C199)*('Sound Power'!$B199/3600)/('Sound Power'!$D199)/('Sound Power'!$F199)))))</f>
        <v>#DIV/0!</v>
      </c>
      <c r="BZ199" s="23" t="e">
        <f>IF(Calcul!$E201="SW",DEGREES(ACOS(1-(1/'ModelParams Lw'!J$25*SQRT(0.5*1.2/'Sound Power'!$C199)*('Sound Power'!$B199/3600)/('Sound Power'!$D199)/('Sound Power'!$F199)))),DEGREES(ACOS(1-(1/'ModelParams Lw'!J$29*SQRT(0.5*1.2/'Sound Power'!$C199)*('Sound Power'!$B199/3600)/('Sound Power'!$D199)/('Sound Power'!$F199)))))</f>
        <v>#DIV/0!</v>
      </c>
      <c r="CA199" s="26" t="e">
        <f>IF(Calcul!$E201="SW",'ModelParams Lw'!C$22+'ModelParams Lw'!C$23*LOG('Sound Power'!$D199/'Sound Power'!$E199)+'ModelParams Lw'!C$24*LN('Sound Power'!BS199),IF('ModelParams Lw'!C$26+'ModelParams Lw'!C$27*LOG('Sound Power'!$D199/'Sound Power'!$E199)+'ModelParams Lw'!C$28*LN('Sound Power'!BS199)&lt;'ModelParams Lw'!C$22+'ModelParams Lw'!C$23*LOG('Sound Power'!$D199/'Sound Power'!$E199)+'ModelParams Lw'!C$24*LN('Sound Power'!BS199),'ModelParams Lw'!C$22+'ModelParams Lw'!C$23*LOG('Sound Power'!$D199/'Sound Power'!$E199)+'ModelParams Lw'!C$24*LN('Sound Power'!BS199),'ModelParams Lw'!C$26+'ModelParams Lw'!C$27*LOG('Sound Power'!$D199/'Sound Power'!$E199)+'ModelParams Lw'!C$28*LN('Sound Power'!BS199)))</f>
        <v>#DIV/0!</v>
      </c>
      <c r="CB199" s="26" t="e">
        <f>IF(Calcul!$E201="SW",'ModelParams Lw'!D$22+'ModelParams Lw'!D$23*LOG('Sound Power'!$D199/'Sound Power'!$E199)+'ModelParams Lw'!D$24*LN('Sound Power'!BT199),IF('ModelParams Lw'!D$26+'ModelParams Lw'!D$27*LOG('Sound Power'!$D199/'Sound Power'!$E199)+'ModelParams Lw'!D$28*LN('Sound Power'!BT199)&lt;'ModelParams Lw'!D$22+'ModelParams Lw'!D$23*LOG('Sound Power'!$D199/'Sound Power'!$E199)+'ModelParams Lw'!D$24*LN('Sound Power'!BT199),'ModelParams Lw'!D$22+'ModelParams Lw'!D$23*LOG('Sound Power'!$D199/'Sound Power'!$E199)+'ModelParams Lw'!D$24*LN('Sound Power'!BT199),'ModelParams Lw'!D$26+'ModelParams Lw'!D$27*LOG('Sound Power'!$D199/'Sound Power'!$E199)+'ModelParams Lw'!D$28*LN('Sound Power'!BT199)))</f>
        <v>#DIV/0!</v>
      </c>
      <c r="CC199" s="26" t="e">
        <f>IF(Calcul!$E201="SW",'ModelParams Lw'!E$22+'ModelParams Lw'!E$23*LOG('Sound Power'!$D199/'Sound Power'!$E199)+'ModelParams Lw'!E$24*LN('Sound Power'!BU199),IF('ModelParams Lw'!E$26+'ModelParams Lw'!E$27*LOG('Sound Power'!$D199/'Sound Power'!$E199)+'ModelParams Lw'!E$28*LN('Sound Power'!BU199)&lt;'ModelParams Lw'!E$22+'ModelParams Lw'!E$23*LOG('Sound Power'!$D199/'Sound Power'!$E199)+'ModelParams Lw'!E$24*LN('Sound Power'!BU199),'ModelParams Lw'!E$22+'ModelParams Lw'!E$23*LOG('Sound Power'!$D199/'Sound Power'!$E199)+'ModelParams Lw'!E$24*LN('Sound Power'!BU199),'ModelParams Lw'!E$26+'ModelParams Lw'!E$27*LOG('Sound Power'!$D199/'Sound Power'!$E199)+'ModelParams Lw'!E$28*LN('Sound Power'!BU199)))</f>
        <v>#DIV/0!</v>
      </c>
      <c r="CD199" s="26" t="e">
        <f>IF(Calcul!$E201="SW",'ModelParams Lw'!F$22+'ModelParams Lw'!F$23*LOG('Sound Power'!$D199/'Sound Power'!$E199)+'ModelParams Lw'!F$24*LN('Sound Power'!BV199),IF('ModelParams Lw'!F$26+'ModelParams Lw'!F$27*LOG('Sound Power'!$D199/'Sound Power'!$E199)+'ModelParams Lw'!F$28*LN('Sound Power'!BV199)&lt;'ModelParams Lw'!F$22+'ModelParams Lw'!F$23*LOG('Sound Power'!$D199/'Sound Power'!$E199)+'ModelParams Lw'!F$24*LN('Sound Power'!BV199),'ModelParams Lw'!F$22+'ModelParams Lw'!F$23*LOG('Sound Power'!$D199/'Sound Power'!$E199)+'ModelParams Lw'!F$24*LN('Sound Power'!BV199),'ModelParams Lw'!F$26+'ModelParams Lw'!F$27*LOG('Sound Power'!$D199/'Sound Power'!$E199)+'ModelParams Lw'!F$28*LN('Sound Power'!BV199)))</f>
        <v>#DIV/0!</v>
      </c>
      <c r="CE199" s="26" t="e">
        <f>IF(Calcul!$E201="SW",'ModelParams Lw'!G$22+'ModelParams Lw'!G$23*LOG('Sound Power'!$D199/'Sound Power'!$E199)+'ModelParams Lw'!G$24*LN('Sound Power'!BW199),IF('ModelParams Lw'!G$26+'ModelParams Lw'!G$27*LOG('Sound Power'!$D199/'Sound Power'!$E199)+'ModelParams Lw'!G$28*LN('Sound Power'!BW199)&lt;'ModelParams Lw'!G$22+'ModelParams Lw'!G$23*LOG('Sound Power'!$D199/'Sound Power'!$E199)+'ModelParams Lw'!G$24*LN('Sound Power'!BW199),'ModelParams Lw'!G$22+'ModelParams Lw'!G$23*LOG('Sound Power'!$D199/'Sound Power'!$E199)+'ModelParams Lw'!G$24*LN('Sound Power'!BW199),'ModelParams Lw'!G$26+'ModelParams Lw'!G$27*LOG('Sound Power'!$D199/'Sound Power'!$E199)+'ModelParams Lw'!G$28*LN('Sound Power'!BW199)))</f>
        <v>#DIV/0!</v>
      </c>
      <c r="CF199" s="26" t="e">
        <f>IF(Calcul!$E201="SW",'ModelParams Lw'!H$22+'ModelParams Lw'!H$23*LOG('Sound Power'!$D199/'Sound Power'!$E199)+'ModelParams Lw'!H$24*LN('Sound Power'!BX199),IF('ModelParams Lw'!H$26+'ModelParams Lw'!H$27*LOG('Sound Power'!$D199/'Sound Power'!$E199)+'ModelParams Lw'!H$28*LN('Sound Power'!BX199)&lt;'ModelParams Lw'!H$22+'ModelParams Lw'!H$23*LOG('Sound Power'!$D199/'Sound Power'!$E199)+'ModelParams Lw'!H$24*LN('Sound Power'!BX199),'ModelParams Lw'!H$22+'ModelParams Lw'!H$23*LOG('Sound Power'!$D199/'Sound Power'!$E199)+'ModelParams Lw'!H$24*LN('Sound Power'!BX199),'ModelParams Lw'!H$26+'ModelParams Lw'!H$27*LOG('Sound Power'!$D199/'Sound Power'!$E199)+'ModelParams Lw'!H$28*LN('Sound Power'!BX199)))</f>
        <v>#DIV/0!</v>
      </c>
      <c r="CG199" s="26" t="e">
        <f>IF(Calcul!$E201="SW",'ModelParams Lw'!I$22+'ModelParams Lw'!I$23*LOG('Sound Power'!$D199/'Sound Power'!$E199)+'ModelParams Lw'!I$24*LN('Sound Power'!BY199),IF('ModelParams Lw'!I$26+'ModelParams Lw'!I$27*LOG('Sound Power'!$D199/'Sound Power'!$E199)+'ModelParams Lw'!I$28*LN('Sound Power'!BY199)&lt;'ModelParams Lw'!I$22+'ModelParams Lw'!I$23*LOG('Sound Power'!$D199/'Sound Power'!$E199)+'ModelParams Lw'!I$24*LN('Sound Power'!BY199),'ModelParams Lw'!I$22+'ModelParams Lw'!I$23*LOG('Sound Power'!$D199/'Sound Power'!$E199)+'ModelParams Lw'!I$24*LN('Sound Power'!BY199),'ModelParams Lw'!I$26+'ModelParams Lw'!I$27*LOG('Sound Power'!$D199/'Sound Power'!$E199)+'ModelParams Lw'!I$28*LN('Sound Power'!BY199)))</f>
        <v>#DIV/0!</v>
      </c>
      <c r="CH199" s="26" t="e">
        <f>IF(Calcul!$E201="SW",'ModelParams Lw'!J$22+'ModelParams Lw'!J$23*LOG('Sound Power'!$D199/'Sound Power'!$E199)+'ModelParams Lw'!J$24*LN('Sound Power'!BZ199),IF('ModelParams Lw'!J$26+'ModelParams Lw'!J$27*LOG('Sound Power'!$D199/'Sound Power'!$E199)+'ModelParams Lw'!J$28*LN('Sound Power'!BZ199)&lt;'ModelParams Lw'!J$22+'ModelParams Lw'!J$23*LOG('Sound Power'!$D199/'Sound Power'!$E199)+'ModelParams Lw'!J$24*LN('Sound Power'!BZ199),'ModelParams Lw'!J$22+'ModelParams Lw'!J$23*LOG('Sound Power'!$D199/'Sound Power'!$E199)+'ModelParams Lw'!J$24*LN('Sound Power'!BZ199),'ModelParams Lw'!J$26+'ModelParams Lw'!J$27*LOG('Sound Power'!$D199/'Sound Power'!$E199)+'ModelParams Lw'!J$28*LN('Sound Power'!BZ199)))</f>
        <v>#DIV/0!</v>
      </c>
      <c r="CI199" s="26" t="e">
        <f t="shared" si="83"/>
        <v>#DIV/0!</v>
      </c>
      <c r="CJ199" s="26" t="e">
        <f t="shared" si="84"/>
        <v>#DIV/0!</v>
      </c>
      <c r="CK199" s="26" t="e">
        <f t="shared" si="85"/>
        <v>#DIV/0!</v>
      </c>
      <c r="CL199" s="26" t="e">
        <f t="shared" si="86"/>
        <v>#DIV/0!</v>
      </c>
      <c r="CM199" s="26" t="e">
        <f t="shared" si="87"/>
        <v>#DIV/0!</v>
      </c>
      <c r="CN199" s="26" t="e">
        <f t="shared" si="88"/>
        <v>#DIV/0!</v>
      </c>
      <c r="CO199" s="26" t="e">
        <f t="shared" si="89"/>
        <v>#DIV/0!</v>
      </c>
      <c r="CP199" s="26" t="e">
        <f t="shared" si="90"/>
        <v>#DIV/0!</v>
      </c>
      <c r="CQ199" s="26" t="e">
        <f>10*LOG10(IF(CI199="",0,POWER(10,((CI199+'ModelParams Lw'!$O$4)/10))) +IF(CJ199="",0,POWER(10,((CJ199+'ModelParams Lw'!$P$4)/10))) +IF(CK199="",0,POWER(10,((CK199+'ModelParams Lw'!$Q$4)/10))) +IF(CL199="",0,POWER(10,((CL199+'ModelParams Lw'!$R$4)/10))) +IF(CM199="",0,POWER(10,((CM199+'ModelParams Lw'!$S$4)/10))) +IF(CN199="",0,POWER(10,((CN199+'ModelParams Lw'!$T$4)/10))) +IF(CO199="",0,POWER(10,((CO199+'ModelParams Lw'!$U$4)/10)))+IF(CP199="",0,POWER(10,((CP199+'ModelParams Lw'!$V$4)/10))))</f>
        <v>#DIV/0!</v>
      </c>
      <c r="CR199" s="26" t="e">
        <f t="shared" si="91"/>
        <v>#DIV/0!</v>
      </c>
      <c r="CS199" s="26" t="e">
        <f>(CI199-'ModelParams Lw'!$O$10)/'ModelParams Lw'!$O$11</f>
        <v>#DIV/0!</v>
      </c>
      <c r="CT199" s="26" t="e">
        <f>(CJ199-'ModelParams Lw'!$P$10)/'ModelParams Lw'!$P$11</f>
        <v>#DIV/0!</v>
      </c>
      <c r="CU199" s="26" t="e">
        <f>(CK199-'ModelParams Lw'!$Q$10)/'ModelParams Lw'!$Q$11</f>
        <v>#DIV/0!</v>
      </c>
      <c r="CV199" s="26" t="e">
        <f>(CL199-'ModelParams Lw'!$R$10)/'ModelParams Lw'!$R$11</f>
        <v>#DIV/0!</v>
      </c>
      <c r="CW199" s="26" t="e">
        <f>(CM199-'ModelParams Lw'!$S$10)/'ModelParams Lw'!$S$11</f>
        <v>#DIV/0!</v>
      </c>
      <c r="CX199" s="26" t="e">
        <f>(CN199-'ModelParams Lw'!$T$10)/'ModelParams Lw'!$T$11</f>
        <v>#DIV/0!</v>
      </c>
      <c r="CY199" s="26" t="e">
        <f>(CO199-'ModelParams Lw'!$U$10)/'ModelParams Lw'!$U$11</f>
        <v>#DIV/0!</v>
      </c>
      <c r="CZ199" s="26" t="e">
        <f>(CP199-'ModelParams Lw'!$V$10)/'ModelParams Lw'!$V$11</f>
        <v>#DIV/0!</v>
      </c>
    </row>
    <row r="200" spans="1:104" x14ac:dyDescent="0.2">
      <c r="A200" s="13">
        <f>Calcul!A202</f>
        <v>0</v>
      </c>
      <c r="B200" s="13">
        <f t="shared" si="92"/>
        <v>0</v>
      </c>
      <c r="C200" s="13">
        <f>Calcul!B202</f>
        <v>0</v>
      </c>
      <c r="D200" s="13">
        <f>Calcul!C202/1000</f>
        <v>0</v>
      </c>
      <c r="E200" s="13">
        <f>Calcul!D202/1000</f>
        <v>0</v>
      </c>
      <c r="F200" s="13">
        <f t="shared" si="93"/>
        <v>0</v>
      </c>
      <c r="G200" s="23" t="e">
        <f>DEGREES(ACOS(1-(1/'ModelParams Lw'!B$15*SQRT(0.5*1.2/'Sound Power'!$C200)*('Sound Power'!$B200/3600)/('Sound Power'!$D200)/('Sound Power'!$F200))))</f>
        <v>#DIV/0!</v>
      </c>
      <c r="H200" s="23" t="e">
        <f>DEGREES(ACOS(1-(1/'ModelParams Lw'!C$15*SQRT(0.5*1.2/'Sound Power'!$C200)*('Sound Power'!$B200/3600)/('Sound Power'!$D200)/('Sound Power'!$F200))))</f>
        <v>#DIV/0!</v>
      </c>
      <c r="I200" s="23" t="e">
        <f>DEGREES(ACOS(1-(1/'ModelParams Lw'!D$15*SQRT(0.5*1.2/'Sound Power'!$C200)*('Sound Power'!$B200/3600)/('Sound Power'!$D200)/('Sound Power'!$F200))))</f>
        <v>#DIV/0!</v>
      </c>
      <c r="J200" s="23" t="e">
        <f>DEGREES(ACOS(1-(1/'ModelParams Lw'!E$15*SQRT(0.5*1.2/'Sound Power'!$C200)*('Sound Power'!$B200/3600)/('Sound Power'!$D200)/('Sound Power'!$F200))))</f>
        <v>#DIV/0!</v>
      </c>
      <c r="K200" s="23" t="e">
        <f>DEGREES(ACOS(1-(1/'ModelParams Lw'!F$15*SQRT(0.5*1.2/'Sound Power'!$C200)*('Sound Power'!$B200/3600)/('Sound Power'!$D200)/('Sound Power'!$F200))))</f>
        <v>#DIV/0!</v>
      </c>
      <c r="L200" s="23" t="e">
        <f>DEGREES(ACOS(1-(1/'ModelParams Lw'!G$15*SQRT(0.5*1.2/'Sound Power'!$C200)*('Sound Power'!$B200/3600)/('Sound Power'!$D200)/('Sound Power'!$F200))))</f>
        <v>#DIV/0!</v>
      </c>
      <c r="M200" s="23" t="e">
        <f>DEGREES(ACOS(1-(1/'ModelParams Lw'!H$15*SQRT(0.5*1.2/'Sound Power'!$C200)*('Sound Power'!$B200/3600)/('Sound Power'!$D200)/('Sound Power'!$F200))))</f>
        <v>#DIV/0!</v>
      </c>
      <c r="N200" s="23" t="e">
        <f>DEGREES(ACOS(1-(1/'ModelParams Lw'!I$15*SQRT(0.5*1.2/'Sound Power'!$C200)*('Sound Power'!$B200/3600)/('Sound Power'!$D200)/('Sound Power'!$F200))))</f>
        <v>#DIV/0!</v>
      </c>
      <c r="O200" s="26" t="e">
        <f>('ModelParams Lw'!B$4*LN('Sound Power'!G200)/(1+EXP(-('Sound Power'!$D200*1000+'ModelParams Lw'!B$6)/'ModelParams Lw'!B$7))+'ModelParams Lw'!B$5)*LN('Sound Power'!$B200)-('ModelParams Lw'!B$8+'ModelParams Lw'!B$9*$D200+'ModelParams Lw'!B$10*'Sound Power'!$F200^'ModelParams Lw'!B$14+'ModelParams Lw'!B$11*LN('Sound Power'!G200)+'ModelParams Lw'!B$12*'Sound Power'!$D200*'Sound Power'!$F200+'ModelParams Lw'!B$13*'Sound Power'!$D200*LN('Sound Power'!G200))</f>
        <v>#DIV/0!</v>
      </c>
      <c r="P200" s="26" t="e">
        <f>('ModelParams Lw'!C$4*LN('Sound Power'!H200)/(1+EXP(-('Sound Power'!$D200*1000+'ModelParams Lw'!C$6)/'ModelParams Lw'!C$7))+'ModelParams Lw'!C$5)*LN('Sound Power'!$B200)-('ModelParams Lw'!C$8+'ModelParams Lw'!C$9*$D200+'ModelParams Lw'!C$10*'Sound Power'!$F200^'ModelParams Lw'!C$14+'ModelParams Lw'!C$11*LN('Sound Power'!H200)+'ModelParams Lw'!C$12*'Sound Power'!$D200*'Sound Power'!$F200+'ModelParams Lw'!C$13*'Sound Power'!$D200*LN('Sound Power'!H200))</f>
        <v>#DIV/0!</v>
      </c>
      <c r="Q200" s="26" t="e">
        <f>('ModelParams Lw'!D$4*LN('Sound Power'!I200)/(1+EXP(-('Sound Power'!$D200*1000+'ModelParams Lw'!D$6)/'ModelParams Lw'!D$7))+'ModelParams Lw'!D$5)*LN('Sound Power'!$B200)-('ModelParams Lw'!D$8+'ModelParams Lw'!D$9*$D200+'ModelParams Lw'!D$10*'Sound Power'!$F200^'ModelParams Lw'!D$14+'ModelParams Lw'!D$11*LN('Sound Power'!I200)+'ModelParams Lw'!D$12*'Sound Power'!$D200*'Sound Power'!$F200+'ModelParams Lw'!D$13*'Sound Power'!$D200*LN('Sound Power'!I200))</f>
        <v>#DIV/0!</v>
      </c>
      <c r="R200" s="26" t="e">
        <f>('ModelParams Lw'!E$4*LN('Sound Power'!J200)/(1+EXP(-('Sound Power'!$D200*1000+'ModelParams Lw'!E$6)/'ModelParams Lw'!E$7))+'ModelParams Lw'!E$5)*LN('Sound Power'!$B200)-('ModelParams Lw'!E$8+'ModelParams Lw'!E$9*$D200+'ModelParams Lw'!E$10*'Sound Power'!$F200^'ModelParams Lw'!E$14+'ModelParams Lw'!E$11*LN('Sound Power'!J200)+'ModelParams Lw'!E$12*'Sound Power'!$D200*'Sound Power'!$F200+'ModelParams Lw'!E$13*'Sound Power'!$D200*LN('Sound Power'!J200))</f>
        <v>#DIV/0!</v>
      </c>
      <c r="S200" s="26" t="e">
        <f>('ModelParams Lw'!F$4*LN('Sound Power'!K200)/(1+EXP(-('Sound Power'!$D200*1000+'ModelParams Lw'!F$6)/'ModelParams Lw'!F$7))+'ModelParams Lw'!F$5)*LN('Sound Power'!$B200)-('ModelParams Lw'!F$8+'ModelParams Lw'!F$9*$D200+'ModelParams Lw'!F$10*'Sound Power'!$F200^'ModelParams Lw'!F$14+'ModelParams Lw'!F$11*LN('Sound Power'!K200)+'ModelParams Lw'!F$12*'Sound Power'!$D200*'Sound Power'!$F200+'ModelParams Lw'!F$13*'Sound Power'!$D200*LN('Sound Power'!K200))</f>
        <v>#DIV/0!</v>
      </c>
      <c r="T200" s="26" t="e">
        <f>('ModelParams Lw'!G$4*LN('Sound Power'!L200)/(1+EXP(-('Sound Power'!$D200*1000+'ModelParams Lw'!G$6)/'ModelParams Lw'!G$7))+'ModelParams Lw'!G$5)*LN('Sound Power'!$B200)-('ModelParams Lw'!G$8+'ModelParams Lw'!G$9*$D200+'ModelParams Lw'!G$10*'Sound Power'!$F200^'ModelParams Lw'!G$14+'ModelParams Lw'!G$11*LN('Sound Power'!L200)+'ModelParams Lw'!G$12*'Sound Power'!$D200*'Sound Power'!$F200+'ModelParams Lw'!G$13*'Sound Power'!$D200*LN('Sound Power'!L200))</f>
        <v>#DIV/0!</v>
      </c>
      <c r="U200" s="26" t="e">
        <f>('ModelParams Lw'!H$4*LN('Sound Power'!M200)/(1+EXP(-('Sound Power'!$D200*1000+'ModelParams Lw'!H$6)/'ModelParams Lw'!H$7))+'ModelParams Lw'!H$5)*LN('Sound Power'!$B200)-('ModelParams Lw'!H$8+'ModelParams Lw'!H$9*$D200+'ModelParams Lw'!H$10*'Sound Power'!$F200^'ModelParams Lw'!H$14+'ModelParams Lw'!H$11*LN('Sound Power'!M200)+'ModelParams Lw'!H$12*'Sound Power'!$D200*'Sound Power'!$F200+'ModelParams Lw'!H$13*'Sound Power'!$D200*LN('Sound Power'!M200))</f>
        <v>#DIV/0!</v>
      </c>
      <c r="V200" s="26" t="e">
        <f>('ModelParams Lw'!I$4*LN('Sound Power'!N200)/(1+EXP(-('Sound Power'!$D200*1000+'ModelParams Lw'!I$6)/'ModelParams Lw'!I$7))+'ModelParams Lw'!I$5)*LN('Sound Power'!$B200)-('ModelParams Lw'!I$8+'ModelParams Lw'!I$9*$D200+'ModelParams Lw'!I$10*'Sound Power'!$F200^'ModelParams Lw'!I$14+'ModelParams Lw'!I$11*LN('Sound Power'!N200)+'ModelParams Lw'!I$12*'Sound Power'!$D200*'Sound Power'!$F200+'ModelParams Lw'!I$13*'Sound Power'!$D200*LN('Sound Power'!N200))</f>
        <v>#DIV/0!</v>
      </c>
      <c r="W200" s="26" t="e">
        <f>10*LOG10(IF(O200="",0,POWER(10,((O200+'ModelParams Lw'!$O$4)/10))) +IF(P200="",0,POWER(10,((P200+'ModelParams Lw'!$P$4)/10))) +IF(Q200="",0,POWER(10,((Q200+'ModelParams Lw'!$Q$4)/10))) +IF(R200="",0,POWER(10,((R200+'ModelParams Lw'!$R$4)/10))) +IF(S200="",0,POWER(10,((S200+'ModelParams Lw'!$S$4)/10))) +IF(T200="",0,POWER(10,((T200+'ModelParams Lw'!$T$4)/10))) +IF(U200="",0,POWER(10,((U200+'ModelParams Lw'!$U$4)/10)))+IF(V200="",0,POWER(10,((V200+'ModelParams Lw'!$V$4)/10))))</f>
        <v>#DIV/0!</v>
      </c>
      <c r="X200" s="26" t="e">
        <f t="shared" si="77"/>
        <v>#DIV/0!</v>
      </c>
      <c r="Y200" s="26" t="e">
        <f>(O200-'ModelParams Lw'!O$10)/'ModelParams Lw'!O$11</f>
        <v>#DIV/0!</v>
      </c>
      <c r="Z200" s="26" t="e">
        <f>(P200-'ModelParams Lw'!P$10)/'ModelParams Lw'!P$11</f>
        <v>#DIV/0!</v>
      </c>
      <c r="AA200" s="26" t="e">
        <f>(Q200-'ModelParams Lw'!Q$10)/'ModelParams Lw'!Q$11</f>
        <v>#DIV/0!</v>
      </c>
      <c r="AB200" s="26" t="e">
        <f>(R200-'ModelParams Lw'!R$10)/'ModelParams Lw'!R$11</f>
        <v>#DIV/0!</v>
      </c>
      <c r="AC200" s="26" t="e">
        <f>(S200-'ModelParams Lw'!S$10)/'ModelParams Lw'!S$11</f>
        <v>#DIV/0!</v>
      </c>
      <c r="AD200" s="26" t="e">
        <f>(T200-'ModelParams Lw'!T$10)/'ModelParams Lw'!T$11</f>
        <v>#DIV/0!</v>
      </c>
      <c r="AE200" s="26" t="e">
        <f>(U200-'ModelParams Lw'!U$10)/'ModelParams Lw'!U$11</f>
        <v>#DIV/0!</v>
      </c>
      <c r="AF200" s="26" t="e">
        <f>(V200-'ModelParams Lw'!V$10)/'ModelParams Lw'!V$11</f>
        <v>#DIV/0!</v>
      </c>
      <c r="AG200" s="26" t="e">
        <f t="shared" si="78"/>
        <v>#DIV/0!</v>
      </c>
      <c r="AH200" s="26" t="e">
        <f>VLOOKUP(D200*1000,'ModelParams Lw'!$A$38:$D$58,4)</f>
        <v>#N/A</v>
      </c>
      <c r="AI200" s="56" t="e">
        <f>VLOOKUP(D200*1000,'ModelParams Lw'!$A$38:$D$58,2)</f>
        <v>#N/A</v>
      </c>
      <c r="AJ200" s="46" t="e">
        <f t="shared" si="79"/>
        <v>#DIV/0!</v>
      </c>
      <c r="AK200" s="26" t="e">
        <f t="shared" si="80"/>
        <v>#VALUE!</v>
      </c>
      <c r="AL200" s="26" t="e">
        <f>IF($AI200=100,'ModelParams Lw'!R$35*'Sound Power'!$AH200^2+'ModelParams Lw'!R$36*'Sound Power'!$AH200+'ModelParams Lw'!R$37,IF($AI200=150,'ModelParams Lw'!R$38*'Sound Power'!$AH200^2+'ModelParams Lw'!R$39*'Sound Power'!$AH200+'ModelParams Lw'!R$40,'ModelParams Lw'!R$41*'Sound Power'!$AH200^2+'ModelParams Lw'!R$42*'Sound Power'!$AH200+'ModelParams Lw'!R$43))</f>
        <v>#N/A</v>
      </c>
      <c r="AM200" s="26" t="e">
        <f>IF($AI200=100,'ModelParams Lw'!S$35*'Sound Power'!$AH200^2+'ModelParams Lw'!S$36*'Sound Power'!$AH200+'ModelParams Lw'!S$37,IF($AI200=150,'ModelParams Lw'!S$38*'Sound Power'!$AH200^2+'ModelParams Lw'!S$39*'Sound Power'!$AH200+'ModelParams Lw'!S$40,'ModelParams Lw'!S$41*'Sound Power'!$AH200^2+'ModelParams Lw'!S$42*'Sound Power'!$AH200+'ModelParams Lw'!S$43))</f>
        <v>#N/A</v>
      </c>
      <c r="AN200" s="26" t="e">
        <f>IF($AI200=100,'ModelParams Lw'!T$35*'Sound Power'!$AH200^2+'ModelParams Lw'!T$36*'Sound Power'!$AH200+'ModelParams Lw'!T$37,IF($AI200=150,'ModelParams Lw'!T$38*'Sound Power'!$AH200^2+'ModelParams Lw'!T$39*'Sound Power'!$AH200+'ModelParams Lw'!T$40,'ModelParams Lw'!T$41*'Sound Power'!$AH200^2+'ModelParams Lw'!T$42*'Sound Power'!$AH200+'ModelParams Lw'!T$43))</f>
        <v>#N/A</v>
      </c>
      <c r="AO200" s="26" t="e">
        <f>IF($AI200=100,'ModelParams Lw'!U$35*'Sound Power'!$AH200^2+'ModelParams Lw'!U$36*'Sound Power'!$AH200+'ModelParams Lw'!U$37,IF($AI200=150,'ModelParams Lw'!U$38*'Sound Power'!$AH200^2+'ModelParams Lw'!U$39*'Sound Power'!$AH200+'ModelParams Lw'!U$40,'ModelParams Lw'!U$41*'Sound Power'!$AH200^2+'ModelParams Lw'!U$42*'Sound Power'!$AH200+'ModelParams Lw'!U$43))</f>
        <v>#N/A</v>
      </c>
      <c r="AP200" s="26" t="e">
        <f>IF($AI200=100,'ModelParams Lw'!V$35*'Sound Power'!$AH200^2+'ModelParams Lw'!V$36*'Sound Power'!$AH200+'ModelParams Lw'!V$37,IF($AI200=150,'ModelParams Lw'!V$38*'Sound Power'!$AH200^2+'ModelParams Lw'!V$39*'Sound Power'!$AH200+'ModelParams Lw'!V$40,'ModelParams Lw'!V$41*'Sound Power'!$AH200^2+'ModelParams Lw'!V$42*'Sound Power'!$AH200+'ModelParams Lw'!V$43))</f>
        <v>#N/A</v>
      </c>
      <c r="AQ200" s="26" t="e">
        <f>IF($AI200=100,'ModelParams Lw'!W$35*'Sound Power'!$AH200^2+'ModelParams Lw'!W$36*'Sound Power'!$AH200+'ModelParams Lw'!W$37,IF($AI200=150,'ModelParams Lw'!W$38*'Sound Power'!$AH200^2+'ModelParams Lw'!W$39*'Sound Power'!$AH200+'ModelParams Lw'!W$40,'ModelParams Lw'!W$41*'Sound Power'!$AH200^2+'ModelParams Lw'!W$42*'Sound Power'!$AH200+'ModelParams Lw'!W$43))</f>
        <v>#N/A</v>
      </c>
      <c r="AR200" s="26" t="e">
        <f t="shared" si="81"/>
        <v>#VALUE!</v>
      </c>
      <c r="AS200" s="26" t="e">
        <f>IF(26.83*LN($AJ200)-11.791-'ModelParams Lw'!B$35&lt;0,0,26.83*LN($AJ200)-11.791-'ModelParams Lw'!B$35)</f>
        <v>#DIV/0!</v>
      </c>
      <c r="AT200" s="26" t="e">
        <f>IF(26.83*LN($AJ200)-11.791-'ModelParams Lw'!C$35&lt;0,0,26.83*LN($AJ200)-11.791-'ModelParams Lw'!C$35)</f>
        <v>#DIV/0!</v>
      </c>
      <c r="AU200" s="26" t="e">
        <f>IF(26.83*LN($AJ200)-11.791-'ModelParams Lw'!D$35&lt;0,0,26.83*LN($AJ200)-11.791-'ModelParams Lw'!D$35)</f>
        <v>#DIV/0!</v>
      </c>
      <c r="AV200" s="26" t="e">
        <f>IF(26.83*LN($AJ200)-11.791-'ModelParams Lw'!E$35&lt;0,0,26.83*LN($AJ200)-11.791-'ModelParams Lw'!E$35)</f>
        <v>#DIV/0!</v>
      </c>
      <c r="AW200" s="26" t="e">
        <f>IF(26.83*LN($AJ200)-11.791-'ModelParams Lw'!F$35&lt;0,0,26.83*LN($AJ200)-11.791-'ModelParams Lw'!F$35)</f>
        <v>#DIV/0!</v>
      </c>
      <c r="AX200" s="26" t="e">
        <f>IF(26.83*LN($AJ200)-11.791-'ModelParams Lw'!G$35&lt;0,0,26.83*LN($AJ200)-11.791-'ModelParams Lw'!G$35)</f>
        <v>#DIV/0!</v>
      </c>
      <c r="AY200" s="26" t="e">
        <f>IF(26.83*LN($AJ200)-11.791-'ModelParams Lw'!H$35&lt;0,0,26.83*LN($AJ200)-11.791-'ModelParams Lw'!H$35)</f>
        <v>#DIV/0!</v>
      </c>
      <c r="AZ200" s="26" t="e">
        <f>IF(26.83*LN($AJ200)-11.791-'ModelParams Lw'!I$35&lt;0,0,26.83*LN($AJ200)-11.791-'ModelParams Lw'!I$35)</f>
        <v>#DIV/0!</v>
      </c>
      <c r="BA200" s="26" t="e">
        <f t="shared" si="94"/>
        <v>#DIV/0!</v>
      </c>
      <c r="BB200" s="26" t="e">
        <f t="shared" si="95"/>
        <v>#DIV/0!</v>
      </c>
      <c r="BC200" s="26" t="e">
        <f t="shared" si="96"/>
        <v>#DIV/0!</v>
      </c>
      <c r="BD200" s="26" t="e">
        <f t="shared" si="97"/>
        <v>#DIV/0!</v>
      </c>
      <c r="BE200" s="26" t="e">
        <f t="shared" si="98"/>
        <v>#DIV/0!</v>
      </c>
      <c r="BF200" s="26" t="e">
        <f t="shared" si="99"/>
        <v>#DIV/0!</v>
      </c>
      <c r="BG200" s="26" t="e">
        <f t="shared" si="100"/>
        <v>#DIV/0!</v>
      </c>
      <c r="BH200" s="26" t="e">
        <f t="shared" si="101"/>
        <v>#DIV/0!</v>
      </c>
      <c r="BI200" s="26" t="e">
        <f>10*LOG10(IF(BA200="",0,POWER(10,((BA200+'ModelParams Lw'!$O$4)/10))) +IF(BB200="",0,POWER(10,((BB200+'ModelParams Lw'!$P$4)/10))) +IF(BC200="",0,POWER(10,((BC200+'ModelParams Lw'!$Q$4)/10))) +IF(BD200="",0,POWER(10,((BD200+'ModelParams Lw'!$R$4)/10))) +IF(BE200="",0,POWER(10,((BE200+'ModelParams Lw'!$S$4)/10))) +IF(BF200="",0,POWER(10,((BF200+'ModelParams Lw'!$T$4)/10))) +IF(BG200="",0,POWER(10,((BG200+'ModelParams Lw'!$U$4)/10)))+IF(BH200="",0,POWER(10,((BH200+'ModelParams Lw'!$V$4)/10))))</f>
        <v>#DIV/0!</v>
      </c>
      <c r="BJ200" s="26" t="e">
        <f t="shared" si="82"/>
        <v>#DIV/0!</v>
      </c>
      <c r="BK200" s="26" t="e">
        <f>(BA200-'ModelParams Lw'!O$10)/'ModelParams Lw'!O$11</f>
        <v>#DIV/0!</v>
      </c>
      <c r="BL200" s="26" t="e">
        <f>(BB200-'ModelParams Lw'!P$10)/'ModelParams Lw'!P$11</f>
        <v>#DIV/0!</v>
      </c>
      <c r="BM200" s="26" t="e">
        <f>(BC200-'ModelParams Lw'!Q$10)/'ModelParams Lw'!Q$11</f>
        <v>#DIV/0!</v>
      </c>
      <c r="BN200" s="26" t="e">
        <f>(BD200-'ModelParams Lw'!R$10)/'ModelParams Lw'!R$11</f>
        <v>#DIV/0!</v>
      </c>
      <c r="BO200" s="26" t="e">
        <f>(BE200-'ModelParams Lw'!S$10)/'ModelParams Lw'!S$11</f>
        <v>#DIV/0!</v>
      </c>
      <c r="BP200" s="26" t="e">
        <f>(BF200-'ModelParams Lw'!T$10)/'ModelParams Lw'!T$11</f>
        <v>#DIV/0!</v>
      </c>
      <c r="BQ200" s="26" t="e">
        <f>(BG200-'ModelParams Lw'!U$10)/'ModelParams Lw'!U$11</f>
        <v>#DIV/0!</v>
      </c>
      <c r="BR200" s="26" t="e">
        <f>(BH200-'ModelParams Lw'!V$10)/'ModelParams Lw'!V$11</f>
        <v>#DIV/0!</v>
      </c>
      <c r="BS200" s="23" t="e">
        <f>IF(Calcul!$E202="SW",DEGREES(ACOS(1-(1/'ModelParams Lw'!C$25*SQRT(0.5*1.2/'Sound Power'!$C200)*('Sound Power'!$B200/3600)/('Sound Power'!$D200)/('Sound Power'!$F200)))),DEGREES(ACOS(1-(1/'ModelParams Lw'!C$29*SQRT(0.5*1.2/'Sound Power'!$C200)*('Sound Power'!$B200/3600)/('Sound Power'!$D200)/('Sound Power'!$F200)))))</f>
        <v>#DIV/0!</v>
      </c>
      <c r="BT200" s="23" t="e">
        <f>IF(Calcul!$E202="SW",DEGREES(ACOS(1-(1/'ModelParams Lw'!D$25*SQRT(0.5*1.2/'Sound Power'!$C200)*('Sound Power'!$B200/3600)/('Sound Power'!$D200)/('Sound Power'!$F200)))),DEGREES(ACOS(1-(1/'ModelParams Lw'!D$29*SQRT(0.5*1.2/'Sound Power'!$C200)*('Sound Power'!$B200/3600)/('Sound Power'!$D200)/('Sound Power'!$F200)))))</f>
        <v>#DIV/0!</v>
      </c>
      <c r="BU200" s="23" t="e">
        <f>IF(Calcul!$E202="SW",DEGREES(ACOS(1-(1/'ModelParams Lw'!E$25*SQRT(0.5*1.2/'Sound Power'!$C200)*('Sound Power'!$B200/3600)/('Sound Power'!$D200)/('Sound Power'!$F200)))),DEGREES(ACOS(1-(1/'ModelParams Lw'!E$29*SQRT(0.5*1.2/'Sound Power'!$C200)*('Sound Power'!$B200/3600)/('Sound Power'!$D200)/('Sound Power'!$F200)))))</f>
        <v>#DIV/0!</v>
      </c>
      <c r="BV200" s="23" t="e">
        <f>IF(Calcul!$E202="SW",DEGREES(ACOS(1-(1/'ModelParams Lw'!F$25*SQRT(0.5*1.2/'Sound Power'!$C200)*('Sound Power'!$B200/3600)/('Sound Power'!$D200)/('Sound Power'!$F200)))),DEGREES(ACOS(1-(1/'ModelParams Lw'!F$29*SQRT(0.5*1.2/'Sound Power'!$C200)*('Sound Power'!$B200/3600)/('Sound Power'!$D200)/('Sound Power'!$F200)))))</f>
        <v>#DIV/0!</v>
      </c>
      <c r="BW200" s="23" t="e">
        <f>IF(Calcul!$E202="SW",DEGREES(ACOS(1-(1/'ModelParams Lw'!G$25*SQRT(0.5*1.2/'Sound Power'!$C200)*('Sound Power'!$B200/3600)/('Sound Power'!$D200)/('Sound Power'!$F200)))),DEGREES(ACOS(1-(1/'ModelParams Lw'!G$29*SQRT(0.5*1.2/'Sound Power'!$C200)*('Sound Power'!$B200/3600)/('Sound Power'!$D200)/('Sound Power'!$F200)))))</f>
        <v>#DIV/0!</v>
      </c>
      <c r="BX200" s="23" t="e">
        <f>IF(Calcul!$E202="SW",DEGREES(ACOS(1-(1/'ModelParams Lw'!H$25*SQRT(0.5*1.2/'Sound Power'!$C200)*('Sound Power'!$B200/3600)/('Sound Power'!$D200)/('Sound Power'!$F200)))),DEGREES(ACOS(1-(1/'ModelParams Lw'!H$29*SQRT(0.5*1.2/'Sound Power'!$C200)*('Sound Power'!$B200/3600)/('Sound Power'!$D200)/('Sound Power'!$F200)))))</f>
        <v>#DIV/0!</v>
      </c>
      <c r="BY200" s="23" t="e">
        <f>IF(Calcul!$E202="SW",DEGREES(ACOS(1-(1/'ModelParams Lw'!I$25*SQRT(0.5*1.2/'Sound Power'!$C200)*('Sound Power'!$B200/3600)/('Sound Power'!$D200)/('Sound Power'!$F200)))),DEGREES(ACOS(1-(1/'ModelParams Lw'!I$29*SQRT(0.5*1.2/'Sound Power'!$C200)*('Sound Power'!$B200/3600)/('Sound Power'!$D200)/('Sound Power'!$F200)))))</f>
        <v>#DIV/0!</v>
      </c>
      <c r="BZ200" s="23" t="e">
        <f>IF(Calcul!$E202="SW",DEGREES(ACOS(1-(1/'ModelParams Lw'!J$25*SQRT(0.5*1.2/'Sound Power'!$C200)*('Sound Power'!$B200/3600)/('Sound Power'!$D200)/('Sound Power'!$F200)))),DEGREES(ACOS(1-(1/'ModelParams Lw'!J$29*SQRT(0.5*1.2/'Sound Power'!$C200)*('Sound Power'!$B200/3600)/('Sound Power'!$D200)/('Sound Power'!$F200)))))</f>
        <v>#DIV/0!</v>
      </c>
      <c r="CA200" s="26" t="e">
        <f>IF(Calcul!$E202="SW",'ModelParams Lw'!C$22+'ModelParams Lw'!C$23*LOG('Sound Power'!$D200/'Sound Power'!$E200)+'ModelParams Lw'!C$24*LN('Sound Power'!BS200),IF('ModelParams Lw'!C$26+'ModelParams Lw'!C$27*LOG('Sound Power'!$D200/'Sound Power'!$E200)+'ModelParams Lw'!C$28*LN('Sound Power'!BS200)&lt;'ModelParams Lw'!C$22+'ModelParams Lw'!C$23*LOG('Sound Power'!$D200/'Sound Power'!$E200)+'ModelParams Lw'!C$24*LN('Sound Power'!BS200),'ModelParams Lw'!C$22+'ModelParams Lw'!C$23*LOG('Sound Power'!$D200/'Sound Power'!$E200)+'ModelParams Lw'!C$24*LN('Sound Power'!BS200),'ModelParams Lw'!C$26+'ModelParams Lw'!C$27*LOG('Sound Power'!$D200/'Sound Power'!$E200)+'ModelParams Lw'!C$28*LN('Sound Power'!BS200)))</f>
        <v>#DIV/0!</v>
      </c>
      <c r="CB200" s="26" t="e">
        <f>IF(Calcul!$E202="SW",'ModelParams Lw'!D$22+'ModelParams Lw'!D$23*LOG('Sound Power'!$D200/'Sound Power'!$E200)+'ModelParams Lw'!D$24*LN('Sound Power'!BT200),IF('ModelParams Lw'!D$26+'ModelParams Lw'!D$27*LOG('Sound Power'!$D200/'Sound Power'!$E200)+'ModelParams Lw'!D$28*LN('Sound Power'!BT200)&lt;'ModelParams Lw'!D$22+'ModelParams Lw'!D$23*LOG('Sound Power'!$D200/'Sound Power'!$E200)+'ModelParams Lw'!D$24*LN('Sound Power'!BT200),'ModelParams Lw'!D$22+'ModelParams Lw'!D$23*LOG('Sound Power'!$D200/'Sound Power'!$E200)+'ModelParams Lw'!D$24*LN('Sound Power'!BT200),'ModelParams Lw'!D$26+'ModelParams Lw'!D$27*LOG('Sound Power'!$D200/'Sound Power'!$E200)+'ModelParams Lw'!D$28*LN('Sound Power'!BT200)))</f>
        <v>#DIV/0!</v>
      </c>
      <c r="CC200" s="26" t="e">
        <f>IF(Calcul!$E202="SW",'ModelParams Lw'!E$22+'ModelParams Lw'!E$23*LOG('Sound Power'!$D200/'Sound Power'!$E200)+'ModelParams Lw'!E$24*LN('Sound Power'!BU200),IF('ModelParams Lw'!E$26+'ModelParams Lw'!E$27*LOG('Sound Power'!$D200/'Sound Power'!$E200)+'ModelParams Lw'!E$28*LN('Sound Power'!BU200)&lt;'ModelParams Lw'!E$22+'ModelParams Lw'!E$23*LOG('Sound Power'!$D200/'Sound Power'!$E200)+'ModelParams Lw'!E$24*LN('Sound Power'!BU200),'ModelParams Lw'!E$22+'ModelParams Lw'!E$23*LOG('Sound Power'!$D200/'Sound Power'!$E200)+'ModelParams Lw'!E$24*LN('Sound Power'!BU200),'ModelParams Lw'!E$26+'ModelParams Lw'!E$27*LOG('Sound Power'!$D200/'Sound Power'!$E200)+'ModelParams Lw'!E$28*LN('Sound Power'!BU200)))</f>
        <v>#DIV/0!</v>
      </c>
      <c r="CD200" s="26" t="e">
        <f>IF(Calcul!$E202="SW",'ModelParams Lw'!F$22+'ModelParams Lw'!F$23*LOG('Sound Power'!$D200/'Sound Power'!$E200)+'ModelParams Lw'!F$24*LN('Sound Power'!BV200),IF('ModelParams Lw'!F$26+'ModelParams Lw'!F$27*LOG('Sound Power'!$D200/'Sound Power'!$E200)+'ModelParams Lw'!F$28*LN('Sound Power'!BV200)&lt;'ModelParams Lw'!F$22+'ModelParams Lw'!F$23*LOG('Sound Power'!$D200/'Sound Power'!$E200)+'ModelParams Lw'!F$24*LN('Sound Power'!BV200),'ModelParams Lw'!F$22+'ModelParams Lw'!F$23*LOG('Sound Power'!$D200/'Sound Power'!$E200)+'ModelParams Lw'!F$24*LN('Sound Power'!BV200),'ModelParams Lw'!F$26+'ModelParams Lw'!F$27*LOG('Sound Power'!$D200/'Sound Power'!$E200)+'ModelParams Lw'!F$28*LN('Sound Power'!BV200)))</f>
        <v>#DIV/0!</v>
      </c>
      <c r="CE200" s="26" t="e">
        <f>IF(Calcul!$E202="SW",'ModelParams Lw'!G$22+'ModelParams Lw'!G$23*LOG('Sound Power'!$D200/'Sound Power'!$E200)+'ModelParams Lw'!G$24*LN('Sound Power'!BW200),IF('ModelParams Lw'!G$26+'ModelParams Lw'!G$27*LOG('Sound Power'!$D200/'Sound Power'!$E200)+'ModelParams Lw'!G$28*LN('Sound Power'!BW200)&lt;'ModelParams Lw'!G$22+'ModelParams Lw'!G$23*LOG('Sound Power'!$D200/'Sound Power'!$E200)+'ModelParams Lw'!G$24*LN('Sound Power'!BW200),'ModelParams Lw'!G$22+'ModelParams Lw'!G$23*LOG('Sound Power'!$D200/'Sound Power'!$E200)+'ModelParams Lw'!G$24*LN('Sound Power'!BW200),'ModelParams Lw'!G$26+'ModelParams Lw'!G$27*LOG('Sound Power'!$D200/'Sound Power'!$E200)+'ModelParams Lw'!G$28*LN('Sound Power'!BW200)))</f>
        <v>#DIV/0!</v>
      </c>
      <c r="CF200" s="26" t="e">
        <f>IF(Calcul!$E202="SW",'ModelParams Lw'!H$22+'ModelParams Lw'!H$23*LOG('Sound Power'!$D200/'Sound Power'!$E200)+'ModelParams Lw'!H$24*LN('Sound Power'!BX200),IF('ModelParams Lw'!H$26+'ModelParams Lw'!H$27*LOG('Sound Power'!$D200/'Sound Power'!$E200)+'ModelParams Lw'!H$28*LN('Sound Power'!BX200)&lt;'ModelParams Lw'!H$22+'ModelParams Lw'!H$23*LOG('Sound Power'!$D200/'Sound Power'!$E200)+'ModelParams Lw'!H$24*LN('Sound Power'!BX200),'ModelParams Lw'!H$22+'ModelParams Lw'!H$23*LOG('Sound Power'!$D200/'Sound Power'!$E200)+'ModelParams Lw'!H$24*LN('Sound Power'!BX200),'ModelParams Lw'!H$26+'ModelParams Lw'!H$27*LOG('Sound Power'!$D200/'Sound Power'!$E200)+'ModelParams Lw'!H$28*LN('Sound Power'!BX200)))</f>
        <v>#DIV/0!</v>
      </c>
      <c r="CG200" s="26" t="e">
        <f>IF(Calcul!$E202="SW",'ModelParams Lw'!I$22+'ModelParams Lw'!I$23*LOG('Sound Power'!$D200/'Sound Power'!$E200)+'ModelParams Lw'!I$24*LN('Sound Power'!BY200),IF('ModelParams Lw'!I$26+'ModelParams Lw'!I$27*LOG('Sound Power'!$D200/'Sound Power'!$E200)+'ModelParams Lw'!I$28*LN('Sound Power'!BY200)&lt;'ModelParams Lw'!I$22+'ModelParams Lw'!I$23*LOG('Sound Power'!$D200/'Sound Power'!$E200)+'ModelParams Lw'!I$24*LN('Sound Power'!BY200),'ModelParams Lw'!I$22+'ModelParams Lw'!I$23*LOG('Sound Power'!$D200/'Sound Power'!$E200)+'ModelParams Lw'!I$24*LN('Sound Power'!BY200),'ModelParams Lw'!I$26+'ModelParams Lw'!I$27*LOG('Sound Power'!$D200/'Sound Power'!$E200)+'ModelParams Lw'!I$28*LN('Sound Power'!BY200)))</f>
        <v>#DIV/0!</v>
      </c>
      <c r="CH200" s="26" t="e">
        <f>IF(Calcul!$E202="SW",'ModelParams Lw'!J$22+'ModelParams Lw'!J$23*LOG('Sound Power'!$D200/'Sound Power'!$E200)+'ModelParams Lw'!J$24*LN('Sound Power'!BZ200),IF('ModelParams Lw'!J$26+'ModelParams Lw'!J$27*LOG('Sound Power'!$D200/'Sound Power'!$E200)+'ModelParams Lw'!J$28*LN('Sound Power'!BZ200)&lt;'ModelParams Lw'!J$22+'ModelParams Lw'!J$23*LOG('Sound Power'!$D200/'Sound Power'!$E200)+'ModelParams Lw'!J$24*LN('Sound Power'!BZ200),'ModelParams Lw'!J$22+'ModelParams Lw'!J$23*LOG('Sound Power'!$D200/'Sound Power'!$E200)+'ModelParams Lw'!J$24*LN('Sound Power'!BZ200),'ModelParams Lw'!J$26+'ModelParams Lw'!J$27*LOG('Sound Power'!$D200/'Sound Power'!$E200)+'ModelParams Lw'!J$28*LN('Sound Power'!BZ200)))</f>
        <v>#DIV/0!</v>
      </c>
      <c r="CI200" s="26" t="e">
        <f t="shared" si="83"/>
        <v>#DIV/0!</v>
      </c>
      <c r="CJ200" s="26" t="e">
        <f t="shared" si="84"/>
        <v>#DIV/0!</v>
      </c>
      <c r="CK200" s="26" t="e">
        <f t="shared" si="85"/>
        <v>#DIV/0!</v>
      </c>
      <c r="CL200" s="26" t="e">
        <f t="shared" si="86"/>
        <v>#DIV/0!</v>
      </c>
      <c r="CM200" s="26" t="e">
        <f t="shared" si="87"/>
        <v>#DIV/0!</v>
      </c>
      <c r="CN200" s="26" t="e">
        <f t="shared" si="88"/>
        <v>#DIV/0!</v>
      </c>
      <c r="CO200" s="26" t="e">
        <f t="shared" si="89"/>
        <v>#DIV/0!</v>
      </c>
      <c r="CP200" s="26" t="e">
        <f t="shared" si="90"/>
        <v>#DIV/0!</v>
      </c>
      <c r="CQ200" s="26" t="e">
        <f>10*LOG10(IF(CI200="",0,POWER(10,((CI200+'ModelParams Lw'!$O$4)/10))) +IF(CJ200="",0,POWER(10,((CJ200+'ModelParams Lw'!$P$4)/10))) +IF(CK200="",0,POWER(10,((CK200+'ModelParams Lw'!$Q$4)/10))) +IF(CL200="",0,POWER(10,((CL200+'ModelParams Lw'!$R$4)/10))) +IF(CM200="",0,POWER(10,((CM200+'ModelParams Lw'!$S$4)/10))) +IF(CN200="",0,POWER(10,((CN200+'ModelParams Lw'!$T$4)/10))) +IF(CO200="",0,POWER(10,((CO200+'ModelParams Lw'!$U$4)/10)))+IF(CP200="",0,POWER(10,((CP200+'ModelParams Lw'!$V$4)/10))))</f>
        <v>#DIV/0!</v>
      </c>
      <c r="CR200" s="26" t="e">
        <f t="shared" si="91"/>
        <v>#DIV/0!</v>
      </c>
      <c r="CS200" s="26" t="e">
        <f>(CI200-'ModelParams Lw'!$O$10)/'ModelParams Lw'!$O$11</f>
        <v>#DIV/0!</v>
      </c>
      <c r="CT200" s="26" t="e">
        <f>(CJ200-'ModelParams Lw'!$P$10)/'ModelParams Lw'!$P$11</f>
        <v>#DIV/0!</v>
      </c>
      <c r="CU200" s="26" t="e">
        <f>(CK200-'ModelParams Lw'!$Q$10)/'ModelParams Lw'!$Q$11</f>
        <v>#DIV/0!</v>
      </c>
      <c r="CV200" s="26" t="e">
        <f>(CL200-'ModelParams Lw'!$R$10)/'ModelParams Lw'!$R$11</f>
        <v>#DIV/0!</v>
      </c>
      <c r="CW200" s="26" t="e">
        <f>(CM200-'ModelParams Lw'!$S$10)/'ModelParams Lw'!$S$11</f>
        <v>#DIV/0!</v>
      </c>
      <c r="CX200" s="26" t="e">
        <f>(CN200-'ModelParams Lw'!$T$10)/'ModelParams Lw'!$T$11</f>
        <v>#DIV/0!</v>
      </c>
      <c r="CY200" s="26" t="e">
        <f>(CO200-'ModelParams Lw'!$U$10)/'ModelParams Lw'!$U$11</f>
        <v>#DIV/0!</v>
      </c>
      <c r="CZ200" s="26" t="e">
        <f>(CP200-'ModelParams Lw'!$V$10)/'ModelParams Lw'!$V$11</f>
        <v>#DIV/0!</v>
      </c>
    </row>
    <row r="201" spans="1:104" x14ac:dyDescent="0.2">
      <c r="A201" s="13">
        <f>Calcul!A203</f>
        <v>0</v>
      </c>
      <c r="B201" s="13">
        <f t="shared" si="92"/>
        <v>0</v>
      </c>
      <c r="C201" s="13">
        <f>Calcul!B203</f>
        <v>0</v>
      </c>
      <c r="D201" s="13">
        <f>Calcul!C203/1000</f>
        <v>0</v>
      </c>
      <c r="E201" s="13">
        <f>Calcul!D203/1000</f>
        <v>0</v>
      </c>
      <c r="F201" s="13">
        <f t="shared" si="93"/>
        <v>0</v>
      </c>
      <c r="G201" s="23" t="e">
        <f>DEGREES(ACOS(1-(1/'ModelParams Lw'!B$15*SQRT(0.5*1.2/'Sound Power'!$C201)*('Sound Power'!$B201/3600)/('Sound Power'!$D201)/('Sound Power'!$F201))))</f>
        <v>#DIV/0!</v>
      </c>
      <c r="H201" s="23" t="e">
        <f>DEGREES(ACOS(1-(1/'ModelParams Lw'!C$15*SQRT(0.5*1.2/'Sound Power'!$C201)*('Sound Power'!$B201/3600)/('Sound Power'!$D201)/('Sound Power'!$F201))))</f>
        <v>#DIV/0!</v>
      </c>
      <c r="I201" s="23" t="e">
        <f>DEGREES(ACOS(1-(1/'ModelParams Lw'!D$15*SQRT(0.5*1.2/'Sound Power'!$C201)*('Sound Power'!$B201/3600)/('Sound Power'!$D201)/('Sound Power'!$F201))))</f>
        <v>#DIV/0!</v>
      </c>
      <c r="J201" s="23" t="e">
        <f>DEGREES(ACOS(1-(1/'ModelParams Lw'!E$15*SQRT(0.5*1.2/'Sound Power'!$C201)*('Sound Power'!$B201/3600)/('Sound Power'!$D201)/('Sound Power'!$F201))))</f>
        <v>#DIV/0!</v>
      </c>
      <c r="K201" s="23" t="e">
        <f>DEGREES(ACOS(1-(1/'ModelParams Lw'!F$15*SQRT(0.5*1.2/'Sound Power'!$C201)*('Sound Power'!$B201/3600)/('Sound Power'!$D201)/('Sound Power'!$F201))))</f>
        <v>#DIV/0!</v>
      </c>
      <c r="L201" s="23" t="e">
        <f>DEGREES(ACOS(1-(1/'ModelParams Lw'!G$15*SQRT(0.5*1.2/'Sound Power'!$C201)*('Sound Power'!$B201/3600)/('Sound Power'!$D201)/('Sound Power'!$F201))))</f>
        <v>#DIV/0!</v>
      </c>
      <c r="M201" s="23" t="e">
        <f>DEGREES(ACOS(1-(1/'ModelParams Lw'!H$15*SQRT(0.5*1.2/'Sound Power'!$C201)*('Sound Power'!$B201/3600)/('Sound Power'!$D201)/('Sound Power'!$F201))))</f>
        <v>#DIV/0!</v>
      </c>
      <c r="N201" s="23" t="e">
        <f>DEGREES(ACOS(1-(1/'ModelParams Lw'!I$15*SQRT(0.5*1.2/'Sound Power'!$C201)*('Sound Power'!$B201/3600)/('Sound Power'!$D201)/('Sound Power'!$F201))))</f>
        <v>#DIV/0!</v>
      </c>
      <c r="O201" s="26" t="e">
        <f>('ModelParams Lw'!B$4*LN('Sound Power'!G201)/(1+EXP(-('Sound Power'!$D201*1000+'ModelParams Lw'!B$6)/'ModelParams Lw'!B$7))+'ModelParams Lw'!B$5)*LN('Sound Power'!$B201)-('ModelParams Lw'!B$8+'ModelParams Lw'!B$9*$D201+'ModelParams Lw'!B$10*'Sound Power'!$F201^'ModelParams Lw'!B$14+'ModelParams Lw'!B$11*LN('Sound Power'!G201)+'ModelParams Lw'!B$12*'Sound Power'!$D201*'Sound Power'!$F201+'ModelParams Lw'!B$13*'Sound Power'!$D201*LN('Sound Power'!G201))</f>
        <v>#DIV/0!</v>
      </c>
      <c r="P201" s="26" t="e">
        <f>('ModelParams Lw'!C$4*LN('Sound Power'!H201)/(1+EXP(-('Sound Power'!$D201*1000+'ModelParams Lw'!C$6)/'ModelParams Lw'!C$7))+'ModelParams Lw'!C$5)*LN('Sound Power'!$B201)-('ModelParams Lw'!C$8+'ModelParams Lw'!C$9*$D201+'ModelParams Lw'!C$10*'Sound Power'!$F201^'ModelParams Lw'!C$14+'ModelParams Lw'!C$11*LN('Sound Power'!H201)+'ModelParams Lw'!C$12*'Sound Power'!$D201*'Sound Power'!$F201+'ModelParams Lw'!C$13*'Sound Power'!$D201*LN('Sound Power'!H201))</f>
        <v>#DIV/0!</v>
      </c>
      <c r="Q201" s="26" t="e">
        <f>('ModelParams Lw'!D$4*LN('Sound Power'!I201)/(1+EXP(-('Sound Power'!$D201*1000+'ModelParams Lw'!D$6)/'ModelParams Lw'!D$7))+'ModelParams Lw'!D$5)*LN('Sound Power'!$B201)-('ModelParams Lw'!D$8+'ModelParams Lw'!D$9*$D201+'ModelParams Lw'!D$10*'Sound Power'!$F201^'ModelParams Lw'!D$14+'ModelParams Lw'!D$11*LN('Sound Power'!I201)+'ModelParams Lw'!D$12*'Sound Power'!$D201*'Sound Power'!$F201+'ModelParams Lw'!D$13*'Sound Power'!$D201*LN('Sound Power'!I201))</f>
        <v>#DIV/0!</v>
      </c>
      <c r="R201" s="26" t="e">
        <f>('ModelParams Lw'!E$4*LN('Sound Power'!J201)/(1+EXP(-('Sound Power'!$D201*1000+'ModelParams Lw'!E$6)/'ModelParams Lw'!E$7))+'ModelParams Lw'!E$5)*LN('Sound Power'!$B201)-('ModelParams Lw'!E$8+'ModelParams Lw'!E$9*$D201+'ModelParams Lw'!E$10*'Sound Power'!$F201^'ModelParams Lw'!E$14+'ModelParams Lw'!E$11*LN('Sound Power'!J201)+'ModelParams Lw'!E$12*'Sound Power'!$D201*'Sound Power'!$F201+'ModelParams Lw'!E$13*'Sound Power'!$D201*LN('Sound Power'!J201))</f>
        <v>#DIV/0!</v>
      </c>
      <c r="S201" s="26" t="e">
        <f>('ModelParams Lw'!F$4*LN('Sound Power'!K201)/(1+EXP(-('Sound Power'!$D201*1000+'ModelParams Lw'!F$6)/'ModelParams Lw'!F$7))+'ModelParams Lw'!F$5)*LN('Sound Power'!$B201)-('ModelParams Lw'!F$8+'ModelParams Lw'!F$9*$D201+'ModelParams Lw'!F$10*'Sound Power'!$F201^'ModelParams Lw'!F$14+'ModelParams Lw'!F$11*LN('Sound Power'!K201)+'ModelParams Lw'!F$12*'Sound Power'!$D201*'Sound Power'!$F201+'ModelParams Lw'!F$13*'Sound Power'!$D201*LN('Sound Power'!K201))</f>
        <v>#DIV/0!</v>
      </c>
      <c r="T201" s="26" t="e">
        <f>('ModelParams Lw'!G$4*LN('Sound Power'!L201)/(1+EXP(-('Sound Power'!$D201*1000+'ModelParams Lw'!G$6)/'ModelParams Lw'!G$7))+'ModelParams Lw'!G$5)*LN('Sound Power'!$B201)-('ModelParams Lw'!G$8+'ModelParams Lw'!G$9*$D201+'ModelParams Lw'!G$10*'Sound Power'!$F201^'ModelParams Lw'!G$14+'ModelParams Lw'!G$11*LN('Sound Power'!L201)+'ModelParams Lw'!G$12*'Sound Power'!$D201*'Sound Power'!$F201+'ModelParams Lw'!G$13*'Sound Power'!$D201*LN('Sound Power'!L201))</f>
        <v>#DIV/0!</v>
      </c>
      <c r="U201" s="26" t="e">
        <f>('ModelParams Lw'!H$4*LN('Sound Power'!M201)/(1+EXP(-('Sound Power'!$D201*1000+'ModelParams Lw'!H$6)/'ModelParams Lw'!H$7))+'ModelParams Lw'!H$5)*LN('Sound Power'!$B201)-('ModelParams Lw'!H$8+'ModelParams Lw'!H$9*$D201+'ModelParams Lw'!H$10*'Sound Power'!$F201^'ModelParams Lw'!H$14+'ModelParams Lw'!H$11*LN('Sound Power'!M201)+'ModelParams Lw'!H$12*'Sound Power'!$D201*'Sound Power'!$F201+'ModelParams Lw'!H$13*'Sound Power'!$D201*LN('Sound Power'!M201))</f>
        <v>#DIV/0!</v>
      </c>
      <c r="V201" s="26" t="e">
        <f>('ModelParams Lw'!I$4*LN('Sound Power'!N201)/(1+EXP(-('Sound Power'!$D201*1000+'ModelParams Lw'!I$6)/'ModelParams Lw'!I$7))+'ModelParams Lw'!I$5)*LN('Sound Power'!$B201)-('ModelParams Lw'!I$8+'ModelParams Lw'!I$9*$D201+'ModelParams Lw'!I$10*'Sound Power'!$F201^'ModelParams Lw'!I$14+'ModelParams Lw'!I$11*LN('Sound Power'!N201)+'ModelParams Lw'!I$12*'Sound Power'!$D201*'Sound Power'!$F201+'ModelParams Lw'!I$13*'Sound Power'!$D201*LN('Sound Power'!N201))</f>
        <v>#DIV/0!</v>
      </c>
      <c r="W201" s="26" t="e">
        <f>10*LOG10(IF(O201="",0,POWER(10,((O201+'ModelParams Lw'!$O$4)/10))) +IF(P201="",0,POWER(10,((P201+'ModelParams Lw'!$P$4)/10))) +IF(Q201="",0,POWER(10,((Q201+'ModelParams Lw'!$Q$4)/10))) +IF(R201="",0,POWER(10,((R201+'ModelParams Lw'!$R$4)/10))) +IF(S201="",0,POWER(10,((S201+'ModelParams Lw'!$S$4)/10))) +IF(T201="",0,POWER(10,((T201+'ModelParams Lw'!$T$4)/10))) +IF(U201="",0,POWER(10,((U201+'ModelParams Lw'!$U$4)/10)))+IF(V201="",0,POWER(10,((V201+'ModelParams Lw'!$V$4)/10))))</f>
        <v>#DIV/0!</v>
      </c>
      <c r="X201" s="26" t="e">
        <f t="shared" si="77"/>
        <v>#DIV/0!</v>
      </c>
      <c r="Y201" s="26" t="e">
        <f>(O201-'ModelParams Lw'!O$10)/'ModelParams Lw'!O$11</f>
        <v>#DIV/0!</v>
      </c>
      <c r="Z201" s="26" t="e">
        <f>(P201-'ModelParams Lw'!P$10)/'ModelParams Lw'!P$11</f>
        <v>#DIV/0!</v>
      </c>
      <c r="AA201" s="26" t="e">
        <f>(Q201-'ModelParams Lw'!Q$10)/'ModelParams Lw'!Q$11</f>
        <v>#DIV/0!</v>
      </c>
      <c r="AB201" s="26" t="e">
        <f>(R201-'ModelParams Lw'!R$10)/'ModelParams Lw'!R$11</f>
        <v>#DIV/0!</v>
      </c>
      <c r="AC201" s="26" t="e">
        <f>(S201-'ModelParams Lw'!S$10)/'ModelParams Lw'!S$11</f>
        <v>#DIV/0!</v>
      </c>
      <c r="AD201" s="26" t="e">
        <f>(T201-'ModelParams Lw'!T$10)/'ModelParams Lw'!T$11</f>
        <v>#DIV/0!</v>
      </c>
      <c r="AE201" s="26" t="e">
        <f>(U201-'ModelParams Lw'!U$10)/'ModelParams Lw'!U$11</f>
        <v>#DIV/0!</v>
      </c>
      <c r="AF201" s="26" t="e">
        <f>(V201-'ModelParams Lw'!V$10)/'ModelParams Lw'!V$11</f>
        <v>#DIV/0!</v>
      </c>
      <c r="AG201" s="26" t="e">
        <f t="shared" si="78"/>
        <v>#DIV/0!</v>
      </c>
      <c r="AH201" s="26" t="e">
        <f>VLOOKUP(D201*1000,'ModelParams Lw'!$A$38:$D$58,4)</f>
        <v>#N/A</v>
      </c>
      <c r="AI201" s="56" t="e">
        <f>VLOOKUP(D201*1000,'ModelParams Lw'!$A$38:$D$58,2)</f>
        <v>#N/A</v>
      </c>
      <c r="AJ201" s="46" t="e">
        <f t="shared" si="79"/>
        <v>#DIV/0!</v>
      </c>
      <c r="AK201" s="26" t="e">
        <f t="shared" si="80"/>
        <v>#VALUE!</v>
      </c>
      <c r="AL201" s="26" t="e">
        <f>IF($AI201=100,'ModelParams Lw'!R$35*'Sound Power'!$AH201^2+'ModelParams Lw'!R$36*'Sound Power'!$AH201+'ModelParams Lw'!R$37,IF($AI201=150,'ModelParams Lw'!R$38*'Sound Power'!$AH201^2+'ModelParams Lw'!R$39*'Sound Power'!$AH201+'ModelParams Lw'!R$40,'ModelParams Lw'!R$41*'Sound Power'!$AH201^2+'ModelParams Lw'!R$42*'Sound Power'!$AH201+'ModelParams Lw'!R$43))</f>
        <v>#N/A</v>
      </c>
      <c r="AM201" s="26" t="e">
        <f>IF($AI201=100,'ModelParams Lw'!S$35*'Sound Power'!$AH201^2+'ModelParams Lw'!S$36*'Sound Power'!$AH201+'ModelParams Lw'!S$37,IF($AI201=150,'ModelParams Lw'!S$38*'Sound Power'!$AH201^2+'ModelParams Lw'!S$39*'Sound Power'!$AH201+'ModelParams Lw'!S$40,'ModelParams Lw'!S$41*'Sound Power'!$AH201^2+'ModelParams Lw'!S$42*'Sound Power'!$AH201+'ModelParams Lw'!S$43))</f>
        <v>#N/A</v>
      </c>
      <c r="AN201" s="26" t="e">
        <f>IF($AI201=100,'ModelParams Lw'!T$35*'Sound Power'!$AH201^2+'ModelParams Lw'!T$36*'Sound Power'!$AH201+'ModelParams Lw'!T$37,IF($AI201=150,'ModelParams Lw'!T$38*'Sound Power'!$AH201^2+'ModelParams Lw'!T$39*'Sound Power'!$AH201+'ModelParams Lw'!T$40,'ModelParams Lw'!T$41*'Sound Power'!$AH201^2+'ModelParams Lw'!T$42*'Sound Power'!$AH201+'ModelParams Lw'!T$43))</f>
        <v>#N/A</v>
      </c>
      <c r="AO201" s="26" t="e">
        <f>IF($AI201=100,'ModelParams Lw'!U$35*'Sound Power'!$AH201^2+'ModelParams Lw'!U$36*'Sound Power'!$AH201+'ModelParams Lw'!U$37,IF($AI201=150,'ModelParams Lw'!U$38*'Sound Power'!$AH201^2+'ModelParams Lw'!U$39*'Sound Power'!$AH201+'ModelParams Lw'!U$40,'ModelParams Lw'!U$41*'Sound Power'!$AH201^2+'ModelParams Lw'!U$42*'Sound Power'!$AH201+'ModelParams Lw'!U$43))</f>
        <v>#N/A</v>
      </c>
      <c r="AP201" s="26" t="e">
        <f>IF($AI201=100,'ModelParams Lw'!V$35*'Sound Power'!$AH201^2+'ModelParams Lw'!V$36*'Sound Power'!$AH201+'ModelParams Lw'!V$37,IF($AI201=150,'ModelParams Lw'!V$38*'Sound Power'!$AH201^2+'ModelParams Lw'!V$39*'Sound Power'!$AH201+'ModelParams Lw'!V$40,'ModelParams Lw'!V$41*'Sound Power'!$AH201^2+'ModelParams Lw'!V$42*'Sound Power'!$AH201+'ModelParams Lw'!V$43))</f>
        <v>#N/A</v>
      </c>
      <c r="AQ201" s="26" t="e">
        <f>IF($AI201=100,'ModelParams Lw'!W$35*'Sound Power'!$AH201^2+'ModelParams Lw'!W$36*'Sound Power'!$AH201+'ModelParams Lw'!W$37,IF($AI201=150,'ModelParams Lw'!W$38*'Sound Power'!$AH201^2+'ModelParams Lw'!W$39*'Sound Power'!$AH201+'ModelParams Lw'!W$40,'ModelParams Lw'!W$41*'Sound Power'!$AH201^2+'ModelParams Lw'!W$42*'Sound Power'!$AH201+'ModelParams Lw'!W$43))</f>
        <v>#N/A</v>
      </c>
      <c r="AR201" s="26" t="e">
        <f t="shared" si="81"/>
        <v>#VALUE!</v>
      </c>
      <c r="AS201" s="26" t="e">
        <f>IF(26.83*LN($AJ201)-11.791-'ModelParams Lw'!B$35&lt;0,0,26.83*LN($AJ201)-11.791-'ModelParams Lw'!B$35)</f>
        <v>#DIV/0!</v>
      </c>
      <c r="AT201" s="26" t="e">
        <f>IF(26.83*LN($AJ201)-11.791-'ModelParams Lw'!C$35&lt;0,0,26.83*LN($AJ201)-11.791-'ModelParams Lw'!C$35)</f>
        <v>#DIV/0!</v>
      </c>
      <c r="AU201" s="26" t="e">
        <f>IF(26.83*LN($AJ201)-11.791-'ModelParams Lw'!D$35&lt;0,0,26.83*LN($AJ201)-11.791-'ModelParams Lw'!D$35)</f>
        <v>#DIV/0!</v>
      </c>
      <c r="AV201" s="26" t="e">
        <f>IF(26.83*LN($AJ201)-11.791-'ModelParams Lw'!E$35&lt;0,0,26.83*LN($AJ201)-11.791-'ModelParams Lw'!E$35)</f>
        <v>#DIV/0!</v>
      </c>
      <c r="AW201" s="26" t="e">
        <f>IF(26.83*LN($AJ201)-11.791-'ModelParams Lw'!F$35&lt;0,0,26.83*LN($AJ201)-11.791-'ModelParams Lw'!F$35)</f>
        <v>#DIV/0!</v>
      </c>
      <c r="AX201" s="26" t="e">
        <f>IF(26.83*LN($AJ201)-11.791-'ModelParams Lw'!G$35&lt;0,0,26.83*LN($AJ201)-11.791-'ModelParams Lw'!G$35)</f>
        <v>#DIV/0!</v>
      </c>
      <c r="AY201" s="26" t="e">
        <f>IF(26.83*LN($AJ201)-11.791-'ModelParams Lw'!H$35&lt;0,0,26.83*LN($AJ201)-11.791-'ModelParams Lw'!H$35)</f>
        <v>#DIV/0!</v>
      </c>
      <c r="AZ201" s="26" t="e">
        <f>IF(26.83*LN($AJ201)-11.791-'ModelParams Lw'!I$35&lt;0,0,26.83*LN($AJ201)-11.791-'ModelParams Lw'!I$35)</f>
        <v>#DIV/0!</v>
      </c>
      <c r="BA201" s="26" t="e">
        <f t="shared" si="94"/>
        <v>#DIV/0!</v>
      </c>
      <c r="BB201" s="26" t="e">
        <f t="shared" si="95"/>
        <v>#DIV/0!</v>
      </c>
      <c r="BC201" s="26" t="e">
        <f t="shared" si="96"/>
        <v>#DIV/0!</v>
      </c>
      <c r="BD201" s="26" t="e">
        <f t="shared" si="97"/>
        <v>#DIV/0!</v>
      </c>
      <c r="BE201" s="26" t="e">
        <f t="shared" si="98"/>
        <v>#DIV/0!</v>
      </c>
      <c r="BF201" s="26" t="e">
        <f t="shared" si="99"/>
        <v>#DIV/0!</v>
      </c>
      <c r="BG201" s="26" t="e">
        <f t="shared" si="100"/>
        <v>#DIV/0!</v>
      </c>
      <c r="BH201" s="26" t="e">
        <f t="shared" si="101"/>
        <v>#DIV/0!</v>
      </c>
      <c r="BI201" s="26" t="e">
        <f>10*LOG10(IF(BA201="",0,POWER(10,((BA201+'ModelParams Lw'!$O$4)/10))) +IF(BB201="",0,POWER(10,((BB201+'ModelParams Lw'!$P$4)/10))) +IF(BC201="",0,POWER(10,((BC201+'ModelParams Lw'!$Q$4)/10))) +IF(BD201="",0,POWER(10,((BD201+'ModelParams Lw'!$R$4)/10))) +IF(BE201="",0,POWER(10,((BE201+'ModelParams Lw'!$S$4)/10))) +IF(BF201="",0,POWER(10,((BF201+'ModelParams Lw'!$T$4)/10))) +IF(BG201="",0,POWER(10,((BG201+'ModelParams Lw'!$U$4)/10)))+IF(BH201="",0,POWER(10,((BH201+'ModelParams Lw'!$V$4)/10))))</f>
        <v>#DIV/0!</v>
      </c>
      <c r="BJ201" s="26" t="e">
        <f t="shared" si="82"/>
        <v>#DIV/0!</v>
      </c>
      <c r="BK201" s="26" t="e">
        <f>(BA201-'ModelParams Lw'!O$10)/'ModelParams Lw'!O$11</f>
        <v>#DIV/0!</v>
      </c>
      <c r="BL201" s="26" t="e">
        <f>(BB201-'ModelParams Lw'!P$10)/'ModelParams Lw'!P$11</f>
        <v>#DIV/0!</v>
      </c>
      <c r="BM201" s="26" t="e">
        <f>(BC201-'ModelParams Lw'!Q$10)/'ModelParams Lw'!Q$11</f>
        <v>#DIV/0!</v>
      </c>
      <c r="BN201" s="26" t="e">
        <f>(BD201-'ModelParams Lw'!R$10)/'ModelParams Lw'!R$11</f>
        <v>#DIV/0!</v>
      </c>
      <c r="BO201" s="26" t="e">
        <f>(BE201-'ModelParams Lw'!S$10)/'ModelParams Lw'!S$11</f>
        <v>#DIV/0!</v>
      </c>
      <c r="BP201" s="26" t="e">
        <f>(BF201-'ModelParams Lw'!T$10)/'ModelParams Lw'!T$11</f>
        <v>#DIV/0!</v>
      </c>
      <c r="BQ201" s="26" t="e">
        <f>(BG201-'ModelParams Lw'!U$10)/'ModelParams Lw'!U$11</f>
        <v>#DIV/0!</v>
      </c>
      <c r="BR201" s="26" t="e">
        <f>(BH201-'ModelParams Lw'!V$10)/'ModelParams Lw'!V$11</f>
        <v>#DIV/0!</v>
      </c>
      <c r="BS201" s="23" t="e">
        <f>IF(Calcul!$E203="SW",DEGREES(ACOS(1-(1/'ModelParams Lw'!C$25*SQRT(0.5*1.2/'Sound Power'!$C201)*('Sound Power'!$B201/3600)/('Sound Power'!$D201)/('Sound Power'!$F201)))),DEGREES(ACOS(1-(1/'ModelParams Lw'!C$29*SQRT(0.5*1.2/'Sound Power'!$C201)*('Sound Power'!$B201/3600)/('Sound Power'!$D201)/('Sound Power'!$F201)))))</f>
        <v>#DIV/0!</v>
      </c>
      <c r="BT201" s="23" t="e">
        <f>IF(Calcul!$E203="SW",DEGREES(ACOS(1-(1/'ModelParams Lw'!D$25*SQRT(0.5*1.2/'Sound Power'!$C201)*('Sound Power'!$B201/3600)/('Sound Power'!$D201)/('Sound Power'!$F201)))),DEGREES(ACOS(1-(1/'ModelParams Lw'!D$29*SQRT(0.5*1.2/'Sound Power'!$C201)*('Sound Power'!$B201/3600)/('Sound Power'!$D201)/('Sound Power'!$F201)))))</f>
        <v>#DIV/0!</v>
      </c>
      <c r="BU201" s="23" t="e">
        <f>IF(Calcul!$E203="SW",DEGREES(ACOS(1-(1/'ModelParams Lw'!E$25*SQRT(0.5*1.2/'Sound Power'!$C201)*('Sound Power'!$B201/3600)/('Sound Power'!$D201)/('Sound Power'!$F201)))),DEGREES(ACOS(1-(1/'ModelParams Lw'!E$29*SQRT(0.5*1.2/'Sound Power'!$C201)*('Sound Power'!$B201/3600)/('Sound Power'!$D201)/('Sound Power'!$F201)))))</f>
        <v>#DIV/0!</v>
      </c>
      <c r="BV201" s="23" t="e">
        <f>IF(Calcul!$E203="SW",DEGREES(ACOS(1-(1/'ModelParams Lw'!F$25*SQRT(0.5*1.2/'Sound Power'!$C201)*('Sound Power'!$B201/3600)/('Sound Power'!$D201)/('Sound Power'!$F201)))),DEGREES(ACOS(1-(1/'ModelParams Lw'!F$29*SQRT(0.5*1.2/'Sound Power'!$C201)*('Sound Power'!$B201/3600)/('Sound Power'!$D201)/('Sound Power'!$F201)))))</f>
        <v>#DIV/0!</v>
      </c>
      <c r="BW201" s="23" t="e">
        <f>IF(Calcul!$E203="SW",DEGREES(ACOS(1-(1/'ModelParams Lw'!G$25*SQRT(0.5*1.2/'Sound Power'!$C201)*('Sound Power'!$B201/3600)/('Sound Power'!$D201)/('Sound Power'!$F201)))),DEGREES(ACOS(1-(1/'ModelParams Lw'!G$29*SQRT(0.5*1.2/'Sound Power'!$C201)*('Sound Power'!$B201/3600)/('Sound Power'!$D201)/('Sound Power'!$F201)))))</f>
        <v>#DIV/0!</v>
      </c>
      <c r="BX201" s="23" t="e">
        <f>IF(Calcul!$E203="SW",DEGREES(ACOS(1-(1/'ModelParams Lw'!H$25*SQRT(0.5*1.2/'Sound Power'!$C201)*('Sound Power'!$B201/3600)/('Sound Power'!$D201)/('Sound Power'!$F201)))),DEGREES(ACOS(1-(1/'ModelParams Lw'!H$29*SQRT(0.5*1.2/'Sound Power'!$C201)*('Sound Power'!$B201/3600)/('Sound Power'!$D201)/('Sound Power'!$F201)))))</f>
        <v>#DIV/0!</v>
      </c>
      <c r="BY201" s="23" t="e">
        <f>IF(Calcul!$E203="SW",DEGREES(ACOS(1-(1/'ModelParams Lw'!I$25*SQRT(0.5*1.2/'Sound Power'!$C201)*('Sound Power'!$B201/3600)/('Sound Power'!$D201)/('Sound Power'!$F201)))),DEGREES(ACOS(1-(1/'ModelParams Lw'!I$29*SQRT(0.5*1.2/'Sound Power'!$C201)*('Sound Power'!$B201/3600)/('Sound Power'!$D201)/('Sound Power'!$F201)))))</f>
        <v>#DIV/0!</v>
      </c>
      <c r="BZ201" s="23" t="e">
        <f>IF(Calcul!$E203="SW",DEGREES(ACOS(1-(1/'ModelParams Lw'!J$25*SQRT(0.5*1.2/'Sound Power'!$C201)*('Sound Power'!$B201/3600)/('Sound Power'!$D201)/('Sound Power'!$F201)))),DEGREES(ACOS(1-(1/'ModelParams Lw'!J$29*SQRT(0.5*1.2/'Sound Power'!$C201)*('Sound Power'!$B201/3600)/('Sound Power'!$D201)/('Sound Power'!$F201)))))</f>
        <v>#DIV/0!</v>
      </c>
      <c r="CA201" s="26" t="e">
        <f>IF(Calcul!$E203="SW",'ModelParams Lw'!C$22+'ModelParams Lw'!C$23*LOG('Sound Power'!$D201/'Sound Power'!$E201)+'ModelParams Lw'!C$24*LN('Sound Power'!BS201),IF('ModelParams Lw'!C$26+'ModelParams Lw'!C$27*LOG('Sound Power'!$D201/'Sound Power'!$E201)+'ModelParams Lw'!C$28*LN('Sound Power'!BS201)&lt;'ModelParams Lw'!C$22+'ModelParams Lw'!C$23*LOG('Sound Power'!$D201/'Sound Power'!$E201)+'ModelParams Lw'!C$24*LN('Sound Power'!BS201),'ModelParams Lw'!C$22+'ModelParams Lw'!C$23*LOG('Sound Power'!$D201/'Sound Power'!$E201)+'ModelParams Lw'!C$24*LN('Sound Power'!BS201),'ModelParams Lw'!C$26+'ModelParams Lw'!C$27*LOG('Sound Power'!$D201/'Sound Power'!$E201)+'ModelParams Lw'!C$28*LN('Sound Power'!BS201)))</f>
        <v>#DIV/0!</v>
      </c>
      <c r="CB201" s="26" t="e">
        <f>IF(Calcul!$E203="SW",'ModelParams Lw'!D$22+'ModelParams Lw'!D$23*LOG('Sound Power'!$D201/'Sound Power'!$E201)+'ModelParams Lw'!D$24*LN('Sound Power'!BT201),IF('ModelParams Lw'!D$26+'ModelParams Lw'!D$27*LOG('Sound Power'!$D201/'Sound Power'!$E201)+'ModelParams Lw'!D$28*LN('Sound Power'!BT201)&lt;'ModelParams Lw'!D$22+'ModelParams Lw'!D$23*LOG('Sound Power'!$D201/'Sound Power'!$E201)+'ModelParams Lw'!D$24*LN('Sound Power'!BT201),'ModelParams Lw'!D$22+'ModelParams Lw'!D$23*LOG('Sound Power'!$D201/'Sound Power'!$E201)+'ModelParams Lw'!D$24*LN('Sound Power'!BT201),'ModelParams Lw'!D$26+'ModelParams Lw'!D$27*LOG('Sound Power'!$D201/'Sound Power'!$E201)+'ModelParams Lw'!D$28*LN('Sound Power'!BT201)))</f>
        <v>#DIV/0!</v>
      </c>
      <c r="CC201" s="26" t="e">
        <f>IF(Calcul!$E203="SW",'ModelParams Lw'!E$22+'ModelParams Lw'!E$23*LOG('Sound Power'!$D201/'Sound Power'!$E201)+'ModelParams Lw'!E$24*LN('Sound Power'!BU201),IF('ModelParams Lw'!E$26+'ModelParams Lw'!E$27*LOG('Sound Power'!$D201/'Sound Power'!$E201)+'ModelParams Lw'!E$28*LN('Sound Power'!BU201)&lt;'ModelParams Lw'!E$22+'ModelParams Lw'!E$23*LOG('Sound Power'!$D201/'Sound Power'!$E201)+'ModelParams Lw'!E$24*LN('Sound Power'!BU201),'ModelParams Lw'!E$22+'ModelParams Lw'!E$23*LOG('Sound Power'!$D201/'Sound Power'!$E201)+'ModelParams Lw'!E$24*LN('Sound Power'!BU201),'ModelParams Lw'!E$26+'ModelParams Lw'!E$27*LOG('Sound Power'!$D201/'Sound Power'!$E201)+'ModelParams Lw'!E$28*LN('Sound Power'!BU201)))</f>
        <v>#DIV/0!</v>
      </c>
      <c r="CD201" s="26" t="e">
        <f>IF(Calcul!$E203="SW",'ModelParams Lw'!F$22+'ModelParams Lw'!F$23*LOG('Sound Power'!$D201/'Sound Power'!$E201)+'ModelParams Lw'!F$24*LN('Sound Power'!BV201),IF('ModelParams Lw'!F$26+'ModelParams Lw'!F$27*LOG('Sound Power'!$D201/'Sound Power'!$E201)+'ModelParams Lw'!F$28*LN('Sound Power'!BV201)&lt;'ModelParams Lw'!F$22+'ModelParams Lw'!F$23*LOG('Sound Power'!$D201/'Sound Power'!$E201)+'ModelParams Lw'!F$24*LN('Sound Power'!BV201),'ModelParams Lw'!F$22+'ModelParams Lw'!F$23*LOG('Sound Power'!$D201/'Sound Power'!$E201)+'ModelParams Lw'!F$24*LN('Sound Power'!BV201),'ModelParams Lw'!F$26+'ModelParams Lw'!F$27*LOG('Sound Power'!$D201/'Sound Power'!$E201)+'ModelParams Lw'!F$28*LN('Sound Power'!BV201)))</f>
        <v>#DIV/0!</v>
      </c>
      <c r="CE201" s="26" t="e">
        <f>IF(Calcul!$E203="SW",'ModelParams Lw'!G$22+'ModelParams Lw'!G$23*LOG('Sound Power'!$D201/'Sound Power'!$E201)+'ModelParams Lw'!G$24*LN('Sound Power'!BW201),IF('ModelParams Lw'!G$26+'ModelParams Lw'!G$27*LOG('Sound Power'!$D201/'Sound Power'!$E201)+'ModelParams Lw'!G$28*LN('Sound Power'!BW201)&lt;'ModelParams Lw'!G$22+'ModelParams Lw'!G$23*LOG('Sound Power'!$D201/'Sound Power'!$E201)+'ModelParams Lw'!G$24*LN('Sound Power'!BW201),'ModelParams Lw'!G$22+'ModelParams Lw'!G$23*LOG('Sound Power'!$D201/'Sound Power'!$E201)+'ModelParams Lw'!G$24*LN('Sound Power'!BW201),'ModelParams Lw'!G$26+'ModelParams Lw'!G$27*LOG('Sound Power'!$D201/'Sound Power'!$E201)+'ModelParams Lw'!G$28*LN('Sound Power'!BW201)))</f>
        <v>#DIV/0!</v>
      </c>
      <c r="CF201" s="26" t="e">
        <f>IF(Calcul!$E203="SW",'ModelParams Lw'!H$22+'ModelParams Lw'!H$23*LOG('Sound Power'!$D201/'Sound Power'!$E201)+'ModelParams Lw'!H$24*LN('Sound Power'!BX201),IF('ModelParams Lw'!H$26+'ModelParams Lw'!H$27*LOG('Sound Power'!$D201/'Sound Power'!$E201)+'ModelParams Lw'!H$28*LN('Sound Power'!BX201)&lt;'ModelParams Lw'!H$22+'ModelParams Lw'!H$23*LOG('Sound Power'!$D201/'Sound Power'!$E201)+'ModelParams Lw'!H$24*LN('Sound Power'!BX201),'ModelParams Lw'!H$22+'ModelParams Lw'!H$23*LOG('Sound Power'!$D201/'Sound Power'!$E201)+'ModelParams Lw'!H$24*LN('Sound Power'!BX201),'ModelParams Lw'!H$26+'ModelParams Lw'!H$27*LOG('Sound Power'!$D201/'Sound Power'!$E201)+'ModelParams Lw'!H$28*LN('Sound Power'!BX201)))</f>
        <v>#DIV/0!</v>
      </c>
      <c r="CG201" s="26" t="e">
        <f>IF(Calcul!$E203="SW",'ModelParams Lw'!I$22+'ModelParams Lw'!I$23*LOG('Sound Power'!$D201/'Sound Power'!$E201)+'ModelParams Lw'!I$24*LN('Sound Power'!BY201),IF('ModelParams Lw'!I$26+'ModelParams Lw'!I$27*LOG('Sound Power'!$D201/'Sound Power'!$E201)+'ModelParams Lw'!I$28*LN('Sound Power'!BY201)&lt;'ModelParams Lw'!I$22+'ModelParams Lw'!I$23*LOG('Sound Power'!$D201/'Sound Power'!$E201)+'ModelParams Lw'!I$24*LN('Sound Power'!BY201),'ModelParams Lw'!I$22+'ModelParams Lw'!I$23*LOG('Sound Power'!$D201/'Sound Power'!$E201)+'ModelParams Lw'!I$24*LN('Sound Power'!BY201),'ModelParams Lw'!I$26+'ModelParams Lw'!I$27*LOG('Sound Power'!$D201/'Sound Power'!$E201)+'ModelParams Lw'!I$28*LN('Sound Power'!BY201)))</f>
        <v>#DIV/0!</v>
      </c>
      <c r="CH201" s="26" t="e">
        <f>IF(Calcul!$E203="SW",'ModelParams Lw'!J$22+'ModelParams Lw'!J$23*LOG('Sound Power'!$D201/'Sound Power'!$E201)+'ModelParams Lw'!J$24*LN('Sound Power'!BZ201),IF('ModelParams Lw'!J$26+'ModelParams Lw'!J$27*LOG('Sound Power'!$D201/'Sound Power'!$E201)+'ModelParams Lw'!J$28*LN('Sound Power'!BZ201)&lt;'ModelParams Lw'!J$22+'ModelParams Lw'!J$23*LOG('Sound Power'!$D201/'Sound Power'!$E201)+'ModelParams Lw'!J$24*LN('Sound Power'!BZ201),'ModelParams Lw'!J$22+'ModelParams Lw'!J$23*LOG('Sound Power'!$D201/'Sound Power'!$E201)+'ModelParams Lw'!J$24*LN('Sound Power'!BZ201),'ModelParams Lw'!J$26+'ModelParams Lw'!J$27*LOG('Sound Power'!$D201/'Sound Power'!$E201)+'ModelParams Lw'!J$28*LN('Sound Power'!BZ201)))</f>
        <v>#DIV/0!</v>
      </c>
      <c r="CI201" s="26" t="e">
        <f t="shared" si="83"/>
        <v>#DIV/0!</v>
      </c>
      <c r="CJ201" s="26" t="e">
        <f t="shared" si="84"/>
        <v>#DIV/0!</v>
      </c>
      <c r="CK201" s="26" t="e">
        <f t="shared" si="85"/>
        <v>#DIV/0!</v>
      </c>
      <c r="CL201" s="26" t="e">
        <f t="shared" si="86"/>
        <v>#DIV/0!</v>
      </c>
      <c r="CM201" s="26" t="e">
        <f t="shared" si="87"/>
        <v>#DIV/0!</v>
      </c>
      <c r="CN201" s="26" t="e">
        <f t="shared" si="88"/>
        <v>#DIV/0!</v>
      </c>
      <c r="CO201" s="26" t="e">
        <f t="shared" si="89"/>
        <v>#DIV/0!</v>
      </c>
      <c r="CP201" s="26" t="e">
        <f t="shared" si="90"/>
        <v>#DIV/0!</v>
      </c>
      <c r="CQ201" s="26" t="e">
        <f>10*LOG10(IF(CI201="",0,POWER(10,((CI201+'ModelParams Lw'!$O$4)/10))) +IF(CJ201="",0,POWER(10,((CJ201+'ModelParams Lw'!$P$4)/10))) +IF(CK201="",0,POWER(10,((CK201+'ModelParams Lw'!$Q$4)/10))) +IF(CL201="",0,POWER(10,((CL201+'ModelParams Lw'!$R$4)/10))) +IF(CM201="",0,POWER(10,((CM201+'ModelParams Lw'!$S$4)/10))) +IF(CN201="",0,POWER(10,((CN201+'ModelParams Lw'!$T$4)/10))) +IF(CO201="",0,POWER(10,((CO201+'ModelParams Lw'!$U$4)/10)))+IF(CP201="",0,POWER(10,((CP201+'ModelParams Lw'!$V$4)/10))))</f>
        <v>#DIV/0!</v>
      </c>
      <c r="CR201" s="26" t="e">
        <f t="shared" si="91"/>
        <v>#DIV/0!</v>
      </c>
      <c r="CS201" s="26" t="e">
        <f>(CI201-'ModelParams Lw'!$O$10)/'ModelParams Lw'!$O$11</f>
        <v>#DIV/0!</v>
      </c>
      <c r="CT201" s="26" t="e">
        <f>(CJ201-'ModelParams Lw'!$P$10)/'ModelParams Lw'!$P$11</f>
        <v>#DIV/0!</v>
      </c>
      <c r="CU201" s="26" t="e">
        <f>(CK201-'ModelParams Lw'!$Q$10)/'ModelParams Lw'!$Q$11</f>
        <v>#DIV/0!</v>
      </c>
      <c r="CV201" s="26" t="e">
        <f>(CL201-'ModelParams Lw'!$R$10)/'ModelParams Lw'!$R$11</f>
        <v>#DIV/0!</v>
      </c>
      <c r="CW201" s="26" t="e">
        <f>(CM201-'ModelParams Lw'!$S$10)/'ModelParams Lw'!$S$11</f>
        <v>#DIV/0!</v>
      </c>
      <c r="CX201" s="26" t="e">
        <f>(CN201-'ModelParams Lw'!$T$10)/'ModelParams Lw'!$T$11</f>
        <v>#DIV/0!</v>
      </c>
      <c r="CY201" s="26" t="e">
        <f>(CO201-'ModelParams Lw'!$U$10)/'ModelParams Lw'!$U$11</f>
        <v>#DIV/0!</v>
      </c>
      <c r="CZ201" s="26" t="e">
        <f>(CP201-'ModelParams Lw'!$V$10)/'ModelParams Lw'!$V$11</f>
        <v>#DIV/0!</v>
      </c>
    </row>
    <row r="202" spans="1:104" x14ac:dyDescent="0.2">
      <c r="A202" s="13">
        <f>Calcul!A204</f>
        <v>0</v>
      </c>
      <c r="B202" s="13">
        <f t="shared" si="92"/>
        <v>0</v>
      </c>
      <c r="C202" s="13">
        <f>Calcul!B204</f>
        <v>0</v>
      </c>
      <c r="D202" s="13">
        <f>Calcul!C204/1000</f>
        <v>0</v>
      </c>
      <c r="E202" s="13">
        <f>Calcul!D204/1000</f>
        <v>0</v>
      </c>
      <c r="F202" s="13">
        <f t="shared" si="93"/>
        <v>0</v>
      </c>
      <c r="G202" s="23" t="e">
        <f>DEGREES(ACOS(1-(1/'ModelParams Lw'!B$15*SQRT(0.5*1.2/'Sound Power'!$C202)*('Sound Power'!$B202/3600)/('Sound Power'!$D202)/('Sound Power'!$F202))))</f>
        <v>#DIV/0!</v>
      </c>
      <c r="H202" s="23" t="e">
        <f>DEGREES(ACOS(1-(1/'ModelParams Lw'!C$15*SQRT(0.5*1.2/'Sound Power'!$C202)*('Sound Power'!$B202/3600)/('Sound Power'!$D202)/('Sound Power'!$F202))))</f>
        <v>#DIV/0!</v>
      </c>
      <c r="I202" s="23" t="e">
        <f>DEGREES(ACOS(1-(1/'ModelParams Lw'!D$15*SQRT(0.5*1.2/'Sound Power'!$C202)*('Sound Power'!$B202/3600)/('Sound Power'!$D202)/('Sound Power'!$F202))))</f>
        <v>#DIV/0!</v>
      </c>
      <c r="J202" s="23" t="e">
        <f>DEGREES(ACOS(1-(1/'ModelParams Lw'!E$15*SQRT(0.5*1.2/'Sound Power'!$C202)*('Sound Power'!$B202/3600)/('Sound Power'!$D202)/('Sound Power'!$F202))))</f>
        <v>#DIV/0!</v>
      </c>
      <c r="K202" s="23" t="e">
        <f>DEGREES(ACOS(1-(1/'ModelParams Lw'!F$15*SQRT(0.5*1.2/'Sound Power'!$C202)*('Sound Power'!$B202/3600)/('Sound Power'!$D202)/('Sound Power'!$F202))))</f>
        <v>#DIV/0!</v>
      </c>
      <c r="L202" s="23" t="e">
        <f>DEGREES(ACOS(1-(1/'ModelParams Lw'!G$15*SQRT(0.5*1.2/'Sound Power'!$C202)*('Sound Power'!$B202/3600)/('Sound Power'!$D202)/('Sound Power'!$F202))))</f>
        <v>#DIV/0!</v>
      </c>
      <c r="M202" s="23" t="e">
        <f>DEGREES(ACOS(1-(1/'ModelParams Lw'!H$15*SQRT(0.5*1.2/'Sound Power'!$C202)*('Sound Power'!$B202/3600)/('Sound Power'!$D202)/('Sound Power'!$F202))))</f>
        <v>#DIV/0!</v>
      </c>
      <c r="N202" s="23" t="e">
        <f>DEGREES(ACOS(1-(1/'ModelParams Lw'!I$15*SQRT(0.5*1.2/'Sound Power'!$C202)*('Sound Power'!$B202/3600)/('Sound Power'!$D202)/('Sound Power'!$F202))))</f>
        <v>#DIV/0!</v>
      </c>
      <c r="O202" s="26" t="e">
        <f>('ModelParams Lw'!B$4*LN('Sound Power'!G202)/(1+EXP(-('Sound Power'!$D202*1000+'ModelParams Lw'!B$6)/'ModelParams Lw'!B$7))+'ModelParams Lw'!B$5)*LN('Sound Power'!$B202)-('ModelParams Lw'!B$8+'ModelParams Lw'!B$9*$D202+'ModelParams Lw'!B$10*'Sound Power'!$F202^'ModelParams Lw'!B$14+'ModelParams Lw'!B$11*LN('Sound Power'!G202)+'ModelParams Lw'!B$12*'Sound Power'!$D202*'Sound Power'!$F202+'ModelParams Lw'!B$13*'Sound Power'!$D202*LN('Sound Power'!G202))</f>
        <v>#DIV/0!</v>
      </c>
      <c r="P202" s="26" t="e">
        <f>('ModelParams Lw'!C$4*LN('Sound Power'!H202)/(1+EXP(-('Sound Power'!$D202*1000+'ModelParams Lw'!C$6)/'ModelParams Lw'!C$7))+'ModelParams Lw'!C$5)*LN('Sound Power'!$B202)-('ModelParams Lw'!C$8+'ModelParams Lw'!C$9*$D202+'ModelParams Lw'!C$10*'Sound Power'!$F202^'ModelParams Lw'!C$14+'ModelParams Lw'!C$11*LN('Sound Power'!H202)+'ModelParams Lw'!C$12*'Sound Power'!$D202*'Sound Power'!$F202+'ModelParams Lw'!C$13*'Sound Power'!$D202*LN('Sound Power'!H202))</f>
        <v>#DIV/0!</v>
      </c>
      <c r="Q202" s="26" t="e">
        <f>('ModelParams Lw'!D$4*LN('Sound Power'!I202)/(1+EXP(-('Sound Power'!$D202*1000+'ModelParams Lw'!D$6)/'ModelParams Lw'!D$7))+'ModelParams Lw'!D$5)*LN('Sound Power'!$B202)-('ModelParams Lw'!D$8+'ModelParams Lw'!D$9*$D202+'ModelParams Lw'!D$10*'Sound Power'!$F202^'ModelParams Lw'!D$14+'ModelParams Lw'!D$11*LN('Sound Power'!I202)+'ModelParams Lw'!D$12*'Sound Power'!$D202*'Sound Power'!$F202+'ModelParams Lw'!D$13*'Sound Power'!$D202*LN('Sound Power'!I202))</f>
        <v>#DIV/0!</v>
      </c>
      <c r="R202" s="26" t="e">
        <f>('ModelParams Lw'!E$4*LN('Sound Power'!J202)/(1+EXP(-('Sound Power'!$D202*1000+'ModelParams Lw'!E$6)/'ModelParams Lw'!E$7))+'ModelParams Lw'!E$5)*LN('Sound Power'!$B202)-('ModelParams Lw'!E$8+'ModelParams Lw'!E$9*$D202+'ModelParams Lw'!E$10*'Sound Power'!$F202^'ModelParams Lw'!E$14+'ModelParams Lw'!E$11*LN('Sound Power'!J202)+'ModelParams Lw'!E$12*'Sound Power'!$D202*'Sound Power'!$F202+'ModelParams Lw'!E$13*'Sound Power'!$D202*LN('Sound Power'!J202))</f>
        <v>#DIV/0!</v>
      </c>
      <c r="S202" s="26" t="e">
        <f>('ModelParams Lw'!F$4*LN('Sound Power'!K202)/(1+EXP(-('Sound Power'!$D202*1000+'ModelParams Lw'!F$6)/'ModelParams Lw'!F$7))+'ModelParams Lw'!F$5)*LN('Sound Power'!$B202)-('ModelParams Lw'!F$8+'ModelParams Lw'!F$9*$D202+'ModelParams Lw'!F$10*'Sound Power'!$F202^'ModelParams Lw'!F$14+'ModelParams Lw'!F$11*LN('Sound Power'!K202)+'ModelParams Lw'!F$12*'Sound Power'!$D202*'Sound Power'!$F202+'ModelParams Lw'!F$13*'Sound Power'!$D202*LN('Sound Power'!K202))</f>
        <v>#DIV/0!</v>
      </c>
      <c r="T202" s="26" t="e">
        <f>('ModelParams Lw'!G$4*LN('Sound Power'!L202)/(1+EXP(-('Sound Power'!$D202*1000+'ModelParams Lw'!G$6)/'ModelParams Lw'!G$7))+'ModelParams Lw'!G$5)*LN('Sound Power'!$B202)-('ModelParams Lw'!G$8+'ModelParams Lw'!G$9*$D202+'ModelParams Lw'!G$10*'Sound Power'!$F202^'ModelParams Lw'!G$14+'ModelParams Lw'!G$11*LN('Sound Power'!L202)+'ModelParams Lw'!G$12*'Sound Power'!$D202*'Sound Power'!$F202+'ModelParams Lw'!G$13*'Sound Power'!$D202*LN('Sound Power'!L202))</f>
        <v>#DIV/0!</v>
      </c>
      <c r="U202" s="26" t="e">
        <f>('ModelParams Lw'!H$4*LN('Sound Power'!M202)/(1+EXP(-('Sound Power'!$D202*1000+'ModelParams Lw'!H$6)/'ModelParams Lw'!H$7))+'ModelParams Lw'!H$5)*LN('Sound Power'!$B202)-('ModelParams Lw'!H$8+'ModelParams Lw'!H$9*$D202+'ModelParams Lw'!H$10*'Sound Power'!$F202^'ModelParams Lw'!H$14+'ModelParams Lw'!H$11*LN('Sound Power'!M202)+'ModelParams Lw'!H$12*'Sound Power'!$D202*'Sound Power'!$F202+'ModelParams Lw'!H$13*'Sound Power'!$D202*LN('Sound Power'!M202))</f>
        <v>#DIV/0!</v>
      </c>
      <c r="V202" s="26" t="e">
        <f>('ModelParams Lw'!I$4*LN('Sound Power'!N202)/(1+EXP(-('Sound Power'!$D202*1000+'ModelParams Lw'!I$6)/'ModelParams Lw'!I$7))+'ModelParams Lw'!I$5)*LN('Sound Power'!$B202)-('ModelParams Lw'!I$8+'ModelParams Lw'!I$9*$D202+'ModelParams Lw'!I$10*'Sound Power'!$F202^'ModelParams Lw'!I$14+'ModelParams Lw'!I$11*LN('Sound Power'!N202)+'ModelParams Lw'!I$12*'Sound Power'!$D202*'Sound Power'!$F202+'ModelParams Lw'!I$13*'Sound Power'!$D202*LN('Sound Power'!N202))</f>
        <v>#DIV/0!</v>
      </c>
      <c r="W202" s="26" t="e">
        <f>10*LOG10(IF(O202="",0,POWER(10,((O202+'ModelParams Lw'!$O$4)/10))) +IF(P202="",0,POWER(10,((P202+'ModelParams Lw'!$P$4)/10))) +IF(Q202="",0,POWER(10,((Q202+'ModelParams Lw'!$Q$4)/10))) +IF(R202="",0,POWER(10,((R202+'ModelParams Lw'!$R$4)/10))) +IF(S202="",0,POWER(10,((S202+'ModelParams Lw'!$S$4)/10))) +IF(T202="",0,POWER(10,((T202+'ModelParams Lw'!$T$4)/10))) +IF(U202="",0,POWER(10,((U202+'ModelParams Lw'!$U$4)/10)))+IF(V202="",0,POWER(10,((V202+'ModelParams Lw'!$V$4)/10))))</f>
        <v>#DIV/0!</v>
      </c>
      <c r="X202" s="26" t="e">
        <f t="shared" si="77"/>
        <v>#DIV/0!</v>
      </c>
      <c r="Y202" s="26" t="e">
        <f>(O202-'ModelParams Lw'!O$10)/'ModelParams Lw'!O$11</f>
        <v>#DIV/0!</v>
      </c>
      <c r="Z202" s="26" t="e">
        <f>(P202-'ModelParams Lw'!P$10)/'ModelParams Lw'!P$11</f>
        <v>#DIV/0!</v>
      </c>
      <c r="AA202" s="26" t="e">
        <f>(Q202-'ModelParams Lw'!Q$10)/'ModelParams Lw'!Q$11</f>
        <v>#DIV/0!</v>
      </c>
      <c r="AB202" s="26" t="e">
        <f>(R202-'ModelParams Lw'!R$10)/'ModelParams Lw'!R$11</f>
        <v>#DIV/0!</v>
      </c>
      <c r="AC202" s="26" t="e">
        <f>(S202-'ModelParams Lw'!S$10)/'ModelParams Lw'!S$11</f>
        <v>#DIV/0!</v>
      </c>
      <c r="AD202" s="26" t="e">
        <f>(T202-'ModelParams Lw'!T$10)/'ModelParams Lw'!T$11</f>
        <v>#DIV/0!</v>
      </c>
      <c r="AE202" s="26" t="e">
        <f>(U202-'ModelParams Lw'!U$10)/'ModelParams Lw'!U$11</f>
        <v>#DIV/0!</v>
      </c>
      <c r="AF202" s="26" t="e">
        <f>(V202-'ModelParams Lw'!V$10)/'ModelParams Lw'!V$11</f>
        <v>#DIV/0!</v>
      </c>
      <c r="AG202" s="26" t="e">
        <f t="shared" si="78"/>
        <v>#DIV/0!</v>
      </c>
      <c r="AH202" s="26" t="e">
        <f>VLOOKUP(D202*1000,'ModelParams Lw'!$A$38:$D$58,4)</f>
        <v>#N/A</v>
      </c>
      <c r="AI202" s="56" t="e">
        <f>VLOOKUP(D202*1000,'ModelParams Lw'!$A$38:$D$58,2)</f>
        <v>#N/A</v>
      </c>
      <c r="AJ202" s="46" t="e">
        <f t="shared" si="79"/>
        <v>#DIV/0!</v>
      </c>
      <c r="AK202" s="26" t="e">
        <f t="shared" si="80"/>
        <v>#VALUE!</v>
      </c>
      <c r="AL202" s="26" t="e">
        <f>IF($AI202=100,'ModelParams Lw'!R$35*'Sound Power'!$AH202^2+'ModelParams Lw'!R$36*'Sound Power'!$AH202+'ModelParams Lw'!R$37,IF($AI202=150,'ModelParams Lw'!R$38*'Sound Power'!$AH202^2+'ModelParams Lw'!R$39*'Sound Power'!$AH202+'ModelParams Lw'!R$40,'ModelParams Lw'!R$41*'Sound Power'!$AH202^2+'ModelParams Lw'!R$42*'Sound Power'!$AH202+'ModelParams Lw'!R$43))</f>
        <v>#N/A</v>
      </c>
      <c r="AM202" s="26" t="e">
        <f>IF($AI202=100,'ModelParams Lw'!S$35*'Sound Power'!$AH202^2+'ModelParams Lw'!S$36*'Sound Power'!$AH202+'ModelParams Lw'!S$37,IF($AI202=150,'ModelParams Lw'!S$38*'Sound Power'!$AH202^2+'ModelParams Lw'!S$39*'Sound Power'!$AH202+'ModelParams Lw'!S$40,'ModelParams Lw'!S$41*'Sound Power'!$AH202^2+'ModelParams Lw'!S$42*'Sound Power'!$AH202+'ModelParams Lw'!S$43))</f>
        <v>#N/A</v>
      </c>
      <c r="AN202" s="26" t="e">
        <f>IF($AI202=100,'ModelParams Lw'!T$35*'Sound Power'!$AH202^2+'ModelParams Lw'!T$36*'Sound Power'!$AH202+'ModelParams Lw'!T$37,IF($AI202=150,'ModelParams Lw'!T$38*'Sound Power'!$AH202^2+'ModelParams Lw'!T$39*'Sound Power'!$AH202+'ModelParams Lw'!T$40,'ModelParams Lw'!T$41*'Sound Power'!$AH202^2+'ModelParams Lw'!T$42*'Sound Power'!$AH202+'ModelParams Lw'!T$43))</f>
        <v>#N/A</v>
      </c>
      <c r="AO202" s="26" t="e">
        <f>IF($AI202=100,'ModelParams Lw'!U$35*'Sound Power'!$AH202^2+'ModelParams Lw'!U$36*'Sound Power'!$AH202+'ModelParams Lw'!U$37,IF($AI202=150,'ModelParams Lw'!U$38*'Sound Power'!$AH202^2+'ModelParams Lw'!U$39*'Sound Power'!$AH202+'ModelParams Lw'!U$40,'ModelParams Lw'!U$41*'Sound Power'!$AH202^2+'ModelParams Lw'!U$42*'Sound Power'!$AH202+'ModelParams Lw'!U$43))</f>
        <v>#N/A</v>
      </c>
      <c r="AP202" s="26" t="e">
        <f>IF($AI202=100,'ModelParams Lw'!V$35*'Sound Power'!$AH202^2+'ModelParams Lw'!V$36*'Sound Power'!$AH202+'ModelParams Lw'!V$37,IF($AI202=150,'ModelParams Lw'!V$38*'Sound Power'!$AH202^2+'ModelParams Lw'!V$39*'Sound Power'!$AH202+'ModelParams Lw'!V$40,'ModelParams Lw'!V$41*'Sound Power'!$AH202^2+'ModelParams Lw'!V$42*'Sound Power'!$AH202+'ModelParams Lw'!V$43))</f>
        <v>#N/A</v>
      </c>
      <c r="AQ202" s="26" t="e">
        <f>IF($AI202=100,'ModelParams Lw'!W$35*'Sound Power'!$AH202^2+'ModelParams Lw'!W$36*'Sound Power'!$AH202+'ModelParams Lw'!W$37,IF($AI202=150,'ModelParams Lw'!W$38*'Sound Power'!$AH202^2+'ModelParams Lw'!W$39*'Sound Power'!$AH202+'ModelParams Lw'!W$40,'ModelParams Lw'!W$41*'Sound Power'!$AH202^2+'ModelParams Lw'!W$42*'Sound Power'!$AH202+'ModelParams Lw'!W$43))</f>
        <v>#N/A</v>
      </c>
      <c r="AR202" s="26" t="e">
        <f t="shared" si="81"/>
        <v>#VALUE!</v>
      </c>
      <c r="AS202" s="26" t="e">
        <f>IF(26.83*LN($AJ202)-11.791-'ModelParams Lw'!B$35&lt;0,0,26.83*LN($AJ202)-11.791-'ModelParams Lw'!B$35)</f>
        <v>#DIV/0!</v>
      </c>
      <c r="AT202" s="26" t="e">
        <f>IF(26.83*LN($AJ202)-11.791-'ModelParams Lw'!C$35&lt;0,0,26.83*LN($AJ202)-11.791-'ModelParams Lw'!C$35)</f>
        <v>#DIV/0!</v>
      </c>
      <c r="AU202" s="26" t="e">
        <f>IF(26.83*LN($AJ202)-11.791-'ModelParams Lw'!D$35&lt;0,0,26.83*LN($AJ202)-11.791-'ModelParams Lw'!D$35)</f>
        <v>#DIV/0!</v>
      </c>
      <c r="AV202" s="26" t="e">
        <f>IF(26.83*LN($AJ202)-11.791-'ModelParams Lw'!E$35&lt;0,0,26.83*LN($AJ202)-11.791-'ModelParams Lw'!E$35)</f>
        <v>#DIV/0!</v>
      </c>
      <c r="AW202" s="26" t="e">
        <f>IF(26.83*LN($AJ202)-11.791-'ModelParams Lw'!F$35&lt;0,0,26.83*LN($AJ202)-11.791-'ModelParams Lw'!F$35)</f>
        <v>#DIV/0!</v>
      </c>
      <c r="AX202" s="26" t="e">
        <f>IF(26.83*LN($AJ202)-11.791-'ModelParams Lw'!G$35&lt;0,0,26.83*LN($AJ202)-11.791-'ModelParams Lw'!G$35)</f>
        <v>#DIV/0!</v>
      </c>
      <c r="AY202" s="26" t="e">
        <f>IF(26.83*LN($AJ202)-11.791-'ModelParams Lw'!H$35&lt;0,0,26.83*LN($AJ202)-11.791-'ModelParams Lw'!H$35)</f>
        <v>#DIV/0!</v>
      </c>
      <c r="AZ202" s="26" t="e">
        <f>IF(26.83*LN($AJ202)-11.791-'ModelParams Lw'!I$35&lt;0,0,26.83*LN($AJ202)-11.791-'ModelParams Lw'!I$35)</f>
        <v>#DIV/0!</v>
      </c>
      <c r="BA202" s="26" t="e">
        <f t="shared" si="94"/>
        <v>#DIV/0!</v>
      </c>
      <c r="BB202" s="26" t="e">
        <f t="shared" si="95"/>
        <v>#DIV/0!</v>
      </c>
      <c r="BC202" s="26" t="e">
        <f t="shared" si="96"/>
        <v>#DIV/0!</v>
      </c>
      <c r="BD202" s="26" t="e">
        <f t="shared" si="97"/>
        <v>#DIV/0!</v>
      </c>
      <c r="BE202" s="26" t="e">
        <f t="shared" si="98"/>
        <v>#DIV/0!</v>
      </c>
      <c r="BF202" s="26" t="e">
        <f t="shared" si="99"/>
        <v>#DIV/0!</v>
      </c>
      <c r="BG202" s="26" t="e">
        <f t="shared" si="100"/>
        <v>#DIV/0!</v>
      </c>
      <c r="BH202" s="26" t="e">
        <f t="shared" si="101"/>
        <v>#DIV/0!</v>
      </c>
      <c r="BI202" s="26" t="e">
        <f>10*LOG10(IF(BA202="",0,POWER(10,((BA202+'ModelParams Lw'!$O$4)/10))) +IF(BB202="",0,POWER(10,((BB202+'ModelParams Lw'!$P$4)/10))) +IF(BC202="",0,POWER(10,((BC202+'ModelParams Lw'!$Q$4)/10))) +IF(BD202="",0,POWER(10,((BD202+'ModelParams Lw'!$R$4)/10))) +IF(BE202="",0,POWER(10,((BE202+'ModelParams Lw'!$S$4)/10))) +IF(BF202="",0,POWER(10,((BF202+'ModelParams Lw'!$T$4)/10))) +IF(BG202="",0,POWER(10,((BG202+'ModelParams Lw'!$U$4)/10)))+IF(BH202="",0,POWER(10,((BH202+'ModelParams Lw'!$V$4)/10))))</f>
        <v>#DIV/0!</v>
      </c>
      <c r="BJ202" s="26" t="e">
        <f t="shared" si="82"/>
        <v>#DIV/0!</v>
      </c>
      <c r="BK202" s="26" t="e">
        <f>(BA202-'ModelParams Lw'!O$10)/'ModelParams Lw'!O$11</f>
        <v>#DIV/0!</v>
      </c>
      <c r="BL202" s="26" t="e">
        <f>(BB202-'ModelParams Lw'!P$10)/'ModelParams Lw'!P$11</f>
        <v>#DIV/0!</v>
      </c>
      <c r="BM202" s="26" t="e">
        <f>(BC202-'ModelParams Lw'!Q$10)/'ModelParams Lw'!Q$11</f>
        <v>#DIV/0!</v>
      </c>
      <c r="BN202" s="26" t="e">
        <f>(BD202-'ModelParams Lw'!R$10)/'ModelParams Lw'!R$11</f>
        <v>#DIV/0!</v>
      </c>
      <c r="BO202" s="26" t="e">
        <f>(BE202-'ModelParams Lw'!S$10)/'ModelParams Lw'!S$11</f>
        <v>#DIV/0!</v>
      </c>
      <c r="BP202" s="26" t="e">
        <f>(BF202-'ModelParams Lw'!T$10)/'ModelParams Lw'!T$11</f>
        <v>#DIV/0!</v>
      </c>
      <c r="BQ202" s="26" t="e">
        <f>(BG202-'ModelParams Lw'!U$10)/'ModelParams Lw'!U$11</f>
        <v>#DIV/0!</v>
      </c>
      <c r="BR202" s="26" t="e">
        <f>(BH202-'ModelParams Lw'!V$10)/'ModelParams Lw'!V$11</f>
        <v>#DIV/0!</v>
      </c>
      <c r="BS202" s="23" t="e">
        <f>IF(Calcul!$E204="SW",DEGREES(ACOS(1-(1/'ModelParams Lw'!C$25*SQRT(0.5*1.2/'Sound Power'!$C202)*('Sound Power'!$B202/3600)/('Sound Power'!$D202)/('Sound Power'!$F202)))),DEGREES(ACOS(1-(1/'ModelParams Lw'!C$29*SQRT(0.5*1.2/'Sound Power'!$C202)*('Sound Power'!$B202/3600)/('Sound Power'!$D202)/('Sound Power'!$F202)))))</f>
        <v>#DIV/0!</v>
      </c>
      <c r="BT202" s="23" t="e">
        <f>IF(Calcul!$E204="SW",DEGREES(ACOS(1-(1/'ModelParams Lw'!D$25*SQRT(0.5*1.2/'Sound Power'!$C202)*('Sound Power'!$B202/3600)/('Sound Power'!$D202)/('Sound Power'!$F202)))),DEGREES(ACOS(1-(1/'ModelParams Lw'!D$29*SQRT(0.5*1.2/'Sound Power'!$C202)*('Sound Power'!$B202/3600)/('Sound Power'!$D202)/('Sound Power'!$F202)))))</f>
        <v>#DIV/0!</v>
      </c>
      <c r="BU202" s="23" t="e">
        <f>IF(Calcul!$E204="SW",DEGREES(ACOS(1-(1/'ModelParams Lw'!E$25*SQRT(0.5*1.2/'Sound Power'!$C202)*('Sound Power'!$B202/3600)/('Sound Power'!$D202)/('Sound Power'!$F202)))),DEGREES(ACOS(1-(1/'ModelParams Lw'!E$29*SQRT(0.5*1.2/'Sound Power'!$C202)*('Sound Power'!$B202/3600)/('Sound Power'!$D202)/('Sound Power'!$F202)))))</f>
        <v>#DIV/0!</v>
      </c>
      <c r="BV202" s="23" t="e">
        <f>IF(Calcul!$E204="SW",DEGREES(ACOS(1-(1/'ModelParams Lw'!F$25*SQRT(0.5*1.2/'Sound Power'!$C202)*('Sound Power'!$B202/3600)/('Sound Power'!$D202)/('Sound Power'!$F202)))),DEGREES(ACOS(1-(1/'ModelParams Lw'!F$29*SQRT(0.5*1.2/'Sound Power'!$C202)*('Sound Power'!$B202/3600)/('Sound Power'!$D202)/('Sound Power'!$F202)))))</f>
        <v>#DIV/0!</v>
      </c>
      <c r="BW202" s="23" t="e">
        <f>IF(Calcul!$E204="SW",DEGREES(ACOS(1-(1/'ModelParams Lw'!G$25*SQRT(0.5*1.2/'Sound Power'!$C202)*('Sound Power'!$B202/3600)/('Sound Power'!$D202)/('Sound Power'!$F202)))),DEGREES(ACOS(1-(1/'ModelParams Lw'!G$29*SQRT(0.5*1.2/'Sound Power'!$C202)*('Sound Power'!$B202/3600)/('Sound Power'!$D202)/('Sound Power'!$F202)))))</f>
        <v>#DIV/0!</v>
      </c>
      <c r="BX202" s="23" t="e">
        <f>IF(Calcul!$E204="SW",DEGREES(ACOS(1-(1/'ModelParams Lw'!H$25*SQRT(0.5*1.2/'Sound Power'!$C202)*('Sound Power'!$B202/3600)/('Sound Power'!$D202)/('Sound Power'!$F202)))),DEGREES(ACOS(1-(1/'ModelParams Lw'!H$29*SQRT(0.5*1.2/'Sound Power'!$C202)*('Sound Power'!$B202/3600)/('Sound Power'!$D202)/('Sound Power'!$F202)))))</f>
        <v>#DIV/0!</v>
      </c>
      <c r="BY202" s="23" t="e">
        <f>IF(Calcul!$E204="SW",DEGREES(ACOS(1-(1/'ModelParams Lw'!I$25*SQRT(0.5*1.2/'Sound Power'!$C202)*('Sound Power'!$B202/3600)/('Sound Power'!$D202)/('Sound Power'!$F202)))),DEGREES(ACOS(1-(1/'ModelParams Lw'!I$29*SQRT(0.5*1.2/'Sound Power'!$C202)*('Sound Power'!$B202/3600)/('Sound Power'!$D202)/('Sound Power'!$F202)))))</f>
        <v>#DIV/0!</v>
      </c>
      <c r="BZ202" s="23" t="e">
        <f>IF(Calcul!$E204="SW",DEGREES(ACOS(1-(1/'ModelParams Lw'!J$25*SQRT(0.5*1.2/'Sound Power'!$C202)*('Sound Power'!$B202/3600)/('Sound Power'!$D202)/('Sound Power'!$F202)))),DEGREES(ACOS(1-(1/'ModelParams Lw'!J$29*SQRT(0.5*1.2/'Sound Power'!$C202)*('Sound Power'!$B202/3600)/('Sound Power'!$D202)/('Sound Power'!$F202)))))</f>
        <v>#DIV/0!</v>
      </c>
      <c r="CA202" s="26" t="e">
        <f>IF(Calcul!$E204="SW",'ModelParams Lw'!C$22+'ModelParams Lw'!C$23*LOG('Sound Power'!$D202/'Sound Power'!$E202)+'ModelParams Lw'!C$24*LN('Sound Power'!BS202),IF('ModelParams Lw'!C$26+'ModelParams Lw'!C$27*LOG('Sound Power'!$D202/'Sound Power'!$E202)+'ModelParams Lw'!C$28*LN('Sound Power'!BS202)&lt;'ModelParams Lw'!C$22+'ModelParams Lw'!C$23*LOG('Sound Power'!$D202/'Sound Power'!$E202)+'ModelParams Lw'!C$24*LN('Sound Power'!BS202),'ModelParams Lw'!C$22+'ModelParams Lw'!C$23*LOG('Sound Power'!$D202/'Sound Power'!$E202)+'ModelParams Lw'!C$24*LN('Sound Power'!BS202),'ModelParams Lw'!C$26+'ModelParams Lw'!C$27*LOG('Sound Power'!$D202/'Sound Power'!$E202)+'ModelParams Lw'!C$28*LN('Sound Power'!BS202)))</f>
        <v>#DIV/0!</v>
      </c>
      <c r="CB202" s="26" t="e">
        <f>IF(Calcul!$E204="SW",'ModelParams Lw'!D$22+'ModelParams Lw'!D$23*LOG('Sound Power'!$D202/'Sound Power'!$E202)+'ModelParams Lw'!D$24*LN('Sound Power'!BT202),IF('ModelParams Lw'!D$26+'ModelParams Lw'!D$27*LOG('Sound Power'!$D202/'Sound Power'!$E202)+'ModelParams Lw'!D$28*LN('Sound Power'!BT202)&lt;'ModelParams Lw'!D$22+'ModelParams Lw'!D$23*LOG('Sound Power'!$D202/'Sound Power'!$E202)+'ModelParams Lw'!D$24*LN('Sound Power'!BT202),'ModelParams Lw'!D$22+'ModelParams Lw'!D$23*LOG('Sound Power'!$D202/'Sound Power'!$E202)+'ModelParams Lw'!D$24*LN('Sound Power'!BT202),'ModelParams Lw'!D$26+'ModelParams Lw'!D$27*LOG('Sound Power'!$D202/'Sound Power'!$E202)+'ModelParams Lw'!D$28*LN('Sound Power'!BT202)))</f>
        <v>#DIV/0!</v>
      </c>
      <c r="CC202" s="26" t="e">
        <f>IF(Calcul!$E204="SW",'ModelParams Lw'!E$22+'ModelParams Lw'!E$23*LOG('Sound Power'!$D202/'Sound Power'!$E202)+'ModelParams Lw'!E$24*LN('Sound Power'!BU202),IF('ModelParams Lw'!E$26+'ModelParams Lw'!E$27*LOG('Sound Power'!$D202/'Sound Power'!$E202)+'ModelParams Lw'!E$28*LN('Sound Power'!BU202)&lt;'ModelParams Lw'!E$22+'ModelParams Lw'!E$23*LOG('Sound Power'!$D202/'Sound Power'!$E202)+'ModelParams Lw'!E$24*LN('Sound Power'!BU202),'ModelParams Lw'!E$22+'ModelParams Lw'!E$23*LOG('Sound Power'!$D202/'Sound Power'!$E202)+'ModelParams Lw'!E$24*LN('Sound Power'!BU202),'ModelParams Lw'!E$26+'ModelParams Lw'!E$27*LOG('Sound Power'!$D202/'Sound Power'!$E202)+'ModelParams Lw'!E$28*LN('Sound Power'!BU202)))</f>
        <v>#DIV/0!</v>
      </c>
      <c r="CD202" s="26" t="e">
        <f>IF(Calcul!$E204="SW",'ModelParams Lw'!F$22+'ModelParams Lw'!F$23*LOG('Sound Power'!$D202/'Sound Power'!$E202)+'ModelParams Lw'!F$24*LN('Sound Power'!BV202),IF('ModelParams Lw'!F$26+'ModelParams Lw'!F$27*LOG('Sound Power'!$D202/'Sound Power'!$E202)+'ModelParams Lw'!F$28*LN('Sound Power'!BV202)&lt;'ModelParams Lw'!F$22+'ModelParams Lw'!F$23*LOG('Sound Power'!$D202/'Sound Power'!$E202)+'ModelParams Lw'!F$24*LN('Sound Power'!BV202),'ModelParams Lw'!F$22+'ModelParams Lw'!F$23*LOG('Sound Power'!$D202/'Sound Power'!$E202)+'ModelParams Lw'!F$24*LN('Sound Power'!BV202),'ModelParams Lw'!F$26+'ModelParams Lw'!F$27*LOG('Sound Power'!$D202/'Sound Power'!$E202)+'ModelParams Lw'!F$28*LN('Sound Power'!BV202)))</f>
        <v>#DIV/0!</v>
      </c>
      <c r="CE202" s="26" t="e">
        <f>IF(Calcul!$E204="SW",'ModelParams Lw'!G$22+'ModelParams Lw'!G$23*LOG('Sound Power'!$D202/'Sound Power'!$E202)+'ModelParams Lw'!G$24*LN('Sound Power'!BW202),IF('ModelParams Lw'!G$26+'ModelParams Lw'!G$27*LOG('Sound Power'!$D202/'Sound Power'!$E202)+'ModelParams Lw'!G$28*LN('Sound Power'!BW202)&lt;'ModelParams Lw'!G$22+'ModelParams Lw'!G$23*LOG('Sound Power'!$D202/'Sound Power'!$E202)+'ModelParams Lw'!G$24*LN('Sound Power'!BW202),'ModelParams Lw'!G$22+'ModelParams Lw'!G$23*LOG('Sound Power'!$D202/'Sound Power'!$E202)+'ModelParams Lw'!G$24*LN('Sound Power'!BW202),'ModelParams Lw'!G$26+'ModelParams Lw'!G$27*LOG('Sound Power'!$D202/'Sound Power'!$E202)+'ModelParams Lw'!G$28*LN('Sound Power'!BW202)))</f>
        <v>#DIV/0!</v>
      </c>
      <c r="CF202" s="26" t="e">
        <f>IF(Calcul!$E204="SW",'ModelParams Lw'!H$22+'ModelParams Lw'!H$23*LOG('Sound Power'!$D202/'Sound Power'!$E202)+'ModelParams Lw'!H$24*LN('Sound Power'!BX202),IF('ModelParams Lw'!H$26+'ModelParams Lw'!H$27*LOG('Sound Power'!$D202/'Sound Power'!$E202)+'ModelParams Lw'!H$28*LN('Sound Power'!BX202)&lt;'ModelParams Lw'!H$22+'ModelParams Lw'!H$23*LOG('Sound Power'!$D202/'Sound Power'!$E202)+'ModelParams Lw'!H$24*LN('Sound Power'!BX202),'ModelParams Lw'!H$22+'ModelParams Lw'!H$23*LOG('Sound Power'!$D202/'Sound Power'!$E202)+'ModelParams Lw'!H$24*LN('Sound Power'!BX202),'ModelParams Lw'!H$26+'ModelParams Lw'!H$27*LOG('Sound Power'!$D202/'Sound Power'!$E202)+'ModelParams Lw'!H$28*LN('Sound Power'!BX202)))</f>
        <v>#DIV/0!</v>
      </c>
      <c r="CG202" s="26" t="e">
        <f>IF(Calcul!$E204="SW",'ModelParams Lw'!I$22+'ModelParams Lw'!I$23*LOG('Sound Power'!$D202/'Sound Power'!$E202)+'ModelParams Lw'!I$24*LN('Sound Power'!BY202),IF('ModelParams Lw'!I$26+'ModelParams Lw'!I$27*LOG('Sound Power'!$D202/'Sound Power'!$E202)+'ModelParams Lw'!I$28*LN('Sound Power'!BY202)&lt;'ModelParams Lw'!I$22+'ModelParams Lw'!I$23*LOG('Sound Power'!$D202/'Sound Power'!$E202)+'ModelParams Lw'!I$24*LN('Sound Power'!BY202),'ModelParams Lw'!I$22+'ModelParams Lw'!I$23*LOG('Sound Power'!$D202/'Sound Power'!$E202)+'ModelParams Lw'!I$24*LN('Sound Power'!BY202),'ModelParams Lw'!I$26+'ModelParams Lw'!I$27*LOG('Sound Power'!$D202/'Sound Power'!$E202)+'ModelParams Lw'!I$28*LN('Sound Power'!BY202)))</f>
        <v>#DIV/0!</v>
      </c>
      <c r="CH202" s="26" t="e">
        <f>IF(Calcul!$E204="SW",'ModelParams Lw'!J$22+'ModelParams Lw'!J$23*LOG('Sound Power'!$D202/'Sound Power'!$E202)+'ModelParams Lw'!J$24*LN('Sound Power'!BZ202),IF('ModelParams Lw'!J$26+'ModelParams Lw'!J$27*LOG('Sound Power'!$D202/'Sound Power'!$E202)+'ModelParams Lw'!J$28*LN('Sound Power'!BZ202)&lt;'ModelParams Lw'!J$22+'ModelParams Lw'!J$23*LOG('Sound Power'!$D202/'Sound Power'!$E202)+'ModelParams Lw'!J$24*LN('Sound Power'!BZ202),'ModelParams Lw'!J$22+'ModelParams Lw'!J$23*LOG('Sound Power'!$D202/'Sound Power'!$E202)+'ModelParams Lw'!J$24*LN('Sound Power'!BZ202),'ModelParams Lw'!J$26+'ModelParams Lw'!J$27*LOG('Sound Power'!$D202/'Sound Power'!$E202)+'ModelParams Lw'!J$28*LN('Sound Power'!BZ202)))</f>
        <v>#DIV/0!</v>
      </c>
      <c r="CI202" s="26" t="e">
        <f t="shared" si="83"/>
        <v>#DIV/0!</v>
      </c>
      <c r="CJ202" s="26" t="e">
        <f t="shared" si="84"/>
        <v>#DIV/0!</v>
      </c>
      <c r="CK202" s="26" t="e">
        <f t="shared" si="85"/>
        <v>#DIV/0!</v>
      </c>
      <c r="CL202" s="26" t="e">
        <f t="shared" si="86"/>
        <v>#DIV/0!</v>
      </c>
      <c r="CM202" s="26" t="e">
        <f t="shared" si="87"/>
        <v>#DIV/0!</v>
      </c>
      <c r="CN202" s="26" t="e">
        <f t="shared" si="88"/>
        <v>#DIV/0!</v>
      </c>
      <c r="CO202" s="26" t="e">
        <f t="shared" si="89"/>
        <v>#DIV/0!</v>
      </c>
      <c r="CP202" s="26" t="e">
        <f t="shared" si="90"/>
        <v>#DIV/0!</v>
      </c>
      <c r="CQ202" s="26" t="e">
        <f>10*LOG10(IF(CI202="",0,POWER(10,((CI202+'ModelParams Lw'!$O$4)/10))) +IF(CJ202="",0,POWER(10,((CJ202+'ModelParams Lw'!$P$4)/10))) +IF(CK202="",0,POWER(10,((CK202+'ModelParams Lw'!$Q$4)/10))) +IF(CL202="",0,POWER(10,((CL202+'ModelParams Lw'!$R$4)/10))) +IF(CM202="",0,POWER(10,((CM202+'ModelParams Lw'!$S$4)/10))) +IF(CN202="",0,POWER(10,((CN202+'ModelParams Lw'!$T$4)/10))) +IF(CO202="",0,POWER(10,((CO202+'ModelParams Lw'!$U$4)/10)))+IF(CP202="",0,POWER(10,((CP202+'ModelParams Lw'!$V$4)/10))))</f>
        <v>#DIV/0!</v>
      </c>
      <c r="CR202" s="26" t="e">
        <f t="shared" si="91"/>
        <v>#DIV/0!</v>
      </c>
      <c r="CS202" s="26" t="e">
        <f>(CI202-'ModelParams Lw'!$O$10)/'ModelParams Lw'!$O$11</f>
        <v>#DIV/0!</v>
      </c>
      <c r="CT202" s="26" t="e">
        <f>(CJ202-'ModelParams Lw'!$P$10)/'ModelParams Lw'!$P$11</f>
        <v>#DIV/0!</v>
      </c>
      <c r="CU202" s="26" t="e">
        <f>(CK202-'ModelParams Lw'!$Q$10)/'ModelParams Lw'!$Q$11</f>
        <v>#DIV/0!</v>
      </c>
      <c r="CV202" s="26" t="e">
        <f>(CL202-'ModelParams Lw'!$R$10)/'ModelParams Lw'!$R$11</f>
        <v>#DIV/0!</v>
      </c>
      <c r="CW202" s="26" t="e">
        <f>(CM202-'ModelParams Lw'!$S$10)/'ModelParams Lw'!$S$11</f>
        <v>#DIV/0!</v>
      </c>
      <c r="CX202" s="26" t="e">
        <f>(CN202-'ModelParams Lw'!$T$10)/'ModelParams Lw'!$T$11</f>
        <v>#DIV/0!</v>
      </c>
      <c r="CY202" s="26" t="e">
        <f>(CO202-'ModelParams Lw'!$U$10)/'ModelParams Lw'!$U$11</f>
        <v>#DIV/0!</v>
      </c>
      <c r="CZ202" s="26" t="e">
        <f>(CP202-'ModelParams Lw'!$V$10)/'ModelParams Lw'!$V$11</f>
        <v>#DIV/0!</v>
      </c>
    </row>
    <row r="203" spans="1:104" x14ac:dyDescent="0.2">
      <c r="A203" s="13">
        <f>Calcul!A205</f>
        <v>0</v>
      </c>
      <c r="B203" s="13">
        <f t="shared" si="92"/>
        <v>0</v>
      </c>
      <c r="C203" s="13">
        <f>Calcul!B205</f>
        <v>0</v>
      </c>
      <c r="D203" s="13">
        <f>Calcul!C205/1000</f>
        <v>0</v>
      </c>
      <c r="E203" s="13">
        <f>Calcul!D205/1000</f>
        <v>0</v>
      </c>
      <c r="F203" s="13">
        <f t="shared" si="93"/>
        <v>0</v>
      </c>
      <c r="G203" s="23" t="e">
        <f>DEGREES(ACOS(1-(1/'ModelParams Lw'!B$15*SQRT(0.5*1.2/'Sound Power'!$C203)*('Sound Power'!$B203/3600)/('Sound Power'!$D203)/('Sound Power'!$F203))))</f>
        <v>#DIV/0!</v>
      </c>
      <c r="H203" s="23" t="e">
        <f>DEGREES(ACOS(1-(1/'ModelParams Lw'!C$15*SQRT(0.5*1.2/'Sound Power'!$C203)*('Sound Power'!$B203/3600)/('Sound Power'!$D203)/('Sound Power'!$F203))))</f>
        <v>#DIV/0!</v>
      </c>
      <c r="I203" s="23" t="e">
        <f>DEGREES(ACOS(1-(1/'ModelParams Lw'!D$15*SQRT(0.5*1.2/'Sound Power'!$C203)*('Sound Power'!$B203/3600)/('Sound Power'!$D203)/('Sound Power'!$F203))))</f>
        <v>#DIV/0!</v>
      </c>
      <c r="J203" s="23" t="e">
        <f>DEGREES(ACOS(1-(1/'ModelParams Lw'!E$15*SQRT(0.5*1.2/'Sound Power'!$C203)*('Sound Power'!$B203/3600)/('Sound Power'!$D203)/('Sound Power'!$F203))))</f>
        <v>#DIV/0!</v>
      </c>
      <c r="K203" s="23" t="e">
        <f>DEGREES(ACOS(1-(1/'ModelParams Lw'!F$15*SQRT(0.5*1.2/'Sound Power'!$C203)*('Sound Power'!$B203/3600)/('Sound Power'!$D203)/('Sound Power'!$F203))))</f>
        <v>#DIV/0!</v>
      </c>
      <c r="L203" s="23" t="e">
        <f>DEGREES(ACOS(1-(1/'ModelParams Lw'!G$15*SQRT(0.5*1.2/'Sound Power'!$C203)*('Sound Power'!$B203/3600)/('Sound Power'!$D203)/('Sound Power'!$F203))))</f>
        <v>#DIV/0!</v>
      </c>
      <c r="M203" s="23" t="e">
        <f>DEGREES(ACOS(1-(1/'ModelParams Lw'!H$15*SQRT(0.5*1.2/'Sound Power'!$C203)*('Sound Power'!$B203/3600)/('Sound Power'!$D203)/('Sound Power'!$F203))))</f>
        <v>#DIV/0!</v>
      </c>
      <c r="N203" s="23" t="e">
        <f>DEGREES(ACOS(1-(1/'ModelParams Lw'!I$15*SQRT(0.5*1.2/'Sound Power'!$C203)*('Sound Power'!$B203/3600)/('Sound Power'!$D203)/('Sound Power'!$F203))))</f>
        <v>#DIV/0!</v>
      </c>
      <c r="O203" s="26" t="e">
        <f>('ModelParams Lw'!B$4*LN('Sound Power'!G203)/(1+EXP(-('Sound Power'!$D203*1000+'ModelParams Lw'!B$6)/'ModelParams Lw'!B$7))+'ModelParams Lw'!B$5)*LN('Sound Power'!$B203)-('ModelParams Lw'!B$8+'ModelParams Lw'!B$9*$D203+'ModelParams Lw'!B$10*'Sound Power'!$F203^'ModelParams Lw'!B$14+'ModelParams Lw'!B$11*LN('Sound Power'!G203)+'ModelParams Lw'!B$12*'Sound Power'!$D203*'Sound Power'!$F203+'ModelParams Lw'!B$13*'Sound Power'!$D203*LN('Sound Power'!G203))</f>
        <v>#DIV/0!</v>
      </c>
      <c r="P203" s="26" t="e">
        <f>('ModelParams Lw'!C$4*LN('Sound Power'!H203)/(1+EXP(-('Sound Power'!$D203*1000+'ModelParams Lw'!C$6)/'ModelParams Lw'!C$7))+'ModelParams Lw'!C$5)*LN('Sound Power'!$B203)-('ModelParams Lw'!C$8+'ModelParams Lw'!C$9*$D203+'ModelParams Lw'!C$10*'Sound Power'!$F203^'ModelParams Lw'!C$14+'ModelParams Lw'!C$11*LN('Sound Power'!H203)+'ModelParams Lw'!C$12*'Sound Power'!$D203*'Sound Power'!$F203+'ModelParams Lw'!C$13*'Sound Power'!$D203*LN('Sound Power'!H203))</f>
        <v>#DIV/0!</v>
      </c>
      <c r="Q203" s="26" t="e">
        <f>('ModelParams Lw'!D$4*LN('Sound Power'!I203)/(1+EXP(-('Sound Power'!$D203*1000+'ModelParams Lw'!D$6)/'ModelParams Lw'!D$7))+'ModelParams Lw'!D$5)*LN('Sound Power'!$B203)-('ModelParams Lw'!D$8+'ModelParams Lw'!D$9*$D203+'ModelParams Lw'!D$10*'Sound Power'!$F203^'ModelParams Lw'!D$14+'ModelParams Lw'!D$11*LN('Sound Power'!I203)+'ModelParams Lw'!D$12*'Sound Power'!$D203*'Sound Power'!$F203+'ModelParams Lw'!D$13*'Sound Power'!$D203*LN('Sound Power'!I203))</f>
        <v>#DIV/0!</v>
      </c>
      <c r="R203" s="26" t="e">
        <f>('ModelParams Lw'!E$4*LN('Sound Power'!J203)/(1+EXP(-('Sound Power'!$D203*1000+'ModelParams Lw'!E$6)/'ModelParams Lw'!E$7))+'ModelParams Lw'!E$5)*LN('Sound Power'!$B203)-('ModelParams Lw'!E$8+'ModelParams Lw'!E$9*$D203+'ModelParams Lw'!E$10*'Sound Power'!$F203^'ModelParams Lw'!E$14+'ModelParams Lw'!E$11*LN('Sound Power'!J203)+'ModelParams Lw'!E$12*'Sound Power'!$D203*'Sound Power'!$F203+'ModelParams Lw'!E$13*'Sound Power'!$D203*LN('Sound Power'!J203))</f>
        <v>#DIV/0!</v>
      </c>
      <c r="S203" s="26" t="e">
        <f>('ModelParams Lw'!F$4*LN('Sound Power'!K203)/(1+EXP(-('Sound Power'!$D203*1000+'ModelParams Lw'!F$6)/'ModelParams Lw'!F$7))+'ModelParams Lw'!F$5)*LN('Sound Power'!$B203)-('ModelParams Lw'!F$8+'ModelParams Lw'!F$9*$D203+'ModelParams Lw'!F$10*'Sound Power'!$F203^'ModelParams Lw'!F$14+'ModelParams Lw'!F$11*LN('Sound Power'!K203)+'ModelParams Lw'!F$12*'Sound Power'!$D203*'Sound Power'!$F203+'ModelParams Lw'!F$13*'Sound Power'!$D203*LN('Sound Power'!K203))</f>
        <v>#DIV/0!</v>
      </c>
      <c r="T203" s="26" t="e">
        <f>('ModelParams Lw'!G$4*LN('Sound Power'!L203)/(1+EXP(-('Sound Power'!$D203*1000+'ModelParams Lw'!G$6)/'ModelParams Lw'!G$7))+'ModelParams Lw'!G$5)*LN('Sound Power'!$B203)-('ModelParams Lw'!G$8+'ModelParams Lw'!G$9*$D203+'ModelParams Lw'!G$10*'Sound Power'!$F203^'ModelParams Lw'!G$14+'ModelParams Lw'!G$11*LN('Sound Power'!L203)+'ModelParams Lw'!G$12*'Sound Power'!$D203*'Sound Power'!$F203+'ModelParams Lw'!G$13*'Sound Power'!$D203*LN('Sound Power'!L203))</f>
        <v>#DIV/0!</v>
      </c>
      <c r="U203" s="26" t="e">
        <f>('ModelParams Lw'!H$4*LN('Sound Power'!M203)/(1+EXP(-('Sound Power'!$D203*1000+'ModelParams Lw'!H$6)/'ModelParams Lw'!H$7))+'ModelParams Lw'!H$5)*LN('Sound Power'!$B203)-('ModelParams Lw'!H$8+'ModelParams Lw'!H$9*$D203+'ModelParams Lw'!H$10*'Sound Power'!$F203^'ModelParams Lw'!H$14+'ModelParams Lw'!H$11*LN('Sound Power'!M203)+'ModelParams Lw'!H$12*'Sound Power'!$D203*'Sound Power'!$F203+'ModelParams Lw'!H$13*'Sound Power'!$D203*LN('Sound Power'!M203))</f>
        <v>#DIV/0!</v>
      </c>
      <c r="V203" s="26" t="e">
        <f>('ModelParams Lw'!I$4*LN('Sound Power'!N203)/(1+EXP(-('Sound Power'!$D203*1000+'ModelParams Lw'!I$6)/'ModelParams Lw'!I$7))+'ModelParams Lw'!I$5)*LN('Sound Power'!$B203)-('ModelParams Lw'!I$8+'ModelParams Lw'!I$9*$D203+'ModelParams Lw'!I$10*'Sound Power'!$F203^'ModelParams Lw'!I$14+'ModelParams Lw'!I$11*LN('Sound Power'!N203)+'ModelParams Lw'!I$12*'Sound Power'!$D203*'Sound Power'!$F203+'ModelParams Lw'!I$13*'Sound Power'!$D203*LN('Sound Power'!N203))</f>
        <v>#DIV/0!</v>
      </c>
      <c r="W203" s="26" t="e">
        <f>10*LOG10(IF(O203="",0,POWER(10,((O203+'ModelParams Lw'!$O$4)/10))) +IF(P203="",0,POWER(10,((P203+'ModelParams Lw'!$P$4)/10))) +IF(Q203="",0,POWER(10,((Q203+'ModelParams Lw'!$Q$4)/10))) +IF(R203="",0,POWER(10,((R203+'ModelParams Lw'!$R$4)/10))) +IF(S203="",0,POWER(10,((S203+'ModelParams Lw'!$S$4)/10))) +IF(T203="",0,POWER(10,((T203+'ModelParams Lw'!$T$4)/10))) +IF(U203="",0,POWER(10,((U203+'ModelParams Lw'!$U$4)/10)))+IF(V203="",0,POWER(10,((V203+'ModelParams Lw'!$V$4)/10))))</f>
        <v>#DIV/0!</v>
      </c>
      <c r="X203" s="26" t="e">
        <f t="shared" si="77"/>
        <v>#DIV/0!</v>
      </c>
      <c r="Y203" s="26" t="e">
        <f>(O203-'ModelParams Lw'!O$10)/'ModelParams Lw'!O$11</f>
        <v>#DIV/0!</v>
      </c>
      <c r="Z203" s="26" t="e">
        <f>(P203-'ModelParams Lw'!P$10)/'ModelParams Lw'!P$11</f>
        <v>#DIV/0!</v>
      </c>
      <c r="AA203" s="26" t="e">
        <f>(Q203-'ModelParams Lw'!Q$10)/'ModelParams Lw'!Q$11</f>
        <v>#DIV/0!</v>
      </c>
      <c r="AB203" s="26" t="e">
        <f>(R203-'ModelParams Lw'!R$10)/'ModelParams Lw'!R$11</f>
        <v>#DIV/0!</v>
      </c>
      <c r="AC203" s="26" t="e">
        <f>(S203-'ModelParams Lw'!S$10)/'ModelParams Lw'!S$11</f>
        <v>#DIV/0!</v>
      </c>
      <c r="AD203" s="26" t="e">
        <f>(T203-'ModelParams Lw'!T$10)/'ModelParams Lw'!T$11</f>
        <v>#DIV/0!</v>
      </c>
      <c r="AE203" s="26" t="e">
        <f>(U203-'ModelParams Lw'!U$10)/'ModelParams Lw'!U$11</f>
        <v>#DIV/0!</v>
      </c>
      <c r="AF203" s="26" t="e">
        <f>(V203-'ModelParams Lw'!V$10)/'ModelParams Lw'!V$11</f>
        <v>#DIV/0!</v>
      </c>
      <c r="AG203" s="26" t="e">
        <f t="shared" si="78"/>
        <v>#DIV/0!</v>
      </c>
      <c r="AH203" s="26" t="e">
        <f>VLOOKUP(D203*1000,'ModelParams Lw'!$A$38:$D$58,4)</f>
        <v>#N/A</v>
      </c>
      <c r="AI203" s="56" t="e">
        <f>VLOOKUP(D203*1000,'ModelParams Lw'!$A$38:$D$58,2)</f>
        <v>#N/A</v>
      </c>
      <c r="AJ203" s="46" t="e">
        <f t="shared" si="79"/>
        <v>#DIV/0!</v>
      </c>
      <c r="AK203" s="26" t="e">
        <f t="shared" si="80"/>
        <v>#VALUE!</v>
      </c>
      <c r="AL203" s="26" t="e">
        <f>IF($AI203=100,'ModelParams Lw'!R$35*'Sound Power'!$AH203^2+'ModelParams Lw'!R$36*'Sound Power'!$AH203+'ModelParams Lw'!R$37,IF($AI203=150,'ModelParams Lw'!R$38*'Sound Power'!$AH203^2+'ModelParams Lw'!R$39*'Sound Power'!$AH203+'ModelParams Lw'!R$40,'ModelParams Lw'!R$41*'Sound Power'!$AH203^2+'ModelParams Lw'!R$42*'Sound Power'!$AH203+'ModelParams Lw'!R$43))</f>
        <v>#N/A</v>
      </c>
      <c r="AM203" s="26" t="e">
        <f>IF($AI203=100,'ModelParams Lw'!S$35*'Sound Power'!$AH203^2+'ModelParams Lw'!S$36*'Sound Power'!$AH203+'ModelParams Lw'!S$37,IF($AI203=150,'ModelParams Lw'!S$38*'Sound Power'!$AH203^2+'ModelParams Lw'!S$39*'Sound Power'!$AH203+'ModelParams Lw'!S$40,'ModelParams Lw'!S$41*'Sound Power'!$AH203^2+'ModelParams Lw'!S$42*'Sound Power'!$AH203+'ModelParams Lw'!S$43))</f>
        <v>#N/A</v>
      </c>
      <c r="AN203" s="26" t="e">
        <f>IF($AI203=100,'ModelParams Lw'!T$35*'Sound Power'!$AH203^2+'ModelParams Lw'!T$36*'Sound Power'!$AH203+'ModelParams Lw'!T$37,IF($AI203=150,'ModelParams Lw'!T$38*'Sound Power'!$AH203^2+'ModelParams Lw'!T$39*'Sound Power'!$AH203+'ModelParams Lw'!T$40,'ModelParams Lw'!T$41*'Sound Power'!$AH203^2+'ModelParams Lw'!T$42*'Sound Power'!$AH203+'ModelParams Lw'!T$43))</f>
        <v>#N/A</v>
      </c>
      <c r="AO203" s="26" t="e">
        <f>IF($AI203=100,'ModelParams Lw'!U$35*'Sound Power'!$AH203^2+'ModelParams Lw'!U$36*'Sound Power'!$AH203+'ModelParams Lw'!U$37,IF($AI203=150,'ModelParams Lw'!U$38*'Sound Power'!$AH203^2+'ModelParams Lw'!U$39*'Sound Power'!$AH203+'ModelParams Lw'!U$40,'ModelParams Lw'!U$41*'Sound Power'!$AH203^2+'ModelParams Lw'!U$42*'Sound Power'!$AH203+'ModelParams Lw'!U$43))</f>
        <v>#N/A</v>
      </c>
      <c r="AP203" s="26" t="e">
        <f>IF($AI203=100,'ModelParams Lw'!V$35*'Sound Power'!$AH203^2+'ModelParams Lw'!V$36*'Sound Power'!$AH203+'ModelParams Lw'!V$37,IF($AI203=150,'ModelParams Lw'!V$38*'Sound Power'!$AH203^2+'ModelParams Lw'!V$39*'Sound Power'!$AH203+'ModelParams Lw'!V$40,'ModelParams Lw'!V$41*'Sound Power'!$AH203^2+'ModelParams Lw'!V$42*'Sound Power'!$AH203+'ModelParams Lw'!V$43))</f>
        <v>#N/A</v>
      </c>
      <c r="AQ203" s="26" t="e">
        <f>IF($AI203=100,'ModelParams Lw'!W$35*'Sound Power'!$AH203^2+'ModelParams Lw'!W$36*'Sound Power'!$AH203+'ModelParams Lw'!W$37,IF($AI203=150,'ModelParams Lw'!W$38*'Sound Power'!$AH203^2+'ModelParams Lw'!W$39*'Sound Power'!$AH203+'ModelParams Lw'!W$40,'ModelParams Lw'!W$41*'Sound Power'!$AH203^2+'ModelParams Lw'!W$42*'Sound Power'!$AH203+'ModelParams Lw'!W$43))</f>
        <v>#N/A</v>
      </c>
      <c r="AR203" s="26" t="e">
        <f t="shared" si="81"/>
        <v>#VALUE!</v>
      </c>
      <c r="AS203" s="26" t="e">
        <f>IF(26.83*LN($AJ203)-11.791-'ModelParams Lw'!B$35&lt;0,0,26.83*LN($AJ203)-11.791-'ModelParams Lw'!B$35)</f>
        <v>#DIV/0!</v>
      </c>
      <c r="AT203" s="26" t="e">
        <f>IF(26.83*LN($AJ203)-11.791-'ModelParams Lw'!C$35&lt;0,0,26.83*LN($AJ203)-11.791-'ModelParams Lw'!C$35)</f>
        <v>#DIV/0!</v>
      </c>
      <c r="AU203" s="26" t="e">
        <f>IF(26.83*LN($AJ203)-11.791-'ModelParams Lw'!D$35&lt;0,0,26.83*LN($AJ203)-11.791-'ModelParams Lw'!D$35)</f>
        <v>#DIV/0!</v>
      </c>
      <c r="AV203" s="26" t="e">
        <f>IF(26.83*LN($AJ203)-11.791-'ModelParams Lw'!E$35&lt;0,0,26.83*LN($AJ203)-11.791-'ModelParams Lw'!E$35)</f>
        <v>#DIV/0!</v>
      </c>
      <c r="AW203" s="26" t="e">
        <f>IF(26.83*LN($AJ203)-11.791-'ModelParams Lw'!F$35&lt;0,0,26.83*LN($AJ203)-11.791-'ModelParams Lw'!F$35)</f>
        <v>#DIV/0!</v>
      </c>
      <c r="AX203" s="26" t="e">
        <f>IF(26.83*LN($AJ203)-11.791-'ModelParams Lw'!G$35&lt;0,0,26.83*LN($AJ203)-11.791-'ModelParams Lw'!G$35)</f>
        <v>#DIV/0!</v>
      </c>
      <c r="AY203" s="26" t="e">
        <f>IF(26.83*LN($AJ203)-11.791-'ModelParams Lw'!H$35&lt;0,0,26.83*LN($AJ203)-11.791-'ModelParams Lw'!H$35)</f>
        <v>#DIV/0!</v>
      </c>
      <c r="AZ203" s="26" t="e">
        <f>IF(26.83*LN($AJ203)-11.791-'ModelParams Lw'!I$35&lt;0,0,26.83*LN($AJ203)-11.791-'ModelParams Lw'!I$35)</f>
        <v>#DIV/0!</v>
      </c>
      <c r="BA203" s="26" t="e">
        <f t="shared" si="94"/>
        <v>#DIV/0!</v>
      </c>
      <c r="BB203" s="26" t="e">
        <f t="shared" si="95"/>
        <v>#DIV/0!</v>
      </c>
      <c r="BC203" s="26" t="e">
        <f t="shared" si="96"/>
        <v>#DIV/0!</v>
      </c>
      <c r="BD203" s="26" t="e">
        <f t="shared" si="97"/>
        <v>#DIV/0!</v>
      </c>
      <c r="BE203" s="26" t="e">
        <f t="shared" si="98"/>
        <v>#DIV/0!</v>
      </c>
      <c r="BF203" s="26" t="e">
        <f t="shared" si="99"/>
        <v>#DIV/0!</v>
      </c>
      <c r="BG203" s="26" t="e">
        <f t="shared" si="100"/>
        <v>#DIV/0!</v>
      </c>
      <c r="BH203" s="26" t="e">
        <f t="shared" si="101"/>
        <v>#DIV/0!</v>
      </c>
      <c r="BI203" s="26" t="e">
        <f>10*LOG10(IF(BA203="",0,POWER(10,((BA203+'ModelParams Lw'!$O$4)/10))) +IF(BB203="",0,POWER(10,((BB203+'ModelParams Lw'!$P$4)/10))) +IF(BC203="",0,POWER(10,((BC203+'ModelParams Lw'!$Q$4)/10))) +IF(BD203="",0,POWER(10,((BD203+'ModelParams Lw'!$R$4)/10))) +IF(BE203="",0,POWER(10,((BE203+'ModelParams Lw'!$S$4)/10))) +IF(BF203="",0,POWER(10,((BF203+'ModelParams Lw'!$T$4)/10))) +IF(BG203="",0,POWER(10,((BG203+'ModelParams Lw'!$U$4)/10)))+IF(BH203="",0,POWER(10,((BH203+'ModelParams Lw'!$V$4)/10))))</f>
        <v>#DIV/0!</v>
      </c>
      <c r="BJ203" s="26" t="e">
        <f t="shared" si="82"/>
        <v>#DIV/0!</v>
      </c>
      <c r="BK203" s="26" t="e">
        <f>(BA203-'ModelParams Lw'!O$10)/'ModelParams Lw'!O$11</f>
        <v>#DIV/0!</v>
      </c>
      <c r="BL203" s="26" t="e">
        <f>(BB203-'ModelParams Lw'!P$10)/'ModelParams Lw'!P$11</f>
        <v>#DIV/0!</v>
      </c>
      <c r="BM203" s="26" t="e">
        <f>(BC203-'ModelParams Lw'!Q$10)/'ModelParams Lw'!Q$11</f>
        <v>#DIV/0!</v>
      </c>
      <c r="BN203" s="26" t="e">
        <f>(BD203-'ModelParams Lw'!R$10)/'ModelParams Lw'!R$11</f>
        <v>#DIV/0!</v>
      </c>
      <c r="BO203" s="26" t="e">
        <f>(BE203-'ModelParams Lw'!S$10)/'ModelParams Lw'!S$11</f>
        <v>#DIV/0!</v>
      </c>
      <c r="BP203" s="26" t="e">
        <f>(BF203-'ModelParams Lw'!T$10)/'ModelParams Lw'!T$11</f>
        <v>#DIV/0!</v>
      </c>
      <c r="BQ203" s="26" t="e">
        <f>(BG203-'ModelParams Lw'!U$10)/'ModelParams Lw'!U$11</f>
        <v>#DIV/0!</v>
      </c>
      <c r="BR203" s="26" t="e">
        <f>(BH203-'ModelParams Lw'!V$10)/'ModelParams Lw'!V$11</f>
        <v>#DIV/0!</v>
      </c>
      <c r="BS203" s="23" t="e">
        <f>IF(Calcul!$E205="SW",DEGREES(ACOS(1-(1/'ModelParams Lw'!C$25*SQRT(0.5*1.2/'Sound Power'!$C203)*('Sound Power'!$B203/3600)/('Sound Power'!$D203)/('Sound Power'!$F203)))),DEGREES(ACOS(1-(1/'ModelParams Lw'!C$29*SQRT(0.5*1.2/'Sound Power'!$C203)*('Sound Power'!$B203/3600)/('Sound Power'!$D203)/('Sound Power'!$F203)))))</f>
        <v>#DIV/0!</v>
      </c>
      <c r="BT203" s="23" t="e">
        <f>IF(Calcul!$E205="SW",DEGREES(ACOS(1-(1/'ModelParams Lw'!D$25*SQRT(0.5*1.2/'Sound Power'!$C203)*('Sound Power'!$B203/3600)/('Sound Power'!$D203)/('Sound Power'!$F203)))),DEGREES(ACOS(1-(1/'ModelParams Lw'!D$29*SQRT(0.5*1.2/'Sound Power'!$C203)*('Sound Power'!$B203/3600)/('Sound Power'!$D203)/('Sound Power'!$F203)))))</f>
        <v>#DIV/0!</v>
      </c>
      <c r="BU203" s="23" t="e">
        <f>IF(Calcul!$E205="SW",DEGREES(ACOS(1-(1/'ModelParams Lw'!E$25*SQRT(0.5*1.2/'Sound Power'!$C203)*('Sound Power'!$B203/3600)/('Sound Power'!$D203)/('Sound Power'!$F203)))),DEGREES(ACOS(1-(1/'ModelParams Lw'!E$29*SQRT(0.5*1.2/'Sound Power'!$C203)*('Sound Power'!$B203/3600)/('Sound Power'!$D203)/('Sound Power'!$F203)))))</f>
        <v>#DIV/0!</v>
      </c>
      <c r="BV203" s="23" t="e">
        <f>IF(Calcul!$E205="SW",DEGREES(ACOS(1-(1/'ModelParams Lw'!F$25*SQRT(0.5*1.2/'Sound Power'!$C203)*('Sound Power'!$B203/3600)/('Sound Power'!$D203)/('Sound Power'!$F203)))),DEGREES(ACOS(1-(1/'ModelParams Lw'!F$29*SQRT(0.5*1.2/'Sound Power'!$C203)*('Sound Power'!$B203/3600)/('Sound Power'!$D203)/('Sound Power'!$F203)))))</f>
        <v>#DIV/0!</v>
      </c>
      <c r="BW203" s="23" t="e">
        <f>IF(Calcul!$E205="SW",DEGREES(ACOS(1-(1/'ModelParams Lw'!G$25*SQRT(0.5*1.2/'Sound Power'!$C203)*('Sound Power'!$B203/3600)/('Sound Power'!$D203)/('Sound Power'!$F203)))),DEGREES(ACOS(1-(1/'ModelParams Lw'!G$29*SQRT(0.5*1.2/'Sound Power'!$C203)*('Sound Power'!$B203/3600)/('Sound Power'!$D203)/('Sound Power'!$F203)))))</f>
        <v>#DIV/0!</v>
      </c>
      <c r="BX203" s="23" t="e">
        <f>IF(Calcul!$E205="SW",DEGREES(ACOS(1-(1/'ModelParams Lw'!H$25*SQRT(0.5*1.2/'Sound Power'!$C203)*('Sound Power'!$B203/3600)/('Sound Power'!$D203)/('Sound Power'!$F203)))),DEGREES(ACOS(1-(1/'ModelParams Lw'!H$29*SQRT(0.5*1.2/'Sound Power'!$C203)*('Sound Power'!$B203/3600)/('Sound Power'!$D203)/('Sound Power'!$F203)))))</f>
        <v>#DIV/0!</v>
      </c>
      <c r="BY203" s="23" t="e">
        <f>IF(Calcul!$E205="SW",DEGREES(ACOS(1-(1/'ModelParams Lw'!I$25*SQRT(0.5*1.2/'Sound Power'!$C203)*('Sound Power'!$B203/3600)/('Sound Power'!$D203)/('Sound Power'!$F203)))),DEGREES(ACOS(1-(1/'ModelParams Lw'!I$29*SQRT(0.5*1.2/'Sound Power'!$C203)*('Sound Power'!$B203/3600)/('Sound Power'!$D203)/('Sound Power'!$F203)))))</f>
        <v>#DIV/0!</v>
      </c>
      <c r="BZ203" s="23" t="e">
        <f>IF(Calcul!$E205="SW",DEGREES(ACOS(1-(1/'ModelParams Lw'!J$25*SQRT(0.5*1.2/'Sound Power'!$C203)*('Sound Power'!$B203/3600)/('Sound Power'!$D203)/('Sound Power'!$F203)))),DEGREES(ACOS(1-(1/'ModelParams Lw'!J$29*SQRT(0.5*1.2/'Sound Power'!$C203)*('Sound Power'!$B203/3600)/('Sound Power'!$D203)/('Sound Power'!$F203)))))</f>
        <v>#DIV/0!</v>
      </c>
      <c r="CA203" s="26" t="e">
        <f>IF(Calcul!$E205="SW",'ModelParams Lw'!C$22+'ModelParams Lw'!C$23*LOG('Sound Power'!$D203/'Sound Power'!$E203)+'ModelParams Lw'!C$24*LN('Sound Power'!BS203),IF('ModelParams Lw'!C$26+'ModelParams Lw'!C$27*LOG('Sound Power'!$D203/'Sound Power'!$E203)+'ModelParams Lw'!C$28*LN('Sound Power'!BS203)&lt;'ModelParams Lw'!C$22+'ModelParams Lw'!C$23*LOG('Sound Power'!$D203/'Sound Power'!$E203)+'ModelParams Lw'!C$24*LN('Sound Power'!BS203),'ModelParams Lw'!C$22+'ModelParams Lw'!C$23*LOG('Sound Power'!$D203/'Sound Power'!$E203)+'ModelParams Lw'!C$24*LN('Sound Power'!BS203),'ModelParams Lw'!C$26+'ModelParams Lw'!C$27*LOG('Sound Power'!$D203/'Sound Power'!$E203)+'ModelParams Lw'!C$28*LN('Sound Power'!BS203)))</f>
        <v>#DIV/0!</v>
      </c>
      <c r="CB203" s="26" t="e">
        <f>IF(Calcul!$E205="SW",'ModelParams Lw'!D$22+'ModelParams Lw'!D$23*LOG('Sound Power'!$D203/'Sound Power'!$E203)+'ModelParams Lw'!D$24*LN('Sound Power'!BT203),IF('ModelParams Lw'!D$26+'ModelParams Lw'!D$27*LOG('Sound Power'!$D203/'Sound Power'!$E203)+'ModelParams Lw'!D$28*LN('Sound Power'!BT203)&lt;'ModelParams Lw'!D$22+'ModelParams Lw'!D$23*LOG('Sound Power'!$D203/'Sound Power'!$E203)+'ModelParams Lw'!D$24*LN('Sound Power'!BT203),'ModelParams Lw'!D$22+'ModelParams Lw'!D$23*LOG('Sound Power'!$D203/'Sound Power'!$E203)+'ModelParams Lw'!D$24*LN('Sound Power'!BT203),'ModelParams Lw'!D$26+'ModelParams Lw'!D$27*LOG('Sound Power'!$D203/'Sound Power'!$E203)+'ModelParams Lw'!D$28*LN('Sound Power'!BT203)))</f>
        <v>#DIV/0!</v>
      </c>
      <c r="CC203" s="26" t="e">
        <f>IF(Calcul!$E205="SW",'ModelParams Lw'!E$22+'ModelParams Lw'!E$23*LOG('Sound Power'!$D203/'Sound Power'!$E203)+'ModelParams Lw'!E$24*LN('Sound Power'!BU203),IF('ModelParams Lw'!E$26+'ModelParams Lw'!E$27*LOG('Sound Power'!$D203/'Sound Power'!$E203)+'ModelParams Lw'!E$28*LN('Sound Power'!BU203)&lt;'ModelParams Lw'!E$22+'ModelParams Lw'!E$23*LOG('Sound Power'!$D203/'Sound Power'!$E203)+'ModelParams Lw'!E$24*LN('Sound Power'!BU203),'ModelParams Lw'!E$22+'ModelParams Lw'!E$23*LOG('Sound Power'!$D203/'Sound Power'!$E203)+'ModelParams Lw'!E$24*LN('Sound Power'!BU203),'ModelParams Lw'!E$26+'ModelParams Lw'!E$27*LOG('Sound Power'!$D203/'Sound Power'!$E203)+'ModelParams Lw'!E$28*LN('Sound Power'!BU203)))</f>
        <v>#DIV/0!</v>
      </c>
      <c r="CD203" s="26" t="e">
        <f>IF(Calcul!$E205="SW",'ModelParams Lw'!F$22+'ModelParams Lw'!F$23*LOG('Sound Power'!$D203/'Sound Power'!$E203)+'ModelParams Lw'!F$24*LN('Sound Power'!BV203),IF('ModelParams Lw'!F$26+'ModelParams Lw'!F$27*LOG('Sound Power'!$D203/'Sound Power'!$E203)+'ModelParams Lw'!F$28*LN('Sound Power'!BV203)&lt;'ModelParams Lw'!F$22+'ModelParams Lw'!F$23*LOG('Sound Power'!$D203/'Sound Power'!$E203)+'ModelParams Lw'!F$24*LN('Sound Power'!BV203),'ModelParams Lw'!F$22+'ModelParams Lw'!F$23*LOG('Sound Power'!$D203/'Sound Power'!$E203)+'ModelParams Lw'!F$24*LN('Sound Power'!BV203),'ModelParams Lw'!F$26+'ModelParams Lw'!F$27*LOG('Sound Power'!$D203/'Sound Power'!$E203)+'ModelParams Lw'!F$28*LN('Sound Power'!BV203)))</f>
        <v>#DIV/0!</v>
      </c>
      <c r="CE203" s="26" t="e">
        <f>IF(Calcul!$E205="SW",'ModelParams Lw'!G$22+'ModelParams Lw'!G$23*LOG('Sound Power'!$D203/'Sound Power'!$E203)+'ModelParams Lw'!G$24*LN('Sound Power'!BW203),IF('ModelParams Lw'!G$26+'ModelParams Lw'!G$27*LOG('Sound Power'!$D203/'Sound Power'!$E203)+'ModelParams Lw'!G$28*LN('Sound Power'!BW203)&lt;'ModelParams Lw'!G$22+'ModelParams Lw'!G$23*LOG('Sound Power'!$D203/'Sound Power'!$E203)+'ModelParams Lw'!G$24*LN('Sound Power'!BW203),'ModelParams Lw'!G$22+'ModelParams Lw'!G$23*LOG('Sound Power'!$D203/'Sound Power'!$E203)+'ModelParams Lw'!G$24*LN('Sound Power'!BW203),'ModelParams Lw'!G$26+'ModelParams Lw'!G$27*LOG('Sound Power'!$D203/'Sound Power'!$E203)+'ModelParams Lw'!G$28*LN('Sound Power'!BW203)))</f>
        <v>#DIV/0!</v>
      </c>
      <c r="CF203" s="26" t="e">
        <f>IF(Calcul!$E205="SW",'ModelParams Lw'!H$22+'ModelParams Lw'!H$23*LOG('Sound Power'!$D203/'Sound Power'!$E203)+'ModelParams Lw'!H$24*LN('Sound Power'!BX203),IF('ModelParams Lw'!H$26+'ModelParams Lw'!H$27*LOG('Sound Power'!$D203/'Sound Power'!$E203)+'ModelParams Lw'!H$28*LN('Sound Power'!BX203)&lt;'ModelParams Lw'!H$22+'ModelParams Lw'!H$23*LOG('Sound Power'!$D203/'Sound Power'!$E203)+'ModelParams Lw'!H$24*LN('Sound Power'!BX203),'ModelParams Lw'!H$22+'ModelParams Lw'!H$23*LOG('Sound Power'!$D203/'Sound Power'!$E203)+'ModelParams Lw'!H$24*LN('Sound Power'!BX203),'ModelParams Lw'!H$26+'ModelParams Lw'!H$27*LOG('Sound Power'!$D203/'Sound Power'!$E203)+'ModelParams Lw'!H$28*LN('Sound Power'!BX203)))</f>
        <v>#DIV/0!</v>
      </c>
      <c r="CG203" s="26" t="e">
        <f>IF(Calcul!$E205="SW",'ModelParams Lw'!I$22+'ModelParams Lw'!I$23*LOG('Sound Power'!$D203/'Sound Power'!$E203)+'ModelParams Lw'!I$24*LN('Sound Power'!BY203),IF('ModelParams Lw'!I$26+'ModelParams Lw'!I$27*LOG('Sound Power'!$D203/'Sound Power'!$E203)+'ModelParams Lw'!I$28*LN('Sound Power'!BY203)&lt;'ModelParams Lw'!I$22+'ModelParams Lw'!I$23*LOG('Sound Power'!$D203/'Sound Power'!$E203)+'ModelParams Lw'!I$24*LN('Sound Power'!BY203),'ModelParams Lw'!I$22+'ModelParams Lw'!I$23*LOG('Sound Power'!$D203/'Sound Power'!$E203)+'ModelParams Lw'!I$24*LN('Sound Power'!BY203),'ModelParams Lw'!I$26+'ModelParams Lw'!I$27*LOG('Sound Power'!$D203/'Sound Power'!$E203)+'ModelParams Lw'!I$28*LN('Sound Power'!BY203)))</f>
        <v>#DIV/0!</v>
      </c>
      <c r="CH203" s="26" t="e">
        <f>IF(Calcul!$E205="SW",'ModelParams Lw'!J$22+'ModelParams Lw'!J$23*LOG('Sound Power'!$D203/'Sound Power'!$E203)+'ModelParams Lw'!J$24*LN('Sound Power'!BZ203),IF('ModelParams Lw'!J$26+'ModelParams Lw'!J$27*LOG('Sound Power'!$D203/'Sound Power'!$E203)+'ModelParams Lw'!J$28*LN('Sound Power'!BZ203)&lt;'ModelParams Lw'!J$22+'ModelParams Lw'!J$23*LOG('Sound Power'!$D203/'Sound Power'!$E203)+'ModelParams Lw'!J$24*LN('Sound Power'!BZ203),'ModelParams Lw'!J$22+'ModelParams Lw'!J$23*LOG('Sound Power'!$D203/'Sound Power'!$E203)+'ModelParams Lw'!J$24*LN('Sound Power'!BZ203),'ModelParams Lw'!J$26+'ModelParams Lw'!J$27*LOG('Sound Power'!$D203/'Sound Power'!$E203)+'ModelParams Lw'!J$28*LN('Sound Power'!BZ203)))</f>
        <v>#DIV/0!</v>
      </c>
      <c r="CI203" s="26" t="e">
        <f t="shared" si="83"/>
        <v>#DIV/0!</v>
      </c>
      <c r="CJ203" s="26" t="e">
        <f t="shared" si="84"/>
        <v>#DIV/0!</v>
      </c>
      <c r="CK203" s="26" t="e">
        <f t="shared" si="85"/>
        <v>#DIV/0!</v>
      </c>
      <c r="CL203" s="26" t="e">
        <f t="shared" si="86"/>
        <v>#DIV/0!</v>
      </c>
      <c r="CM203" s="26" t="e">
        <f t="shared" si="87"/>
        <v>#DIV/0!</v>
      </c>
      <c r="CN203" s="26" t="e">
        <f t="shared" si="88"/>
        <v>#DIV/0!</v>
      </c>
      <c r="CO203" s="26" t="e">
        <f t="shared" si="89"/>
        <v>#DIV/0!</v>
      </c>
      <c r="CP203" s="26" t="e">
        <f t="shared" si="90"/>
        <v>#DIV/0!</v>
      </c>
      <c r="CQ203" s="26" t="e">
        <f>10*LOG10(IF(CI203="",0,POWER(10,((CI203+'ModelParams Lw'!$O$4)/10))) +IF(CJ203="",0,POWER(10,((CJ203+'ModelParams Lw'!$P$4)/10))) +IF(CK203="",0,POWER(10,((CK203+'ModelParams Lw'!$Q$4)/10))) +IF(CL203="",0,POWER(10,((CL203+'ModelParams Lw'!$R$4)/10))) +IF(CM203="",0,POWER(10,((CM203+'ModelParams Lw'!$S$4)/10))) +IF(CN203="",0,POWER(10,((CN203+'ModelParams Lw'!$T$4)/10))) +IF(CO203="",0,POWER(10,((CO203+'ModelParams Lw'!$U$4)/10)))+IF(CP203="",0,POWER(10,((CP203+'ModelParams Lw'!$V$4)/10))))</f>
        <v>#DIV/0!</v>
      </c>
      <c r="CR203" s="26" t="e">
        <f t="shared" si="91"/>
        <v>#DIV/0!</v>
      </c>
      <c r="CS203" s="26" t="e">
        <f>(CI203-'ModelParams Lw'!$O$10)/'ModelParams Lw'!$O$11</f>
        <v>#DIV/0!</v>
      </c>
      <c r="CT203" s="26" t="e">
        <f>(CJ203-'ModelParams Lw'!$P$10)/'ModelParams Lw'!$P$11</f>
        <v>#DIV/0!</v>
      </c>
      <c r="CU203" s="26" t="e">
        <f>(CK203-'ModelParams Lw'!$Q$10)/'ModelParams Lw'!$Q$11</f>
        <v>#DIV/0!</v>
      </c>
      <c r="CV203" s="26" t="e">
        <f>(CL203-'ModelParams Lw'!$R$10)/'ModelParams Lw'!$R$11</f>
        <v>#DIV/0!</v>
      </c>
      <c r="CW203" s="26" t="e">
        <f>(CM203-'ModelParams Lw'!$S$10)/'ModelParams Lw'!$S$11</f>
        <v>#DIV/0!</v>
      </c>
      <c r="CX203" s="26" t="e">
        <f>(CN203-'ModelParams Lw'!$T$10)/'ModelParams Lw'!$T$11</f>
        <v>#DIV/0!</v>
      </c>
      <c r="CY203" s="26" t="e">
        <f>(CO203-'ModelParams Lw'!$U$10)/'ModelParams Lw'!$U$11</f>
        <v>#DIV/0!</v>
      </c>
      <c r="CZ203" s="26" t="e">
        <f>(CP203-'ModelParams Lw'!$V$10)/'ModelParams Lw'!$V$11</f>
        <v>#DIV/0!</v>
      </c>
    </row>
    <row r="204" spans="1:104" x14ac:dyDescent="0.2">
      <c r="A204" s="13">
        <f>Calcul!A206</f>
        <v>0</v>
      </c>
      <c r="B204" s="13">
        <f t="shared" si="92"/>
        <v>0</v>
      </c>
      <c r="C204" s="13">
        <f>Calcul!B206</f>
        <v>0</v>
      </c>
      <c r="D204" s="13">
        <f>Calcul!C206/1000</f>
        <v>0</v>
      </c>
      <c r="E204" s="13">
        <f>Calcul!D206/1000</f>
        <v>0</v>
      </c>
      <c r="F204" s="13">
        <f t="shared" si="93"/>
        <v>0</v>
      </c>
      <c r="G204" s="23" t="e">
        <f>DEGREES(ACOS(1-(1/'ModelParams Lw'!B$15*SQRT(0.5*1.2/'Sound Power'!$C204)*('Sound Power'!$B204/3600)/('Sound Power'!$D204)/('Sound Power'!$F204))))</f>
        <v>#DIV/0!</v>
      </c>
      <c r="H204" s="23" t="e">
        <f>DEGREES(ACOS(1-(1/'ModelParams Lw'!C$15*SQRT(0.5*1.2/'Sound Power'!$C204)*('Sound Power'!$B204/3600)/('Sound Power'!$D204)/('Sound Power'!$F204))))</f>
        <v>#DIV/0!</v>
      </c>
      <c r="I204" s="23" t="e">
        <f>DEGREES(ACOS(1-(1/'ModelParams Lw'!D$15*SQRT(0.5*1.2/'Sound Power'!$C204)*('Sound Power'!$B204/3600)/('Sound Power'!$D204)/('Sound Power'!$F204))))</f>
        <v>#DIV/0!</v>
      </c>
      <c r="J204" s="23" t="e">
        <f>DEGREES(ACOS(1-(1/'ModelParams Lw'!E$15*SQRT(0.5*1.2/'Sound Power'!$C204)*('Sound Power'!$B204/3600)/('Sound Power'!$D204)/('Sound Power'!$F204))))</f>
        <v>#DIV/0!</v>
      </c>
      <c r="K204" s="23" t="e">
        <f>DEGREES(ACOS(1-(1/'ModelParams Lw'!F$15*SQRT(0.5*1.2/'Sound Power'!$C204)*('Sound Power'!$B204/3600)/('Sound Power'!$D204)/('Sound Power'!$F204))))</f>
        <v>#DIV/0!</v>
      </c>
      <c r="L204" s="23" t="e">
        <f>DEGREES(ACOS(1-(1/'ModelParams Lw'!G$15*SQRT(0.5*1.2/'Sound Power'!$C204)*('Sound Power'!$B204/3600)/('Sound Power'!$D204)/('Sound Power'!$F204))))</f>
        <v>#DIV/0!</v>
      </c>
      <c r="M204" s="23" t="e">
        <f>DEGREES(ACOS(1-(1/'ModelParams Lw'!H$15*SQRT(0.5*1.2/'Sound Power'!$C204)*('Sound Power'!$B204/3600)/('Sound Power'!$D204)/('Sound Power'!$F204))))</f>
        <v>#DIV/0!</v>
      </c>
      <c r="N204" s="23" t="e">
        <f>DEGREES(ACOS(1-(1/'ModelParams Lw'!I$15*SQRT(0.5*1.2/'Sound Power'!$C204)*('Sound Power'!$B204/3600)/('Sound Power'!$D204)/('Sound Power'!$F204))))</f>
        <v>#DIV/0!</v>
      </c>
      <c r="O204" s="26" t="e">
        <f>('ModelParams Lw'!B$4*LN('Sound Power'!G204)/(1+EXP(-('Sound Power'!$D204*1000+'ModelParams Lw'!B$6)/'ModelParams Lw'!B$7))+'ModelParams Lw'!B$5)*LN('Sound Power'!$B204)-('ModelParams Lw'!B$8+'ModelParams Lw'!B$9*$D204+'ModelParams Lw'!B$10*'Sound Power'!$F204^'ModelParams Lw'!B$14+'ModelParams Lw'!B$11*LN('Sound Power'!G204)+'ModelParams Lw'!B$12*'Sound Power'!$D204*'Sound Power'!$F204+'ModelParams Lw'!B$13*'Sound Power'!$D204*LN('Sound Power'!G204))</f>
        <v>#DIV/0!</v>
      </c>
      <c r="P204" s="26" t="e">
        <f>('ModelParams Lw'!C$4*LN('Sound Power'!H204)/(1+EXP(-('Sound Power'!$D204*1000+'ModelParams Lw'!C$6)/'ModelParams Lw'!C$7))+'ModelParams Lw'!C$5)*LN('Sound Power'!$B204)-('ModelParams Lw'!C$8+'ModelParams Lw'!C$9*$D204+'ModelParams Lw'!C$10*'Sound Power'!$F204^'ModelParams Lw'!C$14+'ModelParams Lw'!C$11*LN('Sound Power'!H204)+'ModelParams Lw'!C$12*'Sound Power'!$D204*'Sound Power'!$F204+'ModelParams Lw'!C$13*'Sound Power'!$D204*LN('Sound Power'!H204))</f>
        <v>#DIV/0!</v>
      </c>
      <c r="Q204" s="26" t="e">
        <f>('ModelParams Lw'!D$4*LN('Sound Power'!I204)/(1+EXP(-('Sound Power'!$D204*1000+'ModelParams Lw'!D$6)/'ModelParams Lw'!D$7))+'ModelParams Lw'!D$5)*LN('Sound Power'!$B204)-('ModelParams Lw'!D$8+'ModelParams Lw'!D$9*$D204+'ModelParams Lw'!D$10*'Sound Power'!$F204^'ModelParams Lw'!D$14+'ModelParams Lw'!D$11*LN('Sound Power'!I204)+'ModelParams Lw'!D$12*'Sound Power'!$D204*'Sound Power'!$F204+'ModelParams Lw'!D$13*'Sound Power'!$D204*LN('Sound Power'!I204))</f>
        <v>#DIV/0!</v>
      </c>
      <c r="R204" s="26" t="e">
        <f>('ModelParams Lw'!E$4*LN('Sound Power'!J204)/(1+EXP(-('Sound Power'!$D204*1000+'ModelParams Lw'!E$6)/'ModelParams Lw'!E$7))+'ModelParams Lw'!E$5)*LN('Sound Power'!$B204)-('ModelParams Lw'!E$8+'ModelParams Lw'!E$9*$D204+'ModelParams Lw'!E$10*'Sound Power'!$F204^'ModelParams Lw'!E$14+'ModelParams Lw'!E$11*LN('Sound Power'!J204)+'ModelParams Lw'!E$12*'Sound Power'!$D204*'Sound Power'!$F204+'ModelParams Lw'!E$13*'Sound Power'!$D204*LN('Sound Power'!J204))</f>
        <v>#DIV/0!</v>
      </c>
      <c r="S204" s="26" t="e">
        <f>('ModelParams Lw'!F$4*LN('Sound Power'!K204)/(1+EXP(-('Sound Power'!$D204*1000+'ModelParams Lw'!F$6)/'ModelParams Lw'!F$7))+'ModelParams Lw'!F$5)*LN('Sound Power'!$B204)-('ModelParams Lw'!F$8+'ModelParams Lw'!F$9*$D204+'ModelParams Lw'!F$10*'Sound Power'!$F204^'ModelParams Lw'!F$14+'ModelParams Lw'!F$11*LN('Sound Power'!K204)+'ModelParams Lw'!F$12*'Sound Power'!$D204*'Sound Power'!$F204+'ModelParams Lw'!F$13*'Sound Power'!$D204*LN('Sound Power'!K204))</f>
        <v>#DIV/0!</v>
      </c>
      <c r="T204" s="26" t="e">
        <f>('ModelParams Lw'!G$4*LN('Sound Power'!L204)/(1+EXP(-('Sound Power'!$D204*1000+'ModelParams Lw'!G$6)/'ModelParams Lw'!G$7))+'ModelParams Lw'!G$5)*LN('Sound Power'!$B204)-('ModelParams Lw'!G$8+'ModelParams Lw'!G$9*$D204+'ModelParams Lw'!G$10*'Sound Power'!$F204^'ModelParams Lw'!G$14+'ModelParams Lw'!G$11*LN('Sound Power'!L204)+'ModelParams Lw'!G$12*'Sound Power'!$D204*'Sound Power'!$F204+'ModelParams Lw'!G$13*'Sound Power'!$D204*LN('Sound Power'!L204))</f>
        <v>#DIV/0!</v>
      </c>
      <c r="U204" s="26" t="e">
        <f>('ModelParams Lw'!H$4*LN('Sound Power'!M204)/(1+EXP(-('Sound Power'!$D204*1000+'ModelParams Lw'!H$6)/'ModelParams Lw'!H$7))+'ModelParams Lw'!H$5)*LN('Sound Power'!$B204)-('ModelParams Lw'!H$8+'ModelParams Lw'!H$9*$D204+'ModelParams Lw'!H$10*'Sound Power'!$F204^'ModelParams Lw'!H$14+'ModelParams Lw'!H$11*LN('Sound Power'!M204)+'ModelParams Lw'!H$12*'Sound Power'!$D204*'Sound Power'!$F204+'ModelParams Lw'!H$13*'Sound Power'!$D204*LN('Sound Power'!M204))</f>
        <v>#DIV/0!</v>
      </c>
      <c r="V204" s="26" t="e">
        <f>('ModelParams Lw'!I$4*LN('Sound Power'!N204)/(1+EXP(-('Sound Power'!$D204*1000+'ModelParams Lw'!I$6)/'ModelParams Lw'!I$7))+'ModelParams Lw'!I$5)*LN('Sound Power'!$B204)-('ModelParams Lw'!I$8+'ModelParams Lw'!I$9*$D204+'ModelParams Lw'!I$10*'Sound Power'!$F204^'ModelParams Lw'!I$14+'ModelParams Lw'!I$11*LN('Sound Power'!N204)+'ModelParams Lw'!I$12*'Sound Power'!$D204*'Sound Power'!$F204+'ModelParams Lw'!I$13*'Sound Power'!$D204*LN('Sound Power'!N204))</f>
        <v>#DIV/0!</v>
      </c>
      <c r="W204" s="26" t="e">
        <f>10*LOG10(IF(O204="",0,POWER(10,((O204+'ModelParams Lw'!$O$4)/10))) +IF(P204="",0,POWER(10,((P204+'ModelParams Lw'!$P$4)/10))) +IF(Q204="",0,POWER(10,((Q204+'ModelParams Lw'!$Q$4)/10))) +IF(R204="",0,POWER(10,((R204+'ModelParams Lw'!$R$4)/10))) +IF(S204="",0,POWER(10,((S204+'ModelParams Lw'!$S$4)/10))) +IF(T204="",0,POWER(10,((T204+'ModelParams Lw'!$T$4)/10))) +IF(U204="",0,POWER(10,((U204+'ModelParams Lw'!$U$4)/10)))+IF(V204="",0,POWER(10,((V204+'ModelParams Lw'!$V$4)/10))))</f>
        <v>#DIV/0!</v>
      </c>
      <c r="X204" s="26" t="e">
        <f t="shared" si="77"/>
        <v>#DIV/0!</v>
      </c>
      <c r="Y204" s="26" t="e">
        <f>(O204-'ModelParams Lw'!O$10)/'ModelParams Lw'!O$11</f>
        <v>#DIV/0!</v>
      </c>
      <c r="Z204" s="26" t="e">
        <f>(P204-'ModelParams Lw'!P$10)/'ModelParams Lw'!P$11</f>
        <v>#DIV/0!</v>
      </c>
      <c r="AA204" s="26" t="e">
        <f>(Q204-'ModelParams Lw'!Q$10)/'ModelParams Lw'!Q$11</f>
        <v>#DIV/0!</v>
      </c>
      <c r="AB204" s="26" t="e">
        <f>(R204-'ModelParams Lw'!R$10)/'ModelParams Lw'!R$11</f>
        <v>#DIV/0!</v>
      </c>
      <c r="AC204" s="26" t="e">
        <f>(S204-'ModelParams Lw'!S$10)/'ModelParams Lw'!S$11</f>
        <v>#DIV/0!</v>
      </c>
      <c r="AD204" s="26" t="e">
        <f>(T204-'ModelParams Lw'!T$10)/'ModelParams Lw'!T$11</f>
        <v>#DIV/0!</v>
      </c>
      <c r="AE204" s="26" t="e">
        <f>(U204-'ModelParams Lw'!U$10)/'ModelParams Lw'!U$11</f>
        <v>#DIV/0!</v>
      </c>
      <c r="AF204" s="26" t="e">
        <f>(V204-'ModelParams Lw'!V$10)/'ModelParams Lw'!V$11</f>
        <v>#DIV/0!</v>
      </c>
      <c r="AG204" s="26" t="e">
        <f t="shared" si="78"/>
        <v>#DIV/0!</v>
      </c>
      <c r="AH204" s="26" t="e">
        <f>VLOOKUP(D204*1000,'ModelParams Lw'!$A$38:$D$58,4)</f>
        <v>#N/A</v>
      </c>
      <c r="AI204" s="56" t="e">
        <f>VLOOKUP(D204*1000,'ModelParams Lw'!$A$38:$D$58,2)</f>
        <v>#N/A</v>
      </c>
      <c r="AJ204" s="46" t="e">
        <f t="shared" si="79"/>
        <v>#DIV/0!</v>
      </c>
      <c r="AK204" s="26" t="e">
        <f t="shared" si="80"/>
        <v>#VALUE!</v>
      </c>
      <c r="AL204" s="26" t="e">
        <f>IF($AI204=100,'ModelParams Lw'!R$35*'Sound Power'!$AH204^2+'ModelParams Lw'!R$36*'Sound Power'!$AH204+'ModelParams Lw'!R$37,IF($AI204=150,'ModelParams Lw'!R$38*'Sound Power'!$AH204^2+'ModelParams Lw'!R$39*'Sound Power'!$AH204+'ModelParams Lw'!R$40,'ModelParams Lw'!R$41*'Sound Power'!$AH204^2+'ModelParams Lw'!R$42*'Sound Power'!$AH204+'ModelParams Lw'!R$43))</f>
        <v>#N/A</v>
      </c>
      <c r="AM204" s="26" t="e">
        <f>IF($AI204=100,'ModelParams Lw'!S$35*'Sound Power'!$AH204^2+'ModelParams Lw'!S$36*'Sound Power'!$AH204+'ModelParams Lw'!S$37,IF($AI204=150,'ModelParams Lw'!S$38*'Sound Power'!$AH204^2+'ModelParams Lw'!S$39*'Sound Power'!$AH204+'ModelParams Lw'!S$40,'ModelParams Lw'!S$41*'Sound Power'!$AH204^2+'ModelParams Lw'!S$42*'Sound Power'!$AH204+'ModelParams Lw'!S$43))</f>
        <v>#N/A</v>
      </c>
      <c r="AN204" s="26" t="e">
        <f>IF($AI204=100,'ModelParams Lw'!T$35*'Sound Power'!$AH204^2+'ModelParams Lw'!T$36*'Sound Power'!$AH204+'ModelParams Lw'!T$37,IF($AI204=150,'ModelParams Lw'!T$38*'Sound Power'!$AH204^2+'ModelParams Lw'!T$39*'Sound Power'!$AH204+'ModelParams Lw'!T$40,'ModelParams Lw'!T$41*'Sound Power'!$AH204^2+'ModelParams Lw'!T$42*'Sound Power'!$AH204+'ModelParams Lw'!T$43))</f>
        <v>#N/A</v>
      </c>
      <c r="AO204" s="26" t="e">
        <f>IF($AI204=100,'ModelParams Lw'!U$35*'Sound Power'!$AH204^2+'ModelParams Lw'!U$36*'Sound Power'!$AH204+'ModelParams Lw'!U$37,IF($AI204=150,'ModelParams Lw'!U$38*'Sound Power'!$AH204^2+'ModelParams Lw'!U$39*'Sound Power'!$AH204+'ModelParams Lw'!U$40,'ModelParams Lw'!U$41*'Sound Power'!$AH204^2+'ModelParams Lw'!U$42*'Sound Power'!$AH204+'ModelParams Lw'!U$43))</f>
        <v>#N/A</v>
      </c>
      <c r="AP204" s="26" t="e">
        <f>IF($AI204=100,'ModelParams Lw'!V$35*'Sound Power'!$AH204^2+'ModelParams Lw'!V$36*'Sound Power'!$AH204+'ModelParams Lw'!V$37,IF($AI204=150,'ModelParams Lw'!V$38*'Sound Power'!$AH204^2+'ModelParams Lw'!V$39*'Sound Power'!$AH204+'ModelParams Lw'!V$40,'ModelParams Lw'!V$41*'Sound Power'!$AH204^2+'ModelParams Lw'!V$42*'Sound Power'!$AH204+'ModelParams Lw'!V$43))</f>
        <v>#N/A</v>
      </c>
      <c r="AQ204" s="26" t="e">
        <f>IF($AI204=100,'ModelParams Lw'!W$35*'Sound Power'!$AH204^2+'ModelParams Lw'!W$36*'Sound Power'!$AH204+'ModelParams Lw'!W$37,IF($AI204=150,'ModelParams Lw'!W$38*'Sound Power'!$AH204^2+'ModelParams Lw'!W$39*'Sound Power'!$AH204+'ModelParams Lw'!W$40,'ModelParams Lw'!W$41*'Sound Power'!$AH204^2+'ModelParams Lw'!W$42*'Sound Power'!$AH204+'ModelParams Lw'!W$43))</f>
        <v>#N/A</v>
      </c>
      <c r="AR204" s="26" t="e">
        <f t="shared" si="81"/>
        <v>#VALUE!</v>
      </c>
      <c r="AS204" s="26" t="e">
        <f>IF(26.83*LN($AJ204)-11.791-'ModelParams Lw'!B$35&lt;0,0,26.83*LN($AJ204)-11.791-'ModelParams Lw'!B$35)</f>
        <v>#DIV/0!</v>
      </c>
      <c r="AT204" s="26" t="e">
        <f>IF(26.83*LN($AJ204)-11.791-'ModelParams Lw'!C$35&lt;0,0,26.83*LN($AJ204)-11.791-'ModelParams Lw'!C$35)</f>
        <v>#DIV/0!</v>
      </c>
      <c r="AU204" s="26" t="e">
        <f>IF(26.83*LN($AJ204)-11.791-'ModelParams Lw'!D$35&lt;0,0,26.83*LN($AJ204)-11.791-'ModelParams Lw'!D$35)</f>
        <v>#DIV/0!</v>
      </c>
      <c r="AV204" s="26" t="e">
        <f>IF(26.83*LN($AJ204)-11.791-'ModelParams Lw'!E$35&lt;0,0,26.83*LN($AJ204)-11.791-'ModelParams Lw'!E$35)</f>
        <v>#DIV/0!</v>
      </c>
      <c r="AW204" s="26" t="e">
        <f>IF(26.83*LN($AJ204)-11.791-'ModelParams Lw'!F$35&lt;0,0,26.83*LN($AJ204)-11.791-'ModelParams Lw'!F$35)</f>
        <v>#DIV/0!</v>
      </c>
      <c r="AX204" s="26" t="e">
        <f>IF(26.83*LN($AJ204)-11.791-'ModelParams Lw'!G$35&lt;0,0,26.83*LN($AJ204)-11.791-'ModelParams Lw'!G$35)</f>
        <v>#DIV/0!</v>
      </c>
      <c r="AY204" s="26" t="e">
        <f>IF(26.83*LN($AJ204)-11.791-'ModelParams Lw'!H$35&lt;0,0,26.83*LN($AJ204)-11.791-'ModelParams Lw'!H$35)</f>
        <v>#DIV/0!</v>
      </c>
      <c r="AZ204" s="26" t="e">
        <f>IF(26.83*LN($AJ204)-11.791-'ModelParams Lw'!I$35&lt;0,0,26.83*LN($AJ204)-11.791-'ModelParams Lw'!I$35)</f>
        <v>#DIV/0!</v>
      </c>
      <c r="BA204" s="26" t="e">
        <f t="shared" si="94"/>
        <v>#DIV/0!</v>
      </c>
      <c r="BB204" s="26" t="e">
        <f t="shared" si="95"/>
        <v>#DIV/0!</v>
      </c>
      <c r="BC204" s="26" t="e">
        <f t="shared" si="96"/>
        <v>#DIV/0!</v>
      </c>
      <c r="BD204" s="26" t="e">
        <f t="shared" si="97"/>
        <v>#DIV/0!</v>
      </c>
      <c r="BE204" s="26" t="e">
        <f t="shared" si="98"/>
        <v>#DIV/0!</v>
      </c>
      <c r="BF204" s="26" t="e">
        <f t="shared" si="99"/>
        <v>#DIV/0!</v>
      </c>
      <c r="BG204" s="26" t="e">
        <f t="shared" si="100"/>
        <v>#DIV/0!</v>
      </c>
      <c r="BH204" s="26" t="e">
        <f t="shared" si="101"/>
        <v>#DIV/0!</v>
      </c>
      <c r="BI204" s="26" t="e">
        <f>10*LOG10(IF(BA204="",0,POWER(10,((BA204+'ModelParams Lw'!$O$4)/10))) +IF(BB204="",0,POWER(10,((BB204+'ModelParams Lw'!$P$4)/10))) +IF(BC204="",0,POWER(10,((BC204+'ModelParams Lw'!$Q$4)/10))) +IF(BD204="",0,POWER(10,((BD204+'ModelParams Lw'!$R$4)/10))) +IF(BE204="",0,POWER(10,((BE204+'ModelParams Lw'!$S$4)/10))) +IF(BF204="",0,POWER(10,((BF204+'ModelParams Lw'!$T$4)/10))) +IF(BG204="",0,POWER(10,((BG204+'ModelParams Lw'!$U$4)/10)))+IF(BH204="",0,POWER(10,((BH204+'ModelParams Lw'!$V$4)/10))))</f>
        <v>#DIV/0!</v>
      </c>
      <c r="BJ204" s="26" t="e">
        <f t="shared" si="82"/>
        <v>#DIV/0!</v>
      </c>
      <c r="BK204" s="26" t="e">
        <f>(BA204-'ModelParams Lw'!O$10)/'ModelParams Lw'!O$11</f>
        <v>#DIV/0!</v>
      </c>
      <c r="BL204" s="26" t="e">
        <f>(BB204-'ModelParams Lw'!P$10)/'ModelParams Lw'!P$11</f>
        <v>#DIV/0!</v>
      </c>
      <c r="BM204" s="26" t="e">
        <f>(BC204-'ModelParams Lw'!Q$10)/'ModelParams Lw'!Q$11</f>
        <v>#DIV/0!</v>
      </c>
      <c r="BN204" s="26" t="e">
        <f>(BD204-'ModelParams Lw'!R$10)/'ModelParams Lw'!R$11</f>
        <v>#DIV/0!</v>
      </c>
      <c r="BO204" s="26" t="e">
        <f>(BE204-'ModelParams Lw'!S$10)/'ModelParams Lw'!S$11</f>
        <v>#DIV/0!</v>
      </c>
      <c r="BP204" s="26" t="e">
        <f>(BF204-'ModelParams Lw'!T$10)/'ModelParams Lw'!T$11</f>
        <v>#DIV/0!</v>
      </c>
      <c r="BQ204" s="26" t="e">
        <f>(BG204-'ModelParams Lw'!U$10)/'ModelParams Lw'!U$11</f>
        <v>#DIV/0!</v>
      </c>
      <c r="BR204" s="26" t="e">
        <f>(BH204-'ModelParams Lw'!V$10)/'ModelParams Lw'!V$11</f>
        <v>#DIV/0!</v>
      </c>
      <c r="BS204" s="23" t="e">
        <f>IF(Calcul!$E206="SW",DEGREES(ACOS(1-(1/'ModelParams Lw'!C$25*SQRT(0.5*1.2/'Sound Power'!$C204)*('Sound Power'!$B204/3600)/('Sound Power'!$D204)/('Sound Power'!$F204)))),DEGREES(ACOS(1-(1/'ModelParams Lw'!C$29*SQRT(0.5*1.2/'Sound Power'!$C204)*('Sound Power'!$B204/3600)/('Sound Power'!$D204)/('Sound Power'!$F204)))))</f>
        <v>#DIV/0!</v>
      </c>
      <c r="BT204" s="23" t="e">
        <f>IF(Calcul!$E206="SW",DEGREES(ACOS(1-(1/'ModelParams Lw'!D$25*SQRT(0.5*1.2/'Sound Power'!$C204)*('Sound Power'!$B204/3600)/('Sound Power'!$D204)/('Sound Power'!$F204)))),DEGREES(ACOS(1-(1/'ModelParams Lw'!D$29*SQRT(0.5*1.2/'Sound Power'!$C204)*('Sound Power'!$B204/3600)/('Sound Power'!$D204)/('Sound Power'!$F204)))))</f>
        <v>#DIV/0!</v>
      </c>
      <c r="BU204" s="23" t="e">
        <f>IF(Calcul!$E206="SW",DEGREES(ACOS(1-(1/'ModelParams Lw'!E$25*SQRT(0.5*1.2/'Sound Power'!$C204)*('Sound Power'!$B204/3600)/('Sound Power'!$D204)/('Sound Power'!$F204)))),DEGREES(ACOS(1-(1/'ModelParams Lw'!E$29*SQRT(0.5*1.2/'Sound Power'!$C204)*('Sound Power'!$B204/3600)/('Sound Power'!$D204)/('Sound Power'!$F204)))))</f>
        <v>#DIV/0!</v>
      </c>
      <c r="BV204" s="23" t="e">
        <f>IF(Calcul!$E206="SW",DEGREES(ACOS(1-(1/'ModelParams Lw'!F$25*SQRT(0.5*1.2/'Sound Power'!$C204)*('Sound Power'!$B204/3600)/('Sound Power'!$D204)/('Sound Power'!$F204)))),DEGREES(ACOS(1-(1/'ModelParams Lw'!F$29*SQRT(0.5*1.2/'Sound Power'!$C204)*('Sound Power'!$B204/3600)/('Sound Power'!$D204)/('Sound Power'!$F204)))))</f>
        <v>#DIV/0!</v>
      </c>
      <c r="BW204" s="23" t="e">
        <f>IF(Calcul!$E206="SW",DEGREES(ACOS(1-(1/'ModelParams Lw'!G$25*SQRT(0.5*1.2/'Sound Power'!$C204)*('Sound Power'!$B204/3600)/('Sound Power'!$D204)/('Sound Power'!$F204)))),DEGREES(ACOS(1-(1/'ModelParams Lw'!G$29*SQRT(0.5*1.2/'Sound Power'!$C204)*('Sound Power'!$B204/3600)/('Sound Power'!$D204)/('Sound Power'!$F204)))))</f>
        <v>#DIV/0!</v>
      </c>
      <c r="BX204" s="23" t="e">
        <f>IF(Calcul!$E206="SW",DEGREES(ACOS(1-(1/'ModelParams Lw'!H$25*SQRT(0.5*1.2/'Sound Power'!$C204)*('Sound Power'!$B204/3600)/('Sound Power'!$D204)/('Sound Power'!$F204)))),DEGREES(ACOS(1-(1/'ModelParams Lw'!H$29*SQRT(0.5*1.2/'Sound Power'!$C204)*('Sound Power'!$B204/3600)/('Sound Power'!$D204)/('Sound Power'!$F204)))))</f>
        <v>#DIV/0!</v>
      </c>
      <c r="BY204" s="23" t="e">
        <f>IF(Calcul!$E206="SW",DEGREES(ACOS(1-(1/'ModelParams Lw'!I$25*SQRT(0.5*1.2/'Sound Power'!$C204)*('Sound Power'!$B204/3600)/('Sound Power'!$D204)/('Sound Power'!$F204)))),DEGREES(ACOS(1-(1/'ModelParams Lw'!I$29*SQRT(0.5*1.2/'Sound Power'!$C204)*('Sound Power'!$B204/3600)/('Sound Power'!$D204)/('Sound Power'!$F204)))))</f>
        <v>#DIV/0!</v>
      </c>
      <c r="BZ204" s="23" t="e">
        <f>IF(Calcul!$E206="SW",DEGREES(ACOS(1-(1/'ModelParams Lw'!J$25*SQRT(0.5*1.2/'Sound Power'!$C204)*('Sound Power'!$B204/3600)/('Sound Power'!$D204)/('Sound Power'!$F204)))),DEGREES(ACOS(1-(1/'ModelParams Lw'!J$29*SQRT(0.5*1.2/'Sound Power'!$C204)*('Sound Power'!$B204/3600)/('Sound Power'!$D204)/('Sound Power'!$F204)))))</f>
        <v>#DIV/0!</v>
      </c>
      <c r="CA204" s="26" t="e">
        <f>IF(Calcul!$E206="SW",'ModelParams Lw'!C$22+'ModelParams Lw'!C$23*LOG('Sound Power'!$D204/'Sound Power'!$E204)+'ModelParams Lw'!C$24*LN('Sound Power'!BS204),IF('ModelParams Lw'!C$26+'ModelParams Lw'!C$27*LOG('Sound Power'!$D204/'Sound Power'!$E204)+'ModelParams Lw'!C$28*LN('Sound Power'!BS204)&lt;'ModelParams Lw'!C$22+'ModelParams Lw'!C$23*LOG('Sound Power'!$D204/'Sound Power'!$E204)+'ModelParams Lw'!C$24*LN('Sound Power'!BS204),'ModelParams Lw'!C$22+'ModelParams Lw'!C$23*LOG('Sound Power'!$D204/'Sound Power'!$E204)+'ModelParams Lw'!C$24*LN('Sound Power'!BS204),'ModelParams Lw'!C$26+'ModelParams Lw'!C$27*LOG('Sound Power'!$D204/'Sound Power'!$E204)+'ModelParams Lw'!C$28*LN('Sound Power'!BS204)))</f>
        <v>#DIV/0!</v>
      </c>
      <c r="CB204" s="26" t="e">
        <f>IF(Calcul!$E206="SW",'ModelParams Lw'!D$22+'ModelParams Lw'!D$23*LOG('Sound Power'!$D204/'Sound Power'!$E204)+'ModelParams Lw'!D$24*LN('Sound Power'!BT204),IF('ModelParams Lw'!D$26+'ModelParams Lw'!D$27*LOG('Sound Power'!$D204/'Sound Power'!$E204)+'ModelParams Lw'!D$28*LN('Sound Power'!BT204)&lt;'ModelParams Lw'!D$22+'ModelParams Lw'!D$23*LOG('Sound Power'!$D204/'Sound Power'!$E204)+'ModelParams Lw'!D$24*LN('Sound Power'!BT204),'ModelParams Lw'!D$22+'ModelParams Lw'!D$23*LOG('Sound Power'!$D204/'Sound Power'!$E204)+'ModelParams Lw'!D$24*LN('Sound Power'!BT204),'ModelParams Lw'!D$26+'ModelParams Lw'!D$27*LOG('Sound Power'!$D204/'Sound Power'!$E204)+'ModelParams Lw'!D$28*LN('Sound Power'!BT204)))</f>
        <v>#DIV/0!</v>
      </c>
      <c r="CC204" s="26" t="e">
        <f>IF(Calcul!$E206="SW",'ModelParams Lw'!E$22+'ModelParams Lw'!E$23*LOG('Sound Power'!$D204/'Sound Power'!$E204)+'ModelParams Lw'!E$24*LN('Sound Power'!BU204),IF('ModelParams Lw'!E$26+'ModelParams Lw'!E$27*LOG('Sound Power'!$D204/'Sound Power'!$E204)+'ModelParams Lw'!E$28*LN('Sound Power'!BU204)&lt;'ModelParams Lw'!E$22+'ModelParams Lw'!E$23*LOG('Sound Power'!$D204/'Sound Power'!$E204)+'ModelParams Lw'!E$24*LN('Sound Power'!BU204),'ModelParams Lw'!E$22+'ModelParams Lw'!E$23*LOG('Sound Power'!$D204/'Sound Power'!$E204)+'ModelParams Lw'!E$24*LN('Sound Power'!BU204),'ModelParams Lw'!E$26+'ModelParams Lw'!E$27*LOG('Sound Power'!$D204/'Sound Power'!$E204)+'ModelParams Lw'!E$28*LN('Sound Power'!BU204)))</f>
        <v>#DIV/0!</v>
      </c>
      <c r="CD204" s="26" t="e">
        <f>IF(Calcul!$E206="SW",'ModelParams Lw'!F$22+'ModelParams Lw'!F$23*LOG('Sound Power'!$D204/'Sound Power'!$E204)+'ModelParams Lw'!F$24*LN('Sound Power'!BV204),IF('ModelParams Lw'!F$26+'ModelParams Lw'!F$27*LOG('Sound Power'!$D204/'Sound Power'!$E204)+'ModelParams Lw'!F$28*LN('Sound Power'!BV204)&lt;'ModelParams Lw'!F$22+'ModelParams Lw'!F$23*LOG('Sound Power'!$D204/'Sound Power'!$E204)+'ModelParams Lw'!F$24*LN('Sound Power'!BV204),'ModelParams Lw'!F$22+'ModelParams Lw'!F$23*LOG('Sound Power'!$D204/'Sound Power'!$E204)+'ModelParams Lw'!F$24*LN('Sound Power'!BV204),'ModelParams Lw'!F$26+'ModelParams Lw'!F$27*LOG('Sound Power'!$D204/'Sound Power'!$E204)+'ModelParams Lw'!F$28*LN('Sound Power'!BV204)))</f>
        <v>#DIV/0!</v>
      </c>
      <c r="CE204" s="26" t="e">
        <f>IF(Calcul!$E206="SW",'ModelParams Lw'!G$22+'ModelParams Lw'!G$23*LOG('Sound Power'!$D204/'Sound Power'!$E204)+'ModelParams Lw'!G$24*LN('Sound Power'!BW204),IF('ModelParams Lw'!G$26+'ModelParams Lw'!G$27*LOG('Sound Power'!$D204/'Sound Power'!$E204)+'ModelParams Lw'!G$28*LN('Sound Power'!BW204)&lt;'ModelParams Lw'!G$22+'ModelParams Lw'!G$23*LOG('Sound Power'!$D204/'Sound Power'!$E204)+'ModelParams Lw'!G$24*LN('Sound Power'!BW204),'ModelParams Lw'!G$22+'ModelParams Lw'!G$23*LOG('Sound Power'!$D204/'Sound Power'!$E204)+'ModelParams Lw'!G$24*LN('Sound Power'!BW204),'ModelParams Lw'!G$26+'ModelParams Lw'!G$27*LOG('Sound Power'!$D204/'Sound Power'!$E204)+'ModelParams Lw'!G$28*LN('Sound Power'!BW204)))</f>
        <v>#DIV/0!</v>
      </c>
      <c r="CF204" s="26" t="e">
        <f>IF(Calcul!$E206="SW",'ModelParams Lw'!H$22+'ModelParams Lw'!H$23*LOG('Sound Power'!$D204/'Sound Power'!$E204)+'ModelParams Lw'!H$24*LN('Sound Power'!BX204),IF('ModelParams Lw'!H$26+'ModelParams Lw'!H$27*LOG('Sound Power'!$D204/'Sound Power'!$E204)+'ModelParams Lw'!H$28*LN('Sound Power'!BX204)&lt;'ModelParams Lw'!H$22+'ModelParams Lw'!H$23*LOG('Sound Power'!$D204/'Sound Power'!$E204)+'ModelParams Lw'!H$24*LN('Sound Power'!BX204),'ModelParams Lw'!H$22+'ModelParams Lw'!H$23*LOG('Sound Power'!$D204/'Sound Power'!$E204)+'ModelParams Lw'!H$24*LN('Sound Power'!BX204),'ModelParams Lw'!H$26+'ModelParams Lw'!H$27*LOG('Sound Power'!$D204/'Sound Power'!$E204)+'ModelParams Lw'!H$28*LN('Sound Power'!BX204)))</f>
        <v>#DIV/0!</v>
      </c>
      <c r="CG204" s="26" t="e">
        <f>IF(Calcul!$E206="SW",'ModelParams Lw'!I$22+'ModelParams Lw'!I$23*LOG('Sound Power'!$D204/'Sound Power'!$E204)+'ModelParams Lw'!I$24*LN('Sound Power'!BY204),IF('ModelParams Lw'!I$26+'ModelParams Lw'!I$27*LOG('Sound Power'!$D204/'Sound Power'!$E204)+'ModelParams Lw'!I$28*LN('Sound Power'!BY204)&lt;'ModelParams Lw'!I$22+'ModelParams Lw'!I$23*LOG('Sound Power'!$D204/'Sound Power'!$E204)+'ModelParams Lw'!I$24*LN('Sound Power'!BY204),'ModelParams Lw'!I$22+'ModelParams Lw'!I$23*LOG('Sound Power'!$D204/'Sound Power'!$E204)+'ModelParams Lw'!I$24*LN('Sound Power'!BY204),'ModelParams Lw'!I$26+'ModelParams Lw'!I$27*LOG('Sound Power'!$D204/'Sound Power'!$E204)+'ModelParams Lw'!I$28*LN('Sound Power'!BY204)))</f>
        <v>#DIV/0!</v>
      </c>
      <c r="CH204" s="26" t="e">
        <f>IF(Calcul!$E206="SW",'ModelParams Lw'!J$22+'ModelParams Lw'!J$23*LOG('Sound Power'!$D204/'Sound Power'!$E204)+'ModelParams Lw'!J$24*LN('Sound Power'!BZ204),IF('ModelParams Lw'!J$26+'ModelParams Lw'!J$27*LOG('Sound Power'!$D204/'Sound Power'!$E204)+'ModelParams Lw'!J$28*LN('Sound Power'!BZ204)&lt;'ModelParams Lw'!J$22+'ModelParams Lw'!J$23*LOG('Sound Power'!$D204/'Sound Power'!$E204)+'ModelParams Lw'!J$24*LN('Sound Power'!BZ204),'ModelParams Lw'!J$22+'ModelParams Lw'!J$23*LOG('Sound Power'!$D204/'Sound Power'!$E204)+'ModelParams Lw'!J$24*LN('Sound Power'!BZ204),'ModelParams Lw'!J$26+'ModelParams Lw'!J$27*LOG('Sound Power'!$D204/'Sound Power'!$E204)+'ModelParams Lw'!J$28*LN('Sound Power'!BZ204)))</f>
        <v>#DIV/0!</v>
      </c>
      <c r="CI204" s="26" t="e">
        <f t="shared" si="83"/>
        <v>#DIV/0!</v>
      </c>
      <c r="CJ204" s="26" t="e">
        <f t="shared" si="84"/>
        <v>#DIV/0!</v>
      </c>
      <c r="CK204" s="26" t="e">
        <f t="shared" si="85"/>
        <v>#DIV/0!</v>
      </c>
      <c r="CL204" s="26" t="e">
        <f t="shared" si="86"/>
        <v>#DIV/0!</v>
      </c>
      <c r="CM204" s="26" t="e">
        <f t="shared" si="87"/>
        <v>#DIV/0!</v>
      </c>
      <c r="CN204" s="26" t="e">
        <f t="shared" si="88"/>
        <v>#DIV/0!</v>
      </c>
      <c r="CO204" s="26" t="e">
        <f t="shared" si="89"/>
        <v>#DIV/0!</v>
      </c>
      <c r="CP204" s="26" t="e">
        <f t="shared" si="90"/>
        <v>#DIV/0!</v>
      </c>
      <c r="CQ204" s="26" t="e">
        <f>10*LOG10(IF(CI204="",0,POWER(10,((CI204+'ModelParams Lw'!$O$4)/10))) +IF(CJ204="",0,POWER(10,((CJ204+'ModelParams Lw'!$P$4)/10))) +IF(CK204="",0,POWER(10,((CK204+'ModelParams Lw'!$Q$4)/10))) +IF(CL204="",0,POWER(10,((CL204+'ModelParams Lw'!$R$4)/10))) +IF(CM204="",0,POWER(10,((CM204+'ModelParams Lw'!$S$4)/10))) +IF(CN204="",0,POWER(10,((CN204+'ModelParams Lw'!$T$4)/10))) +IF(CO204="",0,POWER(10,((CO204+'ModelParams Lw'!$U$4)/10)))+IF(CP204="",0,POWER(10,((CP204+'ModelParams Lw'!$V$4)/10))))</f>
        <v>#DIV/0!</v>
      </c>
      <c r="CR204" s="26" t="e">
        <f t="shared" si="91"/>
        <v>#DIV/0!</v>
      </c>
      <c r="CS204" s="26" t="e">
        <f>(CI204-'ModelParams Lw'!$O$10)/'ModelParams Lw'!$O$11</f>
        <v>#DIV/0!</v>
      </c>
      <c r="CT204" s="26" t="e">
        <f>(CJ204-'ModelParams Lw'!$P$10)/'ModelParams Lw'!$P$11</f>
        <v>#DIV/0!</v>
      </c>
      <c r="CU204" s="26" t="e">
        <f>(CK204-'ModelParams Lw'!$Q$10)/'ModelParams Lw'!$Q$11</f>
        <v>#DIV/0!</v>
      </c>
      <c r="CV204" s="26" t="e">
        <f>(CL204-'ModelParams Lw'!$R$10)/'ModelParams Lw'!$R$11</f>
        <v>#DIV/0!</v>
      </c>
      <c r="CW204" s="26" t="e">
        <f>(CM204-'ModelParams Lw'!$S$10)/'ModelParams Lw'!$S$11</f>
        <v>#DIV/0!</v>
      </c>
      <c r="CX204" s="26" t="e">
        <f>(CN204-'ModelParams Lw'!$T$10)/'ModelParams Lw'!$T$11</f>
        <v>#DIV/0!</v>
      </c>
      <c r="CY204" s="26" t="e">
        <f>(CO204-'ModelParams Lw'!$U$10)/'ModelParams Lw'!$U$11</f>
        <v>#DIV/0!</v>
      </c>
      <c r="CZ204" s="26" t="e">
        <f>(CP204-'ModelParams Lw'!$V$10)/'ModelParams Lw'!$V$11</f>
        <v>#DIV/0!</v>
      </c>
    </row>
    <row r="205" spans="1:104" x14ac:dyDescent="0.2">
      <c r="A205" s="13">
        <f>Calcul!A207</f>
        <v>0</v>
      </c>
      <c r="B205" s="13">
        <f t="shared" si="92"/>
        <v>0</v>
      </c>
      <c r="C205" s="13">
        <f>Calcul!B207</f>
        <v>0</v>
      </c>
      <c r="D205" s="13">
        <f>Calcul!C207/1000</f>
        <v>0</v>
      </c>
      <c r="E205" s="13">
        <f>Calcul!D207/1000</f>
        <v>0</v>
      </c>
      <c r="F205" s="13">
        <f t="shared" si="93"/>
        <v>0</v>
      </c>
      <c r="G205" s="23" t="e">
        <f>DEGREES(ACOS(1-(1/'ModelParams Lw'!B$15*SQRT(0.5*1.2/'Sound Power'!$C205)*('Sound Power'!$B205/3600)/('Sound Power'!$D205)/('Sound Power'!$F205))))</f>
        <v>#DIV/0!</v>
      </c>
      <c r="H205" s="23" t="e">
        <f>DEGREES(ACOS(1-(1/'ModelParams Lw'!C$15*SQRT(0.5*1.2/'Sound Power'!$C205)*('Sound Power'!$B205/3600)/('Sound Power'!$D205)/('Sound Power'!$F205))))</f>
        <v>#DIV/0!</v>
      </c>
      <c r="I205" s="23" t="e">
        <f>DEGREES(ACOS(1-(1/'ModelParams Lw'!D$15*SQRT(0.5*1.2/'Sound Power'!$C205)*('Sound Power'!$B205/3600)/('Sound Power'!$D205)/('Sound Power'!$F205))))</f>
        <v>#DIV/0!</v>
      </c>
      <c r="J205" s="23" t="e">
        <f>DEGREES(ACOS(1-(1/'ModelParams Lw'!E$15*SQRT(0.5*1.2/'Sound Power'!$C205)*('Sound Power'!$B205/3600)/('Sound Power'!$D205)/('Sound Power'!$F205))))</f>
        <v>#DIV/0!</v>
      </c>
      <c r="K205" s="23" t="e">
        <f>DEGREES(ACOS(1-(1/'ModelParams Lw'!F$15*SQRT(0.5*1.2/'Sound Power'!$C205)*('Sound Power'!$B205/3600)/('Sound Power'!$D205)/('Sound Power'!$F205))))</f>
        <v>#DIV/0!</v>
      </c>
      <c r="L205" s="23" t="e">
        <f>DEGREES(ACOS(1-(1/'ModelParams Lw'!G$15*SQRT(0.5*1.2/'Sound Power'!$C205)*('Sound Power'!$B205/3600)/('Sound Power'!$D205)/('Sound Power'!$F205))))</f>
        <v>#DIV/0!</v>
      </c>
      <c r="M205" s="23" t="e">
        <f>DEGREES(ACOS(1-(1/'ModelParams Lw'!H$15*SQRT(0.5*1.2/'Sound Power'!$C205)*('Sound Power'!$B205/3600)/('Sound Power'!$D205)/('Sound Power'!$F205))))</f>
        <v>#DIV/0!</v>
      </c>
      <c r="N205" s="23" t="e">
        <f>DEGREES(ACOS(1-(1/'ModelParams Lw'!I$15*SQRT(0.5*1.2/'Sound Power'!$C205)*('Sound Power'!$B205/3600)/('Sound Power'!$D205)/('Sound Power'!$F205))))</f>
        <v>#DIV/0!</v>
      </c>
      <c r="O205" s="26" t="e">
        <f>('ModelParams Lw'!B$4*LN('Sound Power'!G205)/(1+EXP(-('Sound Power'!$D205*1000+'ModelParams Lw'!B$6)/'ModelParams Lw'!B$7))+'ModelParams Lw'!B$5)*LN('Sound Power'!$B205)-('ModelParams Lw'!B$8+'ModelParams Lw'!B$9*$D205+'ModelParams Lw'!B$10*'Sound Power'!$F205^'ModelParams Lw'!B$14+'ModelParams Lw'!B$11*LN('Sound Power'!G205)+'ModelParams Lw'!B$12*'Sound Power'!$D205*'Sound Power'!$F205+'ModelParams Lw'!B$13*'Sound Power'!$D205*LN('Sound Power'!G205))</f>
        <v>#DIV/0!</v>
      </c>
      <c r="P205" s="26" t="e">
        <f>('ModelParams Lw'!C$4*LN('Sound Power'!H205)/(1+EXP(-('Sound Power'!$D205*1000+'ModelParams Lw'!C$6)/'ModelParams Lw'!C$7))+'ModelParams Lw'!C$5)*LN('Sound Power'!$B205)-('ModelParams Lw'!C$8+'ModelParams Lw'!C$9*$D205+'ModelParams Lw'!C$10*'Sound Power'!$F205^'ModelParams Lw'!C$14+'ModelParams Lw'!C$11*LN('Sound Power'!H205)+'ModelParams Lw'!C$12*'Sound Power'!$D205*'Sound Power'!$F205+'ModelParams Lw'!C$13*'Sound Power'!$D205*LN('Sound Power'!H205))</f>
        <v>#DIV/0!</v>
      </c>
      <c r="Q205" s="26" t="e">
        <f>('ModelParams Lw'!D$4*LN('Sound Power'!I205)/(1+EXP(-('Sound Power'!$D205*1000+'ModelParams Lw'!D$6)/'ModelParams Lw'!D$7))+'ModelParams Lw'!D$5)*LN('Sound Power'!$B205)-('ModelParams Lw'!D$8+'ModelParams Lw'!D$9*$D205+'ModelParams Lw'!D$10*'Sound Power'!$F205^'ModelParams Lw'!D$14+'ModelParams Lw'!D$11*LN('Sound Power'!I205)+'ModelParams Lw'!D$12*'Sound Power'!$D205*'Sound Power'!$F205+'ModelParams Lw'!D$13*'Sound Power'!$D205*LN('Sound Power'!I205))</f>
        <v>#DIV/0!</v>
      </c>
      <c r="R205" s="26" t="e">
        <f>('ModelParams Lw'!E$4*LN('Sound Power'!J205)/(1+EXP(-('Sound Power'!$D205*1000+'ModelParams Lw'!E$6)/'ModelParams Lw'!E$7))+'ModelParams Lw'!E$5)*LN('Sound Power'!$B205)-('ModelParams Lw'!E$8+'ModelParams Lw'!E$9*$D205+'ModelParams Lw'!E$10*'Sound Power'!$F205^'ModelParams Lw'!E$14+'ModelParams Lw'!E$11*LN('Sound Power'!J205)+'ModelParams Lw'!E$12*'Sound Power'!$D205*'Sound Power'!$F205+'ModelParams Lw'!E$13*'Sound Power'!$D205*LN('Sound Power'!J205))</f>
        <v>#DIV/0!</v>
      </c>
      <c r="S205" s="26" t="e">
        <f>('ModelParams Lw'!F$4*LN('Sound Power'!K205)/(1+EXP(-('Sound Power'!$D205*1000+'ModelParams Lw'!F$6)/'ModelParams Lw'!F$7))+'ModelParams Lw'!F$5)*LN('Sound Power'!$B205)-('ModelParams Lw'!F$8+'ModelParams Lw'!F$9*$D205+'ModelParams Lw'!F$10*'Sound Power'!$F205^'ModelParams Lw'!F$14+'ModelParams Lw'!F$11*LN('Sound Power'!K205)+'ModelParams Lw'!F$12*'Sound Power'!$D205*'Sound Power'!$F205+'ModelParams Lw'!F$13*'Sound Power'!$D205*LN('Sound Power'!K205))</f>
        <v>#DIV/0!</v>
      </c>
      <c r="T205" s="26" t="e">
        <f>('ModelParams Lw'!G$4*LN('Sound Power'!L205)/(1+EXP(-('Sound Power'!$D205*1000+'ModelParams Lw'!G$6)/'ModelParams Lw'!G$7))+'ModelParams Lw'!G$5)*LN('Sound Power'!$B205)-('ModelParams Lw'!G$8+'ModelParams Lw'!G$9*$D205+'ModelParams Lw'!G$10*'Sound Power'!$F205^'ModelParams Lw'!G$14+'ModelParams Lw'!G$11*LN('Sound Power'!L205)+'ModelParams Lw'!G$12*'Sound Power'!$D205*'Sound Power'!$F205+'ModelParams Lw'!G$13*'Sound Power'!$D205*LN('Sound Power'!L205))</f>
        <v>#DIV/0!</v>
      </c>
      <c r="U205" s="26" t="e">
        <f>('ModelParams Lw'!H$4*LN('Sound Power'!M205)/(1+EXP(-('Sound Power'!$D205*1000+'ModelParams Lw'!H$6)/'ModelParams Lw'!H$7))+'ModelParams Lw'!H$5)*LN('Sound Power'!$B205)-('ModelParams Lw'!H$8+'ModelParams Lw'!H$9*$D205+'ModelParams Lw'!H$10*'Sound Power'!$F205^'ModelParams Lw'!H$14+'ModelParams Lw'!H$11*LN('Sound Power'!M205)+'ModelParams Lw'!H$12*'Sound Power'!$D205*'Sound Power'!$F205+'ModelParams Lw'!H$13*'Sound Power'!$D205*LN('Sound Power'!M205))</f>
        <v>#DIV/0!</v>
      </c>
      <c r="V205" s="26" t="e">
        <f>('ModelParams Lw'!I$4*LN('Sound Power'!N205)/(1+EXP(-('Sound Power'!$D205*1000+'ModelParams Lw'!I$6)/'ModelParams Lw'!I$7))+'ModelParams Lw'!I$5)*LN('Sound Power'!$B205)-('ModelParams Lw'!I$8+'ModelParams Lw'!I$9*$D205+'ModelParams Lw'!I$10*'Sound Power'!$F205^'ModelParams Lw'!I$14+'ModelParams Lw'!I$11*LN('Sound Power'!N205)+'ModelParams Lw'!I$12*'Sound Power'!$D205*'Sound Power'!$F205+'ModelParams Lw'!I$13*'Sound Power'!$D205*LN('Sound Power'!N205))</f>
        <v>#DIV/0!</v>
      </c>
      <c r="W205" s="26" t="e">
        <f>10*LOG10(IF(O205="",0,POWER(10,((O205+'ModelParams Lw'!$O$4)/10))) +IF(P205="",0,POWER(10,((P205+'ModelParams Lw'!$P$4)/10))) +IF(Q205="",0,POWER(10,((Q205+'ModelParams Lw'!$Q$4)/10))) +IF(R205="",0,POWER(10,((R205+'ModelParams Lw'!$R$4)/10))) +IF(S205="",0,POWER(10,((S205+'ModelParams Lw'!$S$4)/10))) +IF(T205="",0,POWER(10,((T205+'ModelParams Lw'!$T$4)/10))) +IF(U205="",0,POWER(10,((U205+'ModelParams Lw'!$U$4)/10)))+IF(V205="",0,POWER(10,((V205+'ModelParams Lw'!$V$4)/10))))</f>
        <v>#DIV/0!</v>
      </c>
      <c r="X205" s="26" t="e">
        <f t="shared" si="77"/>
        <v>#DIV/0!</v>
      </c>
      <c r="Y205" s="26" t="e">
        <f>(O205-'ModelParams Lw'!O$10)/'ModelParams Lw'!O$11</f>
        <v>#DIV/0!</v>
      </c>
      <c r="Z205" s="26" t="e">
        <f>(P205-'ModelParams Lw'!P$10)/'ModelParams Lw'!P$11</f>
        <v>#DIV/0!</v>
      </c>
      <c r="AA205" s="26" t="e">
        <f>(Q205-'ModelParams Lw'!Q$10)/'ModelParams Lw'!Q$11</f>
        <v>#DIV/0!</v>
      </c>
      <c r="AB205" s="26" t="e">
        <f>(R205-'ModelParams Lw'!R$10)/'ModelParams Lw'!R$11</f>
        <v>#DIV/0!</v>
      </c>
      <c r="AC205" s="26" t="e">
        <f>(S205-'ModelParams Lw'!S$10)/'ModelParams Lw'!S$11</f>
        <v>#DIV/0!</v>
      </c>
      <c r="AD205" s="26" t="e">
        <f>(T205-'ModelParams Lw'!T$10)/'ModelParams Lw'!T$11</f>
        <v>#DIV/0!</v>
      </c>
      <c r="AE205" s="26" t="e">
        <f>(U205-'ModelParams Lw'!U$10)/'ModelParams Lw'!U$11</f>
        <v>#DIV/0!</v>
      </c>
      <c r="AF205" s="26" t="e">
        <f>(V205-'ModelParams Lw'!V$10)/'ModelParams Lw'!V$11</f>
        <v>#DIV/0!</v>
      </c>
      <c r="AG205" s="26" t="e">
        <f t="shared" si="78"/>
        <v>#DIV/0!</v>
      </c>
      <c r="AH205" s="26" t="e">
        <f>VLOOKUP(D205*1000,'ModelParams Lw'!$A$38:$D$58,4)</f>
        <v>#N/A</v>
      </c>
      <c r="AI205" s="56" t="e">
        <f>VLOOKUP(D205*1000,'ModelParams Lw'!$A$38:$D$58,2)</f>
        <v>#N/A</v>
      </c>
      <c r="AJ205" s="46" t="e">
        <f t="shared" si="79"/>
        <v>#DIV/0!</v>
      </c>
      <c r="AK205" s="26" t="e">
        <f t="shared" si="80"/>
        <v>#VALUE!</v>
      </c>
      <c r="AL205" s="26" t="e">
        <f>IF($AI205=100,'ModelParams Lw'!R$35*'Sound Power'!$AH205^2+'ModelParams Lw'!R$36*'Sound Power'!$AH205+'ModelParams Lw'!R$37,IF($AI205=150,'ModelParams Lw'!R$38*'Sound Power'!$AH205^2+'ModelParams Lw'!R$39*'Sound Power'!$AH205+'ModelParams Lw'!R$40,'ModelParams Lw'!R$41*'Sound Power'!$AH205^2+'ModelParams Lw'!R$42*'Sound Power'!$AH205+'ModelParams Lw'!R$43))</f>
        <v>#N/A</v>
      </c>
      <c r="AM205" s="26" t="e">
        <f>IF($AI205=100,'ModelParams Lw'!S$35*'Sound Power'!$AH205^2+'ModelParams Lw'!S$36*'Sound Power'!$AH205+'ModelParams Lw'!S$37,IF($AI205=150,'ModelParams Lw'!S$38*'Sound Power'!$AH205^2+'ModelParams Lw'!S$39*'Sound Power'!$AH205+'ModelParams Lw'!S$40,'ModelParams Lw'!S$41*'Sound Power'!$AH205^2+'ModelParams Lw'!S$42*'Sound Power'!$AH205+'ModelParams Lw'!S$43))</f>
        <v>#N/A</v>
      </c>
      <c r="AN205" s="26" t="e">
        <f>IF($AI205=100,'ModelParams Lw'!T$35*'Sound Power'!$AH205^2+'ModelParams Lw'!T$36*'Sound Power'!$AH205+'ModelParams Lw'!T$37,IF($AI205=150,'ModelParams Lw'!T$38*'Sound Power'!$AH205^2+'ModelParams Lw'!T$39*'Sound Power'!$AH205+'ModelParams Lw'!T$40,'ModelParams Lw'!T$41*'Sound Power'!$AH205^2+'ModelParams Lw'!T$42*'Sound Power'!$AH205+'ModelParams Lw'!T$43))</f>
        <v>#N/A</v>
      </c>
      <c r="AO205" s="26" t="e">
        <f>IF($AI205=100,'ModelParams Lw'!U$35*'Sound Power'!$AH205^2+'ModelParams Lw'!U$36*'Sound Power'!$AH205+'ModelParams Lw'!U$37,IF($AI205=150,'ModelParams Lw'!U$38*'Sound Power'!$AH205^2+'ModelParams Lw'!U$39*'Sound Power'!$AH205+'ModelParams Lw'!U$40,'ModelParams Lw'!U$41*'Sound Power'!$AH205^2+'ModelParams Lw'!U$42*'Sound Power'!$AH205+'ModelParams Lw'!U$43))</f>
        <v>#N/A</v>
      </c>
      <c r="AP205" s="26" t="e">
        <f>IF($AI205=100,'ModelParams Lw'!V$35*'Sound Power'!$AH205^2+'ModelParams Lw'!V$36*'Sound Power'!$AH205+'ModelParams Lw'!V$37,IF($AI205=150,'ModelParams Lw'!V$38*'Sound Power'!$AH205^2+'ModelParams Lw'!V$39*'Sound Power'!$AH205+'ModelParams Lw'!V$40,'ModelParams Lw'!V$41*'Sound Power'!$AH205^2+'ModelParams Lw'!V$42*'Sound Power'!$AH205+'ModelParams Lw'!V$43))</f>
        <v>#N/A</v>
      </c>
      <c r="AQ205" s="26" t="e">
        <f>IF($AI205=100,'ModelParams Lw'!W$35*'Sound Power'!$AH205^2+'ModelParams Lw'!W$36*'Sound Power'!$AH205+'ModelParams Lw'!W$37,IF($AI205=150,'ModelParams Lw'!W$38*'Sound Power'!$AH205^2+'ModelParams Lw'!W$39*'Sound Power'!$AH205+'ModelParams Lw'!W$40,'ModelParams Lw'!W$41*'Sound Power'!$AH205^2+'ModelParams Lw'!W$42*'Sound Power'!$AH205+'ModelParams Lw'!W$43))</f>
        <v>#N/A</v>
      </c>
      <c r="AR205" s="26" t="e">
        <f t="shared" si="81"/>
        <v>#VALUE!</v>
      </c>
      <c r="AS205" s="26" t="e">
        <f>IF(26.83*LN($AJ205)-11.791-'ModelParams Lw'!B$35&lt;0,0,26.83*LN($AJ205)-11.791-'ModelParams Lw'!B$35)</f>
        <v>#DIV/0!</v>
      </c>
      <c r="AT205" s="26" t="e">
        <f>IF(26.83*LN($AJ205)-11.791-'ModelParams Lw'!C$35&lt;0,0,26.83*LN($AJ205)-11.791-'ModelParams Lw'!C$35)</f>
        <v>#DIV/0!</v>
      </c>
      <c r="AU205" s="26" t="e">
        <f>IF(26.83*LN($AJ205)-11.791-'ModelParams Lw'!D$35&lt;0,0,26.83*LN($AJ205)-11.791-'ModelParams Lw'!D$35)</f>
        <v>#DIV/0!</v>
      </c>
      <c r="AV205" s="26" t="e">
        <f>IF(26.83*LN($AJ205)-11.791-'ModelParams Lw'!E$35&lt;0,0,26.83*LN($AJ205)-11.791-'ModelParams Lw'!E$35)</f>
        <v>#DIV/0!</v>
      </c>
      <c r="AW205" s="26" t="e">
        <f>IF(26.83*LN($AJ205)-11.791-'ModelParams Lw'!F$35&lt;0,0,26.83*LN($AJ205)-11.791-'ModelParams Lw'!F$35)</f>
        <v>#DIV/0!</v>
      </c>
      <c r="AX205" s="26" t="e">
        <f>IF(26.83*LN($AJ205)-11.791-'ModelParams Lw'!G$35&lt;0,0,26.83*LN($AJ205)-11.791-'ModelParams Lw'!G$35)</f>
        <v>#DIV/0!</v>
      </c>
      <c r="AY205" s="26" t="e">
        <f>IF(26.83*LN($AJ205)-11.791-'ModelParams Lw'!H$35&lt;0,0,26.83*LN($AJ205)-11.791-'ModelParams Lw'!H$35)</f>
        <v>#DIV/0!</v>
      </c>
      <c r="AZ205" s="26" t="e">
        <f>IF(26.83*LN($AJ205)-11.791-'ModelParams Lw'!I$35&lt;0,0,26.83*LN($AJ205)-11.791-'ModelParams Lw'!I$35)</f>
        <v>#DIV/0!</v>
      </c>
      <c r="BA205" s="26" t="e">
        <f t="shared" si="94"/>
        <v>#DIV/0!</v>
      </c>
      <c r="BB205" s="26" t="e">
        <f t="shared" si="95"/>
        <v>#DIV/0!</v>
      </c>
      <c r="BC205" s="26" t="e">
        <f t="shared" si="96"/>
        <v>#DIV/0!</v>
      </c>
      <c r="BD205" s="26" t="e">
        <f t="shared" si="97"/>
        <v>#DIV/0!</v>
      </c>
      <c r="BE205" s="26" t="e">
        <f t="shared" si="98"/>
        <v>#DIV/0!</v>
      </c>
      <c r="BF205" s="26" t="e">
        <f t="shared" si="99"/>
        <v>#DIV/0!</v>
      </c>
      <c r="BG205" s="26" t="e">
        <f t="shared" si="100"/>
        <v>#DIV/0!</v>
      </c>
      <c r="BH205" s="26" t="e">
        <f t="shared" si="101"/>
        <v>#DIV/0!</v>
      </c>
      <c r="BI205" s="26" t="e">
        <f>10*LOG10(IF(BA205="",0,POWER(10,((BA205+'ModelParams Lw'!$O$4)/10))) +IF(BB205="",0,POWER(10,((BB205+'ModelParams Lw'!$P$4)/10))) +IF(BC205="",0,POWER(10,((BC205+'ModelParams Lw'!$Q$4)/10))) +IF(BD205="",0,POWER(10,((BD205+'ModelParams Lw'!$R$4)/10))) +IF(BE205="",0,POWER(10,((BE205+'ModelParams Lw'!$S$4)/10))) +IF(BF205="",0,POWER(10,((BF205+'ModelParams Lw'!$T$4)/10))) +IF(BG205="",0,POWER(10,((BG205+'ModelParams Lw'!$U$4)/10)))+IF(BH205="",0,POWER(10,((BH205+'ModelParams Lw'!$V$4)/10))))</f>
        <v>#DIV/0!</v>
      </c>
      <c r="BJ205" s="26" t="e">
        <f t="shared" si="82"/>
        <v>#DIV/0!</v>
      </c>
      <c r="BK205" s="26" t="e">
        <f>(BA205-'ModelParams Lw'!O$10)/'ModelParams Lw'!O$11</f>
        <v>#DIV/0!</v>
      </c>
      <c r="BL205" s="26" t="e">
        <f>(BB205-'ModelParams Lw'!P$10)/'ModelParams Lw'!P$11</f>
        <v>#DIV/0!</v>
      </c>
      <c r="BM205" s="26" t="e">
        <f>(BC205-'ModelParams Lw'!Q$10)/'ModelParams Lw'!Q$11</f>
        <v>#DIV/0!</v>
      </c>
      <c r="BN205" s="26" t="e">
        <f>(BD205-'ModelParams Lw'!R$10)/'ModelParams Lw'!R$11</f>
        <v>#DIV/0!</v>
      </c>
      <c r="BO205" s="26" t="e">
        <f>(BE205-'ModelParams Lw'!S$10)/'ModelParams Lw'!S$11</f>
        <v>#DIV/0!</v>
      </c>
      <c r="BP205" s="26" t="e">
        <f>(BF205-'ModelParams Lw'!T$10)/'ModelParams Lw'!T$11</f>
        <v>#DIV/0!</v>
      </c>
      <c r="BQ205" s="26" t="e">
        <f>(BG205-'ModelParams Lw'!U$10)/'ModelParams Lw'!U$11</f>
        <v>#DIV/0!</v>
      </c>
      <c r="BR205" s="26" t="e">
        <f>(BH205-'ModelParams Lw'!V$10)/'ModelParams Lw'!V$11</f>
        <v>#DIV/0!</v>
      </c>
      <c r="BS205" s="23" t="e">
        <f>IF(Calcul!$E207="SW",DEGREES(ACOS(1-(1/'ModelParams Lw'!C$25*SQRT(0.5*1.2/'Sound Power'!$C205)*('Sound Power'!$B205/3600)/('Sound Power'!$D205)/('Sound Power'!$F205)))),DEGREES(ACOS(1-(1/'ModelParams Lw'!C$29*SQRT(0.5*1.2/'Sound Power'!$C205)*('Sound Power'!$B205/3600)/('Sound Power'!$D205)/('Sound Power'!$F205)))))</f>
        <v>#DIV/0!</v>
      </c>
      <c r="BT205" s="23" t="e">
        <f>IF(Calcul!$E207="SW",DEGREES(ACOS(1-(1/'ModelParams Lw'!D$25*SQRT(0.5*1.2/'Sound Power'!$C205)*('Sound Power'!$B205/3600)/('Sound Power'!$D205)/('Sound Power'!$F205)))),DEGREES(ACOS(1-(1/'ModelParams Lw'!D$29*SQRT(0.5*1.2/'Sound Power'!$C205)*('Sound Power'!$B205/3600)/('Sound Power'!$D205)/('Sound Power'!$F205)))))</f>
        <v>#DIV/0!</v>
      </c>
      <c r="BU205" s="23" t="e">
        <f>IF(Calcul!$E207="SW",DEGREES(ACOS(1-(1/'ModelParams Lw'!E$25*SQRT(0.5*1.2/'Sound Power'!$C205)*('Sound Power'!$B205/3600)/('Sound Power'!$D205)/('Sound Power'!$F205)))),DEGREES(ACOS(1-(1/'ModelParams Lw'!E$29*SQRT(0.5*1.2/'Sound Power'!$C205)*('Sound Power'!$B205/3600)/('Sound Power'!$D205)/('Sound Power'!$F205)))))</f>
        <v>#DIV/0!</v>
      </c>
      <c r="BV205" s="23" t="e">
        <f>IF(Calcul!$E207="SW",DEGREES(ACOS(1-(1/'ModelParams Lw'!F$25*SQRT(0.5*1.2/'Sound Power'!$C205)*('Sound Power'!$B205/3600)/('Sound Power'!$D205)/('Sound Power'!$F205)))),DEGREES(ACOS(1-(1/'ModelParams Lw'!F$29*SQRT(0.5*1.2/'Sound Power'!$C205)*('Sound Power'!$B205/3600)/('Sound Power'!$D205)/('Sound Power'!$F205)))))</f>
        <v>#DIV/0!</v>
      </c>
      <c r="BW205" s="23" t="e">
        <f>IF(Calcul!$E207="SW",DEGREES(ACOS(1-(1/'ModelParams Lw'!G$25*SQRT(0.5*1.2/'Sound Power'!$C205)*('Sound Power'!$B205/3600)/('Sound Power'!$D205)/('Sound Power'!$F205)))),DEGREES(ACOS(1-(1/'ModelParams Lw'!G$29*SQRT(0.5*1.2/'Sound Power'!$C205)*('Sound Power'!$B205/3600)/('Sound Power'!$D205)/('Sound Power'!$F205)))))</f>
        <v>#DIV/0!</v>
      </c>
      <c r="BX205" s="23" t="e">
        <f>IF(Calcul!$E207="SW",DEGREES(ACOS(1-(1/'ModelParams Lw'!H$25*SQRT(0.5*1.2/'Sound Power'!$C205)*('Sound Power'!$B205/3600)/('Sound Power'!$D205)/('Sound Power'!$F205)))),DEGREES(ACOS(1-(1/'ModelParams Lw'!H$29*SQRT(0.5*1.2/'Sound Power'!$C205)*('Sound Power'!$B205/3600)/('Sound Power'!$D205)/('Sound Power'!$F205)))))</f>
        <v>#DIV/0!</v>
      </c>
      <c r="BY205" s="23" t="e">
        <f>IF(Calcul!$E207="SW",DEGREES(ACOS(1-(1/'ModelParams Lw'!I$25*SQRT(0.5*1.2/'Sound Power'!$C205)*('Sound Power'!$B205/3600)/('Sound Power'!$D205)/('Sound Power'!$F205)))),DEGREES(ACOS(1-(1/'ModelParams Lw'!I$29*SQRT(0.5*1.2/'Sound Power'!$C205)*('Sound Power'!$B205/3600)/('Sound Power'!$D205)/('Sound Power'!$F205)))))</f>
        <v>#DIV/0!</v>
      </c>
      <c r="BZ205" s="23" t="e">
        <f>IF(Calcul!$E207="SW",DEGREES(ACOS(1-(1/'ModelParams Lw'!J$25*SQRT(0.5*1.2/'Sound Power'!$C205)*('Sound Power'!$B205/3600)/('Sound Power'!$D205)/('Sound Power'!$F205)))),DEGREES(ACOS(1-(1/'ModelParams Lw'!J$29*SQRT(0.5*1.2/'Sound Power'!$C205)*('Sound Power'!$B205/3600)/('Sound Power'!$D205)/('Sound Power'!$F205)))))</f>
        <v>#DIV/0!</v>
      </c>
      <c r="CA205" s="26" t="e">
        <f>IF(Calcul!$E207="SW",'ModelParams Lw'!C$22+'ModelParams Lw'!C$23*LOG('Sound Power'!$D205/'Sound Power'!$E205)+'ModelParams Lw'!C$24*LN('Sound Power'!BS205),IF('ModelParams Lw'!C$26+'ModelParams Lw'!C$27*LOG('Sound Power'!$D205/'Sound Power'!$E205)+'ModelParams Lw'!C$28*LN('Sound Power'!BS205)&lt;'ModelParams Lw'!C$22+'ModelParams Lw'!C$23*LOG('Sound Power'!$D205/'Sound Power'!$E205)+'ModelParams Lw'!C$24*LN('Sound Power'!BS205),'ModelParams Lw'!C$22+'ModelParams Lw'!C$23*LOG('Sound Power'!$D205/'Sound Power'!$E205)+'ModelParams Lw'!C$24*LN('Sound Power'!BS205),'ModelParams Lw'!C$26+'ModelParams Lw'!C$27*LOG('Sound Power'!$D205/'Sound Power'!$E205)+'ModelParams Lw'!C$28*LN('Sound Power'!BS205)))</f>
        <v>#DIV/0!</v>
      </c>
      <c r="CB205" s="26" t="e">
        <f>IF(Calcul!$E207="SW",'ModelParams Lw'!D$22+'ModelParams Lw'!D$23*LOG('Sound Power'!$D205/'Sound Power'!$E205)+'ModelParams Lw'!D$24*LN('Sound Power'!BT205),IF('ModelParams Lw'!D$26+'ModelParams Lw'!D$27*LOG('Sound Power'!$D205/'Sound Power'!$E205)+'ModelParams Lw'!D$28*LN('Sound Power'!BT205)&lt;'ModelParams Lw'!D$22+'ModelParams Lw'!D$23*LOG('Sound Power'!$D205/'Sound Power'!$E205)+'ModelParams Lw'!D$24*LN('Sound Power'!BT205),'ModelParams Lw'!D$22+'ModelParams Lw'!D$23*LOG('Sound Power'!$D205/'Sound Power'!$E205)+'ModelParams Lw'!D$24*LN('Sound Power'!BT205),'ModelParams Lw'!D$26+'ModelParams Lw'!D$27*LOG('Sound Power'!$D205/'Sound Power'!$E205)+'ModelParams Lw'!D$28*LN('Sound Power'!BT205)))</f>
        <v>#DIV/0!</v>
      </c>
      <c r="CC205" s="26" t="e">
        <f>IF(Calcul!$E207="SW",'ModelParams Lw'!E$22+'ModelParams Lw'!E$23*LOG('Sound Power'!$D205/'Sound Power'!$E205)+'ModelParams Lw'!E$24*LN('Sound Power'!BU205),IF('ModelParams Lw'!E$26+'ModelParams Lw'!E$27*LOG('Sound Power'!$D205/'Sound Power'!$E205)+'ModelParams Lw'!E$28*LN('Sound Power'!BU205)&lt;'ModelParams Lw'!E$22+'ModelParams Lw'!E$23*LOG('Sound Power'!$D205/'Sound Power'!$E205)+'ModelParams Lw'!E$24*LN('Sound Power'!BU205),'ModelParams Lw'!E$22+'ModelParams Lw'!E$23*LOG('Sound Power'!$D205/'Sound Power'!$E205)+'ModelParams Lw'!E$24*LN('Sound Power'!BU205),'ModelParams Lw'!E$26+'ModelParams Lw'!E$27*LOG('Sound Power'!$D205/'Sound Power'!$E205)+'ModelParams Lw'!E$28*LN('Sound Power'!BU205)))</f>
        <v>#DIV/0!</v>
      </c>
      <c r="CD205" s="26" t="e">
        <f>IF(Calcul!$E207="SW",'ModelParams Lw'!F$22+'ModelParams Lw'!F$23*LOG('Sound Power'!$D205/'Sound Power'!$E205)+'ModelParams Lw'!F$24*LN('Sound Power'!BV205),IF('ModelParams Lw'!F$26+'ModelParams Lw'!F$27*LOG('Sound Power'!$D205/'Sound Power'!$E205)+'ModelParams Lw'!F$28*LN('Sound Power'!BV205)&lt;'ModelParams Lw'!F$22+'ModelParams Lw'!F$23*LOG('Sound Power'!$D205/'Sound Power'!$E205)+'ModelParams Lw'!F$24*LN('Sound Power'!BV205),'ModelParams Lw'!F$22+'ModelParams Lw'!F$23*LOG('Sound Power'!$D205/'Sound Power'!$E205)+'ModelParams Lw'!F$24*LN('Sound Power'!BV205),'ModelParams Lw'!F$26+'ModelParams Lw'!F$27*LOG('Sound Power'!$D205/'Sound Power'!$E205)+'ModelParams Lw'!F$28*LN('Sound Power'!BV205)))</f>
        <v>#DIV/0!</v>
      </c>
      <c r="CE205" s="26" t="e">
        <f>IF(Calcul!$E207="SW",'ModelParams Lw'!G$22+'ModelParams Lw'!G$23*LOG('Sound Power'!$D205/'Sound Power'!$E205)+'ModelParams Lw'!G$24*LN('Sound Power'!BW205),IF('ModelParams Lw'!G$26+'ModelParams Lw'!G$27*LOG('Sound Power'!$D205/'Sound Power'!$E205)+'ModelParams Lw'!G$28*LN('Sound Power'!BW205)&lt;'ModelParams Lw'!G$22+'ModelParams Lw'!G$23*LOG('Sound Power'!$D205/'Sound Power'!$E205)+'ModelParams Lw'!G$24*LN('Sound Power'!BW205),'ModelParams Lw'!G$22+'ModelParams Lw'!G$23*LOG('Sound Power'!$D205/'Sound Power'!$E205)+'ModelParams Lw'!G$24*LN('Sound Power'!BW205),'ModelParams Lw'!G$26+'ModelParams Lw'!G$27*LOG('Sound Power'!$D205/'Sound Power'!$E205)+'ModelParams Lw'!G$28*LN('Sound Power'!BW205)))</f>
        <v>#DIV/0!</v>
      </c>
      <c r="CF205" s="26" t="e">
        <f>IF(Calcul!$E207="SW",'ModelParams Lw'!H$22+'ModelParams Lw'!H$23*LOG('Sound Power'!$D205/'Sound Power'!$E205)+'ModelParams Lw'!H$24*LN('Sound Power'!BX205),IF('ModelParams Lw'!H$26+'ModelParams Lw'!H$27*LOG('Sound Power'!$D205/'Sound Power'!$E205)+'ModelParams Lw'!H$28*LN('Sound Power'!BX205)&lt;'ModelParams Lw'!H$22+'ModelParams Lw'!H$23*LOG('Sound Power'!$D205/'Sound Power'!$E205)+'ModelParams Lw'!H$24*LN('Sound Power'!BX205),'ModelParams Lw'!H$22+'ModelParams Lw'!H$23*LOG('Sound Power'!$D205/'Sound Power'!$E205)+'ModelParams Lw'!H$24*LN('Sound Power'!BX205),'ModelParams Lw'!H$26+'ModelParams Lw'!H$27*LOG('Sound Power'!$D205/'Sound Power'!$E205)+'ModelParams Lw'!H$28*LN('Sound Power'!BX205)))</f>
        <v>#DIV/0!</v>
      </c>
      <c r="CG205" s="26" t="e">
        <f>IF(Calcul!$E207="SW",'ModelParams Lw'!I$22+'ModelParams Lw'!I$23*LOG('Sound Power'!$D205/'Sound Power'!$E205)+'ModelParams Lw'!I$24*LN('Sound Power'!BY205),IF('ModelParams Lw'!I$26+'ModelParams Lw'!I$27*LOG('Sound Power'!$D205/'Sound Power'!$E205)+'ModelParams Lw'!I$28*LN('Sound Power'!BY205)&lt;'ModelParams Lw'!I$22+'ModelParams Lw'!I$23*LOG('Sound Power'!$D205/'Sound Power'!$E205)+'ModelParams Lw'!I$24*LN('Sound Power'!BY205),'ModelParams Lw'!I$22+'ModelParams Lw'!I$23*LOG('Sound Power'!$D205/'Sound Power'!$E205)+'ModelParams Lw'!I$24*LN('Sound Power'!BY205),'ModelParams Lw'!I$26+'ModelParams Lw'!I$27*LOG('Sound Power'!$D205/'Sound Power'!$E205)+'ModelParams Lw'!I$28*LN('Sound Power'!BY205)))</f>
        <v>#DIV/0!</v>
      </c>
      <c r="CH205" s="26" t="e">
        <f>IF(Calcul!$E207="SW",'ModelParams Lw'!J$22+'ModelParams Lw'!J$23*LOG('Sound Power'!$D205/'Sound Power'!$E205)+'ModelParams Lw'!J$24*LN('Sound Power'!BZ205),IF('ModelParams Lw'!J$26+'ModelParams Lw'!J$27*LOG('Sound Power'!$D205/'Sound Power'!$E205)+'ModelParams Lw'!J$28*LN('Sound Power'!BZ205)&lt;'ModelParams Lw'!J$22+'ModelParams Lw'!J$23*LOG('Sound Power'!$D205/'Sound Power'!$E205)+'ModelParams Lw'!J$24*LN('Sound Power'!BZ205),'ModelParams Lw'!J$22+'ModelParams Lw'!J$23*LOG('Sound Power'!$D205/'Sound Power'!$E205)+'ModelParams Lw'!J$24*LN('Sound Power'!BZ205),'ModelParams Lw'!J$26+'ModelParams Lw'!J$27*LOG('Sound Power'!$D205/'Sound Power'!$E205)+'ModelParams Lw'!J$28*LN('Sound Power'!BZ205)))</f>
        <v>#DIV/0!</v>
      </c>
      <c r="CI205" s="26" t="e">
        <f t="shared" si="83"/>
        <v>#DIV/0!</v>
      </c>
      <c r="CJ205" s="26" t="e">
        <f t="shared" si="84"/>
        <v>#DIV/0!</v>
      </c>
      <c r="CK205" s="26" t="e">
        <f t="shared" si="85"/>
        <v>#DIV/0!</v>
      </c>
      <c r="CL205" s="26" t="e">
        <f t="shared" si="86"/>
        <v>#DIV/0!</v>
      </c>
      <c r="CM205" s="26" t="e">
        <f t="shared" si="87"/>
        <v>#DIV/0!</v>
      </c>
      <c r="CN205" s="26" t="e">
        <f t="shared" si="88"/>
        <v>#DIV/0!</v>
      </c>
      <c r="CO205" s="26" t="e">
        <f t="shared" si="89"/>
        <v>#DIV/0!</v>
      </c>
      <c r="CP205" s="26" t="e">
        <f t="shared" si="90"/>
        <v>#DIV/0!</v>
      </c>
      <c r="CQ205" s="26" t="e">
        <f>10*LOG10(IF(CI205="",0,POWER(10,((CI205+'ModelParams Lw'!$O$4)/10))) +IF(CJ205="",0,POWER(10,((CJ205+'ModelParams Lw'!$P$4)/10))) +IF(CK205="",0,POWER(10,((CK205+'ModelParams Lw'!$Q$4)/10))) +IF(CL205="",0,POWER(10,((CL205+'ModelParams Lw'!$R$4)/10))) +IF(CM205="",0,POWER(10,((CM205+'ModelParams Lw'!$S$4)/10))) +IF(CN205="",0,POWER(10,((CN205+'ModelParams Lw'!$T$4)/10))) +IF(CO205="",0,POWER(10,((CO205+'ModelParams Lw'!$U$4)/10)))+IF(CP205="",0,POWER(10,((CP205+'ModelParams Lw'!$V$4)/10))))</f>
        <v>#DIV/0!</v>
      </c>
      <c r="CR205" s="26" t="e">
        <f t="shared" si="91"/>
        <v>#DIV/0!</v>
      </c>
      <c r="CS205" s="26" t="e">
        <f>(CI205-'ModelParams Lw'!$O$10)/'ModelParams Lw'!$O$11</f>
        <v>#DIV/0!</v>
      </c>
      <c r="CT205" s="26" t="e">
        <f>(CJ205-'ModelParams Lw'!$P$10)/'ModelParams Lw'!$P$11</f>
        <v>#DIV/0!</v>
      </c>
      <c r="CU205" s="26" t="e">
        <f>(CK205-'ModelParams Lw'!$Q$10)/'ModelParams Lw'!$Q$11</f>
        <v>#DIV/0!</v>
      </c>
      <c r="CV205" s="26" t="e">
        <f>(CL205-'ModelParams Lw'!$R$10)/'ModelParams Lw'!$R$11</f>
        <v>#DIV/0!</v>
      </c>
      <c r="CW205" s="26" t="e">
        <f>(CM205-'ModelParams Lw'!$S$10)/'ModelParams Lw'!$S$11</f>
        <v>#DIV/0!</v>
      </c>
      <c r="CX205" s="26" t="e">
        <f>(CN205-'ModelParams Lw'!$T$10)/'ModelParams Lw'!$T$11</f>
        <v>#DIV/0!</v>
      </c>
      <c r="CY205" s="26" t="e">
        <f>(CO205-'ModelParams Lw'!$U$10)/'ModelParams Lw'!$U$11</f>
        <v>#DIV/0!</v>
      </c>
      <c r="CZ205" s="26" t="e">
        <f>(CP205-'ModelParams Lw'!$V$10)/'ModelParams Lw'!$V$11</f>
        <v>#DIV/0!</v>
      </c>
    </row>
    <row r="206" spans="1:104" x14ac:dyDescent="0.2">
      <c r="A206" s="13">
        <f>Calcul!A208</f>
        <v>0</v>
      </c>
      <c r="B206" s="13">
        <f t="shared" si="92"/>
        <v>0</v>
      </c>
      <c r="C206" s="13">
        <f>Calcul!B208</f>
        <v>0</v>
      </c>
      <c r="D206" s="13">
        <f>Calcul!C208/1000</f>
        <v>0</v>
      </c>
      <c r="E206" s="13">
        <f>Calcul!D208/1000</f>
        <v>0</v>
      </c>
      <c r="F206" s="13">
        <f t="shared" si="93"/>
        <v>0</v>
      </c>
      <c r="G206" s="23" t="e">
        <f>DEGREES(ACOS(1-(1/'ModelParams Lw'!B$15*SQRT(0.5*1.2/'Sound Power'!$C206)*('Sound Power'!$B206/3600)/('Sound Power'!$D206)/('Sound Power'!$F206))))</f>
        <v>#DIV/0!</v>
      </c>
      <c r="H206" s="23" t="e">
        <f>DEGREES(ACOS(1-(1/'ModelParams Lw'!C$15*SQRT(0.5*1.2/'Sound Power'!$C206)*('Sound Power'!$B206/3600)/('Sound Power'!$D206)/('Sound Power'!$F206))))</f>
        <v>#DIV/0!</v>
      </c>
      <c r="I206" s="23" t="e">
        <f>DEGREES(ACOS(1-(1/'ModelParams Lw'!D$15*SQRT(0.5*1.2/'Sound Power'!$C206)*('Sound Power'!$B206/3600)/('Sound Power'!$D206)/('Sound Power'!$F206))))</f>
        <v>#DIV/0!</v>
      </c>
      <c r="J206" s="23" t="e">
        <f>DEGREES(ACOS(1-(1/'ModelParams Lw'!E$15*SQRT(0.5*1.2/'Sound Power'!$C206)*('Sound Power'!$B206/3600)/('Sound Power'!$D206)/('Sound Power'!$F206))))</f>
        <v>#DIV/0!</v>
      </c>
      <c r="K206" s="23" t="e">
        <f>DEGREES(ACOS(1-(1/'ModelParams Lw'!F$15*SQRT(0.5*1.2/'Sound Power'!$C206)*('Sound Power'!$B206/3600)/('Sound Power'!$D206)/('Sound Power'!$F206))))</f>
        <v>#DIV/0!</v>
      </c>
      <c r="L206" s="23" t="e">
        <f>DEGREES(ACOS(1-(1/'ModelParams Lw'!G$15*SQRT(0.5*1.2/'Sound Power'!$C206)*('Sound Power'!$B206/3600)/('Sound Power'!$D206)/('Sound Power'!$F206))))</f>
        <v>#DIV/0!</v>
      </c>
      <c r="M206" s="23" t="e">
        <f>DEGREES(ACOS(1-(1/'ModelParams Lw'!H$15*SQRT(0.5*1.2/'Sound Power'!$C206)*('Sound Power'!$B206/3600)/('Sound Power'!$D206)/('Sound Power'!$F206))))</f>
        <v>#DIV/0!</v>
      </c>
      <c r="N206" s="23" t="e">
        <f>DEGREES(ACOS(1-(1/'ModelParams Lw'!I$15*SQRT(0.5*1.2/'Sound Power'!$C206)*('Sound Power'!$B206/3600)/('Sound Power'!$D206)/('Sound Power'!$F206))))</f>
        <v>#DIV/0!</v>
      </c>
      <c r="O206" s="26" t="e">
        <f>('ModelParams Lw'!B$4*LN('Sound Power'!G206)/(1+EXP(-('Sound Power'!$D206*1000+'ModelParams Lw'!B$6)/'ModelParams Lw'!B$7))+'ModelParams Lw'!B$5)*LN('Sound Power'!$B206)-('ModelParams Lw'!B$8+'ModelParams Lw'!B$9*$D206+'ModelParams Lw'!B$10*'Sound Power'!$F206^'ModelParams Lw'!B$14+'ModelParams Lw'!B$11*LN('Sound Power'!G206)+'ModelParams Lw'!B$12*'Sound Power'!$D206*'Sound Power'!$F206+'ModelParams Lw'!B$13*'Sound Power'!$D206*LN('Sound Power'!G206))</f>
        <v>#DIV/0!</v>
      </c>
      <c r="P206" s="26" t="e">
        <f>('ModelParams Lw'!C$4*LN('Sound Power'!H206)/(1+EXP(-('Sound Power'!$D206*1000+'ModelParams Lw'!C$6)/'ModelParams Lw'!C$7))+'ModelParams Lw'!C$5)*LN('Sound Power'!$B206)-('ModelParams Lw'!C$8+'ModelParams Lw'!C$9*$D206+'ModelParams Lw'!C$10*'Sound Power'!$F206^'ModelParams Lw'!C$14+'ModelParams Lw'!C$11*LN('Sound Power'!H206)+'ModelParams Lw'!C$12*'Sound Power'!$D206*'Sound Power'!$F206+'ModelParams Lw'!C$13*'Sound Power'!$D206*LN('Sound Power'!H206))</f>
        <v>#DIV/0!</v>
      </c>
      <c r="Q206" s="26" t="e">
        <f>('ModelParams Lw'!D$4*LN('Sound Power'!I206)/(1+EXP(-('Sound Power'!$D206*1000+'ModelParams Lw'!D$6)/'ModelParams Lw'!D$7))+'ModelParams Lw'!D$5)*LN('Sound Power'!$B206)-('ModelParams Lw'!D$8+'ModelParams Lw'!D$9*$D206+'ModelParams Lw'!D$10*'Sound Power'!$F206^'ModelParams Lw'!D$14+'ModelParams Lw'!D$11*LN('Sound Power'!I206)+'ModelParams Lw'!D$12*'Sound Power'!$D206*'Sound Power'!$F206+'ModelParams Lw'!D$13*'Sound Power'!$D206*LN('Sound Power'!I206))</f>
        <v>#DIV/0!</v>
      </c>
      <c r="R206" s="26" t="e">
        <f>('ModelParams Lw'!E$4*LN('Sound Power'!J206)/(1+EXP(-('Sound Power'!$D206*1000+'ModelParams Lw'!E$6)/'ModelParams Lw'!E$7))+'ModelParams Lw'!E$5)*LN('Sound Power'!$B206)-('ModelParams Lw'!E$8+'ModelParams Lw'!E$9*$D206+'ModelParams Lw'!E$10*'Sound Power'!$F206^'ModelParams Lw'!E$14+'ModelParams Lw'!E$11*LN('Sound Power'!J206)+'ModelParams Lw'!E$12*'Sound Power'!$D206*'Sound Power'!$F206+'ModelParams Lw'!E$13*'Sound Power'!$D206*LN('Sound Power'!J206))</f>
        <v>#DIV/0!</v>
      </c>
      <c r="S206" s="26" t="e">
        <f>('ModelParams Lw'!F$4*LN('Sound Power'!K206)/(1+EXP(-('Sound Power'!$D206*1000+'ModelParams Lw'!F$6)/'ModelParams Lw'!F$7))+'ModelParams Lw'!F$5)*LN('Sound Power'!$B206)-('ModelParams Lw'!F$8+'ModelParams Lw'!F$9*$D206+'ModelParams Lw'!F$10*'Sound Power'!$F206^'ModelParams Lw'!F$14+'ModelParams Lw'!F$11*LN('Sound Power'!K206)+'ModelParams Lw'!F$12*'Sound Power'!$D206*'Sound Power'!$F206+'ModelParams Lw'!F$13*'Sound Power'!$D206*LN('Sound Power'!K206))</f>
        <v>#DIV/0!</v>
      </c>
      <c r="T206" s="26" t="e">
        <f>('ModelParams Lw'!G$4*LN('Sound Power'!L206)/(1+EXP(-('Sound Power'!$D206*1000+'ModelParams Lw'!G$6)/'ModelParams Lw'!G$7))+'ModelParams Lw'!G$5)*LN('Sound Power'!$B206)-('ModelParams Lw'!G$8+'ModelParams Lw'!G$9*$D206+'ModelParams Lw'!G$10*'Sound Power'!$F206^'ModelParams Lw'!G$14+'ModelParams Lw'!G$11*LN('Sound Power'!L206)+'ModelParams Lw'!G$12*'Sound Power'!$D206*'Sound Power'!$F206+'ModelParams Lw'!G$13*'Sound Power'!$D206*LN('Sound Power'!L206))</f>
        <v>#DIV/0!</v>
      </c>
      <c r="U206" s="26" t="e">
        <f>('ModelParams Lw'!H$4*LN('Sound Power'!M206)/(1+EXP(-('Sound Power'!$D206*1000+'ModelParams Lw'!H$6)/'ModelParams Lw'!H$7))+'ModelParams Lw'!H$5)*LN('Sound Power'!$B206)-('ModelParams Lw'!H$8+'ModelParams Lw'!H$9*$D206+'ModelParams Lw'!H$10*'Sound Power'!$F206^'ModelParams Lw'!H$14+'ModelParams Lw'!H$11*LN('Sound Power'!M206)+'ModelParams Lw'!H$12*'Sound Power'!$D206*'Sound Power'!$F206+'ModelParams Lw'!H$13*'Sound Power'!$D206*LN('Sound Power'!M206))</f>
        <v>#DIV/0!</v>
      </c>
      <c r="V206" s="26" t="e">
        <f>('ModelParams Lw'!I$4*LN('Sound Power'!N206)/(1+EXP(-('Sound Power'!$D206*1000+'ModelParams Lw'!I$6)/'ModelParams Lw'!I$7))+'ModelParams Lw'!I$5)*LN('Sound Power'!$B206)-('ModelParams Lw'!I$8+'ModelParams Lw'!I$9*$D206+'ModelParams Lw'!I$10*'Sound Power'!$F206^'ModelParams Lw'!I$14+'ModelParams Lw'!I$11*LN('Sound Power'!N206)+'ModelParams Lw'!I$12*'Sound Power'!$D206*'Sound Power'!$F206+'ModelParams Lw'!I$13*'Sound Power'!$D206*LN('Sound Power'!N206))</f>
        <v>#DIV/0!</v>
      </c>
      <c r="W206" s="26" t="e">
        <f>10*LOG10(IF(O206="",0,POWER(10,((O206+'ModelParams Lw'!$O$4)/10))) +IF(P206="",0,POWER(10,((P206+'ModelParams Lw'!$P$4)/10))) +IF(Q206="",0,POWER(10,((Q206+'ModelParams Lw'!$Q$4)/10))) +IF(R206="",0,POWER(10,((R206+'ModelParams Lw'!$R$4)/10))) +IF(S206="",0,POWER(10,((S206+'ModelParams Lw'!$S$4)/10))) +IF(T206="",0,POWER(10,((T206+'ModelParams Lw'!$T$4)/10))) +IF(U206="",0,POWER(10,((U206+'ModelParams Lw'!$U$4)/10)))+IF(V206="",0,POWER(10,((V206+'ModelParams Lw'!$V$4)/10))))</f>
        <v>#DIV/0!</v>
      </c>
      <c r="X206" s="26" t="e">
        <f t="shared" si="77"/>
        <v>#DIV/0!</v>
      </c>
      <c r="Y206" s="26" t="e">
        <f>(O206-'ModelParams Lw'!O$10)/'ModelParams Lw'!O$11</f>
        <v>#DIV/0!</v>
      </c>
      <c r="Z206" s="26" t="e">
        <f>(P206-'ModelParams Lw'!P$10)/'ModelParams Lw'!P$11</f>
        <v>#DIV/0!</v>
      </c>
      <c r="AA206" s="26" t="e">
        <f>(Q206-'ModelParams Lw'!Q$10)/'ModelParams Lw'!Q$11</f>
        <v>#DIV/0!</v>
      </c>
      <c r="AB206" s="26" t="e">
        <f>(R206-'ModelParams Lw'!R$10)/'ModelParams Lw'!R$11</f>
        <v>#DIV/0!</v>
      </c>
      <c r="AC206" s="26" t="e">
        <f>(S206-'ModelParams Lw'!S$10)/'ModelParams Lw'!S$11</f>
        <v>#DIV/0!</v>
      </c>
      <c r="AD206" s="26" t="e">
        <f>(T206-'ModelParams Lw'!T$10)/'ModelParams Lw'!T$11</f>
        <v>#DIV/0!</v>
      </c>
      <c r="AE206" s="26" t="e">
        <f>(U206-'ModelParams Lw'!U$10)/'ModelParams Lw'!U$11</f>
        <v>#DIV/0!</v>
      </c>
      <c r="AF206" s="26" t="e">
        <f>(V206-'ModelParams Lw'!V$10)/'ModelParams Lw'!V$11</f>
        <v>#DIV/0!</v>
      </c>
      <c r="AG206" s="26" t="e">
        <f t="shared" si="78"/>
        <v>#DIV/0!</v>
      </c>
      <c r="AH206" s="26" t="e">
        <f>VLOOKUP(D206*1000,'ModelParams Lw'!$A$38:$D$58,4)</f>
        <v>#N/A</v>
      </c>
      <c r="AI206" s="56" t="e">
        <f>VLOOKUP(D206*1000,'ModelParams Lw'!$A$38:$D$58,2)</f>
        <v>#N/A</v>
      </c>
      <c r="AJ206" s="46" t="e">
        <f t="shared" si="79"/>
        <v>#DIV/0!</v>
      </c>
      <c r="AK206" s="26" t="e">
        <f t="shared" si="80"/>
        <v>#VALUE!</v>
      </c>
      <c r="AL206" s="26" t="e">
        <f>IF($AI206=100,'ModelParams Lw'!R$35*'Sound Power'!$AH206^2+'ModelParams Lw'!R$36*'Sound Power'!$AH206+'ModelParams Lw'!R$37,IF($AI206=150,'ModelParams Lw'!R$38*'Sound Power'!$AH206^2+'ModelParams Lw'!R$39*'Sound Power'!$AH206+'ModelParams Lw'!R$40,'ModelParams Lw'!R$41*'Sound Power'!$AH206^2+'ModelParams Lw'!R$42*'Sound Power'!$AH206+'ModelParams Lw'!R$43))</f>
        <v>#N/A</v>
      </c>
      <c r="AM206" s="26" t="e">
        <f>IF($AI206=100,'ModelParams Lw'!S$35*'Sound Power'!$AH206^2+'ModelParams Lw'!S$36*'Sound Power'!$AH206+'ModelParams Lw'!S$37,IF($AI206=150,'ModelParams Lw'!S$38*'Sound Power'!$AH206^2+'ModelParams Lw'!S$39*'Sound Power'!$AH206+'ModelParams Lw'!S$40,'ModelParams Lw'!S$41*'Sound Power'!$AH206^2+'ModelParams Lw'!S$42*'Sound Power'!$AH206+'ModelParams Lw'!S$43))</f>
        <v>#N/A</v>
      </c>
      <c r="AN206" s="26" t="e">
        <f>IF($AI206=100,'ModelParams Lw'!T$35*'Sound Power'!$AH206^2+'ModelParams Lw'!T$36*'Sound Power'!$AH206+'ModelParams Lw'!T$37,IF($AI206=150,'ModelParams Lw'!T$38*'Sound Power'!$AH206^2+'ModelParams Lw'!T$39*'Sound Power'!$AH206+'ModelParams Lw'!T$40,'ModelParams Lw'!T$41*'Sound Power'!$AH206^2+'ModelParams Lw'!T$42*'Sound Power'!$AH206+'ModelParams Lw'!T$43))</f>
        <v>#N/A</v>
      </c>
      <c r="AO206" s="26" t="e">
        <f>IF($AI206=100,'ModelParams Lw'!U$35*'Sound Power'!$AH206^2+'ModelParams Lw'!U$36*'Sound Power'!$AH206+'ModelParams Lw'!U$37,IF($AI206=150,'ModelParams Lw'!U$38*'Sound Power'!$AH206^2+'ModelParams Lw'!U$39*'Sound Power'!$AH206+'ModelParams Lw'!U$40,'ModelParams Lw'!U$41*'Sound Power'!$AH206^2+'ModelParams Lw'!U$42*'Sound Power'!$AH206+'ModelParams Lw'!U$43))</f>
        <v>#N/A</v>
      </c>
      <c r="AP206" s="26" t="e">
        <f>IF($AI206=100,'ModelParams Lw'!V$35*'Sound Power'!$AH206^2+'ModelParams Lw'!V$36*'Sound Power'!$AH206+'ModelParams Lw'!V$37,IF($AI206=150,'ModelParams Lw'!V$38*'Sound Power'!$AH206^2+'ModelParams Lw'!V$39*'Sound Power'!$AH206+'ModelParams Lw'!V$40,'ModelParams Lw'!V$41*'Sound Power'!$AH206^2+'ModelParams Lw'!V$42*'Sound Power'!$AH206+'ModelParams Lw'!V$43))</f>
        <v>#N/A</v>
      </c>
      <c r="AQ206" s="26" t="e">
        <f>IF($AI206=100,'ModelParams Lw'!W$35*'Sound Power'!$AH206^2+'ModelParams Lw'!W$36*'Sound Power'!$AH206+'ModelParams Lw'!W$37,IF($AI206=150,'ModelParams Lw'!W$38*'Sound Power'!$AH206^2+'ModelParams Lw'!W$39*'Sound Power'!$AH206+'ModelParams Lw'!W$40,'ModelParams Lw'!W$41*'Sound Power'!$AH206^2+'ModelParams Lw'!W$42*'Sound Power'!$AH206+'ModelParams Lw'!W$43))</f>
        <v>#N/A</v>
      </c>
      <c r="AR206" s="26" t="e">
        <f t="shared" si="81"/>
        <v>#VALUE!</v>
      </c>
      <c r="AS206" s="26" t="e">
        <f>IF(26.83*LN($AJ206)-11.791-'ModelParams Lw'!B$35&lt;0,0,26.83*LN($AJ206)-11.791-'ModelParams Lw'!B$35)</f>
        <v>#DIV/0!</v>
      </c>
      <c r="AT206" s="26" t="e">
        <f>IF(26.83*LN($AJ206)-11.791-'ModelParams Lw'!C$35&lt;0,0,26.83*LN($AJ206)-11.791-'ModelParams Lw'!C$35)</f>
        <v>#DIV/0!</v>
      </c>
      <c r="AU206" s="26" t="e">
        <f>IF(26.83*LN($AJ206)-11.791-'ModelParams Lw'!D$35&lt;0,0,26.83*LN($AJ206)-11.791-'ModelParams Lw'!D$35)</f>
        <v>#DIV/0!</v>
      </c>
      <c r="AV206" s="26" t="e">
        <f>IF(26.83*LN($AJ206)-11.791-'ModelParams Lw'!E$35&lt;0,0,26.83*LN($AJ206)-11.791-'ModelParams Lw'!E$35)</f>
        <v>#DIV/0!</v>
      </c>
      <c r="AW206" s="26" t="e">
        <f>IF(26.83*LN($AJ206)-11.791-'ModelParams Lw'!F$35&lt;0,0,26.83*LN($AJ206)-11.791-'ModelParams Lw'!F$35)</f>
        <v>#DIV/0!</v>
      </c>
      <c r="AX206" s="26" t="e">
        <f>IF(26.83*LN($AJ206)-11.791-'ModelParams Lw'!G$35&lt;0,0,26.83*LN($AJ206)-11.791-'ModelParams Lw'!G$35)</f>
        <v>#DIV/0!</v>
      </c>
      <c r="AY206" s="26" t="e">
        <f>IF(26.83*LN($AJ206)-11.791-'ModelParams Lw'!H$35&lt;0,0,26.83*LN($AJ206)-11.791-'ModelParams Lw'!H$35)</f>
        <v>#DIV/0!</v>
      </c>
      <c r="AZ206" s="26" t="e">
        <f>IF(26.83*LN($AJ206)-11.791-'ModelParams Lw'!I$35&lt;0,0,26.83*LN($AJ206)-11.791-'ModelParams Lw'!I$35)</f>
        <v>#DIV/0!</v>
      </c>
      <c r="BA206" s="26" t="e">
        <f t="shared" si="94"/>
        <v>#DIV/0!</v>
      </c>
      <c r="BB206" s="26" t="e">
        <f t="shared" si="95"/>
        <v>#DIV/0!</v>
      </c>
      <c r="BC206" s="26" t="e">
        <f t="shared" si="96"/>
        <v>#DIV/0!</v>
      </c>
      <c r="BD206" s="26" t="e">
        <f t="shared" si="97"/>
        <v>#DIV/0!</v>
      </c>
      <c r="BE206" s="26" t="e">
        <f t="shared" si="98"/>
        <v>#DIV/0!</v>
      </c>
      <c r="BF206" s="26" t="e">
        <f t="shared" si="99"/>
        <v>#DIV/0!</v>
      </c>
      <c r="BG206" s="26" t="e">
        <f t="shared" si="100"/>
        <v>#DIV/0!</v>
      </c>
      <c r="BH206" s="26" t="e">
        <f t="shared" si="101"/>
        <v>#DIV/0!</v>
      </c>
      <c r="BI206" s="26" t="e">
        <f>10*LOG10(IF(BA206="",0,POWER(10,((BA206+'ModelParams Lw'!$O$4)/10))) +IF(BB206="",0,POWER(10,((BB206+'ModelParams Lw'!$P$4)/10))) +IF(BC206="",0,POWER(10,((BC206+'ModelParams Lw'!$Q$4)/10))) +IF(BD206="",0,POWER(10,((BD206+'ModelParams Lw'!$R$4)/10))) +IF(BE206="",0,POWER(10,((BE206+'ModelParams Lw'!$S$4)/10))) +IF(BF206="",0,POWER(10,((BF206+'ModelParams Lw'!$T$4)/10))) +IF(BG206="",0,POWER(10,((BG206+'ModelParams Lw'!$U$4)/10)))+IF(BH206="",0,POWER(10,((BH206+'ModelParams Lw'!$V$4)/10))))</f>
        <v>#DIV/0!</v>
      </c>
      <c r="BJ206" s="26" t="e">
        <f t="shared" si="82"/>
        <v>#DIV/0!</v>
      </c>
      <c r="BK206" s="26" t="e">
        <f>(BA206-'ModelParams Lw'!O$10)/'ModelParams Lw'!O$11</f>
        <v>#DIV/0!</v>
      </c>
      <c r="BL206" s="26" t="e">
        <f>(BB206-'ModelParams Lw'!P$10)/'ModelParams Lw'!P$11</f>
        <v>#DIV/0!</v>
      </c>
      <c r="BM206" s="26" t="e">
        <f>(BC206-'ModelParams Lw'!Q$10)/'ModelParams Lw'!Q$11</f>
        <v>#DIV/0!</v>
      </c>
      <c r="BN206" s="26" t="e">
        <f>(BD206-'ModelParams Lw'!R$10)/'ModelParams Lw'!R$11</f>
        <v>#DIV/0!</v>
      </c>
      <c r="BO206" s="26" t="e">
        <f>(BE206-'ModelParams Lw'!S$10)/'ModelParams Lw'!S$11</f>
        <v>#DIV/0!</v>
      </c>
      <c r="BP206" s="26" t="e">
        <f>(BF206-'ModelParams Lw'!T$10)/'ModelParams Lw'!T$11</f>
        <v>#DIV/0!</v>
      </c>
      <c r="BQ206" s="26" t="e">
        <f>(BG206-'ModelParams Lw'!U$10)/'ModelParams Lw'!U$11</f>
        <v>#DIV/0!</v>
      </c>
      <c r="BR206" s="26" t="e">
        <f>(BH206-'ModelParams Lw'!V$10)/'ModelParams Lw'!V$11</f>
        <v>#DIV/0!</v>
      </c>
      <c r="BS206" s="23" t="e">
        <f>IF(Calcul!$E208="SW",DEGREES(ACOS(1-(1/'ModelParams Lw'!C$25*SQRT(0.5*1.2/'Sound Power'!$C206)*('Sound Power'!$B206/3600)/('Sound Power'!$D206)/('Sound Power'!$F206)))),DEGREES(ACOS(1-(1/'ModelParams Lw'!C$29*SQRT(0.5*1.2/'Sound Power'!$C206)*('Sound Power'!$B206/3600)/('Sound Power'!$D206)/('Sound Power'!$F206)))))</f>
        <v>#DIV/0!</v>
      </c>
      <c r="BT206" s="23" t="e">
        <f>IF(Calcul!$E208="SW",DEGREES(ACOS(1-(1/'ModelParams Lw'!D$25*SQRT(0.5*1.2/'Sound Power'!$C206)*('Sound Power'!$B206/3600)/('Sound Power'!$D206)/('Sound Power'!$F206)))),DEGREES(ACOS(1-(1/'ModelParams Lw'!D$29*SQRT(0.5*1.2/'Sound Power'!$C206)*('Sound Power'!$B206/3600)/('Sound Power'!$D206)/('Sound Power'!$F206)))))</f>
        <v>#DIV/0!</v>
      </c>
      <c r="BU206" s="23" t="e">
        <f>IF(Calcul!$E208="SW",DEGREES(ACOS(1-(1/'ModelParams Lw'!E$25*SQRT(0.5*1.2/'Sound Power'!$C206)*('Sound Power'!$B206/3600)/('Sound Power'!$D206)/('Sound Power'!$F206)))),DEGREES(ACOS(1-(1/'ModelParams Lw'!E$29*SQRT(0.5*1.2/'Sound Power'!$C206)*('Sound Power'!$B206/3600)/('Sound Power'!$D206)/('Sound Power'!$F206)))))</f>
        <v>#DIV/0!</v>
      </c>
      <c r="BV206" s="23" t="e">
        <f>IF(Calcul!$E208="SW",DEGREES(ACOS(1-(1/'ModelParams Lw'!F$25*SQRT(0.5*1.2/'Sound Power'!$C206)*('Sound Power'!$B206/3600)/('Sound Power'!$D206)/('Sound Power'!$F206)))),DEGREES(ACOS(1-(1/'ModelParams Lw'!F$29*SQRT(0.5*1.2/'Sound Power'!$C206)*('Sound Power'!$B206/3600)/('Sound Power'!$D206)/('Sound Power'!$F206)))))</f>
        <v>#DIV/0!</v>
      </c>
      <c r="BW206" s="23" t="e">
        <f>IF(Calcul!$E208="SW",DEGREES(ACOS(1-(1/'ModelParams Lw'!G$25*SQRT(0.5*1.2/'Sound Power'!$C206)*('Sound Power'!$B206/3600)/('Sound Power'!$D206)/('Sound Power'!$F206)))),DEGREES(ACOS(1-(1/'ModelParams Lw'!G$29*SQRT(0.5*1.2/'Sound Power'!$C206)*('Sound Power'!$B206/3600)/('Sound Power'!$D206)/('Sound Power'!$F206)))))</f>
        <v>#DIV/0!</v>
      </c>
      <c r="BX206" s="23" t="e">
        <f>IF(Calcul!$E208="SW",DEGREES(ACOS(1-(1/'ModelParams Lw'!H$25*SQRT(0.5*1.2/'Sound Power'!$C206)*('Sound Power'!$B206/3600)/('Sound Power'!$D206)/('Sound Power'!$F206)))),DEGREES(ACOS(1-(1/'ModelParams Lw'!H$29*SQRT(0.5*1.2/'Sound Power'!$C206)*('Sound Power'!$B206/3600)/('Sound Power'!$D206)/('Sound Power'!$F206)))))</f>
        <v>#DIV/0!</v>
      </c>
      <c r="BY206" s="23" t="e">
        <f>IF(Calcul!$E208="SW",DEGREES(ACOS(1-(1/'ModelParams Lw'!I$25*SQRT(0.5*1.2/'Sound Power'!$C206)*('Sound Power'!$B206/3600)/('Sound Power'!$D206)/('Sound Power'!$F206)))),DEGREES(ACOS(1-(1/'ModelParams Lw'!I$29*SQRT(0.5*1.2/'Sound Power'!$C206)*('Sound Power'!$B206/3600)/('Sound Power'!$D206)/('Sound Power'!$F206)))))</f>
        <v>#DIV/0!</v>
      </c>
      <c r="BZ206" s="23" t="e">
        <f>IF(Calcul!$E208="SW",DEGREES(ACOS(1-(1/'ModelParams Lw'!J$25*SQRT(0.5*1.2/'Sound Power'!$C206)*('Sound Power'!$B206/3600)/('Sound Power'!$D206)/('Sound Power'!$F206)))),DEGREES(ACOS(1-(1/'ModelParams Lw'!J$29*SQRT(0.5*1.2/'Sound Power'!$C206)*('Sound Power'!$B206/3600)/('Sound Power'!$D206)/('Sound Power'!$F206)))))</f>
        <v>#DIV/0!</v>
      </c>
      <c r="CA206" s="26" t="e">
        <f>IF(Calcul!$E208="SW",'ModelParams Lw'!C$22+'ModelParams Lw'!C$23*LOG('Sound Power'!$D206/'Sound Power'!$E206)+'ModelParams Lw'!C$24*LN('Sound Power'!BS206),IF('ModelParams Lw'!C$26+'ModelParams Lw'!C$27*LOG('Sound Power'!$D206/'Sound Power'!$E206)+'ModelParams Lw'!C$28*LN('Sound Power'!BS206)&lt;'ModelParams Lw'!C$22+'ModelParams Lw'!C$23*LOG('Sound Power'!$D206/'Sound Power'!$E206)+'ModelParams Lw'!C$24*LN('Sound Power'!BS206),'ModelParams Lw'!C$22+'ModelParams Lw'!C$23*LOG('Sound Power'!$D206/'Sound Power'!$E206)+'ModelParams Lw'!C$24*LN('Sound Power'!BS206),'ModelParams Lw'!C$26+'ModelParams Lw'!C$27*LOG('Sound Power'!$D206/'Sound Power'!$E206)+'ModelParams Lw'!C$28*LN('Sound Power'!BS206)))</f>
        <v>#DIV/0!</v>
      </c>
      <c r="CB206" s="26" t="e">
        <f>IF(Calcul!$E208="SW",'ModelParams Lw'!D$22+'ModelParams Lw'!D$23*LOG('Sound Power'!$D206/'Sound Power'!$E206)+'ModelParams Lw'!D$24*LN('Sound Power'!BT206),IF('ModelParams Lw'!D$26+'ModelParams Lw'!D$27*LOG('Sound Power'!$D206/'Sound Power'!$E206)+'ModelParams Lw'!D$28*LN('Sound Power'!BT206)&lt;'ModelParams Lw'!D$22+'ModelParams Lw'!D$23*LOG('Sound Power'!$D206/'Sound Power'!$E206)+'ModelParams Lw'!D$24*LN('Sound Power'!BT206),'ModelParams Lw'!D$22+'ModelParams Lw'!D$23*LOG('Sound Power'!$D206/'Sound Power'!$E206)+'ModelParams Lw'!D$24*LN('Sound Power'!BT206),'ModelParams Lw'!D$26+'ModelParams Lw'!D$27*LOG('Sound Power'!$D206/'Sound Power'!$E206)+'ModelParams Lw'!D$28*LN('Sound Power'!BT206)))</f>
        <v>#DIV/0!</v>
      </c>
      <c r="CC206" s="26" t="e">
        <f>IF(Calcul!$E208="SW",'ModelParams Lw'!E$22+'ModelParams Lw'!E$23*LOG('Sound Power'!$D206/'Sound Power'!$E206)+'ModelParams Lw'!E$24*LN('Sound Power'!BU206),IF('ModelParams Lw'!E$26+'ModelParams Lw'!E$27*LOG('Sound Power'!$D206/'Sound Power'!$E206)+'ModelParams Lw'!E$28*LN('Sound Power'!BU206)&lt;'ModelParams Lw'!E$22+'ModelParams Lw'!E$23*LOG('Sound Power'!$D206/'Sound Power'!$E206)+'ModelParams Lw'!E$24*LN('Sound Power'!BU206),'ModelParams Lw'!E$22+'ModelParams Lw'!E$23*LOG('Sound Power'!$D206/'Sound Power'!$E206)+'ModelParams Lw'!E$24*LN('Sound Power'!BU206),'ModelParams Lw'!E$26+'ModelParams Lw'!E$27*LOG('Sound Power'!$D206/'Sound Power'!$E206)+'ModelParams Lw'!E$28*LN('Sound Power'!BU206)))</f>
        <v>#DIV/0!</v>
      </c>
      <c r="CD206" s="26" t="e">
        <f>IF(Calcul!$E208="SW",'ModelParams Lw'!F$22+'ModelParams Lw'!F$23*LOG('Sound Power'!$D206/'Sound Power'!$E206)+'ModelParams Lw'!F$24*LN('Sound Power'!BV206),IF('ModelParams Lw'!F$26+'ModelParams Lw'!F$27*LOG('Sound Power'!$D206/'Sound Power'!$E206)+'ModelParams Lw'!F$28*LN('Sound Power'!BV206)&lt;'ModelParams Lw'!F$22+'ModelParams Lw'!F$23*LOG('Sound Power'!$D206/'Sound Power'!$E206)+'ModelParams Lw'!F$24*LN('Sound Power'!BV206),'ModelParams Lw'!F$22+'ModelParams Lw'!F$23*LOG('Sound Power'!$D206/'Sound Power'!$E206)+'ModelParams Lw'!F$24*LN('Sound Power'!BV206),'ModelParams Lw'!F$26+'ModelParams Lw'!F$27*LOG('Sound Power'!$D206/'Sound Power'!$E206)+'ModelParams Lw'!F$28*LN('Sound Power'!BV206)))</f>
        <v>#DIV/0!</v>
      </c>
      <c r="CE206" s="26" t="e">
        <f>IF(Calcul!$E208="SW",'ModelParams Lw'!G$22+'ModelParams Lw'!G$23*LOG('Sound Power'!$D206/'Sound Power'!$E206)+'ModelParams Lw'!G$24*LN('Sound Power'!BW206),IF('ModelParams Lw'!G$26+'ModelParams Lw'!G$27*LOG('Sound Power'!$D206/'Sound Power'!$E206)+'ModelParams Lw'!G$28*LN('Sound Power'!BW206)&lt;'ModelParams Lw'!G$22+'ModelParams Lw'!G$23*LOG('Sound Power'!$D206/'Sound Power'!$E206)+'ModelParams Lw'!G$24*LN('Sound Power'!BW206),'ModelParams Lw'!G$22+'ModelParams Lw'!G$23*LOG('Sound Power'!$D206/'Sound Power'!$E206)+'ModelParams Lw'!G$24*LN('Sound Power'!BW206),'ModelParams Lw'!G$26+'ModelParams Lw'!G$27*LOG('Sound Power'!$D206/'Sound Power'!$E206)+'ModelParams Lw'!G$28*LN('Sound Power'!BW206)))</f>
        <v>#DIV/0!</v>
      </c>
      <c r="CF206" s="26" t="e">
        <f>IF(Calcul!$E208="SW",'ModelParams Lw'!H$22+'ModelParams Lw'!H$23*LOG('Sound Power'!$D206/'Sound Power'!$E206)+'ModelParams Lw'!H$24*LN('Sound Power'!BX206),IF('ModelParams Lw'!H$26+'ModelParams Lw'!H$27*LOG('Sound Power'!$D206/'Sound Power'!$E206)+'ModelParams Lw'!H$28*LN('Sound Power'!BX206)&lt;'ModelParams Lw'!H$22+'ModelParams Lw'!H$23*LOG('Sound Power'!$D206/'Sound Power'!$E206)+'ModelParams Lw'!H$24*LN('Sound Power'!BX206),'ModelParams Lw'!H$22+'ModelParams Lw'!H$23*LOG('Sound Power'!$D206/'Sound Power'!$E206)+'ModelParams Lw'!H$24*LN('Sound Power'!BX206),'ModelParams Lw'!H$26+'ModelParams Lw'!H$27*LOG('Sound Power'!$D206/'Sound Power'!$E206)+'ModelParams Lw'!H$28*LN('Sound Power'!BX206)))</f>
        <v>#DIV/0!</v>
      </c>
      <c r="CG206" s="26" t="e">
        <f>IF(Calcul!$E208="SW",'ModelParams Lw'!I$22+'ModelParams Lw'!I$23*LOG('Sound Power'!$D206/'Sound Power'!$E206)+'ModelParams Lw'!I$24*LN('Sound Power'!BY206),IF('ModelParams Lw'!I$26+'ModelParams Lw'!I$27*LOG('Sound Power'!$D206/'Sound Power'!$E206)+'ModelParams Lw'!I$28*LN('Sound Power'!BY206)&lt;'ModelParams Lw'!I$22+'ModelParams Lw'!I$23*LOG('Sound Power'!$D206/'Sound Power'!$E206)+'ModelParams Lw'!I$24*LN('Sound Power'!BY206),'ModelParams Lw'!I$22+'ModelParams Lw'!I$23*LOG('Sound Power'!$D206/'Sound Power'!$E206)+'ModelParams Lw'!I$24*LN('Sound Power'!BY206),'ModelParams Lw'!I$26+'ModelParams Lw'!I$27*LOG('Sound Power'!$D206/'Sound Power'!$E206)+'ModelParams Lw'!I$28*LN('Sound Power'!BY206)))</f>
        <v>#DIV/0!</v>
      </c>
      <c r="CH206" s="26" t="e">
        <f>IF(Calcul!$E208="SW",'ModelParams Lw'!J$22+'ModelParams Lw'!J$23*LOG('Sound Power'!$D206/'Sound Power'!$E206)+'ModelParams Lw'!J$24*LN('Sound Power'!BZ206),IF('ModelParams Lw'!J$26+'ModelParams Lw'!J$27*LOG('Sound Power'!$D206/'Sound Power'!$E206)+'ModelParams Lw'!J$28*LN('Sound Power'!BZ206)&lt;'ModelParams Lw'!J$22+'ModelParams Lw'!J$23*LOG('Sound Power'!$D206/'Sound Power'!$E206)+'ModelParams Lw'!J$24*LN('Sound Power'!BZ206),'ModelParams Lw'!J$22+'ModelParams Lw'!J$23*LOG('Sound Power'!$D206/'Sound Power'!$E206)+'ModelParams Lw'!J$24*LN('Sound Power'!BZ206),'ModelParams Lw'!J$26+'ModelParams Lw'!J$27*LOG('Sound Power'!$D206/'Sound Power'!$E206)+'ModelParams Lw'!J$28*LN('Sound Power'!BZ206)))</f>
        <v>#DIV/0!</v>
      </c>
      <c r="CI206" s="26" t="e">
        <f t="shared" si="83"/>
        <v>#DIV/0!</v>
      </c>
      <c r="CJ206" s="26" t="e">
        <f t="shared" si="84"/>
        <v>#DIV/0!</v>
      </c>
      <c r="CK206" s="26" t="e">
        <f t="shared" si="85"/>
        <v>#DIV/0!</v>
      </c>
      <c r="CL206" s="26" t="e">
        <f t="shared" si="86"/>
        <v>#DIV/0!</v>
      </c>
      <c r="CM206" s="26" t="e">
        <f t="shared" si="87"/>
        <v>#DIV/0!</v>
      </c>
      <c r="CN206" s="26" t="e">
        <f t="shared" si="88"/>
        <v>#DIV/0!</v>
      </c>
      <c r="CO206" s="26" t="e">
        <f t="shared" si="89"/>
        <v>#DIV/0!</v>
      </c>
      <c r="CP206" s="26" t="e">
        <f t="shared" si="90"/>
        <v>#DIV/0!</v>
      </c>
      <c r="CQ206" s="26" t="e">
        <f>10*LOG10(IF(CI206="",0,POWER(10,((CI206+'ModelParams Lw'!$O$4)/10))) +IF(CJ206="",0,POWER(10,((CJ206+'ModelParams Lw'!$P$4)/10))) +IF(CK206="",0,POWER(10,((CK206+'ModelParams Lw'!$Q$4)/10))) +IF(CL206="",0,POWER(10,((CL206+'ModelParams Lw'!$R$4)/10))) +IF(CM206="",0,POWER(10,((CM206+'ModelParams Lw'!$S$4)/10))) +IF(CN206="",0,POWER(10,((CN206+'ModelParams Lw'!$T$4)/10))) +IF(CO206="",0,POWER(10,((CO206+'ModelParams Lw'!$U$4)/10)))+IF(CP206="",0,POWER(10,((CP206+'ModelParams Lw'!$V$4)/10))))</f>
        <v>#DIV/0!</v>
      </c>
      <c r="CR206" s="26" t="e">
        <f t="shared" si="91"/>
        <v>#DIV/0!</v>
      </c>
      <c r="CS206" s="26" t="e">
        <f>(CI206-'ModelParams Lw'!$O$10)/'ModelParams Lw'!$O$11</f>
        <v>#DIV/0!</v>
      </c>
      <c r="CT206" s="26" t="e">
        <f>(CJ206-'ModelParams Lw'!$P$10)/'ModelParams Lw'!$P$11</f>
        <v>#DIV/0!</v>
      </c>
      <c r="CU206" s="26" t="e">
        <f>(CK206-'ModelParams Lw'!$Q$10)/'ModelParams Lw'!$Q$11</f>
        <v>#DIV/0!</v>
      </c>
      <c r="CV206" s="26" t="e">
        <f>(CL206-'ModelParams Lw'!$R$10)/'ModelParams Lw'!$R$11</f>
        <v>#DIV/0!</v>
      </c>
      <c r="CW206" s="26" t="e">
        <f>(CM206-'ModelParams Lw'!$S$10)/'ModelParams Lw'!$S$11</f>
        <v>#DIV/0!</v>
      </c>
      <c r="CX206" s="26" t="e">
        <f>(CN206-'ModelParams Lw'!$T$10)/'ModelParams Lw'!$T$11</f>
        <v>#DIV/0!</v>
      </c>
      <c r="CY206" s="26" t="e">
        <f>(CO206-'ModelParams Lw'!$U$10)/'ModelParams Lw'!$U$11</f>
        <v>#DIV/0!</v>
      </c>
      <c r="CZ206" s="26" t="e">
        <f>(CP206-'ModelParams Lw'!$V$10)/'ModelParams Lw'!$V$11</f>
        <v>#DIV/0!</v>
      </c>
    </row>
    <row r="207" spans="1:104" x14ac:dyDescent="0.2">
      <c r="A207" s="13">
        <f>Calcul!A209</f>
        <v>0</v>
      </c>
      <c r="B207" s="13">
        <f t="shared" si="92"/>
        <v>0</v>
      </c>
      <c r="C207" s="13">
        <f>Calcul!B209</f>
        <v>0</v>
      </c>
      <c r="D207" s="13">
        <f>Calcul!C209/1000</f>
        <v>0</v>
      </c>
      <c r="E207" s="13">
        <f>Calcul!D209/1000</f>
        <v>0</v>
      </c>
      <c r="F207" s="13">
        <f t="shared" si="93"/>
        <v>0</v>
      </c>
      <c r="G207" s="23" t="e">
        <f>DEGREES(ACOS(1-(1/'ModelParams Lw'!B$15*SQRT(0.5*1.2/'Sound Power'!$C207)*('Sound Power'!$B207/3600)/('Sound Power'!$D207)/('Sound Power'!$F207))))</f>
        <v>#DIV/0!</v>
      </c>
      <c r="H207" s="23" t="e">
        <f>DEGREES(ACOS(1-(1/'ModelParams Lw'!C$15*SQRT(0.5*1.2/'Sound Power'!$C207)*('Sound Power'!$B207/3600)/('Sound Power'!$D207)/('Sound Power'!$F207))))</f>
        <v>#DIV/0!</v>
      </c>
      <c r="I207" s="23" t="e">
        <f>DEGREES(ACOS(1-(1/'ModelParams Lw'!D$15*SQRT(0.5*1.2/'Sound Power'!$C207)*('Sound Power'!$B207/3600)/('Sound Power'!$D207)/('Sound Power'!$F207))))</f>
        <v>#DIV/0!</v>
      </c>
      <c r="J207" s="23" t="e">
        <f>DEGREES(ACOS(1-(1/'ModelParams Lw'!E$15*SQRT(0.5*1.2/'Sound Power'!$C207)*('Sound Power'!$B207/3600)/('Sound Power'!$D207)/('Sound Power'!$F207))))</f>
        <v>#DIV/0!</v>
      </c>
      <c r="K207" s="23" t="e">
        <f>DEGREES(ACOS(1-(1/'ModelParams Lw'!F$15*SQRT(0.5*1.2/'Sound Power'!$C207)*('Sound Power'!$B207/3600)/('Sound Power'!$D207)/('Sound Power'!$F207))))</f>
        <v>#DIV/0!</v>
      </c>
      <c r="L207" s="23" t="e">
        <f>DEGREES(ACOS(1-(1/'ModelParams Lw'!G$15*SQRT(0.5*1.2/'Sound Power'!$C207)*('Sound Power'!$B207/3600)/('Sound Power'!$D207)/('Sound Power'!$F207))))</f>
        <v>#DIV/0!</v>
      </c>
      <c r="M207" s="23" t="e">
        <f>DEGREES(ACOS(1-(1/'ModelParams Lw'!H$15*SQRT(0.5*1.2/'Sound Power'!$C207)*('Sound Power'!$B207/3600)/('Sound Power'!$D207)/('Sound Power'!$F207))))</f>
        <v>#DIV/0!</v>
      </c>
      <c r="N207" s="23" t="e">
        <f>DEGREES(ACOS(1-(1/'ModelParams Lw'!I$15*SQRT(0.5*1.2/'Sound Power'!$C207)*('Sound Power'!$B207/3600)/('Sound Power'!$D207)/('Sound Power'!$F207))))</f>
        <v>#DIV/0!</v>
      </c>
      <c r="O207" s="26" t="e">
        <f>('ModelParams Lw'!B$4*LN('Sound Power'!G207)/(1+EXP(-('Sound Power'!$D207*1000+'ModelParams Lw'!B$6)/'ModelParams Lw'!B$7))+'ModelParams Lw'!B$5)*LN('Sound Power'!$B207)-('ModelParams Lw'!B$8+'ModelParams Lw'!B$9*$D207+'ModelParams Lw'!B$10*'Sound Power'!$F207^'ModelParams Lw'!B$14+'ModelParams Lw'!B$11*LN('Sound Power'!G207)+'ModelParams Lw'!B$12*'Sound Power'!$D207*'Sound Power'!$F207+'ModelParams Lw'!B$13*'Sound Power'!$D207*LN('Sound Power'!G207))</f>
        <v>#DIV/0!</v>
      </c>
      <c r="P207" s="26" t="e">
        <f>('ModelParams Lw'!C$4*LN('Sound Power'!H207)/(1+EXP(-('Sound Power'!$D207*1000+'ModelParams Lw'!C$6)/'ModelParams Lw'!C$7))+'ModelParams Lw'!C$5)*LN('Sound Power'!$B207)-('ModelParams Lw'!C$8+'ModelParams Lw'!C$9*$D207+'ModelParams Lw'!C$10*'Sound Power'!$F207^'ModelParams Lw'!C$14+'ModelParams Lw'!C$11*LN('Sound Power'!H207)+'ModelParams Lw'!C$12*'Sound Power'!$D207*'Sound Power'!$F207+'ModelParams Lw'!C$13*'Sound Power'!$D207*LN('Sound Power'!H207))</f>
        <v>#DIV/0!</v>
      </c>
      <c r="Q207" s="26" t="e">
        <f>('ModelParams Lw'!D$4*LN('Sound Power'!I207)/(1+EXP(-('Sound Power'!$D207*1000+'ModelParams Lw'!D$6)/'ModelParams Lw'!D$7))+'ModelParams Lw'!D$5)*LN('Sound Power'!$B207)-('ModelParams Lw'!D$8+'ModelParams Lw'!D$9*$D207+'ModelParams Lw'!D$10*'Sound Power'!$F207^'ModelParams Lw'!D$14+'ModelParams Lw'!D$11*LN('Sound Power'!I207)+'ModelParams Lw'!D$12*'Sound Power'!$D207*'Sound Power'!$F207+'ModelParams Lw'!D$13*'Sound Power'!$D207*LN('Sound Power'!I207))</f>
        <v>#DIV/0!</v>
      </c>
      <c r="R207" s="26" t="e">
        <f>('ModelParams Lw'!E$4*LN('Sound Power'!J207)/(1+EXP(-('Sound Power'!$D207*1000+'ModelParams Lw'!E$6)/'ModelParams Lw'!E$7))+'ModelParams Lw'!E$5)*LN('Sound Power'!$B207)-('ModelParams Lw'!E$8+'ModelParams Lw'!E$9*$D207+'ModelParams Lw'!E$10*'Sound Power'!$F207^'ModelParams Lw'!E$14+'ModelParams Lw'!E$11*LN('Sound Power'!J207)+'ModelParams Lw'!E$12*'Sound Power'!$D207*'Sound Power'!$F207+'ModelParams Lw'!E$13*'Sound Power'!$D207*LN('Sound Power'!J207))</f>
        <v>#DIV/0!</v>
      </c>
      <c r="S207" s="26" t="e">
        <f>('ModelParams Lw'!F$4*LN('Sound Power'!K207)/(1+EXP(-('Sound Power'!$D207*1000+'ModelParams Lw'!F$6)/'ModelParams Lw'!F$7))+'ModelParams Lw'!F$5)*LN('Sound Power'!$B207)-('ModelParams Lw'!F$8+'ModelParams Lw'!F$9*$D207+'ModelParams Lw'!F$10*'Sound Power'!$F207^'ModelParams Lw'!F$14+'ModelParams Lw'!F$11*LN('Sound Power'!K207)+'ModelParams Lw'!F$12*'Sound Power'!$D207*'Sound Power'!$F207+'ModelParams Lw'!F$13*'Sound Power'!$D207*LN('Sound Power'!K207))</f>
        <v>#DIV/0!</v>
      </c>
      <c r="T207" s="26" t="e">
        <f>('ModelParams Lw'!G$4*LN('Sound Power'!L207)/(1+EXP(-('Sound Power'!$D207*1000+'ModelParams Lw'!G$6)/'ModelParams Lw'!G$7))+'ModelParams Lw'!G$5)*LN('Sound Power'!$B207)-('ModelParams Lw'!G$8+'ModelParams Lw'!G$9*$D207+'ModelParams Lw'!G$10*'Sound Power'!$F207^'ModelParams Lw'!G$14+'ModelParams Lw'!G$11*LN('Sound Power'!L207)+'ModelParams Lw'!G$12*'Sound Power'!$D207*'Sound Power'!$F207+'ModelParams Lw'!G$13*'Sound Power'!$D207*LN('Sound Power'!L207))</f>
        <v>#DIV/0!</v>
      </c>
      <c r="U207" s="26" t="e">
        <f>('ModelParams Lw'!H$4*LN('Sound Power'!M207)/(1+EXP(-('Sound Power'!$D207*1000+'ModelParams Lw'!H$6)/'ModelParams Lw'!H$7))+'ModelParams Lw'!H$5)*LN('Sound Power'!$B207)-('ModelParams Lw'!H$8+'ModelParams Lw'!H$9*$D207+'ModelParams Lw'!H$10*'Sound Power'!$F207^'ModelParams Lw'!H$14+'ModelParams Lw'!H$11*LN('Sound Power'!M207)+'ModelParams Lw'!H$12*'Sound Power'!$D207*'Sound Power'!$F207+'ModelParams Lw'!H$13*'Sound Power'!$D207*LN('Sound Power'!M207))</f>
        <v>#DIV/0!</v>
      </c>
      <c r="V207" s="26" t="e">
        <f>('ModelParams Lw'!I$4*LN('Sound Power'!N207)/(1+EXP(-('Sound Power'!$D207*1000+'ModelParams Lw'!I$6)/'ModelParams Lw'!I$7))+'ModelParams Lw'!I$5)*LN('Sound Power'!$B207)-('ModelParams Lw'!I$8+'ModelParams Lw'!I$9*$D207+'ModelParams Lw'!I$10*'Sound Power'!$F207^'ModelParams Lw'!I$14+'ModelParams Lw'!I$11*LN('Sound Power'!N207)+'ModelParams Lw'!I$12*'Sound Power'!$D207*'Sound Power'!$F207+'ModelParams Lw'!I$13*'Sound Power'!$D207*LN('Sound Power'!N207))</f>
        <v>#DIV/0!</v>
      </c>
      <c r="W207" s="26" t="e">
        <f>10*LOG10(IF(O207="",0,POWER(10,((O207+'ModelParams Lw'!$O$4)/10))) +IF(P207="",0,POWER(10,((P207+'ModelParams Lw'!$P$4)/10))) +IF(Q207="",0,POWER(10,((Q207+'ModelParams Lw'!$Q$4)/10))) +IF(R207="",0,POWER(10,((R207+'ModelParams Lw'!$R$4)/10))) +IF(S207="",0,POWER(10,((S207+'ModelParams Lw'!$S$4)/10))) +IF(T207="",0,POWER(10,((T207+'ModelParams Lw'!$T$4)/10))) +IF(U207="",0,POWER(10,((U207+'ModelParams Lw'!$U$4)/10)))+IF(V207="",0,POWER(10,((V207+'ModelParams Lw'!$V$4)/10))))</f>
        <v>#DIV/0!</v>
      </c>
      <c r="X207" s="26" t="e">
        <f t="shared" si="77"/>
        <v>#DIV/0!</v>
      </c>
      <c r="Y207" s="26" t="e">
        <f>(O207-'ModelParams Lw'!O$10)/'ModelParams Lw'!O$11</f>
        <v>#DIV/0!</v>
      </c>
      <c r="Z207" s="26" t="e">
        <f>(P207-'ModelParams Lw'!P$10)/'ModelParams Lw'!P$11</f>
        <v>#DIV/0!</v>
      </c>
      <c r="AA207" s="26" t="e">
        <f>(Q207-'ModelParams Lw'!Q$10)/'ModelParams Lw'!Q$11</f>
        <v>#DIV/0!</v>
      </c>
      <c r="AB207" s="26" t="e">
        <f>(R207-'ModelParams Lw'!R$10)/'ModelParams Lw'!R$11</f>
        <v>#DIV/0!</v>
      </c>
      <c r="AC207" s="26" t="e">
        <f>(S207-'ModelParams Lw'!S$10)/'ModelParams Lw'!S$11</f>
        <v>#DIV/0!</v>
      </c>
      <c r="AD207" s="26" t="e">
        <f>(T207-'ModelParams Lw'!T$10)/'ModelParams Lw'!T$11</f>
        <v>#DIV/0!</v>
      </c>
      <c r="AE207" s="26" t="e">
        <f>(U207-'ModelParams Lw'!U$10)/'ModelParams Lw'!U$11</f>
        <v>#DIV/0!</v>
      </c>
      <c r="AF207" s="26" t="e">
        <f>(V207-'ModelParams Lw'!V$10)/'ModelParams Lw'!V$11</f>
        <v>#DIV/0!</v>
      </c>
      <c r="AG207" s="26" t="e">
        <f t="shared" si="78"/>
        <v>#DIV/0!</v>
      </c>
      <c r="AH207" s="26" t="e">
        <f>VLOOKUP(D207*1000,'ModelParams Lw'!$A$38:$D$58,4)</f>
        <v>#N/A</v>
      </c>
      <c r="AI207" s="56" t="e">
        <f>VLOOKUP(D207*1000,'ModelParams Lw'!$A$38:$D$58,2)</f>
        <v>#N/A</v>
      </c>
      <c r="AJ207" s="46" t="e">
        <f t="shared" si="79"/>
        <v>#DIV/0!</v>
      </c>
      <c r="AK207" s="26" t="e">
        <f t="shared" si="80"/>
        <v>#VALUE!</v>
      </c>
      <c r="AL207" s="26" t="e">
        <f>IF($AI207=100,'ModelParams Lw'!R$35*'Sound Power'!$AH207^2+'ModelParams Lw'!R$36*'Sound Power'!$AH207+'ModelParams Lw'!R$37,IF($AI207=150,'ModelParams Lw'!R$38*'Sound Power'!$AH207^2+'ModelParams Lw'!R$39*'Sound Power'!$AH207+'ModelParams Lw'!R$40,'ModelParams Lw'!R$41*'Sound Power'!$AH207^2+'ModelParams Lw'!R$42*'Sound Power'!$AH207+'ModelParams Lw'!R$43))</f>
        <v>#N/A</v>
      </c>
      <c r="AM207" s="26" t="e">
        <f>IF($AI207=100,'ModelParams Lw'!S$35*'Sound Power'!$AH207^2+'ModelParams Lw'!S$36*'Sound Power'!$AH207+'ModelParams Lw'!S$37,IF($AI207=150,'ModelParams Lw'!S$38*'Sound Power'!$AH207^2+'ModelParams Lw'!S$39*'Sound Power'!$AH207+'ModelParams Lw'!S$40,'ModelParams Lw'!S$41*'Sound Power'!$AH207^2+'ModelParams Lw'!S$42*'Sound Power'!$AH207+'ModelParams Lw'!S$43))</f>
        <v>#N/A</v>
      </c>
      <c r="AN207" s="26" t="e">
        <f>IF($AI207=100,'ModelParams Lw'!T$35*'Sound Power'!$AH207^2+'ModelParams Lw'!T$36*'Sound Power'!$AH207+'ModelParams Lw'!T$37,IF($AI207=150,'ModelParams Lw'!T$38*'Sound Power'!$AH207^2+'ModelParams Lw'!T$39*'Sound Power'!$AH207+'ModelParams Lw'!T$40,'ModelParams Lw'!T$41*'Sound Power'!$AH207^2+'ModelParams Lw'!T$42*'Sound Power'!$AH207+'ModelParams Lw'!T$43))</f>
        <v>#N/A</v>
      </c>
      <c r="AO207" s="26" t="e">
        <f>IF($AI207=100,'ModelParams Lw'!U$35*'Sound Power'!$AH207^2+'ModelParams Lw'!U$36*'Sound Power'!$AH207+'ModelParams Lw'!U$37,IF($AI207=150,'ModelParams Lw'!U$38*'Sound Power'!$AH207^2+'ModelParams Lw'!U$39*'Sound Power'!$AH207+'ModelParams Lw'!U$40,'ModelParams Lw'!U$41*'Sound Power'!$AH207^2+'ModelParams Lw'!U$42*'Sound Power'!$AH207+'ModelParams Lw'!U$43))</f>
        <v>#N/A</v>
      </c>
      <c r="AP207" s="26" t="e">
        <f>IF($AI207=100,'ModelParams Lw'!V$35*'Sound Power'!$AH207^2+'ModelParams Lw'!V$36*'Sound Power'!$AH207+'ModelParams Lw'!V$37,IF($AI207=150,'ModelParams Lw'!V$38*'Sound Power'!$AH207^2+'ModelParams Lw'!V$39*'Sound Power'!$AH207+'ModelParams Lw'!V$40,'ModelParams Lw'!V$41*'Sound Power'!$AH207^2+'ModelParams Lw'!V$42*'Sound Power'!$AH207+'ModelParams Lw'!V$43))</f>
        <v>#N/A</v>
      </c>
      <c r="AQ207" s="26" t="e">
        <f>IF($AI207=100,'ModelParams Lw'!W$35*'Sound Power'!$AH207^2+'ModelParams Lw'!W$36*'Sound Power'!$AH207+'ModelParams Lw'!W$37,IF($AI207=150,'ModelParams Lw'!W$38*'Sound Power'!$AH207^2+'ModelParams Lw'!W$39*'Sound Power'!$AH207+'ModelParams Lw'!W$40,'ModelParams Lw'!W$41*'Sound Power'!$AH207^2+'ModelParams Lw'!W$42*'Sound Power'!$AH207+'ModelParams Lw'!W$43))</f>
        <v>#N/A</v>
      </c>
      <c r="AR207" s="26" t="e">
        <f t="shared" si="81"/>
        <v>#VALUE!</v>
      </c>
      <c r="AS207" s="26" t="e">
        <f>IF(26.83*LN($AJ207)-11.791-'ModelParams Lw'!B$35&lt;0,0,26.83*LN($AJ207)-11.791-'ModelParams Lw'!B$35)</f>
        <v>#DIV/0!</v>
      </c>
      <c r="AT207" s="26" t="e">
        <f>IF(26.83*LN($AJ207)-11.791-'ModelParams Lw'!C$35&lt;0,0,26.83*LN($AJ207)-11.791-'ModelParams Lw'!C$35)</f>
        <v>#DIV/0!</v>
      </c>
      <c r="AU207" s="26" t="e">
        <f>IF(26.83*LN($AJ207)-11.791-'ModelParams Lw'!D$35&lt;0,0,26.83*LN($AJ207)-11.791-'ModelParams Lw'!D$35)</f>
        <v>#DIV/0!</v>
      </c>
      <c r="AV207" s="26" t="e">
        <f>IF(26.83*LN($AJ207)-11.791-'ModelParams Lw'!E$35&lt;0,0,26.83*LN($AJ207)-11.791-'ModelParams Lw'!E$35)</f>
        <v>#DIV/0!</v>
      </c>
      <c r="AW207" s="26" t="e">
        <f>IF(26.83*LN($AJ207)-11.791-'ModelParams Lw'!F$35&lt;0,0,26.83*LN($AJ207)-11.791-'ModelParams Lw'!F$35)</f>
        <v>#DIV/0!</v>
      </c>
      <c r="AX207" s="26" t="e">
        <f>IF(26.83*LN($AJ207)-11.791-'ModelParams Lw'!G$35&lt;0,0,26.83*LN($AJ207)-11.791-'ModelParams Lw'!G$35)</f>
        <v>#DIV/0!</v>
      </c>
      <c r="AY207" s="26" t="e">
        <f>IF(26.83*LN($AJ207)-11.791-'ModelParams Lw'!H$35&lt;0,0,26.83*LN($AJ207)-11.791-'ModelParams Lw'!H$35)</f>
        <v>#DIV/0!</v>
      </c>
      <c r="AZ207" s="26" t="e">
        <f>IF(26.83*LN($AJ207)-11.791-'ModelParams Lw'!I$35&lt;0,0,26.83*LN($AJ207)-11.791-'ModelParams Lw'!I$35)</f>
        <v>#DIV/0!</v>
      </c>
      <c r="BA207" s="26" t="e">
        <f t="shared" si="94"/>
        <v>#DIV/0!</v>
      </c>
      <c r="BB207" s="26" t="e">
        <f t="shared" si="95"/>
        <v>#DIV/0!</v>
      </c>
      <c r="BC207" s="26" t="e">
        <f t="shared" si="96"/>
        <v>#DIV/0!</v>
      </c>
      <c r="BD207" s="26" t="e">
        <f t="shared" si="97"/>
        <v>#DIV/0!</v>
      </c>
      <c r="BE207" s="26" t="e">
        <f t="shared" si="98"/>
        <v>#DIV/0!</v>
      </c>
      <c r="BF207" s="26" t="e">
        <f t="shared" si="99"/>
        <v>#DIV/0!</v>
      </c>
      <c r="BG207" s="26" t="e">
        <f t="shared" si="100"/>
        <v>#DIV/0!</v>
      </c>
      <c r="BH207" s="26" t="e">
        <f t="shared" si="101"/>
        <v>#DIV/0!</v>
      </c>
      <c r="BI207" s="26" t="e">
        <f>10*LOG10(IF(BA207="",0,POWER(10,((BA207+'ModelParams Lw'!$O$4)/10))) +IF(BB207="",0,POWER(10,((BB207+'ModelParams Lw'!$P$4)/10))) +IF(BC207="",0,POWER(10,((BC207+'ModelParams Lw'!$Q$4)/10))) +IF(BD207="",0,POWER(10,((BD207+'ModelParams Lw'!$R$4)/10))) +IF(BE207="",0,POWER(10,((BE207+'ModelParams Lw'!$S$4)/10))) +IF(BF207="",0,POWER(10,((BF207+'ModelParams Lw'!$T$4)/10))) +IF(BG207="",0,POWER(10,((BG207+'ModelParams Lw'!$U$4)/10)))+IF(BH207="",0,POWER(10,((BH207+'ModelParams Lw'!$V$4)/10))))</f>
        <v>#DIV/0!</v>
      </c>
      <c r="BJ207" s="26" t="e">
        <f t="shared" si="82"/>
        <v>#DIV/0!</v>
      </c>
      <c r="BK207" s="26" t="e">
        <f>(BA207-'ModelParams Lw'!O$10)/'ModelParams Lw'!O$11</f>
        <v>#DIV/0!</v>
      </c>
      <c r="BL207" s="26" t="e">
        <f>(BB207-'ModelParams Lw'!P$10)/'ModelParams Lw'!P$11</f>
        <v>#DIV/0!</v>
      </c>
      <c r="BM207" s="26" t="e">
        <f>(BC207-'ModelParams Lw'!Q$10)/'ModelParams Lw'!Q$11</f>
        <v>#DIV/0!</v>
      </c>
      <c r="BN207" s="26" t="e">
        <f>(BD207-'ModelParams Lw'!R$10)/'ModelParams Lw'!R$11</f>
        <v>#DIV/0!</v>
      </c>
      <c r="BO207" s="26" t="e">
        <f>(BE207-'ModelParams Lw'!S$10)/'ModelParams Lw'!S$11</f>
        <v>#DIV/0!</v>
      </c>
      <c r="BP207" s="26" t="e">
        <f>(BF207-'ModelParams Lw'!T$10)/'ModelParams Lw'!T$11</f>
        <v>#DIV/0!</v>
      </c>
      <c r="BQ207" s="26" t="e">
        <f>(BG207-'ModelParams Lw'!U$10)/'ModelParams Lw'!U$11</f>
        <v>#DIV/0!</v>
      </c>
      <c r="BR207" s="26" t="e">
        <f>(BH207-'ModelParams Lw'!V$10)/'ModelParams Lw'!V$11</f>
        <v>#DIV/0!</v>
      </c>
      <c r="BS207" s="23" t="e">
        <f>IF(Calcul!$E209="SW",DEGREES(ACOS(1-(1/'ModelParams Lw'!C$25*SQRT(0.5*1.2/'Sound Power'!$C207)*('Sound Power'!$B207/3600)/('Sound Power'!$D207)/('Sound Power'!$F207)))),DEGREES(ACOS(1-(1/'ModelParams Lw'!C$29*SQRT(0.5*1.2/'Sound Power'!$C207)*('Sound Power'!$B207/3600)/('Sound Power'!$D207)/('Sound Power'!$F207)))))</f>
        <v>#DIV/0!</v>
      </c>
      <c r="BT207" s="23" t="e">
        <f>IF(Calcul!$E209="SW",DEGREES(ACOS(1-(1/'ModelParams Lw'!D$25*SQRT(0.5*1.2/'Sound Power'!$C207)*('Sound Power'!$B207/3600)/('Sound Power'!$D207)/('Sound Power'!$F207)))),DEGREES(ACOS(1-(1/'ModelParams Lw'!D$29*SQRT(0.5*1.2/'Sound Power'!$C207)*('Sound Power'!$B207/3600)/('Sound Power'!$D207)/('Sound Power'!$F207)))))</f>
        <v>#DIV/0!</v>
      </c>
      <c r="BU207" s="23" t="e">
        <f>IF(Calcul!$E209="SW",DEGREES(ACOS(1-(1/'ModelParams Lw'!E$25*SQRT(0.5*1.2/'Sound Power'!$C207)*('Sound Power'!$B207/3600)/('Sound Power'!$D207)/('Sound Power'!$F207)))),DEGREES(ACOS(1-(1/'ModelParams Lw'!E$29*SQRT(0.5*1.2/'Sound Power'!$C207)*('Sound Power'!$B207/3600)/('Sound Power'!$D207)/('Sound Power'!$F207)))))</f>
        <v>#DIV/0!</v>
      </c>
      <c r="BV207" s="23" t="e">
        <f>IF(Calcul!$E209="SW",DEGREES(ACOS(1-(1/'ModelParams Lw'!F$25*SQRT(0.5*1.2/'Sound Power'!$C207)*('Sound Power'!$B207/3600)/('Sound Power'!$D207)/('Sound Power'!$F207)))),DEGREES(ACOS(1-(1/'ModelParams Lw'!F$29*SQRT(0.5*1.2/'Sound Power'!$C207)*('Sound Power'!$B207/3600)/('Sound Power'!$D207)/('Sound Power'!$F207)))))</f>
        <v>#DIV/0!</v>
      </c>
      <c r="BW207" s="23" t="e">
        <f>IF(Calcul!$E209="SW",DEGREES(ACOS(1-(1/'ModelParams Lw'!G$25*SQRT(0.5*1.2/'Sound Power'!$C207)*('Sound Power'!$B207/3600)/('Sound Power'!$D207)/('Sound Power'!$F207)))),DEGREES(ACOS(1-(1/'ModelParams Lw'!G$29*SQRT(0.5*1.2/'Sound Power'!$C207)*('Sound Power'!$B207/3600)/('Sound Power'!$D207)/('Sound Power'!$F207)))))</f>
        <v>#DIV/0!</v>
      </c>
      <c r="BX207" s="23" t="e">
        <f>IF(Calcul!$E209="SW",DEGREES(ACOS(1-(1/'ModelParams Lw'!H$25*SQRT(0.5*1.2/'Sound Power'!$C207)*('Sound Power'!$B207/3600)/('Sound Power'!$D207)/('Sound Power'!$F207)))),DEGREES(ACOS(1-(1/'ModelParams Lw'!H$29*SQRT(0.5*1.2/'Sound Power'!$C207)*('Sound Power'!$B207/3600)/('Sound Power'!$D207)/('Sound Power'!$F207)))))</f>
        <v>#DIV/0!</v>
      </c>
      <c r="BY207" s="23" t="e">
        <f>IF(Calcul!$E209="SW",DEGREES(ACOS(1-(1/'ModelParams Lw'!I$25*SQRT(0.5*1.2/'Sound Power'!$C207)*('Sound Power'!$B207/3600)/('Sound Power'!$D207)/('Sound Power'!$F207)))),DEGREES(ACOS(1-(1/'ModelParams Lw'!I$29*SQRT(0.5*1.2/'Sound Power'!$C207)*('Sound Power'!$B207/3600)/('Sound Power'!$D207)/('Sound Power'!$F207)))))</f>
        <v>#DIV/0!</v>
      </c>
      <c r="BZ207" s="23" t="e">
        <f>IF(Calcul!$E209="SW",DEGREES(ACOS(1-(1/'ModelParams Lw'!J$25*SQRT(0.5*1.2/'Sound Power'!$C207)*('Sound Power'!$B207/3600)/('Sound Power'!$D207)/('Sound Power'!$F207)))),DEGREES(ACOS(1-(1/'ModelParams Lw'!J$29*SQRT(0.5*1.2/'Sound Power'!$C207)*('Sound Power'!$B207/3600)/('Sound Power'!$D207)/('Sound Power'!$F207)))))</f>
        <v>#DIV/0!</v>
      </c>
      <c r="CA207" s="26" t="e">
        <f>IF(Calcul!$E209="SW",'ModelParams Lw'!C$22+'ModelParams Lw'!C$23*LOG('Sound Power'!$D207/'Sound Power'!$E207)+'ModelParams Lw'!C$24*LN('Sound Power'!BS207),IF('ModelParams Lw'!C$26+'ModelParams Lw'!C$27*LOG('Sound Power'!$D207/'Sound Power'!$E207)+'ModelParams Lw'!C$28*LN('Sound Power'!BS207)&lt;'ModelParams Lw'!C$22+'ModelParams Lw'!C$23*LOG('Sound Power'!$D207/'Sound Power'!$E207)+'ModelParams Lw'!C$24*LN('Sound Power'!BS207),'ModelParams Lw'!C$22+'ModelParams Lw'!C$23*LOG('Sound Power'!$D207/'Sound Power'!$E207)+'ModelParams Lw'!C$24*LN('Sound Power'!BS207),'ModelParams Lw'!C$26+'ModelParams Lw'!C$27*LOG('Sound Power'!$D207/'Sound Power'!$E207)+'ModelParams Lw'!C$28*LN('Sound Power'!BS207)))</f>
        <v>#DIV/0!</v>
      </c>
      <c r="CB207" s="26" t="e">
        <f>IF(Calcul!$E209="SW",'ModelParams Lw'!D$22+'ModelParams Lw'!D$23*LOG('Sound Power'!$D207/'Sound Power'!$E207)+'ModelParams Lw'!D$24*LN('Sound Power'!BT207),IF('ModelParams Lw'!D$26+'ModelParams Lw'!D$27*LOG('Sound Power'!$D207/'Sound Power'!$E207)+'ModelParams Lw'!D$28*LN('Sound Power'!BT207)&lt;'ModelParams Lw'!D$22+'ModelParams Lw'!D$23*LOG('Sound Power'!$D207/'Sound Power'!$E207)+'ModelParams Lw'!D$24*LN('Sound Power'!BT207),'ModelParams Lw'!D$22+'ModelParams Lw'!D$23*LOG('Sound Power'!$D207/'Sound Power'!$E207)+'ModelParams Lw'!D$24*LN('Sound Power'!BT207),'ModelParams Lw'!D$26+'ModelParams Lw'!D$27*LOG('Sound Power'!$D207/'Sound Power'!$E207)+'ModelParams Lw'!D$28*LN('Sound Power'!BT207)))</f>
        <v>#DIV/0!</v>
      </c>
      <c r="CC207" s="26" t="e">
        <f>IF(Calcul!$E209="SW",'ModelParams Lw'!E$22+'ModelParams Lw'!E$23*LOG('Sound Power'!$D207/'Sound Power'!$E207)+'ModelParams Lw'!E$24*LN('Sound Power'!BU207),IF('ModelParams Lw'!E$26+'ModelParams Lw'!E$27*LOG('Sound Power'!$D207/'Sound Power'!$E207)+'ModelParams Lw'!E$28*LN('Sound Power'!BU207)&lt;'ModelParams Lw'!E$22+'ModelParams Lw'!E$23*LOG('Sound Power'!$D207/'Sound Power'!$E207)+'ModelParams Lw'!E$24*LN('Sound Power'!BU207),'ModelParams Lw'!E$22+'ModelParams Lw'!E$23*LOG('Sound Power'!$D207/'Sound Power'!$E207)+'ModelParams Lw'!E$24*LN('Sound Power'!BU207),'ModelParams Lw'!E$26+'ModelParams Lw'!E$27*LOG('Sound Power'!$D207/'Sound Power'!$E207)+'ModelParams Lw'!E$28*LN('Sound Power'!BU207)))</f>
        <v>#DIV/0!</v>
      </c>
      <c r="CD207" s="26" t="e">
        <f>IF(Calcul!$E209="SW",'ModelParams Lw'!F$22+'ModelParams Lw'!F$23*LOG('Sound Power'!$D207/'Sound Power'!$E207)+'ModelParams Lw'!F$24*LN('Sound Power'!BV207),IF('ModelParams Lw'!F$26+'ModelParams Lw'!F$27*LOG('Sound Power'!$D207/'Sound Power'!$E207)+'ModelParams Lw'!F$28*LN('Sound Power'!BV207)&lt;'ModelParams Lw'!F$22+'ModelParams Lw'!F$23*LOG('Sound Power'!$D207/'Sound Power'!$E207)+'ModelParams Lw'!F$24*LN('Sound Power'!BV207),'ModelParams Lw'!F$22+'ModelParams Lw'!F$23*LOG('Sound Power'!$D207/'Sound Power'!$E207)+'ModelParams Lw'!F$24*LN('Sound Power'!BV207),'ModelParams Lw'!F$26+'ModelParams Lw'!F$27*LOG('Sound Power'!$D207/'Sound Power'!$E207)+'ModelParams Lw'!F$28*LN('Sound Power'!BV207)))</f>
        <v>#DIV/0!</v>
      </c>
      <c r="CE207" s="26" t="e">
        <f>IF(Calcul!$E209="SW",'ModelParams Lw'!G$22+'ModelParams Lw'!G$23*LOG('Sound Power'!$D207/'Sound Power'!$E207)+'ModelParams Lw'!G$24*LN('Sound Power'!BW207),IF('ModelParams Lw'!G$26+'ModelParams Lw'!G$27*LOG('Sound Power'!$D207/'Sound Power'!$E207)+'ModelParams Lw'!G$28*LN('Sound Power'!BW207)&lt;'ModelParams Lw'!G$22+'ModelParams Lw'!G$23*LOG('Sound Power'!$D207/'Sound Power'!$E207)+'ModelParams Lw'!G$24*LN('Sound Power'!BW207),'ModelParams Lw'!G$22+'ModelParams Lw'!G$23*LOG('Sound Power'!$D207/'Sound Power'!$E207)+'ModelParams Lw'!G$24*LN('Sound Power'!BW207),'ModelParams Lw'!G$26+'ModelParams Lw'!G$27*LOG('Sound Power'!$D207/'Sound Power'!$E207)+'ModelParams Lw'!G$28*LN('Sound Power'!BW207)))</f>
        <v>#DIV/0!</v>
      </c>
      <c r="CF207" s="26" t="e">
        <f>IF(Calcul!$E209="SW",'ModelParams Lw'!H$22+'ModelParams Lw'!H$23*LOG('Sound Power'!$D207/'Sound Power'!$E207)+'ModelParams Lw'!H$24*LN('Sound Power'!BX207),IF('ModelParams Lw'!H$26+'ModelParams Lw'!H$27*LOG('Sound Power'!$D207/'Sound Power'!$E207)+'ModelParams Lw'!H$28*LN('Sound Power'!BX207)&lt;'ModelParams Lw'!H$22+'ModelParams Lw'!H$23*LOG('Sound Power'!$D207/'Sound Power'!$E207)+'ModelParams Lw'!H$24*LN('Sound Power'!BX207),'ModelParams Lw'!H$22+'ModelParams Lw'!H$23*LOG('Sound Power'!$D207/'Sound Power'!$E207)+'ModelParams Lw'!H$24*LN('Sound Power'!BX207),'ModelParams Lw'!H$26+'ModelParams Lw'!H$27*LOG('Sound Power'!$D207/'Sound Power'!$E207)+'ModelParams Lw'!H$28*LN('Sound Power'!BX207)))</f>
        <v>#DIV/0!</v>
      </c>
      <c r="CG207" s="26" t="e">
        <f>IF(Calcul!$E209="SW",'ModelParams Lw'!I$22+'ModelParams Lw'!I$23*LOG('Sound Power'!$D207/'Sound Power'!$E207)+'ModelParams Lw'!I$24*LN('Sound Power'!BY207),IF('ModelParams Lw'!I$26+'ModelParams Lw'!I$27*LOG('Sound Power'!$D207/'Sound Power'!$E207)+'ModelParams Lw'!I$28*LN('Sound Power'!BY207)&lt;'ModelParams Lw'!I$22+'ModelParams Lw'!I$23*LOG('Sound Power'!$D207/'Sound Power'!$E207)+'ModelParams Lw'!I$24*LN('Sound Power'!BY207),'ModelParams Lw'!I$22+'ModelParams Lw'!I$23*LOG('Sound Power'!$D207/'Sound Power'!$E207)+'ModelParams Lw'!I$24*LN('Sound Power'!BY207),'ModelParams Lw'!I$26+'ModelParams Lw'!I$27*LOG('Sound Power'!$D207/'Sound Power'!$E207)+'ModelParams Lw'!I$28*LN('Sound Power'!BY207)))</f>
        <v>#DIV/0!</v>
      </c>
      <c r="CH207" s="26" t="e">
        <f>IF(Calcul!$E209="SW",'ModelParams Lw'!J$22+'ModelParams Lw'!J$23*LOG('Sound Power'!$D207/'Sound Power'!$E207)+'ModelParams Lw'!J$24*LN('Sound Power'!BZ207),IF('ModelParams Lw'!J$26+'ModelParams Lw'!J$27*LOG('Sound Power'!$D207/'Sound Power'!$E207)+'ModelParams Lw'!J$28*LN('Sound Power'!BZ207)&lt;'ModelParams Lw'!J$22+'ModelParams Lw'!J$23*LOG('Sound Power'!$D207/'Sound Power'!$E207)+'ModelParams Lw'!J$24*LN('Sound Power'!BZ207),'ModelParams Lw'!J$22+'ModelParams Lw'!J$23*LOG('Sound Power'!$D207/'Sound Power'!$E207)+'ModelParams Lw'!J$24*LN('Sound Power'!BZ207),'ModelParams Lw'!J$26+'ModelParams Lw'!J$27*LOG('Sound Power'!$D207/'Sound Power'!$E207)+'ModelParams Lw'!J$28*LN('Sound Power'!BZ207)))</f>
        <v>#DIV/0!</v>
      </c>
      <c r="CI207" s="26" t="e">
        <f t="shared" si="83"/>
        <v>#DIV/0!</v>
      </c>
      <c r="CJ207" s="26" t="e">
        <f t="shared" si="84"/>
        <v>#DIV/0!</v>
      </c>
      <c r="CK207" s="26" t="e">
        <f t="shared" si="85"/>
        <v>#DIV/0!</v>
      </c>
      <c r="CL207" s="26" t="e">
        <f t="shared" si="86"/>
        <v>#DIV/0!</v>
      </c>
      <c r="CM207" s="26" t="e">
        <f t="shared" si="87"/>
        <v>#DIV/0!</v>
      </c>
      <c r="CN207" s="26" t="e">
        <f t="shared" si="88"/>
        <v>#DIV/0!</v>
      </c>
      <c r="CO207" s="26" t="e">
        <f t="shared" si="89"/>
        <v>#DIV/0!</v>
      </c>
      <c r="CP207" s="26" t="e">
        <f t="shared" si="90"/>
        <v>#DIV/0!</v>
      </c>
      <c r="CQ207" s="26" t="e">
        <f>10*LOG10(IF(CI207="",0,POWER(10,((CI207+'ModelParams Lw'!$O$4)/10))) +IF(CJ207="",0,POWER(10,((CJ207+'ModelParams Lw'!$P$4)/10))) +IF(CK207="",0,POWER(10,((CK207+'ModelParams Lw'!$Q$4)/10))) +IF(CL207="",0,POWER(10,((CL207+'ModelParams Lw'!$R$4)/10))) +IF(CM207="",0,POWER(10,((CM207+'ModelParams Lw'!$S$4)/10))) +IF(CN207="",0,POWER(10,((CN207+'ModelParams Lw'!$T$4)/10))) +IF(CO207="",0,POWER(10,((CO207+'ModelParams Lw'!$U$4)/10)))+IF(CP207="",0,POWER(10,((CP207+'ModelParams Lw'!$V$4)/10))))</f>
        <v>#DIV/0!</v>
      </c>
      <c r="CR207" s="26" t="e">
        <f t="shared" si="91"/>
        <v>#DIV/0!</v>
      </c>
      <c r="CS207" s="26" t="e">
        <f>(CI207-'ModelParams Lw'!$O$10)/'ModelParams Lw'!$O$11</f>
        <v>#DIV/0!</v>
      </c>
      <c r="CT207" s="26" t="e">
        <f>(CJ207-'ModelParams Lw'!$P$10)/'ModelParams Lw'!$P$11</f>
        <v>#DIV/0!</v>
      </c>
      <c r="CU207" s="26" t="e">
        <f>(CK207-'ModelParams Lw'!$Q$10)/'ModelParams Lw'!$Q$11</f>
        <v>#DIV/0!</v>
      </c>
      <c r="CV207" s="26" t="e">
        <f>(CL207-'ModelParams Lw'!$R$10)/'ModelParams Lw'!$R$11</f>
        <v>#DIV/0!</v>
      </c>
      <c r="CW207" s="26" t="e">
        <f>(CM207-'ModelParams Lw'!$S$10)/'ModelParams Lw'!$S$11</f>
        <v>#DIV/0!</v>
      </c>
      <c r="CX207" s="26" t="e">
        <f>(CN207-'ModelParams Lw'!$T$10)/'ModelParams Lw'!$T$11</f>
        <v>#DIV/0!</v>
      </c>
      <c r="CY207" s="26" t="e">
        <f>(CO207-'ModelParams Lw'!$U$10)/'ModelParams Lw'!$U$11</f>
        <v>#DIV/0!</v>
      </c>
      <c r="CZ207" s="26" t="e">
        <f>(CP207-'ModelParams Lw'!$V$10)/'ModelParams Lw'!$V$11</f>
        <v>#DIV/0!</v>
      </c>
    </row>
    <row r="208" spans="1:104" x14ac:dyDescent="0.2">
      <c r="A208" s="13">
        <f>Calcul!A210</f>
        <v>0</v>
      </c>
      <c r="B208" s="13">
        <f t="shared" si="92"/>
        <v>0</v>
      </c>
      <c r="C208" s="13">
        <f>Calcul!B210</f>
        <v>0</v>
      </c>
      <c r="D208" s="13">
        <f>Calcul!C210/1000</f>
        <v>0</v>
      </c>
      <c r="E208" s="13">
        <f>Calcul!D210/1000</f>
        <v>0</v>
      </c>
      <c r="F208" s="13">
        <f t="shared" si="93"/>
        <v>0</v>
      </c>
      <c r="G208" s="23" t="e">
        <f>DEGREES(ACOS(1-(1/'ModelParams Lw'!B$15*SQRT(0.5*1.2/'Sound Power'!$C208)*('Sound Power'!$B208/3600)/('Sound Power'!$D208)/('Sound Power'!$F208))))</f>
        <v>#DIV/0!</v>
      </c>
      <c r="H208" s="23" t="e">
        <f>DEGREES(ACOS(1-(1/'ModelParams Lw'!C$15*SQRT(0.5*1.2/'Sound Power'!$C208)*('Sound Power'!$B208/3600)/('Sound Power'!$D208)/('Sound Power'!$F208))))</f>
        <v>#DIV/0!</v>
      </c>
      <c r="I208" s="23" t="e">
        <f>DEGREES(ACOS(1-(1/'ModelParams Lw'!D$15*SQRT(0.5*1.2/'Sound Power'!$C208)*('Sound Power'!$B208/3600)/('Sound Power'!$D208)/('Sound Power'!$F208))))</f>
        <v>#DIV/0!</v>
      </c>
      <c r="J208" s="23" t="e">
        <f>DEGREES(ACOS(1-(1/'ModelParams Lw'!E$15*SQRT(0.5*1.2/'Sound Power'!$C208)*('Sound Power'!$B208/3600)/('Sound Power'!$D208)/('Sound Power'!$F208))))</f>
        <v>#DIV/0!</v>
      </c>
      <c r="K208" s="23" t="e">
        <f>DEGREES(ACOS(1-(1/'ModelParams Lw'!F$15*SQRT(0.5*1.2/'Sound Power'!$C208)*('Sound Power'!$B208/3600)/('Sound Power'!$D208)/('Sound Power'!$F208))))</f>
        <v>#DIV/0!</v>
      </c>
      <c r="L208" s="23" t="e">
        <f>DEGREES(ACOS(1-(1/'ModelParams Lw'!G$15*SQRT(0.5*1.2/'Sound Power'!$C208)*('Sound Power'!$B208/3600)/('Sound Power'!$D208)/('Sound Power'!$F208))))</f>
        <v>#DIV/0!</v>
      </c>
      <c r="M208" s="23" t="e">
        <f>DEGREES(ACOS(1-(1/'ModelParams Lw'!H$15*SQRT(0.5*1.2/'Sound Power'!$C208)*('Sound Power'!$B208/3600)/('Sound Power'!$D208)/('Sound Power'!$F208))))</f>
        <v>#DIV/0!</v>
      </c>
      <c r="N208" s="23" t="e">
        <f>DEGREES(ACOS(1-(1/'ModelParams Lw'!I$15*SQRT(0.5*1.2/'Sound Power'!$C208)*('Sound Power'!$B208/3600)/('Sound Power'!$D208)/('Sound Power'!$F208))))</f>
        <v>#DIV/0!</v>
      </c>
      <c r="O208" s="26" t="e">
        <f>('ModelParams Lw'!B$4*LN('Sound Power'!G208)/(1+EXP(-('Sound Power'!$D208*1000+'ModelParams Lw'!B$6)/'ModelParams Lw'!B$7))+'ModelParams Lw'!B$5)*LN('Sound Power'!$B208)-('ModelParams Lw'!B$8+'ModelParams Lw'!B$9*$D208+'ModelParams Lw'!B$10*'Sound Power'!$F208^'ModelParams Lw'!B$14+'ModelParams Lw'!B$11*LN('Sound Power'!G208)+'ModelParams Lw'!B$12*'Sound Power'!$D208*'Sound Power'!$F208+'ModelParams Lw'!B$13*'Sound Power'!$D208*LN('Sound Power'!G208))</f>
        <v>#DIV/0!</v>
      </c>
      <c r="P208" s="26" t="e">
        <f>('ModelParams Lw'!C$4*LN('Sound Power'!H208)/(1+EXP(-('Sound Power'!$D208*1000+'ModelParams Lw'!C$6)/'ModelParams Lw'!C$7))+'ModelParams Lw'!C$5)*LN('Sound Power'!$B208)-('ModelParams Lw'!C$8+'ModelParams Lw'!C$9*$D208+'ModelParams Lw'!C$10*'Sound Power'!$F208^'ModelParams Lw'!C$14+'ModelParams Lw'!C$11*LN('Sound Power'!H208)+'ModelParams Lw'!C$12*'Sound Power'!$D208*'Sound Power'!$F208+'ModelParams Lw'!C$13*'Sound Power'!$D208*LN('Sound Power'!H208))</f>
        <v>#DIV/0!</v>
      </c>
      <c r="Q208" s="26" t="e">
        <f>('ModelParams Lw'!D$4*LN('Sound Power'!I208)/(1+EXP(-('Sound Power'!$D208*1000+'ModelParams Lw'!D$6)/'ModelParams Lw'!D$7))+'ModelParams Lw'!D$5)*LN('Sound Power'!$B208)-('ModelParams Lw'!D$8+'ModelParams Lw'!D$9*$D208+'ModelParams Lw'!D$10*'Sound Power'!$F208^'ModelParams Lw'!D$14+'ModelParams Lw'!D$11*LN('Sound Power'!I208)+'ModelParams Lw'!D$12*'Sound Power'!$D208*'Sound Power'!$F208+'ModelParams Lw'!D$13*'Sound Power'!$D208*LN('Sound Power'!I208))</f>
        <v>#DIV/0!</v>
      </c>
      <c r="R208" s="26" t="e">
        <f>('ModelParams Lw'!E$4*LN('Sound Power'!J208)/(1+EXP(-('Sound Power'!$D208*1000+'ModelParams Lw'!E$6)/'ModelParams Lw'!E$7))+'ModelParams Lw'!E$5)*LN('Sound Power'!$B208)-('ModelParams Lw'!E$8+'ModelParams Lw'!E$9*$D208+'ModelParams Lw'!E$10*'Sound Power'!$F208^'ModelParams Lw'!E$14+'ModelParams Lw'!E$11*LN('Sound Power'!J208)+'ModelParams Lw'!E$12*'Sound Power'!$D208*'Sound Power'!$F208+'ModelParams Lw'!E$13*'Sound Power'!$D208*LN('Sound Power'!J208))</f>
        <v>#DIV/0!</v>
      </c>
      <c r="S208" s="26" t="e">
        <f>('ModelParams Lw'!F$4*LN('Sound Power'!K208)/(1+EXP(-('Sound Power'!$D208*1000+'ModelParams Lw'!F$6)/'ModelParams Lw'!F$7))+'ModelParams Lw'!F$5)*LN('Sound Power'!$B208)-('ModelParams Lw'!F$8+'ModelParams Lw'!F$9*$D208+'ModelParams Lw'!F$10*'Sound Power'!$F208^'ModelParams Lw'!F$14+'ModelParams Lw'!F$11*LN('Sound Power'!K208)+'ModelParams Lw'!F$12*'Sound Power'!$D208*'Sound Power'!$F208+'ModelParams Lw'!F$13*'Sound Power'!$D208*LN('Sound Power'!K208))</f>
        <v>#DIV/0!</v>
      </c>
      <c r="T208" s="26" t="e">
        <f>('ModelParams Lw'!G$4*LN('Sound Power'!L208)/(1+EXP(-('Sound Power'!$D208*1000+'ModelParams Lw'!G$6)/'ModelParams Lw'!G$7))+'ModelParams Lw'!G$5)*LN('Sound Power'!$B208)-('ModelParams Lw'!G$8+'ModelParams Lw'!G$9*$D208+'ModelParams Lw'!G$10*'Sound Power'!$F208^'ModelParams Lw'!G$14+'ModelParams Lw'!G$11*LN('Sound Power'!L208)+'ModelParams Lw'!G$12*'Sound Power'!$D208*'Sound Power'!$F208+'ModelParams Lw'!G$13*'Sound Power'!$D208*LN('Sound Power'!L208))</f>
        <v>#DIV/0!</v>
      </c>
      <c r="U208" s="26" t="e">
        <f>('ModelParams Lw'!H$4*LN('Sound Power'!M208)/(1+EXP(-('Sound Power'!$D208*1000+'ModelParams Lw'!H$6)/'ModelParams Lw'!H$7))+'ModelParams Lw'!H$5)*LN('Sound Power'!$B208)-('ModelParams Lw'!H$8+'ModelParams Lw'!H$9*$D208+'ModelParams Lw'!H$10*'Sound Power'!$F208^'ModelParams Lw'!H$14+'ModelParams Lw'!H$11*LN('Sound Power'!M208)+'ModelParams Lw'!H$12*'Sound Power'!$D208*'Sound Power'!$F208+'ModelParams Lw'!H$13*'Sound Power'!$D208*LN('Sound Power'!M208))</f>
        <v>#DIV/0!</v>
      </c>
      <c r="V208" s="26" t="e">
        <f>('ModelParams Lw'!I$4*LN('Sound Power'!N208)/(1+EXP(-('Sound Power'!$D208*1000+'ModelParams Lw'!I$6)/'ModelParams Lw'!I$7))+'ModelParams Lw'!I$5)*LN('Sound Power'!$B208)-('ModelParams Lw'!I$8+'ModelParams Lw'!I$9*$D208+'ModelParams Lw'!I$10*'Sound Power'!$F208^'ModelParams Lw'!I$14+'ModelParams Lw'!I$11*LN('Sound Power'!N208)+'ModelParams Lw'!I$12*'Sound Power'!$D208*'Sound Power'!$F208+'ModelParams Lw'!I$13*'Sound Power'!$D208*LN('Sound Power'!N208))</f>
        <v>#DIV/0!</v>
      </c>
      <c r="W208" s="26" t="e">
        <f>10*LOG10(IF(O208="",0,POWER(10,((O208+'ModelParams Lw'!$O$4)/10))) +IF(P208="",0,POWER(10,((P208+'ModelParams Lw'!$P$4)/10))) +IF(Q208="",0,POWER(10,((Q208+'ModelParams Lw'!$Q$4)/10))) +IF(R208="",0,POWER(10,((R208+'ModelParams Lw'!$R$4)/10))) +IF(S208="",0,POWER(10,((S208+'ModelParams Lw'!$S$4)/10))) +IF(T208="",0,POWER(10,((T208+'ModelParams Lw'!$T$4)/10))) +IF(U208="",0,POWER(10,((U208+'ModelParams Lw'!$U$4)/10)))+IF(V208="",0,POWER(10,((V208+'ModelParams Lw'!$V$4)/10))))</f>
        <v>#DIV/0!</v>
      </c>
      <c r="X208" s="26" t="e">
        <f t="shared" si="77"/>
        <v>#DIV/0!</v>
      </c>
      <c r="Y208" s="26" t="e">
        <f>(O208-'ModelParams Lw'!O$10)/'ModelParams Lw'!O$11</f>
        <v>#DIV/0!</v>
      </c>
      <c r="Z208" s="26" t="e">
        <f>(P208-'ModelParams Lw'!P$10)/'ModelParams Lw'!P$11</f>
        <v>#DIV/0!</v>
      </c>
      <c r="AA208" s="26" t="e">
        <f>(Q208-'ModelParams Lw'!Q$10)/'ModelParams Lw'!Q$11</f>
        <v>#DIV/0!</v>
      </c>
      <c r="AB208" s="26" t="e">
        <f>(R208-'ModelParams Lw'!R$10)/'ModelParams Lw'!R$11</f>
        <v>#DIV/0!</v>
      </c>
      <c r="AC208" s="26" t="e">
        <f>(S208-'ModelParams Lw'!S$10)/'ModelParams Lw'!S$11</f>
        <v>#DIV/0!</v>
      </c>
      <c r="AD208" s="26" t="e">
        <f>(T208-'ModelParams Lw'!T$10)/'ModelParams Lw'!T$11</f>
        <v>#DIV/0!</v>
      </c>
      <c r="AE208" s="26" t="e">
        <f>(U208-'ModelParams Lw'!U$10)/'ModelParams Lw'!U$11</f>
        <v>#DIV/0!</v>
      </c>
      <c r="AF208" s="26" t="e">
        <f>(V208-'ModelParams Lw'!V$10)/'ModelParams Lw'!V$11</f>
        <v>#DIV/0!</v>
      </c>
      <c r="AG208" s="26" t="e">
        <f t="shared" si="78"/>
        <v>#DIV/0!</v>
      </c>
      <c r="AH208" s="26" t="e">
        <f>VLOOKUP(D208*1000,'ModelParams Lw'!$A$38:$D$58,4)</f>
        <v>#N/A</v>
      </c>
      <c r="AI208" s="56" t="e">
        <f>VLOOKUP(D208*1000,'ModelParams Lw'!$A$38:$D$58,2)</f>
        <v>#N/A</v>
      </c>
      <c r="AJ208" s="46" t="e">
        <f t="shared" si="79"/>
        <v>#DIV/0!</v>
      </c>
      <c r="AK208" s="26" t="e">
        <f t="shared" si="80"/>
        <v>#VALUE!</v>
      </c>
      <c r="AL208" s="26" t="e">
        <f>IF($AI208=100,'ModelParams Lw'!R$35*'Sound Power'!$AH208^2+'ModelParams Lw'!R$36*'Sound Power'!$AH208+'ModelParams Lw'!R$37,IF($AI208=150,'ModelParams Lw'!R$38*'Sound Power'!$AH208^2+'ModelParams Lw'!R$39*'Sound Power'!$AH208+'ModelParams Lw'!R$40,'ModelParams Lw'!R$41*'Sound Power'!$AH208^2+'ModelParams Lw'!R$42*'Sound Power'!$AH208+'ModelParams Lw'!R$43))</f>
        <v>#N/A</v>
      </c>
      <c r="AM208" s="26" t="e">
        <f>IF($AI208=100,'ModelParams Lw'!S$35*'Sound Power'!$AH208^2+'ModelParams Lw'!S$36*'Sound Power'!$AH208+'ModelParams Lw'!S$37,IF($AI208=150,'ModelParams Lw'!S$38*'Sound Power'!$AH208^2+'ModelParams Lw'!S$39*'Sound Power'!$AH208+'ModelParams Lw'!S$40,'ModelParams Lw'!S$41*'Sound Power'!$AH208^2+'ModelParams Lw'!S$42*'Sound Power'!$AH208+'ModelParams Lw'!S$43))</f>
        <v>#N/A</v>
      </c>
      <c r="AN208" s="26" t="e">
        <f>IF($AI208=100,'ModelParams Lw'!T$35*'Sound Power'!$AH208^2+'ModelParams Lw'!T$36*'Sound Power'!$AH208+'ModelParams Lw'!T$37,IF($AI208=150,'ModelParams Lw'!T$38*'Sound Power'!$AH208^2+'ModelParams Lw'!T$39*'Sound Power'!$AH208+'ModelParams Lw'!T$40,'ModelParams Lw'!T$41*'Sound Power'!$AH208^2+'ModelParams Lw'!T$42*'Sound Power'!$AH208+'ModelParams Lw'!T$43))</f>
        <v>#N/A</v>
      </c>
      <c r="AO208" s="26" t="e">
        <f>IF($AI208=100,'ModelParams Lw'!U$35*'Sound Power'!$AH208^2+'ModelParams Lw'!U$36*'Sound Power'!$AH208+'ModelParams Lw'!U$37,IF($AI208=150,'ModelParams Lw'!U$38*'Sound Power'!$AH208^2+'ModelParams Lw'!U$39*'Sound Power'!$AH208+'ModelParams Lw'!U$40,'ModelParams Lw'!U$41*'Sound Power'!$AH208^2+'ModelParams Lw'!U$42*'Sound Power'!$AH208+'ModelParams Lw'!U$43))</f>
        <v>#N/A</v>
      </c>
      <c r="AP208" s="26" t="e">
        <f>IF($AI208=100,'ModelParams Lw'!V$35*'Sound Power'!$AH208^2+'ModelParams Lw'!V$36*'Sound Power'!$AH208+'ModelParams Lw'!V$37,IF($AI208=150,'ModelParams Lw'!V$38*'Sound Power'!$AH208^2+'ModelParams Lw'!V$39*'Sound Power'!$AH208+'ModelParams Lw'!V$40,'ModelParams Lw'!V$41*'Sound Power'!$AH208^2+'ModelParams Lw'!V$42*'Sound Power'!$AH208+'ModelParams Lw'!V$43))</f>
        <v>#N/A</v>
      </c>
      <c r="AQ208" s="26" t="e">
        <f>IF($AI208=100,'ModelParams Lw'!W$35*'Sound Power'!$AH208^2+'ModelParams Lw'!W$36*'Sound Power'!$AH208+'ModelParams Lw'!W$37,IF($AI208=150,'ModelParams Lw'!W$38*'Sound Power'!$AH208^2+'ModelParams Lw'!W$39*'Sound Power'!$AH208+'ModelParams Lw'!W$40,'ModelParams Lw'!W$41*'Sound Power'!$AH208^2+'ModelParams Lw'!W$42*'Sound Power'!$AH208+'ModelParams Lw'!W$43))</f>
        <v>#N/A</v>
      </c>
      <c r="AR208" s="26" t="e">
        <f t="shared" si="81"/>
        <v>#VALUE!</v>
      </c>
      <c r="AS208" s="26" t="e">
        <f>IF(26.83*LN($AJ208)-11.791-'ModelParams Lw'!B$35&lt;0,0,26.83*LN($AJ208)-11.791-'ModelParams Lw'!B$35)</f>
        <v>#DIV/0!</v>
      </c>
      <c r="AT208" s="26" t="e">
        <f>IF(26.83*LN($AJ208)-11.791-'ModelParams Lw'!C$35&lt;0,0,26.83*LN($AJ208)-11.791-'ModelParams Lw'!C$35)</f>
        <v>#DIV/0!</v>
      </c>
      <c r="AU208" s="26" t="e">
        <f>IF(26.83*LN($AJ208)-11.791-'ModelParams Lw'!D$35&lt;0,0,26.83*LN($AJ208)-11.791-'ModelParams Lw'!D$35)</f>
        <v>#DIV/0!</v>
      </c>
      <c r="AV208" s="26" t="e">
        <f>IF(26.83*LN($AJ208)-11.791-'ModelParams Lw'!E$35&lt;0,0,26.83*LN($AJ208)-11.791-'ModelParams Lw'!E$35)</f>
        <v>#DIV/0!</v>
      </c>
      <c r="AW208" s="26" t="e">
        <f>IF(26.83*LN($AJ208)-11.791-'ModelParams Lw'!F$35&lt;0,0,26.83*LN($AJ208)-11.791-'ModelParams Lw'!F$35)</f>
        <v>#DIV/0!</v>
      </c>
      <c r="AX208" s="26" t="e">
        <f>IF(26.83*LN($AJ208)-11.791-'ModelParams Lw'!G$35&lt;0,0,26.83*LN($AJ208)-11.791-'ModelParams Lw'!G$35)</f>
        <v>#DIV/0!</v>
      </c>
      <c r="AY208" s="26" t="e">
        <f>IF(26.83*LN($AJ208)-11.791-'ModelParams Lw'!H$35&lt;0,0,26.83*LN($AJ208)-11.791-'ModelParams Lw'!H$35)</f>
        <v>#DIV/0!</v>
      </c>
      <c r="AZ208" s="26" t="e">
        <f>IF(26.83*LN($AJ208)-11.791-'ModelParams Lw'!I$35&lt;0,0,26.83*LN($AJ208)-11.791-'ModelParams Lw'!I$35)</f>
        <v>#DIV/0!</v>
      </c>
      <c r="BA208" s="26" t="e">
        <f t="shared" si="94"/>
        <v>#DIV/0!</v>
      </c>
      <c r="BB208" s="26" t="e">
        <f t="shared" si="95"/>
        <v>#DIV/0!</v>
      </c>
      <c r="BC208" s="26" t="e">
        <f t="shared" si="96"/>
        <v>#DIV/0!</v>
      </c>
      <c r="BD208" s="26" t="e">
        <f t="shared" si="97"/>
        <v>#DIV/0!</v>
      </c>
      <c r="BE208" s="26" t="e">
        <f t="shared" si="98"/>
        <v>#DIV/0!</v>
      </c>
      <c r="BF208" s="26" t="e">
        <f t="shared" si="99"/>
        <v>#DIV/0!</v>
      </c>
      <c r="BG208" s="26" t="e">
        <f t="shared" si="100"/>
        <v>#DIV/0!</v>
      </c>
      <c r="BH208" s="26" t="e">
        <f t="shared" si="101"/>
        <v>#DIV/0!</v>
      </c>
      <c r="BI208" s="26" t="e">
        <f>10*LOG10(IF(BA208="",0,POWER(10,((BA208+'ModelParams Lw'!$O$4)/10))) +IF(BB208="",0,POWER(10,((BB208+'ModelParams Lw'!$P$4)/10))) +IF(BC208="",0,POWER(10,((BC208+'ModelParams Lw'!$Q$4)/10))) +IF(BD208="",0,POWER(10,((BD208+'ModelParams Lw'!$R$4)/10))) +IF(BE208="",0,POWER(10,((BE208+'ModelParams Lw'!$S$4)/10))) +IF(BF208="",0,POWER(10,((BF208+'ModelParams Lw'!$T$4)/10))) +IF(BG208="",0,POWER(10,((BG208+'ModelParams Lw'!$U$4)/10)))+IF(BH208="",0,POWER(10,((BH208+'ModelParams Lw'!$V$4)/10))))</f>
        <v>#DIV/0!</v>
      </c>
      <c r="BJ208" s="26" t="e">
        <f t="shared" si="82"/>
        <v>#DIV/0!</v>
      </c>
      <c r="BK208" s="26" t="e">
        <f>(BA208-'ModelParams Lw'!O$10)/'ModelParams Lw'!O$11</f>
        <v>#DIV/0!</v>
      </c>
      <c r="BL208" s="26" t="e">
        <f>(BB208-'ModelParams Lw'!P$10)/'ModelParams Lw'!P$11</f>
        <v>#DIV/0!</v>
      </c>
      <c r="BM208" s="26" t="e">
        <f>(BC208-'ModelParams Lw'!Q$10)/'ModelParams Lw'!Q$11</f>
        <v>#DIV/0!</v>
      </c>
      <c r="BN208" s="26" t="e">
        <f>(BD208-'ModelParams Lw'!R$10)/'ModelParams Lw'!R$11</f>
        <v>#DIV/0!</v>
      </c>
      <c r="BO208" s="26" t="e">
        <f>(BE208-'ModelParams Lw'!S$10)/'ModelParams Lw'!S$11</f>
        <v>#DIV/0!</v>
      </c>
      <c r="BP208" s="26" t="e">
        <f>(BF208-'ModelParams Lw'!T$10)/'ModelParams Lw'!T$11</f>
        <v>#DIV/0!</v>
      </c>
      <c r="BQ208" s="26" t="e">
        <f>(BG208-'ModelParams Lw'!U$10)/'ModelParams Lw'!U$11</f>
        <v>#DIV/0!</v>
      </c>
      <c r="BR208" s="26" t="e">
        <f>(BH208-'ModelParams Lw'!V$10)/'ModelParams Lw'!V$11</f>
        <v>#DIV/0!</v>
      </c>
      <c r="BS208" s="23" t="e">
        <f>IF(Calcul!$E210="SW",DEGREES(ACOS(1-(1/'ModelParams Lw'!C$25*SQRT(0.5*1.2/'Sound Power'!$C208)*('Sound Power'!$B208/3600)/('Sound Power'!$D208)/('Sound Power'!$F208)))),DEGREES(ACOS(1-(1/'ModelParams Lw'!C$29*SQRT(0.5*1.2/'Sound Power'!$C208)*('Sound Power'!$B208/3600)/('Sound Power'!$D208)/('Sound Power'!$F208)))))</f>
        <v>#DIV/0!</v>
      </c>
      <c r="BT208" s="23" t="e">
        <f>IF(Calcul!$E210="SW",DEGREES(ACOS(1-(1/'ModelParams Lw'!D$25*SQRT(0.5*1.2/'Sound Power'!$C208)*('Sound Power'!$B208/3600)/('Sound Power'!$D208)/('Sound Power'!$F208)))),DEGREES(ACOS(1-(1/'ModelParams Lw'!D$29*SQRT(0.5*1.2/'Sound Power'!$C208)*('Sound Power'!$B208/3600)/('Sound Power'!$D208)/('Sound Power'!$F208)))))</f>
        <v>#DIV/0!</v>
      </c>
      <c r="BU208" s="23" t="e">
        <f>IF(Calcul!$E210="SW",DEGREES(ACOS(1-(1/'ModelParams Lw'!E$25*SQRT(0.5*1.2/'Sound Power'!$C208)*('Sound Power'!$B208/3600)/('Sound Power'!$D208)/('Sound Power'!$F208)))),DEGREES(ACOS(1-(1/'ModelParams Lw'!E$29*SQRT(0.5*1.2/'Sound Power'!$C208)*('Sound Power'!$B208/3600)/('Sound Power'!$D208)/('Sound Power'!$F208)))))</f>
        <v>#DIV/0!</v>
      </c>
      <c r="BV208" s="23" t="e">
        <f>IF(Calcul!$E210="SW",DEGREES(ACOS(1-(1/'ModelParams Lw'!F$25*SQRT(0.5*1.2/'Sound Power'!$C208)*('Sound Power'!$B208/3600)/('Sound Power'!$D208)/('Sound Power'!$F208)))),DEGREES(ACOS(1-(1/'ModelParams Lw'!F$29*SQRT(0.5*1.2/'Sound Power'!$C208)*('Sound Power'!$B208/3600)/('Sound Power'!$D208)/('Sound Power'!$F208)))))</f>
        <v>#DIV/0!</v>
      </c>
      <c r="BW208" s="23" t="e">
        <f>IF(Calcul!$E210="SW",DEGREES(ACOS(1-(1/'ModelParams Lw'!G$25*SQRT(0.5*1.2/'Sound Power'!$C208)*('Sound Power'!$B208/3600)/('Sound Power'!$D208)/('Sound Power'!$F208)))),DEGREES(ACOS(1-(1/'ModelParams Lw'!G$29*SQRT(0.5*1.2/'Sound Power'!$C208)*('Sound Power'!$B208/3600)/('Sound Power'!$D208)/('Sound Power'!$F208)))))</f>
        <v>#DIV/0!</v>
      </c>
      <c r="BX208" s="23" t="e">
        <f>IF(Calcul!$E210="SW",DEGREES(ACOS(1-(1/'ModelParams Lw'!H$25*SQRT(0.5*1.2/'Sound Power'!$C208)*('Sound Power'!$B208/3600)/('Sound Power'!$D208)/('Sound Power'!$F208)))),DEGREES(ACOS(1-(1/'ModelParams Lw'!H$29*SQRT(0.5*1.2/'Sound Power'!$C208)*('Sound Power'!$B208/3600)/('Sound Power'!$D208)/('Sound Power'!$F208)))))</f>
        <v>#DIV/0!</v>
      </c>
      <c r="BY208" s="23" t="e">
        <f>IF(Calcul!$E210="SW",DEGREES(ACOS(1-(1/'ModelParams Lw'!I$25*SQRT(0.5*1.2/'Sound Power'!$C208)*('Sound Power'!$B208/3600)/('Sound Power'!$D208)/('Sound Power'!$F208)))),DEGREES(ACOS(1-(1/'ModelParams Lw'!I$29*SQRT(0.5*1.2/'Sound Power'!$C208)*('Sound Power'!$B208/3600)/('Sound Power'!$D208)/('Sound Power'!$F208)))))</f>
        <v>#DIV/0!</v>
      </c>
      <c r="BZ208" s="23" t="e">
        <f>IF(Calcul!$E210="SW",DEGREES(ACOS(1-(1/'ModelParams Lw'!J$25*SQRT(0.5*1.2/'Sound Power'!$C208)*('Sound Power'!$B208/3600)/('Sound Power'!$D208)/('Sound Power'!$F208)))),DEGREES(ACOS(1-(1/'ModelParams Lw'!J$29*SQRT(0.5*1.2/'Sound Power'!$C208)*('Sound Power'!$B208/3600)/('Sound Power'!$D208)/('Sound Power'!$F208)))))</f>
        <v>#DIV/0!</v>
      </c>
      <c r="CA208" s="26" t="e">
        <f>IF(Calcul!$E210="SW",'ModelParams Lw'!C$22+'ModelParams Lw'!C$23*LOG('Sound Power'!$D208/'Sound Power'!$E208)+'ModelParams Lw'!C$24*LN('Sound Power'!BS208),IF('ModelParams Lw'!C$26+'ModelParams Lw'!C$27*LOG('Sound Power'!$D208/'Sound Power'!$E208)+'ModelParams Lw'!C$28*LN('Sound Power'!BS208)&lt;'ModelParams Lw'!C$22+'ModelParams Lw'!C$23*LOG('Sound Power'!$D208/'Sound Power'!$E208)+'ModelParams Lw'!C$24*LN('Sound Power'!BS208),'ModelParams Lw'!C$22+'ModelParams Lw'!C$23*LOG('Sound Power'!$D208/'Sound Power'!$E208)+'ModelParams Lw'!C$24*LN('Sound Power'!BS208),'ModelParams Lw'!C$26+'ModelParams Lw'!C$27*LOG('Sound Power'!$D208/'Sound Power'!$E208)+'ModelParams Lw'!C$28*LN('Sound Power'!BS208)))</f>
        <v>#DIV/0!</v>
      </c>
      <c r="CB208" s="26" t="e">
        <f>IF(Calcul!$E210="SW",'ModelParams Lw'!D$22+'ModelParams Lw'!D$23*LOG('Sound Power'!$D208/'Sound Power'!$E208)+'ModelParams Lw'!D$24*LN('Sound Power'!BT208),IF('ModelParams Lw'!D$26+'ModelParams Lw'!D$27*LOG('Sound Power'!$D208/'Sound Power'!$E208)+'ModelParams Lw'!D$28*LN('Sound Power'!BT208)&lt;'ModelParams Lw'!D$22+'ModelParams Lw'!D$23*LOG('Sound Power'!$D208/'Sound Power'!$E208)+'ModelParams Lw'!D$24*LN('Sound Power'!BT208),'ModelParams Lw'!D$22+'ModelParams Lw'!D$23*LOG('Sound Power'!$D208/'Sound Power'!$E208)+'ModelParams Lw'!D$24*LN('Sound Power'!BT208),'ModelParams Lw'!D$26+'ModelParams Lw'!D$27*LOG('Sound Power'!$D208/'Sound Power'!$E208)+'ModelParams Lw'!D$28*LN('Sound Power'!BT208)))</f>
        <v>#DIV/0!</v>
      </c>
      <c r="CC208" s="26" t="e">
        <f>IF(Calcul!$E210="SW",'ModelParams Lw'!E$22+'ModelParams Lw'!E$23*LOG('Sound Power'!$D208/'Sound Power'!$E208)+'ModelParams Lw'!E$24*LN('Sound Power'!BU208),IF('ModelParams Lw'!E$26+'ModelParams Lw'!E$27*LOG('Sound Power'!$D208/'Sound Power'!$E208)+'ModelParams Lw'!E$28*LN('Sound Power'!BU208)&lt;'ModelParams Lw'!E$22+'ModelParams Lw'!E$23*LOG('Sound Power'!$D208/'Sound Power'!$E208)+'ModelParams Lw'!E$24*LN('Sound Power'!BU208),'ModelParams Lw'!E$22+'ModelParams Lw'!E$23*LOG('Sound Power'!$D208/'Sound Power'!$E208)+'ModelParams Lw'!E$24*LN('Sound Power'!BU208),'ModelParams Lw'!E$26+'ModelParams Lw'!E$27*LOG('Sound Power'!$D208/'Sound Power'!$E208)+'ModelParams Lw'!E$28*LN('Sound Power'!BU208)))</f>
        <v>#DIV/0!</v>
      </c>
      <c r="CD208" s="26" t="e">
        <f>IF(Calcul!$E210="SW",'ModelParams Lw'!F$22+'ModelParams Lw'!F$23*LOG('Sound Power'!$D208/'Sound Power'!$E208)+'ModelParams Lw'!F$24*LN('Sound Power'!BV208),IF('ModelParams Lw'!F$26+'ModelParams Lw'!F$27*LOG('Sound Power'!$D208/'Sound Power'!$E208)+'ModelParams Lw'!F$28*LN('Sound Power'!BV208)&lt;'ModelParams Lw'!F$22+'ModelParams Lw'!F$23*LOG('Sound Power'!$D208/'Sound Power'!$E208)+'ModelParams Lw'!F$24*LN('Sound Power'!BV208),'ModelParams Lw'!F$22+'ModelParams Lw'!F$23*LOG('Sound Power'!$D208/'Sound Power'!$E208)+'ModelParams Lw'!F$24*LN('Sound Power'!BV208),'ModelParams Lw'!F$26+'ModelParams Lw'!F$27*LOG('Sound Power'!$D208/'Sound Power'!$E208)+'ModelParams Lw'!F$28*LN('Sound Power'!BV208)))</f>
        <v>#DIV/0!</v>
      </c>
      <c r="CE208" s="26" t="e">
        <f>IF(Calcul!$E210="SW",'ModelParams Lw'!G$22+'ModelParams Lw'!G$23*LOG('Sound Power'!$D208/'Sound Power'!$E208)+'ModelParams Lw'!G$24*LN('Sound Power'!BW208),IF('ModelParams Lw'!G$26+'ModelParams Lw'!G$27*LOG('Sound Power'!$D208/'Sound Power'!$E208)+'ModelParams Lw'!G$28*LN('Sound Power'!BW208)&lt;'ModelParams Lw'!G$22+'ModelParams Lw'!G$23*LOG('Sound Power'!$D208/'Sound Power'!$E208)+'ModelParams Lw'!G$24*LN('Sound Power'!BW208),'ModelParams Lw'!G$22+'ModelParams Lw'!G$23*LOG('Sound Power'!$D208/'Sound Power'!$E208)+'ModelParams Lw'!G$24*LN('Sound Power'!BW208),'ModelParams Lw'!G$26+'ModelParams Lw'!G$27*LOG('Sound Power'!$D208/'Sound Power'!$E208)+'ModelParams Lw'!G$28*LN('Sound Power'!BW208)))</f>
        <v>#DIV/0!</v>
      </c>
      <c r="CF208" s="26" t="e">
        <f>IF(Calcul!$E210="SW",'ModelParams Lw'!H$22+'ModelParams Lw'!H$23*LOG('Sound Power'!$D208/'Sound Power'!$E208)+'ModelParams Lw'!H$24*LN('Sound Power'!BX208),IF('ModelParams Lw'!H$26+'ModelParams Lw'!H$27*LOG('Sound Power'!$D208/'Sound Power'!$E208)+'ModelParams Lw'!H$28*LN('Sound Power'!BX208)&lt;'ModelParams Lw'!H$22+'ModelParams Lw'!H$23*LOG('Sound Power'!$D208/'Sound Power'!$E208)+'ModelParams Lw'!H$24*LN('Sound Power'!BX208),'ModelParams Lw'!H$22+'ModelParams Lw'!H$23*LOG('Sound Power'!$D208/'Sound Power'!$E208)+'ModelParams Lw'!H$24*LN('Sound Power'!BX208),'ModelParams Lw'!H$26+'ModelParams Lw'!H$27*LOG('Sound Power'!$D208/'Sound Power'!$E208)+'ModelParams Lw'!H$28*LN('Sound Power'!BX208)))</f>
        <v>#DIV/0!</v>
      </c>
      <c r="CG208" s="26" t="e">
        <f>IF(Calcul!$E210="SW",'ModelParams Lw'!I$22+'ModelParams Lw'!I$23*LOG('Sound Power'!$D208/'Sound Power'!$E208)+'ModelParams Lw'!I$24*LN('Sound Power'!BY208),IF('ModelParams Lw'!I$26+'ModelParams Lw'!I$27*LOG('Sound Power'!$D208/'Sound Power'!$E208)+'ModelParams Lw'!I$28*LN('Sound Power'!BY208)&lt;'ModelParams Lw'!I$22+'ModelParams Lw'!I$23*LOG('Sound Power'!$D208/'Sound Power'!$E208)+'ModelParams Lw'!I$24*LN('Sound Power'!BY208),'ModelParams Lw'!I$22+'ModelParams Lw'!I$23*LOG('Sound Power'!$D208/'Sound Power'!$E208)+'ModelParams Lw'!I$24*LN('Sound Power'!BY208),'ModelParams Lw'!I$26+'ModelParams Lw'!I$27*LOG('Sound Power'!$D208/'Sound Power'!$E208)+'ModelParams Lw'!I$28*LN('Sound Power'!BY208)))</f>
        <v>#DIV/0!</v>
      </c>
      <c r="CH208" s="26" t="e">
        <f>IF(Calcul!$E210="SW",'ModelParams Lw'!J$22+'ModelParams Lw'!J$23*LOG('Sound Power'!$D208/'Sound Power'!$E208)+'ModelParams Lw'!J$24*LN('Sound Power'!BZ208),IF('ModelParams Lw'!J$26+'ModelParams Lw'!J$27*LOG('Sound Power'!$D208/'Sound Power'!$E208)+'ModelParams Lw'!J$28*LN('Sound Power'!BZ208)&lt;'ModelParams Lw'!J$22+'ModelParams Lw'!J$23*LOG('Sound Power'!$D208/'Sound Power'!$E208)+'ModelParams Lw'!J$24*LN('Sound Power'!BZ208),'ModelParams Lw'!J$22+'ModelParams Lw'!J$23*LOG('Sound Power'!$D208/'Sound Power'!$E208)+'ModelParams Lw'!J$24*LN('Sound Power'!BZ208),'ModelParams Lw'!J$26+'ModelParams Lw'!J$27*LOG('Sound Power'!$D208/'Sound Power'!$E208)+'ModelParams Lw'!J$28*LN('Sound Power'!BZ208)))</f>
        <v>#DIV/0!</v>
      </c>
      <c r="CI208" s="26" t="e">
        <f t="shared" si="83"/>
        <v>#DIV/0!</v>
      </c>
      <c r="CJ208" s="26" t="e">
        <f t="shared" si="84"/>
        <v>#DIV/0!</v>
      </c>
      <c r="CK208" s="26" t="e">
        <f t="shared" si="85"/>
        <v>#DIV/0!</v>
      </c>
      <c r="CL208" s="26" t="e">
        <f t="shared" si="86"/>
        <v>#DIV/0!</v>
      </c>
      <c r="CM208" s="26" t="e">
        <f t="shared" si="87"/>
        <v>#DIV/0!</v>
      </c>
      <c r="CN208" s="26" t="e">
        <f t="shared" si="88"/>
        <v>#DIV/0!</v>
      </c>
      <c r="CO208" s="26" t="e">
        <f t="shared" si="89"/>
        <v>#DIV/0!</v>
      </c>
      <c r="CP208" s="26" t="e">
        <f t="shared" si="90"/>
        <v>#DIV/0!</v>
      </c>
      <c r="CQ208" s="26" t="e">
        <f>10*LOG10(IF(CI208="",0,POWER(10,((CI208+'ModelParams Lw'!$O$4)/10))) +IF(CJ208="",0,POWER(10,((CJ208+'ModelParams Lw'!$P$4)/10))) +IF(CK208="",0,POWER(10,((CK208+'ModelParams Lw'!$Q$4)/10))) +IF(CL208="",0,POWER(10,((CL208+'ModelParams Lw'!$R$4)/10))) +IF(CM208="",0,POWER(10,((CM208+'ModelParams Lw'!$S$4)/10))) +IF(CN208="",0,POWER(10,((CN208+'ModelParams Lw'!$T$4)/10))) +IF(CO208="",0,POWER(10,((CO208+'ModelParams Lw'!$U$4)/10)))+IF(CP208="",0,POWER(10,((CP208+'ModelParams Lw'!$V$4)/10))))</f>
        <v>#DIV/0!</v>
      </c>
      <c r="CR208" s="26" t="e">
        <f t="shared" si="91"/>
        <v>#DIV/0!</v>
      </c>
      <c r="CS208" s="26" t="e">
        <f>(CI208-'ModelParams Lw'!$O$10)/'ModelParams Lw'!$O$11</f>
        <v>#DIV/0!</v>
      </c>
      <c r="CT208" s="26" t="e">
        <f>(CJ208-'ModelParams Lw'!$P$10)/'ModelParams Lw'!$P$11</f>
        <v>#DIV/0!</v>
      </c>
      <c r="CU208" s="26" t="e">
        <f>(CK208-'ModelParams Lw'!$Q$10)/'ModelParams Lw'!$Q$11</f>
        <v>#DIV/0!</v>
      </c>
      <c r="CV208" s="26" t="e">
        <f>(CL208-'ModelParams Lw'!$R$10)/'ModelParams Lw'!$R$11</f>
        <v>#DIV/0!</v>
      </c>
      <c r="CW208" s="26" t="e">
        <f>(CM208-'ModelParams Lw'!$S$10)/'ModelParams Lw'!$S$11</f>
        <v>#DIV/0!</v>
      </c>
      <c r="CX208" s="26" t="e">
        <f>(CN208-'ModelParams Lw'!$T$10)/'ModelParams Lw'!$T$11</f>
        <v>#DIV/0!</v>
      </c>
      <c r="CY208" s="26" t="e">
        <f>(CO208-'ModelParams Lw'!$U$10)/'ModelParams Lw'!$U$11</f>
        <v>#DIV/0!</v>
      </c>
      <c r="CZ208" s="26" t="e">
        <f>(CP208-'ModelParams Lw'!$V$10)/'ModelParams Lw'!$V$11</f>
        <v>#DIV/0!</v>
      </c>
    </row>
    <row r="209" spans="1:104" x14ac:dyDescent="0.2">
      <c r="A209" s="13">
        <f>Calcul!A211</f>
        <v>0</v>
      </c>
      <c r="B209" s="13">
        <f t="shared" si="92"/>
        <v>0</v>
      </c>
      <c r="C209" s="13">
        <f>Calcul!B211</f>
        <v>0</v>
      </c>
      <c r="D209" s="13">
        <f>Calcul!C211/1000</f>
        <v>0</v>
      </c>
      <c r="E209" s="13">
        <f>Calcul!D211/1000</f>
        <v>0</v>
      </c>
      <c r="F209" s="13">
        <f t="shared" si="93"/>
        <v>0</v>
      </c>
      <c r="G209" s="23" t="e">
        <f>DEGREES(ACOS(1-(1/'ModelParams Lw'!B$15*SQRT(0.5*1.2/'Sound Power'!$C209)*('Sound Power'!$B209/3600)/('Sound Power'!$D209)/('Sound Power'!$F209))))</f>
        <v>#DIV/0!</v>
      </c>
      <c r="H209" s="23" t="e">
        <f>DEGREES(ACOS(1-(1/'ModelParams Lw'!C$15*SQRT(0.5*1.2/'Sound Power'!$C209)*('Sound Power'!$B209/3600)/('Sound Power'!$D209)/('Sound Power'!$F209))))</f>
        <v>#DIV/0!</v>
      </c>
      <c r="I209" s="23" t="e">
        <f>DEGREES(ACOS(1-(1/'ModelParams Lw'!D$15*SQRT(0.5*1.2/'Sound Power'!$C209)*('Sound Power'!$B209/3600)/('Sound Power'!$D209)/('Sound Power'!$F209))))</f>
        <v>#DIV/0!</v>
      </c>
      <c r="J209" s="23" t="e">
        <f>DEGREES(ACOS(1-(1/'ModelParams Lw'!E$15*SQRT(0.5*1.2/'Sound Power'!$C209)*('Sound Power'!$B209/3600)/('Sound Power'!$D209)/('Sound Power'!$F209))))</f>
        <v>#DIV/0!</v>
      </c>
      <c r="K209" s="23" t="e">
        <f>DEGREES(ACOS(1-(1/'ModelParams Lw'!F$15*SQRT(0.5*1.2/'Sound Power'!$C209)*('Sound Power'!$B209/3600)/('Sound Power'!$D209)/('Sound Power'!$F209))))</f>
        <v>#DIV/0!</v>
      </c>
      <c r="L209" s="23" t="e">
        <f>DEGREES(ACOS(1-(1/'ModelParams Lw'!G$15*SQRT(0.5*1.2/'Sound Power'!$C209)*('Sound Power'!$B209/3600)/('Sound Power'!$D209)/('Sound Power'!$F209))))</f>
        <v>#DIV/0!</v>
      </c>
      <c r="M209" s="23" t="e">
        <f>DEGREES(ACOS(1-(1/'ModelParams Lw'!H$15*SQRT(0.5*1.2/'Sound Power'!$C209)*('Sound Power'!$B209/3600)/('Sound Power'!$D209)/('Sound Power'!$F209))))</f>
        <v>#DIV/0!</v>
      </c>
      <c r="N209" s="23" t="e">
        <f>DEGREES(ACOS(1-(1/'ModelParams Lw'!I$15*SQRT(0.5*1.2/'Sound Power'!$C209)*('Sound Power'!$B209/3600)/('Sound Power'!$D209)/('Sound Power'!$F209))))</f>
        <v>#DIV/0!</v>
      </c>
      <c r="O209" s="26" t="e">
        <f>('ModelParams Lw'!B$4*LN('Sound Power'!G209)/(1+EXP(-('Sound Power'!$D209*1000+'ModelParams Lw'!B$6)/'ModelParams Lw'!B$7))+'ModelParams Lw'!B$5)*LN('Sound Power'!$B209)-('ModelParams Lw'!B$8+'ModelParams Lw'!B$9*$D209+'ModelParams Lw'!B$10*'Sound Power'!$F209^'ModelParams Lw'!B$14+'ModelParams Lw'!B$11*LN('Sound Power'!G209)+'ModelParams Lw'!B$12*'Sound Power'!$D209*'Sound Power'!$F209+'ModelParams Lw'!B$13*'Sound Power'!$D209*LN('Sound Power'!G209))</f>
        <v>#DIV/0!</v>
      </c>
      <c r="P209" s="26" t="e">
        <f>('ModelParams Lw'!C$4*LN('Sound Power'!H209)/(1+EXP(-('Sound Power'!$D209*1000+'ModelParams Lw'!C$6)/'ModelParams Lw'!C$7))+'ModelParams Lw'!C$5)*LN('Sound Power'!$B209)-('ModelParams Lw'!C$8+'ModelParams Lw'!C$9*$D209+'ModelParams Lw'!C$10*'Sound Power'!$F209^'ModelParams Lw'!C$14+'ModelParams Lw'!C$11*LN('Sound Power'!H209)+'ModelParams Lw'!C$12*'Sound Power'!$D209*'Sound Power'!$F209+'ModelParams Lw'!C$13*'Sound Power'!$D209*LN('Sound Power'!H209))</f>
        <v>#DIV/0!</v>
      </c>
      <c r="Q209" s="26" t="e">
        <f>('ModelParams Lw'!D$4*LN('Sound Power'!I209)/(1+EXP(-('Sound Power'!$D209*1000+'ModelParams Lw'!D$6)/'ModelParams Lw'!D$7))+'ModelParams Lw'!D$5)*LN('Sound Power'!$B209)-('ModelParams Lw'!D$8+'ModelParams Lw'!D$9*$D209+'ModelParams Lw'!D$10*'Sound Power'!$F209^'ModelParams Lw'!D$14+'ModelParams Lw'!D$11*LN('Sound Power'!I209)+'ModelParams Lw'!D$12*'Sound Power'!$D209*'Sound Power'!$F209+'ModelParams Lw'!D$13*'Sound Power'!$D209*LN('Sound Power'!I209))</f>
        <v>#DIV/0!</v>
      </c>
      <c r="R209" s="26" t="e">
        <f>('ModelParams Lw'!E$4*LN('Sound Power'!J209)/(1+EXP(-('Sound Power'!$D209*1000+'ModelParams Lw'!E$6)/'ModelParams Lw'!E$7))+'ModelParams Lw'!E$5)*LN('Sound Power'!$B209)-('ModelParams Lw'!E$8+'ModelParams Lw'!E$9*$D209+'ModelParams Lw'!E$10*'Sound Power'!$F209^'ModelParams Lw'!E$14+'ModelParams Lw'!E$11*LN('Sound Power'!J209)+'ModelParams Lw'!E$12*'Sound Power'!$D209*'Sound Power'!$F209+'ModelParams Lw'!E$13*'Sound Power'!$D209*LN('Sound Power'!J209))</f>
        <v>#DIV/0!</v>
      </c>
      <c r="S209" s="26" t="e">
        <f>('ModelParams Lw'!F$4*LN('Sound Power'!K209)/(1+EXP(-('Sound Power'!$D209*1000+'ModelParams Lw'!F$6)/'ModelParams Lw'!F$7))+'ModelParams Lw'!F$5)*LN('Sound Power'!$B209)-('ModelParams Lw'!F$8+'ModelParams Lw'!F$9*$D209+'ModelParams Lw'!F$10*'Sound Power'!$F209^'ModelParams Lw'!F$14+'ModelParams Lw'!F$11*LN('Sound Power'!K209)+'ModelParams Lw'!F$12*'Sound Power'!$D209*'Sound Power'!$F209+'ModelParams Lw'!F$13*'Sound Power'!$D209*LN('Sound Power'!K209))</f>
        <v>#DIV/0!</v>
      </c>
      <c r="T209" s="26" t="e">
        <f>('ModelParams Lw'!G$4*LN('Sound Power'!L209)/(1+EXP(-('Sound Power'!$D209*1000+'ModelParams Lw'!G$6)/'ModelParams Lw'!G$7))+'ModelParams Lw'!G$5)*LN('Sound Power'!$B209)-('ModelParams Lw'!G$8+'ModelParams Lw'!G$9*$D209+'ModelParams Lw'!G$10*'Sound Power'!$F209^'ModelParams Lw'!G$14+'ModelParams Lw'!G$11*LN('Sound Power'!L209)+'ModelParams Lw'!G$12*'Sound Power'!$D209*'Sound Power'!$F209+'ModelParams Lw'!G$13*'Sound Power'!$D209*LN('Sound Power'!L209))</f>
        <v>#DIV/0!</v>
      </c>
      <c r="U209" s="26" t="e">
        <f>('ModelParams Lw'!H$4*LN('Sound Power'!M209)/(1+EXP(-('Sound Power'!$D209*1000+'ModelParams Lw'!H$6)/'ModelParams Lw'!H$7))+'ModelParams Lw'!H$5)*LN('Sound Power'!$B209)-('ModelParams Lw'!H$8+'ModelParams Lw'!H$9*$D209+'ModelParams Lw'!H$10*'Sound Power'!$F209^'ModelParams Lw'!H$14+'ModelParams Lw'!H$11*LN('Sound Power'!M209)+'ModelParams Lw'!H$12*'Sound Power'!$D209*'Sound Power'!$F209+'ModelParams Lw'!H$13*'Sound Power'!$D209*LN('Sound Power'!M209))</f>
        <v>#DIV/0!</v>
      </c>
      <c r="V209" s="26" t="e">
        <f>('ModelParams Lw'!I$4*LN('Sound Power'!N209)/(1+EXP(-('Sound Power'!$D209*1000+'ModelParams Lw'!I$6)/'ModelParams Lw'!I$7))+'ModelParams Lw'!I$5)*LN('Sound Power'!$B209)-('ModelParams Lw'!I$8+'ModelParams Lw'!I$9*$D209+'ModelParams Lw'!I$10*'Sound Power'!$F209^'ModelParams Lw'!I$14+'ModelParams Lw'!I$11*LN('Sound Power'!N209)+'ModelParams Lw'!I$12*'Sound Power'!$D209*'Sound Power'!$F209+'ModelParams Lw'!I$13*'Sound Power'!$D209*LN('Sound Power'!N209))</f>
        <v>#DIV/0!</v>
      </c>
      <c r="W209" s="26" t="e">
        <f>10*LOG10(IF(O209="",0,POWER(10,((O209+'ModelParams Lw'!$O$4)/10))) +IF(P209="",0,POWER(10,((P209+'ModelParams Lw'!$P$4)/10))) +IF(Q209="",0,POWER(10,((Q209+'ModelParams Lw'!$Q$4)/10))) +IF(R209="",0,POWER(10,((R209+'ModelParams Lw'!$R$4)/10))) +IF(S209="",0,POWER(10,((S209+'ModelParams Lw'!$S$4)/10))) +IF(T209="",0,POWER(10,((T209+'ModelParams Lw'!$T$4)/10))) +IF(U209="",0,POWER(10,((U209+'ModelParams Lw'!$U$4)/10)))+IF(V209="",0,POWER(10,((V209+'ModelParams Lw'!$V$4)/10))))</f>
        <v>#DIV/0!</v>
      </c>
      <c r="X209" s="26" t="e">
        <f t="shared" si="77"/>
        <v>#DIV/0!</v>
      </c>
      <c r="Y209" s="26" t="e">
        <f>(O209-'ModelParams Lw'!O$10)/'ModelParams Lw'!O$11</f>
        <v>#DIV/0!</v>
      </c>
      <c r="Z209" s="26" t="e">
        <f>(P209-'ModelParams Lw'!P$10)/'ModelParams Lw'!P$11</f>
        <v>#DIV/0!</v>
      </c>
      <c r="AA209" s="26" t="e">
        <f>(Q209-'ModelParams Lw'!Q$10)/'ModelParams Lw'!Q$11</f>
        <v>#DIV/0!</v>
      </c>
      <c r="AB209" s="26" t="e">
        <f>(R209-'ModelParams Lw'!R$10)/'ModelParams Lw'!R$11</f>
        <v>#DIV/0!</v>
      </c>
      <c r="AC209" s="26" t="e">
        <f>(S209-'ModelParams Lw'!S$10)/'ModelParams Lw'!S$11</f>
        <v>#DIV/0!</v>
      </c>
      <c r="AD209" s="26" t="e">
        <f>(T209-'ModelParams Lw'!T$10)/'ModelParams Lw'!T$11</f>
        <v>#DIV/0!</v>
      </c>
      <c r="AE209" s="26" t="e">
        <f>(U209-'ModelParams Lw'!U$10)/'ModelParams Lw'!U$11</f>
        <v>#DIV/0!</v>
      </c>
      <c r="AF209" s="26" t="e">
        <f>(V209-'ModelParams Lw'!V$10)/'ModelParams Lw'!V$11</f>
        <v>#DIV/0!</v>
      </c>
      <c r="AG209" s="26" t="e">
        <f t="shared" si="78"/>
        <v>#DIV/0!</v>
      </c>
      <c r="AH209" s="26" t="e">
        <f>VLOOKUP(D209*1000,'ModelParams Lw'!$A$38:$D$58,4)</f>
        <v>#N/A</v>
      </c>
      <c r="AI209" s="56" t="e">
        <f>VLOOKUP(D209*1000,'ModelParams Lw'!$A$38:$D$58,2)</f>
        <v>#N/A</v>
      </c>
      <c r="AJ209" s="46" t="e">
        <f t="shared" si="79"/>
        <v>#DIV/0!</v>
      </c>
      <c r="AK209" s="26" t="e">
        <f t="shared" si="80"/>
        <v>#VALUE!</v>
      </c>
      <c r="AL209" s="26" t="e">
        <f>IF($AI209=100,'ModelParams Lw'!R$35*'Sound Power'!$AH209^2+'ModelParams Lw'!R$36*'Sound Power'!$AH209+'ModelParams Lw'!R$37,IF($AI209=150,'ModelParams Lw'!R$38*'Sound Power'!$AH209^2+'ModelParams Lw'!R$39*'Sound Power'!$AH209+'ModelParams Lw'!R$40,'ModelParams Lw'!R$41*'Sound Power'!$AH209^2+'ModelParams Lw'!R$42*'Sound Power'!$AH209+'ModelParams Lw'!R$43))</f>
        <v>#N/A</v>
      </c>
      <c r="AM209" s="26" t="e">
        <f>IF($AI209=100,'ModelParams Lw'!S$35*'Sound Power'!$AH209^2+'ModelParams Lw'!S$36*'Sound Power'!$AH209+'ModelParams Lw'!S$37,IF($AI209=150,'ModelParams Lw'!S$38*'Sound Power'!$AH209^2+'ModelParams Lw'!S$39*'Sound Power'!$AH209+'ModelParams Lw'!S$40,'ModelParams Lw'!S$41*'Sound Power'!$AH209^2+'ModelParams Lw'!S$42*'Sound Power'!$AH209+'ModelParams Lw'!S$43))</f>
        <v>#N/A</v>
      </c>
      <c r="AN209" s="26" t="e">
        <f>IF($AI209=100,'ModelParams Lw'!T$35*'Sound Power'!$AH209^2+'ModelParams Lw'!T$36*'Sound Power'!$AH209+'ModelParams Lw'!T$37,IF($AI209=150,'ModelParams Lw'!T$38*'Sound Power'!$AH209^2+'ModelParams Lw'!T$39*'Sound Power'!$AH209+'ModelParams Lw'!T$40,'ModelParams Lw'!T$41*'Sound Power'!$AH209^2+'ModelParams Lw'!T$42*'Sound Power'!$AH209+'ModelParams Lw'!T$43))</f>
        <v>#N/A</v>
      </c>
      <c r="AO209" s="26" t="e">
        <f>IF($AI209=100,'ModelParams Lw'!U$35*'Sound Power'!$AH209^2+'ModelParams Lw'!U$36*'Sound Power'!$AH209+'ModelParams Lw'!U$37,IF($AI209=150,'ModelParams Lw'!U$38*'Sound Power'!$AH209^2+'ModelParams Lw'!U$39*'Sound Power'!$AH209+'ModelParams Lw'!U$40,'ModelParams Lw'!U$41*'Sound Power'!$AH209^2+'ModelParams Lw'!U$42*'Sound Power'!$AH209+'ModelParams Lw'!U$43))</f>
        <v>#N/A</v>
      </c>
      <c r="AP209" s="26" t="e">
        <f>IF($AI209=100,'ModelParams Lw'!V$35*'Sound Power'!$AH209^2+'ModelParams Lw'!V$36*'Sound Power'!$AH209+'ModelParams Lw'!V$37,IF($AI209=150,'ModelParams Lw'!V$38*'Sound Power'!$AH209^2+'ModelParams Lw'!V$39*'Sound Power'!$AH209+'ModelParams Lw'!V$40,'ModelParams Lw'!V$41*'Sound Power'!$AH209^2+'ModelParams Lw'!V$42*'Sound Power'!$AH209+'ModelParams Lw'!V$43))</f>
        <v>#N/A</v>
      </c>
      <c r="AQ209" s="26" t="e">
        <f>IF($AI209=100,'ModelParams Lw'!W$35*'Sound Power'!$AH209^2+'ModelParams Lw'!W$36*'Sound Power'!$AH209+'ModelParams Lw'!W$37,IF($AI209=150,'ModelParams Lw'!W$38*'Sound Power'!$AH209^2+'ModelParams Lw'!W$39*'Sound Power'!$AH209+'ModelParams Lw'!W$40,'ModelParams Lw'!W$41*'Sound Power'!$AH209^2+'ModelParams Lw'!W$42*'Sound Power'!$AH209+'ModelParams Lw'!W$43))</f>
        <v>#N/A</v>
      </c>
      <c r="AR209" s="26" t="e">
        <f t="shared" si="81"/>
        <v>#VALUE!</v>
      </c>
      <c r="AS209" s="26" t="e">
        <f>IF(26.83*LN($AJ209)-11.791-'ModelParams Lw'!B$35&lt;0,0,26.83*LN($AJ209)-11.791-'ModelParams Lw'!B$35)</f>
        <v>#DIV/0!</v>
      </c>
      <c r="AT209" s="26" t="e">
        <f>IF(26.83*LN($AJ209)-11.791-'ModelParams Lw'!C$35&lt;0,0,26.83*LN($AJ209)-11.791-'ModelParams Lw'!C$35)</f>
        <v>#DIV/0!</v>
      </c>
      <c r="AU209" s="26" t="e">
        <f>IF(26.83*LN($AJ209)-11.791-'ModelParams Lw'!D$35&lt;0,0,26.83*LN($AJ209)-11.791-'ModelParams Lw'!D$35)</f>
        <v>#DIV/0!</v>
      </c>
      <c r="AV209" s="26" t="e">
        <f>IF(26.83*LN($AJ209)-11.791-'ModelParams Lw'!E$35&lt;0,0,26.83*LN($AJ209)-11.791-'ModelParams Lw'!E$35)</f>
        <v>#DIV/0!</v>
      </c>
      <c r="AW209" s="26" t="e">
        <f>IF(26.83*LN($AJ209)-11.791-'ModelParams Lw'!F$35&lt;0,0,26.83*LN($AJ209)-11.791-'ModelParams Lw'!F$35)</f>
        <v>#DIV/0!</v>
      </c>
      <c r="AX209" s="26" t="e">
        <f>IF(26.83*LN($AJ209)-11.791-'ModelParams Lw'!G$35&lt;0,0,26.83*LN($AJ209)-11.791-'ModelParams Lw'!G$35)</f>
        <v>#DIV/0!</v>
      </c>
      <c r="AY209" s="26" t="e">
        <f>IF(26.83*LN($AJ209)-11.791-'ModelParams Lw'!H$35&lt;0,0,26.83*LN($AJ209)-11.791-'ModelParams Lw'!H$35)</f>
        <v>#DIV/0!</v>
      </c>
      <c r="AZ209" s="26" t="e">
        <f>IF(26.83*LN($AJ209)-11.791-'ModelParams Lw'!I$35&lt;0,0,26.83*LN($AJ209)-11.791-'ModelParams Lw'!I$35)</f>
        <v>#DIV/0!</v>
      </c>
      <c r="BA209" s="26" t="e">
        <f t="shared" si="94"/>
        <v>#DIV/0!</v>
      </c>
      <c r="BB209" s="26" t="e">
        <f t="shared" si="95"/>
        <v>#DIV/0!</v>
      </c>
      <c r="BC209" s="26" t="e">
        <f t="shared" si="96"/>
        <v>#DIV/0!</v>
      </c>
      <c r="BD209" s="26" t="e">
        <f t="shared" si="97"/>
        <v>#DIV/0!</v>
      </c>
      <c r="BE209" s="26" t="e">
        <f t="shared" si="98"/>
        <v>#DIV/0!</v>
      </c>
      <c r="BF209" s="26" t="e">
        <f t="shared" si="99"/>
        <v>#DIV/0!</v>
      </c>
      <c r="BG209" s="26" t="e">
        <f t="shared" si="100"/>
        <v>#DIV/0!</v>
      </c>
      <c r="BH209" s="26" t="e">
        <f t="shared" si="101"/>
        <v>#DIV/0!</v>
      </c>
      <c r="BI209" s="26" t="e">
        <f>10*LOG10(IF(BA209="",0,POWER(10,((BA209+'ModelParams Lw'!$O$4)/10))) +IF(BB209="",0,POWER(10,((BB209+'ModelParams Lw'!$P$4)/10))) +IF(BC209="",0,POWER(10,((BC209+'ModelParams Lw'!$Q$4)/10))) +IF(BD209="",0,POWER(10,((BD209+'ModelParams Lw'!$R$4)/10))) +IF(BE209="",0,POWER(10,((BE209+'ModelParams Lw'!$S$4)/10))) +IF(BF209="",0,POWER(10,((BF209+'ModelParams Lw'!$T$4)/10))) +IF(BG209="",0,POWER(10,((BG209+'ModelParams Lw'!$U$4)/10)))+IF(BH209="",0,POWER(10,((BH209+'ModelParams Lw'!$V$4)/10))))</f>
        <v>#DIV/0!</v>
      </c>
      <c r="BJ209" s="26" t="e">
        <f t="shared" si="82"/>
        <v>#DIV/0!</v>
      </c>
      <c r="BK209" s="26" t="e">
        <f>(BA209-'ModelParams Lw'!O$10)/'ModelParams Lw'!O$11</f>
        <v>#DIV/0!</v>
      </c>
      <c r="BL209" s="26" t="e">
        <f>(BB209-'ModelParams Lw'!P$10)/'ModelParams Lw'!P$11</f>
        <v>#DIV/0!</v>
      </c>
      <c r="BM209" s="26" t="e">
        <f>(BC209-'ModelParams Lw'!Q$10)/'ModelParams Lw'!Q$11</f>
        <v>#DIV/0!</v>
      </c>
      <c r="BN209" s="26" t="e">
        <f>(BD209-'ModelParams Lw'!R$10)/'ModelParams Lw'!R$11</f>
        <v>#DIV/0!</v>
      </c>
      <c r="BO209" s="26" t="e">
        <f>(BE209-'ModelParams Lw'!S$10)/'ModelParams Lw'!S$11</f>
        <v>#DIV/0!</v>
      </c>
      <c r="BP209" s="26" t="e">
        <f>(BF209-'ModelParams Lw'!T$10)/'ModelParams Lw'!T$11</f>
        <v>#DIV/0!</v>
      </c>
      <c r="BQ209" s="26" t="e">
        <f>(BG209-'ModelParams Lw'!U$10)/'ModelParams Lw'!U$11</f>
        <v>#DIV/0!</v>
      </c>
      <c r="BR209" s="26" t="e">
        <f>(BH209-'ModelParams Lw'!V$10)/'ModelParams Lw'!V$11</f>
        <v>#DIV/0!</v>
      </c>
      <c r="BS209" s="23" t="e">
        <f>IF(Calcul!$E211="SW",DEGREES(ACOS(1-(1/'ModelParams Lw'!C$25*SQRT(0.5*1.2/'Sound Power'!$C209)*('Sound Power'!$B209/3600)/('Sound Power'!$D209)/('Sound Power'!$F209)))),DEGREES(ACOS(1-(1/'ModelParams Lw'!C$29*SQRT(0.5*1.2/'Sound Power'!$C209)*('Sound Power'!$B209/3600)/('Sound Power'!$D209)/('Sound Power'!$F209)))))</f>
        <v>#DIV/0!</v>
      </c>
      <c r="BT209" s="23" t="e">
        <f>IF(Calcul!$E211="SW",DEGREES(ACOS(1-(1/'ModelParams Lw'!D$25*SQRT(0.5*1.2/'Sound Power'!$C209)*('Sound Power'!$B209/3600)/('Sound Power'!$D209)/('Sound Power'!$F209)))),DEGREES(ACOS(1-(1/'ModelParams Lw'!D$29*SQRT(0.5*1.2/'Sound Power'!$C209)*('Sound Power'!$B209/3600)/('Sound Power'!$D209)/('Sound Power'!$F209)))))</f>
        <v>#DIV/0!</v>
      </c>
      <c r="BU209" s="23" t="e">
        <f>IF(Calcul!$E211="SW",DEGREES(ACOS(1-(1/'ModelParams Lw'!E$25*SQRT(0.5*1.2/'Sound Power'!$C209)*('Sound Power'!$B209/3600)/('Sound Power'!$D209)/('Sound Power'!$F209)))),DEGREES(ACOS(1-(1/'ModelParams Lw'!E$29*SQRT(0.5*1.2/'Sound Power'!$C209)*('Sound Power'!$B209/3600)/('Sound Power'!$D209)/('Sound Power'!$F209)))))</f>
        <v>#DIV/0!</v>
      </c>
      <c r="BV209" s="23" t="e">
        <f>IF(Calcul!$E211="SW",DEGREES(ACOS(1-(1/'ModelParams Lw'!F$25*SQRT(0.5*1.2/'Sound Power'!$C209)*('Sound Power'!$B209/3600)/('Sound Power'!$D209)/('Sound Power'!$F209)))),DEGREES(ACOS(1-(1/'ModelParams Lw'!F$29*SQRT(0.5*1.2/'Sound Power'!$C209)*('Sound Power'!$B209/3600)/('Sound Power'!$D209)/('Sound Power'!$F209)))))</f>
        <v>#DIV/0!</v>
      </c>
      <c r="BW209" s="23" t="e">
        <f>IF(Calcul!$E211="SW",DEGREES(ACOS(1-(1/'ModelParams Lw'!G$25*SQRT(0.5*1.2/'Sound Power'!$C209)*('Sound Power'!$B209/3600)/('Sound Power'!$D209)/('Sound Power'!$F209)))),DEGREES(ACOS(1-(1/'ModelParams Lw'!G$29*SQRT(0.5*1.2/'Sound Power'!$C209)*('Sound Power'!$B209/3600)/('Sound Power'!$D209)/('Sound Power'!$F209)))))</f>
        <v>#DIV/0!</v>
      </c>
      <c r="BX209" s="23" t="e">
        <f>IF(Calcul!$E211="SW",DEGREES(ACOS(1-(1/'ModelParams Lw'!H$25*SQRT(0.5*1.2/'Sound Power'!$C209)*('Sound Power'!$B209/3600)/('Sound Power'!$D209)/('Sound Power'!$F209)))),DEGREES(ACOS(1-(1/'ModelParams Lw'!H$29*SQRT(0.5*1.2/'Sound Power'!$C209)*('Sound Power'!$B209/3600)/('Sound Power'!$D209)/('Sound Power'!$F209)))))</f>
        <v>#DIV/0!</v>
      </c>
      <c r="BY209" s="23" t="e">
        <f>IF(Calcul!$E211="SW",DEGREES(ACOS(1-(1/'ModelParams Lw'!I$25*SQRT(0.5*1.2/'Sound Power'!$C209)*('Sound Power'!$B209/3600)/('Sound Power'!$D209)/('Sound Power'!$F209)))),DEGREES(ACOS(1-(1/'ModelParams Lw'!I$29*SQRT(0.5*1.2/'Sound Power'!$C209)*('Sound Power'!$B209/3600)/('Sound Power'!$D209)/('Sound Power'!$F209)))))</f>
        <v>#DIV/0!</v>
      </c>
      <c r="BZ209" s="23" t="e">
        <f>IF(Calcul!$E211="SW",DEGREES(ACOS(1-(1/'ModelParams Lw'!J$25*SQRT(0.5*1.2/'Sound Power'!$C209)*('Sound Power'!$B209/3600)/('Sound Power'!$D209)/('Sound Power'!$F209)))),DEGREES(ACOS(1-(1/'ModelParams Lw'!J$29*SQRT(0.5*1.2/'Sound Power'!$C209)*('Sound Power'!$B209/3600)/('Sound Power'!$D209)/('Sound Power'!$F209)))))</f>
        <v>#DIV/0!</v>
      </c>
      <c r="CA209" s="26" t="e">
        <f>IF(Calcul!$E211="SW",'ModelParams Lw'!C$22+'ModelParams Lw'!C$23*LOG('Sound Power'!$D209/'Sound Power'!$E209)+'ModelParams Lw'!C$24*LN('Sound Power'!BS209),IF('ModelParams Lw'!C$26+'ModelParams Lw'!C$27*LOG('Sound Power'!$D209/'Sound Power'!$E209)+'ModelParams Lw'!C$28*LN('Sound Power'!BS209)&lt;'ModelParams Lw'!C$22+'ModelParams Lw'!C$23*LOG('Sound Power'!$D209/'Sound Power'!$E209)+'ModelParams Lw'!C$24*LN('Sound Power'!BS209),'ModelParams Lw'!C$22+'ModelParams Lw'!C$23*LOG('Sound Power'!$D209/'Sound Power'!$E209)+'ModelParams Lw'!C$24*LN('Sound Power'!BS209),'ModelParams Lw'!C$26+'ModelParams Lw'!C$27*LOG('Sound Power'!$D209/'Sound Power'!$E209)+'ModelParams Lw'!C$28*LN('Sound Power'!BS209)))</f>
        <v>#DIV/0!</v>
      </c>
      <c r="CB209" s="26" t="e">
        <f>IF(Calcul!$E211="SW",'ModelParams Lw'!D$22+'ModelParams Lw'!D$23*LOG('Sound Power'!$D209/'Sound Power'!$E209)+'ModelParams Lw'!D$24*LN('Sound Power'!BT209),IF('ModelParams Lw'!D$26+'ModelParams Lw'!D$27*LOG('Sound Power'!$D209/'Sound Power'!$E209)+'ModelParams Lw'!D$28*LN('Sound Power'!BT209)&lt;'ModelParams Lw'!D$22+'ModelParams Lw'!D$23*LOG('Sound Power'!$D209/'Sound Power'!$E209)+'ModelParams Lw'!D$24*LN('Sound Power'!BT209),'ModelParams Lw'!D$22+'ModelParams Lw'!D$23*LOG('Sound Power'!$D209/'Sound Power'!$E209)+'ModelParams Lw'!D$24*LN('Sound Power'!BT209),'ModelParams Lw'!D$26+'ModelParams Lw'!D$27*LOG('Sound Power'!$D209/'Sound Power'!$E209)+'ModelParams Lw'!D$28*LN('Sound Power'!BT209)))</f>
        <v>#DIV/0!</v>
      </c>
      <c r="CC209" s="26" t="e">
        <f>IF(Calcul!$E211="SW",'ModelParams Lw'!E$22+'ModelParams Lw'!E$23*LOG('Sound Power'!$D209/'Sound Power'!$E209)+'ModelParams Lw'!E$24*LN('Sound Power'!BU209),IF('ModelParams Lw'!E$26+'ModelParams Lw'!E$27*LOG('Sound Power'!$D209/'Sound Power'!$E209)+'ModelParams Lw'!E$28*LN('Sound Power'!BU209)&lt;'ModelParams Lw'!E$22+'ModelParams Lw'!E$23*LOG('Sound Power'!$D209/'Sound Power'!$E209)+'ModelParams Lw'!E$24*LN('Sound Power'!BU209),'ModelParams Lw'!E$22+'ModelParams Lw'!E$23*LOG('Sound Power'!$D209/'Sound Power'!$E209)+'ModelParams Lw'!E$24*LN('Sound Power'!BU209),'ModelParams Lw'!E$26+'ModelParams Lw'!E$27*LOG('Sound Power'!$D209/'Sound Power'!$E209)+'ModelParams Lw'!E$28*LN('Sound Power'!BU209)))</f>
        <v>#DIV/0!</v>
      </c>
      <c r="CD209" s="26" t="e">
        <f>IF(Calcul!$E211="SW",'ModelParams Lw'!F$22+'ModelParams Lw'!F$23*LOG('Sound Power'!$D209/'Sound Power'!$E209)+'ModelParams Lw'!F$24*LN('Sound Power'!BV209),IF('ModelParams Lw'!F$26+'ModelParams Lw'!F$27*LOG('Sound Power'!$D209/'Sound Power'!$E209)+'ModelParams Lw'!F$28*LN('Sound Power'!BV209)&lt;'ModelParams Lw'!F$22+'ModelParams Lw'!F$23*LOG('Sound Power'!$D209/'Sound Power'!$E209)+'ModelParams Lw'!F$24*LN('Sound Power'!BV209),'ModelParams Lw'!F$22+'ModelParams Lw'!F$23*LOG('Sound Power'!$D209/'Sound Power'!$E209)+'ModelParams Lw'!F$24*LN('Sound Power'!BV209),'ModelParams Lw'!F$26+'ModelParams Lw'!F$27*LOG('Sound Power'!$D209/'Sound Power'!$E209)+'ModelParams Lw'!F$28*LN('Sound Power'!BV209)))</f>
        <v>#DIV/0!</v>
      </c>
      <c r="CE209" s="26" t="e">
        <f>IF(Calcul!$E211="SW",'ModelParams Lw'!G$22+'ModelParams Lw'!G$23*LOG('Sound Power'!$D209/'Sound Power'!$E209)+'ModelParams Lw'!G$24*LN('Sound Power'!BW209),IF('ModelParams Lw'!G$26+'ModelParams Lw'!G$27*LOG('Sound Power'!$D209/'Sound Power'!$E209)+'ModelParams Lw'!G$28*LN('Sound Power'!BW209)&lt;'ModelParams Lw'!G$22+'ModelParams Lw'!G$23*LOG('Sound Power'!$D209/'Sound Power'!$E209)+'ModelParams Lw'!G$24*LN('Sound Power'!BW209),'ModelParams Lw'!G$22+'ModelParams Lw'!G$23*LOG('Sound Power'!$D209/'Sound Power'!$E209)+'ModelParams Lw'!G$24*LN('Sound Power'!BW209),'ModelParams Lw'!G$26+'ModelParams Lw'!G$27*LOG('Sound Power'!$D209/'Sound Power'!$E209)+'ModelParams Lw'!G$28*LN('Sound Power'!BW209)))</f>
        <v>#DIV/0!</v>
      </c>
      <c r="CF209" s="26" t="e">
        <f>IF(Calcul!$E211="SW",'ModelParams Lw'!H$22+'ModelParams Lw'!H$23*LOG('Sound Power'!$D209/'Sound Power'!$E209)+'ModelParams Lw'!H$24*LN('Sound Power'!BX209),IF('ModelParams Lw'!H$26+'ModelParams Lw'!H$27*LOG('Sound Power'!$D209/'Sound Power'!$E209)+'ModelParams Lw'!H$28*LN('Sound Power'!BX209)&lt;'ModelParams Lw'!H$22+'ModelParams Lw'!H$23*LOG('Sound Power'!$D209/'Sound Power'!$E209)+'ModelParams Lw'!H$24*LN('Sound Power'!BX209),'ModelParams Lw'!H$22+'ModelParams Lw'!H$23*LOG('Sound Power'!$D209/'Sound Power'!$E209)+'ModelParams Lw'!H$24*LN('Sound Power'!BX209),'ModelParams Lw'!H$26+'ModelParams Lw'!H$27*LOG('Sound Power'!$D209/'Sound Power'!$E209)+'ModelParams Lw'!H$28*LN('Sound Power'!BX209)))</f>
        <v>#DIV/0!</v>
      </c>
      <c r="CG209" s="26" t="e">
        <f>IF(Calcul!$E211="SW",'ModelParams Lw'!I$22+'ModelParams Lw'!I$23*LOG('Sound Power'!$D209/'Sound Power'!$E209)+'ModelParams Lw'!I$24*LN('Sound Power'!BY209),IF('ModelParams Lw'!I$26+'ModelParams Lw'!I$27*LOG('Sound Power'!$D209/'Sound Power'!$E209)+'ModelParams Lw'!I$28*LN('Sound Power'!BY209)&lt;'ModelParams Lw'!I$22+'ModelParams Lw'!I$23*LOG('Sound Power'!$D209/'Sound Power'!$E209)+'ModelParams Lw'!I$24*LN('Sound Power'!BY209),'ModelParams Lw'!I$22+'ModelParams Lw'!I$23*LOG('Sound Power'!$D209/'Sound Power'!$E209)+'ModelParams Lw'!I$24*LN('Sound Power'!BY209),'ModelParams Lw'!I$26+'ModelParams Lw'!I$27*LOG('Sound Power'!$D209/'Sound Power'!$E209)+'ModelParams Lw'!I$28*LN('Sound Power'!BY209)))</f>
        <v>#DIV/0!</v>
      </c>
      <c r="CH209" s="26" t="e">
        <f>IF(Calcul!$E211="SW",'ModelParams Lw'!J$22+'ModelParams Lw'!J$23*LOG('Sound Power'!$D209/'Sound Power'!$E209)+'ModelParams Lw'!J$24*LN('Sound Power'!BZ209),IF('ModelParams Lw'!J$26+'ModelParams Lw'!J$27*LOG('Sound Power'!$D209/'Sound Power'!$E209)+'ModelParams Lw'!J$28*LN('Sound Power'!BZ209)&lt;'ModelParams Lw'!J$22+'ModelParams Lw'!J$23*LOG('Sound Power'!$D209/'Sound Power'!$E209)+'ModelParams Lw'!J$24*LN('Sound Power'!BZ209),'ModelParams Lw'!J$22+'ModelParams Lw'!J$23*LOG('Sound Power'!$D209/'Sound Power'!$E209)+'ModelParams Lw'!J$24*LN('Sound Power'!BZ209),'ModelParams Lw'!J$26+'ModelParams Lw'!J$27*LOG('Sound Power'!$D209/'Sound Power'!$E209)+'ModelParams Lw'!J$28*LN('Sound Power'!BZ209)))</f>
        <v>#DIV/0!</v>
      </c>
      <c r="CI209" s="26" t="e">
        <f t="shared" si="83"/>
        <v>#DIV/0!</v>
      </c>
      <c r="CJ209" s="26" t="e">
        <f t="shared" si="84"/>
        <v>#DIV/0!</v>
      </c>
      <c r="CK209" s="26" t="e">
        <f t="shared" si="85"/>
        <v>#DIV/0!</v>
      </c>
      <c r="CL209" s="26" t="e">
        <f t="shared" si="86"/>
        <v>#DIV/0!</v>
      </c>
      <c r="CM209" s="26" t="e">
        <f t="shared" si="87"/>
        <v>#DIV/0!</v>
      </c>
      <c r="CN209" s="26" t="e">
        <f t="shared" si="88"/>
        <v>#DIV/0!</v>
      </c>
      <c r="CO209" s="26" t="e">
        <f t="shared" si="89"/>
        <v>#DIV/0!</v>
      </c>
      <c r="CP209" s="26" t="e">
        <f t="shared" si="90"/>
        <v>#DIV/0!</v>
      </c>
      <c r="CQ209" s="26" t="e">
        <f>10*LOG10(IF(CI209="",0,POWER(10,((CI209+'ModelParams Lw'!$O$4)/10))) +IF(CJ209="",0,POWER(10,((CJ209+'ModelParams Lw'!$P$4)/10))) +IF(CK209="",0,POWER(10,((CK209+'ModelParams Lw'!$Q$4)/10))) +IF(CL209="",0,POWER(10,((CL209+'ModelParams Lw'!$R$4)/10))) +IF(CM209="",0,POWER(10,((CM209+'ModelParams Lw'!$S$4)/10))) +IF(CN209="",0,POWER(10,((CN209+'ModelParams Lw'!$T$4)/10))) +IF(CO209="",0,POWER(10,((CO209+'ModelParams Lw'!$U$4)/10)))+IF(CP209="",0,POWER(10,((CP209+'ModelParams Lw'!$V$4)/10))))</f>
        <v>#DIV/0!</v>
      </c>
      <c r="CR209" s="26" t="e">
        <f t="shared" si="91"/>
        <v>#DIV/0!</v>
      </c>
      <c r="CS209" s="26" t="e">
        <f>(CI209-'ModelParams Lw'!$O$10)/'ModelParams Lw'!$O$11</f>
        <v>#DIV/0!</v>
      </c>
      <c r="CT209" s="26" t="e">
        <f>(CJ209-'ModelParams Lw'!$P$10)/'ModelParams Lw'!$P$11</f>
        <v>#DIV/0!</v>
      </c>
      <c r="CU209" s="26" t="e">
        <f>(CK209-'ModelParams Lw'!$Q$10)/'ModelParams Lw'!$Q$11</f>
        <v>#DIV/0!</v>
      </c>
      <c r="CV209" s="26" t="e">
        <f>(CL209-'ModelParams Lw'!$R$10)/'ModelParams Lw'!$R$11</f>
        <v>#DIV/0!</v>
      </c>
      <c r="CW209" s="26" t="e">
        <f>(CM209-'ModelParams Lw'!$S$10)/'ModelParams Lw'!$S$11</f>
        <v>#DIV/0!</v>
      </c>
      <c r="CX209" s="26" t="e">
        <f>(CN209-'ModelParams Lw'!$T$10)/'ModelParams Lw'!$T$11</f>
        <v>#DIV/0!</v>
      </c>
      <c r="CY209" s="26" t="e">
        <f>(CO209-'ModelParams Lw'!$U$10)/'ModelParams Lw'!$U$11</f>
        <v>#DIV/0!</v>
      </c>
      <c r="CZ209" s="26" t="e">
        <f>(CP209-'ModelParams Lw'!$V$10)/'ModelParams Lw'!$V$11</f>
        <v>#DIV/0!</v>
      </c>
    </row>
    <row r="210" spans="1:104" x14ac:dyDescent="0.2">
      <c r="A210" s="13">
        <f>Calcul!A212</f>
        <v>0</v>
      </c>
      <c r="B210" s="13">
        <f t="shared" si="92"/>
        <v>0</v>
      </c>
      <c r="C210" s="13">
        <f>Calcul!B212</f>
        <v>0</v>
      </c>
      <c r="D210" s="13">
        <f>Calcul!C212/1000</f>
        <v>0</v>
      </c>
      <c r="E210" s="13">
        <f>Calcul!D212/1000</f>
        <v>0</v>
      </c>
      <c r="F210" s="13">
        <f t="shared" si="93"/>
        <v>0</v>
      </c>
      <c r="G210" s="23" t="e">
        <f>DEGREES(ACOS(1-(1/'ModelParams Lw'!B$15*SQRT(0.5*1.2/'Sound Power'!$C210)*('Sound Power'!$B210/3600)/('Sound Power'!$D210)/('Sound Power'!$F210))))</f>
        <v>#DIV/0!</v>
      </c>
      <c r="H210" s="23" t="e">
        <f>DEGREES(ACOS(1-(1/'ModelParams Lw'!C$15*SQRT(0.5*1.2/'Sound Power'!$C210)*('Sound Power'!$B210/3600)/('Sound Power'!$D210)/('Sound Power'!$F210))))</f>
        <v>#DIV/0!</v>
      </c>
      <c r="I210" s="23" t="e">
        <f>DEGREES(ACOS(1-(1/'ModelParams Lw'!D$15*SQRT(0.5*1.2/'Sound Power'!$C210)*('Sound Power'!$B210/3600)/('Sound Power'!$D210)/('Sound Power'!$F210))))</f>
        <v>#DIV/0!</v>
      </c>
      <c r="J210" s="23" t="e">
        <f>DEGREES(ACOS(1-(1/'ModelParams Lw'!E$15*SQRT(0.5*1.2/'Sound Power'!$C210)*('Sound Power'!$B210/3600)/('Sound Power'!$D210)/('Sound Power'!$F210))))</f>
        <v>#DIV/0!</v>
      </c>
      <c r="K210" s="23" t="e">
        <f>DEGREES(ACOS(1-(1/'ModelParams Lw'!F$15*SQRT(0.5*1.2/'Sound Power'!$C210)*('Sound Power'!$B210/3600)/('Sound Power'!$D210)/('Sound Power'!$F210))))</f>
        <v>#DIV/0!</v>
      </c>
      <c r="L210" s="23" t="e">
        <f>DEGREES(ACOS(1-(1/'ModelParams Lw'!G$15*SQRT(0.5*1.2/'Sound Power'!$C210)*('Sound Power'!$B210/3600)/('Sound Power'!$D210)/('Sound Power'!$F210))))</f>
        <v>#DIV/0!</v>
      </c>
      <c r="M210" s="23" t="e">
        <f>DEGREES(ACOS(1-(1/'ModelParams Lw'!H$15*SQRT(0.5*1.2/'Sound Power'!$C210)*('Sound Power'!$B210/3600)/('Sound Power'!$D210)/('Sound Power'!$F210))))</f>
        <v>#DIV/0!</v>
      </c>
      <c r="N210" s="23" t="e">
        <f>DEGREES(ACOS(1-(1/'ModelParams Lw'!I$15*SQRT(0.5*1.2/'Sound Power'!$C210)*('Sound Power'!$B210/3600)/('Sound Power'!$D210)/('Sound Power'!$F210))))</f>
        <v>#DIV/0!</v>
      </c>
      <c r="O210" s="26" t="e">
        <f>('ModelParams Lw'!B$4*LN('Sound Power'!G210)/(1+EXP(-('Sound Power'!$D210*1000+'ModelParams Lw'!B$6)/'ModelParams Lw'!B$7))+'ModelParams Lw'!B$5)*LN('Sound Power'!$B210)-('ModelParams Lw'!B$8+'ModelParams Lw'!B$9*$D210+'ModelParams Lw'!B$10*'Sound Power'!$F210^'ModelParams Lw'!B$14+'ModelParams Lw'!B$11*LN('Sound Power'!G210)+'ModelParams Lw'!B$12*'Sound Power'!$D210*'Sound Power'!$F210+'ModelParams Lw'!B$13*'Sound Power'!$D210*LN('Sound Power'!G210))</f>
        <v>#DIV/0!</v>
      </c>
      <c r="P210" s="26" t="e">
        <f>('ModelParams Lw'!C$4*LN('Sound Power'!H210)/(1+EXP(-('Sound Power'!$D210*1000+'ModelParams Lw'!C$6)/'ModelParams Lw'!C$7))+'ModelParams Lw'!C$5)*LN('Sound Power'!$B210)-('ModelParams Lw'!C$8+'ModelParams Lw'!C$9*$D210+'ModelParams Lw'!C$10*'Sound Power'!$F210^'ModelParams Lw'!C$14+'ModelParams Lw'!C$11*LN('Sound Power'!H210)+'ModelParams Lw'!C$12*'Sound Power'!$D210*'Sound Power'!$F210+'ModelParams Lw'!C$13*'Sound Power'!$D210*LN('Sound Power'!H210))</f>
        <v>#DIV/0!</v>
      </c>
      <c r="Q210" s="26" t="e">
        <f>('ModelParams Lw'!D$4*LN('Sound Power'!I210)/(1+EXP(-('Sound Power'!$D210*1000+'ModelParams Lw'!D$6)/'ModelParams Lw'!D$7))+'ModelParams Lw'!D$5)*LN('Sound Power'!$B210)-('ModelParams Lw'!D$8+'ModelParams Lw'!D$9*$D210+'ModelParams Lw'!D$10*'Sound Power'!$F210^'ModelParams Lw'!D$14+'ModelParams Lw'!D$11*LN('Sound Power'!I210)+'ModelParams Lw'!D$12*'Sound Power'!$D210*'Sound Power'!$F210+'ModelParams Lw'!D$13*'Sound Power'!$D210*LN('Sound Power'!I210))</f>
        <v>#DIV/0!</v>
      </c>
      <c r="R210" s="26" t="e">
        <f>('ModelParams Lw'!E$4*LN('Sound Power'!J210)/(1+EXP(-('Sound Power'!$D210*1000+'ModelParams Lw'!E$6)/'ModelParams Lw'!E$7))+'ModelParams Lw'!E$5)*LN('Sound Power'!$B210)-('ModelParams Lw'!E$8+'ModelParams Lw'!E$9*$D210+'ModelParams Lw'!E$10*'Sound Power'!$F210^'ModelParams Lw'!E$14+'ModelParams Lw'!E$11*LN('Sound Power'!J210)+'ModelParams Lw'!E$12*'Sound Power'!$D210*'Sound Power'!$F210+'ModelParams Lw'!E$13*'Sound Power'!$D210*LN('Sound Power'!J210))</f>
        <v>#DIV/0!</v>
      </c>
      <c r="S210" s="26" t="e">
        <f>('ModelParams Lw'!F$4*LN('Sound Power'!K210)/(1+EXP(-('Sound Power'!$D210*1000+'ModelParams Lw'!F$6)/'ModelParams Lw'!F$7))+'ModelParams Lw'!F$5)*LN('Sound Power'!$B210)-('ModelParams Lw'!F$8+'ModelParams Lw'!F$9*$D210+'ModelParams Lw'!F$10*'Sound Power'!$F210^'ModelParams Lw'!F$14+'ModelParams Lw'!F$11*LN('Sound Power'!K210)+'ModelParams Lw'!F$12*'Sound Power'!$D210*'Sound Power'!$F210+'ModelParams Lw'!F$13*'Sound Power'!$D210*LN('Sound Power'!K210))</f>
        <v>#DIV/0!</v>
      </c>
      <c r="T210" s="26" t="e">
        <f>('ModelParams Lw'!G$4*LN('Sound Power'!L210)/(1+EXP(-('Sound Power'!$D210*1000+'ModelParams Lw'!G$6)/'ModelParams Lw'!G$7))+'ModelParams Lw'!G$5)*LN('Sound Power'!$B210)-('ModelParams Lw'!G$8+'ModelParams Lw'!G$9*$D210+'ModelParams Lw'!G$10*'Sound Power'!$F210^'ModelParams Lw'!G$14+'ModelParams Lw'!G$11*LN('Sound Power'!L210)+'ModelParams Lw'!G$12*'Sound Power'!$D210*'Sound Power'!$F210+'ModelParams Lw'!G$13*'Sound Power'!$D210*LN('Sound Power'!L210))</f>
        <v>#DIV/0!</v>
      </c>
      <c r="U210" s="26" t="e">
        <f>('ModelParams Lw'!H$4*LN('Sound Power'!M210)/(1+EXP(-('Sound Power'!$D210*1000+'ModelParams Lw'!H$6)/'ModelParams Lw'!H$7))+'ModelParams Lw'!H$5)*LN('Sound Power'!$B210)-('ModelParams Lw'!H$8+'ModelParams Lw'!H$9*$D210+'ModelParams Lw'!H$10*'Sound Power'!$F210^'ModelParams Lw'!H$14+'ModelParams Lw'!H$11*LN('Sound Power'!M210)+'ModelParams Lw'!H$12*'Sound Power'!$D210*'Sound Power'!$F210+'ModelParams Lw'!H$13*'Sound Power'!$D210*LN('Sound Power'!M210))</f>
        <v>#DIV/0!</v>
      </c>
      <c r="V210" s="26" t="e">
        <f>('ModelParams Lw'!I$4*LN('Sound Power'!N210)/(1+EXP(-('Sound Power'!$D210*1000+'ModelParams Lw'!I$6)/'ModelParams Lw'!I$7))+'ModelParams Lw'!I$5)*LN('Sound Power'!$B210)-('ModelParams Lw'!I$8+'ModelParams Lw'!I$9*$D210+'ModelParams Lw'!I$10*'Sound Power'!$F210^'ModelParams Lw'!I$14+'ModelParams Lw'!I$11*LN('Sound Power'!N210)+'ModelParams Lw'!I$12*'Sound Power'!$D210*'Sound Power'!$F210+'ModelParams Lw'!I$13*'Sound Power'!$D210*LN('Sound Power'!N210))</f>
        <v>#DIV/0!</v>
      </c>
      <c r="W210" s="26" t="e">
        <f>10*LOG10(IF(O210="",0,POWER(10,((O210+'ModelParams Lw'!$O$4)/10))) +IF(P210="",0,POWER(10,((P210+'ModelParams Lw'!$P$4)/10))) +IF(Q210="",0,POWER(10,((Q210+'ModelParams Lw'!$Q$4)/10))) +IF(R210="",0,POWER(10,((R210+'ModelParams Lw'!$R$4)/10))) +IF(S210="",0,POWER(10,((S210+'ModelParams Lw'!$S$4)/10))) +IF(T210="",0,POWER(10,((T210+'ModelParams Lw'!$T$4)/10))) +IF(U210="",0,POWER(10,((U210+'ModelParams Lw'!$U$4)/10)))+IF(V210="",0,POWER(10,((V210+'ModelParams Lw'!$V$4)/10))))</f>
        <v>#DIV/0!</v>
      </c>
      <c r="X210" s="26" t="e">
        <f t="shared" si="77"/>
        <v>#DIV/0!</v>
      </c>
      <c r="Y210" s="26" t="e">
        <f>(O210-'ModelParams Lw'!O$10)/'ModelParams Lw'!O$11</f>
        <v>#DIV/0!</v>
      </c>
      <c r="Z210" s="26" t="e">
        <f>(P210-'ModelParams Lw'!P$10)/'ModelParams Lw'!P$11</f>
        <v>#DIV/0!</v>
      </c>
      <c r="AA210" s="26" t="e">
        <f>(Q210-'ModelParams Lw'!Q$10)/'ModelParams Lw'!Q$11</f>
        <v>#DIV/0!</v>
      </c>
      <c r="AB210" s="26" t="e">
        <f>(R210-'ModelParams Lw'!R$10)/'ModelParams Lw'!R$11</f>
        <v>#DIV/0!</v>
      </c>
      <c r="AC210" s="26" t="e">
        <f>(S210-'ModelParams Lw'!S$10)/'ModelParams Lw'!S$11</f>
        <v>#DIV/0!</v>
      </c>
      <c r="AD210" s="26" t="e">
        <f>(T210-'ModelParams Lw'!T$10)/'ModelParams Lw'!T$11</f>
        <v>#DIV/0!</v>
      </c>
      <c r="AE210" s="26" t="e">
        <f>(U210-'ModelParams Lw'!U$10)/'ModelParams Lw'!U$11</f>
        <v>#DIV/0!</v>
      </c>
      <c r="AF210" s="26" t="e">
        <f>(V210-'ModelParams Lw'!V$10)/'ModelParams Lw'!V$11</f>
        <v>#DIV/0!</v>
      </c>
      <c r="AG210" s="26" t="e">
        <f t="shared" si="78"/>
        <v>#DIV/0!</v>
      </c>
      <c r="AH210" s="26" t="e">
        <f>VLOOKUP(D210*1000,'ModelParams Lw'!$A$38:$D$58,4)</f>
        <v>#N/A</v>
      </c>
      <c r="AI210" s="56" t="e">
        <f>VLOOKUP(D210*1000,'ModelParams Lw'!$A$38:$D$58,2)</f>
        <v>#N/A</v>
      </c>
      <c r="AJ210" s="46" t="e">
        <f t="shared" si="79"/>
        <v>#DIV/0!</v>
      </c>
      <c r="AK210" s="26" t="e">
        <f t="shared" si="80"/>
        <v>#VALUE!</v>
      </c>
      <c r="AL210" s="26" t="e">
        <f>IF($AI210=100,'ModelParams Lw'!R$35*'Sound Power'!$AH210^2+'ModelParams Lw'!R$36*'Sound Power'!$AH210+'ModelParams Lw'!R$37,IF($AI210=150,'ModelParams Lw'!R$38*'Sound Power'!$AH210^2+'ModelParams Lw'!R$39*'Sound Power'!$AH210+'ModelParams Lw'!R$40,'ModelParams Lw'!R$41*'Sound Power'!$AH210^2+'ModelParams Lw'!R$42*'Sound Power'!$AH210+'ModelParams Lw'!R$43))</f>
        <v>#N/A</v>
      </c>
      <c r="AM210" s="26" t="e">
        <f>IF($AI210=100,'ModelParams Lw'!S$35*'Sound Power'!$AH210^2+'ModelParams Lw'!S$36*'Sound Power'!$AH210+'ModelParams Lw'!S$37,IF($AI210=150,'ModelParams Lw'!S$38*'Sound Power'!$AH210^2+'ModelParams Lw'!S$39*'Sound Power'!$AH210+'ModelParams Lw'!S$40,'ModelParams Lw'!S$41*'Sound Power'!$AH210^2+'ModelParams Lw'!S$42*'Sound Power'!$AH210+'ModelParams Lw'!S$43))</f>
        <v>#N/A</v>
      </c>
      <c r="AN210" s="26" t="e">
        <f>IF($AI210=100,'ModelParams Lw'!T$35*'Sound Power'!$AH210^2+'ModelParams Lw'!T$36*'Sound Power'!$AH210+'ModelParams Lw'!T$37,IF($AI210=150,'ModelParams Lw'!T$38*'Sound Power'!$AH210^2+'ModelParams Lw'!T$39*'Sound Power'!$AH210+'ModelParams Lw'!T$40,'ModelParams Lw'!T$41*'Sound Power'!$AH210^2+'ModelParams Lw'!T$42*'Sound Power'!$AH210+'ModelParams Lw'!T$43))</f>
        <v>#N/A</v>
      </c>
      <c r="AO210" s="26" t="e">
        <f>IF($AI210=100,'ModelParams Lw'!U$35*'Sound Power'!$AH210^2+'ModelParams Lw'!U$36*'Sound Power'!$AH210+'ModelParams Lw'!U$37,IF($AI210=150,'ModelParams Lw'!U$38*'Sound Power'!$AH210^2+'ModelParams Lw'!U$39*'Sound Power'!$AH210+'ModelParams Lw'!U$40,'ModelParams Lw'!U$41*'Sound Power'!$AH210^2+'ModelParams Lw'!U$42*'Sound Power'!$AH210+'ModelParams Lw'!U$43))</f>
        <v>#N/A</v>
      </c>
      <c r="AP210" s="26" t="e">
        <f>IF($AI210=100,'ModelParams Lw'!V$35*'Sound Power'!$AH210^2+'ModelParams Lw'!V$36*'Sound Power'!$AH210+'ModelParams Lw'!V$37,IF($AI210=150,'ModelParams Lw'!V$38*'Sound Power'!$AH210^2+'ModelParams Lw'!V$39*'Sound Power'!$AH210+'ModelParams Lw'!V$40,'ModelParams Lw'!V$41*'Sound Power'!$AH210^2+'ModelParams Lw'!V$42*'Sound Power'!$AH210+'ModelParams Lw'!V$43))</f>
        <v>#N/A</v>
      </c>
      <c r="AQ210" s="26" t="e">
        <f>IF($AI210=100,'ModelParams Lw'!W$35*'Sound Power'!$AH210^2+'ModelParams Lw'!W$36*'Sound Power'!$AH210+'ModelParams Lw'!W$37,IF($AI210=150,'ModelParams Lw'!W$38*'Sound Power'!$AH210^2+'ModelParams Lw'!W$39*'Sound Power'!$AH210+'ModelParams Lw'!W$40,'ModelParams Lw'!W$41*'Sound Power'!$AH210^2+'ModelParams Lw'!W$42*'Sound Power'!$AH210+'ModelParams Lw'!W$43))</f>
        <v>#N/A</v>
      </c>
      <c r="AR210" s="26" t="e">
        <f t="shared" si="81"/>
        <v>#VALUE!</v>
      </c>
      <c r="AS210" s="26" t="e">
        <f>IF(26.83*LN($AJ210)-11.791-'ModelParams Lw'!B$35&lt;0,0,26.83*LN($AJ210)-11.791-'ModelParams Lw'!B$35)</f>
        <v>#DIV/0!</v>
      </c>
      <c r="AT210" s="26" t="e">
        <f>IF(26.83*LN($AJ210)-11.791-'ModelParams Lw'!C$35&lt;0,0,26.83*LN($AJ210)-11.791-'ModelParams Lw'!C$35)</f>
        <v>#DIV/0!</v>
      </c>
      <c r="AU210" s="26" t="e">
        <f>IF(26.83*LN($AJ210)-11.791-'ModelParams Lw'!D$35&lt;0,0,26.83*LN($AJ210)-11.791-'ModelParams Lw'!D$35)</f>
        <v>#DIV/0!</v>
      </c>
      <c r="AV210" s="26" t="e">
        <f>IF(26.83*LN($AJ210)-11.791-'ModelParams Lw'!E$35&lt;0,0,26.83*LN($AJ210)-11.791-'ModelParams Lw'!E$35)</f>
        <v>#DIV/0!</v>
      </c>
      <c r="AW210" s="26" t="e">
        <f>IF(26.83*LN($AJ210)-11.791-'ModelParams Lw'!F$35&lt;0,0,26.83*LN($AJ210)-11.791-'ModelParams Lw'!F$35)</f>
        <v>#DIV/0!</v>
      </c>
      <c r="AX210" s="26" t="e">
        <f>IF(26.83*LN($AJ210)-11.791-'ModelParams Lw'!G$35&lt;0,0,26.83*LN($AJ210)-11.791-'ModelParams Lw'!G$35)</f>
        <v>#DIV/0!</v>
      </c>
      <c r="AY210" s="26" t="e">
        <f>IF(26.83*LN($AJ210)-11.791-'ModelParams Lw'!H$35&lt;0,0,26.83*LN($AJ210)-11.791-'ModelParams Lw'!H$35)</f>
        <v>#DIV/0!</v>
      </c>
      <c r="AZ210" s="26" t="e">
        <f>IF(26.83*LN($AJ210)-11.791-'ModelParams Lw'!I$35&lt;0,0,26.83*LN($AJ210)-11.791-'ModelParams Lw'!I$35)</f>
        <v>#DIV/0!</v>
      </c>
      <c r="BA210" s="26" t="e">
        <f t="shared" si="94"/>
        <v>#DIV/0!</v>
      </c>
      <c r="BB210" s="26" t="e">
        <f t="shared" si="95"/>
        <v>#DIV/0!</v>
      </c>
      <c r="BC210" s="26" t="e">
        <f t="shared" si="96"/>
        <v>#DIV/0!</v>
      </c>
      <c r="BD210" s="26" t="e">
        <f t="shared" si="97"/>
        <v>#DIV/0!</v>
      </c>
      <c r="BE210" s="26" t="e">
        <f t="shared" si="98"/>
        <v>#DIV/0!</v>
      </c>
      <c r="BF210" s="26" t="e">
        <f t="shared" si="99"/>
        <v>#DIV/0!</v>
      </c>
      <c r="BG210" s="26" t="e">
        <f t="shared" si="100"/>
        <v>#DIV/0!</v>
      </c>
      <c r="BH210" s="26" t="e">
        <f t="shared" si="101"/>
        <v>#DIV/0!</v>
      </c>
      <c r="BI210" s="26" t="e">
        <f>10*LOG10(IF(BA210="",0,POWER(10,((BA210+'ModelParams Lw'!$O$4)/10))) +IF(BB210="",0,POWER(10,((BB210+'ModelParams Lw'!$P$4)/10))) +IF(BC210="",0,POWER(10,((BC210+'ModelParams Lw'!$Q$4)/10))) +IF(BD210="",0,POWER(10,((BD210+'ModelParams Lw'!$R$4)/10))) +IF(BE210="",0,POWER(10,((BE210+'ModelParams Lw'!$S$4)/10))) +IF(BF210="",0,POWER(10,((BF210+'ModelParams Lw'!$T$4)/10))) +IF(BG210="",0,POWER(10,((BG210+'ModelParams Lw'!$U$4)/10)))+IF(BH210="",0,POWER(10,((BH210+'ModelParams Lw'!$V$4)/10))))</f>
        <v>#DIV/0!</v>
      </c>
      <c r="BJ210" s="26" t="e">
        <f t="shared" si="82"/>
        <v>#DIV/0!</v>
      </c>
      <c r="BK210" s="26" t="e">
        <f>(BA210-'ModelParams Lw'!O$10)/'ModelParams Lw'!O$11</f>
        <v>#DIV/0!</v>
      </c>
      <c r="BL210" s="26" t="e">
        <f>(BB210-'ModelParams Lw'!P$10)/'ModelParams Lw'!P$11</f>
        <v>#DIV/0!</v>
      </c>
      <c r="BM210" s="26" t="e">
        <f>(BC210-'ModelParams Lw'!Q$10)/'ModelParams Lw'!Q$11</f>
        <v>#DIV/0!</v>
      </c>
      <c r="BN210" s="26" t="e">
        <f>(BD210-'ModelParams Lw'!R$10)/'ModelParams Lw'!R$11</f>
        <v>#DIV/0!</v>
      </c>
      <c r="BO210" s="26" t="e">
        <f>(BE210-'ModelParams Lw'!S$10)/'ModelParams Lw'!S$11</f>
        <v>#DIV/0!</v>
      </c>
      <c r="BP210" s="26" t="e">
        <f>(BF210-'ModelParams Lw'!T$10)/'ModelParams Lw'!T$11</f>
        <v>#DIV/0!</v>
      </c>
      <c r="BQ210" s="26" t="e">
        <f>(BG210-'ModelParams Lw'!U$10)/'ModelParams Lw'!U$11</f>
        <v>#DIV/0!</v>
      </c>
      <c r="BR210" s="26" t="e">
        <f>(BH210-'ModelParams Lw'!V$10)/'ModelParams Lw'!V$11</f>
        <v>#DIV/0!</v>
      </c>
      <c r="BS210" s="23" t="e">
        <f>IF(Calcul!$E212="SW",DEGREES(ACOS(1-(1/'ModelParams Lw'!C$25*SQRT(0.5*1.2/'Sound Power'!$C210)*('Sound Power'!$B210/3600)/('Sound Power'!$D210)/('Sound Power'!$F210)))),DEGREES(ACOS(1-(1/'ModelParams Lw'!C$29*SQRT(0.5*1.2/'Sound Power'!$C210)*('Sound Power'!$B210/3600)/('Sound Power'!$D210)/('Sound Power'!$F210)))))</f>
        <v>#DIV/0!</v>
      </c>
      <c r="BT210" s="23" t="e">
        <f>IF(Calcul!$E212="SW",DEGREES(ACOS(1-(1/'ModelParams Lw'!D$25*SQRT(0.5*1.2/'Sound Power'!$C210)*('Sound Power'!$B210/3600)/('Sound Power'!$D210)/('Sound Power'!$F210)))),DEGREES(ACOS(1-(1/'ModelParams Lw'!D$29*SQRT(0.5*1.2/'Sound Power'!$C210)*('Sound Power'!$B210/3600)/('Sound Power'!$D210)/('Sound Power'!$F210)))))</f>
        <v>#DIV/0!</v>
      </c>
      <c r="BU210" s="23" t="e">
        <f>IF(Calcul!$E212="SW",DEGREES(ACOS(1-(1/'ModelParams Lw'!E$25*SQRT(0.5*1.2/'Sound Power'!$C210)*('Sound Power'!$B210/3600)/('Sound Power'!$D210)/('Sound Power'!$F210)))),DEGREES(ACOS(1-(1/'ModelParams Lw'!E$29*SQRT(0.5*1.2/'Sound Power'!$C210)*('Sound Power'!$B210/3600)/('Sound Power'!$D210)/('Sound Power'!$F210)))))</f>
        <v>#DIV/0!</v>
      </c>
      <c r="BV210" s="23" t="e">
        <f>IF(Calcul!$E212="SW",DEGREES(ACOS(1-(1/'ModelParams Lw'!F$25*SQRT(0.5*1.2/'Sound Power'!$C210)*('Sound Power'!$B210/3600)/('Sound Power'!$D210)/('Sound Power'!$F210)))),DEGREES(ACOS(1-(1/'ModelParams Lw'!F$29*SQRT(0.5*1.2/'Sound Power'!$C210)*('Sound Power'!$B210/3600)/('Sound Power'!$D210)/('Sound Power'!$F210)))))</f>
        <v>#DIV/0!</v>
      </c>
      <c r="BW210" s="23" t="e">
        <f>IF(Calcul!$E212="SW",DEGREES(ACOS(1-(1/'ModelParams Lw'!G$25*SQRT(0.5*1.2/'Sound Power'!$C210)*('Sound Power'!$B210/3600)/('Sound Power'!$D210)/('Sound Power'!$F210)))),DEGREES(ACOS(1-(1/'ModelParams Lw'!G$29*SQRT(0.5*1.2/'Sound Power'!$C210)*('Sound Power'!$B210/3600)/('Sound Power'!$D210)/('Sound Power'!$F210)))))</f>
        <v>#DIV/0!</v>
      </c>
      <c r="BX210" s="23" t="e">
        <f>IF(Calcul!$E212="SW",DEGREES(ACOS(1-(1/'ModelParams Lw'!H$25*SQRT(0.5*1.2/'Sound Power'!$C210)*('Sound Power'!$B210/3600)/('Sound Power'!$D210)/('Sound Power'!$F210)))),DEGREES(ACOS(1-(1/'ModelParams Lw'!H$29*SQRT(0.5*1.2/'Sound Power'!$C210)*('Sound Power'!$B210/3600)/('Sound Power'!$D210)/('Sound Power'!$F210)))))</f>
        <v>#DIV/0!</v>
      </c>
      <c r="BY210" s="23" t="e">
        <f>IF(Calcul!$E212="SW",DEGREES(ACOS(1-(1/'ModelParams Lw'!I$25*SQRT(0.5*1.2/'Sound Power'!$C210)*('Sound Power'!$B210/3600)/('Sound Power'!$D210)/('Sound Power'!$F210)))),DEGREES(ACOS(1-(1/'ModelParams Lw'!I$29*SQRT(0.5*1.2/'Sound Power'!$C210)*('Sound Power'!$B210/3600)/('Sound Power'!$D210)/('Sound Power'!$F210)))))</f>
        <v>#DIV/0!</v>
      </c>
      <c r="BZ210" s="23" t="e">
        <f>IF(Calcul!$E212="SW",DEGREES(ACOS(1-(1/'ModelParams Lw'!J$25*SQRT(0.5*1.2/'Sound Power'!$C210)*('Sound Power'!$B210/3600)/('Sound Power'!$D210)/('Sound Power'!$F210)))),DEGREES(ACOS(1-(1/'ModelParams Lw'!J$29*SQRT(0.5*1.2/'Sound Power'!$C210)*('Sound Power'!$B210/3600)/('Sound Power'!$D210)/('Sound Power'!$F210)))))</f>
        <v>#DIV/0!</v>
      </c>
      <c r="CA210" s="26" t="e">
        <f>IF(Calcul!$E212="SW",'ModelParams Lw'!C$22+'ModelParams Lw'!C$23*LOG('Sound Power'!$D210/'Sound Power'!$E210)+'ModelParams Lw'!C$24*LN('Sound Power'!BS210),IF('ModelParams Lw'!C$26+'ModelParams Lw'!C$27*LOG('Sound Power'!$D210/'Sound Power'!$E210)+'ModelParams Lw'!C$28*LN('Sound Power'!BS210)&lt;'ModelParams Lw'!C$22+'ModelParams Lw'!C$23*LOG('Sound Power'!$D210/'Sound Power'!$E210)+'ModelParams Lw'!C$24*LN('Sound Power'!BS210),'ModelParams Lw'!C$22+'ModelParams Lw'!C$23*LOG('Sound Power'!$D210/'Sound Power'!$E210)+'ModelParams Lw'!C$24*LN('Sound Power'!BS210),'ModelParams Lw'!C$26+'ModelParams Lw'!C$27*LOG('Sound Power'!$D210/'Sound Power'!$E210)+'ModelParams Lw'!C$28*LN('Sound Power'!BS210)))</f>
        <v>#DIV/0!</v>
      </c>
      <c r="CB210" s="26" t="e">
        <f>IF(Calcul!$E212="SW",'ModelParams Lw'!D$22+'ModelParams Lw'!D$23*LOG('Sound Power'!$D210/'Sound Power'!$E210)+'ModelParams Lw'!D$24*LN('Sound Power'!BT210),IF('ModelParams Lw'!D$26+'ModelParams Lw'!D$27*LOG('Sound Power'!$D210/'Sound Power'!$E210)+'ModelParams Lw'!D$28*LN('Sound Power'!BT210)&lt;'ModelParams Lw'!D$22+'ModelParams Lw'!D$23*LOG('Sound Power'!$D210/'Sound Power'!$E210)+'ModelParams Lw'!D$24*LN('Sound Power'!BT210),'ModelParams Lw'!D$22+'ModelParams Lw'!D$23*LOG('Sound Power'!$D210/'Sound Power'!$E210)+'ModelParams Lw'!D$24*LN('Sound Power'!BT210),'ModelParams Lw'!D$26+'ModelParams Lw'!D$27*LOG('Sound Power'!$D210/'Sound Power'!$E210)+'ModelParams Lw'!D$28*LN('Sound Power'!BT210)))</f>
        <v>#DIV/0!</v>
      </c>
      <c r="CC210" s="26" t="e">
        <f>IF(Calcul!$E212="SW",'ModelParams Lw'!E$22+'ModelParams Lw'!E$23*LOG('Sound Power'!$D210/'Sound Power'!$E210)+'ModelParams Lw'!E$24*LN('Sound Power'!BU210),IF('ModelParams Lw'!E$26+'ModelParams Lw'!E$27*LOG('Sound Power'!$D210/'Sound Power'!$E210)+'ModelParams Lw'!E$28*LN('Sound Power'!BU210)&lt;'ModelParams Lw'!E$22+'ModelParams Lw'!E$23*LOG('Sound Power'!$D210/'Sound Power'!$E210)+'ModelParams Lw'!E$24*LN('Sound Power'!BU210),'ModelParams Lw'!E$22+'ModelParams Lw'!E$23*LOG('Sound Power'!$D210/'Sound Power'!$E210)+'ModelParams Lw'!E$24*LN('Sound Power'!BU210),'ModelParams Lw'!E$26+'ModelParams Lw'!E$27*LOG('Sound Power'!$D210/'Sound Power'!$E210)+'ModelParams Lw'!E$28*LN('Sound Power'!BU210)))</f>
        <v>#DIV/0!</v>
      </c>
      <c r="CD210" s="26" t="e">
        <f>IF(Calcul!$E212="SW",'ModelParams Lw'!F$22+'ModelParams Lw'!F$23*LOG('Sound Power'!$D210/'Sound Power'!$E210)+'ModelParams Lw'!F$24*LN('Sound Power'!BV210),IF('ModelParams Lw'!F$26+'ModelParams Lw'!F$27*LOG('Sound Power'!$D210/'Sound Power'!$E210)+'ModelParams Lw'!F$28*LN('Sound Power'!BV210)&lt;'ModelParams Lw'!F$22+'ModelParams Lw'!F$23*LOG('Sound Power'!$D210/'Sound Power'!$E210)+'ModelParams Lw'!F$24*LN('Sound Power'!BV210),'ModelParams Lw'!F$22+'ModelParams Lw'!F$23*LOG('Sound Power'!$D210/'Sound Power'!$E210)+'ModelParams Lw'!F$24*LN('Sound Power'!BV210),'ModelParams Lw'!F$26+'ModelParams Lw'!F$27*LOG('Sound Power'!$D210/'Sound Power'!$E210)+'ModelParams Lw'!F$28*LN('Sound Power'!BV210)))</f>
        <v>#DIV/0!</v>
      </c>
      <c r="CE210" s="26" t="e">
        <f>IF(Calcul!$E212="SW",'ModelParams Lw'!G$22+'ModelParams Lw'!G$23*LOG('Sound Power'!$D210/'Sound Power'!$E210)+'ModelParams Lw'!G$24*LN('Sound Power'!BW210),IF('ModelParams Lw'!G$26+'ModelParams Lw'!G$27*LOG('Sound Power'!$D210/'Sound Power'!$E210)+'ModelParams Lw'!G$28*LN('Sound Power'!BW210)&lt;'ModelParams Lw'!G$22+'ModelParams Lw'!G$23*LOG('Sound Power'!$D210/'Sound Power'!$E210)+'ModelParams Lw'!G$24*LN('Sound Power'!BW210),'ModelParams Lw'!G$22+'ModelParams Lw'!G$23*LOG('Sound Power'!$D210/'Sound Power'!$E210)+'ModelParams Lw'!G$24*LN('Sound Power'!BW210),'ModelParams Lw'!G$26+'ModelParams Lw'!G$27*LOG('Sound Power'!$D210/'Sound Power'!$E210)+'ModelParams Lw'!G$28*LN('Sound Power'!BW210)))</f>
        <v>#DIV/0!</v>
      </c>
      <c r="CF210" s="26" t="e">
        <f>IF(Calcul!$E212="SW",'ModelParams Lw'!H$22+'ModelParams Lw'!H$23*LOG('Sound Power'!$D210/'Sound Power'!$E210)+'ModelParams Lw'!H$24*LN('Sound Power'!BX210),IF('ModelParams Lw'!H$26+'ModelParams Lw'!H$27*LOG('Sound Power'!$D210/'Sound Power'!$E210)+'ModelParams Lw'!H$28*LN('Sound Power'!BX210)&lt;'ModelParams Lw'!H$22+'ModelParams Lw'!H$23*LOG('Sound Power'!$D210/'Sound Power'!$E210)+'ModelParams Lw'!H$24*LN('Sound Power'!BX210),'ModelParams Lw'!H$22+'ModelParams Lw'!H$23*LOG('Sound Power'!$D210/'Sound Power'!$E210)+'ModelParams Lw'!H$24*LN('Sound Power'!BX210),'ModelParams Lw'!H$26+'ModelParams Lw'!H$27*LOG('Sound Power'!$D210/'Sound Power'!$E210)+'ModelParams Lw'!H$28*LN('Sound Power'!BX210)))</f>
        <v>#DIV/0!</v>
      </c>
      <c r="CG210" s="26" t="e">
        <f>IF(Calcul!$E212="SW",'ModelParams Lw'!I$22+'ModelParams Lw'!I$23*LOG('Sound Power'!$D210/'Sound Power'!$E210)+'ModelParams Lw'!I$24*LN('Sound Power'!BY210),IF('ModelParams Lw'!I$26+'ModelParams Lw'!I$27*LOG('Sound Power'!$D210/'Sound Power'!$E210)+'ModelParams Lw'!I$28*LN('Sound Power'!BY210)&lt;'ModelParams Lw'!I$22+'ModelParams Lw'!I$23*LOG('Sound Power'!$D210/'Sound Power'!$E210)+'ModelParams Lw'!I$24*LN('Sound Power'!BY210),'ModelParams Lw'!I$22+'ModelParams Lw'!I$23*LOG('Sound Power'!$D210/'Sound Power'!$E210)+'ModelParams Lw'!I$24*LN('Sound Power'!BY210),'ModelParams Lw'!I$26+'ModelParams Lw'!I$27*LOG('Sound Power'!$D210/'Sound Power'!$E210)+'ModelParams Lw'!I$28*LN('Sound Power'!BY210)))</f>
        <v>#DIV/0!</v>
      </c>
      <c r="CH210" s="26" t="e">
        <f>IF(Calcul!$E212="SW",'ModelParams Lw'!J$22+'ModelParams Lw'!J$23*LOG('Sound Power'!$D210/'Sound Power'!$E210)+'ModelParams Lw'!J$24*LN('Sound Power'!BZ210),IF('ModelParams Lw'!J$26+'ModelParams Lw'!J$27*LOG('Sound Power'!$D210/'Sound Power'!$E210)+'ModelParams Lw'!J$28*LN('Sound Power'!BZ210)&lt;'ModelParams Lw'!J$22+'ModelParams Lw'!J$23*LOG('Sound Power'!$D210/'Sound Power'!$E210)+'ModelParams Lw'!J$24*LN('Sound Power'!BZ210),'ModelParams Lw'!J$22+'ModelParams Lw'!J$23*LOG('Sound Power'!$D210/'Sound Power'!$E210)+'ModelParams Lw'!J$24*LN('Sound Power'!BZ210),'ModelParams Lw'!J$26+'ModelParams Lw'!J$27*LOG('Sound Power'!$D210/'Sound Power'!$E210)+'ModelParams Lw'!J$28*LN('Sound Power'!BZ210)))</f>
        <v>#DIV/0!</v>
      </c>
      <c r="CI210" s="26" t="e">
        <f t="shared" si="83"/>
        <v>#DIV/0!</v>
      </c>
      <c r="CJ210" s="26" t="e">
        <f t="shared" si="84"/>
        <v>#DIV/0!</v>
      </c>
      <c r="CK210" s="26" t="e">
        <f t="shared" si="85"/>
        <v>#DIV/0!</v>
      </c>
      <c r="CL210" s="26" t="e">
        <f t="shared" si="86"/>
        <v>#DIV/0!</v>
      </c>
      <c r="CM210" s="26" t="e">
        <f t="shared" si="87"/>
        <v>#DIV/0!</v>
      </c>
      <c r="CN210" s="26" t="e">
        <f t="shared" si="88"/>
        <v>#DIV/0!</v>
      </c>
      <c r="CO210" s="26" t="e">
        <f t="shared" si="89"/>
        <v>#DIV/0!</v>
      </c>
      <c r="CP210" s="26" t="e">
        <f t="shared" si="90"/>
        <v>#DIV/0!</v>
      </c>
      <c r="CQ210" s="26" t="e">
        <f>10*LOG10(IF(CI210="",0,POWER(10,((CI210+'ModelParams Lw'!$O$4)/10))) +IF(CJ210="",0,POWER(10,((CJ210+'ModelParams Lw'!$P$4)/10))) +IF(CK210="",0,POWER(10,((CK210+'ModelParams Lw'!$Q$4)/10))) +IF(CL210="",0,POWER(10,((CL210+'ModelParams Lw'!$R$4)/10))) +IF(CM210="",0,POWER(10,((CM210+'ModelParams Lw'!$S$4)/10))) +IF(CN210="",0,POWER(10,((CN210+'ModelParams Lw'!$T$4)/10))) +IF(CO210="",0,POWER(10,((CO210+'ModelParams Lw'!$U$4)/10)))+IF(CP210="",0,POWER(10,((CP210+'ModelParams Lw'!$V$4)/10))))</f>
        <v>#DIV/0!</v>
      </c>
      <c r="CR210" s="26" t="e">
        <f t="shared" si="91"/>
        <v>#DIV/0!</v>
      </c>
      <c r="CS210" s="26" t="e">
        <f>(CI210-'ModelParams Lw'!$O$10)/'ModelParams Lw'!$O$11</f>
        <v>#DIV/0!</v>
      </c>
      <c r="CT210" s="26" t="e">
        <f>(CJ210-'ModelParams Lw'!$P$10)/'ModelParams Lw'!$P$11</f>
        <v>#DIV/0!</v>
      </c>
      <c r="CU210" s="26" t="e">
        <f>(CK210-'ModelParams Lw'!$Q$10)/'ModelParams Lw'!$Q$11</f>
        <v>#DIV/0!</v>
      </c>
      <c r="CV210" s="26" t="e">
        <f>(CL210-'ModelParams Lw'!$R$10)/'ModelParams Lw'!$R$11</f>
        <v>#DIV/0!</v>
      </c>
      <c r="CW210" s="26" t="e">
        <f>(CM210-'ModelParams Lw'!$S$10)/'ModelParams Lw'!$S$11</f>
        <v>#DIV/0!</v>
      </c>
      <c r="CX210" s="26" t="e">
        <f>(CN210-'ModelParams Lw'!$T$10)/'ModelParams Lw'!$T$11</f>
        <v>#DIV/0!</v>
      </c>
      <c r="CY210" s="26" t="e">
        <f>(CO210-'ModelParams Lw'!$U$10)/'ModelParams Lw'!$U$11</f>
        <v>#DIV/0!</v>
      </c>
      <c r="CZ210" s="26" t="e">
        <f>(CP210-'ModelParams Lw'!$V$10)/'ModelParams Lw'!$V$11</f>
        <v>#DIV/0!</v>
      </c>
    </row>
    <row r="211" spans="1:104" x14ac:dyDescent="0.2">
      <c r="A211" s="13">
        <f>Calcul!A213</f>
        <v>0</v>
      </c>
      <c r="B211" s="13">
        <f t="shared" si="92"/>
        <v>0</v>
      </c>
      <c r="C211" s="13">
        <f>Calcul!B213</f>
        <v>0</v>
      </c>
      <c r="D211" s="13">
        <f>Calcul!C213/1000</f>
        <v>0</v>
      </c>
      <c r="E211" s="13">
        <f>Calcul!D213/1000</f>
        <v>0</v>
      </c>
      <c r="F211" s="13">
        <f t="shared" si="93"/>
        <v>0</v>
      </c>
      <c r="G211" s="23" t="e">
        <f>DEGREES(ACOS(1-(1/'ModelParams Lw'!B$15*SQRT(0.5*1.2/'Sound Power'!$C211)*('Sound Power'!$B211/3600)/('Sound Power'!$D211)/('Sound Power'!$F211))))</f>
        <v>#DIV/0!</v>
      </c>
      <c r="H211" s="23" t="e">
        <f>DEGREES(ACOS(1-(1/'ModelParams Lw'!C$15*SQRT(0.5*1.2/'Sound Power'!$C211)*('Sound Power'!$B211/3600)/('Sound Power'!$D211)/('Sound Power'!$F211))))</f>
        <v>#DIV/0!</v>
      </c>
      <c r="I211" s="23" t="e">
        <f>DEGREES(ACOS(1-(1/'ModelParams Lw'!D$15*SQRT(0.5*1.2/'Sound Power'!$C211)*('Sound Power'!$B211/3600)/('Sound Power'!$D211)/('Sound Power'!$F211))))</f>
        <v>#DIV/0!</v>
      </c>
      <c r="J211" s="23" t="e">
        <f>DEGREES(ACOS(1-(1/'ModelParams Lw'!E$15*SQRT(0.5*1.2/'Sound Power'!$C211)*('Sound Power'!$B211/3600)/('Sound Power'!$D211)/('Sound Power'!$F211))))</f>
        <v>#DIV/0!</v>
      </c>
      <c r="K211" s="23" t="e">
        <f>DEGREES(ACOS(1-(1/'ModelParams Lw'!F$15*SQRT(0.5*1.2/'Sound Power'!$C211)*('Sound Power'!$B211/3600)/('Sound Power'!$D211)/('Sound Power'!$F211))))</f>
        <v>#DIV/0!</v>
      </c>
      <c r="L211" s="23" t="e">
        <f>DEGREES(ACOS(1-(1/'ModelParams Lw'!G$15*SQRT(0.5*1.2/'Sound Power'!$C211)*('Sound Power'!$B211/3600)/('Sound Power'!$D211)/('Sound Power'!$F211))))</f>
        <v>#DIV/0!</v>
      </c>
      <c r="M211" s="23" t="e">
        <f>DEGREES(ACOS(1-(1/'ModelParams Lw'!H$15*SQRT(0.5*1.2/'Sound Power'!$C211)*('Sound Power'!$B211/3600)/('Sound Power'!$D211)/('Sound Power'!$F211))))</f>
        <v>#DIV/0!</v>
      </c>
      <c r="N211" s="23" t="e">
        <f>DEGREES(ACOS(1-(1/'ModelParams Lw'!I$15*SQRT(0.5*1.2/'Sound Power'!$C211)*('Sound Power'!$B211/3600)/('Sound Power'!$D211)/('Sound Power'!$F211))))</f>
        <v>#DIV/0!</v>
      </c>
      <c r="O211" s="26" t="e">
        <f>('ModelParams Lw'!B$4*LN('Sound Power'!G211)/(1+EXP(-('Sound Power'!$D211*1000+'ModelParams Lw'!B$6)/'ModelParams Lw'!B$7))+'ModelParams Lw'!B$5)*LN('Sound Power'!$B211)-('ModelParams Lw'!B$8+'ModelParams Lw'!B$9*$D211+'ModelParams Lw'!B$10*'Sound Power'!$F211^'ModelParams Lw'!B$14+'ModelParams Lw'!B$11*LN('Sound Power'!G211)+'ModelParams Lw'!B$12*'Sound Power'!$D211*'Sound Power'!$F211+'ModelParams Lw'!B$13*'Sound Power'!$D211*LN('Sound Power'!G211))</f>
        <v>#DIV/0!</v>
      </c>
      <c r="P211" s="26" t="e">
        <f>('ModelParams Lw'!C$4*LN('Sound Power'!H211)/(1+EXP(-('Sound Power'!$D211*1000+'ModelParams Lw'!C$6)/'ModelParams Lw'!C$7))+'ModelParams Lw'!C$5)*LN('Sound Power'!$B211)-('ModelParams Lw'!C$8+'ModelParams Lw'!C$9*$D211+'ModelParams Lw'!C$10*'Sound Power'!$F211^'ModelParams Lw'!C$14+'ModelParams Lw'!C$11*LN('Sound Power'!H211)+'ModelParams Lw'!C$12*'Sound Power'!$D211*'Sound Power'!$F211+'ModelParams Lw'!C$13*'Sound Power'!$D211*LN('Sound Power'!H211))</f>
        <v>#DIV/0!</v>
      </c>
      <c r="Q211" s="26" t="e">
        <f>('ModelParams Lw'!D$4*LN('Sound Power'!I211)/(1+EXP(-('Sound Power'!$D211*1000+'ModelParams Lw'!D$6)/'ModelParams Lw'!D$7))+'ModelParams Lw'!D$5)*LN('Sound Power'!$B211)-('ModelParams Lw'!D$8+'ModelParams Lw'!D$9*$D211+'ModelParams Lw'!D$10*'Sound Power'!$F211^'ModelParams Lw'!D$14+'ModelParams Lw'!D$11*LN('Sound Power'!I211)+'ModelParams Lw'!D$12*'Sound Power'!$D211*'Sound Power'!$F211+'ModelParams Lw'!D$13*'Sound Power'!$D211*LN('Sound Power'!I211))</f>
        <v>#DIV/0!</v>
      </c>
      <c r="R211" s="26" t="e">
        <f>('ModelParams Lw'!E$4*LN('Sound Power'!J211)/(1+EXP(-('Sound Power'!$D211*1000+'ModelParams Lw'!E$6)/'ModelParams Lw'!E$7))+'ModelParams Lw'!E$5)*LN('Sound Power'!$B211)-('ModelParams Lw'!E$8+'ModelParams Lw'!E$9*$D211+'ModelParams Lw'!E$10*'Sound Power'!$F211^'ModelParams Lw'!E$14+'ModelParams Lw'!E$11*LN('Sound Power'!J211)+'ModelParams Lw'!E$12*'Sound Power'!$D211*'Sound Power'!$F211+'ModelParams Lw'!E$13*'Sound Power'!$D211*LN('Sound Power'!J211))</f>
        <v>#DIV/0!</v>
      </c>
      <c r="S211" s="26" t="e">
        <f>('ModelParams Lw'!F$4*LN('Sound Power'!K211)/(1+EXP(-('Sound Power'!$D211*1000+'ModelParams Lw'!F$6)/'ModelParams Lw'!F$7))+'ModelParams Lw'!F$5)*LN('Sound Power'!$B211)-('ModelParams Lw'!F$8+'ModelParams Lw'!F$9*$D211+'ModelParams Lw'!F$10*'Sound Power'!$F211^'ModelParams Lw'!F$14+'ModelParams Lw'!F$11*LN('Sound Power'!K211)+'ModelParams Lw'!F$12*'Sound Power'!$D211*'Sound Power'!$F211+'ModelParams Lw'!F$13*'Sound Power'!$D211*LN('Sound Power'!K211))</f>
        <v>#DIV/0!</v>
      </c>
      <c r="T211" s="26" t="e">
        <f>('ModelParams Lw'!G$4*LN('Sound Power'!L211)/(1+EXP(-('Sound Power'!$D211*1000+'ModelParams Lw'!G$6)/'ModelParams Lw'!G$7))+'ModelParams Lw'!G$5)*LN('Sound Power'!$B211)-('ModelParams Lw'!G$8+'ModelParams Lw'!G$9*$D211+'ModelParams Lw'!G$10*'Sound Power'!$F211^'ModelParams Lw'!G$14+'ModelParams Lw'!G$11*LN('Sound Power'!L211)+'ModelParams Lw'!G$12*'Sound Power'!$D211*'Sound Power'!$F211+'ModelParams Lw'!G$13*'Sound Power'!$D211*LN('Sound Power'!L211))</f>
        <v>#DIV/0!</v>
      </c>
      <c r="U211" s="26" t="e">
        <f>('ModelParams Lw'!H$4*LN('Sound Power'!M211)/(1+EXP(-('Sound Power'!$D211*1000+'ModelParams Lw'!H$6)/'ModelParams Lw'!H$7))+'ModelParams Lw'!H$5)*LN('Sound Power'!$B211)-('ModelParams Lw'!H$8+'ModelParams Lw'!H$9*$D211+'ModelParams Lw'!H$10*'Sound Power'!$F211^'ModelParams Lw'!H$14+'ModelParams Lw'!H$11*LN('Sound Power'!M211)+'ModelParams Lw'!H$12*'Sound Power'!$D211*'Sound Power'!$F211+'ModelParams Lw'!H$13*'Sound Power'!$D211*LN('Sound Power'!M211))</f>
        <v>#DIV/0!</v>
      </c>
      <c r="V211" s="26" t="e">
        <f>('ModelParams Lw'!I$4*LN('Sound Power'!N211)/(1+EXP(-('Sound Power'!$D211*1000+'ModelParams Lw'!I$6)/'ModelParams Lw'!I$7))+'ModelParams Lw'!I$5)*LN('Sound Power'!$B211)-('ModelParams Lw'!I$8+'ModelParams Lw'!I$9*$D211+'ModelParams Lw'!I$10*'Sound Power'!$F211^'ModelParams Lw'!I$14+'ModelParams Lw'!I$11*LN('Sound Power'!N211)+'ModelParams Lw'!I$12*'Sound Power'!$D211*'Sound Power'!$F211+'ModelParams Lw'!I$13*'Sound Power'!$D211*LN('Sound Power'!N211))</f>
        <v>#DIV/0!</v>
      </c>
      <c r="W211" s="26" t="e">
        <f>10*LOG10(IF(O211="",0,POWER(10,((O211+'ModelParams Lw'!$O$4)/10))) +IF(P211="",0,POWER(10,((P211+'ModelParams Lw'!$P$4)/10))) +IF(Q211="",0,POWER(10,((Q211+'ModelParams Lw'!$Q$4)/10))) +IF(R211="",0,POWER(10,((R211+'ModelParams Lw'!$R$4)/10))) +IF(S211="",0,POWER(10,((S211+'ModelParams Lw'!$S$4)/10))) +IF(T211="",0,POWER(10,((T211+'ModelParams Lw'!$T$4)/10))) +IF(U211="",0,POWER(10,((U211+'ModelParams Lw'!$U$4)/10)))+IF(V211="",0,POWER(10,((V211+'ModelParams Lw'!$V$4)/10))))</f>
        <v>#DIV/0!</v>
      </c>
      <c r="X211" s="26" t="e">
        <f t="shared" si="77"/>
        <v>#DIV/0!</v>
      </c>
      <c r="Y211" s="26" t="e">
        <f>(O211-'ModelParams Lw'!O$10)/'ModelParams Lw'!O$11</f>
        <v>#DIV/0!</v>
      </c>
      <c r="Z211" s="26" t="e">
        <f>(P211-'ModelParams Lw'!P$10)/'ModelParams Lw'!P$11</f>
        <v>#DIV/0!</v>
      </c>
      <c r="AA211" s="26" t="e">
        <f>(Q211-'ModelParams Lw'!Q$10)/'ModelParams Lw'!Q$11</f>
        <v>#DIV/0!</v>
      </c>
      <c r="AB211" s="26" t="e">
        <f>(R211-'ModelParams Lw'!R$10)/'ModelParams Lw'!R$11</f>
        <v>#DIV/0!</v>
      </c>
      <c r="AC211" s="26" t="e">
        <f>(S211-'ModelParams Lw'!S$10)/'ModelParams Lw'!S$11</f>
        <v>#DIV/0!</v>
      </c>
      <c r="AD211" s="26" t="e">
        <f>(T211-'ModelParams Lw'!T$10)/'ModelParams Lw'!T$11</f>
        <v>#DIV/0!</v>
      </c>
      <c r="AE211" s="26" t="e">
        <f>(U211-'ModelParams Lw'!U$10)/'ModelParams Lw'!U$11</f>
        <v>#DIV/0!</v>
      </c>
      <c r="AF211" s="26" t="e">
        <f>(V211-'ModelParams Lw'!V$10)/'ModelParams Lw'!V$11</f>
        <v>#DIV/0!</v>
      </c>
      <c r="AG211" s="26" t="e">
        <f t="shared" si="78"/>
        <v>#DIV/0!</v>
      </c>
      <c r="AH211" s="26" t="e">
        <f>VLOOKUP(D211*1000,'ModelParams Lw'!$A$38:$D$58,4)</f>
        <v>#N/A</v>
      </c>
      <c r="AI211" s="56" t="e">
        <f>VLOOKUP(D211*1000,'ModelParams Lw'!$A$38:$D$58,2)</f>
        <v>#N/A</v>
      </c>
      <c r="AJ211" s="46" t="e">
        <f t="shared" si="79"/>
        <v>#DIV/0!</v>
      </c>
      <c r="AK211" s="26" t="e">
        <f t="shared" si="80"/>
        <v>#VALUE!</v>
      </c>
      <c r="AL211" s="26" t="e">
        <f>IF($AI211=100,'ModelParams Lw'!R$35*'Sound Power'!$AH211^2+'ModelParams Lw'!R$36*'Sound Power'!$AH211+'ModelParams Lw'!R$37,IF($AI211=150,'ModelParams Lw'!R$38*'Sound Power'!$AH211^2+'ModelParams Lw'!R$39*'Sound Power'!$AH211+'ModelParams Lw'!R$40,'ModelParams Lw'!R$41*'Sound Power'!$AH211^2+'ModelParams Lw'!R$42*'Sound Power'!$AH211+'ModelParams Lw'!R$43))</f>
        <v>#N/A</v>
      </c>
      <c r="AM211" s="26" t="e">
        <f>IF($AI211=100,'ModelParams Lw'!S$35*'Sound Power'!$AH211^2+'ModelParams Lw'!S$36*'Sound Power'!$AH211+'ModelParams Lw'!S$37,IF($AI211=150,'ModelParams Lw'!S$38*'Sound Power'!$AH211^2+'ModelParams Lw'!S$39*'Sound Power'!$AH211+'ModelParams Lw'!S$40,'ModelParams Lw'!S$41*'Sound Power'!$AH211^2+'ModelParams Lw'!S$42*'Sound Power'!$AH211+'ModelParams Lw'!S$43))</f>
        <v>#N/A</v>
      </c>
      <c r="AN211" s="26" t="e">
        <f>IF($AI211=100,'ModelParams Lw'!T$35*'Sound Power'!$AH211^2+'ModelParams Lw'!T$36*'Sound Power'!$AH211+'ModelParams Lw'!T$37,IF($AI211=150,'ModelParams Lw'!T$38*'Sound Power'!$AH211^2+'ModelParams Lw'!T$39*'Sound Power'!$AH211+'ModelParams Lw'!T$40,'ModelParams Lw'!T$41*'Sound Power'!$AH211^2+'ModelParams Lw'!T$42*'Sound Power'!$AH211+'ModelParams Lw'!T$43))</f>
        <v>#N/A</v>
      </c>
      <c r="AO211" s="26" t="e">
        <f>IF($AI211=100,'ModelParams Lw'!U$35*'Sound Power'!$AH211^2+'ModelParams Lw'!U$36*'Sound Power'!$AH211+'ModelParams Lw'!U$37,IF($AI211=150,'ModelParams Lw'!U$38*'Sound Power'!$AH211^2+'ModelParams Lw'!U$39*'Sound Power'!$AH211+'ModelParams Lw'!U$40,'ModelParams Lw'!U$41*'Sound Power'!$AH211^2+'ModelParams Lw'!U$42*'Sound Power'!$AH211+'ModelParams Lw'!U$43))</f>
        <v>#N/A</v>
      </c>
      <c r="AP211" s="26" t="e">
        <f>IF($AI211=100,'ModelParams Lw'!V$35*'Sound Power'!$AH211^2+'ModelParams Lw'!V$36*'Sound Power'!$AH211+'ModelParams Lw'!V$37,IF($AI211=150,'ModelParams Lw'!V$38*'Sound Power'!$AH211^2+'ModelParams Lw'!V$39*'Sound Power'!$AH211+'ModelParams Lw'!V$40,'ModelParams Lw'!V$41*'Sound Power'!$AH211^2+'ModelParams Lw'!V$42*'Sound Power'!$AH211+'ModelParams Lw'!V$43))</f>
        <v>#N/A</v>
      </c>
      <c r="AQ211" s="26" t="e">
        <f>IF($AI211=100,'ModelParams Lw'!W$35*'Sound Power'!$AH211^2+'ModelParams Lw'!W$36*'Sound Power'!$AH211+'ModelParams Lw'!W$37,IF($AI211=150,'ModelParams Lw'!W$38*'Sound Power'!$AH211^2+'ModelParams Lw'!W$39*'Sound Power'!$AH211+'ModelParams Lw'!W$40,'ModelParams Lw'!W$41*'Sound Power'!$AH211^2+'ModelParams Lw'!W$42*'Sound Power'!$AH211+'ModelParams Lw'!W$43))</f>
        <v>#N/A</v>
      </c>
      <c r="AR211" s="26" t="e">
        <f t="shared" si="81"/>
        <v>#VALUE!</v>
      </c>
      <c r="AS211" s="26" t="e">
        <f>IF(26.83*LN($AJ211)-11.791-'ModelParams Lw'!B$35&lt;0,0,26.83*LN($AJ211)-11.791-'ModelParams Lw'!B$35)</f>
        <v>#DIV/0!</v>
      </c>
      <c r="AT211" s="26" t="e">
        <f>IF(26.83*LN($AJ211)-11.791-'ModelParams Lw'!C$35&lt;0,0,26.83*LN($AJ211)-11.791-'ModelParams Lw'!C$35)</f>
        <v>#DIV/0!</v>
      </c>
      <c r="AU211" s="26" t="e">
        <f>IF(26.83*LN($AJ211)-11.791-'ModelParams Lw'!D$35&lt;0,0,26.83*LN($AJ211)-11.791-'ModelParams Lw'!D$35)</f>
        <v>#DIV/0!</v>
      </c>
      <c r="AV211" s="26" t="e">
        <f>IF(26.83*LN($AJ211)-11.791-'ModelParams Lw'!E$35&lt;0,0,26.83*LN($AJ211)-11.791-'ModelParams Lw'!E$35)</f>
        <v>#DIV/0!</v>
      </c>
      <c r="AW211" s="26" t="e">
        <f>IF(26.83*LN($AJ211)-11.791-'ModelParams Lw'!F$35&lt;0,0,26.83*LN($AJ211)-11.791-'ModelParams Lw'!F$35)</f>
        <v>#DIV/0!</v>
      </c>
      <c r="AX211" s="26" t="e">
        <f>IF(26.83*LN($AJ211)-11.791-'ModelParams Lw'!G$35&lt;0,0,26.83*LN($AJ211)-11.791-'ModelParams Lw'!G$35)</f>
        <v>#DIV/0!</v>
      </c>
      <c r="AY211" s="26" t="e">
        <f>IF(26.83*LN($AJ211)-11.791-'ModelParams Lw'!H$35&lt;0,0,26.83*LN($AJ211)-11.791-'ModelParams Lw'!H$35)</f>
        <v>#DIV/0!</v>
      </c>
      <c r="AZ211" s="26" t="e">
        <f>IF(26.83*LN($AJ211)-11.791-'ModelParams Lw'!I$35&lt;0,0,26.83*LN($AJ211)-11.791-'ModelParams Lw'!I$35)</f>
        <v>#DIV/0!</v>
      </c>
      <c r="BA211" s="26" t="e">
        <f t="shared" si="94"/>
        <v>#DIV/0!</v>
      </c>
      <c r="BB211" s="26" t="e">
        <f t="shared" si="95"/>
        <v>#DIV/0!</v>
      </c>
      <c r="BC211" s="26" t="e">
        <f t="shared" si="96"/>
        <v>#DIV/0!</v>
      </c>
      <c r="BD211" s="26" t="e">
        <f t="shared" si="97"/>
        <v>#DIV/0!</v>
      </c>
      <c r="BE211" s="26" t="e">
        <f t="shared" si="98"/>
        <v>#DIV/0!</v>
      </c>
      <c r="BF211" s="26" t="e">
        <f t="shared" si="99"/>
        <v>#DIV/0!</v>
      </c>
      <c r="BG211" s="26" t="e">
        <f t="shared" si="100"/>
        <v>#DIV/0!</v>
      </c>
      <c r="BH211" s="26" t="e">
        <f t="shared" si="101"/>
        <v>#DIV/0!</v>
      </c>
      <c r="BI211" s="26" t="e">
        <f>10*LOG10(IF(BA211="",0,POWER(10,((BA211+'ModelParams Lw'!$O$4)/10))) +IF(BB211="",0,POWER(10,((BB211+'ModelParams Lw'!$P$4)/10))) +IF(BC211="",0,POWER(10,((BC211+'ModelParams Lw'!$Q$4)/10))) +IF(BD211="",0,POWER(10,((BD211+'ModelParams Lw'!$R$4)/10))) +IF(BE211="",0,POWER(10,((BE211+'ModelParams Lw'!$S$4)/10))) +IF(BF211="",0,POWER(10,((BF211+'ModelParams Lw'!$T$4)/10))) +IF(BG211="",0,POWER(10,((BG211+'ModelParams Lw'!$U$4)/10)))+IF(BH211="",0,POWER(10,((BH211+'ModelParams Lw'!$V$4)/10))))</f>
        <v>#DIV/0!</v>
      </c>
      <c r="BJ211" s="26" t="e">
        <f t="shared" si="82"/>
        <v>#DIV/0!</v>
      </c>
      <c r="BK211" s="26" t="e">
        <f>(BA211-'ModelParams Lw'!O$10)/'ModelParams Lw'!O$11</f>
        <v>#DIV/0!</v>
      </c>
      <c r="BL211" s="26" t="e">
        <f>(BB211-'ModelParams Lw'!P$10)/'ModelParams Lw'!P$11</f>
        <v>#DIV/0!</v>
      </c>
      <c r="BM211" s="26" t="e">
        <f>(BC211-'ModelParams Lw'!Q$10)/'ModelParams Lw'!Q$11</f>
        <v>#DIV/0!</v>
      </c>
      <c r="BN211" s="26" t="e">
        <f>(BD211-'ModelParams Lw'!R$10)/'ModelParams Lw'!R$11</f>
        <v>#DIV/0!</v>
      </c>
      <c r="BO211" s="26" t="e">
        <f>(BE211-'ModelParams Lw'!S$10)/'ModelParams Lw'!S$11</f>
        <v>#DIV/0!</v>
      </c>
      <c r="BP211" s="26" t="e">
        <f>(BF211-'ModelParams Lw'!T$10)/'ModelParams Lw'!T$11</f>
        <v>#DIV/0!</v>
      </c>
      <c r="BQ211" s="26" t="e">
        <f>(BG211-'ModelParams Lw'!U$10)/'ModelParams Lw'!U$11</f>
        <v>#DIV/0!</v>
      </c>
      <c r="BR211" s="26" t="e">
        <f>(BH211-'ModelParams Lw'!V$10)/'ModelParams Lw'!V$11</f>
        <v>#DIV/0!</v>
      </c>
      <c r="BS211" s="23" t="e">
        <f>IF(Calcul!$E213="SW",DEGREES(ACOS(1-(1/'ModelParams Lw'!C$25*SQRT(0.5*1.2/'Sound Power'!$C211)*('Sound Power'!$B211/3600)/('Sound Power'!$D211)/('Sound Power'!$F211)))),DEGREES(ACOS(1-(1/'ModelParams Lw'!C$29*SQRT(0.5*1.2/'Sound Power'!$C211)*('Sound Power'!$B211/3600)/('Sound Power'!$D211)/('Sound Power'!$F211)))))</f>
        <v>#DIV/0!</v>
      </c>
      <c r="BT211" s="23" t="e">
        <f>IF(Calcul!$E213="SW",DEGREES(ACOS(1-(1/'ModelParams Lw'!D$25*SQRT(0.5*1.2/'Sound Power'!$C211)*('Sound Power'!$B211/3600)/('Sound Power'!$D211)/('Sound Power'!$F211)))),DEGREES(ACOS(1-(1/'ModelParams Lw'!D$29*SQRT(0.5*1.2/'Sound Power'!$C211)*('Sound Power'!$B211/3600)/('Sound Power'!$D211)/('Sound Power'!$F211)))))</f>
        <v>#DIV/0!</v>
      </c>
      <c r="BU211" s="23" t="e">
        <f>IF(Calcul!$E213="SW",DEGREES(ACOS(1-(1/'ModelParams Lw'!E$25*SQRT(0.5*1.2/'Sound Power'!$C211)*('Sound Power'!$B211/3600)/('Sound Power'!$D211)/('Sound Power'!$F211)))),DEGREES(ACOS(1-(1/'ModelParams Lw'!E$29*SQRT(0.5*1.2/'Sound Power'!$C211)*('Sound Power'!$B211/3600)/('Sound Power'!$D211)/('Sound Power'!$F211)))))</f>
        <v>#DIV/0!</v>
      </c>
      <c r="BV211" s="23" t="e">
        <f>IF(Calcul!$E213="SW",DEGREES(ACOS(1-(1/'ModelParams Lw'!F$25*SQRT(0.5*1.2/'Sound Power'!$C211)*('Sound Power'!$B211/3600)/('Sound Power'!$D211)/('Sound Power'!$F211)))),DEGREES(ACOS(1-(1/'ModelParams Lw'!F$29*SQRT(0.5*1.2/'Sound Power'!$C211)*('Sound Power'!$B211/3600)/('Sound Power'!$D211)/('Sound Power'!$F211)))))</f>
        <v>#DIV/0!</v>
      </c>
      <c r="BW211" s="23" t="e">
        <f>IF(Calcul!$E213="SW",DEGREES(ACOS(1-(1/'ModelParams Lw'!G$25*SQRT(0.5*1.2/'Sound Power'!$C211)*('Sound Power'!$B211/3600)/('Sound Power'!$D211)/('Sound Power'!$F211)))),DEGREES(ACOS(1-(1/'ModelParams Lw'!G$29*SQRT(0.5*1.2/'Sound Power'!$C211)*('Sound Power'!$B211/3600)/('Sound Power'!$D211)/('Sound Power'!$F211)))))</f>
        <v>#DIV/0!</v>
      </c>
      <c r="BX211" s="23" t="e">
        <f>IF(Calcul!$E213="SW",DEGREES(ACOS(1-(1/'ModelParams Lw'!H$25*SQRT(0.5*1.2/'Sound Power'!$C211)*('Sound Power'!$B211/3600)/('Sound Power'!$D211)/('Sound Power'!$F211)))),DEGREES(ACOS(1-(1/'ModelParams Lw'!H$29*SQRT(0.5*1.2/'Sound Power'!$C211)*('Sound Power'!$B211/3600)/('Sound Power'!$D211)/('Sound Power'!$F211)))))</f>
        <v>#DIV/0!</v>
      </c>
      <c r="BY211" s="23" t="e">
        <f>IF(Calcul!$E213="SW",DEGREES(ACOS(1-(1/'ModelParams Lw'!I$25*SQRT(0.5*1.2/'Sound Power'!$C211)*('Sound Power'!$B211/3600)/('Sound Power'!$D211)/('Sound Power'!$F211)))),DEGREES(ACOS(1-(1/'ModelParams Lw'!I$29*SQRT(0.5*1.2/'Sound Power'!$C211)*('Sound Power'!$B211/3600)/('Sound Power'!$D211)/('Sound Power'!$F211)))))</f>
        <v>#DIV/0!</v>
      </c>
      <c r="BZ211" s="23" t="e">
        <f>IF(Calcul!$E213="SW",DEGREES(ACOS(1-(1/'ModelParams Lw'!J$25*SQRT(0.5*1.2/'Sound Power'!$C211)*('Sound Power'!$B211/3600)/('Sound Power'!$D211)/('Sound Power'!$F211)))),DEGREES(ACOS(1-(1/'ModelParams Lw'!J$29*SQRT(0.5*1.2/'Sound Power'!$C211)*('Sound Power'!$B211/3600)/('Sound Power'!$D211)/('Sound Power'!$F211)))))</f>
        <v>#DIV/0!</v>
      </c>
      <c r="CA211" s="26" t="e">
        <f>IF(Calcul!$E213="SW",'ModelParams Lw'!C$22+'ModelParams Lw'!C$23*LOG('Sound Power'!$D211/'Sound Power'!$E211)+'ModelParams Lw'!C$24*LN('Sound Power'!BS211),IF('ModelParams Lw'!C$26+'ModelParams Lw'!C$27*LOG('Sound Power'!$D211/'Sound Power'!$E211)+'ModelParams Lw'!C$28*LN('Sound Power'!BS211)&lt;'ModelParams Lw'!C$22+'ModelParams Lw'!C$23*LOG('Sound Power'!$D211/'Sound Power'!$E211)+'ModelParams Lw'!C$24*LN('Sound Power'!BS211),'ModelParams Lw'!C$22+'ModelParams Lw'!C$23*LOG('Sound Power'!$D211/'Sound Power'!$E211)+'ModelParams Lw'!C$24*LN('Sound Power'!BS211),'ModelParams Lw'!C$26+'ModelParams Lw'!C$27*LOG('Sound Power'!$D211/'Sound Power'!$E211)+'ModelParams Lw'!C$28*LN('Sound Power'!BS211)))</f>
        <v>#DIV/0!</v>
      </c>
      <c r="CB211" s="26" t="e">
        <f>IF(Calcul!$E213="SW",'ModelParams Lw'!D$22+'ModelParams Lw'!D$23*LOG('Sound Power'!$D211/'Sound Power'!$E211)+'ModelParams Lw'!D$24*LN('Sound Power'!BT211),IF('ModelParams Lw'!D$26+'ModelParams Lw'!D$27*LOG('Sound Power'!$D211/'Sound Power'!$E211)+'ModelParams Lw'!D$28*LN('Sound Power'!BT211)&lt;'ModelParams Lw'!D$22+'ModelParams Lw'!D$23*LOG('Sound Power'!$D211/'Sound Power'!$E211)+'ModelParams Lw'!D$24*LN('Sound Power'!BT211),'ModelParams Lw'!D$22+'ModelParams Lw'!D$23*LOG('Sound Power'!$D211/'Sound Power'!$E211)+'ModelParams Lw'!D$24*LN('Sound Power'!BT211),'ModelParams Lw'!D$26+'ModelParams Lw'!D$27*LOG('Sound Power'!$D211/'Sound Power'!$E211)+'ModelParams Lw'!D$28*LN('Sound Power'!BT211)))</f>
        <v>#DIV/0!</v>
      </c>
      <c r="CC211" s="26" t="e">
        <f>IF(Calcul!$E213="SW",'ModelParams Lw'!E$22+'ModelParams Lw'!E$23*LOG('Sound Power'!$D211/'Sound Power'!$E211)+'ModelParams Lw'!E$24*LN('Sound Power'!BU211),IF('ModelParams Lw'!E$26+'ModelParams Lw'!E$27*LOG('Sound Power'!$D211/'Sound Power'!$E211)+'ModelParams Lw'!E$28*LN('Sound Power'!BU211)&lt;'ModelParams Lw'!E$22+'ModelParams Lw'!E$23*LOG('Sound Power'!$D211/'Sound Power'!$E211)+'ModelParams Lw'!E$24*LN('Sound Power'!BU211),'ModelParams Lw'!E$22+'ModelParams Lw'!E$23*LOG('Sound Power'!$D211/'Sound Power'!$E211)+'ModelParams Lw'!E$24*LN('Sound Power'!BU211),'ModelParams Lw'!E$26+'ModelParams Lw'!E$27*LOG('Sound Power'!$D211/'Sound Power'!$E211)+'ModelParams Lw'!E$28*LN('Sound Power'!BU211)))</f>
        <v>#DIV/0!</v>
      </c>
      <c r="CD211" s="26" t="e">
        <f>IF(Calcul!$E213="SW",'ModelParams Lw'!F$22+'ModelParams Lw'!F$23*LOG('Sound Power'!$D211/'Sound Power'!$E211)+'ModelParams Lw'!F$24*LN('Sound Power'!BV211),IF('ModelParams Lw'!F$26+'ModelParams Lw'!F$27*LOG('Sound Power'!$D211/'Sound Power'!$E211)+'ModelParams Lw'!F$28*LN('Sound Power'!BV211)&lt;'ModelParams Lw'!F$22+'ModelParams Lw'!F$23*LOG('Sound Power'!$D211/'Sound Power'!$E211)+'ModelParams Lw'!F$24*LN('Sound Power'!BV211),'ModelParams Lw'!F$22+'ModelParams Lw'!F$23*LOG('Sound Power'!$D211/'Sound Power'!$E211)+'ModelParams Lw'!F$24*LN('Sound Power'!BV211),'ModelParams Lw'!F$26+'ModelParams Lw'!F$27*LOG('Sound Power'!$D211/'Sound Power'!$E211)+'ModelParams Lw'!F$28*LN('Sound Power'!BV211)))</f>
        <v>#DIV/0!</v>
      </c>
      <c r="CE211" s="26" t="e">
        <f>IF(Calcul!$E213="SW",'ModelParams Lw'!G$22+'ModelParams Lw'!G$23*LOG('Sound Power'!$D211/'Sound Power'!$E211)+'ModelParams Lw'!G$24*LN('Sound Power'!BW211),IF('ModelParams Lw'!G$26+'ModelParams Lw'!G$27*LOG('Sound Power'!$D211/'Sound Power'!$E211)+'ModelParams Lw'!G$28*LN('Sound Power'!BW211)&lt;'ModelParams Lw'!G$22+'ModelParams Lw'!G$23*LOG('Sound Power'!$D211/'Sound Power'!$E211)+'ModelParams Lw'!G$24*LN('Sound Power'!BW211),'ModelParams Lw'!G$22+'ModelParams Lw'!G$23*LOG('Sound Power'!$D211/'Sound Power'!$E211)+'ModelParams Lw'!G$24*LN('Sound Power'!BW211),'ModelParams Lw'!G$26+'ModelParams Lw'!G$27*LOG('Sound Power'!$D211/'Sound Power'!$E211)+'ModelParams Lw'!G$28*LN('Sound Power'!BW211)))</f>
        <v>#DIV/0!</v>
      </c>
      <c r="CF211" s="26" t="e">
        <f>IF(Calcul!$E213="SW",'ModelParams Lw'!H$22+'ModelParams Lw'!H$23*LOG('Sound Power'!$D211/'Sound Power'!$E211)+'ModelParams Lw'!H$24*LN('Sound Power'!BX211),IF('ModelParams Lw'!H$26+'ModelParams Lw'!H$27*LOG('Sound Power'!$D211/'Sound Power'!$E211)+'ModelParams Lw'!H$28*LN('Sound Power'!BX211)&lt;'ModelParams Lw'!H$22+'ModelParams Lw'!H$23*LOG('Sound Power'!$D211/'Sound Power'!$E211)+'ModelParams Lw'!H$24*LN('Sound Power'!BX211),'ModelParams Lw'!H$22+'ModelParams Lw'!H$23*LOG('Sound Power'!$D211/'Sound Power'!$E211)+'ModelParams Lw'!H$24*LN('Sound Power'!BX211),'ModelParams Lw'!H$26+'ModelParams Lw'!H$27*LOG('Sound Power'!$D211/'Sound Power'!$E211)+'ModelParams Lw'!H$28*LN('Sound Power'!BX211)))</f>
        <v>#DIV/0!</v>
      </c>
      <c r="CG211" s="26" t="e">
        <f>IF(Calcul!$E213="SW",'ModelParams Lw'!I$22+'ModelParams Lw'!I$23*LOG('Sound Power'!$D211/'Sound Power'!$E211)+'ModelParams Lw'!I$24*LN('Sound Power'!BY211),IF('ModelParams Lw'!I$26+'ModelParams Lw'!I$27*LOG('Sound Power'!$D211/'Sound Power'!$E211)+'ModelParams Lw'!I$28*LN('Sound Power'!BY211)&lt;'ModelParams Lw'!I$22+'ModelParams Lw'!I$23*LOG('Sound Power'!$D211/'Sound Power'!$E211)+'ModelParams Lw'!I$24*LN('Sound Power'!BY211),'ModelParams Lw'!I$22+'ModelParams Lw'!I$23*LOG('Sound Power'!$D211/'Sound Power'!$E211)+'ModelParams Lw'!I$24*LN('Sound Power'!BY211),'ModelParams Lw'!I$26+'ModelParams Lw'!I$27*LOG('Sound Power'!$D211/'Sound Power'!$E211)+'ModelParams Lw'!I$28*LN('Sound Power'!BY211)))</f>
        <v>#DIV/0!</v>
      </c>
      <c r="CH211" s="26" t="e">
        <f>IF(Calcul!$E213="SW",'ModelParams Lw'!J$22+'ModelParams Lw'!J$23*LOG('Sound Power'!$D211/'Sound Power'!$E211)+'ModelParams Lw'!J$24*LN('Sound Power'!BZ211),IF('ModelParams Lw'!J$26+'ModelParams Lw'!J$27*LOG('Sound Power'!$D211/'Sound Power'!$E211)+'ModelParams Lw'!J$28*LN('Sound Power'!BZ211)&lt;'ModelParams Lw'!J$22+'ModelParams Lw'!J$23*LOG('Sound Power'!$D211/'Sound Power'!$E211)+'ModelParams Lw'!J$24*LN('Sound Power'!BZ211),'ModelParams Lw'!J$22+'ModelParams Lw'!J$23*LOG('Sound Power'!$D211/'Sound Power'!$E211)+'ModelParams Lw'!J$24*LN('Sound Power'!BZ211),'ModelParams Lw'!J$26+'ModelParams Lw'!J$27*LOG('Sound Power'!$D211/'Sound Power'!$E211)+'ModelParams Lw'!J$28*LN('Sound Power'!BZ211)))</f>
        <v>#DIV/0!</v>
      </c>
      <c r="CI211" s="26" t="e">
        <f t="shared" si="83"/>
        <v>#DIV/0!</v>
      </c>
      <c r="CJ211" s="26" t="e">
        <f t="shared" si="84"/>
        <v>#DIV/0!</v>
      </c>
      <c r="CK211" s="26" t="e">
        <f t="shared" si="85"/>
        <v>#DIV/0!</v>
      </c>
      <c r="CL211" s="26" t="e">
        <f t="shared" si="86"/>
        <v>#DIV/0!</v>
      </c>
      <c r="CM211" s="26" t="e">
        <f t="shared" si="87"/>
        <v>#DIV/0!</v>
      </c>
      <c r="CN211" s="26" t="e">
        <f t="shared" si="88"/>
        <v>#DIV/0!</v>
      </c>
      <c r="CO211" s="26" t="e">
        <f t="shared" si="89"/>
        <v>#DIV/0!</v>
      </c>
      <c r="CP211" s="26" t="e">
        <f t="shared" si="90"/>
        <v>#DIV/0!</v>
      </c>
      <c r="CQ211" s="26" t="e">
        <f>10*LOG10(IF(CI211="",0,POWER(10,((CI211+'ModelParams Lw'!$O$4)/10))) +IF(CJ211="",0,POWER(10,((CJ211+'ModelParams Lw'!$P$4)/10))) +IF(CK211="",0,POWER(10,((CK211+'ModelParams Lw'!$Q$4)/10))) +IF(CL211="",0,POWER(10,((CL211+'ModelParams Lw'!$R$4)/10))) +IF(CM211="",0,POWER(10,((CM211+'ModelParams Lw'!$S$4)/10))) +IF(CN211="",0,POWER(10,((CN211+'ModelParams Lw'!$T$4)/10))) +IF(CO211="",0,POWER(10,((CO211+'ModelParams Lw'!$U$4)/10)))+IF(CP211="",0,POWER(10,((CP211+'ModelParams Lw'!$V$4)/10))))</f>
        <v>#DIV/0!</v>
      </c>
      <c r="CR211" s="26" t="e">
        <f t="shared" si="91"/>
        <v>#DIV/0!</v>
      </c>
      <c r="CS211" s="26" t="e">
        <f>(CI211-'ModelParams Lw'!$O$10)/'ModelParams Lw'!$O$11</f>
        <v>#DIV/0!</v>
      </c>
      <c r="CT211" s="26" t="e">
        <f>(CJ211-'ModelParams Lw'!$P$10)/'ModelParams Lw'!$P$11</f>
        <v>#DIV/0!</v>
      </c>
      <c r="CU211" s="26" t="e">
        <f>(CK211-'ModelParams Lw'!$Q$10)/'ModelParams Lw'!$Q$11</f>
        <v>#DIV/0!</v>
      </c>
      <c r="CV211" s="26" t="e">
        <f>(CL211-'ModelParams Lw'!$R$10)/'ModelParams Lw'!$R$11</f>
        <v>#DIV/0!</v>
      </c>
      <c r="CW211" s="26" t="e">
        <f>(CM211-'ModelParams Lw'!$S$10)/'ModelParams Lw'!$S$11</f>
        <v>#DIV/0!</v>
      </c>
      <c r="CX211" s="26" t="e">
        <f>(CN211-'ModelParams Lw'!$T$10)/'ModelParams Lw'!$T$11</f>
        <v>#DIV/0!</v>
      </c>
      <c r="CY211" s="26" t="e">
        <f>(CO211-'ModelParams Lw'!$U$10)/'ModelParams Lw'!$U$11</f>
        <v>#DIV/0!</v>
      </c>
      <c r="CZ211" s="26" t="e">
        <f>(CP211-'ModelParams Lw'!$V$10)/'ModelParams Lw'!$V$11</f>
        <v>#DIV/0!</v>
      </c>
    </row>
    <row r="212" spans="1:104" x14ac:dyDescent="0.2">
      <c r="A212" s="13">
        <f>Calcul!A214</f>
        <v>0</v>
      </c>
      <c r="B212" s="13">
        <f t="shared" si="92"/>
        <v>0</v>
      </c>
      <c r="C212" s="13">
        <f>Calcul!B214</f>
        <v>0</v>
      </c>
      <c r="D212" s="13">
        <f>Calcul!C214/1000</f>
        <v>0</v>
      </c>
      <c r="E212" s="13">
        <f>Calcul!D214/1000</f>
        <v>0</v>
      </c>
      <c r="F212" s="13">
        <f t="shared" si="93"/>
        <v>0</v>
      </c>
      <c r="G212" s="23" t="e">
        <f>DEGREES(ACOS(1-(1/'ModelParams Lw'!B$15*SQRT(0.5*1.2/'Sound Power'!$C212)*('Sound Power'!$B212/3600)/('Sound Power'!$D212)/('Sound Power'!$F212))))</f>
        <v>#DIV/0!</v>
      </c>
      <c r="H212" s="23" t="e">
        <f>DEGREES(ACOS(1-(1/'ModelParams Lw'!C$15*SQRT(0.5*1.2/'Sound Power'!$C212)*('Sound Power'!$B212/3600)/('Sound Power'!$D212)/('Sound Power'!$F212))))</f>
        <v>#DIV/0!</v>
      </c>
      <c r="I212" s="23" t="e">
        <f>DEGREES(ACOS(1-(1/'ModelParams Lw'!D$15*SQRT(0.5*1.2/'Sound Power'!$C212)*('Sound Power'!$B212/3600)/('Sound Power'!$D212)/('Sound Power'!$F212))))</f>
        <v>#DIV/0!</v>
      </c>
      <c r="J212" s="23" t="e">
        <f>DEGREES(ACOS(1-(1/'ModelParams Lw'!E$15*SQRT(0.5*1.2/'Sound Power'!$C212)*('Sound Power'!$B212/3600)/('Sound Power'!$D212)/('Sound Power'!$F212))))</f>
        <v>#DIV/0!</v>
      </c>
      <c r="K212" s="23" t="e">
        <f>DEGREES(ACOS(1-(1/'ModelParams Lw'!F$15*SQRT(0.5*1.2/'Sound Power'!$C212)*('Sound Power'!$B212/3600)/('Sound Power'!$D212)/('Sound Power'!$F212))))</f>
        <v>#DIV/0!</v>
      </c>
      <c r="L212" s="23" t="e">
        <f>DEGREES(ACOS(1-(1/'ModelParams Lw'!G$15*SQRT(0.5*1.2/'Sound Power'!$C212)*('Sound Power'!$B212/3600)/('Sound Power'!$D212)/('Sound Power'!$F212))))</f>
        <v>#DIV/0!</v>
      </c>
      <c r="M212" s="23" t="e">
        <f>DEGREES(ACOS(1-(1/'ModelParams Lw'!H$15*SQRT(0.5*1.2/'Sound Power'!$C212)*('Sound Power'!$B212/3600)/('Sound Power'!$D212)/('Sound Power'!$F212))))</f>
        <v>#DIV/0!</v>
      </c>
      <c r="N212" s="23" t="e">
        <f>DEGREES(ACOS(1-(1/'ModelParams Lw'!I$15*SQRT(0.5*1.2/'Sound Power'!$C212)*('Sound Power'!$B212/3600)/('Sound Power'!$D212)/('Sound Power'!$F212))))</f>
        <v>#DIV/0!</v>
      </c>
      <c r="O212" s="26" t="e">
        <f>('ModelParams Lw'!B$4*LN('Sound Power'!G212)/(1+EXP(-('Sound Power'!$D212*1000+'ModelParams Lw'!B$6)/'ModelParams Lw'!B$7))+'ModelParams Lw'!B$5)*LN('Sound Power'!$B212)-('ModelParams Lw'!B$8+'ModelParams Lw'!B$9*$D212+'ModelParams Lw'!B$10*'Sound Power'!$F212^'ModelParams Lw'!B$14+'ModelParams Lw'!B$11*LN('Sound Power'!G212)+'ModelParams Lw'!B$12*'Sound Power'!$D212*'Sound Power'!$F212+'ModelParams Lw'!B$13*'Sound Power'!$D212*LN('Sound Power'!G212))</f>
        <v>#DIV/0!</v>
      </c>
      <c r="P212" s="26" t="e">
        <f>('ModelParams Lw'!C$4*LN('Sound Power'!H212)/(1+EXP(-('Sound Power'!$D212*1000+'ModelParams Lw'!C$6)/'ModelParams Lw'!C$7))+'ModelParams Lw'!C$5)*LN('Sound Power'!$B212)-('ModelParams Lw'!C$8+'ModelParams Lw'!C$9*$D212+'ModelParams Lw'!C$10*'Sound Power'!$F212^'ModelParams Lw'!C$14+'ModelParams Lw'!C$11*LN('Sound Power'!H212)+'ModelParams Lw'!C$12*'Sound Power'!$D212*'Sound Power'!$F212+'ModelParams Lw'!C$13*'Sound Power'!$D212*LN('Sound Power'!H212))</f>
        <v>#DIV/0!</v>
      </c>
      <c r="Q212" s="26" t="e">
        <f>('ModelParams Lw'!D$4*LN('Sound Power'!I212)/(1+EXP(-('Sound Power'!$D212*1000+'ModelParams Lw'!D$6)/'ModelParams Lw'!D$7))+'ModelParams Lw'!D$5)*LN('Sound Power'!$B212)-('ModelParams Lw'!D$8+'ModelParams Lw'!D$9*$D212+'ModelParams Lw'!D$10*'Sound Power'!$F212^'ModelParams Lw'!D$14+'ModelParams Lw'!D$11*LN('Sound Power'!I212)+'ModelParams Lw'!D$12*'Sound Power'!$D212*'Sound Power'!$F212+'ModelParams Lw'!D$13*'Sound Power'!$D212*LN('Sound Power'!I212))</f>
        <v>#DIV/0!</v>
      </c>
      <c r="R212" s="26" t="e">
        <f>('ModelParams Lw'!E$4*LN('Sound Power'!J212)/(1+EXP(-('Sound Power'!$D212*1000+'ModelParams Lw'!E$6)/'ModelParams Lw'!E$7))+'ModelParams Lw'!E$5)*LN('Sound Power'!$B212)-('ModelParams Lw'!E$8+'ModelParams Lw'!E$9*$D212+'ModelParams Lw'!E$10*'Sound Power'!$F212^'ModelParams Lw'!E$14+'ModelParams Lw'!E$11*LN('Sound Power'!J212)+'ModelParams Lw'!E$12*'Sound Power'!$D212*'Sound Power'!$F212+'ModelParams Lw'!E$13*'Sound Power'!$D212*LN('Sound Power'!J212))</f>
        <v>#DIV/0!</v>
      </c>
      <c r="S212" s="26" t="e">
        <f>('ModelParams Lw'!F$4*LN('Sound Power'!K212)/(1+EXP(-('Sound Power'!$D212*1000+'ModelParams Lw'!F$6)/'ModelParams Lw'!F$7))+'ModelParams Lw'!F$5)*LN('Sound Power'!$B212)-('ModelParams Lw'!F$8+'ModelParams Lw'!F$9*$D212+'ModelParams Lw'!F$10*'Sound Power'!$F212^'ModelParams Lw'!F$14+'ModelParams Lw'!F$11*LN('Sound Power'!K212)+'ModelParams Lw'!F$12*'Sound Power'!$D212*'Sound Power'!$F212+'ModelParams Lw'!F$13*'Sound Power'!$D212*LN('Sound Power'!K212))</f>
        <v>#DIV/0!</v>
      </c>
      <c r="T212" s="26" t="e">
        <f>('ModelParams Lw'!G$4*LN('Sound Power'!L212)/(1+EXP(-('Sound Power'!$D212*1000+'ModelParams Lw'!G$6)/'ModelParams Lw'!G$7))+'ModelParams Lw'!G$5)*LN('Sound Power'!$B212)-('ModelParams Lw'!G$8+'ModelParams Lw'!G$9*$D212+'ModelParams Lw'!G$10*'Sound Power'!$F212^'ModelParams Lw'!G$14+'ModelParams Lw'!G$11*LN('Sound Power'!L212)+'ModelParams Lw'!G$12*'Sound Power'!$D212*'Sound Power'!$F212+'ModelParams Lw'!G$13*'Sound Power'!$D212*LN('Sound Power'!L212))</f>
        <v>#DIV/0!</v>
      </c>
      <c r="U212" s="26" t="e">
        <f>('ModelParams Lw'!H$4*LN('Sound Power'!M212)/(1+EXP(-('Sound Power'!$D212*1000+'ModelParams Lw'!H$6)/'ModelParams Lw'!H$7))+'ModelParams Lw'!H$5)*LN('Sound Power'!$B212)-('ModelParams Lw'!H$8+'ModelParams Lw'!H$9*$D212+'ModelParams Lw'!H$10*'Sound Power'!$F212^'ModelParams Lw'!H$14+'ModelParams Lw'!H$11*LN('Sound Power'!M212)+'ModelParams Lw'!H$12*'Sound Power'!$D212*'Sound Power'!$F212+'ModelParams Lw'!H$13*'Sound Power'!$D212*LN('Sound Power'!M212))</f>
        <v>#DIV/0!</v>
      </c>
      <c r="V212" s="26" t="e">
        <f>('ModelParams Lw'!I$4*LN('Sound Power'!N212)/(1+EXP(-('Sound Power'!$D212*1000+'ModelParams Lw'!I$6)/'ModelParams Lw'!I$7))+'ModelParams Lw'!I$5)*LN('Sound Power'!$B212)-('ModelParams Lw'!I$8+'ModelParams Lw'!I$9*$D212+'ModelParams Lw'!I$10*'Sound Power'!$F212^'ModelParams Lw'!I$14+'ModelParams Lw'!I$11*LN('Sound Power'!N212)+'ModelParams Lw'!I$12*'Sound Power'!$D212*'Sound Power'!$F212+'ModelParams Lw'!I$13*'Sound Power'!$D212*LN('Sound Power'!N212))</f>
        <v>#DIV/0!</v>
      </c>
      <c r="W212" s="26" t="e">
        <f>10*LOG10(IF(O212="",0,POWER(10,((O212+'ModelParams Lw'!$O$4)/10))) +IF(P212="",0,POWER(10,((P212+'ModelParams Lw'!$P$4)/10))) +IF(Q212="",0,POWER(10,((Q212+'ModelParams Lw'!$Q$4)/10))) +IF(R212="",0,POWER(10,((R212+'ModelParams Lw'!$R$4)/10))) +IF(S212="",0,POWER(10,((S212+'ModelParams Lw'!$S$4)/10))) +IF(T212="",0,POWER(10,((T212+'ModelParams Lw'!$T$4)/10))) +IF(U212="",0,POWER(10,((U212+'ModelParams Lw'!$U$4)/10)))+IF(V212="",0,POWER(10,((V212+'ModelParams Lw'!$V$4)/10))))</f>
        <v>#DIV/0!</v>
      </c>
      <c r="X212" s="26" t="e">
        <f t="shared" si="77"/>
        <v>#DIV/0!</v>
      </c>
      <c r="Y212" s="26" t="e">
        <f>(O212-'ModelParams Lw'!O$10)/'ModelParams Lw'!O$11</f>
        <v>#DIV/0!</v>
      </c>
      <c r="Z212" s="26" t="e">
        <f>(P212-'ModelParams Lw'!P$10)/'ModelParams Lw'!P$11</f>
        <v>#DIV/0!</v>
      </c>
      <c r="AA212" s="26" t="e">
        <f>(Q212-'ModelParams Lw'!Q$10)/'ModelParams Lw'!Q$11</f>
        <v>#DIV/0!</v>
      </c>
      <c r="AB212" s="26" t="e">
        <f>(R212-'ModelParams Lw'!R$10)/'ModelParams Lw'!R$11</f>
        <v>#DIV/0!</v>
      </c>
      <c r="AC212" s="26" t="e">
        <f>(S212-'ModelParams Lw'!S$10)/'ModelParams Lw'!S$11</f>
        <v>#DIV/0!</v>
      </c>
      <c r="AD212" s="26" t="e">
        <f>(T212-'ModelParams Lw'!T$10)/'ModelParams Lw'!T$11</f>
        <v>#DIV/0!</v>
      </c>
      <c r="AE212" s="26" t="e">
        <f>(U212-'ModelParams Lw'!U$10)/'ModelParams Lw'!U$11</f>
        <v>#DIV/0!</v>
      </c>
      <c r="AF212" s="26" t="e">
        <f>(V212-'ModelParams Lw'!V$10)/'ModelParams Lw'!V$11</f>
        <v>#DIV/0!</v>
      </c>
      <c r="AG212" s="26" t="e">
        <f t="shared" si="78"/>
        <v>#DIV/0!</v>
      </c>
      <c r="AH212" s="26" t="e">
        <f>VLOOKUP(D212*1000,'ModelParams Lw'!$A$38:$D$58,4)</f>
        <v>#N/A</v>
      </c>
      <c r="AI212" s="56" t="e">
        <f>VLOOKUP(D212*1000,'ModelParams Lw'!$A$38:$D$58,2)</f>
        <v>#N/A</v>
      </c>
      <c r="AJ212" s="46" t="e">
        <f t="shared" si="79"/>
        <v>#DIV/0!</v>
      </c>
      <c r="AK212" s="26" t="e">
        <f t="shared" si="80"/>
        <v>#VALUE!</v>
      </c>
      <c r="AL212" s="26" t="e">
        <f>IF($AI212=100,'ModelParams Lw'!R$35*'Sound Power'!$AH212^2+'ModelParams Lw'!R$36*'Sound Power'!$AH212+'ModelParams Lw'!R$37,IF($AI212=150,'ModelParams Lw'!R$38*'Sound Power'!$AH212^2+'ModelParams Lw'!R$39*'Sound Power'!$AH212+'ModelParams Lw'!R$40,'ModelParams Lw'!R$41*'Sound Power'!$AH212^2+'ModelParams Lw'!R$42*'Sound Power'!$AH212+'ModelParams Lw'!R$43))</f>
        <v>#N/A</v>
      </c>
      <c r="AM212" s="26" t="e">
        <f>IF($AI212=100,'ModelParams Lw'!S$35*'Sound Power'!$AH212^2+'ModelParams Lw'!S$36*'Sound Power'!$AH212+'ModelParams Lw'!S$37,IF($AI212=150,'ModelParams Lw'!S$38*'Sound Power'!$AH212^2+'ModelParams Lw'!S$39*'Sound Power'!$AH212+'ModelParams Lw'!S$40,'ModelParams Lw'!S$41*'Sound Power'!$AH212^2+'ModelParams Lw'!S$42*'Sound Power'!$AH212+'ModelParams Lw'!S$43))</f>
        <v>#N/A</v>
      </c>
      <c r="AN212" s="26" t="e">
        <f>IF($AI212=100,'ModelParams Lw'!T$35*'Sound Power'!$AH212^2+'ModelParams Lw'!T$36*'Sound Power'!$AH212+'ModelParams Lw'!T$37,IF($AI212=150,'ModelParams Lw'!T$38*'Sound Power'!$AH212^2+'ModelParams Lw'!T$39*'Sound Power'!$AH212+'ModelParams Lw'!T$40,'ModelParams Lw'!T$41*'Sound Power'!$AH212^2+'ModelParams Lw'!T$42*'Sound Power'!$AH212+'ModelParams Lw'!T$43))</f>
        <v>#N/A</v>
      </c>
      <c r="AO212" s="26" t="e">
        <f>IF($AI212=100,'ModelParams Lw'!U$35*'Sound Power'!$AH212^2+'ModelParams Lw'!U$36*'Sound Power'!$AH212+'ModelParams Lw'!U$37,IF($AI212=150,'ModelParams Lw'!U$38*'Sound Power'!$AH212^2+'ModelParams Lw'!U$39*'Sound Power'!$AH212+'ModelParams Lw'!U$40,'ModelParams Lw'!U$41*'Sound Power'!$AH212^2+'ModelParams Lw'!U$42*'Sound Power'!$AH212+'ModelParams Lw'!U$43))</f>
        <v>#N/A</v>
      </c>
      <c r="AP212" s="26" t="e">
        <f>IF($AI212=100,'ModelParams Lw'!V$35*'Sound Power'!$AH212^2+'ModelParams Lw'!V$36*'Sound Power'!$AH212+'ModelParams Lw'!V$37,IF($AI212=150,'ModelParams Lw'!V$38*'Sound Power'!$AH212^2+'ModelParams Lw'!V$39*'Sound Power'!$AH212+'ModelParams Lw'!V$40,'ModelParams Lw'!V$41*'Sound Power'!$AH212^2+'ModelParams Lw'!V$42*'Sound Power'!$AH212+'ModelParams Lw'!V$43))</f>
        <v>#N/A</v>
      </c>
      <c r="AQ212" s="26" t="e">
        <f>IF($AI212=100,'ModelParams Lw'!W$35*'Sound Power'!$AH212^2+'ModelParams Lw'!W$36*'Sound Power'!$AH212+'ModelParams Lw'!W$37,IF($AI212=150,'ModelParams Lw'!W$38*'Sound Power'!$AH212^2+'ModelParams Lw'!W$39*'Sound Power'!$AH212+'ModelParams Lw'!W$40,'ModelParams Lw'!W$41*'Sound Power'!$AH212^2+'ModelParams Lw'!W$42*'Sound Power'!$AH212+'ModelParams Lw'!W$43))</f>
        <v>#N/A</v>
      </c>
      <c r="AR212" s="26" t="e">
        <f t="shared" si="81"/>
        <v>#VALUE!</v>
      </c>
      <c r="AS212" s="26" t="e">
        <f>IF(26.83*LN($AJ212)-11.791-'ModelParams Lw'!B$35&lt;0,0,26.83*LN($AJ212)-11.791-'ModelParams Lw'!B$35)</f>
        <v>#DIV/0!</v>
      </c>
      <c r="AT212" s="26" t="e">
        <f>IF(26.83*LN($AJ212)-11.791-'ModelParams Lw'!C$35&lt;0,0,26.83*LN($AJ212)-11.791-'ModelParams Lw'!C$35)</f>
        <v>#DIV/0!</v>
      </c>
      <c r="AU212" s="26" t="e">
        <f>IF(26.83*LN($AJ212)-11.791-'ModelParams Lw'!D$35&lt;0,0,26.83*LN($AJ212)-11.791-'ModelParams Lw'!D$35)</f>
        <v>#DIV/0!</v>
      </c>
      <c r="AV212" s="26" t="e">
        <f>IF(26.83*LN($AJ212)-11.791-'ModelParams Lw'!E$35&lt;0,0,26.83*LN($AJ212)-11.791-'ModelParams Lw'!E$35)</f>
        <v>#DIV/0!</v>
      </c>
      <c r="AW212" s="26" t="e">
        <f>IF(26.83*LN($AJ212)-11.791-'ModelParams Lw'!F$35&lt;0,0,26.83*LN($AJ212)-11.791-'ModelParams Lw'!F$35)</f>
        <v>#DIV/0!</v>
      </c>
      <c r="AX212" s="26" t="e">
        <f>IF(26.83*LN($AJ212)-11.791-'ModelParams Lw'!G$35&lt;0,0,26.83*LN($AJ212)-11.791-'ModelParams Lw'!G$35)</f>
        <v>#DIV/0!</v>
      </c>
      <c r="AY212" s="26" t="e">
        <f>IF(26.83*LN($AJ212)-11.791-'ModelParams Lw'!H$35&lt;0,0,26.83*LN($AJ212)-11.791-'ModelParams Lw'!H$35)</f>
        <v>#DIV/0!</v>
      </c>
      <c r="AZ212" s="26" t="e">
        <f>IF(26.83*LN($AJ212)-11.791-'ModelParams Lw'!I$35&lt;0,0,26.83*LN($AJ212)-11.791-'ModelParams Lw'!I$35)</f>
        <v>#DIV/0!</v>
      </c>
      <c r="BA212" s="26" t="e">
        <f t="shared" si="94"/>
        <v>#DIV/0!</v>
      </c>
      <c r="BB212" s="26" t="e">
        <f t="shared" si="95"/>
        <v>#DIV/0!</v>
      </c>
      <c r="BC212" s="26" t="e">
        <f t="shared" si="96"/>
        <v>#DIV/0!</v>
      </c>
      <c r="BD212" s="26" t="e">
        <f t="shared" si="97"/>
        <v>#DIV/0!</v>
      </c>
      <c r="BE212" s="26" t="e">
        <f t="shared" si="98"/>
        <v>#DIV/0!</v>
      </c>
      <c r="BF212" s="26" t="e">
        <f t="shared" si="99"/>
        <v>#DIV/0!</v>
      </c>
      <c r="BG212" s="26" t="e">
        <f t="shared" si="100"/>
        <v>#DIV/0!</v>
      </c>
      <c r="BH212" s="26" t="e">
        <f t="shared" si="101"/>
        <v>#DIV/0!</v>
      </c>
      <c r="BI212" s="26" t="e">
        <f>10*LOG10(IF(BA212="",0,POWER(10,((BA212+'ModelParams Lw'!$O$4)/10))) +IF(BB212="",0,POWER(10,((BB212+'ModelParams Lw'!$P$4)/10))) +IF(BC212="",0,POWER(10,((BC212+'ModelParams Lw'!$Q$4)/10))) +IF(BD212="",0,POWER(10,((BD212+'ModelParams Lw'!$R$4)/10))) +IF(BE212="",0,POWER(10,((BE212+'ModelParams Lw'!$S$4)/10))) +IF(BF212="",0,POWER(10,((BF212+'ModelParams Lw'!$T$4)/10))) +IF(BG212="",0,POWER(10,((BG212+'ModelParams Lw'!$U$4)/10)))+IF(BH212="",0,POWER(10,((BH212+'ModelParams Lw'!$V$4)/10))))</f>
        <v>#DIV/0!</v>
      </c>
      <c r="BJ212" s="26" t="e">
        <f t="shared" si="82"/>
        <v>#DIV/0!</v>
      </c>
      <c r="BK212" s="26" t="e">
        <f>(BA212-'ModelParams Lw'!O$10)/'ModelParams Lw'!O$11</f>
        <v>#DIV/0!</v>
      </c>
      <c r="BL212" s="26" t="e">
        <f>(BB212-'ModelParams Lw'!P$10)/'ModelParams Lw'!P$11</f>
        <v>#DIV/0!</v>
      </c>
      <c r="BM212" s="26" t="e">
        <f>(BC212-'ModelParams Lw'!Q$10)/'ModelParams Lw'!Q$11</f>
        <v>#DIV/0!</v>
      </c>
      <c r="BN212" s="26" t="e">
        <f>(BD212-'ModelParams Lw'!R$10)/'ModelParams Lw'!R$11</f>
        <v>#DIV/0!</v>
      </c>
      <c r="BO212" s="26" t="e">
        <f>(BE212-'ModelParams Lw'!S$10)/'ModelParams Lw'!S$11</f>
        <v>#DIV/0!</v>
      </c>
      <c r="BP212" s="26" t="e">
        <f>(BF212-'ModelParams Lw'!T$10)/'ModelParams Lw'!T$11</f>
        <v>#DIV/0!</v>
      </c>
      <c r="BQ212" s="26" t="e">
        <f>(BG212-'ModelParams Lw'!U$10)/'ModelParams Lw'!U$11</f>
        <v>#DIV/0!</v>
      </c>
      <c r="BR212" s="26" t="e">
        <f>(BH212-'ModelParams Lw'!V$10)/'ModelParams Lw'!V$11</f>
        <v>#DIV/0!</v>
      </c>
      <c r="BS212" s="23" t="e">
        <f>IF(Calcul!$E214="SW",DEGREES(ACOS(1-(1/'ModelParams Lw'!C$25*SQRT(0.5*1.2/'Sound Power'!$C212)*('Sound Power'!$B212/3600)/('Sound Power'!$D212)/('Sound Power'!$F212)))),DEGREES(ACOS(1-(1/'ModelParams Lw'!C$29*SQRT(0.5*1.2/'Sound Power'!$C212)*('Sound Power'!$B212/3600)/('Sound Power'!$D212)/('Sound Power'!$F212)))))</f>
        <v>#DIV/0!</v>
      </c>
      <c r="BT212" s="23" t="e">
        <f>IF(Calcul!$E214="SW",DEGREES(ACOS(1-(1/'ModelParams Lw'!D$25*SQRT(0.5*1.2/'Sound Power'!$C212)*('Sound Power'!$B212/3600)/('Sound Power'!$D212)/('Sound Power'!$F212)))),DEGREES(ACOS(1-(1/'ModelParams Lw'!D$29*SQRT(0.5*1.2/'Sound Power'!$C212)*('Sound Power'!$B212/3600)/('Sound Power'!$D212)/('Sound Power'!$F212)))))</f>
        <v>#DIV/0!</v>
      </c>
      <c r="BU212" s="23" t="e">
        <f>IF(Calcul!$E214="SW",DEGREES(ACOS(1-(1/'ModelParams Lw'!E$25*SQRT(0.5*1.2/'Sound Power'!$C212)*('Sound Power'!$B212/3600)/('Sound Power'!$D212)/('Sound Power'!$F212)))),DEGREES(ACOS(1-(1/'ModelParams Lw'!E$29*SQRT(0.5*1.2/'Sound Power'!$C212)*('Sound Power'!$B212/3600)/('Sound Power'!$D212)/('Sound Power'!$F212)))))</f>
        <v>#DIV/0!</v>
      </c>
      <c r="BV212" s="23" t="e">
        <f>IF(Calcul!$E214="SW",DEGREES(ACOS(1-(1/'ModelParams Lw'!F$25*SQRT(0.5*1.2/'Sound Power'!$C212)*('Sound Power'!$B212/3600)/('Sound Power'!$D212)/('Sound Power'!$F212)))),DEGREES(ACOS(1-(1/'ModelParams Lw'!F$29*SQRT(0.5*1.2/'Sound Power'!$C212)*('Sound Power'!$B212/3600)/('Sound Power'!$D212)/('Sound Power'!$F212)))))</f>
        <v>#DIV/0!</v>
      </c>
      <c r="BW212" s="23" t="e">
        <f>IF(Calcul!$E214="SW",DEGREES(ACOS(1-(1/'ModelParams Lw'!G$25*SQRT(0.5*1.2/'Sound Power'!$C212)*('Sound Power'!$B212/3600)/('Sound Power'!$D212)/('Sound Power'!$F212)))),DEGREES(ACOS(1-(1/'ModelParams Lw'!G$29*SQRT(0.5*1.2/'Sound Power'!$C212)*('Sound Power'!$B212/3600)/('Sound Power'!$D212)/('Sound Power'!$F212)))))</f>
        <v>#DIV/0!</v>
      </c>
      <c r="BX212" s="23" t="e">
        <f>IF(Calcul!$E214="SW",DEGREES(ACOS(1-(1/'ModelParams Lw'!H$25*SQRT(0.5*1.2/'Sound Power'!$C212)*('Sound Power'!$B212/3600)/('Sound Power'!$D212)/('Sound Power'!$F212)))),DEGREES(ACOS(1-(1/'ModelParams Lw'!H$29*SQRT(0.5*1.2/'Sound Power'!$C212)*('Sound Power'!$B212/3600)/('Sound Power'!$D212)/('Sound Power'!$F212)))))</f>
        <v>#DIV/0!</v>
      </c>
      <c r="BY212" s="23" t="e">
        <f>IF(Calcul!$E214="SW",DEGREES(ACOS(1-(1/'ModelParams Lw'!I$25*SQRT(0.5*1.2/'Sound Power'!$C212)*('Sound Power'!$B212/3600)/('Sound Power'!$D212)/('Sound Power'!$F212)))),DEGREES(ACOS(1-(1/'ModelParams Lw'!I$29*SQRT(0.5*1.2/'Sound Power'!$C212)*('Sound Power'!$B212/3600)/('Sound Power'!$D212)/('Sound Power'!$F212)))))</f>
        <v>#DIV/0!</v>
      </c>
      <c r="BZ212" s="23" t="e">
        <f>IF(Calcul!$E214="SW",DEGREES(ACOS(1-(1/'ModelParams Lw'!J$25*SQRT(0.5*1.2/'Sound Power'!$C212)*('Sound Power'!$B212/3600)/('Sound Power'!$D212)/('Sound Power'!$F212)))),DEGREES(ACOS(1-(1/'ModelParams Lw'!J$29*SQRT(0.5*1.2/'Sound Power'!$C212)*('Sound Power'!$B212/3600)/('Sound Power'!$D212)/('Sound Power'!$F212)))))</f>
        <v>#DIV/0!</v>
      </c>
      <c r="CA212" s="26" t="e">
        <f>IF(Calcul!$E214="SW",'ModelParams Lw'!C$22+'ModelParams Lw'!C$23*LOG('Sound Power'!$D212/'Sound Power'!$E212)+'ModelParams Lw'!C$24*LN('Sound Power'!BS212),IF('ModelParams Lw'!C$26+'ModelParams Lw'!C$27*LOG('Sound Power'!$D212/'Sound Power'!$E212)+'ModelParams Lw'!C$28*LN('Sound Power'!BS212)&lt;'ModelParams Lw'!C$22+'ModelParams Lw'!C$23*LOG('Sound Power'!$D212/'Sound Power'!$E212)+'ModelParams Lw'!C$24*LN('Sound Power'!BS212),'ModelParams Lw'!C$22+'ModelParams Lw'!C$23*LOG('Sound Power'!$D212/'Sound Power'!$E212)+'ModelParams Lw'!C$24*LN('Sound Power'!BS212),'ModelParams Lw'!C$26+'ModelParams Lw'!C$27*LOG('Sound Power'!$D212/'Sound Power'!$E212)+'ModelParams Lw'!C$28*LN('Sound Power'!BS212)))</f>
        <v>#DIV/0!</v>
      </c>
      <c r="CB212" s="26" t="e">
        <f>IF(Calcul!$E214="SW",'ModelParams Lw'!D$22+'ModelParams Lw'!D$23*LOG('Sound Power'!$D212/'Sound Power'!$E212)+'ModelParams Lw'!D$24*LN('Sound Power'!BT212),IF('ModelParams Lw'!D$26+'ModelParams Lw'!D$27*LOG('Sound Power'!$D212/'Sound Power'!$E212)+'ModelParams Lw'!D$28*LN('Sound Power'!BT212)&lt;'ModelParams Lw'!D$22+'ModelParams Lw'!D$23*LOG('Sound Power'!$D212/'Sound Power'!$E212)+'ModelParams Lw'!D$24*LN('Sound Power'!BT212),'ModelParams Lw'!D$22+'ModelParams Lw'!D$23*LOG('Sound Power'!$D212/'Sound Power'!$E212)+'ModelParams Lw'!D$24*LN('Sound Power'!BT212),'ModelParams Lw'!D$26+'ModelParams Lw'!D$27*LOG('Sound Power'!$D212/'Sound Power'!$E212)+'ModelParams Lw'!D$28*LN('Sound Power'!BT212)))</f>
        <v>#DIV/0!</v>
      </c>
      <c r="CC212" s="26" t="e">
        <f>IF(Calcul!$E214="SW",'ModelParams Lw'!E$22+'ModelParams Lw'!E$23*LOG('Sound Power'!$D212/'Sound Power'!$E212)+'ModelParams Lw'!E$24*LN('Sound Power'!BU212),IF('ModelParams Lw'!E$26+'ModelParams Lw'!E$27*LOG('Sound Power'!$D212/'Sound Power'!$E212)+'ModelParams Lw'!E$28*LN('Sound Power'!BU212)&lt;'ModelParams Lw'!E$22+'ModelParams Lw'!E$23*LOG('Sound Power'!$D212/'Sound Power'!$E212)+'ModelParams Lw'!E$24*LN('Sound Power'!BU212),'ModelParams Lw'!E$22+'ModelParams Lw'!E$23*LOG('Sound Power'!$D212/'Sound Power'!$E212)+'ModelParams Lw'!E$24*LN('Sound Power'!BU212),'ModelParams Lw'!E$26+'ModelParams Lw'!E$27*LOG('Sound Power'!$D212/'Sound Power'!$E212)+'ModelParams Lw'!E$28*LN('Sound Power'!BU212)))</f>
        <v>#DIV/0!</v>
      </c>
      <c r="CD212" s="26" t="e">
        <f>IF(Calcul!$E214="SW",'ModelParams Lw'!F$22+'ModelParams Lw'!F$23*LOG('Sound Power'!$D212/'Sound Power'!$E212)+'ModelParams Lw'!F$24*LN('Sound Power'!BV212),IF('ModelParams Lw'!F$26+'ModelParams Lw'!F$27*LOG('Sound Power'!$D212/'Sound Power'!$E212)+'ModelParams Lw'!F$28*LN('Sound Power'!BV212)&lt;'ModelParams Lw'!F$22+'ModelParams Lw'!F$23*LOG('Sound Power'!$D212/'Sound Power'!$E212)+'ModelParams Lw'!F$24*LN('Sound Power'!BV212),'ModelParams Lw'!F$22+'ModelParams Lw'!F$23*LOG('Sound Power'!$D212/'Sound Power'!$E212)+'ModelParams Lw'!F$24*LN('Sound Power'!BV212),'ModelParams Lw'!F$26+'ModelParams Lw'!F$27*LOG('Sound Power'!$D212/'Sound Power'!$E212)+'ModelParams Lw'!F$28*LN('Sound Power'!BV212)))</f>
        <v>#DIV/0!</v>
      </c>
      <c r="CE212" s="26" t="e">
        <f>IF(Calcul!$E214="SW",'ModelParams Lw'!G$22+'ModelParams Lw'!G$23*LOG('Sound Power'!$D212/'Sound Power'!$E212)+'ModelParams Lw'!G$24*LN('Sound Power'!BW212),IF('ModelParams Lw'!G$26+'ModelParams Lw'!G$27*LOG('Sound Power'!$D212/'Sound Power'!$E212)+'ModelParams Lw'!G$28*LN('Sound Power'!BW212)&lt;'ModelParams Lw'!G$22+'ModelParams Lw'!G$23*LOG('Sound Power'!$D212/'Sound Power'!$E212)+'ModelParams Lw'!G$24*LN('Sound Power'!BW212),'ModelParams Lw'!G$22+'ModelParams Lw'!G$23*LOG('Sound Power'!$D212/'Sound Power'!$E212)+'ModelParams Lw'!G$24*LN('Sound Power'!BW212),'ModelParams Lw'!G$26+'ModelParams Lw'!G$27*LOG('Sound Power'!$D212/'Sound Power'!$E212)+'ModelParams Lw'!G$28*LN('Sound Power'!BW212)))</f>
        <v>#DIV/0!</v>
      </c>
      <c r="CF212" s="26" t="e">
        <f>IF(Calcul!$E214="SW",'ModelParams Lw'!H$22+'ModelParams Lw'!H$23*LOG('Sound Power'!$D212/'Sound Power'!$E212)+'ModelParams Lw'!H$24*LN('Sound Power'!BX212),IF('ModelParams Lw'!H$26+'ModelParams Lw'!H$27*LOG('Sound Power'!$D212/'Sound Power'!$E212)+'ModelParams Lw'!H$28*LN('Sound Power'!BX212)&lt;'ModelParams Lw'!H$22+'ModelParams Lw'!H$23*LOG('Sound Power'!$D212/'Sound Power'!$E212)+'ModelParams Lw'!H$24*LN('Sound Power'!BX212),'ModelParams Lw'!H$22+'ModelParams Lw'!H$23*LOG('Sound Power'!$D212/'Sound Power'!$E212)+'ModelParams Lw'!H$24*LN('Sound Power'!BX212),'ModelParams Lw'!H$26+'ModelParams Lw'!H$27*LOG('Sound Power'!$D212/'Sound Power'!$E212)+'ModelParams Lw'!H$28*LN('Sound Power'!BX212)))</f>
        <v>#DIV/0!</v>
      </c>
      <c r="CG212" s="26" t="e">
        <f>IF(Calcul!$E214="SW",'ModelParams Lw'!I$22+'ModelParams Lw'!I$23*LOG('Sound Power'!$D212/'Sound Power'!$E212)+'ModelParams Lw'!I$24*LN('Sound Power'!BY212),IF('ModelParams Lw'!I$26+'ModelParams Lw'!I$27*LOG('Sound Power'!$D212/'Sound Power'!$E212)+'ModelParams Lw'!I$28*LN('Sound Power'!BY212)&lt;'ModelParams Lw'!I$22+'ModelParams Lw'!I$23*LOG('Sound Power'!$D212/'Sound Power'!$E212)+'ModelParams Lw'!I$24*LN('Sound Power'!BY212),'ModelParams Lw'!I$22+'ModelParams Lw'!I$23*LOG('Sound Power'!$D212/'Sound Power'!$E212)+'ModelParams Lw'!I$24*LN('Sound Power'!BY212),'ModelParams Lw'!I$26+'ModelParams Lw'!I$27*LOG('Sound Power'!$D212/'Sound Power'!$E212)+'ModelParams Lw'!I$28*LN('Sound Power'!BY212)))</f>
        <v>#DIV/0!</v>
      </c>
      <c r="CH212" s="26" t="e">
        <f>IF(Calcul!$E214="SW",'ModelParams Lw'!J$22+'ModelParams Lw'!J$23*LOG('Sound Power'!$D212/'Sound Power'!$E212)+'ModelParams Lw'!J$24*LN('Sound Power'!BZ212),IF('ModelParams Lw'!J$26+'ModelParams Lw'!J$27*LOG('Sound Power'!$D212/'Sound Power'!$E212)+'ModelParams Lw'!J$28*LN('Sound Power'!BZ212)&lt;'ModelParams Lw'!J$22+'ModelParams Lw'!J$23*LOG('Sound Power'!$D212/'Sound Power'!$E212)+'ModelParams Lw'!J$24*LN('Sound Power'!BZ212),'ModelParams Lw'!J$22+'ModelParams Lw'!J$23*LOG('Sound Power'!$D212/'Sound Power'!$E212)+'ModelParams Lw'!J$24*LN('Sound Power'!BZ212),'ModelParams Lw'!J$26+'ModelParams Lw'!J$27*LOG('Sound Power'!$D212/'Sound Power'!$E212)+'ModelParams Lw'!J$28*LN('Sound Power'!BZ212)))</f>
        <v>#DIV/0!</v>
      </c>
      <c r="CI212" s="26" t="e">
        <f t="shared" si="83"/>
        <v>#DIV/0!</v>
      </c>
      <c r="CJ212" s="26" t="e">
        <f t="shared" si="84"/>
        <v>#DIV/0!</v>
      </c>
      <c r="CK212" s="26" t="e">
        <f t="shared" si="85"/>
        <v>#DIV/0!</v>
      </c>
      <c r="CL212" s="26" t="e">
        <f t="shared" si="86"/>
        <v>#DIV/0!</v>
      </c>
      <c r="CM212" s="26" t="e">
        <f t="shared" si="87"/>
        <v>#DIV/0!</v>
      </c>
      <c r="CN212" s="26" t="e">
        <f t="shared" si="88"/>
        <v>#DIV/0!</v>
      </c>
      <c r="CO212" s="26" t="e">
        <f t="shared" si="89"/>
        <v>#DIV/0!</v>
      </c>
      <c r="CP212" s="26" t="e">
        <f t="shared" si="90"/>
        <v>#DIV/0!</v>
      </c>
      <c r="CQ212" s="26" t="e">
        <f>10*LOG10(IF(CI212="",0,POWER(10,((CI212+'ModelParams Lw'!$O$4)/10))) +IF(CJ212="",0,POWER(10,((CJ212+'ModelParams Lw'!$P$4)/10))) +IF(CK212="",0,POWER(10,((CK212+'ModelParams Lw'!$Q$4)/10))) +IF(CL212="",0,POWER(10,((CL212+'ModelParams Lw'!$R$4)/10))) +IF(CM212="",0,POWER(10,((CM212+'ModelParams Lw'!$S$4)/10))) +IF(CN212="",0,POWER(10,((CN212+'ModelParams Lw'!$T$4)/10))) +IF(CO212="",0,POWER(10,((CO212+'ModelParams Lw'!$U$4)/10)))+IF(CP212="",0,POWER(10,((CP212+'ModelParams Lw'!$V$4)/10))))</f>
        <v>#DIV/0!</v>
      </c>
      <c r="CR212" s="26" t="e">
        <f t="shared" si="91"/>
        <v>#DIV/0!</v>
      </c>
      <c r="CS212" s="26" t="e">
        <f>(CI212-'ModelParams Lw'!$O$10)/'ModelParams Lw'!$O$11</f>
        <v>#DIV/0!</v>
      </c>
      <c r="CT212" s="26" t="e">
        <f>(CJ212-'ModelParams Lw'!$P$10)/'ModelParams Lw'!$P$11</f>
        <v>#DIV/0!</v>
      </c>
      <c r="CU212" s="26" t="e">
        <f>(CK212-'ModelParams Lw'!$Q$10)/'ModelParams Lw'!$Q$11</f>
        <v>#DIV/0!</v>
      </c>
      <c r="CV212" s="26" t="e">
        <f>(CL212-'ModelParams Lw'!$R$10)/'ModelParams Lw'!$R$11</f>
        <v>#DIV/0!</v>
      </c>
      <c r="CW212" s="26" t="e">
        <f>(CM212-'ModelParams Lw'!$S$10)/'ModelParams Lw'!$S$11</f>
        <v>#DIV/0!</v>
      </c>
      <c r="CX212" s="26" t="e">
        <f>(CN212-'ModelParams Lw'!$T$10)/'ModelParams Lw'!$T$11</f>
        <v>#DIV/0!</v>
      </c>
      <c r="CY212" s="26" t="e">
        <f>(CO212-'ModelParams Lw'!$U$10)/'ModelParams Lw'!$U$11</f>
        <v>#DIV/0!</v>
      </c>
      <c r="CZ212" s="26" t="e">
        <f>(CP212-'ModelParams Lw'!$V$10)/'ModelParams Lw'!$V$11</f>
        <v>#DIV/0!</v>
      </c>
    </row>
    <row r="213" spans="1:104" x14ac:dyDescent="0.2">
      <c r="A213" s="13">
        <f>Calcul!A215</f>
        <v>0</v>
      </c>
      <c r="B213" s="13">
        <f t="shared" si="92"/>
        <v>0</v>
      </c>
      <c r="C213" s="13">
        <f>Calcul!B215</f>
        <v>0</v>
      </c>
      <c r="D213" s="13">
        <f>Calcul!C215/1000</f>
        <v>0</v>
      </c>
      <c r="E213" s="13">
        <f>Calcul!D215/1000</f>
        <v>0</v>
      </c>
      <c r="F213" s="13">
        <f t="shared" si="93"/>
        <v>0</v>
      </c>
      <c r="G213" s="23" t="e">
        <f>DEGREES(ACOS(1-(1/'ModelParams Lw'!B$15*SQRT(0.5*1.2/'Sound Power'!$C213)*('Sound Power'!$B213/3600)/('Sound Power'!$D213)/('Sound Power'!$F213))))</f>
        <v>#DIV/0!</v>
      </c>
      <c r="H213" s="23" t="e">
        <f>DEGREES(ACOS(1-(1/'ModelParams Lw'!C$15*SQRT(0.5*1.2/'Sound Power'!$C213)*('Sound Power'!$B213/3600)/('Sound Power'!$D213)/('Sound Power'!$F213))))</f>
        <v>#DIV/0!</v>
      </c>
      <c r="I213" s="23" t="e">
        <f>DEGREES(ACOS(1-(1/'ModelParams Lw'!D$15*SQRT(0.5*1.2/'Sound Power'!$C213)*('Sound Power'!$B213/3600)/('Sound Power'!$D213)/('Sound Power'!$F213))))</f>
        <v>#DIV/0!</v>
      </c>
      <c r="J213" s="23" t="e">
        <f>DEGREES(ACOS(1-(1/'ModelParams Lw'!E$15*SQRT(0.5*1.2/'Sound Power'!$C213)*('Sound Power'!$B213/3600)/('Sound Power'!$D213)/('Sound Power'!$F213))))</f>
        <v>#DIV/0!</v>
      </c>
      <c r="K213" s="23" t="e">
        <f>DEGREES(ACOS(1-(1/'ModelParams Lw'!F$15*SQRT(0.5*1.2/'Sound Power'!$C213)*('Sound Power'!$B213/3600)/('Sound Power'!$D213)/('Sound Power'!$F213))))</f>
        <v>#DIV/0!</v>
      </c>
      <c r="L213" s="23" t="e">
        <f>DEGREES(ACOS(1-(1/'ModelParams Lw'!G$15*SQRT(0.5*1.2/'Sound Power'!$C213)*('Sound Power'!$B213/3600)/('Sound Power'!$D213)/('Sound Power'!$F213))))</f>
        <v>#DIV/0!</v>
      </c>
      <c r="M213" s="23" t="e">
        <f>DEGREES(ACOS(1-(1/'ModelParams Lw'!H$15*SQRT(0.5*1.2/'Sound Power'!$C213)*('Sound Power'!$B213/3600)/('Sound Power'!$D213)/('Sound Power'!$F213))))</f>
        <v>#DIV/0!</v>
      </c>
      <c r="N213" s="23" t="e">
        <f>DEGREES(ACOS(1-(1/'ModelParams Lw'!I$15*SQRT(0.5*1.2/'Sound Power'!$C213)*('Sound Power'!$B213/3600)/('Sound Power'!$D213)/('Sound Power'!$F213))))</f>
        <v>#DIV/0!</v>
      </c>
      <c r="O213" s="26" t="e">
        <f>('ModelParams Lw'!B$4*LN('Sound Power'!G213)/(1+EXP(-('Sound Power'!$D213*1000+'ModelParams Lw'!B$6)/'ModelParams Lw'!B$7))+'ModelParams Lw'!B$5)*LN('Sound Power'!$B213)-('ModelParams Lw'!B$8+'ModelParams Lw'!B$9*$D213+'ModelParams Lw'!B$10*'Sound Power'!$F213^'ModelParams Lw'!B$14+'ModelParams Lw'!B$11*LN('Sound Power'!G213)+'ModelParams Lw'!B$12*'Sound Power'!$D213*'Sound Power'!$F213+'ModelParams Lw'!B$13*'Sound Power'!$D213*LN('Sound Power'!G213))</f>
        <v>#DIV/0!</v>
      </c>
      <c r="P213" s="26" t="e">
        <f>('ModelParams Lw'!C$4*LN('Sound Power'!H213)/(1+EXP(-('Sound Power'!$D213*1000+'ModelParams Lw'!C$6)/'ModelParams Lw'!C$7))+'ModelParams Lw'!C$5)*LN('Sound Power'!$B213)-('ModelParams Lw'!C$8+'ModelParams Lw'!C$9*$D213+'ModelParams Lw'!C$10*'Sound Power'!$F213^'ModelParams Lw'!C$14+'ModelParams Lw'!C$11*LN('Sound Power'!H213)+'ModelParams Lw'!C$12*'Sound Power'!$D213*'Sound Power'!$F213+'ModelParams Lw'!C$13*'Sound Power'!$D213*LN('Sound Power'!H213))</f>
        <v>#DIV/0!</v>
      </c>
      <c r="Q213" s="26" t="e">
        <f>('ModelParams Lw'!D$4*LN('Sound Power'!I213)/(1+EXP(-('Sound Power'!$D213*1000+'ModelParams Lw'!D$6)/'ModelParams Lw'!D$7))+'ModelParams Lw'!D$5)*LN('Sound Power'!$B213)-('ModelParams Lw'!D$8+'ModelParams Lw'!D$9*$D213+'ModelParams Lw'!D$10*'Sound Power'!$F213^'ModelParams Lw'!D$14+'ModelParams Lw'!D$11*LN('Sound Power'!I213)+'ModelParams Lw'!D$12*'Sound Power'!$D213*'Sound Power'!$F213+'ModelParams Lw'!D$13*'Sound Power'!$D213*LN('Sound Power'!I213))</f>
        <v>#DIV/0!</v>
      </c>
      <c r="R213" s="26" t="e">
        <f>('ModelParams Lw'!E$4*LN('Sound Power'!J213)/(1+EXP(-('Sound Power'!$D213*1000+'ModelParams Lw'!E$6)/'ModelParams Lw'!E$7))+'ModelParams Lw'!E$5)*LN('Sound Power'!$B213)-('ModelParams Lw'!E$8+'ModelParams Lw'!E$9*$D213+'ModelParams Lw'!E$10*'Sound Power'!$F213^'ModelParams Lw'!E$14+'ModelParams Lw'!E$11*LN('Sound Power'!J213)+'ModelParams Lw'!E$12*'Sound Power'!$D213*'Sound Power'!$F213+'ModelParams Lw'!E$13*'Sound Power'!$D213*LN('Sound Power'!J213))</f>
        <v>#DIV/0!</v>
      </c>
      <c r="S213" s="26" t="e">
        <f>('ModelParams Lw'!F$4*LN('Sound Power'!K213)/(1+EXP(-('Sound Power'!$D213*1000+'ModelParams Lw'!F$6)/'ModelParams Lw'!F$7))+'ModelParams Lw'!F$5)*LN('Sound Power'!$B213)-('ModelParams Lw'!F$8+'ModelParams Lw'!F$9*$D213+'ModelParams Lw'!F$10*'Sound Power'!$F213^'ModelParams Lw'!F$14+'ModelParams Lw'!F$11*LN('Sound Power'!K213)+'ModelParams Lw'!F$12*'Sound Power'!$D213*'Sound Power'!$F213+'ModelParams Lw'!F$13*'Sound Power'!$D213*LN('Sound Power'!K213))</f>
        <v>#DIV/0!</v>
      </c>
      <c r="T213" s="26" t="e">
        <f>('ModelParams Lw'!G$4*LN('Sound Power'!L213)/(1+EXP(-('Sound Power'!$D213*1000+'ModelParams Lw'!G$6)/'ModelParams Lw'!G$7))+'ModelParams Lw'!G$5)*LN('Sound Power'!$B213)-('ModelParams Lw'!G$8+'ModelParams Lw'!G$9*$D213+'ModelParams Lw'!G$10*'Sound Power'!$F213^'ModelParams Lw'!G$14+'ModelParams Lw'!G$11*LN('Sound Power'!L213)+'ModelParams Lw'!G$12*'Sound Power'!$D213*'Sound Power'!$F213+'ModelParams Lw'!G$13*'Sound Power'!$D213*LN('Sound Power'!L213))</f>
        <v>#DIV/0!</v>
      </c>
      <c r="U213" s="26" t="e">
        <f>('ModelParams Lw'!H$4*LN('Sound Power'!M213)/(1+EXP(-('Sound Power'!$D213*1000+'ModelParams Lw'!H$6)/'ModelParams Lw'!H$7))+'ModelParams Lw'!H$5)*LN('Sound Power'!$B213)-('ModelParams Lw'!H$8+'ModelParams Lw'!H$9*$D213+'ModelParams Lw'!H$10*'Sound Power'!$F213^'ModelParams Lw'!H$14+'ModelParams Lw'!H$11*LN('Sound Power'!M213)+'ModelParams Lw'!H$12*'Sound Power'!$D213*'Sound Power'!$F213+'ModelParams Lw'!H$13*'Sound Power'!$D213*LN('Sound Power'!M213))</f>
        <v>#DIV/0!</v>
      </c>
      <c r="V213" s="26" t="e">
        <f>('ModelParams Lw'!I$4*LN('Sound Power'!N213)/(1+EXP(-('Sound Power'!$D213*1000+'ModelParams Lw'!I$6)/'ModelParams Lw'!I$7))+'ModelParams Lw'!I$5)*LN('Sound Power'!$B213)-('ModelParams Lw'!I$8+'ModelParams Lw'!I$9*$D213+'ModelParams Lw'!I$10*'Sound Power'!$F213^'ModelParams Lw'!I$14+'ModelParams Lw'!I$11*LN('Sound Power'!N213)+'ModelParams Lw'!I$12*'Sound Power'!$D213*'Sound Power'!$F213+'ModelParams Lw'!I$13*'Sound Power'!$D213*LN('Sound Power'!N213))</f>
        <v>#DIV/0!</v>
      </c>
      <c r="W213" s="26" t="e">
        <f>10*LOG10(IF(O213="",0,POWER(10,((O213+'ModelParams Lw'!$O$4)/10))) +IF(P213="",0,POWER(10,((P213+'ModelParams Lw'!$P$4)/10))) +IF(Q213="",0,POWER(10,((Q213+'ModelParams Lw'!$Q$4)/10))) +IF(R213="",0,POWER(10,((R213+'ModelParams Lw'!$R$4)/10))) +IF(S213="",0,POWER(10,((S213+'ModelParams Lw'!$S$4)/10))) +IF(T213="",0,POWER(10,((T213+'ModelParams Lw'!$T$4)/10))) +IF(U213="",0,POWER(10,((U213+'ModelParams Lw'!$U$4)/10)))+IF(V213="",0,POWER(10,((V213+'ModelParams Lw'!$V$4)/10))))</f>
        <v>#DIV/0!</v>
      </c>
      <c r="X213" s="26" t="e">
        <f t="shared" si="77"/>
        <v>#DIV/0!</v>
      </c>
      <c r="Y213" s="26" t="e">
        <f>(O213-'ModelParams Lw'!O$10)/'ModelParams Lw'!O$11</f>
        <v>#DIV/0!</v>
      </c>
      <c r="Z213" s="26" t="e">
        <f>(P213-'ModelParams Lw'!P$10)/'ModelParams Lw'!P$11</f>
        <v>#DIV/0!</v>
      </c>
      <c r="AA213" s="26" t="e">
        <f>(Q213-'ModelParams Lw'!Q$10)/'ModelParams Lw'!Q$11</f>
        <v>#DIV/0!</v>
      </c>
      <c r="AB213" s="26" t="e">
        <f>(R213-'ModelParams Lw'!R$10)/'ModelParams Lw'!R$11</f>
        <v>#DIV/0!</v>
      </c>
      <c r="AC213" s="26" t="e">
        <f>(S213-'ModelParams Lw'!S$10)/'ModelParams Lw'!S$11</f>
        <v>#DIV/0!</v>
      </c>
      <c r="AD213" s="26" t="e">
        <f>(T213-'ModelParams Lw'!T$10)/'ModelParams Lw'!T$11</f>
        <v>#DIV/0!</v>
      </c>
      <c r="AE213" s="26" t="e">
        <f>(U213-'ModelParams Lw'!U$10)/'ModelParams Lw'!U$11</f>
        <v>#DIV/0!</v>
      </c>
      <c r="AF213" s="26" t="e">
        <f>(V213-'ModelParams Lw'!V$10)/'ModelParams Lw'!V$11</f>
        <v>#DIV/0!</v>
      </c>
      <c r="AG213" s="26" t="e">
        <f t="shared" si="78"/>
        <v>#DIV/0!</v>
      </c>
      <c r="AH213" s="26" t="e">
        <f>VLOOKUP(D213*1000,'ModelParams Lw'!$A$38:$D$58,4)</f>
        <v>#N/A</v>
      </c>
      <c r="AI213" s="56" t="e">
        <f>VLOOKUP(D213*1000,'ModelParams Lw'!$A$38:$D$58,2)</f>
        <v>#N/A</v>
      </c>
      <c r="AJ213" s="46" t="e">
        <f t="shared" si="79"/>
        <v>#DIV/0!</v>
      </c>
      <c r="AK213" s="26" t="e">
        <f t="shared" si="80"/>
        <v>#VALUE!</v>
      </c>
      <c r="AL213" s="26" t="e">
        <f>IF($AI213=100,'ModelParams Lw'!R$35*'Sound Power'!$AH213^2+'ModelParams Lw'!R$36*'Sound Power'!$AH213+'ModelParams Lw'!R$37,IF($AI213=150,'ModelParams Lw'!R$38*'Sound Power'!$AH213^2+'ModelParams Lw'!R$39*'Sound Power'!$AH213+'ModelParams Lw'!R$40,'ModelParams Lw'!R$41*'Sound Power'!$AH213^2+'ModelParams Lw'!R$42*'Sound Power'!$AH213+'ModelParams Lw'!R$43))</f>
        <v>#N/A</v>
      </c>
      <c r="AM213" s="26" t="e">
        <f>IF($AI213=100,'ModelParams Lw'!S$35*'Sound Power'!$AH213^2+'ModelParams Lw'!S$36*'Sound Power'!$AH213+'ModelParams Lw'!S$37,IF($AI213=150,'ModelParams Lw'!S$38*'Sound Power'!$AH213^2+'ModelParams Lw'!S$39*'Sound Power'!$AH213+'ModelParams Lw'!S$40,'ModelParams Lw'!S$41*'Sound Power'!$AH213^2+'ModelParams Lw'!S$42*'Sound Power'!$AH213+'ModelParams Lw'!S$43))</f>
        <v>#N/A</v>
      </c>
      <c r="AN213" s="26" t="e">
        <f>IF($AI213=100,'ModelParams Lw'!T$35*'Sound Power'!$AH213^2+'ModelParams Lw'!T$36*'Sound Power'!$AH213+'ModelParams Lw'!T$37,IF($AI213=150,'ModelParams Lw'!T$38*'Sound Power'!$AH213^2+'ModelParams Lw'!T$39*'Sound Power'!$AH213+'ModelParams Lw'!T$40,'ModelParams Lw'!T$41*'Sound Power'!$AH213^2+'ModelParams Lw'!T$42*'Sound Power'!$AH213+'ModelParams Lw'!T$43))</f>
        <v>#N/A</v>
      </c>
      <c r="AO213" s="26" t="e">
        <f>IF($AI213=100,'ModelParams Lw'!U$35*'Sound Power'!$AH213^2+'ModelParams Lw'!U$36*'Sound Power'!$AH213+'ModelParams Lw'!U$37,IF($AI213=150,'ModelParams Lw'!U$38*'Sound Power'!$AH213^2+'ModelParams Lw'!U$39*'Sound Power'!$AH213+'ModelParams Lw'!U$40,'ModelParams Lw'!U$41*'Sound Power'!$AH213^2+'ModelParams Lw'!U$42*'Sound Power'!$AH213+'ModelParams Lw'!U$43))</f>
        <v>#N/A</v>
      </c>
      <c r="AP213" s="26" t="e">
        <f>IF($AI213=100,'ModelParams Lw'!V$35*'Sound Power'!$AH213^2+'ModelParams Lw'!V$36*'Sound Power'!$AH213+'ModelParams Lw'!V$37,IF($AI213=150,'ModelParams Lw'!V$38*'Sound Power'!$AH213^2+'ModelParams Lw'!V$39*'Sound Power'!$AH213+'ModelParams Lw'!V$40,'ModelParams Lw'!V$41*'Sound Power'!$AH213^2+'ModelParams Lw'!V$42*'Sound Power'!$AH213+'ModelParams Lw'!V$43))</f>
        <v>#N/A</v>
      </c>
      <c r="AQ213" s="26" t="e">
        <f>IF($AI213=100,'ModelParams Lw'!W$35*'Sound Power'!$AH213^2+'ModelParams Lw'!W$36*'Sound Power'!$AH213+'ModelParams Lw'!W$37,IF($AI213=150,'ModelParams Lw'!W$38*'Sound Power'!$AH213^2+'ModelParams Lw'!W$39*'Sound Power'!$AH213+'ModelParams Lw'!W$40,'ModelParams Lw'!W$41*'Sound Power'!$AH213^2+'ModelParams Lw'!W$42*'Sound Power'!$AH213+'ModelParams Lw'!W$43))</f>
        <v>#N/A</v>
      </c>
      <c r="AR213" s="26" t="e">
        <f t="shared" si="81"/>
        <v>#VALUE!</v>
      </c>
      <c r="AS213" s="26" t="e">
        <f>IF(26.83*LN($AJ213)-11.791-'ModelParams Lw'!B$35&lt;0,0,26.83*LN($AJ213)-11.791-'ModelParams Lw'!B$35)</f>
        <v>#DIV/0!</v>
      </c>
      <c r="AT213" s="26" t="e">
        <f>IF(26.83*LN($AJ213)-11.791-'ModelParams Lw'!C$35&lt;0,0,26.83*LN($AJ213)-11.791-'ModelParams Lw'!C$35)</f>
        <v>#DIV/0!</v>
      </c>
      <c r="AU213" s="26" t="e">
        <f>IF(26.83*LN($AJ213)-11.791-'ModelParams Lw'!D$35&lt;0,0,26.83*LN($AJ213)-11.791-'ModelParams Lw'!D$35)</f>
        <v>#DIV/0!</v>
      </c>
      <c r="AV213" s="26" t="e">
        <f>IF(26.83*LN($AJ213)-11.791-'ModelParams Lw'!E$35&lt;0,0,26.83*LN($AJ213)-11.791-'ModelParams Lw'!E$35)</f>
        <v>#DIV/0!</v>
      </c>
      <c r="AW213" s="26" t="e">
        <f>IF(26.83*LN($AJ213)-11.791-'ModelParams Lw'!F$35&lt;0,0,26.83*LN($AJ213)-11.791-'ModelParams Lw'!F$35)</f>
        <v>#DIV/0!</v>
      </c>
      <c r="AX213" s="26" t="e">
        <f>IF(26.83*LN($AJ213)-11.791-'ModelParams Lw'!G$35&lt;0,0,26.83*LN($AJ213)-11.791-'ModelParams Lw'!G$35)</f>
        <v>#DIV/0!</v>
      </c>
      <c r="AY213" s="26" t="e">
        <f>IF(26.83*LN($AJ213)-11.791-'ModelParams Lw'!H$35&lt;0,0,26.83*LN($AJ213)-11.791-'ModelParams Lw'!H$35)</f>
        <v>#DIV/0!</v>
      </c>
      <c r="AZ213" s="26" t="e">
        <f>IF(26.83*LN($AJ213)-11.791-'ModelParams Lw'!I$35&lt;0,0,26.83*LN($AJ213)-11.791-'ModelParams Lw'!I$35)</f>
        <v>#DIV/0!</v>
      </c>
      <c r="BA213" s="26" t="e">
        <f t="shared" si="94"/>
        <v>#DIV/0!</v>
      </c>
      <c r="BB213" s="26" t="e">
        <f t="shared" si="95"/>
        <v>#DIV/0!</v>
      </c>
      <c r="BC213" s="26" t="e">
        <f t="shared" si="96"/>
        <v>#DIV/0!</v>
      </c>
      <c r="BD213" s="26" t="e">
        <f t="shared" si="97"/>
        <v>#DIV/0!</v>
      </c>
      <c r="BE213" s="26" t="e">
        <f t="shared" si="98"/>
        <v>#DIV/0!</v>
      </c>
      <c r="BF213" s="26" t="e">
        <f t="shared" si="99"/>
        <v>#DIV/0!</v>
      </c>
      <c r="BG213" s="26" t="e">
        <f t="shared" si="100"/>
        <v>#DIV/0!</v>
      </c>
      <c r="BH213" s="26" t="e">
        <f t="shared" si="101"/>
        <v>#DIV/0!</v>
      </c>
      <c r="BI213" s="26" t="e">
        <f>10*LOG10(IF(BA213="",0,POWER(10,((BA213+'ModelParams Lw'!$O$4)/10))) +IF(BB213="",0,POWER(10,((BB213+'ModelParams Lw'!$P$4)/10))) +IF(BC213="",0,POWER(10,((BC213+'ModelParams Lw'!$Q$4)/10))) +IF(BD213="",0,POWER(10,((BD213+'ModelParams Lw'!$R$4)/10))) +IF(BE213="",0,POWER(10,((BE213+'ModelParams Lw'!$S$4)/10))) +IF(BF213="",0,POWER(10,((BF213+'ModelParams Lw'!$T$4)/10))) +IF(BG213="",0,POWER(10,((BG213+'ModelParams Lw'!$U$4)/10)))+IF(BH213="",0,POWER(10,((BH213+'ModelParams Lw'!$V$4)/10))))</f>
        <v>#DIV/0!</v>
      </c>
      <c r="BJ213" s="26" t="e">
        <f t="shared" si="82"/>
        <v>#DIV/0!</v>
      </c>
      <c r="BK213" s="26" t="e">
        <f>(BA213-'ModelParams Lw'!O$10)/'ModelParams Lw'!O$11</f>
        <v>#DIV/0!</v>
      </c>
      <c r="BL213" s="26" t="e">
        <f>(BB213-'ModelParams Lw'!P$10)/'ModelParams Lw'!P$11</f>
        <v>#DIV/0!</v>
      </c>
      <c r="BM213" s="26" t="e">
        <f>(BC213-'ModelParams Lw'!Q$10)/'ModelParams Lw'!Q$11</f>
        <v>#DIV/0!</v>
      </c>
      <c r="BN213" s="26" t="e">
        <f>(BD213-'ModelParams Lw'!R$10)/'ModelParams Lw'!R$11</f>
        <v>#DIV/0!</v>
      </c>
      <c r="BO213" s="26" t="e">
        <f>(BE213-'ModelParams Lw'!S$10)/'ModelParams Lw'!S$11</f>
        <v>#DIV/0!</v>
      </c>
      <c r="BP213" s="26" t="e">
        <f>(BF213-'ModelParams Lw'!T$10)/'ModelParams Lw'!T$11</f>
        <v>#DIV/0!</v>
      </c>
      <c r="BQ213" s="26" t="e">
        <f>(BG213-'ModelParams Lw'!U$10)/'ModelParams Lw'!U$11</f>
        <v>#DIV/0!</v>
      </c>
      <c r="BR213" s="26" t="e">
        <f>(BH213-'ModelParams Lw'!V$10)/'ModelParams Lw'!V$11</f>
        <v>#DIV/0!</v>
      </c>
      <c r="BS213" s="23" t="e">
        <f>IF(Calcul!$E215="SW",DEGREES(ACOS(1-(1/'ModelParams Lw'!C$25*SQRT(0.5*1.2/'Sound Power'!$C213)*('Sound Power'!$B213/3600)/('Sound Power'!$D213)/('Sound Power'!$F213)))),DEGREES(ACOS(1-(1/'ModelParams Lw'!C$29*SQRT(0.5*1.2/'Sound Power'!$C213)*('Sound Power'!$B213/3600)/('Sound Power'!$D213)/('Sound Power'!$F213)))))</f>
        <v>#DIV/0!</v>
      </c>
      <c r="BT213" s="23" t="e">
        <f>IF(Calcul!$E215="SW",DEGREES(ACOS(1-(1/'ModelParams Lw'!D$25*SQRT(0.5*1.2/'Sound Power'!$C213)*('Sound Power'!$B213/3600)/('Sound Power'!$D213)/('Sound Power'!$F213)))),DEGREES(ACOS(1-(1/'ModelParams Lw'!D$29*SQRT(0.5*1.2/'Sound Power'!$C213)*('Sound Power'!$B213/3600)/('Sound Power'!$D213)/('Sound Power'!$F213)))))</f>
        <v>#DIV/0!</v>
      </c>
      <c r="BU213" s="23" t="e">
        <f>IF(Calcul!$E215="SW",DEGREES(ACOS(1-(1/'ModelParams Lw'!E$25*SQRT(0.5*1.2/'Sound Power'!$C213)*('Sound Power'!$B213/3600)/('Sound Power'!$D213)/('Sound Power'!$F213)))),DEGREES(ACOS(1-(1/'ModelParams Lw'!E$29*SQRT(0.5*1.2/'Sound Power'!$C213)*('Sound Power'!$B213/3600)/('Sound Power'!$D213)/('Sound Power'!$F213)))))</f>
        <v>#DIV/0!</v>
      </c>
      <c r="BV213" s="23" t="e">
        <f>IF(Calcul!$E215="SW",DEGREES(ACOS(1-(1/'ModelParams Lw'!F$25*SQRT(0.5*1.2/'Sound Power'!$C213)*('Sound Power'!$B213/3600)/('Sound Power'!$D213)/('Sound Power'!$F213)))),DEGREES(ACOS(1-(1/'ModelParams Lw'!F$29*SQRT(0.5*1.2/'Sound Power'!$C213)*('Sound Power'!$B213/3600)/('Sound Power'!$D213)/('Sound Power'!$F213)))))</f>
        <v>#DIV/0!</v>
      </c>
      <c r="BW213" s="23" t="e">
        <f>IF(Calcul!$E215="SW",DEGREES(ACOS(1-(1/'ModelParams Lw'!G$25*SQRT(0.5*1.2/'Sound Power'!$C213)*('Sound Power'!$B213/3600)/('Sound Power'!$D213)/('Sound Power'!$F213)))),DEGREES(ACOS(1-(1/'ModelParams Lw'!G$29*SQRT(0.5*1.2/'Sound Power'!$C213)*('Sound Power'!$B213/3600)/('Sound Power'!$D213)/('Sound Power'!$F213)))))</f>
        <v>#DIV/0!</v>
      </c>
      <c r="BX213" s="23" t="e">
        <f>IF(Calcul!$E215="SW",DEGREES(ACOS(1-(1/'ModelParams Lw'!H$25*SQRT(0.5*1.2/'Sound Power'!$C213)*('Sound Power'!$B213/3600)/('Sound Power'!$D213)/('Sound Power'!$F213)))),DEGREES(ACOS(1-(1/'ModelParams Lw'!H$29*SQRT(0.5*1.2/'Sound Power'!$C213)*('Sound Power'!$B213/3600)/('Sound Power'!$D213)/('Sound Power'!$F213)))))</f>
        <v>#DIV/0!</v>
      </c>
      <c r="BY213" s="23" t="e">
        <f>IF(Calcul!$E215="SW",DEGREES(ACOS(1-(1/'ModelParams Lw'!I$25*SQRT(0.5*1.2/'Sound Power'!$C213)*('Sound Power'!$B213/3600)/('Sound Power'!$D213)/('Sound Power'!$F213)))),DEGREES(ACOS(1-(1/'ModelParams Lw'!I$29*SQRT(0.5*1.2/'Sound Power'!$C213)*('Sound Power'!$B213/3600)/('Sound Power'!$D213)/('Sound Power'!$F213)))))</f>
        <v>#DIV/0!</v>
      </c>
      <c r="BZ213" s="23" t="e">
        <f>IF(Calcul!$E215="SW",DEGREES(ACOS(1-(1/'ModelParams Lw'!J$25*SQRT(0.5*1.2/'Sound Power'!$C213)*('Sound Power'!$B213/3600)/('Sound Power'!$D213)/('Sound Power'!$F213)))),DEGREES(ACOS(1-(1/'ModelParams Lw'!J$29*SQRT(0.5*1.2/'Sound Power'!$C213)*('Sound Power'!$B213/3600)/('Sound Power'!$D213)/('Sound Power'!$F213)))))</f>
        <v>#DIV/0!</v>
      </c>
      <c r="CA213" s="26" t="e">
        <f>IF(Calcul!$E215="SW",'ModelParams Lw'!C$22+'ModelParams Lw'!C$23*LOG('Sound Power'!$D213/'Sound Power'!$E213)+'ModelParams Lw'!C$24*LN('Sound Power'!BS213),IF('ModelParams Lw'!C$26+'ModelParams Lw'!C$27*LOG('Sound Power'!$D213/'Sound Power'!$E213)+'ModelParams Lw'!C$28*LN('Sound Power'!BS213)&lt;'ModelParams Lw'!C$22+'ModelParams Lw'!C$23*LOG('Sound Power'!$D213/'Sound Power'!$E213)+'ModelParams Lw'!C$24*LN('Sound Power'!BS213),'ModelParams Lw'!C$22+'ModelParams Lw'!C$23*LOG('Sound Power'!$D213/'Sound Power'!$E213)+'ModelParams Lw'!C$24*LN('Sound Power'!BS213),'ModelParams Lw'!C$26+'ModelParams Lw'!C$27*LOG('Sound Power'!$D213/'Sound Power'!$E213)+'ModelParams Lw'!C$28*LN('Sound Power'!BS213)))</f>
        <v>#DIV/0!</v>
      </c>
      <c r="CB213" s="26" t="e">
        <f>IF(Calcul!$E215="SW",'ModelParams Lw'!D$22+'ModelParams Lw'!D$23*LOG('Sound Power'!$D213/'Sound Power'!$E213)+'ModelParams Lw'!D$24*LN('Sound Power'!BT213),IF('ModelParams Lw'!D$26+'ModelParams Lw'!D$27*LOG('Sound Power'!$D213/'Sound Power'!$E213)+'ModelParams Lw'!D$28*LN('Sound Power'!BT213)&lt;'ModelParams Lw'!D$22+'ModelParams Lw'!D$23*LOG('Sound Power'!$D213/'Sound Power'!$E213)+'ModelParams Lw'!D$24*LN('Sound Power'!BT213),'ModelParams Lw'!D$22+'ModelParams Lw'!D$23*LOG('Sound Power'!$D213/'Sound Power'!$E213)+'ModelParams Lw'!D$24*LN('Sound Power'!BT213),'ModelParams Lw'!D$26+'ModelParams Lw'!D$27*LOG('Sound Power'!$D213/'Sound Power'!$E213)+'ModelParams Lw'!D$28*LN('Sound Power'!BT213)))</f>
        <v>#DIV/0!</v>
      </c>
      <c r="CC213" s="26" t="e">
        <f>IF(Calcul!$E215="SW",'ModelParams Lw'!E$22+'ModelParams Lw'!E$23*LOG('Sound Power'!$D213/'Sound Power'!$E213)+'ModelParams Lw'!E$24*LN('Sound Power'!BU213),IF('ModelParams Lw'!E$26+'ModelParams Lw'!E$27*LOG('Sound Power'!$D213/'Sound Power'!$E213)+'ModelParams Lw'!E$28*LN('Sound Power'!BU213)&lt;'ModelParams Lw'!E$22+'ModelParams Lw'!E$23*LOG('Sound Power'!$D213/'Sound Power'!$E213)+'ModelParams Lw'!E$24*LN('Sound Power'!BU213),'ModelParams Lw'!E$22+'ModelParams Lw'!E$23*LOG('Sound Power'!$D213/'Sound Power'!$E213)+'ModelParams Lw'!E$24*LN('Sound Power'!BU213),'ModelParams Lw'!E$26+'ModelParams Lw'!E$27*LOG('Sound Power'!$D213/'Sound Power'!$E213)+'ModelParams Lw'!E$28*LN('Sound Power'!BU213)))</f>
        <v>#DIV/0!</v>
      </c>
      <c r="CD213" s="26" t="e">
        <f>IF(Calcul!$E215="SW",'ModelParams Lw'!F$22+'ModelParams Lw'!F$23*LOG('Sound Power'!$D213/'Sound Power'!$E213)+'ModelParams Lw'!F$24*LN('Sound Power'!BV213),IF('ModelParams Lw'!F$26+'ModelParams Lw'!F$27*LOG('Sound Power'!$D213/'Sound Power'!$E213)+'ModelParams Lw'!F$28*LN('Sound Power'!BV213)&lt;'ModelParams Lw'!F$22+'ModelParams Lw'!F$23*LOG('Sound Power'!$D213/'Sound Power'!$E213)+'ModelParams Lw'!F$24*LN('Sound Power'!BV213),'ModelParams Lw'!F$22+'ModelParams Lw'!F$23*LOG('Sound Power'!$D213/'Sound Power'!$E213)+'ModelParams Lw'!F$24*LN('Sound Power'!BV213),'ModelParams Lw'!F$26+'ModelParams Lw'!F$27*LOG('Sound Power'!$D213/'Sound Power'!$E213)+'ModelParams Lw'!F$28*LN('Sound Power'!BV213)))</f>
        <v>#DIV/0!</v>
      </c>
      <c r="CE213" s="26" t="e">
        <f>IF(Calcul!$E215="SW",'ModelParams Lw'!G$22+'ModelParams Lw'!G$23*LOG('Sound Power'!$D213/'Sound Power'!$E213)+'ModelParams Lw'!G$24*LN('Sound Power'!BW213),IF('ModelParams Lw'!G$26+'ModelParams Lw'!G$27*LOG('Sound Power'!$D213/'Sound Power'!$E213)+'ModelParams Lw'!G$28*LN('Sound Power'!BW213)&lt;'ModelParams Lw'!G$22+'ModelParams Lw'!G$23*LOG('Sound Power'!$D213/'Sound Power'!$E213)+'ModelParams Lw'!G$24*LN('Sound Power'!BW213),'ModelParams Lw'!G$22+'ModelParams Lw'!G$23*LOG('Sound Power'!$D213/'Sound Power'!$E213)+'ModelParams Lw'!G$24*LN('Sound Power'!BW213),'ModelParams Lw'!G$26+'ModelParams Lw'!G$27*LOG('Sound Power'!$D213/'Sound Power'!$E213)+'ModelParams Lw'!G$28*LN('Sound Power'!BW213)))</f>
        <v>#DIV/0!</v>
      </c>
      <c r="CF213" s="26" t="e">
        <f>IF(Calcul!$E215="SW",'ModelParams Lw'!H$22+'ModelParams Lw'!H$23*LOG('Sound Power'!$D213/'Sound Power'!$E213)+'ModelParams Lw'!H$24*LN('Sound Power'!BX213),IF('ModelParams Lw'!H$26+'ModelParams Lw'!H$27*LOG('Sound Power'!$D213/'Sound Power'!$E213)+'ModelParams Lw'!H$28*LN('Sound Power'!BX213)&lt;'ModelParams Lw'!H$22+'ModelParams Lw'!H$23*LOG('Sound Power'!$D213/'Sound Power'!$E213)+'ModelParams Lw'!H$24*LN('Sound Power'!BX213),'ModelParams Lw'!H$22+'ModelParams Lw'!H$23*LOG('Sound Power'!$D213/'Sound Power'!$E213)+'ModelParams Lw'!H$24*LN('Sound Power'!BX213),'ModelParams Lw'!H$26+'ModelParams Lw'!H$27*LOG('Sound Power'!$D213/'Sound Power'!$E213)+'ModelParams Lw'!H$28*LN('Sound Power'!BX213)))</f>
        <v>#DIV/0!</v>
      </c>
      <c r="CG213" s="26" t="e">
        <f>IF(Calcul!$E215="SW",'ModelParams Lw'!I$22+'ModelParams Lw'!I$23*LOG('Sound Power'!$D213/'Sound Power'!$E213)+'ModelParams Lw'!I$24*LN('Sound Power'!BY213),IF('ModelParams Lw'!I$26+'ModelParams Lw'!I$27*LOG('Sound Power'!$D213/'Sound Power'!$E213)+'ModelParams Lw'!I$28*LN('Sound Power'!BY213)&lt;'ModelParams Lw'!I$22+'ModelParams Lw'!I$23*LOG('Sound Power'!$D213/'Sound Power'!$E213)+'ModelParams Lw'!I$24*LN('Sound Power'!BY213),'ModelParams Lw'!I$22+'ModelParams Lw'!I$23*LOG('Sound Power'!$D213/'Sound Power'!$E213)+'ModelParams Lw'!I$24*LN('Sound Power'!BY213),'ModelParams Lw'!I$26+'ModelParams Lw'!I$27*LOG('Sound Power'!$D213/'Sound Power'!$E213)+'ModelParams Lw'!I$28*LN('Sound Power'!BY213)))</f>
        <v>#DIV/0!</v>
      </c>
      <c r="CH213" s="26" t="e">
        <f>IF(Calcul!$E215="SW",'ModelParams Lw'!J$22+'ModelParams Lw'!J$23*LOG('Sound Power'!$D213/'Sound Power'!$E213)+'ModelParams Lw'!J$24*LN('Sound Power'!BZ213),IF('ModelParams Lw'!J$26+'ModelParams Lw'!J$27*LOG('Sound Power'!$D213/'Sound Power'!$E213)+'ModelParams Lw'!J$28*LN('Sound Power'!BZ213)&lt;'ModelParams Lw'!J$22+'ModelParams Lw'!J$23*LOG('Sound Power'!$D213/'Sound Power'!$E213)+'ModelParams Lw'!J$24*LN('Sound Power'!BZ213),'ModelParams Lw'!J$22+'ModelParams Lw'!J$23*LOG('Sound Power'!$D213/'Sound Power'!$E213)+'ModelParams Lw'!J$24*LN('Sound Power'!BZ213),'ModelParams Lw'!J$26+'ModelParams Lw'!J$27*LOG('Sound Power'!$D213/'Sound Power'!$E213)+'ModelParams Lw'!J$28*LN('Sound Power'!BZ213)))</f>
        <v>#DIV/0!</v>
      </c>
      <c r="CI213" s="26" t="e">
        <f t="shared" si="83"/>
        <v>#DIV/0!</v>
      </c>
      <c r="CJ213" s="26" t="e">
        <f t="shared" si="84"/>
        <v>#DIV/0!</v>
      </c>
      <c r="CK213" s="26" t="e">
        <f t="shared" si="85"/>
        <v>#DIV/0!</v>
      </c>
      <c r="CL213" s="26" t="e">
        <f t="shared" si="86"/>
        <v>#DIV/0!</v>
      </c>
      <c r="CM213" s="26" t="e">
        <f t="shared" si="87"/>
        <v>#DIV/0!</v>
      </c>
      <c r="CN213" s="26" t="e">
        <f t="shared" si="88"/>
        <v>#DIV/0!</v>
      </c>
      <c r="CO213" s="26" t="e">
        <f t="shared" si="89"/>
        <v>#DIV/0!</v>
      </c>
      <c r="CP213" s="26" t="e">
        <f t="shared" si="90"/>
        <v>#DIV/0!</v>
      </c>
      <c r="CQ213" s="26" t="e">
        <f>10*LOG10(IF(CI213="",0,POWER(10,((CI213+'ModelParams Lw'!$O$4)/10))) +IF(CJ213="",0,POWER(10,((CJ213+'ModelParams Lw'!$P$4)/10))) +IF(CK213="",0,POWER(10,((CK213+'ModelParams Lw'!$Q$4)/10))) +IF(CL213="",0,POWER(10,((CL213+'ModelParams Lw'!$R$4)/10))) +IF(CM213="",0,POWER(10,((CM213+'ModelParams Lw'!$S$4)/10))) +IF(CN213="",0,POWER(10,((CN213+'ModelParams Lw'!$T$4)/10))) +IF(CO213="",0,POWER(10,((CO213+'ModelParams Lw'!$U$4)/10)))+IF(CP213="",0,POWER(10,((CP213+'ModelParams Lw'!$V$4)/10))))</f>
        <v>#DIV/0!</v>
      </c>
      <c r="CR213" s="26" t="e">
        <f t="shared" si="91"/>
        <v>#DIV/0!</v>
      </c>
      <c r="CS213" s="26" t="e">
        <f>(CI213-'ModelParams Lw'!$O$10)/'ModelParams Lw'!$O$11</f>
        <v>#DIV/0!</v>
      </c>
      <c r="CT213" s="26" t="e">
        <f>(CJ213-'ModelParams Lw'!$P$10)/'ModelParams Lw'!$P$11</f>
        <v>#DIV/0!</v>
      </c>
      <c r="CU213" s="26" t="e">
        <f>(CK213-'ModelParams Lw'!$Q$10)/'ModelParams Lw'!$Q$11</f>
        <v>#DIV/0!</v>
      </c>
      <c r="CV213" s="26" t="e">
        <f>(CL213-'ModelParams Lw'!$R$10)/'ModelParams Lw'!$R$11</f>
        <v>#DIV/0!</v>
      </c>
      <c r="CW213" s="26" t="e">
        <f>(CM213-'ModelParams Lw'!$S$10)/'ModelParams Lw'!$S$11</f>
        <v>#DIV/0!</v>
      </c>
      <c r="CX213" s="26" t="e">
        <f>(CN213-'ModelParams Lw'!$T$10)/'ModelParams Lw'!$T$11</f>
        <v>#DIV/0!</v>
      </c>
      <c r="CY213" s="26" t="e">
        <f>(CO213-'ModelParams Lw'!$U$10)/'ModelParams Lw'!$U$11</f>
        <v>#DIV/0!</v>
      </c>
      <c r="CZ213" s="26" t="e">
        <f>(CP213-'ModelParams Lw'!$V$10)/'ModelParams Lw'!$V$11</f>
        <v>#DIV/0!</v>
      </c>
    </row>
    <row r="214" spans="1:104" x14ac:dyDescent="0.2">
      <c r="A214" s="13">
        <f>Calcul!A216</f>
        <v>0</v>
      </c>
      <c r="B214" s="13">
        <f t="shared" si="92"/>
        <v>0</v>
      </c>
      <c r="C214" s="13">
        <f>Calcul!B216</f>
        <v>0</v>
      </c>
      <c r="D214" s="13">
        <f>Calcul!C216/1000</f>
        <v>0</v>
      </c>
      <c r="E214" s="13">
        <f>Calcul!D216/1000</f>
        <v>0</v>
      </c>
      <c r="F214" s="13">
        <f t="shared" si="93"/>
        <v>0</v>
      </c>
      <c r="G214" s="23" t="e">
        <f>DEGREES(ACOS(1-(1/'ModelParams Lw'!B$15*SQRT(0.5*1.2/'Sound Power'!$C214)*('Sound Power'!$B214/3600)/('Sound Power'!$D214)/('Sound Power'!$F214))))</f>
        <v>#DIV/0!</v>
      </c>
      <c r="H214" s="23" t="e">
        <f>DEGREES(ACOS(1-(1/'ModelParams Lw'!C$15*SQRT(0.5*1.2/'Sound Power'!$C214)*('Sound Power'!$B214/3600)/('Sound Power'!$D214)/('Sound Power'!$F214))))</f>
        <v>#DIV/0!</v>
      </c>
      <c r="I214" s="23" t="e">
        <f>DEGREES(ACOS(1-(1/'ModelParams Lw'!D$15*SQRT(0.5*1.2/'Sound Power'!$C214)*('Sound Power'!$B214/3600)/('Sound Power'!$D214)/('Sound Power'!$F214))))</f>
        <v>#DIV/0!</v>
      </c>
      <c r="J214" s="23" t="e">
        <f>DEGREES(ACOS(1-(1/'ModelParams Lw'!E$15*SQRT(0.5*1.2/'Sound Power'!$C214)*('Sound Power'!$B214/3600)/('Sound Power'!$D214)/('Sound Power'!$F214))))</f>
        <v>#DIV/0!</v>
      </c>
      <c r="K214" s="23" t="e">
        <f>DEGREES(ACOS(1-(1/'ModelParams Lw'!F$15*SQRT(0.5*1.2/'Sound Power'!$C214)*('Sound Power'!$B214/3600)/('Sound Power'!$D214)/('Sound Power'!$F214))))</f>
        <v>#DIV/0!</v>
      </c>
      <c r="L214" s="23" t="e">
        <f>DEGREES(ACOS(1-(1/'ModelParams Lw'!G$15*SQRT(0.5*1.2/'Sound Power'!$C214)*('Sound Power'!$B214/3600)/('Sound Power'!$D214)/('Sound Power'!$F214))))</f>
        <v>#DIV/0!</v>
      </c>
      <c r="M214" s="23" t="e">
        <f>DEGREES(ACOS(1-(1/'ModelParams Lw'!H$15*SQRT(0.5*1.2/'Sound Power'!$C214)*('Sound Power'!$B214/3600)/('Sound Power'!$D214)/('Sound Power'!$F214))))</f>
        <v>#DIV/0!</v>
      </c>
      <c r="N214" s="23" t="e">
        <f>DEGREES(ACOS(1-(1/'ModelParams Lw'!I$15*SQRT(0.5*1.2/'Sound Power'!$C214)*('Sound Power'!$B214/3600)/('Sound Power'!$D214)/('Sound Power'!$F214))))</f>
        <v>#DIV/0!</v>
      </c>
      <c r="O214" s="26" t="e">
        <f>('ModelParams Lw'!B$4*LN('Sound Power'!G214)/(1+EXP(-('Sound Power'!$D214*1000+'ModelParams Lw'!B$6)/'ModelParams Lw'!B$7))+'ModelParams Lw'!B$5)*LN('Sound Power'!$B214)-('ModelParams Lw'!B$8+'ModelParams Lw'!B$9*$D214+'ModelParams Lw'!B$10*'Sound Power'!$F214^'ModelParams Lw'!B$14+'ModelParams Lw'!B$11*LN('Sound Power'!G214)+'ModelParams Lw'!B$12*'Sound Power'!$D214*'Sound Power'!$F214+'ModelParams Lw'!B$13*'Sound Power'!$D214*LN('Sound Power'!G214))</f>
        <v>#DIV/0!</v>
      </c>
      <c r="P214" s="26" t="e">
        <f>('ModelParams Lw'!C$4*LN('Sound Power'!H214)/(1+EXP(-('Sound Power'!$D214*1000+'ModelParams Lw'!C$6)/'ModelParams Lw'!C$7))+'ModelParams Lw'!C$5)*LN('Sound Power'!$B214)-('ModelParams Lw'!C$8+'ModelParams Lw'!C$9*$D214+'ModelParams Lw'!C$10*'Sound Power'!$F214^'ModelParams Lw'!C$14+'ModelParams Lw'!C$11*LN('Sound Power'!H214)+'ModelParams Lw'!C$12*'Sound Power'!$D214*'Sound Power'!$F214+'ModelParams Lw'!C$13*'Sound Power'!$D214*LN('Sound Power'!H214))</f>
        <v>#DIV/0!</v>
      </c>
      <c r="Q214" s="26" t="e">
        <f>('ModelParams Lw'!D$4*LN('Sound Power'!I214)/(1+EXP(-('Sound Power'!$D214*1000+'ModelParams Lw'!D$6)/'ModelParams Lw'!D$7))+'ModelParams Lw'!D$5)*LN('Sound Power'!$B214)-('ModelParams Lw'!D$8+'ModelParams Lw'!D$9*$D214+'ModelParams Lw'!D$10*'Sound Power'!$F214^'ModelParams Lw'!D$14+'ModelParams Lw'!D$11*LN('Sound Power'!I214)+'ModelParams Lw'!D$12*'Sound Power'!$D214*'Sound Power'!$F214+'ModelParams Lw'!D$13*'Sound Power'!$D214*LN('Sound Power'!I214))</f>
        <v>#DIV/0!</v>
      </c>
      <c r="R214" s="26" t="e">
        <f>('ModelParams Lw'!E$4*LN('Sound Power'!J214)/(1+EXP(-('Sound Power'!$D214*1000+'ModelParams Lw'!E$6)/'ModelParams Lw'!E$7))+'ModelParams Lw'!E$5)*LN('Sound Power'!$B214)-('ModelParams Lw'!E$8+'ModelParams Lw'!E$9*$D214+'ModelParams Lw'!E$10*'Sound Power'!$F214^'ModelParams Lw'!E$14+'ModelParams Lw'!E$11*LN('Sound Power'!J214)+'ModelParams Lw'!E$12*'Sound Power'!$D214*'Sound Power'!$F214+'ModelParams Lw'!E$13*'Sound Power'!$D214*LN('Sound Power'!J214))</f>
        <v>#DIV/0!</v>
      </c>
      <c r="S214" s="26" t="e">
        <f>('ModelParams Lw'!F$4*LN('Sound Power'!K214)/(1+EXP(-('Sound Power'!$D214*1000+'ModelParams Lw'!F$6)/'ModelParams Lw'!F$7))+'ModelParams Lw'!F$5)*LN('Sound Power'!$B214)-('ModelParams Lw'!F$8+'ModelParams Lw'!F$9*$D214+'ModelParams Lw'!F$10*'Sound Power'!$F214^'ModelParams Lw'!F$14+'ModelParams Lw'!F$11*LN('Sound Power'!K214)+'ModelParams Lw'!F$12*'Sound Power'!$D214*'Sound Power'!$F214+'ModelParams Lw'!F$13*'Sound Power'!$D214*LN('Sound Power'!K214))</f>
        <v>#DIV/0!</v>
      </c>
      <c r="T214" s="26" t="e">
        <f>('ModelParams Lw'!G$4*LN('Sound Power'!L214)/(1+EXP(-('Sound Power'!$D214*1000+'ModelParams Lw'!G$6)/'ModelParams Lw'!G$7))+'ModelParams Lw'!G$5)*LN('Sound Power'!$B214)-('ModelParams Lw'!G$8+'ModelParams Lw'!G$9*$D214+'ModelParams Lw'!G$10*'Sound Power'!$F214^'ModelParams Lw'!G$14+'ModelParams Lw'!G$11*LN('Sound Power'!L214)+'ModelParams Lw'!G$12*'Sound Power'!$D214*'Sound Power'!$F214+'ModelParams Lw'!G$13*'Sound Power'!$D214*LN('Sound Power'!L214))</f>
        <v>#DIV/0!</v>
      </c>
      <c r="U214" s="26" t="e">
        <f>('ModelParams Lw'!H$4*LN('Sound Power'!M214)/(1+EXP(-('Sound Power'!$D214*1000+'ModelParams Lw'!H$6)/'ModelParams Lw'!H$7))+'ModelParams Lw'!H$5)*LN('Sound Power'!$B214)-('ModelParams Lw'!H$8+'ModelParams Lw'!H$9*$D214+'ModelParams Lw'!H$10*'Sound Power'!$F214^'ModelParams Lw'!H$14+'ModelParams Lw'!H$11*LN('Sound Power'!M214)+'ModelParams Lw'!H$12*'Sound Power'!$D214*'Sound Power'!$F214+'ModelParams Lw'!H$13*'Sound Power'!$D214*LN('Sound Power'!M214))</f>
        <v>#DIV/0!</v>
      </c>
      <c r="V214" s="26" t="e">
        <f>('ModelParams Lw'!I$4*LN('Sound Power'!N214)/(1+EXP(-('Sound Power'!$D214*1000+'ModelParams Lw'!I$6)/'ModelParams Lw'!I$7))+'ModelParams Lw'!I$5)*LN('Sound Power'!$B214)-('ModelParams Lw'!I$8+'ModelParams Lw'!I$9*$D214+'ModelParams Lw'!I$10*'Sound Power'!$F214^'ModelParams Lw'!I$14+'ModelParams Lw'!I$11*LN('Sound Power'!N214)+'ModelParams Lw'!I$12*'Sound Power'!$D214*'Sound Power'!$F214+'ModelParams Lw'!I$13*'Sound Power'!$D214*LN('Sound Power'!N214))</f>
        <v>#DIV/0!</v>
      </c>
      <c r="W214" s="26" t="e">
        <f>10*LOG10(IF(O214="",0,POWER(10,((O214+'ModelParams Lw'!$O$4)/10))) +IF(P214="",0,POWER(10,((P214+'ModelParams Lw'!$P$4)/10))) +IF(Q214="",0,POWER(10,((Q214+'ModelParams Lw'!$Q$4)/10))) +IF(R214="",0,POWER(10,((R214+'ModelParams Lw'!$R$4)/10))) +IF(S214="",0,POWER(10,((S214+'ModelParams Lw'!$S$4)/10))) +IF(T214="",0,POWER(10,((T214+'ModelParams Lw'!$T$4)/10))) +IF(U214="",0,POWER(10,((U214+'ModelParams Lw'!$U$4)/10)))+IF(V214="",0,POWER(10,((V214+'ModelParams Lw'!$V$4)/10))))</f>
        <v>#DIV/0!</v>
      </c>
      <c r="X214" s="26" t="e">
        <f t="shared" si="77"/>
        <v>#DIV/0!</v>
      </c>
      <c r="Y214" s="26" t="e">
        <f>(O214-'ModelParams Lw'!O$10)/'ModelParams Lw'!O$11</f>
        <v>#DIV/0!</v>
      </c>
      <c r="Z214" s="26" t="e">
        <f>(P214-'ModelParams Lw'!P$10)/'ModelParams Lw'!P$11</f>
        <v>#DIV/0!</v>
      </c>
      <c r="AA214" s="26" t="e">
        <f>(Q214-'ModelParams Lw'!Q$10)/'ModelParams Lw'!Q$11</f>
        <v>#DIV/0!</v>
      </c>
      <c r="AB214" s="26" t="e">
        <f>(R214-'ModelParams Lw'!R$10)/'ModelParams Lw'!R$11</f>
        <v>#DIV/0!</v>
      </c>
      <c r="AC214" s="26" t="e">
        <f>(S214-'ModelParams Lw'!S$10)/'ModelParams Lw'!S$11</f>
        <v>#DIV/0!</v>
      </c>
      <c r="AD214" s="26" t="e">
        <f>(T214-'ModelParams Lw'!T$10)/'ModelParams Lw'!T$11</f>
        <v>#DIV/0!</v>
      </c>
      <c r="AE214" s="26" t="e">
        <f>(U214-'ModelParams Lw'!U$10)/'ModelParams Lw'!U$11</f>
        <v>#DIV/0!</v>
      </c>
      <c r="AF214" s="26" t="e">
        <f>(V214-'ModelParams Lw'!V$10)/'ModelParams Lw'!V$11</f>
        <v>#DIV/0!</v>
      </c>
      <c r="AG214" s="26" t="e">
        <f t="shared" si="78"/>
        <v>#DIV/0!</v>
      </c>
      <c r="AH214" s="26" t="e">
        <f>VLOOKUP(D214*1000,'ModelParams Lw'!$A$38:$D$58,4)</f>
        <v>#N/A</v>
      </c>
      <c r="AI214" s="56" t="e">
        <f>VLOOKUP(D214*1000,'ModelParams Lw'!$A$38:$D$58,2)</f>
        <v>#N/A</v>
      </c>
      <c r="AJ214" s="46" t="e">
        <f t="shared" si="79"/>
        <v>#DIV/0!</v>
      </c>
      <c r="AK214" s="26" t="e">
        <f t="shared" si="80"/>
        <v>#VALUE!</v>
      </c>
      <c r="AL214" s="26" t="e">
        <f>IF($AI214=100,'ModelParams Lw'!R$35*'Sound Power'!$AH214^2+'ModelParams Lw'!R$36*'Sound Power'!$AH214+'ModelParams Lw'!R$37,IF($AI214=150,'ModelParams Lw'!R$38*'Sound Power'!$AH214^2+'ModelParams Lw'!R$39*'Sound Power'!$AH214+'ModelParams Lw'!R$40,'ModelParams Lw'!R$41*'Sound Power'!$AH214^2+'ModelParams Lw'!R$42*'Sound Power'!$AH214+'ModelParams Lw'!R$43))</f>
        <v>#N/A</v>
      </c>
      <c r="AM214" s="26" t="e">
        <f>IF($AI214=100,'ModelParams Lw'!S$35*'Sound Power'!$AH214^2+'ModelParams Lw'!S$36*'Sound Power'!$AH214+'ModelParams Lw'!S$37,IF($AI214=150,'ModelParams Lw'!S$38*'Sound Power'!$AH214^2+'ModelParams Lw'!S$39*'Sound Power'!$AH214+'ModelParams Lw'!S$40,'ModelParams Lw'!S$41*'Sound Power'!$AH214^2+'ModelParams Lw'!S$42*'Sound Power'!$AH214+'ModelParams Lw'!S$43))</f>
        <v>#N/A</v>
      </c>
      <c r="AN214" s="26" t="e">
        <f>IF($AI214=100,'ModelParams Lw'!T$35*'Sound Power'!$AH214^2+'ModelParams Lw'!T$36*'Sound Power'!$AH214+'ModelParams Lw'!T$37,IF($AI214=150,'ModelParams Lw'!T$38*'Sound Power'!$AH214^2+'ModelParams Lw'!T$39*'Sound Power'!$AH214+'ModelParams Lw'!T$40,'ModelParams Lw'!T$41*'Sound Power'!$AH214^2+'ModelParams Lw'!T$42*'Sound Power'!$AH214+'ModelParams Lw'!T$43))</f>
        <v>#N/A</v>
      </c>
      <c r="AO214" s="26" t="e">
        <f>IF($AI214=100,'ModelParams Lw'!U$35*'Sound Power'!$AH214^2+'ModelParams Lw'!U$36*'Sound Power'!$AH214+'ModelParams Lw'!U$37,IF($AI214=150,'ModelParams Lw'!U$38*'Sound Power'!$AH214^2+'ModelParams Lw'!U$39*'Sound Power'!$AH214+'ModelParams Lw'!U$40,'ModelParams Lw'!U$41*'Sound Power'!$AH214^2+'ModelParams Lw'!U$42*'Sound Power'!$AH214+'ModelParams Lw'!U$43))</f>
        <v>#N/A</v>
      </c>
      <c r="AP214" s="26" t="e">
        <f>IF($AI214=100,'ModelParams Lw'!V$35*'Sound Power'!$AH214^2+'ModelParams Lw'!V$36*'Sound Power'!$AH214+'ModelParams Lw'!V$37,IF($AI214=150,'ModelParams Lw'!V$38*'Sound Power'!$AH214^2+'ModelParams Lw'!V$39*'Sound Power'!$AH214+'ModelParams Lw'!V$40,'ModelParams Lw'!V$41*'Sound Power'!$AH214^2+'ModelParams Lw'!V$42*'Sound Power'!$AH214+'ModelParams Lw'!V$43))</f>
        <v>#N/A</v>
      </c>
      <c r="AQ214" s="26" t="e">
        <f>IF($AI214=100,'ModelParams Lw'!W$35*'Sound Power'!$AH214^2+'ModelParams Lw'!W$36*'Sound Power'!$AH214+'ModelParams Lw'!W$37,IF($AI214=150,'ModelParams Lw'!W$38*'Sound Power'!$AH214^2+'ModelParams Lw'!W$39*'Sound Power'!$AH214+'ModelParams Lw'!W$40,'ModelParams Lw'!W$41*'Sound Power'!$AH214^2+'ModelParams Lw'!W$42*'Sound Power'!$AH214+'ModelParams Lw'!W$43))</f>
        <v>#N/A</v>
      </c>
      <c r="AR214" s="26" t="e">
        <f t="shared" si="81"/>
        <v>#VALUE!</v>
      </c>
      <c r="AS214" s="26" t="e">
        <f>IF(26.83*LN($AJ214)-11.791-'ModelParams Lw'!B$35&lt;0,0,26.83*LN($AJ214)-11.791-'ModelParams Lw'!B$35)</f>
        <v>#DIV/0!</v>
      </c>
      <c r="AT214" s="26" t="e">
        <f>IF(26.83*LN($AJ214)-11.791-'ModelParams Lw'!C$35&lt;0,0,26.83*LN($AJ214)-11.791-'ModelParams Lw'!C$35)</f>
        <v>#DIV/0!</v>
      </c>
      <c r="AU214" s="26" t="e">
        <f>IF(26.83*LN($AJ214)-11.791-'ModelParams Lw'!D$35&lt;0,0,26.83*LN($AJ214)-11.791-'ModelParams Lw'!D$35)</f>
        <v>#DIV/0!</v>
      </c>
      <c r="AV214" s="26" t="e">
        <f>IF(26.83*LN($AJ214)-11.791-'ModelParams Lw'!E$35&lt;0,0,26.83*LN($AJ214)-11.791-'ModelParams Lw'!E$35)</f>
        <v>#DIV/0!</v>
      </c>
      <c r="AW214" s="26" t="e">
        <f>IF(26.83*LN($AJ214)-11.791-'ModelParams Lw'!F$35&lt;0,0,26.83*LN($AJ214)-11.791-'ModelParams Lw'!F$35)</f>
        <v>#DIV/0!</v>
      </c>
      <c r="AX214" s="26" t="e">
        <f>IF(26.83*LN($AJ214)-11.791-'ModelParams Lw'!G$35&lt;0,0,26.83*LN($AJ214)-11.791-'ModelParams Lw'!G$35)</f>
        <v>#DIV/0!</v>
      </c>
      <c r="AY214" s="26" t="e">
        <f>IF(26.83*LN($AJ214)-11.791-'ModelParams Lw'!H$35&lt;0,0,26.83*LN($AJ214)-11.791-'ModelParams Lw'!H$35)</f>
        <v>#DIV/0!</v>
      </c>
      <c r="AZ214" s="26" t="e">
        <f>IF(26.83*LN($AJ214)-11.791-'ModelParams Lw'!I$35&lt;0,0,26.83*LN($AJ214)-11.791-'ModelParams Lw'!I$35)</f>
        <v>#DIV/0!</v>
      </c>
      <c r="BA214" s="26" t="e">
        <f t="shared" si="94"/>
        <v>#DIV/0!</v>
      </c>
      <c r="BB214" s="26" t="e">
        <f t="shared" si="95"/>
        <v>#DIV/0!</v>
      </c>
      <c r="BC214" s="26" t="e">
        <f t="shared" si="96"/>
        <v>#DIV/0!</v>
      </c>
      <c r="BD214" s="26" t="e">
        <f t="shared" si="97"/>
        <v>#DIV/0!</v>
      </c>
      <c r="BE214" s="26" t="e">
        <f t="shared" si="98"/>
        <v>#DIV/0!</v>
      </c>
      <c r="BF214" s="26" t="e">
        <f t="shared" si="99"/>
        <v>#DIV/0!</v>
      </c>
      <c r="BG214" s="26" t="e">
        <f t="shared" si="100"/>
        <v>#DIV/0!</v>
      </c>
      <c r="BH214" s="26" t="e">
        <f t="shared" si="101"/>
        <v>#DIV/0!</v>
      </c>
      <c r="BI214" s="26" t="e">
        <f>10*LOG10(IF(BA214="",0,POWER(10,((BA214+'ModelParams Lw'!$O$4)/10))) +IF(BB214="",0,POWER(10,((BB214+'ModelParams Lw'!$P$4)/10))) +IF(BC214="",0,POWER(10,((BC214+'ModelParams Lw'!$Q$4)/10))) +IF(BD214="",0,POWER(10,((BD214+'ModelParams Lw'!$R$4)/10))) +IF(BE214="",0,POWER(10,((BE214+'ModelParams Lw'!$S$4)/10))) +IF(BF214="",0,POWER(10,((BF214+'ModelParams Lw'!$T$4)/10))) +IF(BG214="",0,POWER(10,((BG214+'ModelParams Lw'!$U$4)/10)))+IF(BH214="",0,POWER(10,((BH214+'ModelParams Lw'!$V$4)/10))))</f>
        <v>#DIV/0!</v>
      </c>
      <c r="BJ214" s="26" t="e">
        <f t="shared" si="82"/>
        <v>#DIV/0!</v>
      </c>
      <c r="BK214" s="26" t="e">
        <f>(BA214-'ModelParams Lw'!O$10)/'ModelParams Lw'!O$11</f>
        <v>#DIV/0!</v>
      </c>
      <c r="BL214" s="26" t="e">
        <f>(BB214-'ModelParams Lw'!P$10)/'ModelParams Lw'!P$11</f>
        <v>#DIV/0!</v>
      </c>
      <c r="BM214" s="26" t="e">
        <f>(BC214-'ModelParams Lw'!Q$10)/'ModelParams Lw'!Q$11</f>
        <v>#DIV/0!</v>
      </c>
      <c r="BN214" s="26" t="e">
        <f>(BD214-'ModelParams Lw'!R$10)/'ModelParams Lw'!R$11</f>
        <v>#DIV/0!</v>
      </c>
      <c r="BO214" s="26" t="e">
        <f>(BE214-'ModelParams Lw'!S$10)/'ModelParams Lw'!S$11</f>
        <v>#DIV/0!</v>
      </c>
      <c r="BP214" s="26" t="e">
        <f>(BF214-'ModelParams Lw'!T$10)/'ModelParams Lw'!T$11</f>
        <v>#DIV/0!</v>
      </c>
      <c r="BQ214" s="26" t="e">
        <f>(BG214-'ModelParams Lw'!U$10)/'ModelParams Lw'!U$11</f>
        <v>#DIV/0!</v>
      </c>
      <c r="BR214" s="26" t="e">
        <f>(BH214-'ModelParams Lw'!V$10)/'ModelParams Lw'!V$11</f>
        <v>#DIV/0!</v>
      </c>
      <c r="BS214" s="23" t="e">
        <f>IF(Calcul!$E216="SW",DEGREES(ACOS(1-(1/'ModelParams Lw'!C$25*SQRT(0.5*1.2/'Sound Power'!$C214)*('Sound Power'!$B214/3600)/('Sound Power'!$D214)/('Sound Power'!$F214)))),DEGREES(ACOS(1-(1/'ModelParams Lw'!C$29*SQRT(0.5*1.2/'Sound Power'!$C214)*('Sound Power'!$B214/3600)/('Sound Power'!$D214)/('Sound Power'!$F214)))))</f>
        <v>#DIV/0!</v>
      </c>
      <c r="BT214" s="23" t="e">
        <f>IF(Calcul!$E216="SW",DEGREES(ACOS(1-(1/'ModelParams Lw'!D$25*SQRT(0.5*1.2/'Sound Power'!$C214)*('Sound Power'!$B214/3600)/('Sound Power'!$D214)/('Sound Power'!$F214)))),DEGREES(ACOS(1-(1/'ModelParams Lw'!D$29*SQRT(0.5*1.2/'Sound Power'!$C214)*('Sound Power'!$B214/3600)/('Sound Power'!$D214)/('Sound Power'!$F214)))))</f>
        <v>#DIV/0!</v>
      </c>
      <c r="BU214" s="23" t="e">
        <f>IF(Calcul!$E216="SW",DEGREES(ACOS(1-(1/'ModelParams Lw'!E$25*SQRT(0.5*1.2/'Sound Power'!$C214)*('Sound Power'!$B214/3600)/('Sound Power'!$D214)/('Sound Power'!$F214)))),DEGREES(ACOS(1-(1/'ModelParams Lw'!E$29*SQRT(0.5*1.2/'Sound Power'!$C214)*('Sound Power'!$B214/3600)/('Sound Power'!$D214)/('Sound Power'!$F214)))))</f>
        <v>#DIV/0!</v>
      </c>
      <c r="BV214" s="23" t="e">
        <f>IF(Calcul!$E216="SW",DEGREES(ACOS(1-(1/'ModelParams Lw'!F$25*SQRT(0.5*1.2/'Sound Power'!$C214)*('Sound Power'!$B214/3600)/('Sound Power'!$D214)/('Sound Power'!$F214)))),DEGREES(ACOS(1-(1/'ModelParams Lw'!F$29*SQRT(0.5*1.2/'Sound Power'!$C214)*('Sound Power'!$B214/3600)/('Sound Power'!$D214)/('Sound Power'!$F214)))))</f>
        <v>#DIV/0!</v>
      </c>
      <c r="BW214" s="23" t="e">
        <f>IF(Calcul!$E216="SW",DEGREES(ACOS(1-(1/'ModelParams Lw'!G$25*SQRT(0.5*1.2/'Sound Power'!$C214)*('Sound Power'!$B214/3600)/('Sound Power'!$D214)/('Sound Power'!$F214)))),DEGREES(ACOS(1-(1/'ModelParams Lw'!G$29*SQRT(0.5*1.2/'Sound Power'!$C214)*('Sound Power'!$B214/3600)/('Sound Power'!$D214)/('Sound Power'!$F214)))))</f>
        <v>#DIV/0!</v>
      </c>
      <c r="BX214" s="23" t="e">
        <f>IF(Calcul!$E216="SW",DEGREES(ACOS(1-(1/'ModelParams Lw'!H$25*SQRT(0.5*1.2/'Sound Power'!$C214)*('Sound Power'!$B214/3600)/('Sound Power'!$D214)/('Sound Power'!$F214)))),DEGREES(ACOS(1-(1/'ModelParams Lw'!H$29*SQRT(0.5*1.2/'Sound Power'!$C214)*('Sound Power'!$B214/3600)/('Sound Power'!$D214)/('Sound Power'!$F214)))))</f>
        <v>#DIV/0!</v>
      </c>
      <c r="BY214" s="23" t="e">
        <f>IF(Calcul!$E216="SW",DEGREES(ACOS(1-(1/'ModelParams Lw'!I$25*SQRT(0.5*1.2/'Sound Power'!$C214)*('Sound Power'!$B214/3600)/('Sound Power'!$D214)/('Sound Power'!$F214)))),DEGREES(ACOS(1-(1/'ModelParams Lw'!I$29*SQRT(0.5*1.2/'Sound Power'!$C214)*('Sound Power'!$B214/3600)/('Sound Power'!$D214)/('Sound Power'!$F214)))))</f>
        <v>#DIV/0!</v>
      </c>
      <c r="BZ214" s="23" t="e">
        <f>IF(Calcul!$E216="SW",DEGREES(ACOS(1-(1/'ModelParams Lw'!J$25*SQRT(0.5*1.2/'Sound Power'!$C214)*('Sound Power'!$B214/3600)/('Sound Power'!$D214)/('Sound Power'!$F214)))),DEGREES(ACOS(1-(1/'ModelParams Lw'!J$29*SQRT(0.5*1.2/'Sound Power'!$C214)*('Sound Power'!$B214/3600)/('Sound Power'!$D214)/('Sound Power'!$F214)))))</f>
        <v>#DIV/0!</v>
      </c>
      <c r="CA214" s="26" t="e">
        <f>IF(Calcul!$E216="SW",'ModelParams Lw'!C$22+'ModelParams Lw'!C$23*LOG('Sound Power'!$D214/'Sound Power'!$E214)+'ModelParams Lw'!C$24*LN('Sound Power'!BS214),IF('ModelParams Lw'!C$26+'ModelParams Lw'!C$27*LOG('Sound Power'!$D214/'Sound Power'!$E214)+'ModelParams Lw'!C$28*LN('Sound Power'!BS214)&lt;'ModelParams Lw'!C$22+'ModelParams Lw'!C$23*LOG('Sound Power'!$D214/'Sound Power'!$E214)+'ModelParams Lw'!C$24*LN('Sound Power'!BS214),'ModelParams Lw'!C$22+'ModelParams Lw'!C$23*LOG('Sound Power'!$D214/'Sound Power'!$E214)+'ModelParams Lw'!C$24*LN('Sound Power'!BS214),'ModelParams Lw'!C$26+'ModelParams Lw'!C$27*LOG('Sound Power'!$D214/'Sound Power'!$E214)+'ModelParams Lw'!C$28*LN('Sound Power'!BS214)))</f>
        <v>#DIV/0!</v>
      </c>
      <c r="CB214" s="26" t="e">
        <f>IF(Calcul!$E216="SW",'ModelParams Lw'!D$22+'ModelParams Lw'!D$23*LOG('Sound Power'!$D214/'Sound Power'!$E214)+'ModelParams Lw'!D$24*LN('Sound Power'!BT214),IF('ModelParams Lw'!D$26+'ModelParams Lw'!D$27*LOG('Sound Power'!$D214/'Sound Power'!$E214)+'ModelParams Lw'!D$28*LN('Sound Power'!BT214)&lt;'ModelParams Lw'!D$22+'ModelParams Lw'!D$23*LOG('Sound Power'!$D214/'Sound Power'!$E214)+'ModelParams Lw'!D$24*LN('Sound Power'!BT214),'ModelParams Lw'!D$22+'ModelParams Lw'!D$23*LOG('Sound Power'!$D214/'Sound Power'!$E214)+'ModelParams Lw'!D$24*LN('Sound Power'!BT214),'ModelParams Lw'!D$26+'ModelParams Lw'!D$27*LOG('Sound Power'!$D214/'Sound Power'!$E214)+'ModelParams Lw'!D$28*LN('Sound Power'!BT214)))</f>
        <v>#DIV/0!</v>
      </c>
      <c r="CC214" s="26" t="e">
        <f>IF(Calcul!$E216="SW",'ModelParams Lw'!E$22+'ModelParams Lw'!E$23*LOG('Sound Power'!$D214/'Sound Power'!$E214)+'ModelParams Lw'!E$24*LN('Sound Power'!BU214),IF('ModelParams Lw'!E$26+'ModelParams Lw'!E$27*LOG('Sound Power'!$D214/'Sound Power'!$E214)+'ModelParams Lw'!E$28*LN('Sound Power'!BU214)&lt;'ModelParams Lw'!E$22+'ModelParams Lw'!E$23*LOG('Sound Power'!$D214/'Sound Power'!$E214)+'ModelParams Lw'!E$24*LN('Sound Power'!BU214),'ModelParams Lw'!E$22+'ModelParams Lw'!E$23*LOG('Sound Power'!$D214/'Sound Power'!$E214)+'ModelParams Lw'!E$24*LN('Sound Power'!BU214),'ModelParams Lw'!E$26+'ModelParams Lw'!E$27*LOG('Sound Power'!$D214/'Sound Power'!$E214)+'ModelParams Lw'!E$28*LN('Sound Power'!BU214)))</f>
        <v>#DIV/0!</v>
      </c>
      <c r="CD214" s="26" t="e">
        <f>IF(Calcul!$E216="SW",'ModelParams Lw'!F$22+'ModelParams Lw'!F$23*LOG('Sound Power'!$D214/'Sound Power'!$E214)+'ModelParams Lw'!F$24*LN('Sound Power'!BV214),IF('ModelParams Lw'!F$26+'ModelParams Lw'!F$27*LOG('Sound Power'!$D214/'Sound Power'!$E214)+'ModelParams Lw'!F$28*LN('Sound Power'!BV214)&lt;'ModelParams Lw'!F$22+'ModelParams Lw'!F$23*LOG('Sound Power'!$D214/'Sound Power'!$E214)+'ModelParams Lw'!F$24*LN('Sound Power'!BV214),'ModelParams Lw'!F$22+'ModelParams Lw'!F$23*LOG('Sound Power'!$D214/'Sound Power'!$E214)+'ModelParams Lw'!F$24*LN('Sound Power'!BV214),'ModelParams Lw'!F$26+'ModelParams Lw'!F$27*LOG('Sound Power'!$D214/'Sound Power'!$E214)+'ModelParams Lw'!F$28*LN('Sound Power'!BV214)))</f>
        <v>#DIV/0!</v>
      </c>
      <c r="CE214" s="26" t="e">
        <f>IF(Calcul!$E216="SW",'ModelParams Lw'!G$22+'ModelParams Lw'!G$23*LOG('Sound Power'!$D214/'Sound Power'!$E214)+'ModelParams Lw'!G$24*LN('Sound Power'!BW214),IF('ModelParams Lw'!G$26+'ModelParams Lw'!G$27*LOG('Sound Power'!$D214/'Sound Power'!$E214)+'ModelParams Lw'!G$28*LN('Sound Power'!BW214)&lt;'ModelParams Lw'!G$22+'ModelParams Lw'!G$23*LOG('Sound Power'!$D214/'Sound Power'!$E214)+'ModelParams Lw'!G$24*LN('Sound Power'!BW214),'ModelParams Lw'!G$22+'ModelParams Lw'!G$23*LOG('Sound Power'!$D214/'Sound Power'!$E214)+'ModelParams Lw'!G$24*LN('Sound Power'!BW214),'ModelParams Lw'!G$26+'ModelParams Lw'!G$27*LOG('Sound Power'!$D214/'Sound Power'!$E214)+'ModelParams Lw'!G$28*LN('Sound Power'!BW214)))</f>
        <v>#DIV/0!</v>
      </c>
      <c r="CF214" s="26" t="e">
        <f>IF(Calcul!$E216="SW",'ModelParams Lw'!H$22+'ModelParams Lw'!H$23*LOG('Sound Power'!$D214/'Sound Power'!$E214)+'ModelParams Lw'!H$24*LN('Sound Power'!BX214),IF('ModelParams Lw'!H$26+'ModelParams Lw'!H$27*LOG('Sound Power'!$D214/'Sound Power'!$E214)+'ModelParams Lw'!H$28*LN('Sound Power'!BX214)&lt;'ModelParams Lw'!H$22+'ModelParams Lw'!H$23*LOG('Sound Power'!$D214/'Sound Power'!$E214)+'ModelParams Lw'!H$24*LN('Sound Power'!BX214),'ModelParams Lw'!H$22+'ModelParams Lw'!H$23*LOG('Sound Power'!$D214/'Sound Power'!$E214)+'ModelParams Lw'!H$24*LN('Sound Power'!BX214),'ModelParams Lw'!H$26+'ModelParams Lw'!H$27*LOG('Sound Power'!$D214/'Sound Power'!$E214)+'ModelParams Lw'!H$28*LN('Sound Power'!BX214)))</f>
        <v>#DIV/0!</v>
      </c>
      <c r="CG214" s="26" t="e">
        <f>IF(Calcul!$E216="SW",'ModelParams Lw'!I$22+'ModelParams Lw'!I$23*LOG('Sound Power'!$D214/'Sound Power'!$E214)+'ModelParams Lw'!I$24*LN('Sound Power'!BY214),IF('ModelParams Lw'!I$26+'ModelParams Lw'!I$27*LOG('Sound Power'!$D214/'Sound Power'!$E214)+'ModelParams Lw'!I$28*LN('Sound Power'!BY214)&lt;'ModelParams Lw'!I$22+'ModelParams Lw'!I$23*LOG('Sound Power'!$D214/'Sound Power'!$E214)+'ModelParams Lw'!I$24*LN('Sound Power'!BY214),'ModelParams Lw'!I$22+'ModelParams Lw'!I$23*LOG('Sound Power'!$D214/'Sound Power'!$E214)+'ModelParams Lw'!I$24*LN('Sound Power'!BY214),'ModelParams Lw'!I$26+'ModelParams Lw'!I$27*LOG('Sound Power'!$D214/'Sound Power'!$E214)+'ModelParams Lw'!I$28*LN('Sound Power'!BY214)))</f>
        <v>#DIV/0!</v>
      </c>
      <c r="CH214" s="26" t="e">
        <f>IF(Calcul!$E216="SW",'ModelParams Lw'!J$22+'ModelParams Lw'!J$23*LOG('Sound Power'!$D214/'Sound Power'!$E214)+'ModelParams Lw'!J$24*LN('Sound Power'!BZ214),IF('ModelParams Lw'!J$26+'ModelParams Lw'!J$27*LOG('Sound Power'!$D214/'Sound Power'!$E214)+'ModelParams Lw'!J$28*LN('Sound Power'!BZ214)&lt;'ModelParams Lw'!J$22+'ModelParams Lw'!J$23*LOG('Sound Power'!$D214/'Sound Power'!$E214)+'ModelParams Lw'!J$24*LN('Sound Power'!BZ214),'ModelParams Lw'!J$22+'ModelParams Lw'!J$23*LOG('Sound Power'!$D214/'Sound Power'!$E214)+'ModelParams Lw'!J$24*LN('Sound Power'!BZ214),'ModelParams Lw'!J$26+'ModelParams Lw'!J$27*LOG('Sound Power'!$D214/'Sound Power'!$E214)+'ModelParams Lw'!J$28*LN('Sound Power'!BZ214)))</f>
        <v>#DIV/0!</v>
      </c>
      <c r="CI214" s="26" t="e">
        <f t="shared" si="83"/>
        <v>#DIV/0!</v>
      </c>
      <c r="CJ214" s="26" t="e">
        <f t="shared" si="84"/>
        <v>#DIV/0!</v>
      </c>
      <c r="CK214" s="26" t="e">
        <f t="shared" si="85"/>
        <v>#DIV/0!</v>
      </c>
      <c r="CL214" s="26" t="e">
        <f t="shared" si="86"/>
        <v>#DIV/0!</v>
      </c>
      <c r="CM214" s="26" t="e">
        <f t="shared" si="87"/>
        <v>#DIV/0!</v>
      </c>
      <c r="CN214" s="26" t="e">
        <f t="shared" si="88"/>
        <v>#DIV/0!</v>
      </c>
      <c r="CO214" s="26" t="e">
        <f t="shared" si="89"/>
        <v>#DIV/0!</v>
      </c>
      <c r="CP214" s="26" t="e">
        <f t="shared" si="90"/>
        <v>#DIV/0!</v>
      </c>
      <c r="CQ214" s="26" t="e">
        <f>10*LOG10(IF(CI214="",0,POWER(10,((CI214+'ModelParams Lw'!$O$4)/10))) +IF(CJ214="",0,POWER(10,((CJ214+'ModelParams Lw'!$P$4)/10))) +IF(CK214="",0,POWER(10,((CK214+'ModelParams Lw'!$Q$4)/10))) +IF(CL214="",0,POWER(10,((CL214+'ModelParams Lw'!$R$4)/10))) +IF(CM214="",0,POWER(10,((CM214+'ModelParams Lw'!$S$4)/10))) +IF(CN214="",0,POWER(10,((CN214+'ModelParams Lw'!$T$4)/10))) +IF(CO214="",0,POWER(10,((CO214+'ModelParams Lw'!$U$4)/10)))+IF(CP214="",0,POWER(10,((CP214+'ModelParams Lw'!$V$4)/10))))</f>
        <v>#DIV/0!</v>
      </c>
      <c r="CR214" s="26" t="e">
        <f t="shared" si="91"/>
        <v>#DIV/0!</v>
      </c>
      <c r="CS214" s="26" t="e">
        <f>(CI214-'ModelParams Lw'!$O$10)/'ModelParams Lw'!$O$11</f>
        <v>#DIV/0!</v>
      </c>
      <c r="CT214" s="26" t="e">
        <f>(CJ214-'ModelParams Lw'!$P$10)/'ModelParams Lw'!$P$11</f>
        <v>#DIV/0!</v>
      </c>
      <c r="CU214" s="26" t="e">
        <f>(CK214-'ModelParams Lw'!$Q$10)/'ModelParams Lw'!$Q$11</f>
        <v>#DIV/0!</v>
      </c>
      <c r="CV214" s="26" t="e">
        <f>(CL214-'ModelParams Lw'!$R$10)/'ModelParams Lw'!$R$11</f>
        <v>#DIV/0!</v>
      </c>
      <c r="CW214" s="26" t="e">
        <f>(CM214-'ModelParams Lw'!$S$10)/'ModelParams Lw'!$S$11</f>
        <v>#DIV/0!</v>
      </c>
      <c r="CX214" s="26" t="e">
        <f>(CN214-'ModelParams Lw'!$T$10)/'ModelParams Lw'!$T$11</f>
        <v>#DIV/0!</v>
      </c>
      <c r="CY214" s="26" t="e">
        <f>(CO214-'ModelParams Lw'!$U$10)/'ModelParams Lw'!$U$11</f>
        <v>#DIV/0!</v>
      </c>
      <c r="CZ214" s="26" t="e">
        <f>(CP214-'ModelParams Lw'!$V$10)/'ModelParams Lw'!$V$11</f>
        <v>#DIV/0!</v>
      </c>
    </row>
    <row r="215" spans="1:104" x14ac:dyDescent="0.2">
      <c r="A215" s="13">
        <f>Calcul!A217</f>
        <v>0</v>
      </c>
      <c r="B215" s="13">
        <f t="shared" si="92"/>
        <v>0</v>
      </c>
      <c r="C215" s="13">
        <f>Calcul!B217</f>
        <v>0</v>
      </c>
      <c r="D215" s="13">
        <f>Calcul!C217/1000</f>
        <v>0</v>
      </c>
      <c r="E215" s="13">
        <f>Calcul!D217/1000</f>
        <v>0</v>
      </c>
      <c r="F215" s="13">
        <f t="shared" si="93"/>
        <v>0</v>
      </c>
      <c r="G215" s="23" t="e">
        <f>DEGREES(ACOS(1-(1/'ModelParams Lw'!B$15*SQRT(0.5*1.2/'Sound Power'!$C215)*('Sound Power'!$B215/3600)/('Sound Power'!$D215)/('Sound Power'!$F215))))</f>
        <v>#DIV/0!</v>
      </c>
      <c r="H215" s="23" t="e">
        <f>DEGREES(ACOS(1-(1/'ModelParams Lw'!C$15*SQRT(0.5*1.2/'Sound Power'!$C215)*('Sound Power'!$B215/3600)/('Sound Power'!$D215)/('Sound Power'!$F215))))</f>
        <v>#DIV/0!</v>
      </c>
      <c r="I215" s="23" t="e">
        <f>DEGREES(ACOS(1-(1/'ModelParams Lw'!D$15*SQRT(0.5*1.2/'Sound Power'!$C215)*('Sound Power'!$B215/3600)/('Sound Power'!$D215)/('Sound Power'!$F215))))</f>
        <v>#DIV/0!</v>
      </c>
      <c r="J215" s="23" t="e">
        <f>DEGREES(ACOS(1-(1/'ModelParams Lw'!E$15*SQRT(0.5*1.2/'Sound Power'!$C215)*('Sound Power'!$B215/3600)/('Sound Power'!$D215)/('Sound Power'!$F215))))</f>
        <v>#DIV/0!</v>
      </c>
      <c r="K215" s="23" t="e">
        <f>DEGREES(ACOS(1-(1/'ModelParams Lw'!F$15*SQRT(0.5*1.2/'Sound Power'!$C215)*('Sound Power'!$B215/3600)/('Sound Power'!$D215)/('Sound Power'!$F215))))</f>
        <v>#DIV/0!</v>
      </c>
      <c r="L215" s="23" t="e">
        <f>DEGREES(ACOS(1-(1/'ModelParams Lw'!G$15*SQRT(0.5*1.2/'Sound Power'!$C215)*('Sound Power'!$B215/3600)/('Sound Power'!$D215)/('Sound Power'!$F215))))</f>
        <v>#DIV/0!</v>
      </c>
      <c r="M215" s="23" t="e">
        <f>DEGREES(ACOS(1-(1/'ModelParams Lw'!H$15*SQRT(0.5*1.2/'Sound Power'!$C215)*('Sound Power'!$B215/3600)/('Sound Power'!$D215)/('Sound Power'!$F215))))</f>
        <v>#DIV/0!</v>
      </c>
      <c r="N215" s="23" t="e">
        <f>DEGREES(ACOS(1-(1/'ModelParams Lw'!I$15*SQRT(0.5*1.2/'Sound Power'!$C215)*('Sound Power'!$B215/3600)/('Sound Power'!$D215)/('Sound Power'!$F215))))</f>
        <v>#DIV/0!</v>
      </c>
      <c r="O215" s="26" t="e">
        <f>('ModelParams Lw'!B$4*LN('Sound Power'!G215)/(1+EXP(-('Sound Power'!$D215*1000+'ModelParams Lw'!B$6)/'ModelParams Lw'!B$7))+'ModelParams Lw'!B$5)*LN('Sound Power'!$B215)-('ModelParams Lw'!B$8+'ModelParams Lw'!B$9*$D215+'ModelParams Lw'!B$10*'Sound Power'!$F215^'ModelParams Lw'!B$14+'ModelParams Lw'!B$11*LN('Sound Power'!G215)+'ModelParams Lw'!B$12*'Sound Power'!$D215*'Sound Power'!$F215+'ModelParams Lw'!B$13*'Sound Power'!$D215*LN('Sound Power'!G215))</f>
        <v>#DIV/0!</v>
      </c>
      <c r="P215" s="26" t="e">
        <f>('ModelParams Lw'!C$4*LN('Sound Power'!H215)/(1+EXP(-('Sound Power'!$D215*1000+'ModelParams Lw'!C$6)/'ModelParams Lw'!C$7))+'ModelParams Lw'!C$5)*LN('Sound Power'!$B215)-('ModelParams Lw'!C$8+'ModelParams Lw'!C$9*$D215+'ModelParams Lw'!C$10*'Sound Power'!$F215^'ModelParams Lw'!C$14+'ModelParams Lw'!C$11*LN('Sound Power'!H215)+'ModelParams Lw'!C$12*'Sound Power'!$D215*'Sound Power'!$F215+'ModelParams Lw'!C$13*'Sound Power'!$D215*LN('Sound Power'!H215))</f>
        <v>#DIV/0!</v>
      </c>
      <c r="Q215" s="26" t="e">
        <f>('ModelParams Lw'!D$4*LN('Sound Power'!I215)/(1+EXP(-('Sound Power'!$D215*1000+'ModelParams Lw'!D$6)/'ModelParams Lw'!D$7))+'ModelParams Lw'!D$5)*LN('Sound Power'!$B215)-('ModelParams Lw'!D$8+'ModelParams Lw'!D$9*$D215+'ModelParams Lw'!D$10*'Sound Power'!$F215^'ModelParams Lw'!D$14+'ModelParams Lw'!D$11*LN('Sound Power'!I215)+'ModelParams Lw'!D$12*'Sound Power'!$D215*'Sound Power'!$F215+'ModelParams Lw'!D$13*'Sound Power'!$D215*LN('Sound Power'!I215))</f>
        <v>#DIV/0!</v>
      </c>
      <c r="R215" s="26" t="e">
        <f>('ModelParams Lw'!E$4*LN('Sound Power'!J215)/(1+EXP(-('Sound Power'!$D215*1000+'ModelParams Lw'!E$6)/'ModelParams Lw'!E$7))+'ModelParams Lw'!E$5)*LN('Sound Power'!$B215)-('ModelParams Lw'!E$8+'ModelParams Lw'!E$9*$D215+'ModelParams Lw'!E$10*'Sound Power'!$F215^'ModelParams Lw'!E$14+'ModelParams Lw'!E$11*LN('Sound Power'!J215)+'ModelParams Lw'!E$12*'Sound Power'!$D215*'Sound Power'!$F215+'ModelParams Lw'!E$13*'Sound Power'!$D215*LN('Sound Power'!J215))</f>
        <v>#DIV/0!</v>
      </c>
      <c r="S215" s="26" t="e">
        <f>('ModelParams Lw'!F$4*LN('Sound Power'!K215)/(1+EXP(-('Sound Power'!$D215*1000+'ModelParams Lw'!F$6)/'ModelParams Lw'!F$7))+'ModelParams Lw'!F$5)*LN('Sound Power'!$B215)-('ModelParams Lw'!F$8+'ModelParams Lw'!F$9*$D215+'ModelParams Lw'!F$10*'Sound Power'!$F215^'ModelParams Lw'!F$14+'ModelParams Lw'!F$11*LN('Sound Power'!K215)+'ModelParams Lw'!F$12*'Sound Power'!$D215*'Sound Power'!$F215+'ModelParams Lw'!F$13*'Sound Power'!$D215*LN('Sound Power'!K215))</f>
        <v>#DIV/0!</v>
      </c>
      <c r="T215" s="26" t="e">
        <f>('ModelParams Lw'!G$4*LN('Sound Power'!L215)/(1+EXP(-('Sound Power'!$D215*1000+'ModelParams Lw'!G$6)/'ModelParams Lw'!G$7))+'ModelParams Lw'!G$5)*LN('Sound Power'!$B215)-('ModelParams Lw'!G$8+'ModelParams Lw'!G$9*$D215+'ModelParams Lw'!G$10*'Sound Power'!$F215^'ModelParams Lw'!G$14+'ModelParams Lw'!G$11*LN('Sound Power'!L215)+'ModelParams Lw'!G$12*'Sound Power'!$D215*'Sound Power'!$F215+'ModelParams Lw'!G$13*'Sound Power'!$D215*LN('Sound Power'!L215))</f>
        <v>#DIV/0!</v>
      </c>
      <c r="U215" s="26" t="e">
        <f>('ModelParams Lw'!H$4*LN('Sound Power'!M215)/(1+EXP(-('Sound Power'!$D215*1000+'ModelParams Lw'!H$6)/'ModelParams Lw'!H$7))+'ModelParams Lw'!H$5)*LN('Sound Power'!$B215)-('ModelParams Lw'!H$8+'ModelParams Lw'!H$9*$D215+'ModelParams Lw'!H$10*'Sound Power'!$F215^'ModelParams Lw'!H$14+'ModelParams Lw'!H$11*LN('Sound Power'!M215)+'ModelParams Lw'!H$12*'Sound Power'!$D215*'Sound Power'!$F215+'ModelParams Lw'!H$13*'Sound Power'!$D215*LN('Sound Power'!M215))</f>
        <v>#DIV/0!</v>
      </c>
      <c r="V215" s="26" t="e">
        <f>('ModelParams Lw'!I$4*LN('Sound Power'!N215)/(1+EXP(-('Sound Power'!$D215*1000+'ModelParams Lw'!I$6)/'ModelParams Lw'!I$7))+'ModelParams Lw'!I$5)*LN('Sound Power'!$B215)-('ModelParams Lw'!I$8+'ModelParams Lw'!I$9*$D215+'ModelParams Lw'!I$10*'Sound Power'!$F215^'ModelParams Lw'!I$14+'ModelParams Lw'!I$11*LN('Sound Power'!N215)+'ModelParams Lw'!I$12*'Sound Power'!$D215*'Sound Power'!$F215+'ModelParams Lw'!I$13*'Sound Power'!$D215*LN('Sound Power'!N215))</f>
        <v>#DIV/0!</v>
      </c>
      <c r="W215" s="26" t="e">
        <f>10*LOG10(IF(O215="",0,POWER(10,((O215+'ModelParams Lw'!$O$4)/10))) +IF(P215="",0,POWER(10,((P215+'ModelParams Lw'!$P$4)/10))) +IF(Q215="",0,POWER(10,((Q215+'ModelParams Lw'!$Q$4)/10))) +IF(R215="",0,POWER(10,((R215+'ModelParams Lw'!$R$4)/10))) +IF(S215="",0,POWER(10,((S215+'ModelParams Lw'!$S$4)/10))) +IF(T215="",0,POWER(10,((T215+'ModelParams Lw'!$T$4)/10))) +IF(U215="",0,POWER(10,((U215+'ModelParams Lw'!$U$4)/10)))+IF(V215="",0,POWER(10,((V215+'ModelParams Lw'!$V$4)/10))))</f>
        <v>#DIV/0!</v>
      </c>
      <c r="X215" s="26" t="e">
        <f t="shared" si="77"/>
        <v>#DIV/0!</v>
      </c>
      <c r="Y215" s="26" t="e">
        <f>(O215-'ModelParams Lw'!O$10)/'ModelParams Lw'!O$11</f>
        <v>#DIV/0!</v>
      </c>
      <c r="Z215" s="26" t="e">
        <f>(P215-'ModelParams Lw'!P$10)/'ModelParams Lw'!P$11</f>
        <v>#DIV/0!</v>
      </c>
      <c r="AA215" s="26" t="e">
        <f>(Q215-'ModelParams Lw'!Q$10)/'ModelParams Lw'!Q$11</f>
        <v>#DIV/0!</v>
      </c>
      <c r="AB215" s="26" t="e">
        <f>(R215-'ModelParams Lw'!R$10)/'ModelParams Lw'!R$11</f>
        <v>#DIV/0!</v>
      </c>
      <c r="AC215" s="26" t="e">
        <f>(S215-'ModelParams Lw'!S$10)/'ModelParams Lw'!S$11</f>
        <v>#DIV/0!</v>
      </c>
      <c r="AD215" s="26" t="e">
        <f>(T215-'ModelParams Lw'!T$10)/'ModelParams Lw'!T$11</f>
        <v>#DIV/0!</v>
      </c>
      <c r="AE215" s="26" t="e">
        <f>(U215-'ModelParams Lw'!U$10)/'ModelParams Lw'!U$11</f>
        <v>#DIV/0!</v>
      </c>
      <c r="AF215" s="26" t="e">
        <f>(V215-'ModelParams Lw'!V$10)/'ModelParams Lw'!V$11</f>
        <v>#DIV/0!</v>
      </c>
      <c r="AG215" s="26" t="e">
        <f t="shared" si="78"/>
        <v>#DIV/0!</v>
      </c>
      <c r="AH215" s="26" t="e">
        <f>VLOOKUP(D215*1000,'ModelParams Lw'!$A$38:$D$58,4)</f>
        <v>#N/A</v>
      </c>
      <c r="AI215" s="56" t="e">
        <f>VLOOKUP(D215*1000,'ModelParams Lw'!$A$38:$D$58,2)</f>
        <v>#N/A</v>
      </c>
      <c r="AJ215" s="46" t="e">
        <f t="shared" si="79"/>
        <v>#DIV/0!</v>
      </c>
      <c r="AK215" s="26" t="e">
        <f t="shared" si="80"/>
        <v>#VALUE!</v>
      </c>
      <c r="AL215" s="26" t="e">
        <f>IF($AI215=100,'ModelParams Lw'!R$35*'Sound Power'!$AH215^2+'ModelParams Lw'!R$36*'Sound Power'!$AH215+'ModelParams Lw'!R$37,IF($AI215=150,'ModelParams Lw'!R$38*'Sound Power'!$AH215^2+'ModelParams Lw'!R$39*'Sound Power'!$AH215+'ModelParams Lw'!R$40,'ModelParams Lw'!R$41*'Sound Power'!$AH215^2+'ModelParams Lw'!R$42*'Sound Power'!$AH215+'ModelParams Lw'!R$43))</f>
        <v>#N/A</v>
      </c>
      <c r="AM215" s="26" t="e">
        <f>IF($AI215=100,'ModelParams Lw'!S$35*'Sound Power'!$AH215^2+'ModelParams Lw'!S$36*'Sound Power'!$AH215+'ModelParams Lw'!S$37,IF($AI215=150,'ModelParams Lw'!S$38*'Sound Power'!$AH215^2+'ModelParams Lw'!S$39*'Sound Power'!$AH215+'ModelParams Lw'!S$40,'ModelParams Lw'!S$41*'Sound Power'!$AH215^2+'ModelParams Lw'!S$42*'Sound Power'!$AH215+'ModelParams Lw'!S$43))</f>
        <v>#N/A</v>
      </c>
      <c r="AN215" s="26" t="e">
        <f>IF($AI215=100,'ModelParams Lw'!T$35*'Sound Power'!$AH215^2+'ModelParams Lw'!T$36*'Sound Power'!$AH215+'ModelParams Lw'!T$37,IF($AI215=150,'ModelParams Lw'!T$38*'Sound Power'!$AH215^2+'ModelParams Lw'!T$39*'Sound Power'!$AH215+'ModelParams Lw'!T$40,'ModelParams Lw'!T$41*'Sound Power'!$AH215^2+'ModelParams Lw'!T$42*'Sound Power'!$AH215+'ModelParams Lw'!T$43))</f>
        <v>#N/A</v>
      </c>
      <c r="AO215" s="26" t="e">
        <f>IF($AI215=100,'ModelParams Lw'!U$35*'Sound Power'!$AH215^2+'ModelParams Lw'!U$36*'Sound Power'!$AH215+'ModelParams Lw'!U$37,IF($AI215=150,'ModelParams Lw'!U$38*'Sound Power'!$AH215^2+'ModelParams Lw'!U$39*'Sound Power'!$AH215+'ModelParams Lw'!U$40,'ModelParams Lw'!U$41*'Sound Power'!$AH215^2+'ModelParams Lw'!U$42*'Sound Power'!$AH215+'ModelParams Lw'!U$43))</f>
        <v>#N/A</v>
      </c>
      <c r="AP215" s="26" t="e">
        <f>IF($AI215=100,'ModelParams Lw'!V$35*'Sound Power'!$AH215^2+'ModelParams Lw'!V$36*'Sound Power'!$AH215+'ModelParams Lw'!V$37,IF($AI215=150,'ModelParams Lw'!V$38*'Sound Power'!$AH215^2+'ModelParams Lw'!V$39*'Sound Power'!$AH215+'ModelParams Lw'!V$40,'ModelParams Lw'!V$41*'Sound Power'!$AH215^2+'ModelParams Lw'!V$42*'Sound Power'!$AH215+'ModelParams Lw'!V$43))</f>
        <v>#N/A</v>
      </c>
      <c r="AQ215" s="26" t="e">
        <f>IF($AI215=100,'ModelParams Lw'!W$35*'Sound Power'!$AH215^2+'ModelParams Lw'!W$36*'Sound Power'!$AH215+'ModelParams Lw'!W$37,IF($AI215=150,'ModelParams Lw'!W$38*'Sound Power'!$AH215^2+'ModelParams Lw'!W$39*'Sound Power'!$AH215+'ModelParams Lw'!W$40,'ModelParams Lw'!W$41*'Sound Power'!$AH215^2+'ModelParams Lw'!W$42*'Sound Power'!$AH215+'ModelParams Lw'!W$43))</f>
        <v>#N/A</v>
      </c>
      <c r="AR215" s="26" t="e">
        <f t="shared" si="81"/>
        <v>#VALUE!</v>
      </c>
      <c r="AS215" s="26" t="e">
        <f>IF(26.83*LN($AJ215)-11.791-'ModelParams Lw'!B$35&lt;0,0,26.83*LN($AJ215)-11.791-'ModelParams Lw'!B$35)</f>
        <v>#DIV/0!</v>
      </c>
      <c r="AT215" s="26" t="e">
        <f>IF(26.83*LN($AJ215)-11.791-'ModelParams Lw'!C$35&lt;0,0,26.83*LN($AJ215)-11.791-'ModelParams Lw'!C$35)</f>
        <v>#DIV/0!</v>
      </c>
      <c r="AU215" s="26" t="e">
        <f>IF(26.83*LN($AJ215)-11.791-'ModelParams Lw'!D$35&lt;0,0,26.83*LN($AJ215)-11.791-'ModelParams Lw'!D$35)</f>
        <v>#DIV/0!</v>
      </c>
      <c r="AV215" s="26" t="e">
        <f>IF(26.83*LN($AJ215)-11.791-'ModelParams Lw'!E$35&lt;0,0,26.83*LN($AJ215)-11.791-'ModelParams Lw'!E$35)</f>
        <v>#DIV/0!</v>
      </c>
      <c r="AW215" s="26" t="e">
        <f>IF(26.83*LN($AJ215)-11.791-'ModelParams Lw'!F$35&lt;0,0,26.83*LN($AJ215)-11.791-'ModelParams Lw'!F$35)</f>
        <v>#DIV/0!</v>
      </c>
      <c r="AX215" s="26" t="e">
        <f>IF(26.83*LN($AJ215)-11.791-'ModelParams Lw'!G$35&lt;0,0,26.83*LN($AJ215)-11.791-'ModelParams Lw'!G$35)</f>
        <v>#DIV/0!</v>
      </c>
      <c r="AY215" s="26" t="e">
        <f>IF(26.83*LN($AJ215)-11.791-'ModelParams Lw'!H$35&lt;0,0,26.83*LN($AJ215)-11.791-'ModelParams Lw'!H$35)</f>
        <v>#DIV/0!</v>
      </c>
      <c r="AZ215" s="26" t="e">
        <f>IF(26.83*LN($AJ215)-11.791-'ModelParams Lw'!I$35&lt;0,0,26.83*LN($AJ215)-11.791-'ModelParams Lw'!I$35)</f>
        <v>#DIV/0!</v>
      </c>
      <c r="BA215" s="26" t="e">
        <f t="shared" si="94"/>
        <v>#DIV/0!</v>
      </c>
      <c r="BB215" s="26" t="e">
        <f t="shared" si="95"/>
        <v>#DIV/0!</v>
      </c>
      <c r="BC215" s="26" t="e">
        <f t="shared" si="96"/>
        <v>#DIV/0!</v>
      </c>
      <c r="BD215" s="26" t="e">
        <f t="shared" si="97"/>
        <v>#DIV/0!</v>
      </c>
      <c r="BE215" s="26" t="e">
        <f t="shared" si="98"/>
        <v>#DIV/0!</v>
      </c>
      <c r="BF215" s="26" t="e">
        <f t="shared" si="99"/>
        <v>#DIV/0!</v>
      </c>
      <c r="BG215" s="26" t="e">
        <f t="shared" si="100"/>
        <v>#DIV/0!</v>
      </c>
      <c r="BH215" s="26" t="e">
        <f t="shared" si="101"/>
        <v>#DIV/0!</v>
      </c>
      <c r="BI215" s="26" t="e">
        <f>10*LOG10(IF(BA215="",0,POWER(10,((BA215+'ModelParams Lw'!$O$4)/10))) +IF(BB215="",0,POWER(10,((BB215+'ModelParams Lw'!$P$4)/10))) +IF(BC215="",0,POWER(10,((BC215+'ModelParams Lw'!$Q$4)/10))) +IF(BD215="",0,POWER(10,((BD215+'ModelParams Lw'!$R$4)/10))) +IF(BE215="",0,POWER(10,((BE215+'ModelParams Lw'!$S$4)/10))) +IF(BF215="",0,POWER(10,((BF215+'ModelParams Lw'!$T$4)/10))) +IF(BG215="",0,POWER(10,((BG215+'ModelParams Lw'!$U$4)/10)))+IF(BH215="",0,POWER(10,((BH215+'ModelParams Lw'!$V$4)/10))))</f>
        <v>#DIV/0!</v>
      </c>
      <c r="BJ215" s="26" t="e">
        <f t="shared" si="82"/>
        <v>#DIV/0!</v>
      </c>
      <c r="BK215" s="26" t="e">
        <f>(BA215-'ModelParams Lw'!O$10)/'ModelParams Lw'!O$11</f>
        <v>#DIV/0!</v>
      </c>
      <c r="BL215" s="26" t="e">
        <f>(BB215-'ModelParams Lw'!P$10)/'ModelParams Lw'!P$11</f>
        <v>#DIV/0!</v>
      </c>
      <c r="BM215" s="26" t="e">
        <f>(BC215-'ModelParams Lw'!Q$10)/'ModelParams Lw'!Q$11</f>
        <v>#DIV/0!</v>
      </c>
      <c r="BN215" s="26" t="e">
        <f>(BD215-'ModelParams Lw'!R$10)/'ModelParams Lw'!R$11</f>
        <v>#DIV/0!</v>
      </c>
      <c r="BO215" s="26" t="e">
        <f>(BE215-'ModelParams Lw'!S$10)/'ModelParams Lw'!S$11</f>
        <v>#DIV/0!</v>
      </c>
      <c r="BP215" s="26" t="e">
        <f>(BF215-'ModelParams Lw'!T$10)/'ModelParams Lw'!T$11</f>
        <v>#DIV/0!</v>
      </c>
      <c r="BQ215" s="26" t="e">
        <f>(BG215-'ModelParams Lw'!U$10)/'ModelParams Lw'!U$11</f>
        <v>#DIV/0!</v>
      </c>
      <c r="BR215" s="26" t="e">
        <f>(BH215-'ModelParams Lw'!V$10)/'ModelParams Lw'!V$11</f>
        <v>#DIV/0!</v>
      </c>
      <c r="BS215" s="23" t="e">
        <f>IF(Calcul!$E217="SW",DEGREES(ACOS(1-(1/'ModelParams Lw'!C$25*SQRT(0.5*1.2/'Sound Power'!$C215)*('Sound Power'!$B215/3600)/('Sound Power'!$D215)/('Sound Power'!$F215)))),DEGREES(ACOS(1-(1/'ModelParams Lw'!C$29*SQRT(0.5*1.2/'Sound Power'!$C215)*('Sound Power'!$B215/3600)/('Sound Power'!$D215)/('Sound Power'!$F215)))))</f>
        <v>#DIV/0!</v>
      </c>
      <c r="BT215" s="23" t="e">
        <f>IF(Calcul!$E217="SW",DEGREES(ACOS(1-(1/'ModelParams Lw'!D$25*SQRT(0.5*1.2/'Sound Power'!$C215)*('Sound Power'!$B215/3600)/('Sound Power'!$D215)/('Sound Power'!$F215)))),DEGREES(ACOS(1-(1/'ModelParams Lw'!D$29*SQRT(0.5*1.2/'Sound Power'!$C215)*('Sound Power'!$B215/3600)/('Sound Power'!$D215)/('Sound Power'!$F215)))))</f>
        <v>#DIV/0!</v>
      </c>
      <c r="BU215" s="23" t="e">
        <f>IF(Calcul!$E217="SW",DEGREES(ACOS(1-(1/'ModelParams Lw'!E$25*SQRT(0.5*1.2/'Sound Power'!$C215)*('Sound Power'!$B215/3600)/('Sound Power'!$D215)/('Sound Power'!$F215)))),DEGREES(ACOS(1-(1/'ModelParams Lw'!E$29*SQRT(0.5*1.2/'Sound Power'!$C215)*('Sound Power'!$B215/3600)/('Sound Power'!$D215)/('Sound Power'!$F215)))))</f>
        <v>#DIV/0!</v>
      </c>
      <c r="BV215" s="23" t="e">
        <f>IF(Calcul!$E217="SW",DEGREES(ACOS(1-(1/'ModelParams Lw'!F$25*SQRT(0.5*1.2/'Sound Power'!$C215)*('Sound Power'!$B215/3600)/('Sound Power'!$D215)/('Sound Power'!$F215)))),DEGREES(ACOS(1-(1/'ModelParams Lw'!F$29*SQRT(0.5*1.2/'Sound Power'!$C215)*('Sound Power'!$B215/3600)/('Sound Power'!$D215)/('Sound Power'!$F215)))))</f>
        <v>#DIV/0!</v>
      </c>
      <c r="BW215" s="23" t="e">
        <f>IF(Calcul!$E217="SW",DEGREES(ACOS(1-(1/'ModelParams Lw'!G$25*SQRT(0.5*1.2/'Sound Power'!$C215)*('Sound Power'!$B215/3600)/('Sound Power'!$D215)/('Sound Power'!$F215)))),DEGREES(ACOS(1-(1/'ModelParams Lw'!G$29*SQRT(0.5*1.2/'Sound Power'!$C215)*('Sound Power'!$B215/3600)/('Sound Power'!$D215)/('Sound Power'!$F215)))))</f>
        <v>#DIV/0!</v>
      </c>
      <c r="BX215" s="23" t="e">
        <f>IF(Calcul!$E217="SW",DEGREES(ACOS(1-(1/'ModelParams Lw'!H$25*SQRT(0.5*1.2/'Sound Power'!$C215)*('Sound Power'!$B215/3600)/('Sound Power'!$D215)/('Sound Power'!$F215)))),DEGREES(ACOS(1-(1/'ModelParams Lw'!H$29*SQRT(0.5*1.2/'Sound Power'!$C215)*('Sound Power'!$B215/3600)/('Sound Power'!$D215)/('Sound Power'!$F215)))))</f>
        <v>#DIV/0!</v>
      </c>
      <c r="BY215" s="23" t="e">
        <f>IF(Calcul!$E217="SW",DEGREES(ACOS(1-(1/'ModelParams Lw'!I$25*SQRT(0.5*1.2/'Sound Power'!$C215)*('Sound Power'!$B215/3600)/('Sound Power'!$D215)/('Sound Power'!$F215)))),DEGREES(ACOS(1-(1/'ModelParams Lw'!I$29*SQRT(0.5*1.2/'Sound Power'!$C215)*('Sound Power'!$B215/3600)/('Sound Power'!$D215)/('Sound Power'!$F215)))))</f>
        <v>#DIV/0!</v>
      </c>
      <c r="BZ215" s="23" t="e">
        <f>IF(Calcul!$E217="SW",DEGREES(ACOS(1-(1/'ModelParams Lw'!J$25*SQRT(0.5*1.2/'Sound Power'!$C215)*('Sound Power'!$B215/3600)/('Sound Power'!$D215)/('Sound Power'!$F215)))),DEGREES(ACOS(1-(1/'ModelParams Lw'!J$29*SQRT(0.5*1.2/'Sound Power'!$C215)*('Sound Power'!$B215/3600)/('Sound Power'!$D215)/('Sound Power'!$F215)))))</f>
        <v>#DIV/0!</v>
      </c>
      <c r="CA215" s="26" t="e">
        <f>IF(Calcul!$E217="SW",'ModelParams Lw'!C$22+'ModelParams Lw'!C$23*LOG('Sound Power'!$D215/'Sound Power'!$E215)+'ModelParams Lw'!C$24*LN('Sound Power'!BS215),IF('ModelParams Lw'!C$26+'ModelParams Lw'!C$27*LOG('Sound Power'!$D215/'Sound Power'!$E215)+'ModelParams Lw'!C$28*LN('Sound Power'!BS215)&lt;'ModelParams Lw'!C$22+'ModelParams Lw'!C$23*LOG('Sound Power'!$D215/'Sound Power'!$E215)+'ModelParams Lw'!C$24*LN('Sound Power'!BS215),'ModelParams Lw'!C$22+'ModelParams Lw'!C$23*LOG('Sound Power'!$D215/'Sound Power'!$E215)+'ModelParams Lw'!C$24*LN('Sound Power'!BS215),'ModelParams Lw'!C$26+'ModelParams Lw'!C$27*LOG('Sound Power'!$D215/'Sound Power'!$E215)+'ModelParams Lw'!C$28*LN('Sound Power'!BS215)))</f>
        <v>#DIV/0!</v>
      </c>
      <c r="CB215" s="26" t="e">
        <f>IF(Calcul!$E217="SW",'ModelParams Lw'!D$22+'ModelParams Lw'!D$23*LOG('Sound Power'!$D215/'Sound Power'!$E215)+'ModelParams Lw'!D$24*LN('Sound Power'!BT215),IF('ModelParams Lw'!D$26+'ModelParams Lw'!D$27*LOG('Sound Power'!$D215/'Sound Power'!$E215)+'ModelParams Lw'!D$28*LN('Sound Power'!BT215)&lt;'ModelParams Lw'!D$22+'ModelParams Lw'!D$23*LOG('Sound Power'!$D215/'Sound Power'!$E215)+'ModelParams Lw'!D$24*LN('Sound Power'!BT215),'ModelParams Lw'!D$22+'ModelParams Lw'!D$23*LOG('Sound Power'!$D215/'Sound Power'!$E215)+'ModelParams Lw'!D$24*LN('Sound Power'!BT215),'ModelParams Lw'!D$26+'ModelParams Lw'!D$27*LOG('Sound Power'!$D215/'Sound Power'!$E215)+'ModelParams Lw'!D$28*LN('Sound Power'!BT215)))</f>
        <v>#DIV/0!</v>
      </c>
      <c r="CC215" s="26" t="e">
        <f>IF(Calcul!$E217="SW",'ModelParams Lw'!E$22+'ModelParams Lw'!E$23*LOG('Sound Power'!$D215/'Sound Power'!$E215)+'ModelParams Lw'!E$24*LN('Sound Power'!BU215),IF('ModelParams Lw'!E$26+'ModelParams Lw'!E$27*LOG('Sound Power'!$D215/'Sound Power'!$E215)+'ModelParams Lw'!E$28*LN('Sound Power'!BU215)&lt;'ModelParams Lw'!E$22+'ModelParams Lw'!E$23*LOG('Sound Power'!$D215/'Sound Power'!$E215)+'ModelParams Lw'!E$24*LN('Sound Power'!BU215),'ModelParams Lw'!E$22+'ModelParams Lw'!E$23*LOG('Sound Power'!$D215/'Sound Power'!$E215)+'ModelParams Lw'!E$24*LN('Sound Power'!BU215),'ModelParams Lw'!E$26+'ModelParams Lw'!E$27*LOG('Sound Power'!$D215/'Sound Power'!$E215)+'ModelParams Lw'!E$28*LN('Sound Power'!BU215)))</f>
        <v>#DIV/0!</v>
      </c>
      <c r="CD215" s="26" t="e">
        <f>IF(Calcul!$E217="SW",'ModelParams Lw'!F$22+'ModelParams Lw'!F$23*LOG('Sound Power'!$D215/'Sound Power'!$E215)+'ModelParams Lw'!F$24*LN('Sound Power'!BV215),IF('ModelParams Lw'!F$26+'ModelParams Lw'!F$27*LOG('Sound Power'!$D215/'Sound Power'!$E215)+'ModelParams Lw'!F$28*LN('Sound Power'!BV215)&lt;'ModelParams Lw'!F$22+'ModelParams Lw'!F$23*LOG('Sound Power'!$D215/'Sound Power'!$E215)+'ModelParams Lw'!F$24*LN('Sound Power'!BV215),'ModelParams Lw'!F$22+'ModelParams Lw'!F$23*LOG('Sound Power'!$D215/'Sound Power'!$E215)+'ModelParams Lw'!F$24*LN('Sound Power'!BV215),'ModelParams Lw'!F$26+'ModelParams Lw'!F$27*LOG('Sound Power'!$D215/'Sound Power'!$E215)+'ModelParams Lw'!F$28*LN('Sound Power'!BV215)))</f>
        <v>#DIV/0!</v>
      </c>
      <c r="CE215" s="26" t="e">
        <f>IF(Calcul!$E217="SW",'ModelParams Lw'!G$22+'ModelParams Lw'!G$23*LOG('Sound Power'!$D215/'Sound Power'!$E215)+'ModelParams Lw'!G$24*LN('Sound Power'!BW215),IF('ModelParams Lw'!G$26+'ModelParams Lw'!G$27*LOG('Sound Power'!$D215/'Sound Power'!$E215)+'ModelParams Lw'!G$28*LN('Sound Power'!BW215)&lt;'ModelParams Lw'!G$22+'ModelParams Lw'!G$23*LOG('Sound Power'!$D215/'Sound Power'!$E215)+'ModelParams Lw'!G$24*LN('Sound Power'!BW215),'ModelParams Lw'!G$22+'ModelParams Lw'!G$23*LOG('Sound Power'!$D215/'Sound Power'!$E215)+'ModelParams Lw'!G$24*LN('Sound Power'!BW215),'ModelParams Lw'!G$26+'ModelParams Lw'!G$27*LOG('Sound Power'!$D215/'Sound Power'!$E215)+'ModelParams Lw'!G$28*LN('Sound Power'!BW215)))</f>
        <v>#DIV/0!</v>
      </c>
      <c r="CF215" s="26" t="e">
        <f>IF(Calcul!$E217="SW",'ModelParams Lw'!H$22+'ModelParams Lw'!H$23*LOG('Sound Power'!$D215/'Sound Power'!$E215)+'ModelParams Lw'!H$24*LN('Sound Power'!BX215),IF('ModelParams Lw'!H$26+'ModelParams Lw'!H$27*LOG('Sound Power'!$D215/'Sound Power'!$E215)+'ModelParams Lw'!H$28*LN('Sound Power'!BX215)&lt;'ModelParams Lw'!H$22+'ModelParams Lw'!H$23*LOG('Sound Power'!$D215/'Sound Power'!$E215)+'ModelParams Lw'!H$24*LN('Sound Power'!BX215),'ModelParams Lw'!H$22+'ModelParams Lw'!H$23*LOG('Sound Power'!$D215/'Sound Power'!$E215)+'ModelParams Lw'!H$24*LN('Sound Power'!BX215),'ModelParams Lw'!H$26+'ModelParams Lw'!H$27*LOG('Sound Power'!$D215/'Sound Power'!$E215)+'ModelParams Lw'!H$28*LN('Sound Power'!BX215)))</f>
        <v>#DIV/0!</v>
      </c>
      <c r="CG215" s="26" t="e">
        <f>IF(Calcul!$E217="SW",'ModelParams Lw'!I$22+'ModelParams Lw'!I$23*LOG('Sound Power'!$D215/'Sound Power'!$E215)+'ModelParams Lw'!I$24*LN('Sound Power'!BY215),IF('ModelParams Lw'!I$26+'ModelParams Lw'!I$27*LOG('Sound Power'!$D215/'Sound Power'!$E215)+'ModelParams Lw'!I$28*LN('Sound Power'!BY215)&lt;'ModelParams Lw'!I$22+'ModelParams Lw'!I$23*LOG('Sound Power'!$D215/'Sound Power'!$E215)+'ModelParams Lw'!I$24*LN('Sound Power'!BY215),'ModelParams Lw'!I$22+'ModelParams Lw'!I$23*LOG('Sound Power'!$D215/'Sound Power'!$E215)+'ModelParams Lw'!I$24*LN('Sound Power'!BY215),'ModelParams Lw'!I$26+'ModelParams Lw'!I$27*LOG('Sound Power'!$D215/'Sound Power'!$E215)+'ModelParams Lw'!I$28*LN('Sound Power'!BY215)))</f>
        <v>#DIV/0!</v>
      </c>
      <c r="CH215" s="26" t="e">
        <f>IF(Calcul!$E217="SW",'ModelParams Lw'!J$22+'ModelParams Lw'!J$23*LOG('Sound Power'!$D215/'Sound Power'!$E215)+'ModelParams Lw'!J$24*LN('Sound Power'!BZ215),IF('ModelParams Lw'!J$26+'ModelParams Lw'!J$27*LOG('Sound Power'!$D215/'Sound Power'!$E215)+'ModelParams Lw'!J$28*LN('Sound Power'!BZ215)&lt;'ModelParams Lw'!J$22+'ModelParams Lw'!J$23*LOG('Sound Power'!$D215/'Sound Power'!$E215)+'ModelParams Lw'!J$24*LN('Sound Power'!BZ215),'ModelParams Lw'!J$22+'ModelParams Lw'!J$23*LOG('Sound Power'!$D215/'Sound Power'!$E215)+'ModelParams Lw'!J$24*LN('Sound Power'!BZ215),'ModelParams Lw'!J$26+'ModelParams Lw'!J$27*LOG('Sound Power'!$D215/'Sound Power'!$E215)+'ModelParams Lw'!J$28*LN('Sound Power'!BZ215)))</f>
        <v>#DIV/0!</v>
      </c>
      <c r="CI215" s="26" t="e">
        <f t="shared" si="83"/>
        <v>#DIV/0!</v>
      </c>
      <c r="CJ215" s="26" t="e">
        <f t="shared" si="84"/>
        <v>#DIV/0!</v>
      </c>
      <c r="CK215" s="26" t="e">
        <f t="shared" si="85"/>
        <v>#DIV/0!</v>
      </c>
      <c r="CL215" s="26" t="e">
        <f t="shared" si="86"/>
        <v>#DIV/0!</v>
      </c>
      <c r="CM215" s="26" t="e">
        <f t="shared" si="87"/>
        <v>#DIV/0!</v>
      </c>
      <c r="CN215" s="26" t="e">
        <f t="shared" si="88"/>
        <v>#DIV/0!</v>
      </c>
      <c r="CO215" s="26" t="e">
        <f t="shared" si="89"/>
        <v>#DIV/0!</v>
      </c>
      <c r="CP215" s="26" t="e">
        <f t="shared" si="90"/>
        <v>#DIV/0!</v>
      </c>
      <c r="CQ215" s="26" t="e">
        <f>10*LOG10(IF(CI215="",0,POWER(10,((CI215+'ModelParams Lw'!$O$4)/10))) +IF(CJ215="",0,POWER(10,((CJ215+'ModelParams Lw'!$P$4)/10))) +IF(CK215="",0,POWER(10,((CK215+'ModelParams Lw'!$Q$4)/10))) +IF(CL215="",0,POWER(10,((CL215+'ModelParams Lw'!$R$4)/10))) +IF(CM215="",0,POWER(10,((CM215+'ModelParams Lw'!$S$4)/10))) +IF(CN215="",0,POWER(10,((CN215+'ModelParams Lw'!$T$4)/10))) +IF(CO215="",0,POWER(10,((CO215+'ModelParams Lw'!$U$4)/10)))+IF(CP215="",0,POWER(10,((CP215+'ModelParams Lw'!$V$4)/10))))</f>
        <v>#DIV/0!</v>
      </c>
      <c r="CR215" s="26" t="e">
        <f t="shared" si="91"/>
        <v>#DIV/0!</v>
      </c>
      <c r="CS215" s="26" t="e">
        <f>(CI215-'ModelParams Lw'!$O$10)/'ModelParams Lw'!$O$11</f>
        <v>#DIV/0!</v>
      </c>
      <c r="CT215" s="26" t="e">
        <f>(CJ215-'ModelParams Lw'!$P$10)/'ModelParams Lw'!$P$11</f>
        <v>#DIV/0!</v>
      </c>
      <c r="CU215" s="26" t="e">
        <f>(CK215-'ModelParams Lw'!$Q$10)/'ModelParams Lw'!$Q$11</f>
        <v>#DIV/0!</v>
      </c>
      <c r="CV215" s="26" t="e">
        <f>(CL215-'ModelParams Lw'!$R$10)/'ModelParams Lw'!$R$11</f>
        <v>#DIV/0!</v>
      </c>
      <c r="CW215" s="26" t="e">
        <f>(CM215-'ModelParams Lw'!$S$10)/'ModelParams Lw'!$S$11</f>
        <v>#DIV/0!</v>
      </c>
      <c r="CX215" s="26" t="e">
        <f>(CN215-'ModelParams Lw'!$T$10)/'ModelParams Lw'!$T$11</f>
        <v>#DIV/0!</v>
      </c>
      <c r="CY215" s="26" t="e">
        <f>(CO215-'ModelParams Lw'!$U$10)/'ModelParams Lw'!$U$11</f>
        <v>#DIV/0!</v>
      </c>
      <c r="CZ215" s="26" t="e">
        <f>(CP215-'ModelParams Lw'!$V$10)/'ModelParams Lw'!$V$11</f>
        <v>#DIV/0!</v>
      </c>
    </row>
    <row r="216" spans="1:104" x14ac:dyDescent="0.2">
      <c r="A216" s="13">
        <f>Calcul!A218</f>
        <v>0</v>
      </c>
      <c r="B216" s="13">
        <f t="shared" si="92"/>
        <v>0</v>
      </c>
      <c r="C216" s="13">
        <f>Calcul!B218</f>
        <v>0</v>
      </c>
      <c r="D216" s="13">
        <f>Calcul!C218/1000</f>
        <v>0</v>
      </c>
      <c r="E216" s="13">
        <f>Calcul!D218/1000</f>
        <v>0</v>
      </c>
      <c r="F216" s="13">
        <f t="shared" si="93"/>
        <v>0</v>
      </c>
      <c r="G216" s="23" t="e">
        <f>DEGREES(ACOS(1-(1/'ModelParams Lw'!B$15*SQRT(0.5*1.2/'Sound Power'!$C216)*('Sound Power'!$B216/3600)/('Sound Power'!$D216)/('Sound Power'!$F216))))</f>
        <v>#DIV/0!</v>
      </c>
      <c r="H216" s="23" t="e">
        <f>DEGREES(ACOS(1-(1/'ModelParams Lw'!C$15*SQRT(0.5*1.2/'Sound Power'!$C216)*('Sound Power'!$B216/3600)/('Sound Power'!$D216)/('Sound Power'!$F216))))</f>
        <v>#DIV/0!</v>
      </c>
      <c r="I216" s="23" t="e">
        <f>DEGREES(ACOS(1-(1/'ModelParams Lw'!D$15*SQRT(0.5*1.2/'Sound Power'!$C216)*('Sound Power'!$B216/3600)/('Sound Power'!$D216)/('Sound Power'!$F216))))</f>
        <v>#DIV/0!</v>
      </c>
      <c r="J216" s="23" t="e">
        <f>DEGREES(ACOS(1-(1/'ModelParams Lw'!E$15*SQRT(0.5*1.2/'Sound Power'!$C216)*('Sound Power'!$B216/3600)/('Sound Power'!$D216)/('Sound Power'!$F216))))</f>
        <v>#DIV/0!</v>
      </c>
      <c r="K216" s="23" t="e">
        <f>DEGREES(ACOS(1-(1/'ModelParams Lw'!F$15*SQRT(0.5*1.2/'Sound Power'!$C216)*('Sound Power'!$B216/3600)/('Sound Power'!$D216)/('Sound Power'!$F216))))</f>
        <v>#DIV/0!</v>
      </c>
      <c r="L216" s="23" t="e">
        <f>DEGREES(ACOS(1-(1/'ModelParams Lw'!G$15*SQRT(0.5*1.2/'Sound Power'!$C216)*('Sound Power'!$B216/3600)/('Sound Power'!$D216)/('Sound Power'!$F216))))</f>
        <v>#DIV/0!</v>
      </c>
      <c r="M216" s="23" t="e">
        <f>DEGREES(ACOS(1-(1/'ModelParams Lw'!H$15*SQRT(0.5*1.2/'Sound Power'!$C216)*('Sound Power'!$B216/3600)/('Sound Power'!$D216)/('Sound Power'!$F216))))</f>
        <v>#DIV/0!</v>
      </c>
      <c r="N216" s="23" t="e">
        <f>DEGREES(ACOS(1-(1/'ModelParams Lw'!I$15*SQRT(0.5*1.2/'Sound Power'!$C216)*('Sound Power'!$B216/3600)/('Sound Power'!$D216)/('Sound Power'!$F216))))</f>
        <v>#DIV/0!</v>
      </c>
      <c r="O216" s="26" t="e">
        <f>('ModelParams Lw'!B$4*LN('Sound Power'!G216)/(1+EXP(-('Sound Power'!$D216*1000+'ModelParams Lw'!B$6)/'ModelParams Lw'!B$7))+'ModelParams Lw'!B$5)*LN('Sound Power'!$B216)-('ModelParams Lw'!B$8+'ModelParams Lw'!B$9*$D216+'ModelParams Lw'!B$10*'Sound Power'!$F216^'ModelParams Lw'!B$14+'ModelParams Lw'!B$11*LN('Sound Power'!G216)+'ModelParams Lw'!B$12*'Sound Power'!$D216*'Sound Power'!$F216+'ModelParams Lw'!B$13*'Sound Power'!$D216*LN('Sound Power'!G216))</f>
        <v>#DIV/0!</v>
      </c>
      <c r="P216" s="26" t="e">
        <f>('ModelParams Lw'!C$4*LN('Sound Power'!H216)/(1+EXP(-('Sound Power'!$D216*1000+'ModelParams Lw'!C$6)/'ModelParams Lw'!C$7))+'ModelParams Lw'!C$5)*LN('Sound Power'!$B216)-('ModelParams Lw'!C$8+'ModelParams Lw'!C$9*$D216+'ModelParams Lw'!C$10*'Sound Power'!$F216^'ModelParams Lw'!C$14+'ModelParams Lw'!C$11*LN('Sound Power'!H216)+'ModelParams Lw'!C$12*'Sound Power'!$D216*'Sound Power'!$F216+'ModelParams Lw'!C$13*'Sound Power'!$D216*LN('Sound Power'!H216))</f>
        <v>#DIV/0!</v>
      </c>
      <c r="Q216" s="26" t="e">
        <f>('ModelParams Lw'!D$4*LN('Sound Power'!I216)/(1+EXP(-('Sound Power'!$D216*1000+'ModelParams Lw'!D$6)/'ModelParams Lw'!D$7))+'ModelParams Lw'!D$5)*LN('Sound Power'!$B216)-('ModelParams Lw'!D$8+'ModelParams Lw'!D$9*$D216+'ModelParams Lw'!D$10*'Sound Power'!$F216^'ModelParams Lw'!D$14+'ModelParams Lw'!D$11*LN('Sound Power'!I216)+'ModelParams Lw'!D$12*'Sound Power'!$D216*'Sound Power'!$F216+'ModelParams Lw'!D$13*'Sound Power'!$D216*LN('Sound Power'!I216))</f>
        <v>#DIV/0!</v>
      </c>
      <c r="R216" s="26" t="e">
        <f>('ModelParams Lw'!E$4*LN('Sound Power'!J216)/(1+EXP(-('Sound Power'!$D216*1000+'ModelParams Lw'!E$6)/'ModelParams Lw'!E$7))+'ModelParams Lw'!E$5)*LN('Sound Power'!$B216)-('ModelParams Lw'!E$8+'ModelParams Lw'!E$9*$D216+'ModelParams Lw'!E$10*'Sound Power'!$F216^'ModelParams Lw'!E$14+'ModelParams Lw'!E$11*LN('Sound Power'!J216)+'ModelParams Lw'!E$12*'Sound Power'!$D216*'Sound Power'!$F216+'ModelParams Lw'!E$13*'Sound Power'!$D216*LN('Sound Power'!J216))</f>
        <v>#DIV/0!</v>
      </c>
      <c r="S216" s="26" t="e">
        <f>('ModelParams Lw'!F$4*LN('Sound Power'!K216)/(1+EXP(-('Sound Power'!$D216*1000+'ModelParams Lw'!F$6)/'ModelParams Lw'!F$7))+'ModelParams Lw'!F$5)*LN('Sound Power'!$B216)-('ModelParams Lw'!F$8+'ModelParams Lw'!F$9*$D216+'ModelParams Lw'!F$10*'Sound Power'!$F216^'ModelParams Lw'!F$14+'ModelParams Lw'!F$11*LN('Sound Power'!K216)+'ModelParams Lw'!F$12*'Sound Power'!$D216*'Sound Power'!$F216+'ModelParams Lw'!F$13*'Sound Power'!$D216*LN('Sound Power'!K216))</f>
        <v>#DIV/0!</v>
      </c>
      <c r="T216" s="26" t="e">
        <f>('ModelParams Lw'!G$4*LN('Sound Power'!L216)/(1+EXP(-('Sound Power'!$D216*1000+'ModelParams Lw'!G$6)/'ModelParams Lw'!G$7))+'ModelParams Lw'!G$5)*LN('Sound Power'!$B216)-('ModelParams Lw'!G$8+'ModelParams Lw'!G$9*$D216+'ModelParams Lw'!G$10*'Sound Power'!$F216^'ModelParams Lw'!G$14+'ModelParams Lw'!G$11*LN('Sound Power'!L216)+'ModelParams Lw'!G$12*'Sound Power'!$D216*'Sound Power'!$F216+'ModelParams Lw'!G$13*'Sound Power'!$D216*LN('Sound Power'!L216))</f>
        <v>#DIV/0!</v>
      </c>
      <c r="U216" s="26" t="e">
        <f>('ModelParams Lw'!H$4*LN('Sound Power'!M216)/(1+EXP(-('Sound Power'!$D216*1000+'ModelParams Lw'!H$6)/'ModelParams Lw'!H$7))+'ModelParams Lw'!H$5)*LN('Sound Power'!$B216)-('ModelParams Lw'!H$8+'ModelParams Lw'!H$9*$D216+'ModelParams Lw'!H$10*'Sound Power'!$F216^'ModelParams Lw'!H$14+'ModelParams Lw'!H$11*LN('Sound Power'!M216)+'ModelParams Lw'!H$12*'Sound Power'!$D216*'Sound Power'!$F216+'ModelParams Lw'!H$13*'Sound Power'!$D216*LN('Sound Power'!M216))</f>
        <v>#DIV/0!</v>
      </c>
      <c r="V216" s="26" t="e">
        <f>('ModelParams Lw'!I$4*LN('Sound Power'!N216)/(1+EXP(-('Sound Power'!$D216*1000+'ModelParams Lw'!I$6)/'ModelParams Lw'!I$7))+'ModelParams Lw'!I$5)*LN('Sound Power'!$B216)-('ModelParams Lw'!I$8+'ModelParams Lw'!I$9*$D216+'ModelParams Lw'!I$10*'Sound Power'!$F216^'ModelParams Lw'!I$14+'ModelParams Lw'!I$11*LN('Sound Power'!N216)+'ModelParams Lw'!I$12*'Sound Power'!$D216*'Sound Power'!$F216+'ModelParams Lw'!I$13*'Sound Power'!$D216*LN('Sound Power'!N216))</f>
        <v>#DIV/0!</v>
      </c>
      <c r="W216" s="26" t="e">
        <f>10*LOG10(IF(O216="",0,POWER(10,((O216+'ModelParams Lw'!$O$4)/10))) +IF(P216="",0,POWER(10,((P216+'ModelParams Lw'!$P$4)/10))) +IF(Q216="",0,POWER(10,((Q216+'ModelParams Lw'!$Q$4)/10))) +IF(R216="",0,POWER(10,((R216+'ModelParams Lw'!$R$4)/10))) +IF(S216="",0,POWER(10,((S216+'ModelParams Lw'!$S$4)/10))) +IF(T216="",0,POWER(10,((T216+'ModelParams Lw'!$T$4)/10))) +IF(U216="",0,POWER(10,((U216+'ModelParams Lw'!$U$4)/10)))+IF(V216="",0,POWER(10,((V216+'ModelParams Lw'!$V$4)/10))))</f>
        <v>#DIV/0!</v>
      </c>
      <c r="X216" s="26" t="e">
        <f t="shared" si="77"/>
        <v>#DIV/0!</v>
      </c>
      <c r="Y216" s="26" t="e">
        <f>(O216-'ModelParams Lw'!O$10)/'ModelParams Lw'!O$11</f>
        <v>#DIV/0!</v>
      </c>
      <c r="Z216" s="26" t="e">
        <f>(P216-'ModelParams Lw'!P$10)/'ModelParams Lw'!P$11</f>
        <v>#DIV/0!</v>
      </c>
      <c r="AA216" s="26" t="e">
        <f>(Q216-'ModelParams Lw'!Q$10)/'ModelParams Lw'!Q$11</f>
        <v>#DIV/0!</v>
      </c>
      <c r="AB216" s="26" t="e">
        <f>(R216-'ModelParams Lw'!R$10)/'ModelParams Lw'!R$11</f>
        <v>#DIV/0!</v>
      </c>
      <c r="AC216" s="26" t="e">
        <f>(S216-'ModelParams Lw'!S$10)/'ModelParams Lw'!S$11</f>
        <v>#DIV/0!</v>
      </c>
      <c r="AD216" s="26" t="e">
        <f>(T216-'ModelParams Lw'!T$10)/'ModelParams Lw'!T$11</f>
        <v>#DIV/0!</v>
      </c>
      <c r="AE216" s="26" t="e">
        <f>(U216-'ModelParams Lw'!U$10)/'ModelParams Lw'!U$11</f>
        <v>#DIV/0!</v>
      </c>
      <c r="AF216" s="26" t="e">
        <f>(V216-'ModelParams Lw'!V$10)/'ModelParams Lw'!V$11</f>
        <v>#DIV/0!</v>
      </c>
      <c r="AG216" s="26" t="e">
        <f t="shared" si="78"/>
        <v>#DIV/0!</v>
      </c>
      <c r="AH216" s="26" t="e">
        <f>VLOOKUP(D216*1000,'ModelParams Lw'!$A$38:$D$58,4)</f>
        <v>#N/A</v>
      </c>
      <c r="AI216" s="56" t="e">
        <f>VLOOKUP(D216*1000,'ModelParams Lw'!$A$38:$D$58,2)</f>
        <v>#N/A</v>
      </c>
      <c r="AJ216" s="46" t="e">
        <f t="shared" si="79"/>
        <v>#DIV/0!</v>
      </c>
      <c r="AK216" s="26" t="e">
        <f t="shared" si="80"/>
        <v>#VALUE!</v>
      </c>
      <c r="AL216" s="26" t="e">
        <f>IF($AI216=100,'ModelParams Lw'!R$35*'Sound Power'!$AH216^2+'ModelParams Lw'!R$36*'Sound Power'!$AH216+'ModelParams Lw'!R$37,IF($AI216=150,'ModelParams Lw'!R$38*'Sound Power'!$AH216^2+'ModelParams Lw'!R$39*'Sound Power'!$AH216+'ModelParams Lw'!R$40,'ModelParams Lw'!R$41*'Sound Power'!$AH216^2+'ModelParams Lw'!R$42*'Sound Power'!$AH216+'ModelParams Lw'!R$43))</f>
        <v>#N/A</v>
      </c>
      <c r="AM216" s="26" t="e">
        <f>IF($AI216=100,'ModelParams Lw'!S$35*'Sound Power'!$AH216^2+'ModelParams Lw'!S$36*'Sound Power'!$AH216+'ModelParams Lw'!S$37,IF($AI216=150,'ModelParams Lw'!S$38*'Sound Power'!$AH216^2+'ModelParams Lw'!S$39*'Sound Power'!$AH216+'ModelParams Lw'!S$40,'ModelParams Lw'!S$41*'Sound Power'!$AH216^2+'ModelParams Lw'!S$42*'Sound Power'!$AH216+'ModelParams Lw'!S$43))</f>
        <v>#N/A</v>
      </c>
      <c r="AN216" s="26" t="e">
        <f>IF($AI216=100,'ModelParams Lw'!T$35*'Sound Power'!$AH216^2+'ModelParams Lw'!T$36*'Sound Power'!$AH216+'ModelParams Lw'!T$37,IF($AI216=150,'ModelParams Lw'!T$38*'Sound Power'!$AH216^2+'ModelParams Lw'!T$39*'Sound Power'!$AH216+'ModelParams Lw'!T$40,'ModelParams Lw'!T$41*'Sound Power'!$AH216^2+'ModelParams Lw'!T$42*'Sound Power'!$AH216+'ModelParams Lw'!T$43))</f>
        <v>#N/A</v>
      </c>
      <c r="AO216" s="26" t="e">
        <f>IF($AI216=100,'ModelParams Lw'!U$35*'Sound Power'!$AH216^2+'ModelParams Lw'!U$36*'Sound Power'!$AH216+'ModelParams Lw'!U$37,IF($AI216=150,'ModelParams Lw'!U$38*'Sound Power'!$AH216^2+'ModelParams Lw'!U$39*'Sound Power'!$AH216+'ModelParams Lw'!U$40,'ModelParams Lw'!U$41*'Sound Power'!$AH216^2+'ModelParams Lw'!U$42*'Sound Power'!$AH216+'ModelParams Lw'!U$43))</f>
        <v>#N/A</v>
      </c>
      <c r="AP216" s="26" t="e">
        <f>IF($AI216=100,'ModelParams Lw'!V$35*'Sound Power'!$AH216^2+'ModelParams Lw'!V$36*'Sound Power'!$AH216+'ModelParams Lw'!V$37,IF($AI216=150,'ModelParams Lw'!V$38*'Sound Power'!$AH216^2+'ModelParams Lw'!V$39*'Sound Power'!$AH216+'ModelParams Lw'!V$40,'ModelParams Lw'!V$41*'Sound Power'!$AH216^2+'ModelParams Lw'!V$42*'Sound Power'!$AH216+'ModelParams Lw'!V$43))</f>
        <v>#N/A</v>
      </c>
      <c r="AQ216" s="26" t="e">
        <f>IF($AI216=100,'ModelParams Lw'!W$35*'Sound Power'!$AH216^2+'ModelParams Lw'!W$36*'Sound Power'!$AH216+'ModelParams Lw'!W$37,IF($AI216=150,'ModelParams Lw'!W$38*'Sound Power'!$AH216^2+'ModelParams Lw'!W$39*'Sound Power'!$AH216+'ModelParams Lw'!W$40,'ModelParams Lw'!W$41*'Sound Power'!$AH216^2+'ModelParams Lw'!W$42*'Sound Power'!$AH216+'ModelParams Lw'!W$43))</f>
        <v>#N/A</v>
      </c>
      <c r="AR216" s="26" t="e">
        <f t="shared" si="81"/>
        <v>#VALUE!</v>
      </c>
      <c r="AS216" s="26" t="e">
        <f>IF(26.83*LN($AJ216)-11.791-'ModelParams Lw'!B$35&lt;0,0,26.83*LN($AJ216)-11.791-'ModelParams Lw'!B$35)</f>
        <v>#DIV/0!</v>
      </c>
      <c r="AT216" s="26" t="e">
        <f>IF(26.83*LN($AJ216)-11.791-'ModelParams Lw'!C$35&lt;0,0,26.83*LN($AJ216)-11.791-'ModelParams Lw'!C$35)</f>
        <v>#DIV/0!</v>
      </c>
      <c r="AU216" s="26" t="e">
        <f>IF(26.83*LN($AJ216)-11.791-'ModelParams Lw'!D$35&lt;0,0,26.83*LN($AJ216)-11.791-'ModelParams Lw'!D$35)</f>
        <v>#DIV/0!</v>
      </c>
      <c r="AV216" s="26" t="e">
        <f>IF(26.83*LN($AJ216)-11.791-'ModelParams Lw'!E$35&lt;0,0,26.83*LN($AJ216)-11.791-'ModelParams Lw'!E$35)</f>
        <v>#DIV/0!</v>
      </c>
      <c r="AW216" s="26" t="e">
        <f>IF(26.83*LN($AJ216)-11.791-'ModelParams Lw'!F$35&lt;0,0,26.83*LN($AJ216)-11.791-'ModelParams Lw'!F$35)</f>
        <v>#DIV/0!</v>
      </c>
      <c r="AX216" s="26" t="e">
        <f>IF(26.83*LN($AJ216)-11.791-'ModelParams Lw'!G$35&lt;0,0,26.83*LN($AJ216)-11.791-'ModelParams Lw'!G$35)</f>
        <v>#DIV/0!</v>
      </c>
      <c r="AY216" s="26" t="e">
        <f>IF(26.83*LN($AJ216)-11.791-'ModelParams Lw'!H$35&lt;0,0,26.83*LN($AJ216)-11.791-'ModelParams Lw'!H$35)</f>
        <v>#DIV/0!</v>
      </c>
      <c r="AZ216" s="26" t="e">
        <f>IF(26.83*LN($AJ216)-11.791-'ModelParams Lw'!I$35&lt;0,0,26.83*LN($AJ216)-11.791-'ModelParams Lw'!I$35)</f>
        <v>#DIV/0!</v>
      </c>
      <c r="BA216" s="26" t="e">
        <f t="shared" si="94"/>
        <v>#DIV/0!</v>
      </c>
      <c r="BB216" s="26" t="e">
        <f t="shared" si="95"/>
        <v>#DIV/0!</v>
      </c>
      <c r="BC216" s="26" t="e">
        <f t="shared" si="96"/>
        <v>#DIV/0!</v>
      </c>
      <c r="BD216" s="26" t="e">
        <f t="shared" si="97"/>
        <v>#DIV/0!</v>
      </c>
      <c r="BE216" s="26" t="e">
        <f t="shared" si="98"/>
        <v>#DIV/0!</v>
      </c>
      <c r="BF216" s="26" t="e">
        <f t="shared" si="99"/>
        <v>#DIV/0!</v>
      </c>
      <c r="BG216" s="26" t="e">
        <f t="shared" si="100"/>
        <v>#DIV/0!</v>
      </c>
      <c r="BH216" s="26" t="e">
        <f t="shared" si="101"/>
        <v>#DIV/0!</v>
      </c>
      <c r="BI216" s="26" t="e">
        <f>10*LOG10(IF(BA216="",0,POWER(10,((BA216+'ModelParams Lw'!$O$4)/10))) +IF(BB216="",0,POWER(10,((BB216+'ModelParams Lw'!$P$4)/10))) +IF(BC216="",0,POWER(10,((BC216+'ModelParams Lw'!$Q$4)/10))) +IF(BD216="",0,POWER(10,((BD216+'ModelParams Lw'!$R$4)/10))) +IF(BE216="",0,POWER(10,((BE216+'ModelParams Lw'!$S$4)/10))) +IF(BF216="",0,POWER(10,((BF216+'ModelParams Lw'!$T$4)/10))) +IF(BG216="",0,POWER(10,((BG216+'ModelParams Lw'!$U$4)/10)))+IF(BH216="",0,POWER(10,((BH216+'ModelParams Lw'!$V$4)/10))))</f>
        <v>#DIV/0!</v>
      </c>
      <c r="BJ216" s="26" t="e">
        <f t="shared" si="82"/>
        <v>#DIV/0!</v>
      </c>
      <c r="BK216" s="26" t="e">
        <f>(BA216-'ModelParams Lw'!O$10)/'ModelParams Lw'!O$11</f>
        <v>#DIV/0!</v>
      </c>
      <c r="BL216" s="26" t="e">
        <f>(BB216-'ModelParams Lw'!P$10)/'ModelParams Lw'!P$11</f>
        <v>#DIV/0!</v>
      </c>
      <c r="BM216" s="26" t="e">
        <f>(BC216-'ModelParams Lw'!Q$10)/'ModelParams Lw'!Q$11</f>
        <v>#DIV/0!</v>
      </c>
      <c r="BN216" s="26" t="e">
        <f>(BD216-'ModelParams Lw'!R$10)/'ModelParams Lw'!R$11</f>
        <v>#DIV/0!</v>
      </c>
      <c r="BO216" s="26" t="e">
        <f>(BE216-'ModelParams Lw'!S$10)/'ModelParams Lw'!S$11</f>
        <v>#DIV/0!</v>
      </c>
      <c r="BP216" s="26" t="e">
        <f>(BF216-'ModelParams Lw'!T$10)/'ModelParams Lw'!T$11</f>
        <v>#DIV/0!</v>
      </c>
      <c r="BQ216" s="26" t="e">
        <f>(BG216-'ModelParams Lw'!U$10)/'ModelParams Lw'!U$11</f>
        <v>#DIV/0!</v>
      </c>
      <c r="BR216" s="26" t="e">
        <f>(BH216-'ModelParams Lw'!V$10)/'ModelParams Lw'!V$11</f>
        <v>#DIV/0!</v>
      </c>
      <c r="BS216" s="23" t="e">
        <f>IF(Calcul!$E218="SW",DEGREES(ACOS(1-(1/'ModelParams Lw'!C$25*SQRT(0.5*1.2/'Sound Power'!$C216)*('Sound Power'!$B216/3600)/('Sound Power'!$D216)/('Sound Power'!$F216)))),DEGREES(ACOS(1-(1/'ModelParams Lw'!C$29*SQRT(0.5*1.2/'Sound Power'!$C216)*('Sound Power'!$B216/3600)/('Sound Power'!$D216)/('Sound Power'!$F216)))))</f>
        <v>#DIV/0!</v>
      </c>
      <c r="BT216" s="23" t="e">
        <f>IF(Calcul!$E218="SW",DEGREES(ACOS(1-(1/'ModelParams Lw'!D$25*SQRT(0.5*1.2/'Sound Power'!$C216)*('Sound Power'!$B216/3600)/('Sound Power'!$D216)/('Sound Power'!$F216)))),DEGREES(ACOS(1-(1/'ModelParams Lw'!D$29*SQRT(0.5*1.2/'Sound Power'!$C216)*('Sound Power'!$B216/3600)/('Sound Power'!$D216)/('Sound Power'!$F216)))))</f>
        <v>#DIV/0!</v>
      </c>
      <c r="BU216" s="23" t="e">
        <f>IF(Calcul!$E218="SW",DEGREES(ACOS(1-(1/'ModelParams Lw'!E$25*SQRT(0.5*1.2/'Sound Power'!$C216)*('Sound Power'!$B216/3600)/('Sound Power'!$D216)/('Sound Power'!$F216)))),DEGREES(ACOS(1-(1/'ModelParams Lw'!E$29*SQRT(0.5*1.2/'Sound Power'!$C216)*('Sound Power'!$B216/3600)/('Sound Power'!$D216)/('Sound Power'!$F216)))))</f>
        <v>#DIV/0!</v>
      </c>
      <c r="BV216" s="23" t="e">
        <f>IF(Calcul!$E218="SW",DEGREES(ACOS(1-(1/'ModelParams Lw'!F$25*SQRT(0.5*1.2/'Sound Power'!$C216)*('Sound Power'!$B216/3600)/('Sound Power'!$D216)/('Sound Power'!$F216)))),DEGREES(ACOS(1-(1/'ModelParams Lw'!F$29*SQRT(0.5*1.2/'Sound Power'!$C216)*('Sound Power'!$B216/3600)/('Sound Power'!$D216)/('Sound Power'!$F216)))))</f>
        <v>#DIV/0!</v>
      </c>
      <c r="BW216" s="23" t="e">
        <f>IF(Calcul!$E218="SW",DEGREES(ACOS(1-(1/'ModelParams Lw'!G$25*SQRT(0.5*1.2/'Sound Power'!$C216)*('Sound Power'!$B216/3600)/('Sound Power'!$D216)/('Sound Power'!$F216)))),DEGREES(ACOS(1-(1/'ModelParams Lw'!G$29*SQRT(0.5*1.2/'Sound Power'!$C216)*('Sound Power'!$B216/3600)/('Sound Power'!$D216)/('Sound Power'!$F216)))))</f>
        <v>#DIV/0!</v>
      </c>
      <c r="BX216" s="23" t="e">
        <f>IF(Calcul!$E218="SW",DEGREES(ACOS(1-(1/'ModelParams Lw'!H$25*SQRT(0.5*1.2/'Sound Power'!$C216)*('Sound Power'!$B216/3600)/('Sound Power'!$D216)/('Sound Power'!$F216)))),DEGREES(ACOS(1-(1/'ModelParams Lw'!H$29*SQRT(0.5*1.2/'Sound Power'!$C216)*('Sound Power'!$B216/3600)/('Sound Power'!$D216)/('Sound Power'!$F216)))))</f>
        <v>#DIV/0!</v>
      </c>
      <c r="BY216" s="23" t="e">
        <f>IF(Calcul!$E218="SW",DEGREES(ACOS(1-(1/'ModelParams Lw'!I$25*SQRT(0.5*1.2/'Sound Power'!$C216)*('Sound Power'!$B216/3600)/('Sound Power'!$D216)/('Sound Power'!$F216)))),DEGREES(ACOS(1-(1/'ModelParams Lw'!I$29*SQRT(0.5*1.2/'Sound Power'!$C216)*('Sound Power'!$B216/3600)/('Sound Power'!$D216)/('Sound Power'!$F216)))))</f>
        <v>#DIV/0!</v>
      </c>
      <c r="BZ216" s="23" t="e">
        <f>IF(Calcul!$E218="SW",DEGREES(ACOS(1-(1/'ModelParams Lw'!J$25*SQRT(0.5*1.2/'Sound Power'!$C216)*('Sound Power'!$B216/3600)/('Sound Power'!$D216)/('Sound Power'!$F216)))),DEGREES(ACOS(1-(1/'ModelParams Lw'!J$29*SQRT(0.5*1.2/'Sound Power'!$C216)*('Sound Power'!$B216/3600)/('Sound Power'!$D216)/('Sound Power'!$F216)))))</f>
        <v>#DIV/0!</v>
      </c>
      <c r="CA216" s="26" t="e">
        <f>IF(Calcul!$E218="SW",'ModelParams Lw'!C$22+'ModelParams Lw'!C$23*LOG('Sound Power'!$D216/'Sound Power'!$E216)+'ModelParams Lw'!C$24*LN('Sound Power'!BS216),IF('ModelParams Lw'!C$26+'ModelParams Lw'!C$27*LOG('Sound Power'!$D216/'Sound Power'!$E216)+'ModelParams Lw'!C$28*LN('Sound Power'!BS216)&lt;'ModelParams Lw'!C$22+'ModelParams Lw'!C$23*LOG('Sound Power'!$D216/'Sound Power'!$E216)+'ModelParams Lw'!C$24*LN('Sound Power'!BS216),'ModelParams Lw'!C$22+'ModelParams Lw'!C$23*LOG('Sound Power'!$D216/'Sound Power'!$E216)+'ModelParams Lw'!C$24*LN('Sound Power'!BS216),'ModelParams Lw'!C$26+'ModelParams Lw'!C$27*LOG('Sound Power'!$D216/'Sound Power'!$E216)+'ModelParams Lw'!C$28*LN('Sound Power'!BS216)))</f>
        <v>#DIV/0!</v>
      </c>
      <c r="CB216" s="26" t="e">
        <f>IF(Calcul!$E218="SW",'ModelParams Lw'!D$22+'ModelParams Lw'!D$23*LOG('Sound Power'!$D216/'Sound Power'!$E216)+'ModelParams Lw'!D$24*LN('Sound Power'!BT216),IF('ModelParams Lw'!D$26+'ModelParams Lw'!D$27*LOG('Sound Power'!$D216/'Sound Power'!$E216)+'ModelParams Lw'!D$28*LN('Sound Power'!BT216)&lt;'ModelParams Lw'!D$22+'ModelParams Lw'!D$23*LOG('Sound Power'!$D216/'Sound Power'!$E216)+'ModelParams Lw'!D$24*LN('Sound Power'!BT216),'ModelParams Lw'!D$22+'ModelParams Lw'!D$23*LOG('Sound Power'!$D216/'Sound Power'!$E216)+'ModelParams Lw'!D$24*LN('Sound Power'!BT216),'ModelParams Lw'!D$26+'ModelParams Lw'!D$27*LOG('Sound Power'!$D216/'Sound Power'!$E216)+'ModelParams Lw'!D$28*LN('Sound Power'!BT216)))</f>
        <v>#DIV/0!</v>
      </c>
      <c r="CC216" s="26" t="e">
        <f>IF(Calcul!$E218="SW",'ModelParams Lw'!E$22+'ModelParams Lw'!E$23*LOG('Sound Power'!$D216/'Sound Power'!$E216)+'ModelParams Lw'!E$24*LN('Sound Power'!BU216),IF('ModelParams Lw'!E$26+'ModelParams Lw'!E$27*LOG('Sound Power'!$D216/'Sound Power'!$E216)+'ModelParams Lw'!E$28*LN('Sound Power'!BU216)&lt;'ModelParams Lw'!E$22+'ModelParams Lw'!E$23*LOG('Sound Power'!$D216/'Sound Power'!$E216)+'ModelParams Lw'!E$24*LN('Sound Power'!BU216),'ModelParams Lw'!E$22+'ModelParams Lw'!E$23*LOG('Sound Power'!$D216/'Sound Power'!$E216)+'ModelParams Lw'!E$24*LN('Sound Power'!BU216),'ModelParams Lw'!E$26+'ModelParams Lw'!E$27*LOG('Sound Power'!$D216/'Sound Power'!$E216)+'ModelParams Lw'!E$28*LN('Sound Power'!BU216)))</f>
        <v>#DIV/0!</v>
      </c>
      <c r="CD216" s="26" t="e">
        <f>IF(Calcul!$E218="SW",'ModelParams Lw'!F$22+'ModelParams Lw'!F$23*LOG('Sound Power'!$D216/'Sound Power'!$E216)+'ModelParams Lw'!F$24*LN('Sound Power'!BV216),IF('ModelParams Lw'!F$26+'ModelParams Lw'!F$27*LOG('Sound Power'!$D216/'Sound Power'!$E216)+'ModelParams Lw'!F$28*LN('Sound Power'!BV216)&lt;'ModelParams Lw'!F$22+'ModelParams Lw'!F$23*LOG('Sound Power'!$D216/'Sound Power'!$E216)+'ModelParams Lw'!F$24*LN('Sound Power'!BV216),'ModelParams Lw'!F$22+'ModelParams Lw'!F$23*LOG('Sound Power'!$D216/'Sound Power'!$E216)+'ModelParams Lw'!F$24*LN('Sound Power'!BV216),'ModelParams Lw'!F$26+'ModelParams Lw'!F$27*LOG('Sound Power'!$D216/'Sound Power'!$E216)+'ModelParams Lw'!F$28*LN('Sound Power'!BV216)))</f>
        <v>#DIV/0!</v>
      </c>
      <c r="CE216" s="26" t="e">
        <f>IF(Calcul!$E218="SW",'ModelParams Lw'!G$22+'ModelParams Lw'!G$23*LOG('Sound Power'!$D216/'Sound Power'!$E216)+'ModelParams Lw'!G$24*LN('Sound Power'!BW216),IF('ModelParams Lw'!G$26+'ModelParams Lw'!G$27*LOG('Sound Power'!$D216/'Sound Power'!$E216)+'ModelParams Lw'!G$28*LN('Sound Power'!BW216)&lt;'ModelParams Lw'!G$22+'ModelParams Lw'!G$23*LOG('Sound Power'!$D216/'Sound Power'!$E216)+'ModelParams Lw'!G$24*LN('Sound Power'!BW216),'ModelParams Lw'!G$22+'ModelParams Lw'!G$23*LOG('Sound Power'!$D216/'Sound Power'!$E216)+'ModelParams Lw'!G$24*LN('Sound Power'!BW216),'ModelParams Lw'!G$26+'ModelParams Lw'!G$27*LOG('Sound Power'!$D216/'Sound Power'!$E216)+'ModelParams Lw'!G$28*LN('Sound Power'!BW216)))</f>
        <v>#DIV/0!</v>
      </c>
      <c r="CF216" s="26" t="e">
        <f>IF(Calcul!$E218="SW",'ModelParams Lw'!H$22+'ModelParams Lw'!H$23*LOG('Sound Power'!$D216/'Sound Power'!$E216)+'ModelParams Lw'!H$24*LN('Sound Power'!BX216),IF('ModelParams Lw'!H$26+'ModelParams Lw'!H$27*LOG('Sound Power'!$D216/'Sound Power'!$E216)+'ModelParams Lw'!H$28*LN('Sound Power'!BX216)&lt;'ModelParams Lw'!H$22+'ModelParams Lw'!H$23*LOG('Sound Power'!$D216/'Sound Power'!$E216)+'ModelParams Lw'!H$24*LN('Sound Power'!BX216),'ModelParams Lw'!H$22+'ModelParams Lw'!H$23*LOG('Sound Power'!$D216/'Sound Power'!$E216)+'ModelParams Lw'!H$24*LN('Sound Power'!BX216),'ModelParams Lw'!H$26+'ModelParams Lw'!H$27*LOG('Sound Power'!$D216/'Sound Power'!$E216)+'ModelParams Lw'!H$28*LN('Sound Power'!BX216)))</f>
        <v>#DIV/0!</v>
      </c>
      <c r="CG216" s="26" t="e">
        <f>IF(Calcul!$E218="SW",'ModelParams Lw'!I$22+'ModelParams Lw'!I$23*LOG('Sound Power'!$D216/'Sound Power'!$E216)+'ModelParams Lw'!I$24*LN('Sound Power'!BY216),IF('ModelParams Lw'!I$26+'ModelParams Lw'!I$27*LOG('Sound Power'!$D216/'Sound Power'!$E216)+'ModelParams Lw'!I$28*LN('Sound Power'!BY216)&lt;'ModelParams Lw'!I$22+'ModelParams Lw'!I$23*LOG('Sound Power'!$D216/'Sound Power'!$E216)+'ModelParams Lw'!I$24*LN('Sound Power'!BY216),'ModelParams Lw'!I$22+'ModelParams Lw'!I$23*LOG('Sound Power'!$D216/'Sound Power'!$E216)+'ModelParams Lw'!I$24*LN('Sound Power'!BY216),'ModelParams Lw'!I$26+'ModelParams Lw'!I$27*LOG('Sound Power'!$D216/'Sound Power'!$E216)+'ModelParams Lw'!I$28*LN('Sound Power'!BY216)))</f>
        <v>#DIV/0!</v>
      </c>
      <c r="CH216" s="26" t="e">
        <f>IF(Calcul!$E218="SW",'ModelParams Lw'!J$22+'ModelParams Lw'!J$23*LOG('Sound Power'!$D216/'Sound Power'!$E216)+'ModelParams Lw'!J$24*LN('Sound Power'!BZ216),IF('ModelParams Lw'!J$26+'ModelParams Lw'!J$27*LOG('Sound Power'!$D216/'Sound Power'!$E216)+'ModelParams Lw'!J$28*LN('Sound Power'!BZ216)&lt;'ModelParams Lw'!J$22+'ModelParams Lw'!J$23*LOG('Sound Power'!$D216/'Sound Power'!$E216)+'ModelParams Lw'!J$24*LN('Sound Power'!BZ216),'ModelParams Lw'!J$22+'ModelParams Lw'!J$23*LOG('Sound Power'!$D216/'Sound Power'!$E216)+'ModelParams Lw'!J$24*LN('Sound Power'!BZ216),'ModelParams Lw'!J$26+'ModelParams Lw'!J$27*LOG('Sound Power'!$D216/'Sound Power'!$E216)+'ModelParams Lw'!J$28*LN('Sound Power'!BZ216)))</f>
        <v>#DIV/0!</v>
      </c>
      <c r="CI216" s="26" t="e">
        <f t="shared" si="83"/>
        <v>#DIV/0!</v>
      </c>
      <c r="CJ216" s="26" t="e">
        <f t="shared" si="84"/>
        <v>#DIV/0!</v>
      </c>
      <c r="CK216" s="26" t="e">
        <f t="shared" si="85"/>
        <v>#DIV/0!</v>
      </c>
      <c r="CL216" s="26" t="e">
        <f t="shared" si="86"/>
        <v>#DIV/0!</v>
      </c>
      <c r="CM216" s="26" t="e">
        <f t="shared" si="87"/>
        <v>#DIV/0!</v>
      </c>
      <c r="CN216" s="26" t="e">
        <f t="shared" si="88"/>
        <v>#DIV/0!</v>
      </c>
      <c r="CO216" s="26" t="e">
        <f t="shared" si="89"/>
        <v>#DIV/0!</v>
      </c>
      <c r="CP216" s="26" t="e">
        <f t="shared" si="90"/>
        <v>#DIV/0!</v>
      </c>
      <c r="CQ216" s="26" t="e">
        <f>10*LOG10(IF(CI216="",0,POWER(10,((CI216+'ModelParams Lw'!$O$4)/10))) +IF(CJ216="",0,POWER(10,((CJ216+'ModelParams Lw'!$P$4)/10))) +IF(CK216="",0,POWER(10,((CK216+'ModelParams Lw'!$Q$4)/10))) +IF(CL216="",0,POWER(10,((CL216+'ModelParams Lw'!$R$4)/10))) +IF(CM216="",0,POWER(10,((CM216+'ModelParams Lw'!$S$4)/10))) +IF(CN216="",0,POWER(10,((CN216+'ModelParams Lw'!$T$4)/10))) +IF(CO216="",0,POWER(10,((CO216+'ModelParams Lw'!$U$4)/10)))+IF(CP216="",0,POWER(10,((CP216+'ModelParams Lw'!$V$4)/10))))</f>
        <v>#DIV/0!</v>
      </c>
      <c r="CR216" s="26" t="e">
        <f t="shared" si="91"/>
        <v>#DIV/0!</v>
      </c>
      <c r="CS216" s="26" t="e">
        <f>(CI216-'ModelParams Lw'!$O$10)/'ModelParams Lw'!$O$11</f>
        <v>#DIV/0!</v>
      </c>
      <c r="CT216" s="26" t="e">
        <f>(CJ216-'ModelParams Lw'!$P$10)/'ModelParams Lw'!$P$11</f>
        <v>#DIV/0!</v>
      </c>
      <c r="CU216" s="26" t="e">
        <f>(CK216-'ModelParams Lw'!$Q$10)/'ModelParams Lw'!$Q$11</f>
        <v>#DIV/0!</v>
      </c>
      <c r="CV216" s="26" t="e">
        <f>(CL216-'ModelParams Lw'!$R$10)/'ModelParams Lw'!$R$11</f>
        <v>#DIV/0!</v>
      </c>
      <c r="CW216" s="26" t="e">
        <f>(CM216-'ModelParams Lw'!$S$10)/'ModelParams Lw'!$S$11</f>
        <v>#DIV/0!</v>
      </c>
      <c r="CX216" s="26" t="e">
        <f>(CN216-'ModelParams Lw'!$T$10)/'ModelParams Lw'!$T$11</f>
        <v>#DIV/0!</v>
      </c>
      <c r="CY216" s="26" t="e">
        <f>(CO216-'ModelParams Lw'!$U$10)/'ModelParams Lw'!$U$11</f>
        <v>#DIV/0!</v>
      </c>
      <c r="CZ216" s="26" t="e">
        <f>(CP216-'ModelParams Lw'!$V$10)/'ModelParams Lw'!$V$11</f>
        <v>#DIV/0!</v>
      </c>
    </row>
    <row r="217" spans="1:104" x14ac:dyDescent="0.2">
      <c r="A217" s="13">
        <f>Calcul!A219</f>
        <v>0</v>
      </c>
      <c r="B217" s="13">
        <f t="shared" si="92"/>
        <v>0</v>
      </c>
      <c r="C217" s="13">
        <f>Calcul!B219</f>
        <v>0</v>
      </c>
      <c r="D217" s="13">
        <f>Calcul!C219/1000</f>
        <v>0</v>
      </c>
      <c r="E217" s="13">
        <f>Calcul!D219/1000</f>
        <v>0</v>
      </c>
      <c r="F217" s="13">
        <f t="shared" si="93"/>
        <v>0</v>
      </c>
      <c r="G217" s="23" t="e">
        <f>DEGREES(ACOS(1-(1/'ModelParams Lw'!B$15*SQRT(0.5*1.2/'Sound Power'!$C217)*('Sound Power'!$B217/3600)/('Sound Power'!$D217)/('Sound Power'!$F217))))</f>
        <v>#DIV/0!</v>
      </c>
      <c r="H217" s="23" t="e">
        <f>DEGREES(ACOS(1-(1/'ModelParams Lw'!C$15*SQRT(0.5*1.2/'Sound Power'!$C217)*('Sound Power'!$B217/3600)/('Sound Power'!$D217)/('Sound Power'!$F217))))</f>
        <v>#DIV/0!</v>
      </c>
      <c r="I217" s="23" t="e">
        <f>DEGREES(ACOS(1-(1/'ModelParams Lw'!D$15*SQRT(0.5*1.2/'Sound Power'!$C217)*('Sound Power'!$B217/3600)/('Sound Power'!$D217)/('Sound Power'!$F217))))</f>
        <v>#DIV/0!</v>
      </c>
      <c r="J217" s="23" t="e">
        <f>DEGREES(ACOS(1-(1/'ModelParams Lw'!E$15*SQRT(0.5*1.2/'Sound Power'!$C217)*('Sound Power'!$B217/3600)/('Sound Power'!$D217)/('Sound Power'!$F217))))</f>
        <v>#DIV/0!</v>
      </c>
      <c r="K217" s="23" t="e">
        <f>DEGREES(ACOS(1-(1/'ModelParams Lw'!F$15*SQRT(0.5*1.2/'Sound Power'!$C217)*('Sound Power'!$B217/3600)/('Sound Power'!$D217)/('Sound Power'!$F217))))</f>
        <v>#DIV/0!</v>
      </c>
      <c r="L217" s="23" t="e">
        <f>DEGREES(ACOS(1-(1/'ModelParams Lw'!G$15*SQRT(0.5*1.2/'Sound Power'!$C217)*('Sound Power'!$B217/3600)/('Sound Power'!$D217)/('Sound Power'!$F217))))</f>
        <v>#DIV/0!</v>
      </c>
      <c r="M217" s="23" t="e">
        <f>DEGREES(ACOS(1-(1/'ModelParams Lw'!H$15*SQRT(0.5*1.2/'Sound Power'!$C217)*('Sound Power'!$B217/3600)/('Sound Power'!$D217)/('Sound Power'!$F217))))</f>
        <v>#DIV/0!</v>
      </c>
      <c r="N217" s="23" t="e">
        <f>DEGREES(ACOS(1-(1/'ModelParams Lw'!I$15*SQRT(0.5*1.2/'Sound Power'!$C217)*('Sound Power'!$B217/3600)/('Sound Power'!$D217)/('Sound Power'!$F217))))</f>
        <v>#DIV/0!</v>
      </c>
      <c r="O217" s="26" t="e">
        <f>('ModelParams Lw'!B$4*LN('Sound Power'!G217)/(1+EXP(-('Sound Power'!$D217*1000+'ModelParams Lw'!B$6)/'ModelParams Lw'!B$7))+'ModelParams Lw'!B$5)*LN('Sound Power'!$B217)-('ModelParams Lw'!B$8+'ModelParams Lw'!B$9*$D217+'ModelParams Lw'!B$10*'Sound Power'!$F217^'ModelParams Lw'!B$14+'ModelParams Lw'!B$11*LN('Sound Power'!G217)+'ModelParams Lw'!B$12*'Sound Power'!$D217*'Sound Power'!$F217+'ModelParams Lw'!B$13*'Sound Power'!$D217*LN('Sound Power'!G217))</f>
        <v>#DIV/0!</v>
      </c>
      <c r="P217" s="26" t="e">
        <f>('ModelParams Lw'!C$4*LN('Sound Power'!H217)/(1+EXP(-('Sound Power'!$D217*1000+'ModelParams Lw'!C$6)/'ModelParams Lw'!C$7))+'ModelParams Lw'!C$5)*LN('Sound Power'!$B217)-('ModelParams Lw'!C$8+'ModelParams Lw'!C$9*$D217+'ModelParams Lw'!C$10*'Sound Power'!$F217^'ModelParams Lw'!C$14+'ModelParams Lw'!C$11*LN('Sound Power'!H217)+'ModelParams Lw'!C$12*'Sound Power'!$D217*'Sound Power'!$F217+'ModelParams Lw'!C$13*'Sound Power'!$D217*LN('Sound Power'!H217))</f>
        <v>#DIV/0!</v>
      </c>
      <c r="Q217" s="26" t="e">
        <f>('ModelParams Lw'!D$4*LN('Sound Power'!I217)/(1+EXP(-('Sound Power'!$D217*1000+'ModelParams Lw'!D$6)/'ModelParams Lw'!D$7))+'ModelParams Lw'!D$5)*LN('Sound Power'!$B217)-('ModelParams Lw'!D$8+'ModelParams Lw'!D$9*$D217+'ModelParams Lw'!D$10*'Sound Power'!$F217^'ModelParams Lw'!D$14+'ModelParams Lw'!D$11*LN('Sound Power'!I217)+'ModelParams Lw'!D$12*'Sound Power'!$D217*'Sound Power'!$F217+'ModelParams Lw'!D$13*'Sound Power'!$D217*LN('Sound Power'!I217))</f>
        <v>#DIV/0!</v>
      </c>
      <c r="R217" s="26" t="e">
        <f>('ModelParams Lw'!E$4*LN('Sound Power'!J217)/(1+EXP(-('Sound Power'!$D217*1000+'ModelParams Lw'!E$6)/'ModelParams Lw'!E$7))+'ModelParams Lw'!E$5)*LN('Sound Power'!$B217)-('ModelParams Lw'!E$8+'ModelParams Lw'!E$9*$D217+'ModelParams Lw'!E$10*'Sound Power'!$F217^'ModelParams Lw'!E$14+'ModelParams Lw'!E$11*LN('Sound Power'!J217)+'ModelParams Lw'!E$12*'Sound Power'!$D217*'Sound Power'!$F217+'ModelParams Lw'!E$13*'Sound Power'!$D217*LN('Sound Power'!J217))</f>
        <v>#DIV/0!</v>
      </c>
      <c r="S217" s="26" t="e">
        <f>('ModelParams Lw'!F$4*LN('Sound Power'!K217)/(1+EXP(-('Sound Power'!$D217*1000+'ModelParams Lw'!F$6)/'ModelParams Lw'!F$7))+'ModelParams Lw'!F$5)*LN('Sound Power'!$B217)-('ModelParams Lw'!F$8+'ModelParams Lw'!F$9*$D217+'ModelParams Lw'!F$10*'Sound Power'!$F217^'ModelParams Lw'!F$14+'ModelParams Lw'!F$11*LN('Sound Power'!K217)+'ModelParams Lw'!F$12*'Sound Power'!$D217*'Sound Power'!$F217+'ModelParams Lw'!F$13*'Sound Power'!$D217*LN('Sound Power'!K217))</f>
        <v>#DIV/0!</v>
      </c>
      <c r="T217" s="26" t="e">
        <f>('ModelParams Lw'!G$4*LN('Sound Power'!L217)/(1+EXP(-('Sound Power'!$D217*1000+'ModelParams Lw'!G$6)/'ModelParams Lw'!G$7))+'ModelParams Lw'!G$5)*LN('Sound Power'!$B217)-('ModelParams Lw'!G$8+'ModelParams Lw'!G$9*$D217+'ModelParams Lw'!G$10*'Sound Power'!$F217^'ModelParams Lw'!G$14+'ModelParams Lw'!G$11*LN('Sound Power'!L217)+'ModelParams Lw'!G$12*'Sound Power'!$D217*'Sound Power'!$F217+'ModelParams Lw'!G$13*'Sound Power'!$D217*LN('Sound Power'!L217))</f>
        <v>#DIV/0!</v>
      </c>
      <c r="U217" s="26" t="e">
        <f>('ModelParams Lw'!H$4*LN('Sound Power'!M217)/(1+EXP(-('Sound Power'!$D217*1000+'ModelParams Lw'!H$6)/'ModelParams Lw'!H$7))+'ModelParams Lw'!H$5)*LN('Sound Power'!$B217)-('ModelParams Lw'!H$8+'ModelParams Lw'!H$9*$D217+'ModelParams Lw'!H$10*'Sound Power'!$F217^'ModelParams Lw'!H$14+'ModelParams Lw'!H$11*LN('Sound Power'!M217)+'ModelParams Lw'!H$12*'Sound Power'!$D217*'Sound Power'!$F217+'ModelParams Lw'!H$13*'Sound Power'!$D217*LN('Sound Power'!M217))</f>
        <v>#DIV/0!</v>
      </c>
      <c r="V217" s="26" t="e">
        <f>('ModelParams Lw'!I$4*LN('Sound Power'!N217)/(1+EXP(-('Sound Power'!$D217*1000+'ModelParams Lw'!I$6)/'ModelParams Lw'!I$7))+'ModelParams Lw'!I$5)*LN('Sound Power'!$B217)-('ModelParams Lw'!I$8+'ModelParams Lw'!I$9*$D217+'ModelParams Lw'!I$10*'Sound Power'!$F217^'ModelParams Lw'!I$14+'ModelParams Lw'!I$11*LN('Sound Power'!N217)+'ModelParams Lw'!I$12*'Sound Power'!$D217*'Sound Power'!$F217+'ModelParams Lw'!I$13*'Sound Power'!$D217*LN('Sound Power'!N217))</f>
        <v>#DIV/0!</v>
      </c>
      <c r="W217" s="26" t="e">
        <f>10*LOG10(IF(O217="",0,POWER(10,((O217+'ModelParams Lw'!$O$4)/10))) +IF(P217="",0,POWER(10,((P217+'ModelParams Lw'!$P$4)/10))) +IF(Q217="",0,POWER(10,((Q217+'ModelParams Lw'!$Q$4)/10))) +IF(R217="",0,POWER(10,((R217+'ModelParams Lw'!$R$4)/10))) +IF(S217="",0,POWER(10,((S217+'ModelParams Lw'!$S$4)/10))) +IF(T217="",0,POWER(10,((T217+'ModelParams Lw'!$T$4)/10))) +IF(U217="",0,POWER(10,((U217+'ModelParams Lw'!$U$4)/10)))+IF(V217="",0,POWER(10,((V217+'ModelParams Lw'!$V$4)/10))))</f>
        <v>#DIV/0!</v>
      </c>
      <c r="X217" s="26" t="e">
        <f t="shared" si="77"/>
        <v>#DIV/0!</v>
      </c>
      <c r="Y217" s="26" t="e">
        <f>(O217-'ModelParams Lw'!O$10)/'ModelParams Lw'!O$11</f>
        <v>#DIV/0!</v>
      </c>
      <c r="Z217" s="26" t="e">
        <f>(P217-'ModelParams Lw'!P$10)/'ModelParams Lw'!P$11</f>
        <v>#DIV/0!</v>
      </c>
      <c r="AA217" s="26" t="e">
        <f>(Q217-'ModelParams Lw'!Q$10)/'ModelParams Lw'!Q$11</f>
        <v>#DIV/0!</v>
      </c>
      <c r="AB217" s="26" t="e">
        <f>(R217-'ModelParams Lw'!R$10)/'ModelParams Lw'!R$11</f>
        <v>#DIV/0!</v>
      </c>
      <c r="AC217" s="26" t="e">
        <f>(S217-'ModelParams Lw'!S$10)/'ModelParams Lw'!S$11</f>
        <v>#DIV/0!</v>
      </c>
      <c r="AD217" s="26" t="e">
        <f>(T217-'ModelParams Lw'!T$10)/'ModelParams Lw'!T$11</f>
        <v>#DIV/0!</v>
      </c>
      <c r="AE217" s="26" t="e">
        <f>(U217-'ModelParams Lw'!U$10)/'ModelParams Lw'!U$11</f>
        <v>#DIV/0!</v>
      </c>
      <c r="AF217" s="26" t="e">
        <f>(V217-'ModelParams Lw'!V$10)/'ModelParams Lw'!V$11</f>
        <v>#DIV/0!</v>
      </c>
      <c r="AG217" s="26" t="e">
        <f t="shared" si="78"/>
        <v>#DIV/0!</v>
      </c>
      <c r="AH217" s="26" t="e">
        <f>VLOOKUP(D217*1000,'ModelParams Lw'!$A$38:$D$58,4)</f>
        <v>#N/A</v>
      </c>
      <c r="AI217" s="56" t="e">
        <f>VLOOKUP(D217*1000,'ModelParams Lw'!$A$38:$D$58,2)</f>
        <v>#N/A</v>
      </c>
      <c r="AJ217" s="46" t="e">
        <f t="shared" si="79"/>
        <v>#DIV/0!</v>
      </c>
      <c r="AK217" s="26" t="e">
        <f t="shared" si="80"/>
        <v>#VALUE!</v>
      </c>
      <c r="AL217" s="26" t="e">
        <f>IF($AI217=100,'ModelParams Lw'!R$35*'Sound Power'!$AH217^2+'ModelParams Lw'!R$36*'Sound Power'!$AH217+'ModelParams Lw'!R$37,IF($AI217=150,'ModelParams Lw'!R$38*'Sound Power'!$AH217^2+'ModelParams Lw'!R$39*'Sound Power'!$AH217+'ModelParams Lw'!R$40,'ModelParams Lw'!R$41*'Sound Power'!$AH217^2+'ModelParams Lw'!R$42*'Sound Power'!$AH217+'ModelParams Lw'!R$43))</f>
        <v>#N/A</v>
      </c>
      <c r="AM217" s="26" t="e">
        <f>IF($AI217=100,'ModelParams Lw'!S$35*'Sound Power'!$AH217^2+'ModelParams Lw'!S$36*'Sound Power'!$AH217+'ModelParams Lw'!S$37,IF($AI217=150,'ModelParams Lw'!S$38*'Sound Power'!$AH217^2+'ModelParams Lw'!S$39*'Sound Power'!$AH217+'ModelParams Lw'!S$40,'ModelParams Lw'!S$41*'Sound Power'!$AH217^2+'ModelParams Lw'!S$42*'Sound Power'!$AH217+'ModelParams Lw'!S$43))</f>
        <v>#N/A</v>
      </c>
      <c r="AN217" s="26" t="e">
        <f>IF($AI217=100,'ModelParams Lw'!T$35*'Sound Power'!$AH217^2+'ModelParams Lw'!T$36*'Sound Power'!$AH217+'ModelParams Lw'!T$37,IF($AI217=150,'ModelParams Lw'!T$38*'Sound Power'!$AH217^2+'ModelParams Lw'!T$39*'Sound Power'!$AH217+'ModelParams Lw'!T$40,'ModelParams Lw'!T$41*'Sound Power'!$AH217^2+'ModelParams Lw'!T$42*'Sound Power'!$AH217+'ModelParams Lw'!T$43))</f>
        <v>#N/A</v>
      </c>
      <c r="AO217" s="26" t="e">
        <f>IF($AI217=100,'ModelParams Lw'!U$35*'Sound Power'!$AH217^2+'ModelParams Lw'!U$36*'Sound Power'!$AH217+'ModelParams Lw'!U$37,IF($AI217=150,'ModelParams Lw'!U$38*'Sound Power'!$AH217^2+'ModelParams Lw'!U$39*'Sound Power'!$AH217+'ModelParams Lw'!U$40,'ModelParams Lw'!U$41*'Sound Power'!$AH217^2+'ModelParams Lw'!U$42*'Sound Power'!$AH217+'ModelParams Lw'!U$43))</f>
        <v>#N/A</v>
      </c>
      <c r="AP217" s="26" t="e">
        <f>IF($AI217=100,'ModelParams Lw'!V$35*'Sound Power'!$AH217^2+'ModelParams Lw'!V$36*'Sound Power'!$AH217+'ModelParams Lw'!V$37,IF($AI217=150,'ModelParams Lw'!V$38*'Sound Power'!$AH217^2+'ModelParams Lw'!V$39*'Sound Power'!$AH217+'ModelParams Lw'!V$40,'ModelParams Lw'!V$41*'Sound Power'!$AH217^2+'ModelParams Lw'!V$42*'Sound Power'!$AH217+'ModelParams Lw'!V$43))</f>
        <v>#N/A</v>
      </c>
      <c r="AQ217" s="26" t="e">
        <f>IF($AI217=100,'ModelParams Lw'!W$35*'Sound Power'!$AH217^2+'ModelParams Lw'!W$36*'Sound Power'!$AH217+'ModelParams Lw'!W$37,IF($AI217=150,'ModelParams Lw'!W$38*'Sound Power'!$AH217^2+'ModelParams Lw'!W$39*'Sound Power'!$AH217+'ModelParams Lw'!W$40,'ModelParams Lw'!W$41*'Sound Power'!$AH217^2+'ModelParams Lw'!W$42*'Sound Power'!$AH217+'ModelParams Lw'!W$43))</f>
        <v>#N/A</v>
      </c>
      <c r="AR217" s="26" t="e">
        <f t="shared" si="81"/>
        <v>#VALUE!</v>
      </c>
      <c r="AS217" s="26" t="e">
        <f>IF(26.83*LN($AJ217)-11.791-'ModelParams Lw'!B$35&lt;0,0,26.83*LN($AJ217)-11.791-'ModelParams Lw'!B$35)</f>
        <v>#DIV/0!</v>
      </c>
      <c r="AT217" s="26" t="e">
        <f>IF(26.83*LN($AJ217)-11.791-'ModelParams Lw'!C$35&lt;0,0,26.83*LN($AJ217)-11.791-'ModelParams Lw'!C$35)</f>
        <v>#DIV/0!</v>
      </c>
      <c r="AU217" s="26" t="e">
        <f>IF(26.83*LN($AJ217)-11.791-'ModelParams Lw'!D$35&lt;0,0,26.83*LN($AJ217)-11.791-'ModelParams Lw'!D$35)</f>
        <v>#DIV/0!</v>
      </c>
      <c r="AV217" s="26" t="e">
        <f>IF(26.83*LN($AJ217)-11.791-'ModelParams Lw'!E$35&lt;0,0,26.83*LN($AJ217)-11.791-'ModelParams Lw'!E$35)</f>
        <v>#DIV/0!</v>
      </c>
      <c r="AW217" s="26" t="e">
        <f>IF(26.83*LN($AJ217)-11.791-'ModelParams Lw'!F$35&lt;0,0,26.83*LN($AJ217)-11.791-'ModelParams Lw'!F$35)</f>
        <v>#DIV/0!</v>
      </c>
      <c r="AX217" s="26" t="e">
        <f>IF(26.83*LN($AJ217)-11.791-'ModelParams Lw'!G$35&lt;0,0,26.83*LN($AJ217)-11.791-'ModelParams Lw'!G$35)</f>
        <v>#DIV/0!</v>
      </c>
      <c r="AY217" s="26" t="e">
        <f>IF(26.83*LN($AJ217)-11.791-'ModelParams Lw'!H$35&lt;0,0,26.83*LN($AJ217)-11.791-'ModelParams Lw'!H$35)</f>
        <v>#DIV/0!</v>
      </c>
      <c r="AZ217" s="26" t="e">
        <f>IF(26.83*LN($AJ217)-11.791-'ModelParams Lw'!I$35&lt;0,0,26.83*LN($AJ217)-11.791-'ModelParams Lw'!I$35)</f>
        <v>#DIV/0!</v>
      </c>
      <c r="BA217" s="26" t="e">
        <f t="shared" si="94"/>
        <v>#DIV/0!</v>
      </c>
      <c r="BB217" s="26" t="e">
        <f t="shared" si="95"/>
        <v>#DIV/0!</v>
      </c>
      <c r="BC217" s="26" t="e">
        <f t="shared" si="96"/>
        <v>#DIV/0!</v>
      </c>
      <c r="BD217" s="26" t="e">
        <f t="shared" si="97"/>
        <v>#DIV/0!</v>
      </c>
      <c r="BE217" s="26" t="e">
        <f t="shared" si="98"/>
        <v>#DIV/0!</v>
      </c>
      <c r="BF217" s="26" t="e">
        <f t="shared" si="99"/>
        <v>#DIV/0!</v>
      </c>
      <c r="BG217" s="26" t="e">
        <f t="shared" si="100"/>
        <v>#DIV/0!</v>
      </c>
      <c r="BH217" s="26" t="e">
        <f t="shared" si="101"/>
        <v>#DIV/0!</v>
      </c>
      <c r="BI217" s="26" t="e">
        <f>10*LOG10(IF(BA217="",0,POWER(10,((BA217+'ModelParams Lw'!$O$4)/10))) +IF(BB217="",0,POWER(10,((BB217+'ModelParams Lw'!$P$4)/10))) +IF(BC217="",0,POWER(10,((BC217+'ModelParams Lw'!$Q$4)/10))) +IF(BD217="",0,POWER(10,((BD217+'ModelParams Lw'!$R$4)/10))) +IF(BE217="",0,POWER(10,((BE217+'ModelParams Lw'!$S$4)/10))) +IF(BF217="",0,POWER(10,((BF217+'ModelParams Lw'!$T$4)/10))) +IF(BG217="",0,POWER(10,((BG217+'ModelParams Lw'!$U$4)/10)))+IF(BH217="",0,POWER(10,((BH217+'ModelParams Lw'!$V$4)/10))))</f>
        <v>#DIV/0!</v>
      </c>
      <c r="BJ217" s="26" t="e">
        <f t="shared" si="82"/>
        <v>#DIV/0!</v>
      </c>
      <c r="BK217" s="26" t="e">
        <f>(BA217-'ModelParams Lw'!O$10)/'ModelParams Lw'!O$11</f>
        <v>#DIV/0!</v>
      </c>
      <c r="BL217" s="26" t="e">
        <f>(BB217-'ModelParams Lw'!P$10)/'ModelParams Lw'!P$11</f>
        <v>#DIV/0!</v>
      </c>
      <c r="BM217" s="26" t="e">
        <f>(BC217-'ModelParams Lw'!Q$10)/'ModelParams Lw'!Q$11</f>
        <v>#DIV/0!</v>
      </c>
      <c r="BN217" s="26" t="e">
        <f>(BD217-'ModelParams Lw'!R$10)/'ModelParams Lw'!R$11</f>
        <v>#DIV/0!</v>
      </c>
      <c r="BO217" s="26" t="e">
        <f>(BE217-'ModelParams Lw'!S$10)/'ModelParams Lw'!S$11</f>
        <v>#DIV/0!</v>
      </c>
      <c r="BP217" s="26" t="e">
        <f>(BF217-'ModelParams Lw'!T$10)/'ModelParams Lw'!T$11</f>
        <v>#DIV/0!</v>
      </c>
      <c r="BQ217" s="26" t="e">
        <f>(BG217-'ModelParams Lw'!U$10)/'ModelParams Lw'!U$11</f>
        <v>#DIV/0!</v>
      </c>
      <c r="BR217" s="26" t="e">
        <f>(BH217-'ModelParams Lw'!V$10)/'ModelParams Lw'!V$11</f>
        <v>#DIV/0!</v>
      </c>
      <c r="BS217" s="23" t="e">
        <f>IF(Calcul!$E219="SW",DEGREES(ACOS(1-(1/'ModelParams Lw'!C$25*SQRT(0.5*1.2/'Sound Power'!$C217)*('Sound Power'!$B217/3600)/('Sound Power'!$D217)/('Sound Power'!$F217)))),DEGREES(ACOS(1-(1/'ModelParams Lw'!C$29*SQRT(0.5*1.2/'Sound Power'!$C217)*('Sound Power'!$B217/3600)/('Sound Power'!$D217)/('Sound Power'!$F217)))))</f>
        <v>#DIV/0!</v>
      </c>
      <c r="BT217" s="23" t="e">
        <f>IF(Calcul!$E219="SW",DEGREES(ACOS(1-(1/'ModelParams Lw'!D$25*SQRT(0.5*1.2/'Sound Power'!$C217)*('Sound Power'!$B217/3600)/('Sound Power'!$D217)/('Sound Power'!$F217)))),DEGREES(ACOS(1-(1/'ModelParams Lw'!D$29*SQRT(0.5*1.2/'Sound Power'!$C217)*('Sound Power'!$B217/3600)/('Sound Power'!$D217)/('Sound Power'!$F217)))))</f>
        <v>#DIV/0!</v>
      </c>
      <c r="BU217" s="23" t="e">
        <f>IF(Calcul!$E219="SW",DEGREES(ACOS(1-(1/'ModelParams Lw'!E$25*SQRT(0.5*1.2/'Sound Power'!$C217)*('Sound Power'!$B217/3600)/('Sound Power'!$D217)/('Sound Power'!$F217)))),DEGREES(ACOS(1-(1/'ModelParams Lw'!E$29*SQRT(0.5*1.2/'Sound Power'!$C217)*('Sound Power'!$B217/3600)/('Sound Power'!$D217)/('Sound Power'!$F217)))))</f>
        <v>#DIV/0!</v>
      </c>
      <c r="BV217" s="23" t="e">
        <f>IF(Calcul!$E219="SW",DEGREES(ACOS(1-(1/'ModelParams Lw'!F$25*SQRT(0.5*1.2/'Sound Power'!$C217)*('Sound Power'!$B217/3600)/('Sound Power'!$D217)/('Sound Power'!$F217)))),DEGREES(ACOS(1-(1/'ModelParams Lw'!F$29*SQRT(0.5*1.2/'Sound Power'!$C217)*('Sound Power'!$B217/3600)/('Sound Power'!$D217)/('Sound Power'!$F217)))))</f>
        <v>#DIV/0!</v>
      </c>
      <c r="BW217" s="23" t="e">
        <f>IF(Calcul!$E219="SW",DEGREES(ACOS(1-(1/'ModelParams Lw'!G$25*SQRT(0.5*1.2/'Sound Power'!$C217)*('Sound Power'!$B217/3600)/('Sound Power'!$D217)/('Sound Power'!$F217)))),DEGREES(ACOS(1-(1/'ModelParams Lw'!G$29*SQRT(0.5*1.2/'Sound Power'!$C217)*('Sound Power'!$B217/3600)/('Sound Power'!$D217)/('Sound Power'!$F217)))))</f>
        <v>#DIV/0!</v>
      </c>
      <c r="BX217" s="23" t="e">
        <f>IF(Calcul!$E219="SW",DEGREES(ACOS(1-(1/'ModelParams Lw'!H$25*SQRT(0.5*1.2/'Sound Power'!$C217)*('Sound Power'!$B217/3600)/('Sound Power'!$D217)/('Sound Power'!$F217)))),DEGREES(ACOS(1-(1/'ModelParams Lw'!H$29*SQRT(0.5*1.2/'Sound Power'!$C217)*('Sound Power'!$B217/3600)/('Sound Power'!$D217)/('Sound Power'!$F217)))))</f>
        <v>#DIV/0!</v>
      </c>
      <c r="BY217" s="23" t="e">
        <f>IF(Calcul!$E219="SW",DEGREES(ACOS(1-(1/'ModelParams Lw'!I$25*SQRT(0.5*1.2/'Sound Power'!$C217)*('Sound Power'!$B217/3600)/('Sound Power'!$D217)/('Sound Power'!$F217)))),DEGREES(ACOS(1-(1/'ModelParams Lw'!I$29*SQRT(0.5*1.2/'Sound Power'!$C217)*('Sound Power'!$B217/3600)/('Sound Power'!$D217)/('Sound Power'!$F217)))))</f>
        <v>#DIV/0!</v>
      </c>
      <c r="BZ217" s="23" t="e">
        <f>IF(Calcul!$E219="SW",DEGREES(ACOS(1-(1/'ModelParams Lw'!J$25*SQRT(0.5*1.2/'Sound Power'!$C217)*('Sound Power'!$B217/3600)/('Sound Power'!$D217)/('Sound Power'!$F217)))),DEGREES(ACOS(1-(1/'ModelParams Lw'!J$29*SQRT(0.5*1.2/'Sound Power'!$C217)*('Sound Power'!$B217/3600)/('Sound Power'!$D217)/('Sound Power'!$F217)))))</f>
        <v>#DIV/0!</v>
      </c>
      <c r="CA217" s="26" t="e">
        <f>IF(Calcul!$E219="SW",'ModelParams Lw'!C$22+'ModelParams Lw'!C$23*LOG('Sound Power'!$D217/'Sound Power'!$E217)+'ModelParams Lw'!C$24*LN('Sound Power'!BS217),IF('ModelParams Lw'!C$26+'ModelParams Lw'!C$27*LOG('Sound Power'!$D217/'Sound Power'!$E217)+'ModelParams Lw'!C$28*LN('Sound Power'!BS217)&lt;'ModelParams Lw'!C$22+'ModelParams Lw'!C$23*LOG('Sound Power'!$D217/'Sound Power'!$E217)+'ModelParams Lw'!C$24*LN('Sound Power'!BS217),'ModelParams Lw'!C$22+'ModelParams Lw'!C$23*LOG('Sound Power'!$D217/'Sound Power'!$E217)+'ModelParams Lw'!C$24*LN('Sound Power'!BS217),'ModelParams Lw'!C$26+'ModelParams Lw'!C$27*LOG('Sound Power'!$D217/'Sound Power'!$E217)+'ModelParams Lw'!C$28*LN('Sound Power'!BS217)))</f>
        <v>#DIV/0!</v>
      </c>
      <c r="CB217" s="26" t="e">
        <f>IF(Calcul!$E219="SW",'ModelParams Lw'!D$22+'ModelParams Lw'!D$23*LOG('Sound Power'!$D217/'Sound Power'!$E217)+'ModelParams Lw'!D$24*LN('Sound Power'!BT217),IF('ModelParams Lw'!D$26+'ModelParams Lw'!D$27*LOG('Sound Power'!$D217/'Sound Power'!$E217)+'ModelParams Lw'!D$28*LN('Sound Power'!BT217)&lt;'ModelParams Lw'!D$22+'ModelParams Lw'!D$23*LOG('Sound Power'!$D217/'Sound Power'!$E217)+'ModelParams Lw'!D$24*LN('Sound Power'!BT217),'ModelParams Lw'!D$22+'ModelParams Lw'!D$23*LOG('Sound Power'!$D217/'Sound Power'!$E217)+'ModelParams Lw'!D$24*LN('Sound Power'!BT217),'ModelParams Lw'!D$26+'ModelParams Lw'!D$27*LOG('Sound Power'!$D217/'Sound Power'!$E217)+'ModelParams Lw'!D$28*LN('Sound Power'!BT217)))</f>
        <v>#DIV/0!</v>
      </c>
      <c r="CC217" s="26" t="e">
        <f>IF(Calcul!$E219="SW",'ModelParams Lw'!E$22+'ModelParams Lw'!E$23*LOG('Sound Power'!$D217/'Sound Power'!$E217)+'ModelParams Lw'!E$24*LN('Sound Power'!BU217),IF('ModelParams Lw'!E$26+'ModelParams Lw'!E$27*LOG('Sound Power'!$D217/'Sound Power'!$E217)+'ModelParams Lw'!E$28*LN('Sound Power'!BU217)&lt;'ModelParams Lw'!E$22+'ModelParams Lw'!E$23*LOG('Sound Power'!$D217/'Sound Power'!$E217)+'ModelParams Lw'!E$24*LN('Sound Power'!BU217),'ModelParams Lw'!E$22+'ModelParams Lw'!E$23*LOG('Sound Power'!$D217/'Sound Power'!$E217)+'ModelParams Lw'!E$24*LN('Sound Power'!BU217),'ModelParams Lw'!E$26+'ModelParams Lw'!E$27*LOG('Sound Power'!$D217/'Sound Power'!$E217)+'ModelParams Lw'!E$28*LN('Sound Power'!BU217)))</f>
        <v>#DIV/0!</v>
      </c>
      <c r="CD217" s="26" t="e">
        <f>IF(Calcul!$E219="SW",'ModelParams Lw'!F$22+'ModelParams Lw'!F$23*LOG('Sound Power'!$D217/'Sound Power'!$E217)+'ModelParams Lw'!F$24*LN('Sound Power'!BV217),IF('ModelParams Lw'!F$26+'ModelParams Lw'!F$27*LOG('Sound Power'!$D217/'Sound Power'!$E217)+'ModelParams Lw'!F$28*LN('Sound Power'!BV217)&lt;'ModelParams Lw'!F$22+'ModelParams Lw'!F$23*LOG('Sound Power'!$D217/'Sound Power'!$E217)+'ModelParams Lw'!F$24*LN('Sound Power'!BV217),'ModelParams Lw'!F$22+'ModelParams Lw'!F$23*LOG('Sound Power'!$D217/'Sound Power'!$E217)+'ModelParams Lw'!F$24*LN('Sound Power'!BV217),'ModelParams Lw'!F$26+'ModelParams Lw'!F$27*LOG('Sound Power'!$D217/'Sound Power'!$E217)+'ModelParams Lw'!F$28*LN('Sound Power'!BV217)))</f>
        <v>#DIV/0!</v>
      </c>
      <c r="CE217" s="26" t="e">
        <f>IF(Calcul!$E219="SW",'ModelParams Lw'!G$22+'ModelParams Lw'!G$23*LOG('Sound Power'!$D217/'Sound Power'!$E217)+'ModelParams Lw'!G$24*LN('Sound Power'!BW217),IF('ModelParams Lw'!G$26+'ModelParams Lw'!G$27*LOG('Sound Power'!$D217/'Sound Power'!$E217)+'ModelParams Lw'!G$28*LN('Sound Power'!BW217)&lt;'ModelParams Lw'!G$22+'ModelParams Lw'!G$23*LOG('Sound Power'!$D217/'Sound Power'!$E217)+'ModelParams Lw'!G$24*LN('Sound Power'!BW217),'ModelParams Lw'!G$22+'ModelParams Lw'!G$23*LOG('Sound Power'!$D217/'Sound Power'!$E217)+'ModelParams Lw'!G$24*LN('Sound Power'!BW217),'ModelParams Lw'!G$26+'ModelParams Lw'!G$27*LOG('Sound Power'!$D217/'Sound Power'!$E217)+'ModelParams Lw'!G$28*LN('Sound Power'!BW217)))</f>
        <v>#DIV/0!</v>
      </c>
      <c r="CF217" s="26" t="e">
        <f>IF(Calcul!$E219="SW",'ModelParams Lw'!H$22+'ModelParams Lw'!H$23*LOG('Sound Power'!$D217/'Sound Power'!$E217)+'ModelParams Lw'!H$24*LN('Sound Power'!BX217),IF('ModelParams Lw'!H$26+'ModelParams Lw'!H$27*LOG('Sound Power'!$D217/'Sound Power'!$E217)+'ModelParams Lw'!H$28*LN('Sound Power'!BX217)&lt;'ModelParams Lw'!H$22+'ModelParams Lw'!H$23*LOG('Sound Power'!$D217/'Sound Power'!$E217)+'ModelParams Lw'!H$24*LN('Sound Power'!BX217),'ModelParams Lw'!H$22+'ModelParams Lw'!H$23*LOG('Sound Power'!$D217/'Sound Power'!$E217)+'ModelParams Lw'!H$24*LN('Sound Power'!BX217),'ModelParams Lw'!H$26+'ModelParams Lw'!H$27*LOG('Sound Power'!$D217/'Sound Power'!$E217)+'ModelParams Lw'!H$28*LN('Sound Power'!BX217)))</f>
        <v>#DIV/0!</v>
      </c>
      <c r="CG217" s="26" t="e">
        <f>IF(Calcul!$E219="SW",'ModelParams Lw'!I$22+'ModelParams Lw'!I$23*LOG('Sound Power'!$D217/'Sound Power'!$E217)+'ModelParams Lw'!I$24*LN('Sound Power'!BY217),IF('ModelParams Lw'!I$26+'ModelParams Lw'!I$27*LOG('Sound Power'!$D217/'Sound Power'!$E217)+'ModelParams Lw'!I$28*LN('Sound Power'!BY217)&lt;'ModelParams Lw'!I$22+'ModelParams Lw'!I$23*LOG('Sound Power'!$D217/'Sound Power'!$E217)+'ModelParams Lw'!I$24*LN('Sound Power'!BY217),'ModelParams Lw'!I$22+'ModelParams Lw'!I$23*LOG('Sound Power'!$D217/'Sound Power'!$E217)+'ModelParams Lw'!I$24*LN('Sound Power'!BY217),'ModelParams Lw'!I$26+'ModelParams Lw'!I$27*LOG('Sound Power'!$D217/'Sound Power'!$E217)+'ModelParams Lw'!I$28*LN('Sound Power'!BY217)))</f>
        <v>#DIV/0!</v>
      </c>
      <c r="CH217" s="26" t="e">
        <f>IF(Calcul!$E219="SW",'ModelParams Lw'!J$22+'ModelParams Lw'!J$23*LOG('Sound Power'!$D217/'Sound Power'!$E217)+'ModelParams Lw'!J$24*LN('Sound Power'!BZ217),IF('ModelParams Lw'!J$26+'ModelParams Lw'!J$27*LOG('Sound Power'!$D217/'Sound Power'!$E217)+'ModelParams Lw'!J$28*LN('Sound Power'!BZ217)&lt;'ModelParams Lw'!J$22+'ModelParams Lw'!J$23*LOG('Sound Power'!$D217/'Sound Power'!$E217)+'ModelParams Lw'!J$24*LN('Sound Power'!BZ217),'ModelParams Lw'!J$22+'ModelParams Lw'!J$23*LOG('Sound Power'!$D217/'Sound Power'!$E217)+'ModelParams Lw'!J$24*LN('Sound Power'!BZ217),'ModelParams Lw'!J$26+'ModelParams Lw'!J$27*LOG('Sound Power'!$D217/'Sound Power'!$E217)+'ModelParams Lw'!J$28*LN('Sound Power'!BZ217)))</f>
        <v>#DIV/0!</v>
      </c>
      <c r="CI217" s="26" t="e">
        <f t="shared" si="83"/>
        <v>#DIV/0!</v>
      </c>
      <c r="CJ217" s="26" t="e">
        <f t="shared" si="84"/>
        <v>#DIV/0!</v>
      </c>
      <c r="CK217" s="26" t="e">
        <f t="shared" si="85"/>
        <v>#DIV/0!</v>
      </c>
      <c r="CL217" s="26" t="e">
        <f t="shared" si="86"/>
        <v>#DIV/0!</v>
      </c>
      <c r="CM217" s="26" t="e">
        <f t="shared" si="87"/>
        <v>#DIV/0!</v>
      </c>
      <c r="CN217" s="26" t="e">
        <f t="shared" si="88"/>
        <v>#DIV/0!</v>
      </c>
      <c r="CO217" s="26" t="e">
        <f t="shared" si="89"/>
        <v>#DIV/0!</v>
      </c>
      <c r="CP217" s="26" t="e">
        <f t="shared" si="90"/>
        <v>#DIV/0!</v>
      </c>
      <c r="CQ217" s="26" t="e">
        <f>10*LOG10(IF(CI217="",0,POWER(10,((CI217+'ModelParams Lw'!$O$4)/10))) +IF(CJ217="",0,POWER(10,((CJ217+'ModelParams Lw'!$P$4)/10))) +IF(CK217="",0,POWER(10,((CK217+'ModelParams Lw'!$Q$4)/10))) +IF(CL217="",0,POWER(10,((CL217+'ModelParams Lw'!$R$4)/10))) +IF(CM217="",0,POWER(10,((CM217+'ModelParams Lw'!$S$4)/10))) +IF(CN217="",0,POWER(10,((CN217+'ModelParams Lw'!$T$4)/10))) +IF(CO217="",0,POWER(10,((CO217+'ModelParams Lw'!$U$4)/10)))+IF(CP217="",0,POWER(10,((CP217+'ModelParams Lw'!$V$4)/10))))</f>
        <v>#DIV/0!</v>
      </c>
      <c r="CR217" s="26" t="e">
        <f t="shared" si="91"/>
        <v>#DIV/0!</v>
      </c>
      <c r="CS217" s="26" t="e">
        <f>(CI217-'ModelParams Lw'!$O$10)/'ModelParams Lw'!$O$11</f>
        <v>#DIV/0!</v>
      </c>
      <c r="CT217" s="26" t="e">
        <f>(CJ217-'ModelParams Lw'!$P$10)/'ModelParams Lw'!$P$11</f>
        <v>#DIV/0!</v>
      </c>
      <c r="CU217" s="26" t="e">
        <f>(CK217-'ModelParams Lw'!$Q$10)/'ModelParams Lw'!$Q$11</f>
        <v>#DIV/0!</v>
      </c>
      <c r="CV217" s="26" t="e">
        <f>(CL217-'ModelParams Lw'!$R$10)/'ModelParams Lw'!$R$11</f>
        <v>#DIV/0!</v>
      </c>
      <c r="CW217" s="26" t="e">
        <f>(CM217-'ModelParams Lw'!$S$10)/'ModelParams Lw'!$S$11</f>
        <v>#DIV/0!</v>
      </c>
      <c r="CX217" s="26" t="e">
        <f>(CN217-'ModelParams Lw'!$T$10)/'ModelParams Lw'!$T$11</f>
        <v>#DIV/0!</v>
      </c>
      <c r="CY217" s="26" t="e">
        <f>(CO217-'ModelParams Lw'!$U$10)/'ModelParams Lw'!$U$11</f>
        <v>#DIV/0!</v>
      </c>
      <c r="CZ217" s="26" t="e">
        <f>(CP217-'ModelParams Lw'!$V$10)/'ModelParams Lw'!$V$11</f>
        <v>#DIV/0!</v>
      </c>
    </row>
    <row r="218" spans="1:104" x14ac:dyDescent="0.2">
      <c r="A218" s="13">
        <f>Calcul!A220</f>
        <v>0</v>
      </c>
      <c r="B218" s="13">
        <f t="shared" si="92"/>
        <v>0</v>
      </c>
      <c r="C218" s="13">
        <f>Calcul!B220</f>
        <v>0</v>
      </c>
      <c r="D218" s="13">
        <f>Calcul!C220/1000</f>
        <v>0</v>
      </c>
      <c r="E218" s="13">
        <f>Calcul!D220/1000</f>
        <v>0</v>
      </c>
      <c r="F218" s="13">
        <f t="shared" si="93"/>
        <v>0</v>
      </c>
      <c r="G218" s="23" t="e">
        <f>DEGREES(ACOS(1-(1/'ModelParams Lw'!B$15*SQRT(0.5*1.2/'Sound Power'!$C218)*('Sound Power'!$B218/3600)/('Sound Power'!$D218)/('Sound Power'!$F218))))</f>
        <v>#DIV/0!</v>
      </c>
      <c r="H218" s="23" t="e">
        <f>DEGREES(ACOS(1-(1/'ModelParams Lw'!C$15*SQRT(0.5*1.2/'Sound Power'!$C218)*('Sound Power'!$B218/3600)/('Sound Power'!$D218)/('Sound Power'!$F218))))</f>
        <v>#DIV/0!</v>
      </c>
      <c r="I218" s="23" t="e">
        <f>DEGREES(ACOS(1-(1/'ModelParams Lw'!D$15*SQRT(0.5*1.2/'Sound Power'!$C218)*('Sound Power'!$B218/3600)/('Sound Power'!$D218)/('Sound Power'!$F218))))</f>
        <v>#DIV/0!</v>
      </c>
      <c r="J218" s="23" t="e">
        <f>DEGREES(ACOS(1-(1/'ModelParams Lw'!E$15*SQRT(0.5*1.2/'Sound Power'!$C218)*('Sound Power'!$B218/3600)/('Sound Power'!$D218)/('Sound Power'!$F218))))</f>
        <v>#DIV/0!</v>
      </c>
      <c r="K218" s="23" t="e">
        <f>DEGREES(ACOS(1-(1/'ModelParams Lw'!F$15*SQRT(0.5*1.2/'Sound Power'!$C218)*('Sound Power'!$B218/3600)/('Sound Power'!$D218)/('Sound Power'!$F218))))</f>
        <v>#DIV/0!</v>
      </c>
      <c r="L218" s="23" t="e">
        <f>DEGREES(ACOS(1-(1/'ModelParams Lw'!G$15*SQRT(0.5*1.2/'Sound Power'!$C218)*('Sound Power'!$B218/3600)/('Sound Power'!$D218)/('Sound Power'!$F218))))</f>
        <v>#DIV/0!</v>
      </c>
      <c r="M218" s="23" t="e">
        <f>DEGREES(ACOS(1-(1/'ModelParams Lw'!H$15*SQRT(0.5*1.2/'Sound Power'!$C218)*('Sound Power'!$B218/3600)/('Sound Power'!$D218)/('Sound Power'!$F218))))</f>
        <v>#DIV/0!</v>
      </c>
      <c r="N218" s="23" t="e">
        <f>DEGREES(ACOS(1-(1/'ModelParams Lw'!I$15*SQRT(0.5*1.2/'Sound Power'!$C218)*('Sound Power'!$B218/3600)/('Sound Power'!$D218)/('Sound Power'!$F218))))</f>
        <v>#DIV/0!</v>
      </c>
      <c r="O218" s="26" t="e">
        <f>('ModelParams Lw'!B$4*LN('Sound Power'!G218)/(1+EXP(-('Sound Power'!$D218*1000+'ModelParams Lw'!B$6)/'ModelParams Lw'!B$7))+'ModelParams Lw'!B$5)*LN('Sound Power'!$B218)-('ModelParams Lw'!B$8+'ModelParams Lw'!B$9*$D218+'ModelParams Lw'!B$10*'Sound Power'!$F218^'ModelParams Lw'!B$14+'ModelParams Lw'!B$11*LN('Sound Power'!G218)+'ModelParams Lw'!B$12*'Sound Power'!$D218*'Sound Power'!$F218+'ModelParams Lw'!B$13*'Sound Power'!$D218*LN('Sound Power'!G218))</f>
        <v>#DIV/0!</v>
      </c>
      <c r="P218" s="26" t="e">
        <f>('ModelParams Lw'!C$4*LN('Sound Power'!H218)/(1+EXP(-('Sound Power'!$D218*1000+'ModelParams Lw'!C$6)/'ModelParams Lw'!C$7))+'ModelParams Lw'!C$5)*LN('Sound Power'!$B218)-('ModelParams Lw'!C$8+'ModelParams Lw'!C$9*$D218+'ModelParams Lw'!C$10*'Sound Power'!$F218^'ModelParams Lw'!C$14+'ModelParams Lw'!C$11*LN('Sound Power'!H218)+'ModelParams Lw'!C$12*'Sound Power'!$D218*'Sound Power'!$F218+'ModelParams Lw'!C$13*'Sound Power'!$D218*LN('Sound Power'!H218))</f>
        <v>#DIV/0!</v>
      </c>
      <c r="Q218" s="26" t="e">
        <f>('ModelParams Lw'!D$4*LN('Sound Power'!I218)/(1+EXP(-('Sound Power'!$D218*1000+'ModelParams Lw'!D$6)/'ModelParams Lw'!D$7))+'ModelParams Lw'!D$5)*LN('Sound Power'!$B218)-('ModelParams Lw'!D$8+'ModelParams Lw'!D$9*$D218+'ModelParams Lw'!D$10*'Sound Power'!$F218^'ModelParams Lw'!D$14+'ModelParams Lw'!D$11*LN('Sound Power'!I218)+'ModelParams Lw'!D$12*'Sound Power'!$D218*'Sound Power'!$F218+'ModelParams Lw'!D$13*'Sound Power'!$D218*LN('Sound Power'!I218))</f>
        <v>#DIV/0!</v>
      </c>
      <c r="R218" s="26" t="e">
        <f>('ModelParams Lw'!E$4*LN('Sound Power'!J218)/(1+EXP(-('Sound Power'!$D218*1000+'ModelParams Lw'!E$6)/'ModelParams Lw'!E$7))+'ModelParams Lw'!E$5)*LN('Sound Power'!$B218)-('ModelParams Lw'!E$8+'ModelParams Lw'!E$9*$D218+'ModelParams Lw'!E$10*'Sound Power'!$F218^'ModelParams Lw'!E$14+'ModelParams Lw'!E$11*LN('Sound Power'!J218)+'ModelParams Lw'!E$12*'Sound Power'!$D218*'Sound Power'!$F218+'ModelParams Lw'!E$13*'Sound Power'!$D218*LN('Sound Power'!J218))</f>
        <v>#DIV/0!</v>
      </c>
      <c r="S218" s="26" t="e">
        <f>('ModelParams Lw'!F$4*LN('Sound Power'!K218)/(1+EXP(-('Sound Power'!$D218*1000+'ModelParams Lw'!F$6)/'ModelParams Lw'!F$7))+'ModelParams Lw'!F$5)*LN('Sound Power'!$B218)-('ModelParams Lw'!F$8+'ModelParams Lw'!F$9*$D218+'ModelParams Lw'!F$10*'Sound Power'!$F218^'ModelParams Lw'!F$14+'ModelParams Lw'!F$11*LN('Sound Power'!K218)+'ModelParams Lw'!F$12*'Sound Power'!$D218*'Sound Power'!$F218+'ModelParams Lw'!F$13*'Sound Power'!$D218*LN('Sound Power'!K218))</f>
        <v>#DIV/0!</v>
      </c>
      <c r="T218" s="26" t="e">
        <f>('ModelParams Lw'!G$4*LN('Sound Power'!L218)/(1+EXP(-('Sound Power'!$D218*1000+'ModelParams Lw'!G$6)/'ModelParams Lw'!G$7))+'ModelParams Lw'!G$5)*LN('Sound Power'!$B218)-('ModelParams Lw'!G$8+'ModelParams Lw'!G$9*$D218+'ModelParams Lw'!G$10*'Sound Power'!$F218^'ModelParams Lw'!G$14+'ModelParams Lw'!G$11*LN('Sound Power'!L218)+'ModelParams Lw'!G$12*'Sound Power'!$D218*'Sound Power'!$F218+'ModelParams Lw'!G$13*'Sound Power'!$D218*LN('Sound Power'!L218))</f>
        <v>#DIV/0!</v>
      </c>
      <c r="U218" s="26" t="e">
        <f>('ModelParams Lw'!H$4*LN('Sound Power'!M218)/(1+EXP(-('Sound Power'!$D218*1000+'ModelParams Lw'!H$6)/'ModelParams Lw'!H$7))+'ModelParams Lw'!H$5)*LN('Sound Power'!$B218)-('ModelParams Lw'!H$8+'ModelParams Lw'!H$9*$D218+'ModelParams Lw'!H$10*'Sound Power'!$F218^'ModelParams Lw'!H$14+'ModelParams Lw'!H$11*LN('Sound Power'!M218)+'ModelParams Lw'!H$12*'Sound Power'!$D218*'Sound Power'!$F218+'ModelParams Lw'!H$13*'Sound Power'!$D218*LN('Sound Power'!M218))</f>
        <v>#DIV/0!</v>
      </c>
      <c r="V218" s="26" t="e">
        <f>('ModelParams Lw'!I$4*LN('Sound Power'!N218)/(1+EXP(-('Sound Power'!$D218*1000+'ModelParams Lw'!I$6)/'ModelParams Lw'!I$7))+'ModelParams Lw'!I$5)*LN('Sound Power'!$B218)-('ModelParams Lw'!I$8+'ModelParams Lw'!I$9*$D218+'ModelParams Lw'!I$10*'Sound Power'!$F218^'ModelParams Lw'!I$14+'ModelParams Lw'!I$11*LN('Sound Power'!N218)+'ModelParams Lw'!I$12*'Sound Power'!$D218*'Sound Power'!$F218+'ModelParams Lw'!I$13*'Sound Power'!$D218*LN('Sound Power'!N218))</f>
        <v>#DIV/0!</v>
      </c>
      <c r="W218" s="26" t="e">
        <f>10*LOG10(IF(O218="",0,POWER(10,((O218+'ModelParams Lw'!$O$4)/10))) +IF(P218="",0,POWER(10,((P218+'ModelParams Lw'!$P$4)/10))) +IF(Q218="",0,POWER(10,((Q218+'ModelParams Lw'!$Q$4)/10))) +IF(R218="",0,POWER(10,((R218+'ModelParams Lw'!$R$4)/10))) +IF(S218="",0,POWER(10,((S218+'ModelParams Lw'!$S$4)/10))) +IF(T218="",0,POWER(10,((T218+'ModelParams Lw'!$T$4)/10))) +IF(U218="",0,POWER(10,((U218+'ModelParams Lw'!$U$4)/10)))+IF(V218="",0,POWER(10,((V218+'ModelParams Lw'!$V$4)/10))))</f>
        <v>#DIV/0!</v>
      </c>
      <c r="X218" s="26" t="e">
        <f t="shared" si="77"/>
        <v>#DIV/0!</v>
      </c>
      <c r="Y218" s="26" t="e">
        <f>(O218-'ModelParams Lw'!O$10)/'ModelParams Lw'!O$11</f>
        <v>#DIV/0!</v>
      </c>
      <c r="Z218" s="26" t="e">
        <f>(P218-'ModelParams Lw'!P$10)/'ModelParams Lw'!P$11</f>
        <v>#DIV/0!</v>
      </c>
      <c r="AA218" s="26" t="e">
        <f>(Q218-'ModelParams Lw'!Q$10)/'ModelParams Lw'!Q$11</f>
        <v>#DIV/0!</v>
      </c>
      <c r="AB218" s="26" t="e">
        <f>(R218-'ModelParams Lw'!R$10)/'ModelParams Lw'!R$11</f>
        <v>#DIV/0!</v>
      </c>
      <c r="AC218" s="26" t="e">
        <f>(S218-'ModelParams Lw'!S$10)/'ModelParams Lw'!S$11</f>
        <v>#DIV/0!</v>
      </c>
      <c r="AD218" s="26" t="e">
        <f>(T218-'ModelParams Lw'!T$10)/'ModelParams Lw'!T$11</f>
        <v>#DIV/0!</v>
      </c>
      <c r="AE218" s="26" t="e">
        <f>(U218-'ModelParams Lw'!U$10)/'ModelParams Lw'!U$11</f>
        <v>#DIV/0!</v>
      </c>
      <c r="AF218" s="26" t="e">
        <f>(V218-'ModelParams Lw'!V$10)/'ModelParams Lw'!V$11</f>
        <v>#DIV/0!</v>
      </c>
      <c r="AG218" s="26" t="e">
        <f t="shared" si="78"/>
        <v>#DIV/0!</v>
      </c>
      <c r="AH218" s="26" t="e">
        <f>VLOOKUP(D218*1000,'ModelParams Lw'!$A$38:$D$58,4)</f>
        <v>#N/A</v>
      </c>
      <c r="AI218" s="56" t="e">
        <f>VLOOKUP(D218*1000,'ModelParams Lw'!$A$38:$D$58,2)</f>
        <v>#N/A</v>
      </c>
      <c r="AJ218" s="46" t="e">
        <f t="shared" si="79"/>
        <v>#DIV/0!</v>
      </c>
      <c r="AK218" s="26" t="e">
        <f t="shared" si="80"/>
        <v>#VALUE!</v>
      </c>
      <c r="AL218" s="26" t="e">
        <f>IF($AI218=100,'ModelParams Lw'!R$35*'Sound Power'!$AH218^2+'ModelParams Lw'!R$36*'Sound Power'!$AH218+'ModelParams Lw'!R$37,IF($AI218=150,'ModelParams Lw'!R$38*'Sound Power'!$AH218^2+'ModelParams Lw'!R$39*'Sound Power'!$AH218+'ModelParams Lw'!R$40,'ModelParams Lw'!R$41*'Sound Power'!$AH218^2+'ModelParams Lw'!R$42*'Sound Power'!$AH218+'ModelParams Lw'!R$43))</f>
        <v>#N/A</v>
      </c>
      <c r="AM218" s="26" t="e">
        <f>IF($AI218=100,'ModelParams Lw'!S$35*'Sound Power'!$AH218^2+'ModelParams Lw'!S$36*'Sound Power'!$AH218+'ModelParams Lw'!S$37,IF($AI218=150,'ModelParams Lw'!S$38*'Sound Power'!$AH218^2+'ModelParams Lw'!S$39*'Sound Power'!$AH218+'ModelParams Lw'!S$40,'ModelParams Lw'!S$41*'Sound Power'!$AH218^2+'ModelParams Lw'!S$42*'Sound Power'!$AH218+'ModelParams Lw'!S$43))</f>
        <v>#N/A</v>
      </c>
      <c r="AN218" s="26" t="e">
        <f>IF($AI218=100,'ModelParams Lw'!T$35*'Sound Power'!$AH218^2+'ModelParams Lw'!T$36*'Sound Power'!$AH218+'ModelParams Lw'!T$37,IF($AI218=150,'ModelParams Lw'!T$38*'Sound Power'!$AH218^2+'ModelParams Lw'!T$39*'Sound Power'!$AH218+'ModelParams Lw'!T$40,'ModelParams Lw'!T$41*'Sound Power'!$AH218^2+'ModelParams Lw'!T$42*'Sound Power'!$AH218+'ModelParams Lw'!T$43))</f>
        <v>#N/A</v>
      </c>
      <c r="AO218" s="26" t="e">
        <f>IF($AI218=100,'ModelParams Lw'!U$35*'Sound Power'!$AH218^2+'ModelParams Lw'!U$36*'Sound Power'!$AH218+'ModelParams Lw'!U$37,IF($AI218=150,'ModelParams Lw'!U$38*'Sound Power'!$AH218^2+'ModelParams Lw'!U$39*'Sound Power'!$AH218+'ModelParams Lw'!U$40,'ModelParams Lw'!U$41*'Sound Power'!$AH218^2+'ModelParams Lw'!U$42*'Sound Power'!$AH218+'ModelParams Lw'!U$43))</f>
        <v>#N/A</v>
      </c>
      <c r="AP218" s="26" t="e">
        <f>IF($AI218=100,'ModelParams Lw'!V$35*'Sound Power'!$AH218^2+'ModelParams Lw'!V$36*'Sound Power'!$AH218+'ModelParams Lw'!V$37,IF($AI218=150,'ModelParams Lw'!V$38*'Sound Power'!$AH218^2+'ModelParams Lw'!V$39*'Sound Power'!$AH218+'ModelParams Lw'!V$40,'ModelParams Lw'!V$41*'Sound Power'!$AH218^2+'ModelParams Lw'!V$42*'Sound Power'!$AH218+'ModelParams Lw'!V$43))</f>
        <v>#N/A</v>
      </c>
      <c r="AQ218" s="26" t="e">
        <f>IF($AI218=100,'ModelParams Lw'!W$35*'Sound Power'!$AH218^2+'ModelParams Lw'!W$36*'Sound Power'!$AH218+'ModelParams Lw'!W$37,IF($AI218=150,'ModelParams Lw'!W$38*'Sound Power'!$AH218^2+'ModelParams Lw'!W$39*'Sound Power'!$AH218+'ModelParams Lw'!W$40,'ModelParams Lw'!W$41*'Sound Power'!$AH218^2+'ModelParams Lw'!W$42*'Sound Power'!$AH218+'ModelParams Lw'!W$43))</f>
        <v>#N/A</v>
      </c>
      <c r="AR218" s="26" t="e">
        <f t="shared" si="81"/>
        <v>#VALUE!</v>
      </c>
      <c r="AS218" s="26" t="e">
        <f>IF(26.83*LN($AJ218)-11.791-'ModelParams Lw'!B$35&lt;0,0,26.83*LN($AJ218)-11.791-'ModelParams Lw'!B$35)</f>
        <v>#DIV/0!</v>
      </c>
      <c r="AT218" s="26" t="e">
        <f>IF(26.83*LN($AJ218)-11.791-'ModelParams Lw'!C$35&lt;0,0,26.83*LN($AJ218)-11.791-'ModelParams Lw'!C$35)</f>
        <v>#DIV/0!</v>
      </c>
      <c r="AU218" s="26" t="e">
        <f>IF(26.83*LN($AJ218)-11.791-'ModelParams Lw'!D$35&lt;0,0,26.83*LN($AJ218)-11.791-'ModelParams Lw'!D$35)</f>
        <v>#DIV/0!</v>
      </c>
      <c r="AV218" s="26" t="e">
        <f>IF(26.83*LN($AJ218)-11.791-'ModelParams Lw'!E$35&lt;0,0,26.83*LN($AJ218)-11.791-'ModelParams Lw'!E$35)</f>
        <v>#DIV/0!</v>
      </c>
      <c r="AW218" s="26" t="e">
        <f>IF(26.83*LN($AJ218)-11.791-'ModelParams Lw'!F$35&lt;0,0,26.83*LN($AJ218)-11.791-'ModelParams Lw'!F$35)</f>
        <v>#DIV/0!</v>
      </c>
      <c r="AX218" s="26" t="e">
        <f>IF(26.83*LN($AJ218)-11.791-'ModelParams Lw'!G$35&lt;0,0,26.83*LN($AJ218)-11.791-'ModelParams Lw'!G$35)</f>
        <v>#DIV/0!</v>
      </c>
      <c r="AY218" s="26" t="e">
        <f>IF(26.83*LN($AJ218)-11.791-'ModelParams Lw'!H$35&lt;0,0,26.83*LN($AJ218)-11.791-'ModelParams Lw'!H$35)</f>
        <v>#DIV/0!</v>
      </c>
      <c r="AZ218" s="26" t="e">
        <f>IF(26.83*LN($AJ218)-11.791-'ModelParams Lw'!I$35&lt;0,0,26.83*LN($AJ218)-11.791-'ModelParams Lw'!I$35)</f>
        <v>#DIV/0!</v>
      </c>
      <c r="BA218" s="26" t="e">
        <f t="shared" si="94"/>
        <v>#DIV/0!</v>
      </c>
      <c r="BB218" s="26" t="e">
        <f t="shared" si="95"/>
        <v>#DIV/0!</v>
      </c>
      <c r="BC218" s="26" t="e">
        <f t="shared" si="96"/>
        <v>#DIV/0!</v>
      </c>
      <c r="BD218" s="26" t="e">
        <f t="shared" si="97"/>
        <v>#DIV/0!</v>
      </c>
      <c r="BE218" s="26" t="e">
        <f t="shared" si="98"/>
        <v>#DIV/0!</v>
      </c>
      <c r="BF218" s="26" t="e">
        <f t="shared" si="99"/>
        <v>#DIV/0!</v>
      </c>
      <c r="BG218" s="26" t="e">
        <f t="shared" si="100"/>
        <v>#DIV/0!</v>
      </c>
      <c r="BH218" s="26" t="e">
        <f t="shared" si="101"/>
        <v>#DIV/0!</v>
      </c>
      <c r="BI218" s="26" t="e">
        <f>10*LOG10(IF(BA218="",0,POWER(10,((BA218+'ModelParams Lw'!$O$4)/10))) +IF(BB218="",0,POWER(10,((BB218+'ModelParams Lw'!$P$4)/10))) +IF(BC218="",0,POWER(10,((BC218+'ModelParams Lw'!$Q$4)/10))) +IF(BD218="",0,POWER(10,((BD218+'ModelParams Lw'!$R$4)/10))) +IF(BE218="",0,POWER(10,((BE218+'ModelParams Lw'!$S$4)/10))) +IF(BF218="",0,POWER(10,((BF218+'ModelParams Lw'!$T$4)/10))) +IF(BG218="",0,POWER(10,((BG218+'ModelParams Lw'!$U$4)/10)))+IF(BH218="",0,POWER(10,((BH218+'ModelParams Lw'!$V$4)/10))))</f>
        <v>#DIV/0!</v>
      </c>
      <c r="BJ218" s="26" t="e">
        <f t="shared" si="82"/>
        <v>#DIV/0!</v>
      </c>
      <c r="BK218" s="26" t="e">
        <f>(BA218-'ModelParams Lw'!O$10)/'ModelParams Lw'!O$11</f>
        <v>#DIV/0!</v>
      </c>
      <c r="BL218" s="26" t="e">
        <f>(BB218-'ModelParams Lw'!P$10)/'ModelParams Lw'!P$11</f>
        <v>#DIV/0!</v>
      </c>
      <c r="BM218" s="26" t="e">
        <f>(BC218-'ModelParams Lw'!Q$10)/'ModelParams Lw'!Q$11</f>
        <v>#DIV/0!</v>
      </c>
      <c r="BN218" s="26" t="e">
        <f>(BD218-'ModelParams Lw'!R$10)/'ModelParams Lw'!R$11</f>
        <v>#DIV/0!</v>
      </c>
      <c r="BO218" s="26" t="e">
        <f>(BE218-'ModelParams Lw'!S$10)/'ModelParams Lw'!S$11</f>
        <v>#DIV/0!</v>
      </c>
      <c r="BP218" s="26" t="e">
        <f>(BF218-'ModelParams Lw'!T$10)/'ModelParams Lw'!T$11</f>
        <v>#DIV/0!</v>
      </c>
      <c r="BQ218" s="26" t="e">
        <f>(BG218-'ModelParams Lw'!U$10)/'ModelParams Lw'!U$11</f>
        <v>#DIV/0!</v>
      </c>
      <c r="BR218" s="26" t="e">
        <f>(BH218-'ModelParams Lw'!V$10)/'ModelParams Lw'!V$11</f>
        <v>#DIV/0!</v>
      </c>
      <c r="BS218" s="23" t="e">
        <f>IF(Calcul!$E220="SW",DEGREES(ACOS(1-(1/'ModelParams Lw'!C$25*SQRT(0.5*1.2/'Sound Power'!$C218)*('Sound Power'!$B218/3600)/('Sound Power'!$D218)/('Sound Power'!$F218)))),DEGREES(ACOS(1-(1/'ModelParams Lw'!C$29*SQRT(0.5*1.2/'Sound Power'!$C218)*('Sound Power'!$B218/3600)/('Sound Power'!$D218)/('Sound Power'!$F218)))))</f>
        <v>#DIV/0!</v>
      </c>
      <c r="BT218" s="23" t="e">
        <f>IF(Calcul!$E220="SW",DEGREES(ACOS(1-(1/'ModelParams Lw'!D$25*SQRT(0.5*1.2/'Sound Power'!$C218)*('Sound Power'!$B218/3600)/('Sound Power'!$D218)/('Sound Power'!$F218)))),DEGREES(ACOS(1-(1/'ModelParams Lw'!D$29*SQRT(0.5*1.2/'Sound Power'!$C218)*('Sound Power'!$B218/3600)/('Sound Power'!$D218)/('Sound Power'!$F218)))))</f>
        <v>#DIV/0!</v>
      </c>
      <c r="BU218" s="23" t="e">
        <f>IF(Calcul!$E220="SW",DEGREES(ACOS(1-(1/'ModelParams Lw'!E$25*SQRT(0.5*1.2/'Sound Power'!$C218)*('Sound Power'!$B218/3600)/('Sound Power'!$D218)/('Sound Power'!$F218)))),DEGREES(ACOS(1-(1/'ModelParams Lw'!E$29*SQRT(0.5*1.2/'Sound Power'!$C218)*('Sound Power'!$B218/3600)/('Sound Power'!$D218)/('Sound Power'!$F218)))))</f>
        <v>#DIV/0!</v>
      </c>
      <c r="BV218" s="23" t="e">
        <f>IF(Calcul!$E220="SW",DEGREES(ACOS(1-(1/'ModelParams Lw'!F$25*SQRT(0.5*1.2/'Sound Power'!$C218)*('Sound Power'!$B218/3600)/('Sound Power'!$D218)/('Sound Power'!$F218)))),DEGREES(ACOS(1-(1/'ModelParams Lw'!F$29*SQRT(0.5*1.2/'Sound Power'!$C218)*('Sound Power'!$B218/3600)/('Sound Power'!$D218)/('Sound Power'!$F218)))))</f>
        <v>#DIV/0!</v>
      </c>
      <c r="BW218" s="23" t="e">
        <f>IF(Calcul!$E220="SW",DEGREES(ACOS(1-(1/'ModelParams Lw'!G$25*SQRT(0.5*1.2/'Sound Power'!$C218)*('Sound Power'!$B218/3600)/('Sound Power'!$D218)/('Sound Power'!$F218)))),DEGREES(ACOS(1-(1/'ModelParams Lw'!G$29*SQRT(0.5*1.2/'Sound Power'!$C218)*('Sound Power'!$B218/3600)/('Sound Power'!$D218)/('Sound Power'!$F218)))))</f>
        <v>#DIV/0!</v>
      </c>
      <c r="BX218" s="23" t="e">
        <f>IF(Calcul!$E220="SW",DEGREES(ACOS(1-(1/'ModelParams Lw'!H$25*SQRT(0.5*1.2/'Sound Power'!$C218)*('Sound Power'!$B218/3600)/('Sound Power'!$D218)/('Sound Power'!$F218)))),DEGREES(ACOS(1-(1/'ModelParams Lw'!H$29*SQRT(0.5*1.2/'Sound Power'!$C218)*('Sound Power'!$B218/3600)/('Sound Power'!$D218)/('Sound Power'!$F218)))))</f>
        <v>#DIV/0!</v>
      </c>
      <c r="BY218" s="23" t="e">
        <f>IF(Calcul!$E220="SW",DEGREES(ACOS(1-(1/'ModelParams Lw'!I$25*SQRT(0.5*1.2/'Sound Power'!$C218)*('Sound Power'!$B218/3600)/('Sound Power'!$D218)/('Sound Power'!$F218)))),DEGREES(ACOS(1-(1/'ModelParams Lw'!I$29*SQRT(0.5*1.2/'Sound Power'!$C218)*('Sound Power'!$B218/3600)/('Sound Power'!$D218)/('Sound Power'!$F218)))))</f>
        <v>#DIV/0!</v>
      </c>
      <c r="BZ218" s="23" t="e">
        <f>IF(Calcul!$E220="SW",DEGREES(ACOS(1-(1/'ModelParams Lw'!J$25*SQRT(0.5*1.2/'Sound Power'!$C218)*('Sound Power'!$B218/3600)/('Sound Power'!$D218)/('Sound Power'!$F218)))),DEGREES(ACOS(1-(1/'ModelParams Lw'!J$29*SQRT(0.5*1.2/'Sound Power'!$C218)*('Sound Power'!$B218/3600)/('Sound Power'!$D218)/('Sound Power'!$F218)))))</f>
        <v>#DIV/0!</v>
      </c>
      <c r="CA218" s="26" t="e">
        <f>IF(Calcul!$E220="SW",'ModelParams Lw'!C$22+'ModelParams Lw'!C$23*LOG('Sound Power'!$D218/'Sound Power'!$E218)+'ModelParams Lw'!C$24*LN('Sound Power'!BS218),IF('ModelParams Lw'!C$26+'ModelParams Lw'!C$27*LOG('Sound Power'!$D218/'Sound Power'!$E218)+'ModelParams Lw'!C$28*LN('Sound Power'!BS218)&lt;'ModelParams Lw'!C$22+'ModelParams Lw'!C$23*LOG('Sound Power'!$D218/'Sound Power'!$E218)+'ModelParams Lw'!C$24*LN('Sound Power'!BS218),'ModelParams Lw'!C$22+'ModelParams Lw'!C$23*LOG('Sound Power'!$D218/'Sound Power'!$E218)+'ModelParams Lw'!C$24*LN('Sound Power'!BS218),'ModelParams Lw'!C$26+'ModelParams Lw'!C$27*LOG('Sound Power'!$D218/'Sound Power'!$E218)+'ModelParams Lw'!C$28*LN('Sound Power'!BS218)))</f>
        <v>#DIV/0!</v>
      </c>
      <c r="CB218" s="26" t="e">
        <f>IF(Calcul!$E220="SW",'ModelParams Lw'!D$22+'ModelParams Lw'!D$23*LOG('Sound Power'!$D218/'Sound Power'!$E218)+'ModelParams Lw'!D$24*LN('Sound Power'!BT218),IF('ModelParams Lw'!D$26+'ModelParams Lw'!D$27*LOG('Sound Power'!$D218/'Sound Power'!$E218)+'ModelParams Lw'!D$28*LN('Sound Power'!BT218)&lt;'ModelParams Lw'!D$22+'ModelParams Lw'!D$23*LOG('Sound Power'!$D218/'Sound Power'!$E218)+'ModelParams Lw'!D$24*LN('Sound Power'!BT218),'ModelParams Lw'!D$22+'ModelParams Lw'!D$23*LOG('Sound Power'!$D218/'Sound Power'!$E218)+'ModelParams Lw'!D$24*LN('Sound Power'!BT218),'ModelParams Lw'!D$26+'ModelParams Lw'!D$27*LOG('Sound Power'!$D218/'Sound Power'!$E218)+'ModelParams Lw'!D$28*LN('Sound Power'!BT218)))</f>
        <v>#DIV/0!</v>
      </c>
      <c r="CC218" s="26" t="e">
        <f>IF(Calcul!$E220="SW",'ModelParams Lw'!E$22+'ModelParams Lw'!E$23*LOG('Sound Power'!$D218/'Sound Power'!$E218)+'ModelParams Lw'!E$24*LN('Sound Power'!BU218),IF('ModelParams Lw'!E$26+'ModelParams Lw'!E$27*LOG('Sound Power'!$D218/'Sound Power'!$E218)+'ModelParams Lw'!E$28*LN('Sound Power'!BU218)&lt;'ModelParams Lw'!E$22+'ModelParams Lw'!E$23*LOG('Sound Power'!$D218/'Sound Power'!$E218)+'ModelParams Lw'!E$24*LN('Sound Power'!BU218),'ModelParams Lw'!E$22+'ModelParams Lw'!E$23*LOG('Sound Power'!$D218/'Sound Power'!$E218)+'ModelParams Lw'!E$24*LN('Sound Power'!BU218),'ModelParams Lw'!E$26+'ModelParams Lw'!E$27*LOG('Sound Power'!$D218/'Sound Power'!$E218)+'ModelParams Lw'!E$28*LN('Sound Power'!BU218)))</f>
        <v>#DIV/0!</v>
      </c>
      <c r="CD218" s="26" t="e">
        <f>IF(Calcul!$E220="SW",'ModelParams Lw'!F$22+'ModelParams Lw'!F$23*LOG('Sound Power'!$D218/'Sound Power'!$E218)+'ModelParams Lw'!F$24*LN('Sound Power'!BV218),IF('ModelParams Lw'!F$26+'ModelParams Lw'!F$27*LOG('Sound Power'!$D218/'Sound Power'!$E218)+'ModelParams Lw'!F$28*LN('Sound Power'!BV218)&lt;'ModelParams Lw'!F$22+'ModelParams Lw'!F$23*LOG('Sound Power'!$D218/'Sound Power'!$E218)+'ModelParams Lw'!F$24*LN('Sound Power'!BV218),'ModelParams Lw'!F$22+'ModelParams Lw'!F$23*LOG('Sound Power'!$D218/'Sound Power'!$E218)+'ModelParams Lw'!F$24*LN('Sound Power'!BV218),'ModelParams Lw'!F$26+'ModelParams Lw'!F$27*LOG('Sound Power'!$D218/'Sound Power'!$E218)+'ModelParams Lw'!F$28*LN('Sound Power'!BV218)))</f>
        <v>#DIV/0!</v>
      </c>
      <c r="CE218" s="26" t="e">
        <f>IF(Calcul!$E220="SW",'ModelParams Lw'!G$22+'ModelParams Lw'!G$23*LOG('Sound Power'!$D218/'Sound Power'!$E218)+'ModelParams Lw'!G$24*LN('Sound Power'!BW218),IF('ModelParams Lw'!G$26+'ModelParams Lw'!G$27*LOG('Sound Power'!$D218/'Sound Power'!$E218)+'ModelParams Lw'!G$28*LN('Sound Power'!BW218)&lt;'ModelParams Lw'!G$22+'ModelParams Lw'!G$23*LOG('Sound Power'!$D218/'Sound Power'!$E218)+'ModelParams Lw'!G$24*LN('Sound Power'!BW218),'ModelParams Lw'!G$22+'ModelParams Lw'!G$23*LOG('Sound Power'!$D218/'Sound Power'!$E218)+'ModelParams Lw'!G$24*LN('Sound Power'!BW218),'ModelParams Lw'!G$26+'ModelParams Lw'!G$27*LOG('Sound Power'!$D218/'Sound Power'!$E218)+'ModelParams Lw'!G$28*LN('Sound Power'!BW218)))</f>
        <v>#DIV/0!</v>
      </c>
      <c r="CF218" s="26" t="e">
        <f>IF(Calcul!$E220="SW",'ModelParams Lw'!H$22+'ModelParams Lw'!H$23*LOG('Sound Power'!$D218/'Sound Power'!$E218)+'ModelParams Lw'!H$24*LN('Sound Power'!BX218),IF('ModelParams Lw'!H$26+'ModelParams Lw'!H$27*LOG('Sound Power'!$D218/'Sound Power'!$E218)+'ModelParams Lw'!H$28*LN('Sound Power'!BX218)&lt;'ModelParams Lw'!H$22+'ModelParams Lw'!H$23*LOG('Sound Power'!$D218/'Sound Power'!$E218)+'ModelParams Lw'!H$24*LN('Sound Power'!BX218),'ModelParams Lw'!H$22+'ModelParams Lw'!H$23*LOG('Sound Power'!$D218/'Sound Power'!$E218)+'ModelParams Lw'!H$24*LN('Sound Power'!BX218),'ModelParams Lw'!H$26+'ModelParams Lw'!H$27*LOG('Sound Power'!$D218/'Sound Power'!$E218)+'ModelParams Lw'!H$28*LN('Sound Power'!BX218)))</f>
        <v>#DIV/0!</v>
      </c>
      <c r="CG218" s="26" t="e">
        <f>IF(Calcul!$E220="SW",'ModelParams Lw'!I$22+'ModelParams Lw'!I$23*LOG('Sound Power'!$D218/'Sound Power'!$E218)+'ModelParams Lw'!I$24*LN('Sound Power'!BY218),IF('ModelParams Lw'!I$26+'ModelParams Lw'!I$27*LOG('Sound Power'!$D218/'Sound Power'!$E218)+'ModelParams Lw'!I$28*LN('Sound Power'!BY218)&lt;'ModelParams Lw'!I$22+'ModelParams Lw'!I$23*LOG('Sound Power'!$D218/'Sound Power'!$E218)+'ModelParams Lw'!I$24*LN('Sound Power'!BY218),'ModelParams Lw'!I$22+'ModelParams Lw'!I$23*LOG('Sound Power'!$D218/'Sound Power'!$E218)+'ModelParams Lw'!I$24*LN('Sound Power'!BY218),'ModelParams Lw'!I$26+'ModelParams Lw'!I$27*LOG('Sound Power'!$D218/'Sound Power'!$E218)+'ModelParams Lw'!I$28*LN('Sound Power'!BY218)))</f>
        <v>#DIV/0!</v>
      </c>
      <c r="CH218" s="26" t="e">
        <f>IF(Calcul!$E220="SW",'ModelParams Lw'!J$22+'ModelParams Lw'!J$23*LOG('Sound Power'!$D218/'Sound Power'!$E218)+'ModelParams Lw'!J$24*LN('Sound Power'!BZ218),IF('ModelParams Lw'!J$26+'ModelParams Lw'!J$27*LOG('Sound Power'!$D218/'Sound Power'!$E218)+'ModelParams Lw'!J$28*LN('Sound Power'!BZ218)&lt;'ModelParams Lw'!J$22+'ModelParams Lw'!J$23*LOG('Sound Power'!$D218/'Sound Power'!$E218)+'ModelParams Lw'!J$24*LN('Sound Power'!BZ218),'ModelParams Lw'!J$22+'ModelParams Lw'!J$23*LOG('Sound Power'!$D218/'Sound Power'!$E218)+'ModelParams Lw'!J$24*LN('Sound Power'!BZ218),'ModelParams Lw'!J$26+'ModelParams Lw'!J$27*LOG('Sound Power'!$D218/'Sound Power'!$E218)+'ModelParams Lw'!J$28*LN('Sound Power'!BZ218)))</f>
        <v>#DIV/0!</v>
      </c>
      <c r="CI218" s="26" t="e">
        <f t="shared" si="83"/>
        <v>#DIV/0!</v>
      </c>
      <c r="CJ218" s="26" t="e">
        <f t="shared" si="84"/>
        <v>#DIV/0!</v>
      </c>
      <c r="CK218" s="26" t="e">
        <f t="shared" si="85"/>
        <v>#DIV/0!</v>
      </c>
      <c r="CL218" s="26" t="e">
        <f t="shared" si="86"/>
        <v>#DIV/0!</v>
      </c>
      <c r="CM218" s="26" t="e">
        <f t="shared" si="87"/>
        <v>#DIV/0!</v>
      </c>
      <c r="CN218" s="26" t="e">
        <f t="shared" si="88"/>
        <v>#DIV/0!</v>
      </c>
      <c r="CO218" s="26" t="e">
        <f t="shared" si="89"/>
        <v>#DIV/0!</v>
      </c>
      <c r="CP218" s="26" t="e">
        <f t="shared" si="90"/>
        <v>#DIV/0!</v>
      </c>
      <c r="CQ218" s="26" t="e">
        <f>10*LOG10(IF(CI218="",0,POWER(10,((CI218+'ModelParams Lw'!$O$4)/10))) +IF(CJ218="",0,POWER(10,((CJ218+'ModelParams Lw'!$P$4)/10))) +IF(CK218="",0,POWER(10,((CK218+'ModelParams Lw'!$Q$4)/10))) +IF(CL218="",0,POWER(10,((CL218+'ModelParams Lw'!$R$4)/10))) +IF(CM218="",0,POWER(10,((CM218+'ModelParams Lw'!$S$4)/10))) +IF(CN218="",0,POWER(10,((CN218+'ModelParams Lw'!$T$4)/10))) +IF(CO218="",0,POWER(10,((CO218+'ModelParams Lw'!$U$4)/10)))+IF(CP218="",0,POWER(10,((CP218+'ModelParams Lw'!$V$4)/10))))</f>
        <v>#DIV/0!</v>
      </c>
      <c r="CR218" s="26" t="e">
        <f t="shared" si="91"/>
        <v>#DIV/0!</v>
      </c>
      <c r="CS218" s="26" t="e">
        <f>(CI218-'ModelParams Lw'!$O$10)/'ModelParams Lw'!$O$11</f>
        <v>#DIV/0!</v>
      </c>
      <c r="CT218" s="26" t="e">
        <f>(CJ218-'ModelParams Lw'!$P$10)/'ModelParams Lw'!$P$11</f>
        <v>#DIV/0!</v>
      </c>
      <c r="CU218" s="26" t="e">
        <f>(CK218-'ModelParams Lw'!$Q$10)/'ModelParams Lw'!$Q$11</f>
        <v>#DIV/0!</v>
      </c>
      <c r="CV218" s="26" t="e">
        <f>(CL218-'ModelParams Lw'!$R$10)/'ModelParams Lw'!$R$11</f>
        <v>#DIV/0!</v>
      </c>
      <c r="CW218" s="26" t="e">
        <f>(CM218-'ModelParams Lw'!$S$10)/'ModelParams Lw'!$S$11</f>
        <v>#DIV/0!</v>
      </c>
      <c r="CX218" s="26" t="e">
        <f>(CN218-'ModelParams Lw'!$T$10)/'ModelParams Lw'!$T$11</f>
        <v>#DIV/0!</v>
      </c>
      <c r="CY218" s="26" t="e">
        <f>(CO218-'ModelParams Lw'!$U$10)/'ModelParams Lw'!$U$11</f>
        <v>#DIV/0!</v>
      </c>
      <c r="CZ218" s="26" t="e">
        <f>(CP218-'ModelParams Lw'!$V$10)/'ModelParams Lw'!$V$11</f>
        <v>#DIV/0!</v>
      </c>
    </row>
    <row r="219" spans="1:104" x14ac:dyDescent="0.2">
      <c r="A219" s="13">
        <f>Calcul!A221</f>
        <v>0</v>
      </c>
      <c r="B219" s="13">
        <f t="shared" si="92"/>
        <v>0</v>
      </c>
      <c r="C219" s="13">
        <f>Calcul!B221</f>
        <v>0</v>
      </c>
      <c r="D219" s="13">
        <f>Calcul!C221/1000</f>
        <v>0</v>
      </c>
      <c r="E219" s="13">
        <f>Calcul!D221/1000</f>
        <v>0</v>
      </c>
      <c r="F219" s="13">
        <f t="shared" si="93"/>
        <v>0</v>
      </c>
      <c r="G219" s="23" t="e">
        <f>DEGREES(ACOS(1-(1/'ModelParams Lw'!B$15*SQRT(0.5*1.2/'Sound Power'!$C219)*('Sound Power'!$B219/3600)/('Sound Power'!$D219)/('Sound Power'!$F219))))</f>
        <v>#DIV/0!</v>
      </c>
      <c r="H219" s="23" t="e">
        <f>DEGREES(ACOS(1-(1/'ModelParams Lw'!C$15*SQRT(0.5*1.2/'Sound Power'!$C219)*('Sound Power'!$B219/3600)/('Sound Power'!$D219)/('Sound Power'!$F219))))</f>
        <v>#DIV/0!</v>
      </c>
      <c r="I219" s="23" t="e">
        <f>DEGREES(ACOS(1-(1/'ModelParams Lw'!D$15*SQRT(0.5*1.2/'Sound Power'!$C219)*('Sound Power'!$B219/3600)/('Sound Power'!$D219)/('Sound Power'!$F219))))</f>
        <v>#DIV/0!</v>
      </c>
      <c r="J219" s="23" t="e">
        <f>DEGREES(ACOS(1-(1/'ModelParams Lw'!E$15*SQRT(0.5*1.2/'Sound Power'!$C219)*('Sound Power'!$B219/3600)/('Sound Power'!$D219)/('Sound Power'!$F219))))</f>
        <v>#DIV/0!</v>
      </c>
      <c r="K219" s="23" t="e">
        <f>DEGREES(ACOS(1-(1/'ModelParams Lw'!F$15*SQRT(0.5*1.2/'Sound Power'!$C219)*('Sound Power'!$B219/3600)/('Sound Power'!$D219)/('Sound Power'!$F219))))</f>
        <v>#DIV/0!</v>
      </c>
      <c r="L219" s="23" t="e">
        <f>DEGREES(ACOS(1-(1/'ModelParams Lw'!G$15*SQRT(0.5*1.2/'Sound Power'!$C219)*('Sound Power'!$B219/3600)/('Sound Power'!$D219)/('Sound Power'!$F219))))</f>
        <v>#DIV/0!</v>
      </c>
      <c r="M219" s="23" t="e">
        <f>DEGREES(ACOS(1-(1/'ModelParams Lw'!H$15*SQRT(0.5*1.2/'Sound Power'!$C219)*('Sound Power'!$B219/3600)/('Sound Power'!$D219)/('Sound Power'!$F219))))</f>
        <v>#DIV/0!</v>
      </c>
      <c r="N219" s="23" t="e">
        <f>DEGREES(ACOS(1-(1/'ModelParams Lw'!I$15*SQRT(0.5*1.2/'Sound Power'!$C219)*('Sound Power'!$B219/3600)/('Sound Power'!$D219)/('Sound Power'!$F219))))</f>
        <v>#DIV/0!</v>
      </c>
      <c r="O219" s="26" t="e">
        <f>('ModelParams Lw'!B$4*LN('Sound Power'!G219)/(1+EXP(-('Sound Power'!$D219*1000+'ModelParams Lw'!B$6)/'ModelParams Lw'!B$7))+'ModelParams Lw'!B$5)*LN('Sound Power'!$B219)-('ModelParams Lw'!B$8+'ModelParams Lw'!B$9*$D219+'ModelParams Lw'!B$10*'Sound Power'!$F219^'ModelParams Lw'!B$14+'ModelParams Lw'!B$11*LN('Sound Power'!G219)+'ModelParams Lw'!B$12*'Sound Power'!$D219*'Sound Power'!$F219+'ModelParams Lw'!B$13*'Sound Power'!$D219*LN('Sound Power'!G219))</f>
        <v>#DIV/0!</v>
      </c>
      <c r="P219" s="26" t="e">
        <f>('ModelParams Lw'!C$4*LN('Sound Power'!H219)/(1+EXP(-('Sound Power'!$D219*1000+'ModelParams Lw'!C$6)/'ModelParams Lw'!C$7))+'ModelParams Lw'!C$5)*LN('Sound Power'!$B219)-('ModelParams Lw'!C$8+'ModelParams Lw'!C$9*$D219+'ModelParams Lw'!C$10*'Sound Power'!$F219^'ModelParams Lw'!C$14+'ModelParams Lw'!C$11*LN('Sound Power'!H219)+'ModelParams Lw'!C$12*'Sound Power'!$D219*'Sound Power'!$F219+'ModelParams Lw'!C$13*'Sound Power'!$D219*LN('Sound Power'!H219))</f>
        <v>#DIV/0!</v>
      </c>
      <c r="Q219" s="26" t="e">
        <f>('ModelParams Lw'!D$4*LN('Sound Power'!I219)/(1+EXP(-('Sound Power'!$D219*1000+'ModelParams Lw'!D$6)/'ModelParams Lw'!D$7))+'ModelParams Lw'!D$5)*LN('Sound Power'!$B219)-('ModelParams Lw'!D$8+'ModelParams Lw'!D$9*$D219+'ModelParams Lw'!D$10*'Sound Power'!$F219^'ModelParams Lw'!D$14+'ModelParams Lw'!D$11*LN('Sound Power'!I219)+'ModelParams Lw'!D$12*'Sound Power'!$D219*'Sound Power'!$F219+'ModelParams Lw'!D$13*'Sound Power'!$D219*LN('Sound Power'!I219))</f>
        <v>#DIV/0!</v>
      </c>
      <c r="R219" s="26" t="e">
        <f>('ModelParams Lw'!E$4*LN('Sound Power'!J219)/(1+EXP(-('Sound Power'!$D219*1000+'ModelParams Lw'!E$6)/'ModelParams Lw'!E$7))+'ModelParams Lw'!E$5)*LN('Sound Power'!$B219)-('ModelParams Lw'!E$8+'ModelParams Lw'!E$9*$D219+'ModelParams Lw'!E$10*'Sound Power'!$F219^'ModelParams Lw'!E$14+'ModelParams Lw'!E$11*LN('Sound Power'!J219)+'ModelParams Lw'!E$12*'Sound Power'!$D219*'Sound Power'!$F219+'ModelParams Lw'!E$13*'Sound Power'!$D219*LN('Sound Power'!J219))</f>
        <v>#DIV/0!</v>
      </c>
      <c r="S219" s="26" t="e">
        <f>('ModelParams Lw'!F$4*LN('Sound Power'!K219)/(1+EXP(-('Sound Power'!$D219*1000+'ModelParams Lw'!F$6)/'ModelParams Lw'!F$7))+'ModelParams Lw'!F$5)*LN('Sound Power'!$B219)-('ModelParams Lw'!F$8+'ModelParams Lw'!F$9*$D219+'ModelParams Lw'!F$10*'Sound Power'!$F219^'ModelParams Lw'!F$14+'ModelParams Lw'!F$11*LN('Sound Power'!K219)+'ModelParams Lw'!F$12*'Sound Power'!$D219*'Sound Power'!$F219+'ModelParams Lw'!F$13*'Sound Power'!$D219*LN('Sound Power'!K219))</f>
        <v>#DIV/0!</v>
      </c>
      <c r="T219" s="26" t="e">
        <f>('ModelParams Lw'!G$4*LN('Sound Power'!L219)/(1+EXP(-('Sound Power'!$D219*1000+'ModelParams Lw'!G$6)/'ModelParams Lw'!G$7))+'ModelParams Lw'!G$5)*LN('Sound Power'!$B219)-('ModelParams Lw'!G$8+'ModelParams Lw'!G$9*$D219+'ModelParams Lw'!G$10*'Sound Power'!$F219^'ModelParams Lw'!G$14+'ModelParams Lw'!G$11*LN('Sound Power'!L219)+'ModelParams Lw'!G$12*'Sound Power'!$D219*'Sound Power'!$F219+'ModelParams Lw'!G$13*'Sound Power'!$D219*LN('Sound Power'!L219))</f>
        <v>#DIV/0!</v>
      </c>
      <c r="U219" s="26" t="e">
        <f>('ModelParams Lw'!H$4*LN('Sound Power'!M219)/(1+EXP(-('Sound Power'!$D219*1000+'ModelParams Lw'!H$6)/'ModelParams Lw'!H$7))+'ModelParams Lw'!H$5)*LN('Sound Power'!$B219)-('ModelParams Lw'!H$8+'ModelParams Lw'!H$9*$D219+'ModelParams Lw'!H$10*'Sound Power'!$F219^'ModelParams Lw'!H$14+'ModelParams Lw'!H$11*LN('Sound Power'!M219)+'ModelParams Lw'!H$12*'Sound Power'!$D219*'Sound Power'!$F219+'ModelParams Lw'!H$13*'Sound Power'!$D219*LN('Sound Power'!M219))</f>
        <v>#DIV/0!</v>
      </c>
      <c r="V219" s="26" t="e">
        <f>('ModelParams Lw'!I$4*LN('Sound Power'!N219)/(1+EXP(-('Sound Power'!$D219*1000+'ModelParams Lw'!I$6)/'ModelParams Lw'!I$7))+'ModelParams Lw'!I$5)*LN('Sound Power'!$B219)-('ModelParams Lw'!I$8+'ModelParams Lw'!I$9*$D219+'ModelParams Lw'!I$10*'Sound Power'!$F219^'ModelParams Lw'!I$14+'ModelParams Lw'!I$11*LN('Sound Power'!N219)+'ModelParams Lw'!I$12*'Sound Power'!$D219*'Sound Power'!$F219+'ModelParams Lw'!I$13*'Sound Power'!$D219*LN('Sound Power'!N219))</f>
        <v>#DIV/0!</v>
      </c>
      <c r="W219" s="26" t="e">
        <f>10*LOG10(IF(O219="",0,POWER(10,((O219+'ModelParams Lw'!$O$4)/10))) +IF(P219="",0,POWER(10,((P219+'ModelParams Lw'!$P$4)/10))) +IF(Q219="",0,POWER(10,((Q219+'ModelParams Lw'!$Q$4)/10))) +IF(R219="",0,POWER(10,((R219+'ModelParams Lw'!$R$4)/10))) +IF(S219="",0,POWER(10,((S219+'ModelParams Lw'!$S$4)/10))) +IF(T219="",0,POWER(10,((T219+'ModelParams Lw'!$T$4)/10))) +IF(U219="",0,POWER(10,((U219+'ModelParams Lw'!$U$4)/10)))+IF(V219="",0,POWER(10,((V219+'ModelParams Lw'!$V$4)/10))))</f>
        <v>#DIV/0!</v>
      </c>
      <c r="X219" s="26" t="e">
        <f t="shared" si="77"/>
        <v>#DIV/0!</v>
      </c>
      <c r="Y219" s="26" t="e">
        <f>(O219-'ModelParams Lw'!O$10)/'ModelParams Lw'!O$11</f>
        <v>#DIV/0!</v>
      </c>
      <c r="Z219" s="26" t="e">
        <f>(P219-'ModelParams Lw'!P$10)/'ModelParams Lw'!P$11</f>
        <v>#DIV/0!</v>
      </c>
      <c r="AA219" s="26" t="e">
        <f>(Q219-'ModelParams Lw'!Q$10)/'ModelParams Lw'!Q$11</f>
        <v>#DIV/0!</v>
      </c>
      <c r="AB219" s="26" t="e">
        <f>(R219-'ModelParams Lw'!R$10)/'ModelParams Lw'!R$11</f>
        <v>#DIV/0!</v>
      </c>
      <c r="AC219" s="26" t="e">
        <f>(S219-'ModelParams Lw'!S$10)/'ModelParams Lw'!S$11</f>
        <v>#DIV/0!</v>
      </c>
      <c r="AD219" s="26" t="e">
        <f>(T219-'ModelParams Lw'!T$10)/'ModelParams Lw'!T$11</f>
        <v>#DIV/0!</v>
      </c>
      <c r="AE219" s="26" t="e">
        <f>(U219-'ModelParams Lw'!U$10)/'ModelParams Lw'!U$11</f>
        <v>#DIV/0!</v>
      </c>
      <c r="AF219" s="26" t="e">
        <f>(V219-'ModelParams Lw'!V$10)/'ModelParams Lw'!V$11</f>
        <v>#DIV/0!</v>
      </c>
      <c r="AG219" s="26" t="e">
        <f t="shared" si="78"/>
        <v>#DIV/0!</v>
      </c>
      <c r="AH219" s="26" t="e">
        <f>VLOOKUP(D219*1000,'ModelParams Lw'!$A$38:$D$58,4)</f>
        <v>#N/A</v>
      </c>
      <c r="AI219" s="56" t="e">
        <f>VLOOKUP(D219*1000,'ModelParams Lw'!$A$38:$D$58,2)</f>
        <v>#N/A</v>
      </c>
      <c r="AJ219" s="46" t="e">
        <f t="shared" si="79"/>
        <v>#DIV/0!</v>
      </c>
      <c r="AK219" s="26" t="e">
        <f t="shared" si="80"/>
        <v>#VALUE!</v>
      </c>
      <c r="AL219" s="26" t="e">
        <f>IF($AI219=100,'ModelParams Lw'!R$35*'Sound Power'!$AH219^2+'ModelParams Lw'!R$36*'Sound Power'!$AH219+'ModelParams Lw'!R$37,IF($AI219=150,'ModelParams Lw'!R$38*'Sound Power'!$AH219^2+'ModelParams Lw'!R$39*'Sound Power'!$AH219+'ModelParams Lw'!R$40,'ModelParams Lw'!R$41*'Sound Power'!$AH219^2+'ModelParams Lw'!R$42*'Sound Power'!$AH219+'ModelParams Lw'!R$43))</f>
        <v>#N/A</v>
      </c>
      <c r="AM219" s="26" t="e">
        <f>IF($AI219=100,'ModelParams Lw'!S$35*'Sound Power'!$AH219^2+'ModelParams Lw'!S$36*'Sound Power'!$AH219+'ModelParams Lw'!S$37,IF($AI219=150,'ModelParams Lw'!S$38*'Sound Power'!$AH219^2+'ModelParams Lw'!S$39*'Sound Power'!$AH219+'ModelParams Lw'!S$40,'ModelParams Lw'!S$41*'Sound Power'!$AH219^2+'ModelParams Lw'!S$42*'Sound Power'!$AH219+'ModelParams Lw'!S$43))</f>
        <v>#N/A</v>
      </c>
      <c r="AN219" s="26" t="e">
        <f>IF($AI219=100,'ModelParams Lw'!T$35*'Sound Power'!$AH219^2+'ModelParams Lw'!T$36*'Sound Power'!$AH219+'ModelParams Lw'!T$37,IF($AI219=150,'ModelParams Lw'!T$38*'Sound Power'!$AH219^2+'ModelParams Lw'!T$39*'Sound Power'!$AH219+'ModelParams Lw'!T$40,'ModelParams Lw'!T$41*'Sound Power'!$AH219^2+'ModelParams Lw'!T$42*'Sound Power'!$AH219+'ModelParams Lw'!T$43))</f>
        <v>#N/A</v>
      </c>
      <c r="AO219" s="26" t="e">
        <f>IF($AI219=100,'ModelParams Lw'!U$35*'Sound Power'!$AH219^2+'ModelParams Lw'!U$36*'Sound Power'!$AH219+'ModelParams Lw'!U$37,IF($AI219=150,'ModelParams Lw'!U$38*'Sound Power'!$AH219^2+'ModelParams Lw'!U$39*'Sound Power'!$AH219+'ModelParams Lw'!U$40,'ModelParams Lw'!U$41*'Sound Power'!$AH219^2+'ModelParams Lw'!U$42*'Sound Power'!$AH219+'ModelParams Lw'!U$43))</f>
        <v>#N/A</v>
      </c>
      <c r="AP219" s="26" t="e">
        <f>IF($AI219=100,'ModelParams Lw'!V$35*'Sound Power'!$AH219^2+'ModelParams Lw'!V$36*'Sound Power'!$AH219+'ModelParams Lw'!V$37,IF($AI219=150,'ModelParams Lw'!V$38*'Sound Power'!$AH219^2+'ModelParams Lw'!V$39*'Sound Power'!$AH219+'ModelParams Lw'!V$40,'ModelParams Lw'!V$41*'Sound Power'!$AH219^2+'ModelParams Lw'!V$42*'Sound Power'!$AH219+'ModelParams Lw'!V$43))</f>
        <v>#N/A</v>
      </c>
      <c r="AQ219" s="26" t="e">
        <f>IF($AI219=100,'ModelParams Lw'!W$35*'Sound Power'!$AH219^2+'ModelParams Lw'!W$36*'Sound Power'!$AH219+'ModelParams Lw'!W$37,IF($AI219=150,'ModelParams Lw'!W$38*'Sound Power'!$AH219^2+'ModelParams Lw'!W$39*'Sound Power'!$AH219+'ModelParams Lw'!W$40,'ModelParams Lw'!W$41*'Sound Power'!$AH219^2+'ModelParams Lw'!W$42*'Sound Power'!$AH219+'ModelParams Lw'!W$43))</f>
        <v>#N/A</v>
      </c>
      <c r="AR219" s="26" t="e">
        <f t="shared" si="81"/>
        <v>#VALUE!</v>
      </c>
      <c r="AS219" s="26" t="e">
        <f>IF(26.83*LN($AJ219)-11.791-'ModelParams Lw'!B$35&lt;0,0,26.83*LN($AJ219)-11.791-'ModelParams Lw'!B$35)</f>
        <v>#DIV/0!</v>
      </c>
      <c r="AT219" s="26" t="e">
        <f>IF(26.83*LN($AJ219)-11.791-'ModelParams Lw'!C$35&lt;0,0,26.83*LN($AJ219)-11.791-'ModelParams Lw'!C$35)</f>
        <v>#DIV/0!</v>
      </c>
      <c r="AU219" s="26" t="e">
        <f>IF(26.83*LN($AJ219)-11.791-'ModelParams Lw'!D$35&lt;0,0,26.83*LN($AJ219)-11.791-'ModelParams Lw'!D$35)</f>
        <v>#DIV/0!</v>
      </c>
      <c r="AV219" s="26" t="e">
        <f>IF(26.83*LN($AJ219)-11.791-'ModelParams Lw'!E$35&lt;0,0,26.83*LN($AJ219)-11.791-'ModelParams Lw'!E$35)</f>
        <v>#DIV/0!</v>
      </c>
      <c r="AW219" s="26" t="e">
        <f>IF(26.83*LN($AJ219)-11.791-'ModelParams Lw'!F$35&lt;0,0,26.83*LN($AJ219)-11.791-'ModelParams Lw'!F$35)</f>
        <v>#DIV/0!</v>
      </c>
      <c r="AX219" s="26" t="e">
        <f>IF(26.83*LN($AJ219)-11.791-'ModelParams Lw'!G$35&lt;0,0,26.83*LN($AJ219)-11.791-'ModelParams Lw'!G$35)</f>
        <v>#DIV/0!</v>
      </c>
      <c r="AY219" s="26" t="e">
        <f>IF(26.83*LN($AJ219)-11.791-'ModelParams Lw'!H$35&lt;0,0,26.83*LN($AJ219)-11.791-'ModelParams Lw'!H$35)</f>
        <v>#DIV/0!</v>
      </c>
      <c r="AZ219" s="26" t="e">
        <f>IF(26.83*LN($AJ219)-11.791-'ModelParams Lw'!I$35&lt;0,0,26.83*LN($AJ219)-11.791-'ModelParams Lw'!I$35)</f>
        <v>#DIV/0!</v>
      </c>
      <c r="BA219" s="26" t="e">
        <f t="shared" si="94"/>
        <v>#DIV/0!</v>
      </c>
      <c r="BB219" s="26" t="e">
        <f t="shared" si="95"/>
        <v>#DIV/0!</v>
      </c>
      <c r="BC219" s="26" t="e">
        <f t="shared" si="96"/>
        <v>#DIV/0!</v>
      </c>
      <c r="BD219" s="26" t="e">
        <f t="shared" si="97"/>
        <v>#DIV/0!</v>
      </c>
      <c r="BE219" s="26" t="e">
        <f t="shared" si="98"/>
        <v>#DIV/0!</v>
      </c>
      <c r="BF219" s="26" t="e">
        <f t="shared" si="99"/>
        <v>#DIV/0!</v>
      </c>
      <c r="BG219" s="26" t="e">
        <f t="shared" si="100"/>
        <v>#DIV/0!</v>
      </c>
      <c r="BH219" s="26" t="e">
        <f t="shared" si="101"/>
        <v>#DIV/0!</v>
      </c>
      <c r="BI219" s="26" t="e">
        <f>10*LOG10(IF(BA219="",0,POWER(10,((BA219+'ModelParams Lw'!$O$4)/10))) +IF(BB219="",0,POWER(10,((BB219+'ModelParams Lw'!$P$4)/10))) +IF(BC219="",0,POWER(10,((BC219+'ModelParams Lw'!$Q$4)/10))) +IF(BD219="",0,POWER(10,((BD219+'ModelParams Lw'!$R$4)/10))) +IF(BE219="",0,POWER(10,((BE219+'ModelParams Lw'!$S$4)/10))) +IF(BF219="",0,POWER(10,((BF219+'ModelParams Lw'!$T$4)/10))) +IF(BG219="",0,POWER(10,((BG219+'ModelParams Lw'!$U$4)/10)))+IF(BH219="",0,POWER(10,((BH219+'ModelParams Lw'!$V$4)/10))))</f>
        <v>#DIV/0!</v>
      </c>
      <c r="BJ219" s="26" t="e">
        <f t="shared" si="82"/>
        <v>#DIV/0!</v>
      </c>
      <c r="BK219" s="26" t="e">
        <f>(BA219-'ModelParams Lw'!O$10)/'ModelParams Lw'!O$11</f>
        <v>#DIV/0!</v>
      </c>
      <c r="BL219" s="26" t="e">
        <f>(BB219-'ModelParams Lw'!P$10)/'ModelParams Lw'!P$11</f>
        <v>#DIV/0!</v>
      </c>
      <c r="BM219" s="26" t="e">
        <f>(BC219-'ModelParams Lw'!Q$10)/'ModelParams Lw'!Q$11</f>
        <v>#DIV/0!</v>
      </c>
      <c r="BN219" s="26" t="e">
        <f>(BD219-'ModelParams Lw'!R$10)/'ModelParams Lw'!R$11</f>
        <v>#DIV/0!</v>
      </c>
      <c r="BO219" s="26" t="e">
        <f>(BE219-'ModelParams Lw'!S$10)/'ModelParams Lw'!S$11</f>
        <v>#DIV/0!</v>
      </c>
      <c r="BP219" s="26" t="e">
        <f>(BF219-'ModelParams Lw'!T$10)/'ModelParams Lw'!T$11</f>
        <v>#DIV/0!</v>
      </c>
      <c r="BQ219" s="26" t="e">
        <f>(BG219-'ModelParams Lw'!U$10)/'ModelParams Lw'!U$11</f>
        <v>#DIV/0!</v>
      </c>
      <c r="BR219" s="26" t="e">
        <f>(BH219-'ModelParams Lw'!V$10)/'ModelParams Lw'!V$11</f>
        <v>#DIV/0!</v>
      </c>
      <c r="BS219" s="23" t="e">
        <f>IF(Calcul!$E221="SW",DEGREES(ACOS(1-(1/'ModelParams Lw'!C$25*SQRT(0.5*1.2/'Sound Power'!$C219)*('Sound Power'!$B219/3600)/('Sound Power'!$D219)/('Sound Power'!$F219)))),DEGREES(ACOS(1-(1/'ModelParams Lw'!C$29*SQRT(0.5*1.2/'Sound Power'!$C219)*('Sound Power'!$B219/3600)/('Sound Power'!$D219)/('Sound Power'!$F219)))))</f>
        <v>#DIV/0!</v>
      </c>
      <c r="BT219" s="23" t="e">
        <f>IF(Calcul!$E221="SW",DEGREES(ACOS(1-(1/'ModelParams Lw'!D$25*SQRT(0.5*1.2/'Sound Power'!$C219)*('Sound Power'!$B219/3600)/('Sound Power'!$D219)/('Sound Power'!$F219)))),DEGREES(ACOS(1-(1/'ModelParams Lw'!D$29*SQRT(0.5*1.2/'Sound Power'!$C219)*('Sound Power'!$B219/3600)/('Sound Power'!$D219)/('Sound Power'!$F219)))))</f>
        <v>#DIV/0!</v>
      </c>
      <c r="BU219" s="23" t="e">
        <f>IF(Calcul!$E221="SW",DEGREES(ACOS(1-(1/'ModelParams Lw'!E$25*SQRT(0.5*1.2/'Sound Power'!$C219)*('Sound Power'!$B219/3600)/('Sound Power'!$D219)/('Sound Power'!$F219)))),DEGREES(ACOS(1-(1/'ModelParams Lw'!E$29*SQRT(0.5*1.2/'Sound Power'!$C219)*('Sound Power'!$B219/3600)/('Sound Power'!$D219)/('Sound Power'!$F219)))))</f>
        <v>#DIV/0!</v>
      </c>
      <c r="BV219" s="23" t="e">
        <f>IF(Calcul!$E221="SW",DEGREES(ACOS(1-(1/'ModelParams Lw'!F$25*SQRT(0.5*1.2/'Sound Power'!$C219)*('Sound Power'!$B219/3600)/('Sound Power'!$D219)/('Sound Power'!$F219)))),DEGREES(ACOS(1-(1/'ModelParams Lw'!F$29*SQRT(0.5*1.2/'Sound Power'!$C219)*('Sound Power'!$B219/3600)/('Sound Power'!$D219)/('Sound Power'!$F219)))))</f>
        <v>#DIV/0!</v>
      </c>
      <c r="BW219" s="23" t="e">
        <f>IF(Calcul!$E221="SW",DEGREES(ACOS(1-(1/'ModelParams Lw'!G$25*SQRT(0.5*1.2/'Sound Power'!$C219)*('Sound Power'!$B219/3600)/('Sound Power'!$D219)/('Sound Power'!$F219)))),DEGREES(ACOS(1-(1/'ModelParams Lw'!G$29*SQRT(0.5*1.2/'Sound Power'!$C219)*('Sound Power'!$B219/3600)/('Sound Power'!$D219)/('Sound Power'!$F219)))))</f>
        <v>#DIV/0!</v>
      </c>
      <c r="BX219" s="23" t="e">
        <f>IF(Calcul!$E221="SW",DEGREES(ACOS(1-(1/'ModelParams Lw'!H$25*SQRT(0.5*1.2/'Sound Power'!$C219)*('Sound Power'!$B219/3600)/('Sound Power'!$D219)/('Sound Power'!$F219)))),DEGREES(ACOS(1-(1/'ModelParams Lw'!H$29*SQRT(0.5*1.2/'Sound Power'!$C219)*('Sound Power'!$B219/3600)/('Sound Power'!$D219)/('Sound Power'!$F219)))))</f>
        <v>#DIV/0!</v>
      </c>
      <c r="BY219" s="23" t="e">
        <f>IF(Calcul!$E221="SW",DEGREES(ACOS(1-(1/'ModelParams Lw'!I$25*SQRT(0.5*1.2/'Sound Power'!$C219)*('Sound Power'!$B219/3600)/('Sound Power'!$D219)/('Sound Power'!$F219)))),DEGREES(ACOS(1-(1/'ModelParams Lw'!I$29*SQRT(0.5*1.2/'Sound Power'!$C219)*('Sound Power'!$B219/3600)/('Sound Power'!$D219)/('Sound Power'!$F219)))))</f>
        <v>#DIV/0!</v>
      </c>
      <c r="BZ219" s="23" t="e">
        <f>IF(Calcul!$E221="SW",DEGREES(ACOS(1-(1/'ModelParams Lw'!J$25*SQRT(0.5*1.2/'Sound Power'!$C219)*('Sound Power'!$B219/3600)/('Sound Power'!$D219)/('Sound Power'!$F219)))),DEGREES(ACOS(1-(1/'ModelParams Lw'!J$29*SQRT(0.5*1.2/'Sound Power'!$C219)*('Sound Power'!$B219/3600)/('Sound Power'!$D219)/('Sound Power'!$F219)))))</f>
        <v>#DIV/0!</v>
      </c>
      <c r="CA219" s="26" t="e">
        <f>IF(Calcul!$E221="SW",'ModelParams Lw'!C$22+'ModelParams Lw'!C$23*LOG('Sound Power'!$D219/'Sound Power'!$E219)+'ModelParams Lw'!C$24*LN('Sound Power'!BS219),IF('ModelParams Lw'!C$26+'ModelParams Lw'!C$27*LOG('Sound Power'!$D219/'Sound Power'!$E219)+'ModelParams Lw'!C$28*LN('Sound Power'!BS219)&lt;'ModelParams Lw'!C$22+'ModelParams Lw'!C$23*LOG('Sound Power'!$D219/'Sound Power'!$E219)+'ModelParams Lw'!C$24*LN('Sound Power'!BS219),'ModelParams Lw'!C$22+'ModelParams Lw'!C$23*LOG('Sound Power'!$D219/'Sound Power'!$E219)+'ModelParams Lw'!C$24*LN('Sound Power'!BS219),'ModelParams Lw'!C$26+'ModelParams Lw'!C$27*LOG('Sound Power'!$D219/'Sound Power'!$E219)+'ModelParams Lw'!C$28*LN('Sound Power'!BS219)))</f>
        <v>#DIV/0!</v>
      </c>
      <c r="CB219" s="26" t="e">
        <f>IF(Calcul!$E221="SW",'ModelParams Lw'!D$22+'ModelParams Lw'!D$23*LOG('Sound Power'!$D219/'Sound Power'!$E219)+'ModelParams Lw'!D$24*LN('Sound Power'!BT219),IF('ModelParams Lw'!D$26+'ModelParams Lw'!D$27*LOG('Sound Power'!$D219/'Sound Power'!$E219)+'ModelParams Lw'!D$28*LN('Sound Power'!BT219)&lt;'ModelParams Lw'!D$22+'ModelParams Lw'!D$23*LOG('Sound Power'!$D219/'Sound Power'!$E219)+'ModelParams Lw'!D$24*LN('Sound Power'!BT219),'ModelParams Lw'!D$22+'ModelParams Lw'!D$23*LOG('Sound Power'!$D219/'Sound Power'!$E219)+'ModelParams Lw'!D$24*LN('Sound Power'!BT219),'ModelParams Lw'!D$26+'ModelParams Lw'!D$27*LOG('Sound Power'!$D219/'Sound Power'!$E219)+'ModelParams Lw'!D$28*LN('Sound Power'!BT219)))</f>
        <v>#DIV/0!</v>
      </c>
      <c r="CC219" s="26" t="e">
        <f>IF(Calcul!$E221="SW",'ModelParams Lw'!E$22+'ModelParams Lw'!E$23*LOG('Sound Power'!$D219/'Sound Power'!$E219)+'ModelParams Lw'!E$24*LN('Sound Power'!BU219),IF('ModelParams Lw'!E$26+'ModelParams Lw'!E$27*LOG('Sound Power'!$D219/'Sound Power'!$E219)+'ModelParams Lw'!E$28*LN('Sound Power'!BU219)&lt;'ModelParams Lw'!E$22+'ModelParams Lw'!E$23*LOG('Sound Power'!$D219/'Sound Power'!$E219)+'ModelParams Lw'!E$24*LN('Sound Power'!BU219),'ModelParams Lw'!E$22+'ModelParams Lw'!E$23*LOG('Sound Power'!$D219/'Sound Power'!$E219)+'ModelParams Lw'!E$24*LN('Sound Power'!BU219),'ModelParams Lw'!E$26+'ModelParams Lw'!E$27*LOG('Sound Power'!$D219/'Sound Power'!$E219)+'ModelParams Lw'!E$28*LN('Sound Power'!BU219)))</f>
        <v>#DIV/0!</v>
      </c>
      <c r="CD219" s="26" t="e">
        <f>IF(Calcul!$E221="SW",'ModelParams Lw'!F$22+'ModelParams Lw'!F$23*LOG('Sound Power'!$D219/'Sound Power'!$E219)+'ModelParams Lw'!F$24*LN('Sound Power'!BV219),IF('ModelParams Lw'!F$26+'ModelParams Lw'!F$27*LOG('Sound Power'!$D219/'Sound Power'!$E219)+'ModelParams Lw'!F$28*LN('Sound Power'!BV219)&lt;'ModelParams Lw'!F$22+'ModelParams Lw'!F$23*LOG('Sound Power'!$D219/'Sound Power'!$E219)+'ModelParams Lw'!F$24*LN('Sound Power'!BV219),'ModelParams Lw'!F$22+'ModelParams Lw'!F$23*LOG('Sound Power'!$D219/'Sound Power'!$E219)+'ModelParams Lw'!F$24*LN('Sound Power'!BV219),'ModelParams Lw'!F$26+'ModelParams Lw'!F$27*LOG('Sound Power'!$D219/'Sound Power'!$E219)+'ModelParams Lw'!F$28*LN('Sound Power'!BV219)))</f>
        <v>#DIV/0!</v>
      </c>
      <c r="CE219" s="26" t="e">
        <f>IF(Calcul!$E221="SW",'ModelParams Lw'!G$22+'ModelParams Lw'!G$23*LOG('Sound Power'!$D219/'Sound Power'!$E219)+'ModelParams Lw'!G$24*LN('Sound Power'!BW219),IF('ModelParams Lw'!G$26+'ModelParams Lw'!G$27*LOG('Sound Power'!$D219/'Sound Power'!$E219)+'ModelParams Lw'!G$28*LN('Sound Power'!BW219)&lt;'ModelParams Lw'!G$22+'ModelParams Lw'!G$23*LOG('Sound Power'!$D219/'Sound Power'!$E219)+'ModelParams Lw'!G$24*LN('Sound Power'!BW219),'ModelParams Lw'!G$22+'ModelParams Lw'!G$23*LOG('Sound Power'!$D219/'Sound Power'!$E219)+'ModelParams Lw'!G$24*LN('Sound Power'!BW219),'ModelParams Lw'!G$26+'ModelParams Lw'!G$27*LOG('Sound Power'!$D219/'Sound Power'!$E219)+'ModelParams Lw'!G$28*LN('Sound Power'!BW219)))</f>
        <v>#DIV/0!</v>
      </c>
      <c r="CF219" s="26" t="e">
        <f>IF(Calcul!$E221="SW",'ModelParams Lw'!H$22+'ModelParams Lw'!H$23*LOG('Sound Power'!$D219/'Sound Power'!$E219)+'ModelParams Lw'!H$24*LN('Sound Power'!BX219),IF('ModelParams Lw'!H$26+'ModelParams Lw'!H$27*LOG('Sound Power'!$D219/'Sound Power'!$E219)+'ModelParams Lw'!H$28*LN('Sound Power'!BX219)&lt;'ModelParams Lw'!H$22+'ModelParams Lw'!H$23*LOG('Sound Power'!$D219/'Sound Power'!$E219)+'ModelParams Lw'!H$24*LN('Sound Power'!BX219),'ModelParams Lw'!H$22+'ModelParams Lw'!H$23*LOG('Sound Power'!$D219/'Sound Power'!$E219)+'ModelParams Lw'!H$24*LN('Sound Power'!BX219),'ModelParams Lw'!H$26+'ModelParams Lw'!H$27*LOG('Sound Power'!$D219/'Sound Power'!$E219)+'ModelParams Lw'!H$28*LN('Sound Power'!BX219)))</f>
        <v>#DIV/0!</v>
      </c>
      <c r="CG219" s="26" t="e">
        <f>IF(Calcul!$E221="SW",'ModelParams Lw'!I$22+'ModelParams Lw'!I$23*LOG('Sound Power'!$D219/'Sound Power'!$E219)+'ModelParams Lw'!I$24*LN('Sound Power'!BY219),IF('ModelParams Lw'!I$26+'ModelParams Lw'!I$27*LOG('Sound Power'!$D219/'Sound Power'!$E219)+'ModelParams Lw'!I$28*LN('Sound Power'!BY219)&lt;'ModelParams Lw'!I$22+'ModelParams Lw'!I$23*LOG('Sound Power'!$D219/'Sound Power'!$E219)+'ModelParams Lw'!I$24*LN('Sound Power'!BY219),'ModelParams Lw'!I$22+'ModelParams Lw'!I$23*LOG('Sound Power'!$D219/'Sound Power'!$E219)+'ModelParams Lw'!I$24*LN('Sound Power'!BY219),'ModelParams Lw'!I$26+'ModelParams Lw'!I$27*LOG('Sound Power'!$D219/'Sound Power'!$E219)+'ModelParams Lw'!I$28*LN('Sound Power'!BY219)))</f>
        <v>#DIV/0!</v>
      </c>
      <c r="CH219" s="26" t="e">
        <f>IF(Calcul!$E221="SW",'ModelParams Lw'!J$22+'ModelParams Lw'!J$23*LOG('Sound Power'!$D219/'Sound Power'!$E219)+'ModelParams Lw'!J$24*LN('Sound Power'!BZ219),IF('ModelParams Lw'!J$26+'ModelParams Lw'!J$27*LOG('Sound Power'!$D219/'Sound Power'!$E219)+'ModelParams Lw'!J$28*LN('Sound Power'!BZ219)&lt;'ModelParams Lw'!J$22+'ModelParams Lw'!J$23*LOG('Sound Power'!$D219/'Sound Power'!$E219)+'ModelParams Lw'!J$24*LN('Sound Power'!BZ219),'ModelParams Lw'!J$22+'ModelParams Lw'!J$23*LOG('Sound Power'!$D219/'Sound Power'!$E219)+'ModelParams Lw'!J$24*LN('Sound Power'!BZ219),'ModelParams Lw'!J$26+'ModelParams Lw'!J$27*LOG('Sound Power'!$D219/'Sound Power'!$E219)+'ModelParams Lw'!J$28*LN('Sound Power'!BZ219)))</f>
        <v>#DIV/0!</v>
      </c>
      <c r="CI219" s="26" t="e">
        <f t="shared" si="83"/>
        <v>#DIV/0!</v>
      </c>
      <c r="CJ219" s="26" t="e">
        <f t="shared" si="84"/>
        <v>#DIV/0!</v>
      </c>
      <c r="CK219" s="26" t="e">
        <f t="shared" si="85"/>
        <v>#DIV/0!</v>
      </c>
      <c r="CL219" s="26" t="e">
        <f t="shared" si="86"/>
        <v>#DIV/0!</v>
      </c>
      <c r="CM219" s="26" t="e">
        <f t="shared" si="87"/>
        <v>#DIV/0!</v>
      </c>
      <c r="CN219" s="26" t="e">
        <f t="shared" si="88"/>
        <v>#DIV/0!</v>
      </c>
      <c r="CO219" s="26" t="e">
        <f t="shared" si="89"/>
        <v>#DIV/0!</v>
      </c>
      <c r="CP219" s="26" t="e">
        <f t="shared" si="90"/>
        <v>#DIV/0!</v>
      </c>
      <c r="CQ219" s="26" t="e">
        <f>10*LOG10(IF(CI219="",0,POWER(10,((CI219+'ModelParams Lw'!$O$4)/10))) +IF(CJ219="",0,POWER(10,((CJ219+'ModelParams Lw'!$P$4)/10))) +IF(CK219="",0,POWER(10,((CK219+'ModelParams Lw'!$Q$4)/10))) +IF(CL219="",0,POWER(10,((CL219+'ModelParams Lw'!$R$4)/10))) +IF(CM219="",0,POWER(10,((CM219+'ModelParams Lw'!$S$4)/10))) +IF(CN219="",0,POWER(10,((CN219+'ModelParams Lw'!$T$4)/10))) +IF(CO219="",0,POWER(10,((CO219+'ModelParams Lw'!$U$4)/10)))+IF(CP219="",0,POWER(10,((CP219+'ModelParams Lw'!$V$4)/10))))</f>
        <v>#DIV/0!</v>
      </c>
      <c r="CR219" s="26" t="e">
        <f t="shared" si="91"/>
        <v>#DIV/0!</v>
      </c>
      <c r="CS219" s="26" t="e">
        <f>(CI219-'ModelParams Lw'!$O$10)/'ModelParams Lw'!$O$11</f>
        <v>#DIV/0!</v>
      </c>
      <c r="CT219" s="26" t="e">
        <f>(CJ219-'ModelParams Lw'!$P$10)/'ModelParams Lw'!$P$11</f>
        <v>#DIV/0!</v>
      </c>
      <c r="CU219" s="26" t="e">
        <f>(CK219-'ModelParams Lw'!$Q$10)/'ModelParams Lw'!$Q$11</f>
        <v>#DIV/0!</v>
      </c>
      <c r="CV219" s="26" t="e">
        <f>(CL219-'ModelParams Lw'!$R$10)/'ModelParams Lw'!$R$11</f>
        <v>#DIV/0!</v>
      </c>
      <c r="CW219" s="26" t="e">
        <f>(CM219-'ModelParams Lw'!$S$10)/'ModelParams Lw'!$S$11</f>
        <v>#DIV/0!</v>
      </c>
      <c r="CX219" s="26" t="e">
        <f>(CN219-'ModelParams Lw'!$T$10)/'ModelParams Lw'!$T$11</f>
        <v>#DIV/0!</v>
      </c>
      <c r="CY219" s="26" t="e">
        <f>(CO219-'ModelParams Lw'!$U$10)/'ModelParams Lw'!$U$11</f>
        <v>#DIV/0!</v>
      </c>
      <c r="CZ219" s="26" t="e">
        <f>(CP219-'ModelParams Lw'!$V$10)/'ModelParams Lw'!$V$11</f>
        <v>#DIV/0!</v>
      </c>
    </row>
    <row r="220" spans="1:104" x14ac:dyDescent="0.2">
      <c r="A220" s="13">
        <f>Calcul!A222</f>
        <v>0</v>
      </c>
      <c r="B220" s="13">
        <f t="shared" si="92"/>
        <v>0</v>
      </c>
      <c r="C220" s="13">
        <f>Calcul!B222</f>
        <v>0</v>
      </c>
      <c r="D220" s="13">
        <f>Calcul!C222/1000</f>
        <v>0</v>
      </c>
      <c r="E220" s="13">
        <f>Calcul!D222/1000</f>
        <v>0</v>
      </c>
      <c r="F220" s="13">
        <f t="shared" si="93"/>
        <v>0</v>
      </c>
      <c r="G220" s="23" t="e">
        <f>DEGREES(ACOS(1-(1/'ModelParams Lw'!B$15*SQRT(0.5*1.2/'Sound Power'!$C220)*('Sound Power'!$B220/3600)/('Sound Power'!$D220)/('Sound Power'!$F220))))</f>
        <v>#DIV/0!</v>
      </c>
      <c r="H220" s="23" t="e">
        <f>DEGREES(ACOS(1-(1/'ModelParams Lw'!C$15*SQRT(0.5*1.2/'Sound Power'!$C220)*('Sound Power'!$B220/3600)/('Sound Power'!$D220)/('Sound Power'!$F220))))</f>
        <v>#DIV/0!</v>
      </c>
      <c r="I220" s="23" t="e">
        <f>DEGREES(ACOS(1-(1/'ModelParams Lw'!D$15*SQRT(0.5*1.2/'Sound Power'!$C220)*('Sound Power'!$B220/3600)/('Sound Power'!$D220)/('Sound Power'!$F220))))</f>
        <v>#DIV/0!</v>
      </c>
      <c r="J220" s="23" t="e">
        <f>DEGREES(ACOS(1-(1/'ModelParams Lw'!E$15*SQRT(0.5*1.2/'Sound Power'!$C220)*('Sound Power'!$B220/3600)/('Sound Power'!$D220)/('Sound Power'!$F220))))</f>
        <v>#DIV/0!</v>
      </c>
      <c r="K220" s="23" t="e">
        <f>DEGREES(ACOS(1-(1/'ModelParams Lw'!F$15*SQRT(0.5*1.2/'Sound Power'!$C220)*('Sound Power'!$B220/3600)/('Sound Power'!$D220)/('Sound Power'!$F220))))</f>
        <v>#DIV/0!</v>
      </c>
      <c r="L220" s="23" t="e">
        <f>DEGREES(ACOS(1-(1/'ModelParams Lw'!G$15*SQRT(0.5*1.2/'Sound Power'!$C220)*('Sound Power'!$B220/3600)/('Sound Power'!$D220)/('Sound Power'!$F220))))</f>
        <v>#DIV/0!</v>
      </c>
      <c r="M220" s="23" t="e">
        <f>DEGREES(ACOS(1-(1/'ModelParams Lw'!H$15*SQRT(0.5*1.2/'Sound Power'!$C220)*('Sound Power'!$B220/3600)/('Sound Power'!$D220)/('Sound Power'!$F220))))</f>
        <v>#DIV/0!</v>
      </c>
      <c r="N220" s="23" t="e">
        <f>DEGREES(ACOS(1-(1/'ModelParams Lw'!I$15*SQRT(0.5*1.2/'Sound Power'!$C220)*('Sound Power'!$B220/3600)/('Sound Power'!$D220)/('Sound Power'!$F220))))</f>
        <v>#DIV/0!</v>
      </c>
      <c r="O220" s="26" t="e">
        <f>('ModelParams Lw'!B$4*LN('Sound Power'!G220)/(1+EXP(-('Sound Power'!$D220*1000+'ModelParams Lw'!B$6)/'ModelParams Lw'!B$7))+'ModelParams Lw'!B$5)*LN('Sound Power'!$B220)-('ModelParams Lw'!B$8+'ModelParams Lw'!B$9*$D220+'ModelParams Lw'!B$10*'Sound Power'!$F220^'ModelParams Lw'!B$14+'ModelParams Lw'!B$11*LN('Sound Power'!G220)+'ModelParams Lw'!B$12*'Sound Power'!$D220*'Sound Power'!$F220+'ModelParams Lw'!B$13*'Sound Power'!$D220*LN('Sound Power'!G220))</f>
        <v>#DIV/0!</v>
      </c>
      <c r="P220" s="26" t="e">
        <f>('ModelParams Lw'!C$4*LN('Sound Power'!H220)/(1+EXP(-('Sound Power'!$D220*1000+'ModelParams Lw'!C$6)/'ModelParams Lw'!C$7))+'ModelParams Lw'!C$5)*LN('Sound Power'!$B220)-('ModelParams Lw'!C$8+'ModelParams Lw'!C$9*$D220+'ModelParams Lw'!C$10*'Sound Power'!$F220^'ModelParams Lw'!C$14+'ModelParams Lw'!C$11*LN('Sound Power'!H220)+'ModelParams Lw'!C$12*'Sound Power'!$D220*'Sound Power'!$F220+'ModelParams Lw'!C$13*'Sound Power'!$D220*LN('Sound Power'!H220))</f>
        <v>#DIV/0!</v>
      </c>
      <c r="Q220" s="26" t="e">
        <f>('ModelParams Lw'!D$4*LN('Sound Power'!I220)/(1+EXP(-('Sound Power'!$D220*1000+'ModelParams Lw'!D$6)/'ModelParams Lw'!D$7))+'ModelParams Lw'!D$5)*LN('Sound Power'!$B220)-('ModelParams Lw'!D$8+'ModelParams Lw'!D$9*$D220+'ModelParams Lw'!D$10*'Sound Power'!$F220^'ModelParams Lw'!D$14+'ModelParams Lw'!D$11*LN('Sound Power'!I220)+'ModelParams Lw'!D$12*'Sound Power'!$D220*'Sound Power'!$F220+'ModelParams Lw'!D$13*'Sound Power'!$D220*LN('Sound Power'!I220))</f>
        <v>#DIV/0!</v>
      </c>
      <c r="R220" s="26" t="e">
        <f>('ModelParams Lw'!E$4*LN('Sound Power'!J220)/(1+EXP(-('Sound Power'!$D220*1000+'ModelParams Lw'!E$6)/'ModelParams Lw'!E$7))+'ModelParams Lw'!E$5)*LN('Sound Power'!$B220)-('ModelParams Lw'!E$8+'ModelParams Lw'!E$9*$D220+'ModelParams Lw'!E$10*'Sound Power'!$F220^'ModelParams Lw'!E$14+'ModelParams Lw'!E$11*LN('Sound Power'!J220)+'ModelParams Lw'!E$12*'Sound Power'!$D220*'Sound Power'!$F220+'ModelParams Lw'!E$13*'Sound Power'!$D220*LN('Sound Power'!J220))</f>
        <v>#DIV/0!</v>
      </c>
      <c r="S220" s="26" t="e">
        <f>('ModelParams Lw'!F$4*LN('Sound Power'!K220)/(1+EXP(-('Sound Power'!$D220*1000+'ModelParams Lw'!F$6)/'ModelParams Lw'!F$7))+'ModelParams Lw'!F$5)*LN('Sound Power'!$B220)-('ModelParams Lw'!F$8+'ModelParams Lw'!F$9*$D220+'ModelParams Lw'!F$10*'Sound Power'!$F220^'ModelParams Lw'!F$14+'ModelParams Lw'!F$11*LN('Sound Power'!K220)+'ModelParams Lw'!F$12*'Sound Power'!$D220*'Sound Power'!$F220+'ModelParams Lw'!F$13*'Sound Power'!$D220*LN('Sound Power'!K220))</f>
        <v>#DIV/0!</v>
      </c>
      <c r="T220" s="26" t="e">
        <f>('ModelParams Lw'!G$4*LN('Sound Power'!L220)/(1+EXP(-('Sound Power'!$D220*1000+'ModelParams Lw'!G$6)/'ModelParams Lw'!G$7))+'ModelParams Lw'!G$5)*LN('Sound Power'!$B220)-('ModelParams Lw'!G$8+'ModelParams Lw'!G$9*$D220+'ModelParams Lw'!G$10*'Sound Power'!$F220^'ModelParams Lw'!G$14+'ModelParams Lw'!G$11*LN('Sound Power'!L220)+'ModelParams Lw'!G$12*'Sound Power'!$D220*'Sound Power'!$F220+'ModelParams Lw'!G$13*'Sound Power'!$D220*LN('Sound Power'!L220))</f>
        <v>#DIV/0!</v>
      </c>
      <c r="U220" s="26" t="e">
        <f>('ModelParams Lw'!H$4*LN('Sound Power'!M220)/(1+EXP(-('Sound Power'!$D220*1000+'ModelParams Lw'!H$6)/'ModelParams Lw'!H$7))+'ModelParams Lw'!H$5)*LN('Sound Power'!$B220)-('ModelParams Lw'!H$8+'ModelParams Lw'!H$9*$D220+'ModelParams Lw'!H$10*'Sound Power'!$F220^'ModelParams Lw'!H$14+'ModelParams Lw'!H$11*LN('Sound Power'!M220)+'ModelParams Lw'!H$12*'Sound Power'!$D220*'Sound Power'!$F220+'ModelParams Lw'!H$13*'Sound Power'!$D220*LN('Sound Power'!M220))</f>
        <v>#DIV/0!</v>
      </c>
      <c r="V220" s="26" t="e">
        <f>('ModelParams Lw'!I$4*LN('Sound Power'!N220)/(1+EXP(-('Sound Power'!$D220*1000+'ModelParams Lw'!I$6)/'ModelParams Lw'!I$7))+'ModelParams Lw'!I$5)*LN('Sound Power'!$B220)-('ModelParams Lw'!I$8+'ModelParams Lw'!I$9*$D220+'ModelParams Lw'!I$10*'Sound Power'!$F220^'ModelParams Lw'!I$14+'ModelParams Lw'!I$11*LN('Sound Power'!N220)+'ModelParams Lw'!I$12*'Sound Power'!$D220*'Sound Power'!$F220+'ModelParams Lw'!I$13*'Sound Power'!$D220*LN('Sound Power'!N220))</f>
        <v>#DIV/0!</v>
      </c>
      <c r="W220" s="26" t="e">
        <f>10*LOG10(IF(O220="",0,POWER(10,((O220+'ModelParams Lw'!$O$4)/10))) +IF(P220="",0,POWER(10,((P220+'ModelParams Lw'!$P$4)/10))) +IF(Q220="",0,POWER(10,((Q220+'ModelParams Lw'!$Q$4)/10))) +IF(R220="",0,POWER(10,((R220+'ModelParams Lw'!$R$4)/10))) +IF(S220="",0,POWER(10,((S220+'ModelParams Lw'!$S$4)/10))) +IF(T220="",0,POWER(10,((T220+'ModelParams Lw'!$T$4)/10))) +IF(U220="",0,POWER(10,((U220+'ModelParams Lw'!$U$4)/10)))+IF(V220="",0,POWER(10,((V220+'ModelParams Lw'!$V$4)/10))))</f>
        <v>#DIV/0!</v>
      </c>
      <c r="X220" s="26" t="e">
        <f t="shared" si="77"/>
        <v>#DIV/0!</v>
      </c>
      <c r="Y220" s="26" t="e">
        <f>(O220-'ModelParams Lw'!O$10)/'ModelParams Lw'!O$11</f>
        <v>#DIV/0!</v>
      </c>
      <c r="Z220" s="26" t="e">
        <f>(P220-'ModelParams Lw'!P$10)/'ModelParams Lw'!P$11</f>
        <v>#DIV/0!</v>
      </c>
      <c r="AA220" s="26" t="e">
        <f>(Q220-'ModelParams Lw'!Q$10)/'ModelParams Lw'!Q$11</f>
        <v>#DIV/0!</v>
      </c>
      <c r="AB220" s="26" t="e">
        <f>(R220-'ModelParams Lw'!R$10)/'ModelParams Lw'!R$11</f>
        <v>#DIV/0!</v>
      </c>
      <c r="AC220" s="26" t="e">
        <f>(S220-'ModelParams Lw'!S$10)/'ModelParams Lw'!S$11</f>
        <v>#DIV/0!</v>
      </c>
      <c r="AD220" s="26" t="e">
        <f>(T220-'ModelParams Lw'!T$10)/'ModelParams Lw'!T$11</f>
        <v>#DIV/0!</v>
      </c>
      <c r="AE220" s="26" t="e">
        <f>(U220-'ModelParams Lw'!U$10)/'ModelParams Lw'!U$11</f>
        <v>#DIV/0!</v>
      </c>
      <c r="AF220" s="26" t="e">
        <f>(V220-'ModelParams Lw'!V$10)/'ModelParams Lw'!V$11</f>
        <v>#DIV/0!</v>
      </c>
      <c r="AG220" s="26" t="e">
        <f t="shared" si="78"/>
        <v>#DIV/0!</v>
      </c>
      <c r="AH220" s="26" t="e">
        <f>VLOOKUP(D220*1000,'ModelParams Lw'!$A$38:$D$58,4)</f>
        <v>#N/A</v>
      </c>
      <c r="AI220" s="56" t="e">
        <f>VLOOKUP(D220*1000,'ModelParams Lw'!$A$38:$D$58,2)</f>
        <v>#N/A</v>
      </c>
      <c r="AJ220" s="46" t="e">
        <f t="shared" si="79"/>
        <v>#DIV/0!</v>
      </c>
      <c r="AK220" s="26" t="e">
        <f t="shared" si="80"/>
        <v>#VALUE!</v>
      </c>
      <c r="AL220" s="26" t="e">
        <f>IF($AI220=100,'ModelParams Lw'!R$35*'Sound Power'!$AH220^2+'ModelParams Lw'!R$36*'Sound Power'!$AH220+'ModelParams Lw'!R$37,IF($AI220=150,'ModelParams Lw'!R$38*'Sound Power'!$AH220^2+'ModelParams Lw'!R$39*'Sound Power'!$AH220+'ModelParams Lw'!R$40,'ModelParams Lw'!R$41*'Sound Power'!$AH220^2+'ModelParams Lw'!R$42*'Sound Power'!$AH220+'ModelParams Lw'!R$43))</f>
        <v>#N/A</v>
      </c>
      <c r="AM220" s="26" t="e">
        <f>IF($AI220=100,'ModelParams Lw'!S$35*'Sound Power'!$AH220^2+'ModelParams Lw'!S$36*'Sound Power'!$AH220+'ModelParams Lw'!S$37,IF($AI220=150,'ModelParams Lw'!S$38*'Sound Power'!$AH220^2+'ModelParams Lw'!S$39*'Sound Power'!$AH220+'ModelParams Lw'!S$40,'ModelParams Lw'!S$41*'Sound Power'!$AH220^2+'ModelParams Lw'!S$42*'Sound Power'!$AH220+'ModelParams Lw'!S$43))</f>
        <v>#N/A</v>
      </c>
      <c r="AN220" s="26" t="e">
        <f>IF($AI220=100,'ModelParams Lw'!T$35*'Sound Power'!$AH220^2+'ModelParams Lw'!T$36*'Sound Power'!$AH220+'ModelParams Lw'!T$37,IF($AI220=150,'ModelParams Lw'!T$38*'Sound Power'!$AH220^2+'ModelParams Lw'!T$39*'Sound Power'!$AH220+'ModelParams Lw'!T$40,'ModelParams Lw'!T$41*'Sound Power'!$AH220^2+'ModelParams Lw'!T$42*'Sound Power'!$AH220+'ModelParams Lw'!T$43))</f>
        <v>#N/A</v>
      </c>
      <c r="AO220" s="26" t="e">
        <f>IF($AI220=100,'ModelParams Lw'!U$35*'Sound Power'!$AH220^2+'ModelParams Lw'!U$36*'Sound Power'!$AH220+'ModelParams Lw'!U$37,IF($AI220=150,'ModelParams Lw'!U$38*'Sound Power'!$AH220^2+'ModelParams Lw'!U$39*'Sound Power'!$AH220+'ModelParams Lw'!U$40,'ModelParams Lw'!U$41*'Sound Power'!$AH220^2+'ModelParams Lw'!U$42*'Sound Power'!$AH220+'ModelParams Lw'!U$43))</f>
        <v>#N/A</v>
      </c>
      <c r="AP220" s="26" t="e">
        <f>IF($AI220=100,'ModelParams Lw'!V$35*'Sound Power'!$AH220^2+'ModelParams Lw'!V$36*'Sound Power'!$AH220+'ModelParams Lw'!V$37,IF($AI220=150,'ModelParams Lw'!V$38*'Sound Power'!$AH220^2+'ModelParams Lw'!V$39*'Sound Power'!$AH220+'ModelParams Lw'!V$40,'ModelParams Lw'!V$41*'Sound Power'!$AH220^2+'ModelParams Lw'!V$42*'Sound Power'!$AH220+'ModelParams Lw'!V$43))</f>
        <v>#N/A</v>
      </c>
      <c r="AQ220" s="26" t="e">
        <f>IF($AI220=100,'ModelParams Lw'!W$35*'Sound Power'!$AH220^2+'ModelParams Lw'!W$36*'Sound Power'!$AH220+'ModelParams Lw'!W$37,IF($AI220=150,'ModelParams Lw'!W$38*'Sound Power'!$AH220^2+'ModelParams Lw'!W$39*'Sound Power'!$AH220+'ModelParams Lw'!W$40,'ModelParams Lw'!W$41*'Sound Power'!$AH220^2+'ModelParams Lw'!W$42*'Sound Power'!$AH220+'ModelParams Lw'!W$43))</f>
        <v>#N/A</v>
      </c>
      <c r="AR220" s="26" t="e">
        <f t="shared" si="81"/>
        <v>#VALUE!</v>
      </c>
      <c r="AS220" s="26" t="e">
        <f>IF(26.83*LN($AJ220)-11.791-'ModelParams Lw'!B$35&lt;0,0,26.83*LN($AJ220)-11.791-'ModelParams Lw'!B$35)</f>
        <v>#DIV/0!</v>
      </c>
      <c r="AT220" s="26" t="e">
        <f>IF(26.83*LN($AJ220)-11.791-'ModelParams Lw'!C$35&lt;0,0,26.83*LN($AJ220)-11.791-'ModelParams Lw'!C$35)</f>
        <v>#DIV/0!</v>
      </c>
      <c r="AU220" s="26" t="e">
        <f>IF(26.83*LN($AJ220)-11.791-'ModelParams Lw'!D$35&lt;0,0,26.83*LN($AJ220)-11.791-'ModelParams Lw'!D$35)</f>
        <v>#DIV/0!</v>
      </c>
      <c r="AV220" s="26" t="e">
        <f>IF(26.83*LN($AJ220)-11.791-'ModelParams Lw'!E$35&lt;0,0,26.83*LN($AJ220)-11.791-'ModelParams Lw'!E$35)</f>
        <v>#DIV/0!</v>
      </c>
      <c r="AW220" s="26" t="e">
        <f>IF(26.83*LN($AJ220)-11.791-'ModelParams Lw'!F$35&lt;0,0,26.83*LN($AJ220)-11.791-'ModelParams Lw'!F$35)</f>
        <v>#DIV/0!</v>
      </c>
      <c r="AX220" s="26" t="e">
        <f>IF(26.83*LN($AJ220)-11.791-'ModelParams Lw'!G$35&lt;0,0,26.83*LN($AJ220)-11.791-'ModelParams Lw'!G$35)</f>
        <v>#DIV/0!</v>
      </c>
      <c r="AY220" s="26" t="e">
        <f>IF(26.83*LN($AJ220)-11.791-'ModelParams Lw'!H$35&lt;0,0,26.83*LN($AJ220)-11.791-'ModelParams Lw'!H$35)</f>
        <v>#DIV/0!</v>
      </c>
      <c r="AZ220" s="26" t="e">
        <f>IF(26.83*LN($AJ220)-11.791-'ModelParams Lw'!I$35&lt;0,0,26.83*LN($AJ220)-11.791-'ModelParams Lw'!I$35)</f>
        <v>#DIV/0!</v>
      </c>
      <c r="BA220" s="26" t="e">
        <f t="shared" si="94"/>
        <v>#DIV/0!</v>
      </c>
      <c r="BB220" s="26" t="e">
        <f t="shared" si="95"/>
        <v>#DIV/0!</v>
      </c>
      <c r="BC220" s="26" t="e">
        <f t="shared" si="96"/>
        <v>#DIV/0!</v>
      </c>
      <c r="BD220" s="26" t="e">
        <f t="shared" si="97"/>
        <v>#DIV/0!</v>
      </c>
      <c r="BE220" s="26" t="e">
        <f t="shared" si="98"/>
        <v>#DIV/0!</v>
      </c>
      <c r="BF220" s="26" t="e">
        <f t="shared" si="99"/>
        <v>#DIV/0!</v>
      </c>
      <c r="BG220" s="26" t="e">
        <f t="shared" si="100"/>
        <v>#DIV/0!</v>
      </c>
      <c r="BH220" s="26" t="e">
        <f t="shared" si="101"/>
        <v>#DIV/0!</v>
      </c>
      <c r="BI220" s="26" t="e">
        <f>10*LOG10(IF(BA220="",0,POWER(10,((BA220+'ModelParams Lw'!$O$4)/10))) +IF(BB220="",0,POWER(10,((BB220+'ModelParams Lw'!$P$4)/10))) +IF(BC220="",0,POWER(10,((BC220+'ModelParams Lw'!$Q$4)/10))) +IF(BD220="",0,POWER(10,((BD220+'ModelParams Lw'!$R$4)/10))) +IF(BE220="",0,POWER(10,((BE220+'ModelParams Lw'!$S$4)/10))) +IF(BF220="",0,POWER(10,((BF220+'ModelParams Lw'!$T$4)/10))) +IF(BG220="",0,POWER(10,((BG220+'ModelParams Lw'!$U$4)/10)))+IF(BH220="",0,POWER(10,((BH220+'ModelParams Lw'!$V$4)/10))))</f>
        <v>#DIV/0!</v>
      </c>
      <c r="BJ220" s="26" t="e">
        <f t="shared" si="82"/>
        <v>#DIV/0!</v>
      </c>
      <c r="BK220" s="26" t="e">
        <f>(BA220-'ModelParams Lw'!O$10)/'ModelParams Lw'!O$11</f>
        <v>#DIV/0!</v>
      </c>
      <c r="BL220" s="26" t="e">
        <f>(BB220-'ModelParams Lw'!P$10)/'ModelParams Lw'!P$11</f>
        <v>#DIV/0!</v>
      </c>
      <c r="BM220" s="26" t="e">
        <f>(BC220-'ModelParams Lw'!Q$10)/'ModelParams Lw'!Q$11</f>
        <v>#DIV/0!</v>
      </c>
      <c r="BN220" s="26" t="e">
        <f>(BD220-'ModelParams Lw'!R$10)/'ModelParams Lw'!R$11</f>
        <v>#DIV/0!</v>
      </c>
      <c r="BO220" s="26" t="e">
        <f>(BE220-'ModelParams Lw'!S$10)/'ModelParams Lw'!S$11</f>
        <v>#DIV/0!</v>
      </c>
      <c r="BP220" s="26" t="e">
        <f>(BF220-'ModelParams Lw'!T$10)/'ModelParams Lw'!T$11</f>
        <v>#DIV/0!</v>
      </c>
      <c r="BQ220" s="26" t="e">
        <f>(BG220-'ModelParams Lw'!U$10)/'ModelParams Lw'!U$11</f>
        <v>#DIV/0!</v>
      </c>
      <c r="BR220" s="26" t="e">
        <f>(BH220-'ModelParams Lw'!V$10)/'ModelParams Lw'!V$11</f>
        <v>#DIV/0!</v>
      </c>
      <c r="BS220" s="23" t="e">
        <f>IF(Calcul!$E222="SW",DEGREES(ACOS(1-(1/'ModelParams Lw'!C$25*SQRT(0.5*1.2/'Sound Power'!$C220)*('Sound Power'!$B220/3600)/('Sound Power'!$D220)/('Sound Power'!$F220)))),DEGREES(ACOS(1-(1/'ModelParams Lw'!C$29*SQRT(0.5*1.2/'Sound Power'!$C220)*('Sound Power'!$B220/3600)/('Sound Power'!$D220)/('Sound Power'!$F220)))))</f>
        <v>#DIV/0!</v>
      </c>
      <c r="BT220" s="23" t="e">
        <f>IF(Calcul!$E222="SW",DEGREES(ACOS(1-(1/'ModelParams Lw'!D$25*SQRT(0.5*1.2/'Sound Power'!$C220)*('Sound Power'!$B220/3600)/('Sound Power'!$D220)/('Sound Power'!$F220)))),DEGREES(ACOS(1-(1/'ModelParams Lw'!D$29*SQRT(0.5*1.2/'Sound Power'!$C220)*('Sound Power'!$B220/3600)/('Sound Power'!$D220)/('Sound Power'!$F220)))))</f>
        <v>#DIV/0!</v>
      </c>
      <c r="BU220" s="23" t="e">
        <f>IF(Calcul!$E222="SW",DEGREES(ACOS(1-(1/'ModelParams Lw'!E$25*SQRT(0.5*1.2/'Sound Power'!$C220)*('Sound Power'!$B220/3600)/('Sound Power'!$D220)/('Sound Power'!$F220)))),DEGREES(ACOS(1-(1/'ModelParams Lw'!E$29*SQRT(0.5*1.2/'Sound Power'!$C220)*('Sound Power'!$B220/3600)/('Sound Power'!$D220)/('Sound Power'!$F220)))))</f>
        <v>#DIV/0!</v>
      </c>
      <c r="BV220" s="23" t="e">
        <f>IF(Calcul!$E222="SW",DEGREES(ACOS(1-(1/'ModelParams Lw'!F$25*SQRT(0.5*1.2/'Sound Power'!$C220)*('Sound Power'!$B220/3600)/('Sound Power'!$D220)/('Sound Power'!$F220)))),DEGREES(ACOS(1-(1/'ModelParams Lw'!F$29*SQRT(0.5*1.2/'Sound Power'!$C220)*('Sound Power'!$B220/3600)/('Sound Power'!$D220)/('Sound Power'!$F220)))))</f>
        <v>#DIV/0!</v>
      </c>
      <c r="BW220" s="23" t="e">
        <f>IF(Calcul!$E222="SW",DEGREES(ACOS(1-(1/'ModelParams Lw'!G$25*SQRT(0.5*1.2/'Sound Power'!$C220)*('Sound Power'!$B220/3600)/('Sound Power'!$D220)/('Sound Power'!$F220)))),DEGREES(ACOS(1-(1/'ModelParams Lw'!G$29*SQRT(0.5*1.2/'Sound Power'!$C220)*('Sound Power'!$B220/3600)/('Sound Power'!$D220)/('Sound Power'!$F220)))))</f>
        <v>#DIV/0!</v>
      </c>
      <c r="BX220" s="23" t="e">
        <f>IF(Calcul!$E222="SW",DEGREES(ACOS(1-(1/'ModelParams Lw'!H$25*SQRT(0.5*1.2/'Sound Power'!$C220)*('Sound Power'!$B220/3600)/('Sound Power'!$D220)/('Sound Power'!$F220)))),DEGREES(ACOS(1-(1/'ModelParams Lw'!H$29*SQRT(0.5*1.2/'Sound Power'!$C220)*('Sound Power'!$B220/3600)/('Sound Power'!$D220)/('Sound Power'!$F220)))))</f>
        <v>#DIV/0!</v>
      </c>
      <c r="BY220" s="23" t="e">
        <f>IF(Calcul!$E222="SW",DEGREES(ACOS(1-(1/'ModelParams Lw'!I$25*SQRT(0.5*1.2/'Sound Power'!$C220)*('Sound Power'!$B220/3600)/('Sound Power'!$D220)/('Sound Power'!$F220)))),DEGREES(ACOS(1-(1/'ModelParams Lw'!I$29*SQRT(0.5*1.2/'Sound Power'!$C220)*('Sound Power'!$B220/3600)/('Sound Power'!$D220)/('Sound Power'!$F220)))))</f>
        <v>#DIV/0!</v>
      </c>
      <c r="BZ220" s="23" t="e">
        <f>IF(Calcul!$E222="SW",DEGREES(ACOS(1-(1/'ModelParams Lw'!J$25*SQRT(0.5*1.2/'Sound Power'!$C220)*('Sound Power'!$B220/3600)/('Sound Power'!$D220)/('Sound Power'!$F220)))),DEGREES(ACOS(1-(1/'ModelParams Lw'!J$29*SQRT(0.5*1.2/'Sound Power'!$C220)*('Sound Power'!$B220/3600)/('Sound Power'!$D220)/('Sound Power'!$F220)))))</f>
        <v>#DIV/0!</v>
      </c>
      <c r="CA220" s="26" t="e">
        <f>IF(Calcul!$E222="SW",'ModelParams Lw'!C$22+'ModelParams Lw'!C$23*LOG('Sound Power'!$D220/'Sound Power'!$E220)+'ModelParams Lw'!C$24*LN('Sound Power'!BS220),IF('ModelParams Lw'!C$26+'ModelParams Lw'!C$27*LOG('Sound Power'!$D220/'Sound Power'!$E220)+'ModelParams Lw'!C$28*LN('Sound Power'!BS220)&lt;'ModelParams Lw'!C$22+'ModelParams Lw'!C$23*LOG('Sound Power'!$D220/'Sound Power'!$E220)+'ModelParams Lw'!C$24*LN('Sound Power'!BS220),'ModelParams Lw'!C$22+'ModelParams Lw'!C$23*LOG('Sound Power'!$D220/'Sound Power'!$E220)+'ModelParams Lw'!C$24*LN('Sound Power'!BS220),'ModelParams Lw'!C$26+'ModelParams Lw'!C$27*LOG('Sound Power'!$D220/'Sound Power'!$E220)+'ModelParams Lw'!C$28*LN('Sound Power'!BS220)))</f>
        <v>#DIV/0!</v>
      </c>
      <c r="CB220" s="26" t="e">
        <f>IF(Calcul!$E222="SW",'ModelParams Lw'!D$22+'ModelParams Lw'!D$23*LOG('Sound Power'!$D220/'Sound Power'!$E220)+'ModelParams Lw'!D$24*LN('Sound Power'!BT220),IF('ModelParams Lw'!D$26+'ModelParams Lw'!D$27*LOG('Sound Power'!$D220/'Sound Power'!$E220)+'ModelParams Lw'!D$28*LN('Sound Power'!BT220)&lt;'ModelParams Lw'!D$22+'ModelParams Lw'!D$23*LOG('Sound Power'!$D220/'Sound Power'!$E220)+'ModelParams Lw'!D$24*LN('Sound Power'!BT220),'ModelParams Lw'!D$22+'ModelParams Lw'!D$23*LOG('Sound Power'!$D220/'Sound Power'!$E220)+'ModelParams Lw'!D$24*LN('Sound Power'!BT220),'ModelParams Lw'!D$26+'ModelParams Lw'!D$27*LOG('Sound Power'!$D220/'Sound Power'!$E220)+'ModelParams Lw'!D$28*LN('Sound Power'!BT220)))</f>
        <v>#DIV/0!</v>
      </c>
      <c r="CC220" s="26" t="e">
        <f>IF(Calcul!$E222="SW",'ModelParams Lw'!E$22+'ModelParams Lw'!E$23*LOG('Sound Power'!$D220/'Sound Power'!$E220)+'ModelParams Lw'!E$24*LN('Sound Power'!BU220),IF('ModelParams Lw'!E$26+'ModelParams Lw'!E$27*LOG('Sound Power'!$D220/'Sound Power'!$E220)+'ModelParams Lw'!E$28*LN('Sound Power'!BU220)&lt;'ModelParams Lw'!E$22+'ModelParams Lw'!E$23*LOG('Sound Power'!$D220/'Sound Power'!$E220)+'ModelParams Lw'!E$24*LN('Sound Power'!BU220),'ModelParams Lw'!E$22+'ModelParams Lw'!E$23*LOG('Sound Power'!$D220/'Sound Power'!$E220)+'ModelParams Lw'!E$24*LN('Sound Power'!BU220),'ModelParams Lw'!E$26+'ModelParams Lw'!E$27*LOG('Sound Power'!$D220/'Sound Power'!$E220)+'ModelParams Lw'!E$28*LN('Sound Power'!BU220)))</f>
        <v>#DIV/0!</v>
      </c>
      <c r="CD220" s="26" t="e">
        <f>IF(Calcul!$E222="SW",'ModelParams Lw'!F$22+'ModelParams Lw'!F$23*LOG('Sound Power'!$D220/'Sound Power'!$E220)+'ModelParams Lw'!F$24*LN('Sound Power'!BV220),IF('ModelParams Lw'!F$26+'ModelParams Lw'!F$27*LOG('Sound Power'!$D220/'Sound Power'!$E220)+'ModelParams Lw'!F$28*LN('Sound Power'!BV220)&lt;'ModelParams Lw'!F$22+'ModelParams Lw'!F$23*LOG('Sound Power'!$D220/'Sound Power'!$E220)+'ModelParams Lw'!F$24*LN('Sound Power'!BV220),'ModelParams Lw'!F$22+'ModelParams Lw'!F$23*LOG('Sound Power'!$D220/'Sound Power'!$E220)+'ModelParams Lw'!F$24*LN('Sound Power'!BV220),'ModelParams Lw'!F$26+'ModelParams Lw'!F$27*LOG('Sound Power'!$D220/'Sound Power'!$E220)+'ModelParams Lw'!F$28*LN('Sound Power'!BV220)))</f>
        <v>#DIV/0!</v>
      </c>
      <c r="CE220" s="26" t="e">
        <f>IF(Calcul!$E222="SW",'ModelParams Lw'!G$22+'ModelParams Lw'!G$23*LOG('Sound Power'!$D220/'Sound Power'!$E220)+'ModelParams Lw'!G$24*LN('Sound Power'!BW220),IF('ModelParams Lw'!G$26+'ModelParams Lw'!G$27*LOG('Sound Power'!$D220/'Sound Power'!$E220)+'ModelParams Lw'!G$28*LN('Sound Power'!BW220)&lt;'ModelParams Lw'!G$22+'ModelParams Lw'!G$23*LOG('Sound Power'!$D220/'Sound Power'!$E220)+'ModelParams Lw'!G$24*LN('Sound Power'!BW220),'ModelParams Lw'!G$22+'ModelParams Lw'!G$23*LOG('Sound Power'!$D220/'Sound Power'!$E220)+'ModelParams Lw'!G$24*LN('Sound Power'!BW220),'ModelParams Lw'!G$26+'ModelParams Lw'!G$27*LOG('Sound Power'!$D220/'Sound Power'!$E220)+'ModelParams Lw'!G$28*LN('Sound Power'!BW220)))</f>
        <v>#DIV/0!</v>
      </c>
      <c r="CF220" s="26" t="e">
        <f>IF(Calcul!$E222="SW",'ModelParams Lw'!H$22+'ModelParams Lw'!H$23*LOG('Sound Power'!$D220/'Sound Power'!$E220)+'ModelParams Lw'!H$24*LN('Sound Power'!BX220),IF('ModelParams Lw'!H$26+'ModelParams Lw'!H$27*LOG('Sound Power'!$D220/'Sound Power'!$E220)+'ModelParams Lw'!H$28*LN('Sound Power'!BX220)&lt;'ModelParams Lw'!H$22+'ModelParams Lw'!H$23*LOG('Sound Power'!$D220/'Sound Power'!$E220)+'ModelParams Lw'!H$24*LN('Sound Power'!BX220),'ModelParams Lw'!H$22+'ModelParams Lw'!H$23*LOG('Sound Power'!$D220/'Sound Power'!$E220)+'ModelParams Lw'!H$24*LN('Sound Power'!BX220),'ModelParams Lw'!H$26+'ModelParams Lw'!H$27*LOG('Sound Power'!$D220/'Sound Power'!$E220)+'ModelParams Lw'!H$28*LN('Sound Power'!BX220)))</f>
        <v>#DIV/0!</v>
      </c>
      <c r="CG220" s="26" t="e">
        <f>IF(Calcul!$E222="SW",'ModelParams Lw'!I$22+'ModelParams Lw'!I$23*LOG('Sound Power'!$D220/'Sound Power'!$E220)+'ModelParams Lw'!I$24*LN('Sound Power'!BY220),IF('ModelParams Lw'!I$26+'ModelParams Lw'!I$27*LOG('Sound Power'!$D220/'Sound Power'!$E220)+'ModelParams Lw'!I$28*LN('Sound Power'!BY220)&lt;'ModelParams Lw'!I$22+'ModelParams Lw'!I$23*LOG('Sound Power'!$D220/'Sound Power'!$E220)+'ModelParams Lw'!I$24*LN('Sound Power'!BY220),'ModelParams Lw'!I$22+'ModelParams Lw'!I$23*LOG('Sound Power'!$D220/'Sound Power'!$E220)+'ModelParams Lw'!I$24*LN('Sound Power'!BY220),'ModelParams Lw'!I$26+'ModelParams Lw'!I$27*LOG('Sound Power'!$D220/'Sound Power'!$E220)+'ModelParams Lw'!I$28*LN('Sound Power'!BY220)))</f>
        <v>#DIV/0!</v>
      </c>
      <c r="CH220" s="26" t="e">
        <f>IF(Calcul!$E222="SW",'ModelParams Lw'!J$22+'ModelParams Lw'!J$23*LOG('Sound Power'!$D220/'Sound Power'!$E220)+'ModelParams Lw'!J$24*LN('Sound Power'!BZ220),IF('ModelParams Lw'!J$26+'ModelParams Lw'!J$27*LOG('Sound Power'!$D220/'Sound Power'!$E220)+'ModelParams Lw'!J$28*LN('Sound Power'!BZ220)&lt;'ModelParams Lw'!J$22+'ModelParams Lw'!J$23*LOG('Sound Power'!$D220/'Sound Power'!$E220)+'ModelParams Lw'!J$24*LN('Sound Power'!BZ220),'ModelParams Lw'!J$22+'ModelParams Lw'!J$23*LOG('Sound Power'!$D220/'Sound Power'!$E220)+'ModelParams Lw'!J$24*LN('Sound Power'!BZ220),'ModelParams Lw'!J$26+'ModelParams Lw'!J$27*LOG('Sound Power'!$D220/'Sound Power'!$E220)+'ModelParams Lw'!J$28*LN('Sound Power'!BZ220)))</f>
        <v>#DIV/0!</v>
      </c>
      <c r="CI220" s="26" t="e">
        <f t="shared" si="83"/>
        <v>#DIV/0!</v>
      </c>
      <c r="CJ220" s="26" t="e">
        <f t="shared" si="84"/>
        <v>#DIV/0!</v>
      </c>
      <c r="CK220" s="26" t="e">
        <f t="shared" si="85"/>
        <v>#DIV/0!</v>
      </c>
      <c r="CL220" s="26" t="e">
        <f t="shared" si="86"/>
        <v>#DIV/0!</v>
      </c>
      <c r="CM220" s="26" t="e">
        <f t="shared" si="87"/>
        <v>#DIV/0!</v>
      </c>
      <c r="CN220" s="26" t="e">
        <f t="shared" si="88"/>
        <v>#DIV/0!</v>
      </c>
      <c r="CO220" s="26" t="e">
        <f t="shared" si="89"/>
        <v>#DIV/0!</v>
      </c>
      <c r="CP220" s="26" t="e">
        <f t="shared" si="90"/>
        <v>#DIV/0!</v>
      </c>
      <c r="CQ220" s="26" t="e">
        <f>10*LOG10(IF(CI220="",0,POWER(10,((CI220+'ModelParams Lw'!$O$4)/10))) +IF(CJ220="",0,POWER(10,((CJ220+'ModelParams Lw'!$P$4)/10))) +IF(CK220="",0,POWER(10,((CK220+'ModelParams Lw'!$Q$4)/10))) +IF(CL220="",0,POWER(10,((CL220+'ModelParams Lw'!$R$4)/10))) +IF(CM220="",0,POWER(10,((CM220+'ModelParams Lw'!$S$4)/10))) +IF(CN220="",0,POWER(10,((CN220+'ModelParams Lw'!$T$4)/10))) +IF(CO220="",0,POWER(10,((CO220+'ModelParams Lw'!$U$4)/10)))+IF(CP220="",0,POWER(10,((CP220+'ModelParams Lw'!$V$4)/10))))</f>
        <v>#DIV/0!</v>
      </c>
      <c r="CR220" s="26" t="e">
        <f t="shared" si="91"/>
        <v>#DIV/0!</v>
      </c>
      <c r="CS220" s="26" t="e">
        <f>(CI220-'ModelParams Lw'!$O$10)/'ModelParams Lw'!$O$11</f>
        <v>#DIV/0!</v>
      </c>
      <c r="CT220" s="26" t="e">
        <f>(CJ220-'ModelParams Lw'!$P$10)/'ModelParams Lw'!$P$11</f>
        <v>#DIV/0!</v>
      </c>
      <c r="CU220" s="26" t="e">
        <f>(CK220-'ModelParams Lw'!$Q$10)/'ModelParams Lw'!$Q$11</f>
        <v>#DIV/0!</v>
      </c>
      <c r="CV220" s="26" t="e">
        <f>(CL220-'ModelParams Lw'!$R$10)/'ModelParams Lw'!$R$11</f>
        <v>#DIV/0!</v>
      </c>
      <c r="CW220" s="26" t="e">
        <f>(CM220-'ModelParams Lw'!$S$10)/'ModelParams Lw'!$S$11</f>
        <v>#DIV/0!</v>
      </c>
      <c r="CX220" s="26" t="e">
        <f>(CN220-'ModelParams Lw'!$T$10)/'ModelParams Lw'!$T$11</f>
        <v>#DIV/0!</v>
      </c>
      <c r="CY220" s="26" t="e">
        <f>(CO220-'ModelParams Lw'!$U$10)/'ModelParams Lw'!$U$11</f>
        <v>#DIV/0!</v>
      </c>
      <c r="CZ220" s="26" t="e">
        <f>(CP220-'ModelParams Lw'!$V$10)/'ModelParams Lw'!$V$11</f>
        <v>#DIV/0!</v>
      </c>
    </row>
    <row r="221" spans="1:104" x14ac:dyDescent="0.2">
      <c r="A221" s="13">
        <f>Calcul!A223</f>
        <v>0</v>
      </c>
      <c r="B221" s="13">
        <f t="shared" si="92"/>
        <v>0</v>
      </c>
      <c r="C221" s="13">
        <f>Calcul!B223</f>
        <v>0</v>
      </c>
      <c r="D221" s="13">
        <f>Calcul!C223/1000</f>
        <v>0</v>
      </c>
      <c r="E221" s="13">
        <f>Calcul!D223/1000</f>
        <v>0</v>
      </c>
      <c r="F221" s="13">
        <f t="shared" si="93"/>
        <v>0</v>
      </c>
      <c r="G221" s="23" t="e">
        <f>DEGREES(ACOS(1-(1/'ModelParams Lw'!B$15*SQRT(0.5*1.2/'Sound Power'!$C221)*('Sound Power'!$B221/3600)/('Sound Power'!$D221)/('Sound Power'!$F221))))</f>
        <v>#DIV/0!</v>
      </c>
      <c r="H221" s="23" t="e">
        <f>DEGREES(ACOS(1-(1/'ModelParams Lw'!C$15*SQRT(0.5*1.2/'Sound Power'!$C221)*('Sound Power'!$B221/3600)/('Sound Power'!$D221)/('Sound Power'!$F221))))</f>
        <v>#DIV/0!</v>
      </c>
      <c r="I221" s="23" t="e">
        <f>DEGREES(ACOS(1-(1/'ModelParams Lw'!D$15*SQRT(0.5*1.2/'Sound Power'!$C221)*('Sound Power'!$B221/3600)/('Sound Power'!$D221)/('Sound Power'!$F221))))</f>
        <v>#DIV/0!</v>
      </c>
      <c r="J221" s="23" t="e">
        <f>DEGREES(ACOS(1-(1/'ModelParams Lw'!E$15*SQRT(0.5*1.2/'Sound Power'!$C221)*('Sound Power'!$B221/3600)/('Sound Power'!$D221)/('Sound Power'!$F221))))</f>
        <v>#DIV/0!</v>
      </c>
      <c r="K221" s="23" t="e">
        <f>DEGREES(ACOS(1-(1/'ModelParams Lw'!F$15*SQRT(0.5*1.2/'Sound Power'!$C221)*('Sound Power'!$B221/3600)/('Sound Power'!$D221)/('Sound Power'!$F221))))</f>
        <v>#DIV/0!</v>
      </c>
      <c r="L221" s="23" t="e">
        <f>DEGREES(ACOS(1-(1/'ModelParams Lw'!G$15*SQRT(0.5*1.2/'Sound Power'!$C221)*('Sound Power'!$B221/3600)/('Sound Power'!$D221)/('Sound Power'!$F221))))</f>
        <v>#DIV/0!</v>
      </c>
      <c r="M221" s="23" t="e">
        <f>DEGREES(ACOS(1-(1/'ModelParams Lw'!H$15*SQRT(0.5*1.2/'Sound Power'!$C221)*('Sound Power'!$B221/3600)/('Sound Power'!$D221)/('Sound Power'!$F221))))</f>
        <v>#DIV/0!</v>
      </c>
      <c r="N221" s="23" t="e">
        <f>DEGREES(ACOS(1-(1/'ModelParams Lw'!I$15*SQRT(0.5*1.2/'Sound Power'!$C221)*('Sound Power'!$B221/3600)/('Sound Power'!$D221)/('Sound Power'!$F221))))</f>
        <v>#DIV/0!</v>
      </c>
      <c r="O221" s="26" t="e">
        <f>('ModelParams Lw'!B$4*LN('Sound Power'!G221)/(1+EXP(-('Sound Power'!$D221*1000+'ModelParams Lw'!B$6)/'ModelParams Lw'!B$7))+'ModelParams Lw'!B$5)*LN('Sound Power'!$B221)-('ModelParams Lw'!B$8+'ModelParams Lw'!B$9*$D221+'ModelParams Lw'!B$10*'Sound Power'!$F221^'ModelParams Lw'!B$14+'ModelParams Lw'!B$11*LN('Sound Power'!G221)+'ModelParams Lw'!B$12*'Sound Power'!$D221*'Sound Power'!$F221+'ModelParams Lw'!B$13*'Sound Power'!$D221*LN('Sound Power'!G221))</f>
        <v>#DIV/0!</v>
      </c>
      <c r="P221" s="26" t="e">
        <f>('ModelParams Lw'!C$4*LN('Sound Power'!H221)/(1+EXP(-('Sound Power'!$D221*1000+'ModelParams Lw'!C$6)/'ModelParams Lw'!C$7))+'ModelParams Lw'!C$5)*LN('Sound Power'!$B221)-('ModelParams Lw'!C$8+'ModelParams Lw'!C$9*$D221+'ModelParams Lw'!C$10*'Sound Power'!$F221^'ModelParams Lw'!C$14+'ModelParams Lw'!C$11*LN('Sound Power'!H221)+'ModelParams Lw'!C$12*'Sound Power'!$D221*'Sound Power'!$F221+'ModelParams Lw'!C$13*'Sound Power'!$D221*LN('Sound Power'!H221))</f>
        <v>#DIV/0!</v>
      </c>
      <c r="Q221" s="26" t="e">
        <f>('ModelParams Lw'!D$4*LN('Sound Power'!I221)/(1+EXP(-('Sound Power'!$D221*1000+'ModelParams Lw'!D$6)/'ModelParams Lw'!D$7))+'ModelParams Lw'!D$5)*LN('Sound Power'!$B221)-('ModelParams Lw'!D$8+'ModelParams Lw'!D$9*$D221+'ModelParams Lw'!D$10*'Sound Power'!$F221^'ModelParams Lw'!D$14+'ModelParams Lw'!D$11*LN('Sound Power'!I221)+'ModelParams Lw'!D$12*'Sound Power'!$D221*'Sound Power'!$F221+'ModelParams Lw'!D$13*'Sound Power'!$D221*LN('Sound Power'!I221))</f>
        <v>#DIV/0!</v>
      </c>
      <c r="R221" s="26" t="e">
        <f>('ModelParams Lw'!E$4*LN('Sound Power'!J221)/(1+EXP(-('Sound Power'!$D221*1000+'ModelParams Lw'!E$6)/'ModelParams Lw'!E$7))+'ModelParams Lw'!E$5)*LN('Sound Power'!$B221)-('ModelParams Lw'!E$8+'ModelParams Lw'!E$9*$D221+'ModelParams Lw'!E$10*'Sound Power'!$F221^'ModelParams Lw'!E$14+'ModelParams Lw'!E$11*LN('Sound Power'!J221)+'ModelParams Lw'!E$12*'Sound Power'!$D221*'Sound Power'!$F221+'ModelParams Lw'!E$13*'Sound Power'!$D221*LN('Sound Power'!J221))</f>
        <v>#DIV/0!</v>
      </c>
      <c r="S221" s="26" t="e">
        <f>('ModelParams Lw'!F$4*LN('Sound Power'!K221)/(1+EXP(-('Sound Power'!$D221*1000+'ModelParams Lw'!F$6)/'ModelParams Lw'!F$7))+'ModelParams Lw'!F$5)*LN('Sound Power'!$B221)-('ModelParams Lw'!F$8+'ModelParams Lw'!F$9*$D221+'ModelParams Lw'!F$10*'Sound Power'!$F221^'ModelParams Lw'!F$14+'ModelParams Lw'!F$11*LN('Sound Power'!K221)+'ModelParams Lw'!F$12*'Sound Power'!$D221*'Sound Power'!$F221+'ModelParams Lw'!F$13*'Sound Power'!$D221*LN('Sound Power'!K221))</f>
        <v>#DIV/0!</v>
      </c>
      <c r="T221" s="26" t="e">
        <f>('ModelParams Lw'!G$4*LN('Sound Power'!L221)/(1+EXP(-('Sound Power'!$D221*1000+'ModelParams Lw'!G$6)/'ModelParams Lw'!G$7))+'ModelParams Lw'!G$5)*LN('Sound Power'!$B221)-('ModelParams Lw'!G$8+'ModelParams Lw'!G$9*$D221+'ModelParams Lw'!G$10*'Sound Power'!$F221^'ModelParams Lw'!G$14+'ModelParams Lw'!G$11*LN('Sound Power'!L221)+'ModelParams Lw'!G$12*'Sound Power'!$D221*'Sound Power'!$F221+'ModelParams Lw'!G$13*'Sound Power'!$D221*LN('Sound Power'!L221))</f>
        <v>#DIV/0!</v>
      </c>
      <c r="U221" s="26" t="e">
        <f>('ModelParams Lw'!H$4*LN('Sound Power'!M221)/(1+EXP(-('Sound Power'!$D221*1000+'ModelParams Lw'!H$6)/'ModelParams Lw'!H$7))+'ModelParams Lw'!H$5)*LN('Sound Power'!$B221)-('ModelParams Lw'!H$8+'ModelParams Lw'!H$9*$D221+'ModelParams Lw'!H$10*'Sound Power'!$F221^'ModelParams Lw'!H$14+'ModelParams Lw'!H$11*LN('Sound Power'!M221)+'ModelParams Lw'!H$12*'Sound Power'!$D221*'Sound Power'!$F221+'ModelParams Lw'!H$13*'Sound Power'!$D221*LN('Sound Power'!M221))</f>
        <v>#DIV/0!</v>
      </c>
      <c r="V221" s="26" t="e">
        <f>('ModelParams Lw'!I$4*LN('Sound Power'!N221)/(1+EXP(-('Sound Power'!$D221*1000+'ModelParams Lw'!I$6)/'ModelParams Lw'!I$7))+'ModelParams Lw'!I$5)*LN('Sound Power'!$B221)-('ModelParams Lw'!I$8+'ModelParams Lw'!I$9*$D221+'ModelParams Lw'!I$10*'Sound Power'!$F221^'ModelParams Lw'!I$14+'ModelParams Lw'!I$11*LN('Sound Power'!N221)+'ModelParams Lw'!I$12*'Sound Power'!$D221*'Sound Power'!$F221+'ModelParams Lw'!I$13*'Sound Power'!$D221*LN('Sound Power'!N221))</f>
        <v>#DIV/0!</v>
      </c>
      <c r="W221" s="26" t="e">
        <f>10*LOG10(IF(O221="",0,POWER(10,((O221+'ModelParams Lw'!$O$4)/10))) +IF(P221="",0,POWER(10,((P221+'ModelParams Lw'!$P$4)/10))) +IF(Q221="",0,POWER(10,((Q221+'ModelParams Lw'!$Q$4)/10))) +IF(R221="",0,POWER(10,((R221+'ModelParams Lw'!$R$4)/10))) +IF(S221="",0,POWER(10,((S221+'ModelParams Lw'!$S$4)/10))) +IF(T221="",0,POWER(10,((T221+'ModelParams Lw'!$T$4)/10))) +IF(U221="",0,POWER(10,((U221+'ModelParams Lw'!$U$4)/10)))+IF(V221="",0,POWER(10,((V221+'ModelParams Lw'!$V$4)/10))))</f>
        <v>#DIV/0!</v>
      </c>
      <c r="X221" s="26" t="e">
        <f t="shared" si="77"/>
        <v>#DIV/0!</v>
      </c>
      <c r="Y221" s="26" t="e">
        <f>(O221-'ModelParams Lw'!O$10)/'ModelParams Lw'!O$11</f>
        <v>#DIV/0!</v>
      </c>
      <c r="Z221" s="26" t="e">
        <f>(P221-'ModelParams Lw'!P$10)/'ModelParams Lw'!P$11</f>
        <v>#DIV/0!</v>
      </c>
      <c r="AA221" s="26" t="e">
        <f>(Q221-'ModelParams Lw'!Q$10)/'ModelParams Lw'!Q$11</f>
        <v>#DIV/0!</v>
      </c>
      <c r="AB221" s="26" t="e">
        <f>(R221-'ModelParams Lw'!R$10)/'ModelParams Lw'!R$11</f>
        <v>#DIV/0!</v>
      </c>
      <c r="AC221" s="26" t="e">
        <f>(S221-'ModelParams Lw'!S$10)/'ModelParams Lw'!S$11</f>
        <v>#DIV/0!</v>
      </c>
      <c r="AD221" s="26" t="e">
        <f>(T221-'ModelParams Lw'!T$10)/'ModelParams Lw'!T$11</f>
        <v>#DIV/0!</v>
      </c>
      <c r="AE221" s="26" t="e">
        <f>(U221-'ModelParams Lw'!U$10)/'ModelParams Lw'!U$11</f>
        <v>#DIV/0!</v>
      </c>
      <c r="AF221" s="26" t="e">
        <f>(V221-'ModelParams Lw'!V$10)/'ModelParams Lw'!V$11</f>
        <v>#DIV/0!</v>
      </c>
      <c r="AG221" s="26" t="e">
        <f t="shared" si="78"/>
        <v>#DIV/0!</v>
      </c>
      <c r="AH221" s="26" t="e">
        <f>VLOOKUP(D221*1000,'ModelParams Lw'!$A$38:$D$58,4)</f>
        <v>#N/A</v>
      </c>
      <c r="AI221" s="56" t="e">
        <f>VLOOKUP(D221*1000,'ModelParams Lw'!$A$38:$D$58,2)</f>
        <v>#N/A</v>
      </c>
      <c r="AJ221" s="46" t="e">
        <f t="shared" si="79"/>
        <v>#DIV/0!</v>
      </c>
      <c r="AK221" s="26" t="e">
        <f t="shared" si="80"/>
        <v>#VALUE!</v>
      </c>
      <c r="AL221" s="26" t="e">
        <f>IF($AI221=100,'ModelParams Lw'!R$35*'Sound Power'!$AH221^2+'ModelParams Lw'!R$36*'Sound Power'!$AH221+'ModelParams Lw'!R$37,IF($AI221=150,'ModelParams Lw'!R$38*'Sound Power'!$AH221^2+'ModelParams Lw'!R$39*'Sound Power'!$AH221+'ModelParams Lw'!R$40,'ModelParams Lw'!R$41*'Sound Power'!$AH221^2+'ModelParams Lw'!R$42*'Sound Power'!$AH221+'ModelParams Lw'!R$43))</f>
        <v>#N/A</v>
      </c>
      <c r="AM221" s="26" t="e">
        <f>IF($AI221=100,'ModelParams Lw'!S$35*'Sound Power'!$AH221^2+'ModelParams Lw'!S$36*'Sound Power'!$AH221+'ModelParams Lw'!S$37,IF($AI221=150,'ModelParams Lw'!S$38*'Sound Power'!$AH221^2+'ModelParams Lw'!S$39*'Sound Power'!$AH221+'ModelParams Lw'!S$40,'ModelParams Lw'!S$41*'Sound Power'!$AH221^2+'ModelParams Lw'!S$42*'Sound Power'!$AH221+'ModelParams Lw'!S$43))</f>
        <v>#N/A</v>
      </c>
      <c r="AN221" s="26" t="e">
        <f>IF($AI221=100,'ModelParams Lw'!T$35*'Sound Power'!$AH221^2+'ModelParams Lw'!T$36*'Sound Power'!$AH221+'ModelParams Lw'!T$37,IF($AI221=150,'ModelParams Lw'!T$38*'Sound Power'!$AH221^2+'ModelParams Lw'!T$39*'Sound Power'!$AH221+'ModelParams Lw'!T$40,'ModelParams Lw'!T$41*'Sound Power'!$AH221^2+'ModelParams Lw'!T$42*'Sound Power'!$AH221+'ModelParams Lw'!T$43))</f>
        <v>#N/A</v>
      </c>
      <c r="AO221" s="26" t="e">
        <f>IF($AI221=100,'ModelParams Lw'!U$35*'Sound Power'!$AH221^2+'ModelParams Lw'!U$36*'Sound Power'!$AH221+'ModelParams Lw'!U$37,IF($AI221=150,'ModelParams Lw'!U$38*'Sound Power'!$AH221^2+'ModelParams Lw'!U$39*'Sound Power'!$AH221+'ModelParams Lw'!U$40,'ModelParams Lw'!U$41*'Sound Power'!$AH221^2+'ModelParams Lw'!U$42*'Sound Power'!$AH221+'ModelParams Lw'!U$43))</f>
        <v>#N/A</v>
      </c>
      <c r="AP221" s="26" t="e">
        <f>IF($AI221=100,'ModelParams Lw'!V$35*'Sound Power'!$AH221^2+'ModelParams Lw'!V$36*'Sound Power'!$AH221+'ModelParams Lw'!V$37,IF($AI221=150,'ModelParams Lw'!V$38*'Sound Power'!$AH221^2+'ModelParams Lw'!V$39*'Sound Power'!$AH221+'ModelParams Lw'!V$40,'ModelParams Lw'!V$41*'Sound Power'!$AH221^2+'ModelParams Lw'!V$42*'Sound Power'!$AH221+'ModelParams Lw'!V$43))</f>
        <v>#N/A</v>
      </c>
      <c r="AQ221" s="26" t="e">
        <f>IF($AI221=100,'ModelParams Lw'!W$35*'Sound Power'!$AH221^2+'ModelParams Lw'!W$36*'Sound Power'!$AH221+'ModelParams Lw'!W$37,IF($AI221=150,'ModelParams Lw'!W$38*'Sound Power'!$AH221^2+'ModelParams Lw'!W$39*'Sound Power'!$AH221+'ModelParams Lw'!W$40,'ModelParams Lw'!W$41*'Sound Power'!$AH221^2+'ModelParams Lw'!W$42*'Sound Power'!$AH221+'ModelParams Lw'!W$43))</f>
        <v>#N/A</v>
      </c>
      <c r="AR221" s="26" t="e">
        <f t="shared" si="81"/>
        <v>#VALUE!</v>
      </c>
      <c r="AS221" s="26" t="e">
        <f>IF(26.83*LN($AJ221)-11.791-'ModelParams Lw'!B$35&lt;0,0,26.83*LN($AJ221)-11.791-'ModelParams Lw'!B$35)</f>
        <v>#DIV/0!</v>
      </c>
      <c r="AT221" s="26" t="e">
        <f>IF(26.83*LN($AJ221)-11.791-'ModelParams Lw'!C$35&lt;0,0,26.83*LN($AJ221)-11.791-'ModelParams Lw'!C$35)</f>
        <v>#DIV/0!</v>
      </c>
      <c r="AU221" s="26" t="e">
        <f>IF(26.83*LN($AJ221)-11.791-'ModelParams Lw'!D$35&lt;0,0,26.83*LN($AJ221)-11.791-'ModelParams Lw'!D$35)</f>
        <v>#DIV/0!</v>
      </c>
      <c r="AV221" s="26" t="e">
        <f>IF(26.83*LN($AJ221)-11.791-'ModelParams Lw'!E$35&lt;0,0,26.83*LN($AJ221)-11.791-'ModelParams Lw'!E$35)</f>
        <v>#DIV/0!</v>
      </c>
      <c r="AW221" s="26" t="e">
        <f>IF(26.83*LN($AJ221)-11.791-'ModelParams Lw'!F$35&lt;0,0,26.83*LN($AJ221)-11.791-'ModelParams Lw'!F$35)</f>
        <v>#DIV/0!</v>
      </c>
      <c r="AX221" s="26" t="e">
        <f>IF(26.83*LN($AJ221)-11.791-'ModelParams Lw'!G$35&lt;0,0,26.83*LN($AJ221)-11.791-'ModelParams Lw'!G$35)</f>
        <v>#DIV/0!</v>
      </c>
      <c r="AY221" s="26" t="e">
        <f>IF(26.83*LN($AJ221)-11.791-'ModelParams Lw'!H$35&lt;0,0,26.83*LN($AJ221)-11.791-'ModelParams Lw'!H$35)</f>
        <v>#DIV/0!</v>
      </c>
      <c r="AZ221" s="26" t="e">
        <f>IF(26.83*LN($AJ221)-11.791-'ModelParams Lw'!I$35&lt;0,0,26.83*LN($AJ221)-11.791-'ModelParams Lw'!I$35)</f>
        <v>#DIV/0!</v>
      </c>
      <c r="BA221" s="26" t="e">
        <f t="shared" si="94"/>
        <v>#DIV/0!</v>
      </c>
      <c r="BB221" s="26" t="e">
        <f t="shared" si="95"/>
        <v>#DIV/0!</v>
      </c>
      <c r="BC221" s="26" t="e">
        <f t="shared" si="96"/>
        <v>#DIV/0!</v>
      </c>
      <c r="BD221" s="26" t="e">
        <f t="shared" si="97"/>
        <v>#DIV/0!</v>
      </c>
      <c r="BE221" s="26" t="e">
        <f t="shared" si="98"/>
        <v>#DIV/0!</v>
      </c>
      <c r="BF221" s="26" t="e">
        <f t="shared" si="99"/>
        <v>#DIV/0!</v>
      </c>
      <c r="BG221" s="26" t="e">
        <f t="shared" si="100"/>
        <v>#DIV/0!</v>
      </c>
      <c r="BH221" s="26" t="e">
        <f t="shared" si="101"/>
        <v>#DIV/0!</v>
      </c>
      <c r="BI221" s="26" t="e">
        <f>10*LOG10(IF(BA221="",0,POWER(10,((BA221+'ModelParams Lw'!$O$4)/10))) +IF(BB221="",0,POWER(10,((BB221+'ModelParams Lw'!$P$4)/10))) +IF(BC221="",0,POWER(10,((BC221+'ModelParams Lw'!$Q$4)/10))) +IF(BD221="",0,POWER(10,((BD221+'ModelParams Lw'!$R$4)/10))) +IF(BE221="",0,POWER(10,((BE221+'ModelParams Lw'!$S$4)/10))) +IF(BF221="",0,POWER(10,((BF221+'ModelParams Lw'!$T$4)/10))) +IF(BG221="",0,POWER(10,((BG221+'ModelParams Lw'!$U$4)/10)))+IF(BH221="",0,POWER(10,((BH221+'ModelParams Lw'!$V$4)/10))))</f>
        <v>#DIV/0!</v>
      </c>
      <c r="BJ221" s="26" t="e">
        <f t="shared" si="82"/>
        <v>#DIV/0!</v>
      </c>
      <c r="BK221" s="26" t="e">
        <f>(BA221-'ModelParams Lw'!O$10)/'ModelParams Lw'!O$11</f>
        <v>#DIV/0!</v>
      </c>
      <c r="BL221" s="26" t="e">
        <f>(BB221-'ModelParams Lw'!P$10)/'ModelParams Lw'!P$11</f>
        <v>#DIV/0!</v>
      </c>
      <c r="BM221" s="26" t="e">
        <f>(BC221-'ModelParams Lw'!Q$10)/'ModelParams Lw'!Q$11</f>
        <v>#DIV/0!</v>
      </c>
      <c r="BN221" s="26" t="e">
        <f>(BD221-'ModelParams Lw'!R$10)/'ModelParams Lw'!R$11</f>
        <v>#DIV/0!</v>
      </c>
      <c r="BO221" s="26" t="e">
        <f>(BE221-'ModelParams Lw'!S$10)/'ModelParams Lw'!S$11</f>
        <v>#DIV/0!</v>
      </c>
      <c r="BP221" s="26" t="e">
        <f>(BF221-'ModelParams Lw'!T$10)/'ModelParams Lw'!T$11</f>
        <v>#DIV/0!</v>
      </c>
      <c r="BQ221" s="26" t="e">
        <f>(BG221-'ModelParams Lw'!U$10)/'ModelParams Lw'!U$11</f>
        <v>#DIV/0!</v>
      </c>
      <c r="BR221" s="26" t="e">
        <f>(BH221-'ModelParams Lw'!V$10)/'ModelParams Lw'!V$11</f>
        <v>#DIV/0!</v>
      </c>
      <c r="BS221" s="23" t="e">
        <f>IF(Calcul!$E223="SW",DEGREES(ACOS(1-(1/'ModelParams Lw'!C$25*SQRT(0.5*1.2/'Sound Power'!$C221)*('Sound Power'!$B221/3600)/('Sound Power'!$D221)/('Sound Power'!$F221)))),DEGREES(ACOS(1-(1/'ModelParams Lw'!C$29*SQRT(0.5*1.2/'Sound Power'!$C221)*('Sound Power'!$B221/3600)/('Sound Power'!$D221)/('Sound Power'!$F221)))))</f>
        <v>#DIV/0!</v>
      </c>
      <c r="BT221" s="23" t="e">
        <f>IF(Calcul!$E223="SW",DEGREES(ACOS(1-(1/'ModelParams Lw'!D$25*SQRT(0.5*1.2/'Sound Power'!$C221)*('Sound Power'!$B221/3600)/('Sound Power'!$D221)/('Sound Power'!$F221)))),DEGREES(ACOS(1-(1/'ModelParams Lw'!D$29*SQRT(0.5*1.2/'Sound Power'!$C221)*('Sound Power'!$B221/3600)/('Sound Power'!$D221)/('Sound Power'!$F221)))))</f>
        <v>#DIV/0!</v>
      </c>
      <c r="BU221" s="23" t="e">
        <f>IF(Calcul!$E223="SW",DEGREES(ACOS(1-(1/'ModelParams Lw'!E$25*SQRT(0.5*1.2/'Sound Power'!$C221)*('Sound Power'!$B221/3600)/('Sound Power'!$D221)/('Sound Power'!$F221)))),DEGREES(ACOS(1-(1/'ModelParams Lw'!E$29*SQRT(0.5*1.2/'Sound Power'!$C221)*('Sound Power'!$B221/3600)/('Sound Power'!$D221)/('Sound Power'!$F221)))))</f>
        <v>#DIV/0!</v>
      </c>
      <c r="BV221" s="23" t="e">
        <f>IF(Calcul!$E223="SW",DEGREES(ACOS(1-(1/'ModelParams Lw'!F$25*SQRT(0.5*1.2/'Sound Power'!$C221)*('Sound Power'!$B221/3600)/('Sound Power'!$D221)/('Sound Power'!$F221)))),DEGREES(ACOS(1-(1/'ModelParams Lw'!F$29*SQRT(0.5*1.2/'Sound Power'!$C221)*('Sound Power'!$B221/3600)/('Sound Power'!$D221)/('Sound Power'!$F221)))))</f>
        <v>#DIV/0!</v>
      </c>
      <c r="BW221" s="23" t="e">
        <f>IF(Calcul!$E223="SW",DEGREES(ACOS(1-(1/'ModelParams Lw'!G$25*SQRT(0.5*1.2/'Sound Power'!$C221)*('Sound Power'!$B221/3600)/('Sound Power'!$D221)/('Sound Power'!$F221)))),DEGREES(ACOS(1-(1/'ModelParams Lw'!G$29*SQRT(0.5*1.2/'Sound Power'!$C221)*('Sound Power'!$B221/3600)/('Sound Power'!$D221)/('Sound Power'!$F221)))))</f>
        <v>#DIV/0!</v>
      </c>
      <c r="BX221" s="23" t="e">
        <f>IF(Calcul!$E223="SW",DEGREES(ACOS(1-(1/'ModelParams Lw'!H$25*SQRT(0.5*1.2/'Sound Power'!$C221)*('Sound Power'!$B221/3600)/('Sound Power'!$D221)/('Sound Power'!$F221)))),DEGREES(ACOS(1-(1/'ModelParams Lw'!H$29*SQRT(0.5*1.2/'Sound Power'!$C221)*('Sound Power'!$B221/3600)/('Sound Power'!$D221)/('Sound Power'!$F221)))))</f>
        <v>#DIV/0!</v>
      </c>
      <c r="BY221" s="23" t="e">
        <f>IF(Calcul!$E223="SW",DEGREES(ACOS(1-(1/'ModelParams Lw'!I$25*SQRT(0.5*1.2/'Sound Power'!$C221)*('Sound Power'!$B221/3600)/('Sound Power'!$D221)/('Sound Power'!$F221)))),DEGREES(ACOS(1-(1/'ModelParams Lw'!I$29*SQRT(0.5*1.2/'Sound Power'!$C221)*('Sound Power'!$B221/3600)/('Sound Power'!$D221)/('Sound Power'!$F221)))))</f>
        <v>#DIV/0!</v>
      </c>
      <c r="BZ221" s="23" t="e">
        <f>IF(Calcul!$E223="SW",DEGREES(ACOS(1-(1/'ModelParams Lw'!J$25*SQRT(0.5*1.2/'Sound Power'!$C221)*('Sound Power'!$B221/3600)/('Sound Power'!$D221)/('Sound Power'!$F221)))),DEGREES(ACOS(1-(1/'ModelParams Lw'!J$29*SQRT(0.5*1.2/'Sound Power'!$C221)*('Sound Power'!$B221/3600)/('Sound Power'!$D221)/('Sound Power'!$F221)))))</f>
        <v>#DIV/0!</v>
      </c>
      <c r="CA221" s="26" t="e">
        <f>IF(Calcul!$E223="SW",'ModelParams Lw'!C$22+'ModelParams Lw'!C$23*LOG('Sound Power'!$D221/'Sound Power'!$E221)+'ModelParams Lw'!C$24*LN('Sound Power'!BS221),IF('ModelParams Lw'!C$26+'ModelParams Lw'!C$27*LOG('Sound Power'!$D221/'Sound Power'!$E221)+'ModelParams Lw'!C$28*LN('Sound Power'!BS221)&lt;'ModelParams Lw'!C$22+'ModelParams Lw'!C$23*LOG('Sound Power'!$D221/'Sound Power'!$E221)+'ModelParams Lw'!C$24*LN('Sound Power'!BS221),'ModelParams Lw'!C$22+'ModelParams Lw'!C$23*LOG('Sound Power'!$D221/'Sound Power'!$E221)+'ModelParams Lw'!C$24*LN('Sound Power'!BS221),'ModelParams Lw'!C$26+'ModelParams Lw'!C$27*LOG('Sound Power'!$D221/'Sound Power'!$E221)+'ModelParams Lw'!C$28*LN('Sound Power'!BS221)))</f>
        <v>#DIV/0!</v>
      </c>
      <c r="CB221" s="26" t="e">
        <f>IF(Calcul!$E223="SW",'ModelParams Lw'!D$22+'ModelParams Lw'!D$23*LOG('Sound Power'!$D221/'Sound Power'!$E221)+'ModelParams Lw'!D$24*LN('Sound Power'!BT221),IF('ModelParams Lw'!D$26+'ModelParams Lw'!D$27*LOG('Sound Power'!$D221/'Sound Power'!$E221)+'ModelParams Lw'!D$28*LN('Sound Power'!BT221)&lt;'ModelParams Lw'!D$22+'ModelParams Lw'!D$23*LOG('Sound Power'!$D221/'Sound Power'!$E221)+'ModelParams Lw'!D$24*LN('Sound Power'!BT221),'ModelParams Lw'!D$22+'ModelParams Lw'!D$23*LOG('Sound Power'!$D221/'Sound Power'!$E221)+'ModelParams Lw'!D$24*LN('Sound Power'!BT221),'ModelParams Lw'!D$26+'ModelParams Lw'!D$27*LOG('Sound Power'!$D221/'Sound Power'!$E221)+'ModelParams Lw'!D$28*LN('Sound Power'!BT221)))</f>
        <v>#DIV/0!</v>
      </c>
      <c r="CC221" s="26" t="e">
        <f>IF(Calcul!$E223="SW",'ModelParams Lw'!E$22+'ModelParams Lw'!E$23*LOG('Sound Power'!$D221/'Sound Power'!$E221)+'ModelParams Lw'!E$24*LN('Sound Power'!BU221),IF('ModelParams Lw'!E$26+'ModelParams Lw'!E$27*LOG('Sound Power'!$D221/'Sound Power'!$E221)+'ModelParams Lw'!E$28*LN('Sound Power'!BU221)&lt;'ModelParams Lw'!E$22+'ModelParams Lw'!E$23*LOG('Sound Power'!$D221/'Sound Power'!$E221)+'ModelParams Lw'!E$24*LN('Sound Power'!BU221),'ModelParams Lw'!E$22+'ModelParams Lw'!E$23*LOG('Sound Power'!$D221/'Sound Power'!$E221)+'ModelParams Lw'!E$24*LN('Sound Power'!BU221),'ModelParams Lw'!E$26+'ModelParams Lw'!E$27*LOG('Sound Power'!$D221/'Sound Power'!$E221)+'ModelParams Lw'!E$28*LN('Sound Power'!BU221)))</f>
        <v>#DIV/0!</v>
      </c>
      <c r="CD221" s="26" t="e">
        <f>IF(Calcul!$E223="SW",'ModelParams Lw'!F$22+'ModelParams Lw'!F$23*LOG('Sound Power'!$D221/'Sound Power'!$E221)+'ModelParams Lw'!F$24*LN('Sound Power'!BV221),IF('ModelParams Lw'!F$26+'ModelParams Lw'!F$27*LOG('Sound Power'!$D221/'Sound Power'!$E221)+'ModelParams Lw'!F$28*LN('Sound Power'!BV221)&lt;'ModelParams Lw'!F$22+'ModelParams Lw'!F$23*LOG('Sound Power'!$D221/'Sound Power'!$E221)+'ModelParams Lw'!F$24*LN('Sound Power'!BV221),'ModelParams Lw'!F$22+'ModelParams Lw'!F$23*LOG('Sound Power'!$D221/'Sound Power'!$E221)+'ModelParams Lw'!F$24*LN('Sound Power'!BV221),'ModelParams Lw'!F$26+'ModelParams Lw'!F$27*LOG('Sound Power'!$D221/'Sound Power'!$E221)+'ModelParams Lw'!F$28*LN('Sound Power'!BV221)))</f>
        <v>#DIV/0!</v>
      </c>
      <c r="CE221" s="26" t="e">
        <f>IF(Calcul!$E223="SW",'ModelParams Lw'!G$22+'ModelParams Lw'!G$23*LOG('Sound Power'!$D221/'Sound Power'!$E221)+'ModelParams Lw'!G$24*LN('Sound Power'!BW221),IF('ModelParams Lw'!G$26+'ModelParams Lw'!G$27*LOG('Sound Power'!$D221/'Sound Power'!$E221)+'ModelParams Lw'!G$28*LN('Sound Power'!BW221)&lt;'ModelParams Lw'!G$22+'ModelParams Lw'!G$23*LOG('Sound Power'!$D221/'Sound Power'!$E221)+'ModelParams Lw'!G$24*LN('Sound Power'!BW221),'ModelParams Lw'!G$22+'ModelParams Lw'!G$23*LOG('Sound Power'!$D221/'Sound Power'!$E221)+'ModelParams Lw'!G$24*LN('Sound Power'!BW221),'ModelParams Lw'!G$26+'ModelParams Lw'!G$27*LOG('Sound Power'!$D221/'Sound Power'!$E221)+'ModelParams Lw'!G$28*LN('Sound Power'!BW221)))</f>
        <v>#DIV/0!</v>
      </c>
      <c r="CF221" s="26" t="e">
        <f>IF(Calcul!$E223="SW",'ModelParams Lw'!H$22+'ModelParams Lw'!H$23*LOG('Sound Power'!$D221/'Sound Power'!$E221)+'ModelParams Lw'!H$24*LN('Sound Power'!BX221),IF('ModelParams Lw'!H$26+'ModelParams Lw'!H$27*LOG('Sound Power'!$D221/'Sound Power'!$E221)+'ModelParams Lw'!H$28*LN('Sound Power'!BX221)&lt;'ModelParams Lw'!H$22+'ModelParams Lw'!H$23*LOG('Sound Power'!$D221/'Sound Power'!$E221)+'ModelParams Lw'!H$24*LN('Sound Power'!BX221),'ModelParams Lw'!H$22+'ModelParams Lw'!H$23*LOG('Sound Power'!$D221/'Sound Power'!$E221)+'ModelParams Lw'!H$24*LN('Sound Power'!BX221),'ModelParams Lw'!H$26+'ModelParams Lw'!H$27*LOG('Sound Power'!$D221/'Sound Power'!$E221)+'ModelParams Lw'!H$28*LN('Sound Power'!BX221)))</f>
        <v>#DIV/0!</v>
      </c>
      <c r="CG221" s="26" t="e">
        <f>IF(Calcul!$E223="SW",'ModelParams Lw'!I$22+'ModelParams Lw'!I$23*LOG('Sound Power'!$D221/'Sound Power'!$E221)+'ModelParams Lw'!I$24*LN('Sound Power'!BY221),IF('ModelParams Lw'!I$26+'ModelParams Lw'!I$27*LOG('Sound Power'!$D221/'Sound Power'!$E221)+'ModelParams Lw'!I$28*LN('Sound Power'!BY221)&lt;'ModelParams Lw'!I$22+'ModelParams Lw'!I$23*LOG('Sound Power'!$D221/'Sound Power'!$E221)+'ModelParams Lw'!I$24*LN('Sound Power'!BY221),'ModelParams Lw'!I$22+'ModelParams Lw'!I$23*LOG('Sound Power'!$D221/'Sound Power'!$E221)+'ModelParams Lw'!I$24*LN('Sound Power'!BY221),'ModelParams Lw'!I$26+'ModelParams Lw'!I$27*LOG('Sound Power'!$D221/'Sound Power'!$E221)+'ModelParams Lw'!I$28*LN('Sound Power'!BY221)))</f>
        <v>#DIV/0!</v>
      </c>
      <c r="CH221" s="26" t="e">
        <f>IF(Calcul!$E223="SW",'ModelParams Lw'!J$22+'ModelParams Lw'!J$23*LOG('Sound Power'!$D221/'Sound Power'!$E221)+'ModelParams Lw'!J$24*LN('Sound Power'!BZ221),IF('ModelParams Lw'!J$26+'ModelParams Lw'!J$27*LOG('Sound Power'!$D221/'Sound Power'!$E221)+'ModelParams Lw'!J$28*LN('Sound Power'!BZ221)&lt;'ModelParams Lw'!J$22+'ModelParams Lw'!J$23*LOG('Sound Power'!$D221/'Sound Power'!$E221)+'ModelParams Lw'!J$24*LN('Sound Power'!BZ221),'ModelParams Lw'!J$22+'ModelParams Lw'!J$23*LOG('Sound Power'!$D221/'Sound Power'!$E221)+'ModelParams Lw'!J$24*LN('Sound Power'!BZ221),'ModelParams Lw'!J$26+'ModelParams Lw'!J$27*LOG('Sound Power'!$D221/'Sound Power'!$E221)+'ModelParams Lw'!J$28*LN('Sound Power'!BZ221)))</f>
        <v>#DIV/0!</v>
      </c>
      <c r="CI221" s="26" t="e">
        <f t="shared" si="83"/>
        <v>#DIV/0!</v>
      </c>
      <c r="CJ221" s="26" t="e">
        <f t="shared" si="84"/>
        <v>#DIV/0!</v>
      </c>
      <c r="CK221" s="26" t="e">
        <f t="shared" si="85"/>
        <v>#DIV/0!</v>
      </c>
      <c r="CL221" s="26" t="e">
        <f t="shared" si="86"/>
        <v>#DIV/0!</v>
      </c>
      <c r="CM221" s="26" t="e">
        <f t="shared" si="87"/>
        <v>#DIV/0!</v>
      </c>
      <c r="CN221" s="26" t="e">
        <f t="shared" si="88"/>
        <v>#DIV/0!</v>
      </c>
      <c r="CO221" s="26" t="e">
        <f t="shared" si="89"/>
        <v>#DIV/0!</v>
      </c>
      <c r="CP221" s="26" t="e">
        <f t="shared" si="90"/>
        <v>#DIV/0!</v>
      </c>
      <c r="CQ221" s="26" t="e">
        <f>10*LOG10(IF(CI221="",0,POWER(10,((CI221+'ModelParams Lw'!$O$4)/10))) +IF(CJ221="",0,POWER(10,((CJ221+'ModelParams Lw'!$P$4)/10))) +IF(CK221="",0,POWER(10,((CK221+'ModelParams Lw'!$Q$4)/10))) +IF(CL221="",0,POWER(10,((CL221+'ModelParams Lw'!$R$4)/10))) +IF(CM221="",0,POWER(10,((CM221+'ModelParams Lw'!$S$4)/10))) +IF(CN221="",0,POWER(10,((CN221+'ModelParams Lw'!$T$4)/10))) +IF(CO221="",0,POWER(10,((CO221+'ModelParams Lw'!$U$4)/10)))+IF(CP221="",0,POWER(10,((CP221+'ModelParams Lw'!$V$4)/10))))</f>
        <v>#DIV/0!</v>
      </c>
      <c r="CR221" s="26" t="e">
        <f t="shared" si="91"/>
        <v>#DIV/0!</v>
      </c>
      <c r="CS221" s="26" t="e">
        <f>(CI221-'ModelParams Lw'!$O$10)/'ModelParams Lw'!$O$11</f>
        <v>#DIV/0!</v>
      </c>
      <c r="CT221" s="26" t="e">
        <f>(CJ221-'ModelParams Lw'!$P$10)/'ModelParams Lw'!$P$11</f>
        <v>#DIV/0!</v>
      </c>
      <c r="CU221" s="26" t="e">
        <f>(CK221-'ModelParams Lw'!$Q$10)/'ModelParams Lw'!$Q$11</f>
        <v>#DIV/0!</v>
      </c>
      <c r="CV221" s="26" t="e">
        <f>(CL221-'ModelParams Lw'!$R$10)/'ModelParams Lw'!$R$11</f>
        <v>#DIV/0!</v>
      </c>
      <c r="CW221" s="26" t="e">
        <f>(CM221-'ModelParams Lw'!$S$10)/'ModelParams Lw'!$S$11</f>
        <v>#DIV/0!</v>
      </c>
      <c r="CX221" s="26" t="e">
        <f>(CN221-'ModelParams Lw'!$T$10)/'ModelParams Lw'!$T$11</f>
        <v>#DIV/0!</v>
      </c>
      <c r="CY221" s="26" t="e">
        <f>(CO221-'ModelParams Lw'!$U$10)/'ModelParams Lw'!$U$11</f>
        <v>#DIV/0!</v>
      </c>
      <c r="CZ221" s="26" t="e">
        <f>(CP221-'ModelParams Lw'!$V$10)/'ModelParams Lw'!$V$11</f>
        <v>#DIV/0!</v>
      </c>
    </row>
    <row r="222" spans="1:104" x14ac:dyDescent="0.2">
      <c r="A222" s="13">
        <f>Calcul!A224</f>
        <v>0</v>
      </c>
      <c r="B222" s="13">
        <f t="shared" si="92"/>
        <v>0</v>
      </c>
      <c r="C222" s="13">
        <f>Calcul!B224</f>
        <v>0</v>
      </c>
      <c r="D222" s="13">
        <f>Calcul!C224/1000</f>
        <v>0</v>
      </c>
      <c r="E222" s="13">
        <f>Calcul!D224/1000</f>
        <v>0</v>
      </c>
      <c r="F222" s="13">
        <f t="shared" si="93"/>
        <v>0</v>
      </c>
      <c r="G222" s="23" t="e">
        <f>DEGREES(ACOS(1-(1/'ModelParams Lw'!B$15*SQRT(0.5*1.2/'Sound Power'!$C222)*('Sound Power'!$B222/3600)/('Sound Power'!$D222)/('Sound Power'!$F222))))</f>
        <v>#DIV/0!</v>
      </c>
      <c r="H222" s="23" t="e">
        <f>DEGREES(ACOS(1-(1/'ModelParams Lw'!C$15*SQRT(0.5*1.2/'Sound Power'!$C222)*('Sound Power'!$B222/3600)/('Sound Power'!$D222)/('Sound Power'!$F222))))</f>
        <v>#DIV/0!</v>
      </c>
      <c r="I222" s="23" t="e">
        <f>DEGREES(ACOS(1-(1/'ModelParams Lw'!D$15*SQRT(0.5*1.2/'Sound Power'!$C222)*('Sound Power'!$B222/3600)/('Sound Power'!$D222)/('Sound Power'!$F222))))</f>
        <v>#DIV/0!</v>
      </c>
      <c r="J222" s="23" t="e">
        <f>DEGREES(ACOS(1-(1/'ModelParams Lw'!E$15*SQRT(0.5*1.2/'Sound Power'!$C222)*('Sound Power'!$B222/3600)/('Sound Power'!$D222)/('Sound Power'!$F222))))</f>
        <v>#DIV/0!</v>
      </c>
      <c r="K222" s="23" t="e">
        <f>DEGREES(ACOS(1-(1/'ModelParams Lw'!F$15*SQRT(0.5*1.2/'Sound Power'!$C222)*('Sound Power'!$B222/3600)/('Sound Power'!$D222)/('Sound Power'!$F222))))</f>
        <v>#DIV/0!</v>
      </c>
      <c r="L222" s="23" t="e">
        <f>DEGREES(ACOS(1-(1/'ModelParams Lw'!G$15*SQRT(0.5*1.2/'Sound Power'!$C222)*('Sound Power'!$B222/3600)/('Sound Power'!$D222)/('Sound Power'!$F222))))</f>
        <v>#DIV/0!</v>
      </c>
      <c r="M222" s="23" t="e">
        <f>DEGREES(ACOS(1-(1/'ModelParams Lw'!H$15*SQRT(0.5*1.2/'Sound Power'!$C222)*('Sound Power'!$B222/3600)/('Sound Power'!$D222)/('Sound Power'!$F222))))</f>
        <v>#DIV/0!</v>
      </c>
      <c r="N222" s="23" t="e">
        <f>DEGREES(ACOS(1-(1/'ModelParams Lw'!I$15*SQRT(0.5*1.2/'Sound Power'!$C222)*('Sound Power'!$B222/3600)/('Sound Power'!$D222)/('Sound Power'!$F222))))</f>
        <v>#DIV/0!</v>
      </c>
      <c r="O222" s="26" t="e">
        <f>('ModelParams Lw'!B$4*LN('Sound Power'!G222)/(1+EXP(-('Sound Power'!$D222*1000+'ModelParams Lw'!B$6)/'ModelParams Lw'!B$7))+'ModelParams Lw'!B$5)*LN('Sound Power'!$B222)-('ModelParams Lw'!B$8+'ModelParams Lw'!B$9*$D222+'ModelParams Lw'!B$10*'Sound Power'!$F222^'ModelParams Lw'!B$14+'ModelParams Lw'!B$11*LN('Sound Power'!G222)+'ModelParams Lw'!B$12*'Sound Power'!$D222*'Sound Power'!$F222+'ModelParams Lw'!B$13*'Sound Power'!$D222*LN('Sound Power'!G222))</f>
        <v>#DIV/0!</v>
      </c>
      <c r="P222" s="26" t="e">
        <f>('ModelParams Lw'!C$4*LN('Sound Power'!H222)/(1+EXP(-('Sound Power'!$D222*1000+'ModelParams Lw'!C$6)/'ModelParams Lw'!C$7))+'ModelParams Lw'!C$5)*LN('Sound Power'!$B222)-('ModelParams Lw'!C$8+'ModelParams Lw'!C$9*$D222+'ModelParams Lw'!C$10*'Sound Power'!$F222^'ModelParams Lw'!C$14+'ModelParams Lw'!C$11*LN('Sound Power'!H222)+'ModelParams Lw'!C$12*'Sound Power'!$D222*'Sound Power'!$F222+'ModelParams Lw'!C$13*'Sound Power'!$D222*LN('Sound Power'!H222))</f>
        <v>#DIV/0!</v>
      </c>
      <c r="Q222" s="26" t="e">
        <f>('ModelParams Lw'!D$4*LN('Sound Power'!I222)/(1+EXP(-('Sound Power'!$D222*1000+'ModelParams Lw'!D$6)/'ModelParams Lw'!D$7))+'ModelParams Lw'!D$5)*LN('Sound Power'!$B222)-('ModelParams Lw'!D$8+'ModelParams Lw'!D$9*$D222+'ModelParams Lw'!D$10*'Sound Power'!$F222^'ModelParams Lw'!D$14+'ModelParams Lw'!D$11*LN('Sound Power'!I222)+'ModelParams Lw'!D$12*'Sound Power'!$D222*'Sound Power'!$F222+'ModelParams Lw'!D$13*'Sound Power'!$D222*LN('Sound Power'!I222))</f>
        <v>#DIV/0!</v>
      </c>
      <c r="R222" s="26" t="e">
        <f>('ModelParams Lw'!E$4*LN('Sound Power'!J222)/(1+EXP(-('Sound Power'!$D222*1000+'ModelParams Lw'!E$6)/'ModelParams Lw'!E$7))+'ModelParams Lw'!E$5)*LN('Sound Power'!$B222)-('ModelParams Lw'!E$8+'ModelParams Lw'!E$9*$D222+'ModelParams Lw'!E$10*'Sound Power'!$F222^'ModelParams Lw'!E$14+'ModelParams Lw'!E$11*LN('Sound Power'!J222)+'ModelParams Lw'!E$12*'Sound Power'!$D222*'Sound Power'!$F222+'ModelParams Lw'!E$13*'Sound Power'!$D222*LN('Sound Power'!J222))</f>
        <v>#DIV/0!</v>
      </c>
      <c r="S222" s="26" t="e">
        <f>('ModelParams Lw'!F$4*LN('Sound Power'!K222)/(1+EXP(-('Sound Power'!$D222*1000+'ModelParams Lw'!F$6)/'ModelParams Lw'!F$7))+'ModelParams Lw'!F$5)*LN('Sound Power'!$B222)-('ModelParams Lw'!F$8+'ModelParams Lw'!F$9*$D222+'ModelParams Lw'!F$10*'Sound Power'!$F222^'ModelParams Lw'!F$14+'ModelParams Lw'!F$11*LN('Sound Power'!K222)+'ModelParams Lw'!F$12*'Sound Power'!$D222*'Sound Power'!$F222+'ModelParams Lw'!F$13*'Sound Power'!$D222*LN('Sound Power'!K222))</f>
        <v>#DIV/0!</v>
      </c>
      <c r="T222" s="26" t="e">
        <f>('ModelParams Lw'!G$4*LN('Sound Power'!L222)/(1+EXP(-('Sound Power'!$D222*1000+'ModelParams Lw'!G$6)/'ModelParams Lw'!G$7))+'ModelParams Lw'!G$5)*LN('Sound Power'!$B222)-('ModelParams Lw'!G$8+'ModelParams Lw'!G$9*$D222+'ModelParams Lw'!G$10*'Sound Power'!$F222^'ModelParams Lw'!G$14+'ModelParams Lw'!G$11*LN('Sound Power'!L222)+'ModelParams Lw'!G$12*'Sound Power'!$D222*'Sound Power'!$F222+'ModelParams Lw'!G$13*'Sound Power'!$D222*LN('Sound Power'!L222))</f>
        <v>#DIV/0!</v>
      </c>
      <c r="U222" s="26" t="e">
        <f>('ModelParams Lw'!H$4*LN('Sound Power'!M222)/(1+EXP(-('Sound Power'!$D222*1000+'ModelParams Lw'!H$6)/'ModelParams Lw'!H$7))+'ModelParams Lw'!H$5)*LN('Sound Power'!$B222)-('ModelParams Lw'!H$8+'ModelParams Lw'!H$9*$D222+'ModelParams Lw'!H$10*'Sound Power'!$F222^'ModelParams Lw'!H$14+'ModelParams Lw'!H$11*LN('Sound Power'!M222)+'ModelParams Lw'!H$12*'Sound Power'!$D222*'Sound Power'!$F222+'ModelParams Lw'!H$13*'Sound Power'!$D222*LN('Sound Power'!M222))</f>
        <v>#DIV/0!</v>
      </c>
      <c r="V222" s="26" t="e">
        <f>('ModelParams Lw'!I$4*LN('Sound Power'!N222)/(1+EXP(-('Sound Power'!$D222*1000+'ModelParams Lw'!I$6)/'ModelParams Lw'!I$7))+'ModelParams Lw'!I$5)*LN('Sound Power'!$B222)-('ModelParams Lw'!I$8+'ModelParams Lw'!I$9*$D222+'ModelParams Lw'!I$10*'Sound Power'!$F222^'ModelParams Lw'!I$14+'ModelParams Lw'!I$11*LN('Sound Power'!N222)+'ModelParams Lw'!I$12*'Sound Power'!$D222*'Sound Power'!$F222+'ModelParams Lw'!I$13*'Sound Power'!$D222*LN('Sound Power'!N222))</f>
        <v>#DIV/0!</v>
      </c>
      <c r="W222" s="26" t="e">
        <f>10*LOG10(IF(O222="",0,POWER(10,((O222+'ModelParams Lw'!$O$4)/10))) +IF(P222="",0,POWER(10,((P222+'ModelParams Lw'!$P$4)/10))) +IF(Q222="",0,POWER(10,((Q222+'ModelParams Lw'!$Q$4)/10))) +IF(R222="",0,POWER(10,((R222+'ModelParams Lw'!$R$4)/10))) +IF(S222="",0,POWER(10,((S222+'ModelParams Lw'!$S$4)/10))) +IF(T222="",0,POWER(10,((T222+'ModelParams Lw'!$T$4)/10))) +IF(U222="",0,POWER(10,((U222+'ModelParams Lw'!$U$4)/10)))+IF(V222="",0,POWER(10,((V222+'ModelParams Lw'!$V$4)/10))))</f>
        <v>#DIV/0!</v>
      </c>
      <c r="X222" s="26" t="e">
        <f t="shared" si="77"/>
        <v>#DIV/0!</v>
      </c>
      <c r="Y222" s="26" t="e">
        <f>(O222-'ModelParams Lw'!O$10)/'ModelParams Lw'!O$11</f>
        <v>#DIV/0!</v>
      </c>
      <c r="Z222" s="26" t="e">
        <f>(P222-'ModelParams Lw'!P$10)/'ModelParams Lw'!P$11</f>
        <v>#DIV/0!</v>
      </c>
      <c r="AA222" s="26" t="e">
        <f>(Q222-'ModelParams Lw'!Q$10)/'ModelParams Lw'!Q$11</f>
        <v>#DIV/0!</v>
      </c>
      <c r="AB222" s="26" t="e">
        <f>(R222-'ModelParams Lw'!R$10)/'ModelParams Lw'!R$11</f>
        <v>#DIV/0!</v>
      </c>
      <c r="AC222" s="26" t="e">
        <f>(S222-'ModelParams Lw'!S$10)/'ModelParams Lw'!S$11</f>
        <v>#DIV/0!</v>
      </c>
      <c r="AD222" s="26" t="e">
        <f>(T222-'ModelParams Lw'!T$10)/'ModelParams Lw'!T$11</f>
        <v>#DIV/0!</v>
      </c>
      <c r="AE222" s="26" t="e">
        <f>(U222-'ModelParams Lw'!U$10)/'ModelParams Lw'!U$11</f>
        <v>#DIV/0!</v>
      </c>
      <c r="AF222" s="26" t="e">
        <f>(V222-'ModelParams Lw'!V$10)/'ModelParams Lw'!V$11</f>
        <v>#DIV/0!</v>
      </c>
      <c r="AG222" s="26" t="e">
        <f t="shared" si="78"/>
        <v>#DIV/0!</v>
      </c>
      <c r="AH222" s="26" t="e">
        <f>VLOOKUP(D222*1000,'ModelParams Lw'!$A$38:$D$58,4)</f>
        <v>#N/A</v>
      </c>
      <c r="AI222" s="56" t="e">
        <f>VLOOKUP(D222*1000,'ModelParams Lw'!$A$38:$D$58,2)</f>
        <v>#N/A</v>
      </c>
      <c r="AJ222" s="46" t="e">
        <f t="shared" si="79"/>
        <v>#DIV/0!</v>
      </c>
      <c r="AK222" s="26" t="e">
        <f t="shared" si="80"/>
        <v>#VALUE!</v>
      </c>
      <c r="AL222" s="26" t="e">
        <f>IF($AI222=100,'ModelParams Lw'!R$35*'Sound Power'!$AH222^2+'ModelParams Lw'!R$36*'Sound Power'!$AH222+'ModelParams Lw'!R$37,IF($AI222=150,'ModelParams Lw'!R$38*'Sound Power'!$AH222^2+'ModelParams Lw'!R$39*'Sound Power'!$AH222+'ModelParams Lw'!R$40,'ModelParams Lw'!R$41*'Sound Power'!$AH222^2+'ModelParams Lw'!R$42*'Sound Power'!$AH222+'ModelParams Lw'!R$43))</f>
        <v>#N/A</v>
      </c>
      <c r="AM222" s="26" t="e">
        <f>IF($AI222=100,'ModelParams Lw'!S$35*'Sound Power'!$AH222^2+'ModelParams Lw'!S$36*'Sound Power'!$AH222+'ModelParams Lw'!S$37,IF($AI222=150,'ModelParams Lw'!S$38*'Sound Power'!$AH222^2+'ModelParams Lw'!S$39*'Sound Power'!$AH222+'ModelParams Lw'!S$40,'ModelParams Lw'!S$41*'Sound Power'!$AH222^2+'ModelParams Lw'!S$42*'Sound Power'!$AH222+'ModelParams Lw'!S$43))</f>
        <v>#N/A</v>
      </c>
      <c r="AN222" s="26" t="e">
        <f>IF($AI222=100,'ModelParams Lw'!T$35*'Sound Power'!$AH222^2+'ModelParams Lw'!T$36*'Sound Power'!$AH222+'ModelParams Lw'!T$37,IF($AI222=150,'ModelParams Lw'!T$38*'Sound Power'!$AH222^2+'ModelParams Lw'!T$39*'Sound Power'!$AH222+'ModelParams Lw'!T$40,'ModelParams Lw'!T$41*'Sound Power'!$AH222^2+'ModelParams Lw'!T$42*'Sound Power'!$AH222+'ModelParams Lw'!T$43))</f>
        <v>#N/A</v>
      </c>
      <c r="AO222" s="26" t="e">
        <f>IF($AI222=100,'ModelParams Lw'!U$35*'Sound Power'!$AH222^2+'ModelParams Lw'!U$36*'Sound Power'!$AH222+'ModelParams Lw'!U$37,IF($AI222=150,'ModelParams Lw'!U$38*'Sound Power'!$AH222^2+'ModelParams Lw'!U$39*'Sound Power'!$AH222+'ModelParams Lw'!U$40,'ModelParams Lw'!U$41*'Sound Power'!$AH222^2+'ModelParams Lw'!U$42*'Sound Power'!$AH222+'ModelParams Lw'!U$43))</f>
        <v>#N/A</v>
      </c>
      <c r="AP222" s="26" t="e">
        <f>IF($AI222=100,'ModelParams Lw'!V$35*'Sound Power'!$AH222^2+'ModelParams Lw'!V$36*'Sound Power'!$AH222+'ModelParams Lw'!V$37,IF($AI222=150,'ModelParams Lw'!V$38*'Sound Power'!$AH222^2+'ModelParams Lw'!V$39*'Sound Power'!$AH222+'ModelParams Lw'!V$40,'ModelParams Lw'!V$41*'Sound Power'!$AH222^2+'ModelParams Lw'!V$42*'Sound Power'!$AH222+'ModelParams Lw'!V$43))</f>
        <v>#N/A</v>
      </c>
      <c r="AQ222" s="26" t="e">
        <f>IF($AI222=100,'ModelParams Lw'!W$35*'Sound Power'!$AH222^2+'ModelParams Lw'!W$36*'Sound Power'!$AH222+'ModelParams Lw'!W$37,IF($AI222=150,'ModelParams Lw'!W$38*'Sound Power'!$AH222^2+'ModelParams Lw'!W$39*'Sound Power'!$AH222+'ModelParams Lw'!W$40,'ModelParams Lw'!W$41*'Sound Power'!$AH222^2+'ModelParams Lw'!W$42*'Sound Power'!$AH222+'ModelParams Lw'!W$43))</f>
        <v>#N/A</v>
      </c>
      <c r="AR222" s="26" t="e">
        <f t="shared" si="81"/>
        <v>#VALUE!</v>
      </c>
      <c r="AS222" s="26" t="e">
        <f>IF(26.83*LN($AJ222)-11.791-'ModelParams Lw'!B$35&lt;0,0,26.83*LN($AJ222)-11.791-'ModelParams Lw'!B$35)</f>
        <v>#DIV/0!</v>
      </c>
      <c r="AT222" s="26" t="e">
        <f>IF(26.83*LN($AJ222)-11.791-'ModelParams Lw'!C$35&lt;0,0,26.83*LN($AJ222)-11.791-'ModelParams Lw'!C$35)</f>
        <v>#DIV/0!</v>
      </c>
      <c r="AU222" s="26" t="e">
        <f>IF(26.83*LN($AJ222)-11.791-'ModelParams Lw'!D$35&lt;0,0,26.83*LN($AJ222)-11.791-'ModelParams Lw'!D$35)</f>
        <v>#DIV/0!</v>
      </c>
      <c r="AV222" s="26" t="e">
        <f>IF(26.83*LN($AJ222)-11.791-'ModelParams Lw'!E$35&lt;0,0,26.83*LN($AJ222)-11.791-'ModelParams Lw'!E$35)</f>
        <v>#DIV/0!</v>
      </c>
      <c r="AW222" s="26" t="e">
        <f>IF(26.83*LN($AJ222)-11.791-'ModelParams Lw'!F$35&lt;0,0,26.83*LN($AJ222)-11.791-'ModelParams Lw'!F$35)</f>
        <v>#DIV/0!</v>
      </c>
      <c r="AX222" s="26" t="e">
        <f>IF(26.83*LN($AJ222)-11.791-'ModelParams Lw'!G$35&lt;0,0,26.83*LN($AJ222)-11.791-'ModelParams Lw'!G$35)</f>
        <v>#DIV/0!</v>
      </c>
      <c r="AY222" s="26" t="e">
        <f>IF(26.83*LN($AJ222)-11.791-'ModelParams Lw'!H$35&lt;0,0,26.83*LN($AJ222)-11.791-'ModelParams Lw'!H$35)</f>
        <v>#DIV/0!</v>
      </c>
      <c r="AZ222" s="26" t="e">
        <f>IF(26.83*LN($AJ222)-11.791-'ModelParams Lw'!I$35&lt;0,0,26.83*LN($AJ222)-11.791-'ModelParams Lw'!I$35)</f>
        <v>#DIV/0!</v>
      </c>
      <c r="BA222" s="26" t="e">
        <f t="shared" si="94"/>
        <v>#DIV/0!</v>
      </c>
      <c r="BB222" s="26" t="e">
        <f t="shared" si="95"/>
        <v>#DIV/0!</v>
      </c>
      <c r="BC222" s="26" t="e">
        <f t="shared" si="96"/>
        <v>#DIV/0!</v>
      </c>
      <c r="BD222" s="26" t="e">
        <f t="shared" si="97"/>
        <v>#DIV/0!</v>
      </c>
      <c r="BE222" s="26" t="e">
        <f t="shared" si="98"/>
        <v>#DIV/0!</v>
      </c>
      <c r="BF222" s="26" t="e">
        <f t="shared" si="99"/>
        <v>#DIV/0!</v>
      </c>
      <c r="BG222" s="26" t="e">
        <f t="shared" si="100"/>
        <v>#DIV/0!</v>
      </c>
      <c r="BH222" s="26" t="e">
        <f t="shared" si="101"/>
        <v>#DIV/0!</v>
      </c>
      <c r="BI222" s="26" t="e">
        <f>10*LOG10(IF(BA222="",0,POWER(10,((BA222+'ModelParams Lw'!$O$4)/10))) +IF(BB222="",0,POWER(10,((BB222+'ModelParams Lw'!$P$4)/10))) +IF(BC222="",0,POWER(10,((BC222+'ModelParams Lw'!$Q$4)/10))) +IF(BD222="",0,POWER(10,((BD222+'ModelParams Lw'!$R$4)/10))) +IF(BE222="",0,POWER(10,((BE222+'ModelParams Lw'!$S$4)/10))) +IF(BF222="",0,POWER(10,((BF222+'ModelParams Lw'!$T$4)/10))) +IF(BG222="",0,POWER(10,((BG222+'ModelParams Lw'!$U$4)/10)))+IF(BH222="",0,POWER(10,((BH222+'ModelParams Lw'!$V$4)/10))))</f>
        <v>#DIV/0!</v>
      </c>
      <c r="BJ222" s="26" t="e">
        <f t="shared" si="82"/>
        <v>#DIV/0!</v>
      </c>
      <c r="BK222" s="26" t="e">
        <f>(BA222-'ModelParams Lw'!O$10)/'ModelParams Lw'!O$11</f>
        <v>#DIV/0!</v>
      </c>
      <c r="BL222" s="26" t="e">
        <f>(BB222-'ModelParams Lw'!P$10)/'ModelParams Lw'!P$11</f>
        <v>#DIV/0!</v>
      </c>
      <c r="BM222" s="26" t="e">
        <f>(BC222-'ModelParams Lw'!Q$10)/'ModelParams Lw'!Q$11</f>
        <v>#DIV/0!</v>
      </c>
      <c r="BN222" s="26" t="e">
        <f>(BD222-'ModelParams Lw'!R$10)/'ModelParams Lw'!R$11</f>
        <v>#DIV/0!</v>
      </c>
      <c r="BO222" s="26" t="e">
        <f>(BE222-'ModelParams Lw'!S$10)/'ModelParams Lw'!S$11</f>
        <v>#DIV/0!</v>
      </c>
      <c r="BP222" s="26" t="e">
        <f>(BF222-'ModelParams Lw'!T$10)/'ModelParams Lw'!T$11</f>
        <v>#DIV/0!</v>
      </c>
      <c r="BQ222" s="26" t="e">
        <f>(BG222-'ModelParams Lw'!U$10)/'ModelParams Lw'!U$11</f>
        <v>#DIV/0!</v>
      </c>
      <c r="BR222" s="26" t="e">
        <f>(BH222-'ModelParams Lw'!V$10)/'ModelParams Lw'!V$11</f>
        <v>#DIV/0!</v>
      </c>
      <c r="BS222" s="23" t="e">
        <f>IF(Calcul!$E224="SW",DEGREES(ACOS(1-(1/'ModelParams Lw'!C$25*SQRT(0.5*1.2/'Sound Power'!$C222)*('Sound Power'!$B222/3600)/('Sound Power'!$D222)/('Sound Power'!$F222)))),DEGREES(ACOS(1-(1/'ModelParams Lw'!C$29*SQRT(0.5*1.2/'Sound Power'!$C222)*('Sound Power'!$B222/3600)/('Sound Power'!$D222)/('Sound Power'!$F222)))))</f>
        <v>#DIV/0!</v>
      </c>
      <c r="BT222" s="23" t="e">
        <f>IF(Calcul!$E224="SW",DEGREES(ACOS(1-(1/'ModelParams Lw'!D$25*SQRT(0.5*1.2/'Sound Power'!$C222)*('Sound Power'!$B222/3600)/('Sound Power'!$D222)/('Sound Power'!$F222)))),DEGREES(ACOS(1-(1/'ModelParams Lw'!D$29*SQRT(0.5*1.2/'Sound Power'!$C222)*('Sound Power'!$B222/3600)/('Sound Power'!$D222)/('Sound Power'!$F222)))))</f>
        <v>#DIV/0!</v>
      </c>
      <c r="BU222" s="23" t="e">
        <f>IF(Calcul!$E224="SW",DEGREES(ACOS(1-(1/'ModelParams Lw'!E$25*SQRT(0.5*1.2/'Sound Power'!$C222)*('Sound Power'!$B222/3600)/('Sound Power'!$D222)/('Sound Power'!$F222)))),DEGREES(ACOS(1-(1/'ModelParams Lw'!E$29*SQRT(0.5*1.2/'Sound Power'!$C222)*('Sound Power'!$B222/3600)/('Sound Power'!$D222)/('Sound Power'!$F222)))))</f>
        <v>#DIV/0!</v>
      </c>
      <c r="BV222" s="23" t="e">
        <f>IF(Calcul!$E224="SW",DEGREES(ACOS(1-(1/'ModelParams Lw'!F$25*SQRT(0.5*1.2/'Sound Power'!$C222)*('Sound Power'!$B222/3600)/('Sound Power'!$D222)/('Sound Power'!$F222)))),DEGREES(ACOS(1-(1/'ModelParams Lw'!F$29*SQRT(0.5*1.2/'Sound Power'!$C222)*('Sound Power'!$B222/3600)/('Sound Power'!$D222)/('Sound Power'!$F222)))))</f>
        <v>#DIV/0!</v>
      </c>
      <c r="BW222" s="23" t="e">
        <f>IF(Calcul!$E224="SW",DEGREES(ACOS(1-(1/'ModelParams Lw'!G$25*SQRT(0.5*1.2/'Sound Power'!$C222)*('Sound Power'!$B222/3600)/('Sound Power'!$D222)/('Sound Power'!$F222)))),DEGREES(ACOS(1-(1/'ModelParams Lw'!G$29*SQRT(0.5*1.2/'Sound Power'!$C222)*('Sound Power'!$B222/3600)/('Sound Power'!$D222)/('Sound Power'!$F222)))))</f>
        <v>#DIV/0!</v>
      </c>
      <c r="BX222" s="23" t="e">
        <f>IF(Calcul!$E224="SW",DEGREES(ACOS(1-(1/'ModelParams Lw'!H$25*SQRT(0.5*1.2/'Sound Power'!$C222)*('Sound Power'!$B222/3600)/('Sound Power'!$D222)/('Sound Power'!$F222)))),DEGREES(ACOS(1-(1/'ModelParams Lw'!H$29*SQRT(0.5*1.2/'Sound Power'!$C222)*('Sound Power'!$B222/3600)/('Sound Power'!$D222)/('Sound Power'!$F222)))))</f>
        <v>#DIV/0!</v>
      </c>
      <c r="BY222" s="23" t="e">
        <f>IF(Calcul!$E224="SW",DEGREES(ACOS(1-(1/'ModelParams Lw'!I$25*SQRT(0.5*1.2/'Sound Power'!$C222)*('Sound Power'!$B222/3600)/('Sound Power'!$D222)/('Sound Power'!$F222)))),DEGREES(ACOS(1-(1/'ModelParams Lw'!I$29*SQRT(0.5*1.2/'Sound Power'!$C222)*('Sound Power'!$B222/3600)/('Sound Power'!$D222)/('Sound Power'!$F222)))))</f>
        <v>#DIV/0!</v>
      </c>
      <c r="BZ222" s="23" t="e">
        <f>IF(Calcul!$E224="SW",DEGREES(ACOS(1-(1/'ModelParams Lw'!J$25*SQRT(0.5*1.2/'Sound Power'!$C222)*('Sound Power'!$B222/3600)/('Sound Power'!$D222)/('Sound Power'!$F222)))),DEGREES(ACOS(1-(1/'ModelParams Lw'!J$29*SQRT(0.5*1.2/'Sound Power'!$C222)*('Sound Power'!$B222/3600)/('Sound Power'!$D222)/('Sound Power'!$F222)))))</f>
        <v>#DIV/0!</v>
      </c>
      <c r="CA222" s="26" t="e">
        <f>IF(Calcul!$E224="SW",'ModelParams Lw'!C$22+'ModelParams Lw'!C$23*LOG('Sound Power'!$D222/'Sound Power'!$E222)+'ModelParams Lw'!C$24*LN('Sound Power'!BS222),IF('ModelParams Lw'!C$26+'ModelParams Lw'!C$27*LOG('Sound Power'!$D222/'Sound Power'!$E222)+'ModelParams Lw'!C$28*LN('Sound Power'!BS222)&lt;'ModelParams Lw'!C$22+'ModelParams Lw'!C$23*LOG('Sound Power'!$D222/'Sound Power'!$E222)+'ModelParams Lw'!C$24*LN('Sound Power'!BS222),'ModelParams Lw'!C$22+'ModelParams Lw'!C$23*LOG('Sound Power'!$D222/'Sound Power'!$E222)+'ModelParams Lw'!C$24*LN('Sound Power'!BS222),'ModelParams Lw'!C$26+'ModelParams Lw'!C$27*LOG('Sound Power'!$D222/'Sound Power'!$E222)+'ModelParams Lw'!C$28*LN('Sound Power'!BS222)))</f>
        <v>#DIV/0!</v>
      </c>
      <c r="CB222" s="26" t="e">
        <f>IF(Calcul!$E224="SW",'ModelParams Lw'!D$22+'ModelParams Lw'!D$23*LOG('Sound Power'!$D222/'Sound Power'!$E222)+'ModelParams Lw'!D$24*LN('Sound Power'!BT222),IF('ModelParams Lw'!D$26+'ModelParams Lw'!D$27*LOG('Sound Power'!$D222/'Sound Power'!$E222)+'ModelParams Lw'!D$28*LN('Sound Power'!BT222)&lt;'ModelParams Lw'!D$22+'ModelParams Lw'!D$23*LOG('Sound Power'!$D222/'Sound Power'!$E222)+'ModelParams Lw'!D$24*LN('Sound Power'!BT222),'ModelParams Lw'!D$22+'ModelParams Lw'!D$23*LOG('Sound Power'!$D222/'Sound Power'!$E222)+'ModelParams Lw'!D$24*LN('Sound Power'!BT222),'ModelParams Lw'!D$26+'ModelParams Lw'!D$27*LOG('Sound Power'!$D222/'Sound Power'!$E222)+'ModelParams Lw'!D$28*LN('Sound Power'!BT222)))</f>
        <v>#DIV/0!</v>
      </c>
      <c r="CC222" s="26" t="e">
        <f>IF(Calcul!$E224="SW",'ModelParams Lw'!E$22+'ModelParams Lw'!E$23*LOG('Sound Power'!$D222/'Sound Power'!$E222)+'ModelParams Lw'!E$24*LN('Sound Power'!BU222),IF('ModelParams Lw'!E$26+'ModelParams Lw'!E$27*LOG('Sound Power'!$D222/'Sound Power'!$E222)+'ModelParams Lw'!E$28*LN('Sound Power'!BU222)&lt;'ModelParams Lw'!E$22+'ModelParams Lw'!E$23*LOG('Sound Power'!$D222/'Sound Power'!$E222)+'ModelParams Lw'!E$24*LN('Sound Power'!BU222),'ModelParams Lw'!E$22+'ModelParams Lw'!E$23*LOG('Sound Power'!$D222/'Sound Power'!$E222)+'ModelParams Lw'!E$24*LN('Sound Power'!BU222),'ModelParams Lw'!E$26+'ModelParams Lw'!E$27*LOG('Sound Power'!$D222/'Sound Power'!$E222)+'ModelParams Lw'!E$28*LN('Sound Power'!BU222)))</f>
        <v>#DIV/0!</v>
      </c>
      <c r="CD222" s="26" t="e">
        <f>IF(Calcul!$E224="SW",'ModelParams Lw'!F$22+'ModelParams Lw'!F$23*LOG('Sound Power'!$D222/'Sound Power'!$E222)+'ModelParams Lw'!F$24*LN('Sound Power'!BV222),IF('ModelParams Lw'!F$26+'ModelParams Lw'!F$27*LOG('Sound Power'!$D222/'Sound Power'!$E222)+'ModelParams Lw'!F$28*LN('Sound Power'!BV222)&lt;'ModelParams Lw'!F$22+'ModelParams Lw'!F$23*LOG('Sound Power'!$D222/'Sound Power'!$E222)+'ModelParams Lw'!F$24*LN('Sound Power'!BV222),'ModelParams Lw'!F$22+'ModelParams Lw'!F$23*LOG('Sound Power'!$D222/'Sound Power'!$E222)+'ModelParams Lw'!F$24*LN('Sound Power'!BV222),'ModelParams Lw'!F$26+'ModelParams Lw'!F$27*LOG('Sound Power'!$D222/'Sound Power'!$E222)+'ModelParams Lw'!F$28*LN('Sound Power'!BV222)))</f>
        <v>#DIV/0!</v>
      </c>
      <c r="CE222" s="26" t="e">
        <f>IF(Calcul!$E224="SW",'ModelParams Lw'!G$22+'ModelParams Lw'!G$23*LOG('Sound Power'!$D222/'Sound Power'!$E222)+'ModelParams Lw'!G$24*LN('Sound Power'!BW222),IF('ModelParams Lw'!G$26+'ModelParams Lw'!G$27*LOG('Sound Power'!$D222/'Sound Power'!$E222)+'ModelParams Lw'!G$28*LN('Sound Power'!BW222)&lt;'ModelParams Lw'!G$22+'ModelParams Lw'!G$23*LOG('Sound Power'!$D222/'Sound Power'!$E222)+'ModelParams Lw'!G$24*LN('Sound Power'!BW222),'ModelParams Lw'!G$22+'ModelParams Lw'!G$23*LOG('Sound Power'!$D222/'Sound Power'!$E222)+'ModelParams Lw'!G$24*LN('Sound Power'!BW222),'ModelParams Lw'!G$26+'ModelParams Lw'!G$27*LOG('Sound Power'!$D222/'Sound Power'!$E222)+'ModelParams Lw'!G$28*LN('Sound Power'!BW222)))</f>
        <v>#DIV/0!</v>
      </c>
      <c r="CF222" s="26" t="e">
        <f>IF(Calcul!$E224="SW",'ModelParams Lw'!H$22+'ModelParams Lw'!H$23*LOG('Sound Power'!$D222/'Sound Power'!$E222)+'ModelParams Lw'!H$24*LN('Sound Power'!BX222),IF('ModelParams Lw'!H$26+'ModelParams Lw'!H$27*LOG('Sound Power'!$D222/'Sound Power'!$E222)+'ModelParams Lw'!H$28*LN('Sound Power'!BX222)&lt;'ModelParams Lw'!H$22+'ModelParams Lw'!H$23*LOG('Sound Power'!$D222/'Sound Power'!$E222)+'ModelParams Lw'!H$24*LN('Sound Power'!BX222),'ModelParams Lw'!H$22+'ModelParams Lw'!H$23*LOG('Sound Power'!$D222/'Sound Power'!$E222)+'ModelParams Lw'!H$24*LN('Sound Power'!BX222),'ModelParams Lw'!H$26+'ModelParams Lw'!H$27*LOG('Sound Power'!$D222/'Sound Power'!$E222)+'ModelParams Lw'!H$28*LN('Sound Power'!BX222)))</f>
        <v>#DIV/0!</v>
      </c>
      <c r="CG222" s="26" t="e">
        <f>IF(Calcul!$E224="SW",'ModelParams Lw'!I$22+'ModelParams Lw'!I$23*LOG('Sound Power'!$D222/'Sound Power'!$E222)+'ModelParams Lw'!I$24*LN('Sound Power'!BY222),IF('ModelParams Lw'!I$26+'ModelParams Lw'!I$27*LOG('Sound Power'!$D222/'Sound Power'!$E222)+'ModelParams Lw'!I$28*LN('Sound Power'!BY222)&lt;'ModelParams Lw'!I$22+'ModelParams Lw'!I$23*LOG('Sound Power'!$D222/'Sound Power'!$E222)+'ModelParams Lw'!I$24*LN('Sound Power'!BY222),'ModelParams Lw'!I$22+'ModelParams Lw'!I$23*LOG('Sound Power'!$D222/'Sound Power'!$E222)+'ModelParams Lw'!I$24*LN('Sound Power'!BY222),'ModelParams Lw'!I$26+'ModelParams Lw'!I$27*LOG('Sound Power'!$D222/'Sound Power'!$E222)+'ModelParams Lw'!I$28*LN('Sound Power'!BY222)))</f>
        <v>#DIV/0!</v>
      </c>
      <c r="CH222" s="26" t="e">
        <f>IF(Calcul!$E224="SW",'ModelParams Lw'!J$22+'ModelParams Lw'!J$23*LOG('Sound Power'!$D222/'Sound Power'!$E222)+'ModelParams Lw'!J$24*LN('Sound Power'!BZ222),IF('ModelParams Lw'!J$26+'ModelParams Lw'!J$27*LOG('Sound Power'!$D222/'Sound Power'!$E222)+'ModelParams Lw'!J$28*LN('Sound Power'!BZ222)&lt;'ModelParams Lw'!J$22+'ModelParams Lw'!J$23*LOG('Sound Power'!$D222/'Sound Power'!$E222)+'ModelParams Lw'!J$24*LN('Sound Power'!BZ222),'ModelParams Lw'!J$22+'ModelParams Lw'!J$23*LOG('Sound Power'!$D222/'Sound Power'!$E222)+'ModelParams Lw'!J$24*LN('Sound Power'!BZ222),'ModelParams Lw'!J$26+'ModelParams Lw'!J$27*LOG('Sound Power'!$D222/'Sound Power'!$E222)+'ModelParams Lw'!J$28*LN('Sound Power'!BZ222)))</f>
        <v>#DIV/0!</v>
      </c>
      <c r="CI222" s="26" t="e">
        <f t="shared" si="83"/>
        <v>#DIV/0!</v>
      </c>
      <c r="CJ222" s="26" t="e">
        <f t="shared" si="84"/>
        <v>#DIV/0!</v>
      </c>
      <c r="CK222" s="26" t="e">
        <f t="shared" si="85"/>
        <v>#DIV/0!</v>
      </c>
      <c r="CL222" s="26" t="e">
        <f t="shared" si="86"/>
        <v>#DIV/0!</v>
      </c>
      <c r="CM222" s="26" t="e">
        <f t="shared" si="87"/>
        <v>#DIV/0!</v>
      </c>
      <c r="CN222" s="26" t="e">
        <f t="shared" si="88"/>
        <v>#DIV/0!</v>
      </c>
      <c r="CO222" s="26" t="e">
        <f t="shared" si="89"/>
        <v>#DIV/0!</v>
      </c>
      <c r="CP222" s="26" t="e">
        <f t="shared" si="90"/>
        <v>#DIV/0!</v>
      </c>
      <c r="CQ222" s="26" t="e">
        <f>10*LOG10(IF(CI222="",0,POWER(10,((CI222+'ModelParams Lw'!$O$4)/10))) +IF(CJ222="",0,POWER(10,((CJ222+'ModelParams Lw'!$P$4)/10))) +IF(CK222="",0,POWER(10,((CK222+'ModelParams Lw'!$Q$4)/10))) +IF(CL222="",0,POWER(10,((CL222+'ModelParams Lw'!$R$4)/10))) +IF(CM222="",0,POWER(10,((CM222+'ModelParams Lw'!$S$4)/10))) +IF(CN222="",0,POWER(10,((CN222+'ModelParams Lw'!$T$4)/10))) +IF(CO222="",0,POWER(10,((CO222+'ModelParams Lw'!$U$4)/10)))+IF(CP222="",0,POWER(10,((CP222+'ModelParams Lw'!$V$4)/10))))</f>
        <v>#DIV/0!</v>
      </c>
      <c r="CR222" s="26" t="e">
        <f t="shared" si="91"/>
        <v>#DIV/0!</v>
      </c>
      <c r="CS222" s="26" t="e">
        <f>(CI222-'ModelParams Lw'!$O$10)/'ModelParams Lw'!$O$11</f>
        <v>#DIV/0!</v>
      </c>
      <c r="CT222" s="26" t="e">
        <f>(CJ222-'ModelParams Lw'!$P$10)/'ModelParams Lw'!$P$11</f>
        <v>#DIV/0!</v>
      </c>
      <c r="CU222" s="26" t="e">
        <f>(CK222-'ModelParams Lw'!$Q$10)/'ModelParams Lw'!$Q$11</f>
        <v>#DIV/0!</v>
      </c>
      <c r="CV222" s="26" t="e">
        <f>(CL222-'ModelParams Lw'!$R$10)/'ModelParams Lw'!$R$11</f>
        <v>#DIV/0!</v>
      </c>
      <c r="CW222" s="26" t="e">
        <f>(CM222-'ModelParams Lw'!$S$10)/'ModelParams Lw'!$S$11</f>
        <v>#DIV/0!</v>
      </c>
      <c r="CX222" s="26" t="e">
        <f>(CN222-'ModelParams Lw'!$T$10)/'ModelParams Lw'!$T$11</f>
        <v>#DIV/0!</v>
      </c>
      <c r="CY222" s="26" t="e">
        <f>(CO222-'ModelParams Lw'!$U$10)/'ModelParams Lw'!$U$11</f>
        <v>#DIV/0!</v>
      </c>
      <c r="CZ222" s="26" t="e">
        <f>(CP222-'ModelParams Lw'!$V$10)/'ModelParams Lw'!$V$11</f>
        <v>#DIV/0!</v>
      </c>
    </row>
    <row r="223" spans="1:104" x14ac:dyDescent="0.2">
      <c r="A223" s="13">
        <f>Calcul!A225</f>
        <v>0</v>
      </c>
      <c r="B223" s="13">
        <f t="shared" si="92"/>
        <v>0</v>
      </c>
      <c r="C223" s="13">
        <f>Calcul!B225</f>
        <v>0</v>
      </c>
      <c r="D223" s="13">
        <f>Calcul!C225/1000</f>
        <v>0</v>
      </c>
      <c r="E223" s="13">
        <f>Calcul!D225/1000</f>
        <v>0</v>
      </c>
      <c r="F223" s="13">
        <f t="shared" si="93"/>
        <v>0</v>
      </c>
      <c r="G223" s="23" t="e">
        <f>DEGREES(ACOS(1-(1/'ModelParams Lw'!B$15*SQRT(0.5*1.2/'Sound Power'!$C223)*('Sound Power'!$B223/3600)/('Sound Power'!$D223)/('Sound Power'!$F223))))</f>
        <v>#DIV/0!</v>
      </c>
      <c r="H223" s="23" t="e">
        <f>DEGREES(ACOS(1-(1/'ModelParams Lw'!C$15*SQRT(0.5*1.2/'Sound Power'!$C223)*('Sound Power'!$B223/3600)/('Sound Power'!$D223)/('Sound Power'!$F223))))</f>
        <v>#DIV/0!</v>
      </c>
      <c r="I223" s="23" t="e">
        <f>DEGREES(ACOS(1-(1/'ModelParams Lw'!D$15*SQRT(0.5*1.2/'Sound Power'!$C223)*('Sound Power'!$B223/3600)/('Sound Power'!$D223)/('Sound Power'!$F223))))</f>
        <v>#DIV/0!</v>
      </c>
      <c r="J223" s="23" t="e">
        <f>DEGREES(ACOS(1-(1/'ModelParams Lw'!E$15*SQRT(0.5*1.2/'Sound Power'!$C223)*('Sound Power'!$B223/3600)/('Sound Power'!$D223)/('Sound Power'!$F223))))</f>
        <v>#DIV/0!</v>
      </c>
      <c r="K223" s="23" t="e">
        <f>DEGREES(ACOS(1-(1/'ModelParams Lw'!F$15*SQRT(0.5*1.2/'Sound Power'!$C223)*('Sound Power'!$B223/3600)/('Sound Power'!$D223)/('Sound Power'!$F223))))</f>
        <v>#DIV/0!</v>
      </c>
      <c r="L223" s="23" t="e">
        <f>DEGREES(ACOS(1-(1/'ModelParams Lw'!G$15*SQRT(0.5*1.2/'Sound Power'!$C223)*('Sound Power'!$B223/3600)/('Sound Power'!$D223)/('Sound Power'!$F223))))</f>
        <v>#DIV/0!</v>
      </c>
      <c r="M223" s="23" t="e">
        <f>DEGREES(ACOS(1-(1/'ModelParams Lw'!H$15*SQRT(0.5*1.2/'Sound Power'!$C223)*('Sound Power'!$B223/3600)/('Sound Power'!$D223)/('Sound Power'!$F223))))</f>
        <v>#DIV/0!</v>
      </c>
      <c r="N223" s="23" t="e">
        <f>DEGREES(ACOS(1-(1/'ModelParams Lw'!I$15*SQRT(0.5*1.2/'Sound Power'!$C223)*('Sound Power'!$B223/3600)/('Sound Power'!$D223)/('Sound Power'!$F223))))</f>
        <v>#DIV/0!</v>
      </c>
      <c r="O223" s="26" t="e">
        <f>('ModelParams Lw'!B$4*LN('Sound Power'!G223)/(1+EXP(-('Sound Power'!$D223*1000+'ModelParams Lw'!B$6)/'ModelParams Lw'!B$7))+'ModelParams Lw'!B$5)*LN('Sound Power'!$B223)-('ModelParams Lw'!B$8+'ModelParams Lw'!B$9*$D223+'ModelParams Lw'!B$10*'Sound Power'!$F223^'ModelParams Lw'!B$14+'ModelParams Lw'!B$11*LN('Sound Power'!G223)+'ModelParams Lw'!B$12*'Sound Power'!$D223*'Sound Power'!$F223+'ModelParams Lw'!B$13*'Sound Power'!$D223*LN('Sound Power'!G223))</f>
        <v>#DIV/0!</v>
      </c>
      <c r="P223" s="26" t="e">
        <f>('ModelParams Lw'!C$4*LN('Sound Power'!H223)/(1+EXP(-('Sound Power'!$D223*1000+'ModelParams Lw'!C$6)/'ModelParams Lw'!C$7))+'ModelParams Lw'!C$5)*LN('Sound Power'!$B223)-('ModelParams Lw'!C$8+'ModelParams Lw'!C$9*$D223+'ModelParams Lw'!C$10*'Sound Power'!$F223^'ModelParams Lw'!C$14+'ModelParams Lw'!C$11*LN('Sound Power'!H223)+'ModelParams Lw'!C$12*'Sound Power'!$D223*'Sound Power'!$F223+'ModelParams Lw'!C$13*'Sound Power'!$D223*LN('Sound Power'!H223))</f>
        <v>#DIV/0!</v>
      </c>
      <c r="Q223" s="26" t="e">
        <f>('ModelParams Lw'!D$4*LN('Sound Power'!I223)/(1+EXP(-('Sound Power'!$D223*1000+'ModelParams Lw'!D$6)/'ModelParams Lw'!D$7))+'ModelParams Lw'!D$5)*LN('Sound Power'!$B223)-('ModelParams Lw'!D$8+'ModelParams Lw'!D$9*$D223+'ModelParams Lw'!D$10*'Sound Power'!$F223^'ModelParams Lw'!D$14+'ModelParams Lw'!D$11*LN('Sound Power'!I223)+'ModelParams Lw'!D$12*'Sound Power'!$D223*'Sound Power'!$F223+'ModelParams Lw'!D$13*'Sound Power'!$D223*LN('Sound Power'!I223))</f>
        <v>#DIV/0!</v>
      </c>
      <c r="R223" s="26" t="e">
        <f>('ModelParams Lw'!E$4*LN('Sound Power'!J223)/(1+EXP(-('Sound Power'!$D223*1000+'ModelParams Lw'!E$6)/'ModelParams Lw'!E$7))+'ModelParams Lw'!E$5)*LN('Sound Power'!$B223)-('ModelParams Lw'!E$8+'ModelParams Lw'!E$9*$D223+'ModelParams Lw'!E$10*'Sound Power'!$F223^'ModelParams Lw'!E$14+'ModelParams Lw'!E$11*LN('Sound Power'!J223)+'ModelParams Lw'!E$12*'Sound Power'!$D223*'Sound Power'!$F223+'ModelParams Lw'!E$13*'Sound Power'!$D223*LN('Sound Power'!J223))</f>
        <v>#DIV/0!</v>
      </c>
      <c r="S223" s="26" t="e">
        <f>('ModelParams Lw'!F$4*LN('Sound Power'!K223)/(1+EXP(-('Sound Power'!$D223*1000+'ModelParams Lw'!F$6)/'ModelParams Lw'!F$7))+'ModelParams Lw'!F$5)*LN('Sound Power'!$B223)-('ModelParams Lw'!F$8+'ModelParams Lw'!F$9*$D223+'ModelParams Lw'!F$10*'Sound Power'!$F223^'ModelParams Lw'!F$14+'ModelParams Lw'!F$11*LN('Sound Power'!K223)+'ModelParams Lw'!F$12*'Sound Power'!$D223*'Sound Power'!$F223+'ModelParams Lw'!F$13*'Sound Power'!$D223*LN('Sound Power'!K223))</f>
        <v>#DIV/0!</v>
      </c>
      <c r="T223" s="26" t="e">
        <f>('ModelParams Lw'!G$4*LN('Sound Power'!L223)/(1+EXP(-('Sound Power'!$D223*1000+'ModelParams Lw'!G$6)/'ModelParams Lw'!G$7))+'ModelParams Lw'!G$5)*LN('Sound Power'!$B223)-('ModelParams Lw'!G$8+'ModelParams Lw'!G$9*$D223+'ModelParams Lw'!G$10*'Sound Power'!$F223^'ModelParams Lw'!G$14+'ModelParams Lw'!G$11*LN('Sound Power'!L223)+'ModelParams Lw'!G$12*'Sound Power'!$D223*'Sound Power'!$F223+'ModelParams Lw'!G$13*'Sound Power'!$D223*LN('Sound Power'!L223))</f>
        <v>#DIV/0!</v>
      </c>
      <c r="U223" s="26" t="e">
        <f>('ModelParams Lw'!H$4*LN('Sound Power'!M223)/(1+EXP(-('Sound Power'!$D223*1000+'ModelParams Lw'!H$6)/'ModelParams Lw'!H$7))+'ModelParams Lw'!H$5)*LN('Sound Power'!$B223)-('ModelParams Lw'!H$8+'ModelParams Lw'!H$9*$D223+'ModelParams Lw'!H$10*'Sound Power'!$F223^'ModelParams Lw'!H$14+'ModelParams Lw'!H$11*LN('Sound Power'!M223)+'ModelParams Lw'!H$12*'Sound Power'!$D223*'Sound Power'!$F223+'ModelParams Lw'!H$13*'Sound Power'!$D223*LN('Sound Power'!M223))</f>
        <v>#DIV/0!</v>
      </c>
      <c r="V223" s="26" t="e">
        <f>('ModelParams Lw'!I$4*LN('Sound Power'!N223)/(1+EXP(-('Sound Power'!$D223*1000+'ModelParams Lw'!I$6)/'ModelParams Lw'!I$7))+'ModelParams Lw'!I$5)*LN('Sound Power'!$B223)-('ModelParams Lw'!I$8+'ModelParams Lw'!I$9*$D223+'ModelParams Lw'!I$10*'Sound Power'!$F223^'ModelParams Lw'!I$14+'ModelParams Lw'!I$11*LN('Sound Power'!N223)+'ModelParams Lw'!I$12*'Sound Power'!$D223*'Sound Power'!$F223+'ModelParams Lw'!I$13*'Sound Power'!$D223*LN('Sound Power'!N223))</f>
        <v>#DIV/0!</v>
      </c>
      <c r="W223" s="26" t="e">
        <f>10*LOG10(IF(O223="",0,POWER(10,((O223+'ModelParams Lw'!$O$4)/10))) +IF(P223="",0,POWER(10,((P223+'ModelParams Lw'!$P$4)/10))) +IF(Q223="",0,POWER(10,((Q223+'ModelParams Lw'!$Q$4)/10))) +IF(R223="",0,POWER(10,((R223+'ModelParams Lw'!$R$4)/10))) +IF(S223="",0,POWER(10,((S223+'ModelParams Lw'!$S$4)/10))) +IF(T223="",0,POWER(10,((T223+'ModelParams Lw'!$T$4)/10))) +IF(U223="",0,POWER(10,((U223+'ModelParams Lw'!$U$4)/10)))+IF(V223="",0,POWER(10,((V223+'ModelParams Lw'!$V$4)/10))))</f>
        <v>#DIV/0!</v>
      </c>
      <c r="X223" s="26" t="e">
        <f t="shared" si="77"/>
        <v>#DIV/0!</v>
      </c>
      <c r="Y223" s="26" t="e">
        <f>(O223-'ModelParams Lw'!O$10)/'ModelParams Lw'!O$11</f>
        <v>#DIV/0!</v>
      </c>
      <c r="Z223" s="26" t="e">
        <f>(P223-'ModelParams Lw'!P$10)/'ModelParams Lw'!P$11</f>
        <v>#DIV/0!</v>
      </c>
      <c r="AA223" s="26" t="e">
        <f>(Q223-'ModelParams Lw'!Q$10)/'ModelParams Lw'!Q$11</f>
        <v>#DIV/0!</v>
      </c>
      <c r="AB223" s="26" t="e">
        <f>(R223-'ModelParams Lw'!R$10)/'ModelParams Lw'!R$11</f>
        <v>#DIV/0!</v>
      </c>
      <c r="AC223" s="26" t="e">
        <f>(S223-'ModelParams Lw'!S$10)/'ModelParams Lw'!S$11</f>
        <v>#DIV/0!</v>
      </c>
      <c r="AD223" s="26" t="e">
        <f>(T223-'ModelParams Lw'!T$10)/'ModelParams Lw'!T$11</f>
        <v>#DIV/0!</v>
      </c>
      <c r="AE223" s="26" t="e">
        <f>(U223-'ModelParams Lw'!U$10)/'ModelParams Lw'!U$11</f>
        <v>#DIV/0!</v>
      </c>
      <c r="AF223" s="26" t="e">
        <f>(V223-'ModelParams Lw'!V$10)/'ModelParams Lw'!V$11</f>
        <v>#DIV/0!</v>
      </c>
      <c r="AG223" s="26" t="e">
        <f t="shared" si="78"/>
        <v>#DIV/0!</v>
      </c>
      <c r="AH223" s="26" t="e">
        <f>VLOOKUP(D223*1000,'ModelParams Lw'!$A$38:$D$58,4)</f>
        <v>#N/A</v>
      </c>
      <c r="AI223" s="56" t="e">
        <f>VLOOKUP(D223*1000,'ModelParams Lw'!$A$38:$D$58,2)</f>
        <v>#N/A</v>
      </c>
      <c r="AJ223" s="46" t="e">
        <f t="shared" si="79"/>
        <v>#DIV/0!</v>
      </c>
      <c r="AK223" s="26" t="e">
        <f t="shared" si="80"/>
        <v>#VALUE!</v>
      </c>
      <c r="AL223" s="26" t="e">
        <f>IF($AI223=100,'ModelParams Lw'!R$35*'Sound Power'!$AH223^2+'ModelParams Lw'!R$36*'Sound Power'!$AH223+'ModelParams Lw'!R$37,IF($AI223=150,'ModelParams Lw'!R$38*'Sound Power'!$AH223^2+'ModelParams Lw'!R$39*'Sound Power'!$AH223+'ModelParams Lw'!R$40,'ModelParams Lw'!R$41*'Sound Power'!$AH223^2+'ModelParams Lw'!R$42*'Sound Power'!$AH223+'ModelParams Lw'!R$43))</f>
        <v>#N/A</v>
      </c>
      <c r="AM223" s="26" t="e">
        <f>IF($AI223=100,'ModelParams Lw'!S$35*'Sound Power'!$AH223^2+'ModelParams Lw'!S$36*'Sound Power'!$AH223+'ModelParams Lw'!S$37,IF($AI223=150,'ModelParams Lw'!S$38*'Sound Power'!$AH223^2+'ModelParams Lw'!S$39*'Sound Power'!$AH223+'ModelParams Lw'!S$40,'ModelParams Lw'!S$41*'Sound Power'!$AH223^2+'ModelParams Lw'!S$42*'Sound Power'!$AH223+'ModelParams Lw'!S$43))</f>
        <v>#N/A</v>
      </c>
      <c r="AN223" s="26" t="e">
        <f>IF($AI223=100,'ModelParams Lw'!T$35*'Sound Power'!$AH223^2+'ModelParams Lw'!T$36*'Sound Power'!$AH223+'ModelParams Lw'!T$37,IF($AI223=150,'ModelParams Lw'!T$38*'Sound Power'!$AH223^2+'ModelParams Lw'!T$39*'Sound Power'!$AH223+'ModelParams Lw'!T$40,'ModelParams Lw'!T$41*'Sound Power'!$AH223^2+'ModelParams Lw'!T$42*'Sound Power'!$AH223+'ModelParams Lw'!T$43))</f>
        <v>#N/A</v>
      </c>
      <c r="AO223" s="26" t="e">
        <f>IF($AI223=100,'ModelParams Lw'!U$35*'Sound Power'!$AH223^2+'ModelParams Lw'!U$36*'Sound Power'!$AH223+'ModelParams Lw'!U$37,IF($AI223=150,'ModelParams Lw'!U$38*'Sound Power'!$AH223^2+'ModelParams Lw'!U$39*'Sound Power'!$AH223+'ModelParams Lw'!U$40,'ModelParams Lw'!U$41*'Sound Power'!$AH223^2+'ModelParams Lw'!U$42*'Sound Power'!$AH223+'ModelParams Lw'!U$43))</f>
        <v>#N/A</v>
      </c>
      <c r="AP223" s="26" t="e">
        <f>IF($AI223=100,'ModelParams Lw'!V$35*'Sound Power'!$AH223^2+'ModelParams Lw'!V$36*'Sound Power'!$AH223+'ModelParams Lw'!V$37,IF($AI223=150,'ModelParams Lw'!V$38*'Sound Power'!$AH223^2+'ModelParams Lw'!V$39*'Sound Power'!$AH223+'ModelParams Lw'!V$40,'ModelParams Lw'!V$41*'Sound Power'!$AH223^2+'ModelParams Lw'!V$42*'Sound Power'!$AH223+'ModelParams Lw'!V$43))</f>
        <v>#N/A</v>
      </c>
      <c r="AQ223" s="26" t="e">
        <f>IF($AI223=100,'ModelParams Lw'!W$35*'Sound Power'!$AH223^2+'ModelParams Lw'!W$36*'Sound Power'!$AH223+'ModelParams Lw'!W$37,IF($AI223=150,'ModelParams Lw'!W$38*'Sound Power'!$AH223^2+'ModelParams Lw'!W$39*'Sound Power'!$AH223+'ModelParams Lw'!W$40,'ModelParams Lw'!W$41*'Sound Power'!$AH223^2+'ModelParams Lw'!W$42*'Sound Power'!$AH223+'ModelParams Lw'!W$43))</f>
        <v>#N/A</v>
      </c>
      <c r="AR223" s="26" t="e">
        <f t="shared" si="81"/>
        <v>#VALUE!</v>
      </c>
      <c r="AS223" s="26" t="e">
        <f>IF(26.83*LN($AJ223)-11.791-'ModelParams Lw'!B$35&lt;0,0,26.83*LN($AJ223)-11.791-'ModelParams Lw'!B$35)</f>
        <v>#DIV/0!</v>
      </c>
      <c r="AT223" s="26" t="e">
        <f>IF(26.83*LN($AJ223)-11.791-'ModelParams Lw'!C$35&lt;0,0,26.83*LN($AJ223)-11.791-'ModelParams Lw'!C$35)</f>
        <v>#DIV/0!</v>
      </c>
      <c r="AU223" s="26" t="e">
        <f>IF(26.83*LN($AJ223)-11.791-'ModelParams Lw'!D$35&lt;0,0,26.83*LN($AJ223)-11.791-'ModelParams Lw'!D$35)</f>
        <v>#DIV/0!</v>
      </c>
      <c r="AV223" s="26" t="e">
        <f>IF(26.83*LN($AJ223)-11.791-'ModelParams Lw'!E$35&lt;0,0,26.83*LN($AJ223)-11.791-'ModelParams Lw'!E$35)</f>
        <v>#DIV/0!</v>
      </c>
      <c r="AW223" s="26" t="e">
        <f>IF(26.83*LN($AJ223)-11.791-'ModelParams Lw'!F$35&lt;0,0,26.83*LN($AJ223)-11.791-'ModelParams Lw'!F$35)</f>
        <v>#DIV/0!</v>
      </c>
      <c r="AX223" s="26" t="e">
        <f>IF(26.83*LN($AJ223)-11.791-'ModelParams Lw'!G$35&lt;0,0,26.83*LN($AJ223)-11.791-'ModelParams Lw'!G$35)</f>
        <v>#DIV/0!</v>
      </c>
      <c r="AY223" s="26" t="e">
        <f>IF(26.83*LN($AJ223)-11.791-'ModelParams Lw'!H$35&lt;0,0,26.83*LN($AJ223)-11.791-'ModelParams Lw'!H$35)</f>
        <v>#DIV/0!</v>
      </c>
      <c r="AZ223" s="26" t="e">
        <f>IF(26.83*LN($AJ223)-11.791-'ModelParams Lw'!I$35&lt;0,0,26.83*LN($AJ223)-11.791-'ModelParams Lw'!I$35)</f>
        <v>#DIV/0!</v>
      </c>
      <c r="BA223" s="26" t="e">
        <f t="shared" si="94"/>
        <v>#DIV/0!</v>
      </c>
      <c r="BB223" s="26" t="e">
        <f t="shared" si="95"/>
        <v>#DIV/0!</v>
      </c>
      <c r="BC223" s="26" t="e">
        <f t="shared" si="96"/>
        <v>#DIV/0!</v>
      </c>
      <c r="BD223" s="26" t="e">
        <f t="shared" si="97"/>
        <v>#DIV/0!</v>
      </c>
      <c r="BE223" s="26" t="e">
        <f t="shared" si="98"/>
        <v>#DIV/0!</v>
      </c>
      <c r="BF223" s="26" t="e">
        <f t="shared" si="99"/>
        <v>#DIV/0!</v>
      </c>
      <c r="BG223" s="26" t="e">
        <f t="shared" si="100"/>
        <v>#DIV/0!</v>
      </c>
      <c r="BH223" s="26" t="e">
        <f t="shared" si="101"/>
        <v>#DIV/0!</v>
      </c>
      <c r="BI223" s="26" t="e">
        <f>10*LOG10(IF(BA223="",0,POWER(10,((BA223+'ModelParams Lw'!$O$4)/10))) +IF(BB223="",0,POWER(10,((BB223+'ModelParams Lw'!$P$4)/10))) +IF(BC223="",0,POWER(10,((BC223+'ModelParams Lw'!$Q$4)/10))) +IF(BD223="",0,POWER(10,((BD223+'ModelParams Lw'!$R$4)/10))) +IF(BE223="",0,POWER(10,((BE223+'ModelParams Lw'!$S$4)/10))) +IF(BF223="",0,POWER(10,((BF223+'ModelParams Lw'!$T$4)/10))) +IF(BG223="",0,POWER(10,((BG223+'ModelParams Lw'!$U$4)/10)))+IF(BH223="",0,POWER(10,((BH223+'ModelParams Lw'!$V$4)/10))))</f>
        <v>#DIV/0!</v>
      </c>
      <c r="BJ223" s="26" t="e">
        <f t="shared" si="82"/>
        <v>#DIV/0!</v>
      </c>
      <c r="BK223" s="26" t="e">
        <f>(BA223-'ModelParams Lw'!O$10)/'ModelParams Lw'!O$11</f>
        <v>#DIV/0!</v>
      </c>
      <c r="BL223" s="26" t="e">
        <f>(BB223-'ModelParams Lw'!P$10)/'ModelParams Lw'!P$11</f>
        <v>#DIV/0!</v>
      </c>
      <c r="BM223" s="26" t="e">
        <f>(BC223-'ModelParams Lw'!Q$10)/'ModelParams Lw'!Q$11</f>
        <v>#DIV/0!</v>
      </c>
      <c r="BN223" s="26" t="e">
        <f>(BD223-'ModelParams Lw'!R$10)/'ModelParams Lw'!R$11</f>
        <v>#DIV/0!</v>
      </c>
      <c r="BO223" s="26" t="e">
        <f>(BE223-'ModelParams Lw'!S$10)/'ModelParams Lw'!S$11</f>
        <v>#DIV/0!</v>
      </c>
      <c r="BP223" s="26" t="e">
        <f>(BF223-'ModelParams Lw'!T$10)/'ModelParams Lw'!T$11</f>
        <v>#DIV/0!</v>
      </c>
      <c r="BQ223" s="26" t="e">
        <f>(BG223-'ModelParams Lw'!U$10)/'ModelParams Lw'!U$11</f>
        <v>#DIV/0!</v>
      </c>
      <c r="BR223" s="26" t="e">
        <f>(BH223-'ModelParams Lw'!V$10)/'ModelParams Lw'!V$11</f>
        <v>#DIV/0!</v>
      </c>
      <c r="BS223" s="23" t="e">
        <f>IF(Calcul!$E225="SW",DEGREES(ACOS(1-(1/'ModelParams Lw'!C$25*SQRT(0.5*1.2/'Sound Power'!$C223)*('Sound Power'!$B223/3600)/('Sound Power'!$D223)/('Sound Power'!$F223)))),DEGREES(ACOS(1-(1/'ModelParams Lw'!C$29*SQRT(0.5*1.2/'Sound Power'!$C223)*('Sound Power'!$B223/3600)/('Sound Power'!$D223)/('Sound Power'!$F223)))))</f>
        <v>#DIV/0!</v>
      </c>
      <c r="BT223" s="23" t="e">
        <f>IF(Calcul!$E225="SW",DEGREES(ACOS(1-(1/'ModelParams Lw'!D$25*SQRT(0.5*1.2/'Sound Power'!$C223)*('Sound Power'!$B223/3600)/('Sound Power'!$D223)/('Sound Power'!$F223)))),DEGREES(ACOS(1-(1/'ModelParams Lw'!D$29*SQRT(0.5*1.2/'Sound Power'!$C223)*('Sound Power'!$B223/3600)/('Sound Power'!$D223)/('Sound Power'!$F223)))))</f>
        <v>#DIV/0!</v>
      </c>
      <c r="BU223" s="23" t="e">
        <f>IF(Calcul!$E225="SW",DEGREES(ACOS(1-(1/'ModelParams Lw'!E$25*SQRT(0.5*1.2/'Sound Power'!$C223)*('Sound Power'!$B223/3600)/('Sound Power'!$D223)/('Sound Power'!$F223)))),DEGREES(ACOS(1-(1/'ModelParams Lw'!E$29*SQRT(0.5*1.2/'Sound Power'!$C223)*('Sound Power'!$B223/3600)/('Sound Power'!$D223)/('Sound Power'!$F223)))))</f>
        <v>#DIV/0!</v>
      </c>
      <c r="BV223" s="23" t="e">
        <f>IF(Calcul!$E225="SW",DEGREES(ACOS(1-(1/'ModelParams Lw'!F$25*SQRT(0.5*1.2/'Sound Power'!$C223)*('Sound Power'!$B223/3600)/('Sound Power'!$D223)/('Sound Power'!$F223)))),DEGREES(ACOS(1-(1/'ModelParams Lw'!F$29*SQRT(0.5*1.2/'Sound Power'!$C223)*('Sound Power'!$B223/3600)/('Sound Power'!$D223)/('Sound Power'!$F223)))))</f>
        <v>#DIV/0!</v>
      </c>
      <c r="BW223" s="23" t="e">
        <f>IF(Calcul!$E225="SW",DEGREES(ACOS(1-(1/'ModelParams Lw'!G$25*SQRT(0.5*1.2/'Sound Power'!$C223)*('Sound Power'!$B223/3600)/('Sound Power'!$D223)/('Sound Power'!$F223)))),DEGREES(ACOS(1-(1/'ModelParams Lw'!G$29*SQRT(0.5*1.2/'Sound Power'!$C223)*('Sound Power'!$B223/3600)/('Sound Power'!$D223)/('Sound Power'!$F223)))))</f>
        <v>#DIV/0!</v>
      </c>
      <c r="BX223" s="23" t="e">
        <f>IF(Calcul!$E225="SW",DEGREES(ACOS(1-(1/'ModelParams Lw'!H$25*SQRT(0.5*1.2/'Sound Power'!$C223)*('Sound Power'!$B223/3600)/('Sound Power'!$D223)/('Sound Power'!$F223)))),DEGREES(ACOS(1-(1/'ModelParams Lw'!H$29*SQRT(0.5*1.2/'Sound Power'!$C223)*('Sound Power'!$B223/3600)/('Sound Power'!$D223)/('Sound Power'!$F223)))))</f>
        <v>#DIV/0!</v>
      </c>
      <c r="BY223" s="23" t="e">
        <f>IF(Calcul!$E225="SW",DEGREES(ACOS(1-(1/'ModelParams Lw'!I$25*SQRT(0.5*1.2/'Sound Power'!$C223)*('Sound Power'!$B223/3600)/('Sound Power'!$D223)/('Sound Power'!$F223)))),DEGREES(ACOS(1-(1/'ModelParams Lw'!I$29*SQRT(0.5*1.2/'Sound Power'!$C223)*('Sound Power'!$B223/3600)/('Sound Power'!$D223)/('Sound Power'!$F223)))))</f>
        <v>#DIV/0!</v>
      </c>
      <c r="BZ223" s="23" t="e">
        <f>IF(Calcul!$E225="SW",DEGREES(ACOS(1-(1/'ModelParams Lw'!J$25*SQRT(0.5*1.2/'Sound Power'!$C223)*('Sound Power'!$B223/3600)/('Sound Power'!$D223)/('Sound Power'!$F223)))),DEGREES(ACOS(1-(1/'ModelParams Lw'!J$29*SQRT(0.5*1.2/'Sound Power'!$C223)*('Sound Power'!$B223/3600)/('Sound Power'!$D223)/('Sound Power'!$F223)))))</f>
        <v>#DIV/0!</v>
      </c>
      <c r="CA223" s="26" t="e">
        <f>IF(Calcul!$E225="SW",'ModelParams Lw'!C$22+'ModelParams Lw'!C$23*LOG('Sound Power'!$D223/'Sound Power'!$E223)+'ModelParams Lw'!C$24*LN('Sound Power'!BS223),IF('ModelParams Lw'!C$26+'ModelParams Lw'!C$27*LOG('Sound Power'!$D223/'Sound Power'!$E223)+'ModelParams Lw'!C$28*LN('Sound Power'!BS223)&lt;'ModelParams Lw'!C$22+'ModelParams Lw'!C$23*LOG('Sound Power'!$D223/'Sound Power'!$E223)+'ModelParams Lw'!C$24*LN('Sound Power'!BS223),'ModelParams Lw'!C$22+'ModelParams Lw'!C$23*LOG('Sound Power'!$D223/'Sound Power'!$E223)+'ModelParams Lw'!C$24*LN('Sound Power'!BS223),'ModelParams Lw'!C$26+'ModelParams Lw'!C$27*LOG('Sound Power'!$D223/'Sound Power'!$E223)+'ModelParams Lw'!C$28*LN('Sound Power'!BS223)))</f>
        <v>#DIV/0!</v>
      </c>
      <c r="CB223" s="26" t="e">
        <f>IF(Calcul!$E225="SW",'ModelParams Lw'!D$22+'ModelParams Lw'!D$23*LOG('Sound Power'!$D223/'Sound Power'!$E223)+'ModelParams Lw'!D$24*LN('Sound Power'!BT223),IF('ModelParams Lw'!D$26+'ModelParams Lw'!D$27*LOG('Sound Power'!$D223/'Sound Power'!$E223)+'ModelParams Lw'!D$28*LN('Sound Power'!BT223)&lt;'ModelParams Lw'!D$22+'ModelParams Lw'!D$23*LOG('Sound Power'!$D223/'Sound Power'!$E223)+'ModelParams Lw'!D$24*LN('Sound Power'!BT223),'ModelParams Lw'!D$22+'ModelParams Lw'!D$23*LOG('Sound Power'!$D223/'Sound Power'!$E223)+'ModelParams Lw'!D$24*LN('Sound Power'!BT223),'ModelParams Lw'!D$26+'ModelParams Lw'!D$27*LOG('Sound Power'!$D223/'Sound Power'!$E223)+'ModelParams Lw'!D$28*LN('Sound Power'!BT223)))</f>
        <v>#DIV/0!</v>
      </c>
      <c r="CC223" s="26" t="e">
        <f>IF(Calcul!$E225="SW",'ModelParams Lw'!E$22+'ModelParams Lw'!E$23*LOG('Sound Power'!$D223/'Sound Power'!$E223)+'ModelParams Lw'!E$24*LN('Sound Power'!BU223),IF('ModelParams Lw'!E$26+'ModelParams Lw'!E$27*LOG('Sound Power'!$D223/'Sound Power'!$E223)+'ModelParams Lw'!E$28*LN('Sound Power'!BU223)&lt;'ModelParams Lw'!E$22+'ModelParams Lw'!E$23*LOG('Sound Power'!$D223/'Sound Power'!$E223)+'ModelParams Lw'!E$24*LN('Sound Power'!BU223),'ModelParams Lw'!E$22+'ModelParams Lw'!E$23*LOG('Sound Power'!$D223/'Sound Power'!$E223)+'ModelParams Lw'!E$24*LN('Sound Power'!BU223),'ModelParams Lw'!E$26+'ModelParams Lw'!E$27*LOG('Sound Power'!$D223/'Sound Power'!$E223)+'ModelParams Lw'!E$28*LN('Sound Power'!BU223)))</f>
        <v>#DIV/0!</v>
      </c>
      <c r="CD223" s="26" t="e">
        <f>IF(Calcul!$E225="SW",'ModelParams Lw'!F$22+'ModelParams Lw'!F$23*LOG('Sound Power'!$D223/'Sound Power'!$E223)+'ModelParams Lw'!F$24*LN('Sound Power'!BV223),IF('ModelParams Lw'!F$26+'ModelParams Lw'!F$27*LOG('Sound Power'!$D223/'Sound Power'!$E223)+'ModelParams Lw'!F$28*LN('Sound Power'!BV223)&lt;'ModelParams Lw'!F$22+'ModelParams Lw'!F$23*LOG('Sound Power'!$D223/'Sound Power'!$E223)+'ModelParams Lw'!F$24*LN('Sound Power'!BV223),'ModelParams Lw'!F$22+'ModelParams Lw'!F$23*LOG('Sound Power'!$D223/'Sound Power'!$E223)+'ModelParams Lw'!F$24*LN('Sound Power'!BV223),'ModelParams Lw'!F$26+'ModelParams Lw'!F$27*LOG('Sound Power'!$D223/'Sound Power'!$E223)+'ModelParams Lw'!F$28*LN('Sound Power'!BV223)))</f>
        <v>#DIV/0!</v>
      </c>
      <c r="CE223" s="26" t="e">
        <f>IF(Calcul!$E225="SW",'ModelParams Lw'!G$22+'ModelParams Lw'!G$23*LOG('Sound Power'!$D223/'Sound Power'!$E223)+'ModelParams Lw'!G$24*LN('Sound Power'!BW223),IF('ModelParams Lw'!G$26+'ModelParams Lw'!G$27*LOG('Sound Power'!$D223/'Sound Power'!$E223)+'ModelParams Lw'!G$28*LN('Sound Power'!BW223)&lt;'ModelParams Lw'!G$22+'ModelParams Lw'!G$23*LOG('Sound Power'!$D223/'Sound Power'!$E223)+'ModelParams Lw'!G$24*LN('Sound Power'!BW223),'ModelParams Lw'!G$22+'ModelParams Lw'!G$23*LOG('Sound Power'!$D223/'Sound Power'!$E223)+'ModelParams Lw'!G$24*LN('Sound Power'!BW223),'ModelParams Lw'!G$26+'ModelParams Lw'!G$27*LOG('Sound Power'!$D223/'Sound Power'!$E223)+'ModelParams Lw'!G$28*LN('Sound Power'!BW223)))</f>
        <v>#DIV/0!</v>
      </c>
      <c r="CF223" s="26" t="e">
        <f>IF(Calcul!$E225="SW",'ModelParams Lw'!H$22+'ModelParams Lw'!H$23*LOG('Sound Power'!$D223/'Sound Power'!$E223)+'ModelParams Lw'!H$24*LN('Sound Power'!BX223),IF('ModelParams Lw'!H$26+'ModelParams Lw'!H$27*LOG('Sound Power'!$D223/'Sound Power'!$E223)+'ModelParams Lw'!H$28*LN('Sound Power'!BX223)&lt;'ModelParams Lw'!H$22+'ModelParams Lw'!H$23*LOG('Sound Power'!$D223/'Sound Power'!$E223)+'ModelParams Lw'!H$24*LN('Sound Power'!BX223),'ModelParams Lw'!H$22+'ModelParams Lw'!H$23*LOG('Sound Power'!$D223/'Sound Power'!$E223)+'ModelParams Lw'!H$24*LN('Sound Power'!BX223),'ModelParams Lw'!H$26+'ModelParams Lw'!H$27*LOG('Sound Power'!$D223/'Sound Power'!$E223)+'ModelParams Lw'!H$28*LN('Sound Power'!BX223)))</f>
        <v>#DIV/0!</v>
      </c>
      <c r="CG223" s="26" t="e">
        <f>IF(Calcul!$E225="SW",'ModelParams Lw'!I$22+'ModelParams Lw'!I$23*LOG('Sound Power'!$D223/'Sound Power'!$E223)+'ModelParams Lw'!I$24*LN('Sound Power'!BY223),IF('ModelParams Lw'!I$26+'ModelParams Lw'!I$27*LOG('Sound Power'!$D223/'Sound Power'!$E223)+'ModelParams Lw'!I$28*LN('Sound Power'!BY223)&lt;'ModelParams Lw'!I$22+'ModelParams Lw'!I$23*LOG('Sound Power'!$D223/'Sound Power'!$E223)+'ModelParams Lw'!I$24*LN('Sound Power'!BY223),'ModelParams Lw'!I$22+'ModelParams Lw'!I$23*LOG('Sound Power'!$D223/'Sound Power'!$E223)+'ModelParams Lw'!I$24*LN('Sound Power'!BY223),'ModelParams Lw'!I$26+'ModelParams Lw'!I$27*LOG('Sound Power'!$D223/'Sound Power'!$E223)+'ModelParams Lw'!I$28*LN('Sound Power'!BY223)))</f>
        <v>#DIV/0!</v>
      </c>
      <c r="CH223" s="26" t="e">
        <f>IF(Calcul!$E225="SW",'ModelParams Lw'!J$22+'ModelParams Lw'!J$23*LOG('Sound Power'!$D223/'Sound Power'!$E223)+'ModelParams Lw'!J$24*LN('Sound Power'!BZ223),IF('ModelParams Lw'!J$26+'ModelParams Lw'!J$27*LOG('Sound Power'!$D223/'Sound Power'!$E223)+'ModelParams Lw'!J$28*LN('Sound Power'!BZ223)&lt;'ModelParams Lw'!J$22+'ModelParams Lw'!J$23*LOG('Sound Power'!$D223/'Sound Power'!$E223)+'ModelParams Lw'!J$24*LN('Sound Power'!BZ223),'ModelParams Lw'!J$22+'ModelParams Lw'!J$23*LOG('Sound Power'!$D223/'Sound Power'!$E223)+'ModelParams Lw'!J$24*LN('Sound Power'!BZ223),'ModelParams Lw'!J$26+'ModelParams Lw'!J$27*LOG('Sound Power'!$D223/'Sound Power'!$E223)+'ModelParams Lw'!J$28*LN('Sound Power'!BZ223)))</f>
        <v>#DIV/0!</v>
      </c>
      <c r="CI223" s="26" t="e">
        <f t="shared" si="83"/>
        <v>#DIV/0!</v>
      </c>
      <c r="CJ223" s="26" t="e">
        <f t="shared" si="84"/>
        <v>#DIV/0!</v>
      </c>
      <c r="CK223" s="26" t="e">
        <f t="shared" si="85"/>
        <v>#DIV/0!</v>
      </c>
      <c r="CL223" s="26" t="e">
        <f t="shared" si="86"/>
        <v>#DIV/0!</v>
      </c>
      <c r="CM223" s="26" t="e">
        <f t="shared" si="87"/>
        <v>#DIV/0!</v>
      </c>
      <c r="CN223" s="26" t="e">
        <f t="shared" si="88"/>
        <v>#DIV/0!</v>
      </c>
      <c r="CO223" s="26" t="e">
        <f t="shared" si="89"/>
        <v>#DIV/0!</v>
      </c>
      <c r="CP223" s="26" t="e">
        <f t="shared" si="90"/>
        <v>#DIV/0!</v>
      </c>
      <c r="CQ223" s="26" t="e">
        <f>10*LOG10(IF(CI223="",0,POWER(10,((CI223+'ModelParams Lw'!$O$4)/10))) +IF(CJ223="",0,POWER(10,((CJ223+'ModelParams Lw'!$P$4)/10))) +IF(CK223="",0,POWER(10,((CK223+'ModelParams Lw'!$Q$4)/10))) +IF(CL223="",0,POWER(10,((CL223+'ModelParams Lw'!$R$4)/10))) +IF(CM223="",0,POWER(10,((CM223+'ModelParams Lw'!$S$4)/10))) +IF(CN223="",0,POWER(10,((CN223+'ModelParams Lw'!$T$4)/10))) +IF(CO223="",0,POWER(10,((CO223+'ModelParams Lw'!$U$4)/10)))+IF(CP223="",0,POWER(10,((CP223+'ModelParams Lw'!$V$4)/10))))</f>
        <v>#DIV/0!</v>
      </c>
      <c r="CR223" s="26" t="e">
        <f t="shared" si="91"/>
        <v>#DIV/0!</v>
      </c>
      <c r="CS223" s="26" t="e">
        <f>(CI223-'ModelParams Lw'!$O$10)/'ModelParams Lw'!$O$11</f>
        <v>#DIV/0!</v>
      </c>
      <c r="CT223" s="26" t="e">
        <f>(CJ223-'ModelParams Lw'!$P$10)/'ModelParams Lw'!$P$11</f>
        <v>#DIV/0!</v>
      </c>
      <c r="CU223" s="26" t="e">
        <f>(CK223-'ModelParams Lw'!$Q$10)/'ModelParams Lw'!$Q$11</f>
        <v>#DIV/0!</v>
      </c>
      <c r="CV223" s="26" t="e">
        <f>(CL223-'ModelParams Lw'!$R$10)/'ModelParams Lw'!$R$11</f>
        <v>#DIV/0!</v>
      </c>
      <c r="CW223" s="26" t="e">
        <f>(CM223-'ModelParams Lw'!$S$10)/'ModelParams Lw'!$S$11</f>
        <v>#DIV/0!</v>
      </c>
      <c r="CX223" s="26" t="e">
        <f>(CN223-'ModelParams Lw'!$T$10)/'ModelParams Lw'!$T$11</f>
        <v>#DIV/0!</v>
      </c>
      <c r="CY223" s="26" t="e">
        <f>(CO223-'ModelParams Lw'!$U$10)/'ModelParams Lw'!$U$11</f>
        <v>#DIV/0!</v>
      </c>
      <c r="CZ223" s="26" t="e">
        <f>(CP223-'ModelParams Lw'!$V$10)/'ModelParams Lw'!$V$11</f>
        <v>#DIV/0!</v>
      </c>
    </row>
    <row r="224" spans="1:104" x14ac:dyDescent="0.2">
      <c r="A224" s="13">
        <f>Calcul!A226</f>
        <v>0</v>
      </c>
      <c r="B224" s="13">
        <f t="shared" si="92"/>
        <v>0</v>
      </c>
      <c r="C224" s="13">
        <f>Calcul!B226</f>
        <v>0</v>
      </c>
      <c r="D224" s="13">
        <f>Calcul!C226/1000</f>
        <v>0</v>
      </c>
      <c r="E224" s="13">
        <f>Calcul!D226/1000</f>
        <v>0</v>
      </c>
      <c r="F224" s="13">
        <f t="shared" si="93"/>
        <v>0</v>
      </c>
      <c r="G224" s="23" t="e">
        <f>DEGREES(ACOS(1-(1/'ModelParams Lw'!B$15*SQRT(0.5*1.2/'Sound Power'!$C224)*('Sound Power'!$B224/3600)/('Sound Power'!$D224)/('Sound Power'!$F224))))</f>
        <v>#DIV/0!</v>
      </c>
      <c r="H224" s="23" t="e">
        <f>DEGREES(ACOS(1-(1/'ModelParams Lw'!C$15*SQRT(0.5*1.2/'Sound Power'!$C224)*('Sound Power'!$B224/3600)/('Sound Power'!$D224)/('Sound Power'!$F224))))</f>
        <v>#DIV/0!</v>
      </c>
      <c r="I224" s="23" t="e">
        <f>DEGREES(ACOS(1-(1/'ModelParams Lw'!D$15*SQRT(0.5*1.2/'Sound Power'!$C224)*('Sound Power'!$B224/3600)/('Sound Power'!$D224)/('Sound Power'!$F224))))</f>
        <v>#DIV/0!</v>
      </c>
      <c r="J224" s="23" t="e">
        <f>DEGREES(ACOS(1-(1/'ModelParams Lw'!E$15*SQRT(0.5*1.2/'Sound Power'!$C224)*('Sound Power'!$B224/3600)/('Sound Power'!$D224)/('Sound Power'!$F224))))</f>
        <v>#DIV/0!</v>
      </c>
      <c r="K224" s="23" t="e">
        <f>DEGREES(ACOS(1-(1/'ModelParams Lw'!F$15*SQRT(0.5*1.2/'Sound Power'!$C224)*('Sound Power'!$B224/3600)/('Sound Power'!$D224)/('Sound Power'!$F224))))</f>
        <v>#DIV/0!</v>
      </c>
      <c r="L224" s="23" t="e">
        <f>DEGREES(ACOS(1-(1/'ModelParams Lw'!G$15*SQRT(0.5*1.2/'Sound Power'!$C224)*('Sound Power'!$B224/3600)/('Sound Power'!$D224)/('Sound Power'!$F224))))</f>
        <v>#DIV/0!</v>
      </c>
      <c r="M224" s="23" t="e">
        <f>DEGREES(ACOS(1-(1/'ModelParams Lw'!H$15*SQRT(0.5*1.2/'Sound Power'!$C224)*('Sound Power'!$B224/3600)/('Sound Power'!$D224)/('Sound Power'!$F224))))</f>
        <v>#DIV/0!</v>
      </c>
      <c r="N224" s="23" t="e">
        <f>DEGREES(ACOS(1-(1/'ModelParams Lw'!I$15*SQRT(0.5*1.2/'Sound Power'!$C224)*('Sound Power'!$B224/3600)/('Sound Power'!$D224)/('Sound Power'!$F224))))</f>
        <v>#DIV/0!</v>
      </c>
      <c r="O224" s="26" t="e">
        <f>('ModelParams Lw'!B$4*LN('Sound Power'!G224)/(1+EXP(-('Sound Power'!$D224*1000+'ModelParams Lw'!B$6)/'ModelParams Lw'!B$7))+'ModelParams Lw'!B$5)*LN('Sound Power'!$B224)-('ModelParams Lw'!B$8+'ModelParams Lw'!B$9*$D224+'ModelParams Lw'!B$10*'Sound Power'!$F224^'ModelParams Lw'!B$14+'ModelParams Lw'!B$11*LN('Sound Power'!G224)+'ModelParams Lw'!B$12*'Sound Power'!$D224*'Sound Power'!$F224+'ModelParams Lw'!B$13*'Sound Power'!$D224*LN('Sound Power'!G224))</f>
        <v>#DIV/0!</v>
      </c>
      <c r="P224" s="26" t="e">
        <f>('ModelParams Lw'!C$4*LN('Sound Power'!H224)/(1+EXP(-('Sound Power'!$D224*1000+'ModelParams Lw'!C$6)/'ModelParams Lw'!C$7))+'ModelParams Lw'!C$5)*LN('Sound Power'!$B224)-('ModelParams Lw'!C$8+'ModelParams Lw'!C$9*$D224+'ModelParams Lw'!C$10*'Sound Power'!$F224^'ModelParams Lw'!C$14+'ModelParams Lw'!C$11*LN('Sound Power'!H224)+'ModelParams Lw'!C$12*'Sound Power'!$D224*'Sound Power'!$F224+'ModelParams Lw'!C$13*'Sound Power'!$D224*LN('Sound Power'!H224))</f>
        <v>#DIV/0!</v>
      </c>
      <c r="Q224" s="26" t="e">
        <f>('ModelParams Lw'!D$4*LN('Sound Power'!I224)/(1+EXP(-('Sound Power'!$D224*1000+'ModelParams Lw'!D$6)/'ModelParams Lw'!D$7))+'ModelParams Lw'!D$5)*LN('Sound Power'!$B224)-('ModelParams Lw'!D$8+'ModelParams Lw'!D$9*$D224+'ModelParams Lw'!D$10*'Sound Power'!$F224^'ModelParams Lw'!D$14+'ModelParams Lw'!D$11*LN('Sound Power'!I224)+'ModelParams Lw'!D$12*'Sound Power'!$D224*'Sound Power'!$F224+'ModelParams Lw'!D$13*'Sound Power'!$D224*LN('Sound Power'!I224))</f>
        <v>#DIV/0!</v>
      </c>
      <c r="R224" s="26" t="e">
        <f>('ModelParams Lw'!E$4*LN('Sound Power'!J224)/(1+EXP(-('Sound Power'!$D224*1000+'ModelParams Lw'!E$6)/'ModelParams Lw'!E$7))+'ModelParams Lw'!E$5)*LN('Sound Power'!$B224)-('ModelParams Lw'!E$8+'ModelParams Lw'!E$9*$D224+'ModelParams Lw'!E$10*'Sound Power'!$F224^'ModelParams Lw'!E$14+'ModelParams Lw'!E$11*LN('Sound Power'!J224)+'ModelParams Lw'!E$12*'Sound Power'!$D224*'Sound Power'!$F224+'ModelParams Lw'!E$13*'Sound Power'!$D224*LN('Sound Power'!J224))</f>
        <v>#DIV/0!</v>
      </c>
      <c r="S224" s="26" t="e">
        <f>('ModelParams Lw'!F$4*LN('Sound Power'!K224)/(1+EXP(-('Sound Power'!$D224*1000+'ModelParams Lw'!F$6)/'ModelParams Lw'!F$7))+'ModelParams Lw'!F$5)*LN('Sound Power'!$B224)-('ModelParams Lw'!F$8+'ModelParams Lw'!F$9*$D224+'ModelParams Lw'!F$10*'Sound Power'!$F224^'ModelParams Lw'!F$14+'ModelParams Lw'!F$11*LN('Sound Power'!K224)+'ModelParams Lw'!F$12*'Sound Power'!$D224*'Sound Power'!$F224+'ModelParams Lw'!F$13*'Sound Power'!$D224*LN('Sound Power'!K224))</f>
        <v>#DIV/0!</v>
      </c>
      <c r="T224" s="26" t="e">
        <f>('ModelParams Lw'!G$4*LN('Sound Power'!L224)/(1+EXP(-('Sound Power'!$D224*1000+'ModelParams Lw'!G$6)/'ModelParams Lw'!G$7))+'ModelParams Lw'!G$5)*LN('Sound Power'!$B224)-('ModelParams Lw'!G$8+'ModelParams Lw'!G$9*$D224+'ModelParams Lw'!G$10*'Sound Power'!$F224^'ModelParams Lw'!G$14+'ModelParams Lw'!G$11*LN('Sound Power'!L224)+'ModelParams Lw'!G$12*'Sound Power'!$D224*'Sound Power'!$F224+'ModelParams Lw'!G$13*'Sound Power'!$D224*LN('Sound Power'!L224))</f>
        <v>#DIV/0!</v>
      </c>
      <c r="U224" s="26" t="e">
        <f>('ModelParams Lw'!H$4*LN('Sound Power'!M224)/(1+EXP(-('Sound Power'!$D224*1000+'ModelParams Lw'!H$6)/'ModelParams Lw'!H$7))+'ModelParams Lw'!H$5)*LN('Sound Power'!$B224)-('ModelParams Lw'!H$8+'ModelParams Lw'!H$9*$D224+'ModelParams Lw'!H$10*'Sound Power'!$F224^'ModelParams Lw'!H$14+'ModelParams Lw'!H$11*LN('Sound Power'!M224)+'ModelParams Lw'!H$12*'Sound Power'!$D224*'Sound Power'!$F224+'ModelParams Lw'!H$13*'Sound Power'!$D224*LN('Sound Power'!M224))</f>
        <v>#DIV/0!</v>
      </c>
      <c r="V224" s="26" t="e">
        <f>('ModelParams Lw'!I$4*LN('Sound Power'!N224)/(1+EXP(-('Sound Power'!$D224*1000+'ModelParams Lw'!I$6)/'ModelParams Lw'!I$7))+'ModelParams Lw'!I$5)*LN('Sound Power'!$B224)-('ModelParams Lw'!I$8+'ModelParams Lw'!I$9*$D224+'ModelParams Lw'!I$10*'Sound Power'!$F224^'ModelParams Lw'!I$14+'ModelParams Lw'!I$11*LN('Sound Power'!N224)+'ModelParams Lw'!I$12*'Sound Power'!$D224*'Sound Power'!$F224+'ModelParams Lw'!I$13*'Sound Power'!$D224*LN('Sound Power'!N224))</f>
        <v>#DIV/0!</v>
      </c>
      <c r="W224" s="26" t="e">
        <f>10*LOG10(IF(O224="",0,POWER(10,((O224+'ModelParams Lw'!$O$4)/10))) +IF(P224="",0,POWER(10,((P224+'ModelParams Lw'!$P$4)/10))) +IF(Q224="",0,POWER(10,((Q224+'ModelParams Lw'!$Q$4)/10))) +IF(R224="",0,POWER(10,((R224+'ModelParams Lw'!$R$4)/10))) +IF(S224="",0,POWER(10,((S224+'ModelParams Lw'!$S$4)/10))) +IF(T224="",0,POWER(10,((T224+'ModelParams Lw'!$T$4)/10))) +IF(U224="",0,POWER(10,((U224+'ModelParams Lw'!$U$4)/10)))+IF(V224="",0,POWER(10,((V224+'ModelParams Lw'!$V$4)/10))))</f>
        <v>#DIV/0!</v>
      </c>
      <c r="X224" s="26" t="e">
        <f t="shared" si="77"/>
        <v>#DIV/0!</v>
      </c>
      <c r="Y224" s="26" t="e">
        <f>(O224-'ModelParams Lw'!O$10)/'ModelParams Lw'!O$11</f>
        <v>#DIV/0!</v>
      </c>
      <c r="Z224" s="26" t="e">
        <f>(P224-'ModelParams Lw'!P$10)/'ModelParams Lw'!P$11</f>
        <v>#DIV/0!</v>
      </c>
      <c r="AA224" s="26" t="e">
        <f>(Q224-'ModelParams Lw'!Q$10)/'ModelParams Lw'!Q$11</f>
        <v>#DIV/0!</v>
      </c>
      <c r="AB224" s="26" t="e">
        <f>(R224-'ModelParams Lw'!R$10)/'ModelParams Lw'!R$11</f>
        <v>#DIV/0!</v>
      </c>
      <c r="AC224" s="26" t="e">
        <f>(S224-'ModelParams Lw'!S$10)/'ModelParams Lw'!S$11</f>
        <v>#DIV/0!</v>
      </c>
      <c r="AD224" s="26" t="e">
        <f>(T224-'ModelParams Lw'!T$10)/'ModelParams Lw'!T$11</f>
        <v>#DIV/0!</v>
      </c>
      <c r="AE224" s="26" t="e">
        <f>(U224-'ModelParams Lw'!U$10)/'ModelParams Lw'!U$11</f>
        <v>#DIV/0!</v>
      </c>
      <c r="AF224" s="26" t="e">
        <f>(V224-'ModelParams Lw'!V$10)/'ModelParams Lw'!V$11</f>
        <v>#DIV/0!</v>
      </c>
      <c r="AG224" s="26" t="e">
        <f t="shared" si="78"/>
        <v>#DIV/0!</v>
      </c>
      <c r="AH224" s="26" t="e">
        <f>VLOOKUP(D224*1000,'ModelParams Lw'!$A$38:$D$58,4)</f>
        <v>#N/A</v>
      </c>
      <c r="AI224" s="56" t="e">
        <f>VLOOKUP(D224*1000,'ModelParams Lw'!$A$38:$D$58,2)</f>
        <v>#N/A</v>
      </c>
      <c r="AJ224" s="46" t="e">
        <f t="shared" si="79"/>
        <v>#DIV/0!</v>
      </c>
      <c r="AK224" s="26" t="e">
        <f t="shared" si="80"/>
        <v>#VALUE!</v>
      </c>
      <c r="AL224" s="26" t="e">
        <f>IF($AI224=100,'ModelParams Lw'!R$35*'Sound Power'!$AH224^2+'ModelParams Lw'!R$36*'Sound Power'!$AH224+'ModelParams Lw'!R$37,IF($AI224=150,'ModelParams Lw'!R$38*'Sound Power'!$AH224^2+'ModelParams Lw'!R$39*'Sound Power'!$AH224+'ModelParams Lw'!R$40,'ModelParams Lw'!R$41*'Sound Power'!$AH224^2+'ModelParams Lw'!R$42*'Sound Power'!$AH224+'ModelParams Lw'!R$43))</f>
        <v>#N/A</v>
      </c>
      <c r="AM224" s="26" t="e">
        <f>IF($AI224=100,'ModelParams Lw'!S$35*'Sound Power'!$AH224^2+'ModelParams Lw'!S$36*'Sound Power'!$AH224+'ModelParams Lw'!S$37,IF($AI224=150,'ModelParams Lw'!S$38*'Sound Power'!$AH224^2+'ModelParams Lw'!S$39*'Sound Power'!$AH224+'ModelParams Lw'!S$40,'ModelParams Lw'!S$41*'Sound Power'!$AH224^2+'ModelParams Lw'!S$42*'Sound Power'!$AH224+'ModelParams Lw'!S$43))</f>
        <v>#N/A</v>
      </c>
      <c r="AN224" s="26" t="e">
        <f>IF($AI224=100,'ModelParams Lw'!T$35*'Sound Power'!$AH224^2+'ModelParams Lw'!T$36*'Sound Power'!$AH224+'ModelParams Lw'!T$37,IF($AI224=150,'ModelParams Lw'!T$38*'Sound Power'!$AH224^2+'ModelParams Lw'!T$39*'Sound Power'!$AH224+'ModelParams Lw'!T$40,'ModelParams Lw'!T$41*'Sound Power'!$AH224^2+'ModelParams Lw'!T$42*'Sound Power'!$AH224+'ModelParams Lw'!T$43))</f>
        <v>#N/A</v>
      </c>
      <c r="AO224" s="26" t="e">
        <f>IF($AI224=100,'ModelParams Lw'!U$35*'Sound Power'!$AH224^2+'ModelParams Lw'!U$36*'Sound Power'!$AH224+'ModelParams Lw'!U$37,IF($AI224=150,'ModelParams Lw'!U$38*'Sound Power'!$AH224^2+'ModelParams Lw'!U$39*'Sound Power'!$AH224+'ModelParams Lw'!U$40,'ModelParams Lw'!U$41*'Sound Power'!$AH224^2+'ModelParams Lw'!U$42*'Sound Power'!$AH224+'ModelParams Lw'!U$43))</f>
        <v>#N/A</v>
      </c>
      <c r="AP224" s="26" t="e">
        <f>IF($AI224=100,'ModelParams Lw'!V$35*'Sound Power'!$AH224^2+'ModelParams Lw'!V$36*'Sound Power'!$AH224+'ModelParams Lw'!V$37,IF($AI224=150,'ModelParams Lw'!V$38*'Sound Power'!$AH224^2+'ModelParams Lw'!V$39*'Sound Power'!$AH224+'ModelParams Lw'!V$40,'ModelParams Lw'!V$41*'Sound Power'!$AH224^2+'ModelParams Lw'!V$42*'Sound Power'!$AH224+'ModelParams Lw'!V$43))</f>
        <v>#N/A</v>
      </c>
      <c r="AQ224" s="26" t="e">
        <f>IF($AI224=100,'ModelParams Lw'!W$35*'Sound Power'!$AH224^2+'ModelParams Lw'!W$36*'Sound Power'!$AH224+'ModelParams Lw'!W$37,IF($AI224=150,'ModelParams Lw'!W$38*'Sound Power'!$AH224^2+'ModelParams Lw'!W$39*'Sound Power'!$AH224+'ModelParams Lw'!W$40,'ModelParams Lw'!W$41*'Sound Power'!$AH224^2+'ModelParams Lw'!W$42*'Sound Power'!$AH224+'ModelParams Lw'!W$43))</f>
        <v>#N/A</v>
      </c>
      <c r="AR224" s="26" t="e">
        <f t="shared" si="81"/>
        <v>#VALUE!</v>
      </c>
      <c r="AS224" s="26" t="e">
        <f>IF(26.83*LN($AJ224)-11.791-'ModelParams Lw'!B$35&lt;0,0,26.83*LN($AJ224)-11.791-'ModelParams Lw'!B$35)</f>
        <v>#DIV/0!</v>
      </c>
      <c r="AT224" s="26" t="e">
        <f>IF(26.83*LN($AJ224)-11.791-'ModelParams Lw'!C$35&lt;0,0,26.83*LN($AJ224)-11.791-'ModelParams Lw'!C$35)</f>
        <v>#DIV/0!</v>
      </c>
      <c r="AU224" s="26" t="e">
        <f>IF(26.83*LN($AJ224)-11.791-'ModelParams Lw'!D$35&lt;0,0,26.83*LN($AJ224)-11.791-'ModelParams Lw'!D$35)</f>
        <v>#DIV/0!</v>
      </c>
      <c r="AV224" s="26" t="e">
        <f>IF(26.83*LN($AJ224)-11.791-'ModelParams Lw'!E$35&lt;0,0,26.83*LN($AJ224)-11.791-'ModelParams Lw'!E$35)</f>
        <v>#DIV/0!</v>
      </c>
      <c r="AW224" s="26" t="e">
        <f>IF(26.83*LN($AJ224)-11.791-'ModelParams Lw'!F$35&lt;0,0,26.83*LN($AJ224)-11.791-'ModelParams Lw'!F$35)</f>
        <v>#DIV/0!</v>
      </c>
      <c r="AX224" s="26" t="e">
        <f>IF(26.83*LN($AJ224)-11.791-'ModelParams Lw'!G$35&lt;0,0,26.83*LN($AJ224)-11.791-'ModelParams Lw'!G$35)</f>
        <v>#DIV/0!</v>
      </c>
      <c r="AY224" s="26" t="e">
        <f>IF(26.83*LN($AJ224)-11.791-'ModelParams Lw'!H$35&lt;0,0,26.83*LN($AJ224)-11.791-'ModelParams Lw'!H$35)</f>
        <v>#DIV/0!</v>
      </c>
      <c r="AZ224" s="26" t="e">
        <f>IF(26.83*LN($AJ224)-11.791-'ModelParams Lw'!I$35&lt;0,0,26.83*LN($AJ224)-11.791-'ModelParams Lw'!I$35)</f>
        <v>#DIV/0!</v>
      </c>
      <c r="BA224" s="26" t="e">
        <f t="shared" si="94"/>
        <v>#DIV/0!</v>
      </c>
      <c r="BB224" s="26" t="e">
        <f t="shared" si="95"/>
        <v>#DIV/0!</v>
      </c>
      <c r="BC224" s="26" t="e">
        <f t="shared" si="96"/>
        <v>#DIV/0!</v>
      </c>
      <c r="BD224" s="26" t="e">
        <f t="shared" si="97"/>
        <v>#DIV/0!</v>
      </c>
      <c r="BE224" s="26" t="e">
        <f t="shared" si="98"/>
        <v>#DIV/0!</v>
      </c>
      <c r="BF224" s="26" t="e">
        <f t="shared" si="99"/>
        <v>#DIV/0!</v>
      </c>
      <c r="BG224" s="26" t="e">
        <f t="shared" si="100"/>
        <v>#DIV/0!</v>
      </c>
      <c r="BH224" s="26" t="e">
        <f t="shared" si="101"/>
        <v>#DIV/0!</v>
      </c>
      <c r="BI224" s="26" t="e">
        <f>10*LOG10(IF(BA224="",0,POWER(10,((BA224+'ModelParams Lw'!$O$4)/10))) +IF(BB224="",0,POWER(10,((BB224+'ModelParams Lw'!$P$4)/10))) +IF(BC224="",0,POWER(10,((BC224+'ModelParams Lw'!$Q$4)/10))) +IF(BD224="",0,POWER(10,((BD224+'ModelParams Lw'!$R$4)/10))) +IF(BE224="",0,POWER(10,((BE224+'ModelParams Lw'!$S$4)/10))) +IF(BF224="",0,POWER(10,((BF224+'ModelParams Lw'!$T$4)/10))) +IF(BG224="",0,POWER(10,((BG224+'ModelParams Lw'!$U$4)/10)))+IF(BH224="",0,POWER(10,((BH224+'ModelParams Lw'!$V$4)/10))))</f>
        <v>#DIV/0!</v>
      </c>
      <c r="BJ224" s="26" t="e">
        <f t="shared" si="82"/>
        <v>#DIV/0!</v>
      </c>
      <c r="BK224" s="26" t="e">
        <f>(BA224-'ModelParams Lw'!O$10)/'ModelParams Lw'!O$11</f>
        <v>#DIV/0!</v>
      </c>
      <c r="BL224" s="26" t="e">
        <f>(BB224-'ModelParams Lw'!P$10)/'ModelParams Lw'!P$11</f>
        <v>#DIV/0!</v>
      </c>
      <c r="BM224" s="26" t="e">
        <f>(BC224-'ModelParams Lw'!Q$10)/'ModelParams Lw'!Q$11</f>
        <v>#DIV/0!</v>
      </c>
      <c r="BN224" s="26" t="e">
        <f>(BD224-'ModelParams Lw'!R$10)/'ModelParams Lw'!R$11</f>
        <v>#DIV/0!</v>
      </c>
      <c r="BO224" s="26" t="e">
        <f>(BE224-'ModelParams Lw'!S$10)/'ModelParams Lw'!S$11</f>
        <v>#DIV/0!</v>
      </c>
      <c r="BP224" s="26" t="e">
        <f>(BF224-'ModelParams Lw'!T$10)/'ModelParams Lw'!T$11</f>
        <v>#DIV/0!</v>
      </c>
      <c r="BQ224" s="26" t="e">
        <f>(BG224-'ModelParams Lw'!U$10)/'ModelParams Lw'!U$11</f>
        <v>#DIV/0!</v>
      </c>
      <c r="BR224" s="26" t="e">
        <f>(BH224-'ModelParams Lw'!V$10)/'ModelParams Lw'!V$11</f>
        <v>#DIV/0!</v>
      </c>
      <c r="BS224" s="23" t="e">
        <f>IF(Calcul!$E226="SW",DEGREES(ACOS(1-(1/'ModelParams Lw'!C$25*SQRT(0.5*1.2/'Sound Power'!$C224)*('Sound Power'!$B224/3600)/('Sound Power'!$D224)/('Sound Power'!$F224)))),DEGREES(ACOS(1-(1/'ModelParams Lw'!C$29*SQRT(0.5*1.2/'Sound Power'!$C224)*('Sound Power'!$B224/3600)/('Sound Power'!$D224)/('Sound Power'!$F224)))))</f>
        <v>#DIV/0!</v>
      </c>
      <c r="BT224" s="23" t="e">
        <f>IF(Calcul!$E226="SW",DEGREES(ACOS(1-(1/'ModelParams Lw'!D$25*SQRT(0.5*1.2/'Sound Power'!$C224)*('Sound Power'!$B224/3600)/('Sound Power'!$D224)/('Sound Power'!$F224)))),DEGREES(ACOS(1-(1/'ModelParams Lw'!D$29*SQRT(0.5*1.2/'Sound Power'!$C224)*('Sound Power'!$B224/3600)/('Sound Power'!$D224)/('Sound Power'!$F224)))))</f>
        <v>#DIV/0!</v>
      </c>
      <c r="BU224" s="23" t="e">
        <f>IF(Calcul!$E226="SW",DEGREES(ACOS(1-(1/'ModelParams Lw'!E$25*SQRT(0.5*1.2/'Sound Power'!$C224)*('Sound Power'!$B224/3600)/('Sound Power'!$D224)/('Sound Power'!$F224)))),DEGREES(ACOS(1-(1/'ModelParams Lw'!E$29*SQRT(0.5*1.2/'Sound Power'!$C224)*('Sound Power'!$B224/3600)/('Sound Power'!$D224)/('Sound Power'!$F224)))))</f>
        <v>#DIV/0!</v>
      </c>
      <c r="BV224" s="23" t="e">
        <f>IF(Calcul!$E226="SW",DEGREES(ACOS(1-(1/'ModelParams Lw'!F$25*SQRT(0.5*1.2/'Sound Power'!$C224)*('Sound Power'!$B224/3600)/('Sound Power'!$D224)/('Sound Power'!$F224)))),DEGREES(ACOS(1-(1/'ModelParams Lw'!F$29*SQRT(0.5*1.2/'Sound Power'!$C224)*('Sound Power'!$B224/3600)/('Sound Power'!$D224)/('Sound Power'!$F224)))))</f>
        <v>#DIV/0!</v>
      </c>
      <c r="BW224" s="23" t="e">
        <f>IF(Calcul!$E226="SW",DEGREES(ACOS(1-(1/'ModelParams Lw'!G$25*SQRT(0.5*1.2/'Sound Power'!$C224)*('Sound Power'!$B224/3600)/('Sound Power'!$D224)/('Sound Power'!$F224)))),DEGREES(ACOS(1-(1/'ModelParams Lw'!G$29*SQRT(0.5*1.2/'Sound Power'!$C224)*('Sound Power'!$B224/3600)/('Sound Power'!$D224)/('Sound Power'!$F224)))))</f>
        <v>#DIV/0!</v>
      </c>
      <c r="BX224" s="23" t="e">
        <f>IF(Calcul!$E226="SW",DEGREES(ACOS(1-(1/'ModelParams Lw'!H$25*SQRT(0.5*1.2/'Sound Power'!$C224)*('Sound Power'!$B224/3600)/('Sound Power'!$D224)/('Sound Power'!$F224)))),DEGREES(ACOS(1-(1/'ModelParams Lw'!H$29*SQRT(0.5*1.2/'Sound Power'!$C224)*('Sound Power'!$B224/3600)/('Sound Power'!$D224)/('Sound Power'!$F224)))))</f>
        <v>#DIV/0!</v>
      </c>
      <c r="BY224" s="23" t="e">
        <f>IF(Calcul!$E226="SW",DEGREES(ACOS(1-(1/'ModelParams Lw'!I$25*SQRT(0.5*1.2/'Sound Power'!$C224)*('Sound Power'!$B224/3600)/('Sound Power'!$D224)/('Sound Power'!$F224)))),DEGREES(ACOS(1-(1/'ModelParams Lw'!I$29*SQRT(0.5*1.2/'Sound Power'!$C224)*('Sound Power'!$B224/3600)/('Sound Power'!$D224)/('Sound Power'!$F224)))))</f>
        <v>#DIV/0!</v>
      </c>
      <c r="BZ224" s="23" t="e">
        <f>IF(Calcul!$E226="SW",DEGREES(ACOS(1-(1/'ModelParams Lw'!J$25*SQRT(0.5*1.2/'Sound Power'!$C224)*('Sound Power'!$B224/3600)/('Sound Power'!$D224)/('Sound Power'!$F224)))),DEGREES(ACOS(1-(1/'ModelParams Lw'!J$29*SQRT(0.5*1.2/'Sound Power'!$C224)*('Sound Power'!$B224/3600)/('Sound Power'!$D224)/('Sound Power'!$F224)))))</f>
        <v>#DIV/0!</v>
      </c>
      <c r="CA224" s="26" t="e">
        <f>IF(Calcul!$E226="SW",'ModelParams Lw'!C$22+'ModelParams Lw'!C$23*LOG('Sound Power'!$D224/'Sound Power'!$E224)+'ModelParams Lw'!C$24*LN('Sound Power'!BS224),IF('ModelParams Lw'!C$26+'ModelParams Lw'!C$27*LOG('Sound Power'!$D224/'Sound Power'!$E224)+'ModelParams Lw'!C$28*LN('Sound Power'!BS224)&lt;'ModelParams Lw'!C$22+'ModelParams Lw'!C$23*LOG('Sound Power'!$D224/'Sound Power'!$E224)+'ModelParams Lw'!C$24*LN('Sound Power'!BS224),'ModelParams Lw'!C$22+'ModelParams Lw'!C$23*LOG('Sound Power'!$D224/'Sound Power'!$E224)+'ModelParams Lw'!C$24*LN('Sound Power'!BS224),'ModelParams Lw'!C$26+'ModelParams Lw'!C$27*LOG('Sound Power'!$D224/'Sound Power'!$E224)+'ModelParams Lw'!C$28*LN('Sound Power'!BS224)))</f>
        <v>#DIV/0!</v>
      </c>
      <c r="CB224" s="26" t="e">
        <f>IF(Calcul!$E226="SW",'ModelParams Lw'!D$22+'ModelParams Lw'!D$23*LOG('Sound Power'!$D224/'Sound Power'!$E224)+'ModelParams Lw'!D$24*LN('Sound Power'!BT224),IF('ModelParams Lw'!D$26+'ModelParams Lw'!D$27*LOG('Sound Power'!$D224/'Sound Power'!$E224)+'ModelParams Lw'!D$28*LN('Sound Power'!BT224)&lt;'ModelParams Lw'!D$22+'ModelParams Lw'!D$23*LOG('Sound Power'!$D224/'Sound Power'!$E224)+'ModelParams Lw'!D$24*LN('Sound Power'!BT224),'ModelParams Lw'!D$22+'ModelParams Lw'!D$23*LOG('Sound Power'!$D224/'Sound Power'!$E224)+'ModelParams Lw'!D$24*LN('Sound Power'!BT224),'ModelParams Lw'!D$26+'ModelParams Lw'!D$27*LOG('Sound Power'!$D224/'Sound Power'!$E224)+'ModelParams Lw'!D$28*LN('Sound Power'!BT224)))</f>
        <v>#DIV/0!</v>
      </c>
      <c r="CC224" s="26" t="e">
        <f>IF(Calcul!$E226="SW",'ModelParams Lw'!E$22+'ModelParams Lw'!E$23*LOG('Sound Power'!$D224/'Sound Power'!$E224)+'ModelParams Lw'!E$24*LN('Sound Power'!BU224),IF('ModelParams Lw'!E$26+'ModelParams Lw'!E$27*LOG('Sound Power'!$D224/'Sound Power'!$E224)+'ModelParams Lw'!E$28*LN('Sound Power'!BU224)&lt;'ModelParams Lw'!E$22+'ModelParams Lw'!E$23*LOG('Sound Power'!$D224/'Sound Power'!$E224)+'ModelParams Lw'!E$24*LN('Sound Power'!BU224),'ModelParams Lw'!E$22+'ModelParams Lw'!E$23*LOG('Sound Power'!$D224/'Sound Power'!$E224)+'ModelParams Lw'!E$24*LN('Sound Power'!BU224),'ModelParams Lw'!E$26+'ModelParams Lw'!E$27*LOG('Sound Power'!$D224/'Sound Power'!$E224)+'ModelParams Lw'!E$28*LN('Sound Power'!BU224)))</f>
        <v>#DIV/0!</v>
      </c>
      <c r="CD224" s="26" t="e">
        <f>IF(Calcul!$E226="SW",'ModelParams Lw'!F$22+'ModelParams Lw'!F$23*LOG('Sound Power'!$D224/'Sound Power'!$E224)+'ModelParams Lw'!F$24*LN('Sound Power'!BV224),IF('ModelParams Lw'!F$26+'ModelParams Lw'!F$27*LOG('Sound Power'!$D224/'Sound Power'!$E224)+'ModelParams Lw'!F$28*LN('Sound Power'!BV224)&lt;'ModelParams Lw'!F$22+'ModelParams Lw'!F$23*LOG('Sound Power'!$D224/'Sound Power'!$E224)+'ModelParams Lw'!F$24*LN('Sound Power'!BV224),'ModelParams Lw'!F$22+'ModelParams Lw'!F$23*LOG('Sound Power'!$D224/'Sound Power'!$E224)+'ModelParams Lw'!F$24*LN('Sound Power'!BV224),'ModelParams Lw'!F$26+'ModelParams Lw'!F$27*LOG('Sound Power'!$D224/'Sound Power'!$E224)+'ModelParams Lw'!F$28*LN('Sound Power'!BV224)))</f>
        <v>#DIV/0!</v>
      </c>
      <c r="CE224" s="26" t="e">
        <f>IF(Calcul!$E226="SW",'ModelParams Lw'!G$22+'ModelParams Lw'!G$23*LOG('Sound Power'!$D224/'Sound Power'!$E224)+'ModelParams Lw'!G$24*LN('Sound Power'!BW224),IF('ModelParams Lw'!G$26+'ModelParams Lw'!G$27*LOG('Sound Power'!$D224/'Sound Power'!$E224)+'ModelParams Lw'!G$28*LN('Sound Power'!BW224)&lt;'ModelParams Lw'!G$22+'ModelParams Lw'!G$23*LOG('Sound Power'!$D224/'Sound Power'!$E224)+'ModelParams Lw'!G$24*LN('Sound Power'!BW224),'ModelParams Lw'!G$22+'ModelParams Lw'!G$23*LOG('Sound Power'!$D224/'Sound Power'!$E224)+'ModelParams Lw'!G$24*LN('Sound Power'!BW224),'ModelParams Lw'!G$26+'ModelParams Lw'!G$27*LOG('Sound Power'!$D224/'Sound Power'!$E224)+'ModelParams Lw'!G$28*LN('Sound Power'!BW224)))</f>
        <v>#DIV/0!</v>
      </c>
      <c r="CF224" s="26" t="e">
        <f>IF(Calcul!$E226="SW",'ModelParams Lw'!H$22+'ModelParams Lw'!H$23*LOG('Sound Power'!$D224/'Sound Power'!$E224)+'ModelParams Lw'!H$24*LN('Sound Power'!BX224),IF('ModelParams Lw'!H$26+'ModelParams Lw'!H$27*LOG('Sound Power'!$D224/'Sound Power'!$E224)+'ModelParams Lw'!H$28*LN('Sound Power'!BX224)&lt;'ModelParams Lw'!H$22+'ModelParams Lw'!H$23*LOG('Sound Power'!$D224/'Sound Power'!$E224)+'ModelParams Lw'!H$24*LN('Sound Power'!BX224),'ModelParams Lw'!H$22+'ModelParams Lw'!H$23*LOG('Sound Power'!$D224/'Sound Power'!$E224)+'ModelParams Lw'!H$24*LN('Sound Power'!BX224),'ModelParams Lw'!H$26+'ModelParams Lw'!H$27*LOG('Sound Power'!$D224/'Sound Power'!$E224)+'ModelParams Lw'!H$28*LN('Sound Power'!BX224)))</f>
        <v>#DIV/0!</v>
      </c>
      <c r="CG224" s="26" t="e">
        <f>IF(Calcul!$E226="SW",'ModelParams Lw'!I$22+'ModelParams Lw'!I$23*LOG('Sound Power'!$D224/'Sound Power'!$E224)+'ModelParams Lw'!I$24*LN('Sound Power'!BY224),IF('ModelParams Lw'!I$26+'ModelParams Lw'!I$27*LOG('Sound Power'!$D224/'Sound Power'!$E224)+'ModelParams Lw'!I$28*LN('Sound Power'!BY224)&lt;'ModelParams Lw'!I$22+'ModelParams Lw'!I$23*LOG('Sound Power'!$D224/'Sound Power'!$E224)+'ModelParams Lw'!I$24*LN('Sound Power'!BY224),'ModelParams Lw'!I$22+'ModelParams Lw'!I$23*LOG('Sound Power'!$D224/'Sound Power'!$E224)+'ModelParams Lw'!I$24*LN('Sound Power'!BY224),'ModelParams Lw'!I$26+'ModelParams Lw'!I$27*LOG('Sound Power'!$D224/'Sound Power'!$E224)+'ModelParams Lw'!I$28*LN('Sound Power'!BY224)))</f>
        <v>#DIV/0!</v>
      </c>
      <c r="CH224" s="26" t="e">
        <f>IF(Calcul!$E226="SW",'ModelParams Lw'!J$22+'ModelParams Lw'!J$23*LOG('Sound Power'!$D224/'Sound Power'!$E224)+'ModelParams Lw'!J$24*LN('Sound Power'!BZ224),IF('ModelParams Lw'!J$26+'ModelParams Lw'!J$27*LOG('Sound Power'!$D224/'Sound Power'!$E224)+'ModelParams Lw'!J$28*LN('Sound Power'!BZ224)&lt;'ModelParams Lw'!J$22+'ModelParams Lw'!J$23*LOG('Sound Power'!$D224/'Sound Power'!$E224)+'ModelParams Lw'!J$24*LN('Sound Power'!BZ224),'ModelParams Lw'!J$22+'ModelParams Lw'!J$23*LOG('Sound Power'!$D224/'Sound Power'!$E224)+'ModelParams Lw'!J$24*LN('Sound Power'!BZ224),'ModelParams Lw'!J$26+'ModelParams Lw'!J$27*LOG('Sound Power'!$D224/'Sound Power'!$E224)+'ModelParams Lw'!J$28*LN('Sound Power'!BZ224)))</f>
        <v>#DIV/0!</v>
      </c>
      <c r="CI224" s="26" t="e">
        <f t="shared" si="83"/>
        <v>#DIV/0!</v>
      </c>
      <c r="CJ224" s="26" t="e">
        <f t="shared" si="84"/>
        <v>#DIV/0!</v>
      </c>
      <c r="CK224" s="26" t="e">
        <f t="shared" si="85"/>
        <v>#DIV/0!</v>
      </c>
      <c r="CL224" s="26" t="e">
        <f t="shared" si="86"/>
        <v>#DIV/0!</v>
      </c>
      <c r="CM224" s="26" t="e">
        <f t="shared" si="87"/>
        <v>#DIV/0!</v>
      </c>
      <c r="CN224" s="26" t="e">
        <f t="shared" si="88"/>
        <v>#DIV/0!</v>
      </c>
      <c r="CO224" s="26" t="e">
        <f t="shared" si="89"/>
        <v>#DIV/0!</v>
      </c>
      <c r="CP224" s="26" t="e">
        <f t="shared" si="90"/>
        <v>#DIV/0!</v>
      </c>
      <c r="CQ224" s="26" t="e">
        <f>10*LOG10(IF(CI224="",0,POWER(10,((CI224+'ModelParams Lw'!$O$4)/10))) +IF(CJ224="",0,POWER(10,((CJ224+'ModelParams Lw'!$P$4)/10))) +IF(CK224="",0,POWER(10,((CK224+'ModelParams Lw'!$Q$4)/10))) +IF(CL224="",0,POWER(10,((CL224+'ModelParams Lw'!$R$4)/10))) +IF(CM224="",0,POWER(10,((CM224+'ModelParams Lw'!$S$4)/10))) +IF(CN224="",0,POWER(10,((CN224+'ModelParams Lw'!$T$4)/10))) +IF(CO224="",0,POWER(10,((CO224+'ModelParams Lw'!$U$4)/10)))+IF(CP224="",0,POWER(10,((CP224+'ModelParams Lw'!$V$4)/10))))</f>
        <v>#DIV/0!</v>
      </c>
      <c r="CR224" s="26" t="e">
        <f t="shared" si="91"/>
        <v>#DIV/0!</v>
      </c>
      <c r="CS224" s="26" t="e">
        <f>(CI224-'ModelParams Lw'!$O$10)/'ModelParams Lw'!$O$11</f>
        <v>#DIV/0!</v>
      </c>
      <c r="CT224" s="26" t="e">
        <f>(CJ224-'ModelParams Lw'!$P$10)/'ModelParams Lw'!$P$11</f>
        <v>#DIV/0!</v>
      </c>
      <c r="CU224" s="26" t="e">
        <f>(CK224-'ModelParams Lw'!$Q$10)/'ModelParams Lw'!$Q$11</f>
        <v>#DIV/0!</v>
      </c>
      <c r="CV224" s="26" t="e">
        <f>(CL224-'ModelParams Lw'!$R$10)/'ModelParams Lw'!$R$11</f>
        <v>#DIV/0!</v>
      </c>
      <c r="CW224" s="26" t="e">
        <f>(CM224-'ModelParams Lw'!$S$10)/'ModelParams Lw'!$S$11</f>
        <v>#DIV/0!</v>
      </c>
      <c r="CX224" s="26" t="e">
        <f>(CN224-'ModelParams Lw'!$T$10)/'ModelParams Lw'!$T$11</f>
        <v>#DIV/0!</v>
      </c>
      <c r="CY224" s="26" t="e">
        <f>(CO224-'ModelParams Lw'!$U$10)/'ModelParams Lw'!$U$11</f>
        <v>#DIV/0!</v>
      </c>
      <c r="CZ224" s="26" t="e">
        <f>(CP224-'ModelParams Lw'!$V$10)/'ModelParams Lw'!$V$11</f>
        <v>#DIV/0!</v>
      </c>
    </row>
    <row r="225" spans="1:104" x14ac:dyDescent="0.2">
      <c r="A225" s="13">
        <f>Calcul!A227</f>
        <v>0</v>
      </c>
      <c r="B225" s="13">
        <f t="shared" si="92"/>
        <v>0</v>
      </c>
      <c r="C225" s="13">
        <f>Calcul!B227</f>
        <v>0</v>
      </c>
      <c r="D225" s="13">
        <f>Calcul!C227/1000</f>
        <v>0</v>
      </c>
      <c r="E225" s="13">
        <f>Calcul!D227/1000</f>
        <v>0</v>
      </c>
      <c r="F225" s="13">
        <f t="shared" si="93"/>
        <v>0</v>
      </c>
      <c r="G225" s="23" t="e">
        <f>DEGREES(ACOS(1-(1/'ModelParams Lw'!B$15*SQRT(0.5*1.2/'Sound Power'!$C225)*('Sound Power'!$B225/3600)/('Sound Power'!$D225)/('Sound Power'!$F225))))</f>
        <v>#DIV/0!</v>
      </c>
      <c r="H225" s="23" t="e">
        <f>DEGREES(ACOS(1-(1/'ModelParams Lw'!C$15*SQRT(0.5*1.2/'Sound Power'!$C225)*('Sound Power'!$B225/3600)/('Sound Power'!$D225)/('Sound Power'!$F225))))</f>
        <v>#DIV/0!</v>
      </c>
      <c r="I225" s="23" t="e">
        <f>DEGREES(ACOS(1-(1/'ModelParams Lw'!D$15*SQRT(0.5*1.2/'Sound Power'!$C225)*('Sound Power'!$B225/3600)/('Sound Power'!$D225)/('Sound Power'!$F225))))</f>
        <v>#DIV/0!</v>
      </c>
      <c r="J225" s="23" t="e">
        <f>DEGREES(ACOS(1-(1/'ModelParams Lw'!E$15*SQRT(0.5*1.2/'Sound Power'!$C225)*('Sound Power'!$B225/3600)/('Sound Power'!$D225)/('Sound Power'!$F225))))</f>
        <v>#DIV/0!</v>
      </c>
      <c r="K225" s="23" t="e">
        <f>DEGREES(ACOS(1-(1/'ModelParams Lw'!F$15*SQRT(0.5*1.2/'Sound Power'!$C225)*('Sound Power'!$B225/3600)/('Sound Power'!$D225)/('Sound Power'!$F225))))</f>
        <v>#DIV/0!</v>
      </c>
      <c r="L225" s="23" t="e">
        <f>DEGREES(ACOS(1-(1/'ModelParams Lw'!G$15*SQRT(0.5*1.2/'Sound Power'!$C225)*('Sound Power'!$B225/3600)/('Sound Power'!$D225)/('Sound Power'!$F225))))</f>
        <v>#DIV/0!</v>
      </c>
      <c r="M225" s="23" t="e">
        <f>DEGREES(ACOS(1-(1/'ModelParams Lw'!H$15*SQRT(0.5*1.2/'Sound Power'!$C225)*('Sound Power'!$B225/3600)/('Sound Power'!$D225)/('Sound Power'!$F225))))</f>
        <v>#DIV/0!</v>
      </c>
      <c r="N225" s="23" t="e">
        <f>DEGREES(ACOS(1-(1/'ModelParams Lw'!I$15*SQRT(0.5*1.2/'Sound Power'!$C225)*('Sound Power'!$B225/3600)/('Sound Power'!$D225)/('Sound Power'!$F225))))</f>
        <v>#DIV/0!</v>
      </c>
      <c r="O225" s="26" t="e">
        <f>('ModelParams Lw'!B$4*LN('Sound Power'!G225)/(1+EXP(-('Sound Power'!$D225*1000+'ModelParams Lw'!B$6)/'ModelParams Lw'!B$7))+'ModelParams Lw'!B$5)*LN('Sound Power'!$B225)-('ModelParams Lw'!B$8+'ModelParams Lw'!B$9*$D225+'ModelParams Lw'!B$10*'Sound Power'!$F225^'ModelParams Lw'!B$14+'ModelParams Lw'!B$11*LN('Sound Power'!G225)+'ModelParams Lw'!B$12*'Sound Power'!$D225*'Sound Power'!$F225+'ModelParams Lw'!B$13*'Sound Power'!$D225*LN('Sound Power'!G225))</f>
        <v>#DIV/0!</v>
      </c>
      <c r="P225" s="26" t="e">
        <f>('ModelParams Lw'!C$4*LN('Sound Power'!H225)/(1+EXP(-('Sound Power'!$D225*1000+'ModelParams Lw'!C$6)/'ModelParams Lw'!C$7))+'ModelParams Lw'!C$5)*LN('Sound Power'!$B225)-('ModelParams Lw'!C$8+'ModelParams Lw'!C$9*$D225+'ModelParams Lw'!C$10*'Sound Power'!$F225^'ModelParams Lw'!C$14+'ModelParams Lw'!C$11*LN('Sound Power'!H225)+'ModelParams Lw'!C$12*'Sound Power'!$D225*'Sound Power'!$F225+'ModelParams Lw'!C$13*'Sound Power'!$D225*LN('Sound Power'!H225))</f>
        <v>#DIV/0!</v>
      </c>
      <c r="Q225" s="26" t="e">
        <f>('ModelParams Lw'!D$4*LN('Sound Power'!I225)/(1+EXP(-('Sound Power'!$D225*1000+'ModelParams Lw'!D$6)/'ModelParams Lw'!D$7))+'ModelParams Lw'!D$5)*LN('Sound Power'!$B225)-('ModelParams Lw'!D$8+'ModelParams Lw'!D$9*$D225+'ModelParams Lw'!D$10*'Sound Power'!$F225^'ModelParams Lw'!D$14+'ModelParams Lw'!D$11*LN('Sound Power'!I225)+'ModelParams Lw'!D$12*'Sound Power'!$D225*'Sound Power'!$F225+'ModelParams Lw'!D$13*'Sound Power'!$D225*LN('Sound Power'!I225))</f>
        <v>#DIV/0!</v>
      </c>
      <c r="R225" s="26" t="e">
        <f>('ModelParams Lw'!E$4*LN('Sound Power'!J225)/(1+EXP(-('Sound Power'!$D225*1000+'ModelParams Lw'!E$6)/'ModelParams Lw'!E$7))+'ModelParams Lw'!E$5)*LN('Sound Power'!$B225)-('ModelParams Lw'!E$8+'ModelParams Lw'!E$9*$D225+'ModelParams Lw'!E$10*'Sound Power'!$F225^'ModelParams Lw'!E$14+'ModelParams Lw'!E$11*LN('Sound Power'!J225)+'ModelParams Lw'!E$12*'Sound Power'!$D225*'Sound Power'!$F225+'ModelParams Lw'!E$13*'Sound Power'!$D225*LN('Sound Power'!J225))</f>
        <v>#DIV/0!</v>
      </c>
      <c r="S225" s="26" t="e">
        <f>('ModelParams Lw'!F$4*LN('Sound Power'!K225)/(1+EXP(-('Sound Power'!$D225*1000+'ModelParams Lw'!F$6)/'ModelParams Lw'!F$7))+'ModelParams Lw'!F$5)*LN('Sound Power'!$B225)-('ModelParams Lw'!F$8+'ModelParams Lw'!F$9*$D225+'ModelParams Lw'!F$10*'Sound Power'!$F225^'ModelParams Lw'!F$14+'ModelParams Lw'!F$11*LN('Sound Power'!K225)+'ModelParams Lw'!F$12*'Sound Power'!$D225*'Sound Power'!$F225+'ModelParams Lw'!F$13*'Sound Power'!$D225*LN('Sound Power'!K225))</f>
        <v>#DIV/0!</v>
      </c>
      <c r="T225" s="26" t="e">
        <f>('ModelParams Lw'!G$4*LN('Sound Power'!L225)/(1+EXP(-('Sound Power'!$D225*1000+'ModelParams Lw'!G$6)/'ModelParams Lw'!G$7))+'ModelParams Lw'!G$5)*LN('Sound Power'!$B225)-('ModelParams Lw'!G$8+'ModelParams Lw'!G$9*$D225+'ModelParams Lw'!G$10*'Sound Power'!$F225^'ModelParams Lw'!G$14+'ModelParams Lw'!G$11*LN('Sound Power'!L225)+'ModelParams Lw'!G$12*'Sound Power'!$D225*'Sound Power'!$F225+'ModelParams Lw'!G$13*'Sound Power'!$D225*LN('Sound Power'!L225))</f>
        <v>#DIV/0!</v>
      </c>
      <c r="U225" s="26" t="e">
        <f>('ModelParams Lw'!H$4*LN('Sound Power'!M225)/(1+EXP(-('Sound Power'!$D225*1000+'ModelParams Lw'!H$6)/'ModelParams Lw'!H$7))+'ModelParams Lw'!H$5)*LN('Sound Power'!$B225)-('ModelParams Lw'!H$8+'ModelParams Lw'!H$9*$D225+'ModelParams Lw'!H$10*'Sound Power'!$F225^'ModelParams Lw'!H$14+'ModelParams Lw'!H$11*LN('Sound Power'!M225)+'ModelParams Lw'!H$12*'Sound Power'!$D225*'Sound Power'!$F225+'ModelParams Lw'!H$13*'Sound Power'!$D225*LN('Sound Power'!M225))</f>
        <v>#DIV/0!</v>
      </c>
      <c r="V225" s="26" t="e">
        <f>('ModelParams Lw'!I$4*LN('Sound Power'!N225)/(1+EXP(-('Sound Power'!$D225*1000+'ModelParams Lw'!I$6)/'ModelParams Lw'!I$7))+'ModelParams Lw'!I$5)*LN('Sound Power'!$B225)-('ModelParams Lw'!I$8+'ModelParams Lw'!I$9*$D225+'ModelParams Lw'!I$10*'Sound Power'!$F225^'ModelParams Lw'!I$14+'ModelParams Lw'!I$11*LN('Sound Power'!N225)+'ModelParams Lw'!I$12*'Sound Power'!$D225*'Sound Power'!$F225+'ModelParams Lw'!I$13*'Sound Power'!$D225*LN('Sound Power'!N225))</f>
        <v>#DIV/0!</v>
      </c>
      <c r="W225" s="26" t="e">
        <f>10*LOG10(IF(O225="",0,POWER(10,((O225+'ModelParams Lw'!$O$4)/10))) +IF(P225="",0,POWER(10,((P225+'ModelParams Lw'!$P$4)/10))) +IF(Q225="",0,POWER(10,((Q225+'ModelParams Lw'!$Q$4)/10))) +IF(R225="",0,POWER(10,((R225+'ModelParams Lw'!$R$4)/10))) +IF(S225="",0,POWER(10,((S225+'ModelParams Lw'!$S$4)/10))) +IF(T225="",0,POWER(10,((T225+'ModelParams Lw'!$T$4)/10))) +IF(U225="",0,POWER(10,((U225+'ModelParams Lw'!$U$4)/10)))+IF(V225="",0,POWER(10,((V225+'ModelParams Lw'!$V$4)/10))))</f>
        <v>#DIV/0!</v>
      </c>
      <c r="X225" s="26" t="e">
        <f t="shared" si="77"/>
        <v>#DIV/0!</v>
      </c>
      <c r="Y225" s="26" t="e">
        <f>(O225-'ModelParams Lw'!O$10)/'ModelParams Lw'!O$11</f>
        <v>#DIV/0!</v>
      </c>
      <c r="Z225" s="26" t="e">
        <f>(P225-'ModelParams Lw'!P$10)/'ModelParams Lw'!P$11</f>
        <v>#DIV/0!</v>
      </c>
      <c r="AA225" s="26" t="e">
        <f>(Q225-'ModelParams Lw'!Q$10)/'ModelParams Lw'!Q$11</f>
        <v>#DIV/0!</v>
      </c>
      <c r="AB225" s="26" t="e">
        <f>(R225-'ModelParams Lw'!R$10)/'ModelParams Lw'!R$11</f>
        <v>#DIV/0!</v>
      </c>
      <c r="AC225" s="26" t="e">
        <f>(S225-'ModelParams Lw'!S$10)/'ModelParams Lw'!S$11</f>
        <v>#DIV/0!</v>
      </c>
      <c r="AD225" s="26" t="e">
        <f>(T225-'ModelParams Lw'!T$10)/'ModelParams Lw'!T$11</f>
        <v>#DIV/0!</v>
      </c>
      <c r="AE225" s="26" t="e">
        <f>(U225-'ModelParams Lw'!U$10)/'ModelParams Lw'!U$11</f>
        <v>#DIV/0!</v>
      </c>
      <c r="AF225" s="26" t="e">
        <f>(V225-'ModelParams Lw'!V$10)/'ModelParams Lw'!V$11</f>
        <v>#DIV/0!</v>
      </c>
      <c r="AG225" s="26" t="e">
        <f t="shared" si="78"/>
        <v>#DIV/0!</v>
      </c>
      <c r="AH225" s="26" t="e">
        <f>VLOOKUP(D225*1000,'ModelParams Lw'!$A$38:$D$58,4)</f>
        <v>#N/A</v>
      </c>
      <c r="AI225" s="56" t="e">
        <f>VLOOKUP(D225*1000,'ModelParams Lw'!$A$38:$D$58,2)</f>
        <v>#N/A</v>
      </c>
      <c r="AJ225" s="46" t="e">
        <f t="shared" si="79"/>
        <v>#DIV/0!</v>
      </c>
      <c r="AK225" s="26" t="e">
        <f t="shared" si="80"/>
        <v>#VALUE!</v>
      </c>
      <c r="AL225" s="26" t="e">
        <f>IF($AI225=100,'ModelParams Lw'!R$35*'Sound Power'!$AH225^2+'ModelParams Lw'!R$36*'Sound Power'!$AH225+'ModelParams Lw'!R$37,IF($AI225=150,'ModelParams Lw'!R$38*'Sound Power'!$AH225^2+'ModelParams Lw'!R$39*'Sound Power'!$AH225+'ModelParams Lw'!R$40,'ModelParams Lw'!R$41*'Sound Power'!$AH225^2+'ModelParams Lw'!R$42*'Sound Power'!$AH225+'ModelParams Lw'!R$43))</f>
        <v>#N/A</v>
      </c>
      <c r="AM225" s="26" t="e">
        <f>IF($AI225=100,'ModelParams Lw'!S$35*'Sound Power'!$AH225^2+'ModelParams Lw'!S$36*'Sound Power'!$AH225+'ModelParams Lw'!S$37,IF($AI225=150,'ModelParams Lw'!S$38*'Sound Power'!$AH225^2+'ModelParams Lw'!S$39*'Sound Power'!$AH225+'ModelParams Lw'!S$40,'ModelParams Lw'!S$41*'Sound Power'!$AH225^2+'ModelParams Lw'!S$42*'Sound Power'!$AH225+'ModelParams Lw'!S$43))</f>
        <v>#N/A</v>
      </c>
      <c r="AN225" s="26" t="e">
        <f>IF($AI225=100,'ModelParams Lw'!T$35*'Sound Power'!$AH225^2+'ModelParams Lw'!T$36*'Sound Power'!$AH225+'ModelParams Lw'!T$37,IF($AI225=150,'ModelParams Lw'!T$38*'Sound Power'!$AH225^2+'ModelParams Lw'!T$39*'Sound Power'!$AH225+'ModelParams Lw'!T$40,'ModelParams Lw'!T$41*'Sound Power'!$AH225^2+'ModelParams Lw'!T$42*'Sound Power'!$AH225+'ModelParams Lw'!T$43))</f>
        <v>#N/A</v>
      </c>
      <c r="AO225" s="26" t="e">
        <f>IF($AI225=100,'ModelParams Lw'!U$35*'Sound Power'!$AH225^2+'ModelParams Lw'!U$36*'Sound Power'!$AH225+'ModelParams Lw'!U$37,IF($AI225=150,'ModelParams Lw'!U$38*'Sound Power'!$AH225^2+'ModelParams Lw'!U$39*'Sound Power'!$AH225+'ModelParams Lw'!U$40,'ModelParams Lw'!U$41*'Sound Power'!$AH225^2+'ModelParams Lw'!U$42*'Sound Power'!$AH225+'ModelParams Lw'!U$43))</f>
        <v>#N/A</v>
      </c>
      <c r="AP225" s="26" t="e">
        <f>IF($AI225=100,'ModelParams Lw'!V$35*'Sound Power'!$AH225^2+'ModelParams Lw'!V$36*'Sound Power'!$AH225+'ModelParams Lw'!V$37,IF($AI225=150,'ModelParams Lw'!V$38*'Sound Power'!$AH225^2+'ModelParams Lw'!V$39*'Sound Power'!$AH225+'ModelParams Lw'!V$40,'ModelParams Lw'!V$41*'Sound Power'!$AH225^2+'ModelParams Lw'!V$42*'Sound Power'!$AH225+'ModelParams Lw'!V$43))</f>
        <v>#N/A</v>
      </c>
      <c r="AQ225" s="26" t="e">
        <f>IF($AI225=100,'ModelParams Lw'!W$35*'Sound Power'!$AH225^2+'ModelParams Lw'!W$36*'Sound Power'!$AH225+'ModelParams Lw'!W$37,IF($AI225=150,'ModelParams Lw'!W$38*'Sound Power'!$AH225^2+'ModelParams Lw'!W$39*'Sound Power'!$AH225+'ModelParams Lw'!W$40,'ModelParams Lw'!W$41*'Sound Power'!$AH225^2+'ModelParams Lw'!W$42*'Sound Power'!$AH225+'ModelParams Lw'!W$43))</f>
        <v>#N/A</v>
      </c>
      <c r="AR225" s="26" t="e">
        <f t="shared" si="81"/>
        <v>#VALUE!</v>
      </c>
      <c r="AS225" s="26" t="e">
        <f>IF(26.83*LN($AJ225)-11.791-'ModelParams Lw'!B$35&lt;0,0,26.83*LN($AJ225)-11.791-'ModelParams Lw'!B$35)</f>
        <v>#DIV/0!</v>
      </c>
      <c r="AT225" s="26" t="e">
        <f>IF(26.83*LN($AJ225)-11.791-'ModelParams Lw'!C$35&lt;0,0,26.83*LN($AJ225)-11.791-'ModelParams Lw'!C$35)</f>
        <v>#DIV/0!</v>
      </c>
      <c r="AU225" s="26" t="e">
        <f>IF(26.83*LN($AJ225)-11.791-'ModelParams Lw'!D$35&lt;0,0,26.83*LN($AJ225)-11.791-'ModelParams Lw'!D$35)</f>
        <v>#DIV/0!</v>
      </c>
      <c r="AV225" s="26" t="e">
        <f>IF(26.83*LN($AJ225)-11.791-'ModelParams Lw'!E$35&lt;0,0,26.83*LN($AJ225)-11.791-'ModelParams Lw'!E$35)</f>
        <v>#DIV/0!</v>
      </c>
      <c r="AW225" s="26" t="e">
        <f>IF(26.83*LN($AJ225)-11.791-'ModelParams Lw'!F$35&lt;0,0,26.83*LN($AJ225)-11.791-'ModelParams Lw'!F$35)</f>
        <v>#DIV/0!</v>
      </c>
      <c r="AX225" s="26" t="e">
        <f>IF(26.83*LN($AJ225)-11.791-'ModelParams Lw'!G$35&lt;0,0,26.83*LN($AJ225)-11.791-'ModelParams Lw'!G$35)</f>
        <v>#DIV/0!</v>
      </c>
      <c r="AY225" s="26" t="e">
        <f>IF(26.83*LN($AJ225)-11.791-'ModelParams Lw'!H$35&lt;0,0,26.83*LN($AJ225)-11.791-'ModelParams Lw'!H$35)</f>
        <v>#DIV/0!</v>
      </c>
      <c r="AZ225" s="26" t="e">
        <f>IF(26.83*LN($AJ225)-11.791-'ModelParams Lw'!I$35&lt;0,0,26.83*LN($AJ225)-11.791-'ModelParams Lw'!I$35)</f>
        <v>#DIV/0!</v>
      </c>
      <c r="BA225" s="26" t="e">
        <f t="shared" si="94"/>
        <v>#DIV/0!</v>
      </c>
      <c r="BB225" s="26" t="e">
        <f t="shared" si="95"/>
        <v>#DIV/0!</v>
      </c>
      <c r="BC225" s="26" t="e">
        <f t="shared" si="96"/>
        <v>#DIV/0!</v>
      </c>
      <c r="BD225" s="26" t="e">
        <f t="shared" si="97"/>
        <v>#DIV/0!</v>
      </c>
      <c r="BE225" s="26" t="e">
        <f t="shared" si="98"/>
        <v>#DIV/0!</v>
      </c>
      <c r="BF225" s="26" t="e">
        <f t="shared" si="99"/>
        <v>#DIV/0!</v>
      </c>
      <c r="BG225" s="26" t="e">
        <f t="shared" si="100"/>
        <v>#DIV/0!</v>
      </c>
      <c r="BH225" s="26" t="e">
        <f t="shared" si="101"/>
        <v>#DIV/0!</v>
      </c>
      <c r="BI225" s="26" t="e">
        <f>10*LOG10(IF(BA225="",0,POWER(10,((BA225+'ModelParams Lw'!$O$4)/10))) +IF(BB225="",0,POWER(10,((BB225+'ModelParams Lw'!$P$4)/10))) +IF(BC225="",0,POWER(10,((BC225+'ModelParams Lw'!$Q$4)/10))) +IF(BD225="",0,POWER(10,((BD225+'ModelParams Lw'!$R$4)/10))) +IF(BE225="",0,POWER(10,((BE225+'ModelParams Lw'!$S$4)/10))) +IF(BF225="",0,POWER(10,((BF225+'ModelParams Lw'!$T$4)/10))) +IF(BG225="",0,POWER(10,((BG225+'ModelParams Lw'!$U$4)/10)))+IF(BH225="",0,POWER(10,((BH225+'ModelParams Lw'!$V$4)/10))))</f>
        <v>#DIV/0!</v>
      </c>
      <c r="BJ225" s="26" t="e">
        <f t="shared" si="82"/>
        <v>#DIV/0!</v>
      </c>
      <c r="BK225" s="26" t="e">
        <f>(BA225-'ModelParams Lw'!O$10)/'ModelParams Lw'!O$11</f>
        <v>#DIV/0!</v>
      </c>
      <c r="BL225" s="26" t="e">
        <f>(BB225-'ModelParams Lw'!P$10)/'ModelParams Lw'!P$11</f>
        <v>#DIV/0!</v>
      </c>
      <c r="BM225" s="26" t="e">
        <f>(BC225-'ModelParams Lw'!Q$10)/'ModelParams Lw'!Q$11</f>
        <v>#DIV/0!</v>
      </c>
      <c r="BN225" s="26" t="e">
        <f>(BD225-'ModelParams Lw'!R$10)/'ModelParams Lw'!R$11</f>
        <v>#DIV/0!</v>
      </c>
      <c r="BO225" s="26" t="e">
        <f>(BE225-'ModelParams Lw'!S$10)/'ModelParams Lw'!S$11</f>
        <v>#DIV/0!</v>
      </c>
      <c r="BP225" s="26" t="e">
        <f>(BF225-'ModelParams Lw'!T$10)/'ModelParams Lw'!T$11</f>
        <v>#DIV/0!</v>
      </c>
      <c r="BQ225" s="26" t="e">
        <f>(BG225-'ModelParams Lw'!U$10)/'ModelParams Lw'!U$11</f>
        <v>#DIV/0!</v>
      </c>
      <c r="BR225" s="26" t="e">
        <f>(BH225-'ModelParams Lw'!V$10)/'ModelParams Lw'!V$11</f>
        <v>#DIV/0!</v>
      </c>
      <c r="BS225" s="23" t="e">
        <f>IF(Calcul!$E227="SW",DEGREES(ACOS(1-(1/'ModelParams Lw'!C$25*SQRT(0.5*1.2/'Sound Power'!$C225)*('Sound Power'!$B225/3600)/('Sound Power'!$D225)/('Sound Power'!$F225)))),DEGREES(ACOS(1-(1/'ModelParams Lw'!C$29*SQRT(0.5*1.2/'Sound Power'!$C225)*('Sound Power'!$B225/3600)/('Sound Power'!$D225)/('Sound Power'!$F225)))))</f>
        <v>#DIV/0!</v>
      </c>
      <c r="BT225" s="23" t="e">
        <f>IF(Calcul!$E227="SW",DEGREES(ACOS(1-(1/'ModelParams Lw'!D$25*SQRT(0.5*1.2/'Sound Power'!$C225)*('Sound Power'!$B225/3600)/('Sound Power'!$D225)/('Sound Power'!$F225)))),DEGREES(ACOS(1-(1/'ModelParams Lw'!D$29*SQRT(0.5*1.2/'Sound Power'!$C225)*('Sound Power'!$B225/3600)/('Sound Power'!$D225)/('Sound Power'!$F225)))))</f>
        <v>#DIV/0!</v>
      </c>
      <c r="BU225" s="23" t="e">
        <f>IF(Calcul!$E227="SW",DEGREES(ACOS(1-(1/'ModelParams Lw'!E$25*SQRT(0.5*1.2/'Sound Power'!$C225)*('Sound Power'!$B225/3600)/('Sound Power'!$D225)/('Sound Power'!$F225)))),DEGREES(ACOS(1-(1/'ModelParams Lw'!E$29*SQRT(0.5*1.2/'Sound Power'!$C225)*('Sound Power'!$B225/3600)/('Sound Power'!$D225)/('Sound Power'!$F225)))))</f>
        <v>#DIV/0!</v>
      </c>
      <c r="BV225" s="23" t="e">
        <f>IF(Calcul!$E227="SW",DEGREES(ACOS(1-(1/'ModelParams Lw'!F$25*SQRT(0.5*1.2/'Sound Power'!$C225)*('Sound Power'!$B225/3600)/('Sound Power'!$D225)/('Sound Power'!$F225)))),DEGREES(ACOS(1-(1/'ModelParams Lw'!F$29*SQRT(0.5*1.2/'Sound Power'!$C225)*('Sound Power'!$B225/3600)/('Sound Power'!$D225)/('Sound Power'!$F225)))))</f>
        <v>#DIV/0!</v>
      </c>
      <c r="BW225" s="23" t="e">
        <f>IF(Calcul!$E227="SW",DEGREES(ACOS(1-(1/'ModelParams Lw'!G$25*SQRT(0.5*1.2/'Sound Power'!$C225)*('Sound Power'!$B225/3600)/('Sound Power'!$D225)/('Sound Power'!$F225)))),DEGREES(ACOS(1-(1/'ModelParams Lw'!G$29*SQRT(0.5*1.2/'Sound Power'!$C225)*('Sound Power'!$B225/3600)/('Sound Power'!$D225)/('Sound Power'!$F225)))))</f>
        <v>#DIV/0!</v>
      </c>
      <c r="BX225" s="23" t="e">
        <f>IF(Calcul!$E227="SW",DEGREES(ACOS(1-(1/'ModelParams Lw'!H$25*SQRT(0.5*1.2/'Sound Power'!$C225)*('Sound Power'!$B225/3600)/('Sound Power'!$D225)/('Sound Power'!$F225)))),DEGREES(ACOS(1-(1/'ModelParams Lw'!H$29*SQRT(0.5*1.2/'Sound Power'!$C225)*('Sound Power'!$B225/3600)/('Sound Power'!$D225)/('Sound Power'!$F225)))))</f>
        <v>#DIV/0!</v>
      </c>
      <c r="BY225" s="23" t="e">
        <f>IF(Calcul!$E227="SW",DEGREES(ACOS(1-(1/'ModelParams Lw'!I$25*SQRT(0.5*1.2/'Sound Power'!$C225)*('Sound Power'!$B225/3600)/('Sound Power'!$D225)/('Sound Power'!$F225)))),DEGREES(ACOS(1-(1/'ModelParams Lw'!I$29*SQRT(0.5*1.2/'Sound Power'!$C225)*('Sound Power'!$B225/3600)/('Sound Power'!$D225)/('Sound Power'!$F225)))))</f>
        <v>#DIV/0!</v>
      </c>
      <c r="BZ225" s="23" t="e">
        <f>IF(Calcul!$E227="SW",DEGREES(ACOS(1-(1/'ModelParams Lw'!J$25*SQRT(0.5*1.2/'Sound Power'!$C225)*('Sound Power'!$B225/3600)/('Sound Power'!$D225)/('Sound Power'!$F225)))),DEGREES(ACOS(1-(1/'ModelParams Lw'!J$29*SQRT(0.5*1.2/'Sound Power'!$C225)*('Sound Power'!$B225/3600)/('Sound Power'!$D225)/('Sound Power'!$F225)))))</f>
        <v>#DIV/0!</v>
      </c>
      <c r="CA225" s="26" t="e">
        <f>IF(Calcul!$E227="SW",'ModelParams Lw'!C$22+'ModelParams Lw'!C$23*LOG('Sound Power'!$D225/'Sound Power'!$E225)+'ModelParams Lw'!C$24*LN('Sound Power'!BS225),IF('ModelParams Lw'!C$26+'ModelParams Lw'!C$27*LOG('Sound Power'!$D225/'Sound Power'!$E225)+'ModelParams Lw'!C$28*LN('Sound Power'!BS225)&lt;'ModelParams Lw'!C$22+'ModelParams Lw'!C$23*LOG('Sound Power'!$D225/'Sound Power'!$E225)+'ModelParams Lw'!C$24*LN('Sound Power'!BS225),'ModelParams Lw'!C$22+'ModelParams Lw'!C$23*LOG('Sound Power'!$D225/'Sound Power'!$E225)+'ModelParams Lw'!C$24*LN('Sound Power'!BS225),'ModelParams Lw'!C$26+'ModelParams Lw'!C$27*LOG('Sound Power'!$D225/'Sound Power'!$E225)+'ModelParams Lw'!C$28*LN('Sound Power'!BS225)))</f>
        <v>#DIV/0!</v>
      </c>
      <c r="CB225" s="26" t="e">
        <f>IF(Calcul!$E227="SW",'ModelParams Lw'!D$22+'ModelParams Lw'!D$23*LOG('Sound Power'!$D225/'Sound Power'!$E225)+'ModelParams Lw'!D$24*LN('Sound Power'!BT225),IF('ModelParams Lw'!D$26+'ModelParams Lw'!D$27*LOG('Sound Power'!$D225/'Sound Power'!$E225)+'ModelParams Lw'!D$28*LN('Sound Power'!BT225)&lt;'ModelParams Lw'!D$22+'ModelParams Lw'!D$23*LOG('Sound Power'!$D225/'Sound Power'!$E225)+'ModelParams Lw'!D$24*LN('Sound Power'!BT225),'ModelParams Lw'!D$22+'ModelParams Lw'!D$23*LOG('Sound Power'!$D225/'Sound Power'!$E225)+'ModelParams Lw'!D$24*LN('Sound Power'!BT225),'ModelParams Lw'!D$26+'ModelParams Lw'!D$27*LOG('Sound Power'!$D225/'Sound Power'!$E225)+'ModelParams Lw'!D$28*LN('Sound Power'!BT225)))</f>
        <v>#DIV/0!</v>
      </c>
      <c r="CC225" s="26" t="e">
        <f>IF(Calcul!$E227="SW",'ModelParams Lw'!E$22+'ModelParams Lw'!E$23*LOG('Sound Power'!$D225/'Sound Power'!$E225)+'ModelParams Lw'!E$24*LN('Sound Power'!BU225),IF('ModelParams Lw'!E$26+'ModelParams Lw'!E$27*LOG('Sound Power'!$D225/'Sound Power'!$E225)+'ModelParams Lw'!E$28*LN('Sound Power'!BU225)&lt;'ModelParams Lw'!E$22+'ModelParams Lw'!E$23*LOG('Sound Power'!$D225/'Sound Power'!$E225)+'ModelParams Lw'!E$24*LN('Sound Power'!BU225),'ModelParams Lw'!E$22+'ModelParams Lw'!E$23*LOG('Sound Power'!$D225/'Sound Power'!$E225)+'ModelParams Lw'!E$24*LN('Sound Power'!BU225),'ModelParams Lw'!E$26+'ModelParams Lw'!E$27*LOG('Sound Power'!$D225/'Sound Power'!$E225)+'ModelParams Lw'!E$28*LN('Sound Power'!BU225)))</f>
        <v>#DIV/0!</v>
      </c>
      <c r="CD225" s="26" t="e">
        <f>IF(Calcul!$E227="SW",'ModelParams Lw'!F$22+'ModelParams Lw'!F$23*LOG('Sound Power'!$D225/'Sound Power'!$E225)+'ModelParams Lw'!F$24*LN('Sound Power'!BV225),IF('ModelParams Lw'!F$26+'ModelParams Lw'!F$27*LOG('Sound Power'!$D225/'Sound Power'!$E225)+'ModelParams Lw'!F$28*LN('Sound Power'!BV225)&lt;'ModelParams Lw'!F$22+'ModelParams Lw'!F$23*LOG('Sound Power'!$D225/'Sound Power'!$E225)+'ModelParams Lw'!F$24*LN('Sound Power'!BV225),'ModelParams Lw'!F$22+'ModelParams Lw'!F$23*LOG('Sound Power'!$D225/'Sound Power'!$E225)+'ModelParams Lw'!F$24*LN('Sound Power'!BV225),'ModelParams Lw'!F$26+'ModelParams Lw'!F$27*LOG('Sound Power'!$D225/'Sound Power'!$E225)+'ModelParams Lw'!F$28*LN('Sound Power'!BV225)))</f>
        <v>#DIV/0!</v>
      </c>
      <c r="CE225" s="26" t="e">
        <f>IF(Calcul!$E227="SW",'ModelParams Lw'!G$22+'ModelParams Lw'!G$23*LOG('Sound Power'!$D225/'Sound Power'!$E225)+'ModelParams Lw'!G$24*LN('Sound Power'!BW225),IF('ModelParams Lw'!G$26+'ModelParams Lw'!G$27*LOG('Sound Power'!$D225/'Sound Power'!$E225)+'ModelParams Lw'!G$28*LN('Sound Power'!BW225)&lt;'ModelParams Lw'!G$22+'ModelParams Lw'!G$23*LOG('Sound Power'!$D225/'Sound Power'!$E225)+'ModelParams Lw'!G$24*LN('Sound Power'!BW225),'ModelParams Lw'!G$22+'ModelParams Lw'!G$23*LOG('Sound Power'!$D225/'Sound Power'!$E225)+'ModelParams Lw'!G$24*LN('Sound Power'!BW225),'ModelParams Lw'!G$26+'ModelParams Lw'!G$27*LOG('Sound Power'!$D225/'Sound Power'!$E225)+'ModelParams Lw'!G$28*LN('Sound Power'!BW225)))</f>
        <v>#DIV/0!</v>
      </c>
      <c r="CF225" s="26" t="e">
        <f>IF(Calcul!$E227="SW",'ModelParams Lw'!H$22+'ModelParams Lw'!H$23*LOG('Sound Power'!$D225/'Sound Power'!$E225)+'ModelParams Lw'!H$24*LN('Sound Power'!BX225),IF('ModelParams Lw'!H$26+'ModelParams Lw'!H$27*LOG('Sound Power'!$D225/'Sound Power'!$E225)+'ModelParams Lw'!H$28*LN('Sound Power'!BX225)&lt;'ModelParams Lw'!H$22+'ModelParams Lw'!H$23*LOG('Sound Power'!$D225/'Sound Power'!$E225)+'ModelParams Lw'!H$24*LN('Sound Power'!BX225),'ModelParams Lw'!H$22+'ModelParams Lw'!H$23*LOG('Sound Power'!$D225/'Sound Power'!$E225)+'ModelParams Lw'!H$24*LN('Sound Power'!BX225),'ModelParams Lw'!H$26+'ModelParams Lw'!H$27*LOG('Sound Power'!$D225/'Sound Power'!$E225)+'ModelParams Lw'!H$28*LN('Sound Power'!BX225)))</f>
        <v>#DIV/0!</v>
      </c>
      <c r="CG225" s="26" t="e">
        <f>IF(Calcul!$E227="SW",'ModelParams Lw'!I$22+'ModelParams Lw'!I$23*LOG('Sound Power'!$D225/'Sound Power'!$E225)+'ModelParams Lw'!I$24*LN('Sound Power'!BY225),IF('ModelParams Lw'!I$26+'ModelParams Lw'!I$27*LOG('Sound Power'!$D225/'Sound Power'!$E225)+'ModelParams Lw'!I$28*LN('Sound Power'!BY225)&lt;'ModelParams Lw'!I$22+'ModelParams Lw'!I$23*LOG('Sound Power'!$D225/'Sound Power'!$E225)+'ModelParams Lw'!I$24*LN('Sound Power'!BY225),'ModelParams Lw'!I$22+'ModelParams Lw'!I$23*LOG('Sound Power'!$D225/'Sound Power'!$E225)+'ModelParams Lw'!I$24*LN('Sound Power'!BY225),'ModelParams Lw'!I$26+'ModelParams Lw'!I$27*LOG('Sound Power'!$D225/'Sound Power'!$E225)+'ModelParams Lw'!I$28*LN('Sound Power'!BY225)))</f>
        <v>#DIV/0!</v>
      </c>
      <c r="CH225" s="26" t="e">
        <f>IF(Calcul!$E227="SW",'ModelParams Lw'!J$22+'ModelParams Lw'!J$23*LOG('Sound Power'!$D225/'Sound Power'!$E225)+'ModelParams Lw'!J$24*LN('Sound Power'!BZ225),IF('ModelParams Lw'!J$26+'ModelParams Lw'!J$27*LOG('Sound Power'!$D225/'Sound Power'!$E225)+'ModelParams Lw'!J$28*LN('Sound Power'!BZ225)&lt;'ModelParams Lw'!J$22+'ModelParams Lw'!J$23*LOG('Sound Power'!$D225/'Sound Power'!$E225)+'ModelParams Lw'!J$24*LN('Sound Power'!BZ225),'ModelParams Lw'!J$22+'ModelParams Lw'!J$23*LOG('Sound Power'!$D225/'Sound Power'!$E225)+'ModelParams Lw'!J$24*LN('Sound Power'!BZ225),'ModelParams Lw'!J$26+'ModelParams Lw'!J$27*LOG('Sound Power'!$D225/'Sound Power'!$E225)+'ModelParams Lw'!J$28*LN('Sound Power'!BZ225)))</f>
        <v>#DIV/0!</v>
      </c>
      <c r="CI225" s="26" t="e">
        <f t="shared" si="83"/>
        <v>#DIV/0!</v>
      </c>
      <c r="CJ225" s="26" t="e">
        <f t="shared" si="84"/>
        <v>#DIV/0!</v>
      </c>
      <c r="CK225" s="26" t="e">
        <f t="shared" si="85"/>
        <v>#DIV/0!</v>
      </c>
      <c r="CL225" s="26" t="e">
        <f t="shared" si="86"/>
        <v>#DIV/0!</v>
      </c>
      <c r="CM225" s="26" t="e">
        <f t="shared" si="87"/>
        <v>#DIV/0!</v>
      </c>
      <c r="CN225" s="26" t="e">
        <f t="shared" si="88"/>
        <v>#DIV/0!</v>
      </c>
      <c r="CO225" s="26" t="e">
        <f t="shared" si="89"/>
        <v>#DIV/0!</v>
      </c>
      <c r="CP225" s="26" t="e">
        <f t="shared" si="90"/>
        <v>#DIV/0!</v>
      </c>
      <c r="CQ225" s="26" t="e">
        <f>10*LOG10(IF(CI225="",0,POWER(10,((CI225+'ModelParams Lw'!$O$4)/10))) +IF(CJ225="",0,POWER(10,((CJ225+'ModelParams Lw'!$P$4)/10))) +IF(CK225="",0,POWER(10,((CK225+'ModelParams Lw'!$Q$4)/10))) +IF(CL225="",0,POWER(10,((CL225+'ModelParams Lw'!$R$4)/10))) +IF(CM225="",0,POWER(10,((CM225+'ModelParams Lw'!$S$4)/10))) +IF(CN225="",0,POWER(10,((CN225+'ModelParams Lw'!$T$4)/10))) +IF(CO225="",0,POWER(10,((CO225+'ModelParams Lw'!$U$4)/10)))+IF(CP225="",0,POWER(10,((CP225+'ModelParams Lw'!$V$4)/10))))</f>
        <v>#DIV/0!</v>
      </c>
      <c r="CR225" s="26" t="e">
        <f t="shared" si="91"/>
        <v>#DIV/0!</v>
      </c>
      <c r="CS225" s="26" t="e">
        <f>(CI225-'ModelParams Lw'!$O$10)/'ModelParams Lw'!$O$11</f>
        <v>#DIV/0!</v>
      </c>
      <c r="CT225" s="26" t="e">
        <f>(CJ225-'ModelParams Lw'!$P$10)/'ModelParams Lw'!$P$11</f>
        <v>#DIV/0!</v>
      </c>
      <c r="CU225" s="26" t="e">
        <f>(CK225-'ModelParams Lw'!$Q$10)/'ModelParams Lw'!$Q$11</f>
        <v>#DIV/0!</v>
      </c>
      <c r="CV225" s="26" t="e">
        <f>(CL225-'ModelParams Lw'!$R$10)/'ModelParams Lw'!$R$11</f>
        <v>#DIV/0!</v>
      </c>
      <c r="CW225" s="26" t="e">
        <f>(CM225-'ModelParams Lw'!$S$10)/'ModelParams Lw'!$S$11</f>
        <v>#DIV/0!</v>
      </c>
      <c r="CX225" s="26" t="e">
        <f>(CN225-'ModelParams Lw'!$T$10)/'ModelParams Lw'!$T$11</f>
        <v>#DIV/0!</v>
      </c>
      <c r="CY225" s="26" t="e">
        <f>(CO225-'ModelParams Lw'!$U$10)/'ModelParams Lw'!$U$11</f>
        <v>#DIV/0!</v>
      </c>
      <c r="CZ225" s="26" t="e">
        <f>(CP225-'ModelParams Lw'!$V$10)/'ModelParams Lw'!$V$11</f>
        <v>#DIV/0!</v>
      </c>
    </row>
    <row r="226" spans="1:104" x14ac:dyDescent="0.2">
      <c r="A226" s="13">
        <f>Calcul!A228</f>
        <v>0</v>
      </c>
      <c r="B226" s="13">
        <f t="shared" si="92"/>
        <v>0</v>
      </c>
      <c r="C226" s="13">
        <f>Calcul!B228</f>
        <v>0</v>
      </c>
      <c r="D226" s="13">
        <f>Calcul!C228/1000</f>
        <v>0</v>
      </c>
      <c r="E226" s="13">
        <f>Calcul!D228/1000</f>
        <v>0</v>
      </c>
      <c r="F226" s="13">
        <f t="shared" si="93"/>
        <v>0</v>
      </c>
      <c r="G226" s="23" t="e">
        <f>DEGREES(ACOS(1-(1/'ModelParams Lw'!B$15*SQRT(0.5*1.2/'Sound Power'!$C226)*('Sound Power'!$B226/3600)/('Sound Power'!$D226)/('Sound Power'!$F226))))</f>
        <v>#DIV/0!</v>
      </c>
      <c r="H226" s="23" t="e">
        <f>DEGREES(ACOS(1-(1/'ModelParams Lw'!C$15*SQRT(0.5*1.2/'Sound Power'!$C226)*('Sound Power'!$B226/3600)/('Sound Power'!$D226)/('Sound Power'!$F226))))</f>
        <v>#DIV/0!</v>
      </c>
      <c r="I226" s="23" t="e">
        <f>DEGREES(ACOS(1-(1/'ModelParams Lw'!D$15*SQRT(0.5*1.2/'Sound Power'!$C226)*('Sound Power'!$B226/3600)/('Sound Power'!$D226)/('Sound Power'!$F226))))</f>
        <v>#DIV/0!</v>
      </c>
      <c r="J226" s="23" t="e">
        <f>DEGREES(ACOS(1-(1/'ModelParams Lw'!E$15*SQRT(0.5*1.2/'Sound Power'!$C226)*('Sound Power'!$B226/3600)/('Sound Power'!$D226)/('Sound Power'!$F226))))</f>
        <v>#DIV/0!</v>
      </c>
      <c r="K226" s="23" t="e">
        <f>DEGREES(ACOS(1-(1/'ModelParams Lw'!F$15*SQRT(0.5*1.2/'Sound Power'!$C226)*('Sound Power'!$B226/3600)/('Sound Power'!$D226)/('Sound Power'!$F226))))</f>
        <v>#DIV/0!</v>
      </c>
      <c r="L226" s="23" t="e">
        <f>DEGREES(ACOS(1-(1/'ModelParams Lw'!G$15*SQRT(0.5*1.2/'Sound Power'!$C226)*('Sound Power'!$B226/3600)/('Sound Power'!$D226)/('Sound Power'!$F226))))</f>
        <v>#DIV/0!</v>
      </c>
      <c r="M226" s="23" t="e">
        <f>DEGREES(ACOS(1-(1/'ModelParams Lw'!H$15*SQRT(0.5*1.2/'Sound Power'!$C226)*('Sound Power'!$B226/3600)/('Sound Power'!$D226)/('Sound Power'!$F226))))</f>
        <v>#DIV/0!</v>
      </c>
      <c r="N226" s="23" t="e">
        <f>DEGREES(ACOS(1-(1/'ModelParams Lw'!I$15*SQRT(0.5*1.2/'Sound Power'!$C226)*('Sound Power'!$B226/3600)/('Sound Power'!$D226)/('Sound Power'!$F226))))</f>
        <v>#DIV/0!</v>
      </c>
      <c r="O226" s="26" t="e">
        <f>('ModelParams Lw'!B$4*LN('Sound Power'!G226)/(1+EXP(-('Sound Power'!$D226*1000+'ModelParams Lw'!B$6)/'ModelParams Lw'!B$7))+'ModelParams Lw'!B$5)*LN('Sound Power'!$B226)-('ModelParams Lw'!B$8+'ModelParams Lw'!B$9*$D226+'ModelParams Lw'!B$10*'Sound Power'!$F226^'ModelParams Lw'!B$14+'ModelParams Lw'!B$11*LN('Sound Power'!G226)+'ModelParams Lw'!B$12*'Sound Power'!$D226*'Sound Power'!$F226+'ModelParams Lw'!B$13*'Sound Power'!$D226*LN('Sound Power'!G226))</f>
        <v>#DIV/0!</v>
      </c>
      <c r="P226" s="26" t="e">
        <f>('ModelParams Lw'!C$4*LN('Sound Power'!H226)/(1+EXP(-('Sound Power'!$D226*1000+'ModelParams Lw'!C$6)/'ModelParams Lw'!C$7))+'ModelParams Lw'!C$5)*LN('Sound Power'!$B226)-('ModelParams Lw'!C$8+'ModelParams Lw'!C$9*$D226+'ModelParams Lw'!C$10*'Sound Power'!$F226^'ModelParams Lw'!C$14+'ModelParams Lw'!C$11*LN('Sound Power'!H226)+'ModelParams Lw'!C$12*'Sound Power'!$D226*'Sound Power'!$F226+'ModelParams Lw'!C$13*'Sound Power'!$D226*LN('Sound Power'!H226))</f>
        <v>#DIV/0!</v>
      </c>
      <c r="Q226" s="26" t="e">
        <f>('ModelParams Lw'!D$4*LN('Sound Power'!I226)/(1+EXP(-('Sound Power'!$D226*1000+'ModelParams Lw'!D$6)/'ModelParams Lw'!D$7))+'ModelParams Lw'!D$5)*LN('Sound Power'!$B226)-('ModelParams Lw'!D$8+'ModelParams Lw'!D$9*$D226+'ModelParams Lw'!D$10*'Sound Power'!$F226^'ModelParams Lw'!D$14+'ModelParams Lw'!D$11*LN('Sound Power'!I226)+'ModelParams Lw'!D$12*'Sound Power'!$D226*'Sound Power'!$F226+'ModelParams Lw'!D$13*'Sound Power'!$D226*LN('Sound Power'!I226))</f>
        <v>#DIV/0!</v>
      </c>
      <c r="R226" s="26" t="e">
        <f>('ModelParams Lw'!E$4*LN('Sound Power'!J226)/(1+EXP(-('Sound Power'!$D226*1000+'ModelParams Lw'!E$6)/'ModelParams Lw'!E$7))+'ModelParams Lw'!E$5)*LN('Sound Power'!$B226)-('ModelParams Lw'!E$8+'ModelParams Lw'!E$9*$D226+'ModelParams Lw'!E$10*'Sound Power'!$F226^'ModelParams Lw'!E$14+'ModelParams Lw'!E$11*LN('Sound Power'!J226)+'ModelParams Lw'!E$12*'Sound Power'!$D226*'Sound Power'!$F226+'ModelParams Lw'!E$13*'Sound Power'!$D226*LN('Sound Power'!J226))</f>
        <v>#DIV/0!</v>
      </c>
      <c r="S226" s="26" t="e">
        <f>('ModelParams Lw'!F$4*LN('Sound Power'!K226)/(1+EXP(-('Sound Power'!$D226*1000+'ModelParams Lw'!F$6)/'ModelParams Lw'!F$7))+'ModelParams Lw'!F$5)*LN('Sound Power'!$B226)-('ModelParams Lw'!F$8+'ModelParams Lw'!F$9*$D226+'ModelParams Lw'!F$10*'Sound Power'!$F226^'ModelParams Lw'!F$14+'ModelParams Lw'!F$11*LN('Sound Power'!K226)+'ModelParams Lw'!F$12*'Sound Power'!$D226*'Sound Power'!$F226+'ModelParams Lw'!F$13*'Sound Power'!$D226*LN('Sound Power'!K226))</f>
        <v>#DIV/0!</v>
      </c>
      <c r="T226" s="26" t="e">
        <f>('ModelParams Lw'!G$4*LN('Sound Power'!L226)/(1+EXP(-('Sound Power'!$D226*1000+'ModelParams Lw'!G$6)/'ModelParams Lw'!G$7))+'ModelParams Lw'!G$5)*LN('Sound Power'!$B226)-('ModelParams Lw'!G$8+'ModelParams Lw'!G$9*$D226+'ModelParams Lw'!G$10*'Sound Power'!$F226^'ModelParams Lw'!G$14+'ModelParams Lw'!G$11*LN('Sound Power'!L226)+'ModelParams Lw'!G$12*'Sound Power'!$D226*'Sound Power'!$F226+'ModelParams Lw'!G$13*'Sound Power'!$D226*LN('Sound Power'!L226))</f>
        <v>#DIV/0!</v>
      </c>
      <c r="U226" s="26" t="e">
        <f>('ModelParams Lw'!H$4*LN('Sound Power'!M226)/(1+EXP(-('Sound Power'!$D226*1000+'ModelParams Lw'!H$6)/'ModelParams Lw'!H$7))+'ModelParams Lw'!H$5)*LN('Sound Power'!$B226)-('ModelParams Lw'!H$8+'ModelParams Lw'!H$9*$D226+'ModelParams Lw'!H$10*'Sound Power'!$F226^'ModelParams Lw'!H$14+'ModelParams Lw'!H$11*LN('Sound Power'!M226)+'ModelParams Lw'!H$12*'Sound Power'!$D226*'Sound Power'!$F226+'ModelParams Lw'!H$13*'Sound Power'!$D226*LN('Sound Power'!M226))</f>
        <v>#DIV/0!</v>
      </c>
      <c r="V226" s="26" t="e">
        <f>('ModelParams Lw'!I$4*LN('Sound Power'!N226)/(1+EXP(-('Sound Power'!$D226*1000+'ModelParams Lw'!I$6)/'ModelParams Lw'!I$7))+'ModelParams Lw'!I$5)*LN('Sound Power'!$B226)-('ModelParams Lw'!I$8+'ModelParams Lw'!I$9*$D226+'ModelParams Lw'!I$10*'Sound Power'!$F226^'ModelParams Lw'!I$14+'ModelParams Lw'!I$11*LN('Sound Power'!N226)+'ModelParams Lw'!I$12*'Sound Power'!$D226*'Sound Power'!$F226+'ModelParams Lw'!I$13*'Sound Power'!$D226*LN('Sound Power'!N226))</f>
        <v>#DIV/0!</v>
      </c>
      <c r="W226" s="26" t="e">
        <f>10*LOG10(IF(O226="",0,POWER(10,((O226+'ModelParams Lw'!$O$4)/10))) +IF(P226="",0,POWER(10,((P226+'ModelParams Lw'!$P$4)/10))) +IF(Q226="",0,POWER(10,((Q226+'ModelParams Lw'!$Q$4)/10))) +IF(R226="",0,POWER(10,((R226+'ModelParams Lw'!$R$4)/10))) +IF(S226="",0,POWER(10,((S226+'ModelParams Lw'!$S$4)/10))) +IF(T226="",0,POWER(10,((T226+'ModelParams Lw'!$T$4)/10))) +IF(U226="",0,POWER(10,((U226+'ModelParams Lw'!$U$4)/10)))+IF(V226="",0,POWER(10,((V226+'ModelParams Lw'!$V$4)/10))))</f>
        <v>#DIV/0!</v>
      </c>
      <c r="X226" s="26" t="e">
        <f t="shared" si="77"/>
        <v>#DIV/0!</v>
      </c>
      <c r="Y226" s="26" t="e">
        <f>(O226-'ModelParams Lw'!O$10)/'ModelParams Lw'!O$11</f>
        <v>#DIV/0!</v>
      </c>
      <c r="Z226" s="26" t="e">
        <f>(P226-'ModelParams Lw'!P$10)/'ModelParams Lw'!P$11</f>
        <v>#DIV/0!</v>
      </c>
      <c r="AA226" s="26" t="e">
        <f>(Q226-'ModelParams Lw'!Q$10)/'ModelParams Lw'!Q$11</f>
        <v>#DIV/0!</v>
      </c>
      <c r="AB226" s="26" t="e">
        <f>(R226-'ModelParams Lw'!R$10)/'ModelParams Lw'!R$11</f>
        <v>#DIV/0!</v>
      </c>
      <c r="AC226" s="26" t="e">
        <f>(S226-'ModelParams Lw'!S$10)/'ModelParams Lw'!S$11</f>
        <v>#DIV/0!</v>
      </c>
      <c r="AD226" s="26" t="e">
        <f>(T226-'ModelParams Lw'!T$10)/'ModelParams Lw'!T$11</f>
        <v>#DIV/0!</v>
      </c>
      <c r="AE226" s="26" t="e">
        <f>(U226-'ModelParams Lw'!U$10)/'ModelParams Lw'!U$11</f>
        <v>#DIV/0!</v>
      </c>
      <c r="AF226" s="26" t="e">
        <f>(V226-'ModelParams Lw'!V$10)/'ModelParams Lw'!V$11</f>
        <v>#DIV/0!</v>
      </c>
      <c r="AG226" s="26" t="e">
        <f t="shared" si="78"/>
        <v>#DIV/0!</v>
      </c>
      <c r="AH226" s="26" t="e">
        <f>VLOOKUP(D226*1000,'ModelParams Lw'!$A$38:$D$58,4)</f>
        <v>#N/A</v>
      </c>
      <c r="AI226" s="56" t="e">
        <f>VLOOKUP(D226*1000,'ModelParams Lw'!$A$38:$D$58,2)</f>
        <v>#N/A</v>
      </c>
      <c r="AJ226" s="46" t="e">
        <f t="shared" si="79"/>
        <v>#DIV/0!</v>
      </c>
      <c r="AK226" s="26" t="e">
        <f t="shared" si="80"/>
        <v>#VALUE!</v>
      </c>
      <c r="AL226" s="26" t="e">
        <f>IF($AI226=100,'ModelParams Lw'!R$35*'Sound Power'!$AH226^2+'ModelParams Lw'!R$36*'Sound Power'!$AH226+'ModelParams Lw'!R$37,IF($AI226=150,'ModelParams Lw'!R$38*'Sound Power'!$AH226^2+'ModelParams Lw'!R$39*'Sound Power'!$AH226+'ModelParams Lw'!R$40,'ModelParams Lw'!R$41*'Sound Power'!$AH226^2+'ModelParams Lw'!R$42*'Sound Power'!$AH226+'ModelParams Lw'!R$43))</f>
        <v>#N/A</v>
      </c>
      <c r="AM226" s="26" t="e">
        <f>IF($AI226=100,'ModelParams Lw'!S$35*'Sound Power'!$AH226^2+'ModelParams Lw'!S$36*'Sound Power'!$AH226+'ModelParams Lw'!S$37,IF($AI226=150,'ModelParams Lw'!S$38*'Sound Power'!$AH226^2+'ModelParams Lw'!S$39*'Sound Power'!$AH226+'ModelParams Lw'!S$40,'ModelParams Lw'!S$41*'Sound Power'!$AH226^2+'ModelParams Lw'!S$42*'Sound Power'!$AH226+'ModelParams Lw'!S$43))</f>
        <v>#N/A</v>
      </c>
      <c r="AN226" s="26" t="e">
        <f>IF($AI226=100,'ModelParams Lw'!T$35*'Sound Power'!$AH226^2+'ModelParams Lw'!T$36*'Sound Power'!$AH226+'ModelParams Lw'!T$37,IF($AI226=150,'ModelParams Lw'!T$38*'Sound Power'!$AH226^2+'ModelParams Lw'!T$39*'Sound Power'!$AH226+'ModelParams Lw'!T$40,'ModelParams Lw'!T$41*'Sound Power'!$AH226^2+'ModelParams Lw'!T$42*'Sound Power'!$AH226+'ModelParams Lw'!T$43))</f>
        <v>#N/A</v>
      </c>
      <c r="AO226" s="26" t="e">
        <f>IF($AI226=100,'ModelParams Lw'!U$35*'Sound Power'!$AH226^2+'ModelParams Lw'!U$36*'Sound Power'!$AH226+'ModelParams Lw'!U$37,IF($AI226=150,'ModelParams Lw'!U$38*'Sound Power'!$AH226^2+'ModelParams Lw'!U$39*'Sound Power'!$AH226+'ModelParams Lw'!U$40,'ModelParams Lw'!U$41*'Sound Power'!$AH226^2+'ModelParams Lw'!U$42*'Sound Power'!$AH226+'ModelParams Lw'!U$43))</f>
        <v>#N/A</v>
      </c>
      <c r="AP226" s="26" t="e">
        <f>IF($AI226=100,'ModelParams Lw'!V$35*'Sound Power'!$AH226^2+'ModelParams Lw'!V$36*'Sound Power'!$AH226+'ModelParams Lw'!V$37,IF($AI226=150,'ModelParams Lw'!V$38*'Sound Power'!$AH226^2+'ModelParams Lw'!V$39*'Sound Power'!$AH226+'ModelParams Lw'!V$40,'ModelParams Lw'!V$41*'Sound Power'!$AH226^2+'ModelParams Lw'!V$42*'Sound Power'!$AH226+'ModelParams Lw'!V$43))</f>
        <v>#N/A</v>
      </c>
      <c r="AQ226" s="26" t="e">
        <f>IF($AI226=100,'ModelParams Lw'!W$35*'Sound Power'!$AH226^2+'ModelParams Lw'!W$36*'Sound Power'!$AH226+'ModelParams Lw'!W$37,IF($AI226=150,'ModelParams Lw'!W$38*'Sound Power'!$AH226^2+'ModelParams Lw'!W$39*'Sound Power'!$AH226+'ModelParams Lw'!W$40,'ModelParams Lw'!W$41*'Sound Power'!$AH226^2+'ModelParams Lw'!W$42*'Sound Power'!$AH226+'ModelParams Lw'!W$43))</f>
        <v>#N/A</v>
      </c>
      <c r="AR226" s="26" t="e">
        <f t="shared" si="81"/>
        <v>#VALUE!</v>
      </c>
      <c r="AS226" s="26" t="e">
        <f>IF(26.83*LN($AJ226)-11.791-'ModelParams Lw'!B$35&lt;0,0,26.83*LN($AJ226)-11.791-'ModelParams Lw'!B$35)</f>
        <v>#DIV/0!</v>
      </c>
      <c r="AT226" s="26" t="e">
        <f>IF(26.83*LN($AJ226)-11.791-'ModelParams Lw'!C$35&lt;0,0,26.83*LN($AJ226)-11.791-'ModelParams Lw'!C$35)</f>
        <v>#DIV/0!</v>
      </c>
      <c r="AU226" s="26" t="e">
        <f>IF(26.83*LN($AJ226)-11.791-'ModelParams Lw'!D$35&lt;0,0,26.83*LN($AJ226)-11.791-'ModelParams Lw'!D$35)</f>
        <v>#DIV/0!</v>
      </c>
      <c r="AV226" s="26" t="e">
        <f>IF(26.83*LN($AJ226)-11.791-'ModelParams Lw'!E$35&lt;0,0,26.83*LN($AJ226)-11.791-'ModelParams Lw'!E$35)</f>
        <v>#DIV/0!</v>
      </c>
      <c r="AW226" s="26" t="e">
        <f>IF(26.83*LN($AJ226)-11.791-'ModelParams Lw'!F$35&lt;0,0,26.83*LN($AJ226)-11.791-'ModelParams Lw'!F$35)</f>
        <v>#DIV/0!</v>
      </c>
      <c r="AX226" s="26" t="e">
        <f>IF(26.83*LN($AJ226)-11.791-'ModelParams Lw'!G$35&lt;0,0,26.83*LN($AJ226)-11.791-'ModelParams Lw'!G$35)</f>
        <v>#DIV/0!</v>
      </c>
      <c r="AY226" s="26" t="e">
        <f>IF(26.83*LN($AJ226)-11.791-'ModelParams Lw'!H$35&lt;0,0,26.83*LN($AJ226)-11.791-'ModelParams Lw'!H$35)</f>
        <v>#DIV/0!</v>
      </c>
      <c r="AZ226" s="26" t="e">
        <f>IF(26.83*LN($AJ226)-11.791-'ModelParams Lw'!I$35&lt;0,0,26.83*LN($AJ226)-11.791-'ModelParams Lw'!I$35)</f>
        <v>#DIV/0!</v>
      </c>
      <c r="BA226" s="26" t="e">
        <f t="shared" si="94"/>
        <v>#DIV/0!</v>
      </c>
      <c r="BB226" s="26" t="e">
        <f t="shared" si="95"/>
        <v>#DIV/0!</v>
      </c>
      <c r="BC226" s="26" t="e">
        <f t="shared" si="96"/>
        <v>#DIV/0!</v>
      </c>
      <c r="BD226" s="26" t="e">
        <f t="shared" si="97"/>
        <v>#DIV/0!</v>
      </c>
      <c r="BE226" s="26" t="e">
        <f t="shared" si="98"/>
        <v>#DIV/0!</v>
      </c>
      <c r="BF226" s="26" t="e">
        <f t="shared" si="99"/>
        <v>#DIV/0!</v>
      </c>
      <c r="BG226" s="26" t="e">
        <f t="shared" si="100"/>
        <v>#DIV/0!</v>
      </c>
      <c r="BH226" s="26" t="e">
        <f t="shared" si="101"/>
        <v>#DIV/0!</v>
      </c>
      <c r="BI226" s="26" t="e">
        <f>10*LOG10(IF(BA226="",0,POWER(10,((BA226+'ModelParams Lw'!$O$4)/10))) +IF(BB226="",0,POWER(10,((BB226+'ModelParams Lw'!$P$4)/10))) +IF(BC226="",0,POWER(10,((BC226+'ModelParams Lw'!$Q$4)/10))) +IF(BD226="",0,POWER(10,((BD226+'ModelParams Lw'!$R$4)/10))) +IF(BE226="",0,POWER(10,((BE226+'ModelParams Lw'!$S$4)/10))) +IF(BF226="",0,POWER(10,((BF226+'ModelParams Lw'!$T$4)/10))) +IF(BG226="",0,POWER(10,((BG226+'ModelParams Lw'!$U$4)/10)))+IF(BH226="",0,POWER(10,((BH226+'ModelParams Lw'!$V$4)/10))))</f>
        <v>#DIV/0!</v>
      </c>
      <c r="BJ226" s="26" t="e">
        <f t="shared" si="82"/>
        <v>#DIV/0!</v>
      </c>
      <c r="BK226" s="26" t="e">
        <f>(BA226-'ModelParams Lw'!O$10)/'ModelParams Lw'!O$11</f>
        <v>#DIV/0!</v>
      </c>
      <c r="BL226" s="26" t="e">
        <f>(BB226-'ModelParams Lw'!P$10)/'ModelParams Lw'!P$11</f>
        <v>#DIV/0!</v>
      </c>
      <c r="BM226" s="26" t="e">
        <f>(BC226-'ModelParams Lw'!Q$10)/'ModelParams Lw'!Q$11</f>
        <v>#DIV/0!</v>
      </c>
      <c r="BN226" s="26" t="e">
        <f>(BD226-'ModelParams Lw'!R$10)/'ModelParams Lw'!R$11</f>
        <v>#DIV/0!</v>
      </c>
      <c r="BO226" s="26" t="e">
        <f>(BE226-'ModelParams Lw'!S$10)/'ModelParams Lw'!S$11</f>
        <v>#DIV/0!</v>
      </c>
      <c r="BP226" s="26" t="e">
        <f>(BF226-'ModelParams Lw'!T$10)/'ModelParams Lw'!T$11</f>
        <v>#DIV/0!</v>
      </c>
      <c r="BQ226" s="26" t="e">
        <f>(BG226-'ModelParams Lw'!U$10)/'ModelParams Lw'!U$11</f>
        <v>#DIV/0!</v>
      </c>
      <c r="BR226" s="26" t="e">
        <f>(BH226-'ModelParams Lw'!V$10)/'ModelParams Lw'!V$11</f>
        <v>#DIV/0!</v>
      </c>
      <c r="BS226" s="23" t="e">
        <f>IF(Calcul!$E228="SW",DEGREES(ACOS(1-(1/'ModelParams Lw'!C$25*SQRT(0.5*1.2/'Sound Power'!$C226)*('Sound Power'!$B226/3600)/('Sound Power'!$D226)/('Sound Power'!$F226)))),DEGREES(ACOS(1-(1/'ModelParams Lw'!C$29*SQRT(0.5*1.2/'Sound Power'!$C226)*('Sound Power'!$B226/3600)/('Sound Power'!$D226)/('Sound Power'!$F226)))))</f>
        <v>#DIV/0!</v>
      </c>
      <c r="BT226" s="23" t="e">
        <f>IF(Calcul!$E228="SW",DEGREES(ACOS(1-(1/'ModelParams Lw'!D$25*SQRT(0.5*1.2/'Sound Power'!$C226)*('Sound Power'!$B226/3600)/('Sound Power'!$D226)/('Sound Power'!$F226)))),DEGREES(ACOS(1-(1/'ModelParams Lw'!D$29*SQRT(0.5*1.2/'Sound Power'!$C226)*('Sound Power'!$B226/3600)/('Sound Power'!$D226)/('Sound Power'!$F226)))))</f>
        <v>#DIV/0!</v>
      </c>
      <c r="BU226" s="23" t="e">
        <f>IF(Calcul!$E228="SW",DEGREES(ACOS(1-(1/'ModelParams Lw'!E$25*SQRT(0.5*1.2/'Sound Power'!$C226)*('Sound Power'!$B226/3600)/('Sound Power'!$D226)/('Sound Power'!$F226)))),DEGREES(ACOS(1-(1/'ModelParams Lw'!E$29*SQRT(0.5*1.2/'Sound Power'!$C226)*('Sound Power'!$B226/3600)/('Sound Power'!$D226)/('Sound Power'!$F226)))))</f>
        <v>#DIV/0!</v>
      </c>
      <c r="BV226" s="23" t="e">
        <f>IF(Calcul!$E228="SW",DEGREES(ACOS(1-(1/'ModelParams Lw'!F$25*SQRT(0.5*1.2/'Sound Power'!$C226)*('Sound Power'!$B226/3600)/('Sound Power'!$D226)/('Sound Power'!$F226)))),DEGREES(ACOS(1-(1/'ModelParams Lw'!F$29*SQRT(0.5*1.2/'Sound Power'!$C226)*('Sound Power'!$B226/3600)/('Sound Power'!$D226)/('Sound Power'!$F226)))))</f>
        <v>#DIV/0!</v>
      </c>
      <c r="BW226" s="23" t="e">
        <f>IF(Calcul!$E228="SW",DEGREES(ACOS(1-(1/'ModelParams Lw'!G$25*SQRT(0.5*1.2/'Sound Power'!$C226)*('Sound Power'!$B226/3600)/('Sound Power'!$D226)/('Sound Power'!$F226)))),DEGREES(ACOS(1-(1/'ModelParams Lw'!G$29*SQRT(0.5*1.2/'Sound Power'!$C226)*('Sound Power'!$B226/3600)/('Sound Power'!$D226)/('Sound Power'!$F226)))))</f>
        <v>#DIV/0!</v>
      </c>
      <c r="BX226" s="23" t="e">
        <f>IF(Calcul!$E228="SW",DEGREES(ACOS(1-(1/'ModelParams Lw'!H$25*SQRT(0.5*1.2/'Sound Power'!$C226)*('Sound Power'!$B226/3600)/('Sound Power'!$D226)/('Sound Power'!$F226)))),DEGREES(ACOS(1-(1/'ModelParams Lw'!H$29*SQRT(0.5*1.2/'Sound Power'!$C226)*('Sound Power'!$B226/3600)/('Sound Power'!$D226)/('Sound Power'!$F226)))))</f>
        <v>#DIV/0!</v>
      </c>
      <c r="BY226" s="23" t="e">
        <f>IF(Calcul!$E228="SW",DEGREES(ACOS(1-(1/'ModelParams Lw'!I$25*SQRT(0.5*1.2/'Sound Power'!$C226)*('Sound Power'!$B226/3600)/('Sound Power'!$D226)/('Sound Power'!$F226)))),DEGREES(ACOS(1-(1/'ModelParams Lw'!I$29*SQRT(0.5*1.2/'Sound Power'!$C226)*('Sound Power'!$B226/3600)/('Sound Power'!$D226)/('Sound Power'!$F226)))))</f>
        <v>#DIV/0!</v>
      </c>
      <c r="BZ226" s="23" t="e">
        <f>IF(Calcul!$E228="SW",DEGREES(ACOS(1-(1/'ModelParams Lw'!J$25*SQRT(0.5*1.2/'Sound Power'!$C226)*('Sound Power'!$B226/3600)/('Sound Power'!$D226)/('Sound Power'!$F226)))),DEGREES(ACOS(1-(1/'ModelParams Lw'!J$29*SQRT(0.5*1.2/'Sound Power'!$C226)*('Sound Power'!$B226/3600)/('Sound Power'!$D226)/('Sound Power'!$F226)))))</f>
        <v>#DIV/0!</v>
      </c>
      <c r="CA226" s="26" t="e">
        <f>IF(Calcul!$E228="SW",'ModelParams Lw'!C$22+'ModelParams Lw'!C$23*LOG('Sound Power'!$D226/'Sound Power'!$E226)+'ModelParams Lw'!C$24*LN('Sound Power'!BS226),IF('ModelParams Lw'!C$26+'ModelParams Lw'!C$27*LOG('Sound Power'!$D226/'Sound Power'!$E226)+'ModelParams Lw'!C$28*LN('Sound Power'!BS226)&lt;'ModelParams Lw'!C$22+'ModelParams Lw'!C$23*LOG('Sound Power'!$D226/'Sound Power'!$E226)+'ModelParams Lw'!C$24*LN('Sound Power'!BS226),'ModelParams Lw'!C$22+'ModelParams Lw'!C$23*LOG('Sound Power'!$D226/'Sound Power'!$E226)+'ModelParams Lw'!C$24*LN('Sound Power'!BS226),'ModelParams Lw'!C$26+'ModelParams Lw'!C$27*LOG('Sound Power'!$D226/'Sound Power'!$E226)+'ModelParams Lw'!C$28*LN('Sound Power'!BS226)))</f>
        <v>#DIV/0!</v>
      </c>
      <c r="CB226" s="26" t="e">
        <f>IF(Calcul!$E228="SW",'ModelParams Lw'!D$22+'ModelParams Lw'!D$23*LOG('Sound Power'!$D226/'Sound Power'!$E226)+'ModelParams Lw'!D$24*LN('Sound Power'!BT226),IF('ModelParams Lw'!D$26+'ModelParams Lw'!D$27*LOG('Sound Power'!$D226/'Sound Power'!$E226)+'ModelParams Lw'!D$28*LN('Sound Power'!BT226)&lt;'ModelParams Lw'!D$22+'ModelParams Lw'!D$23*LOG('Sound Power'!$D226/'Sound Power'!$E226)+'ModelParams Lw'!D$24*LN('Sound Power'!BT226),'ModelParams Lw'!D$22+'ModelParams Lw'!D$23*LOG('Sound Power'!$D226/'Sound Power'!$E226)+'ModelParams Lw'!D$24*LN('Sound Power'!BT226),'ModelParams Lw'!D$26+'ModelParams Lw'!D$27*LOG('Sound Power'!$D226/'Sound Power'!$E226)+'ModelParams Lw'!D$28*LN('Sound Power'!BT226)))</f>
        <v>#DIV/0!</v>
      </c>
      <c r="CC226" s="26" t="e">
        <f>IF(Calcul!$E228="SW",'ModelParams Lw'!E$22+'ModelParams Lw'!E$23*LOG('Sound Power'!$D226/'Sound Power'!$E226)+'ModelParams Lw'!E$24*LN('Sound Power'!BU226),IF('ModelParams Lw'!E$26+'ModelParams Lw'!E$27*LOG('Sound Power'!$D226/'Sound Power'!$E226)+'ModelParams Lw'!E$28*LN('Sound Power'!BU226)&lt;'ModelParams Lw'!E$22+'ModelParams Lw'!E$23*LOG('Sound Power'!$D226/'Sound Power'!$E226)+'ModelParams Lw'!E$24*LN('Sound Power'!BU226),'ModelParams Lw'!E$22+'ModelParams Lw'!E$23*LOG('Sound Power'!$D226/'Sound Power'!$E226)+'ModelParams Lw'!E$24*LN('Sound Power'!BU226),'ModelParams Lw'!E$26+'ModelParams Lw'!E$27*LOG('Sound Power'!$D226/'Sound Power'!$E226)+'ModelParams Lw'!E$28*LN('Sound Power'!BU226)))</f>
        <v>#DIV/0!</v>
      </c>
      <c r="CD226" s="26" t="e">
        <f>IF(Calcul!$E228="SW",'ModelParams Lw'!F$22+'ModelParams Lw'!F$23*LOG('Sound Power'!$D226/'Sound Power'!$E226)+'ModelParams Lw'!F$24*LN('Sound Power'!BV226),IF('ModelParams Lw'!F$26+'ModelParams Lw'!F$27*LOG('Sound Power'!$D226/'Sound Power'!$E226)+'ModelParams Lw'!F$28*LN('Sound Power'!BV226)&lt;'ModelParams Lw'!F$22+'ModelParams Lw'!F$23*LOG('Sound Power'!$D226/'Sound Power'!$E226)+'ModelParams Lw'!F$24*LN('Sound Power'!BV226),'ModelParams Lw'!F$22+'ModelParams Lw'!F$23*LOG('Sound Power'!$D226/'Sound Power'!$E226)+'ModelParams Lw'!F$24*LN('Sound Power'!BV226),'ModelParams Lw'!F$26+'ModelParams Lw'!F$27*LOG('Sound Power'!$D226/'Sound Power'!$E226)+'ModelParams Lw'!F$28*LN('Sound Power'!BV226)))</f>
        <v>#DIV/0!</v>
      </c>
      <c r="CE226" s="26" t="e">
        <f>IF(Calcul!$E228="SW",'ModelParams Lw'!G$22+'ModelParams Lw'!G$23*LOG('Sound Power'!$D226/'Sound Power'!$E226)+'ModelParams Lw'!G$24*LN('Sound Power'!BW226),IF('ModelParams Lw'!G$26+'ModelParams Lw'!G$27*LOG('Sound Power'!$D226/'Sound Power'!$E226)+'ModelParams Lw'!G$28*LN('Sound Power'!BW226)&lt;'ModelParams Lw'!G$22+'ModelParams Lw'!G$23*LOG('Sound Power'!$D226/'Sound Power'!$E226)+'ModelParams Lw'!G$24*LN('Sound Power'!BW226),'ModelParams Lw'!G$22+'ModelParams Lw'!G$23*LOG('Sound Power'!$D226/'Sound Power'!$E226)+'ModelParams Lw'!G$24*LN('Sound Power'!BW226),'ModelParams Lw'!G$26+'ModelParams Lw'!G$27*LOG('Sound Power'!$D226/'Sound Power'!$E226)+'ModelParams Lw'!G$28*LN('Sound Power'!BW226)))</f>
        <v>#DIV/0!</v>
      </c>
      <c r="CF226" s="26" t="e">
        <f>IF(Calcul!$E228="SW",'ModelParams Lw'!H$22+'ModelParams Lw'!H$23*LOG('Sound Power'!$D226/'Sound Power'!$E226)+'ModelParams Lw'!H$24*LN('Sound Power'!BX226),IF('ModelParams Lw'!H$26+'ModelParams Lw'!H$27*LOG('Sound Power'!$D226/'Sound Power'!$E226)+'ModelParams Lw'!H$28*LN('Sound Power'!BX226)&lt;'ModelParams Lw'!H$22+'ModelParams Lw'!H$23*LOG('Sound Power'!$D226/'Sound Power'!$E226)+'ModelParams Lw'!H$24*LN('Sound Power'!BX226),'ModelParams Lw'!H$22+'ModelParams Lw'!H$23*LOG('Sound Power'!$D226/'Sound Power'!$E226)+'ModelParams Lw'!H$24*LN('Sound Power'!BX226),'ModelParams Lw'!H$26+'ModelParams Lw'!H$27*LOG('Sound Power'!$D226/'Sound Power'!$E226)+'ModelParams Lw'!H$28*LN('Sound Power'!BX226)))</f>
        <v>#DIV/0!</v>
      </c>
      <c r="CG226" s="26" t="e">
        <f>IF(Calcul!$E228="SW",'ModelParams Lw'!I$22+'ModelParams Lw'!I$23*LOG('Sound Power'!$D226/'Sound Power'!$E226)+'ModelParams Lw'!I$24*LN('Sound Power'!BY226),IF('ModelParams Lw'!I$26+'ModelParams Lw'!I$27*LOG('Sound Power'!$D226/'Sound Power'!$E226)+'ModelParams Lw'!I$28*LN('Sound Power'!BY226)&lt;'ModelParams Lw'!I$22+'ModelParams Lw'!I$23*LOG('Sound Power'!$D226/'Sound Power'!$E226)+'ModelParams Lw'!I$24*LN('Sound Power'!BY226),'ModelParams Lw'!I$22+'ModelParams Lw'!I$23*LOG('Sound Power'!$D226/'Sound Power'!$E226)+'ModelParams Lw'!I$24*LN('Sound Power'!BY226),'ModelParams Lw'!I$26+'ModelParams Lw'!I$27*LOG('Sound Power'!$D226/'Sound Power'!$E226)+'ModelParams Lw'!I$28*LN('Sound Power'!BY226)))</f>
        <v>#DIV/0!</v>
      </c>
      <c r="CH226" s="26" t="e">
        <f>IF(Calcul!$E228="SW",'ModelParams Lw'!J$22+'ModelParams Lw'!J$23*LOG('Sound Power'!$D226/'Sound Power'!$E226)+'ModelParams Lw'!J$24*LN('Sound Power'!BZ226),IF('ModelParams Lw'!J$26+'ModelParams Lw'!J$27*LOG('Sound Power'!$D226/'Sound Power'!$E226)+'ModelParams Lw'!J$28*LN('Sound Power'!BZ226)&lt;'ModelParams Lw'!J$22+'ModelParams Lw'!J$23*LOG('Sound Power'!$D226/'Sound Power'!$E226)+'ModelParams Lw'!J$24*LN('Sound Power'!BZ226),'ModelParams Lw'!J$22+'ModelParams Lw'!J$23*LOG('Sound Power'!$D226/'Sound Power'!$E226)+'ModelParams Lw'!J$24*LN('Sound Power'!BZ226),'ModelParams Lw'!J$26+'ModelParams Lw'!J$27*LOG('Sound Power'!$D226/'Sound Power'!$E226)+'ModelParams Lw'!J$28*LN('Sound Power'!BZ226)))</f>
        <v>#DIV/0!</v>
      </c>
      <c r="CI226" s="26" t="e">
        <f t="shared" si="83"/>
        <v>#DIV/0!</v>
      </c>
      <c r="CJ226" s="26" t="e">
        <f t="shared" si="84"/>
        <v>#DIV/0!</v>
      </c>
      <c r="CK226" s="26" t="e">
        <f t="shared" si="85"/>
        <v>#DIV/0!</v>
      </c>
      <c r="CL226" s="26" t="e">
        <f t="shared" si="86"/>
        <v>#DIV/0!</v>
      </c>
      <c r="CM226" s="26" t="e">
        <f t="shared" si="87"/>
        <v>#DIV/0!</v>
      </c>
      <c r="CN226" s="26" t="e">
        <f t="shared" si="88"/>
        <v>#DIV/0!</v>
      </c>
      <c r="CO226" s="26" t="e">
        <f t="shared" si="89"/>
        <v>#DIV/0!</v>
      </c>
      <c r="CP226" s="26" t="e">
        <f t="shared" si="90"/>
        <v>#DIV/0!</v>
      </c>
      <c r="CQ226" s="26" t="e">
        <f>10*LOG10(IF(CI226="",0,POWER(10,((CI226+'ModelParams Lw'!$O$4)/10))) +IF(CJ226="",0,POWER(10,((CJ226+'ModelParams Lw'!$P$4)/10))) +IF(CK226="",0,POWER(10,((CK226+'ModelParams Lw'!$Q$4)/10))) +IF(CL226="",0,POWER(10,((CL226+'ModelParams Lw'!$R$4)/10))) +IF(CM226="",0,POWER(10,((CM226+'ModelParams Lw'!$S$4)/10))) +IF(CN226="",0,POWER(10,((CN226+'ModelParams Lw'!$T$4)/10))) +IF(CO226="",0,POWER(10,((CO226+'ModelParams Lw'!$U$4)/10)))+IF(CP226="",0,POWER(10,((CP226+'ModelParams Lw'!$V$4)/10))))</f>
        <v>#DIV/0!</v>
      </c>
      <c r="CR226" s="26" t="e">
        <f t="shared" si="91"/>
        <v>#DIV/0!</v>
      </c>
      <c r="CS226" s="26" t="e">
        <f>(CI226-'ModelParams Lw'!$O$10)/'ModelParams Lw'!$O$11</f>
        <v>#DIV/0!</v>
      </c>
      <c r="CT226" s="26" t="e">
        <f>(CJ226-'ModelParams Lw'!$P$10)/'ModelParams Lw'!$P$11</f>
        <v>#DIV/0!</v>
      </c>
      <c r="CU226" s="26" t="e">
        <f>(CK226-'ModelParams Lw'!$Q$10)/'ModelParams Lw'!$Q$11</f>
        <v>#DIV/0!</v>
      </c>
      <c r="CV226" s="26" t="e">
        <f>(CL226-'ModelParams Lw'!$R$10)/'ModelParams Lw'!$R$11</f>
        <v>#DIV/0!</v>
      </c>
      <c r="CW226" s="26" t="e">
        <f>(CM226-'ModelParams Lw'!$S$10)/'ModelParams Lw'!$S$11</f>
        <v>#DIV/0!</v>
      </c>
      <c r="CX226" s="26" t="e">
        <f>(CN226-'ModelParams Lw'!$T$10)/'ModelParams Lw'!$T$11</f>
        <v>#DIV/0!</v>
      </c>
      <c r="CY226" s="26" t="e">
        <f>(CO226-'ModelParams Lw'!$U$10)/'ModelParams Lw'!$U$11</f>
        <v>#DIV/0!</v>
      </c>
      <c r="CZ226" s="26" t="e">
        <f>(CP226-'ModelParams Lw'!$V$10)/'ModelParams Lw'!$V$11</f>
        <v>#DIV/0!</v>
      </c>
    </row>
    <row r="227" spans="1:104" x14ac:dyDescent="0.2">
      <c r="A227" s="13">
        <f>Calcul!A229</f>
        <v>0</v>
      </c>
      <c r="B227" s="13">
        <f t="shared" si="92"/>
        <v>0</v>
      </c>
      <c r="C227" s="13">
        <f>Calcul!B229</f>
        <v>0</v>
      </c>
      <c r="D227" s="13">
        <f>Calcul!C229/1000</f>
        <v>0</v>
      </c>
      <c r="E227" s="13">
        <f>Calcul!D229/1000</f>
        <v>0</v>
      </c>
      <c r="F227" s="13">
        <f t="shared" si="93"/>
        <v>0</v>
      </c>
      <c r="G227" s="23" t="e">
        <f>DEGREES(ACOS(1-(1/'ModelParams Lw'!B$15*SQRT(0.5*1.2/'Sound Power'!$C227)*('Sound Power'!$B227/3600)/('Sound Power'!$D227)/('Sound Power'!$F227))))</f>
        <v>#DIV/0!</v>
      </c>
      <c r="H227" s="23" t="e">
        <f>DEGREES(ACOS(1-(1/'ModelParams Lw'!C$15*SQRT(0.5*1.2/'Sound Power'!$C227)*('Sound Power'!$B227/3600)/('Sound Power'!$D227)/('Sound Power'!$F227))))</f>
        <v>#DIV/0!</v>
      </c>
      <c r="I227" s="23" t="e">
        <f>DEGREES(ACOS(1-(1/'ModelParams Lw'!D$15*SQRT(0.5*1.2/'Sound Power'!$C227)*('Sound Power'!$B227/3600)/('Sound Power'!$D227)/('Sound Power'!$F227))))</f>
        <v>#DIV/0!</v>
      </c>
      <c r="J227" s="23" t="e">
        <f>DEGREES(ACOS(1-(1/'ModelParams Lw'!E$15*SQRT(0.5*1.2/'Sound Power'!$C227)*('Sound Power'!$B227/3600)/('Sound Power'!$D227)/('Sound Power'!$F227))))</f>
        <v>#DIV/0!</v>
      </c>
      <c r="K227" s="23" t="e">
        <f>DEGREES(ACOS(1-(1/'ModelParams Lw'!F$15*SQRT(0.5*1.2/'Sound Power'!$C227)*('Sound Power'!$B227/3600)/('Sound Power'!$D227)/('Sound Power'!$F227))))</f>
        <v>#DIV/0!</v>
      </c>
      <c r="L227" s="23" t="e">
        <f>DEGREES(ACOS(1-(1/'ModelParams Lw'!G$15*SQRT(0.5*1.2/'Sound Power'!$C227)*('Sound Power'!$B227/3600)/('Sound Power'!$D227)/('Sound Power'!$F227))))</f>
        <v>#DIV/0!</v>
      </c>
      <c r="M227" s="23" t="e">
        <f>DEGREES(ACOS(1-(1/'ModelParams Lw'!H$15*SQRT(0.5*1.2/'Sound Power'!$C227)*('Sound Power'!$B227/3600)/('Sound Power'!$D227)/('Sound Power'!$F227))))</f>
        <v>#DIV/0!</v>
      </c>
      <c r="N227" s="23" t="e">
        <f>DEGREES(ACOS(1-(1/'ModelParams Lw'!I$15*SQRT(0.5*1.2/'Sound Power'!$C227)*('Sound Power'!$B227/3600)/('Sound Power'!$D227)/('Sound Power'!$F227))))</f>
        <v>#DIV/0!</v>
      </c>
      <c r="O227" s="26" t="e">
        <f>('ModelParams Lw'!B$4*LN('Sound Power'!G227)/(1+EXP(-('Sound Power'!$D227*1000+'ModelParams Lw'!B$6)/'ModelParams Lw'!B$7))+'ModelParams Lw'!B$5)*LN('Sound Power'!$B227)-('ModelParams Lw'!B$8+'ModelParams Lw'!B$9*$D227+'ModelParams Lw'!B$10*'Sound Power'!$F227^'ModelParams Lw'!B$14+'ModelParams Lw'!B$11*LN('Sound Power'!G227)+'ModelParams Lw'!B$12*'Sound Power'!$D227*'Sound Power'!$F227+'ModelParams Lw'!B$13*'Sound Power'!$D227*LN('Sound Power'!G227))</f>
        <v>#DIV/0!</v>
      </c>
      <c r="P227" s="26" t="e">
        <f>('ModelParams Lw'!C$4*LN('Sound Power'!H227)/(1+EXP(-('Sound Power'!$D227*1000+'ModelParams Lw'!C$6)/'ModelParams Lw'!C$7))+'ModelParams Lw'!C$5)*LN('Sound Power'!$B227)-('ModelParams Lw'!C$8+'ModelParams Lw'!C$9*$D227+'ModelParams Lw'!C$10*'Sound Power'!$F227^'ModelParams Lw'!C$14+'ModelParams Lw'!C$11*LN('Sound Power'!H227)+'ModelParams Lw'!C$12*'Sound Power'!$D227*'Sound Power'!$F227+'ModelParams Lw'!C$13*'Sound Power'!$D227*LN('Sound Power'!H227))</f>
        <v>#DIV/0!</v>
      </c>
      <c r="Q227" s="26" t="e">
        <f>('ModelParams Lw'!D$4*LN('Sound Power'!I227)/(1+EXP(-('Sound Power'!$D227*1000+'ModelParams Lw'!D$6)/'ModelParams Lw'!D$7))+'ModelParams Lw'!D$5)*LN('Sound Power'!$B227)-('ModelParams Lw'!D$8+'ModelParams Lw'!D$9*$D227+'ModelParams Lw'!D$10*'Sound Power'!$F227^'ModelParams Lw'!D$14+'ModelParams Lw'!D$11*LN('Sound Power'!I227)+'ModelParams Lw'!D$12*'Sound Power'!$D227*'Sound Power'!$F227+'ModelParams Lw'!D$13*'Sound Power'!$D227*LN('Sound Power'!I227))</f>
        <v>#DIV/0!</v>
      </c>
      <c r="R227" s="26" t="e">
        <f>('ModelParams Lw'!E$4*LN('Sound Power'!J227)/(1+EXP(-('Sound Power'!$D227*1000+'ModelParams Lw'!E$6)/'ModelParams Lw'!E$7))+'ModelParams Lw'!E$5)*LN('Sound Power'!$B227)-('ModelParams Lw'!E$8+'ModelParams Lw'!E$9*$D227+'ModelParams Lw'!E$10*'Sound Power'!$F227^'ModelParams Lw'!E$14+'ModelParams Lw'!E$11*LN('Sound Power'!J227)+'ModelParams Lw'!E$12*'Sound Power'!$D227*'Sound Power'!$F227+'ModelParams Lw'!E$13*'Sound Power'!$D227*LN('Sound Power'!J227))</f>
        <v>#DIV/0!</v>
      </c>
      <c r="S227" s="26" t="e">
        <f>('ModelParams Lw'!F$4*LN('Sound Power'!K227)/(1+EXP(-('Sound Power'!$D227*1000+'ModelParams Lw'!F$6)/'ModelParams Lw'!F$7))+'ModelParams Lw'!F$5)*LN('Sound Power'!$B227)-('ModelParams Lw'!F$8+'ModelParams Lw'!F$9*$D227+'ModelParams Lw'!F$10*'Sound Power'!$F227^'ModelParams Lw'!F$14+'ModelParams Lw'!F$11*LN('Sound Power'!K227)+'ModelParams Lw'!F$12*'Sound Power'!$D227*'Sound Power'!$F227+'ModelParams Lw'!F$13*'Sound Power'!$D227*LN('Sound Power'!K227))</f>
        <v>#DIV/0!</v>
      </c>
      <c r="T227" s="26" t="e">
        <f>('ModelParams Lw'!G$4*LN('Sound Power'!L227)/(1+EXP(-('Sound Power'!$D227*1000+'ModelParams Lw'!G$6)/'ModelParams Lw'!G$7))+'ModelParams Lw'!G$5)*LN('Sound Power'!$B227)-('ModelParams Lw'!G$8+'ModelParams Lw'!G$9*$D227+'ModelParams Lw'!G$10*'Sound Power'!$F227^'ModelParams Lw'!G$14+'ModelParams Lw'!G$11*LN('Sound Power'!L227)+'ModelParams Lw'!G$12*'Sound Power'!$D227*'Sound Power'!$F227+'ModelParams Lw'!G$13*'Sound Power'!$D227*LN('Sound Power'!L227))</f>
        <v>#DIV/0!</v>
      </c>
      <c r="U227" s="26" t="e">
        <f>('ModelParams Lw'!H$4*LN('Sound Power'!M227)/(1+EXP(-('Sound Power'!$D227*1000+'ModelParams Lw'!H$6)/'ModelParams Lw'!H$7))+'ModelParams Lw'!H$5)*LN('Sound Power'!$B227)-('ModelParams Lw'!H$8+'ModelParams Lw'!H$9*$D227+'ModelParams Lw'!H$10*'Sound Power'!$F227^'ModelParams Lw'!H$14+'ModelParams Lw'!H$11*LN('Sound Power'!M227)+'ModelParams Lw'!H$12*'Sound Power'!$D227*'Sound Power'!$F227+'ModelParams Lw'!H$13*'Sound Power'!$D227*LN('Sound Power'!M227))</f>
        <v>#DIV/0!</v>
      </c>
      <c r="V227" s="26" t="e">
        <f>('ModelParams Lw'!I$4*LN('Sound Power'!N227)/(1+EXP(-('Sound Power'!$D227*1000+'ModelParams Lw'!I$6)/'ModelParams Lw'!I$7))+'ModelParams Lw'!I$5)*LN('Sound Power'!$B227)-('ModelParams Lw'!I$8+'ModelParams Lw'!I$9*$D227+'ModelParams Lw'!I$10*'Sound Power'!$F227^'ModelParams Lw'!I$14+'ModelParams Lw'!I$11*LN('Sound Power'!N227)+'ModelParams Lw'!I$12*'Sound Power'!$D227*'Sound Power'!$F227+'ModelParams Lw'!I$13*'Sound Power'!$D227*LN('Sound Power'!N227))</f>
        <v>#DIV/0!</v>
      </c>
      <c r="W227" s="26" t="e">
        <f>10*LOG10(IF(O227="",0,POWER(10,((O227+'ModelParams Lw'!$O$4)/10))) +IF(P227="",0,POWER(10,((P227+'ModelParams Lw'!$P$4)/10))) +IF(Q227="",0,POWER(10,((Q227+'ModelParams Lw'!$Q$4)/10))) +IF(R227="",0,POWER(10,((R227+'ModelParams Lw'!$R$4)/10))) +IF(S227="",0,POWER(10,((S227+'ModelParams Lw'!$S$4)/10))) +IF(T227="",0,POWER(10,((T227+'ModelParams Lw'!$T$4)/10))) +IF(U227="",0,POWER(10,((U227+'ModelParams Lw'!$U$4)/10)))+IF(V227="",0,POWER(10,((V227+'ModelParams Lw'!$V$4)/10))))</f>
        <v>#DIV/0!</v>
      </c>
      <c r="X227" s="26" t="e">
        <f t="shared" si="77"/>
        <v>#DIV/0!</v>
      </c>
      <c r="Y227" s="26" t="e">
        <f>(O227-'ModelParams Lw'!O$10)/'ModelParams Lw'!O$11</f>
        <v>#DIV/0!</v>
      </c>
      <c r="Z227" s="26" t="e">
        <f>(P227-'ModelParams Lw'!P$10)/'ModelParams Lw'!P$11</f>
        <v>#DIV/0!</v>
      </c>
      <c r="AA227" s="26" t="e">
        <f>(Q227-'ModelParams Lw'!Q$10)/'ModelParams Lw'!Q$11</f>
        <v>#DIV/0!</v>
      </c>
      <c r="AB227" s="26" t="e">
        <f>(R227-'ModelParams Lw'!R$10)/'ModelParams Lw'!R$11</f>
        <v>#DIV/0!</v>
      </c>
      <c r="AC227" s="26" t="e">
        <f>(S227-'ModelParams Lw'!S$10)/'ModelParams Lw'!S$11</f>
        <v>#DIV/0!</v>
      </c>
      <c r="AD227" s="26" t="e">
        <f>(T227-'ModelParams Lw'!T$10)/'ModelParams Lw'!T$11</f>
        <v>#DIV/0!</v>
      </c>
      <c r="AE227" s="26" t="e">
        <f>(U227-'ModelParams Lw'!U$10)/'ModelParams Lw'!U$11</f>
        <v>#DIV/0!</v>
      </c>
      <c r="AF227" s="26" t="e">
        <f>(V227-'ModelParams Lw'!V$10)/'ModelParams Lw'!V$11</f>
        <v>#DIV/0!</v>
      </c>
      <c r="AG227" s="26" t="e">
        <f t="shared" si="78"/>
        <v>#DIV/0!</v>
      </c>
      <c r="AH227" s="26" t="e">
        <f>VLOOKUP(D227*1000,'ModelParams Lw'!$A$38:$D$58,4)</f>
        <v>#N/A</v>
      </c>
      <c r="AI227" s="56" t="e">
        <f>VLOOKUP(D227*1000,'ModelParams Lw'!$A$38:$D$58,2)</f>
        <v>#N/A</v>
      </c>
      <c r="AJ227" s="46" t="e">
        <f t="shared" si="79"/>
        <v>#DIV/0!</v>
      </c>
      <c r="AK227" s="26" t="e">
        <f t="shared" si="80"/>
        <v>#VALUE!</v>
      </c>
      <c r="AL227" s="26" t="e">
        <f>IF($AI227=100,'ModelParams Lw'!R$35*'Sound Power'!$AH227^2+'ModelParams Lw'!R$36*'Sound Power'!$AH227+'ModelParams Lw'!R$37,IF($AI227=150,'ModelParams Lw'!R$38*'Sound Power'!$AH227^2+'ModelParams Lw'!R$39*'Sound Power'!$AH227+'ModelParams Lw'!R$40,'ModelParams Lw'!R$41*'Sound Power'!$AH227^2+'ModelParams Lw'!R$42*'Sound Power'!$AH227+'ModelParams Lw'!R$43))</f>
        <v>#N/A</v>
      </c>
      <c r="AM227" s="26" t="e">
        <f>IF($AI227=100,'ModelParams Lw'!S$35*'Sound Power'!$AH227^2+'ModelParams Lw'!S$36*'Sound Power'!$AH227+'ModelParams Lw'!S$37,IF($AI227=150,'ModelParams Lw'!S$38*'Sound Power'!$AH227^2+'ModelParams Lw'!S$39*'Sound Power'!$AH227+'ModelParams Lw'!S$40,'ModelParams Lw'!S$41*'Sound Power'!$AH227^2+'ModelParams Lw'!S$42*'Sound Power'!$AH227+'ModelParams Lw'!S$43))</f>
        <v>#N/A</v>
      </c>
      <c r="AN227" s="26" t="e">
        <f>IF($AI227=100,'ModelParams Lw'!T$35*'Sound Power'!$AH227^2+'ModelParams Lw'!T$36*'Sound Power'!$AH227+'ModelParams Lw'!T$37,IF($AI227=150,'ModelParams Lw'!T$38*'Sound Power'!$AH227^2+'ModelParams Lw'!T$39*'Sound Power'!$AH227+'ModelParams Lw'!T$40,'ModelParams Lw'!T$41*'Sound Power'!$AH227^2+'ModelParams Lw'!T$42*'Sound Power'!$AH227+'ModelParams Lw'!T$43))</f>
        <v>#N/A</v>
      </c>
      <c r="AO227" s="26" t="e">
        <f>IF($AI227=100,'ModelParams Lw'!U$35*'Sound Power'!$AH227^2+'ModelParams Lw'!U$36*'Sound Power'!$AH227+'ModelParams Lw'!U$37,IF($AI227=150,'ModelParams Lw'!U$38*'Sound Power'!$AH227^2+'ModelParams Lw'!U$39*'Sound Power'!$AH227+'ModelParams Lw'!U$40,'ModelParams Lw'!U$41*'Sound Power'!$AH227^2+'ModelParams Lw'!U$42*'Sound Power'!$AH227+'ModelParams Lw'!U$43))</f>
        <v>#N/A</v>
      </c>
      <c r="AP227" s="26" t="e">
        <f>IF($AI227=100,'ModelParams Lw'!V$35*'Sound Power'!$AH227^2+'ModelParams Lw'!V$36*'Sound Power'!$AH227+'ModelParams Lw'!V$37,IF($AI227=150,'ModelParams Lw'!V$38*'Sound Power'!$AH227^2+'ModelParams Lw'!V$39*'Sound Power'!$AH227+'ModelParams Lw'!V$40,'ModelParams Lw'!V$41*'Sound Power'!$AH227^2+'ModelParams Lw'!V$42*'Sound Power'!$AH227+'ModelParams Lw'!V$43))</f>
        <v>#N/A</v>
      </c>
      <c r="AQ227" s="26" t="e">
        <f>IF($AI227=100,'ModelParams Lw'!W$35*'Sound Power'!$AH227^2+'ModelParams Lw'!W$36*'Sound Power'!$AH227+'ModelParams Lw'!W$37,IF($AI227=150,'ModelParams Lw'!W$38*'Sound Power'!$AH227^2+'ModelParams Lw'!W$39*'Sound Power'!$AH227+'ModelParams Lw'!W$40,'ModelParams Lw'!W$41*'Sound Power'!$AH227^2+'ModelParams Lw'!W$42*'Sound Power'!$AH227+'ModelParams Lw'!W$43))</f>
        <v>#N/A</v>
      </c>
      <c r="AR227" s="26" t="e">
        <f t="shared" si="81"/>
        <v>#VALUE!</v>
      </c>
      <c r="AS227" s="26" t="e">
        <f>IF(26.83*LN($AJ227)-11.791-'ModelParams Lw'!B$35&lt;0,0,26.83*LN($AJ227)-11.791-'ModelParams Lw'!B$35)</f>
        <v>#DIV/0!</v>
      </c>
      <c r="AT227" s="26" t="e">
        <f>IF(26.83*LN($AJ227)-11.791-'ModelParams Lw'!C$35&lt;0,0,26.83*LN($AJ227)-11.791-'ModelParams Lw'!C$35)</f>
        <v>#DIV/0!</v>
      </c>
      <c r="AU227" s="26" t="e">
        <f>IF(26.83*LN($AJ227)-11.791-'ModelParams Lw'!D$35&lt;0,0,26.83*LN($AJ227)-11.791-'ModelParams Lw'!D$35)</f>
        <v>#DIV/0!</v>
      </c>
      <c r="AV227" s="26" t="e">
        <f>IF(26.83*LN($AJ227)-11.791-'ModelParams Lw'!E$35&lt;0,0,26.83*LN($AJ227)-11.791-'ModelParams Lw'!E$35)</f>
        <v>#DIV/0!</v>
      </c>
      <c r="AW227" s="26" t="e">
        <f>IF(26.83*LN($AJ227)-11.791-'ModelParams Lw'!F$35&lt;0,0,26.83*LN($AJ227)-11.791-'ModelParams Lw'!F$35)</f>
        <v>#DIV/0!</v>
      </c>
      <c r="AX227" s="26" t="e">
        <f>IF(26.83*LN($AJ227)-11.791-'ModelParams Lw'!G$35&lt;0,0,26.83*LN($AJ227)-11.791-'ModelParams Lw'!G$35)</f>
        <v>#DIV/0!</v>
      </c>
      <c r="AY227" s="26" t="e">
        <f>IF(26.83*LN($AJ227)-11.791-'ModelParams Lw'!H$35&lt;0,0,26.83*LN($AJ227)-11.791-'ModelParams Lw'!H$35)</f>
        <v>#DIV/0!</v>
      </c>
      <c r="AZ227" s="26" t="e">
        <f>IF(26.83*LN($AJ227)-11.791-'ModelParams Lw'!I$35&lt;0,0,26.83*LN($AJ227)-11.791-'ModelParams Lw'!I$35)</f>
        <v>#DIV/0!</v>
      </c>
      <c r="BA227" s="26" t="e">
        <f t="shared" si="94"/>
        <v>#DIV/0!</v>
      </c>
      <c r="BB227" s="26" t="e">
        <f t="shared" si="95"/>
        <v>#DIV/0!</v>
      </c>
      <c r="BC227" s="26" t="e">
        <f t="shared" si="96"/>
        <v>#DIV/0!</v>
      </c>
      <c r="BD227" s="26" t="e">
        <f t="shared" si="97"/>
        <v>#DIV/0!</v>
      </c>
      <c r="BE227" s="26" t="e">
        <f t="shared" si="98"/>
        <v>#DIV/0!</v>
      </c>
      <c r="BF227" s="26" t="e">
        <f t="shared" si="99"/>
        <v>#DIV/0!</v>
      </c>
      <c r="BG227" s="26" t="e">
        <f t="shared" si="100"/>
        <v>#DIV/0!</v>
      </c>
      <c r="BH227" s="26" t="e">
        <f t="shared" si="101"/>
        <v>#DIV/0!</v>
      </c>
      <c r="BI227" s="26" t="e">
        <f>10*LOG10(IF(BA227="",0,POWER(10,((BA227+'ModelParams Lw'!$O$4)/10))) +IF(BB227="",0,POWER(10,((BB227+'ModelParams Lw'!$P$4)/10))) +IF(BC227="",0,POWER(10,((BC227+'ModelParams Lw'!$Q$4)/10))) +IF(BD227="",0,POWER(10,((BD227+'ModelParams Lw'!$R$4)/10))) +IF(BE227="",0,POWER(10,((BE227+'ModelParams Lw'!$S$4)/10))) +IF(BF227="",0,POWER(10,((BF227+'ModelParams Lw'!$T$4)/10))) +IF(BG227="",0,POWER(10,((BG227+'ModelParams Lw'!$U$4)/10)))+IF(BH227="",0,POWER(10,((BH227+'ModelParams Lw'!$V$4)/10))))</f>
        <v>#DIV/0!</v>
      </c>
      <c r="BJ227" s="26" t="e">
        <f t="shared" si="82"/>
        <v>#DIV/0!</v>
      </c>
      <c r="BK227" s="26" t="e">
        <f>(BA227-'ModelParams Lw'!O$10)/'ModelParams Lw'!O$11</f>
        <v>#DIV/0!</v>
      </c>
      <c r="BL227" s="26" t="e">
        <f>(BB227-'ModelParams Lw'!P$10)/'ModelParams Lw'!P$11</f>
        <v>#DIV/0!</v>
      </c>
      <c r="BM227" s="26" t="e">
        <f>(BC227-'ModelParams Lw'!Q$10)/'ModelParams Lw'!Q$11</f>
        <v>#DIV/0!</v>
      </c>
      <c r="BN227" s="26" t="e">
        <f>(BD227-'ModelParams Lw'!R$10)/'ModelParams Lw'!R$11</f>
        <v>#DIV/0!</v>
      </c>
      <c r="BO227" s="26" t="e">
        <f>(BE227-'ModelParams Lw'!S$10)/'ModelParams Lw'!S$11</f>
        <v>#DIV/0!</v>
      </c>
      <c r="BP227" s="26" t="e">
        <f>(BF227-'ModelParams Lw'!T$10)/'ModelParams Lw'!T$11</f>
        <v>#DIV/0!</v>
      </c>
      <c r="BQ227" s="26" t="e">
        <f>(BG227-'ModelParams Lw'!U$10)/'ModelParams Lw'!U$11</f>
        <v>#DIV/0!</v>
      </c>
      <c r="BR227" s="26" t="e">
        <f>(BH227-'ModelParams Lw'!V$10)/'ModelParams Lw'!V$11</f>
        <v>#DIV/0!</v>
      </c>
      <c r="BS227" s="23" t="e">
        <f>IF(Calcul!$E229="SW",DEGREES(ACOS(1-(1/'ModelParams Lw'!C$25*SQRT(0.5*1.2/'Sound Power'!$C227)*('Sound Power'!$B227/3600)/('Sound Power'!$D227)/('Sound Power'!$F227)))),DEGREES(ACOS(1-(1/'ModelParams Lw'!C$29*SQRT(0.5*1.2/'Sound Power'!$C227)*('Sound Power'!$B227/3600)/('Sound Power'!$D227)/('Sound Power'!$F227)))))</f>
        <v>#DIV/0!</v>
      </c>
      <c r="BT227" s="23" t="e">
        <f>IF(Calcul!$E229="SW",DEGREES(ACOS(1-(1/'ModelParams Lw'!D$25*SQRT(0.5*1.2/'Sound Power'!$C227)*('Sound Power'!$B227/3600)/('Sound Power'!$D227)/('Sound Power'!$F227)))),DEGREES(ACOS(1-(1/'ModelParams Lw'!D$29*SQRT(0.5*1.2/'Sound Power'!$C227)*('Sound Power'!$B227/3600)/('Sound Power'!$D227)/('Sound Power'!$F227)))))</f>
        <v>#DIV/0!</v>
      </c>
      <c r="BU227" s="23" t="e">
        <f>IF(Calcul!$E229="SW",DEGREES(ACOS(1-(1/'ModelParams Lw'!E$25*SQRT(0.5*1.2/'Sound Power'!$C227)*('Sound Power'!$B227/3600)/('Sound Power'!$D227)/('Sound Power'!$F227)))),DEGREES(ACOS(1-(1/'ModelParams Lw'!E$29*SQRT(0.5*1.2/'Sound Power'!$C227)*('Sound Power'!$B227/3600)/('Sound Power'!$D227)/('Sound Power'!$F227)))))</f>
        <v>#DIV/0!</v>
      </c>
      <c r="BV227" s="23" t="e">
        <f>IF(Calcul!$E229="SW",DEGREES(ACOS(1-(1/'ModelParams Lw'!F$25*SQRT(0.5*1.2/'Sound Power'!$C227)*('Sound Power'!$B227/3600)/('Sound Power'!$D227)/('Sound Power'!$F227)))),DEGREES(ACOS(1-(1/'ModelParams Lw'!F$29*SQRT(0.5*1.2/'Sound Power'!$C227)*('Sound Power'!$B227/3600)/('Sound Power'!$D227)/('Sound Power'!$F227)))))</f>
        <v>#DIV/0!</v>
      </c>
      <c r="BW227" s="23" t="e">
        <f>IF(Calcul!$E229="SW",DEGREES(ACOS(1-(1/'ModelParams Lw'!G$25*SQRT(0.5*1.2/'Sound Power'!$C227)*('Sound Power'!$B227/3600)/('Sound Power'!$D227)/('Sound Power'!$F227)))),DEGREES(ACOS(1-(1/'ModelParams Lw'!G$29*SQRT(0.5*1.2/'Sound Power'!$C227)*('Sound Power'!$B227/3600)/('Sound Power'!$D227)/('Sound Power'!$F227)))))</f>
        <v>#DIV/0!</v>
      </c>
      <c r="BX227" s="23" t="e">
        <f>IF(Calcul!$E229="SW",DEGREES(ACOS(1-(1/'ModelParams Lw'!H$25*SQRT(0.5*1.2/'Sound Power'!$C227)*('Sound Power'!$B227/3600)/('Sound Power'!$D227)/('Sound Power'!$F227)))),DEGREES(ACOS(1-(1/'ModelParams Lw'!H$29*SQRT(0.5*1.2/'Sound Power'!$C227)*('Sound Power'!$B227/3600)/('Sound Power'!$D227)/('Sound Power'!$F227)))))</f>
        <v>#DIV/0!</v>
      </c>
      <c r="BY227" s="23" t="e">
        <f>IF(Calcul!$E229="SW",DEGREES(ACOS(1-(1/'ModelParams Lw'!I$25*SQRT(0.5*1.2/'Sound Power'!$C227)*('Sound Power'!$B227/3600)/('Sound Power'!$D227)/('Sound Power'!$F227)))),DEGREES(ACOS(1-(1/'ModelParams Lw'!I$29*SQRT(0.5*1.2/'Sound Power'!$C227)*('Sound Power'!$B227/3600)/('Sound Power'!$D227)/('Sound Power'!$F227)))))</f>
        <v>#DIV/0!</v>
      </c>
      <c r="BZ227" s="23" t="e">
        <f>IF(Calcul!$E229="SW",DEGREES(ACOS(1-(1/'ModelParams Lw'!J$25*SQRT(0.5*1.2/'Sound Power'!$C227)*('Sound Power'!$B227/3600)/('Sound Power'!$D227)/('Sound Power'!$F227)))),DEGREES(ACOS(1-(1/'ModelParams Lw'!J$29*SQRT(0.5*1.2/'Sound Power'!$C227)*('Sound Power'!$B227/3600)/('Sound Power'!$D227)/('Sound Power'!$F227)))))</f>
        <v>#DIV/0!</v>
      </c>
      <c r="CA227" s="26" t="e">
        <f>IF(Calcul!$E229="SW",'ModelParams Lw'!C$22+'ModelParams Lw'!C$23*LOG('Sound Power'!$D227/'Sound Power'!$E227)+'ModelParams Lw'!C$24*LN('Sound Power'!BS227),IF('ModelParams Lw'!C$26+'ModelParams Lw'!C$27*LOG('Sound Power'!$D227/'Sound Power'!$E227)+'ModelParams Lw'!C$28*LN('Sound Power'!BS227)&lt;'ModelParams Lw'!C$22+'ModelParams Lw'!C$23*LOG('Sound Power'!$D227/'Sound Power'!$E227)+'ModelParams Lw'!C$24*LN('Sound Power'!BS227),'ModelParams Lw'!C$22+'ModelParams Lw'!C$23*LOG('Sound Power'!$D227/'Sound Power'!$E227)+'ModelParams Lw'!C$24*LN('Sound Power'!BS227),'ModelParams Lw'!C$26+'ModelParams Lw'!C$27*LOG('Sound Power'!$D227/'Sound Power'!$E227)+'ModelParams Lw'!C$28*LN('Sound Power'!BS227)))</f>
        <v>#DIV/0!</v>
      </c>
      <c r="CB227" s="26" t="e">
        <f>IF(Calcul!$E229="SW",'ModelParams Lw'!D$22+'ModelParams Lw'!D$23*LOG('Sound Power'!$D227/'Sound Power'!$E227)+'ModelParams Lw'!D$24*LN('Sound Power'!BT227),IF('ModelParams Lw'!D$26+'ModelParams Lw'!D$27*LOG('Sound Power'!$D227/'Sound Power'!$E227)+'ModelParams Lw'!D$28*LN('Sound Power'!BT227)&lt;'ModelParams Lw'!D$22+'ModelParams Lw'!D$23*LOG('Sound Power'!$D227/'Sound Power'!$E227)+'ModelParams Lw'!D$24*LN('Sound Power'!BT227),'ModelParams Lw'!D$22+'ModelParams Lw'!D$23*LOG('Sound Power'!$D227/'Sound Power'!$E227)+'ModelParams Lw'!D$24*LN('Sound Power'!BT227),'ModelParams Lw'!D$26+'ModelParams Lw'!D$27*LOG('Sound Power'!$D227/'Sound Power'!$E227)+'ModelParams Lw'!D$28*LN('Sound Power'!BT227)))</f>
        <v>#DIV/0!</v>
      </c>
      <c r="CC227" s="26" t="e">
        <f>IF(Calcul!$E229="SW",'ModelParams Lw'!E$22+'ModelParams Lw'!E$23*LOG('Sound Power'!$D227/'Sound Power'!$E227)+'ModelParams Lw'!E$24*LN('Sound Power'!BU227),IF('ModelParams Lw'!E$26+'ModelParams Lw'!E$27*LOG('Sound Power'!$D227/'Sound Power'!$E227)+'ModelParams Lw'!E$28*LN('Sound Power'!BU227)&lt;'ModelParams Lw'!E$22+'ModelParams Lw'!E$23*LOG('Sound Power'!$D227/'Sound Power'!$E227)+'ModelParams Lw'!E$24*LN('Sound Power'!BU227),'ModelParams Lw'!E$22+'ModelParams Lw'!E$23*LOG('Sound Power'!$D227/'Sound Power'!$E227)+'ModelParams Lw'!E$24*LN('Sound Power'!BU227),'ModelParams Lw'!E$26+'ModelParams Lw'!E$27*LOG('Sound Power'!$D227/'Sound Power'!$E227)+'ModelParams Lw'!E$28*LN('Sound Power'!BU227)))</f>
        <v>#DIV/0!</v>
      </c>
      <c r="CD227" s="26" t="e">
        <f>IF(Calcul!$E229="SW",'ModelParams Lw'!F$22+'ModelParams Lw'!F$23*LOG('Sound Power'!$D227/'Sound Power'!$E227)+'ModelParams Lw'!F$24*LN('Sound Power'!BV227),IF('ModelParams Lw'!F$26+'ModelParams Lw'!F$27*LOG('Sound Power'!$D227/'Sound Power'!$E227)+'ModelParams Lw'!F$28*LN('Sound Power'!BV227)&lt;'ModelParams Lw'!F$22+'ModelParams Lw'!F$23*LOG('Sound Power'!$D227/'Sound Power'!$E227)+'ModelParams Lw'!F$24*LN('Sound Power'!BV227),'ModelParams Lw'!F$22+'ModelParams Lw'!F$23*LOG('Sound Power'!$D227/'Sound Power'!$E227)+'ModelParams Lw'!F$24*LN('Sound Power'!BV227),'ModelParams Lw'!F$26+'ModelParams Lw'!F$27*LOG('Sound Power'!$D227/'Sound Power'!$E227)+'ModelParams Lw'!F$28*LN('Sound Power'!BV227)))</f>
        <v>#DIV/0!</v>
      </c>
      <c r="CE227" s="26" t="e">
        <f>IF(Calcul!$E229="SW",'ModelParams Lw'!G$22+'ModelParams Lw'!G$23*LOG('Sound Power'!$D227/'Sound Power'!$E227)+'ModelParams Lw'!G$24*LN('Sound Power'!BW227),IF('ModelParams Lw'!G$26+'ModelParams Lw'!G$27*LOG('Sound Power'!$D227/'Sound Power'!$E227)+'ModelParams Lw'!G$28*LN('Sound Power'!BW227)&lt;'ModelParams Lw'!G$22+'ModelParams Lw'!G$23*LOG('Sound Power'!$D227/'Sound Power'!$E227)+'ModelParams Lw'!G$24*LN('Sound Power'!BW227),'ModelParams Lw'!G$22+'ModelParams Lw'!G$23*LOG('Sound Power'!$D227/'Sound Power'!$E227)+'ModelParams Lw'!G$24*LN('Sound Power'!BW227),'ModelParams Lw'!G$26+'ModelParams Lw'!G$27*LOG('Sound Power'!$D227/'Sound Power'!$E227)+'ModelParams Lw'!G$28*LN('Sound Power'!BW227)))</f>
        <v>#DIV/0!</v>
      </c>
      <c r="CF227" s="26" t="e">
        <f>IF(Calcul!$E229="SW",'ModelParams Lw'!H$22+'ModelParams Lw'!H$23*LOG('Sound Power'!$D227/'Sound Power'!$E227)+'ModelParams Lw'!H$24*LN('Sound Power'!BX227),IF('ModelParams Lw'!H$26+'ModelParams Lw'!H$27*LOG('Sound Power'!$D227/'Sound Power'!$E227)+'ModelParams Lw'!H$28*LN('Sound Power'!BX227)&lt;'ModelParams Lw'!H$22+'ModelParams Lw'!H$23*LOG('Sound Power'!$D227/'Sound Power'!$E227)+'ModelParams Lw'!H$24*LN('Sound Power'!BX227),'ModelParams Lw'!H$22+'ModelParams Lw'!H$23*LOG('Sound Power'!$D227/'Sound Power'!$E227)+'ModelParams Lw'!H$24*LN('Sound Power'!BX227),'ModelParams Lw'!H$26+'ModelParams Lw'!H$27*LOG('Sound Power'!$D227/'Sound Power'!$E227)+'ModelParams Lw'!H$28*LN('Sound Power'!BX227)))</f>
        <v>#DIV/0!</v>
      </c>
      <c r="CG227" s="26" t="e">
        <f>IF(Calcul!$E229="SW",'ModelParams Lw'!I$22+'ModelParams Lw'!I$23*LOG('Sound Power'!$D227/'Sound Power'!$E227)+'ModelParams Lw'!I$24*LN('Sound Power'!BY227),IF('ModelParams Lw'!I$26+'ModelParams Lw'!I$27*LOG('Sound Power'!$D227/'Sound Power'!$E227)+'ModelParams Lw'!I$28*LN('Sound Power'!BY227)&lt;'ModelParams Lw'!I$22+'ModelParams Lw'!I$23*LOG('Sound Power'!$D227/'Sound Power'!$E227)+'ModelParams Lw'!I$24*LN('Sound Power'!BY227),'ModelParams Lw'!I$22+'ModelParams Lw'!I$23*LOG('Sound Power'!$D227/'Sound Power'!$E227)+'ModelParams Lw'!I$24*LN('Sound Power'!BY227),'ModelParams Lw'!I$26+'ModelParams Lw'!I$27*LOG('Sound Power'!$D227/'Sound Power'!$E227)+'ModelParams Lw'!I$28*LN('Sound Power'!BY227)))</f>
        <v>#DIV/0!</v>
      </c>
      <c r="CH227" s="26" t="e">
        <f>IF(Calcul!$E229="SW",'ModelParams Lw'!J$22+'ModelParams Lw'!J$23*LOG('Sound Power'!$D227/'Sound Power'!$E227)+'ModelParams Lw'!J$24*LN('Sound Power'!BZ227),IF('ModelParams Lw'!J$26+'ModelParams Lw'!J$27*LOG('Sound Power'!$D227/'Sound Power'!$E227)+'ModelParams Lw'!J$28*LN('Sound Power'!BZ227)&lt;'ModelParams Lw'!J$22+'ModelParams Lw'!J$23*LOG('Sound Power'!$D227/'Sound Power'!$E227)+'ModelParams Lw'!J$24*LN('Sound Power'!BZ227),'ModelParams Lw'!J$22+'ModelParams Lw'!J$23*LOG('Sound Power'!$D227/'Sound Power'!$E227)+'ModelParams Lw'!J$24*LN('Sound Power'!BZ227),'ModelParams Lw'!J$26+'ModelParams Lw'!J$27*LOG('Sound Power'!$D227/'Sound Power'!$E227)+'ModelParams Lw'!J$28*LN('Sound Power'!BZ227)))</f>
        <v>#DIV/0!</v>
      </c>
      <c r="CI227" s="26" t="e">
        <f t="shared" si="83"/>
        <v>#DIV/0!</v>
      </c>
      <c r="CJ227" s="26" t="e">
        <f t="shared" si="84"/>
        <v>#DIV/0!</v>
      </c>
      <c r="CK227" s="26" t="e">
        <f t="shared" si="85"/>
        <v>#DIV/0!</v>
      </c>
      <c r="CL227" s="26" t="e">
        <f t="shared" si="86"/>
        <v>#DIV/0!</v>
      </c>
      <c r="CM227" s="26" t="e">
        <f t="shared" si="87"/>
        <v>#DIV/0!</v>
      </c>
      <c r="CN227" s="26" t="e">
        <f t="shared" si="88"/>
        <v>#DIV/0!</v>
      </c>
      <c r="CO227" s="26" t="e">
        <f t="shared" si="89"/>
        <v>#DIV/0!</v>
      </c>
      <c r="CP227" s="26" t="e">
        <f t="shared" si="90"/>
        <v>#DIV/0!</v>
      </c>
      <c r="CQ227" s="26" t="e">
        <f>10*LOG10(IF(CI227="",0,POWER(10,((CI227+'ModelParams Lw'!$O$4)/10))) +IF(CJ227="",0,POWER(10,((CJ227+'ModelParams Lw'!$P$4)/10))) +IF(CK227="",0,POWER(10,((CK227+'ModelParams Lw'!$Q$4)/10))) +IF(CL227="",0,POWER(10,((CL227+'ModelParams Lw'!$R$4)/10))) +IF(CM227="",0,POWER(10,((CM227+'ModelParams Lw'!$S$4)/10))) +IF(CN227="",0,POWER(10,((CN227+'ModelParams Lw'!$T$4)/10))) +IF(CO227="",0,POWER(10,((CO227+'ModelParams Lw'!$U$4)/10)))+IF(CP227="",0,POWER(10,((CP227+'ModelParams Lw'!$V$4)/10))))</f>
        <v>#DIV/0!</v>
      </c>
      <c r="CR227" s="26" t="e">
        <f t="shared" si="91"/>
        <v>#DIV/0!</v>
      </c>
      <c r="CS227" s="26" t="e">
        <f>(CI227-'ModelParams Lw'!$O$10)/'ModelParams Lw'!$O$11</f>
        <v>#DIV/0!</v>
      </c>
      <c r="CT227" s="26" t="e">
        <f>(CJ227-'ModelParams Lw'!$P$10)/'ModelParams Lw'!$P$11</f>
        <v>#DIV/0!</v>
      </c>
      <c r="CU227" s="26" t="e">
        <f>(CK227-'ModelParams Lw'!$Q$10)/'ModelParams Lw'!$Q$11</f>
        <v>#DIV/0!</v>
      </c>
      <c r="CV227" s="26" t="e">
        <f>(CL227-'ModelParams Lw'!$R$10)/'ModelParams Lw'!$R$11</f>
        <v>#DIV/0!</v>
      </c>
      <c r="CW227" s="26" t="e">
        <f>(CM227-'ModelParams Lw'!$S$10)/'ModelParams Lw'!$S$11</f>
        <v>#DIV/0!</v>
      </c>
      <c r="CX227" s="26" t="e">
        <f>(CN227-'ModelParams Lw'!$T$10)/'ModelParams Lw'!$T$11</f>
        <v>#DIV/0!</v>
      </c>
      <c r="CY227" s="26" t="e">
        <f>(CO227-'ModelParams Lw'!$U$10)/'ModelParams Lw'!$U$11</f>
        <v>#DIV/0!</v>
      </c>
      <c r="CZ227" s="26" t="e">
        <f>(CP227-'ModelParams Lw'!$V$10)/'ModelParams Lw'!$V$11</f>
        <v>#DIV/0!</v>
      </c>
    </row>
    <row r="228" spans="1:104" x14ac:dyDescent="0.2">
      <c r="A228" s="13">
        <f>Calcul!A230</f>
        <v>0</v>
      </c>
      <c r="B228" s="13">
        <f t="shared" si="92"/>
        <v>0</v>
      </c>
      <c r="C228" s="13">
        <f>Calcul!B230</f>
        <v>0</v>
      </c>
      <c r="D228" s="13">
        <f>Calcul!C230/1000</f>
        <v>0</v>
      </c>
      <c r="E228" s="13">
        <f>Calcul!D230/1000</f>
        <v>0</v>
      </c>
      <c r="F228" s="13">
        <f t="shared" si="93"/>
        <v>0</v>
      </c>
      <c r="G228" s="23" t="e">
        <f>DEGREES(ACOS(1-(1/'ModelParams Lw'!B$15*SQRT(0.5*1.2/'Sound Power'!$C228)*('Sound Power'!$B228/3600)/('Sound Power'!$D228)/('Sound Power'!$F228))))</f>
        <v>#DIV/0!</v>
      </c>
      <c r="H228" s="23" t="e">
        <f>DEGREES(ACOS(1-(1/'ModelParams Lw'!C$15*SQRT(0.5*1.2/'Sound Power'!$C228)*('Sound Power'!$B228/3600)/('Sound Power'!$D228)/('Sound Power'!$F228))))</f>
        <v>#DIV/0!</v>
      </c>
      <c r="I228" s="23" t="e">
        <f>DEGREES(ACOS(1-(1/'ModelParams Lw'!D$15*SQRT(0.5*1.2/'Sound Power'!$C228)*('Sound Power'!$B228/3600)/('Sound Power'!$D228)/('Sound Power'!$F228))))</f>
        <v>#DIV/0!</v>
      </c>
      <c r="J228" s="23" t="e">
        <f>DEGREES(ACOS(1-(1/'ModelParams Lw'!E$15*SQRT(0.5*1.2/'Sound Power'!$C228)*('Sound Power'!$B228/3600)/('Sound Power'!$D228)/('Sound Power'!$F228))))</f>
        <v>#DIV/0!</v>
      </c>
      <c r="K228" s="23" t="e">
        <f>DEGREES(ACOS(1-(1/'ModelParams Lw'!F$15*SQRT(0.5*1.2/'Sound Power'!$C228)*('Sound Power'!$B228/3600)/('Sound Power'!$D228)/('Sound Power'!$F228))))</f>
        <v>#DIV/0!</v>
      </c>
      <c r="L228" s="23" t="e">
        <f>DEGREES(ACOS(1-(1/'ModelParams Lw'!G$15*SQRT(0.5*1.2/'Sound Power'!$C228)*('Sound Power'!$B228/3600)/('Sound Power'!$D228)/('Sound Power'!$F228))))</f>
        <v>#DIV/0!</v>
      </c>
      <c r="M228" s="23" t="e">
        <f>DEGREES(ACOS(1-(1/'ModelParams Lw'!H$15*SQRT(0.5*1.2/'Sound Power'!$C228)*('Sound Power'!$B228/3600)/('Sound Power'!$D228)/('Sound Power'!$F228))))</f>
        <v>#DIV/0!</v>
      </c>
      <c r="N228" s="23" t="e">
        <f>DEGREES(ACOS(1-(1/'ModelParams Lw'!I$15*SQRT(0.5*1.2/'Sound Power'!$C228)*('Sound Power'!$B228/3600)/('Sound Power'!$D228)/('Sound Power'!$F228))))</f>
        <v>#DIV/0!</v>
      </c>
      <c r="O228" s="26" t="e">
        <f>('ModelParams Lw'!B$4*LN('Sound Power'!G228)/(1+EXP(-('Sound Power'!$D228*1000+'ModelParams Lw'!B$6)/'ModelParams Lw'!B$7))+'ModelParams Lw'!B$5)*LN('Sound Power'!$B228)-('ModelParams Lw'!B$8+'ModelParams Lw'!B$9*$D228+'ModelParams Lw'!B$10*'Sound Power'!$F228^'ModelParams Lw'!B$14+'ModelParams Lw'!B$11*LN('Sound Power'!G228)+'ModelParams Lw'!B$12*'Sound Power'!$D228*'Sound Power'!$F228+'ModelParams Lw'!B$13*'Sound Power'!$D228*LN('Sound Power'!G228))</f>
        <v>#DIV/0!</v>
      </c>
      <c r="P228" s="26" t="e">
        <f>('ModelParams Lw'!C$4*LN('Sound Power'!H228)/(1+EXP(-('Sound Power'!$D228*1000+'ModelParams Lw'!C$6)/'ModelParams Lw'!C$7))+'ModelParams Lw'!C$5)*LN('Sound Power'!$B228)-('ModelParams Lw'!C$8+'ModelParams Lw'!C$9*$D228+'ModelParams Lw'!C$10*'Sound Power'!$F228^'ModelParams Lw'!C$14+'ModelParams Lw'!C$11*LN('Sound Power'!H228)+'ModelParams Lw'!C$12*'Sound Power'!$D228*'Sound Power'!$F228+'ModelParams Lw'!C$13*'Sound Power'!$D228*LN('Sound Power'!H228))</f>
        <v>#DIV/0!</v>
      </c>
      <c r="Q228" s="26" t="e">
        <f>('ModelParams Lw'!D$4*LN('Sound Power'!I228)/(1+EXP(-('Sound Power'!$D228*1000+'ModelParams Lw'!D$6)/'ModelParams Lw'!D$7))+'ModelParams Lw'!D$5)*LN('Sound Power'!$B228)-('ModelParams Lw'!D$8+'ModelParams Lw'!D$9*$D228+'ModelParams Lw'!D$10*'Sound Power'!$F228^'ModelParams Lw'!D$14+'ModelParams Lw'!D$11*LN('Sound Power'!I228)+'ModelParams Lw'!D$12*'Sound Power'!$D228*'Sound Power'!$F228+'ModelParams Lw'!D$13*'Sound Power'!$D228*LN('Sound Power'!I228))</f>
        <v>#DIV/0!</v>
      </c>
      <c r="R228" s="26" t="e">
        <f>('ModelParams Lw'!E$4*LN('Sound Power'!J228)/(1+EXP(-('Sound Power'!$D228*1000+'ModelParams Lw'!E$6)/'ModelParams Lw'!E$7))+'ModelParams Lw'!E$5)*LN('Sound Power'!$B228)-('ModelParams Lw'!E$8+'ModelParams Lw'!E$9*$D228+'ModelParams Lw'!E$10*'Sound Power'!$F228^'ModelParams Lw'!E$14+'ModelParams Lw'!E$11*LN('Sound Power'!J228)+'ModelParams Lw'!E$12*'Sound Power'!$D228*'Sound Power'!$F228+'ModelParams Lw'!E$13*'Sound Power'!$D228*LN('Sound Power'!J228))</f>
        <v>#DIV/0!</v>
      </c>
      <c r="S228" s="26" t="e">
        <f>('ModelParams Lw'!F$4*LN('Sound Power'!K228)/(1+EXP(-('Sound Power'!$D228*1000+'ModelParams Lw'!F$6)/'ModelParams Lw'!F$7))+'ModelParams Lw'!F$5)*LN('Sound Power'!$B228)-('ModelParams Lw'!F$8+'ModelParams Lw'!F$9*$D228+'ModelParams Lw'!F$10*'Sound Power'!$F228^'ModelParams Lw'!F$14+'ModelParams Lw'!F$11*LN('Sound Power'!K228)+'ModelParams Lw'!F$12*'Sound Power'!$D228*'Sound Power'!$F228+'ModelParams Lw'!F$13*'Sound Power'!$D228*LN('Sound Power'!K228))</f>
        <v>#DIV/0!</v>
      </c>
      <c r="T228" s="26" t="e">
        <f>('ModelParams Lw'!G$4*LN('Sound Power'!L228)/(1+EXP(-('Sound Power'!$D228*1000+'ModelParams Lw'!G$6)/'ModelParams Lw'!G$7))+'ModelParams Lw'!G$5)*LN('Sound Power'!$B228)-('ModelParams Lw'!G$8+'ModelParams Lw'!G$9*$D228+'ModelParams Lw'!G$10*'Sound Power'!$F228^'ModelParams Lw'!G$14+'ModelParams Lw'!G$11*LN('Sound Power'!L228)+'ModelParams Lw'!G$12*'Sound Power'!$D228*'Sound Power'!$F228+'ModelParams Lw'!G$13*'Sound Power'!$D228*LN('Sound Power'!L228))</f>
        <v>#DIV/0!</v>
      </c>
      <c r="U228" s="26" t="e">
        <f>('ModelParams Lw'!H$4*LN('Sound Power'!M228)/(1+EXP(-('Sound Power'!$D228*1000+'ModelParams Lw'!H$6)/'ModelParams Lw'!H$7))+'ModelParams Lw'!H$5)*LN('Sound Power'!$B228)-('ModelParams Lw'!H$8+'ModelParams Lw'!H$9*$D228+'ModelParams Lw'!H$10*'Sound Power'!$F228^'ModelParams Lw'!H$14+'ModelParams Lw'!H$11*LN('Sound Power'!M228)+'ModelParams Lw'!H$12*'Sound Power'!$D228*'Sound Power'!$F228+'ModelParams Lw'!H$13*'Sound Power'!$D228*LN('Sound Power'!M228))</f>
        <v>#DIV/0!</v>
      </c>
      <c r="V228" s="26" t="e">
        <f>('ModelParams Lw'!I$4*LN('Sound Power'!N228)/(1+EXP(-('Sound Power'!$D228*1000+'ModelParams Lw'!I$6)/'ModelParams Lw'!I$7))+'ModelParams Lw'!I$5)*LN('Sound Power'!$B228)-('ModelParams Lw'!I$8+'ModelParams Lw'!I$9*$D228+'ModelParams Lw'!I$10*'Sound Power'!$F228^'ModelParams Lw'!I$14+'ModelParams Lw'!I$11*LN('Sound Power'!N228)+'ModelParams Lw'!I$12*'Sound Power'!$D228*'Sound Power'!$F228+'ModelParams Lw'!I$13*'Sound Power'!$D228*LN('Sound Power'!N228))</f>
        <v>#DIV/0!</v>
      </c>
      <c r="W228" s="26" t="e">
        <f>10*LOG10(IF(O228="",0,POWER(10,((O228+'ModelParams Lw'!$O$4)/10))) +IF(P228="",0,POWER(10,((P228+'ModelParams Lw'!$P$4)/10))) +IF(Q228="",0,POWER(10,((Q228+'ModelParams Lw'!$Q$4)/10))) +IF(R228="",0,POWER(10,((R228+'ModelParams Lw'!$R$4)/10))) +IF(S228="",0,POWER(10,((S228+'ModelParams Lw'!$S$4)/10))) +IF(T228="",0,POWER(10,((T228+'ModelParams Lw'!$T$4)/10))) +IF(U228="",0,POWER(10,((U228+'ModelParams Lw'!$U$4)/10)))+IF(V228="",0,POWER(10,((V228+'ModelParams Lw'!$V$4)/10))))</f>
        <v>#DIV/0!</v>
      </c>
      <c r="X228" s="26" t="e">
        <f t="shared" ref="X228:X291" si="102">MAX(Y228:AF228)</f>
        <v>#DIV/0!</v>
      </c>
      <c r="Y228" s="26" t="e">
        <f>(O228-'ModelParams Lw'!O$10)/'ModelParams Lw'!O$11</f>
        <v>#DIV/0!</v>
      </c>
      <c r="Z228" s="26" t="e">
        <f>(P228-'ModelParams Lw'!P$10)/'ModelParams Lw'!P$11</f>
        <v>#DIV/0!</v>
      </c>
      <c r="AA228" s="26" t="e">
        <f>(Q228-'ModelParams Lw'!Q$10)/'ModelParams Lw'!Q$11</f>
        <v>#DIV/0!</v>
      </c>
      <c r="AB228" s="26" t="e">
        <f>(R228-'ModelParams Lw'!R$10)/'ModelParams Lw'!R$11</f>
        <v>#DIV/0!</v>
      </c>
      <c r="AC228" s="26" t="e">
        <f>(S228-'ModelParams Lw'!S$10)/'ModelParams Lw'!S$11</f>
        <v>#DIV/0!</v>
      </c>
      <c r="AD228" s="26" t="e">
        <f>(T228-'ModelParams Lw'!T$10)/'ModelParams Lw'!T$11</f>
        <v>#DIV/0!</v>
      </c>
      <c r="AE228" s="26" t="e">
        <f>(U228-'ModelParams Lw'!U$10)/'ModelParams Lw'!U$11</f>
        <v>#DIV/0!</v>
      </c>
      <c r="AF228" s="26" t="e">
        <f>(V228-'ModelParams Lw'!V$10)/'ModelParams Lw'!V$11</f>
        <v>#DIV/0!</v>
      </c>
      <c r="AG228" s="26" t="e">
        <f t="shared" ref="AG228:AG291" si="103">(B228/3600)/(D228*E228)</f>
        <v>#DIV/0!</v>
      </c>
      <c r="AH228" s="26" t="e">
        <f>VLOOKUP(D228*1000,'ModelParams Lw'!$A$38:$D$58,4)</f>
        <v>#N/A</v>
      </c>
      <c r="AI228" s="56" t="e">
        <f>VLOOKUP(D228*1000,'ModelParams Lw'!$A$38:$D$58,2)</f>
        <v>#N/A</v>
      </c>
      <c r="AJ228" s="46" t="e">
        <f t="shared" ref="AJ228:AJ291" si="104">AG228/AH228</f>
        <v>#DIV/0!</v>
      </c>
      <c r="AK228" s="26" t="e">
        <f t="shared" ref="AK228:AK291" si="105">INDEX(LINEST(AL228:AN228,$AL$3:$AN$3,1),1)/2*($AK$3-$AL$3)+AL228</f>
        <v>#VALUE!</v>
      </c>
      <c r="AL228" s="26" t="e">
        <f>IF($AI228=100,'ModelParams Lw'!R$35*'Sound Power'!$AH228^2+'ModelParams Lw'!R$36*'Sound Power'!$AH228+'ModelParams Lw'!R$37,IF($AI228=150,'ModelParams Lw'!R$38*'Sound Power'!$AH228^2+'ModelParams Lw'!R$39*'Sound Power'!$AH228+'ModelParams Lw'!R$40,'ModelParams Lw'!R$41*'Sound Power'!$AH228^2+'ModelParams Lw'!R$42*'Sound Power'!$AH228+'ModelParams Lw'!R$43))</f>
        <v>#N/A</v>
      </c>
      <c r="AM228" s="26" t="e">
        <f>IF($AI228=100,'ModelParams Lw'!S$35*'Sound Power'!$AH228^2+'ModelParams Lw'!S$36*'Sound Power'!$AH228+'ModelParams Lw'!S$37,IF($AI228=150,'ModelParams Lw'!S$38*'Sound Power'!$AH228^2+'ModelParams Lw'!S$39*'Sound Power'!$AH228+'ModelParams Lw'!S$40,'ModelParams Lw'!S$41*'Sound Power'!$AH228^2+'ModelParams Lw'!S$42*'Sound Power'!$AH228+'ModelParams Lw'!S$43))</f>
        <v>#N/A</v>
      </c>
      <c r="AN228" s="26" t="e">
        <f>IF($AI228=100,'ModelParams Lw'!T$35*'Sound Power'!$AH228^2+'ModelParams Lw'!T$36*'Sound Power'!$AH228+'ModelParams Lw'!T$37,IF($AI228=150,'ModelParams Lw'!T$38*'Sound Power'!$AH228^2+'ModelParams Lw'!T$39*'Sound Power'!$AH228+'ModelParams Lw'!T$40,'ModelParams Lw'!T$41*'Sound Power'!$AH228^2+'ModelParams Lw'!T$42*'Sound Power'!$AH228+'ModelParams Lw'!T$43))</f>
        <v>#N/A</v>
      </c>
      <c r="AO228" s="26" t="e">
        <f>IF($AI228=100,'ModelParams Lw'!U$35*'Sound Power'!$AH228^2+'ModelParams Lw'!U$36*'Sound Power'!$AH228+'ModelParams Lw'!U$37,IF($AI228=150,'ModelParams Lw'!U$38*'Sound Power'!$AH228^2+'ModelParams Lw'!U$39*'Sound Power'!$AH228+'ModelParams Lw'!U$40,'ModelParams Lw'!U$41*'Sound Power'!$AH228^2+'ModelParams Lw'!U$42*'Sound Power'!$AH228+'ModelParams Lw'!U$43))</f>
        <v>#N/A</v>
      </c>
      <c r="AP228" s="26" t="e">
        <f>IF($AI228=100,'ModelParams Lw'!V$35*'Sound Power'!$AH228^2+'ModelParams Lw'!V$36*'Sound Power'!$AH228+'ModelParams Lw'!V$37,IF($AI228=150,'ModelParams Lw'!V$38*'Sound Power'!$AH228^2+'ModelParams Lw'!V$39*'Sound Power'!$AH228+'ModelParams Lw'!V$40,'ModelParams Lw'!V$41*'Sound Power'!$AH228^2+'ModelParams Lw'!V$42*'Sound Power'!$AH228+'ModelParams Lw'!V$43))</f>
        <v>#N/A</v>
      </c>
      <c r="AQ228" s="26" t="e">
        <f>IF($AI228=100,'ModelParams Lw'!W$35*'Sound Power'!$AH228^2+'ModelParams Lw'!W$36*'Sound Power'!$AH228+'ModelParams Lw'!W$37,IF($AI228=150,'ModelParams Lw'!W$38*'Sound Power'!$AH228^2+'ModelParams Lw'!W$39*'Sound Power'!$AH228+'ModelParams Lw'!W$40,'ModelParams Lw'!W$41*'Sound Power'!$AH228^2+'ModelParams Lw'!W$42*'Sound Power'!$AH228+'ModelParams Lw'!W$43))</f>
        <v>#N/A</v>
      </c>
      <c r="AR228" s="26" t="e">
        <f t="shared" ref="AR228:AR291" si="106">INDEX(LINEST(AO228:AQ228,$AO$3:$AQ$3,1),1)/2*($AR$3-$AQ$3)+AQ228</f>
        <v>#VALUE!</v>
      </c>
      <c r="AS228" s="26" t="e">
        <f>IF(26.83*LN($AJ228)-11.791-'ModelParams Lw'!B$35&lt;0,0,26.83*LN($AJ228)-11.791-'ModelParams Lw'!B$35)</f>
        <v>#DIV/0!</v>
      </c>
      <c r="AT228" s="26" t="e">
        <f>IF(26.83*LN($AJ228)-11.791-'ModelParams Lw'!C$35&lt;0,0,26.83*LN($AJ228)-11.791-'ModelParams Lw'!C$35)</f>
        <v>#DIV/0!</v>
      </c>
      <c r="AU228" s="26" t="e">
        <f>IF(26.83*LN($AJ228)-11.791-'ModelParams Lw'!D$35&lt;0,0,26.83*LN($AJ228)-11.791-'ModelParams Lw'!D$35)</f>
        <v>#DIV/0!</v>
      </c>
      <c r="AV228" s="26" t="e">
        <f>IF(26.83*LN($AJ228)-11.791-'ModelParams Lw'!E$35&lt;0,0,26.83*LN($AJ228)-11.791-'ModelParams Lw'!E$35)</f>
        <v>#DIV/0!</v>
      </c>
      <c r="AW228" s="26" t="e">
        <f>IF(26.83*LN($AJ228)-11.791-'ModelParams Lw'!F$35&lt;0,0,26.83*LN($AJ228)-11.791-'ModelParams Lw'!F$35)</f>
        <v>#DIV/0!</v>
      </c>
      <c r="AX228" s="26" t="e">
        <f>IF(26.83*LN($AJ228)-11.791-'ModelParams Lw'!G$35&lt;0,0,26.83*LN($AJ228)-11.791-'ModelParams Lw'!G$35)</f>
        <v>#DIV/0!</v>
      </c>
      <c r="AY228" s="26" t="e">
        <f>IF(26.83*LN($AJ228)-11.791-'ModelParams Lw'!H$35&lt;0,0,26.83*LN($AJ228)-11.791-'ModelParams Lw'!H$35)</f>
        <v>#DIV/0!</v>
      </c>
      <c r="AZ228" s="26" t="e">
        <f>IF(26.83*LN($AJ228)-11.791-'ModelParams Lw'!I$35&lt;0,0,26.83*LN($AJ228)-11.791-'ModelParams Lw'!I$35)</f>
        <v>#DIV/0!</v>
      </c>
      <c r="BA228" s="26" t="e">
        <f t="shared" si="94"/>
        <v>#DIV/0!</v>
      </c>
      <c r="BB228" s="26" t="e">
        <f t="shared" si="95"/>
        <v>#DIV/0!</v>
      </c>
      <c r="BC228" s="26" t="e">
        <f t="shared" si="96"/>
        <v>#DIV/0!</v>
      </c>
      <c r="BD228" s="26" t="e">
        <f t="shared" si="97"/>
        <v>#DIV/0!</v>
      </c>
      <c r="BE228" s="26" t="e">
        <f t="shared" si="98"/>
        <v>#DIV/0!</v>
      </c>
      <c r="BF228" s="26" t="e">
        <f t="shared" si="99"/>
        <v>#DIV/0!</v>
      </c>
      <c r="BG228" s="26" t="e">
        <f t="shared" si="100"/>
        <v>#DIV/0!</v>
      </c>
      <c r="BH228" s="26" t="e">
        <f t="shared" si="101"/>
        <v>#DIV/0!</v>
      </c>
      <c r="BI228" s="26" t="e">
        <f>10*LOG10(IF(BA228="",0,POWER(10,((BA228+'ModelParams Lw'!$O$4)/10))) +IF(BB228="",0,POWER(10,((BB228+'ModelParams Lw'!$P$4)/10))) +IF(BC228="",0,POWER(10,((BC228+'ModelParams Lw'!$Q$4)/10))) +IF(BD228="",0,POWER(10,((BD228+'ModelParams Lw'!$R$4)/10))) +IF(BE228="",0,POWER(10,((BE228+'ModelParams Lw'!$S$4)/10))) +IF(BF228="",0,POWER(10,((BF228+'ModelParams Lw'!$T$4)/10))) +IF(BG228="",0,POWER(10,((BG228+'ModelParams Lw'!$U$4)/10)))+IF(BH228="",0,POWER(10,((BH228+'ModelParams Lw'!$V$4)/10))))</f>
        <v>#DIV/0!</v>
      </c>
      <c r="BJ228" s="26" t="e">
        <f t="shared" ref="BJ228:BJ291" si="107">MAX(BK228:BR228)</f>
        <v>#DIV/0!</v>
      </c>
      <c r="BK228" s="26" t="e">
        <f>(BA228-'ModelParams Lw'!O$10)/'ModelParams Lw'!O$11</f>
        <v>#DIV/0!</v>
      </c>
      <c r="BL228" s="26" t="e">
        <f>(BB228-'ModelParams Lw'!P$10)/'ModelParams Lw'!P$11</f>
        <v>#DIV/0!</v>
      </c>
      <c r="BM228" s="26" t="e">
        <f>(BC228-'ModelParams Lw'!Q$10)/'ModelParams Lw'!Q$11</f>
        <v>#DIV/0!</v>
      </c>
      <c r="BN228" s="26" t="e">
        <f>(BD228-'ModelParams Lw'!R$10)/'ModelParams Lw'!R$11</f>
        <v>#DIV/0!</v>
      </c>
      <c r="BO228" s="26" t="e">
        <f>(BE228-'ModelParams Lw'!S$10)/'ModelParams Lw'!S$11</f>
        <v>#DIV/0!</v>
      </c>
      <c r="BP228" s="26" t="e">
        <f>(BF228-'ModelParams Lw'!T$10)/'ModelParams Lw'!T$11</f>
        <v>#DIV/0!</v>
      </c>
      <c r="BQ228" s="26" t="e">
        <f>(BG228-'ModelParams Lw'!U$10)/'ModelParams Lw'!U$11</f>
        <v>#DIV/0!</v>
      </c>
      <c r="BR228" s="26" t="e">
        <f>(BH228-'ModelParams Lw'!V$10)/'ModelParams Lw'!V$11</f>
        <v>#DIV/0!</v>
      </c>
      <c r="BS228" s="23" t="e">
        <f>IF(Calcul!$E230="SW",DEGREES(ACOS(1-(1/'ModelParams Lw'!C$25*SQRT(0.5*1.2/'Sound Power'!$C228)*('Sound Power'!$B228/3600)/('Sound Power'!$D228)/('Sound Power'!$F228)))),DEGREES(ACOS(1-(1/'ModelParams Lw'!C$29*SQRT(0.5*1.2/'Sound Power'!$C228)*('Sound Power'!$B228/3600)/('Sound Power'!$D228)/('Sound Power'!$F228)))))</f>
        <v>#DIV/0!</v>
      </c>
      <c r="BT228" s="23" t="e">
        <f>IF(Calcul!$E230="SW",DEGREES(ACOS(1-(1/'ModelParams Lw'!D$25*SQRT(0.5*1.2/'Sound Power'!$C228)*('Sound Power'!$B228/3600)/('Sound Power'!$D228)/('Sound Power'!$F228)))),DEGREES(ACOS(1-(1/'ModelParams Lw'!D$29*SQRT(0.5*1.2/'Sound Power'!$C228)*('Sound Power'!$B228/3600)/('Sound Power'!$D228)/('Sound Power'!$F228)))))</f>
        <v>#DIV/0!</v>
      </c>
      <c r="BU228" s="23" t="e">
        <f>IF(Calcul!$E230="SW",DEGREES(ACOS(1-(1/'ModelParams Lw'!E$25*SQRT(0.5*1.2/'Sound Power'!$C228)*('Sound Power'!$B228/3600)/('Sound Power'!$D228)/('Sound Power'!$F228)))),DEGREES(ACOS(1-(1/'ModelParams Lw'!E$29*SQRT(0.5*1.2/'Sound Power'!$C228)*('Sound Power'!$B228/3600)/('Sound Power'!$D228)/('Sound Power'!$F228)))))</f>
        <v>#DIV/0!</v>
      </c>
      <c r="BV228" s="23" t="e">
        <f>IF(Calcul!$E230="SW",DEGREES(ACOS(1-(1/'ModelParams Lw'!F$25*SQRT(0.5*1.2/'Sound Power'!$C228)*('Sound Power'!$B228/3600)/('Sound Power'!$D228)/('Sound Power'!$F228)))),DEGREES(ACOS(1-(1/'ModelParams Lw'!F$29*SQRT(0.5*1.2/'Sound Power'!$C228)*('Sound Power'!$B228/3600)/('Sound Power'!$D228)/('Sound Power'!$F228)))))</f>
        <v>#DIV/0!</v>
      </c>
      <c r="BW228" s="23" t="e">
        <f>IF(Calcul!$E230="SW",DEGREES(ACOS(1-(1/'ModelParams Lw'!G$25*SQRT(0.5*1.2/'Sound Power'!$C228)*('Sound Power'!$B228/3600)/('Sound Power'!$D228)/('Sound Power'!$F228)))),DEGREES(ACOS(1-(1/'ModelParams Lw'!G$29*SQRT(0.5*1.2/'Sound Power'!$C228)*('Sound Power'!$B228/3600)/('Sound Power'!$D228)/('Sound Power'!$F228)))))</f>
        <v>#DIV/0!</v>
      </c>
      <c r="BX228" s="23" t="e">
        <f>IF(Calcul!$E230="SW",DEGREES(ACOS(1-(1/'ModelParams Lw'!H$25*SQRT(0.5*1.2/'Sound Power'!$C228)*('Sound Power'!$B228/3600)/('Sound Power'!$D228)/('Sound Power'!$F228)))),DEGREES(ACOS(1-(1/'ModelParams Lw'!H$29*SQRT(0.5*1.2/'Sound Power'!$C228)*('Sound Power'!$B228/3600)/('Sound Power'!$D228)/('Sound Power'!$F228)))))</f>
        <v>#DIV/0!</v>
      </c>
      <c r="BY228" s="23" t="e">
        <f>IF(Calcul!$E230="SW",DEGREES(ACOS(1-(1/'ModelParams Lw'!I$25*SQRT(0.5*1.2/'Sound Power'!$C228)*('Sound Power'!$B228/3600)/('Sound Power'!$D228)/('Sound Power'!$F228)))),DEGREES(ACOS(1-(1/'ModelParams Lw'!I$29*SQRT(0.5*1.2/'Sound Power'!$C228)*('Sound Power'!$B228/3600)/('Sound Power'!$D228)/('Sound Power'!$F228)))))</f>
        <v>#DIV/0!</v>
      </c>
      <c r="BZ228" s="23" t="e">
        <f>IF(Calcul!$E230="SW",DEGREES(ACOS(1-(1/'ModelParams Lw'!J$25*SQRT(0.5*1.2/'Sound Power'!$C228)*('Sound Power'!$B228/3600)/('Sound Power'!$D228)/('Sound Power'!$F228)))),DEGREES(ACOS(1-(1/'ModelParams Lw'!J$29*SQRT(0.5*1.2/'Sound Power'!$C228)*('Sound Power'!$B228/3600)/('Sound Power'!$D228)/('Sound Power'!$F228)))))</f>
        <v>#DIV/0!</v>
      </c>
      <c r="CA228" s="26" t="e">
        <f>IF(Calcul!$E230="SW",'ModelParams Lw'!C$22+'ModelParams Lw'!C$23*LOG('Sound Power'!$D228/'Sound Power'!$E228)+'ModelParams Lw'!C$24*LN('Sound Power'!BS228),IF('ModelParams Lw'!C$26+'ModelParams Lw'!C$27*LOG('Sound Power'!$D228/'Sound Power'!$E228)+'ModelParams Lw'!C$28*LN('Sound Power'!BS228)&lt;'ModelParams Lw'!C$22+'ModelParams Lw'!C$23*LOG('Sound Power'!$D228/'Sound Power'!$E228)+'ModelParams Lw'!C$24*LN('Sound Power'!BS228),'ModelParams Lw'!C$22+'ModelParams Lw'!C$23*LOG('Sound Power'!$D228/'Sound Power'!$E228)+'ModelParams Lw'!C$24*LN('Sound Power'!BS228),'ModelParams Lw'!C$26+'ModelParams Lw'!C$27*LOG('Sound Power'!$D228/'Sound Power'!$E228)+'ModelParams Lw'!C$28*LN('Sound Power'!BS228)))</f>
        <v>#DIV/0!</v>
      </c>
      <c r="CB228" s="26" t="e">
        <f>IF(Calcul!$E230="SW",'ModelParams Lw'!D$22+'ModelParams Lw'!D$23*LOG('Sound Power'!$D228/'Sound Power'!$E228)+'ModelParams Lw'!D$24*LN('Sound Power'!BT228),IF('ModelParams Lw'!D$26+'ModelParams Lw'!D$27*LOG('Sound Power'!$D228/'Sound Power'!$E228)+'ModelParams Lw'!D$28*LN('Sound Power'!BT228)&lt;'ModelParams Lw'!D$22+'ModelParams Lw'!D$23*LOG('Sound Power'!$D228/'Sound Power'!$E228)+'ModelParams Lw'!D$24*LN('Sound Power'!BT228),'ModelParams Lw'!D$22+'ModelParams Lw'!D$23*LOG('Sound Power'!$D228/'Sound Power'!$E228)+'ModelParams Lw'!D$24*LN('Sound Power'!BT228),'ModelParams Lw'!D$26+'ModelParams Lw'!D$27*LOG('Sound Power'!$D228/'Sound Power'!$E228)+'ModelParams Lw'!D$28*LN('Sound Power'!BT228)))</f>
        <v>#DIV/0!</v>
      </c>
      <c r="CC228" s="26" t="e">
        <f>IF(Calcul!$E230="SW",'ModelParams Lw'!E$22+'ModelParams Lw'!E$23*LOG('Sound Power'!$D228/'Sound Power'!$E228)+'ModelParams Lw'!E$24*LN('Sound Power'!BU228),IF('ModelParams Lw'!E$26+'ModelParams Lw'!E$27*LOG('Sound Power'!$D228/'Sound Power'!$E228)+'ModelParams Lw'!E$28*LN('Sound Power'!BU228)&lt;'ModelParams Lw'!E$22+'ModelParams Lw'!E$23*LOG('Sound Power'!$D228/'Sound Power'!$E228)+'ModelParams Lw'!E$24*LN('Sound Power'!BU228),'ModelParams Lw'!E$22+'ModelParams Lw'!E$23*LOG('Sound Power'!$D228/'Sound Power'!$E228)+'ModelParams Lw'!E$24*LN('Sound Power'!BU228),'ModelParams Lw'!E$26+'ModelParams Lw'!E$27*LOG('Sound Power'!$D228/'Sound Power'!$E228)+'ModelParams Lw'!E$28*LN('Sound Power'!BU228)))</f>
        <v>#DIV/0!</v>
      </c>
      <c r="CD228" s="26" t="e">
        <f>IF(Calcul!$E230="SW",'ModelParams Lw'!F$22+'ModelParams Lw'!F$23*LOG('Sound Power'!$D228/'Sound Power'!$E228)+'ModelParams Lw'!F$24*LN('Sound Power'!BV228),IF('ModelParams Lw'!F$26+'ModelParams Lw'!F$27*LOG('Sound Power'!$D228/'Sound Power'!$E228)+'ModelParams Lw'!F$28*LN('Sound Power'!BV228)&lt;'ModelParams Lw'!F$22+'ModelParams Lw'!F$23*LOG('Sound Power'!$D228/'Sound Power'!$E228)+'ModelParams Lw'!F$24*LN('Sound Power'!BV228),'ModelParams Lw'!F$22+'ModelParams Lw'!F$23*LOG('Sound Power'!$D228/'Sound Power'!$E228)+'ModelParams Lw'!F$24*LN('Sound Power'!BV228),'ModelParams Lw'!F$26+'ModelParams Lw'!F$27*LOG('Sound Power'!$D228/'Sound Power'!$E228)+'ModelParams Lw'!F$28*LN('Sound Power'!BV228)))</f>
        <v>#DIV/0!</v>
      </c>
      <c r="CE228" s="26" t="e">
        <f>IF(Calcul!$E230="SW",'ModelParams Lw'!G$22+'ModelParams Lw'!G$23*LOG('Sound Power'!$D228/'Sound Power'!$E228)+'ModelParams Lw'!G$24*LN('Sound Power'!BW228),IF('ModelParams Lw'!G$26+'ModelParams Lw'!G$27*LOG('Sound Power'!$D228/'Sound Power'!$E228)+'ModelParams Lw'!G$28*LN('Sound Power'!BW228)&lt;'ModelParams Lw'!G$22+'ModelParams Lw'!G$23*LOG('Sound Power'!$D228/'Sound Power'!$E228)+'ModelParams Lw'!G$24*LN('Sound Power'!BW228),'ModelParams Lw'!G$22+'ModelParams Lw'!G$23*LOG('Sound Power'!$D228/'Sound Power'!$E228)+'ModelParams Lw'!G$24*LN('Sound Power'!BW228),'ModelParams Lw'!G$26+'ModelParams Lw'!G$27*LOG('Sound Power'!$D228/'Sound Power'!$E228)+'ModelParams Lw'!G$28*LN('Sound Power'!BW228)))</f>
        <v>#DIV/0!</v>
      </c>
      <c r="CF228" s="26" t="e">
        <f>IF(Calcul!$E230="SW",'ModelParams Lw'!H$22+'ModelParams Lw'!H$23*LOG('Sound Power'!$D228/'Sound Power'!$E228)+'ModelParams Lw'!H$24*LN('Sound Power'!BX228),IF('ModelParams Lw'!H$26+'ModelParams Lw'!H$27*LOG('Sound Power'!$D228/'Sound Power'!$E228)+'ModelParams Lw'!H$28*LN('Sound Power'!BX228)&lt;'ModelParams Lw'!H$22+'ModelParams Lw'!H$23*LOG('Sound Power'!$D228/'Sound Power'!$E228)+'ModelParams Lw'!H$24*LN('Sound Power'!BX228),'ModelParams Lw'!H$22+'ModelParams Lw'!H$23*LOG('Sound Power'!$D228/'Sound Power'!$E228)+'ModelParams Lw'!H$24*LN('Sound Power'!BX228),'ModelParams Lw'!H$26+'ModelParams Lw'!H$27*LOG('Sound Power'!$D228/'Sound Power'!$E228)+'ModelParams Lw'!H$28*LN('Sound Power'!BX228)))</f>
        <v>#DIV/0!</v>
      </c>
      <c r="CG228" s="26" t="e">
        <f>IF(Calcul!$E230="SW",'ModelParams Lw'!I$22+'ModelParams Lw'!I$23*LOG('Sound Power'!$D228/'Sound Power'!$E228)+'ModelParams Lw'!I$24*LN('Sound Power'!BY228),IF('ModelParams Lw'!I$26+'ModelParams Lw'!I$27*LOG('Sound Power'!$D228/'Sound Power'!$E228)+'ModelParams Lw'!I$28*LN('Sound Power'!BY228)&lt;'ModelParams Lw'!I$22+'ModelParams Lw'!I$23*LOG('Sound Power'!$D228/'Sound Power'!$E228)+'ModelParams Lw'!I$24*LN('Sound Power'!BY228),'ModelParams Lw'!I$22+'ModelParams Lw'!I$23*LOG('Sound Power'!$D228/'Sound Power'!$E228)+'ModelParams Lw'!I$24*LN('Sound Power'!BY228),'ModelParams Lw'!I$26+'ModelParams Lw'!I$27*LOG('Sound Power'!$D228/'Sound Power'!$E228)+'ModelParams Lw'!I$28*LN('Sound Power'!BY228)))</f>
        <v>#DIV/0!</v>
      </c>
      <c r="CH228" s="26" t="e">
        <f>IF(Calcul!$E230="SW",'ModelParams Lw'!J$22+'ModelParams Lw'!J$23*LOG('Sound Power'!$D228/'Sound Power'!$E228)+'ModelParams Lw'!J$24*LN('Sound Power'!BZ228),IF('ModelParams Lw'!J$26+'ModelParams Lw'!J$27*LOG('Sound Power'!$D228/'Sound Power'!$E228)+'ModelParams Lw'!J$28*LN('Sound Power'!BZ228)&lt;'ModelParams Lw'!J$22+'ModelParams Lw'!J$23*LOG('Sound Power'!$D228/'Sound Power'!$E228)+'ModelParams Lw'!J$24*LN('Sound Power'!BZ228),'ModelParams Lw'!J$22+'ModelParams Lw'!J$23*LOG('Sound Power'!$D228/'Sound Power'!$E228)+'ModelParams Lw'!J$24*LN('Sound Power'!BZ228),'ModelParams Lw'!J$26+'ModelParams Lw'!J$27*LOG('Sound Power'!$D228/'Sound Power'!$E228)+'ModelParams Lw'!J$28*LN('Sound Power'!BZ228)))</f>
        <v>#DIV/0!</v>
      </c>
      <c r="CI228" s="26" t="e">
        <f t="shared" ref="CI228:CI291" si="108">O228+10*LOG((2*0.4*$D228+2*0.4*$E228)/($D228*$E228))-CA228</f>
        <v>#DIV/0!</v>
      </c>
      <c r="CJ228" s="26" t="e">
        <f t="shared" ref="CJ228:CJ291" si="109">P228+10*LOG((2*0.4*$D228+2*0.4*$E228)/($D228*$E228))-CB228</f>
        <v>#DIV/0!</v>
      </c>
      <c r="CK228" s="26" t="e">
        <f t="shared" ref="CK228:CK291" si="110">Q228+10*LOG((2*0.4*$D228+2*0.4*$E228)/($D228*$E228))-CC228</f>
        <v>#DIV/0!</v>
      </c>
      <c r="CL228" s="26" t="e">
        <f t="shared" ref="CL228:CL291" si="111">R228+10*LOG((2*0.4*$D228+2*0.4*$E228)/($D228*$E228))-CD228</f>
        <v>#DIV/0!</v>
      </c>
      <c r="CM228" s="26" t="e">
        <f t="shared" ref="CM228:CM291" si="112">S228+10*LOG((2*0.4*$D228+2*0.4*$E228)/($D228*$E228))-CE228</f>
        <v>#DIV/0!</v>
      </c>
      <c r="CN228" s="26" t="e">
        <f t="shared" ref="CN228:CN291" si="113">T228+10*LOG((2*0.4*$D228+2*0.4*$E228)/($D228*$E228))-CF228</f>
        <v>#DIV/0!</v>
      </c>
      <c r="CO228" s="26" t="e">
        <f t="shared" ref="CO228:CO291" si="114">U228+10*LOG((2*0.4*$D228+2*0.4*$E228)/($D228*$E228))-CG228</f>
        <v>#DIV/0!</v>
      </c>
      <c r="CP228" s="26" t="e">
        <f t="shared" ref="CP228:CP291" si="115">V228+10*LOG((2*0.4*$D228+2*0.4*$E228)/($D228*$E228))-CH228</f>
        <v>#DIV/0!</v>
      </c>
      <c r="CQ228" s="26" t="e">
        <f>10*LOG10(IF(CI228="",0,POWER(10,((CI228+'ModelParams Lw'!$O$4)/10))) +IF(CJ228="",0,POWER(10,((CJ228+'ModelParams Lw'!$P$4)/10))) +IF(CK228="",0,POWER(10,((CK228+'ModelParams Lw'!$Q$4)/10))) +IF(CL228="",0,POWER(10,((CL228+'ModelParams Lw'!$R$4)/10))) +IF(CM228="",0,POWER(10,((CM228+'ModelParams Lw'!$S$4)/10))) +IF(CN228="",0,POWER(10,((CN228+'ModelParams Lw'!$T$4)/10))) +IF(CO228="",0,POWER(10,((CO228+'ModelParams Lw'!$U$4)/10)))+IF(CP228="",0,POWER(10,((CP228+'ModelParams Lw'!$V$4)/10))))</f>
        <v>#DIV/0!</v>
      </c>
      <c r="CR228" s="26" t="e">
        <f t="shared" ref="CR228:CR291" si="116">MAX(CS228:CZ228)</f>
        <v>#DIV/0!</v>
      </c>
      <c r="CS228" s="26" t="e">
        <f>(CI228-'ModelParams Lw'!$O$10)/'ModelParams Lw'!$O$11</f>
        <v>#DIV/0!</v>
      </c>
      <c r="CT228" s="26" t="e">
        <f>(CJ228-'ModelParams Lw'!$P$10)/'ModelParams Lw'!$P$11</f>
        <v>#DIV/0!</v>
      </c>
      <c r="CU228" s="26" t="e">
        <f>(CK228-'ModelParams Lw'!$Q$10)/'ModelParams Lw'!$Q$11</f>
        <v>#DIV/0!</v>
      </c>
      <c r="CV228" s="26" t="e">
        <f>(CL228-'ModelParams Lw'!$R$10)/'ModelParams Lw'!$R$11</f>
        <v>#DIV/0!</v>
      </c>
      <c r="CW228" s="26" t="e">
        <f>(CM228-'ModelParams Lw'!$S$10)/'ModelParams Lw'!$S$11</f>
        <v>#DIV/0!</v>
      </c>
      <c r="CX228" s="26" t="e">
        <f>(CN228-'ModelParams Lw'!$T$10)/'ModelParams Lw'!$T$11</f>
        <v>#DIV/0!</v>
      </c>
      <c r="CY228" s="26" t="e">
        <f>(CO228-'ModelParams Lw'!$U$10)/'ModelParams Lw'!$U$11</f>
        <v>#DIV/0!</v>
      </c>
      <c r="CZ228" s="26" t="e">
        <f>(CP228-'ModelParams Lw'!$V$10)/'ModelParams Lw'!$V$11</f>
        <v>#DIV/0!</v>
      </c>
    </row>
    <row r="229" spans="1:104" x14ac:dyDescent="0.2">
      <c r="A229" s="13">
        <f>Calcul!A231</f>
        <v>0</v>
      </c>
      <c r="B229" s="13">
        <f t="shared" si="92"/>
        <v>0</v>
      </c>
      <c r="C229" s="13">
        <f>Calcul!B231</f>
        <v>0</v>
      </c>
      <c r="D229" s="13">
        <f>Calcul!C231/1000</f>
        <v>0</v>
      </c>
      <c r="E229" s="13">
        <f>Calcul!D231/1000</f>
        <v>0</v>
      </c>
      <c r="F229" s="13">
        <f t="shared" si="93"/>
        <v>0</v>
      </c>
      <c r="G229" s="23" t="e">
        <f>DEGREES(ACOS(1-(1/'ModelParams Lw'!B$15*SQRT(0.5*1.2/'Sound Power'!$C229)*('Sound Power'!$B229/3600)/('Sound Power'!$D229)/('Sound Power'!$F229))))</f>
        <v>#DIV/0!</v>
      </c>
      <c r="H229" s="23" t="e">
        <f>DEGREES(ACOS(1-(1/'ModelParams Lw'!C$15*SQRT(0.5*1.2/'Sound Power'!$C229)*('Sound Power'!$B229/3600)/('Sound Power'!$D229)/('Sound Power'!$F229))))</f>
        <v>#DIV/0!</v>
      </c>
      <c r="I229" s="23" t="e">
        <f>DEGREES(ACOS(1-(1/'ModelParams Lw'!D$15*SQRT(0.5*1.2/'Sound Power'!$C229)*('Sound Power'!$B229/3600)/('Sound Power'!$D229)/('Sound Power'!$F229))))</f>
        <v>#DIV/0!</v>
      </c>
      <c r="J229" s="23" t="e">
        <f>DEGREES(ACOS(1-(1/'ModelParams Lw'!E$15*SQRT(0.5*1.2/'Sound Power'!$C229)*('Sound Power'!$B229/3600)/('Sound Power'!$D229)/('Sound Power'!$F229))))</f>
        <v>#DIV/0!</v>
      </c>
      <c r="K229" s="23" t="e">
        <f>DEGREES(ACOS(1-(1/'ModelParams Lw'!F$15*SQRT(0.5*1.2/'Sound Power'!$C229)*('Sound Power'!$B229/3600)/('Sound Power'!$D229)/('Sound Power'!$F229))))</f>
        <v>#DIV/0!</v>
      </c>
      <c r="L229" s="23" t="e">
        <f>DEGREES(ACOS(1-(1/'ModelParams Lw'!G$15*SQRT(0.5*1.2/'Sound Power'!$C229)*('Sound Power'!$B229/3600)/('Sound Power'!$D229)/('Sound Power'!$F229))))</f>
        <v>#DIV/0!</v>
      </c>
      <c r="M229" s="23" t="e">
        <f>DEGREES(ACOS(1-(1/'ModelParams Lw'!H$15*SQRT(0.5*1.2/'Sound Power'!$C229)*('Sound Power'!$B229/3600)/('Sound Power'!$D229)/('Sound Power'!$F229))))</f>
        <v>#DIV/0!</v>
      </c>
      <c r="N229" s="23" t="e">
        <f>DEGREES(ACOS(1-(1/'ModelParams Lw'!I$15*SQRT(0.5*1.2/'Sound Power'!$C229)*('Sound Power'!$B229/3600)/('Sound Power'!$D229)/('Sound Power'!$F229))))</f>
        <v>#DIV/0!</v>
      </c>
      <c r="O229" s="26" t="e">
        <f>('ModelParams Lw'!B$4*LN('Sound Power'!G229)/(1+EXP(-('Sound Power'!$D229*1000+'ModelParams Lw'!B$6)/'ModelParams Lw'!B$7))+'ModelParams Lw'!B$5)*LN('Sound Power'!$B229)-('ModelParams Lw'!B$8+'ModelParams Lw'!B$9*$D229+'ModelParams Lw'!B$10*'Sound Power'!$F229^'ModelParams Lw'!B$14+'ModelParams Lw'!B$11*LN('Sound Power'!G229)+'ModelParams Lw'!B$12*'Sound Power'!$D229*'Sound Power'!$F229+'ModelParams Lw'!B$13*'Sound Power'!$D229*LN('Sound Power'!G229))</f>
        <v>#DIV/0!</v>
      </c>
      <c r="P229" s="26" t="e">
        <f>('ModelParams Lw'!C$4*LN('Sound Power'!H229)/(1+EXP(-('Sound Power'!$D229*1000+'ModelParams Lw'!C$6)/'ModelParams Lw'!C$7))+'ModelParams Lw'!C$5)*LN('Sound Power'!$B229)-('ModelParams Lw'!C$8+'ModelParams Lw'!C$9*$D229+'ModelParams Lw'!C$10*'Sound Power'!$F229^'ModelParams Lw'!C$14+'ModelParams Lw'!C$11*LN('Sound Power'!H229)+'ModelParams Lw'!C$12*'Sound Power'!$D229*'Sound Power'!$F229+'ModelParams Lw'!C$13*'Sound Power'!$D229*LN('Sound Power'!H229))</f>
        <v>#DIV/0!</v>
      </c>
      <c r="Q229" s="26" t="e">
        <f>('ModelParams Lw'!D$4*LN('Sound Power'!I229)/(1+EXP(-('Sound Power'!$D229*1000+'ModelParams Lw'!D$6)/'ModelParams Lw'!D$7))+'ModelParams Lw'!D$5)*LN('Sound Power'!$B229)-('ModelParams Lw'!D$8+'ModelParams Lw'!D$9*$D229+'ModelParams Lw'!D$10*'Sound Power'!$F229^'ModelParams Lw'!D$14+'ModelParams Lw'!D$11*LN('Sound Power'!I229)+'ModelParams Lw'!D$12*'Sound Power'!$D229*'Sound Power'!$F229+'ModelParams Lw'!D$13*'Sound Power'!$D229*LN('Sound Power'!I229))</f>
        <v>#DIV/0!</v>
      </c>
      <c r="R229" s="26" t="e">
        <f>('ModelParams Lw'!E$4*LN('Sound Power'!J229)/(1+EXP(-('Sound Power'!$D229*1000+'ModelParams Lw'!E$6)/'ModelParams Lw'!E$7))+'ModelParams Lw'!E$5)*LN('Sound Power'!$B229)-('ModelParams Lw'!E$8+'ModelParams Lw'!E$9*$D229+'ModelParams Lw'!E$10*'Sound Power'!$F229^'ModelParams Lw'!E$14+'ModelParams Lw'!E$11*LN('Sound Power'!J229)+'ModelParams Lw'!E$12*'Sound Power'!$D229*'Sound Power'!$F229+'ModelParams Lw'!E$13*'Sound Power'!$D229*LN('Sound Power'!J229))</f>
        <v>#DIV/0!</v>
      </c>
      <c r="S229" s="26" t="e">
        <f>('ModelParams Lw'!F$4*LN('Sound Power'!K229)/(1+EXP(-('Sound Power'!$D229*1000+'ModelParams Lw'!F$6)/'ModelParams Lw'!F$7))+'ModelParams Lw'!F$5)*LN('Sound Power'!$B229)-('ModelParams Lw'!F$8+'ModelParams Lw'!F$9*$D229+'ModelParams Lw'!F$10*'Sound Power'!$F229^'ModelParams Lw'!F$14+'ModelParams Lw'!F$11*LN('Sound Power'!K229)+'ModelParams Lw'!F$12*'Sound Power'!$D229*'Sound Power'!$F229+'ModelParams Lw'!F$13*'Sound Power'!$D229*LN('Sound Power'!K229))</f>
        <v>#DIV/0!</v>
      </c>
      <c r="T229" s="26" t="e">
        <f>('ModelParams Lw'!G$4*LN('Sound Power'!L229)/(1+EXP(-('Sound Power'!$D229*1000+'ModelParams Lw'!G$6)/'ModelParams Lw'!G$7))+'ModelParams Lw'!G$5)*LN('Sound Power'!$B229)-('ModelParams Lw'!G$8+'ModelParams Lw'!G$9*$D229+'ModelParams Lw'!G$10*'Sound Power'!$F229^'ModelParams Lw'!G$14+'ModelParams Lw'!G$11*LN('Sound Power'!L229)+'ModelParams Lw'!G$12*'Sound Power'!$D229*'Sound Power'!$F229+'ModelParams Lw'!G$13*'Sound Power'!$D229*LN('Sound Power'!L229))</f>
        <v>#DIV/0!</v>
      </c>
      <c r="U229" s="26" t="e">
        <f>('ModelParams Lw'!H$4*LN('Sound Power'!M229)/(1+EXP(-('Sound Power'!$D229*1000+'ModelParams Lw'!H$6)/'ModelParams Lw'!H$7))+'ModelParams Lw'!H$5)*LN('Sound Power'!$B229)-('ModelParams Lw'!H$8+'ModelParams Lw'!H$9*$D229+'ModelParams Lw'!H$10*'Sound Power'!$F229^'ModelParams Lw'!H$14+'ModelParams Lw'!H$11*LN('Sound Power'!M229)+'ModelParams Lw'!H$12*'Sound Power'!$D229*'Sound Power'!$F229+'ModelParams Lw'!H$13*'Sound Power'!$D229*LN('Sound Power'!M229))</f>
        <v>#DIV/0!</v>
      </c>
      <c r="V229" s="26" t="e">
        <f>('ModelParams Lw'!I$4*LN('Sound Power'!N229)/(1+EXP(-('Sound Power'!$D229*1000+'ModelParams Lw'!I$6)/'ModelParams Lw'!I$7))+'ModelParams Lw'!I$5)*LN('Sound Power'!$B229)-('ModelParams Lw'!I$8+'ModelParams Lw'!I$9*$D229+'ModelParams Lw'!I$10*'Sound Power'!$F229^'ModelParams Lw'!I$14+'ModelParams Lw'!I$11*LN('Sound Power'!N229)+'ModelParams Lw'!I$12*'Sound Power'!$D229*'Sound Power'!$F229+'ModelParams Lw'!I$13*'Sound Power'!$D229*LN('Sound Power'!N229))</f>
        <v>#DIV/0!</v>
      </c>
      <c r="W229" s="26" t="e">
        <f>10*LOG10(IF(O229="",0,POWER(10,((O229+'ModelParams Lw'!$O$4)/10))) +IF(P229="",0,POWER(10,((P229+'ModelParams Lw'!$P$4)/10))) +IF(Q229="",0,POWER(10,((Q229+'ModelParams Lw'!$Q$4)/10))) +IF(R229="",0,POWER(10,((R229+'ModelParams Lw'!$R$4)/10))) +IF(S229="",0,POWER(10,((S229+'ModelParams Lw'!$S$4)/10))) +IF(T229="",0,POWER(10,((T229+'ModelParams Lw'!$T$4)/10))) +IF(U229="",0,POWER(10,((U229+'ModelParams Lw'!$U$4)/10)))+IF(V229="",0,POWER(10,((V229+'ModelParams Lw'!$V$4)/10))))</f>
        <v>#DIV/0!</v>
      </c>
      <c r="X229" s="26" t="e">
        <f t="shared" si="102"/>
        <v>#DIV/0!</v>
      </c>
      <c r="Y229" s="26" t="e">
        <f>(O229-'ModelParams Lw'!O$10)/'ModelParams Lw'!O$11</f>
        <v>#DIV/0!</v>
      </c>
      <c r="Z229" s="26" t="e">
        <f>(P229-'ModelParams Lw'!P$10)/'ModelParams Lw'!P$11</f>
        <v>#DIV/0!</v>
      </c>
      <c r="AA229" s="26" t="e">
        <f>(Q229-'ModelParams Lw'!Q$10)/'ModelParams Lw'!Q$11</f>
        <v>#DIV/0!</v>
      </c>
      <c r="AB229" s="26" t="e">
        <f>(R229-'ModelParams Lw'!R$10)/'ModelParams Lw'!R$11</f>
        <v>#DIV/0!</v>
      </c>
      <c r="AC229" s="26" t="e">
        <f>(S229-'ModelParams Lw'!S$10)/'ModelParams Lw'!S$11</f>
        <v>#DIV/0!</v>
      </c>
      <c r="AD229" s="26" t="e">
        <f>(T229-'ModelParams Lw'!T$10)/'ModelParams Lw'!T$11</f>
        <v>#DIV/0!</v>
      </c>
      <c r="AE229" s="26" t="e">
        <f>(U229-'ModelParams Lw'!U$10)/'ModelParams Lw'!U$11</f>
        <v>#DIV/0!</v>
      </c>
      <c r="AF229" s="26" t="e">
        <f>(V229-'ModelParams Lw'!V$10)/'ModelParams Lw'!V$11</f>
        <v>#DIV/0!</v>
      </c>
      <c r="AG229" s="26" t="e">
        <f t="shared" si="103"/>
        <v>#DIV/0!</v>
      </c>
      <c r="AH229" s="26" t="e">
        <f>VLOOKUP(D229*1000,'ModelParams Lw'!$A$38:$D$58,4)</f>
        <v>#N/A</v>
      </c>
      <c r="AI229" s="56" t="e">
        <f>VLOOKUP(D229*1000,'ModelParams Lw'!$A$38:$D$58,2)</f>
        <v>#N/A</v>
      </c>
      <c r="AJ229" s="46" t="e">
        <f t="shared" si="104"/>
        <v>#DIV/0!</v>
      </c>
      <c r="AK229" s="26" t="e">
        <f t="shared" si="105"/>
        <v>#VALUE!</v>
      </c>
      <c r="AL229" s="26" t="e">
        <f>IF($AI229=100,'ModelParams Lw'!R$35*'Sound Power'!$AH229^2+'ModelParams Lw'!R$36*'Sound Power'!$AH229+'ModelParams Lw'!R$37,IF($AI229=150,'ModelParams Lw'!R$38*'Sound Power'!$AH229^2+'ModelParams Lw'!R$39*'Sound Power'!$AH229+'ModelParams Lw'!R$40,'ModelParams Lw'!R$41*'Sound Power'!$AH229^2+'ModelParams Lw'!R$42*'Sound Power'!$AH229+'ModelParams Lw'!R$43))</f>
        <v>#N/A</v>
      </c>
      <c r="AM229" s="26" t="e">
        <f>IF($AI229=100,'ModelParams Lw'!S$35*'Sound Power'!$AH229^2+'ModelParams Lw'!S$36*'Sound Power'!$AH229+'ModelParams Lw'!S$37,IF($AI229=150,'ModelParams Lw'!S$38*'Sound Power'!$AH229^2+'ModelParams Lw'!S$39*'Sound Power'!$AH229+'ModelParams Lw'!S$40,'ModelParams Lw'!S$41*'Sound Power'!$AH229^2+'ModelParams Lw'!S$42*'Sound Power'!$AH229+'ModelParams Lw'!S$43))</f>
        <v>#N/A</v>
      </c>
      <c r="AN229" s="26" t="e">
        <f>IF($AI229=100,'ModelParams Lw'!T$35*'Sound Power'!$AH229^2+'ModelParams Lw'!T$36*'Sound Power'!$AH229+'ModelParams Lw'!T$37,IF($AI229=150,'ModelParams Lw'!T$38*'Sound Power'!$AH229^2+'ModelParams Lw'!T$39*'Sound Power'!$AH229+'ModelParams Lw'!T$40,'ModelParams Lw'!T$41*'Sound Power'!$AH229^2+'ModelParams Lw'!T$42*'Sound Power'!$AH229+'ModelParams Lw'!T$43))</f>
        <v>#N/A</v>
      </c>
      <c r="AO229" s="26" t="e">
        <f>IF($AI229=100,'ModelParams Lw'!U$35*'Sound Power'!$AH229^2+'ModelParams Lw'!U$36*'Sound Power'!$AH229+'ModelParams Lw'!U$37,IF($AI229=150,'ModelParams Lw'!U$38*'Sound Power'!$AH229^2+'ModelParams Lw'!U$39*'Sound Power'!$AH229+'ModelParams Lw'!U$40,'ModelParams Lw'!U$41*'Sound Power'!$AH229^2+'ModelParams Lw'!U$42*'Sound Power'!$AH229+'ModelParams Lw'!U$43))</f>
        <v>#N/A</v>
      </c>
      <c r="AP229" s="26" t="e">
        <f>IF($AI229=100,'ModelParams Lw'!V$35*'Sound Power'!$AH229^2+'ModelParams Lw'!V$36*'Sound Power'!$AH229+'ModelParams Lw'!V$37,IF($AI229=150,'ModelParams Lw'!V$38*'Sound Power'!$AH229^2+'ModelParams Lw'!V$39*'Sound Power'!$AH229+'ModelParams Lw'!V$40,'ModelParams Lw'!V$41*'Sound Power'!$AH229^2+'ModelParams Lw'!V$42*'Sound Power'!$AH229+'ModelParams Lw'!V$43))</f>
        <v>#N/A</v>
      </c>
      <c r="AQ229" s="26" t="e">
        <f>IF($AI229=100,'ModelParams Lw'!W$35*'Sound Power'!$AH229^2+'ModelParams Lw'!W$36*'Sound Power'!$AH229+'ModelParams Lw'!W$37,IF($AI229=150,'ModelParams Lw'!W$38*'Sound Power'!$AH229^2+'ModelParams Lw'!W$39*'Sound Power'!$AH229+'ModelParams Lw'!W$40,'ModelParams Lw'!W$41*'Sound Power'!$AH229^2+'ModelParams Lw'!W$42*'Sound Power'!$AH229+'ModelParams Lw'!W$43))</f>
        <v>#N/A</v>
      </c>
      <c r="AR229" s="26" t="e">
        <f t="shared" si="106"/>
        <v>#VALUE!</v>
      </c>
      <c r="AS229" s="26" t="e">
        <f>IF(26.83*LN($AJ229)-11.791-'ModelParams Lw'!B$35&lt;0,0,26.83*LN($AJ229)-11.791-'ModelParams Lw'!B$35)</f>
        <v>#DIV/0!</v>
      </c>
      <c r="AT229" s="26" t="e">
        <f>IF(26.83*LN($AJ229)-11.791-'ModelParams Lw'!C$35&lt;0,0,26.83*LN($AJ229)-11.791-'ModelParams Lw'!C$35)</f>
        <v>#DIV/0!</v>
      </c>
      <c r="AU229" s="26" t="e">
        <f>IF(26.83*LN($AJ229)-11.791-'ModelParams Lw'!D$35&lt;0,0,26.83*LN($AJ229)-11.791-'ModelParams Lw'!D$35)</f>
        <v>#DIV/0!</v>
      </c>
      <c r="AV229" s="26" t="e">
        <f>IF(26.83*LN($AJ229)-11.791-'ModelParams Lw'!E$35&lt;0,0,26.83*LN($AJ229)-11.791-'ModelParams Lw'!E$35)</f>
        <v>#DIV/0!</v>
      </c>
      <c r="AW229" s="26" t="e">
        <f>IF(26.83*LN($AJ229)-11.791-'ModelParams Lw'!F$35&lt;0,0,26.83*LN($AJ229)-11.791-'ModelParams Lw'!F$35)</f>
        <v>#DIV/0!</v>
      </c>
      <c r="AX229" s="26" t="e">
        <f>IF(26.83*LN($AJ229)-11.791-'ModelParams Lw'!G$35&lt;0,0,26.83*LN($AJ229)-11.791-'ModelParams Lw'!G$35)</f>
        <v>#DIV/0!</v>
      </c>
      <c r="AY229" s="26" t="e">
        <f>IF(26.83*LN($AJ229)-11.791-'ModelParams Lw'!H$35&lt;0,0,26.83*LN($AJ229)-11.791-'ModelParams Lw'!H$35)</f>
        <v>#DIV/0!</v>
      </c>
      <c r="AZ229" s="26" t="e">
        <f>IF(26.83*LN($AJ229)-11.791-'ModelParams Lw'!I$35&lt;0,0,26.83*LN($AJ229)-11.791-'ModelParams Lw'!I$35)</f>
        <v>#DIV/0!</v>
      </c>
      <c r="BA229" s="26" t="e">
        <f t="shared" si="94"/>
        <v>#DIV/0!</v>
      </c>
      <c r="BB229" s="26" t="e">
        <f t="shared" si="95"/>
        <v>#DIV/0!</v>
      </c>
      <c r="BC229" s="26" t="e">
        <f t="shared" si="96"/>
        <v>#DIV/0!</v>
      </c>
      <c r="BD229" s="26" t="e">
        <f t="shared" si="97"/>
        <v>#DIV/0!</v>
      </c>
      <c r="BE229" s="26" t="e">
        <f t="shared" si="98"/>
        <v>#DIV/0!</v>
      </c>
      <c r="BF229" s="26" t="e">
        <f t="shared" si="99"/>
        <v>#DIV/0!</v>
      </c>
      <c r="BG229" s="26" t="e">
        <f t="shared" si="100"/>
        <v>#DIV/0!</v>
      </c>
      <c r="BH229" s="26" t="e">
        <f t="shared" si="101"/>
        <v>#DIV/0!</v>
      </c>
      <c r="BI229" s="26" t="e">
        <f>10*LOG10(IF(BA229="",0,POWER(10,((BA229+'ModelParams Lw'!$O$4)/10))) +IF(BB229="",0,POWER(10,((BB229+'ModelParams Lw'!$P$4)/10))) +IF(BC229="",0,POWER(10,((BC229+'ModelParams Lw'!$Q$4)/10))) +IF(BD229="",0,POWER(10,((BD229+'ModelParams Lw'!$R$4)/10))) +IF(BE229="",0,POWER(10,((BE229+'ModelParams Lw'!$S$4)/10))) +IF(BF229="",0,POWER(10,((BF229+'ModelParams Lw'!$T$4)/10))) +IF(BG229="",0,POWER(10,((BG229+'ModelParams Lw'!$U$4)/10)))+IF(BH229="",0,POWER(10,((BH229+'ModelParams Lw'!$V$4)/10))))</f>
        <v>#DIV/0!</v>
      </c>
      <c r="BJ229" s="26" t="e">
        <f t="shared" si="107"/>
        <v>#DIV/0!</v>
      </c>
      <c r="BK229" s="26" t="e">
        <f>(BA229-'ModelParams Lw'!O$10)/'ModelParams Lw'!O$11</f>
        <v>#DIV/0!</v>
      </c>
      <c r="BL229" s="26" t="e">
        <f>(BB229-'ModelParams Lw'!P$10)/'ModelParams Lw'!P$11</f>
        <v>#DIV/0!</v>
      </c>
      <c r="BM229" s="26" t="e">
        <f>(BC229-'ModelParams Lw'!Q$10)/'ModelParams Lw'!Q$11</f>
        <v>#DIV/0!</v>
      </c>
      <c r="BN229" s="26" t="e">
        <f>(BD229-'ModelParams Lw'!R$10)/'ModelParams Lw'!R$11</f>
        <v>#DIV/0!</v>
      </c>
      <c r="BO229" s="26" t="e">
        <f>(BE229-'ModelParams Lw'!S$10)/'ModelParams Lw'!S$11</f>
        <v>#DIV/0!</v>
      </c>
      <c r="BP229" s="26" t="e">
        <f>(BF229-'ModelParams Lw'!T$10)/'ModelParams Lw'!T$11</f>
        <v>#DIV/0!</v>
      </c>
      <c r="BQ229" s="26" t="e">
        <f>(BG229-'ModelParams Lw'!U$10)/'ModelParams Lw'!U$11</f>
        <v>#DIV/0!</v>
      </c>
      <c r="BR229" s="26" t="e">
        <f>(BH229-'ModelParams Lw'!V$10)/'ModelParams Lw'!V$11</f>
        <v>#DIV/0!</v>
      </c>
      <c r="BS229" s="23" t="e">
        <f>IF(Calcul!$E231="SW",DEGREES(ACOS(1-(1/'ModelParams Lw'!C$25*SQRT(0.5*1.2/'Sound Power'!$C229)*('Sound Power'!$B229/3600)/('Sound Power'!$D229)/('Sound Power'!$F229)))),DEGREES(ACOS(1-(1/'ModelParams Lw'!C$29*SQRT(0.5*1.2/'Sound Power'!$C229)*('Sound Power'!$B229/3600)/('Sound Power'!$D229)/('Sound Power'!$F229)))))</f>
        <v>#DIV/0!</v>
      </c>
      <c r="BT229" s="23" t="e">
        <f>IF(Calcul!$E231="SW",DEGREES(ACOS(1-(1/'ModelParams Lw'!D$25*SQRT(0.5*1.2/'Sound Power'!$C229)*('Sound Power'!$B229/3600)/('Sound Power'!$D229)/('Sound Power'!$F229)))),DEGREES(ACOS(1-(1/'ModelParams Lw'!D$29*SQRT(0.5*1.2/'Sound Power'!$C229)*('Sound Power'!$B229/3600)/('Sound Power'!$D229)/('Sound Power'!$F229)))))</f>
        <v>#DIV/0!</v>
      </c>
      <c r="BU229" s="23" t="e">
        <f>IF(Calcul!$E231="SW",DEGREES(ACOS(1-(1/'ModelParams Lw'!E$25*SQRT(0.5*1.2/'Sound Power'!$C229)*('Sound Power'!$B229/3600)/('Sound Power'!$D229)/('Sound Power'!$F229)))),DEGREES(ACOS(1-(1/'ModelParams Lw'!E$29*SQRT(0.5*1.2/'Sound Power'!$C229)*('Sound Power'!$B229/3600)/('Sound Power'!$D229)/('Sound Power'!$F229)))))</f>
        <v>#DIV/0!</v>
      </c>
      <c r="BV229" s="23" t="e">
        <f>IF(Calcul!$E231="SW",DEGREES(ACOS(1-(1/'ModelParams Lw'!F$25*SQRT(0.5*1.2/'Sound Power'!$C229)*('Sound Power'!$B229/3600)/('Sound Power'!$D229)/('Sound Power'!$F229)))),DEGREES(ACOS(1-(1/'ModelParams Lw'!F$29*SQRT(0.5*1.2/'Sound Power'!$C229)*('Sound Power'!$B229/3600)/('Sound Power'!$D229)/('Sound Power'!$F229)))))</f>
        <v>#DIV/0!</v>
      </c>
      <c r="BW229" s="23" t="e">
        <f>IF(Calcul!$E231="SW",DEGREES(ACOS(1-(1/'ModelParams Lw'!G$25*SQRT(0.5*1.2/'Sound Power'!$C229)*('Sound Power'!$B229/3600)/('Sound Power'!$D229)/('Sound Power'!$F229)))),DEGREES(ACOS(1-(1/'ModelParams Lw'!G$29*SQRT(0.5*1.2/'Sound Power'!$C229)*('Sound Power'!$B229/3600)/('Sound Power'!$D229)/('Sound Power'!$F229)))))</f>
        <v>#DIV/0!</v>
      </c>
      <c r="BX229" s="23" t="e">
        <f>IF(Calcul!$E231="SW",DEGREES(ACOS(1-(1/'ModelParams Lw'!H$25*SQRT(0.5*1.2/'Sound Power'!$C229)*('Sound Power'!$B229/3600)/('Sound Power'!$D229)/('Sound Power'!$F229)))),DEGREES(ACOS(1-(1/'ModelParams Lw'!H$29*SQRT(0.5*1.2/'Sound Power'!$C229)*('Sound Power'!$B229/3600)/('Sound Power'!$D229)/('Sound Power'!$F229)))))</f>
        <v>#DIV/0!</v>
      </c>
      <c r="BY229" s="23" t="e">
        <f>IF(Calcul!$E231="SW",DEGREES(ACOS(1-(1/'ModelParams Lw'!I$25*SQRT(0.5*1.2/'Sound Power'!$C229)*('Sound Power'!$B229/3600)/('Sound Power'!$D229)/('Sound Power'!$F229)))),DEGREES(ACOS(1-(1/'ModelParams Lw'!I$29*SQRT(0.5*1.2/'Sound Power'!$C229)*('Sound Power'!$B229/3600)/('Sound Power'!$D229)/('Sound Power'!$F229)))))</f>
        <v>#DIV/0!</v>
      </c>
      <c r="BZ229" s="23" t="e">
        <f>IF(Calcul!$E231="SW",DEGREES(ACOS(1-(1/'ModelParams Lw'!J$25*SQRT(0.5*1.2/'Sound Power'!$C229)*('Sound Power'!$B229/3600)/('Sound Power'!$D229)/('Sound Power'!$F229)))),DEGREES(ACOS(1-(1/'ModelParams Lw'!J$29*SQRT(0.5*1.2/'Sound Power'!$C229)*('Sound Power'!$B229/3600)/('Sound Power'!$D229)/('Sound Power'!$F229)))))</f>
        <v>#DIV/0!</v>
      </c>
      <c r="CA229" s="26" t="e">
        <f>IF(Calcul!$E231="SW",'ModelParams Lw'!C$22+'ModelParams Lw'!C$23*LOG('Sound Power'!$D229/'Sound Power'!$E229)+'ModelParams Lw'!C$24*LN('Sound Power'!BS229),IF('ModelParams Lw'!C$26+'ModelParams Lw'!C$27*LOG('Sound Power'!$D229/'Sound Power'!$E229)+'ModelParams Lw'!C$28*LN('Sound Power'!BS229)&lt;'ModelParams Lw'!C$22+'ModelParams Lw'!C$23*LOG('Sound Power'!$D229/'Sound Power'!$E229)+'ModelParams Lw'!C$24*LN('Sound Power'!BS229),'ModelParams Lw'!C$22+'ModelParams Lw'!C$23*LOG('Sound Power'!$D229/'Sound Power'!$E229)+'ModelParams Lw'!C$24*LN('Sound Power'!BS229),'ModelParams Lw'!C$26+'ModelParams Lw'!C$27*LOG('Sound Power'!$D229/'Sound Power'!$E229)+'ModelParams Lw'!C$28*LN('Sound Power'!BS229)))</f>
        <v>#DIV/0!</v>
      </c>
      <c r="CB229" s="26" t="e">
        <f>IF(Calcul!$E231="SW",'ModelParams Lw'!D$22+'ModelParams Lw'!D$23*LOG('Sound Power'!$D229/'Sound Power'!$E229)+'ModelParams Lw'!D$24*LN('Sound Power'!BT229),IF('ModelParams Lw'!D$26+'ModelParams Lw'!D$27*LOG('Sound Power'!$D229/'Sound Power'!$E229)+'ModelParams Lw'!D$28*LN('Sound Power'!BT229)&lt;'ModelParams Lw'!D$22+'ModelParams Lw'!D$23*LOG('Sound Power'!$D229/'Sound Power'!$E229)+'ModelParams Lw'!D$24*LN('Sound Power'!BT229),'ModelParams Lw'!D$22+'ModelParams Lw'!D$23*LOG('Sound Power'!$D229/'Sound Power'!$E229)+'ModelParams Lw'!D$24*LN('Sound Power'!BT229),'ModelParams Lw'!D$26+'ModelParams Lw'!D$27*LOG('Sound Power'!$D229/'Sound Power'!$E229)+'ModelParams Lw'!D$28*LN('Sound Power'!BT229)))</f>
        <v>#DIV/0!</v>
      </c>
      <c r="CC229" s="26" t="e">
        <f>IF(Calcul!$E231="SW",'ModelParams Lw'!E$22+'ModelParams Lw'!E$23*LOG('Sound Power'!$D229/'Sound Power'!$E229)+'ModelParams Lw'!E$24*LN('Sound Power'!BU229),IF('ModelParams Lw'!E$26+'ModelParams Lw'!E$27*LOG('Sound Power'!$D229/'Sound Power'!$E229)+'ModelParams Lw'!E$28*LN('Sound Power'!BU229)&lt;'ModelParams Lw'!E$22+'ModelParams Lw'!E$23*LOG('Sound Power'!$D229/'Sound Power'!$E229)+'ModelParams Lw'!E$24*LN('Sound Power'!BU229),'ModelParams Lw'!E$22+'ModelParams Lw'!E$23*LOG('Sound Power'!$D229/'Sound Power'!$E229)+'ModelParams Lw'!E$24*LN('Sound Power'!BU229),'ModelParams Lw'!E$26+'ModelParams Lw'!E$27*LOG('Sound Power'!$D229/'Sound Power'!$E229)+'ModelParams Lw'!E$28*LN('Sound Power'!BU229)))</f>
        <v>#DIV/0!</v>
      </c>
      <c r="CD229" s="26" t="e">
        <f>IF(Calcul!$E231="SW",'ModelParams Lw'!F$22+'ModelParams Lw'!F$23*LOG('Sound Power'!$D229/'Sound Power'!$E229)+'ModelParams Lw'!F$24*LN('Sound Power'!BV229),IF('ModelParams Lw'!F$26+'ModelParams Lw'!F$27*LOG('Sound Power'!$D229/'Sound Power'!$E229)+'ModelParams Lw'!F$28*LN('Sound Power'!BV229)&lt;'ModelParams Lw'!F$22+'ModelParams Lw'!F$23*LOG('Sound Power'!$D229/'Sound Power'!$E229)+'ModelParams Lw'!F$24*LN('Sound Power'!BV229),'ModelParams Lw'!F$22+'ModelParams Lw'!F$23*LOG('Sound Power'!$D229/'Sound Power'!$E229)+'ModelParams Lw'!F$24*LN('Sound Power'!BV229),'ModelParams Lw'!F$26+'ModelParams Lw'!F$27*LOG('Sound Power'!$D229/'Sound Power'!$E229)+'ModelParams Lw'!F$28*LN('Sound Power'!BV229)))</f>
        <v>#DIV/0!</v>
      </c>
      <c r="CE229" s="26" t="e">
        <f>IF(Calcul!$E231="SW",'ModelParams Lw'!G$22+'ModelParams Lw'!G$23*LOG('Sound Power'!$D229/'Sound Power'!$E229)+'ModelParams Lw'!G$24*LN('Sound Power'!BW229),IF('ModelParams Lw'!G$26+'ModelParams Lw'!G$27*LOG('Sound Power'!$D229/'Sound Power'!$E229)+'ModelParams Lw'!G$28*LN('Sound Power'!BW229)&lt;'ModelParams Lw'!G$22+'ModelParams Lw'!G$23*LOG('Sound Power'!$D229/'Sound Power'!$E229)+'ModelParams Lw'!G$24*LN('Sound Power'!BW229),'ModelParams Lw'!G$22+'ModelParams Lw'!G$23*LOG('Sound Power'!$D229/'Sound Power'!$E229)+'ModelParams Lw'!G$24*LN('Sound Power'!BW229),'ModelParams Lw'!G$26+'ModelParams Lw'!G$27*LOG('Sound Power'!$D229/'Sound Power'!$E229)+'ModelParams Lw'!G$28*LN('Sound Power'!BW229)))</f>
        <v>#DIV/0!</v>
      </c>
      <c r="CF229" s="26" t="e">
        <f>IF(Calcul!$E231="SW",'ModelParams Lw'!H$22+'ModelParams Lw'!H$23*LOG('Sound Power'!$D229/'Sound Power'!$E229)+'ModelParams Lw'!H$24*LN('Sound Power'!BX229),IF('ModelParams Lw'!H$26+'ModelParams Lw'!H$27*LOG('Sound Power'!$D229/'Sound Power'!$E229)+'ModelParams Lw'!H$28*LN('Sound Power'!BX229)&lt;'ModelParams Lw'!H$22+'ModelParams Lw'!H$23*LOG('Sound Power'!$D229/'Sound Power'!$E229)+'ModelParams Lw'!H$24*LN('Sound Power'!BX229),'ModelParams Lw'!H$22+'ModelParams Lw'!H$23*LOG('Sound Power'!$D229/'Sound Power'!$E229)+'ModelParams Lw'!H$24*LN('Sound Power'!BX229),'ModelParams Lw'!H$26+'ModelParams Lw'!H$27*LOG('Sound Power'!$D229/'Sound Power'!$E229)+'ModelParams Lw'!H$28*LN('Sound Power'!BX229)))</f>
        <v>#DIV/0!</v>
      </c>
      <c r="CG229" s="26" t="e">
        <f>IF(Calcul!$E231="SW",'ModelParams Lw'!I$22+'ModelParams Lw'!I$23*LOG('Sound Power'!$D229/'Sound Power'!$E229)+'ModelParams Lw'!I$24*LN('Sound Power'!BY229),IF('ModelParams Lw'!I$26+'ModelParams Lw'!I$27*LOG('Sound Power'!$D229/'Sound Power'!$E229)+'ModelParams Lw'!I$28*LN('Sound Power'!BY229)&lt;'ModelParams Lw'!I$22+'ModelParams Lw'!I$23*LOG('Sound Power'!$D229/'Sound Power'!$E229)+'ModelParams Lw'!I$24*LN('Sound Power'!BY229),'ModelParams Lw'!I$22+'ModelParams Lw'!I$23*LOG('Sound Power'!$D229/'Sound Power'!$E229)+'ModelParams Lw'!I$24*LN('Sound Power'!BY229),'ModelParams Lw'!I$26+'ModelParams Lw'!I$27*LOG('Sound Power'!$D229/'Sound Power'!$E229)+'ModelParams Lw'!I$28*LN('Sound Power'!BY229)))</f>
        <v>#DIV/0!</v>
      </c>
      <c r="CH229" s="26" t="e">
        <f>IF(Calcul!$E231="SW",'ModelParams Lw'!J$22+'ModelParams Lw'!J$23*LOG('Sound Power'!$D229/'Sound Power'!$E229)+'ModelParams Lw'!J$24*LN('Sound Power'!BZ229),IF('ModelParams Lw'!J$26+'ModelParams Lw'!J$27*LOG('Sound Power'!$D229/'Sound Power'!$E229)+'ModelParams Lw'!J$28*LN('Sound Power'!BZ229)&lt;'ModelParams Lw'!J$22+'ModelParams Lw'!J$23*LOG('Sound Power'!$D229/'Sound Power'!$E229)+'ModelParams Lw'!J$24*LN('Sound Power'!BZ229),'ModelParams Lw'!J$22+'ModelParams Lw'!J$23*LOG('Sound Power'!$D229/'Sound Power'!$E229)+'ModelParams Lw'!J$24*LN('Sound Power'!BZ229),'ModelParams Lw'!J$26+'ModelParams Lw'!J$27*LOG('Sound Power'!$D229/'Sound Power'!$E229)+'ModelParams Lw'!J$28*LN('Sound Power'!BZ229)))</f>
        <v>#DIV/0!</v>
      </c>
      <c r="CI229" s="26" t="e">
        <f t="shared" si="108"/>
        <v>#DIV/0!</v>
      </c>
      <c r="CJ229" s="26" t="e">
        <f t="shared" si="109"/>
        <v>#DIV/0!</v>
      </c>
      <c r="CK229" s="26" t="e">
        <f t="shared" si="110"/>
        <v>#DIV/0!</v>
      </c>
      <c r="CL229" s="26" t="e">
        <f t="shared" si="111"/>
        <v>#DIV/0!</v>
      </c>
      <c r="CM229" s="26" t="e">
        <f t="shared" si="112"/>
        <v>#DIV/0!</v>
      </c>
      <c r="CN229" s="26" t="e">
        <f t="shared" si="113"/>
        <v>#DIV/0!</v>
      </c>
      <c r="CO229" s="26" t="e">
        <f t="shared" si="114"/>
        <v>#DIV/0!</v>
      </c>
      <c r="CP229" s="26" t="e">
        <f t="shared" si="115"/>
        <v>#DIV/0!</v>
      </c>
      <c r="CQ229" s="26" t="e">
        <f>10*LOG10(IF(CI229="",0,POWER(10,((CI229+'ModelParams Lw'!$O$4)/10))) +IF(CJ229="",0,POWER(10,((CJ229+'ModelParams Lw'!$P$4)/10))) +IF(CK229="",0,POWER(10,((CK229+'ModelParams Lw'!$Q$4)/10))) +IF(CL229="",0,POWER(10,((CL229+'ModelParams Lw'!$R$4)/10))) +IF(CM229="",0,POWER(10,((CM229+'ModelParams Lw'!$S$4)/10))) +IF(CN229="",0,POWER(10,((CN229+'ModelParams Lw'!$T$4)/10))) +IF(CO229="",0,POWER(10,((CO229+'ModelParams Lw'!$U$4)/10)))+IF(CP229="",0,POWER(10,((CP229+'ModelParams Lw'!$V$4)/10))))</f>
        <v>#DIV/0!</v>
      </c>
      <c r="CR229" s="26" t="e">
        <f t="shared" si="116"/>
        <v>#DIV/0!</v>
      </c>
      <c r="CS229" s="26" t="e">
        <f>(CI229-'ModelParams Lw'!$O$10)/'ModelParams Lw'!$O$11</f>
        <v>#DIV/0!</v>
      </c>
      <c r="CT229" s="26" t="e">
        <f>(CJ229-'ModelParams Lw'!$P$10)/'ModelParams Lw'!$P$11</f>
        <v>#DIV/0!</v>
      </c>
      <c r="CU229" s="26" t="e">
        <f>(CK229-'ModelParams Lw'!$Q$10)/'ModelParams Lw'!$Q$11</f>
        <v>#DIV/0!</v>
      </c>
      <c r="CV229" s="26" t="e">
        <f>(CL229-'ModelParams Lw'!$R$10)/'ModelParams Lw'!$R$11</f>
        <v>#DIV/0!</v>
      </c>
      <c r="CW229" s="26" t="e">
        <f>(CM229-'ModelParams Lw'!$S$10)/'ModelParams Lw'!$S$11</f>
        <v>#DIV/0!</v>
      </c>
      <c r="CX229" s="26" t="e">
        <f>(CN229-'ModelParams Lw'!$T$10)/'ModelParams Lw'!$T$11</f>
        <v>#DIV/0!</v>
      </c>
      <c r="CY229" s="26" t="e">
        <f>(CO229-'ModelParams Lw'!$U$10)/'ModelParams Lw'!$U$11</f>
        <v>#DIV/0!</v>
      </c>
      <c r="CZ229" s="26" t="e">
        <f>(CP229-'ModelParams Lw'!$V$10)/'ModelParams Lw'!$V$11</f>
        <v>#DIV/0!</v>
      </c>
    </row>
    <row r="230" spans="1:104" x14ac:dyDescent="0.2">
      <c r="A230" s="13">
        <f>Calcul!A232</f>
        <v>0</v>
      </c>
      <c r="B230" s="13">
        <f t="shared" si="92"/>
        <v>0</v>
      </c>
      <c r="C230" s="13">
        <f>Calcul!B232</f>
        <v>0</v>
      </c>
      <c r="D230" s="13">
        <f>Calcul!C232/1000</f>
        <v>0</v>
      </c>
      <c r="E230" s="13">
        <f>Calcul!D232/1000</f>
        <v>0</v>
      </c>
      <c r="F230" s="13">
        <f t="shared" si="93"/>
        <v>0</v>
      </c>
      <c r="G230" s="23" t="e">
        <f>DEGREES(ACOS(1-(1/'ModelParams Lw'!B$15*SQRT(0.5*1.2/'Sound Power'!$C230)*('Sound Power'!$B230/3600)/('Sound Power'!$D230)/('Sound Power'!$F230))))</f>
        <v>#DIV/0!</v>
      </c>
      <c r="H230" s="23" t="e">
        <f>DEGREES(ACOS(1-(1/'ModelParams Lw'!C$15*SQRT(0.5*1.2/'Sound Power'!$C230)*('Sound Power'!$B230/3600)/('Sound Power'!$D230)/('Sound Power'!$F230))))</f>
        <v>#DIV/0!</v>
      </c>
      <c r="I230" s="23" t="e">
        <f>DEGREES(ACOS(1-(1/'ModelParams Lw'!D$15*SQRT(0.5*1.2/'Sound Power'!$C230)*('Sound Power'!$B230/3600)/('Sound Power'!$D230)/('Sound Power'!$F230))))</f>
        <v>#DIV/0!</v>
      </c>
      <c r="J230" s="23" t="e">
        <f>DEGREES(ACOS(1-(1/'ModelParams Lw'!E$15*SQRT(0.5*1.2/'Sound Power'!$C230)*('Sound Power'!$B230/3600)/('Sound Power'!$D230)/('Sound Power'!$F230))))</f>
        <v>#DIV/0!</v>
      </c>
      <c r="K230" s="23" t="e">
        <f>DEGREES(ACOS(1-(1/'ModelParams Lw'!F$15*SQRT(0.5*1.2/'Sound Power'!$C230)*('Sound Power'!$B230/3600)/('Sound Power'!$D230)/('Sound Power'!$F230))))</f>
        <v>#DIV/0!</v>
      </c>
      <c r="L230" s="23" t="e">
        <f>DEGREES(ACOS(1-(1/'ModelParams Lw'!G$15*SQRT(0.5*1.2/'Sound Power'!$C230)*('Sound Power'!$B230/3600)/('Sound Power'!$D230)/('Sound Power'!$F230))))</f>
        <v>#DIV/0!</v>
      </c>
      <c r="M230" s="23" t="e">
        <f>DEGREES(ACOS(1-(1/'ModelParams Lw'!H$15*SQRT(0.5*1.2/'Sound Power'!$C230)*('Sound Power'!$B230/3600)/('Sound Power'!$D230)/('Sound Power'!$F230))))</f>
        <v>#DIV/0!</v>
      </c>
      <c r="N230" s="23" t="e">
        <f>DEGREES(ACOS(1-(1/'ModelParams Lw'!I$15*SQRT(0.5*1.2/'Sound Power'!$C230)*('Sound Power'!$B230/3600)/('Sound Power'!$D230)/('Sound Power'!$F230))))</f>
        <v>#DIV/0!</v>
      </c>
      <c r="O230" s="26" t="e">
        <f>('ModelParams Lw'!B$4*LN('Sound Power'!G230)/(1+EXP(-('Sound Power'!$D230*1000+'ModelParams Lw'!B$6)/'ModelParams Lw'!B$7))+'ModelParams Lw'!B$5)*LN('Sound Power'!$B230)-('ModelParams Lw'!B$8+'ModelParams Lw'!B$9*$D230+'ModelParams Lw'!B$10*'Sound Power'!$F230^'ModelParams Lw'!B$14+'ModelParams Lw'!B$11*LN('Sound Power'!G230)+'ModelParams Lw'!B$12*'Sound Power'!$D230*'Sound Power'!$F230+'ModelParams Lw'!B$13*'Sound Power'!$D230*LN('Sound Power'!G230))</f>
        <v>#DIV/0!</v>
      </c>
      <c r="P230" s="26" t="e">
        <f>('ModelParams Lw'!C$4*LN('Sound Power'!H230)/(1+EXP(-('Sound Power'!$D230*1000+'ModelParams Lw'!C$6)/'ModelParams Lw'!C$7))+'ModelParams Lw'!C$5)*LN('Sound Power'!$B230)-('ModelParams Lw'!C$8+'ModelParams Lw'!C$9*$D230+'ModelParams Lw'!C$10*'Sound Power'!$F230^'ModelParams Lw'!C$14+'ModelParams Lw'!C$11*LN('Sound Power'!H230)+'ModelParams Lw'!C$12*'Sound Power'!$D230*'Sound Power'!$F230+'ModelParams Lw'!C$13*'Sound Power'!$D230*LN('Sound Power'!H230))</f>
        <v>#DIV/0!</v>
      </c>
      <c r="Q230" s="26" t="e">
        <f>('ModelParams Lw'!D$4*LN('Sound Power'!I230)/(1+EXP(-('Sound Power'!$D230*1000+'ModelParams Lw'!D$6)/'ModelParams Lw'!D$7))+'ModelParams Lw'!D$5)*LN('Sound Power'!$B230)-('ModelParams Lw'!D$8+'ModelParams Lw'!D$9*$D230+'ModelParams Lw'!D$10*'Sound Power'!$F230^'ModelParams Lw'!D$14+'ModelParams Lw'!D$11*LN('Sound Power'!I230)+'ModelParams Lw'!D$12*'Sound Power'!$D230*'Sound Power'!$F230+'ModelParams Lw'!D$13*'Sound Power'!$D230*LN('Sound Power'!I230))</f>
        <v>#DIV/0!</v>
      </c>
      <c r="R230" s="26" t="e">
        <f>('ModelParams Lw'!E$4*LN('Sound Power'!J230)/(1+EXP(-('Sound Power'!$D230*1000+'ModelParams Lw'!E$6)/'ModelParams Lw'!E$7))+'ModelParams Lw'!E$5)*LN('Sound Power'!$B230)-('ModelParams Lw'!E$8+'ModelParams Lw'!E$9*$D230+'ModelParams Lw'!E$10*'Sound Power'!$F230^'ModelParams Lw'!E$14+'ModelParams Lw'!E$11*LN('Sound Power'!J230)+'ModelParams Lw'!E$12*'Sound Power'!$D230*'Sound Power'!$F230+'ModelParams Lw'!E$13*'Sound Power'!$D230*LN('Sound Power'!J230))</f>
        <v>#DIV/0!</v>
      </c>
      <c r="S230" s="26" t="e">
        <f>('ModelParams Lw'!F$4*LN('Sound Power'!K230)/(1+EXP(-('Sound Power'!$D230*1000+'ModelParams Lw'!F$6)/'ModelParams Lw'!F$7))+'ModelParams Lw'!F$5)*LN('Sound Power'!$B230)-('ModelParams Lw'!F$8+'ModelParams Lw'!F$9*$D230+'ModelParams Lw'!F$10*'Sound Power'!$F230^'ModelParams Lw'!F$14+'ModelParams Lw'!F$11*LN('Sound Power'!K230)+'ModelParams Lw'!F$12*'Sound Power'!$D230*'Sound Power'!$F230+'ModelParams Lw'!F$13*'Sound Power'!$D230*LN('Sound Power'!K230))</f>
        <v>#DIV/0!</v>
      </c>
      <c r="T230" s="26" t="e">
        <f>('ModelParams Lw'!G$4*LN('Sound Power'!L230)/(1+EXP(-('Sound Power'!$D230*1000+'ModelParams Lw'!G$6)/'ModelParams Lw'!G$7))+'ModelParams Lw'!G$5)*LN('Sound Power'!$B230)-('ModelParams Lw'!G$8+'ModelParams Lw'!G$9*$D230+'ModelParams Lw'!G$10*'Sound Power'!$F230^'ModelParams Lw'!G$14+'ModelParams Lw'!G$11*LN('Sound Power'!L230)+'ModelParams Lw'!G$12*'Sound Power'!$D230*'Sound Power'!$F230+'ModelParams Lw'!G$13*'Sound Power'!$D230*LN('Sound Power'!L230))</f>
        <v>#DIV/0!</v>
      </c>
      <c r="U230" s="26" t="e">
        <f>('ModelParams Lw'!H$4*LN('Sound Power'!M230)/(1+EXP(-('Sound Power'!$D230*1000+'ModelParams Lw'!H$6)/'ModelParams Lw'!H$7))+'ModelParams Lw'!H$5)*LN('Sound Power'!$B230)-('ModelParams Lw'!H$8+'ModelParams Lw'!H$9*$D230+'ModelParams Lw'!H$10*'Sound Power'!$F230^'ModelParams Lw'!H$14+'ModelParams Lw'!H$11*LN('Sound Power'!M230)+'ModelParams Lw'!H$12*'Sound Power'!$D230*'Sound Power'!$F230+'ModelParams Lw'!H$13*'Sound Power'!$D230*LN('Sound Power'!M230))</f>
        <v>#DIV/0!</v>
      </c>
      <c r="V230" s="26" t="e">
        <f>('ModelParams Lw'!I$4*LN('Sound Power'!N230)/(1+EXP(-('Sound Power'!$D230*1000+'ModelParams Lw'!I$6)/'ModelParams Lw'!I$7))+'ModelParams Lw'!I$5)*LN('Sound Power'!$B230)-('ModelParams Lw'!I$8+'ModelParams Lw'!I$9*$D230+'ModelParams Lw'!I$10*'Sound Power'!$F230^'ModelParams Lw'!I$14+'ModelParams Lw'!I$11*LN('Sound Power'!N230)+'ModelParams Lw'!I$12*'Sound Power'!$D230*'Sound Power'!$F230+'ModelParams Lw'!I$13*'Sound Power'!$D230*LN('Sound Power'!N230))</f>
        <v>#DIV/0!</v>
      </c>
      <c r="W230" s="26" t="e">
        <f>10*LOG10(IF(O230="",0,POWER(10,((O230+'ModelParams Lw'!$O$4)/10))) +IF(P230="",0,POWER(10,((P230+'ModelParams Lw'!$P$4)/10))) +IF(Q230="",0,POWER(10,((Q230+'ModelParams Lw'!$Q$4)/10))) +IF(R230="",0,POWER(10,((R230+'ModelParams Lw'!$R$4)/10))) +IF(S230="",0,POWER(10,((S230+'ModelParams Lw'!$S$4)/10))) +IF(T230="",0,POWER(10,((T230+'ModelParams Lw'!$T$4)/10))) +IF(U230="",0,POWER(10,((U230+'ModelParams Lw'!$U$4)/10)))+IF(V230="",0,POWER(10,((V230+'ModelParams Lw'!$V$4)/10))))</f>
        <v>#DIV/0!</v>
      </c>
      <c r="X230" s="26" t="e">
        <f t="shared" si="102"/>
        <v>#DIV/0!</v>
      </c>
      <c r="Y230" s="26" t="e">
        <f>(O230-'ModelParams Lw'!O$10)/'ModelParams Lw'!O$11</f>
        <v>#DIV/0!</v>
      </c>
      <c r="Z230" s="26" t="e">
        <f>(P230-'ModelParams Lw'!P$10)/'ModelParams Lw'!P$11</f>
        <v>#DIV/0!</v>
      </c>
      <c r="AA230" s="26" t="e">
        <f>(Q230-'ModelParams Lw'!Q$10)/'ModelParams Lw'!Q$11</f>
        <v>#DIV/0!</v>
      </c>
      <c r="AB230" s="26" t="e">
        <f>(R230-'ModelParams Lw'!R$10)/'ModelParams Lw'!R$11</f>
        <v>#DIV/0!</v>
      </c>
      <c r="AC230" s="26" t="e">
        <f>(S230-'ModelParams Lw'!S$10)/'ModelParams Lw'!S$11</f>
        <v>#DIV/0!</v>
      </c>
      <c r="AD230" s="26" t="e">
        <f>(T230-'ModelParams Lw'!T$10)/'ModelParams Lw'!T$11</f>
        <v>#DIV/0!</v>
      </c>
      <c r="AE230" s="26" t="e">
        <f>(U230-'ModelParams Lw'!U$10)/'ModelParams Lw'!U$11</f>
        <v>#DIV/0!</v>
      </c>
      <c r="AF230" s="26" t="e">
        <f>(V230-'ModelParams Lw'!V$10)/'ModelParams Lw'!V$11</f>
        <v>#DIV/0!</v>
      </c>
      <c r="AG230" s="26" t="e">
        <f t="shared" si="103"/>
        <v>#DIV/0!</v>
      </c>
      <c r="AH230" s="26" t="e">
        <f>VLOOKUP(D230*1000,'ModelParams Lw'!$A$38:$D$58,4)</f>
        <v>#N/A</v>
      </c>
      <c r="AI230" s="56" t="e">
        <f>VLOOKUP(D230*1000,'ModelParams Lw'!$A$38:$D$58,2)</f>
        <v>#N/A</v>
      </c>
      <c r="AJ230" s="46" t="e">
        <f t="shared" si="104"/>
        <v>#DIV/0!</v>
      </c>
      <c r="AK230" s="26" t="e">
        <f t="shared" si="105"/>
        <v>#VALUE!</v>
      </c>
      <c r="AL230" s="26" t="e">
        <f>IF($AI230=100,'ModelParams Lw'!R$35*'Sound Power'!$AH230^2+'ModelParams Lw'!R$36*'Sound Power'!$AH230+'ModelParams Lw'!R$37,IF($AI230=150,'ModelParams Lw'!R$38*'Sound Power'!$AH230^2+'ModelParams Lw'!R$39*'Sound Power'!$AH230+'ModelParams Lw'!R$40,'ModelParams Lw'!R$41*'Sound Power'!$AH230^2+'ModelParams Lw'!R$42*'Sound Power'!$AH230+'ModelParams Lw'!R$43))</f>
        <v>#N/A</v>
      </c>
      <c r="AM230" s="26" t="e">
        <f>IF($AI230=100,'ModelParams Lw'!S$35*'Sound Power'!$AH230^2+'ModelParams Lw'!S$36*'Sound Power'!$AH230+'ModelParams Lw'!S$37,IF($AI230=150,'ModelParams Lw'!S$38*'Sound Power'!$AH230^2+'ModelParams Lw'!S$39*'Sound Power'!$AH230+'ModelParams Lw'!S$40,'ModelParams Lw'!S$41*'Sound Power'!$AH230^2+'ModelParams Lw'!S$42*'Sound Power'!$AH230+'ModelParams Lw'!S$43))</f>
        <v>#N/A</v>
      </c>
      <c r="AN230" s="26" t="e">
        <f>IF($AI230=100,'ModelParams Lw'!T$35*'Sound Power'!$AH230^2+'ModelParams Lw'!T$36*'Sound Power'!$AH230+'ModelParams Lw'!T$37,IF($AI230=150,'ModelParams Lw'!T$38*'Sound Power'!$AH230^2+'ModelParams Lw'!T$39*'Sound Power'!$AH230+'ModelParams Lw'!T$40,'ModelParams Lw'!T$41*'Sound Power'!$AH230^2+'ModelParams Lw'!T$42*'Sound Power'!$AH230+'ModelParams Lw'!T$43))</f>
        <v>#N/A</v>
      </c>
      <c r="AO230" s="26" t="e">
        <f>IF($AI230=100,'ModelParams Lw'!U$35*'Sound Power'!$AH230^2+'ModelParams Lw'!U$36*'Sound Power'!$AH230+'ModelParams Lw'!U$37,IF($AI230=150,'ModelParams Lw'!U$38*'Sound Power'!$AH230^2+'ModelParams Lw'!U$39*'Sound Power'!$AH230+'ModelParams Lw'!U$40,'ModelParams Lw'!U$41*'Sound Power'!$AH230^2+'ModelParams Lw'!U$42*'Sound Power'!$AH230+'ModelParams Lw'!U$43))</f>
        <v>#N/A</v>
      </c>
      <c r="AP230" s="26" t="e">
        <f>IF($AI230=100,'ModelParams Lw'!V$35*'Sound Power'!$AH230^2+'ModelParams Lw'!V$36*'Sound Power'!$AH230+'ModelParams Lw'!V$37,IF($AI230=150,'ModelParams Lw'!V$38*'Sound Power'!$AH230^2+'ModelParams Lw'!V$39*'Sound Power'!$AH230+'ModelParams Lw'!V$40,'ModelParams Lw'!V$41*'Sound Power'!$AH230^2+'ModelParams Lw'!V$42*'Sound Power'!$AH230+'ModelParams Lw'!V$43))</f>
        <v>#N/A</v>
      </c>
      <c r="AQ230" s="26" t="e">
        <f>IF($AI230=100,'ModelParams Lw'!W$35*'Sound Power'!$AH230^2+'ModelParams Lw'!W$36*'Sound Power'!$AH230+'ModelParams Lw'!W$37,IF($AI230=150,'ModelParams Lw'!W$38*'Sound Power'!$AH230^2+'ModelParams Lw'!W$39*'Sound Power'!$AH230+'ModelParams Lw'!W$40,'ModelParams Lw'!W$41*'Sound Power'!$AH230^2+'ModelParams Lw'!W$42*'Sound Power'!$AH230+'ModelParams Lw'!W$43))</f>
        <v>#N/A</v>
      </c>
      <c r="AR230" s="26" t="e">
        <f t="shared" si="106"/>
        <v>#VALUE!</v>
      </c>
      <c r="AS230" s="26" t="e">
        <f>IF(26.83*LN($AJ230)-11.791-'ModelParams Lw'!B$35&lt;0,0,26.83*LN($AJ230)-11.791-'ModelParams Lw'!B$35)</f>
        <v>#DIV/0!</v>
      </c>
      <c r="AT230" s="26" t="e">
        <f>IF(26.83*LN($AJ230)-11.791-'ModelParams Lw'!C$35&lt;0,0,26.83*LN($AJ230)-11.791-'ModelParams Lw'!C$35)</f>
        <v>#DIV/0!</v>
      </c>
      <c r="AU230" s="26" t="e">
        <f>IF(26.83*LN($AJ230)-11.791-'ModelParams Lw'!D$35&lt;0,0,26.83*LN($AJ230)-11.791-'ModelParams Lw'!D$35)</f>
        <v>#DIV/0!</v>
      </c>
      <c r="AV230" s="26" t="e">
        <f>IF(26.83*LN($AJ230)-11.791-'ModelParams Lw'!E$35&lt;0,0,26.83*LN($AJ230)-11.791-'ModelParams Lw'!E$35)</f>
        <v>#DIV/0!</v>
      </c>
      <c r="AW230" s="26" t="e">
        <f>IF(26.83*LN($AJ230)-11.791-'ModelParams Lw'!F$35&lt;0,0,26.83*LN($AJ230)-11.791-'ModelParams Lw'!F$35)</f>
        <v>#DIV/0!</v>
      </c>
      <c r="AX230" s="26" t="e">
        <f>IF(26.83*LN($AJ230)-11.791-'ModelParams Lw'!G$35&lt;0,0,26.83*LN($AJ230)-11.791-'ModelParams Lw'!G$35)</f>
        <v>#DIV/0!</v>
      </c>
      <c r="AY230" s="26" t="e">
        <f>IF(26.83*LN($AJ230)-11.791-'ModelParams Lw'!H$35&lt;0,0,26.83*LN($AJ230)-11.791-'ModelParams Lw'!H$35)</f>
        <v>#DIV/0!</v>
      </c>
      <c r="AZ230" s="26" t="e">
        <f>IF(26.83*LN($AJ230)-11.791-'ModelParams Lw'!I$35&lt;0,0,26.83*LN($AJ230)-11.791-'ModelParams Lw'!I$35)</f>
        <v>#DIV/0!</v>
      </c>
      <c r="BA230" s="26" t="e">
        <f t="shared" si="94"/>
        <v>#DIV/0!</v>
      </c>
      <c r="BB230" s="26" t="e">
        <f t="shared" si="95"/>
        <v>#DIV/0!</v>
      </c>
      <c r="BC230" s="26" t="e">
        <f t="shared" si="96"/>
        <v>#DIV/0!</v>
      </c>
      <c r="BD230" s="26" t="e">
        <f t="shared" si="97"/>
        <v>#DIV/0!</v>
      </c>
      <c r="BE230" s="26" t="e">
        <f t="shared" si="98"/>
        <v>#DIV/0!</v>
      </c>
      <c r="BF230" s="26" t="e">
        <f t="shared" si="99"/>
        <v>#DIV/0!</v>
      </c>
      <c r="BG230" s="26" t="e">
        <f t="shared" si="100"/>
        <v>#DIV/0!</v>
      </c>
      <c r="BH230" s="26" t="e">
        <f t="shared" si="101"/>
        <v>#DIV/0!</v>
      </c>
      <c r="BI230" s="26" t="e">
        <f>10*LOG10(IF(BA230="",0,POWER(10,((BA230+'ModelParams Lw'!$O$4)/10))) +IF(BB230="",0,POWER(10,((BB230+'ModelParams Lw'!$P$4)/10))) +IF(BC230="",0,POWER(10,((BC230+'ModelParams Lw'!$Q$4)/10))) +IF(BD230="",0,POWER(10,((BD230+'ModelParams Lw'!$R$4)/10))) +IF(BE230="",0,POWER(10,((BE230+'ModelParams Lw'!$S$4)/10))) +IF(BF230="",0,POWER(10,((BF230+'ModelParams Lw'!$T$4)/10))) +IF(BG230="",0,POWER(10,((BG230+'ModelParams Lw'!$U$4)/10)))+IF(BH230="",0,POWER(10,((BH230+'ModelParams Lw'!$V$4)/10))))</f>
        <v>#DIV/0!</v>
      </c>
      <c r="BJ230" s="26" t="e">
        <f t="shared" si="107"/>
        <v>#DIV/0!</v>
      </c>
      <c r="BK230" s="26" t="e">
        <f>(BA230-'ModelParams Lw'!O$10)/'ModelParams Lw'!O$11</f>
        <v>#DIV/0!</v>
      </c>
      <c r="BL230" s="26" t="e">
        <f>(BB230-'ModelParams Lw'!P$10)/'ModelParams Lw'!P$11</f>
        <v>#DIV/0!</v>
      </c>
      <c r="BM230" s="26" t="e">
        <f>(BC230-'ModelParams Lw'!Q$10)/'ModelParams Lw'!Q$11</f>
        <v>#DIV/0!</v>
      </c>
      <c r="BN230" s="26" t="e">
        <f>(BD230-'ModelParams Lw'!R$10)/'ModelParams Lw'!R$11</f>
        <v>#DIV/0!</v>
      </c>
      <c r="BO230" s="26" t="e">
        <f>(BE230-'ModelParams Lw'!S$10)/'ModelParams Lw'!S$11</f>
        <v>#DIV/0!</v>
      </c>
      <c r="BP230" s="26" t="e">
        <f>(BF230-'ModelParams Lw'!T$10)/'ModelParams Lw'!T$11</f>
        <v>#DIV/0!</v>
      </c>
      <c r="BQ230" s="26" t="e">
        <f>(BG230-'ModelParams Lw'!U$10)/'ModelParams Lw'!U$11</f>
        <v>#DIV/0!</v>
      </c>
      <c r="BR230" s="26" t="e">
        <f>(BH230-'ModelParams Lw'!V$10)/'ModelParams Lw'!V$11</f>
        <v>#DIV/0!</v>
      </c>
      <c r="BS230" s="23" t="e">
        <f>IF(Calcul!$E232="SW",DEGREES(ACOS(1-(1/'ModelParams Lw'!C$25*SQRT(0.5*1.2/'Sound Power'!$C230)*('Sound Power'!$B230/3600)/('Sound Power'!$D230)/('Sound Power'!$F230)))),DEGREES(ACOS(1-(1/'ModelParams Lw'!C$29*SQRT(0.5*1.2/'Sound Power'!$C230)*('Sound Power'!$B230/3600)/('Sound Power'!$D230)/('Sound Power'!$F230)))))</f>
        <v>#DIV/0!</v>
      </c>
      <c r="BT230" s="23" t="e">
        <f>IF(Calcul!$E232="SW",DEGREES(ACOS(1-(1/'ModelParams Lw'!D$25*SQRT(0.5*1.2/'Sound Power'!$C230)*('Sound Power'!$B230/3600)/('Sound Power'!$D230)/('Sound Power'!$F230)))),DEGREES(ACOS(1-(1/'ModelParams Lw'!D$29*SQRT(0.5*1.2/'Sound Power'!$C230)*('Sound Power'!$B230/3600)/('Sound Power'!$D230)/('Sound Power'!$F230)))))</f>
        <v>#DIV/0!</v>
      </c>
      <c r="BU230" s="23" t="e">
        <f>IF(Calcul!$E232="SW",DEGREES(ACOS(1-(1/'ModelParams Lw'!E$25*SQRT(0.5*1.2/'Sound Power'!$C230)*('Sound Power'!$B230/3600)/('Sound Power'!$D230)/('Sound Power'!$F230)))),DEGREES(ACOS(1-(1/'ModelParams Lw'!E$29*SQRT(0.5*1.2/'Sound Power'!$C230)*('Sound Power'!$B230/3600)/('Sound Power'!$D230)/('Sound Power'!$F230)))))</f>
        <v>#DIV/0!</v>
      </c>
      <c r="BV230" s="23" t="e">
        <f>IF(Calcul!$E232="SW",DEGREES(ACOS(1-(1/'ModelParams Lw'!F$25*SQRT(0.5*1.2/'Sound Power'!$C230)*('Sound Power'!$B230/3600)/('Sound Power'!$D230)/('Sound Power'!$F230)))),DEGREES(ACOS(1-(1/'ModelParams Lw'!F$29*SQRT(0.5*1.2/'Sound Power'!$C230)*('Sound Power'!$B230/3600)/('Sound Power'!$D230)/('Sound Power'!$F230)))))</f>
        <v>#DIV/0!</v>
      </c>
      <c r="BW230" s="23" t="e">
        <f>IF(Calcul!$E232="SW",DEGREES(ACOS(1-(1/'ModelParams Lw'!G$25*SQRT(0.5*1.2/'Sound Power'!$C230)*('Sound Power'!$B230/3600)/('Sound Power'!$D230)/('Sound Power'!$F230)))),DEGREES(ACOS(1-(1/'ModelParams Lw'!G$29*SQRT(0.5*1.2/'Sound Power'!$C230)*('Sound Power'!$B230/3600)/('Sound Power'!$D230)/('Sound Power'!$F230)))))</f>
        <v>#DIV/0!</v>
      </c>
      <c r="BX230" s="23" t="e">
        <f>IF(Calcul!$E232="SW",DEGREES(ACOS(1-(1/'ModelParams Lw'!H$25*SQRT(0.5*1.2/'Sound Power'!$C230)*('Sound Power'!$B230/3600)/('Sound Power'!$D230)/('Sound Power'!$F230)))),DEGREES(ACOS(1-(1/'ModelParams Lw'!H$29*SQRT(0.5*1.2/'Sound Power'!$C230)*('Sound Power'!$B230/3600)/('Sound Power'!$D230)/('Sound Power'!$F230)))))</f>
        <v>#DIV/0!</v>
      </c>
      <c r="BY230" s="23" t="e">
        <f>IF(Calcul!$E232="SW",DEGREES(ACOS(1-(1/'ModelParams Lw'!I$25*SQRT(0.5*1.2/'Sound Power'!$C230)*('Sound Power'!$B230/3600)/('Sound Power'!$D230)/('Sound Power'!$F230)))),DEGREES(ACOS(1-(1/'ModelParams Lw'!I$29*SQRT(0.5*1.2/'Sound Power'!$C230)*('Sound Power'!$B230/3600)/('Sound Power'!$D230)/('Sound Power'!$F230)))))</f>
        <v>#DIV/0!</v>
      </c>
      <c r="BZ230" s="23" t="e">
        <f>IF(Calcul!$E232="SW",DEGREES(ACOS(1-(1/'ModelParams Lw'!J$25*SQRT(0.5*1.2/'Sound Power'!$C230)*('Sound Power'!$B230/3600)/('Sound Power'!$D230)/('Sound Power'!$F230)))),DEGREES(ACOS(1-(1/'ModelParams Lw'!J$29*SQRT(0.5*1.2/'Sound Power'!$C230)*('Sound Power'!$B230/3600)/('Sound Power'!$D230)/('Sound Power'!$F230)))))</f>
        <v>#DIV/0!</v>
      </c>
      <c r="CA230" s="26" t="e">
        <f>IF(Calcul!$E232="SW",'ModelParams Lw'!C$22+'ModelParams Lw'!C$23*LOG('Sound Power'!$D230/'Sound Power'!$E230)+'ModelParams Lw'!C$24*LN('Sound Power'!BS230),IF('ModelParams Lw'!C$26+'ModelParams Lw'!C$27*LOG('Sound Power'!$D230/'Sound Power'!$E230)+'ModelParams Lw'!C$28*LN('Sound Power'!BS230)&lt;'ModelParams Lw'!C$22+'ModelParams Lw'!C$23*LOG('Sound Power'!$D230/'Sound Power'!$E230)+'ModelParams Lw'!C$24*LN('Sound Power'!BS230),'ModelParams Lw'!C$22+'ModelParams Lw'!C$23*LOG('Sound Power'!$D230/'Sound Power'!$E230)+'ModelParams Lw'!C$24*LN('Sound Power'!BS230),'ModelParams Lw'!C$26+'ModelParams Lw'!C$27*LOG('Sound Power'!$D230/'Sound Power'!$E230)+'ModelParams Lw'!C$28*LN('Sound Power'!BS230)))</f>
        <v>#DIV/0!</v>
      </c>
      <c r="CB230" s="26" t="e">
        <f>IF(Calcul!$E232="SW",'ModelParams Lw'!D$22+'ModelParams Lw'!D$23*LOG('Sound Power'!$D230/'Sound Power'!$E230)+'ModelParams Lw'!D$24*LN('Sound Power'!BT230),IF('ModelParams Lw'!D$26+'ModelParams Lw'!D$27*LOG('Sound Power'!$D230/'Sound Power'!$E230)+'ModelParams Lw'!D$28*LN('Sound Power'!BT230)&lt;'ModelParams Lw'!D$22+'ModelParams Lw'!D$23*LOG('Sound Power'!$D230/'Sound Power'!$E230)+'ModelParams Lw'!D$24*LN('Sound Power'!BT230),'ModelParams Lw'!D$22+'ModelParams Lw'!D$23*LOG('Sound Power'!$D230/'Sound Power'!$E230)+'ModelParams Lw'!D$24*LN('Sound Power'!BT230),'ModelParams Lw'!D$26+'ModelParams Lw'!D$27*LOG('Sound Power'!$D230/'Sound Power'!$E230)+'ModelParams Lw'!D$28*LN('Sound Power'!BT230)))</f>
        <v>#DIV/0!</v>
      </c>
      <c r="CC230" s="26" t="e">
        <f>IF(Calcul!$E232="SW",'ModelParams Lw'!E$22+'ModelParams Lw'!E$23*LOG('Sound Power'!$D230/'Sound Power'!$E230)+'ModelParams Lw'!E$24*LN('Sound Power'!BU230),IF('ModelParams Lw'!E$26+'ModelParams Lw'!E$27*LOG('Sound Power'!$D230/'Sound Power'!$E230)+'ModelParams Lw'!E$28*LN('Sound Power'!BU230)&lt;'ModelParams Lw'!E$22+'ModelParams Lw'!E$23*LOG('Sound Power'!$D230/'Sound Power'!$E230)+'ModelParams Lw'!E$24*LN('Sound Power'!BU230),'ModelParams Lw'!E$22+'ModelParams Lw'!E$23*LOG('Sound Power'!$D230/'Sound Power'!$E230)+'ModelParams Lw'!E$24*LN('Sound Power'!BU230),'ModelParams Lw'!E$26+'ModelParams Lw'!E$27*LOG('Sound Power'!$D230/'Sound Power'!$E230)+'ModelParams Lw'!E$28*LN('Sound Power'!BU230)))</f>
        <v>#DIV/0!</v>
      </c>
      <c r="CD230" s="26" t="e">
        <f>IF(Calcul!$E232="SW",'ModelParams Lw'!F$22+'ModelParams Lw'!F$23*LOG('Sound Power'!$D230/'Sound Power'!$E230)+'ModelParams Lw'!F$24*LN('Sound Power'!BV230),IF('ModelParams Lw'!F$26+'ModelParams Lw'!F$27*LOG('Sound Power'!$D230/'Sound Power'!$E230)+'ModelParams Lw'!F$28*LN('Sound Power'!BV230)&lt;'ModelParams Lw'!F$22+'ModelParams Lw'!F$23*LOG('Sound Power'!$D230/'Sound Power'!$E230)+'ModelParams Lw'!F$24*LN('Sound Power'!BV230),'ModelParams Lw'!F$22+'ModelParams Lw'!F$23*LOG('Sound Power'!$D230/'Sound Power'!$E230)+'ModelParams Lw'!F$24*LN('Sound Power'!BV230),'ModelParams Lw'!F$26+'ModelParams Lw'!F$27*LOG('Sound Power'!$D230/'Sound Power'!$E230)+'ModelParams Lw'!F$28*LN('Sound Power'!BV230)))</f>
        <v>#DIV/0!</v>
      </c>
      <c r="CE230" s="26" t="e">
        <f>IF(Calcul!$E232="SW",'ModelParams Lw'!G$22+'ModelParams Lw'!G$23*LOG('Sound Power'!$D230/'Sound Power'!$E230)+'ModelParams Lw'!G$24*LN('Sound Power'!BW230),IF('ModelParams Lw'!G$26+'ModelParams Lw'!G$27*LOG('Sound Power'!$D230/'Sound Power'!$E230)+'ModelParams Lw'!G$28*LN('Sound Power'!BW230)&lt;'ModelParams Lw'!G$22+'ModelParams Lw'!G$23*LOG('Sound Power'!$D230/'Sound Power'!$E230)+'ModelParams Lw'!G$24*LN('Sound Power'!BW230),'ModelParams Lw'!G$22+'ModelParams Lw'!G$23*LOG('Sound Power'!$D230/'Sound Power'!$E230)+'ModelParams Lw'!G$24*LN('Sound Power'!BW230),'ModelParams Lw'!G$26+'ModelParams Lw'!G$27*LOG('Sound Power'!$D230/'Sound Power'!$E230)+'ModelParams Lw'!G$28*LN('Sound Power'!BW230)))</f>
        <v>#DIV/0!</v>
      </c>
      <c r="CF230" s="26" t="e">
        <f>IF(Calcul!$E232="SW",'ModelParams Lw'!H$22+'ModelParams Lw'!H$23*LOG('Sound Power'!$D230/'Sound Power'!$E230)+'ModelParams Lw'!H$24*LN('Sound Power'!BX230),IF('ModelParams Lw'!H$26+'ModelParams Lw'!H$27*LOG('Sound Power'!$D230/'Sound Power'!$E230)+'ModelParams Lw'!H$28*LN('Sound Power'!BX230)&lt;'ModelParams Lw'!H$22+'ModelParams Lw'!H$23*LOG('Sound Power'!$D230/'Sound Power'!$E230)+'ModelParams Lw'!H$24*LN('Sound Power'!BX230),'ModelParams Lw'!H$22+'ModelParams Lw'!H$23*LOG('Sound Power'!$D230/'Sound Power'!$E230)+'ModelParams Lw'!H$24*LN('Sound Power'!BX230),'ModelParams Lw'!H$26+'ModelParams Lw'!H$27*LOG('Sound Power'!$D230/'Sound Power'!$E230)+'ModelParams Lw'!H$28*LN('Sound Power'!BX230)))</f>
        <v>#DIV/0!</v>
      </c>
      <c r="CG230" s="26" t="e">
        <f>IF(Calcul!$E232="SW",'ModelParams Lw'!I$22+'ModelParams Lw'!I$23*LOG('Sound Power'!$D230/'Sound Power'!$E230)+'ModelParams Lw'!I$24*LN('Sound Power'!BY230),IF('ModelParams Lw'!I$26+'ModelParams Lw'!I$27*LOG('Sound Power'!$D230/'Sound Power'!$E230)+'ModelParams Lw'!I$28*LN('Sound Power'!BY230)&lt;'ModelParams Lw'!I$22+'ModelParams Lw'!I$23*LOG('Sound Power'!$D230/'Sound Power'!$E230)+'ModelParams Lw'!I$24*LN('Sound Power'!BY230),'ModelParams Lw'!I$22+'ModelParams Lw'!I$23*LOG('Sound Power'!$D230/'Sound Power'!$E230)+'ModelParams Lw'!I$24*LN('Sound Power'!BY230),'ModelParams Lw'!I$26+'ModelParams Lw'!I$27*LOG('Sound Power'!$D230/'Sound Power'!$E230)+'ModelParams Lw'!I$28*LN('Sound Power'!BY230)))</f>
        <v>#DIV/0!</v>
      </c>
      <c r="CH230" s="26" t="e">
        <f>IF(Calcul!$E232="SW",'ModelParams Lw'!J$22+'ModelParams Lw'!J$23*LOG('Sound Power'!$D230/'Sound Power'!$E230)+'ModelParams Lw'!J$24*LN('Sound Power'!BZ230),IF('ModelParams Lw'!J$26+'ModelParams Lw'!J$27*LOG('Sound Power'!$D230/'Sound Power'!$E230)+'ModelParams Lw'!J$28*LN('Sound Power'!BZ230)&lt;'ModelParams Lw'!J$22+'ModelParams Lw'!J$23*LOG('Sound Power'!$D230/'Sound Power'!$E230)+'ModelParams Lw'!J$24*LN('Sound Power'!BZ230),'ModelParams Lw'!J$22+'ModelParams Lw'!J$23*LOG('Sound Power'!$D230/'Sound Power'!$E230)+'ModelParams Lw'!J$24*LN('Sound Power'!BZ230),'ModelParams Lw'!J$26+'ModelParams Lw'!J$27*LOG('Sound Power'!$D230/'Sound Power'!$E230)+'ModelParams Lw'!J$28*LN('Sound Power'!BZ230)))</f>
        <v>#DIV/0!</v>
      </c>
      <c r="CI230" s="26" t="e">
        <f t="shared" si="108"/>
        <v>#DIV/0!</v>
      </c>
      <c r="CJ230" s="26" t="e">
        <f t="shared" si="109"/>
        <v>#DIV/0!</v>
      </c>
      <c r="CK230" s="26" t="e">
        <f t="shared" si="110"/>
        <v>#DIV/0!</v>
      </c>
      <c r="CL230" s="26" t="e">
        <f t="shared" si="111"/>
        <v>#DIV/0!</v>
      </c>
      <c r="CM230" s="26" t="e">
        <f t="shared" si="112"/>
        <v>#DIV/0!</v>
      </c>
      <c r="CN230" s="26" t="e">
        <f t="shared" si="113"/>
        <v>#DIV/0!</v>
      </c>
      <c r="CO230" s="26" t="e">
        <f t="shared" si="114"/>
        <v>#DIV/0!</v>
      </c>
      <c r="CP230" s="26" t="e">
        <f t="shared" si="115"/>
        <v>#DIV/0!</v>
      </c>
      <c r="CQ230" s="26" t="e">
        <f>10*LOG10(IF(CI230="",0,POWER(10,((CI230+'ModelParams Lw'!$O$4)/10))) +IF(CJ230="",0,POWER(10,((CJ230+'ModelParams Lw'!$P$4)/10))) +IF(CK230="",0,POWER(10,((CK230+'ModelParams Lw'!$Q$4)/10))) +IF(CL230="",0,POWER(10,((CL230+'ModelParams Lw'!$R$4)/10))) +IF(CM230="",0,POWER(10,((CM230+'ModelParams Lw'!$S$4)/10))) +IF(CN230="",0,POWER(10,((CN230+'ModelParams Lw'!$T$4)/10))) +IF(CO230="",0,POWER(10,((CO230+'ModelParams Lw'!$U$4)/10)))+IF(CP230="",0,POWER(10,((CP230+'ModelParams Lw'!$V$4)/10))))</f>
        <v>#DIV/0!</v>
      </c>
      <c r="CR230" s="26" t="e">
        <f t="shared" si="116"/>
        <v>#DIV/0!</v>
      </c>
      <c r="CS230" s="26" t="e">
        <f>(CI230-'ModelParams Lw'!$O$10)/'ModelParams Lw'!$O$11</f>
        <v>#DIV/0!</v>
      </c>
      <c r="CT230" s="26" t="e">
        <f>(CJ230-'ModelParams Lw'!$P$10)/'ModelParams Lw'!$P$11</f>
        <v>#DIV/0!</v>
      </c>
      <c r="CU230" s="26" t="e">
        <f>(CK230-'ModelParams Lw'!$Q$10)/'ModelParams Lw'!$Q$11</f>
        <v>#DIV/0!</v>
      </c>
      <c r="CV230" s="26" t="e">
        <f>(CL230-'ModelParams Lw'!$R$10)/'ModelParams Lw'!$R$11</f>
        <v>#DIV/0!</v>
      </c>
      <c r="CW230" s="26" t="e">
        <f>(CM230-'ModelParams Lw'!$S$10)/'ModelParams Lw'!$S$11</f>
        <v>#DIV/0!</v>
      </c>
      <c r="CX230" s="26" t="e">
        <f>(CN230-'ModelParams Lw'!$T$10)/'ModelParams Lw'!$T$11</f>
        <v>#DIV/0!</v>
      </c>
      <c r="CY230" s="26" t="e">
        <f>(CO230-'ModelParams Lw'!$U$10)/'ModelParams Lw'!$U$11</f>
        <v>#DIV/0!</v>
      </c>
      <c r="CZ230" s="26" t="e">
        <f>(CP230-'ModelParams Lw'!$V$10)/'ModelParams Lw'!$V$11</f>
        <v>#DIV/0!</v>
      </c>
    </row>
    <row r="231" spans="1:104" x14ac:dyDescent="0.2">
      <c r="A231" s="13">
        <f>Calcul!A233</f>
        <v>0</v>
      </c>
      <c r="B231" s="13">
        <f t="shared" si="92"/>
        <v>0</v>
      </c>
      <c r="C231" s="13">
        <f>Calcul!B233</f>
        <v>0</v>
      </c>
      <c r="D231" s="13">
        <f>Calcul!C233/1000</f>
        <v>0</v>
      </c>
      <c r="E231" s="13">
        <f>Calcul!D233/1000</f>
        <v>0</v>
      </c>
      <c r="F231" s="13">
        <f t="shared" si="93"/>
        <v>0</v>
      </c>
      <c r="G231" s="23" t="e">
        <f>DEGREES(ACOS(1-(1/'ModelParams Lw'!B$15*SQRT(0.5*1.2/'Sound Power'!$C231)*('Sound Power'!$B231/3600)/('Sound Power'!$D231)/('Sound Power'!$F231))))</f>
        <v>#DIV/0!</v>
      </c>
      <c r="H231" s="23" t="e">
        <f>DEGREES(ACOS(1-(1/'ModelParams Lw'!C$15*SQRT(0.5*1.2/'Sound Power'!$C231)*('Sound Power'!$B231/3600)/('Sound Power'!$D231)/('Sound Power'!$F231))))</f>
        <v>#DIV/0!</v>
      </c>
      <c r="I231" s="23" t="e">
        <f>DEGREES(ACOS(1-(1/'ModelParams Lw'!D$15*SQRT(0.5*1.2/'Sound Power'!$C231)*('Sound Power'!$B231/3600)/('Sound Power'!$D231)/('Sound Power'!$F231))))</f>
        <v>#DIV/0!</v>
      </c>
      <c r="J231" s="23" t="e">
        <f>DEGREES(ACOS(1-(1/'ModelParams Lw'!E$15*SQRT(0.5*1.2/'Sound Power'!$C231)*('Sound Power'!$B231/3600)/('Sound Power'!$D231)/('Sound Power'!$F231))))</f>
        <v>#DIV/0!</v>
      </c>
      <c r="K231" s="23" t="e">
        <f>DEGREES(ACOS(1-(1/'ModelParams Lw'!F$15*SQRT(0.5*1.2/'Sound Power'!$C231)*('Sound Power'!$B231/3600)/('Sound Power'!$D231)/('Sound Power'!$F231))))</f>
        <v>#DIV/0!</v>
      </c>
      <c r="L231" s="23" t="e">
        <f>DEGREES(ACOS(1-(1/'ModelParams Lw'!G$15*SQRT(0.5*1.2/'Sound Power'!$C231)*('Sound Power'!$B231/3600)/('Sound Power'!$D231)/('Sound Power'!$F231))))</f>
        <v>#DIV/0!</v>
      </c>
      <c r="M231" s="23" t="e">
        <f>DEGREES(ACOS(1-(1/'ModelParams Lw'!H$15*SQRT(0.5*1.2/'Sound Power'!$C231)*('Sound Power'!$B231/3600)/('Sound Power'!$D231)/('Sound Power'!$F231))))</f>
        <v>#DIV/0!</v>
      </c>
      <c r="N231" s="23" t="e">
        <f>DEGREES(ACOS(1-(1/'ModelParams Lw'!I$15*SQRT(0.5*1.2/'Sound Power'!$C231)*('Sound Power'!$B231/3600)/('Sound Power'!$D231)/('Sound Power'!$F231))))</f>
        <v>#DIV/0!</v>
      </c>
      <c r="O231" s="26" t="e">
        <f>('ModelParams Lw'!B$4*LN('Sound Power'!G231)/(1+EXP(-('Sound Power'!$D231*1000+'ModelParams Lw'!B$6)/'ModelParams Lw'!B$7))+'ModelParams Lw'!B$5)*LN('Sound Power'!$B231)-('ModelParams Lw'!B$8+'ModelParams Lw'!B$9*$D231+'ModelParams Lw'!B$10*'Sound Power'!$F231^'ModelParams Lw'!B$14+'ModelParams Lw'!B$11*LN('Sound Power'!G231)+'ModelParams Lw'!B$12*'Sound Power'!$D231*'Sound Power'!$F231+'ModelParams Lw'!B$13*'Sound Power'!$D231*LN('Sound Power'!G231))</f>
        <v>#DIV/0!</v>
      </c>
      <c r="P231" s="26" t="e">
        <f>('ModelParams Lw'!C$4*LN('Sound Power'!H231)/(1+EXP(-('Sound Power'!$D231*1000+'ModelParams Lw'!C$6)/'ModelParams Lw'!C$7))+'ModelParams Lw'!C$5)*LN('Sound Power'!$B231)-('ModelParams Lw'!C$8+'ModelParams Lw'!C$9*$D231+'ModelParams Lw'!C$10*'Sound Power'!$F231^'ModelParams Lw'!C$14+'ModelParams Lw'!C$11*LN('Sound Power'!H231)+'ModelParams Lw'!C$12*'Sound Power'!$D231*'Sound Power'!$F231+'ModelParams Lw'!C$13*'Sound Power'!$D231*LN('Sound Power'!H231))</f>
        <v>#DIV/0!</v>
      </c>
      <c r="Q231" s="26" t="e">
        <f>('ModelParams Lw'!D$4*LN('Sound Power'!I231)/(1+EXP(-('Sound Power'!$D231*1000+'ModelParams Lw'!D$6)/'ModelParams Lw'!D$7))+'ModelParams Lw'!D$5)*LN('Sound Power'!$B231)-('ModelParams Lw'!D$8+'ModelParams Lw'!D$9*$D231+'ModelParams Lw'!D$10*'Sound Power'!$F231^'ModelParams Lw'!D$14+'ModelParams Lw'!D$11*LN('Sound Power'!I231)+'ModelParams Lw'!D$12*'Sound Power'!$D231*'Sound Power'!$F231+'ModelParams Lw'!D$13*'Sound Power'!$D231*LN('Sound Power'!I231))</f>
        <v>#DIV/0!</v>
      </c>
      <c r="R231" s="26" t="e">
        <f>('ModelParams Lw'!E$4*LN('Sound Power'!J231)/(1+EXP(-('Sound Power'!$D231*1000+'ModelParams Lw'!E$6)/'ModelParams Lw'!E$7))+'ModelParams Lw'!E$5)*LN('Sound Power'!$B231)-('ModelParams Lw'!E$8+'ModelParams Lw'!E$9*$D231+'ModelParams Lw'!E$10*'Sound Power'!$F231^'ModelParams Lw'!E$14+'ModelParams Lw'!E$11*LN('Sound Power'!J231)+'ModelParams Lw'!E$12*'Sound Power'!$D231*'Sound Power'!$F231+'ModelParams Lw'!E$13*'Sound Power'!$D231*LN('Sound Power'!J231))</f>
        <v>#DIV/0!</v>
      </c>
      <c r="S231" s="26" t="e">
        <f>('ModelParams Lw'!F$4*LN('Sound Power'!K231)/(1+EXP(-('Sound Power'!$D231*1000+'ModelParams Lw'!F$6)/'ModelParams Lw'!F$7))+'ModelParams Lw'!F$5)*LN('Sound Power'!$B231)-('ModelParams Lw'!F$8+'ModelParams Lw'!F$9*$D231+'ModelParams Lw'!F$10*'Sound Power'!$F231^'ModelParams Lw'!F$14+'ModelParams Lw'!F$11*LN('Sound Power'!K231)+'ModelParams Lw'!F$12*'Sound Power'!$D231*'Sound Power'!$F231+'ModelParams Lw'!F$13*'Sound Power'!$D231*LN('Sound Power'!K231))</f>
        <v>#DIV/0!</v>
      </c>
      <c r="T231" s="26" t="e">
        <f>('ModelParams Lw'!G$4*LN('Sound Power'!L231)/(1+EXP(-('Sound Power'!$D231*1000+'ModelParams Lw'!G$6)/'ModelParams Lw'!G$7))+'ModelParams Lw'!G$5)*LN('Sound Power'!$B231)-('ModelParams Lw'!G$8+'ModelParams Lw'!G$9*$D231+'ModelParams Lw'!G$10*'Sound Power'!$F231^'ModelParams Lw'!G$14+'ModelParams Lw'!G$11*LN('Sound Power'!L231)+'ModelParams Lw'!G$12*'Sound Power'!$D231*'Sound Power'!$F231+'ModelParams Lw'!G$13*'Sound Power'!$D231*LN('Sound Power'!L231))</f>
        <v>#DIV/0!</v>
      </c>
      <c r="U231" s="26" t="e">
        <f>('ModelParams Lw'!H$4*LN('Sound Power'!M231)/(1+EXP(-('Sound Power'!$D231*1000+'ModelParams Lw'!H$6)/'ModelParams Lw'!H$7))+'ModelParams Lw'!H$5)*LN('Sound Power'!$B231)-('ModelParams Lw'!H$8+'ModelParams Lw'!H$9*$D231+'ModelParams Lw'!H$10*'Sound Power'!$F231^'ModelParams Lw'!H$14+'ModelParams Lw'!H$11*LN('Sound Power'!M231)+'ModelParams Lw'!H$12*'Sound Power'!$D231*'Sound Power'!$F231+'ModelParams Lw'!H$13*'Sound Power'!$D231*LN('Sound Power'!M231))</f>
        <v>#DIV/0!</v>
      </c>
      <c r="V231" s="26" t="e">
        <f>('ModelParams Lw'!I$4*LN('Sound Power'!N231)/(1+EXP(-('Sound Power'!$D231*1000+'ModelParams Lw'!I$6)/'ModelParams Lw'!I$7))+'ModelParams Lw'!I$5)*LN('Sound Power'!$B231)-('ModelParams Lw'!I$8+'ModelParams Lw'!I$9*$D231+'ModelParams Lw'!I$10*'Sound Power'!$F231^'ModelParams Lw'!I$14+'ModelParams Lw'!I$11*LN('Sound Power'!N231)+'ModelParams Lw'!I$12*'Sound Power'!$D231*'Sound Power'!$F231+'ModelParams Lw'!I$13*'Sound Power'!$D231*LN('Sound Power'!N231))</f>
        <v>#DIV/0!</v>
      </c>
      <c r="W231" s="26" t="e">
        <f>10*LOG10(IF(O231="",0,POWER(10,((O231+'ModelParams Lw'!$O$4)/10))) +IF(P231="",0,POWER(10,((P231+'ModelParams Lw'!$P$4)/10))) +IF(Q231="",0,POWER(10,((Q231+'ModelParams Lw'!$Q$4)/10))) +IF(R231="",0,POWER(10,((R231+'ModelParams Lw'!$R$4)/10))) +IF(S231="",0,POWER(10,((S231+'ModelParams Lw'!$S$4)/10))) +IF(T231="",0,POWER(10,((T231+'ModelParams Lw'!$T$4)/10))) +IF(U231="",0,POWER(10,((U231+'ModelParams Lw'!$U$4)/10)))+IF(V231="",0,POWER(10,((V231+'ModelParams Lw'!$V$4)/10))))</f>
        <v>#DIV/0!</v>
      </c>
      <c r="X231" s="26" t="e">
        <f t="shared" si="102"/>
        <v>#DIV/0!</v>
      </c>
      <c r="Y231" s="26" t="e">
        <f>(O231-'ModelParams Lw'!O$10)/'ModelParams Lw'!O$11</f>
        <v>#DIV/0!</v>
      </c>
      <c r="Z231" s="26" t="e">
        <f>(P231-'ModelParams Lw'!P$10)/'ModelParams Lw'!P$11</f>
        <v>#DIV/0!</v>
      </c>
      <c r="AA231" s="26" t="e">
        <f>(Q231-'ModelParams Lw'!Q$10)/'ModelParams Lw'!Q$11</f>
        <v>#DIV/0!</v>
      </c>
      <c r="AB231" s="26" t="e">
        <f>(R231-'ModelParams Lw'!R$10)/'ModelParams Lw'!R$11</f>
        <v>#DIV/0!</v>
      </c>
      <c r="AC231" s="26" t="e">
        <f>(S231-'ModelParams Lw'!S$10)/'ModelParams Lw'!S$11</f>
        <v>#DIV/0!</v>
      </c>
      <c r="AD231" s="26" t="e">
        <f>(T231-'ModelParams Lw'!T$10)/'ModelParams Lw'!T$11</f>
        <v>#DIV/0!</v>
      </c>
      <c r="AE231" s="26" t="e">
        <f>(U231-'ModelParams Lw'!U$10)/'ModelParams Lw'!U$11</f>
        <v>#DIV/0!</v>
      </c>
      <c r="AF231" s="26" t="e">
        <f>(V231-'ModelParams Lw'!V$10)/'ModelParams Lw'!V$11</f>
        <v>#DIV/0!</v>
      </c>
      <c r="AG231" s="26" t="e">
        <f t="shared" si="103"/>
        <v>#DIV/0!</v>
      </c>
      <c r="AH231" s="26" t="e">
        <f>VLOOKUP(D231*1000,'ModelParams Lw'!$A$38:$D$58,4)</f>
        <v>#N/A</v>
      </c>
      <c r="AI231" s="56" t="e">
        <f>VLOOKUP(D231*1000,'ModelParams Lw'!$A$38:$D$58,2)</f>
        <v>#N/A</v>
      </c>
      <c r="AJ231" s="46" t="e">
        <f t="shared" si="104"/>
        <v>#DIV/0!</v>
      </c>
      <c r="AK231" s="26" t="e">
        <f t="shared" si="105"/>
        <v>#VALUE!</v>
      </c>
      <c r="AL231" s="26" t="e">
        <f>IF($AI231=100,'ModelParams Lw'!R$35*'Sound Power'!$AH231^2+'ModelParams Lw'!R$36*'Sound Power'!$AH231+'ModelParams Lw'!R$37,IF($AI231=150,'ModelParams Lw'!R$38*'Sound Power'!$AH231^2+'ModelParams Lw'!R$39*'Sound Power'!$AH231+'ModelParams Lw'!R$40,'ModelParams Lw'!R$41*'Sound Power'!$AH231^2+'ModelParams Lw'!R$42*'Sound Power'!$AH231+'ModelParams Lw'!R$43))</f>
        <v>#N/A</v>
      </c>
      <c r="AM231" s="26" t="e">
        <f>IF($AI231=100,'ModelParams Lw'!S$35*'Sound Power'!$AH231^2+'ModelParams Lw'!S$36*'Sound Power'!$AH231+'ModelParams Lw'!S$37,IF($AI231=150,'ModelParams Lw'!S$38*'Sound Power'!$AH231^2+'ModelParams Lw'!S$39*'Sound Power'!$AH231+'ModelParams Lw'!S$40,'ModelParams Lw'!S$41*'Sound Power'!$AH231^2+'ModelParams Lw'!S$42*'Sound Power'!$AH231+'ModelParams Lw'!S$43))</f>
        <v>#N/A</v>
      </c>
      <c r="AN231" s="26" t="e">
        <f>IF($AI231=100,'ModelParams Lw'!T$35*'Sound Power'!$AH231^2+'ModelParams Lw'!T$36*'Sound Power'!$AH231+'ModelParams Lw'!T$37,IF($AI231=150,'ModelParams Lw'!T$38*'Sound Power'!$AH231^2+'ModelParams Lw'!T$39*'Sound Power'!$AH231+'ModelParams Lw'!T$40,'ModelParams Lw'!T$41*'Sound Power'!$AH231^2+'ModelParams Lw'!T$42*'Sound Power'!$AH231+'ModelParams Lw'!T$43))</f>
        <v>#N/A</v>
      </c>
      <c r="AO231" s="26" t="e">
        <f>IF($AI231=100,'ModelParams Lw'!U$35*'Sound Power'!$AH231^2+'ModelParams Lw'!U$36*'Sound Power'!$AH231+'ModelParams Lw'!U$37,IF($AI231=150,'ModelParams Lw'!U$38*'Sound Power'!$AH231^2+'ModelParams Lw'!U$39*'Sound Power'!$AH231+'ModelParams Lw'!U$40,'ModelParams Lw'!U$41*'Sound Power'!$AH231^2+'ModelParams Lw'!U$42*'Sound Power'!$AH231+'ModelParams Lw'!U$43))</f>
        <v>#N/A</v>
      </c>
      <c r="AP231" s="26" t="e">
        <f>IF($AI231=100,'ModelParams Lw'!V$35*'Sound Power'!$AH231^2+'ModelParams Lw'!V$36*'Sound Power'!$AH231+'ModelParams Lw'!V$37,IF($AI231=150,'ModelParams Lw'!V$38*'Sound Power'!$AH231^2+'ModelParams Lw'!V$39*'Sound Power'!$AH231+'ModelParams Lw'!V$40,'ModelParams Lw'!V$41*'Sound Power'!$AH231^2+'ModelParams Lw'!V$42*'Sound Power'!$AH231+'ModelParams Lw'!V$43))</f>
        <v>#N/A</v>
      </c>
      <c r="AQ231" s="26" t="e">
        <f>IF($AI231=100,'ModelParams Lw'!W$35*'Sound Power'!$AH231^2+'ModelParams Lw'!W$36*'Sound Power'!$AH231+'ModelParams Lw'!W$37,IF($AI231=150,'ModelParams Lw'!W$38*'Sound Power'!$AH231^2+'ModelParams Lw'!W$39*'Sound Power'!$AH231+'ModelParams Lw'!W$40,'ModelParams Lw'!W$41*'Sound Power'!$AH231^2+'ModelParams Lw'!W$42*'Sound Power'!$AH231+'ModelParams Lw'!W$43))</f>
        <v>#N/A</v>
      </c>
      <c r="AR231" s="26" t="e">
        <f t="shared" si="106"/>
        <v>#VALUE!</v>
      </c>
      <c r="AS231" s="26" t="e">
        <f>IF(26.83*LN($AJ231)-11.791-'ModelParams Lw'!B$35&lt;0,0,26.83*LN($AJ231)-11.791-'ModelParams Lw'!B$35)</f>
        <v>#DIV/0!</v>
      </c>
      <c r="AT231" s="26" t="e">
        <f>IF(26.83*LN($AJ231)-11.791-'ModelParams Lw'!C$35&lt;0,0,26.83*LN($AJ231)-11.791-'ModelParams Lw'!C$35)</f>
        <v>#DIV/0!</v>
      </c>
      <c r="AU231" s="26" t="e">
        <f>IF(26.83*LN($AJ231)-11.791-'ModelParams Lw'!D$35&lt;0,0,26.83*LN($AJ231)-11.791-'ModelParams Lw'!D$35)</f>
        <v>#DIV/0!</v>
      </c>
      <c r="AV231" s="26" t="e">
        <f>IF(26.83*LN($AJ231)-11.791-'ModelParams Lw'!E$35&lt;0,0,26.83*LN($AJ231)-11.791-'ModelParams Lw'!E$35)</f>
        <v>#DIV/0!</v>
      </c>
      <c r="AW231" s="26" t="e">
        <f>IF(26.83*LN($AJ231)-11.791-'ModelParams Lw'!F$35&lt;0,0,26.83*LN($AJ231)-11.791-'ModelParams Lw'!F$35)</f>
        <v>#DIV/0!</v>
      </c>
      <c r="AX231" s="26" t="e">
        <f>IF(26.83*LN($AJ231)-11.791-'ModelParams Lw'!G$35&lt;0,0,26.83*LN($AJ231)-11.791-'ModelParams Lw'!G$35)</f>
        <v>#DIV/0!</v>
      </c>
      <c r="AY231" s="26" t="e">
        <f>IF(26.83*LN($AJ231)-11.791-'ModelParams Lw'!H$35&lt;0,0,26.83*LN($AJ231)-11.791-'ModelParams Lw'!H$35)</f>
        <v>#DIV/0!</v>
      </c>
      <c r="AZ231" s="26" t="e">
        <f>IF(26.83*LN($AJ231)-11.791-'ModelParams Lw'!I$35&lt;0,0,26.83*LN($AJ231)-11.791-'ModelParams Lw'!I$35)</f>
        <v>#DIV/0!</v>
      </c>
      <c r="BA231" s="26" t="e">
        <f t="shared" si="94"/>
        <v>#DIV/0!</v>
      </c>
      <c r="BB231" s="26" t="e">
        <f t="shared" si="95"/>
        <v>#DIV/0!</v>
      </c>
      <c r="BC231" s="26" t="e">
        <f t="shared" si="96"/>
        <v>#DIV/0!</v>
      </c>
      <c r="BD231" s="26" t="e">
        <f t="shared" si="97"/>
        <v>#DIV/0!</v>
      </c>
      <c r="BE231" s="26" t="e">
        <f t="shared" si="98"/>
        <v>#DIV/0!</v>
      </c>
      <c r="BF231" s="26" t="e">
        <f t="shared" si="99"/>
        <v>#DIV/0!</v>
      </c>
      <c r="BG231" s="26" t="e">
        <f t="shared" si="100"/>
        <v>#DIV/0!</v>
      </c>
      <c r="BH231" s="26" t="e">
        <f t="shared" si="101"/>
        <v>#DIV/0!</v>
      </c>
      <c r="BI231" s="26" t="e">
        <f>10*LOG10(IF(BA231="",0,POWER(10,((BA231+'ModelParams Lw'!$O$4)/10))) +IF(BB231="",0,POWER(10,((BB231+'ModelParams Lw'!$P$4)/10))) +IF(BC231="",0,POWER(10,((BC231+'ModelParams Lw'!$Q$4)/10))) +IF(BD231="",0,POWER(10,((BD231+'ModelParams Lw'!$R$4)/10))) +IF(BE231="",0,POWER(10,((BE231+'ModelParams Lw'!$S$4)/10))) +IF(BF231="",0,POWER(10,((BF231+'ModelParams Lw'!$T$4)/10))) +IF(BG231="",0,POWER(10,((BG231+'ModelParams Lw'!$U$4)/10)))+IF(BH231="",0,POWER(10,((BH231+'ModelParams Lw'!$V$4)/10))))</f>
        <v>#DIV/0!</v>
      </c>
      <c r="BJ231" s="26" t="e">
        <f t="shared" si="107"/>
        <v>#DIV/0!</v>
      </c>
      <c r="BK231" s="26" t="e">
        <f>(BA231-'ModelParams Lw'!O$10)/'ModelParams Lw'!O$11</f>
        <v>#DIV/0!</v>
      </c>
      <c r="BL231" s="26" t="e">
        <f>(BB231-'ModelParams Lw'!P$10)/'ModelParams Lw'!P$11</f>
        <v>#DIV/0!</v>
      </c>
      <c r="BM231" s="26" t="e">
        <f>(BC231-'ModelParams Lw'!Q$10)/'ModelParams Lw'!Q$11</f>
        <v>#DIV/0!</v>
      </c>
      <c r="BN231" s="26" t="e">
        <f>(BD231-'ModelParams Lw'!R$10)/'ModelParams Lw'!R$11</f>
        <v>#DIV/0!</v>
      </c>
      <c r="BO231" s="26" t="e">
        <f>(BE231-'ModelParams Lw'!S$10)/'ModelParams Lw'!S$11</f>
        <v>#DIV/0!</v>
      </c>
      <c r="BP231" s="26" t="e">
        <f>(BF231-'ModelParams Lw'!T$10)/'ModelParams Lw'!T$11</f>
        <v>#DIV/0!</v>
      </c>
      <c r="BQ231" s="26" t="e">
        <f>(BG231-'ModelParams Lw'!U$10)/'ModelParams Lw'!U$11</f>
        <v>#DIV/0!</v>
      </c>
      <c r="BR231" s="26" t="e">
        <f>(BH231-'ModelParams Lw'!V$10)/'ModelParams Lw'!V$11</f>
        <v>#DIV/0!</v>
      </c>
      <c r="BS231" s="23" t="e">
        <f>IF(Calcul!$E233="SW",DEGREES(ACOS(1-(1/'ModelParams Lw'!C$25*SQRT(0.5*1.2/'Sound Power'!$C231)*('Sound Power'!$B231/3600)/('Sound Power'!$D231)/('Sound Power'!$F231)))),DEGREES(ACOS(1-(1/'ModelParams Lw'!C$29*SQRT(0.5*1.2/'Sound Power'!$C231)*('Sound Power'!$B231/3600)/('Sound Power'!$D231)/('Sound Power'!$F231)))))</f>
        <v>#DIV/0!</v>
      </c>
      <c r="BT231" s="23" t="e">
        <f>IF(Calcul!$E233="SW",DEGREES(ACOS(1-(1/'ModelParams Lw'!D$25*SQRT(0.5*1.2/'Sound Power'!$C231)*('Sound Power'!$B231/3600)/('Sound Power'!$D231)/('Sound Power'!$F231)))),DEGREES(ACOS(1-(1/'ModelParams Lw'!D$29*SQRT(0.5*1.2/'Sound Power'!$C231)*('Sound Power'!$B231/3600)/('Sound Power'!$D231)/('Sound Power'!$F231)))))</f>
        <v>#DIV/0!</v>
      </c>
      <c r="BU231" s="23" t="e">
        <f>IF(Calcul!$E233="SW",DEGREES(ACOS(1-(1/'ModelParams Lw'!E$25*SQRT(0.5*1.2/'Sound Power'!$C231)*('Sound Power'!$B231/3600)/('Sound Power'!$D231)/('Sound Power'!$F231)))),DEGREES(ACOS(1-(1/'ModelParams Lw'!E$29*SQRT(0.5*1.2/'Sound Power'!$C231)*('Sound Power'!$B231/3600)/('Sound Power'!$D231)/('Sound Power'!$F231)))))</f>
        <v>#DIV/0!</v>
      </c>
      <c r="BV231" s="23" t="e">
        <f>IF(Calcul!$E233="SW",DEGREES(ACOS(1-(1/'ModelParams Lw'!F$25*SQRT(0.5*1.2/'Sound Power'!$C231)*('Sound Power'!$B231/3600)/('Sound Power'!$D231)/('Sound Power'!$F231)))),DEGREES(ACOS(1-(1/'ModelParams Lw'!F$29*SQRT(0.5*1.2/'Sound Power'!$C231)*('Sound Power'!$B231/3600)/('Sound Power'!$D231)/('Sound Power'!$F231)))))</f>
        <v>#DIV/0!</v>
      </c>
      <c r="BW231" s="23" t="e">
        <f>IF(Calcul!$E233="SW",DEGREES(ACOS(1-(1/'ModelParams Lw'!G$25*SQRT(0.5*1.2/'Sound Power'!$C231)*('Sound Power'!$B231/3600)/('Sound Power'!$D231)/('Sound Power'!$F231)))),DEGREES(ACOS(1-(1/'ModelParams Lw'!G$29*SQRT(0.5*1.2/'Sound Power'!$C231)*('Sound Power'!$B231/3600)/('Sound Power'!$D231)/('Sound Power'!$F231)))))</f>
        <v>#DIV/0!</v>
      </c>
      <c r="BX231" s="23" t="e">
        <f>IF(Calcul!$E233="SW",DEGREES(ACOS(1-(1/'ModelParams Lw'!H$25*SQRT(0.5*1.2/'Sound Power'!$C231)*('Sound Power'!$B231/3600)/('Sound Power'!$D231)/('Sound Power'!$F231)))),DEGREES(ACOS(1-(1/'ModelParams Lw'!H$29*SQRT(0.5*1.2/'Sound Power'!$C231)*('Sound Power'!$B231/3600)/('Sound Power'!$D231)/('Sound Power'!$F231)))))</f>
        <v>#DIV/0!</v>
      </c>
      <c r="BY231" s="23" t="e">
        <f>IF(Calcul!$E233="SW",DEGREES(ACOS(1-(1/'ModelParams Lw'!I$25*SQRT(0.5*1.2/'Sound Power'!$C231)*('Sound Power'!$B231/3600)/('Sound Power'!$D231)/('Sound Power'!$F231)))),DEGREES(ACOS(1-(1/'ModelParams Lw'!I$29*SQRT(0.5*1.2/'Sound Power'!$C231)*('Sound Power'!$B231/3600)/('Sound Power'!$D231)/('Sound Power'!$F231)))))</f>
        <v>#DIV/0!</v>
      </c>
      <c r="BZ231" s="23" t="e">
        <f>IF(Calcul!$E233="SW",DEGREES(ACOS(1-(1/'ModelParams Lw'!J$25*SQRT(0.5*1.2/'Sound Power'!$C231)*('Sound Power'!$B231/3600)/('Sound Power'!$D231)/('Sound Power'!$F231)))),DEGREES(ACOS(1-(1/'ModelParams Lw'!J$29*SQRT(0.5*1.2/'Sound Power'!$C231)*('Sound Power'!$B231/3600)/('Sound Power'!$D231)/('Sound Power'!$F231)))))</f>
        <v>#DIV/0!</v>
      </c>
      <c r="CA231" s="26" t="e">
        <f>IF(Calcul!$E233="SW",'ModelParams Lw'!C$22+'ModelParams Lw'!C$23*LOG('Sound Power'!$D231/'Sound Power'!$E231)+'ModelParams Lw'!C$24*LN('Sound Power'!BS231),IF('ModelParams Lw'!C$26+'ModelParams Lw'!C$27*LOG('Sound Power'!$D231/'Sound Power'!$E231)+'ModelParams Lw'!C$28*LN('Sound Power'!BS231)&lt;'ModelParams Lw'!C$22+'ModelParams Lw'!C$23*LOG('Sound Power'!$D231/'Sound Power'!$E231)+'ModelParams Lw'!C$24*LN('Sound Power'!BS231),'ModelParams Lw'!C$22+'ModelParams Lw'!C$23*LOG('Sound Power'!$D231/'Sound Power'!$E231)+'ModelParams Lw'!C$24*LN('Sound Power'!BS231),'ModelParams Lw'!C$26+'ModelParams Lw'!C$27*LOG('Sound Power'!$D231/'Sound Power'!$E231)+'ModelParams Lw'!C$28*LN('Sound Power'!BS231)))</f>
        <v>#DIV/0!</v>
      </c>
      <c r="CB231" s="26" t="e">
        <f>IF(Calcul!$E233="SW",'ModelParams Lw'!D$22+'ModelParams Lw'!D$23*LOG('Sound Power'!$D231/'Sound Power'!$E231)+'ModelParams Lw'!D$24*LN('Sound Power'!BT231),IF('ModelParams Lw'!D$26+'ModelParams Lw'!D$27*LOG('Sound Power'!$D231/'Sound Power'!$E231)+'ModelParams Lw'!D$28*LN('Sound Power'!BT231)&lt;'ModelParams Lw'!D$22+'ModelParams Lw'!D$23*LOG('Sound Power'!$D231/'Sound Power'!$E231)+'ModelParams Lw'!D$24*LN('Sound Power'!BT231),'ModelParams Lw'!D$22+'ModelParams Lw'!D$23*LOG('Sound Power'!$D231/'Sound Power'!$E231)+'ModelParams Lw'!D$24*LN('Sound Power'!BT231),'ModelParams Lw'!D$26+'ModelParams Lw'!D$27*LOG('Sound Power'!$D231/'Sound Power'!$E231)+'ModelParams Lw'!D$28*LN('Sound Power'!BT231)))</f>
        <v>#DIV/0!</v>
      </c>
      <c r="CC231" s="26" t="e">
        <f>IF(Calcul!$E233="SW",'ModelParams Lw'!E$22+'ModelParams Lw'!E$23*LOG('Sound Power'!$D231/'Sound Power'!$E231)+'ModelParams Lw'!E$24*LN('Sound Power'!BU231),IF('ModelParams Lw'!E$26+'ModelParams Lw'!E$27*LOG('Sound Power'!$D231/'Sound Power'!$E231)+'ModelParams Lw'!E$28*LN('Sound Power'!BU231)&lt;'ModelParams Lw'!E$22+'ModelParams Lw'!E$23*LOG('Sound Power'!$D231/'Sound Power'!$E231)+'ModelParams Lw'!E$24*LN('Sound Power'!BU231),'ModelParams Lw'!E$22+'ModelParams Lw'!E$23*LOG('Sound Power'!$D231/'Sound Power'!$E231)+'ModelParams Lw'!E$24*LN('Sound Power'!BU231),'ModelParams Lw'!E$26+'ModelParams Lw'!E$27*LOG('Sound Power'!$D231/'Sound Power'!$E231)+'ModelParams Lw'!E$28*LN('Sound Power'!BU231)))</f>
        <v>#DIV/0!</v>
      </c>
      <c r="CD231" s="26" t="e">
        <f>IF(Calcul!$E233="SW",'ModelParams Lw'!F$22+'ModelParams Lw'!F$23*LOG('Sound Power'!$D231/'Sound Power'!$E231)+'ModelParams Lw'!F$24*LN('Sound Power'!BV231),IF('ModelParams Lw'!F$26+'ModelParams Lw'!F$27*LOG('Sound Power'!$D231/'Sound Power'!$E231)+'ModelParams Lw'!F$28*LN('Sound Power'!BV231)&lt;'ModelParams Lw'!F$22+'ModelParams Lw'!F$23*LOG('Sound Power'!$D231/'Sound Power'!$E231)+'ModelParams Lw'!F$24*LN('Sound Power'!BV231),'ModelParams Lw'!F$22+'ModelParams Lw'!F$23*LOG('Sound Power'!$D231/'Sound Power'!$E231)+'ModelParams Lw'!F$24*LN('Sound Power'!BV231),'ModelParams Lw'!F$26+'ModelParams Lw'!F$27*LOG('Sound Power'!$D231/'Sound Power'!$E231)+'ModelParams Lw'!F$28*LN('Sound Power'!BV231)))</f>
        <v>#DIV/0!</v>
      </c>
      <c r="CE231" s="26" t="e">
        <f>IF(Calcul!$E233="SW",'ModelParams Lw'!G$22+'ModelParams Lw'!G$23*LOG('Sound Power'!$D231/'Sound Power'!$E231)+'ModelParams Lw'!G$24*LN('Sound Power'!BW231),IF('ModelParams Lw'!G$26+'ModelParams Lw'!G$27*LOG('Sound Power'!$D231/'Sound Power'!$E231)+'ModelParams Lw'!G$28*LN('Sound Power'!BW231)&lt;'ModelParams Lw'!G$22+'ModelParams Lw'!G$23*LOG('Sound Power'!$D231/'Sound Power'!$E231)+'ModelParams Lw'!G$24*LN('Sound Power'!BW231),'ModelParams Lw'!G$22+'ModelParams Lw'!G$23*LOG('Sound Power'!$D231/'Sound Power'!$E231)+'ModelParams Lw'!G$24*LN('Sound Power'!BW231),'ModelParams Lw'!G$26+'ModelParams Lw'!G$27*LOG('Sound Power'!$D231/'Sound Power'!$E231)+'ModelParams Lw'!G$28*LN('Sound Power'!BW231)))</f>
        <v>#DIV/0!</v>
      </c>
      <c r="CF231" s="26" t="e">
        <f>IF(Calcul!$E233="SW",'ModelParams Lw'!H$22+'ModelParams Lw'!H$23*LOG('Sound Power'!$D231/'Sound Power'!$E231)+'ModelParams Lw'!H$24*LN('Sound Power'!BX231),IF('ModelParams Lw'!H$26+'ModelParams Lw'!H$27*LOG('Sound Power'!$D231/'Sound Power'!$E231)+'ModelParams Lw'!H$28*LN('Sound Power'!BX231)&lt;'ModelParams Lw'!H$22+'ModelParams Lw'!H$23*LOG('Sound Power'!$D231/'Sound Power'!$E231)+'ModelParams Lw'!H$24*LN('Sound Power'!BX231),'ModelParams Lw'!H$22+'ModelParams Lw'!H$23*LOG('Sound Power'!$D231/'Sound Power'!$E231)+'ModelParams Lw'!H$24*LN('Sound Power'!BX231),'ModelParams Lw'!H$26+'ModelParams Lw'!H$27*LOG('Sound Power'!$D231/'Sound Power'!$E231)+'ModelParams Lw'!H$28*LN('Sound Power'!BX231)))</f>
        <v>#DIV/0!</v>
      </c>
      <c r="CG231" s="26" t="e">
        <f>IF(Calcul!$E233="SW",'ModelParams Lw'!I$22+'ModelParams Lw'!I$23*LOG('Sound Power'!$D231/'Sound Power'!$E231)+'ModelParams Lw'!I$24*LN('Sound Power'!BY231),IF('ModelParams Lw'!I$26+'ModelParams Lw'!I$27*LOG('Sound Power'!$D231/'Sound Power'!$E231)+'ModelParams Lw'!I$28*LN('Sound Power'!BY231)&lt;'ModelParams Lw'!I$22+'ModelParams Lw'!I$23*LOG('Sound Power'!$D231/'Sound Power'!$E231)+'ModelParams Lw'!I$24*LN('Sound Power'!BY231),'ModelParams Lw'!I$22+'ModelParams Lw'!I$23*LOG('Sound Power'!$D231/'Sound Power'!$E231)+'ModelParams Lw'!I$24*LN('Sound Power'!BY231),'ModelParams Lw'!I$26+'ModelParams Lw'!I$27*LOG('Sound Power'!$D231/'Sound Power'!$E231)+'ModelParams Lw'!I$28*LN('Sound Power'!BY231)))</f>
        <v>#DIV/0!</v>
      </c>
      <c r="CH231" s="26" t="e">
        <f>IF(Calcul!$E233="SW",'ModelParams Lw'!J$22+'ModelParams Lw'!J$23*LOG('Sound Power'!$D231/'Sound Power'!$E231)+'ModelParams Lw'!J$24*LN('Sound Power'!BZ231),IF('ModelParams Lw'!J$26+'ModelParams Lw'!J$27*LOG('Sound Power'!$D231/'Sound Power'!$E231)+'ModelParams Lw'!J$28*LN('Sound Power'!BZ231)&lt;'ModelParams Lw'!J$22+'ModelParams Lw'!J$23*LOG('Sound Power'!$D231/'Sound Power'!$E231)+'ModelParams Lw'!J$24*LN('Sound Power'!BZ231),'ModelParams Lw'!J$22+'ModelParams Lw'!J$23*LOG('Sound Power'!$D231/'Sound Power'!$E231)+'ModelParams Lw'!J$24*LN('Sound Power'!BZ231),'ModelParams Lw'!J$26+'ModelParams Lw'!J$27*LOG('Sound Power'!$D231/'Sound Power'!$E231)+'ModelParams Lw'!J$28*LN('Sound Power'!BZ231)))</f>
        <v>#DIV/0!</v>
      </c>
      <c r="CI231" s="26" t="e">
        <f t="shared" si="108"/>
        <v>#DIV/0!</v>
      </c>
      <c r="CJ231" s="26" t="e">
        <f t="shared" si="109"/>
        <v>#DIV/0!</v>
      </c>
      <c r="CK231" s="26" t="e">
        <f t="shared" si="110"/>
        <v>#DIV/0!</v>
      </c>
      <c r="CL231" s="26" t="e">
        <f t="shared" si="111"/>
        <v>#DIV/0!</v>
      </c>
      <c r="CM231" s="26" t="e">
        <f t="shared" si="112"/>
        <v>#DIV/0!</v>
      </c>
      <c r="CN231" s="26" t="e">
        <f t="shared" si="113"/>
        <v>#DIV/0!</v>
      </c>
      <c r="CO231" s="26" t="e">
        <f t="shared" si="114"/>
        <v>#DIV/0!</v>
      </c>
      <c r="CP231" s="26" t="e">
        <f t="shared" si="115"/>
        <v>#DIV/0!</v>
      </c>
      <c r="CQ231" s="26" t="e">
        <f>10*LOG10(IF(CI231="",0,POWER(10,((CI231+'ModelParams Lw'!$O$4)/10))) +IF(CJ231="",0,POWER(10,((CJ231+'ModelParams Lw'!$P$4)/10))) +IF(CK231="",0,POWER(10,((CK231+'ModelParams Lw'!$Q$4)/10))) +IF(CL231="",0,POWER(10,((CL231+'ModelParams Lw'!$R$4)/10))) +IF(CM231="",0,POWER(10,((CM231+'ModelParams Lw'!$S$4)/10))) +IF(CN231="",0,POWER(10,((CN231+'ModelParams Lw'!$T$4)/10))) +IF(CO231="",0,POWER(10,((CO231+'ModelParams Lw'!$U$4)/10)))+IF(CP231="",0,POWER(10,((CP231+'ModelParams Lw'!$V$4)/10))))</f>
        <v>#DIV/0!</v>
      </c>
      <c r="CR231" s="26" t="e">
        <f t="shared" si="116"/>
        <v>#DIV/0!</v>
      </c>
      <c r="CS231" s="26" t="e">
        <f>(CI231-'ModelParams Lw'!$O$10)/'ModelParams Lw'!$O$11</f>
        <v>#DIV/0!</v>
      </c>
      <c r="CT231" s="26" t="e">
        <f>(CJ231-'ModelParams Lw'!$P$10)/'ModelParams Lw'!$P$11</f>
        <v>#DIV/0!</v>
      </c>
      <c r="CU231" s="26" t="e">
        <f>(CK231-'ModelParams Lw'!$Q$10)/'ModelParams Lw'!$Q$11</f>
        <v>#DIV/0!</v>
      </c>
      <c r="CV231" s="26" t="e">
        <f>(CL231-'ModelParams Lw'!$R$10)/'ModelParams Lw'!$R$11</f>
        <v>#DIV/0!</v>
      </c>
      <c r="CW231" s="26" t="e">
        <f>(CM231-'ModelParams Lw'!$S$10)/'ModelParams Lw'!$S$11</f>
        <v>#DIV/0!</v>
      </c>
      <c r="CX231" s="26" t="e">
        <f>(CN231-'ModelParams Lw'!$T$10)/'ModelParams Lw'!$T$11</f>
        <v>#DIV/0!</v>
      </c>
      <c r="CY231" s="26" t="e">
        <f>(CO231-'ModelParams Lw'!$U$10)/'ModelParams Lw'!$U$11</f>
        <v>#DIV/0!</v>
      </c>
      <c r="CZ231" s="26" t="e">
        <f>(CP231-'ModelParams Lw'!$V$10)/'ModelParams Lw'!$V$11</f>
        <v>#DIV/0!</v>
      </c>
    </row>
    <row r="232" spans="1:104" x14ac:dyDescent="0.2">
      <c r="A232" s="13">
        <f>Calcul!A234</f>
        <v>0</v>
      </c>
      <c r="B232" s="13">
        <f t="shared" si="92"/>
        <v>0</v>
      </c>
      <c r="C232" s="13">
        <f>Calcul!B234</f>
        <v>0</v>
      </c>
      <c r="D232" s="13">
        <f>Calcul!C234/1000</f>
        <v>0</v>
      </c>
      <c r="E232" s="13">
        <f>Calcul!D234/1000</f>
        <v>0</v>
      </c>
      <c r="F232" s="13">
        <f t="shared" si="93"/>
        <v>0</v>
      </c>
      <c r="G232" s="23" t="e">
        <f>DEGREES(ACOS(1-(1/'ModelParams Lw'!B$15*SQRT(0.5*1.2/'Sound Power'!$C232)*('Sound Power'!$B232/3600)/('Sound Power'!$D232)/('Sound Power'!$F232))))</f>
        <v>#DIV/0!</v>
      </c>
      <c r="H232" s="23" t="e">
        <f>DEGREES(ACOS(1-(1/'ModelParams Lw'!C$15*SQRT(0.5*1.2/'Sound Power'!$C232)*('Sound Power'!$B232/3600)/('Sound Power'!$D232)/('Sound Power'!$F232))))</f>
        <v>#DIV/0!</v>
      </c>
      <c r="I232" s="23" t="e">
        <f>DEGREES(ACOS(1-(1/'ModelParams Lw'!D$15*SQRT(0.5*1.2/'Sound Power'!$C232)*('Sound Power'!$B232/3600)/('Sound Power'!$D232)/('Sound Power'!$F232))))</f>
        <v>#DIV/0!</v>
      </c>
      <c r="J232" s="23" t="e">
        <f>DEGREES(ACOS(1-(1/'ModelParams Lw'!E$15*SQRT(0.5*1.2/'Sound Power'!$C232)*('Sound Power'!$B232/3600)/('Sound Power'!$D232)/('Sound Power'!$F232))))</f>
        <v>#DIV/0!</v>
      </c>
      <c r="K232" s="23" t="e">
        <f>DEGREES(ACOS(1-(1/'ModelParams Lw'!F$15*SQRT(0.5*1.2/'Sound Power'!$C232)*('Sound Power'!$B232/3600)/('Sound Power'!$D232)/('Sound Power'!$F232))))</f>
        <v>#DIV/0!</v>
      </c>
      <c r="L232" s="23" t="e">
        <f>DEGREES(ACOS(1-(1/'ModelParams Lw'!G$15*SQRT(0.5*1.2/'Sound Power'!$C232)*('Sound Power'!$B232/3600)/('Sound Power'!$D232)/('Sound Power'!$F232))))</f>
        <v>#DIV/0!</v>
      </c>
      <c r="M232" s="23" t="e">
        <f>DEGREES(ACOS(1-(1/'ModelParams Lw'!H$15*SQRT(0.5*1.2/'Sound Power'!$C232)*('Sound Power'!$B232/3600)/('Sound Power'!$D232)/('Sound Power'!$F232))))</f>
        <v>#DIV/0!</v>
      </c>
      <c r="N232" s="23" t="e">
        <f>DEGREES(ACOS(1-(1/'ModelParams Lw'!I$15*SQRT(0.5*1.2/'Sound Power'!$C232)*('Sound Power'!$B232/3600)/('Sound Power'!$D232)/('Sound Power'!$F232))))</f>
        <v>#DIV/0!</v>
      </c>
      <c r="O232" s="26" t="e">
        <f>('ModelParams Lw'!B$4*LN('Sound Power'!G232)/(1+EXP(-('Sound Power'!$D232*1000+'ModelParams Lw'!B$6)/'ModelParams Lw'!B$7))+'ModelParams Lw'!B$5)*LN('Sound Power'!$B232)-('ModelParams Lw'!B$8+'ModelParams Lw'!B$9*$D232+'ModelParams Lw'!B$10*'Sound Power'!$F232^'ModelParams Lw'!B$14+'ModelParams Lw'!B$11*LN('Sound Power'!G232)+'ModelParams Lw'!B$12*'Sound Power'!$D232*'Sound Power'!$F232+'ModelParams Lw'!B$13*'Sound Power'!$D232*LN('Sound Power'!G232))</f>
        <v>#DIV/0!</v>
      </c>
      <c r="P232" s="26" t="e">
        <f>('ModelParams Lw'!C$4*LN('Sound Power'!H232)/(1+EXP(-('Sound Power'!$D232*1000+'ModelParams Lw'!C$6)/'ModelParams Lw'!C$7))+'ModelParams Lw'!C$5)*LN('Sound Power'!$B232)-('ModelParams Lw'!C$8+'ModelParams Lw'!C$9*$D232+'ModelParams Lw'!C$10*'Sound Power'!$F232^'ModelParams Lw'!C$14+'ModelParams Lw'!C$11*LN('Sound Power'!H232)+'ModelParams Lw'!C$12*'Sound Power'!$D232*'Sound Power'!$F232+'ModelParams Lw'!C$13*'Sound Power'!$D232*LN('Sound Power'!H232))</f>
        <v>#DIV/0!</v>
      </c>
      <c r="Q232" s="26" t="e">
        <f>('ModelParams Lw'!D$4*LN('Sound Power'!I232)/(1+EXP(-('Sound Power'!$D232*1000+'ModelParams Lw'!D$6)/'ModelParams Lw'!D$7))+'ModelParams Lw'!D$5)*LN('Sound Power'!$B232)-('ModelParams Lw'!D$8+'ModelParams Lw'!D$9*$D232+'ModelParams Lw'!D$10*'Sound Power'!$F232^'ModelParams Lw'!D$14+'ModelParams Lw'!D$11*LN('Sound Power'!I232)+'ModelParams Lw'!D$12*'Sound Power'!$D232*'Sound Power'!$F232+'ModelParams Lw'!D$13*'Sound Power'!$D232*LN('Sound Power'!I232))</f>
        <v>#DIV/0!</v>
      </c>
      <c r="R232" s="26" t="e">
        <f>('ModelParams Lw'!E$4*LN('Sound Power'!J232)/(1+EXP(-('Sound Power'!$D232*1000+'ModelParams Lw'!E$6)/'ModelParams Lw'!E$7))+'ModelParams Lw'!E$5)*LN('Sound Power'!$B232)-('ModelParams Lw'!E$8+'ModelParams Lw'!E$9*$D232+'ModelParams Lw'!E$10*'Sound Power'!$F232^'ModelParams Lw'!E$14+'ModelParams Lw'!E$11*LN('Sound Power'!J232)+'ModelParams Lw'!E$12*'Sound Power'!$D232*'Sound Power'!$F232+'ModelParams Lw'!E$13*'Sound Power'!$D232*LN('Sound Power'!J232))</f>
        <v>#DIV/0!</v>
      </c>
      <c r="S232" s="26" t="e">
        <f>('ModelParams Lw'!F$4*LN('Sound Power'!K232)/(1+EXP(-('Sound Power'!$D232*1000+'ModelParams Lw'!F$6)/'ModelParams Lw'!F$7))+'ModelParams Lw'!F$5)*LN('Sound Power'!$B232)-('ModelParams Lw'!F$8+'ModelParams Lw'!F$9*$D232+'ModelParams Lw'!F$10*'Sound Power'!$F232^'ModelParams Lw'!F$14+'ModelParams Lw'!F$11*LN('Sound Power'!K232)+'ModelParams Lw'!F$12*'Sound Power'!$D232*'Sound Power'!$F232+'ModelParams Lw'!F$13*'Sound Power'!$D232*LN('Sound Power'!K232))</f>
        <v>#DIV/0!</v>
      </c>
      <c r="T232" s="26" t="e">
        <f>('ModelParams Lw'!G$4*LN('Sound Power'!L232)/(1+EXP(-('Sound Power'!$D232*1000+'ModelParams Lw'!G$6)/'ModelParams Lw'!G$7))+'ModelParams Lw'!G$5)*LN('Sound Power'!$B232)-('ModelParams Lw'!G$8+'ModelParams Lw'!G$9*$D232+'ModelParams Lw'!G$10*'Sound Power'!$F232^'ModelParams Lw'!G$14+'ModelParams Lw'!G$11*LN('Sound Power'!L232)+'ModelParams Lw'!G$12*'Sound Power'!$D232*'Sound Power'!$F232+'ModelParams Lw'!G$13*'Sound Power'!$D232*LN('Sound Power'!L232))</f>
        <v>#DIV/0!</v>
      </c>
      <c r="U232" s="26" t="e">
        <f>('ModelParams Lw'!H$4*LN('Sound Power'!M232)/(1+EXP(-('Sound Power'!$D232*1000+'ModelParams Lw'!H$6)/'ModelParams Lw'!H$7))+'ModelParams Lw'!H$5)*LN('Sound Power'!$B232)-('ModelParams Lw'!H$8+'ModelParams Lw'!H$9*$D232+'ModelParams Lw'!H$10*'Sound Power'!$F232^'ModelParams Lw'!H$14+'ModelParams Lw'!H$11*LN('Sound Power'!M232)+'ModelParams Lw'!H$12*'Sound Power'!$D232*'Sound Power'!$F232+'ModelParams Lw'!H$13*'Sound Power'!$D232*LN('Sound Power'!M232))</f>
        <v>#DIV/0!</v>
      </c>
      <c r="V232" s="26" t="e">
        <f>('ModelParams Lw'!I$4*LN('Sound Power'!N232)/(1+EXP(-('Sound Power'!$D232*1000+'ModelParams Lw'!I$6)/'ModelParams Lw'!I$7))+'ModelParams Lw'!I$5)*LN('Sound Power'!$B232)-('ModelParams Lw'!I$8+'ModelParams Lw'!I$9*$D232+'ModelParams Lw'!I$10*'Sound Power'!$F232^'ModelParams Lw'!I$14+'ModelParams Lw'!I$11*LN('Sound Power'!N232)+'ModelParams Lw'!I$12*'Sound Power'!$D232*'Sound Power'!$F232+'ModelParams Lw'!I$13*'Sound Power'!$D232*LN('Sound Power'!N232))</f>
        <v>#DIV/0!</v>
      </c>
      <c r="W232" s="26" t="e">
        <f>10*LOG10(IF(O232="",0,POWER(10,((O232+'ModelParams Lw'!$O$4)/10))) +IF(P232="",0,POWER(10,((P232+'ModelParams Lw'!$P$4)/10))) +IF(Q232="",0,POWER(10,((Q232+'ModelParams Lw'!$Q$4)/10))) +IF(R232="",0,POWER(10,((R232+'ModelParams Lw'!$R$4)/10))) +IF(S232="",0,POWER(10,((S232+'ModelParams Lw'!$S$4)/10))) +IF(T232="",0,POWER(10,((T232+'ModelParams Lw'!$T$4)/10))) +IF(U232="",0,POWER(10,((U232+'ModelParams Lw'!$U$4)/10)))+IF(V232="",0,POWER(10,((V232+'ModelParams Lw'!$V$4)/10))))</f>
        <v>#DIV/0!</v>
      </c>
      <c r="X232" s="26" t="e">
        <f t="shared" si="102"/>
        <v>#DIV/0!</v>
      </c>
      <c r="Y232" s="26" t="e">
        <f>(O232-'ModelParams Lw'!O$10)/'ModelParams Lw'!O$11</f>
        <v>#DIV/0!</v>
      </c>
      <c r="Z232" s="26" t="e">
        <f>(P232-'ModelParams Lw'!P$10)/'ModelParams Lw'!P$11</f>
        <v>#DIV/0!</v>
      </c>
      <c r="AA232" s="26" t="e">
        <f>(Q232-'ModelParams Lw'!Q$10)/'ModelParams Lw'!Q$11</f>
        <v>#DIV/0!</v>
      </c>
      <c r="AB232" s="26" t="e">
        <f>(R232-'ModelParams Lw'!R$10)/'ModelParams Lw'!R$11</f>
        <v>#DIV/0!</v>
      </c>
      <c r="AC232" s="26" t="e">
        <f>(S232-'ModelParams Lw'!S$10)/'ModelParams Lw'!S$11</f>
        <v>#DIV/0!</v>
      </c>
      <c r="AD232" s="26" t="e">
        <f>(T232-'ModelParams Lw'!T$10)/'ModelParams Lw'!T$11</f>
        <v>#DIV/0!</v>
      </c>
      <c r="AE232" s="26" t="e">
        <f>(U232-'ModelParams Lw'!U$10)/'ModelParams Lw'!U$11</f>
        <v>#DIV/0!</v>
      </c>
      <c r="AF232" s="26" t="e">
        <f>(V232-'ModelParams Lw'!V$10)/'ModelParams Lw'!V$11</f>
        <v>#DIV/0!</v>
      </c>
      <c r="AG232" s="26" t="e">
        <f t="shared" si="103"/>
        <v>#DIV/0!</v>
      </c>
      <c r="AH232" s="26" t="e">
        <f>VLOOKUP(D232*1000,'ModelParams Lw'!$A$38:$D$58,4)</f>
        <v>#N/A</v>
      </c>
      <c r="AI232" s="56" t="e">
        <f>VLOOKUP(D232*1000,'ModelParams Lw'!$A$38:$D$58,2)</f>
        <v>#N/A</v>
      </c>
      <c r="AJ232" s="46" t="e">
        <f t="shared" si="104"/>
        <v>#DIV/0!</v>
      </c>
      <c r="AK232" s="26" t="e">
        <f t="shared" si="105"/>
        <v>#VALUE!</v>
      </c>
      <c r="AL232" s="26" t="e">
        <f>IF($AI232=100,'ModelParams Lw'!R$35*'Sound Power'!$AH232^2+'ModelParams Lw'!R$36*'Sound Power'!$AH232+'ModelParams Lw'!R$37,IF($AI232=150,'ModelParams Lw'!R$38*'Sound Power'!$AH232^2+'ModelParams Lw'!R$39*'Sound Power'!$AH232+'ModelParams Lw'!R$40,'ModelParams Lw'!R$41*'Sound Power'!$AH232^2+'ModelParams Lw'!R$42*'Sound Power'!$AH232+'ModelParams Lw'!R$43))</f>
        <v>#N/A</v>
      </c>
      <c r="AM232" s="26" t="e">
        <f>IF($AI232=100,'ModelParams Lw'!S$35*'Sound Power'!$AH232^2+'ModelParams Lw'!S$36*'Sound Power'!$AH232+'ModelParams Lw'!S$37,IF($AI232=150,'ModelParams Lw'!S$38*'Sound Power'!$AH232^2+'ModelParams Lw'!S$39*'Sound Power'!$AH232+'ModelParams Lw'!S$40,'ModelParams Lw'!S$41*'Sound Power'!$AH232^2+'ModelParams Lw'!S$42*'Sound Power'!$AH232+'ModelParams Lw'!S$43))</f>
        <v>#N/A</v>
      </c>
      <c r="AN232" s="26" t="e">
        <f>IF($AI232=100,'ModelParams Lw'!T$35*'Sound Power'!$AH232^2+'ModelParams Lw'!T$36*'Sound Power'!$AH232+'ModelParams Lw'!T$37,IF($AI232=150,'ModelParams Lw'!T$38*'Sound Power'!$AH232^2+'ModelParams Lw'!T$39*'Sound Power'!$AH232+'ModelParams Lw'!T$40,'ModelParams Lw'!T$41*'Sound Power'!$AH232^2+'ModelParams Lw'!T$42*'Sound Power'!$AH232+'ModelParams Lw'!T$43))</f>
        <v>#N/A</v>
      </c>
      <c r="AO232" s="26" t="e">
        <f>IF($AI232=100,'ModelParams Lw'!U$35*'Sound Power'!$AH232^2+'ModelParams Lw'!U$36*'Sound Power'!$AH232+'ModelParams Lw'!U$37,IF($AI232=150,'ModelParams Lw'!U$38*'Sound Power'!$AH232^2+'ModelParams Lw'!U$39*'Sound Power'!$AH232+'ModelParams Lw'!U$40,'ModelParams Lw'!U$41*'Sound Power'!$AH232^2+'ModelParams Lw'!U$42*'Sound Power'!$AH232+'ModelParams Lw'!U$43))</f>
        <v>#N/A</v>
      </c>
      <c r="AP232" s="26" t="e">
        <f>IF($AI232=100,'ModelParams Lw'!V$35*'Sound Power'!$AH232^2+'ModelParams Lw'!V$36*'Sound Power'!$AH232+'ModelParams Lw'!V$37,IF($AI232=150,'ModelParams Lw'!V$38*'Sound Power'!$AH232^2+'ModelParams Lw'!V$39*'Sound Power'!$AH232+'ModelParams Lw'!V$40,'ModelParams Lw'!V$41*'Sound Power'!$AH232^2+'ModelParams Lw'!V$42*'Sound Power'!$AH232+'ModelParams Lw'!V$43))</f>
        <v>#N/A</v>
      </c>
      <c r="AQ232" s="26" t="e">
        <f>IF($AI232=100,'ModelParams Lw'!W$35*'Sound Power'!$AH232^2+'ModelParams Lw'!W$36*'Sound Power'!$AH232+'ModelParams Lw'!W$37,IF($AI232=150,'ModelParams Lw'!W$38*'Sound Power'!$AH232^2+'ModelParams Lw'!W$39*'Sound Power'!$AH232+'ModelParams Lw'!W$40,'ModelParams Lw'!W$41*'Sound Power'!$AH232^2+'ModelParams Lw'!W$42*'Sound Power'!$AH232+'ModelParams Lw'!W$43))</f>
        <v>#N/A</v>
      </c>
      <c r="AR232" s="26" t="e">
        <f t="shared" si="106"/>
        <v>#VALUE!</v>
      </c>
      <c r="AS232" s="26" t="e">
        <f>IF(26.83*LN($AJ232)-11.791-'ModelParams Lw'!B$35&lt;0,0,26.83*LN($AJ232)-11.791-'ModelParams Lw'!B$35)</f>
        <v>#DIV/0!</v>
      </c>
      <c r="AT232" s="26" t="e">
        <f>IF(26.83*LN($AJ232)-11.791-'ModelParams Lw'!C$35&lt;0,0,26.83*LN($AJ232)-11.791-'ModelParams Lw'!C$35)</f>
        <v>#DIV/0!</v>
      </c>
      <c r="AU232" s="26" t="e">
        <f>IF(26.83*LN($AJ232)-11.791-'ModelParams Lw'!D$35&lt;0,0,26.83*LN($AJ232)-11.791-'ModelParams Lw'!D$35)</f>
        <v>#DIV/0!</v>
      </c>
      <c r="AV232" s="26" t="e">
        <f>IF(26.83*LN($AJ232)-11.791-'ModelParams Lw'!E$35&lt;0,0,26.83*LN($AJ232)-11.791-'ModelParams Lw'!E$35)</f>
        <v>#DIV/0!</v>
      </c>
      <c r="AW232" s="26" t="e">
        <f>IF(26.83*LN($AJ232)-11.791-'ModelParams Lw'!F$35&lt;0,0,26.83*LN($AJ232)-11.791-'ModelParams Lw'!F$35)</f>
        <v>#DIV/0!</v>
      </c>
      <c r="AX232" s="26" t="e">
        <f>IF(26.83*LN($AJ232)-11.791-'ModelParams Lw'!G$35&lt;0,0,26.83*LN($AJ232)-11.791-'ModelParams Lw'!G$35)</f>
        <v>#DIV/0!</v>
      </c>
      <c r="AY232" s="26" t="e">
        <f>IF(26.83*LN($AJ232)-11.791-'ModelParams Lw'!H$35&lt;0,0,26.83*LN($AJ232)-11.791-'ModelParams Lw'!H$35)</f>
        <v>#DIV/0!</v>
      </c>
      <c r="AZ232" s="26" t="e">
        <f>IF(26.83*LN($AJ232)-11.791-'ModelParams Lw'!I$35&lt;0,0,26.83*LN($AJ232)-11.791-'ModelParams Lw'!I$35)</f>
        <v>#DIV/0!</v>
      </c>
      <c r="BA232" s="26" t="e">
        <f t="shared" si="94"/>
        <v>#DIV/0!</v>
      </c>
      <c r="BB232" s="26" t="e">
        <f t="shared" si="95"/>
        <v>#DIV/0!</v>
      </c>
      <c r="BC232" s="26" t="e">
        <f t="shared" si="96"/>
        <v>#DIV/0!</v>
      </c>
      <c r="BD232" s="26" t="e">
        <f t="shared" si="97"/>
        <v>#DIV/0!</v>
      </c>
      <c r="BE232" s="26" t="e">
        <f t="shared" si="98"/>
        <v>#DIV/0!</v>
      </c>
      <c r="BF232" s="26" t="e">
        <f t="shared" si="99"/>
        <v>#DIV/0!</v>
      </c>
      <c r="BG232" s="26" t="e">
        <f t="shared" si="100"/>
        <v>#DIV/0!</v>
      </c>
      <c r="BH232" s="26" t="e">
        <f t="shared" si="101"/>
        <v>#DIV/0!</v>
      </c>
      <c r="BI232" s="26" t="e">
        <f>10*LOG10(IF(BA232="",0,POWER(10,((BA232+'ModelParams Lw'!$O$4)/10))) +IF(BB232="",0,POWER(10,((BB232+'ModelParams Lw'!$P$4)/10))) +IF(BC232="",0,POWER(10,((BC232+'ModelParams Lw'!$Q$4)/10))) +IF(BD232="",0,POWER(10,((BD232+'ModelParams Lw'!$R$4)/10))) +IF(BE232="",0,POWER(10,((BE232+'ModelParams Lw'!$S$4)/10))) +IF(BF232="",0,POWER(10,((BF232+'ModelParams Lw'!$T$4)/10))) +IF(BG232="",0,POWER(10,((BG232+'ModelParams Lw'!$U$4)/10)))+IF(BH232="",0,POWER(10,((BH232+'ModelParams Lw'!$V$4)/10))))</f>
        <v>#DIV/0!</v>
      </c>
      <c r="BJ232" s="26" t="e">
        <f t="shared" si="107"/>
        <v>#DIV/0!</v>
      </c>
      <c r="BK232" s="26" t="e">
        <f>(BA232-'ModelParams Lw'!O$10)/'ModelParams Lw'!O$11</f>
        <v>#DIV/0!</v>
      </c>
      <c r="BL232" s="26" t="e">
        <f>(BB232-'ModelParams Lw'!P$10)/'ModelParams Lw'!P$11</f>
        <v>#DIV/0!</v>
      </c>
      <c r="BM232" s="26" t="e">
        <f>(BC232-'ModelParams Lw'!Q$10)/'ModelParams Lw'!Q$11</f>
        <v>#DIV/0!</v>
      </c>
      <c r="BN232" s="26" t="e">
        <f>(BD232-'ModelParams Lw'!R$10)/'ModelParams Lw'!R$11</f>
        <v>#DIV/0!</v>
      </c>
      <c r="BO232" s="26" t="e">
        <f>(BE232-'ModelParams Lw'!S$10)/'ModelParams Lw'!S$11</f>
        <v>#DIV/0!</v>
      </c>
      <c r="BP232" s="26" t="e">
        <f>(BF232-'ModelParams Lw'!T$10)/'ModelParams Lw'!T$11</f>
        <v>#DIV/0!</v>
      </c>
      <c r="BQ232" s="26" t="e">
        <f>(BG232-'ModelParams Lw'!U$10)/'ModelParams Lw'!U$11</f>
        <v>#DIV/0!</v>
      </c>
      <c r="BR232" s="26" t="e">
        <f>(BH232-'ModelParams Lw'!V$10)/'ModelParams Lw'!V$11</f>
        <v>#DIV/0!</v>
      </c>
      <c r="BS232" s="23" t="e">
        <f>IF(Calcul!$E234="SW",DEGREES(ACOS(1-(1/'ModelParams Lw'!C$25*SQRT(0.5*1.2/'Sound Power'!$C232)*('Sound Power'!$B232/3600)/('Sound Power'!$D232)/('Sound Power'!$F232)))),DEGREES(ACOS(1-(1/'ModelParams Lw'!C$29*SQRT(0.5*1.2/'Sound Power'!$C232)*('Sound Power'!$B232/3600)/('Sound Power'!$D232)/('Sound Power'!$F232)))))</f>
        <v>#DIV/0!</v>
      </c>
      <c r="BT232" s="23" t="e">
        <f>IF(Calcul!$E234="SW",DEGREES(ACOS(1-(1/'ModelParams Lw'!D$25*SQRT(0.5*1.2/'Sound Power'!$C232)*('Sound Power'!$B232/3600)/('Sound Power'!$D232)/('Sound Power'!$F232)))),DEGREES(ACOS(1-(1/'ModelParams Lw'!D$29*SQRT(0.5*1.2/'Sound Power'!$C232)*('Sound Power'!$B232/3600)/('Sound Power'!$D232)/('Sound Power'!$F232)))))</f>
        <v>#DIV/0!</v>
      </c>
      <c r="BU232" s="23" t="e">
        <f>IF(Calcul!$E234="SW",DEGREES(ACOS(1-(1/'ModelParams Lw'!E$25*SQRT(0.5*1.2/'Sound Power'!$C232)*('Sound Power'!$B232/3600)/('Sound Power'!$D232)/('Sound Power'!$F232)))),DEGREES(ACOS(1-(1/'ModelParams Lw'!E$29*SQRT(0.5*1.2/'Sound Power'!$C232)*('Sound Power'!$B232/3600)/('Sound Power'!$D232)/('Sound Power'!$F232)))))</f>
        <v>#DIV/0!</v>
      </c>
      <c r="BV232" s="23" t="e">
        <f>IF(Calcul!$E234="SW",DEGREES(ACOS(1-(1/'ModelParams Lw'!F$25*SQRT(0.5*1.2/'Sound Power'!$C232)*('Sound Power'!$B232/3600)/('Sound Power'!$D232)/('Sound Power'!$F232)))),DEGREES(ACOS(1-(1/'ModelParams Lw'!F$29*SQRT(0.5*1.2/'Sound Power'!$C232)*('Sound Power'!$B232/3600)/('Sound Power'!$D232)/('Sound Power'!$F232)))))</f>
        <v>#DIV/0!</v>
      </c>
      <c r="BW232" s="23" t="e">
        <f>IF(Calcul!$E234="SW",DEGREES(ACOS(1-(1/'ModelParams Lw'!G$25*SQRT(0.5*1.2/'Sound Power'!$C232)*('Sound Power'!$B232/3600)/('Sound Power'!$D232)/('Sound Power'!$F232)))),DEGREES(ACOS(1-(1/'ModelParams Lw'!G$29*SQRT(0.5*1.2/'Sound Power'!$C232)*('Sound Power'!$B232/3600)/('Sound Power'!$D232)/('Sound Power'!$F232)))))</f>
        <v>#DIV/0!</v>
      </c>
      <c r="BX232" s="23" t="e">
        <f>IF(Calcul!$E234="SW",DEGREES(ACOS(1-(1/'ModelParams Lw'!H$25*SQRT(0.5*1.2/'Sound Power'!$C232)*('Sound Power'!$B232/3600)/('Sound Power'!$D232)/('Sound Power'!$F232)))),DEGREES(ACOS(1-(1/'ModelParams Lw'!H$29*SQRT(0.5*1.2/'Sound Power'!$C232)*('Sound Power'!$B232/3600)/('Sound Power'!$D232)/('Sound Power'!$F232)))))</f>
        <v>#DIV/0!</v>
      </c>
      <c r="BY232" s="23" t="e">
        <f>IF(Calcul!$E234="SW",DEGREES(ACOS(1-(1/'ModelParams Lw'!I$25*SQRT(0.5*1.2/'Sound Power'!$C232)*('Sound Power'!$B232/3600)/('Sound Power'!$D232)/('Sound Power'!$F232)))),DEGREES(ACOS(1-(1/'ModelParams Lw'!I$29*SQRT(0.5*1.2/'Sound Power'!$C232)*('Sound Power'!$B232/3600)/('Sound Power'!$D232)/('Sound Power'!$F232)))))</f>
        <v>#DIV/0!</v>
      </c>
      <c r="BZ232" s="23" t="e">
        <f>IF(Calcul!$E234="SW",DEGREES(ACOS(1-(1/'ModelParams Lw'!J$25*SQRT(0.5*1.2/'Sound Power'!$C232)*('Sound Power'!$B232/3600)/('Sound Power'!$D232)/('Sound Power'!$F232)))),DEGREES(ACOS(1-(1/'ModelParams Lw'!J$29*SQRT(0.5*1.2/'Sound Power'!$C232)*('Sound Power'!$B232/3600)/('Sound Power'!$D232)/('Sound Power'!$F232)))))</f>
        <v>#DIV/0!</v>
      </c>
      <c r="CA232" s="26" t="e">
        <f>IF(Calcul!$E234="SW",'ModelParams Lw'!C$22+'ModelParams Lw'!C$23*LOG('Sound Power'!$D232/'Sound Power'!$E232)+'ModelParams Lw'!C$24*LN('Sound Power'!BS232),IF('ModelParams Lw'!C$26+'ModelParams Lw'!C$27*LOG('Sound Power'!$D232/'Sound Power'!$E232)+'ModelParams Lw'!C$28*LN('Sound Power'!BS232)&lt;'ModelParams Lw'!C$22+'ModelParams Lw'!C$23*LOG('Sound Power'!$D232/'Sound Power'!$E232)+'ModelParams Lw'!C$24*LN('Sound Power'!BS232),'ModelParams Lw'!C$22+'ModelParams Lw'!C$23*LOG('Sound Power'!$D232/'Sound Power'!$E232)+'ModelParams Lw'!C$24*LN('Sound Power'!BS232),'ModelParams Lw'!C$26+'ModelParams Lw'!C$27*LOG('Sound Power'!$D232/'Sound Power'!$E232)+'ModelParams Lw'!C$28*LN('Sound Power'!BS232)))</f>
        <v>#DIV/0!</v>
      </c>
      <c r="CB232" s="26" t="e">
        <f>IF(Calcul!$E234="SW",'ModelParams Lw'!D$22+'ModelParams Lw'!D$23*LOG('Sound Power'!$D232/'Sound Power'!$E232)+'ModelParams Lw'!D$24*LN('Sound Power'!BT232),IF('ModelParams Lw'!D$26+'ModelParams Lw'!D$27*LOG('Sound Power'!$D232/'Sound Power'!$E232)+'ModelParams Lw'!D$28*LN('Sound Power'!BT232)&lt;'ModelParams Lw'!D$22+'ModelParams Lw'!D$23*LOG('Sound Power'!$D232/'Sound Power'!$E232)+'ModelParams Lw'!D$24*LN('Sound Power'!BT232),'ModelParams Lw'!D$22+'ModelParams Lw'!D$23*LOG('Sound Power'!$D232/'Sound Power'!$E232)+'ModelParams Lw'!D$24*LN('Sound Power'!BT232),'ModelParams Lw'!D$26+'ModelParams Lw'!D$27*LOG('Sound Power'!$D232/'Sound Power'!$E232)+'ModelParams Lw'!D$28*LN('Sound Power'!BT232)))</f>
        <v>#DIV/0!</v>
      </c>
      <c r="CC232" s="26" t="e">
        <f>IF(Calcul!$E234="SW",'ModelParams Lw'!E$22+'ModelParams Lw'!E$23*LOG('Sound Power'!$D232/'Sound Power'!$E232)+'ModelParams Lw'!E$24*LN('Sound Power'!BU232),IF('ModelParams Lw'!E$26+'ModelParams Lw'!E$27*LOG('Sound Power'!$D232/'Sound Power'!$E232)+'ModelParams Lw'!E$28*LN('Sound Power'!BU232)&lt;'ModelParams Lw'!E$22+'ModelParams Lw'!E$23*LOG('Sound Power'!$D232/'Sound Power'!$E232)+'ModelParams Lw'!E$24*LN('Sound Power'!BU232),'ModelParams Lw'!E$22+'ModelParams Lw'!E$23*LOG('Sound Power'!$D232/'Sound Power'!$E232)+'ModelParams Lw'!E$24*LN('Sound Power'!BU232),'ModelParams Lw'!E$26+'ModelParams Lw'!E$27*LOG('Sound Power'!$D232/'Sound Power'!$E232)+'ModelParams Lw'!E$28*LN('Sound Power'!BU232)))</f>
        <v>#DIV/0!</v>
      </c>
      <c r="CD232" s="26" t="e">
        <f>IF(Calcul!$E234="SW",'ModelParams Lw'!F$22+'ModelParams Lw'!F$23*LOG('Sound Power'!$D232/'Sound Power'!$E232)+'ModelParams Lw'!F$24*LN('Sound Power'!BV232),IF('ModelParams Lw'!F$26+'ModelParams Lw'!F$27*LOG('Sound Power'!$D232/'Sound Power'!$E232)+'ModelParams Lw'!F$28*LN('Sound Power'!BV232)&lt;'ModelParams Lw'!F$22+'ModelParams Lw'!F$23*LOG('Sound Power'!$D232/'Sound Power'!$E232)+'ModelParams Lw'!F$24*LN('Sound Power'!BV232),'ModelParams Lw'!F$22+'ModelParams Lw'!F$23*LOG('Sound Power'!$D232/'Sound Power'!$E232)+'ModelParams Lw'!F$24*LN('Sound Power'!BV232),'ModelParams Lw'!F$26+'ModelParams Lw'!F$27*LOG('Sound Power'!$D232/'Sound Power'!$E232)+'ModelParams Lw'!F$28*LN('Sound Power'!BV232)))</f>
        <v>#DIV/0!</v>
      </c>
      <c r="CE232" s="26" t="e">
        <f>IF(Calcul!$E234="SW",'ModelParams Lw'!G$22+'ModelParams Lw'!G$23*LOG('Sound Power'!$D232/'Sound Power'!$E232)+'ModelParams Lw'!G$24*LN('Sound Power'!BW232),IF('ModelParams Lw'!G$26+'ModelParams Lw'!G$27*LOG('Sound Power'!$D232/'Sound Power'!$E232)+'ModelParams Lw'!G$28*LN('Sound Power'!BW232)&lt;'ModelParams Lw'!G$22+'ModelParams Lw'!G$23*LOG('Sound Power'!$D232/'Sound Power'!$E232)+'ModelParams Lw'!G$24*LN('Sound Power'!BW232),'ModelParams Lw'!G$22+'ModelParams Lw'!G$23*LOG('Sound Power'!$D232/'Sound Power'!$E232)+'ModelParams Lw'!G$24*LN('Sound Power'!BW232),'ModelParams Lw'!G$26+'ModelParams Lw'!G$27*LOG('Sound Power'!$D232/'Sound Power'!$E232)+'ModelParams Lw'!G$28*LN('Sound Power'!BW232)))</f>
        <v>#DIV/0!</v>
      </c>
      <c r="CF232" s="26" t="e">
        <f>IF(Calcul!$E234="SW",'ModelParams Lw'!H$22+'ModelParams Lw'!H$23*LOG('Sound Power'!$D232/'Sound Power'!$E232)+'ModelParams Lw'!H$24*LN('Sound Power'!BX232),IF('ModelParams Lw'!H$26+'ModelParams Lw'!H$27*LOG('Sound Power'!$D232/'Sound Power'!$E232)+'ModelParams Lw'!H$28*LN('Sound Power'!BX232)&lt;'ModelParams Lw'!H$22+'ModelParams Lw'!H$23*LOG('Sound Power'!$D232/'Sound Power'!$E232)+'ModelParams Lw'!H$24*LN('Sound Power'!BX232),'ModelParams Lw'!H$22+'ModelParams Lw'!H$23*LOG('Sound Power'!$D232/'Sound Power'!$E232)+'ModelParams Lw'!H$24*LN('Sound Power'!BX232),'ModelParams Lw'!H$26+'ModelParams Lw'!H$27*LOG('Sound Power'!$D232/'Sound Power'!$E232)+'ModelParams Lw'!H$28*LN('Sound Power'!BX232)))</f>
        <v>#DIV/0!</v>
      </c>
      <c r="CG232" s="26" t="e">
        <f>IF(Calcul!$E234="SW",'ModelParams Lw'!I$22+'ModelParams Lw'!I$23*LOG('Sound Power'!$D232/'Sound Power'!$E232)+'ModelParams Lw'!I$24*LN('Sound Power'!BY232),IF('ModelParams Lw'!I$26+'ModelParams Lw'!I$27*LOG('Sound Power'!$D232/'Sound Power'!$E232)+'ModelParams Lw'!I$28*LN('Sound Power'!BY232)&lt;'ModelParams Lw'!I$22+'ModelParams Lw'!I$23*LOG('Sound Power'!$D232/'Sound Power'!$E232)+'ModelParams Lw'!I$24*LN('Sound Power'!BY232),'ModelParams Lw'!I$22+'ModelParams Lw'!I$23*LOG('Sound Power'!$D232/'Sound Power'!$E232)+'ModelParams Lw'!I$24*LN('Sound Power'!BY232),'ModelParams Lw'!I$26+'ModelParams Lw'!I$27*LOG('Sound Power'!$D232/'Sound Power'!$E232)+'ModelParams Lw'!I$28*LN('Sound Power'!BY232)))</f>
        <v>#DIV/0!</v>
      </c>
      <c r="CH232" s="26" t="e">
        <f>IF(Calcul!$E234="SW",'ModelParams Lw'!J$22+'ModelParams Lw'!J$23*LOG('Sound Power'!$D232/'Sound Power'!$E232)+'ModelParams Lw'!J$24*LN('Sound Power'!BZ232),IF('ModelParams Lw'!J$26+'ModelParams Lw'!J$27*LOG('Sound Power'!$D232/'Sound Power'!$E232)+'ModelParams Lw'!J$28*LN('Sound Power'!BZ232)&lt;'ModelParams Lw'!J$22+'ModelParams Lw'!J$23*LOG('Sound Power'!$D232/'Sound Power'!$E232)+'ModelParams Lw'!J$24*LN('Sound Power'!BZ232),'ModelParams Lw'!J$22+'ModelParams Lw'!J$23*LOG('Sound Power'!$D232/'Sound Power'!$E232)+'ModelParams Lw'!J$24*LN('Sound Power'!BZ232),'ModelParams Lw'!J$26+'ModelParams Lw'!J$27*LOG('Sound Power'!$D232/'Sound Power'!$E232)+'ModelParams Lw'!J$28*LN('Sound Power'!BZ232)))</f>
        <v>#DIV/0!</v>
      </c>
      <c r="CI232" s="26" t="e">
        <f t="shared" si="108"/>
        <v>#DIV/0!</v>
      </c>
      <c r="CJ232" s="26" t="e">
        <f t="shared" si="109"/>
        <v>#DIV/0!</v>
      </c>
      <c r="CK232" s="26" t="e">
        <f t="shared" si="110"/>
        <v>#DIV/0!</v>
      </c>
      <c r="CL232" s="26" t="e">
        <f t="shared" si="111"/>
        <v>#DIV/0!</v>
      </c>
      <c r="CM232" s="26" t="e">
        <f t="shared" si="112"/>
        <v>#DIV/0!</v>
      </c>
      <c r="CN232" s="26" t="e">
        <f t="shared" si="113"/>
        <v>#DIV/0!</v>
      </c>
      <c r="CO232" s="26" t="e">
        <f t="shared" si="114"/>
        <v>#DIV/0!</v>
      </c>
      <c r="CP232" s="26" t="e">
        <f t="shared" si="115"/>
        <v>#DIV/0!</v>
      </c>
      <c r="CQ232" s="26" t="e">
        <f>10*LOG10(IF(CI232="",0,POWER(10,((CI232+'ModelParams Lw'!$O$4)/10))) +IF(CJ232="",0,POWER(10,((CJ232+'ModelParams Lw'!$P$4)/10))) +IF(CK232="",0,POWER(10,((CK232+'ModelParams Lw'!$Q$4)/10))) +IF(CL232="",0,POWER(10,((CL232+'ModelParams Lw'!$R$4)/10))) +IF(CM232="",0,POWER(10,((CM232+'ModelParams Lw'!$S$4)/10))) +IF(CN232="",0,POWER(10,((CN232+'ModelParams Lw'!$T$4)/10))) +IF(CO232="",0,POWER(10,((CO232+'ModelParams Lw'!$U$4)/10)))+IF(CP232="",0,POWER(10,((CP232+'ModelParams Lw'!$V$4)/10))))</f>
        <v>#DIV/0!</v>
      </c>
      <c r="CR232" s="26" t="e">
        <f t="shared" si="116"/>
        <v>#DIV/0!</v>
      </c>
      <c r="CS232" s="26" t="e">
        <f>(CI232-'ModelParams Lw'!$O$10)/'ModelParams Lw'!$O$11</f>
        <v>#DIV/0!</v>
      </c>
      <c r="CT232" s="26" t="e">
        <f>(CJ232-'ModelParams Lw'!$P$10)/'ModelParams Lw'!$P$11</f>
        <v>#DIV/0!</v>
      </c>
      <c r="CU232" s="26" t="e">
        <f>(CK232-'ModelParams Lw'!$Q$10)/'ModelParams Lw'!$Q$11</f>
        <v>#DIV/0!</v>
      </c>
      <c r="CV232" s="26" t="e">
        <f>(CL232-'ModelParams Lw'!$R$10)/'ModelParams Lw'!$R$11</f>
        <v>#DIV/0!</v>
      </c>
      <c r="CW232" s="26" t="e">
        <f>(CM232-'ModelParams Lw'!$S$10)/'ModelParams Lw'!$S$11</f>
        <v>#DIV/0!</v>
      </c>
      <c r="CX232" s="26" t="e">
        <f>(CN232-'ModelParams Lw'!$T$10)/'ModelParams Lw'!$T$11</f>
        <v>#DIV/0!</v>
      </c>
      <c r="CY232" s="26" t="e">
        <f>(CO232-'ModelParams Lw'!$U$10)/'ModelParams Lw'!$U$11</f>
        <v>#DIV/0!</v>
      </c>
      <c r="CZ232" s="26" t="e">
        <f>(CP232-'ModelParams Lw'!$V$10)/'ModelParams Lw'!$V$11</f>
        <v>#DIV/0!</v>
      </c>
    </row>
    <row r="233" spans="1:104" x14ac:dyDescent="0.2">
      <c r="A233" s="13">
        <f>Calcul!A235</f>
        <v>0</v>
      </c>
      <c r="B233" s="13">
        <f t="shared" si="92"/>
        <v>0</v>
      </c>
      <c r="C233" s="13">
        <f>Calcul!B235</f>
        <v>0</v>
      </c>
      <c r="D233" s="13">
        <f>Calcul!C235/1000</f>
        <v>0</v>
      </c>
      <c r="E233" s="13">
        <f>Calcul!D235/1000</f>
        <v>0</v>
      </c>
      <c r="F233" s="13">
        <f t="shared" si="93"/>
        <v>0</v>
      </c>
      <c r="G233" s="23" t="e">
        <f>DEGREES(ACOS(1-(1/'ModelParams Lw'!B$15*SQRT(0.5*1.2/'Sound Power'!$C233)*('Sound Power'!$B233/3600)/('Sound Power'!$D233)/('Sound Power'!$F233))))</f>
        <v>#DIV/0!</v>
      </c>
      <c r="H233" s="23" t="e">
        <f>DEGREES(ACOS(1-(1/'ModelParams Lw'!C$15*SQRT(0.5*1.2/'Sound Power'!$C233)*('Sound Power'!$B233/3600)/('Sound Power'!$D233)/('Sound Power'!$F233))))</f>
        <v>#DIV/0!</v>
      </c>
      <c r="I233" s="23" t="e">
        <f>DEGREES(ACOS(1-(1/'ModelParams Lw'!D$15*SQRT(0.5*1.2/'Sound Power'!$C233)*('Sound Power'!$B233/3600)/('Sound Power'!$D233)/('Sound Power'!$F233))))</f>
        <v>#DIV/0!</v>
      </c>
      <c r="J233" s="23" t="e">
        <f>DEGREES(ACOS(1-(1/'ModelParams Lw'!E$15*SQRT(0.5*1.2/'Sound Power'!$C233)*('Sound Power'!$B233/3600)/('Sound Power'!$D233)/('Sound Power'!$F233))))</f>
        <v>#DIV/0!</v>
      </c>
      <c r="K233" s="23" t="e">
        <f>DEGREES(ACOS(1-(1/'ModelParams Lw'!F$15*SQRT(0.5*1.2/'Sound Power'!$C233)*('Sound Power'!$B233/3600)/('Sound Power'!$D233)/('Sound Power'!$F233))))</f>
        <v>#DIV/0!</v>
      </c>
      <c r="L233" s="23" t="e">
        <f>DEGREES(ACOS(1-(1/'ModelParams Lw'!G$15*SQRT(0.5*1.2/'Sound Power'!$C233)*('Sound Power'!$B233/3600)/('Sound Power'!$D233)/('Sound Power'!$F233))))</f>
        <v>#DIV/0!</v>
      </c>
      <c r="M233" s="23" t="e">
        <f>DEGREES(ACOS(1-(1/'ModelParams Lw'!H$15*SQRT(0.5*1.2/'Sound Power'!$C233)*('Sound Power'!$B233/3600)/('Sound Power'!$D233)/('Sound Power'!$F233))))</f>
        <v>#DIV/0!</v>
      </c>
      <c r="N233" s="23" t="e">
        <f>DEGREES(ACOS(1-(1/'ModelParams Lw'!I$15*SQRT(0.5*1.2/'Sound Power'!$C233)*('Sound Power'!$B233/3600)/('Sound Power'!$D233)/('Sound Power'!$F233))))</f>
        <v>#DIV/0!</v>
      </c>
      <c r="O233" s="26" t="e">
        <f>('ModelParams Lw'!B$4*LN('Sound Power'!G233)/(1+EXP(-('Sound Power'!$D233*1000+'ModelParams Lw'!B$6)/'ModelParams Lw'!B$7))+'ModelParams Lw'!B$5)*LN('Sound Power'!$B233)-('ModelParams Lw'!B$8+'ModelParams Lw'!B$9*$D233+'ModelParams Lw'!B$10*'Sound Power'!$F233^'ModelParams Lw'!B$14+'ModelParams Lw'!B$11*LN('Sound Power'!G233)+'ModelParams Lw'!B$12*'Sound Power'!$D233*'Sound Power'!$F233+'ModelParams Lw'!B$13*'Sound Power'!$D233*LN('Sound Power'!G233))</f>
        <v>#DIV/0!</v>
      </c>
      <c r="P233" s="26" t="e">
        <f>('ModelParams Lw'!C$4*LN('Sound Power'!H233)/(1+EXP(-('Sound Power'!$D233*1000+'ModelParams Lw'!C$6)/'ModelParams Lw'!C$7))+'ModelParams Lw'!C$5)*LN('Sound Power'!$B233)-('ModelParams Lw'!C$8+'ModelParams Lw'!C$9*$D233+'ModelParams Lw'!C$10*'Sound Power'!$F233^'ModelParams Lw'!C$14+'ModelParams Lw'!C$11*LN('Sound Power'!H233)+'ModelParams Lw'!C$12*'Sound Power'!$D233*'Sound Power'!$F233+'ModelParams Lw'!C$13*'Sound Power'!$D233*LN('Sound Power'!H233))</f>
        <v>#DIV/0!</v>
      </c>
      <c r="Q233" s="26" t="e">
        <f>('ModelParams Lw'!D$4*LN('Sound Power'!I233)/(1+EXP(-('Sound Power'!$D233*1000+'ModelParams Lw'!D$6)/'ModelParams Lw'!D$7))+'ModelParams Lw'!D$5)*LN('Sound Power'!$B233)-('ModelParams Lw'!D$8+'ModelParams Lw'!D$9*$D233+'ModelParams Lw'!D$10*'Sound Power'!$F233^'ModelParams Lw'!D$14+'ModelParams Lw'!D$11*LN('Sound Power'!I233)+'ModelParams Lw'!D$12*'Sound Power'!$D233*'Sound Power'!$F233+'ModelParams Lw'!D$13*'Sound Power'!$D233*LN('Sound Power'!I233))</f>
        <v>#DIV/0!</v>
      </c>
      <c r="R233" s="26" t="e">
        <f>('ModelParams Lw'!E$4*LN('Sound Power'!J233)/(1+EXP(-('Sound Power'!$D233*1000+'ModelParams Lw'!E$6)/'ModelParams Lw'!E$7))+'ModelParams Lw'!E$5)*LN('Sound Power'!$B233)-('ModelParams Lw'!E$8+'ModelParams Lw'!E$9*$D233+'ModelParams Lw'!E$10*'Sound Power'!$F233^'ModelParams Lw'!E$14+'ModelParams Lw'!E$11*LN('Sound Power'!J233)+'ModelParams Lw'!E$12*'Sound Power'!$D233*'Sound Power'!$F233+'ModelParams Lw'!E$13*'Sound Power'!$D233*LN('Sound Power'!J233))</f>
        <v>#DIV/0!</v>
      </c>
      <c r="S233" s="26" t="e">
        <f>('ModelParams Lw'!F$4*LN('Sound Power'!K233)/(1+EXP(-('Sound Power'!$D233*1000+'ModelParams Lw'!F$6)/'ModelParams Lw'!F$7))+'ModelParams Lw'!F$5)*LN('Sound Power'!$B233)-('ModelParams Lw'!F$8+'ModelParams Lw'!F$9*$D233+'ModelParams Lw'!F$10*'Sound Power'!$F233^'ModelParams Lw'!F$14+'ModelParams Lw'!F$11*LN('Sound Power'!K233)+'ModelParams Lw'!F$12*'Sound Power'!$D233*'Sound Power'!$F233+'ModelParams Lw'!F$13*'Sound Power'!$D233*LN('Sound Power'!K233))</f>
        <v>#DIV/0!</v>
      </c>
      <c r="T233" s="26" t="e">
        <f>('ModelParams Lw'!G$4*LN('Sound Power'!L233)/(1+EXP(-('Sound Power'!$D233*1000+'ModelParams Lw'!G$6)/'ModelParams Lw'!G$7))+'ModelParams Lw'!G$5)*LN('Sound Power'!$B233)-('ModelParams Lw'!G$8+'ModelParams Lw'!G$9*$D233+'ModelParams Lw'!G$10*'Sound Power'!$F233^'ModelParams Lw'!G$14+'ModelParams Lw'!G$11*LN('Sound Power'!L233)+'ModelParams Lw'!G$12*'Sound Power'!$D233*'Sound Power'!$F233+'ModelParams Lw'!G$13*'Sound Power'!$D233*LN('Sound Power'!L233))</f>
        <v>#DIV/0!</v>
      </c>
      <c r="U233" s="26" t="e">
        <f>('ModelParams Lw'!H$4*LN('Sound Power'!M233)/(1+EXP(-('Sound Power'!$D233*1000+'ModelParams Lw'!H$6)/'ModelParams Lw'!H$7))+'ModelParams Lw'!H$5)*LN('Sound Power'!$B233)-('ModelParams Lw'!H$8+'ModelParams Lw'!H$9*$D233+'ModelParams Lw'!H$10*'Sound Power'!$F233^'ModelParams Lw'!H$14+'ModelParams Lw'!H$11*LN('Sound Power'!M233)+'ModelParams Lw'!H$12*'Sound Power'!$D233*'Sound Power'!$F233+'ModelParams Lw'!H$13*'Sound Power'!$D233*LN('Sound Power'!M233))</f>
        <v>#DIV/0!</v>
      </c>
      <c r="V233" s="26" t="e">
        <f>('ModelParams Lw'!I$4*LN('Sound Power'!N233)/(1+EXP(-('Sound Power'!$D233*1000+'ModelParams Lw'!I$6)/'ModelParams Lw'!I$7))+'ModelParams Lw'!I$5)*LN('Sound Power'!$B233)-('ModelParams Lw'!I$8+'ModelParams Lw'!I$9*$D233+'ModelParams Lw'!I$10*'Sound Power'!$F233^'ModelParams Lw'!I$14+'ModelParams Lw'!I$11*LN('Sound Power'!N233)+'ModelParams Lw'!I$12*'Sound Power'!$D233*'Sound Power'!$F233+'ModelParams Lw'!I$13*'Sound Power'!$D233*LN('Sound Power'!N233))</f>
        <v>#DIV/0!</v>
      </c>
      <c r="W233" s="26" t="e">
        <f>10*LOG10(IF(O233="",0,POWER(10,((O233+'ModelParams Lw'!$O$4)/10))) +IF(P233="",0,POWER(10,((P233+'ModelParams Lw'!$P$4)/10))) +IF(Q233="",0,POWER(10,((Q233+'ModelParams Lw'!$Q$4)/10))) +IF(R233="",0,POWER(10,((R233+'ModelParams Lw'!$R$4)/10))) +IF(S233="",0,POWER(10,((S233+'ModelParams Lw'!$S$4)/10))) +IF(T233="",0,POWER(10,((T233+'ModelParams Lw'!$T$4)/10))) +IF(U233="",0,POWER(10,((U233+'ModelParams Lw'!$U$4)/10)))+IF(V233="",0,POWER(10,((V233+'ModelParams Lw'!$V$4)/10))))</f>
        <v>#DIV/0!</v>
      </c>
      <c r="X233" s="26" t="e">
        <f t="shared" si="102"/>
        <v>#DIV/0!</v>
      </c>
      <c r="Y233" s="26" t="e">
        <f>(O233-'ModelParams Lw'!O$10)/'ModelParams Lw'!O$11</f>
        <v>#DIV/0!</v>
      </c>
      <c r="Z233" s="26" t="e">
        <f>(P233-'ModelParams Lw'!P$10)/'ModelParams Lw'!P$11</f>
        <v>#DIV/0!</v>
      </c>
      <c r="AA233" s="26" t="e">
        <f>(Q233-'ModelParams Lw'!Q$10)/'ModelParams Lw'!Q$11</f>
        <v>#DIV/0!</v>
      </c>
      <c r="AB233" s="26" t="e">
        <f>(R233-'ModelParams Lw'!R$10)/'ModelParams Lw'!R$11</f>
        <v>#DIV/0!</v>
      </c>
      <c r="AC233" s="26" t="e">
        <f>(S233-'ModelParams Lw'!S$10)/'ModelParams Lw'!S$11</f>
        <v>#DIV/0!</v>
      </c>
      <c r="AD233" s="26" t="e">
        <f>(T233-'ModelParams Lw'!T$10)/'ModelParams Lw'!T$11</f>
        <v>#DIV/0!</v>
      </c>
      <c r="AE233" s="26" t="e">
        <f>(U233-'ModelParams Lw'!U$10)/'ModelParams Lw'!U$11</f>
        <v>#DIV/0!</v>
      </c>
      <c r="AF233" s="26" t="e">
        <f>(V233-'ModelParams Lw'!V$10)/'ModelParams Lw'!V$11</f>
        <v>#DIV/0!</v>
      </c>
      <c r="AG233" s="26" t="e">
        <f t="shared" si="103"/>
        <v>#DIV/0!</v>
      </c>
      <c r="AH233" s="26" t="e">
        <f>VLOOKUP(D233*1000,'ModelParams Lw'!$A$38:$D$58,4)</f>
        <v>#N/A</v>
      </c>
      <c r="AI233" s="56" t="e">
        <f>VLOOKUP(D233*1000,'ModelParams Lw'!$A$38:$D$58,2)</f>
        <v>#N/A</v>
      </c>
      <c r="AJ233" s="46" t="e">
        <f t="shared" si="104"/>
        <v>#DIV/0!</v>
      </c>
      <c r="AK233" s="26" t="e">
        <f t="shared" si="105"/>
        <v>#VALUE!</v>
      </c>
      <c r="AL233" s="26" t="e">
        <f>IF($AI233=100,'ModelParams Lw'!R$35*'Sound Power'!$AH233^2+'ModelParams Lw'!R$36*'Sound Power'!$AH233+'ModelParams Lw'!R$37,IF($AI233=150,'ModelParams Lw'!R$38*'Sound Power'!$AH233^2+'ModelParams Lw'!R$39*'Sound Power'!$AH233+'ModelParams Lw'!R$40,'ModelParams Lw'!R$41*'Sound Power'!$AH233^2+'ModelParams Lw'!R$42*'Sound Power'!$AH233+'ModelParams Lw'!R$43))</f>
        <v>#N/A</v>
      </c>
      <c r="AM233" s="26" t="e">
        <f>IF($AI233=100,'ModelParams Lw'!S$35*'Sound Power'!$AH233^2+'ModelParams Lw'!S$36*'Sound Power'!$AH233+'ModelParams Lw'!S$37,IF($AI233=150,'ModelParams Lw'!S$38*'Sound Power'!$AH233^2+'ModelParams Lw'!S$39*'Sound Power'!$AH233+'ModelParams Lw'!S$40,'ModelParams Lw'!S$41*'Sound Power'!$AH233^2+'ModelParams Lw'!S$42*'Sound Power'!$AH233+'ModelParams Lw'!S$43))</f>
        <v>#N/A</v>
      </c>
      <c r="AN233" s="26" t="e">
        <f>IF($AI233=100,'ModelParams Lw'!T$35*'Sound Power'!$AH233^2+'ModelParams Lw'!T$36*'Sound Power'!$AH233+'ModelParams Lw'!T$37,IF($AI233=150,'ModelParams Lw'!T$38*'Sound Power'!$AH233^2+'ModelParams Lw'!T$39*'Sound Power'!$AH233+'ModelParams Lw'!T$40,'ModelParams Lw'!T$41*'Sound Power'!$AH233^2+'ModelParams Lw'!T$42*'Sound Power'!$AH233+'ModelParams Lw'!T$43))</f>
        <v>#N/A</v>
      </c>
      <c r="AO233" s="26" t="e">
        <f>IF($AI233=100,'ModelParams Lw'!U$35*'Sound Power'!$AH233^2+'ModelParams Lw'!U$36*'Sound Power'!$AH233+'ModelParams Lw'!U$37,IF($AI233=150,'ModelParams Lw'!U$38*'Sound Power'!$AH233^2+'ModelParams Lw'!U$39*'Sound Power'!$AH233+'ModelParams Lw'!U$40,'ModelParams Lw'!U$41*'Sound Power'!$AH233^2+'ModelParams Lw'!U$42*'Sound Power'!$AH233+'ModelParams Lw'!U$43))</f>
        <v>#N/A</v>
      </c>
      <c r="AP233" s="26" t="e">
        <f>IF($AI233=100,'ModelParams Lw'!V$35*'Sound Power'!$AH233^2+'ModelParams Lw'!V$36*'Sound Power'!$AH233+'ModelParams Lw'!V$37,IF($AI233=150,'ModelParams Lw'!V$38*'Sound Power'!$AH233^2+'ModelParams Lw'!V$39*'Sound Power'!$AH233+'ModelParams Lw'!V$40,'ModelParams Lw'!V$41*'Sound Power'!$AH233^2+'ModelParams Lw'!V$42*'Sound Power'!$AH233+'ModelParams Lw'!V$43))</f>
        <v>#N/A</v>
      </c>
      <c r="AQ233" s="26" t="e">
        <f>IF($AI233=100,'ModelParams Lw'!W$35*'Sound Power'!$AH233^2+'ModelParams Lw'!W$36*'Sound Power'!$AH233+'ModelParams Lw'!W$37,IF($AI233=150,'ModelParams Lw'!W$38*'Sound Power'!$AH233^2+'ModelParams Lw'!W$39*'Sound Power'!$AH233+'ModelParams Lw'!W$40,'ModelParams Lw'!W$41*'Sound Power'!$AH233^2+'ModelParams Lw'!W$42*'Sound Power'!$AH233+'ModelParams Lw'!W$43))</f>
        <v>#N/A</v>
      </c>
      <c r="AR233" s="26" t="e">
        <f t="shared" si="106"/>
        <v>#VALUE!</v>
      </c>
      <c r="AS233" s="26" t="e">
        <f>IF(26.83*LN($AJ233)-11.791-'ModelParams Lw'!B$35&lt;0,0,26.83*LN($AJ233)-11.791-'ModelParams Lw'!B$35)</f>
        <v>#DIV/0!</v>
      </c>
      <c r="AT233" s="26" t="e">
        <f>IF(26.83*LN($AJ233)-11.791-'ModelParams Lw'!C$35&lt;0,0,26.83*LN($AJ233)-11.791-'ModelParams Lw'!C$35)</f>
        <v>#DIV/0!</v>
      </c>
      <c r="AU233" s="26" t="e">
        <f>IF(26.83*LN($AJ233)-11.791-'ModelParams Lw'!D$35&lt;0,0,26.83*LN($AJ233)-11.791-'ModelParams Lw'!D$35)</f>
        <v>#DIV/0!</v>
      </c>
      <c r="AV233" s="26" t="e">
        <f>IF(26.83*LN($AJ233)-11.791-'ModelParams Lw'!E$35&lt;0,0,26.83*LN($AJ233)-11.791-'ModelParams Lw'!E$35)</f>
        <v>#DIV/0!</v>
      </c>
      <c r="AW233" s="26" t="e">
        <f>IF(26.83*LN($AJ233)-11.791-'ModelParams Lw'!F$35&lt;0,0,26.83*LN($AJ233)-11.791-'ModelParams Lw'!F$35)</f>
        <v>#DIV/0!</v>
      </c>
      <c r="AX233" s="26" t="e">
        <f>IF(26.83*LN($AJ233)-11.791-'ModelParams Lw'!G$35&lt;0,0,26.83*LN($AJ233)-11.791-'ModelParams Lw'!G$35)</f>
        <v>#DIV/0!</v>
      </c>
      <c r="AY233" s="26" t="e">
        <f>IF(26.83*LN($AJ233)-11.791-'ModelParams Lw'!H$35&lt;0,0,26.83*LN($AJ233)-11.791-'ModelParams Lw'!H$35)</f>
        <v>#DIV/0!</v>
      </c>
      <c r="AZ233" s="26" t="e">
        <f>IF(26.83*LN($AJ233)-11.791-'ModelParams Lw'!I$35&lt;0,0,26.83*LN($AJ233)-11.791-'ModelParams Lw'!I$35)</f>
        <v>#DIV/0!</v>
      </c>
      <c r="BA233" s="26" t="e">
        <f t="shared" si="94"/>
        <v>#DIV/0!</v>
      </c>
      <c r="BB233" s="26" t="e">
        <f t="shared" si="95"/>
        <v>#DIV/0!</v>
      </c>
      <c r="BC233" s="26" t="e">
        <f t="shared" si="96"/>
        <v>#DIV/0!</v>
      </c>
      <c r="BD233" s="26" t="e">
        <f t="shared" si="97"/>
        <v>#DIV/0!</v>
      </c>
      <c r="BE233" s="26" t="e">
        <f t="shared" si="98"/>
        <v>#DIV/0!</v>
      </c>
      <c r="BF233" s="26" t="e">
        <f t="shared" si="99"/>
        <v>#DIV/0!</v>
      </c>
      <c r="BG233" s="26" t="e">
        <f t="shared" si="100"/>
        <v>#DIV/0!</v>
      </c>
      <c r="BH233" s="26" t="e">
        <f t="shared" si="101"/>
        <v>#DIV/0!</v>
      </c>
      <c r="BI233" s="26" t="e">
        <f>10*LOG10(IF(BA233="",0,POWER(10,((BA233+'ModelParams Lw'!$O$4)/10))) +IF(BB233="",0,POWER(10,((BB233+'ModelParams Lw'!$P$4)/10))) +IF(BC233="",0,POWER(10,((BC233+'ModelParams Lw'!$Q$4)/10))) +IF(BD233="",0,POWER(10,((BD233+'ModelParams Lw'!$R$4)/10))) +IF(BE233="",0,POWER(10,((BE233+'ModelParams Lw'!$S$4)/10))) +IF(BF233="",0,POWER(10,((BF233+'ModelParams Lw'!$T$4)/10))) +IF(BG233="",0,POWER(10,((BG233+'ModelParams Lw'!$U$4)/10)))+IF(BH233="",0,POWER(10,((BH233+'ModelParams Lw'!$V$4)/10))))</f>
        <v>#DIV/0!</v>
      </c>
      <c r="BJ233" s="26" t="e">
        <f t="shared" si="107"/>
        <v>#DIV/0!</v>
      </c>
      <c r="BK233" s="26" t="e">
        <f>(BA233-'ModelParams Lw'!O$10)/'ModelParams Lw'!O$11</f>
        <v>#DIV/0!</v>
      </c>
      <c r="BL233" s="26" t="e">
        <f>(BB233-'ModelParams Lw'!P$10)/'ModelParams Lw'!P$11</f>
        <v>#DIV/0!</v>
      </c>
      <c r="BM233" s="26" t="e">
        <f>(BC233-'ModelParams Lw'!Q$10)/'ModelParams Lw'!Q$11</f>
        <v>#DIV/0!</v>
      </c>
      <c r="BN233" s="26" t="e">
        <f>(BD233-'ModelParams Lw'!R$10)/'ModelParams Lw'!R$11</f>
        <v>#DIV/0!</v>
      </c>
      <c r="BO233" s="26" t="e">
        <f>(BE233-'ModelParams Lw'!S$10)/'ModelParams Lw'!S$11</f>
        <v>#DIV/0!</v>
      </c>
      <c r="BP233" s="26" t="e">
        <f>(BF233-'ModelParams Lw'!T$10)/'ModelParams Lw'!T$11</f>
        <v>#DIV/0!</v>
      </c>
      <c r="BQ233" s="26" t="e">
        <f>(BG233-'ModelParams Lw'!U$10)/'ModelParams Lw'!U$11</f>
        <v>#DIV/0!</v>
      </c>
      <c r="BR233" s="26" t="e">
        <f>(BH233-'ModelParams Lw'!V$10)/'ModelParams Lw'!V$11</f>
        <v>#DIV/0!</v>
      </c>
      <c r="BS233" s="23" t="e">
        <f>IF(Calcul!$E235="SW",DEGREES(ACOS(1-(1/'ModelParams Lw'!C$25*SQRT(0.5*1.2/'Sound Power'!$C233)*('Sound Power'!$B233/3600)/('Sound Power'!$D233)/('Sound Power'!$F233)))),DEGREES(ACOS(1-(1/'ModelParams Lw'!C$29*SQRT(0.5*1.2/'Sound Power'!$C233)*('Sound Power'!$B233/3600)/('Sound Power'!$D233)/('Sound Power'!$F233)))))</f>
        <v>#DIV/0!</v>
      </c>
      <c r="BT233" s="23" t="e">
        <f>IF(Calcul!$E235="SW",DEGREES(ACOS(1-(1/'ModelParams Lw'!D$25*SQRT(0.5*1.2/'Sound Power'!$C233)*('Sound Power'!$B233/3600)/('Sound Power'!$D233)/('Sound Power'!$F233)))),DEGREES(ACOS(1-(1/'ModelParams Lw'!D$29*SQRT(0.5*1.2/'Sound Power'!$C233)*('Sound Power'!$B233/3600)/('Sound Power'!$D233)/('Sound Power'!$F233)))))</f>
        <v>#DIV/0!</v>
      </c>
      <c r="BU233" s="23" t="e">
        <f>IF(Calcul!$E235="SW",DEGREES(ACOS(1-(1/'ModelParams Lw'!E$25*SQRT(0.5*1.2/'Sound Power'!$C233)*('Sound Power'!$B233/3600)/('Sound Power'!$D233)/('Sound Power'!$F233)))),DEGREES(ACOS(1-(1/'ModelParams Lw'!E$29*SQRT(0.5*1.2/'Sound Power'!$C233)*('Sound Power'!$B233/3600)/('Sound Power'!$D233)/('Sound Power'!$F233)))))</f>
        <v>#DIV/0!</v>
      </c>
      <c r="BV233" s="23" t="e">
        <f>IF(Calcul!$E235="SW",DEGREES(ACOS(1-(1/'ModelParams Lw'!F$25*SQRT(0.5*1.2/'Sound Power'!$C233)*('Sound Power'!$B233/3600)/('Sound Power'!$D233)/('Sound Power'!$F233)))),DEGREES(ACOS(1-(1/'ModelParams Lw'!F$29*SQRT(0.5*1.2/'Sound Power'!$C233)*('Sound Power'!$B233/3600)/('Sound Power'!$D233)/('Sound Power'!$F233)))))</f>
        <v>#DIV/0!</v>
      </c>
      <c r="BW233" s="23" t="e">
        <f>IF(Calcul!$E235="SW",DEGREES(ACOS(1-(1/'ModelParams Lw'!G$25*SQRT(0.5*1.2/'Sound Power'!$C233)*('Sound Power'!$B233/3600)/('Sound Power'!$D233)/('Sound Power'!$F233)))),DEGREES(ACOS(1-(1/'ModelParams Lw'!G$29*SQRT(0.5*1.2/'Sound Power'!$C233)*('Sound Power'!$B233/3600)/('Sound Power'!$D233)/('Sound Power'!$F233)))))</f>
        <v>#DIV/0!</v>
      </c>
      <c r="BX233" s="23" t="e">
        <f>IF(Calcul!$E235="SW",DEGREES(ACOS(1-(1/'ModelParams Lw'!H$25*SQRT(0.5*1.2/'Sound Power'!$C233)*('Sound Power'!$B233/3600)/('Sound Power'!$D233)/('Sound Power'!$F233)))),DEGREES(ACOS(1-(1/'ModelParams Lw'!H$29*SQRT(0.5*1.2/'Sound Power'!$C233)*('Sound Power'!$B233/3600)/('Sound Power'!$D233)/('Sound Power'!$F233)))))</f>
        <v>#DIV/0!</v>
      </c>
      <c r="BY233" s="23" t="e">
        <f>IF(Calcul!$E235="SW",DEGREES(ACOS(1-(1/'ModelParams Lw'!I$25*SQRT(0.5*1.2/'Sound Power'!$C233)*('Sound Power'!$B233/3600)/('Sound Power'!$D233)/('Sound Power'!$F233)))),DEGREES(ACOS(1-(1/'ModelParams Lw'!I$29*SQRT(0.5*1.2/'Sound Power'!$C233)*('Sound Power'!$B233/3600)/('Sound Power'!$D233)/('Sound Power'!$F233)))))</f>
        <v>#DIV/0!</v>
      </c>
      <c r="BZ233" s="23" t="e">
        <f>IF(Calcul!$E235="SW",DEGREES(ACOS(1-(1/'ModelParams Lw'!J$25*SQRT(0.5*1.2/'Sound Power'!$C233)*('Sound Power'!$B233/3600)/('Sound Power'!$D233)/('Sound Power'!$F233)))),DEGREES(ACOS(1-(1/'ModelParams Lw'!J$29*SQRT(0.5*1.2/'Sound Power'!$C233)*('Sound Power'!$B233/3600)/('Sound Power'!$D233)/('Sound Power'!$F233)))))</f>
        <v>#DIV/0!</v>
      </c>
      <c r="CA233" s="26" t="e">
        <f>IF(Calcul!$E235="SW",'ModelParams Lw'!C$22+'ModelParams Lw'!C$23*LOG('Sound Power'!$D233/'Sound Power'!$E233)+'ModelParams Lw'!C$24*LN('Sound Power'!BS233),IF('ModelParams Lw'!C$26+'ModelParams Lw'!C$27*LOG('Sound Power'!$D233/'Sound Power'!$E233)+'ModelParams Lw'!C$28*LN('Sound Power'!BS233)&lt;'ModelParams Lw'!C$22+'ModelParams Lw'!C$23*LOG('Sound Power'!$D233/'Sound Power'!$E233)+'ModelParams Lw'!C$24*LN('Sound Power'!BS233),'ModelParams Lw'!C$22+'ModelParams Lw'!C$23*LOG('Sound Power'!$D233/'Sound Power'!$E233)+'ModelParams Lw'!C$24*LN('Sound Power'!BS233),'ModelParams Lw'!C$26+'ModelParams Lw'!C$27*LOG('Sound Power'!$D233/'Sound Power'!$E233)+'ModelParams Lw'!C$28*LN('Sound Power'!BS233)))</f>
        <v>#DIV/0!</v>
      </c>
      <c r="CB233" s="26" t="e">
        <f>IF(Calcul!$E235="SW",'ModelParams Lw'!D$22+'ModelParams Lw'!D$23*LOG('Sound Power'!$D233/'Sound Power'!$E233)+'ModelParams Lw'!D$24*LN('Sound Power'!BT233),IF('ModelParams Lw'!D$26+'ModelParams Lw'!D$27*LOG('Sound Power'!$D233/'Sound Power'!$E233)+'ModelParams Lw'!D$28*LN('Sound Power'!BT233)&lt;'ModelParams Lw'!D$22+'ModelParams Lw'!D$23*LOG('Sound Power'!$D233/'Sound Power'!$E233)+'ModelParams Lw'!D$24*LN('Sound Power'!BT233),'ModelParams Lw'!D$22+'ModelParams Lw'!D$23*LOG('Sound Power'!$D233/'Sound Power'!$E233)+'ModelParams Lw'!D$24*LN('Sound Power'!BT233),'ModelParams Lw'!D$26+'ModelParams Lw'!D$27*LOG('Sound Power'!$D233/'Sound Power'!$E233)+'ModelParams Lw'!D$28*LN('Sound Power'!BT233)))</f>
        <v>#DIV/0!</v>
      </c>
      <c r="CC233" s="26" t="e">
        <f>IF(Calcul!$E235="SW",'ModelParams Lw'!E$22+'ModelParams Lw'!E$23*LOG('Sound Power'!$D233/'Sound Power'!$E233)+'ModelParams Lw'!E$24*LN('Sound Power'!BU233),IF('ModelParams Lw'!E$26+'ModelParams Lw'!E$27*LOG('Sound Power'!$D233/'Sound Power'!$E233)+'ModelParams Lw'!E$28*LN('Sound Power'!BU233)&lt;'ModelParams Lw'!E$22+'ModelParams Lw'!E$23*LOG('Sound Power'!$D233/'Sound Power'!$E233)+'ModelParams Lw'!E$24*LN('Sound Power'!BU233),'ModelParams Lw'!E$22+'ModelParams Lw'!E$23*LOG('Sound Power'!$D233/'Sound Power'!$E233)+'ModelParams Lw'!E$24*LN('Sound Power'!BU233),'ModelParams Lw'!E$26+'ModelParams Lw'!E$27*LOG('Sound Power'!$D233/'Sound Power'!$E233)+'ModelParams Lw'!E$28*LN('Sound Power'!BU233)))</f>
        <v>#DIV/0!</v>
      </c>
      <c r="CD233" s="26" t="e">
        <f>IF(Calcul!$E235="SW",'ModelParams Lw'!F$22+'ModelParams Lw'!F$23*LOG('Sound Power'!$D233/'Sound Power'!$E233)+'ModelParams Lw'!F$24*LN('Sound Power'!BV233),IF('ModelParams Lw'!F$26+'ModelParams Lw'!F$27*LOG('Sound Power'!$D233/'Sound Power'!$E233)+'ModelParams Lw'!F$28*LN('Sound Power'!BV233)&lt;'ModelParams Lw'!F$22+'ModelParams Lw'!F$23*LOG('Sound Power'!$D233/'Sound Power'!$E233)+'ModelParams Lw'!F$24*LN('Sound Power'!BV233),'ModelParams Lw'!F$22+'ModelParams Lw'!F$23*LOG('Sound Power'!$D233/'Sound Power'!$E233)+'ModelParams Lw'!F$24*LN('Sound Power'!BV233),'ModelParams Lw'!F$26+'ModelParams Lw'!F$27*LOG('Sound Power'!$D233/'Sound Power'!$E233)+'ModelParams Lw'!F$28*LN('Sound Power'!BV233)))</f>
        <v>#DIV/0!</v>
      </c>
      <c r="CE233" s="26" t="e">
        <f>IF(Calcul!$E235="SW",'ModelParams Lw'!G$22+'ModelParams Lw'!G$23*LOG('Sound Power'!$D233/'Sound Power'!$E233)+'ModelParams Lw'!G$24*LN('Sound Power'!BW233),IF('ModelParams Lw'!G$26+'ModelParams Lw'!G$27*LOG('Sound Power'!$D233/'Sound Power'!$E233)+'ModelParams Lw'!G$28*LN('Sound Power'!BW233)&lt;'ModelParams Lw'!G$22+'ModelParams Lw'!G$23*LOG('Sound Power'!$D233/'Sound Power'!$E233)+'ModelParams Lw'!G$24*LN('Sound Power'!BW233),'ModelParams Lw'!G$22+'ModelParams Lw'!G$23*LOG('Sound Power'!$D233/'Sound Power'!$E233)+'ModelParams Lw'!G$24*LN('Sound Power'!BW233),'ModelParams Lw'!G$26+'ModelParams Lw'!G$27*LOG('Sound Power'!$D233/'Sound Power'!$E233)+'ModelParams Lw'!G$28*LN('Sound Power'!BW233)))</f>
        <v>#DIV/0!</v>
      </c>
      <c r="CF233" s="26" t="e">
        <f>IF(Calcul!$E235="SW",'ModelParams Lw'!H$22+'ModelParams Lw'!H$23*LOG('Sound Power'!$D233/'Sound Power'!$E233)+'ModelParams Lw'!H$24*LN('Sound Power'!BX233),IF('ModelParams Lw'!H$26+'ModelParams Lw'!H$27*LOG('Sound Power'!$D233/'Sound Power'!$E233)+'ModelParams Lw'!H$28*LN('Sound Power'!BX233)&lt;'ModelParams Lw'!H$22+'ModelParams Lw'!H$23*LOG('Sound Power'!$D233/'Sound Power'!$E233)+'ModelParams Lw'!H$24*LN('Sound Power'!BX233),'ModelParams Lw'!H$22+'ModelParams Lw'!H$23*LOG('Sound Power'!$D233/'Sound Power'!$E233)+'ModelParams Lw'!H$24*LN('Sound Power'!BX233),'ModelParams Lw'!H$26+'ModelParams Lw'!H$27*LOG('Sound Power'!$D233/'Sound Power'!$E233)+'ModelParams Lw'!H$28*LN('Sound Power'!BX233)))</f>
        <v>#DIV/0!</v>
      </c>
      <c r="CG233" s="26" t="e">
        <f>IF(Calcul!$E235="SW",'ModelParams Lw'!I$22+'ModelParams Lw'!I$23*LOG('Sound Power'!$D233/'Sound Power'!$E233)+'ModelParams Lw'!I$24*LN('Sound Power'!BY233),IF('ModelParams Lw'!I$26+'ModelParams Lw'!I$27*LOG('Sound Power'!$D233/'Sound Power'!$E233)+'ModelParams Lw'!I$28*LN('Sound Power'!BY233)&lt;'ModelParams Lw'!I$22+'ModelParams Lw'!I$23*LOG('Sound Power'!$D233/'Sound Power'!$E233)+'ModelParams Lw'!I$24*LN('Sound Power'!BY233),'ModelParams Lw'!I$22+'ModelParams Lw'!I$23*LOG('Sound Power'!$D233/'Sound Power'!$E233)+'ModelParams Lw'!I$24*LN('Sound Power'!BY233),'ModelParams Lw'!I$26+'ModelParams Lw'!I$27*LOG('Sound Power'!$D233/'Sound Power'!$E233)+'ModelParams Lw'!I$28*LN('Sound Power'!BY233)))</f>
        <v>#DIV/0!</v>
      </c>
      <c r="CH233" s="26" t="e">
        <f>IF(Calcul!$E235="SW",'ModelParams Lw'!J$22+'ModelParams Lw'!J$23*LOG('Sound Power'!$D233/'Sound Power'!$E233)+'ModelParams Lw'!J$24*LN('Sound Power'!BZ233),IF('ModelParams Lw'!J$26+'ModelParams Lw'!J$27*LOG('Sound Power'!$D233/'Sound Power'!$E233)+'ModelParams Lw'!J$28*LN('Sound Power'!BZ233)&lt;'ModelParams Lw'!J$22+'ModelParams Lw'!J$23*LOG('Sound Power'!$D233/'Sound Power'!$E233)+'ModelParams Lw'!J$24*LN('Sound Power'!BZ233),'ModelParams Lw'!J$22+'ModelParams Lw'!J$23*LOG('Sound Power'!$D233/'Sound Power'!$E233)+'ModelParams Lw'!J$24*LN('Sound Power'!BZ233),'ModelParams Lw'!J$26+'ModelParams Lw'!J$27*LOG('Sound Power'!$D233/'Sound Power'!$E233)+'ModelParams Lw'!J$28*LN('Sound Power'!BZ233)))</f>
        <v>#DIV/0!</v>
      </c>
      <c r="CI233" s="26" t="e">
        <f t="shared" si="108"/>
        <v>#DIV/0!</v>
      </c>
      <c r="CJ233" s="26" t="e">
        <f t="shared" si="109"/>
        <v>#DIV/0!</v>
      </c>
      <c r="CK233" s="26" t="e">
        <f t="shared" si="110"/>
        <v>#DIV/0!</v>
      </c>
      <c r="CL233" s="26" t="e">
        <f t="shared" si="111"/>
        <v>#DIV/0!</v>
      </c>
      <c r="CM233" s="26" t="e">
        <f t="shared" si="112"/>
        <v>#DIV/0!</v>
      </c>
      <c r="CN233" s="26" t="e">
        <f t="shared" si="113"/>
        <v>#DIV/0!</v>
      </c>
      <c r="CO233" s="26" t="e">
        <f t="shared" si="114"/>
        <v>#DIV/0!</v>
      </c>
      <c r="CP233" s="26" t="e">
        <f t="shared" si="115"/>
        <v>#DIV/0!</v>
      </c>
      <c r="CQ233" s="26" t="e">
        <f>10*LOG10(IF(CI233="",0,POWER(10,((CI233+'ModelParams Lw'!$O$4)/10))) +IF(CJ233="",0,POWER(10,((CJ233+'ModelParams Lw'!$P$4)/10))) +IF(CK233="",0,POWER(10,((CK233+'ModelParams Lw'!$Q$4)/10))) +IF(CL233="",0,POWER(10,((CL233+'ModelParams Lw'!$R$4)/10))) +IF(CM233="",0,POWER(10,((CM233+'ModelParams Lw'!$S$4)/10))) +IF(CN233="",0,POWER(10,((CN233+'ModelParams Lw'!$T$4)/10))) +IF(CO233="",0,POWER(10,((CO233+'ModelParams Lw'!$U$4)/10)))+IF(CP233="",0,POWER(10,((CP233+'ModelParams Lw'!$V$4)/10))))</f>
        <v>#DIV/0!</v>
      </c>
      <c r="CR233" s="26" t="e">
        <f t="shared" si="116"/>
        <v>#DIV/0!</v>
      </c>
      <c r="CS233" s="26" t="e">
        <f>(CI233-'ModelParams Lw'!$O$10)/'ModelParams Lw'!$O$11</f>
        <v>#DIV/0!</v>
      </c>
      <c r="CT233" s="26" t="e">
        <f>(CJ233-'ModelParams Lw'!$P$10)/'ModelParams Lw'!$P$11</f>
        <v>#DIV/0!</v>
      </c>
      <c r="CU233" s="26" t="e">
        <f>(CK233-'ModelParams Lw'!$Q$10)/'ModelParams Lw'!$Q$11</f>
        <v>#DIV/0!</v>
      </c>
      <c r="CV233" s="26" t="e">
        <f>(CL233-'ModelParams Lw'!$R$10)/'ModelParams Lw'!$R$11</f>
        <v>#DIV/0!</v>
      </c>
      <c r="CW233" s="26" t="e">
        <f>(CM233-'ModelParams Lw'!$S$10)/'ModelParams Lw'!$S$11</f>
        <v>#DIV/0!</v>
      </c>
      <c r="CX233" s="26" t="e">
        <f>(CN233-'ModelParams Lw'!$T$10)/'ModelParams Lw'!$T$11</f>
        <v>#DIV/0!</v>
      </c>
      <c r="CY233" s="26" t="e">
        <f>(CO233-'ModelParams Lw'!$U$10)/'ModelParams Lw'!$U$11</f>
        <v>#DIV/0!</v>
      </c>
      <c r="CZ233" s="26" t="e">
        <f>(CP233-'ModelParams Lw'!$V$10)/'ModelParams Lw'!$V$11</f>
        <v>#DIV/0!</v>
      </c>
    </row>
    <row r="234" spans="1:104" x14ac:dyDescent="0.2">
      <c r="A234" s="13">
        <f>Calcul!A236</f>
        <v>0</v>
      </c>
      <c r="B234" s="13">
        <f t="shared" si="92"/>
        <v>0</v>
      </c>
      <c r="C234" s="13">
        <f>Calcul!B236</f>
        <v>0</v>
      </c>
      <c r="D234" s="13">
        <f>Calcul!C236/1000</f>
        <v>0</v>
      </c>
      <c r="E234" s="13">
        <f>Calcul!D236/1000</f>
        <v>0</v>
      </c>
      <c r="F234" s="13">
        <f t="shared" si="93"/>
        <v>0</v>
      </c>
      <c r="G234" s="23" t="e">
        <f>DEGREES(ACOS(1-(1/'ModelParams Lw'!B$15*SQRT(0.5*1.2/'Sound Power'!$C234)*('Sound Power'!$B234/3600)/('Sound Power'!$D234)/('Sound Power'!$F234))))</f>
        <v>#DIV/0!</v>
      </c>
      <c r="H234" s="23" t="e">
        <f>DEGREES(ACOS(1-(1/'ModelParams Lw'!C$15*SQRT(0.5*1.2/'Sound Power'!$C234)*('Sound Power'!$B234/3600)/('Sound Power'!$D234)/('Sound Power'!$F234))))</f>
        <v>#DIV/0!</v>
      </c>
      <c r="I234" s="23" t="e">
        <f>DEGREES(ACOS(1-(1/'ModelParams Lw'!D$15*SQRT(0.5*1.2/'Sound Power'!$C234)*('Sound Power'!$B234/3600)/('Sound Power'!$D234)/('Sound Power'!$F234))))</f>
        <v>#DIV/0!</v>
      </c>
      <c r="J234" s="23" t="e">
        <f>DEGREES(ACOS(1-(1/'ModelParams Lw'!E$15*SQRT(0.5*1.2/'Sound Power'!$C234)*('Sound Power'!$B234/3600)/('Sound Power'!$D234)/('Sound Power'!$F234))))</f>
        <v>#DIV/0!</v>
      </c>
      <c r="K234" s="23" t="e">
        <f>DEGREES(ACOS(1-(1/'ModelParams Lw'!F$15*SQRT(0.5*1.2/'Sound Power'!$C234)*('Sound Power'!$B234/3600)/('Sound Power'!$D234)/('Sound Power'!$F234))))</f>
        <v>#DIV/0!</v>
      </c>
      <c r="L234" s="23" t="e">
        <f>DEGREES(ACOS(1-(1/'ModelParams Lw'!G$15*SQRT(0.5*1.2/'Sound Power'!$C234)*('Sound Power'!$B234/3600)/('Sound Power'!$D234)/('Sound Power'!$F234))))</f>
        <v>#DIV/0!</v>
      </c>
      <c r="M234" s="23" t="e">
        <f>DEGREES(ACOS(1-(1/'ModelParams Lw'!H$15*SQRT(0.5*1.2/'Sound Power'!$C234)*('Sound Power'!$B234/3600)/('Sound Power'!$D234)/('Sound Power'!$F234))))</f>
        <v>#DIV/0!</v>
      </c>
      <c r="N234" s="23" t="e">
        <f>DEGREES(ACOS(1-(1/'ModelParams Lw'!I$15*SQRT(0.5*1.2/'Sound Power'!$C234)*('Sound Power'!$B234/3600)/('Sound Power'!$D234)/('Sound Power'!$F234))))</f>
        <v>#DIV/0!</v>
      </c>
      <c r="O234" s="26" t="e">
        <f>('ModelParams Lw'!B$4*LN('Sound Power'!G234)/(1+EXP(-('Sound Power'!$D234*1000+'ModelParams Lw'!B$6)/'ModelParams Lw'!B$7))+'ModelParams Lw'!B$5)*LN('Sound Power'!$B234)-('ModelParams Lw'!B$8+'ModelParams Lw'!B$9*$D234+'ModelParams Lw'!B$10*'Sound Power'!$F234^'ModelParams Lw'!B$14+'ModelParams Lw'!B$11*LN('Sound Power'!G234)+'ModelParams Lw'!B$12*'Sound Power'!$D234*'Sound Power'!$F234+'ModelParams Lw'!B$13*'Sound Power'!$D234*LN('Sound Power'!G234))</f>
        <v>#DIV/0!</v>
      </c>
      <c r="P234" s="26" t="e">
        <f>('ModelParams Lw'!C$4*LN('Sound Power'!H234)/(1+EXP(-('Sound Power'!$D234*1000+'ModelParams Lw'!C$6)/'ModelParams Lw'!C$7))+'ModelParams Lw'!C$5)*LN('Sound Power'!$B234)-('ModelParams Lw'!C$8+'ModelParams Lw'!C$9*$D234+'ModelParams Lw'!C$10*'Sound Power'!$F234^'ModelParams Lw'!C$14+'ModelParams Lw'!C$11*LN('Sound Power'!H234)+'ModelParams Lw'!C$12*'Sound Power'!$D234*'Sound Power'!$F234+'ModelParams Lw'!C$13*'Sound Power'!$D234*LN('Sound Power'!H234))</f>
        <v>#DIV/0!</v>
      </c>
      <c r="Q234" s="26" t="e">
        <f>('ModelParams Lw'!D$4*LN('Sound Power'!I234)/(1+EXP(-('Sound Power'!$D234*1000+'ModelParams Lw'!D$6)/'ModelParams Lw'!D$7))+'ModelParams Lw'!D$5)*LN('Sound Power'!$B234)-('ModelParams Lw'!D$8+'ModelParams Lw'!D$9*$D234+'ModelParams Lw'!D$10*'Sound Power'!$F234^'ModelParams Lw'!D$14+'ModelParams Lw'!D$11*LN('Sound Power'!I234)+'ModelParams Lw'!D$12*'Sound Power'!$D234*'Sound Power'!$F234+'ModelParams Lw'!D$13*'Sound Power'!$D234*LN('Sound Power'!I234))</f>
        <v>#DIV/0!</v>
      </c>
      <c r="R234" s="26" t="e">
        <f>('ModelParams Lw'!E$4*LN('Sound Power'!J234)/(1+EXP(-('Sound Power'!$D234*1000+'ModelParams Lw'!E$6)/'ModelParams Lw'!E$7))+'ModelParams Lw'!E$5)*LN('Sound Power'!$B234)-('ModelParams Lw'!E$8+'ModelParams Lw'!E$9*$D234+'ModelParams Lw'!E$10*'Sound Power'!$F234^'ModelParams Lw'!E$14+'ModelParams Lw'!E$11*LN('Sound Power'!J234)+'ModelParams Lw'!E$12*'Sound Power'!$D234*'Sound Power'!$F234+'ModelParams Lw'!E$13*'Sound Power'!$D234*LN('Sound Power'!J234))</f>
        <v>#DIV/0!</v>
      </c>
      <c r="S234" s="26" t="e">
        <f>('ModelParams Lw'!F$4*LN('Sound Power'!K234)/(1+EXP(-('Sound Power'!$D234*1000+'ModelParams Lw'!F$6)/'ModelParams Lw'!F$7))+'ModelParams Lw'!F$5)*LN('Sound Power'!$B234)-('ModelParams Lw'!F$8+'ModelParams Lw'!F$9*$D234+'ModelParams Lw'!F$10*'Sound Power'!$F234^'ModelParams Lw'!F$14+'ModelParams Lw'!F$11*LN('Sound Power'!K234)+'ModelParams Lw'!F$12*'Sound Power'!$D234*'Sound Power'!$F234+'ModelParams Lw'!F$13*'Sound Power'!$D234*LN('Sound Power'!K234))</f>
        <v>#DIV/0!</v>
      </c>
      <c r="T234" s="26" t="e">
        <f>('ModelParams Lw'!G$4*LN('Sound Power'!L234)/(1+EXP(-('Sound Power'!$D234*1000+'ModelParams Lw'!G$6)/'ModelParams Lw'!G$7))+'ModelParams Lw'!G$5)*LN('Sound Power'!$B234)-('ModelParams Lw'!G$8+'ModelParams Lw'!G$9*$D234+'ModelParams Lw'!G$10*'Sound Power'!$F234^'ModelParams Lw'!G$14+'ModelParams Lw'!G$11*LN('Sound Power'!L234)+'ModelParams Lw'!G$12*'Sound Power'!$D234*'Sound Power'!$F234+'ModelParams Lw'!G$13*'Sound Power'!$D234*LN('Sound Power'!L234))</f>
        <v>#DIV/0!</v>
      </c>
      <c r="U234" s="26" t="e">
        <f>('ModelParams Lw'!H$4*LN('Sound Power'!M234)/(1+EXP(-('Sound Power'!$D234*1000+'ModelParams Lw'!H$6)/'ModelParams Lw'!H$7))+'ModelParams Lw'!H$5)*LN('Sound Power'!$B234)-('ModelParams Lw'!H$8+'ModelParams Lw'!H$9*$D234+'ModelParams Lw'!H$10*'Sound Power'!$F234^'ModelParams Lw'!H$14+'ModelParams Lw'!H$11*LN('Sound Power'!M234)+'ModelParams Lw'!H$12*'Sound Power'!$D234*'Sound Power'!$F234+'ModelParams Lw'!H$13*'Sound Power'!$D234*LN('Sound Power'!M234))</f>
        <v>#DIV/0!</v>
      </c>
      <c r="V234" s="26" t="e">
        <f>('ModelParams Lw'!I$4*LN('Sound Power'!N234)/(1+EXP(-('Sound Power'!$D234*1000+'ModelParams Lw'!I$6)/'ModelParams Lw'!I$7))+'ModelParams Lw'!I$5)*LN('Sound Power'!$B234)-('ModelParams Lw'!I$8+'ModelParams Lw'!I$9*$D234+'ModelParams Lw'!I$10*'Sound Power'!$F234^'ModelParams Lw'!I$14+'ModelParams Lw'!I$11*LN('Sound Power'!N234)+'ModelParams Lw'!I$12*'Sound Power'!$D234*'Sound Power'!$F234+'ModelParams Lw'!I$13*'Sound Power'!$D234*LN('Sound Power'!N234))</f>
        <v>#DIV/0!</v>
      </c>
      <c r="W234" s="26" t="e">
        <f>10*LOG10(IF(O234="",0,POWER(10,((O234+'ModelParams Lw'!$O$4)/10))) +IF(P234="",0,POWER(10,((P234+'ModelParams Lw'!$P$4)/10))) +IF(Q234="",0,POWER(10,((Q234+'ModelParams Lw'!$Q$4)/10))) +IF(R234="",0,POWER(10,((R234+'ModelParams Lw'!$R$4)/10))) +IF(S234="",0,POWER(10,((S234+'ModelParams Lw'!$S$4)/10))) +IF(T234="",0,POWER(10,((T234+'ModelParams Lw'!$T$4)/10))) +IF(U234="",0,POWER(10,((U234+'ModelParams Lw'!$U$4)/10)))+IF(V234="",0,POWER(10,((V234+'ModelParams Lw'!$V$4)/10))))</f>
        <v>#DIV/0!</v>
      </c>
      <c r="X234" s="26" t="e">
        <f t="shared" si="102"/>
        <v>#DIV/0!</v>
      </c>
      <c r="Y234" s="26" t="e">
        <f>(O234-'ModelParams Lw'!O$10)/'ModelParams Lw'!O$11</f>
        <v>#DIV/0!</v>
      </c>
      <c r="Z234" s="26" t="e">
        <f>(P234-'ModelParams Lw'!P$10)/'ModelParams Lw'!P$11</f>
        <v>#DIV/0!</v>
      </c>
      <c r="AA234" s="26" t="e">
        <f>(Q234-'ModelParams Lw'!Q$10)/'ModelParams Lw'!Q$11</f>
        <v>#DIV/0!</v>
      </c>
      <c r="AB234" s="26" t="e">
        <f>(R234-'ModelParams Lw'!R$10)/'ModelParams Lw'!R$11</f>
        <v>#DIV/0!</v>
      </c>
      <c r="AC234" s="26" t="e">
        <f>(S234-'ModelParams Lw'!S$10)/'ModelParams Lw'!S$11</f>
        <v>#DIV/0!</v>
      </c>
      <c r="AD234" s="26" t="e">
        <f>(T234-'ModelParams Lw'!T$10)/'ModelParams Lw'!T$11</f>
        <v>#DIV/0!</v>
      </c>
      <c r="AE234" s="26" t="e">
        <f>(U234-'ModelParams Lw'!U$10)/'ModelParams Lw'!U$11</f>
        <v>#DIV/0!</v>
      </c>
      <c r="AF234" s="26" t="e">
        <f>(V234-'ModelParams Lw'!V$10)/'ModelParams Lw'!V$11</f>
        <v>#DIV/0!</v>
      </c>
      <c r="AG234" s="26" t="e">
        <f t="shared" si="103"/>
        <v>#DIV/0!</v>
      </c>
      <c r="AH234" s="26" t="e">
        <f>VLOOKUP(D234*1000,'ModelParams Lw'!$A$38:$D$58,4)</f>
        <v>#N/A</v>
      </c>
      <c r="AI234" s="56" t="e">
        <f>VLOOKUP(D234*1000,'ModelParams Lw'!$A$38:$D$58,2)</f>
        <v>#N/A</v>
      </c>
      <c r="AJ234" s="46" t="e">
        <f t="shared" si="104"/>
        <v>#DIV/0!</v>
      </c>
      <c r="AK234" s="26" t="e">
        <f t="shared" si="105"/>
        <v>#VALUE!</v>
      </c>
      <c r="AL234" s="26" t="e">
        <f>IF($AI234=100,'ModelParams Lw'!R$35*'Sound Power'!$AH234^2+'ModelParams Lw'!R$36*'Sound Power'!$AH234+'ModelParams Lw'!R$37,IF($AI234=150,'ModelParams Lw'!R$38*'Sound Power'!$AH234^2+'ModelParams Lw'!R$39*'Sound Power'!$AH234+'ModelParams Lw'!R$40,'ModelParams Lw'!R$41*'Sound Power'!$AH234^2+'ModelParams Lw'!R$42*'Sound Power'!$AH234+'ModelParams Lw'!R$43))</f>
        <v>#N/A</v>
      </c>
      <c r="AM234" s="26" t="e">
        <f>IF($AI234=100,'ModelParams Lw'!S$35*'Sound Power'!$AH234^2+'ModelParams Lw'!S$36*'Sound Power'!$AH234+'ModelParams Lw'!S$37,IF($AI234=150,'ModelParams Lw'!S$38*'Sound Power'!$AH234^2+'ModelParams Lw'!S$39*'Sound Power'!$AH234+'ModelParams Lw'!S$40,'ModelParams Lw'!S$41*'Sound Power'!$AH234^2+'ModelParams Lw'!S$42*'Sound Power'!$AH234+'ModelParams Lw'!S$43))</f>
        <v>#N/A</v>
      </c>
      <c r="AN234" s="26" t="e">
        <f>IF($AI234=100,'ModelParams Lw'!T$35*'Sound Power'!$AH234^2+'ModelParams Lw'!T$36*'Sound Power'!$AH234+'ModelParams Lw'!T$37,IF($AI234=150,'ModelParams Lw'!T$38*'Sound Power'!$AH234^2+'ModelParams Lw'!T$39*'Sound Power'!$AH234+'ModelParams Lw'!T$40,'ModelParams Lw'!T$41*'Sound Power'!$AH234^2+'ModelParams Lw'!T$42*'Sound Power'!$AH234+'ModelParams Lw'!T$43))</f>
        <v>#N/A</v>
      </c>
      <c r="AO234" s="26" t="e">
        <f>IF($AI234=100,'ModelParams Lw'!U$35*'Sound Power'!$AH234^2+'ModelParams Lw'!U$36*'Sound Power'!$AH234+'ModelParams Lw'!U$37,IF($AI234=150,'ModelParams Lw'!U$38*'Sound Power'!$AH234^2+'ModelParams Lw'!U$39*'Sound Power'!$AH234+'ModelParams Lw'!U$40,'ModelParams Lw'!U$41*'Sound Power'!$AH234^2+'ModelParams Lw'!U$42*'Sound Power'!$AH234+'ModelParams Lw'!U$43))</f>
        <v>#N/A</v>
      </c>
      <c r="AP234" s="26" t="e">
        <f>IF($AI234=100,'ModelParams Lw'!V$35*'Sound Power'!$AH234^2+'ModelParams Lw'!V$36*'Sound Power'!$AH234+'ModelParams Lw'!V$37,IF($AI234=150,'ModelParams Lw'!V$38*'Sound Power'!$AH234^2+'ModelParams Lw'!V$39*'Sound Power'!$AH234+'ModelParams Lw'!V$40,'ModelParams Lw'!V$41*'Sound Power'!$AH234^2+'ModelParams Lw'!V$42*'Sound Power'!$AH234+'ModelParams Lw'!V$43))</f>
        <v>#N/A</v>
      </c>
      <c r="AQ234" s="26" t="e">
        <f>IF($AI234=100,'ModelParams Lw'!W$35*'Sound Power'!$AH234^2+'ModelParams Lw'!W$36*'Sound Power'!$AH234+'ModelParams Lw'!W$37,IF($AI234=150,'ModelParams Lw'!W$38*'Sound Power'!$AH234^2+'ModelParams Lw'!W$39*'Sound Power'!$AH234+'ModelParams Lw'!W$40,'ModelParams Lw'!W$41*'Sound Power'!$AH234^2+'ModelParams Lw'!W$42*'Sound Power'!$AH234+'ModelParams Lw'!W$43))</f>
        <v>#N/A</v>
      </c>
      <c r="AR234" s="26" t="e">
        <f t="shared" si="106"/>
        <v>#VALUE!</v>
      </c>
      <c r="AS234" s="26" t="e">
        <f>IF(26.83*LN($AJ234)-11.791-'ModelParams Lw'!B$35&lt;0,0,26.83*LN($AJ234)-11.791-'ModelParams Lw'!B$35)</f>
        <v>#DIV/0!</v>
      </c>
      <c r="AT234" s="26" t="e">
        <f>IF(26.83*LN($AJ234)-11.791-'ModelParams Lw'!C$35&lt;0,0,26.83*LN($AJ234)-11.791-'ModelParams Lw'!C$35)</f>
        <v>#DIV/0!</v>
      </c>
      <c r="AU234" s="26" t="e">
        <f>IF(26.83*LN($AJ234)-11.791-'ModelParams Lw'!D$35&lt;0,0,26.83*LN($AJ234)-11.791-'ModelParams Lw'!D$35)</f>
        <v>#DIV/0!</v>
      </c>
      <c r="AV234" s="26" t="e">
        <f>IF(26.83*LN($AJ234)-11.791-'ModelParams Lw'!E$35&lt;0,0,26.83*LN($AJ234)-11.791-'ModelParams Lw'!E$35)</f>
        <v>#DIV/0!</v>
      </c>
      <c r="AW234" s="26" t="e">
        <f>IF(26.83*LN($AJ234)-11.791-'ModelParams Lw'!F$35&lt;0,0,26.83*LN($AJ234)-11.791-'ModelParams Lw'!F$35)</f>
        <v>#DIV/0!</v>
      </c>
      <c r="AX234" s="26" t="e">
        <f>IF(26.83*LN($AJ234)-11.791-'ModelParams Lw'!G$35&lt;0,0,26.83*LN($AJ234)-11.791-'ModelParams Lw'!G$35)</f>
        <v>#DIV/0!</v>
      </c>
      <c r="AY234" s="26" t="e">
        <f>IF(26.83*LN($AJ234)-11.791-'ModelParams Lw'!H$35&lt;0,0,26.83*LN($AJ234)-11.791-'ModelParams Lw'!H$35)</f>
        <v>#DIV/0!</v>
      </c>
      <c r="AZ234" s="26" t="e">
        <f>IF(26.83*LN($AJ234)-11.791-'ModelParams Lw'!I$35&lt;0,0,26.83*LN($AJ234)-11.791-'ModelParams Lw'!I$35)</f>
        <v>#DIV/0!</v>
      </c>
      <c r="BA234" s="26" t="e">
        <f t="shared" si="94"/>
        <v>#DIV/0!</v>
      </c>
      <c r="BB234" s="26" t="e">
        <f t="shared" si="95"/>
        <v>#DIV/0!</v>
      </c>
      <c r="BC234" s="26" t="e">
        <f t="shared" si="96"/>
        <v>#DIV/0!</v>
      </c>
      <c r="BD234" s="26" t="e">
        <f t="shared" si="97"/>
        <v>#DIV/0!</v>
      </c>
      <c r="BE234" s="26" t="e">
        <f t="shared" si="98"/>
        <v>#DIV/0!</v>
      </c>
      <c r="BF234" s="26" t="e">
        <f t="shared" si="99"/>
        <v>#DIV/0!</v>
      </c>
      <c r="BG234" s="26" t="e">
        <f t="shared" si="100"/>
        <v>#DIV/0!</v>
      </c>
      <c r="BH234" s="26" t="e">
        <f t="shared" si="101"/>
        <v>#DIV/0!</v>
      </c>
      <c r="BI234" s="26" t="e">
        <f>10*LOG10(IF(BA234="",0,POWER(10,((BA234+'ModelParams Lw'!$O$4)/10))) +IF(BB234="",0,POWER(10,((BB234+'ModelParams Lw'!$P$4)/10))) +IF(BC234="",0,POWER(10,((BC234+'ModelParams Lw'!$Q$4)/10))) +IF(BD234="",0,POWER(10,((BD234+'ModelParams Lw'!$R$4)/10))) +IF(BE234="",0,POWER(10,((BE234+'ModelParams Lw'!$S$4)/10))) +IF(BF234="",0,POWER(10,((BF234+'ModelParams Lw'!$T$4)/10))) +IF(BG234="",0,POWER(10,((BG234+'ModelParams Lw'!$U$4)/10)))+IF(BH234="",0,POWER(10,((BH234+'ModelParams Lw'!$V$4)/10))))</f>
        <v>#DIV/0!</v>
      </c>
      <c r="BJ234" s="26" t="e">
        <f t="shared" si="107"/>
        <v>#DIV/0!</v>
      </c>
      <c r="BK234" s="26" t="e">
        <f>(BA234-'ModelParams Lw'!O$10)/'ModelParams Lw'!O$11</f>
        <v>#DIV/0!</v>
      </c>
      <c r="BL234" s="26" t="e">
        <f>(BB234-'ModelParams Lw'!P$10)/'ModelParams Lw'!P$11</f>
        <v>#DIV/0!</v>
      </c>
      <c r="BM234" s="26" t="e">
        <f>(BC234-'ModelParams Lw'!Q$10)/'ModelParams Lw'!Q$11</f>
        <v>#DIV/0!</v>
      </c>
      <c r="BN234" s="26" t="e">
        <f>(BD234-'ModelParams Lw'!R$10)/'ModelParams Lw'!R$11</f>
        <v>#DIV/0!</v>
      </c>
      <c r="BO234" s="26" t="e">
        <f>(BE234-'ModelParams Lw'!S$10)/'ModelParams Lw'!S$11</f>
        <v>#DIV/0!</v>
      </c>
      <c r="BP234" s="26" t="e">
        <f>(BF234-'ModelParams Lw'!T$10)/'ModelParams Lw'!T$11</f>
        <v>#DIV/0!</v>
      </c>
      <c r="BQ234" s="26" t="e">
        <f>(BG234-'ModelParams Lw'!U$10)/'ModelParams Lw'!U$11</f>
        <v>#DIV/0!</v>
      </c>
      <c r="BR234" s="26" t="e">
        <f>(BH234-'ModelParams Lw'!V$10)/'ModelParams Lw'!V$11</f>
        <v>#DIV/0!</v>
      </c>
      <c r="BS234" s="23" t="e">
        <f>IF(Calcul!$E236="SW",DEGREES(ACOS(1-(1/'ModelParams Lw'!C$25*SQRT(0.5*1.2/'Sound Power'!$C234)*('Sound Power'!$B234/3600)/('Sound Power'!$D234)/('Sound Power'!$F234)))),DEGREES(ACOS(1-(1/'ModelParams Lw'!C$29*SQRT(0.5*1.2/'Sound Power'!$C234)*('Sound Power'!$B234/3600)/('Sound Power'!$D234)/('Sound Power'!$F234)))))</f>
        <v>#DIV/0!</v>
      </c>
      <c r="BT234" s="23" t="e">
        <f>IF(Calcul!$E236="SW",DEGREES(ACOS(1-(1/'ModelParams Lw'!D$25*SQRT(0.5*1.2/'Sound Power'!$C234)*('Sound Power'!$B234/3600)/('Sound Power'!$D234)/('Sound Power'!$F234)))),DEGREES(ACOS(1-(1/'ModelParams Lw'!D$29*SQRT(0.5*1.2/'Sound Power'!$C234)*('Sound Power'!$B234/3600)/('Sound Power'!$D234)/('Sound Power'!$F234)))))</f>
        <v>#DIV/0!</v>
      </c>
      <c r="BU234" s="23" t="e">
        <f>IF(Calcul!$E236="SW",DEGREES(ACOS(1-(1/'ModelParams Lw'!E$25*SQRT(0.5*1.2/'Sound Power'!$C234)*('Sound Power'!$B234/3600)/('Sound Power'!$D234)/('Sound Power'!$F234)))),DEGREES(ACOS(1-(1/'ModelParams Lw'!E$29*SQRT(0.5*1.2/'Sound Power'!$C234)*('Sound Power'!$B234/3600)/('Sound Power'!$D234)/('Sound Power'!$F234)))))</f>
        <v>#DIV/0!</v>
      </c>
      <c r="BV234" s="23" t="e">
        <f>IF(Calcul!$E236="SW",DEGREES(ACOS(1-(1/'ModelParams Lw'!F$25*SQRT(0.5*1.2/'Sound Power'!$C234)*('Sound Power'!$B234/3600)/('Sound Power'!$D234)/('Sound Power'!$F234)))),DEGREES(ACOS(1-(1/'ModelParams Lw'!F$29*SQRT(0.5*1.2/'Sound Power'!$C234)*('Sound Power'!$B234/3600)/('Sound Power'!$D234)/('Sound Power'!$F234)))))</f>
        <v>#DIV/0!</v>
      </c>
      <c r="BW234" s="23" t="e">
        <f>IF(Calcul!$E236="SW",DEGREES(ACOS(1-(1/'ModelParams Lw'!G$25*SQRT(0.5*1.2/'Sound Power'!$C234)*('Sound Power'!$B234/3600)/('Sound Power'!$D234)/('Sound Power'!$F234)))),DEGREES(ACOS(1-(1/'ModelParams Lw'!G$29*SQRT(0.5*1.2/'Sound Power'!$C234)*('Sound Power'!$B234/3600)/('Sound Power'!$D234)/('Sound Power'!$F234)))))</f>
        <v>#DIV/0!</v>
      </c>
      <c r="BX234" s="23" t="e">
        <f>IF(Calcul!$E236="SW",DEGREES(ACOS(1-(1/'ModelParams Lw'!H$25*SQRT(0.5*1.2/'Sound Power'!$C234)*('Sound Power'!$B234/3600)/('Sound Power'!$D234)/('Sound Power'!$F234)))),DEGREES(ACOS(1-(1/'ModelParams Lw'!H$29*SQRT(0.5*1.2/'Sound Power'!$C234)*('Sound Power'!$B234/3600)/('Sound Power'!$D234)/('Sound Power'!$F234)))))</f>
        <v>#DIV/0!</v>
      </c>
      <c r="BY234" s="23" t="e">
        <f>IF(Calcul!$E236="SW",DEGREES(ACOS(1-(1/'ModelParams Lw'!I$25*SQRT(0.5*1.2/'Sound Power'!$C234)*('Sound Power'!$B234/3600)/('Sound Power'!$D234)/('Sound Power'!$F234)))),DEGREES(ACOS(1-(1/'ModelParams Lw'!I$29*SQRT(0.5*1.2/'Sound Power'!$C234)*('Sound Power'!$B234/3600)/('Sound Power'!$D234)/('Sound Power'!$F234)))))</f>
        <v>#DIV/0!</v>
      </c>
      <c r="BZ234" s="23" t="e">
        <f>IF(Calcul!$E236="SW",DEGREES(ACOS(1-(1/'ModelParams Lw'!J$25*SQRT(0.5*1.2/'Sound Power'!$C234)*('Sound Power'!$B234/3600)/('Sound Power'!$D234)/('Sound Power'!$F234)))),DEGREES(ACOS(1-(1/'ModelParams Lw'!J$29*SQRT(0.5*1.2/'Sound Power'!$C234)*('Sound Power'!$B234/3600)/('Sound Power'!$D234)/('Sound Power'!$F234)))))</f>
        <v>#DIV/0!</v>
      </c>
      <c r="CA234" s="26" t="e">
        <f>IF(Calcul!$E236="SW",'ModelParams Lw'!C$22+'ModelParams Lw'!C$23*LOG('Sound Power'!$D234/'Sound Power'!$E234)+'ModelParams Lw'!C$24*LN('Sound Power'!BS234),IF('ModelParams Lw'!C$26+'ModelParams Lw'!C$27*LOG('Sound Power'!$D234/'Sound Power'!$E234)+'ModelParams Lw'!C$28*LN('Sound Power'!BS234)&lt;'ModelParams Lw'!C$22+'ModelParams Lw'!C$23*LOG('Sound Power'!$D234/'Sound Power'!$E234)+'ModelParams Lw'!C$24*LN('Sound Power'!BS234),'ModelParams Lw'!C$22+'ModelParams Lw'!C$23*LOG('Sound Power'!$D234/'Sound Power'!$E234)+'ModelParams Lw'!C$24*LN('Sound Power'!BS234),'ModelParams Lw'!C$26+'ModelParams Lw'!C$27*LOG('Sound Power'!$D234/'Sound Power'!$E234)+'ModelParams Lw'!C$28*LN('Sound Power'!BS234)))</f>
        <v>#DIV/0!</v>
      </c>
      <c r="CB234" s="26" t="e">
        <f>IF(Calcul!$E236="SW",'ModelParams Lw'!D$22+'ModelParams Lw'!D$23*LOG('Sound Power'!$D234/'Sound Power'!$E234)+'ModelParams Lw'!D$24*LN('Sound Power'!BT234),IF('ModelParams Lw'!D$26+'ModelParams Lw'!D$27*LOG('Sound Power'!$D234/'Sound Power'!$E234)+'ModelParams Lw'!D$28*LN('Sound Power'!BT234)&lt;'ModelParams Lw'!D$22+'ModelParams Lw'!D$23*LOG('Sound Power'!$D234/'Sound Power'!$E234)+'ModelParams Lw'!D$24*LN('Sound Power'!BT234),'ModelParams Lw'!D$22+'ModelParams Lw'!D$23*LOG('Sound Power'!$D234/'Sound Power'!$E234)+'ModelParams Lw'!D$24*LN('Sound Power'!BT234),'ModelParams Lw'!D$26+'ModelParams Lw'!D$27*LOG('Sound Power'!$D234/'Sound Power'!$E234)+'ModelParams Lw'!D$28*LN('Sound Power'!BT234)))</f>
        <v>#DIV/0!</v>
      </c>
      <c r="CC234" s="26" t="e">
        <f>IF(Calcul!$E236="SW",'ModelParams Lw'!E$22+'ModelParams Lw'!E$23*LOG('Sound Power'!$D234/'Sound Power'!$E234)+'ModelParams Lw'!E$24*LN('Sound Power'!BU234),IF('ModelParams Lw'!E$26+'ModelParams Lw'!E$27*LOG('Sound Power'!$D234/'Sound Power'!$E234)+'ModelParams Lw'!E$28*LN('Sound Power'!BU234)&lt;'ModelParams Lw'!E$22+'ModelParams Lw'!E$23*LOG('Sound Power'!$D234/'Sound Power'!$E234)+'ModelParams Lw'!E$24*LN('Sound Power'!BU234),'ModelParams Lw'!E$22+'ModelParams Lw'!E$23*LOG('Sound Power'!$D234/'Sound Power'!$E234)+'ModelParams Lw'!E$24*LN('Sound Power'!BU234),'ModelParams Lw'!E$26+'ModelParams Lw'!E$27*LOG('Sound Power'!$D234/'Sound Power'!$E234)+'ModelParams Lw'!E$28*LN('Sound Power'!BU234)))</f>
        <v>#DIV/0!</v>
      </c>
      <c r="CD234" s="26" t="e">
        <f>IF(Calcul!$E236="SW",'ModelParams Lw'!F$22+'ModelParams Lw'!F$23*LOG('Sound Power'!$D234/'Sound Power'!$E234)+'ModelParams Lw'!F$24*LN('Sound Power'!BV234),IF('ModelParams Lw'!F$26+'ModelParams Lw'!F$27*LOG('Sound Power'!$D234/'Sound Power'!$E234)+'ModelParams Lw'!F$28*LN('Sound Power'!BV234)&lt;'ModelParams Lw'!F$22+'ModelParams Lw'!F$23*LOG('Sound Power'!$D234/'Sound Power'!$E234)+'ModelParams Lw'!F$24*LN('Sound Power'!BV234),'ModelParams Lw'!F$22+'ModelParams Lw'!F$23*LOG('Sound Power'!$D234/'Sound Power'!$E234)+'ModelParams Lw'!F$24*LN('Sound Power'!BV234),'ModelParams Lw'!F$26+'ModelParams Lw'!F$27*LOG('Sound Power'!$D234/'Sound Power'!$E234)+'ModelParams Lw'!F$28*LN('Sound Power'!BV234)))</f>
        <v>#DIV/0!</v>
      </c>
      <c r="CE234" s="26" t="e">
        <f>IF(Calcul!$E236="SW",'ModelParams Lw'!G$22+'ModelParams Lw'!G$23*LOG('Sound Power'!$D234/'Sound Power'!$E234)+'ModelParams Lw'!G$24*LN('Sound Power'!BW234),IF('ModelParams Lw'!G$26+'ModelParams Lw'!G$27*LOG('Sound Power'!$D234/'Sound Power'!$E234)+'ModelParams Lw'!G$28*LN('Sound Power'!BW234)&lt;'ModelParams Lw'!G$22+'ModelParams Lw'!G$23*LOG('Sound Power'!$D234/'Sound Power'!$E234)+'ModelParams Lw'!G$24*LN('Sound Power'!BW234),'ModelParams Lw'!G$22+'ModelParams Lw'!G$23*LOG('Sound Power'!$D234/'Sound Power'!$E234)+'ModelParams Lw'!G$24*LN('Sound Power'!BW234),'ModelParams Lw'!G$26+'ModelParams Lw'!G$27*LOG('Sound Power'!$D234/'Sound Power'!$E234)+'ModelParams Lw'!G$28*LN('Sound Power'!BW234)))</f>
        <v>#DIV/0!</v>
      </c>
      <c r="CF234" s="26" t="e">
        <f>IF(Calcul!$E236="SW",'ModelParams Lw'!H$22+'ModelParams Lw'!H$23*LOG('Sound Power'!$D234/'Sound Power'!$E234)+'ModelParams Lw'!H$24*LN('Sound Power'!BX234),IF('ModelParams Lw'!H$26+'ModelParams Lw'!H$27*LOG('Sound Power'!$D234/'Sound Power'!$E234)+'ModelParams Lw'!H$28*LN('Sound Power'!BX234)&lt;'ModelParams Lw'!H$22+'ModelParams Lw'!H$23*LOG('Sound Power'!$D234/'Sound Power'!$E234)+'ModelParams Lw'!H$24*LN('Sound Power'!BX234),'ModelParams Lw'!H$22+'ModelParams Lw'!H$23*LOG('Sound Power'!$D234/'Sound Power'!$E234)+'ModelParams Lw'!H$24*LN('Sound Power'!BX234),'ModelParams Lw'!H$26+'ModelParams Lw'!H$27*LOG('Sound Power'!$D234/'Sound Power'!$E234)+'ModelParams Lw'!H$28*LN('Sound Power'!BX234)))</f>
        <v>#DIV/0!</v>
      </c>
      <c r="CG234" s="26" t="e">
        <f>IF(Calcul!$E236="SW",'ModelParams Lw'!I$22+'ModelParams Lw'!I$23*LOG('Sound Power'!$D234/'Sound Power'!$E234)+'ModelParams Lw'!I$24*LN('Sound Power'!BY234),IF('ModelParams Lw'!I$26+'ModelParams Lw'!I$27*LOG('Sound Power'!$D234/'Sound Power'!$E234)+'ModelParams Lw'!I$28*LN('Sound Power'!BY234)&lt;'ModelParams Lw'!I$22+'ModelParams Lw'!I$23*LOG('Sound Power'!$D234/'Sound Power'!$E234)+'ModelParams Lw'!I$24*LN('Sound Power'!BY234),'ModelParams Lw'!I$22+'ModelParams Lw'!I$23*LOG('Sound Power'!$D234/'Sound Power'!$E234)+'ModelParams Lw'!I$24*LN('Sound Power'!BY234),'ModelParams Lw'!I$26+'ModelParams Lw'!I$27*LOG('Sound Power'!$D234/'Sound Power'!$E234)+'ModelParams Lw'!I$28*LN('Sound Power'!BY234)))</f>
        <v>#DIV/0!</v>
      </c>
      <c r="CH234" s="26" t="e">
        <f>IF(Calcul!$E236="SW",'ModelParams Lw'!J$22+'ModelParams Lw'!J$23*LOG('Sound Power'!$D234/'Sound Power'!$E234)+'ModelParams Lw'!J$24*LN('Sound Power'!BZ234),IF('ModelParams Lw'!J$26+'ModelParams Lw'!J$27*LOG('Sound Power'!$D234/'Sound Power'!$E234)+'ModelParams Lw'!J$28*LN('Sound Power'!BZ234)&lt;'ModelParams Lw'!J$22+'ModelParams Lw'!J$23*LOG('Sound Power'!$D234/'Sound Power'!$E234)+'ModelParams Lw'!J$24*LN('Sound Power'!BZ234),'ModelParams Lw'!J$22+'ModelParams Lw'!J$23*LOG('Sound Power'!$D234/'Sound Power'!$E234)+'ModelParams Lw'!J$24*LN('Sound Power'!BZ234),'ModelParams Lw'!J$26+'ModelParams Lw'!J$27*LOG('Sound Power'!$D234/'Sound Power'!$E234)+'ModelParams Lw'!J$28*LN('Sound Power'!BZ234)))</f>
        <v>#DIV/0!</v>
      </c>
      <c r="CI234" s="26" t="e">
        <f t="shared" si="108"/>
        <v>#DIV/0!</v>
      </c>
      <c r="CJ234" s="26" t="e">
        <f t="shared" si="109"/>
        <v>#DIV/0!</v>
      </c>
      <c r="CK234" s="26" t="e">
        <f t="shared" si="110"/>
        <v>#DIV/0!</v>
      </c>
      <c r="CL234" s="26" t="e">
        <f t="shared" si="111"/>
        <v>#DIV/0!</v>
      </c>
      <c r="CM234" s="26" t="e">
        <f t="shared" si="112"/>
        <v>#DIV/0!</v>
      </c>
      <c r="CN234" s="26" t="e">
        <f t="shared" si="113"/>
        <v>#DIV/0!</v>
      </c>
      <c r="CO234" s="26" t="e">
        <f t="shared" si="114"/>
        <v>#DIV/0!</v>
      </c>
      <c r="CP234" s="26" t="e">
        <f t="shared" si="115"/>
        <v>#DIV/0!</v>
      </c>
      <c r="CQ234" s="26" t="e">
        <f>10*LOG10(IF(CI234="",0,POWER(10,((CI234+'ModelParams Lw'!$O$4)/10))) +IF(CJ234="",0,POWER(10,((CJ234+'ModelParams Lw'!$P$4)/10))) +IF(CK234="",0,POWER(10,((CK234+'ModelParams Lw'!$Q$4)/10))) +IF(CL234="",0,POWER(10,((CL234+'ModelParams Lw'!$R$4)/10))) +IF(CM234="",0,POWER(10,((CM234+'ModelParams Lw'!$S$4)/10))) +IF(CN234="",0,POWER(10,((CN234+'ModelParams Lw'!$T$4)/10))) +IF(CO234="",0,POWER(10,((CO234+'ModelParams Lw'!$U$4)/10)))+IF(CP234="",0,POWER(10,((CP234+'ModelParams Lw'!$V$4)/10))))</f>
        <v>#DIV/0!</v>
      </c>
      <c r="CR234" s="26" t="e">
        <f t="shared" si="116"/>
        <v>#DIV/0!</v>
      </c>
      <c r="CS234" s="26" t="e">
        <f>(CI234-'ModelParams Lw'!$O$10)/'ModelParams Lw'!$O$11</f>
        <v>#DIV/0!</v>
      </c>
      <c r="CT234" s="26" t="e">
        <f>(CJ234-'ModelParams Lw'!$P$10)/'ModelParams Lw'!$P$11</f>
        <v>#DIV/0!</v>
      </c>
      <c r="CU234" s="26" t="e">
        <f>(CK234-'ModelParams Lw'!$Q$10)/'ModelParams Lw'!$Q$11</f>
        <v>#DIV/0!</v>
      </c>
      <c r="CV234" s="26" t="e">
        <f>(CL234-'ModelParams Lw'!$R$10)/'ModelParams Lw'!$R$11</f>
        <v>#DIV/0!</v>
      </c>
      <c r="CW234" s="26" t="e">
        <f>(CM234-'ModelParams Lw'!$S$10)/'ModelParams Lw'!$S$11</f>
        <v>#DIV/0!</v>
      </c>
      <c r="CX234" s="26" t="e">
        <f>(CN234-'ModelParams Lw'!$T$10)/'ModelParams Lw'!$T$11</f>
        <v>#DIV/0!</v>
      </c>
      <c r="CY234" s="26" t="e">
        <f>(CO234-'ModelParams Lw'!$U$10)/'ModelParams Lw'!$U$11</f>
        <v>#DIV/0!</v>
      </c>
      <c r="CZ234" s="26" t="e">
        <f>(CP234-'ModelParams Lw'!$V$10)/'ModelParams Lw'!$V$11</f>
        <v>#DIV/0!</v>
      </c>
    </row>
    <row r="235" spans="1:104" x14ac:dyDescent="0.2">
      <c r="A235" s="13">
        <f>Calcul!A237</f>
        <v>0</v>
      </c>
      <c r="B235" s="13">
        <f t="shared" si="92"/>
        <v>0</v>
      </c>
      <c r="C235" s="13">
        <f>Calcul!B237</f>
        <v>0</v>
      </c>
      <c r="D235" s="13">
        <f>Calcul!C237/1000</f>
        <v>0</v>
      </c>
      <c r="E235" s="13">
        <f>Calcul!D237/1000</f>
        <v>0</v>
      </c>
      <c r="F235" s="13">
        <f t="shared" si="93"/>
        <v>0</v>
      </c>
      <c r="G235" s="23" t="e">
        <f>DEGREES(ACOS(1-(1/'ModelParams Lw'!B$15*SQRT(0.5*1.2/'Sound Power'!$C235)*('Sound Power'!$B235/3600)/('Sound Power'!$D235)/('Sound Power'!$F235))))</f>
        <v>#DIV/0!</v>
      </c>
      <c r="H235" s="23" t="e">
        <f>DEGREES(ACOS(1-(1/'ModelParams Lw'!C$15*SQRT(0.5*1.2/'Sound Power'!$C235)*('Sound Power'!$B235/3600)/('Sound Power'!$D235)/('Sound Power'!$F235))))</f>
        <v>#DIV/0!</v>
      </c>
      <c r="I235" s="23" t="e">
        <f>DEGREES(ACOS(1-(1/'ModelParams Lw'!D$15*SQRT(0.5*1.2/'Sound Power'!$C235)*('Sound Power'!$B235/3600)/('Sound Power'!$D235)/('Sound Power'!$F235))))</f>
        <v>#DIV/0!</v>
      </c>
      <c r="J235" s="23" t="e">
        <f>DEGREES(ACOS(1-(1/'ModelParams Lw'!E$15*SQRT(0.5*1.2/'Sound Power'!$C235)*('Sound Power'!$B235/3600)/('Sound Power'!$D235)/('Sound Power'!$F235))))</f>
        <v>#DIV/0!</v>
      </c>
      <c r="K235" s="23" t="e">
        <f>DEGREES(ACOS(1-(1/'ModelParams Lw'!F$15*SQRT(0.5*1.2/'Sound Power'!$C235)*('Sound Power'!$B235/3600)/('Sound Power'!$D235)/('Sound Power'!$F235))))</f>
        <v>#DIV/0!</v>
      </c>
      <c r="L235" s="23" t="e">
        <f>DEGREES(ACOS(1-(1/'ModelParams Lw'!G$15*SQRT(0.5*1.2/'Sound Power'!$C235)*('Sound Power'!$B235/3600)/('Sound Power'!$D235)/('Sound Power'!$F235))))</f>
        <v>#DIV/0!</v>
      </c>
      <c r="M235" s="23" t="e">
        <f>DEGREES(ACOS(1-(1/'ModelParams Lw'!H$15*SQRT(0.5*1.2/'Sound Power'!$C235)*('Sound Power'!$B235/3600)/('Sound Power'!$D235)/('Sound Power'!$F235))))</f>
        <v>#DIV/0!</v>
      </c>
      <c r="N235" s="23" t="e">
        <f>DEGREES(ACOS(1-(1/'ModelParams Lw'!I$15*SQRT(0.5*1.2/'Sound Power'!$C235)*('Sound Power'!$B235/3600)/('Sound Power'!$D235)/('Sound Power'!$F235))))</f>
        <v>#DIV/0!</v>
      </c>
      <c r="O235" s="26" t="e">
        <f>('ModelParams Lw'!B$4*LN('Sound Power'!G235)/(1+EXP(-('Sound Power'!$D235*1000+'ModelParams Lw'!B$6)/'ModelParams Lw'!B$7))+'ModelParams Lw'!B$5)*LN('Sound Power'!$B235)-('ModelParams Lw'!B$8+'ModelParams Lw'!B$9*$D235+'ModelParams Lw'!B$10*'Sound Power'!$F235^'ModelParams Lw'!B$14+'ModelParams Lw'!B$11*LN('Sound Power'!G235)+'ModelParams Lw'!B$12*'Sound Power'!$D235*'Sound Power'!$F235+'ModelParams Lw'!B$13*'Sound Power'!$D235*LN('Sound Power'!G235))</f>
        <v>#DIV/0!</v>
      </c>
      <c r="P235" s="26" t="e">
        <f>('ModelParams Lw'!C$4*LN('Sound Power'!H235)/(1+EXP(-('Sound Power'!$D235*1000+'ModelParams Lw'!C$6)/'ModelParams Lw'!C$7))+'ModelParams Lw'!C$5)*LN('Sound Power'!$B235)-('ModelParams Lw'!C$8+'ModelParams Lw'!C$9*$D235+'ModelParams Lw'!C$10*'Sound Power'!$F235^'ModelParams Lw'!C$14+'ModelParams Lw'!C$11*LN('Sound Power'!H235)+'ModelParams Lw'!C$12*'Sound Power'!$D235*'Sound Power'!$F235+'ModelParams Lw'!C$13*'Sound Power'!$D235*LN('Sound Power'!H235))</f>
        <v>#DIV/0!</v>
      </c>
      <c r="Q235" s="26" t="e">
        <f>('ModelParams Lw'!D$4*LN('Sound Power'!I235)/(1+EXP(-('Sound Power'!$D235*1000+'ModelParams Lw'!D$6)/'ModelParams Lw'!D$7))+'ModelParams Lw'!D$5)*LN('Sound Power'!$B235)-('ModelParams Lw'!D$8+'ModelParams Lw'!D$9*$D235+'ModelParams Lw'!D$10*'Sound Power'!$F235^'ModelParams Lw'!D$14+'ModelParams Lw'!D$11*LN('Sound Power'!I235)+'ModelParams Lw'!D$12*'Sound Power'!$D235*'Sound Power'!$F235+'ModelParams Lw'!D$13*'Sound Power'!$D235*LN('Sound Power'!I235))</f>
        <v>#DIV/0!</v>
      </c>
      <c r="R235" s="26" t="e">
        <f>('ModelParams Lw'!E$4*LN('Sound Power'!J235)/(1+EXP(-('Sound Power'!$D235*1000+'ModelParams Lw'!E$6)/'ModelParams Lw'!E$7))+'ModelParams Lw'!E$5)*LN('Sound Power'!$B235)-('ModelParams Lw'!E$8+'ModelParams Lw'!E$9*$D235+'ModelParams Lw'!E$10*'Sound Power'!$F235^'ModelParams Lw'!E$14+'ModelParams Lw'!E$11*LN('Sound Power'!J235)+'ModelParams Lw'!E$12*'Sound Power'!$D235*'Sound Power'!$F235+'ModelParams Lw'!E$13*'Sound Power'!$D235*LN('Sound Power'!J235))</f>
        <v>#DIV/0!</v>
      </c>
      <c r="S235" s="26" t="e">
        <f>('ModelParams Lw'!F$4*LN('Sound Power'!K235)/(1+EXP(-('Sound Power'!$D235*1000+'ModelParams Lw'!F$6)/'ModelParams Lw'!F$7))+'ModelParams Lw'!F$5)*LN('Sound Power'!$B235)-('ModelParams Lw'!F$8+'ModelParams Lw'!F$9*$D235+'ModelParams Lw'!F$10*'Sound Power'!$F235^'ModelParams Lw'!F$14+'ModelParams Lw'!F$11*LN('Sound Power'!K235)+'ModelParams Lw'!F$12*'Sound Power'!$D235*'Sound Power'!$F235+'ModelParams Lw'!F$13*'Sound Power'!$D235*LN('Sound Power'!K235))</f>
        <v>#DIV/0!</v>
      </c>
      <c r="T235" s="26" t="e">
        <f>('ModelParams Lw'!G$4*LN('Sound Power'!L235)/(1+EXP(-('Sound Power'!$D235*1000+'ModelParams Lw'!G$6)/'ModelParams Lw'!G$7))+'ModelParams Lw'!G$5)*LN('Sound Power'!$B235)-('ModelParams Lw'!G$8+'ModelParams Lw'!G$9*$D235+'ModelParams Lw'!G$10*'Sound Power'!$F235^'ModelParams Lw'!G$14+'ModelParams Lw'!G$11*LN('Sound Power'!L235)+'ModelParams Lw'!G$12*'Sound Power'!$D235*'Sound Power'!$F235+'ModelParams Lw'!G$13*'Sound Power'!$D235*LN('Sound Power'!L235))</f>
        <v>#DIV/0!</v>
      </c>
      <c r="U235" s="26" t="e">
        <f>('ModelParams Lw'!H$4*LN('Sound Power'!M235)/(1+EXP(-('Sound Power'!$D235*1000+'ModelParams Lw'!H$6)/'ModelParams Lw'!H$7))+'ModelParams Lw'!H$5)*LN('Sound Power'!$B235)-('ModelParams Lw'!H$8+'ModelParams Lw'!H$9*$D235+'ModelParams Lw'!H$10*'Sound Power'!$F235^'ModelParams Lw'!H$14+'ModelParams Lw'!H$11*LN('Sound Power'!M235)+'ModelParams Lw'!H$12*'Sound Power'!$D235*'Sound Power'!$F235+'ModelParams Lw'!H$13*'Sound Power'!$D235*LN('Sound Power'!M235))</f>
        <v>#DIV/0!</v>
      </c>
      <c r="V235" s="26" t="e">
        <f>('ModelParams Lw'!I$4*LN('Sound Power'!N235)/(1+EXP(-('Sound Power'!$D235*1000+'ModelParams Lw'!I$6)/'ModelParams Lw'!I$7))+'ModelParams Lw'!I$5)*LN('Sound Power'!$B235)-('ModelParams Lw'!I$8+'ModelParams Lw'!I$9*$D235+'ModelParams Lw'!I$10*'Sound Power'!$F235^'ModelParams Lw'!I$14+'ModelParams Lw'!I$11*LN('Sound Power'!N235)+'ModelParams Lw'!I$12*'Sound Power'!$D235*'Sound Power'!$F235+'ModelParams Lw'!I$13*'Sound Power'!$D235*LN('Sound Power'!N235))</f>
        <v>#DIV/0!</v>
      </c>
      <c r="W235" s="26" t="e">
        <f>10*LOG10(IF(O235="",0,POWER(10,((O235+'ModelParams Lw'!$O$4)/10))) +IF(P235="",0,POWER(10,((P235+'ModelParams Lw'!$P$4)/10))) +IF(Q235="",0,POWER(10,((Q235+'ModelParams Lw'!$Q$4)/10))) +IF(R235="",0,POWER(10,((R235+'ModelParams Lw'!$R$4)/10))) +IF(S235="",0,POWER(10,((S235+'ModelParams Lw'!$S$4)/10))) +IF(T235="",0,POWER(10,((T235+'ModelParams Lw'!$T$4)/10))) +IF(U235="",0,POWER(10,((U235+'ModelParams Lw'!$U$4)/10)))+IF(V235="",0,POWER(10,((V235+'ModelParams Lw'!$V$4)/10))))</f>
        <v>#DIV/0!</v>
      </c>
      <c r="X235" s="26" t="e">
        <f t="shared" si="102"/>
        <v>#DIV/0!</v>
      </c>
      <c r="Y235" s="26" t="e">
        <f>(O235-'ModelParams Lw'!O$10)/'ModelParams Lw'!O$11</f>
        <v>#DIV/0!</v>
      </c>
      <c r="Z235" s="26" t="e">
        <f>(P235-'ModelParams Lw'!P$10)/'ModelParams Lw'!P$11</f>
        <v>#DIV/0!</v>
      </c>
      <c r="AA235" s="26" t="e">
        <f>(Q235-'ModelParams Lw'!Q$10)/'ModelParams Lw'!Q$11</f>
        <v>#DIV/0!</v>
      </c>
      <c r="AB235" s="26" t="e">
        <f>(R235-'ModelParams Lw'!R$10)/'ModelParams Lw'!R$11</f>
        <v>#DIV/0!</v>
      </c>
      <c r="AC235" s="26" t="e">
        <f>(S235-'ModelParams Lw'!S$10)/'ModelParams Lw'!S$11</f>
        <v>#DIV/0!</v>
      </c>
      <c r="AD235" s="26" t="e">
        <f>(T235-'ModelParams Lw'!T$10)/'ModelParams Lw'!T$11</f>
        <v>#DIV/0!</v>
      </c>
      <c r="AE235" s="26" t="e">
        <f>(U235-'ModelParams Lw'!U$10)/'ModelParams Lw'!U$11</f>
        <v>#DIV/0!</v>
      </c>
      <c r="AF235" s="26" t="e">
        <f>(V235-'ModelParams Lw'!V$10)/'ModelParams Lw'!V$11</f>
        <v>#DIV/0!</v>
      </c>
      <c r="AG235" s="26" t="e">
        <f t="shared" si="103"/>
        <v>#DIV/0!</v>
      </c>
      <c r="AH235" s="26" t="e">
        <f>VLOOKUP(D235*1000,'ModelParams Lw'!$A$38:$D$58,4)</f>
        <v>#N/A</v>
      </c>
      <c r="AI235" s="56" t="e">
        <f>VLOOKUP(D235*1000,'ModelParams Lw'!$A$38:$D$58,2)</f>
        <v>#N/A</v>
      </c>
      <c r="AJ235" s="46" t="e">
        <f t="shared" si="104"/>
        <v>#DIV/0!</v>
      </c>
      <c r="AK235" s="26" t="e">
        <f t="shared" si="105"/>
        <v>#VALUE!</v>
      </c>
      <c r="AL235" s="26" t="e">
        <f>IF($AI235=100,'ModelParams Lw'!R$35*'Sound Power'!$AH235^2+'ModelParams Lw'!R$36*'Sound Power'!$AH235+'ModelParams Lw'!R$37,IF($AI235=150,'ModelParams Lw'!R$38*'Sound Power'!$AH235^2+'ModelParams Lw'!R$39*'Sound Power'!$AH235+'ModelParams Lw'!R$40,'ModelParams Lw'!R$41*'Sound Power'!$AH235^2+'ModelParams Lw'!R$42*'Sound Power'!$AH235+'ModelParams Lw'!R$43))</f>
        <v>#N/A</v>
      </c>
      <c r="AM235" s="26" t="e">
        <f>IF($AI235=100,'ModelParams Lw'!S$35*'Sound Power'!$AH235^2+'ModelParams Lw'!S$36*'Sound Power'!$AH235+'ModelParams Lw'!S$37,IF($AI235=150,'ModelParams Lw'!S$38*'Sound Power'!$AH235^2+'ModelParams Lw'!S$39*'Sound Power'!$AH235+'ModelParams Lw'!S$40,'ModelParams Lw'!S$41*'Sound Power'!$AH235^2+'ModelParams Lw'!S$42*'Sound Power'!$AH235+'ModelParams Lw'!S$43))</f>
        <v>#N/A</v>
      </c>
      <c r="AN235" s="26" t="e">
        <f>IF($AI235=100,'ModelParams Lw'!T$35*'Sound Power'!$AH235^2+'ModelParams Lw'!T$36*'Sound Power'!$AH235+'ModelParams Lw'!T$37,IF($AI235=150,'ModelParams Lw'!T$38*'Sound Power'!$AH235^2+'ModelParams Lw'!T$39*'Sound Power'!$AH235+'ModelParams Lw'!T$40,'ModelParams Lw'!T$41*'Sound Power'!$AH235^2+'ModelParams Lw'!T$42*'Sound Power'!$AH235+'ModelParams Lw'!T$43))</f>
        <v>#N/A</v>
      </c>
      <c r="AO235" s="26" t="e">
        <f>IF($AI235=100,'ModelParams Lw'!U$35*'Sound Power'!$AH235^2+'ModelParams Lw'!U$36*'Sound Power'!$AH235+'ModelParams Lw'!U$37,IF($AI235=150,'ModelParams Lw'!U$38*'Sound Power'!$AH235^2+'ModelParams Lw'!U$39*'Sound Power'!$AH235+'ModelParams Lw'!U$40,'ModelParams Lw'!U$41*'Sound Power'!$AH235^2+'ModelParams Lw'!U$42*'Sound Power'!$AH235+'ModelParams Lw'!U$43))</f>
        <v>#N/A</v>
      </c>
      <c r="AP235" s="26" t="e">
        <f>IF($AI235=100,'ModelParams Lw'!V$35*'Sound Power'!$AH235^2+'ModelParams Lw'!V$36*'Sound Power'!$AH235+'ModelParams Lw'!V$37,IF($AI235=150,'ModelParams Lw'!V$38*'Sound Power'!$AH235^2+'ModelParams Lw'!V$39*'Sound Power'!$AH235+'ModelParams Lw'!V$40,'ModelParams Lw'!V$41*'Sound Power'!$AH235^2+'ModelParams Lw'!V$42*'Sound Power'!$AH235+'ModelParams Lw'!V$43))</f>
        <v>#N/A</v>
      </c>
      <c r="AQ235" s="26" t="e">
        <f>IF($AI235=100,'ModelParams Lw'!W$35*'Sound Power'!$AH235^2+'ModelParams Lw'!W$36*'Sound Power'!$AH235+'ModelParams Lw'!W$37,IF($AI235=150,'ModelParams Lw'!W$38*'Sound Power'!$AH235^2+'ModelParams Lw'!W$39*'Sound Power'!$AH235+'ModelParams Lw'!W$40,'ModelParams Lw'!W$41*'Sound Power'!$AH235^2+'ModelParams Lw'!W$42*'Sound Power'!$AH235+'ModelParams Lw'!W$43))</f>
        <v>#N/A</v>
      </c>
      <c r="AR235" s="26" t="e">
        <f t="shared" si="106"/>
        <v>#VALUE!</v>
      </c>
      <c r="AS235" s="26" t="e">
        <f>IF(26.83*LN($AJ235)-11.791-'ModelParams Lw'!B$35&lt;0,0,26.83*LN($AJ235)-11.791-'ModelParams Lw'!B$35)</f>
        <v>#DIV/0!</v>
      </c>
      <c r="AT235" s="26" t="e">
        <f>IF(26.83*LN($AJ235)-11.791-'ModelParams Lw'!C$35&lt;0,0,26.83*LN($AJ235)-11.791-'ModelParams Lw'!C$35)</f>
        <v>#DIV/0!</v>
      </c>
      <c r="AU235" s="26" t="e">
        <f>IF(26.83*LN($AJ235)-11.791-'ModelParams Lw'!D$35&lt;0,0,26.83*LN($AJ235)-11.791-'ModelParams Lw'!D$35)</f>
        <v>#DIV/0!</v>
      </c>
      <c r="AV235" s="26" t="e">
        <f>IF(26.83*LN($AJ235)-11.791-'ModelParams Lw'!E$35&lt;0,0,26.83*LN($AJ235)-11.791-'ModelParams Lw'!E$35)</f>
        <v>#DIV/0!</v>
      </c>
      <c r="AW235" s="26" t="e">
        <f>IF(26.83*LN($AJ235)-11.791-'ModelParams Lw'!F$35&lt;0,0,26.83*LN($AJ235)-11.791-'ModelParams Lw'!F$35)</f>
        <v>#DIV/0!</v>
      </c>
      <c r="AX235" s="26" t="e">
        <f>IF(26.83*LN($AJ235)-11.791-'ModelParams Lw'!G$35&lt;0,0,26.83*LN($AJ235)-11.791-'ModelParams Lw'!G$35)</f>
        <v>#DIV/0!</v>
      </c>
      <c r="AY235" s="26" t="e">
        <f>IF(26.83*LN($AJ235)-11.791-'ModelParams Lw'!H$35&lt;0,0,26.83*LN($AJ235)-11.791-'ModelParams Lw'!H$35)</f>
        <v>#DIV/0!</v>
      </c>
      <c r="AZ235" s="26" t="e">
        <f>IF(26.83*LN($AJ235)-11.791-'ModelParams Lw'!I$35&lt;0,0,26.83*LN($AJ235)-11.791-'ModelParams Lw'!I$35)</f>
        <v>#DIV/0!</v>
      </c>
      <c r="BA235" s="26" t="e">
        <f t="shared" si="94"/>
        <v>#DIV/0!</v>
      </c>
      <c r="BB235" s="26" t="e">
        <f t="shared" si="95"/>
        <v>#DIV/0!</v>
      </c>
      <c r="BC235" s="26" t="e">
        <f t="shared" si="96"/>
        <v>#DIV/0!</v>
      </c>
      <c r="BD235" s="26" t="e">
        <f t="shared" si="97"/>
        <v>#DIV/0!</v>
      </c>
      <c r="BE235" s="26" t="e">
        <f t="shared" si="98"/>
        <v>#DIV/0!</v>
      </c>
      <c r="BF235" s="26" t="e">
        <f t="shared" si="99"/>
        <v>#DIV/0!</v>
      </c>
      <c r="BG235" s="26" t="e">
        <f t="shared" si="100"/>
        <v>#DIV/0!</v>
      </c>
      <c r="BH235" s="26" t="e">
        <f t="shared" si="101"/>
        <v>#DIV/0!</v>
      </c>
      <c r="BI235" s="26" t="e">
        <f>10*LOG10(IF(BA235="",0,POWER(10,((BA235+'ModelParams Lw'!$O$4)/10))) +IF(BB235="",0,POWER(10,((BB235+'ModelParams Lw'!$P$4)/10))) +IF(BC235="",0,POWER(10,((BC235+'ModelParams Lw'!$Q$4)/10))) +IF(BD235="",0,POWER(10,((BD235+'ModelParams Lw'!$R$4)/10))) +IF(BE235="",0,POWER(10,((BE235+'ModelParams Lw'!$S$4)/10))) +IF(BF235="",0,POWER(10,((BF235+'ModelParams Lw'!$T$4)/10))) +IF(BG235="",0,POWER(10,((BG235+'ModelParams Lw'!$U$4)/10)))+IF(BH235="",0,POWER(10,((BH235+'ModelParams Lw'!$V$4)/10))))</f>
        <v>#DIV/0!</v>
      </c>
      <c r="BJ235" s="26" t="e">
        <f t="shared" si="107"/>
        <v>#DIV/0!</v>
      </c>
      <c r="BK235" s="26" t="e">
        <f>(BA235-'ModelParams Lw'!O$10)/'ModelParams Lw'!O$11</f>
        <v>#DIV/0!</v>
      </c>
      <c r="BL235" s="26" t="e">
        <f>(BB235-'ModelParams Lw'!P$10)/'ModelParams Lw'!P$11</f>
        <v>#DIV/0!</v>
      </c>
      <c r="BM235" s="26" t="e">
        <f>(BC235-'ModelParams Lw'!Q$10)/'ModelParams Lw'!Q$11</f>
        <v>#DIV/0!</v>
      </c>
      <c r="BN235" s="26" t="e">
        <f>(BD235-'ModelParams Lw'!R$10)/'ModelParams Lw'!R$11</f>
        <v>#DIV/0!</v>
      </c>
      <c r="BO235" s="26" t="e">
        <f>(BE235-'ModelParams Lw'!S$10)/'ModelParams Lw'!S$11</f>
        <v>#DIV/0!</v>
      </c>
      <c r="BP235" s="26" t="e">
        <f>(BF235-'ModelParams Lw'!T$10)/'ModelParams Lw'!T$11</f>
        <v>#DIV/0!</v>
      </c>
      <c r="BQ235" s="26" t="e">
        <f>(BG235-'ModelParams Lw'!U$10)/'ModelParams Lw'!U$11</f>
        <v>#DIV/0!</v>
      </c>
      <c r="BR235" s="26" t="e">
        <f>(BH235-'ModelParams Lw'!V$10)/'ModelParams Lw'!V$11</f>
        <v>#DIV/0!</v>
      </c>
      <c r="BS235" s="23" t="e">
        <f>IF(Calcul!$E237="SW",DEGREES(ACOS(1-(1/'ModelParams Lw'!C$25*SQRT(0.5*1.2/'Sound Power'!$C235)*('Sound Power'!$B235/3600)/('Sound Power'!$D235)/('Sound Power'!$F235)))),DEGREES(ACOS(1-(1/'ModelParams Lw'!C$29*SQRT(0.5*1.2/'Sound Power'!$C235)*('Sound Power'!$B235/3600)/('Sound Power'!$D235)/('Sound Power'!$F235)))))</f>
        <v>#DIV/0!</v>
      </c>
      <c r="BT235" s="23" t="e">
        <f>IF(Calcul!$E237="SW",DEGREES(ACOS(1-(1/'ModelParams Lw'!D$25*SQRT(0.5*1.2/'Sound Power'!$C235)*('Sound Power'!$B235/3600)/('Sound Power'!$D235)/('Sound Power'!$F235)))),DEGREES(ACOS(1-(1/'ModelParams Lw'!D$29*SQRT(0.5*1.2/'Sound Power'!$C235)*('Sound Power'!$B235/3600)/('Sound Power'!$D235)/('Sound Power'!$F235)))))</f>
        <v>#DIV/0!</v>
      </c>
      <c r="BU235" s="23" t="e">
        <f>IF(Calcul!$E237="SW",DEGREES(ACOS(1-(1/'ModelParams Lw'!E$25*SQRT(0.5*1.2/'Sound Power'!$C235)*('Sound Power'!$B235/3600)/('Sound Power'!$D235)/('Sound Power'!$F235)))),DEGREES(ACOS(1-(1/'ModelParams Lw'!E$29*SQRT(0.5*1.2/'Sound Power'!$C235)*('Sound Power'!$B235/3600)/('Sound Power'!$D235)/('Sound Power'!$F235)))))</f>
        <v>#DIV/0!</v>
      </c>
      <c r="BV235" s="23" t="e">
        <f>IF(Calcul!$E237="SW",DEGREES(ACOS(1-(1/'ModelParams Lw'!F$25*SQRT(0.5*1.2/'Sound Power'!$C235)*('Sound Power'!$B235/3600)/('Sound Power'!$D235)/('Sound Power'!$F235)))),DEGREES(ACOS(1-(1/'ModelParams Lw'!F$29*SQRT(0.5*1.2/'Sound Power'!$C235)*('Sound Power'!$B235/3600)/('Sound Power'!$D235)/('Sound Power'!$F235)))))</f>
        <v>#DIV/0!</v>
      </c>
      <c r="BW235" s="23" t="e">
        <f>IF(Calcul!$E237="SW",DEGREES(ACOS(1-(1/'ModelParams Lw'!G$25*SQRT(0.5*1.2/'Sound Power'!$C235)*('Sound Power'!$B235/3600)/('Sound Power'!$D235)/('Sound Power'!$F235)))),DEGREES(ACOS(1-(1/'ModelParams Lw'!G$29*SQRT(0.5*1.2/'Sound Power'!$C235)*('Sound Power'!$B235/3600)/('Sound Power'!$D235)/('Sound Power'!$F235)))))</f>
        <v>#DIV/0!</v>
      </c>
      <c r="BX235" s="23" t="e">
        <f>IF(Calcul!$E237="SW",DEGREES(ACOS(1-(1/'ModelParams Lw'!H$25*SQRT(0.5*1.2/'Sound Power'!$C235)*('Sound Power'!$B235/3600)/('Sound Power'!$D235)/('Sound Power'!$F235)))),DEGREES(ACOS(1-(1/'ModelParams Lw'!H$29*SQRT(0.5*1.2/'Sound Power'!$C235)*('Sound Power'!$B235/3600)/('Sound Power'!$D235)/('Sound Power'!$F235)))))</f>
        <v>#DIV/0!</v>
      </c>
      <c r="BY235" s="23" t="e">
        <f>IF(Calcul!$E237="SW",DEGREES(ACOS(1-(1/'ModelParams Lw'!I$25*SQRT(0.5*1.2/'Sound Power'!$C235)*('Sound Power'!$B235/3600)/('Sound Power'!$D235)/('Sound Power'!$F235)))),DEGREES(ACOS(1-(1/'ModelParams Lw'!I$29*SQRT(0.5*1.2/'Sound Power'!$C235)*('Sound Power'!$B235/3600)/('Sound Power'!$D235)/('Sound Power'!$F235)))))</f>
        <v>#DIV/0!</v>
      </c>
      <c r="BZ235" s="23" t="e">
        <f>IF(Calcul!$E237="SW",DEGREES(ACOS(1-(1/'ModelParams Lw'!J$25*SQRT(0.5*1.2/'Sound Power'!$C235)*('Sound Power'!$B235/3600)/('Sound Power'!$D235)/('Sound Power'!$F235)))),DEGREES(ACOS(1-(1/'ModelParams Lw'!J$29*SQRT(0.5*1.2/'Sound Power'!$C235)*('Sound Power'!$B235/3600)/('Sound Power'!$D235)/('Sound Power'!$F235)))))</f>
        <v>#DIV/0!</v>
      </c>
      <c r="CA235" s="26" t="e">
        <f>IF(Calcul!$E237="SW",'ModelParams Lw'!C$22+'ModelParams Lw'!C$23*LOG('Sound Power'!$D235/'Sound Power'!$E235)+'ModelParams Lw'!C$24*LN('Sound Power'!BS235),IF('ModelParams Lw'!C$26+'ModelParams Lw'!C$27*LOG('Sound Power'!$D235/'Sound Power'!$E235)+'ModelParams Lw'!C$28*LN('Sound Power'!BS235)&lt;'ModelParams Lw'!C$22+'ModelParams Lw'!C$23*LOG('Sound Power'!$D235/'Sound Power'!$E235)+'ModelParams Lw'!C$24*LN('Sound Power'!BS235),'ModelParams Lw'!C$22+'ModelParams Lw'!C$23*LOG('Sound Power'!$D235/'Sound Power'!$E235)+'ModelParams Lw'!C$24*LN('Sound Power'!BS235),'ModelParams Lw'!C$26+'ModelParams Lw'!C$27*LOG('Sound Power'!$D235/'Sound Power'!$E235)+'ModelParams Lw'!C$28*LN('Sound Power'!BS235)))</f>
        <v>#DIV/0!</v>
      </c>
      <c r="CB235" s="26" t="e">
        <f>IF(Calcul!$E237="SW",'ModelParams Lw'!D$22+'ModelParams Lw'!D$23*LOG('Sound Power'!$D235/'Sound Power'!$E235)+'ModelParams Lw'!D$24*LN('Sound Power'!BT235),IF('ModelParams Lw'!D$26+'ModelParams Lw'!D$27*LOG('Sound Power'!$D235/'Sound Power'!$E235)+'ModelParams Lw'!D$28*LN('Sound Power'!BT235)&lt;'ModelParams Lw'!D$22+'ModelParams Lw'!D$23*LOG('Sound Power'!$D235/'Sound Power'!$E235)+'ModelParams Lw'!D$24*LN('Sound Power'!BT235),'ModelParams Lw'!D$22+'ModelParams Lw'!D$23*LOG('Sound Power'!$D235/'Sound Power'!$E235)+'ModelParams Lw'!D$24*LN('Sound Power'!BT235),'ModelParams Lw'!D$26+'ModelParams Lw'!D$27*LOG('Sound Power'!$D235/'Sound Power'!$E235)+'ModelParams Lw'!D$28*LN('Sound Power'!BT235)))</f>
        <v>#DIV/0!</v>
      </c>
      <c r="CC235" s="26" t="e">
        <f>IF(Calcul!$E237="SW",'ModelParams Lw'!E$22+'ModelParams Lw'!E$23*LOG('Sound Power'!$D235/'Sound Power'!$E235)+'ModelParams Lw'!E$24*LN('Sound Power'!BU235),IF('ModelParams Lw'!E$26+'ModelParams Lw'!E$27*LOG('Sound Power'!$D235/'Sound Power'!$E235)+'ModelParams Lw'!E$28*LN('Sound Power'!BU235)&lt;'ModelParams Lw'!E$22+'ModelParams Lw'!E$23*LOG('Sound Power'!$D235/'Sound Power'!$E235)+'ModelParams Lw'!E$24*LN('Sound Power'!BU235),'ModelParams Lw'!E$22+'ModelParams Lw'!E$23*LOG('Sound Power'!$D235/'Sound Power'!$E235)+'ModelParams Lw'!E$24*LN('Sound Power'!BU235),'ModelParams Lw'!E$26+'ModelParams Lw'!E$27*LOG('Sound Power'!$D235/'Sound Power'!$E235)+'ModelParams Lw'!E$28*LN('Sound Power'!BU235)))</f>
        <v>#DIV/0!</v>
      </c>
      <c r="CD235" s="26" t="e">
        <f>IF(Calcul!$E237="SW",'ModelParams Lw'!F$22+'ModelParams Lw'!F$23*LOG('Sound Power'!$D235/'Sound Power'!$E235)+'ModelParams Lw'!F$24*LN('Sound Power'!BV235),IF('ModelParams Lw'!F$26+'ModelParams Lw'!F$27*LOG('Sound Power'!$D235/'Sound Power'!$E235)+'ModelParams Lw'!F$28*LN('Sound Power'!BV235)&lt;'ModelParams Lw'!F$22+'ModelParams Lw'!F$23*LOG('Sound Power'!$D235/'Sound Power'!$E235)+'ModelParams Lw'!F$24*LN('Sound Power'!BV235),'ModelParams Lw'!F$22+'ModelParams Lw'!F$23*LOG('Sound Power'!$D235/'Sound Power'!$E235)+'ModelParams Lw'!F$24*LN('Sound Power'!BV235),'ModelParams Lw'!F$26+'ModelParams Lw'!F$27*LOG('Sound Power'!$D235/'Sound Power'!$E235)+'ModelParams Lw'!F$28*LN('Sound Power'!BV235)))</f>
        <v>#DIV/0!</v>
      </c>
      <c r="CE235" s="26" t="e">
        <f>IF(Calcul!$E237="SW",'ModelParams Lw'!G$22+'ModelParams Lw'!G$23*LOG('Sound Power'!$D235/'Sound Power'!$E235)+'ModelParams Lw'!G$24*LN('Sound Power'!BW235),IF('ModelParams Lw'!G$26+'ModelParams Lw'!G$27*LOG('Sound Power'!$D235/'Sound Power'!$E235)+'ModelParams Lw'!G$28*LN('Sound Power'!BW235)&lt;'ModelParams Lw'!G$22+'ModelParams Lw'!G$23*LOG('Sound Power'!$D235/'Sound Power'!$E235)+'ModelParams Lw'!G$24*LN('Sound Power'!BW235),'ModelParams Lw'!G$22+'ModelParams Lw'!G$23*LOG('Sound Power'!$D235/'Sound Power'!$E235)+'ModelParams Lw'!G$24*LN('Sound Power'!BW235),'ModelParams Lw'!G$26+'ModelParams Lw'!G$27*LOG('Sound Power'!$D235/'Sound Power'!$E235)+'ModelParams Lw'!G$28*LN('Sound Power'!BW235)))</f>
        <v>#DIV/0!</v>
      </c>
      <c r="CF235" s="26" t="e">
        <f>IF(Calcul!$E237="SW",'ModelParams Lw'!H$22+'ModelParams Lw'!H$23*LOG('Sound Power'!$D235/'Sound Power'!$E235)+'ModelParams Lw'!H$24*LN('Sound Power'!BX235),IF('ModelParams Lw'!H$26+'ModelParams Lw'!H$27*LOG('Sound Power'!$D235/'Sound Power'!$E235)+'ModelParams Lw'!H$28*LN('Sound Power'!BX235)&lt;'ModelParams Lw'!H$22+'ModelParams Lw'!H$23*LOG('Sound Power'!$D235/'Sound Power'!$E235)+'ModelParams Lw'!H$24*LN('Sound Power'!BX235),'ModelParams Lw'!H$22+'ModelParams Lw'!H$23*LOG('Sound Power'!$D235/'Sound Power'!$E235)+'ModelParams Lw'!H$24*LN('Sound Power'!BX235),'ModelParams Lw'!H$26+'ModelParams Lw'!H$27*LOG('Sound Power'!$D235/'Sound Power'!$E235)+'ModelParams Lw'!H$28*LN('Sound Power'!BX235)))</f>
        <v>#DIV/0!</v>
      </c>
      <c r="CG235" s="26" t="e">
        <f>IF(Calcul!$E237="SW",'ModelParams Lw'!I$22+'ModelParams Lw'!I$23*LOG('Sound Power'!$D235/'Sound Power'!$E235)+'ModelParams Lw'!I$24*LN('Sound Power'!BY235),IF('ModelParams Lw'!I$26+'ModelParams Lw'!I$27*LOG('Sound Power'!$D235/'Sound Power'!$E235)+'ModelParams Lw'!I$28*LN('Sound Power'!BY235)&lt;'ModelParams Lw'!I$22+'ModelParams Lw'!I$23*LOG('Sound Power'!$D235/'Sound Power'!$E235)+'ModelParams Lw'!I$24*LN('Sound Power'!BY235),'ModelParams Lw'!I$22+'ModelParams Lw'!I$23*LOG('Sound Power'!$D235/'Sound Power'!$E235)+'ModelParams Lw'!I$24*LN('Sound Power'!BY235),'ModelParams Lw'!I$26+'ModelParams Lw'!I$27*LOG('Sound Power'!$D235/'Sound Power'!$E235)+'ModelParams Lw'!I$28*LN('Sound Power'!BY235)))</f>
        <v>#DIV/0!</v>
      </c>
      <c r="CH235" s="26" t="e">
        <f>IF(Calcul!$E237="SW",'ModelParams Lw'!J$22+'ModelParams Lw'!J$23*LOG('Sound Power'!$D235/'Sound Power'!$E235)+'ModelParams Lw'!J$24*LN('Sound Power'!BZ235),IF('ModelParams Lw'!J$26+'ModelParams Lw'!J$27*LOG('Sound Power'!$D235/'Sound Power'!$E235)+'ModelParams Lw'!J$28*LN('Sound Power'!BZ235)&lt;'ModelParams Lw'!J$22+'ModelParams Lw'!J$23*LOG('Sound Power'!$D235/'Sound Power'!$E235)+'ModelParams Lw'!J$24*LN('Sound Power'!BZ235),'ModelParams Lw'!J$22+'ModelParams Lw'!J$23*LOG('Sound Power'!$D235/'Sound Power'!$E235)+'ModelParams Lw'!J$24*LN('Sound Power'!BZ235),'ModelParams Lw'!J$26+'ModelParams Lw'!J$27*LOG('Sound Power'!$D235/'Sound Power'!$E235)+'ModelParams Lw'!J$28*LN('Sound Power'!BZ235)))</f>
        <v>#DIV/0!</v>
      </c>
      <c r="CI235" s="26" t="e">
        <f t="shared" si="108"/>
        <v>#DIV/0!</v>
      </c>
      <c r="CJ235" s="26" t="e">
        <f t="shared" si="109"/>
        <v>#DIV/0!</v>
      </c>
      <c r="CK235" s="26" t="e">
        <f t="shared" si="110"/>
        <v>#DIV/0!</v>
      </c>
      <c r="CL235" s="26" t="e">
        <f t="shared" si="111"/>
        <v>#DIV/0!</v>
      </c>
      <c r="CM235" s="26" t="e">
        <f t="shared" si="112"/>
        <v>#DIV/0!</v>
      </c>
      <c r="CN235" s="26" t="e">
        <f t="shared" si="113"/>
        <v>#DIV/0!</v>
      </c>
      <c r="CO235" s="26" t="e">
        <f t="shared" si="114"/>
        <v>#DIV/0!</v>
      </c>
      <c r="CP235" s="26" t="e">
        <f t="shared" si="115"/>
        <v>#DIV/0!</v>
      </c>
      <c r="CQ235" s="26" t="e">
        <f>10*LOG10(IF(CI235="",0,POWER(10,((CI235+'ModelParams Lw'!$O$4)/10))) +IF(CJ235="",0,POWER(10,((CJ235+'ModelParams Lw'!$P$4)/10))) +IF(CK235="",0,POWER(10,((CK235+'ModelParams Lw'!$Q$4)/10))) +IF(CL235="",0,POWER(10,((CL235+'ModelParams Lw'!$R$4)/10))) +IF(CM235="",0,POWER(10,((CM235+'ModelParams Lw'!$S$4)/10))) +IF(CN235="",0,POWER(10,((CN235+'ModelParams Lw'!$T$4)/10))) +IF(CO235="",0,POWER(10,((CO235+'ModelParams Lw'!$U$4)/10)))+IF(CP235="",0,POWER(10,((CP235+'ModelParams Lw'!$V$4)/10))))</f>
        <v>#DIV/0!</v>
      </c>
      <c r="CR235" s="26" t="e">
        <f t="shared" si="116"/>
        <v>#DIV/0!</v>
      </c>
      <c r="CS235" s="26" t="e">
        <f>(CI235-'ModelParams Lw'!$O$10)/'ModelParams Lw'!$O$11</f>
        <v>#DIV/0!</v>
      </c>
      <c r="CT235" s="26" t="e">
        <f>(CJ235-'ModelParams Lw'!$P$10)/'ModelParams Lw'!$P$11</f>
        <v>#DIV/0!</v>
      </c>
      <c r="CU235" s="26" t="e">
        <f>(CK235-'ModelParams Lw'!$Q$10)/'ModelParams Lw'!$Q$11</f>
        <v>#DIV/0!</v>
      </c>
      <c r="CV235" s="26" t="e">
        <f>(CL235-'ModelParams Lw'!$R$10)/'ModelParams Lw'!$R$11</f>
        <v>#DIV/0!</v>
      </c>
      <c r="CW235" s="26" t="e">
        <f>(CM235-'ModelParams Lw'!$S$10)/'ModelParams Lw'!$S$11</f>
        <v>#DIV/0!</v>
      </c>
      <c r="CX235" s="26" t="e">
        <f>(CN235-'ModelParams Lw'!$T$10)/'ModelParams Lw'!$T$11</f>
        <v>#DIV/0!</v>
      </c>
      <c r="CY235" s="26" t="e">
        <f>(CO235-'ModelParams Lw'!$U$10)/'ModelParams Lw'!$U$11</f>
        <v>#DIV/0!</v>
      </c>
      <c r="CZ235" s="26" t="e">
        <f>(CP235-'ModelParams Lw'!$V$10)/'ModelParams Lw'!$V$11</f>
        <v>#DIV/0!</v>
      </c>
    </row>
    <row r="236" spans="1:104" x14ac:dyDescent="0.2">
      <c r="A236" s="13">
        <f>Calcul!A238</f>
        <v>0</v>
      </c>
      <c r="B236" s="13">
        <f t="shared" si="92"/>
        <v>0</v>
      </c>
      <c r="C236" s="13">
        <f>Calcul!B238</f>
        <v>0</v>
      </c>
      <c r="D236" s="13">
        <f>Calcul!C238/1000</f>
        <v>0</v>
      </c>
      <c r="E236" s="13">
        <f>Calcul!D238/1000</f>
        <v>0</v>
      </c>
      <c r="F236" s="13">
        <f t="shared" si="93"/>
        <v>0</v>
      </c>
      <c r="G236" s="23" t="e">
        <f>DEGREES(ACOS(1-(1/'ModelParams Lw'!B$15*SQRT(0.5*1.2/'Sound Power'!$C236)*('Sound Power'!$B236/3600)/('Sound Power'!$D236)/('Sound Power'!$F236))))</f>
        <v>#DIV/0!</v>
      </c>
      <c r="H236" s="23" t="e">
        <f>DEGREES(ACOS(1-(1/'ModelParams Lw'!C$15*SQRT(0.5*1.2/'Sound Power'!$C236)*('Sound Power'!$B236/3600)/('Sound Power'!$D236)/('Sound Power'!$F236))))</f>
        <v>#DIV/0!</v>
      </c>
      <c r="I236" s="23" t="e">
        <f>DEGREES(ACOS(1-(1/'ModelParams Lw'!D$15*SQRT(0.5*1.2/'Sound Power'!$C236)*('Sound Power'!$B236/3600)/('Sound Power'!$D236)/('Sound Power'!$F236))))</f>
        <v>#DIV/0!</v>
      </c>
      <c r="J236" s="23" t="e">
        <f>DEGREES(ACOS(1-(1/'ModelParams Lw'!E$15*SQRT(0.5*1.2/'Sound Power'!$C236)*('Sound Power'!$B236/3600)/('Sound Power'!$D236)/('Sound Power'!$F236))))</f>
        <v>#DIV/0!</v>
      </c>
      <c r="K236" s="23" t="e">
        <f>DEGREES(ACOS(1-(1/'ModelParams Lw'!F$15*SQRT(0.5*1.2/'Sound Power'!$C236)*('Sound Power'!$B236/3600)/('Sound Power'!$D236)/('Sound Power'!$F236))))</f>
        <v>#DIV/0!</v>
      </c>
      <c r="L236" s="23" t="e">
        <f>DEGREES(ACOS(1-(1/'ModelParams Lw'!G$15*SQRT(0.5*1.2/'Sound Power'!$C236)*('Sound Power'!$B236/3600)/('Sound Power'!$D236)/('Sound Power'!$F236))))</f>
        <v>#DIV/0!</v>
      </c>
      <c r="M236" s="23" t="e">
        <f>DEGREES(ACOS(1-(1/'ModelParams Lw'!H$15*SQRT(0.5*1.2/'Sound Power'!$C236)*('Sound Power'!$B236/3600)/('Sound Power'!$D236)/('Sound Power'!$F236))))</f>
        <v>#DIV/0!</v>
      </c>
      <c r="N236" s="23" t="e">
        <f>DEGREES(ACOS(1-(1/'ModelParams Lw'!I$15*SQRT(0.5*1.2/'Sound Power'!$C236)*('Sound Power'!$B236/3600)/('Sound Power'!$D236)/('Sound Power'!$F236))))</f>
        <v>#DIV/0!</v>
      </c>
      <c r="O236" s="26" t="e">
        <f>('ModelParams Lw'!B$4*LN('Sound Power'!G236)/(1+EXP(-('Sound Power'!$D236*1000+'ModelParams Lw'!B$6)/'ModelParams Lw'!B$7))+'ModelParams Lw'!B$5)*LN('Sound Power'!$B236)-('ModelParams Lw'!B$8+'ModelParams Lw'!B$9*$D236+'ModelParams Lw'!B$10*'Sound Power'!$F236^'ModelParams Lw'!B$14+'ModelParams Lw'!B$11*LN('Sound Power'!G236)+'ModelParams Lw'!B$12*'Sound Power'!$D236*'Sound Power'!$F236+'ModelParams Lw'!B$13*'Sound Power'!$D236*LN('Sound Power'!G236))</f>
        <v>#DIV/0!</v>
      </c>
      <c r="P236" s="26" t="e">
        <f>('ModelParams Lw'!C$4*LN('Sound Power'!H236)/(1+EXP(-('Sound Power'!$D236*1000+'ModelParams Lw'!C$6)/'ModelParams Lw'!C$7))+'ModelParams Lw'!C$5)*LN('Sound Power'!$B236)-('ModelParams Lw'!C$8+'ModelParams Lw'!C$9*$D236+'ModelParams Lw'!C$10*'Sound Power'!$F236^'ModelParams Lw'!C$14+'ModelParams Lw'!C$11*LN('Sound Power'!H236)+'ModelParams Lw'!C$12*'Sound Power'!$D236*'Sound Power'!$F236+'ModelParams Lw'!C$13*'Sound Power'!$D236*LN('Sound Power'!H236))</f>
        <v>#DIV/0!</v>
      </c>
      <c r="Q236" s="26" t="e">
        <f>('ModelParams Lw'!D$4*LN('Sound Power'!I236)/(1+EXP(-('Sound Power'!$D236*1000+'ModelParams Lw'!D$6)/'ModelParams Lw'!D$7))+'ModelParams Lw'!D$5)*LN('Sound Power'!$B236)-('ModelParams Lw'!D$8+'ModelParams Lw'!D$9*$D236+'ModelParams Lw'!D$10*'Sound Power'!$F236^'ModelParams Lw'!D$14+'ModelParams Lw'!D$11*LN('Sound Power'!I236)+'ModelParams Lw'!D$12*'Sound Power'!$D236*'Sound Power'!$F236+'ModelParams Lw'!D$13*'Sound Power'!$D236*LN('Sound Power'!I236))</f>
        <v>#DIV/0!</v>
      </c>
      <c r="R236" s="26" t="e">
        <f>('ModelParams Lw'!E$4*LN('Sound Power'!J236)/(1+EXP(-('Sound Power'!$D236*1000+'ModelParams Lw'!E$6)/'ModelParams Lw'!E$7))+'ModelParams Lw'!E$5)*LN('Sound Power'!$B236)-('ModelParams Lw'!E$8+'ModelParams Lw'!E$9*$D236+'ModelParams Lw'!E$10*'Sound Power'!$F236^'ModelParams Lw'!E$14+'ModelParams Lw'!E$11*LN('Sound Power'!J236)+'ModelParams Lw'!E$12*'Sound Power'!$D236*'Sound Power'!$F236+'ModelParams Lw'!E$13*'Sound Power'!$D236*LN('Sound Power'!J236))</f>
        <v>#DIV/0!</v>
      </c>
      <c r="S236" s="26" t="e">
        <f>('ModelParams Lw'!F$4*LN('Sound Power'!K236)/(1+EXP(-('Sound Power'!$D236*1000+'ModelParams Lw'!F$6)/'ModelParams Lw'!F$7))+'ModelParams Lw'!F$5)*LN('Sound Power'!$B236)-('ModelParams Lw'!F$8+'ModelParams Lw'!F$9*$D236+'ModelParams Lw'!F$10*'Sound Power'!$F236^'ModelParams Lw'!F$14+'ModelParams Lw'!F$11*LN('Sound Power'!K236)+'ModelParams Lw'!F$12*'Sound Power'!$D236*'Sound Power'!$F236+'ModelParams Lw'!F$13*'Sound Power'!$D236*LN('Sound Power'!K236))</f>
        <v>#DIV/0!</v>
      </c>
      <c r="T236" s="26" t="e">
        <f>('ModelParams Lw'!G$4*LN('Sound Power'!L236)/(1+EXP(-('Sound Power'!$D236*1000+'ModelParams Lw'!G$6)/'ModelParams Lw'!G$7))+'ModelParams Lw'!G$5)*LN('Sound Power'!$B236)-('ModelParams Lw'!G$8+'ModelParams Lw'!G$9*$D236+'ModelParams Lw'!G$10*'Sound Power'!$F236^'ModelParams Lw'!G$14+'ModelParams Lw'!G$11*LN('Sound Power'!L236)+'ModelParams Lw'!G$12*'Sound Power'!$D236*'Sound Power'!$F236+'ModelParams Lw'!G$13*'Sound Power'!$D236*LN('Sound Power'!L236))</f>
        <v>#DIV/0!</v>
      </c>
      <c r="U236" s="26" t="e">
        <f>('ModelParams Lw'!H$4*LN('Sound Power'!M236)/(1+EXP(-('Sound Power'!$D236*1000+'ModelParams Lw'!H$6)/'ModelParams Lw'!H$7))+'ModelParams Lw'!H$5)*LN('Sound Power'!$B236)-('ModelParams Lw'!H$8+'ModelParams Lw'!H$9*$D236+'ModelParams Lw'!H$10*'Sound Power'!$F236^'ModelParams Lw'!H$14+'ModelParams Lw'!H$11*LN('Sound Power'!M236)+'ModelParams Lw'!H$12*'Sound Power'!$D236*'Sound Power'!$F236+'ModelParams Lw'!H$13*'Sound Power'!$D236*LN('Sound Power'!M236))</f>
        <v>#DIV/0!</v>
      </c>
      <c r="V236" s="26" t="e">
        <f>('ModelParams Lw'!I$4*LN('Sound Power'!N236)/(1+EXP(-('Sound Power'!$D236*1000+'ModelParams Lw'!I$6)/'ModelParams Lw'!I$7))+'ModelParams Lw'!I$5)*LN('Sound Power'!$B236)-('ModelParams Lw'!I$8+'ModelParams Lw'!I$9*$D236+'ModelParams Lw'!I$10*'Sound Power'!$F236^'ModelParams Lw'!I$14+'ModelParams Lw'!I$11*LN('Sound Power'!N236)+'ModelParams Lw'!I$12*'Sound Power'!$D236*'Sound Power'!$F236+'ModelParams Lw'!I$13*'Sound Power'!$D236*LN('Sound Power'!N236))</f>
        <v>#DIV/0!</v>
      </c>
      <c r="W236" s="26" t="e">
        <f>10*LOG10(IF(O236="",0,POWER(10,((O236+'ModelParams Lw'!$O$4)/10))) +IF(P236="",0,POWER(10,((P236+'ModelParams Lw'!$P$4)/10))) +IF(Q236="",0,POWER(10,((Q236+'ModelParams Lw'!$Q$4)/10))) +IF(R236="",0,POWER(10,((R236+'ModelParams Lw'!$R$4)/10))) +IF(S236="",0,POWER(10,((S236+'ModelParams Lw'!$S$4)/10))) +IF(T236="",0,POWER(10,((T236+'ModelParams Lw'!$T$4)/10))) +IF(U236="",0,POWER(10,((U236+'ModelParams Lw'!$U$4)/10)))+IF(V236="",0,POWER(10,((V236+'ModelParams Lw'!$V$4)/10))))</f>
        <v>#DIV/0!</v>
      </c>
      <c r="X236" s="26" t="e">
        <f t="shared" si="102"/>
        <v>#DIV/0!</v>
      </c>
      <c r="Y236" s="26" t="e">
        <f>(O236-'ModelParams Lw'!O$10)/'ModelParams Lw'!O$11</f>
        <v>#DIV/0!</v>
      </c>
      <c r="Z236" s="26" t="e">
        <f>(P236-'ModelParams Lw'!P$10)/'ModelParams Lw'!P$11</f>
        <v>#DIV/0!</v>
      </c>
      <c r="AA236" s="26" t="e">
        <f>(Q236-'ModelParams Lw'!Q$10)/'ModelParams Lw'!Q$11</f>
        <v>#DIV/0!</v>
      </c>
      <c r="AB236" s="26" t="e">
        <f>(R236-'ModelParams Lw'!R$10)/'ModelParams Lw'!R$11</f>
        <v>#DIV/0!</v>
      </c>
      <c r="AC236" s="26" t="e">
        <f>(S236-'ModelParams Lw'!S$10)/'ModelParams Lw'!S$11</f>
        <v>#DIV/0!</v>
      </c>
      <c r="AD236" s="26" t="e">
        <f>(T236-'ModelParams Lw'!T$10)/'ModelParams Lw'!T$11</f>
        <v>#DIV/0!</v>
      </c>
      <c r="AE236" s="26" t="e">
        <f>(U236-'ModelParams Lw'!U$10)/'ModelParams Lw'!U$11</f>
        <v>#DIV/0!</v>
      </c>
      <c r="AF236" s="26" t="e">
        <f>(V236-'ModelParams Lw'!V$10)/'ModelParams Lw'!V$11</f>
        <v>#DIV/0!</v>
      </c>
      <c r="AG236" s="26" t="e">
        <f t="shared" si="103"/>
        <v>#DIV/0!</v>
      </c>
      <c r="AH236" s="26" t="e">
        <f>VLOOKUP(D236*1000,'ModelParams Lw'!$A$38:$D$58,4)</f>
        <v>#N/A</v>
      </c>
      <c r="AI236" s="56" t="e">
        <f>VLOOKUP(D236*1000,'ModelParams Lw'!$A$38:$D$58,2)</f>
        <v>#N/A</v>
      </c>
      <c r="AJ236" s="46" t="e">
        <f t="shared" si="104"/>
        <v>#DIV/0!</v>
      </c>
      <c r="AK236" s="26" t="e">
        <f t="shared" si="105"/>
        <v>#VALUE!</v>
      </c>
      <c r="AL236" s="26" t="e">
        <f>IF($AI236=100,'ModelParams Lw'!R$35*'Sound Power'!$AH236^2+'ModelParams Lw'!R$36*'Sound Power'!$AH236+'ModelParams Lw'!R$37,IF($AI236=150,'ModelParams Lw'!R$38*'Sound Power'!$AH236^2+'ModelParams Lw'!R$39*'Sound Power'!$AH236+'ModelParams Lw'!R$40,'ModelParams Lw'!R$41*'Sound Power'!$AH236^2+'ModelParams Lw'!R$42*'Sound Power'!$AH236+'ModelParams Lw'!R$43))</f>
        <v>#N/A</v>
      </c>
      <c r="AM236" s="26" t="e">
        <f>IF($AI236=100,'ModelParams Lw'!S$35*'Sound Power'!$AH236^2+'ModelParams Lw'!S$36*'Sound Power'!$AH236+'ModelParams Lw'!S$37,IF($AI236=150,'ModelParams Lw'!S$38*'Sound Power'!$AH236^2+'ModelParams Lw'!S$39*'Sound Power'!$AH236+'ModelParams Lw'!S$40,'ModelParams Lw'!S$41*'Sound Power'!$AH236^2+'ModelParams Lw'!S$42*'Sound Power'!$AH236+'ModelParams Lw'!S$43))</f>
        <v>#N/A</v>
      </c>
      <c r="AN236" s="26" t="e">
        <f>IF($AI236=100,'ModelParams Lw'!T$35*'Sound Power'!$AH236^2+'ModelParams Lw'!T$36*'Sound Power'!$AH236+'ModelParams Lw'!T$37,IF($AI236=150,'ModelParams Lw'!T$38*'Sound Power'!$AH236^2+'ModelParams Lw'!T$39*'Sound Power'!$AH236+'ModelParams Lw'!T$40,'ModelParams Lw'!T$41*'Sound Power'!$AH236^2+'ModelParams Lw'!T$42*'Sound Power'!$AH236+'ModelParams Lw'!T$43))</f>
        <v>#N/A</v>
      </c>
      <c r="AO236" s="26" t="e">
        <f>IF($AI236=100,'ModelParams Lw'!U$35*'Sound Power'!$AH236^2+'ModelParams Lw'!U$36*'Sound Power'!$AH236+'ModelParams Lw'!U$37,IF($AI236=150,'ModelParams Lw'!U$38*'Sound Power'!$AH236^2+'ModelParams Lw'!U$39*'Sound Power'!$AH236+'ModelParams Lw'!U$40,'ModelParams Lw'!U$41*'Sound Power'!$AH236^2+'ModelParams Lw'!U$42*'Sound Power'!$AH236+'ModelParams Lw'!U$43))</f>
        <v>#N/A</v>
      </c>
      <c r="AP236" s="26" t="e">
        <f>IF($AI236=100,'ModelParams Lw'!V$35*'Sound Power'!$AH236^2+'ModelParams Lw'!V$36*'Sound Power'!$AH236+'ModelParams Lw'!V$37,IF($AI236=150,'ModelParams Lw'!V$38*'Sound Power'!$AH236^2+'ModelParams Lw'!V$39*'Sound Power'!$AH236+'ModelParams Lw'!V$40,'ModelParams Lw'!V$41*'Sound Power'!$AH236^2+'ModelParams Lw'!V$42*'Sound Power'!$AH236+'ModelParams Lw'!V$43))</f>
        <v>#N/A</v>
      </c>
      <c r="AQ236" s="26" t="e">
        <f>IF($AI236=100,'ModelParams Lw'!W$35*'Sound Power'!$AH236^2+'ModelParams Lw'!W$36*'Sound Power'!$AH236+'ModelParams Lw'!W$37,IF($AI236=150,'ModelParams Lw'!W$38*'Sound Power'!$AH236^2+'ModelParams Lw'!W$39*'Sound Power'!$AH236+'ModelParams Lw'!W$40,'ModelParams Lw'!W$41*'Sound Power'!$AH236^2+'ModelParams Lw'!W$42*'Sound Power'!$AH236+'ModelParams Lw'!W$43))</f>
        <v>#N/A</v>
      </c>
      <c r="AR236" s="26" t="e">
        <f t="shared" si="106"/>
        <v>#VALUE!</v>
      </c>
      <c r="AS236" s="26" t="e">
        <f>IF(26.83*LN($AJ236)-11.791-'ModelParams Lw'!B$35&lt;0,0,26.83*LN($AJ236)-11.791-'ModelParams Lw'!B$35)</f>
        <v>#DIV/0!</v>
      </c>
      <c r="AT236" s="26" t="e">
        <f>IF(26.83*LN($AJ236)-11.791-'ModelParams Lw'!C$35&lt;0,0,26.83*LN($AJ236)-11.791-'ModelParams Lw'!C$35)</f>
        <v>#DIV/0!</v>
      </c>
      <c r="AU236" s="26" t="e">
        <f>IF(26.83*LN($AJ236)-11.791-'ModelParams Lw'!D$35&lt;0,0,26.83*LN($AJ236)-11.791-'ModelParams Lw'!D$35)</f>
        <v>#DIV/0!</v>
      </c>
      <c r="AV236" s="26" t="e">
        <f>IF(26.83*LN($AJ236)-11.791-'ModelParams Lw'!E$35&lt;0,0,26.83*LN($AJ236)-11.791-'ModelParams Lw'!E$35)</f>
        <v>#DIV/0!</v>
      </c>
      <c r="AW236" s="26" t="e">
        <f>IF(26.83*LN($AJ236)-11.791-'ModelParams Lw'!F$35&lt;0,0,26.83*LN($AJ236)-11.791-'ModelParams Lw'!F$35)</f>
        <v>#DIV/0!</v>
      </c>
      <c r="AX236" s="26" t="e">
        <f>IF(26.83*LN($AJ236)-11.791-'ModelParams Lw'!G$35&lt;0,0,26.83*LN($AJ236)-11.791-'ModelParams Lw'!G$35)</f>
        <v>#DIV/0!</v>
      </c>
      <c r="AY236" s="26" t="e">
        <f>IF(26.83*LN($AJ236)-11.791-'ModelParams Lw'!H$35&lt;0,0,26.83*LN($AJ236)-11.791-'ModelParams Lw'!H$35)</f>
        <v>#DIV/0!</v>
      </c>
      <c r="AZ236" s="26" t="e">
        <f>IF(26.83*LN($AJ236)-11.791-'ModelParams Lw'!I$35&lt;0,0,26.83*LN($AJ236)-11.791-'ModelParams Lw'!I$35)</f>
        <v>#DIV/0!</v>
      </c>
      <c r="BA236" s="26" t="e">
        <f t="shared" si="94"/>
        <v>#DIV/0!</v>
      </c>
      <c r="BB236" s="26" t="e">
        <f t="shared" si="95"/>
        <v>#DIV/0!</v>
      </c>
      <c r="BC236" s="26" t="e">
        <f t="shared" si="96"/>
        <v>#DIV/0!</v>
      </c>
      <c r="BD236" s="26" t="e">
        <f t="shared" si="97"/>
        <v>#DIV/0!</v>
      </c>
      <c r="BE236" s="26" t="e">
        <f t="shared" si="98"/>
        <v>#DIV/0!</v>
      </c>
      <c r="BF236" s="26" t="e">
        <f t="shared" si="99"/>
        <v>#DIV/0!</v>
      </c>
      <c r="BG236" s="26" t="e">
        <f t="shared" si="100"/>
        <v>#DIV/0!</v>
      </c>
      <c r="BH236" s="26" t="e">
        <f t="shared" si="101"/>
        <v>#DIV/0!</v>
      </c>
      <c r="BI236" s="26" t="e">
        <f>10*LOG10(IF(BA236="",0,POWER(10,((BA236+'ModelParams Lw'!$O$4)/10))) +IF(BB236="",0,POWER(10,((BB236+'ModelParams Lw'!$P$4)/10))) +IF(BC236="",0,POWER(10,((BC236+'ModelParams Lw'!$Q$4)/10))) +IF(BD236="",0,POWER(10,((BD236+'ModelParams Lw'!$R$4)/10))) +IF(BE236="",0,POWER(10,((BE236+'ModelParams Lw'!$S$4)/10))) +IF(BF236="",0,POWER(10,((BF236+'ModelParams Lw'!$T$4)/10))) +IF(BG236="",0,POWER(10,((BG236+'ModelParams Lw'!$U$4)/10)))+IF(BH236="",0,POWER(10,((BH236+'ModelParams Lw'!$V$4)/10))))</f>
        <v>#DIV/0!</v>
      </c>
      <c r="BJ236" s="26" t="e">
        <f t="shared" si="107"/>
        <v>#DIV/0!</v>
      </c>
      <c r="BK236" s="26" t="e">
        <f>(BA236-'ModelParams Lw'!O$10)/'ModelParams Lw'!O$11</f>
        <v>#DIV/0!</v>
      </c>
      <c r="BL236" s="26" t="e">
        <f>(BB236-'ModelParams Lw'!P$10)/'ModelParams Lw'!P$11</f>
        <v>#DIV/0!</v>
      </c>
      <c r="BM236" s="26" t="e">
        <f>(BC236-'ModelParams Lw'!Q$10)/'ModelParams Lw'!Q$11</f>
        <v>#DIV/0!</v>
      </c>
      <c r="BN236" s="26" t="e">
        <f>(BD236-'ModelParams Lw'!R$10)/'ModelParams Lw'!R$11</f>
        <v>#DIV/0!</v>
      </c>
      <c r="BO236" s="26" t="e">
        <f>(BE236-'ModelParams Lw'!S$10)/'ModelParams Lw'!S$11</f>
        <v>#DIV/0!</v>
      </c>
      <c r="BP236" s="26" t="e">
        <f>(BF236-'ModelParams Lw'!T$10)/'ModelParams Lw'!T$11</f>
        <v>#DIV/0!</v>
      </c>
      <c r="BQ236" s="26" t="e">
        <f>(BG236-'ModelParams Lw'!U$10)/'ModelParams Lw'!U$11</f>
        <v>#DIV/0!</v>
      </c>
      <c r="BR236" s="26" t="e">
        <f>(BH236-'ModelParams Lw'!V$10)/'ModelParams Lw'!V$11</f>
        <v>#DIV/0!</v>
      </c>
      <c r="BS236" s="23" t="e">
        <f>IF(Calcul!$E238="SW",DEGREES(ACOS(1-(1/'ModelParams Lw'!C$25*SQRT(0.5*1.2/'Sound Power'!$C236)*('Sound Power'!$B236/3600)/('Sound Power'!$D236)/('Sound Power'!$F236)))),DEGREES(ACOS(1-(1/'ModelParams Lw'!C$29*SQRT(0.5*1.2/'Sound Power'!$C236)*('Sound Power'!$B236/3600)/('Sound Power'!$D236)/('Sound Power'!$F236)))))</f>
        <v>#DIV/0!</v>
      </c>
      <c r="BT236" s="23" t="e">
        <f>IF(Calcul!$E238="SW",DEGREES(ACOS(1-(1/'ModelParams Lw'!D$25*SQRT(0.5*1.2/'Sound Power'!$C236)*('Sound Power'!$B236/3600)/('Sound Power'!$D236)/('Sound Power'!$F236)))),DEGREES(ACOS(1-(1/'ModelParams Lw'!D$29*SQRT(0.5*1.2/'Sound Power'!$C236)*('Sound Power'!$B236/3600)/('Sound Power'!$D236)/('Sound Power'!$F236)))))</f>
        <v>#DIV/0!</v>
      </c>
      <c r="BU236" s="23" t="e">
        <f>IF(Calcul!$E238="SW",DEGREES(ACOS(1-(1/'ModelParams Lw'!E$25*SQRT(0.5*1.2/'Sound Power'!$C236)*('Sound Power'!$B236/3600)/('Sound Power'!$D236)/('Sound Power'!$F236)))),DEGREES(ACOS(1-(1/'ModelParams Lw'!E$29*SQRT(0.5*1.2/'Sound Power'!$C236)*('Sound Power'!$B236/3600)/('Sound Power'!$D236)/('Sound Power'!$F236)))))</f>
        <v>#DIV/0!</v>
      </c>
      <c r="BV236" s="23" t="e">
        <f>IF(Calcul!$E238="SW",DEGREES(ACOS(1-(1/'ModelParams Lw'!F$25*SQRT(0.5*1.2/'Sound Power'!$C236)*('Sound Power'!$B236/3600)/('Sound Power'!$D236)/('Sound Power'!$F236)))),DEGREES(ACOS(1-(1/'ModelParams Lw'!F$29*SQRT(0.5*1.2/'Sound Power'!$C236)*('Sound Power'!$B236/3600)/('Sound Power'!$D236)/('Sound Power'!$F236)))))</f>
        <v>#DIV/0!</v>
      </c>
      <c r="BW236" s="23" t="e">
        <f>IF(Calcul!$E238="SW",DEGREES(ACOS(1-(1/'ModelParams Lw'!G$25*SQRT(0.5*1.2/'Sound Power'!$C236)*('Sound Power'!$B236/3600)/('Sound Power'!$D236)/('Sound Power'!$F236)))),DEGREES(ACOS(1-(1/'ModelParams Lw'!G$29*SQRT(0.5*1.2/'Sound Power'!$C236)*('Sound Power'!$B236/3600)/('Sound Power'!$D236)/('Sound Power'!$F236)))))</f>
        <v>#DIV/0!</v>
      </c>
      <c r="BX236" s="23" t="e">
        <f>IF(Calcul!$E238="SW",DEGREES(ACOS(1-(1/'ModelParams Lw'!H$25*SQRT(0.5*1.2/'Sound Power'!$C236)*('Sound Power'!$B236/3600)/('Sound Power'!$D236)/('Sound Power'!$F236)))),DEGREES(ACOS(1-(1/'ModelParams Lw'!H$29*SQRT(0.5*1.2/'Sound Power'!$C236)*('Sound Power'!$B236/3600)/('Sound Power'!$D236)/('Sound Power'!$F236)))))</f>
        <v>#DIV/0!</v>
      </c>
      <c r="BY236" s="23" t="e">
        <f>IF(Calcul!$E238="SW",DEGREES(ACOS(1-(1/'ModelParams Lw'!I$25*SQRT(0.5*1.2/'Sound Power'!$C236)*('Sound Power'!$B236/3600)/('Sound Power'!$D236)/('Sound Power'!$F236)))),DEGREES(ACOS(1-(1/'ModelParams Lw'!I$29*SQRT(0.5*1.2/'Sound Power'!$C236)*('Sound Power'!$B236/3600)/('Sound Power'!$D236)/('Sound Power'!$F236)))))</f>
        <v>#DIV/0!</v>
      </c>
      <c r="BZ236" s="23" t="e">
        <f>IF(Calcul!$E238="SW",DEGREES(ACOS(1-(1/'ModelParams Lw'!J$25*SQRT(0.5*1.2/'Sound Power'!$C236)*('Sound Power'!$B236/3600)/('Sound Power'!$D236)/('Sound Power'!$F236)))),DEGREES(ACOS(1-(1/'ModelParams Lw'!J$29*SQRT(0.5*1.2/'Sound Power'!$C236)*('Sound Power'!$B236/3600)/('Sound Power'!$D236)/('Sound Power'!$F236)))))</f>
        <v>#DIV/0!</v>
      </c>
      <c r="CA236" s="26" t="e">
        <f>IF(Calcul!$E238="SW",'ModelParams Lw'!C$22+'ModelParams Lw'!C$23*LOG('Sound Power'!$D236/'Sound Power'!$E236)+'ModelParams Lw'!C$24*LN('Sound Power'!BS236),IF('ModelParams Lw'!C$26+'ModelParams Lw'!C$27*LOG('Sound Power'!$D236/'Sound Power'!$E236)+'ModelParams Lw'!C$28*LN('Sound Power'!BS236)&lt;'ModelParams Lw'!C$22+'ModelParams Lw'!C$23*LOG('Sound Power'!$D236/'Sound Power'!$E236)+'ModelParams Lw'!C$24*LN('Sound Power'!BS236),'ModelParams Lw'!C$22+'ModelParams Lw'!C$23*LOG('Sound Power'!$D236/'Sound Power'!$E236)+'ModelParams Lw'!C$24*LN('Sound Power'!BS236),'ModelParams Lw'!C$26+'ModelParams Lw'!C$27*LOG('Sound Power'!$D236/'Sound Power'!$E236)+'ModelParams Lw'!C$28*LN('Sound Power'!BS236)))</f>
        <v>#DIV/0!</v>
      </c>
      <c r="CB236" s="26" t="e">
        <f>IF(Calcul!$E238="SW",'ModelParams Lw'!D$22+'ModelParams Lw'!D$23*LOG('Sound Power'!$D236/'Sound Power'!$E236)+'ModelParams Lw'!D$24*LN('Sound Power'!BT236),IF('ModelParams Lw'!D$26+'ModelParams Lw'!D$27*LOG('Sound Power'!$D236/'Sound Power'!$E236)+'ModelParams Lw'!D$28*LN('Sound Power'!BT236)&lt;'ModelParams Lw'!D$22+'ModelParams Lw'!D$23*LOG('Sound Power'!$D236/'Sound Power'!$E236)+'ModelParams Lw'!D$24*LN('Sound Power'!BT236),'ModelParams Lw'!D$22+'ModelParams Lw'!D$23*LOG('Sound Power'!$D236/'Sound Power'!$E236)+'ModelParams Lw'!D$24*LN('Sound Power'!BT236),'ModelParams Lw'!D$26+'ModelParams Lw'!D$27*LOG('Sound Power'!$D236/'Sound Power'!$E236)+'ModelParams Lw'!D$28*LN('Sound Power'!BT236)))</f>
        <v>#DIV/0!</v>
      </c>
      <c r="CC236" s="26" t="e">
        <f>IF(Calcul!$E238="SW",'ModelParams Lw'!E$22+'ModelParams Lw'!E$23*LOG('Sound Power'!$D236/'Sound Power'!$E236)+'ModelParams Lw'!E$24*LN('Sound Power'!BU236),IF('ModelParams Lw'!E$26+'ModelParams Lw'!E$27*LOG('Sound Power'!$D236/'Sound Power'!$E236)+'ModelParams Lw'!E$28*LN('Sound Power'!BU236)&lt;'ModelParams Lw'!E$22+'ModelParams Lw'!E$23*LOG('Sound Power'!$D236/'Sound Power'!$E236)+'ModelParams Lw'!E$24*LN('Sound Power'!BU236),'ModelParams Lw'!E$22+'ModelParams Lw'!E$23*LOG('Sound Power'!$D236/'Sound Power'!$E236)+'ModelParams Lw'!E$24*LN('Sound Power'!BU236),'ModelParams Lw'!E$26+'ModelParams Lw'!E$27*LOG('Sound Power'!$D236/'Sound Power'!$E236)+'ModelParams Lw'!E$28*LN('Sound Power'!BU236)))</f>
        <v>#DIV/0!</v>
      </c>
      <c r="CD236" s="26" t="e">
        <f>IF(Calcul!$E238="SW",'ModelParams Lw'!F$22+'ModelParams Lw'!F$23*LOG('Sound Power'!$D236/'Sound Power'!$E236)+'ModelParams Lw'!F$24*LN('Sound Power'!BV236),IF('ModelParams Lw'!F$26+'ModelParams Lw'!F$27*LOG('Sound Power'!$D236/'Sound Power'!$E236)+'ModelParams Lw'!F$28*LN('Sound Power'!BV236)&lt;'ModelParams Lw'!F$22+'ModelParams Lw'!F$23*LOG('Sound Power'!$D236/'Sound Power'!$E236)+'ModelParams Lw'!F$24*LN('Sound Power'!BV236),'ModelParams Lw'!F$22+'ModelParams Lw'!F$23*LOG('Sound Power'!$D236/'Sound Power'!$E236)+'ModelParams Lw'!F$24*LN('Sound Power'!BV236),'ModelParams Lw'!F$26+'ModelParams Lw'!F$27*LOG('Sound Power'!$D236/'Sound Power'!$E236)+'ModelParams Lw'!F$28*LN('Sound Power'!BV236)))</f>
        <v>#DIV/0!</v>
      </c>
      <c r="CE236" s="26" t="e">
        <f>IF(Calcul!$E238="SW",'ModelParams Lw'!G$22+'ModelParams Lw'!G$23*LOG('Sound Power'!$D236/'Sound Power'!$E236)+'ModelParams Lw'!G$24*LN('Sound Power'!BW236),IF('ModelParams Lw'!G$26+'ModelParams Lw'!G$27*LOG('Sound Power'!$D236/'Sound Power'!$E236)+'ModelParams Lw'!G$28*LN('Sound Power'!BW236)&lt;'ModelParams Lw'!G$22+'ModelParams Lw'!G$23*LOG('Sound Power'!$D236/'Sound Power'!$E236)+'ModelParams Lw'!G$24*LN('Sound Power'!BW236),'ModelParams Lw'!G$22+'ModelParams Lw'!G$23*LOG('Sound Power'!$D236/'Sound Power'!$E236)+'ModelParams Lw'!G$24*LN('Sound Power'!BW236),'ModelParams Lw'!G$26+'ModelParams Lw'!G$27*LOG('Sound Power'!$D236/'Sound Power'!$E236)+'ModelParams Lw'!G$28*LN('Sound Power'!BW236)))</f>
        <v>#DIV/0!</v>
      </c>
      <c r="CF236" s="26" t="e">
        <f>IF(Calcul!$E238="SW",'ModelParams Lw'!H$22+'ModelParams Lw'!H$23*LOG('Sound Power'!$D236/'Sound Power'!$E236)+'ModelParams Lw'!H$24*LN('Sound Power'!BX236),IF('ModelParams Lw'!H$26+'ModelParams Lw'!H$27*LOG('Sound Power'!$D236/'Sound Power'!$E236)+'ModelParams Lw'!H$28*LN('Sound Power'!BX236)&lt;'ModelParams Lw'!H$22+'ModelParams Lw'!H$23*LOG('Sound Power'!$D236/'Sound Power'!$E236)+'ModelParams Lw'!H$24*LN('Sound Power'!BX236),'ModelParams Lw'!H$22+'ModelParams Lw'!H$23*LOG('Sound Power'!$D236/'Sound Power'!$E236)+'ModelParams Lw'!H$24*LN('Sound Power'!BX236),'ModelParams Lw'!H$26+'ModelParams Lw'!H$27*LOG('Sound Power'!$D236/'Sound Power'!$E236)+'ModelParams Lw'!H$28*LN('Sound Power'!BX236)))</f>
        <v>#DIV/0!</v>
      </c>
      <c r="CG236" s="26" t="e">
        <f>IF(Calcul!$E238="SW",'ModelParams Lw'!I$22+'ModelParams Lw'!I$23*LOG('Sound Power'!$D236/'Sound Power'!$E236)+'ModelParams Lw'!I$24*LN('Sound Power'!BY236),IF('ModelParams Lw'!I$26+'ModelParams Lw'!I$27*LOG('Sound Power'!$D236/'Sound Power'!$E236)+'ModelParams Lw'!I$28*LN('Sound Power'!BY236)&lt;'ModelParams Lw'!I$22+'ModelParams Lw'!I$23*LOG('Sound Power'!$D236/'Sound Power'!$E236)+'ModelParams Lw'!I$24*LN('Sound Power'!BY236),'ModelParams Lw'!I$22+'ModelParams Lw'!I$23*LOG('Sound Power'!$D236/'Sound Power'!$E236)+'ModelParams Lw'!I$24*LN('Sound Power'!BY236),'ModelParams Lw'!I$26+'ModelParams Lw'!I$27*LOG('Sound Power'!$D236/'Sound Power'!$E236)+'ModelParams Lw'!I$28*LN('Sound Power'!BY236)))</f>
        <v>#DIV/0!</v>
      </c>
      <c r="CH236" s="26" t="e">
        <f>IF(Calcul!$E238="SW",'ModelParams Lw'!J$22+'ModelParams Lw'!J$23*LOG('Sound Power'!$D236/'Sound Power'!$E236)+'ModelParams Lw'!J$24*LN('Sound Power'!BZ236),IF('ModelParams Lw'!J$26+'ModelParams Lw'!J$27*LOG('Sound Power'!$D236/'Sound Power'!$E236)+'ModelParams Lw'!J$28*LN('Sound Power'!BZ236)&lt;'ModelParams Lw'!J$22+'ModelParams Lw'!J$23*LOG('Sound Power'!$D236/'Sound Power'!$E236)+'ModelParams Lw'!J$24*LN('Sound Power'!BZ236),'ModelParams Lw'!J$22+'ModelParams Lw'!J$23*LOG('Sound Power'!$D236/'Sound Power'!$E236)+'ModelParams Lw'!J$24*LN('Sound Power'!BZ236),'ModelParams Lw'!J$26+'ModelParams Lw'!J$27*LOG('Sound Power'!$D236/'Sound Power'!$E236)+'ModelParams Lw'!J$28*LN('Sound Power'!BZ236)))</f>
        <v>#DIV/0!</v>
      </c>
      <c r="CI236" s="26" t="e">
        <f t="shared" si="108"/>
        <v>#DIV/0!</v>
      </c>
      <c r="CJ236" s="26" t="e">
        <f t="shared" si="109"/>
        <v>#DIV/0!</v>
      </c>
      <c r="CK236" s="26" t="e">
        <f t="shared" si="110"/>
        <v>#DIV/0!</v>
      </c>
      <c r="CL236" s="26" t="e">
        <f t="shared" si="111"/>
        <v>#DIV/0!</v>
      </c>
      <c r="CM236" s="26" t="e">
        <f t="shared" si="112"/>
        <v>#DIV/0!</v>
      </c>
      <c r="CN236" s="26" t="e">
        <f t="shared" si="113"/>
        <v>#DIV/0!</v>
      </c>
      <c r="CO236" s="26" t="e">
        <f t="shared" si="114"/>
        <v>#DIV/0!</v>
      </c>
      <c r="CP236" s="26" t="e">
        <f t="shared" si="115"/>
        <v>#DIV/0!</v>
      </c>
      <c r="CQ236" s="26" t="e">
        <f>10*LOG10(IF(CI236="",0,POWER(10,((CI236+'ModelParams Lw'!$O$4)/10))) +IF(CJ236="",0,POWER(10,((CJ236+'ModelParams Lw'!$P$4)/10))) +IF(CK236="",0,POWER(10,((CK236+'ModelParams Lw'!$Q$4)/10))) +IF(CL236="",0,POWER(10,((CL236+'ModelParams Lw'!$R$4)/10))) +IF(CM236="",0,POWER(10,((CM236+'ModelParams Lw'!$S$4)/10))) +IF(CN236="",0,POWER(10,((CN236+'ModelParams Lw'!$T$4)/10))) +IF(CO236="",0,POWER(10,((CO236+'ModelParams Lw'!$U$4)/10)))+IF(CP236="",0,POWER(10,((CP236+'ModelParams Lw'!$V$4)/10))))</f>
        <v>#DIV/0!</v>
      </c>
      <c r="CR236" s="26" t="e">
        <f t="shared" si="116"/>
        <v>#DIV/0!</v>
      </c>
      <c r="CS236" s="26" t="e">
        <f>(CI236-'ModelParams Lw'!$O$10)/'ModelParams Lw'!$O$11</f>
        <v>#DIV/0!</v>
      </c>
      <c r="CT236" s="26" t="e">
        <f>(CJ236-'ModelParams Lw'!$P$10)/'ModelParams Lw'!$P$11</f>
        <v>#DIV/0!</v>
      </c>
      <c r="CU236" s="26" t="e">
        <f>(CK236-'ModelParams Lw'!$Q$10)/'ModelParams Lw'!$Q$11</f>
        <v>#DIV/0!</v>
      </c>
      <c r="CV236" s="26" t="e">
        <f>(CL236-'ModelParams Lw'!$R$10)/'ModelParams Lw'!$R$11</f>
        <v>#DIV/0!</v>
      </c>
      <c r="CW236" s="26" t="e">
        <f>(CM236-'ModelParams Lw'!$S$10)/'ModelParams Lw'!$S$11</f>
        <v>#DIV/0!</v>
      </c>
      <c r="CX236" s="26" t="e">
        <f>(CN236-'ModelParams Lw'!$T$10)/'ModelParams Lw'!$T$11</f>
        <v>#DIV/0!</v>
      </c>
      <c r="CY236" s="26" t="e">
        <f>(CO236-'ModelParams Lw'!$U$10)/'ModelParams Lw'!$U$11</f>
        <v>#DIV/0!</v>
      </c>
      <c r="CZ236" s="26" t="e">
        <f>(CP236-'ModelParams Lw'!$V$10)/'ModelParams Lw'!$V$11</f>
        <v>#DIV/0!</v>
      </c>
    </row>
    <row r="237" spans="1:104" x14ac:dyDescent="0.2">
      <c r="A237" s="13">
        <f>Calcul!A239</f>
        <v>0</v>
      </c>
      <c r="B237" s="13">
        <f t="shared" si="92"/>
        <v>0</v>
      </c>
      <c r="C237" s="13">
        <f>Calcul!B239</f>
        <v>0</v>
      </c>
      <c r="D237" s="13">
        <f>Calcul!C239/1000</f>
        <v>0</v>
      </c>
      <c r="E237" s="13">
        <f>Calcul!D239/1000</f>
        <v>0</v>
      </c>
      <c r="F237" s="13">
        <f t="shared" si="93"/>
        <v>0</v>
      </c>
      <c r="G237" s="23" t="e">
        <f>DEGREES(ACOS(1-(1/'ModelParams Lw'!B$15*SQRT(0.5*1.2/'Sound Power'!$C237)*('Sound Power'!$B237/3600)/('Sound Power'!$D237)/('Sound Power'!$F237))))</f>
        <v>#DIV/0!</v>
      </c>
      <c r="H237" s="23" t="e">
        <f>DEGREES(ACOS(1-(1/'ModelParams Lw'!C$15*SQRT(0.5*1.2/'Sound Power'!$C237)*('Sound Power'!$B237/3600)/('Sound Power'!$D237)/('Sound Power'!$F237))))</f>
        <v>#DIV/0!</v>
      </c>
      <c r="I237" s="23" t="e">
        <f>DEGREES(ACOS(1-(1/'ModelParams Lw'!D$15*SQRT(0.5*1.2/'Sound Power'!$C237)*('Sound Power'!$B237/3600)/('Sound Power'!$D237)/('Sound Power'!$F237))))</f>
        <v>#DIV/0!</v>
      </c>
      <c r="J237" s="23" t="e">
        <f>DEGREES(ACOS(1-(1/'ModelParams Lw'!E$15*SQRT(0.5*1.2/'Sound Power'!$C237)*('Sound Power'!$B237/3600)/('Sound Power'!$D237)/('Sound Power'!$F237))))</f>
        <v>#DIV/0!</v>
      </c>
      <c r="K237" s="23" t="e">
        <f>DEGREES(ACOS(1-(1/'ModelParams Lw'!F$15*SQRT(0.5*1.2/'Sound Power'!$C237)*('Sound Power'!$B237/3600)/('Sound Power'!$D237)/('Sound Power'!$F237))))</f>
        <v>#DIV/0!</v>
      </c>
      <c r="L237" s="23" t="e">
        <f>DEGREES(ACOS(1-(1/'ModelParams Lw'!G$15*SQRT(0.5*1.2/'Sound Power'!$C237)*('Sound Power'!$B237/3600)/('Sound Power'!$D237)/('Sound Power'!$F237))))</f>
        <v>#DIV/0!</v>
      </c>
      <c r="M237" s="23" t="e">
        <f>DEGREES(ACOS(1-(1/'ModelParams Lw'!H$15*SQRT(0.5*1.2/'Sound Power'!$C237)*('Sound Power'!$B237/3600)/('Sound Power'!$D237)/('Sound Power'!$F237))))</f>
        <v>#DIV/0!</v>
      </c>
      <c r="N237" s="23" t="e">
        <f>DEGREES(ACOS(1-(1/'ModelParams Lw'!I$15*SQRT(0.5*1.2/'Sound Power'!$C237)*('Sound Power'!$B237/3600)/('Sound Power'!$D237)/('Sound Power'!$F237))))</f>
        <v>#DIV/0!</v>
      </c>
      <c r="O237" s="26" t="e">
        <f>('ModelParams Lw'!B$4*LN('Sound Power'!G237)/(1+EXP(-('Sound Power'!$D237*1000+'ModelParams Lw'!B$6)/'ModelParams Lw'!B$7))+'ModelParams Lw'!B$5)*LN('Sound Power'!$B237)-('ModelParams Lw'!B$8+'ModelParams Lw'!B$9*$D237+'ModelParams Lw'!B$10*'Sound Power'!$F237^'ModelParams Lw'!B$14+'ModelParams Lw'!B$11*LN('Sound Power'!G237)+'ModelParams Lw'!B$12*'Sound Power'!$D237*'Sound Power'!$F237+'ModelParams Lw'!B$13*'Sound Power'!$D237*LN('Sound Power'!G237))</f>
        <v>#DIV/0!</v>
      </c>
      <c r="P237" s="26" t="e">
        <f>('ModelParams Lw'!C$4*LN('Sound Power'!H237)/(1+EXP(-('Sound Power'!$D237*1000+'ModelParams Lw'!C$6)/'ModelParams Lw'!C$7))+'ModelParams Lw'!C$5)*LN('Sound Power'!$B237)-('ModelParams Lw'!C$8+'ModelParams Lw'!C$9*$D237+'ModelParams Lw'!C$10*'Sound Power'!$F237^'ModelParams Lw'!C$14+'ModelParams Lw'!C$11*LN('Sound Power'!H237)+'ModelParams Lw'!C$12*'Sound Power'!$D237*'Sound Power'!$F237+'ModelParams Lw'!C$13*'Sound Power'!$D237*LN('Sound Power'!H237))</f>
        <v>#DIV/0!</v>
      </c>
      <c r="Q237" s="26" t="e">
        <f>('ModelParams Lw'!D$4*LN('Sound Power'!I237)/(1+EXP(-('Sound Power'!$D237*1000+'ModelParams Lw'!D$6)/'ModelParams Lw'!D$7))+'ModelParams Lw'!D$5)*LN('Sound Power'!$B237)-('ModelParams Lw'!D$8+'ModelParams Lw'!D$9*$D237+'ModelParams Lw'!D$10*'Sound Power'!$F237^'ModelParams Lw'!D$14+'ModelParams Lw'!D$11*LN('Sound Power'!I237)+'ModelParams Lw'!D$12*'Sound Power'!$D237*'Sound Power'!$F237+'ModelParams Lw'!D$13*'Sound Power'!$D237*LN('Sound Power'!I237))</f>
        <v>#DIV/0!</v>
      </c>
      <c r="R237" s="26" t="e">
        <f>('ModelParams Lw'!E$4*LN('Sound Power'!J237)/(1+EXP(-('Sound Power'!$D237*1000+'ModelParams Lw'!E$6)/'ModelParams Lw'!E$7))+'ModelParams Lw'!E$5)*LN('Sound Power'!$B237)-('ModelParams Lw'!E$8+'ModelParams Lw'!E$9*$D237+'ModelParams Lw'!E$10*'Sound Power'!$F237^'ModelParams Lw'!E$14+'ModelParams Lw'!E$11*LN('Sound Power'!J237)+'ModelParams Lw'!E$12*'Sound Power'!$D237*'Sound Power'!$F237+'ModelParams Lw'!E$13*'Sound Power'!$D237*LN('Sound Power'!J237))</f>
        <v>#DIV/0!</v>
      </c>
      <c r="S237" s="26" t="e">
        <f>('ModelParams Lw'!F$4*LN('Sound Power'!K237)/(1+EXP(-('Sound Power'!$D237*1000+'ModelParams Lw'!F$6)/'ModelParams Lw'!F$7))+'ModelParams Lw'!F$5)*LN('Sound Power'!$B237)-('ModelParams Lw'!F$8+'ModelParams Lw'!F$9*$D237+'ModelParams Lw'!F$10*'Sound Power'!$F237^'ModelParams Lw'!F$14+'ModelParams Lw'!F$11*LN('Sound Power'!K237)+'ModelParams Lw'!F$12*'Sound Power'!$D237*'Sound Power'!$F237+'ModelParams Lw'!F$13*'Sound Power'!$D237*LN('Sound Power'!K237))</f>
        <v>#DIV/0!</v>
      </c>
      <c r="T237" s="26" t="e">
        <f>('ModelParams Lw'!G$4*LN('Sound Power'!L237)/(1+EXP(-('Sound Power'!$D237*1000+'ModelParams Lw'!G$6)/'ModelParams Lw'!G$7))+'ModelParams Lw'!G$5)*LN('Sound Power'!$B237)-('ModelParams Lw'!G$8+'ModelParams Lw'!G$9*$D237+'ModelParams Lw'!G$10*'Sound Power'!$F237^'ModelParams Lw'!G$14+'ModelParams Lw'!G$11*LN('Sound Power'!L237)+'ModelParams Lw'!G$12*'Sound Power'!$D237*'Sound Power'!$F237+'ModelParams Lw'!G$13*'Sound Power'!$D237*LN('Sound Power'!L237))</f>
        <v>#DIV/0!</v>
      </c>
      <c r="U237" s="26" t="e">
        <f>('ModelParams Lw'!H$4*LN('Sound Power'!M237)/(1+EXP(-('Sound Power'!$D237*1000+'ModelParams Lw'!H$6)/'ModelParams Lw'!H$7))+'ModelParams Lw'!H$5)*LN('Sound Power'!$B237)-('ModelParams Lw'!H$8+'ModelParams Lw'!H$9*$D237+'ModelParams Lw'!H$10*'Sound Power'!$F237^'ModelParams Lw'!H$14+'ModelParams Lw'!H$11*LN('Sound Power'!M237)+'ModelParams Lw'!H$12*'Sound Power'!$D237*'Sound Power'!$F237+'ModelParams Lw'!H$13*'Sound Power'!$D237*LN('Sound Power'!M237))</f>
        <v>#DIV/0!</v>
      </c>
      <c r="V237" s="26" t="e">
        <f>('ModelParams Lw'!I$4*LN('Sound Power'!N237)/(1+EXP(-('Sound Power'!$D237*1000+'ModelParams Lw'!I$6)/'ModelParams Lw'!I$7))+'ModelParams Lw'!I$5)*LN('Sound Power'!$B237)-('ModelParams Lw'!I$8+'ModelParams Lw'!I$9*$D237+'ModelParams Lw'!I$10*'Sound Power'!$F237^'ModelParams Lw'!I$14+'ModelParams Lw'!I$11*LN('Sound Power'!N237)+'ModelParams Lw'!I$12*'Sound Power'!$D237*'Sound Power'!$F237+'ModelParams Lw'!I$13*'Sound Power'!$D237*LN('Sound Power'!N237))</f>
        <v>#DIV/0!</v>
      </c>
      <c r="W237" s="26" t="e">
        <f>10*LOG10(IF(O237="",0,POWER(10,((O237+'ModelParams Lw'!$O$4)/10))) +IF(P237="",0,POWER(10,((P237+'ModelParams Lw'!$P$4)/10))) +IF(Q237="",0,POWER(10,((Q237+'ModelParams Lw'!$Q$4)/10))) +IF(R237="",0,POWER(10,((R237+'ModelParams Lw'!$R$4)/10))) +IF(S237="",0,POWER(10,((S237+'ModelParams Lw'!$S$4)/10))) +IF(T237="",0,POWER(10,((T237+'ModelParams Lw'!$T$4)/10))) +IF(U237="",0,POWER(10,((U237+'ModelParams Lw'!$U$4)/10)))+IF(V237="",0,POWER(10,((V237+'ModelParams Lw'!$V$4)/10))))</f>
        <v>#DIV/0!</v>
      </c>
      <c r="X237" s="26" t="e">
        <f t="shared" si="102"/>
        <v>#DIV/0!</v>
      </c>
      <c r="Y237" s="26" t="e">
        <f>(O237-'ModelParams Lw'!O$10)/'ModelParams Lw'!O$11</f>
        <v>#DIV/0!</v>
      </c>
      <c r="Z237" s="26" t="e">
        <f>(P237-'ModelParams Lw'!P$10)/'ModelParams Lw'!P$11</f>
        <v>#DIV/0!</v>
      </c>
      <c r="AA237" s="26" t="e">
        <f>(Q237-'ModelParams Lw'!Q$10)/'ModelParams Lw'!Q$11</f>
        <v>#DIV/0!</v>
      </c>
      <c r="AB237" s="26" t="e">
        <f>(R237-'ModelParams Lw'!R$10)/'ModelParams Lw'!R$11</f>
        <v>#DIV/0!</v>
      </c>
      <c r="AC237" s="26" t="e">
        <f>(S237-'ModelParams Lw'!S$10)/'ModelParams Lw'!S$11</f>
        <v>#DIV/0!</v>
      </c>
      <c r="AD237" s="26" t="e">
        <f>(T237-'ModelParams Lw'!T$10)/'ModelParams Lw'!T$11</f>
        <v>#DIV/0!</v>
      </c>
      <c r="AE237" s="26" t="e">
        <f>(U237-'ModelParams Lw'!U$10)/'ModelParams Lw'!U$11</f>
        <v>#DIV/0!</v>
      </c>
      <c r="AF237" s="26" t="e">
        <f>(V237-'ModelParams Lw'!V$10)/'ModelParams Lw'!V$11</f>
        <v>#DIV/0!</v>
      </c>
      <c r="AG237" s="26" t="e">
        <f t="shared" si="103"/>
        <v>#DIV/0!</v>
      </c>
      <c r="AH237" s="26" t="e">
        <f>VLOOKUP(D237*1000,'ModelParams Lw'!$A$38:$D$58,4)</f>
        <v>#N/A</v>
      </c>
      <c r="AI237" s="56" t="e">
        <f>VLOOKUP(D237*1000,'ModelParams Lw'!$A$38:$D$58,2)</f>
        <v>#N/A</v>
      </c>
      <c r="AJ237" s="46" t="e">
        <f t="shared" si="104"/>
        <v>#DIV/0!</v>
      </c>
      <c r="AK237" s="26" t="e">
        <f t="shared" si="105"/>
        <v>#VALUE!</v>
      </c>
      <c r="AL237" s="26" t="e">
        <f>IF($AI237=100,'ModelParams Lw'!R$35*'Sound Power'!$AH237^2+'ModelParams Lw'!R$36*'Sound Power'!$AH237+'ModelParams Lw'!R$37,IF($AI237=150,'ModelParams Lw'!R$38*'Sound Power'!$AH237^2+'ModelParams Lw'!R$39*'Sound Power'!$AH237+'ModelParams Lw'!R$40,'ModelParams Lw'!R$41*'Sound Power'!$AH237^2+'ModelParams Lw'!R$42*'Sound Power'!$AH237+'ModelParams Lw'!R$43))</f>
        <v>#N/A</v>
      </c>
      <c r="AM237" s="26" t="e">
        <f>IF($AI237=100,'ModelParams Lw'!S$35*'Sound Power'!$AH237^2+'ModelParams Lw'!S$36*'Sound Power'!$AH237+'ModelParams Lw'!S$37,IF($AI237=150,'ModelParams Lw'!S$38*'Sound Power'!$AH237^2+'ModelParams Lw'!S$39*'Sound Power'!$AH237+'ModelParams Lw'!S$40,'ModelParams Lw'!S$41*'Sound Power'!$AH237^2+'ModelParams Lw'!S$42*'Sound Power'!$AH237+'ModelParams Lw'!S$43))</f>
        <v>#N/A</v>
      </c>
      <c r="AN237" s="26" t="e">
        <f>IF($AI237=100,'ModelParams Lw'!T$35*'Sound Power'!$AH237^2+'ModelParams Lw'!T$36*'Sound Power'!$AH237+'ModelParams Lw'!T$37,IF($AI237=150,'ModelParams Lw'!T$38*'Sound Power'!$AH237^2+'ModelParams Lw'!T$39*'Sound Power'!$AH237+'ModelParams Lw'!T$40,'ModelParams Lw'!T$41*'Sound Power'!$AH237^2+'ModelParams Lw'!T$42*'Sound Power'!$AH237+'ModelParams Lw'!T$43))</f>
        <v>#N/A</v>
      </c>
      <c r="AO237" s="26" t="e">
        <f>IF($AI237=100,'ModelParams Lw'!U$35*'Sound Power'!$AH237^2+'ModelParams Lw'!U$36*'Sound Power'!$AH237+'ModelParams Lw'!U$37,IF($AI237=150,'ModelParams Lw'!U$38*'Sound Power'!$AH237^2+'ModelParams Lw'!U$39*'Sound Power'!$AH237+'ModelParams Lw'!U$40,'ModelParams Lw'!U$41*'Sound Power'!$AH237^2+'ModelParams Lw'!U$42*'Sound Power'!$AH237+'ModelParams Lw'!U$43))</f>
        <v>#N/A</v>
      </c>
      <c r="AP237" s="26" t="e">
        <f>IF($AI237=100,'ModelParams Lw'!V$35*'Sound Power'!$AH237^2+'ModelParams Lw'!V$36*'Sound Power'!$AH237+'ModelParams Lw'!V$37,IF($AI237=150,'ModelParams Lw'!V$38*'Sound Power'!$AH237^2+'ModelParams Lw'!V$39*'Sound Power'!$AH237+'ModelParams Lw'!V$40,'ModelParams Lw'!V$41*'Sound Power'!$AH237^2+'ModelParams Lw'!V$42*'Sound Power'!$AH237+'ModelParams Lw'!V$43))</f>
        <v>#N/A</v>
      </c>
      <c r="AQ237" s="26" t="e">
        <f>IF($AI237=100,'ModelParams Lw'!W$35*'Sound Power'!$AH237^2+'ModelParams Lw'!W$36*'Sound Power'!$AH237+'ModelParams Lw'!W$37,IF($AI237=150,'ModelParams Lw'!W$38*'Sound Power'!$AH237^2+'ModelParams Lw'!W$39*'Sound Power'!$AH237+'ModelParams Lw'!W$40,'ModelParams Lw'!W$41*'Sound Power'!$AH237^2+'ModelParams Lw'!W$42*'Sound Power'!$AH237+'ModelParams Lw'!W$43))</f>
        <v>#N/A</v>
      </c>
      <c r="AR237" s="26" t="e">
        <f t="shared" si="106"/>
        <v>#VALUE!</v>
      </c>
      <c r="AS237" s="26" t="e">
        <f>IF(26.83*LN($AJ237)-11.791-'ModelParams Lw'!B$35&lt;0,0,26.83*LN($AJ237)-11.791-'ModelParams Lw'!B$35)</f>
        <v>#DIV/0!</v>
      </c>
      <c r="AT237" s="26" t="e">
        <f>IF(26.83*LN($AJ237)-11.791-'ModelParams Lw'!C$35&lt;0,0,26.83*LN($AJ237)-11.791-'ModelParams Lw'!C$35)</f>
        <v>#DIV/0!</v>
      </c>
      <c r="AU237" s="26" t="e">
        <f>IF(26.83*LN($AJ237)-11.791-'ModelParams Lw'!D$35&lt;0,0,26.83*LN($AJ237)-11.791-'ModelParams Lw'!D$35)</f>
        <v>#DIV/0!</v>
      </c>
      <c r="AV237" s="26" t="e">
        <f>IF(26.83*LN($AJ237)-11.791-'ModelParams Lw'!E$35&lt;0,0,26.83*LN($AJ237)-11.791-'ModelParams Lw'!E$35)</f>
        <v>#DIV/0!</v>
      </c>
      <c r="AW237" s="26" t="e">
        <f>IF(26.83*LN($AJ237)-11.791-'ModelParams Lw'!F$35&lt;0,0,26.83*LN($AJ237)-11.791-'ModelParams Lw'!F$35)</f>
        <v>#DIV/0!</v>
      </c>
      <c r="AX237" s="26" t="e">
        <f>IF(26.83*LN($AJ237)-11.791-'ModelParams Lw'!G$35&lt;0,0,26.83*LN($AJ237)-11.791-'ModelParams Lw'!G$35)</f>
        <v>#DIV/0!</v>
      </c>
      <c r="AY237" s="26" t="e">
        <f>IF(26.83*LN($AJ237)-11.791-'ModelParams Lw'!H$35&lt;0,0,26.83*LN($AJ237)-11.791-'ModelParams Lw'!H$35)</f>
        <v>#DIV/0!</v>
      </c>
      <c r="AZ237" s="26" t="e">
        <f>IF(26.83*LN($AJ237)-11.791-'ModelParams Lw'!I$35&lt;0,0,26.83*LN($AJ237)-11.791-'ModelParams Lw'!I$35)</f>
        <v>#DIV/0!</v>
      </c>
      <c r="BA237" s="26" t="e">
        <f t="shared" si="94"/>
        <v>#DIV/0!</v>
      </c>
      <c r="BB237" s="26" t="e">
        <f t="shared" si="95"/>
        <v>#DIV/0!</v>
      </c>
      <c r="BC237" s="26" t="e">
        <f t="shared" si="96"/>
        <v>#DIV/0!</v>
      </c>
      <c r="BD237" s="26" t="e">
        <f t="shared" si="97"/>
        <v>#DIV/0!</v>
      </c>
      <c r="BE237" s="26" t="e">
        <f t="shared" si="98"/>
        <v>#DIV/0!</v>
      </c>
      <c r="BF237" s="26" t="e">
        <f t="shared" si="99"/>
        <v>#DIV/0!</v>
      </c>
      <c r="BG237" s="26" t="e">
        <f t="shared" si="100"/>
        <v>#DIV/0!</v>
      </c>
      <c r="BH237" s="26" t="e">
        <f t="shared" si="101"/>
        <v>#DIV/0!</v>
      </c>
      <c r="BI237" s="26" t="e">
        <f>10*LOG10(IF(BA237="",0,POWER(10,((BA237+'ModelParams Lw'!$O$4)/10))) +IF(BB237="",0,POWER(10,((BB237+'ModelParams Lw'!$P$4)/10))) +IF(BC237="",0,POWER(10,((BC237+'ModelParams Lw'!$Q$4)/10))) +IF(BD237="",0,POWER(10,((BD237+'ModelParams Lw'!$R$4)/10))) +IF(BE237="",0,POWER(10,((BE237+'ModelParams Lw'!$S$4)/10))) +IF(BF237="",0,POWER(10,((BF237+'ModelParams Lw'!$T$4)/10))) +IF(BG237="",0,POWER(10,((BG237+'ModelParams Lw'!$U$4)/10)))+IF(BH237="",0,POWER(10,((BH237+'ModelParams Lw'!$V$4)/10))))</f>
        <v>#DIV/0!</v>
      </c>
      <c r="BJ237" s="26" t="e">
        <f t="shared" si="107"/>
        <v>#DIV/0!</v>
      </c>
      <c r="BK237" s="26" t="e">
        <f>(BA237-'ModelParams Lw'!O$10)/'ModelParams Lw'!O$11</f>
        <v>#DIV/0!</v>
      </c>
      <c r="BL237" s="26" t="e">
        <f>(BB237-'ModelParams Lw'!P$10)/'ModelParams Lw'!P$11</f>
        <v>#DIV/0!</v>
      </c>
      <c r="BM237" s="26" t="e">
        <f>(BC237-'ModelParams Lw'!Q$10)/'ModelParams Lw'!Q$11</f>
        <v>#DIV/0!</v>
      </c>
      <c r="BN237" s="26" t="e">
        <f>(BD237-'ModelParams Lw'!R$10)/'ModelParams Lw'!R$11</f>
        <v>#DIV/0!</v>
      </c>
      <c r="BO237" s="26" t="e">
        <f>(BE237-'ModelParams Lw'!S$10)/'ModelParams Lw'!S$11</f>
        <v>#DIV/0!</v>
      </c>
      <c r="BP237" s="26" t="e">
        <f>(BF237-'ModelParams Lw'!T$10)/'ModelParams Lw'!T$11</f>
        <v>#DIV/0!</v>
      </c>
      <c r="BQ237" s="26" t="e">
        <f>(BG237-'ModelParams Lw'!U$10)/'ModelParams Lw'!U$11</f>
        <v>#DIV/0!</v>
      </c>
      <c r="BR237" s="26" t="e">
        <f>(BH237-'ModelParams Lw'!V$10)/'ModelParams Lw'!V$11</f>
        <v>#DIV/0!</v>
      </c>
      <c r="BS237" s="23" t="e">
        <f>IF(Calcul!$E239="SW",DEGREES(ACOS(1-(1/'ModelParams Lw'!C$25*SQRT(0.5*1.2/'Sound Power'!$C237)*('Sound Power'!$B237/3600)/('Sound Power'!$D237)/('Sound Power'!$F237)))),DEGREES(ACOS(1-(1/'ModelParams Lw'!C$29*SQRT(0.5*1.2/'Sound Power'!$C237)*('Sound Power'!$B237/3600)/('Sound Power'!$D237)/('Sound Power'!$F237)))))</f>
        <v>#DIV/0!</v>
      </c>
      <c r="BT237" s="23" t="e">
        <f>IF(Calcul!$E239="SW",DEGREES(ACOS(1-(1/'ModelParams Lw'!D$25*SQRT(0.5*1.2/'Sound Power'!$C237)*('Sound Power'!$B237/3600)/('Sound Power'!$D237)/('Sound Power'!$F237)))),DEGREES(ACOS(1-(1/'ModelParams Lw'!D$29*SQRT(0.5*1.2/'Sound Power'!$C237)*('Sound Power'!$B237/3600)/('Sound Power'!$D237)/('Sound Power'!$F237)))))</f>
        <v>#DIV/0!</v>
      </c>
      <c r="BU237" s="23" t="e">
        <f>IF(Calcul!$E239="SW",DEGREES(ACOS(1-(1/'ModelParams Lw'!E$25*SQRT(0.5*1.2/'Sound Power'!$C237)*('Sound Power'!$B237/3600)/('Sound Power'!$D237)/('Sound Power'!$F237)))),DEGREES(ACOS(1-(1/'ModelParams Lw'!E$29*SQRT(0.5*1.2/'Sound Power'!$C237)*('Sound Power'!$B237/3600)/('Sound Power'!$D237)/('Sound Power'!$F237)))))</f>
        <v>#DIV/0!</v>
      </c>
      <c r="BV237" s="23" t="e">
        <f>IF(Calcul!$E239="SW",DEGREES(ACOS(1-(1/'ModelParams Lw'!F$25*SQRT(0.5*1.2/'Sound Power'!$C237)*('Sound Power'!$B237/3600)/('Sound Power'!$D237)/('Sound Power'!$F237)))),DEGREES(ACOS(1-(1/'ModelParams Lw'!F$29*SQRT(0.5*1.2/'Sound Power'!$C237)*('Sound Power'!$B237/3600)/('Sound Power'!$D237)/('Sound Power'!$F237)))))</f>
        <v>#DIV/0!</v>
      </c>
      <c r="BW237" s="23" t="e">
        <f>IF(Calcul!$E239="SW",DEGREES(ACOS(1-(1/'ModelParams Lw'!G$25*SQRT(0.5*1.2/'Sound Power'!$C237)*('Sound Power'!$B237/3600)/('Sound Power'!$D237)/('Sound Power'!$F237)))),DEGREES(ACOS(1-(1/'ModelParams Lw'!G$29*SQRT(0.5*1.2/'Sound Power'!$C237)*('Sound Power'!$B237/3600)/('Sound Power'!$D237)/('Sound Power'!$F237)))))</f>
        <v>#DIV/0!</v>
      </c>
      <c r="BX237" s="23" t="e">
        <f>IF(Calcul!$E239="SW",DEGREES(ACOS(1-(1/'ModelParams Lw'!H$25*SQRT(0.5*1.2/'Sound Power'!$C237)*('Sound Power'!$B237/3600)/('Sound Power'!$D237)/('Sound Power'!$F237)))),DEGREES(ACOS(1-(1/'ModelParams Lw'!H$29*SQRT(0.5*1.2/'Sound Power'!$C237)*('Sound Power'!$B237/3600)/('Sound Power'!$D237)/('Sound Power'!$F237)))))</f>
        <v>#DIV/0!</v>
      </c>
      <c r="BY237" s="23" t="e">
        <f>IF(Calcul!$E239="SW",DEGREES(ACOS(1-(1/'ModelParams Lw'!I$25*SQRT(0.5*1.2/'Sound Power'!$C237)*('Sound Power'!$B237/3600)/('Sound Power'!$D237)/('Sound Power'!$F237)))),DEGREES(ACOS(1-(1/'ModelParams Lw'!I$29*SQRT(0.5*1.2/'Sound Power'!$C237)*('Sound Power'!$B237/3600)/('Sound Power'!$D237)/('Sound Power'!$F237)))))</f>
        <v>#DIV/0!</v>
      </c>
      <c r="BZ237" s="23" t="e">
        <f>IF(Calcul!$E239="SW",DEGREES(ACOS(1-(1/'ModelParams Lw'!J$25*SQRT(0.5*1.2/'Sound Power'!$C237)*('Sound Power'!$B237/3600)/('Sound Power'!$D237)/('Sound Power'!$F237)))),DEGREES(ACOS(1-(1/'ModelParams Lw'!J$29*SQRT(0.5*1.2/'Sound Power'!$C237)*('Sound Power'!$B237/3600)/('Sound Power'!$D237)/('Sound Power'!$F237)))))</f>
        <v>#DIV/0!</v>
      </c>
      <c r="CA237" s="26" t="e">
        <f>IF(Calcul!$E239="SW",'ModelParams Lw'!C$22+'ModelParams Lw'!C$23*LOG('Sound Power'!$D237/'Sound Power'!$E237)+'ModelParams Lw'!C$24*LN('Sound Power'!BS237),IF('ModelParams Lw'!C$26+'ModelParams Lw'!C$27*LOG('Sound Power'!$D237/'Sound Power'!$E237)+'ModelParams Lw'!C$28*LN('Sound Power'!BS237)&lt;'ModelParams Lw'!C$22+'ModelParams Lw'!C$23*LOG('Sound Power'!$D237/'Sound Power'!$E237)+'ModelParams Lw'!C$24*LN('Sound Power'!BS237),'ModelParams Lw'!C$22+'ModelParams Lw'!C$23*LOG('Sound Power'!$D237/'Sound Power'!$E237)+'ModelParams Lw'!C$24*LN('Sound Power'!BS237),'ModelParams Lw'!C$26+'ModelParams Lw'!C$27*LOG('Sound Power'!$D237/'Sound Power'!$E237)+'ModelParams Lw'!C$28*LN('Sound Power'!BS237)))</f>
        <v>#DIV/0!</v>
      </c>
      <c r="CB237" s="26" t="e">
        <f>IF(Calcul!$E239="SW",'ModelParams Lw'!D$22+'ModelParams Lw'!D$23*LOG('Sound Power'!$D237/'Sound Power'!$E237)+'ModelParams Lw'!D$24*LN('Sound Power'!BT237),IF('ModelParams Lw'!D$26+'ModelParams Lw'!D$27*LOG('Sound Power'!$D237/'Sound Power'!$E237)+'ModelParams Lw'!D$28*LN('Sound Power'!BT237)&lt;'ModelParams Lw'!D$22+'ModelParams Lw'!D$23*LOG('Sound Power'!$D237/'Sound Power'!$E237)+'ModelParams Lw'!D$24*LN('Sound Power'!BT237),'ModelParams Lw'!D$22+'ModelParams Lw'!D$23*LOG('Sound Power'!$D237/'Sound Power'!$E237)+'ModelParams Lw'!D$24*LN('Sound Power'!BT237),'ModelParams Lw'!D$26+'ModelParams Lw'!D$27*LOG('Sound Power'!$D237/'Sound Power'!$E237)+'ModelParams Lw'!D$28*LN('Sound Power'!BT237)))</f>
        <v>#DIV/0!</v>
      </c>
      <c r="CC237" s="26" t="e">
        <f>IF(Calcul!$E239="SW",'ModelParams Lw'!E$22+'ModelParams Lw'!E$23*LOG('Sound Power'!$D237/'Sound Power'!$E237)+'ModelParams Lw'!E$24*LN('Sound Power'!BU237),IF('ModelParams Lw'!E$26+'ModelParams Lw'!E$27*LOG('Sound Power'!$D237/'Sound Power'!$E237)+'ModelParams Lw'!E$28*LN('Sound Power'!BU237)&lt;'ModelParams Lw'!E$22+'ModelParams Lw'!E$23*LOG('Sound Power'!$D237/'Sound Power'!$E237)+'ModelParams Lw'!E$24*LN('Sound Power'!BU237),'ModelParams Lw'!E$22+'ModelParams Lw'!E$23*LOG('Sound Power'!$D237/'Sound Power'!$E237)+'ModelParams Lw'!E$24*LN('Sound Power'!BU237),'ModelParams Lw'!E$26+'ModelParams Lw'!E$27*LOG('Sound Power'!$D237/'Sound Power'!$E237)+'ModelParams Lw'!E$28*LN('Sound Power'!BU237)))</f>
        <v>#DIV/0!</v>
      </c>
      <c r="CD237" s="26" t="e">
        <f>IF(Calcul!$E239="SW",'ModelParams Lw'!F$22+'ModelParams Lw'!F$23*LOG('Sound Power'!$D237/'Sound Power'!$E237)+'ModelParams Lw'!F$24*LN('Sound Power'!BV237),IF('ModelParams Lw'!F$26+'ModelParams Lw'!F$27*LOG('Sound Power'!$D237/'Sound Power'!$E237)+'ModelParams Lw'!F$28*LN('Sound Power'!BV237)&lt;'ModelParams Lw'!F$22+'ModelParams Lw'!F$23*LOG('Sound Power'!$D237/'Sound Power'!$E237)+'ModelParams Lw'!F$24*LN('Sound Power'!BV237),'ModelParams Lw'!F$22+'ModelParams Lw'!F$23*LOG('Sound Power'!$D237/'Sound Power'!$E237)+'ModelParams Lw'!F$24*LN('Sound Power'!BV237),'ModelParams Lw'!F$26+'ModelParams Lw'!F$27*LOG('Sound Power'!$D237/'Sound Power'!$E237)+'ModelParams Lw'!F$28*LN('Sound Power'!BV237)))</f>
        <v>#DIV/0!</v>
      </c>
      <c r="CE237" s="26" t="e">
        <f>IF(Calcul!$E239="SW",'ModelParams Lw'!G$22+'ModelParams Lw'!G$23*LOG('Sound Power'!$D237/'Sound Power'!$E237)+'ModelParams Lw'!G$24*LN('Sound Power'!BW237),IF('ModelParams Lw'!G$26+'ModelParams Lw'!G$27*LOG('Sound Power'!$D237/'Sound Power'!$E237)+'ModelParams Lw'!G$28*LN('Sound Power'!BW237)&lt;'ModelParams Lw'!G$22+'ModelParams Lw'!G$23*LOG('Sound Power'!$D237/'Sound Power'!$E237)+'ModelParams Lw'!G$24*LN('Sound Power'!BW237),'ModelParams Lw'!G$22+'ModelParams Lw'!G$23*LOG('Sound Power'!$D237/'Sound Power'!$E237)+'ModelParams Lw'!G$24*LN('Sound Power'!BW237),'ModelParams Lw'!G$26+'ModelParams Lw'!G$27*LOG('Sound Power'!$D237/'Sound Power'!$E237)+'ModelParams Lw'!G$28*LN('Sound Power'!BW237)))</f>
        <v>#DIV/0!</v>
      </c>
      <c r="CF237" s="26" t="e">
        <f>IF(Calcul!$E239="SW",'ModelParams Lw'!H$22+'ModelParams Lw'!H$23*LOG('Sound Power'!$D237/'Sound Power'!$E237)+'ModelParams Lw'!H$24*LN('Sound Power'!BX237),IF('ModelParams Lw'!H$26+'ModelParams Lw'!H$27*LOG('Sound Power'!$D237/'Sound Power'!$E237)+'ModelParams Lw'!H$28*LN('Sound Power'!BX237)&lt;'ModelParams Lw'!H$22+'ModelParams Lw'!H$23*LOG('Sound Power'!$D237/'Sound Power'!$E237)+'ModelParams Lw'!H$24*LN('Sound Power'!BX237),'ModelParams Lw'!H$22+'ModelParams Lw'!H$23*LOG('Sound Power'!$D237/'Sound Power'!$E237)+'ModelParams Lw'!H$24*LN('Sound Power'!BX237),'ModelParams Lw'!H$26+'ModelParams Lw'!H$27*LOG('Sound Power'!$D237/'Sound Power'!$E237)+'ModelParams Lw'!H$28*LN('Sound Power'!BX237)))</f>
        <v>#DIV/0!</v>
      </c>
      <c r="CG237" s="26" t="e">
        <f>IF(Calcul!$E239="SW",'ModelParams Lw'!I$22+'ModelParams Lw'!I$23*LOG('Sound Power'!$D237/'Sound Power'!$E237)+'ModelParams Lw'!I$24*LN('Sound Power'!BY237),IF('ModelParams Lw'!I$26+'ModelParams Lw'!I$27*LOG('Sound Power'!$D237/'Sound Power'!$E237)+'ModelParams Lw'!I$28*LN('Sound Power'!BY237)&lt;'ModelParams Lw'!I$22+'ModelParams Lw'!I$23*LOG('Sound Power'!$D237/'Sound Power'!$E237)+'ModelParams Lw'!I$24*LN('Sound Power'!BY237),'ModelParams Lw'!I$22+'ModelParams Lw'!I$23*LOG('Sound Power'!$D237/'Sound Power'!$E237)+'ModelParams Lw'!I$24*LN('Sound Power'!BY237),'ModelParams Lw'!I$26+'ModelParams Lw'!I$27*LOG('Sound Power'!$D237/'Sound Power'!$E237)+'ModelParams Lw'!I$28*LN('Sound Power'!BY237)))</f>
        <v>#DIV/0!</v>
      </c>
      <c r="CH237" s="26" t="e">
        <f>IF(Calcul!$E239="SW",'ModelParams Lw'!J$22+'ModelParams Lw'!J$23*LOG('Sound Power'!$D237/'Sound Power'!$E237)+'ModelParams Lw'!J$24*LN('Sound Power'!BZ237),IF('ModelParams Lw'!J$26+'ModelParams Lw'!J$27*LOG('Sound Power'!$D237/'Sound Power'!$E237)+'ModelParams Lw'!J$28*LN('Sound Power'!BZ237)&lt;'ModelParams Lw'!J$22+'ModelParams Lw'!J$23*LOG('Sound Power'!$D237/'Sound Power'!$E237)+'ModelParams Lw'!J$24*LN('Sound Power'!BZ237),'ModelParams Lw'!J$22+'ModelParams Lw'!J$23*LOG('Sound Power'!$D237/'Sound Power'!$E237)+'ModelParams Lw'!J$24*LN('Sound Power'!BZ237),'ModelParams Lw'!J$26+'ModelParams Lw'!J$27*LOG('Sound Power'!$D237/'Sound Power'!$E237)+'ModelParams Lw'!J$28*LN('Sound Power'!BZ237)))</f>
        <v>#DIV/0!</v>
      </c>
      <c r="CI237" s="26" t="e">
        <f t="shared" si="108"/>
        <v>#DIV/0!</v>
      </c>
      <c r="CJ237" s="26" t="e">
        <f t="shared" si="109"/>
        <v>#DIV/0!</v>
      </c>
      <c r="CK237" s="26" t="e">
        <f t="shared" si="110"/>
        <v>#DIV/0!</v>
      </c>
      <c r="CL237" s="26" t="e">
        <f t="shared" si="111"/>
        <v>#DIV/0!</v>
      </c>
      <c r="CM237" s="26" t="e">
        <f t="shared" si="112"/>
        <v>#DIV/0!</v>
      </c>
      <c r="CN237" s="26" t="e">
        <f t="shared" si="113"/>
        <v>#DIV/0!</v>
      </c>
      <c r="CO237" s="26" t="e">
        <f t="shared" si="114"/>
        <v>#DIV/0!</v>
      </c>
      <c r="CP237" s="26" t="e">
        <f t="shared" si="115"/>
        <v>#DIV/0!</v>
      </c>
      <c r="CQ237" s="26" t="e">
        <f>10*LOG10(IF(CI237="",0,POWER(10,((CI237+'ModelParams Lw'!$O$4)/10))) +IF(CJ237="",0,POWER(10,((CJ237+'ModelParams Lw'!$P$4)/10))) +IF(CK237="",0,POWER(10,((CK237+'ModelParams Lw'!$Q$4)/10))) +IF(CL237="",0,POWER(10,((CL237+'ModelParams Lw'!$R$4)/10))) +IF(CM237="",0,POWER(10,((CM237+'ModelParams Lw'!$S$4)/10))) +IF(CN237="",0,POWER(10,((CN237+'ModelParams Lw'!$T$4)/10))) +IF(CO237="",0,POWER(10,((CO237+'ModelParams Lw'!$U$4)/10)))+IF(CP237="",0,POWER(10,((CP237+'ModelParams Lw'!$V$4)/10))))</f>
        <v>#DIV/0!</v>
      </c>
      <c r="CR237" s="26" t="e">
        <f t="shared" si="116"/>
        <v>#DIV/0!</v>
      </c>
      <c r="CS237" s="26" t="e">
        <f>(CI237-'ModelParams Lw'!$O$10)/'ModelParams Lw'!$O$11</f>
        <v>#DIV/0!</v>
      </c>
      <c r="CT237" s="26" t="e">
        <f>(CJ237-'ModelParams Lw'!$P$10)/'ModelParams Lw'!$P$11</f>
        <v>#DIV/0!</v>
      </c>
      <c r="CU237" s="26" t="e">
        <f>(CK237-'ModelParams Lw'!$Q$10)/'ModelParams Lw'!$Q$11</f>
        <v>#DIV/0!</v>
      </c>
      <c r="CV237" s="26" t="e">
        <f>(CL237-'ModelParams Lw'!$R$10)/'ModelParams Lw'!$R$11</f>
        <v>#DIV/0!</v>
      </c>
      <c r="CW237" s="26" t="e">
        <f>(CM237-'ModelParams Lw'!$S$10)/'ModelParams Lw'!$S$11</f>
        <v>#DIV/0!</v>
      </c>
      <c r="CX237" s="26" t="e">
        <f>(CN237-'ModelParams Lw'!$T$10)/'ModelParams Lw'!$T$11</f>
        <v>#DIV/0!</v>
      </c>
      <c r="CY237" s="26" t="e">
        <f>(CO237-'ModelParams Lw'!$U$10)/'ModelParams Lw'!$U$11</f>
        <v>#DIV/0!</v>
      </c>
      <c r="CZ237" s="26" t="e">
        <f>(CP237-'ModelParams Lw'!$V$10)/'ModelParams Lw'!$V$11</f>
        <v>#DIV/0!</v>
      </c>
    </row>
    <row r="238" spans="1:104" x14ac:dyDescent="0.2">
      <c r="A238" s="13">
        <f>Calcul!A240</f>
        <v>0</v>
      </c>
      <c r="B238" s="13">
        <f t="shared" si="92"/>
        <v>0</v>
      </c>
      <c r="C238" s="13">
        <f>Calcul!B240</f>
        <v>0</v>
      </c>
      <c r="D238" s="13">
        <f>Calcul!C240/1000</f>
        <v>0</v>
      </c>
      <c r="E238" s="13">
        <f>Calcul!D240/1000</f>
        <v>0</v>
      </c>
      <c r="F238" s="13">
        <f t="shared" si="93"/>
        <v>0</v>
      </c>
      <c r="G238" s="23" t="e">
        <f>DEGREES(ACOS(1-(1/'ModelParams Lw'!B$15*SQRT(0.5*1.2/'Sound Power'!$C238)*('Sound Power'!$B238/3600)/('Sound Power'!$D238)/('Sound Power'!$F238))))</f>
        <v>#DIV/0!</v>
      </c>
      <c r="H238" s="23" t="e">
        <f>DEGREES(ACOS(1-(1/'ModelParams Lw'!C$15*SQRT(0.5*1.2/'Sound Power'!$C238)*('Sound Power'!$B238/3600)/('Sound Power'!$D238)/('Sound Power'!$F238))))</f>
        <v>#DIV/0!</v>
      </c>
      <c r="I238" s="23" t="e">
        <f>DEGREES(ACOS(1-(1/'ModelParams Lw'!D$15*SQRT(0.5*1.2/'Sound Power'!$C238)*('Sound Power'!$B238/3600)/('Sound Power'!$D238)/('Sound Power'!$F238))))</f>
        <v>#DIV/0!</v>
      </c>
      <c r="J238" s="23" t="e">
        <f>DEGREES(ACOS(1-(1/'ModelParams Lw'!E$15*SQRT(0.5*1.2/'Sound Power'!$C238)*('Sound Power'!$B238/3600)/('Sound Power'!$D238)/('Sound Power'!$F238))))</f>
        <v>#DIV/0!</v>
      </c>
      <c r="K238" s="23" t="e">
        <f>DEGREES(ACOS(1-(1/'ModelParams Lw'!F$15*SQRT(0.5*1.2/'Sound Power'!$C238)*('Sound Power'!$B238/3600)/('Sound Power'!$D238)/('Sound Power'!$F238))))</f>
        <v>#DIV/0!</v>
      </c>
      <c r="L238" s="23" t="e">
        <f>DEGREES(ACOS(1-(1/'ModelParams Lw'!G$15*SQRT(0.5*1.2/'Sound Power'!$C238)*('Sound Power'!$B238/3600)/('Sound Power'!$D238)/('Sound Power'!$F238))))</f>
        <v>#DIV/0!</v>
      </c>
      <c r="M238" s="23" t="e">
        <f>DEGREES(ACOS(1-(1/'ModelParams Lw'!H$15*SQRT(0.5*1.2/'Sound Power'!$C238)*('Sound Power'!$B238/3600)/('Sound Power'!$D238)/('Sound Power'!$F238))))</f>
        <v>#DIV/0!</v>
      </c>
      <c r="N238" s="23" t="e">
        <f>DEGREES(ACOS(1-(1/'ModelParams Lw'!I$15*SQRT(0.5*1.2/'Sound Power'!$C238)*('Sound Power'!$B238/3600)/('Sound Power'!$D238)/('Sound Power'!$F238))))</f>
        <v>#DIV/0!</v>
      </c>
      <c r="O238" s="26" t="e">
        <f>('ModelParams Lw'!B$4*LN('Sound Power'!G238)/(1+EXP(-('Sound Power'!$D238*1000+'ModelParams Lw'!B$6)/'ModelParams Lw'!B$7))+'ModelParams Lw'!B$5)*LN('Sound Power'!$B238)-('ModelParams Lw'!B$8+'ModelParams Lw'!B$9*$D238+'ModelParams Lw'!B$10*'Sound Power'!$F238^'ModelParams Lw'!B$14+'ModelParams Lw'!B$11*LN('Sound Power'!G238)+'ModelParams Lw'!B$12*'Sound Power'!$D238*'Sound Power'!$F238+'ModelParams Lw'!B$13*'Sound Power'!$D238*LN('Sound Power'!G238))</f>
        <v>#DIV/0!</v>
      </c>
      <c r="P238" s="26" t="e">
        <f>('ModelParams Lw'!C$4*LN('Sound Power'!H238)/(1+EXP(-('Sound Power'!$D238*1000+'ModelParams Lw'!C$6)/'ModelParams Lw'!C$7))+'ModelParams Lw'!C$5)*LN('Sound Power'!$B238)-('ModelParams Lw'!C$8+'ModelParams Lw'!C$9*$D238+'ModelParams Lw'!C$10*'Sound Power'!$F238^'ModelParams Lw'!C$14+'ModelParams Lw'!C$11*LN('Sound Power'!H238)+'ModelParams Lw'!C$12*'Sound Power'!$D238*'Sound Power'!$F238+'ModelParams Lw'!C$13*'Sound Power'!$D238*LN('Sound Power'!H238))</f>
        <v>#DIV/0!</v>
      </c>
      <c r="Q238" s="26" t="e">
        <f>('ModelParams Lw'!D$4*LN('Sound Power'!I238)/(1+EXP(-('Sound Power'!$D238*1000+'ModelParams Lw'!D$6)/'ModelParams Lw'!D$7))+'ModelParams Lw'!D$5)*LN('Sound Power'!$B238)-('ModelParams Lw'!D$8+'ModelParams Lw'!D$9*$D238+'ModelParams Lw'!D$10*'Sound Power'!$F238^'ModelParams Lw'!D$14+'ModelParams Lw'!D$11*LN('Sound Power'!I238)+'ModelParams Lw'!D$12*'Sound Power'!$D238*'Sound Power'!$F238+'ModelParams Lw'!D$13*'Sound Power'!$D238*LN('Sound Power'!I238))</f>
        <v>#DIV/0!</v>
      </c>
      <c r="R238" s="26" t="e">
        <f>('ModelParams Lw'!E$4*LN('Sound Power'!J238)/(1+EXP(-('Sound Power'!$D238*1000+'ModelParams Lw'!E$6)/'ModelParams Lw'!E$7))+'ModelParams Lw'!E$5)*LN('Sound Power'!$B238)-('ModelParams Lw'!E$8+'ModelParams Lw'!E$9*$D238+'ModelParams Lw'!E$10*'Sound Power'!$F238^'ModelParams Lw'!E$14+'ModelParams Lw'!E$11*LN('Sound Power'!J238)+'ModelParams Lw'!E$12*'Sound Power'!$D238*'Sound Power'!$F238+'ModelParams Lw'!E$13*'Sound Power'!$D238*LN('Sound Power'!J238))</f>
        <v>#DIV/0!</v>
      </c>
      <c r="S238" s="26" t="e">
        <f>('ModelParams Lw'!F$4*LN('Sound Power'!K238)/(1+EXP(-('Sound Power'!$D238*1000+'ModelParams Lw'!F$6)/'ModelParams Lw'!F$7))+'ModelParams Lw'!F$5)*LN('Sound Power'!$B238)-('ModelParams Lw'!F$8+'ModelParams Lw'!F$9*$D238+'ModelParams Lw'!F$10*'Sound Power'!$F238^'ModelParams Lw'!F$14+'ModelParams Lw'!F$11*LN('Sound Power'!K238)+'ModelParams Lw'!F$12*'Sound Power'!$D238*'Sound Power'!$F238+'ModelParams Lw'!F$13*'Sound Power'!$D238*LN('Sound Power'!K238))</f>
        <v>#DIV/0!</v>
      </c>
      <c r="T238" s="26" t="e">
        <f>('ModelParams Lw'!G$4*LN('Sound Power'!L238)/(1+EXP(-('Sound Power'!$D238*1000+'ModelParams Lw'!G$6)/'ModelParams Lw'!G$7))+'ModelParams Lw'!G$5)*LN('Sound Power'!$B238)-('ModelParams Lw'!G$8+'ModelParams Lw'!G$9*$D238+'ModelParams Lw'!G$10*'Sound Power'!$F238^'ModelParams Lw'!G$14+'ModelParams Lw'!G$11*LN('Sound Power'!L238)+'ModelParams Lw'!G$12*'Sound Power'!$D238*'Sound Power'!$F238+'ModelParams Lw'!G$13*'Sound Power'!$D238*LN('Sound Power'!L238))</f>
        <v>#DIV/0!</v>
      </c>
      <c r="U238" s="26" t="e">
        <f>('ModelParams Lw'!H$4*LN('Sound Power'!M238)/(1+EXP(-('Sound Power'!$D238*1000+'ModelParams Lw'!H$6)/'ModelParams Lw'!H$7))+'ModelParams Lw'!H$5)*LN('Sound Power'!$B238)-('ModelParams Lw'!H$8+'ModelParams Lw'!H$9*$D238+'ModelParams Lw'!H$10*'Sound Power'!$F238^'ModelParams Lw'!H$14+'ModelParams Lw'!H$11*LN('Sound Power'!M238)+'ModelParams Lw'!H$12*'Sound Power'!$D238*'Sound Power'!$F238+'ModelParams Lw'!H$13*'Sound Power'!$D238*LN('Sound Power'!M238))</f>
        <v>#DIV/0!</v>
      </c>
      <c r="V238" s="26" t="e">
        <f>('ModelParams Lw'!I$4*LN('Sound Power'!N238)/(1+EXP(-('Sound Power'!$D238*1000+'ModelParams Lw'!I$6)/'ModelParams Lw'!I$7))+'ModelParams Lw'!I$5)*LN('Sound Power'!$B238)-('ModelParams Lw'!I$8+'ModelParams Lw'!I$9*$D238+'ModelParams Lw'!I$10*'Sound Power'!$F238^'ModelParams Lw'!I$14+'ModelParams Lw'!I$11*LN('Sound Power'!N238)+'ModelParams Lw'!I$12*'Sound Power'!$D238*'Sound Power'!$F238+'ModelParams Lw'!I$13*'Sound Power'!$D238*LN('Sound Power'!N238))</f>
        <v>#DIV/0!</v>
      </c>
      <c r="W238" s="26" t="e">
        <f>10*LOG10(IF(O238="",0,POWER(10,((O238+'ModelParams Lw'!$O$4)/10))) +IF(P238="",0,POWER(10,((P238+'ModelParams Lw'!$P$4)/10))) +IF(Q238="",0,POWER(10,((Q238+'ModelParams Lw'!$Q$4)/10))) +IF(R238="",0,POWER(10,((R238+'ModelParams Lw'!$R$4)/10))) +IF(S238="",0,POWER(10,((S238+'ModelParams Lw'!$S$4)/10))) +IF(T238="",0,POWER(10,((T238+'ModelParams Lw'!$T$4)/10))) +IF(U238="",0,POWER(10,((U238+'ModelParams Lw'!$U$4)/10)))+IF(V238="",0,POWER(10,((V238+'ModelParams Lw'!$V$4)/10))))</f>
        <v>#DIV/0!</v>
      </c>
      <c r="X238" s="26" t="e">
        <f t="shared" si="102"/>
        <v>#DIV/0!</v>
      </c>
      <c r="Y238" s="26" t="e">
        <f>(O238-'ModelParams Lw'!O$10)/'ModelParams Lw'!O$11</f>
        <v>#DIV/0!</v>
      </c>
      <c r="Z238" s="26" t="e">
        <f>(P238-'ModelParams Lw'!P$10)/'ModelParams Lw'!P$11</f>
        <v>#DIV/0!</v>
      </c>
      <c r="AA238" s="26" t="e">
        <f>(Q238-'ModelParams Lw'!Q$10)/'ModelParams Lw'!Q$11</f>
        <v>#DIV/0!</v>
      </c>
      <c r="AB238" s="26" t="e">
        <f>(R238-'ModelParams Lw'!R$10)/'ModelParams Lw'!R$11</f>
        <v>#DIV/0!</v>
      </c>
      <c r="AC238" s="26" t="e">
        <f>(S238-'ModelParams Lw'!S$10)/'ModelParams Lw'!S$11</f>
        <v>#DIV/0!</v>
      </c>
      <c r="AD238" s="26" t="e">
        <f>(T238-'ModelParams Lw'!T$10)/'ModelParams Lw'!T$11</f>
        <v>#DIV/0!</v>
      </c>
      <c r="AE238" s="26" t="e">
        <f>(U238-'ModelParams Lw'!U$10)/'ModelParams Lw'!U$11</f>
        <v>#DIV/0!</v>
      </c>
      <c r="AF238" s="26" t="e">
        <f>(V238-'ModelParams Lw'!V$10)/'ModelParams Lw'!V$11</f>
        <v>#DIV/0!</v>
      </c>
      <c r="AG238" s="26" t="e">
        <f t="shared" si="103"/>
        <v>#DIV/0!</v>
      </c>
      <c r="AH238" s="26" t="e">
        <f>VLOOKUP(D238*1000,'ModelParams Lw'!$A$38:$D$58,4)</f>
        <v>#N/A</v>
      </c>
      <c r="AI238" s="56" t="e">
        <f>VLOOKUP(D238*1000,'ModelParams Lw'!$A$38:$D$58,2)</f>
        <v>#N/A</v>
      </c>
      <c r="AJ238" s="46" t="e">
        <f t="shared" si="104"/>
        <v>#DIV/0!</v>
      </c>
      <c r="AK238" s="26" t="e">
        <f t="shared" si="105"/>
        <v>#VALUE!</v>
      </c>
      <c r="AL238" s="26" t="e">
        <f>IF($AI238=100,'ModelParams Lw'!R$35*'Sound Power'!$AH238^2+'ModelParams Lw'!R$36*'Sound Power'!$AH238+'ModelParams Lw'!R$37,IF($AI238=150,'ModelParams Lw'!R$38*'Sound Power'!$AH238^2+'ModelParams Lw'!R$39*'Sound Power'!$AH238+'ModelParams Lw'!R$40,'ModelParams Lw'!R$41*'Sound Power'!$AH238^2+'ModelParams Lw'!R$42*'Sound Power'!$AH238+'ModelParams Lw'!R$43))</f>
        <v>#N/A</v>
      </c>
      <c r="AM238" s="26" t="e">
        <f>IF($AI238=100,'ModelParams Lw'!S$35*'Sound Power'!$AH238^2+'ModelParams Lw'!S$36*'Sound Power'!$AH238+'ModelParams Lw'!S$37,IF($AI238=150,'ModelParams Lw'!S$38*'Sound Power'!$AH238^2+'ModelParams Lw'!S$39*'Sound Power'!$AH238+'ModelParams Lw'!S$40,'ModelParams Lw'!S$41*'Sound Power'!$AH238^2+'ModelParams Lw'!S$42*'Sound Power'!$AH238+'ModelParams Lw'!S$43))</f>
        <v>#N/A</v>
      </c>
      <c r="AN238" s="26" t="e">
        <f>IF($AI238=100,'ModelParams Lw'!T$35*'Sound Power'!$AH238^2+'ModelParams Lw'!T$36*'Sound Power'!$AH238+'ModelParams Lw'!T$37,IF($AI238=150,'ModelParams Lw'!T$38*'Sound Power'!$AH238^2+'ModelParams Lw'!T$39*'Sound Power'!$AH238+'ModelParams Lw'!T$40,'ModelParams Lw'!T$41*'Sound Power'!$AH238^2+'ModelParams Lw'!T$42*'Sound Power'!$AH238+'ModelParams Lw'!T$43))</f>
        <v>#N/A</v>
      </c>
      <c r="AO238" s="26" t="e">
        <f>IF($AI238=100,'ModelParams Lw'!U$35*'Sound Power'!$AH238^2+'ModelParams Lw'!U$36*'Sound Power'!$AH238+'ModelParams Lw'!U$37,IF($AI238=150,'ModelParams Lw'!U$38*'Sound Power'!$AH238^2+'ModelParams Lw'!U$39*'Sound Power'!$AH238+'ModelParams Lw'!U$40,'ModelParams Lw'!U$41*'Sound Power'!$AH238^2+'ModelParams Lw'!U$42*'Sound Power'!$AH238+'ModelParams Lw'!U$43))</f>
        <v>#N/A</v>
      </c>
      <c r="AP238" s="26" t="e">
        <f>IF($AI238=100,'ModelParams Lw'!V$35*'Sound Power'!$AH238^2+'ModelParams Lw'!V$36*'Sound Power'!$AH238+'ModelParams Lw'!V$37,IF($AI238=150,'ModelParams Lw'!V$38*'Sound Power'!$AH238^2+'ModelParams Lw'!V$39*'Sound Power'!$AH238+'ModelParams Lw'!V$40,'ModelParams Lw'!V$41*'Sound Power'!$AH238^2+'ModelParams Lw'!V$42*'Sound Power'!$AH238+'ModelParams Lw'!V$43))</f>
        <v>#N/A</v>
      </c>
      <c r="AQ238" s="26" t="e">
        <f>IF($AI238=100,'ModelParams Lw'!W$35*'Sound Power'!$AH238^2+'ModelParams Lw'!W$36*'Sound Power'!$AH238+'ModelParams Lw'!W$37,IF($AI238=150,'ModelParams Lw'!W$38*'Sound Power'!$AH238^2+'ModelParams Lw'!W$39*'Sound Power'!$AH238+'ModelParams Lw'!W$40,'ModelParams Lw'!W$41*'Sound Power'!$AH238^2+'ModelParams Lw'!W$42*'Sound Power'!$AH238+'ModelParams Lw'!W$43))</f>
        <v>#N/A</v>
      </c>
      <c r="AR238" s="26" t="e">
        <f t="shared" si="106"/>
        <v>#VALUE!</v>
      </c>
      <c r="AS238" s="26" t="e">
        <f>IF(26.83*LN($AJ238)-11.791-'ModelParams Lw'!B$35&lt;0,0,26.83*LN($AJ238)-11.791-'ModelParams Lw'!B$35)</f>
        <v>#DIV/0!</v>
      </c>
      <c r="AT238" s="26" t="e">
        <f>IF(26.83*LN($AJ238)-11.791-'ModelParams Lw'!C$35&lt;0,0,26.83*LN($AJ238)-11.791-'ModelParams Lw'!C$35)</f>
        <v>#DIV/0!</v>
      </c>
      <c r="AU238" s="26" t="e">
        <f>IF(26.83*LN($AJ238)-11.791-'ModelParams Lw'!D$35&lt;0,0,26.83*LN($AJ238)-11.791-'ModelParams Lw'!D$35)</f>
        <v>#DIV/0!</v>
      </c>
      <c r="AV238" s="26" t="e">
        <f>IF(26.83*LN($AJ238)-11.791-'ModelParams Lw'!E$35&lt;0,0,26.83*LN($AJ238)-11.791-'ModelParams Lw'!E$35)</f>
        <v>#DIV/0!</v>
      </c>
      <c r="AW238" s="26" t="e">
        <f>IF(26.83*LN($AJ238)-11.791-'ModelParams Lw'!F$35&lt;0,0,26.83*LN($AJ238)-11.791-'ModelParams Lw'!F$35)</f>
        <v>#DIV/0!</v>
      </c>
      <c r="AX238" s="26" t="e">
        <f>IF(26.83*LN($AJ238)-11.791-'ModelParams Lw'!G$35&lt;0,0,26.83*LN($AJ238)-11.791-'ModelParams Lw'!G$35)</f>
        <v>#DIV/0!</v>
      </c>
      <c r="AY238" s="26" t="e">
        <f>IF(26.83*LN($AJ238)-11.791-'ModelParams Lw'!H$35&lt;0,0,26.83*LN($AJ238)-11.791-'ModelParams Lw'!H$35)</f>
        <v>#DIV/0!</v>
      </c>
      <c r="AZ238" s="26" t="e">
        <f>IF(26.83*LN($AJ238)-11.791-'ModelParams Lw'!I$35&lt;0,0,26.83*LN($AJ238)-11.791-'ModelParams Lw'!I$35)</f>
        <v>#DIV/0!</v>
      </c>
      <c r="BA238" s="26" t="e">
        <f t="shared" si="94"/>
        <v>#DIV/0!</v>
      </c>
      <c r="BB238" s="26" t="e">
        <f t="shared" si="95"/>
        <v>#DIV/0!</v>
      </c>
      <c r="BC238" s="26" t="e">
        <f t="shared" si="96"/>
        <v>#DIV/0!</v>
      </c>
      <c r="BD238" s="26" t="e">
        <f t="shared" si="97"/>
        <v>#DIV/0!</v>
      </c>
      <c r="BE238" s="26" t="e">
        <f t="shared" si="98"/>
        <v>#DIV/0!</v>
      </c>
      <c r="BF238" s="26" t="e">
        <f t="shared" si="99"/>
        <v>#DIV/0!</v>
      </c>
      <c r="BG238" s="26" t="e">
        <f t="shared" si="100"/>
        <v>#DIV/0!</v>
      </c>
      <c r="BH238" s="26" t="e">
        <f t="shared" si="101"/>
        <v>#DIV/0!</v>
      </c>
      <c r="BI238" s="26" t="e">
        <f>10*LOG10(IF(BA238="",0,POWER(10,((BA238+'ModelParams Lw'!$O$4)/10))) +IF(BB238="",0,POWER(10,((BB238+'ModelParams Lw'!$P$4)/10))) +IF(BC238="",0,POWER(10,((BC238+'ModelParams Lw'!$Q$4)/10))) +IF(BD238="",0,POWER(10,((BD238+'ModelParams Lw'!$R$4)/10))) +IF(BE238="",0,POWER(10,((BE238+'ModelParams Lw'!$S$4)/10))) +IF(BF238="",0,POWER(10,((BF238+'ModelParams Lw'!$T$4)/10))) +IF(BG238="",0,POWER(10,((BG238+'ModelParams Lw'!$U$4)/10)))+IF(BH238="",0,POWER(10,((BH238+'ModelParams Lw'!$V$4)/10))))</f>
        <v>#DIV/0!</v>
      </c>
      <c r="BJ238" s="26" t="e">
        <f t="shared" si="107"/>
        <v>#DIV/0!</v>
      </c>
      <c r="BK238" s="26" t="e">
        <f>(BA238-'ModelParams Lw'!O$10)/'ModelParams Lw'!O$11</f>
        <v>#DIV/0!</v>
      </c>
      <c r="BL238" s="26" t="e">
        <f>(BB238-'ModelParams Lw'!P$10)/'ModelParams Lw'!P$11</f>
        <v>#DIV/0!</v>
      </c>
      <c r="BM238" s="26" t="e">
        <f>(BC238-'ModelParams Lw'!Q$10)/'ModelParams Lw'!Q$11</f>
        <v>#DIV/0!</v>
      </c>
      <c r="BN238" s="26" t="e">
        <f>(BD238-'ModelParams Lw'!R$10)/'ModelParams Lw'!R$11</f>
        <v>#DIV/0!</v>
      </c>
      <c r="BO238" s="26" t="e">
        <f>(BE238-'ModelParams Lw'!S$10)/'ModelParams Lw'!S$11</f>
        <v>#DIV/0!</v>
      </c>
      <c r="BP238" s="26" t="e">
        <f>(BF238-'ModelParams Lw'!T$10)/'ModelParams Lw'!T$11</f>
        <v>#DIV/0!</v>
      </c>
      <c r="BQ238" s="26" t="e">
        <f>(BG238-'ModelParams Lw'!U$10)/'ModelParams Lw'!U$11</f>
        <v>#DIV/0!</v>
      </c>
      <c r="BR238" s="26" t="e">
        <f>(BH238-'ModelParams Lw'!V$10)/'ModelParams Lw'!V$11</f>
        <v>#DIV/0!</v>
      </c>
      <c r="BS238" s="23" t="e">
        <f>IF(Calcul!$E240="SW",DEGREES(ACOS(1-(1/'ModelParams Lw'!C$25*SQRT(0.5*1.2/'Sound Power'!$C238)*('Sound Power'!$B238/3600)/('Sound Power'!$D238)/('Sound Power'!$F238)))),DEGREES(ACOS(1-(1/'ModelParams Lw'!C$29*SQRT(0.5*1.2/'Sound Power'!$C238)*('Sound Power'!$B238/3600)/('Sound Power'!$D238)/('Sound Power'!$F238)))))</f>
        <v>#DIV/0!</v>
      </c>
      <c r="BT238" s="23" t="e">
        <f>IF(Calcul!$E240="SW",DEGREES(ACOS(1-(1/'ModelParams Lw'!D$25*SQRT(0.5*1.2/'Sound Power'!$C238)*('Sound Power'!$B238/3600)/('Sound Power'!$D238)/('Sound Power'!$F238)))),DEGREES(ACOS(1-(1/'ModelParams Lw'!D$29*SQRT(0.5*1.2/'Sound Power'!$C238)*('Sound Power'!$B238/3600)/('Sound Power'!$D238)/('Sound Power'!$F238)))))</f>
        <v>#DIV/0!</v>
      </c>
      <c r="BU238" s="23" t="e">
        <f>IF(Calcul!$E240="SW",DEGREES(ACOS(1-(1/'ModelParams Lw'!E$25*SQRT(0.5*1.2/'Sound Power'!$C238)*('Sound Power'!$B238/3600)/('Sound Power'!$D238)/('Sound Power'!$F238)))),DEGREES(ACOS(1-(1/'ModelParams Lw'!E$29*SQRT(0.5*1.2/'Sound Power'!$C238)*('Sound Power'!$B238/3600)/('Sound Power'!$D238)/('Sound Power'!$F238)))))</f>
        <v>#DIV/0!</v>
      </c>
      <c r="BV238" s="23" t="e">
        <f>IF(Calcul!$E240="SW",DEGREES(ACOS(1-(1/'ModelParams Lw'!F$25*SQRT(0.5*1.2/'Sound Power'!$C238)*('Sound Power'!$B238/3600)/('Sound Power'!$D238)/('Sound Power'!$F238)))),DEGREES(ACOS(1-(1/'ModelParams Lw'!F$29*SQRT(0.5*1.2/'Sound Power'!$C238)*('Sound Power'!$B238/3600)/('Sound Power'!$D238)/('Sound Power'!$F238)))))</f>
        <v>#DIV/0!</v>
      </c>
      <c r="BW238" s="23" t="e">
        <f>IF(Calcul!$E240="SW",DEGREES(ACOS(1-(1/'ModelParams Lw'!G$25*SQRT(0.5*1.2/'Sound Power'!$C238)*('Sound Power'!$B238/3600)/('Sound Power'!$D238)/('Sound Power'!$F238)))),DEGREES(ACOS(1-(1/'ModelParams Lw'!G$29*SQRT(0.5*1.2/'Sound Power'!$C238)*('Sound Power'!$B238/3600)/('Sound Power'!$D238)/('Sound Power'!$F238)))))</f>
        <v>#DIV/0!</v>
      </c>
      <c r="BX238" s="23" t="e">
        <f>IF(Calcul!$E240="SW",DEGREES(ACOS(1-(1/'ModelParams Lw'!H$25*SQRT(0.5*1.2/'Sound Power'!$C238)*('Sound Power'!$B238/3600)/('Sound Power'!$D238)/('Sound Power'!$F238)))),DEGREES(ACOS(1-(1/'ModelParams Lw'!H$29*SQRT(0.5*1.2/'Sound Power'!$C238)*('Sound Power'!$B238/3600)/('Sound Power'!$D238)/('Sound Power'!$F238)))))</f>
        <v>#DIV/0!</v>
      </c>
      <c r="BY238" s="23" t="e">
        <f>IF(Calcul!$E240="SW",DEGREES(ACOS(1-(1/'ModelParams Lw'!I$25*SQRT(0.5*1.2/'Sound Power'!$C238)*('Sound Power'!$B238/3600)/('Sound Power'!$D238)/('Sound Power'!$F238)))),DEGREES(ACOS(1-(1/'ModelParams Lw'!I$29*SQRT(0.5*1.2/'Sound Power'!$C238)*('Sound Power'!$B238/3600)/('Sound Power'!$D238)/('Sound Power'!$F238)))))</f>
        <v>#DIV/0!</v>
      </c>
      <c r="BZ238" s="23" t="e">
        <f>IF(Calcul!$E240="SW",DEGREES(ACOS(1-(1/'ModelParams Lw'!J$25*SQRT(0.5*1.2/'Sound Power'!$C238)*('Sound Power'!$B238/3600)/('Sound Power'!$D238)/('Sound Power'!$F238)))),DEGREES(ACOS(1-(1/'ModelParams Lw'!J$29*SQRT(0.5*1.2/'Sound Power'!$C238)*('Sound Power'!$B238/3600)/('Sound Power'!$D238)/('Sound Power'!$F238)))))</f>
        <v>#DIV/0!</v>
      </c>
      <c r="CA238" s="26" t="e">
        <f>IF(Calcul!$E240="SW",'ModelParams Lw'!C$22+'ModelParams Lw'!C$23*LOG('Sound Power'!$D238/'Sound Power'!$E238)+'ModelParams Lw'!C$24*LN('Sound Power'!BS238),IF('ModelParams Lw'!C$26+'ModelParams Lw'!C$27*LOG('Sound Power'!$D238/'Sound Power'!$E238)+'ModelParams Lw'!C$28*LN('Sound Power'!BS238)&lt;'ModelParams Lw'!C$22+'ModelParams Lw'!C$23*LOG('Sound Power'!$D238/'Sound Power'!$E238)+'ModelParams Lw'!C$24*LN('Sound Power'!BS238),'ModelParams Lw'!C$22+'ModelParams Lw'!C$23*LOG('Sound Power'!$D238/'Sound Power'!$E238)+'ModelParams Lw'!C$24*LN('Sound Power'!BS238),'ModelParams Lw'!C$26+'ModelParams Lw'!C$27*LOG('Sound Power'!$D238/'Sound Power'!$E238)+'ModelParams Lw'!C$28*LN('Sound Power'!BS238)))</f>
        <v>#DIV/0!</v>
      </c>
      <c r="CB238" s="26" t="e">
        <f>IF(Calcul!$E240="SW",'ModelParams Lw'!D$22+'ModelParams Lw'!D$23*LOG('Sound Power'!$D238/'Sound Power'!$E238)+'ModelParams Lw'!D$24*LN('Sound Power'!BT238),IF('ModelParams Lw'!D$26+'ModelParams Lw'!D$27*LOG('Sound Power'!$D238/'Sound Power'!$E238)+'ModelParams Lw'!D$28*LN('Sound Power'!BT238)&lt;'ModelParams Lw'!D$22+'ModelParams Lw'!D$23*LOG('Sound Power'!$D238/'Sound Power'!$E238)+'ModelParams Lw'!D$24*LN('Sound Power'!BT238),'ModelParams Lw'!D$22+'ModelParams Lw'!D$23*LOG('Sound Power'!$D238/'Sound Power'!$E238)+'ModelParams Lw'!D$24*LN('Sound Power'!BT238),'ModelParams Lw'!D$26+'ModelParams Lw'!D$27*LOG('Sound Power'!$D238/'Sound Power'!$E238)+'ModelParams Lw'!D$28*LN('Sound Power'!BT238)))</f>
        <v>#DIV/0!</v>
      </c>
      <c r="CC238" s="26" t="e">
        <f>IF(Calcul!$E240="SW",'ModelParams Lw'!E$22+'ModelParams Lw'!E$23*LOG('Sound Power'!$D238/'Sound Power'!$E238)+'ModelParams Lw'!E$24*LN('Sound Power'!BU238),IF('ModelParams Lw'!E$26+'ModelParams Lw'!E$27*LOG('Sound Power'!$D238/'Sound Power'!$E238)+'ModelParams Lw'!E$28*LN('Sound Power'!BU238)&lt;'ModelParams Lw'!E$22+'ModelParams Lw'!E$23*LOG('Sound Power'!$D238/'Sound Power'!$E238)+'ModelParams Lw'!E$24*LN('Sound Power'!BU238),'ModelParams Lw'!E$22+'ModelParams Lw'!E$23*LOG('Sound Power'!$D238/'Sound Power'!$E238)+'ModelParams Lw'!E$24*LN('Sound Power'!BU238),'ModelParams Lw'!E$26+'ModelParams Lw'!E$27*LOG('Sound Power'!$D238/'Sound Power'!$E238)+'ModelParams Lw'!E$28*LN('Sound Power'!BU238)))</f>
        <v>#DIV/0!</v>
      </c>
      <c r="CD238" s="26" t="e">
        <f>IF(Calcul!$E240="SW",'ModelParams Lw'!F$22+'ModelParams Lw'!F$23*LOG('Sound Power'!$D238/'Sound Power'!$E238)+'ModelParams Lw'!F$24*LN('Sound Power'!BV238),IF('ModelParams Lw'!F$26+'ModelParams Lw'!F$27*LOG('Sound Power'!$D238/'Sound Power'!$E238)+'ModelParams Lw'!F$28*LN('Sound Power'!BV238)&lt;'ModelParams Lw'!F$22+'ModelParams Lw'!F$23*LOG('Sound Power'!$D238/'Sound Power'!$E238)+'ModelParams Lw'!F$24*LN('Sound Power'!BV238),'ModelParams Lw'!F$22+'ModelParams Lw'!F$23*LOG('Sound Power'!$D238/'Sound Power'!$E238)+'ModelParams Lw'!F$24*LN('Sound Power'!BV238),'ModelParams Lw'!F$26+'ModelParams Lw'!F$27*LOG('Sound Power'!$D238/'Sound Power'!$E238)+'ModelParams Lw'!F$28*LN('Sound Power'!BV238)))</f>
        <v>#DIV/0!</v>
      </c>
      <c r="CE238" s="26" t="e">
        <f>IF(Calcul!$E240="SW",'ModelParams Lw'!G$22+'ModelParams Lw'!G$23*LOG('Sound Power'!$D238/'Sound Power'!$E238)+'ModelParams Lw'!G$24*LN('Sound Power'!BW238),IF('ModelParams Lw'!G$26+'ModelParams Lw'!G$27*LOG('Sound Power'!$D238/'Sound Power'!$E238)+'ModelParams Lw'!G$28*LN('Sound Power'!BW238)&lt;'ModelParams Lw'!G$22+'ModelParams Lw'!G$23*LOG('Sound Power'!$D238/'Sound Power'!$E238)+'ModelParams Lw'!G$24*LN('Sound Power'!BW238),'ModelParams Lw'!G$22+'ModelParams Lw'!G$23*LOG('Sound Power'!$D238/'Sound Power'!$E238)+'ModelParams Lw'!G$24*LN('Sound Power'!BW238),'ModelParams Lw'!G$26+'ModelParams Lw'!G$27*LOG('Sound Power'!$D238/'Sound Power'!$E238)+'ModelParams Lw'!G$28*LN('Sound Power'!BW238)))</f>
        <v>#DIV/0!</v>
      </c>
      <c r="CF238" s="26" t="e">
        <f>IF(Calcul!$E240="SW",'ModelParams Lw'!H$22+'ModelParams Lw'!H$23*LOG('Sound Power'!$D238/'Sound Power'!$E238)+'ModelParams Lw'!H$24*LN('Sound Power'!BX238),IF('ModelParams Lw'!H$26+'ModelParams Lw'!H$27*LOG('Sound Power'!$D238/'Sound Power'!$E238)+'ModelParams Lw'!H$28*LN('Sound Power'!BX238)&lt;'ModelParams Lw'!H$22+'ModelParams Lw'!H$23*LOG('Sound Power'!$D238/'Sound Power'!$E238)+'ModelParams Lw'!H$24*LN('Sound Power'!BX238),'ModelParams Lw'!H$22+'ModelParams Lw'!H$23*LOG('Sound Power'!$D238/'Sound Power'!$E238)+'ModelParams Lw'!H$24*LN('Sound Power'!BX238),'ModelParams Lw'!H$26+'ModelParams Lw'!H$27*LOG('Sound Power'!$D238/'Sound Power'!$E238)+'ModelParams Lw'!H$28*LN('Sound Power'!BX238)))</f>
        <v>#DIV/0!</v>
      </c>
      <c r="CG238" s="26" t="e">
        <f>IF(Calcul!$E240="SW",'ModelParams Lw'!I$22+'ModelParams Lw'!I$23*LOG('Sound Power'!$D238/'Sound Power'!$E238)+'ModelParams Lw'!I$24*LN('Sound Power'!BY238),IF('ModelParams Lw'!I$26+'ModelParams Lw'!I$27*LOG('Sound Power'!$D238/'Sound Power'!$E238)+'ModelParams Lw'!I$28*LN('Sound Power'!BY238)&lt;'ModelParams Lw'!I$22+'ModelParams Lw'!I$23*LOG('Sound Power'!$D238/'Sound Power'!$E238)+'ModelParams Lw'!I$24*LN('Sound Power'!BY238),'ModelParams Lw'!I$22+'ModelParams Lw'!I$23*LOG('Sound Power'!$D238/'Sound Power'!$E238)+'ModelParams Lw'!I$24*LN('Sound Power'!BY238),'ModelParams Lw'!I$26+'ModelParams Lw'!I$27*LOG('Sound Power'!$D238/'Sound Power'!$E238)+'ModelParams Lw'!I$28*LN('Sound Power'!BY238)))</f>
        <v>#DIV/0!</v>
      </c>
      <c r="CH238" s="26" t="e">
        <f>IF(Calcul!$E240="SW",'ModelParams Lw'!J$22+'ModelParams Lw'!J$23*LOG('Sound Power'!$D238/'Sound Power'!$E238)+'ModelParams Lw'!J$24*LN('Sound Power'!BZ238),IF('ModelParams Lw'!J$26+'ModelParams Lw'!J$27*LOG('Sound Power'!$D238/'Sound Power'!$E238)+'ModelParams Lw'!J$28*LN('Sound Power'!BZ238)&lt;'ModelParams Lw'!J$22+'ModelParams Lw'!J$23*LOG('Sound Power'!$D238/'Sound Power'!$E238)+'ModelParams Lw'!J$24*LN('Sound Power'!BZ238),'ModelParams Lw'!J$22+'ModelParams Lw'!J$23*LOG('Sound Power'!$D238/'Sound Power'!$E238)+'ModelParams Lw'!J$24*LN('Sound Power'!BZ238),'ModelParams Lw'!J$26+'ModelParams Lw'!J$27*LOG('Sound Power'!$D238/'Sound Power'!$E238)+'ModelParams Lw'!J$28*LN('Sound Power'!BZ238)))</f>
        <v>#DIV/0!</v>
      </c>
      <c r="CI238" s="26" t="e">
        <f t="shared" si="108"/>
        <v>#DIV/0!</v>
      </c>
      <c r="CJ238" s="26" t="e">
        <f t="shared" si="109"/>
        <v>#DIV/0!</v>
      </c>
      <c r="CK238" s="26" t="e">
        <f t="shared" si="110"/>
        <v>#DIV/0!</v>
      </c>
      <c r="CL238" s="26" t="e">
        <f t="shared" si="111"/>
        <v>#DIV/0!</v>
      </c>
      <c r="CM238" s="26" t="e">
        <f t="shared" si="112"/>
        <v>#DIV/0!</v>
      </c>
      <c r="CN238" s="26" t="e">
        <f t="shared" si="113"/>
        <v>#DIV/0!</v>
      </c>
      <c r="CO238" s="26" t="e">
        <f t="shared" si="114"/>
        <v>#DIV/0!</v>
      </c>
      <c r="CP238" s="26" t="e">
        <f t="shared" si="115"/>
        <v>#DIV/0!</v>
      </c>
      <c r="CQ238" s="26" t="e">
        <f>10*LOG10(IF(CI238="",0,POWER(10,((CI238+'ModelParams Lw'!$O$4)/10))) +IF(CJ238="",0,POWER(10,((CJ238+'ModelParams Lw'!$P$4)/10))) +IF(CK238="",0,POWER(10,((CK238+'ModelParams Lw'!$Q$4)/10))) +IF(CL238="",0,POWER(10,((CL238+'ModelParams Lw'!$R$4)/10))) +IF(CM238="",0,POWER(10,((CM238+'ModelParams Lw'!$S$4)/10))) +IF(CN238="",0,POWER(10,((CN238+'ModelParams Lw'!$T$4)/10))) +IF(CO238="",0,POWER(10,((CO238+'ModelParams Lw'!$U$4)/10)))+IF(CP238="",0,POWER(10,((CP238+'ModelParams Lw'!$V$4)/10))))</f>
        <v>#DIV/0!</v>
      </c>
      <c r="CR238" s="26" t="e">
        <f t="shared" si="116"/>
        <v>#DIV/0!</v>
      </c>
      <c r="CS238" s="26" t="e">
        <f>(CI238-'ModelParams Lw'!$O$10)/'ModelParams Lw'!$O$11</f>
        <v>#DIV/0!</v>
      </c>
      <c r="CT238" s="26" t="e">
        <f>(CJ238-'ModelParams Lw'!$P$10)/'ModelParams Lw'!$P$11</f>
        <v>#DIV/0!</v>
      </c>
      <c r="CU238" s="26" t="e">
        <f>(CK238-'ModelParams Lw'!$Q$10)/'ModelParams Lw'!$Q$11</f>
        <v>#DIV/0!</v>
      </c>
      <c r="CV238" s="26" t="e">
        <f>(CL238-'ModelParams Lw'!$R$10)/'ModelParams Lw'!$R$11</f>
        <v>#DIV/0!</v>
      </c>
      <c r="CW238" s="26" t="e">
        <f>(CM238-'ModelParams Lw'!$S$10)/'ModelParams Lw'!$S$11</f>
        <v>#DIV/0!</v>
      </c>
      <c r="CX238" s="26" t="e">
        <f>(CN238-'ModelParams Lw'!$T$10)/'ModelParams Lw'!$T$11</f>
        <v>#DIV/0!</v>
      </c>
      <c r="CY238" s="26" t="e">
        <f>(CO238-'ModelParams Lw'!$U$10)/'ModelParams Lw'!$U$11</f>
        <v>#DIV/0!</v>
      </c>
      <c r="CZ238" s="26" t="e">
        <f>(CP238-'ModelParams Lw'!$V$10)/'ModelParams Lw'!$V$11</f>
        <v>#DIV/0!</v>
      </c>
    </row>
    <row r="239" spans="1:104" x14ac:dyDescent="0.2">
      <c r="A239" s="13">
        <f>Calcul!A241</f>
        <v>0</v>
      </c>
      <c r="B239" s="13">
        <f t="shared" si="92"/>
        <v>0</v>
      </c>
      <c r="C239" s="13">
        <f>Calcul!B241</f>
        <v>0</v>
      </c>
      <c r="D239" s="13">
        <f>Calcul!C241/1000</f>
        <v>0</v>
      </c>
      <c r="E239" s="13">
        <f>Calcul!D241/1000</f>
        <v>0</v>
      </c>
      <c r="F239" s="13">
        <f t="shared" si="93"/>
        <v>0</v>
      </c>
      <c r="G239" s="23" t="e">
        <f>DEGREES(ACOS(1-(1/'ModelParams Lw'!B$15*SQRT(0.5*1.2/'Sound Power'!$C239)*('Sound Power'!$B239/3600)/('Sound Power'!$D239)/('Sound Power'!$F239))))</f>
        <v>#DIV/0!</v>
      </c>
      <c r="H239" s="23" t="e">
        <f>DEGREES(ACOS(1-(1/'ModelParams Lw'!C$15*SQRT(0.5*1.2/'Sound Power'!$C239)*('Sound Power'!$B239/3600)/('Sound Power'!$D239)/('Sound Power'!$F239))))</f>
        <v>#DIV/0!</v>
      </c>
      <c r="I239" s="23" t="e">
        <f>DEGREES(ACOS(1-(1/'ModelParams Lw'!D$15*SQRT(0.5*1.2/'Sound Power'!$C239)*('Sound Power'!$B239/3600)/('Sound Power'!$D239)/('Sound Power'!$F239))))</f>
        <v>#DIV/0!</v>
      </c>
      <c r="J239" s="23" t="e">
        <f>DEGREES(ACOS(1-(1/'ModelParams Lw'!E$15*SQRT(0.5*1.2/'Sound Power'!$C239)*('Sound Power'!$B239/3600)/('Sound Power'!$D239)/('Sound Power'!$F239))))</f>
        <v>#DIV/0!</v>
      </c>
      <c r="K239" s="23" t="e">
        <f>DEGREES(ACOS(1-(1/'ModelParams Lw'!F$15*SQRT(0.5*1.2/'Sound Power'!$C239)*('Sound Power'!$B239/3600)/('Sound Power'!$D239)/('Sound Power'!$F239))))</f>
        <v>#DIV/0!</v>
      </c>
      <c r="L239" s="23" t="e">
        <f>DEGREES(ACOS(1-(1/'ModelParams Lw'!G$15*SQRT(0.5*1.2/'Sound Power'!$C239)*('Sound Power'!$B239/3600)/('Sound Power'!$D239)/('Sound Power'!$F239))))</f>
        <v>#DIV/0!</v>
      </c>
      <c r="M239" s="23" t="e">
        <f>DEGREES(ACOS(1-(1/'ModelParams Lw'!H$15*SQRT(0.5*1.2/'Sound Power'!$C239)*('Sound Power'!$B239/3600)/('Sound Power'!$D239)/('Sound Power'!$F239))))</f>
        <v>#DIV/0!</v>
      </c>
      <c r="N239" s="23" t="e">
        <f>DEGREES(ACOS(1-(1/'ModelParams Lw'!I$15*SQRT(0.5*1.2/'Sound Power'!$C239)*('Sound Power'!$B239/3600)/('Sound Power'!$D239)/('Sound Power'!$F239))))</f>
        <v>#DIV/0!</v>
      </c>
      <c r="O239" s="26" t="e">
        <f>('ModelParams Lw'!B$4*LN('Sound Power'!G239)/(1+EXP(-('Sound Power'!$D239*1000+'ModelParams Lw'!B$6)/'ModelParams Lw'!B$7))+'ModelParams Lw'!B$5)*LN('Sound Power'!$B239)-('ModelParams Lw'!B$8+'ModelParams Lw'!B$9*$D239+'ModelParams Lw'!B$10*'Sound Power'!$F239^'ModelParams Lw'!B$14+'ModelParams Lw'!B$11*LN('Sound Power'!G239)+'ModelParams Lw'!B$12*'Sound Power'!$D239*'Sound Power'!$F239+'ModelParams Lw'!B$13*'Sound Power'!$D239*LN('Sound Power'!G239))</f>
        <v>#DIV/0!</v>
      </c>
      <c r="P239" s="26" t="e">
        <f>('ModelParams Lw'!C$4*LN('Sound Power'!H239)/(1+EXP(-('Sound Power'!$D239*1000+'ModelParams Lw'!C$6)/'ModelParams Lw'!C$7))+'ModelParams Lw'!C$5)*LN('Sound Power'!$B239)-('ModelParams Lw'!C$8+'ModelParams Lw'!C$9*$D239+'ModelParams Lw'!C$10*'Sound Power'!$F239^'ModelParams Lw'!C$14+'ModelParams Lw'!C$11*LN('Sound Power'!H239)+'ModelParams Lw'!C$12*'Sound Power'!$D239*'Sound Power'!$F239+'ModelParams Lw'!C$13*'Sound Power'!$D239*LN('Sound Power'!H239))</f>
        <v>#DIV/0!</v>
      </c>
      <c r="Q239" s="26" t="e">
        <f>('ModelParams Lw'!D$4*LN('Sound Power'!I239)/(1+EXP(-('Sound Power'!$D239*1000+'ModelParams Lw'!D$6)/'ModelParams Lw'!D$7))+'ModelParams Lw'!D$5)*LN('Sound Power'!$B239)-('ModelParams Lw'!D$8+'ModelParams Lw'!D$9*$D239+'ModelParams Lw'!D$10*'Sound Power'!$F239^'ModelParams Lw'!D$14+'ModelParams Lw'!D$11*LN('Sound Power'!I239)+'ModelParams Lw'!D$12*'Sound Power'!$D239*'Sound Power'!$F239+'ModelParams Lw'!D$13*'Sound Power'!$D239*LN('Sound Power'!I239))</f>
        <v>#DIV/0!</v>
      </c>
      <c r="R239" s="26" t="e">
        <f>('ModelParams Lw'!E$4*LN('Sound Power'!J239)/(1+EXP(-('Sound Power'!$D239*1000+'ModelParams Lw'!E$6)/'ModelParams Lw'!E$7))+'ModelParams Lw'!E$5)*LN('Sound Power'!$B239)-('ModelParams Lw'!E$8+'ModelParams Lw'!E$9*$D239+'ModelParams Lw'!E$10*'Sound Power'!$F239^'ModelParams Lw'!E$14+'ModelParams Lw'!E$11*LN('Sound Power'!J239)+'ModelParams Lw'!E$12*'Sound Power'!$D239*'Sound Power'!$F239+'ModelParams Lw'!E$13*'Sound Power'!$D239*LN('Sound Power'!J239))</f>
        <v>#DIV/0!</v>
      </c>
      <c r="S239" s="26" t="e">
        <f>('ModelParams Lw'!F$4*LN('Sound Power'!K239)/(1+EXP(-('Sound Power'!$D239*1000+'ModelParams Lw'!F$6)/'ModelParams Lw'!F$7))+'ModelParams Lw'!F$5)*LN('Sound Power'!$B239)-('ModelParams Lw'!F$8+'ModelParams Lw'!F$9*$D239+'ModelParams Lw'!F$10*'Sound Power'!$F239^'ModelParams Lw'!F$14+'ModelParams Lw'!F$11*LN('Sound Power'!K239)+'ModelParams Lw'!F$12*'Sound Power'!$D239*'Sound Power'!$F239+'ModelParams Lw'!F$13*'Sound Power'!$D239*LN('Sound Power'!K239))</f>
        <v>#DIV/0!</v>
      </c>
      <c r="T239" s="26" t="e">
        <f>('ModelParams Lw'!G$4*LN('Sound Power'!L239)/(1+EXP(-('Sound Power'!$D239*1000+'ModelParams Lw'!G$6)/'ModelParams Lw'!G$7))+'ModelParams Lw'!G$5)*LN('Sound Power'!$B239)-('ModelParams Lw'!G$8+'ModelParams Lw'!G$9*$D239+'ModelParams Lw'!G$10*'Sound Power'!$F239^'ModelParams Lw'!G$14+'ModelParams Lw'!G$11*LN('Sound Power'!L239)+'ModelParams Lw'!G$12*'Sound Power'!$D239*'Sound Power'!$F239+'ModelParams Lw'!G$13*'Sound Power'!$D239*LN('Sound Power'!L239))</f>
        <v>#DIV/0!</v>
      </c>
      <c r="U239" s="26" t="e">
        <f>('ModelParams Lw'!H$4*LN('Sound Power'!M239)/(1+EXP(-('Sound Power'!$D239*1000+'ModelParams Lw'!H$6)/'ModelParams Lw'!H$7))+'ModelParams Lw'!H$5)*LN('Sound Power'!$B239)-('ModelParams Lw'!H$8+'ModelParams Lw'!H$9*$D239+'ModelParams Lw'!H$10*'Sound Power'!$F239^'ModelParams Lw'!H$14+'ModelParams Lw'!H$11*LN('Sound Power'!M239)+'ModelParams Lw'!H$12*'Sound Power'!$D239*'Sound Power'!$F239+'ModelParams Lw'!H$13*'Sound Power'!$D239*LN('Sound Power'!M239))</f>
        <v>#DIV/0!</v>
      </c>
      <c r="V239" s="26" t="e">
        <f>('ModelParams Lw'!I$4*LN('Sound Power'!N239)/(1+EXP(-('Sound Power'!$D239*1000+'ModelParams Lw'!I$6)/'ModelParams Lw'!I$7))+'ModelParams Lw'!I$5)*LN('Sound Power'!$B239)-('ModelParams Lw'!I$8+'ModelParams Lw'!I$9*$D239+'ModelParams Lw'!I$10*'Sound Power'!$F239^'ModelParams Lw'!I$14+'ModelParams Lw'!I$11*LN('Sound Power'!N239)+'ModelParams Lw'!I$12*'Sound Power'!$D239*'Sound Power'!$F239+'ModelParams Lw'!I$13*'Sound Power'!$D239*LN('Sound Power'!N239))</f>
        <v>#DIV/0!</v>
      </c>
      <c r="W239" s="26" t="e">
        <f>10*LOG10(IF(O239="",0,POWER(10,((O239+'ModelParams Lw'!$O$4)/10))) +IF(P239="",0,POWER(10,((P239+'ModelParams Lw'!$P$4)/10))) +IF(Q239="",0,POWER(10,((Q239+'ModelParams Lw'!$Q$4)/10))) +IF(R239="",0,POWER(10,((R239+'ModelParams Lw'!$R$4)/10))) +IF(S239="",0,POWER(10,((S239+'ModelParams Lw'!$S$4)/10))) +IF(T239="",0,POWER(10,((T239+'ModelParams Lw'!$T$4)/10))) +IF(U239="",0,POWER(10,((U239+'ModelParams Lw'!$U$4)/10)))+IF(V239="",0,POWER(10,((V239+'ModelParams Lw'!$V$4)/10))))</f>
        <v>#DIV/0!</v>
      </c>
      <c r="X239" s="26" t="e">
        <f t="shared" si="102"/>
        <v>#DIV/0!</v>
      </c>
      <c r="Y239" s="26" t="e">
        <f>(O239-'ModelParams Lw'!O$10)/'ModelParams Lw'!O$11</f>
        <v>#DIV/0!</v>
      </c>
      <c r="Z239" s="26" t="e">
        <f>(P239-'ModelParams Lw'!P$10)/'ModelParams Lw'!P$11</f>
        <v>#DIV/0!</v>
      </c>
      <c r="AA239" s="26" t="e">
        <f>(Q239-'ModelParams Lw'!Q$10)/'ModelParams Lw'!Q$11</f>
        <v>#DIV/0!</v>
      </c>
      <c r="AB239" s="26" t="e">
        <f>(R239-'ModelParams Lw'!R$10)/'ModelParams Lw'!R$11</f>
        <v>#DIV/0!</v>
      </c>
      <c r="AC239" s="26" t="e">
        <f>(S239-'ModelParams Lw'!S$10)/'ModelParams Lw'!S$11</f>
        <v>#DIV/0!</v>
      </c>
      <c r="AD239" s="26" t="e">
        <f>(T239-'ModelParams Lw'!T$10)/'ModelParams Lw'!T$11</f>
        <v>#DIV/0!</v>
      </c>
      <c r="AE239" s="26" t="e">
        <f>(U239-'ModelParams Lw'!U$10)/'ModelParams Lw'!U$11</f>
        <v>#DIV/0!</v>
      </c>
      <c r="AF239" s="26" t="e">
        <f>(V239-'ModelParams Lw'!V$10)/'ModelParams Lw'!V$11</f>
        <v>#DIV/0!</v>
      </c>
      <c r="AG239" s="26" t="e">
        <f t="shared" si="103"/>
        <v>#DIV/0!</v>
      </c>
      <c r="AH239" s="26" t="e">
        <f>VLOOKUP(D239*1000,'ModelParams Lw'!$A$38:$D$58,4)</f>
        <v>#N/A</v>
      </c>
      <c r="AI239" s="56" t="e">
        <f>VLOOKUP(D239*1000,'ModelParams Lw'!$A$38:$D$58,2)</f>
        <v>#N/A</v>
      </c>
      <c r="AJ239" s="46" t="e">
        <f t="shared" si="104"/>
        <v>#DIV/0!</v>
      </c>
      <c r="AK239" s="26" t="e">
        <f t="shared" si="105"/>
        <v>#VALUE!</v>
      </c>
      <c r="AL239" s="26" t="e">
        <f>IF($AI239=100,'ModelParams Lw'!R$35*'Sound Power'!$AH239^2+'ModelParams Lw'!R$36*'Sound Power'!$AH239+'ModelParams Lw'!R$37,IF($AI239=150,'ModelParams Lw'!R$38*'Sound Power'!$AH239^2+'ModelParams Lw'!R$39*'Sound Power'!$AH239+'ModelParams Lw'!R$40,'ModelParams Lw'!R$41*'Sound Power'!$AH239^2+'ModelParams Lw'!R$42*'Sound Power'!$AH239+'ModelParams Lw'!R$43))</f>
        <v>#N/A</v>
      </c>
      <c r="AM239" s="26" t="e">
        <f>IF($AI239=100,'ModelParams Lw'!S$35*'Sound Power'!$AH239^2+'ModelParams Lw'!S$36*'Sound Power'!$AH239+'ModelParams Lw'!S$37,IF($AI239=150,'ModelParams Lw'!S$38*'Sound Power'!$AH239^2+'ModelParams Lw'!S$39*'Sound Power'!$AH239+'ModelParams Lw'!S$40,'ModelParams Lw'!S$41*'Sound Power'!$AH239^2+'ModelParams Lw'!S$42*'Sound Power'!$AH239+'ModelParams Lw'!S$43))</f>
        <v>#N/A</v>
      </c>
      <c r="AN239" s="26" t="e">
        <f>IF($AI239=100,'ModelParams Lw'!T$35*'Sound Power'!$AH239^2+'ModelParams Lw'!T$36*'Sound Power'!$AH239+'ModelParams Lw'!T$37,IF($AI239=150,'ModelParams Lw'!T$38*'Sound Power'!$AH239^2+'ModelParams Lw'!T$39*'Sound Power'!$AH239+'ModelParams Lw'!T$40,'ModelParams Lw'!T$41*'Sound Power'!$AH239^2+'ModelParams Lw'!T$42*'Sound Power'!$AH239+'ModelParams Lw'!T$43))</f>
        <v>#N/A</v>
      </c>
      <c r="AO239" s="26" t="e">
        <f>IF($AI239=100,'ModelParams Lw'!U$35*'Sound Power'!$AH239^2+'ModelParams Lw'!U$36*'Sound Power'!$AH239+'ModelParams Lw'!U$37,IF($AI239=150,'ModelParams Lw'!U$38*'Sound Power'!$AH239^2+'ModelParams Lw'!U$39*'Sound Power'!$AH239+'ModelParams Lw'!U$40,'ModelParams Lw'!U$41*'Sound Power'!$AH239^2+'ModelParams Lw'!U$42*'Sound Power'!$AH239+'ModelParams Lw'!U$43))</f>
        <v>#N/A</v>
      </c>
      <c r="AP239" s="26" t="e">
        <f>IF($AI239=100,'ModelParams Lw'!V$35*'Sound Power'!$AH239^2+'ModelParams Lw'!V$36*'Sound Power'!$AH239+'ModelParams Lw'!V$37,IF($AI239=150,'ModelParams Lw'!V$38*'Sound Power'!$AH239^2+'ModelParams Lw'!V$39*'Sound Power'!$AH239+'ModelParams Lw'!V$40,'ModelParams Lw'!V$41*'Sound Power'!$AH239^2+'ModelParams Lw'!V$42*'Sound Power'!$AH239+'ModelParams Lw'!V$43))</f>
        <v>#N/A</v>
      </c>
      <c r="AQ239" s="26" t="e">
        <f>IF($AI239=100,'ModelParams Lw'!W$35*'Sound Power'!$AH239^2+'ModelParams Lw'!W$36*'Sound Power'!$AH239+'ModelParams Lw'!W$37,IF($AI239=150,'ModelParams Lw'!W$38*'Sound Power'!$AH239^2+'ModelParams Lw'!W$39*'Sound Power'!$AH239+'ModelParams Lw'!W$40,'ModelParams Lw'!W$41*'Sound Power'!$AH239^2+'ModelParams Lw'!W$42*'Sound Power'!$AH239+'ModelParams Lw'!W$43))</f>
        <v>#N/A</v>
      </c>
      <c r="AR239" s="26" t="e">
        <f t="shared" si="106"/>
        <v>#VALUE!</v>
      </c>
      <c r="AS239" s="26" t="e">
        <f>IF(26.83*LN($AJ239)-11.791-'ModelParams Lw'!B$35&lt;0,0,26.83*LN($AJ239)-11.791-'ModelParams Lw'!B$35)</f>
        <v>#DIV/0!</v>
      </c>
      <c r="AT239" s="26" t="e">
        <f>IF(26.83*LN($AJ239)-11.791-'ModelParams Lw'!C$35&lt;0,0,26.83*LN($AJ239)-11.791-'ModelParams Lw'!C$35)</f>
        <v>#DIV/0!</v>
      </c>
      <c r="AU239" s="26" t="e">
        <f>IF(26.83*LN($AJ239)-11.791-'ModelParams Lw'!D$35&lt;0,0,26.83*LN($AJ239)-11.791-'ModelParams Lw'!D$35)</f>
        <v>#DIV/0!</v>
      </c>
      <c r="AV239" s="26" t="e">
        <f>IF(26.83*LN($AJ239)-11.791-'ModelParams Lw'!E$35&lt;0,0,26.83*LN($AJ239)-11.791-'ModelParams Lw'!E$35)</f>
        <v>#DIV/0!</v>
      </c>
      <c r="AW239" s="26" t="e">
        <f>IF(26.83*LN($AJ239)-11.791-'ModelParams Lw'!F$35&lt;0,0,26.83*LN($AJ239)-11.791-'ModelParams Lw'!F$35)</f>
        <v>#DIV/0!</v>
      </c>
      <c r="AX239" s="26" t="e">
        <f>IF(26.83*LN($AJ239)-11.791-'ModelParams Lw'!G$35&lt;0,0,26.83*LN($AJ239)-11.791-'ModelParams Lw'!G$35)</f>
        <v>#DIV/0!</v>
      </c>
      <c r="AY239" s="26" t="e">
        <f>IF(26.83*LN($AJ239)-11.791-'ModelParams Lw'!H$35&lt;0,0,26.83*LN($AJ239)-11.791-'ModelParams Lw'!H$35)</f>
        <v>#DIV/0!</v>
      </c>
      <c r="AZ239" s="26" t="e">
        <f>IF(26.83*LN($AJ239)-11.791-'ModelParams Lw'!I$35&lt;0,0,26.83*LN($AJ239)-11.791-'ModelParams Lw'!I$35)</f>
        <v>#DIV/0!</v>
      </c>
      <c r="BA239" s="26" t="e">
        <f t="shared" si="94"/>
        <v>#DIV/0!</v>
      </c>
      <c r="BB239" s="26" t="e">
        <f t="shared" si="95"/>
        <v>#DIV/0!</v>
      </c>
      <c r="BC239" s="26" t="e">
        <f t="shared" si="96"/>
        <v>#DIV/0!</v>
      </c>
      <c r="BD239" s="26" t="e">
        <f t="shared" si="97"/>
        <v>#DIV/0!</v>
      </c>
      <c r="BE239" s="26" t="e">
        <f t="shared" si="98"/>
        <v>#DIV/0!</v>
      </c>
      <c r="BF239" s="26" t="e">
        <f t="shared" si="99"/>
        <v>#DIV/0!</v>
      </c>
      <c r="BG239" s="26" t="e">
        <f t="shared" si="100"/>
        <v>#DIV/0!</v>
      </c>
      <c r="BH239" s="26" t="e">
        <f t="shared" si="101"/>
        <v>#DIV/0!</v>
      </c>
      <c r="BI239" s="26" t="e">
        <f>10*LOG10(IF(BA239="",0,POWER(10,((BA239+'ModelParams Lw'!$O$4)/10))) +IF(BB239="",0,POWER(10,((BB239+'ModelParams Lw'!$P$4)/10))) +IF(BC239="",0,POWER(10,((BC239+'ModelParams Lw'!$Q$4)/10))) +IF(BD239="",0,POWER(10,((BD239+'ModelParams Lw'!$R$4)/10))) +IF(BE239="",0,POWER(10,((BE239+'ModelParams Lw'!$S$4)/10))) +IF(BF239="",0,POWER(10,((BF239+'ModelParams Lw'!$T$4)/10))) +IF(BG239="",0,POWER(10,((BG239+'ModelParams Lw'!$U$4)/10)))+IF(BH239="",0,POWER(10,((BH239+'ModelParams Lw'!$V$4)/10))))</f>
        <v>#DIV/0!</v>
      </c>
      <c r="BJ239" s="26" t="e">
        <f t="shared" si="107"/>
        <v>#DIV/0!</v>
      </c>
      <c r="BK239" s="26" t="e">
        <f>(BA239-'ModelParams Lw'!O$10)/'ModelParams Lw'!O$11</f>
        <v>#DIV/0!</v>
      </c>
      <c r="BL239" s="26" t="e">
        <f>(BB239-'ModelParams Lw'!P$10)/'ModelParams Lw'!P$11</f>
        <v>#DIV/0!</v>
      </c>
      <c r="BM239" s="26" t="e">
        <f>(BC239-'ModelParams Lw'!Q$10)/'ModelParams Lw'!Q$11</f>
        <v>#DIV/0!</v>
      </c>
      <c r="BN239" s="26" t="e">
        <f>(BD239-'ModelParams Lw'!R$10)/'ModelParams Lw'!R$11</f>
        <v>#DIV/0!</v>
      </c>
      <c r="BO239" s="26" t="e">
        <f>(BE239-'ModelParams Lw'!S$10)/'ModelParams Lw'!S$11</f>
        <v>#DIV/0!</v>
      </c>
      <c r="BP239" s="26" t="e">
        <f>(BF239-'ModelParams Lw'!T$10)/'ModelParams Lw'!T$11</f>
        <v>#DIV/0!</v>
      </c>
      <c r="BQ239" s="26" t="e">
        <f>(BG239-'ModelParams Lw'!U$10)/'ModelParams Lw'!U$11</f>
        <v>#DIV/0!</v>
      </c>
      <c r="BR239" s="26" t="e">
        <f>(BH239-'ModelParams Lw'!V$10)/'ModelParams Lw'!V$11</f>
        <v>#DIV/0!</v>
      </c>
      <c r="BS239" s="23" t="e">
        <f>IF(Calcul!$E241="SW",DEGREES(ACOS(1-(1/'ModelParams Lw'!C$25*SQRT(0.5*1.2/'Sound Power'!$C239)*('Sound Power'!$B239/3600)/('Sound Power'!$D239)/('Sound Power'!$F239)))),DEGREES(ACOS(1-(1/'ModelParams Lw'!C$29*SQRT(0.5*1.2/'Sound Power'!$C239)*('Sound Power'!$B239/3600)/('Sound Power'!$D239)/('Sound Power'!$F239)))))</f>
        <v>#DIV/0!</v>
      </c>
      <c r="BT239" s="23" t="e">
        <f>IF(Calcul!$E241="SW",DEGREES(ACOS(1-(1/'ModelParams Lw'!D$25*SQRT(0.5*1.2/'Sound Power'!$C239)*('Sound Power'!$B239/3600)/('Sound Power'!$D239)/('Sound Power'!$F239)))),DEGREES(ACOS(1-(1/'ModelParams Lw'!D$29*SQRT(0.5*1.2/'Sound Power'!$C239)*('Sound Power'!$B239/3600)/('Sound Power'!$D239)/('Sound Power'!$F239)))))</f>
        <v>#DIV/0!</v>
      </c>
      <c r="BU239" s="23" t="e">
        <f>IF(Calcul!$E241="SW",DEGREES(ACOS(1-(1/'ModelParams Lw'!E$25*SQRT(0.5*1.2/'Sound Power'!$C239)*('Sound Power'!$B239/3600)/('Sound Power'!$D239)/('Sound Power'!$F239)))),DEGREES(ACOS(1-(1/'ModelParams Lw'!E$29*SQRT(0.5*1.2/'Sound Power'!$C239)*('Sound Power'!$B239/3600)/('Sound Power'!$D239)/('Sound Power'!$F239)))))</f>
        <v>#DIV/0!</v>
      </c>
      <c r="BV239" s="23" t="e">
        <f>IF(Calcul!$E241="SW",DEGREES(ACOS(1-(1/'ModelParams Lw'!F$25*SQRT(0.5*1.2/'Sound Power'!$C239)*('Sound Power'!$B239/3600)/('Sound Power'!$D239)/('Sound Power'!$F239)))),DEGREES(ACOS(1-(1/'ModelParams Lw'!F$29*SQRT(0.5*1.2/'Sound Power'!$C239)*('Sound Power'!$B239/3600)/('Sound Power'!$D239)/('Sound Power'!$F239)))))</f>
        <v>#DIV/0!</v>
      </c>
      <c r="BW239" s="23" t="e">
        <f>IF(Calcul!$E241="SW",DEGREES(ACOS(1-(1/'ModelParams Lw'!G$25*SQRT(0.5*1.2/'Sound Power'!$C239)*('Sound Power'!$B239/3600)/('Sound Power'!$D239)/('Sound Power'!$F239)))),DEGREES(ACOS(1-(1/'ModelParams Lw'!G$29*SQRT(0.5*1.2/'Sound Power'!$C239)*('Sound Power'!$B239/3600)/('Sound Power'!$D239)/('Sound Power'!$F239)))))</f>
        <v>#DIV/0!</v>
      </c>
      <c r="BX239" s="23" t="e">
        <f>IF(Calcul!$E241="SW",DEGREES(ACOS(1-(1/'ModelParams Lw'!H$25*SQRT(0.5*1.2/'Sound Power'!$C239)*('Sound Power'!$B239/3600)/('Sound Power'!$D239)/('Sound Power'!$F239)))),DEGREES(ACOS(1-(1/'ModelParams Lw'!H$29*SQRT(0.5*1.2/'Sound Power'!$C239)*('Sound Power'!$B239/3600)/('Sound Power'!$D239)/('Sound Power'!$F239)))))</f>
        <v>#DIV/0!</v>
      </c>
      <c r="BY239" s="23" t="e">
        <f>IF(Calcul!$E241="SW",DEGREES(ACOS(1-(1/'ModelParams Lw'!I$25*SQRT(0.5*1.2/'Sound Power'!$C239)*('Sound Power'!$B239/3600)/('Sound Power'!$D239)/('Sound Power'!$F239)))),DEGREES(ACOS(1-(1/'ModelParams Lw'!I$29*SQRT(0.5*1.2/'Sound Power'!$C239)*('Sound Power'!$B239/3600)/('Sound Power'!$D239)/('Sound Power'!$F239)))))</f>
        <v>#DIV/0!</v>
      </c>
      <c r="BZ239" s="23" t="e">
        <f>IF(Calcul!$E241="SW",DEGREES(ACOS(1-(1/'ModelParams Lw'!J$25*SQRT(0.5*1.2/'Sound Power'!$C239)*('Sound Power'!$B239/3600)/('Sound Power'!$D239)/('Sound Power'!$F239)))),DEGREES(ACOS(1-(1/'ModelParams Lw'!J$29*SQRT(0.5*1.2/'Sound Power'!$C239)*('Sound Power'!$B239/3600)/('Sound Power'!$D239)/('Sound Power'!$F239)))))</f>
        <v>#DIV/0!</v>
      </c>
      <c r="CA239" s="26" t="e">
        <f>IF(Calcul!$E241="SW",'ModelParams Lw'!C$22+'ModelParams Lw'!C$23*LOG('Sound Power'!$D239/'Sound Power'!$E239)+'ModelParams Lw'!C$24*LN('Sound Power'!BS239),IF('ModelParams Lw'!C$26+'ModelParams Lw'!C$27*LOG('Sound Power'!$D239/'Sound Power'!$E239)+'ModelParams Lw'!C$28*LN('Sound Power'!BS239)&lt;'ModelParams Lw'!C$22+'ModelParams Lw'!C$23*LOG('Sound Power'!$D239/'Sound Power'!$E239)+'ModelParams Lw'!C$24*LN('Sound Power'!BS239),'ModelParams Lw'!C$22+'ModelParams Lw'!C$23*LOG('Sound Power'!$D239/'Sound Power'!$E239)+'ModelParams Lw'!C$24*LN('Sound Power'!BS239),'ModelParams Lw'!C$26+'ModelParams Lw'!C$27*LOG('Sound Power'!$D239/'Sound Power'!$E239)+'ModelParams Lw'!C$28*LN('Sound Power'!BS239)))</f>
        <v>#DIV/0!</v>
      </c>
      <c r="CB239" s="26" t="e">
        <f>IF(Calcul!$E241="SW",'ModelParams Lw'!D$22+'ModelParams Lw'!D$23*LOG('Sound Power'!$D239/'Sound Power'!$E239)+'ModelParams Lw'!D$24*LN('Sound Power'!BT239),IF('ModelParams Lw'!D$26+'ModelParams Lw'!D$27*LOG('Sound Power'!$D239/'Sound Power'!$E239)+'ModelParams Lw'!D$28*LN('Sound Power'!BT239)&lt;'ModelParams Lw'!D$22+'ModelParams Lw'!D$23*LOG('Sound Power'!$D239/'Sound Power'!$E239)+'ModelParams Lw'!D$24*LN('Sound Power'!BT239),'ModelParams Lw'!D$22+'ModelParams Lw'!D$23*LOG('Sound Power'!$D239/'Sound Power'!$E239)+'ModelParams Lw'!D$24*LN('Sound Power'!BT239),'ModelParams Lw'!D$26+'ModelParams Lw'!D$27*LOG('Sound Power'!$D239/'Sound Power'!$E239)+'ModelParams Lw'!D$28*LN('Sound Power'!BT239)))</f>
        <v>#DIV/0!</v>
      </c>
      <c r="CC239" s="26" t="e">
        <f>IF(Calcul!$E241="SW",'ModelParams Lw'!E$22+'ModelParams Lw'!E$23*LOG('Sound Power'!$D239/'Sound Power'!$E239)+'ModelParams Lw'!E$24*LN('Sound Power'!BU239),IF('ModelParams Lw'!E$26+'ModelParams Lw'!E$27*LOG('Sound Power'!$D239/'Sound Power'!$E239)+'ModelParams Lw'!E$28*LN('Sound Power'!BU239)&lt;'ModelParams Lw'!E$22+'ModelParams Lw'!E$23*LOG('Sound Power'!$D239/'Sound Power'!$E239)+'ModelParams Lw'!E$24*LN('Sound Power'!BU239),'ModelParams Lw'!E$22+'ModelParams Lw'!E$23*LOG('Sound Power'!$D239/'Sound Power'!$E239)+'ModelParams Lw'!E$24*LN('Sound Power'!BU239),'ModelParams Lw'!E$26+'ModelParams Lw'!E$27*LOG('Sound Power'!$D239/'Sound Power'!$E239)+'ModelParams Lw'!E$28*LN('Sound Power'!BU239)))</f>
        <v>#DIV/0!</v>
      </c>
      <c r="CD239" s="26" t="e">
        <f>IF(Calcul!$E241="SW",'ModelParams Lw'!F$22+'ModelParams Lw'!F$23*LOG('Sound Power'!$D239/'Sound Power'!$E239)+'ModelParams Lw'!F$24*LN('Sound Power'!BV239),IF('ModelParams Lw'!F$26+'ModelParams Lw'!F$27*LOG('Sound Power'!$D239/'Sound Power'!$E239)+'ModelParams Lw'!F$28*LN('Sound Power'!BV239)&lt;'ModelParams Lw'!F$22+'ModelParams Lw'!F$23*LOG('Sound Power'!$D239/'Sound Power'!$E239)+'ModelParams Lw'!F$24*LN('Sound Power'!BV239),'ModelParams Lw'!F$22+'ModelParams Lw'!F$23*LOG('Sound Power'!$D239/'Sound Power'!$E239)+'ModelParams Lw'!F$24*LN('Sound Power'!BV239),'ModelParams Lw'!F$26+'ModelParams Lw'!F$27*LOG('Sound Power'!$D239/'Sound Power'!$E239)+'ModelParams Lw'!F$28*LN('Sound Power'!BV239)))</f>
        <v>#DIV/0!</v>
      </c>
      <c r="CE239" s="26" t="e">
        <f>IF(Calcul!$E241="SW",'ModelParams Lw'!G$22+'ModelParams Lw'!G$23*LOG('Sound Power'!$D239/'Sound Power'!$E239)+'ModelParams Lw'!G$24*LN('Sound Power'!BW239),IF('ModelParams Lw'!G$26+'ModelParams Lw'!G$27*LOG('Sound Power'!$D239/'Sound Power'!$E239)+'ModelParams Lw'!G$28*LN('Sound Power'!BW239)&lt;'ModelParams Lw'!G$22+'ModelParams Lw'!G$23*LOG('Sound Power'!$D239/'Sound Power'!$E239)+'ModelParams Lw'!G$24*LN('Sound Power'!BW239),'ModelParams Lw'!G$22+'ModelParams Lw'!G$23*LOG('Sound Power'!$D239/'Sound Power'!$E239)+'ModelParams Lw'!G$24*LN('Sound Power'!BW239),'ModelParams Lw'!G$26+'ModelParams Lw'!G$27*LOG('Sound Power'!$D239/'Sound Power'!$E239)+'ModelParams Lw'!G$28*LN('Sound Power'!BW239)))</f>
        <v>#DIV/0!</v>
      </c>
      <c r="CF239" s="26" t="e">
        <f>IF(Calcul!$E241="SW",'ModelParams Lw'!H$22+'ModelParams Lw'!H$23*LOG('Sound Power'!$D239/'Sound Power'!$E239)+'ModelParams Lw'!H$24*LN('Sound Power'!BX239),IF('ModelParams Lw'!H$26+'ModelParams Lw'!H$27*LOG('Sound Power'!$D239/'Sound Power'!$E239)+'ModelParams Lw'!H$28*LN('Sound Power'!BX239)&lt;'ModelParams Lw'!H$22+'ModelParams Lw'!H$23*LOG('Sound Power'!$D239/'Sound Power'!$E239)+'ModelParams Lw'!H$24*LN('Sound Power'!BX239),'ModelParams Lw'!H$22+'ModelParams Lw'!H$23*LOG('Sound Power'!$D239/'Sound Power'!$E239)+'ModelParams Lw'!H$24*LN('Sound Power'!BX239),'ModelParams Lw'!H$26+'ModelParams Lw'!H$27*LOG('Sound Power'!$D239/'Sound Power'!$E239)+'ModelParams Lw'!H$28*LN('Sound Power'!BX239)))</f>
        <v>#DIV/0!</v>
      </c>
      <c r="CG239" s="26" t="e">
        <f>IF(Calcul!$E241="SW",'ModelParams Lw'!I$22+'ModelParams Lw'!I$23*LOG('Sound Power'!$D239/'Sound Power'!$E239)+'ModelParams Lw'!I$24*LN('Sound Power'!BY239),IF('ModelParams Lw'!I$26+'ModelParams Lw'!I$27*LOG('Sound Power'!$D239/'Sound Power'!$E239)+'ModelParams Lw'!I$28*LN('Sound Power'!BY239)&lt;'ModelParams Lw'!I$22+'ModelParams Lw'!I$23*LOG('Sound Power'!$D239/'Sound Power'!$E239)+'ModelParams Lw'!I$24*LN('Sound Power'!BY239),'ModelParams Lw'!I$22+'ModelParams Lw'!I$23*LOG('Sound Power'!$D239/'Sound Power'!$E239)+'ModelParams Lw'!I$24*LN('Sound Power'!BY239),'ModelParams Lw'!I$26+'ModelParams Lw'!I$27*LOG('Sound Power'!$D239/'Sound Power'!$E239)+'ModelParams Lw'!I$28*LN('Sound Power'!BY239)))</f>
        <v>#DIV/0!</v>
      </c>
      <c r="CH239" s="26" t="e">
        <f>IF(Calcul!$E241="SW",'ModelParams Lw'!J$22+'ModelParams Lw'!J$23*LOG('Sound Power'!$D239/'Sound Power'!$E239)+'ModelParams Lw'!J$24*LN('Sound Power'!BZ239),IF('ModelParams Lw'!J$26+'ModelParams Lw'!J$27*LOG('Sound Power'!$D239/'Sound Power'!$E239)+'ModelParams Lw'!J$28*LN('Sound Power'!BZ239)&lt;'ModelParams Lw'!J$22+'ModelParams Lw'!J$23*LOG('Sound Power'!$D239/'Sound Power'!$E239)+'ModelParams Lw'!J$24*LN('Sound Power'!BZ239),'ModelParams Lw'!J$22+'ModelParams Lw'!J$23*LOG('Sound Power'!$D239/'Sound Power'!$E239)+'ModelParams Lw'!J$24*LN('Sound Power'!BZ239),'ModelParams Lw'!J$26+'ModelParams Lw'!J$27*LOG('Sound Power'!$D239/'Sound Power'!$E239)+'ModelParams Lw'!J$28*LN('Sound Power'!BZ239)))</f>
        <v>#DIV/0!</v>
      </c>
      <c r="CI239" s="26" t="e">
        <f t="shared" si="108"/>
        <v>#DIV/0!</v>
      </c>
      <c r="CJ239" s="26" t="e">
        <f t="shared" si="109"/>
        <v>#DIV/0!</v>
      </c>
      <c r="CK239" s="26" t="e">
        <f t="shared" si="110"/>
        <v>#DIV/0!</v>
      </c>
      <c r="CL239" s="26" t="e">
        <f t="shared" si="111"/>
        <v>#DIV/0!</v>
      </c>
      <c r="CM239" s="26" t="e">
        <f t="shared" si="112"/>
        <v>#DIV/0!</v>
      </c>
      <c r="CN239" s="26" t="e">
        <f t="shared" si="113"/>
        <v>#DIV/0!</v>
      </c>
      <c r="CO239" s="26" t="e">
        <f t="shared" si="114"/>
        <v>#DIV/0!</v>
      </c>
      <c r="CP239" s="26" t="e">
        <f t="shared" si="115"/>
        <v>#DIV/0!</v>
      </c>
      <c r="CQ239" s="26" t="e">
        <f>10*LOG10(IF(CI239="",0,POWER(10,((CI239+'ModelParams Lw'!$O$4)/10))) +IF(CJ239="",0,POWER(10,((CJ239+'ModelParams Lw'!$P$4)/10))) +IF(CK239="",0,POWER(10,((CK239+'ModelParams Lw'!$Q$4)/10))) +IF(CL239="",0,POWER(10,((CL239+'ModelParams Lw'!$R$4)/10))) +IF(CM239="",0,POWER(10,((CM239+'ModelParams Lw'!$S$4)/10))) +IF(CN239="",0,POWER(10,((CN239+'ModelParams Lw'!$T$4)/10))) +IF(CO239="",0,POWER(10,((CO239+'ModelParams Lw'!$U$4)/10)))+IF(CP239="",0,POWER(10,((CP239+'ModelParams Lw'!$V$4)/10))))</f>
        <v>#DIV/0!</v>
      </c>
      <c r="CR239" s="26" t="e">
        <f t="shared" si="116"/>
        <v>#DIV/0!</v>
      </c>
      <c r="CS239" s="26" t="e">
        <f>(CI239-'ModelParams Lw'!$O$10)/'ModelParams Lw'!$O$11</f>
        <v>#DIV/0!</v>
      </c>
      <c r="CT239" s="26" t="e">
        <f>(CJ239-'ModelParams Lw'!$P$10)/'ModelParams Lw'!$P$11</f>
        <v>#DIV/0!</v>
      </c>
      <c r="CU239" s="26" t="e">
        <f>(CK239-'ModelParams Lw'!$Q$10)/'ModelParams Lw'!$Q$11</f>
        <v>#DIV/0!</v>
      </c>
      <c r="CV239" s="26" t="e">
        <f>(CL239-'ModelParams Lw'!$R$10)/'ModelParams Lw'!$R$11</f>
        <v>#DIV/0!</v>
      </c>
      <c r="CW239" s="26" t="e">
        <f>(CM239-'ModelParams Lw'!$S$10)/'ModelParams Lw'!$S$11</f>
        <v>#DIV/0!</v>
      </c>
      <c r="CX239" s="26" t="e">
        <f>(CN239-'ModelParams Lw'!$T$10)/'ModelParams Lw'!$T$11</f>
        <v>#DIV/0!</v>
      </c>
      <c r="CY239" s="26" t="e">
        <f>(CO239-'ModelParams Lw'!$U$10)/'ModelParams Lw'!$U$11</f>
        <v>#DIV/0!</v>
      </c>
      <c r="CZ239" s="26" t="e">
        <f>(CP239-'ModelParams Lw'!$V$10)/'ModelParams Lw'!$V$11</f>
        <v>#DIV/0!</v>
      </c>
    </row>
    <row r="240" spans="1:104" x14ac:dyDescent="0.2">
      <c r="A240" s="13">
        <f>Calcul!A242</f>
        <v>0</v>
      </c>
      <c r="B240" s="13">
        <f t="shared" si="92"/>
        <v>0</v>
      </c>
      <c r="C240" s="13">
        <f>Calcul!B242</f>
        <v>0</v>
      </c>
      <c r="D240" s="13">
        <f>Calcul!C242/1000</f>
        <v>0</v>
      </c>
      <c r="E240" s="13">
        <f>Calcul!D242/1000</f>
        <v>0</v>
      </c>
      <c r="F240" s="13">
        <f t="shared" si="93"/>
        <v>0</v>
      </c>
      <c r="G240" s="23" t="e">
        <f>DEGREES(ACOS(1-(1/'ModelParams Lw'!B$15*SQRT(0.5*1.2/'Sound Power'!$C240)*('Sound Power'!$B240/3600)/('Sound Power'!$D240)/('Sound Power'!$F240))))</f>
        <v>#DIV/0!</v>
      </c>
      <c r="H240" s="23" t="e">
        <f>DEGREES(ACOS(1-(1/'ModelParams Lw'!C$15*SQRT(0.5*1.2/'Sound Power'!$C240)*('Sound Power'!$B240/3600)/('Sound Power'!$D240)/('Sound Power'!$F240))))</f>
        <v>#DIV/0!</v>
      </c>
      <c r="I240" s="23" t="e">
        <f>DEGREES(ACOS(1-(1/'ModelParams Lw'!D$15*SQRT(0.5*1.2/'Sound Power'!$C240)*('Sound Power'!$B240/3600)/('Sound Power'!$D240)/('Sound Power'!$F240))))</f>
        <v>#DIV/0!</v>
      </c>
      <c r="J240" s="23" t="e">
        <f>DEGREES(ACOS(1-(1/'ModelParams Lw'!E$15*SQRT(0.5*1.2/'Sound Power'!$C240)*('Sound Power'!$B240/3600)/('Sound Power'!$D240)/('Sound Power'!$F240))))</f>
        <v>#DIV/0!</v>
      </c>
      <c r="K240" s="23" t="e">
        <f>DEGREES(ACOS(1-(1/'ModelParams Lw'!F$15*SQRT(0.5*1.2/'Sound Power'!$C240)*('Sound Power'!$B240/3600)/('Sound Power'!$D240)/('Sound Power'!$F240))))</f>
        <v>#DIV/0!</v>
      </c>
      <c r="L240" s="23" t="e">
        <f>DEGREES(ACOS(1-(1/'ModelParams Lw'!G$15*SQRT(0.5*1.2/'Sound Power'!$C240)*('Sound Power'!$B240/3600)/('Sound Power'!$D240)/('Sound Power'!$F240))))</f>
        <v>#DIV/0!</v>
      </c>
      <c r="M240" s="23" t="e">
        <f>DEGREES(ACOS(1-(1/'ModelParams Lw'!H$15*SQRT(0.5*1.2/'Sound Power'!$C240)*('Sound Power'!$B240/3600)/('Sound Power'!$D240)/('Sound Power'!$F240))))</f>
        <v>#DIV/0!</v>
      </c>
      <c r="N240" s="23" t="e">
        <f>DEGREES(ACOS(1-(1/'ModelParams Lw'!I$15*SQRT(0.5*1.2/'Sound Power'!$C240)*('Sound Power'!$B240/3600)/('Sound Power'!$D240)/('Sound Power'!$F240))))</f>
        <v>#DIV/0!</v>
      </c>
      <c r="O240" s="26" t="e">
        <f>('ModelParams Lw'!B$4*LN('Sound Power'!G240)/(1+EXP(-('Sound Power'!$D240*1000+'ModelParams Lw'!B$6)/'ModelParams Lw'!B$7))+'ModelParams Lw'!B$5)*LN('Sound Power'!$B240)-('ModelParams Lw'!B$8+'ModelParams Lw'!B$9*$D240+'ModelParams Lw'!B$10*'Sound Power'!$F240^'ModelParams Lw'!B$14+'ModelParams Lw'!B$11*LN('Sound Power'!G240)+'ModelParams Lw'!B$12*'Sound Power'!$D240*'Sound Power'!$F240+'ModelParams Lw'!B$13*'Sound Power'!$D240*LN('Sound Power'!G240))</f>
        <v>#DIV/0!</v>
      </c>
      <c r="P240" s="26" t="e">
        <f>('ModelParams Lw'!C$4*LN('Sound Power'!H240)/(1+EXP(-('Sound Power'!$D240*1000+'ModelParams Lw'!C$6)/'ModelParams Lw'!C$7))+'ModelParams Lw'!C$5)*LN('Sound Power'!$B240)-('ModelParams Lw'!C$8+'ModelParams Lw'!C$9*$D240+'ModelParams Lw'!C$10*'Sound Power'!$F240^'ModelParams Lw'!C$14+'ModelParams Lw'!C$11*LN('Sound Power'!H240)+'ModelParams Lw'!C$12*'Sound Power'!$D240*'Sound Power'!$F240+'ModelParams Lw'!C$13*'Sound Power'!$D240*LN('Sound Power'!H240))</f>
        <v>#DIV/0!</v>
      </c>
      <c r="Q240" s="26" t="e">
        <f>('ModelParams Lw'!D$4*LN('Sound Power'!I240)/(1+EXP(-('Sound Power'!$D240*1000+'ModelParams Lw'!D$6)/'ModelParams Lw'!D$7))+'ModelParams Lw'!D$5)*LN('Sound Power'!$B240)-('ModelParams Lw'!D$8+'ModelParams Lw'!D$9*$D240+'ModelParams Lw'!D$10*'Sound Power'!$F240^'ModelParams Lw'!D$14+'ModelParams Lw'!D$11*LN('Sound Power'!I240)+'ModelParams Lw'!D$12*'Sound Power'!$D240*'Sound Power'!$F240+'ModelParams Lw'!D$13*'Sound Power'!$D240*LN('Sound Power'!I240))</f>
        <v>#DIV/0!</v>
      </c>
      <c r="R240" s="26" t="e">
        <f>('ModelParams Lw'!E$4*LN('Sound Power'!J240)/(1+EXP(-('Sound Power'!$D240*1000+'ModelParams Lw'!E$6)/'ModelParams Lw'!E$7))+'ModelParams Lw'!E$5)*LN('Sound Power'!$B240)-('ModelParams Lw'!E$8+'ModelParams Lw'!E$9*$D240+'ModelParams Lw'!E$10*'Sound Power'!$F240^'ModelParams Lw'!E$14+'ModelParams Lw'!E$11*LN('Sound Power'!J240)+'ModelParams Lw'!E$12*'Sound Power'!$D240*'Sound Power'!$F240+'ModelParams Lw'!E$13*'Sound Power'!$D240*LN('Sound Power'!J240))</f>
        <v>#DIV/0!</v>
      </c>
      <c r="S240" s="26" t="e">
        <f>('ModelParams Lw'!F$4*LN('Sound Power'!K240)/(1+EXP(-('Sound Power'!$D240*1000+'ModelParams Lw'!F$6)/'ModelParams Lw'!F$7))+'ModelParams Lw'!F$5)*LN('Sound Power'!$B240)-('ModelParams Lw'!F$8+'ModelParams Lw'!F$9*$D240+'ModelParams Lw'!F$10*'Sound Power'!$F240^'ModelParams Lw'!F$14+'ModelParams Lw'!F$11*LN('Sound Power'!K240)+'ModelParams Lw'!F$12*'Sound Power'!$D240*'Sound Power'!$F240+'ModelParams Lw'!F$13*'Sound Power'!$D240*LN('Sound Power'!K240))</f>
        <v>#DIV/0!</v>
      </c>
      <c r="T240" s="26" t="e">
        <f>('ModelParams Lw'!G$4*LN('Sound Power'!L240)/(1+EXP(-('Sound Power'!$D240*1000+'ModelParams Lw'!G$6)/'ModelParams Lw'!G$7))+'ModelParams Lw'!G$5)*LN('Sound Power'!$B240)-('ModelParams Lw'!G$8+'ModelParams Lw'!G$9*$D240+'ModelParams Lw'!G$10*'Sound Power'!$F240^'ModelParams Lw'!G$14+'ModelParams Lw'!G$11*LN('Sound Power'!L240)+'ModelParams Lw'!G$12*'Sound Power'!$D240*'Sound Power'!$F240+'ModelParams Lw'!G$13*'Sound Power'!$D240*LN('Sound Power'!L240))</f>
        <v>#DIV/0!</v>
      </c>
      <c r="U240" s="26" t="e">
        <f>('ModelParams Lw'!H$4*LN('Sound Power'!M240)/(1+EXP(-('Sound Power'!$D240*1000+'ModelParams Lw'!H$6)/'ModelParams Lw'!H$7))+'ModelParams Lw'!H$5)*LN('Sound Power'!$B240)-('ModelParams Lw'!H$8+'ModelParams Lw'!H$9*$D240+'ModelParams Lw'!H$10*'Sound Power'!$F240^'ModelParams Lw'!H$14+'ModelParams Lw'!H$11*LN('Sound Power'!M240)+'ModelParams Lw'!H$12*'Sound Power'!$D240*'Sound Power'!$F240+'ModelParams Lw'!H$13*'Sound Power'!$D240*LN('Sound Power'!M240))</f>
        <v>#DIV/0!</v>
      </c>
      <c r="V240" s="26" t="e">
        <f>('ModelParams Lw'!I$4*LN('Sound Power'!N240)/(1+EXP(-('Sound Power'!$D240*1000+'ModelParams Lw'!I$6)/'ModelParams Lw'!I$7))+'ModelParams Lw'!I$5)*LN('Sound Power'!$B240)-('ModelParams Lw'!I$8+'ModelParams Lw'!I$9*$D240+'ModelParams Lw'!I$10*'Sound Power'!$F240^'ModelParams Lw'!I$14+'ModelParams Lw'!I$11*LN('Sound Power'!N240)+'ModelParams Lw'!I$12*'Sound Power'!$D240*'Sound Power'!$F240+'ModelParams Lw'!I$13*'Sound Power'!$D240*LN('Sound Power'!N240))</f>
        <v>#DIV/0!</v>
      </c>
      <c r="W240" s="26" t="e">
        <f>10*LOG10(IF(O240="",0,POWER(10,((O240+'ModelParams Lw'!$O$4)/10))) +IF(P240="",0,POWER(10,((P240+'ModelParams Lw'!$P$4)/10))) +IF(Q240="",0,POWER(10,((Q240+'ModelParams Lw'!$Q$4)/10))) +IF(R240="",0,POWER(10,((R240+'ModelParams Lw'!$R$4)/10))) +IF(S240="",0,POWER(10,((S240+'ModelParams Lw'!$S$4)/10))) +IF(T240="",0,POWER(10,((T240+'ModelParams Lw'!$T$4)/10))) +IF(U240="",0,POWER(10,((U240+'ModelParams Lw'!$U$4)/10)))+IF(V240="",0,POWER(10,((V240+'ModelParams Lw'!$V$4)/10))))</f>
        <v>#DIV/0!</v>
      </c>
      <c r="X240" s="26" t="e">
        <f t="shared" si="102"/>
        <v>#DIV/0!</v>
      </c>
      <c r="Y240" s="26" t="e">
        <f>(O240-'ModelParams Lw'!O$10)/'ModelParams Lw'!O$11</f>
        <v>#DIV/0!</v>
      </c>
      <c r="Z240" s="26" t="e">
        <f>(P240-'ModelParams Lw'!P$10)/'ModelParams Lw'!P$11</f>
        <v>#DIV/0!</v>
      </c>
      <c r="AA240" s="26" t="e">
        <f>(Q240-'ModelParams Lw'!Q$10)/'ModelParams Lw'!Q$11</f>
        <v>#DIV/0!</v>
      </c>
      <c r="AB240" s="26" t="e">
        <f>(R240-'ModelParams Lw'!R$10)/'ModelParams Lw'!R$11</f>
        <v>#DIV/0!</v>
      </c>
      <c r="AC240" s="26" t="e">
        <f>(S240-'ModelParams Lw'!S$10)/'ModelParams Lw'!S$11</f>
        <v>#DIV/0!</v>
      </c>
      <c r="AD240" s="26" t="e">
        <f>(T240-'ModelParams Lw'!T$10)/'ModelParams Lw'!T$11</f>
        <v>#DIV/0!</v>
      </c>
      <c r="AE240" s="26" t="e">
        <f>(U240-'ModelParams Lw'!U$10)/'ModelParams Lw'!U$11</f>
        <v>#DIV/0!</v>
      </c>
      <c r="AF240" s="26" t="e">
        <f>(V240-'ModelParams Lw'!V$10)/'ModelParams Lw'!V$11</f>
        <v>#DIV/0!</v>
      </c>
      <c r="AG240" s="26" t="e">
        <f t="shared" si="103"/>
        <v>#DIV/0!</v>
      </c>
      <c r="AH240" s="26" t="e">
        <f>VLOOKUP(D240*1000,'ModelParams Lw'!$A$38:$D$58,4)</f>
        <v>#N/A</v>
      </c>
      <c r="AI240" s="56" t="e">
        <f>VLOOKUP(D240*1000,'ModelParams Lw'!$A$38:$D$58,2)</f>
        <v>#N/A</v>
      </c>
      <c r="AJ240" s="46" t="e">
        <f t="shared" si="104"/>
        <v>#DIV/0!</v>
      </c>
      <c r="AK240" s="26" t="e">
        <f t="shared" si="105"/>
        <v>#VALUE!</v>
      </c>
      <c r="AL240" s="26" t="e">
        <f>IF($AI240=100,'ModelParams Lw'!R$35*'Sound Power'!$AH240^2+'ModelParams Lw'!R$36*'Sound Power'!$AH240+'ModelParams Lw'!R$37,IF($AI240=150,'ModelParams Lw'!R$38*'Sound Power'!$AH240^2+'ModelParams Lw'!R$39*'Sound Power'!$AH240+'ModelParams Lw'!R$40,'ModelParams Lw'!R$41*'Sound Power'!$AH240^2+'ModelParams Lw'!R$42*'Sound Power'!$AH240+'ModelParams Lw'!R$43))</f>
        <v>#N/A</v>
      </c>
      <c r="AM240" s="26" t="e">
        <f>IF($AI240=100,'ModelParams Lw'!S$35*'Sound Power'!$AH240^2+'ModelParams Lw'!S$36*'Sound Power'!$AH240+'ModelParams Lw'!S$37,IF($AI240=150,'ModelParams Lw'!S$38*'Sound Power'!$AH240^2+'ModelParams Lw'!S$39*'Sound Power'!$AH240+'ModelParams Lw'!S$40,'ModelParams Lw'!S$41*'Sound Power'!$AH240^2+'ModelParams Lw'!S$42*'Sound Power'!$AH240+'ModelParams Lw'!S$43))</f>
        <v>#N/A</v>
      </c>
      <c r="AN240" s="26" t="e">
        <f>IF($AI240=100,'ModelParams Lw'!T$35*'Sound Power'!$AH240^2+'ModelParams Lw'!T$36*'Sound Power'!$AH240+'ModelParams Lw'!T$37,IF($AI240=150,'ModelParams Lw'!T$38*'Sound Power'!$AH240^2+'ModelParams Lw'!T$39*'Sound Power'!$AH240+'ModelParams Lw'!T$40,'ModelParams Lw'!T$41*'Sound Power'!$AH240^2+'ModelParams Lw'!T$42*'Sound Power'!$AH240+'ModelParams Lw'!T$43))</f>
        <v>#N/A</v>
      </c>
      <c r="AO240" s="26" t="e">
        <f>IF($AI240=100,'ModelParams Lw'!U$35*'Sound Power'!$AH240^2+'ModelParams Lw'!U$36*'Sound Power'!$AH240+'ModelParams Lw'!U$37,IF($AI240=150,'ModelParams Lw'!U$38*'Sound Power'!$AH240^2+'ModelParams Lw'!U$39*'Sound Power'!$AH240+'ModelParams Lw'!U$40,'ModelParams Lw'!U$41*'Sound Power'!$AH240^2+'ModelParams Lw'!U$42*'Sound Power'!$AH240+'ModelParams Lw'!U$43))</f>
        <v>#N/A</v>
      </c>
      <c r="AP240" s="26" t="e">
        <f>IF($AI240=100,'ModelParams Lw'!V$35*'Sound Power'!$AH240^2+'ModelParams Lw'!V$36*'Sound Power'!$AH240+'ModelParams Lw'!V$37,IF($AI240=150,'ModelParams Lw'!V$38*'Sound Power'!$AH240^2+'ModelParams Lw'!V$39*'Sound Power'!$AH240+'ModelParams Lw'!V$40,'ModelParams Lw'!V$41*'Sound Power'!$AH240^2+'ModelParams Lw'!V$42*'Sound Power'!$AH240+'ModelParams Lw'!V$43))</f>
        <v>#N/A</v>
      </c>
      <c r="AQ240" s="26" t="e">
        <f>IF($AI240=100,'ModelParams Lw'!W$35*'Sound Power'!$AH240^2+'ModelParams Lw'!W$36*'Sound Power'!$AH240+'ModelParams Lw'!W$37,IF($AI240=150,'ModelParams Lw'!W$38*'Sound Power'!$AH240^2+'ModelParams Lw'!W$39*'Sound Power'!$AH240+'ModelParams Lw'!W$40,'ModelParams Lw'!W$41*'Sound Power'!$AH240^2+'ModelParams Lw'!W$42*'Sound Power'!$AH240+'ModelParams Lw'!W$43))</f>
        <v>#N/A</v>
      </c>
      <c r="AR240" s="26" t="e">
        <f t="shared" si="106"/>
        <v>#VALUE!</v>
      </c>
      <c r="AS240" s="26" t="e">
        <f>IF(26.83*LN($AJ240)-11.791-'ModelParams Lw'!B$35&lt;0,0,26.83*LN($AJ240)-11.791-'ModelParams Lw'!B$35)</f>
        <v>#DIV/0!</v>
      </c>
      <c r="AT240" s="26" t="e">
        <f>IF(26.83*LN($AJ240)-11.791-'ModelParams Lw'!C$35&lt;0,0,26.83*LN($AJ240)-11.791-'ModelParams Lw'!C$35)</f>
        <v>#DIV/0!</v>
      </c>
      <c r="AU240" s="26" t="e">
        <f>IF(26.83*LN($AJ240)-11.791-'ModelParams Lw'!D$35&lt;0,0,26.83*LN($AJ240)-11.791-'ModelParams Lw'!D$35)</f>
        <v>#DIV/0!</v>
      </c>
      <c r="AV240" s="26" t="e">
        <f>IF(26.83*LN($AJ240)-11.791-'ModelParams Lw'!E$35&lt;0,0,26.83*LN($AJ240)-11.791-'ModelParams Lw'!E$35)</f>
        <v>#DIV/0!</v>
      </c>
      <c r="AW240" s="26" t="e">
        <f>IF(26.83*LN($AJ240)-11.791-'ModelParams Lw'!F$35&lt;0,0,26.83*LN($AJ240)-11.791-'ModelParams Lw'!F$35)</f>
        <v>#DIV/0!</v>
      </c>
      <c r="AX240" s="26" t="e">
        <f>IF(26.83*LN($AJ240)-11.791-'ModelParams Lw'!G$35&lt;0,0,26.83*LN($AJ240)-11.791-'ModelParams Lw'!G$35)</f>
        <v>#DIV/0!</v>
      </c>
      <c r="AY240" s="26" t="e">
        <f>IF(26.83*LN($AJ240)-11.791-'ModelParams Lw'!H$35&lt;0,0,26.83*LN($AJ240)-11.791-'ModelParams Lw'!H$35)</f>
        <v>#DIV/0!</v>
      </c>
      <c r="AZ240" s="26" t="e">
        <f>IF(26.83*LN($AJ240)-11.791-'ModelParams Lw'!I$35&lt;0,0,26.83*LN($AJ240)-11.791-'ModelParams Lw'!I$35)</f>
        <v>#DIV/0!</v>
      </c>
      <c r="BA240" s="26" t="e">
        <f t="shared" si="94"/>
        <v>#DIV/0!</v>
      </c>
      <c r="BB240" s="26" t="e">
        <f t="shared" si="95"/>
        <v>#DIV/0!</v>
      </c>
      <c r="BC240" s="26" t="e">
        <f t="shared" si="96"/>
        <v>#DIV/0!</v>
      </c>
      <c r="BD240" s="26" t="e">
        <f t="shared" si="97"/>
        <v>#DIV/0!</v>
      </c>
      <c r="BE240" s="26" t="e">
        <f t="shared" si="98"/>
        <v>#DIV/0!</v>
      </c>
      <c r="BF240" s="26" t="e">
        <f t="shared" si="99"/>
        <v>#DIV/0!</v>
      </c>
      <c r="BG240" s="26" t="e">
        <f t="shared" si="100"/>
        <v>#DIV/0!</v>
      </c>
      <c r="BH240" s="26" t="e">
        <f t="shared" si="101"/>
        <v>#DIV/0!</v>
      </c>
      <c r="BI240" s="26" t="e">
        <f>10*LOG10(IF(BA240="",0,POWER(10,((BA240+'ModelParams Lw'!$O$4)/10))) +IF(BB240="",0,POWER(10,((BB240+'ModelParams Lw'!$P$4)/10))) +IF(BC240="",0,POWER(10,((BC240+'ModelParams Lw'!$Q$4)/10))) +IF(BD240="",0,POWER(10,((BD240+'ModelParams Lw'!$R$4)/10))) +IF(BE240="",0,POWER(10,((BE240+'ModelParams Lw'!$S$4)/10))) +IF(BF240="",0,POWER(10,((BF240+'ModelParams Lw'!$T$4)/10))) +IF(BG240="",0,POWER(10,((BG240+'ModelParams Lw'!$U$4)/10)))+IF(BH240="",0,POWER(10,((BH240+'ModelParams Lw'!$V$4)/10))))</f>
        <v>#DIV/0!</v>
      </c>
      <c r="BJ240" s="26" t="e">
        <f t="shared" si="107"/>
        <v>#DIV/0!</v>
      </c>
      <c r="BK240" s="26" t="e">
        <f>(BA240-'ModelParams Lw'!O$10)/'ModelParams Lw'!O$11</f>
        <v>#DIV/0!</v>
      </c>
      <c r="BL240" s="26" t="e">
        <f>(BB240-'ModelParams Lw'!P$10)/'ModelParams Lw'!P$11</f>
        <v>#DIV/0!</v>
      </c>
      <c r="BM240" s="26" t="e">
        <f>(BC240-'ModelParams Lw'!Q$10)/'ModelParams Lw'!Q$11</f>
        <v>#DIV/0!</v>
      </c>
      <c r="BN240" s="26" t="e">
        <f>(BD240-'ModelParams Lw'!R$10)/'ModelParams Lw'!R$11</f>
        <v>#DIV/0!</v>
      </c>
      <c r="BO240" s="26" t="e">
        <f>(BE240-'ModelParams Lw'!S$10)/'ModelParams Lw'!S$11</f>
        <v>#DIV/0!</v>
      </c>
      <c r="BP240" s="26" t="e">
        <f>(BF240-'ModelParams Lw'!T$10)/'ModelParams Lw'!T$11</f>
        <v>#DIV/0!</v>
      </c>
      <c r="BQ240" s="26" t="e">
        <f>(BG240-'ModelParams Lw'!U$10)/'ModelParams Lw'!U$11</f>
        <v>#DIV/0!</v>
      </c>
      <c r="BR240" s="26" t="e">
        <f>(BH240-'ModelParams Lw'!V$10)/'ModelParams Lw'!V$11</f>
        <v>#DIV/0!</v>
      </c>
      <c r="BS240" s="23" t="e">
        <f>IF(Calcul!$E242="SW",DEGREES(ACOS(1-(1/'ModelParams Lw'!C$25*SQRT(0.5*1.2/'Sound Power'!$C240)*('Sound Power'!$B240/3600)/('Sound Power'!$D240)/('Sound Power'!$F240)))),DEGREES(ACOS(1-(1/'ModelParams Lw'!C$29*SQRT(0.5*1.2/'Sound Power'!$C240)*('Sound Power'!$B240/3600)/('Sound Power'!$D240)/('Sound Power'!$F240)))))</f>
        <v>#DIV/0!</v>
      </c>
      <c r="BT240" s="23" t="e">
        <f>IF(Calcul!$E242="SW",DEGREES(ACOS(1-(1/'ModelParams Lw'!D$25*SQRT(0.5*1.2/'Sound Power'!$C240)*('Sound Power'!$B240/3600)/('Sound Power'!$D240)/('Sound Power'!$F240)))),DEGREES(ACOS(1-(1/'ModelParams Lw'!D$29*SQRT(0.5*1.2/'Sound Power'!$C240)*('Sound Power'!$B240/3600)/('Sound Power'!$D240)/('Sound Power'!$F240)))))</f>
        <v>#DIV/0!</v>
      </c>
      <c r="BU240" s="23" t="e">
        <f>IF(Calcul!$E242="SW",DEGREES(ACOS(1-(1/'ModelParams Lw'!E$25*SQRT(0.5*1.2/'Sound Power'!$C240)*('Sound Power'!$B240/3600)/('Sound Power'!$D240)/('Sound Power'!$F240)))),DEGREES(ACOS(1-(1/'ModelParams Lw'!E$29*SQRT(0.5*1.2/'Sound Power'!$C240)*('Sound Power'!$B240/3600)/('Sound Power'!$D240)/('Sound Power'!$F240)))))</f>
        <v>#DIV/0!</v>
      </c>
      <c r="BV240" s="23" t="e">
        <f>IF(Calcul!$E242="SW",DEGREES(ACOS(1-(1/'ModelParams Lw'!F$25*SQRT(0.5*1.2/'Sound Power'!$C240)*('Sound Power'!$B240/3600)/('Sound Power'!$D240)/('Sound Power'!$F240)))),DEGREES(ACOS(1-(1/'ModelParams Lw'!F$29*SQRT(0.5*1.2/'Sound Power'!$C240)*('Sound Power'!$B240/3600)/('Sound Power'!$D240)/('Sound Power'!$F240)))))</f>
        <v>#DIV/0!</v>
      </c>
      <c r="BW240" s="23" t="e">
        <f>IF(Calcul!$E242="SW",DEGREES(ACOS(1-(1/'ModelParams Lw'!G$25*SQRT(0.5*1.2/'Sound Power'!$C240)*('Sound Power'!$B240/3600)/('Sound Power'!$D240)/('Sound Power'!$F240)))),DEGREES(ACOS(1-(1/'ModelParams Lw'!G$29*SQRT(0.5*1.2/'Sound Power'!$C240)*('Sound Power'!$B240/3600)/('Sound Power'!$D240)/('Sound Power'!$F240)))))</f>
        <v>#DIV/0!</v>
      </c>
      <c r="BX240" s="23" t="e">
        <f>IF(Calcul!$E242="SW",DEGREES(ACOS(1-(1/'ModelParams Lw'!H$25*SQRT(0.5*1.2/'Sound Power'!$C240)*('Sound Power'!$B240/3600)/('Sound Power'!$D240)/('Sound Power'!$F240)))),DEGREES(ACOS(1-(1/'ModelParams Lw'!H$29*SQRT(0.5*1.2/'Sound Power'!$C240)*('Sound Power'!$B240/3600)/('Sound Power'!$D240)/('Sound Power'!$F240)))))</f>
        <v>#DIV/0!</v>
      </c>
      <c r="BY240" s="23" t="e">
        <f>IF(Calcul!$E242="SW",DEGREES(ACOS(1-(1/'ModelParams Lw'!I$25*SQRT(0.5*1.2/'Sound Power'!$C240)*('Sound Power'!$B240/3600)/('Sound Power'!$D240)/('Sound Power'!$F240)))),DEGREES(ACOS(1-(1/'ModelParams Lw'!I$29*SQRT(0.5*1.2/'Sound Power'!$C240)*('Sound Power'!$B240/3600)/('Sound Power'!$D240)/('Sound Power'!$F240)))))</f>
        <v>#DIV/0!</v>
      </c>
      <c r="BZ240" s="23" t="e">
        <f>IF(Calcul!$E242="SW",DEGREES(ACOS(1-(1/'ModelParams Lw'!J$25*SQRT(0.5*1.2/'Sound Power'!$C240)*('Sound Power'!$B240/3600)/('Sound Power'!$D240)/('Sound Power'!$F240)))),DEGREES(ACOS(1-(1/'ModelParams Lw'!J$29*SQRT(0.5*1.2/'Sound Power'!$C240)*('Sound Power'!$B240/3600)/('Sound Power'!$D240)/('Sound Power'!$F240)))))</f>
        <v>#DIV/0!</v>
      </c>
      <c r="CA240" s="26" t="e">
        <f>IF(Calcul!$E242="SW",'ModelParams Lw'!C$22+'ModelParams Lw'!C$23*LOG('Sound Power'!$D240/'Sound Power'!$E240)+'ModelParams Lw'!C$24*LN('Sound Power'!BS240),IF('ModelParams Lw'!C$26+'ModelParams Lw'!C$27*LOG('Sound Power'!$D240/'Sound Power'!$E240)+'ModelParams Lw'!C$28*LN('Sound Power'!BS240)&lt;'ModelParams Lw'!C$22+'ModelParams Lw'!C$23*LOG('Sound Power'!$D240/'Sound Power'!$E240)+'ModelParams Lw'!C$24*LN('Sound Power'!BS240),'ModelParams Lw'!C$22+'ModelParams Lw'!C$23*LOG('Sound Power'!$D240/'Sound Power'!$E240)+'ModelParams Lw'!C$24*LN('Sound Power'!BS240),'ModelParams Lw'!C$26+'ModelParams Lw'!C$27*LOG('Sound Power'!$D240/'Sound Power'!$E240)+'ModelParams Lw'!C$28*LN('Sound Power'!BS240)))</f>
        <v>#DIV/0!</v>
      </c>
      <c r="CB240" s="26" t="e">
        <f>IF(Calcul!$E242="SW",'ModelParams Lw'!D$22+'ModelParams Lw'!D$23*LOG('Sound Power'!$D240/'Sound Power'!$E240)+'ModelParams Lw'!D$24*LN('Sound Power'!BT240),IF('ModelParams Lw'!D$26+'ModelParams Lw'!D$27*LOG('Sound Power'!$D240/'Sound Power'!$E240)+'ModelParams Lw'!D$28*LN('Sound Power'!BT240)&lt;'ModelParams Lw'!D$22+'ModelParams Lw'!D$23*LOG('Sound Power'!$D240/'Sound Power'!$E240)+'ModelParams Lw'!D$24*LN('Sound Power'!BT240),'ModelParams Lw'!D$22+'ModelParams Lw'!D$23*LOG('Sound Power'!$D240/'Sound Power'!$E240)+'ModelParams Lw'!D$24*LN('Sound Power'!BT240),'ModelParams Lw'!D$26+'ModelParams Lw'!D$27*LOG('Sound Power'!$D240/'Sound Power'!$E240)+'ModelParams Lw'!D$28*LN('Sound Power'!BT240)))</f>
        <v>#DIV/0!</v>
      </c>
      <c r="CC240" s="26" t="e">
        <f>IF(Calcul!$E242="SW",'ModelParams Lw'!E$22+'ModelParams Lw'!E$23*LOG('Sound Power'!$D240/'Sound Power'!$E240)+'ModelParams Lw'!E$24*LN('Sound Power'!BU240),IF('ModelParams Lw'!E$26+'ModelParams Lw'!E$27*LOG('Sound Power'!$D240/'Sound Power'!$E240)+'ModelParams Lw'!E$28*LN('Sound Power'!BU240)&lt;'ModelParams Lw'!E$22+'ModelParams Lw'!E$23*LOG('Sound Power'!$D240/'Sound Power'!$E240)+'ModelParams Lw'!E$24*LN('Sound Power'!BU240),'ModelParams Lw'!E$22+'ModelParams Lw'!E$23*LOG('Sound Power'!$D240/'Sound Power'!$E240)+'ModelParams Lw'!E$24*LN('Sound Power'!BU240),'ModelParams Lw'!E$26+'ModelParams Lw'!E$27*LOG('Sound Power'!$D240/'Sound Power'!$E240)+'ModelParams Lw'!E$28*LN('Sound Power'!BU240)))</f>
        <v>#DIV/0!</v>
      </c>
      <c r="CD240" s="26" t="e">
        <f>IF(Calcul!$E242="SW",'ModelParams Lw'!F$22+'ModelParams Lw'!F$23*LOG('Sound Power'!$D240/'Sound Power'!$E240)+'ModelParams Lw'!F$24*LN('Sound Power'!BV240),IF('ModelParams Lw'!F$26+'ModelParams Lw'!F$27*LOG('Sound Power'!$D240/'Sound Power'!$E240)+'ModelParams Lw'!F$28*LN('Sound Power'!BV240)&lt;'ModelParams Lw'!F$22+'ModelParams Lw'!F$23*LOG('Sound Power'!$D240/'Sound Power'!$E240)+'ModelParams Lw'!F$24*LN('Sound Power'!BV240),'ModelParams Lw'!F$22+'ModelParams Lw'!F$23*LOG('Sound Power'!$D240/'Sound Power'!$E240)+'ModelParams Lw'!F$24*LN('Sound Power'!BV240),'ModelParams Lw'!F$26+'ModelParams Lw'!F$27*LOG('Sound Power'!$D240/'Sound Power'!$E240)+'ModelParams Lw'!F$28*LN('Sound Power'!BV240)))</f>
        <v>#DIV/0!</v>
      </c>
      <c r="CE240" s="26" t="e">
        <f>IF(Calcul!$E242="SW",'ModelParams Lw'!G$22+'ModelParams Lw'!G$23*LOG('Sound Power'!$D240/'Sound Power'!$E240)+'ModelParams Lw'!G$24*LN('Sound Power'!BW240),IF('ModelParams Lw'!G$26+'ModelParams Lw'!G$27*LOG('Sound Power'!$D240/'Sound Power'!$E240)+'ModelParams Lw'!G$28*LN('Sound Power'!BW240)&lt;'ModelParams Lw'!G$22+'ModelParams Lw'!G$23*LOG('Sound Power'!$D240/'Sound Power'!$E240)+'ModelParams Lw'!G$24*LN('Sound Power'!BW240),'ModelParams Lw'!G$22+'ModelParams Lw'!G$23*LOG('Sound Power'!$D240/'Sound Power'!$E240)+'ModelParams Lw'!G$24*LN('Sound Power'!BW240),'ModelParams Lw'!G$26+'ModelParams Lw'!G$27*LOG('Sound Power'!$D240/'Sound Power'!$E240)+'ModelParams Lw'!G$28*LN('Sound Power'!BW240)))</f>
        <v>#DIV/0!</v>
      </c>
      <c r="CF240" s="26" t="e">
        <f>IF(Calcul!$E242="SW",'ModelParams Lw'!H$22+'ModelParams Lw'!H$23*LOG('Sound Power'!$D240/'Sound Power'!$E240)+'ModelParams Lw'!H$24*LN('Sound Power'!BX240),IF('ModelParams Lw'!H$26+'ModelParams Lw'!H$27*LOG('Sound Power'!$D240/'Sound Power'!$E240)+'ModelParams Lw'!H$28*LN('Sound Power'!BX240)&lt;'ModelParams Lw'!H$22+'ModelParams Lw'!H$23*LOG('Sound Power'!$D240/'Sound Power'!$E240)+'ModelParams Lw'!H$24*LN('Sound Power'!BX240),'ModelParams Lw'!H$22+'ModelParams Lw'!H$23*LOG('Sound Power'!$D240/'Sound Power'!$E240)+'ModelParams Lw'!H$24*LN('Sound Power'!BX240),'ModelParams Lw'!H$26+'ModelParams Lw'!H$27*LOG('Sound Power'!$D240/'Sound Power'!$E240)+'ModelParams Lw'!H$28*LN('Sound Power'!BX240)))</f>
        <v>#DIV/0!</v>
      </c>
      <c r="CG240" s="26" t="e">
        <f>IF(Calcul!$E242="SW",'ModelParams Lw'!I$22+'ModelParams Lw'!I$23*LOG('Sound Power'!$D240/'Sound Power'!$E240)+'ModelParams Lw'!I$24*LN('Sound Power'!BY240),IF('ModelParams Lw'!I$26+'ModelParams Lw'!I$27*LOG('Sound Power'!$D240/'Sound Power'!$E240)+'ModelParams Lw'!I$28*LN('Sound Power'!BY240)&lt;'ModelParams Lw'!I$22+'ModelParams Lw'!I$23*LOG('Sound Power'!$D240/'Sound Power'!$E240)+'ModelParams Lw'!I$24*LN('Sound Power'!BY240),'ModelParams Lw'!I$22+'ModelParams Lw'!I$23*LOG('Sound Power'!$D240/'Sound Power'!$E240)+'ModelParams Lw'!I$24*LN('Sound Power'!BY240),'ModelParams Lw'!I$26+'ModelParams Lw'!I$27*LOG('Sound Power'!$D240/'Sound Power'!$E240)+'ModelParams Lw'!I$28*LN('Sound Power'!BY240)))</f>
        <v>#DIV/0!</v>
      </c>
      <c r="CH240" s="26" t="e">
        <f>IF(Calcul!$E242="SW",'ModelParams Lw'!J$22+'ModelParams Lw'!J$23*LOG('Sound Power'!$D240/'Sound Power'!$E240)+'ModelParams Lw'!J$24*LN('Sound Power'!BZ240),IF('ModelParams Lw'!J$26+'ModelParams Lw'!J$27*LOG('Sound Power'!$D240/'Sound Power'!$E240)+'ModelParams Lw'!J$28*LN('Sound Power'!BZ240)&lt;'ModelParams Lw'!J$22+'ModelParams Lw'!J$23*LOG('Sound Power'!$D240/'Sound Power'!$E240)+'ModelParams Lw'!J$24*LN('Sound Power'!BZ240),'ModelParams Lw'!J$22+'ModelParams Lw'!J$23*LOG('Sound Power'!$D240/'Sound Power'!$E240)+'ModelParams Lw'!J$24*LN('Sound Power'!BZ240),'ModelParams Lw'!J$26+'ModelParams Lw'!J$27*LOG('Sound Power'!$D240/'Sound Power'!$E240)+'ModelParams Lw'!J$28*LN('Sound Power'!BZ240)))</f>
        <v>#DIV/0!</v>
      </c>
      <c r="CI240" s="26" t="e">
        <f t="shared" si="108"/>
        <v>#DIV/0!</v>
      </c>
      <c r="CJ240" s="26" t="e">
        <f t="shared" si="109"/>
        <v>#DIV/0!</v>
      </c>
      <c r="CK240" s="26" t="e">
        <f t="shared" si="110"/>
        <v>#DIV/0!</v>
      </c>
      <c r="CL240" s="26" t="e">
        <f t="shared" si="111"/>
        <v>#DIV/0!</v>
      </c>
      <c r="CM240" s="26" t="e">
        <f t="shared" si="112"/>
        <v>#DIV/0!</v>
      </c>
      <c r="CN240" s="26" t="e">
        <f t="shared" si="113"/>
        <v>#DIV/0!</v>
      </c>
      <c r="CO240" s="26" t="e">
        <f t="shared" si="114"/>
        <v>#DIV/0!</v>
      </c>
      <c r="CP240" s="26" t="e">
        <f t="shared" si="115"/>
        <v>#DIV/0!</v>
      </c>
      <c r="CQ240" s="26" t="e">
        <f>10*LOG10(IF(CI240="",0,POWER(10,((CI240+'ModelParams Lw'!$O$4)/10))) +IF(CJ240="",0,POWER(10,((CJ240+'ModelParams Lw'!$P$4)/10))) +IF(CK240="",0,POWER(10,((CK240+'ModelParams Lw'!$Q$4)/10))) +IF(CL240="",0,POWER(10,((CL240+'ModelParams Lw'!$R$4)/10))) +IF(CM240="",0,POWER(10,((CM240+'ModelParams Lw'!$S$4)/10))) +IF(CN240="",0,POWER(10,((CN240+'ModelParams Lw'!$T$4)/10))) +IF(CO240="",0,POWER(10,((CO240+'ModelParams Lw'!$U$4)/10)))+IF(CP240="",0,POWER(10,((CP240+'ModelParams Lw'!$V$4)/10))))</f>
        <v>#DIV/0!</v>
      </c>
      <c r="CR240" s="26" t="e">
        <f t="shared" si="116"/>
        <v>#DIV/0!</v>
      </c>
      <c r="CS240" s="26" t="e">
        <f>(CI240-'ModelParams Lw'!$O$10)/'ModelParams Lw'!$O$11</f>
        <v>#DIV/0!</v>
      </c>
      <c r="CT240" s="26" t="e">
        <f>(CJ240-'ModelParams Lw'!$P$10)/'ModelParams Lw'!$P$11</f>
        <v>#DIV/0!</v>
      </c>
      <c r="CU240" s="26" t="e">
        <f>(CK240-'ModelParams Lw'!$Q$10)/'ModelParams Lw'!$Q$11</f>
        <v>#DIV/0!</v>
      </c>
      <c r="CV240" s="26" t="e">
        <f>(CL240-'ModelParams Lw'!$R$10)/'ModelParams Lw'!$R$11</f>
        <v>#DIV/0!</v>
      </c>
      <c r="CW240" s="26" t="e">
        <f>(CM240-'ModelParams Lw'!$S$10)/'ModelParams Lw'!$S$11</f>
        <v>#DIV/0!</v>
      </c>
      <c r="CX240" s="26" t="e">
        <f>(CN240-'ModelParams Lw'!$T$10)/'ModelParams Lw'!$T$11</f>
        <v>#DIV/0!</v>
      </c>
      <c r="CY240" s="26" t="e">
        <f>(CO240-'ModelParams Lw'!$U$10)/'ModelParams Lw'!$U$11</f>
        <v>#DIV/0!</v>
      </c>
      <c r="CZ240" s="26" t="e">
        <f>(CP240-'ModelParams Lw'!$V$10)/'ModelParams Lw'!$V$11</f>
        <v>#DIV/0!</v>
      </c>
    </row>
    <row r="241" spans="1:104" x14ac:dyDescent="0.2">
      <c r="A241" s="13">
        <f>Calcul!A243</f>
        <v>0</v>
      </c>
      <c r="B241" s="13">
        <f t="shared" si="92"/>
        <v>0</v>
      </c>
      <c r="C241" s="13">
        <f>Calcul!B243</f>
        <v>0</v>
      </c>
      <c r="D241" s="13">
        <f>Calcul!C243/1000</f>
        <v>0</v>
      </c>
      <c r="E241" s="13">
        <f>Calcul!D243/1000</f>
        <v>0</v>
      </c>
      <c r="F241" s="13">
        <f t="shared" si="93"/>
        <v>0</v>
      </c>
      <c r="G241" s="23" t="e">
        <f>DEGREES(ACOS(1-(1/'ModelParams Lw'!B$15*SQRT(0.5*1.2/'Sound Power'!$C241)*('Sound Power'!$B241/3600)/('Sound Power'!$D241)/('Sound Power'!$F241))))</f>
        <v>#DIV/0!</v>
      </c>
      <c r="H241" s="23" t="e">
        <f>DEGREES(ACOS(1-(1/'ModelParams Lw'!C$15*SQRT(0.5*1.2/'Sound Power'!$C241)*('Sound Power'!$B241/3600)/('Sound Power'!$D241)/('Sound Power'!$F241))))</f>
        <v>#DIV/0!</v>
      </c>
      <c r="I241" s="23" t="e">
        <f>DEGREES(ACOS(1-(1/'ModelParams Lw'!D$15*SQRT(0.5*1.2/'Sound Power'!$C241)*('Sound Power'!$B241/3600)/('Sound Power'!$D241)/('Sound Power'!$F241))))</f>
        <v>#DIV/0!</v>
      </c>
      <c r="J241" s="23" t="e">
        <f>DEGREES(ACOS(1-(1/'ModelParams Lw'!E$15*SQRT(0.5*1.2/'Sound Power'!$C241)*('Sound Power'!$B241/3600)/('Sound Power'!$D241)/('Sound Power'!$F241))))</f>
        <v>#DIV/0!</v>
      </c>
      <c r="K241" s="23" t="e">
        <f>DEGREES(ACOS(1-(1/'ModelParams Lw'!F$15*SQRT(0.5*1.2/'Sound Power'!$C241)*('Sound Power'!$B241/3600)/('Sound Power'!$D241)/('Sound Power'!$F241))))</f>
        <v>#DIV/0!</v>
      </c>
      <c r="L241" s="23" t="e">
        <f>DEGREES(ACOS(1-(1/'ModelParams Lw'!G$15*SQRT(0.5*1.2/'Sound Power'!$C241)*('Sound Power'!$B241/3600)/('Sound Power'!$D241)/('Sound Power'!$F241))))</f>
        <v>#DIV/0!</v>
      </c>
      <c r="M241" s="23" t="e">
        <f>DEGREES(ACOS(1-(1/'ModelParams Lw'!H$15*SQRT(0.5*1.2/'Sound Power'!$C241)*('Sound Power'!$B241/3600)/('Sound Power'!$D241)/('Sound Power'!$F241))))</f>
        <v>#DIV/0!</v>
      </c>
      <c r="N241" s="23" t="e">
        <f>DEGREES(ACOS(1-(1/'ModelParams Lw'!I$15*SQRT(0.5*1.2/'Sound Power'!$C241)*('Sound Power'!$B241/3600)/('Sound Power'!$D241)/('Sound Power'!$F241))))</f>
        <v>#DIV/0!</v>
      </c>
      <c r="O241" s="26" t="e">
        <f>('ModelParams Lw'!B$4*LN('Sound Power'!G241)/(1+EXP(-('Sound Power'!$D241*1000+'ModelParams Lw'!B$6)/'ModelParams Lw'!B$7))+'ModelParams Lw'!B$5)*LN('Sound Power'!$B241)-('ModelParams Lw'!B$8+'ModelParams Lw'!B$9*$D241+'ModelParams Lw'!B$10*'Sound Power'!$F241^'ModelParams Lw'!B$14+'ModelParams Lw'!B$11*LN('Sound Power'!G241)+'ModelParams Lw'!B$12*'Sound Power'!$D241*'Sound Power'!$F241+'ModelParams Lw'!B$13*'Sound Power'!$D241*LN('Sound Power'!G241))</f>
        <v>#DIV/0!</v>
      </c>
      <c r="P241" s="26" t="e">
        <f>('ModelParams Lw'!C$4*LN('Sound Power'!H241)/(1+EXP(-('Sound Power'!$D241*1000+'ModelParams Lw'!C$6)/'ModelParams Lw'!C$7))+'ModelParams Lw'!C$5)*LN('Sound Power'!$B241)-('ModelParams Lw'!C$8+'ModelParams Lw'!C$9*$D241+'ModelParams Lw'!C$10*'Sound Power'!$F241^'ModelParams Lw'!C$14+'ModelParams Lw'!C$11*LN('Sound Power'!H241)+'ModelParams Lw'!C$12*'Sound Power'!$D241*'Sound Power'!$F241+'ModelParams Lw'!C$13*'Sound Power'!$D241*LN('Sound Power'!H241))</f>
        <v>#DIV/0!</v>
      </c>
      <c r="Q241" s="26" t="e">
        <f>('ModelParams Lw'!D$4*LN('Sound Power'!I241)/(1+EXP(-('Sound Power'!$D241*1000+'ModelParams Lw'!D$6)/'ModelParams Lw'!D$7))+'ModelParams Lw'!D$5)*LN('Sound Power'!$B241)-('ModelParams Lw'!D$8+'ModelParams Lw'!D$9*$D241+'ModelParams Lw'!D$10*'Sound Power'!$F241^'ModelParams Lw'!D$14+'ModelParams Lw'!D$11*LN('Sound Power'!I241)+'ModelParams Lw'!D$12*'Sound Power'!$D241*'Sound Power'!$F241+'ModelParams Lw'!D$13*'Sound Power'!$D241*LN('Sound Power'!I241))</f>
        <v>#DIV/0!</v>
      </c>
      <c r="R241" s="26" t="e">
        <f>('ModelParams Lw'!E$4*LN('Sound Power'!J241)/(1+EXP(-('Sound Power'!$D241*1000+'ModelParams Lw'!E$6)/'ModelParams Lw'!E$7))+'ModelParams Lw'!E$5)*LN('Sound Power'!$B241)-('ModelParams Lw'!E$8+'ModelParams Lw'!E$9*$D241+'ModelParams Lw'!E$10*'Sound Power'!$F241^'ModelParams Lw'!E$14+'ModelParams Lw'!E$11*LN('Sound Power'!J241)+'ModelParams Lw'!E$12*'Sound Power'!$D241*'Sound Power'!$F241+'ModelParams Lw'!E$13*'Sound Power'!$D241*LN('Sound Power'!J241))</f>
        <v>#DIV/0!</v>
      </c>
      <c r="S241" s="26" t="e">
        <f>('ModelParams Lw'!F$4*LN('Sound Power'!K241)/(1+EXP(-('Sound Power'!$D241*1000+'ModelParams Lw'!F$6)/'ModelParams Lw'!F$7))+'ModelParams Lw'!F$5)*LN('Sound Power'!$B241)-('ModelParams Lw'!F$8+'ModelParams Lw'!F$9*$D241+'ModelParams Lw'!F$10*'Sound Power'!$F241^'ModelParams Lw'!F$14+'ModelParams Lw'!F$11*LN('Sound Power'!K241)+'ModelParams Lw'!F$12*'Sound Power'!$D241*'Sound Power'!$F241+'ModelParams Lw'!F$13*'Sound Power'!$D241*LN('Sound Power'!K241))</f>
        <v>#DIV/0!</v>
      </c>
      <c r="T241" s="26" t="e">
        <f>('ModelParams Lw'!G$4*LN('Sound Power'!L241)/(1+EXP(-('Sound Power'!$D241*1000+'ModelParams Lw'!G$6)/'ModelParams Lw'!G$7))+'ModelParams Lw'!G$5)*LN('Sound Power'!$B241)-('ModelParams Lw'!G$8+'ModelParams Lw'!G$9*$D241+'ModelParams Lw'!G$10*'Sound Power'!$F241^'ModelParams Lw'!G$14+'ModelParams Lw'!G$11*LN('Sound Power'!L241)+'ModelParams Lw'!G$12*'Sound Power'!$D241*'Sound Power'!$F241+'ModelParams Lw'!G$13*'Sound Power'!$D241*LN('Sound Power'!L241))</f>
        <v>#DIV/0!</v>
      </c>
      <c r="U241" s="26" t="e">
        <f>('ModelParams Lw'!H$4*LN('Sound Power'!M241)/(1+EXP(-('Sound Power'!$D241*1000+'ModelParams Lw'!H$6)/'ModelParams Lw'!H$7))+'ModelParams Lw'!H$5)*LN('Sound Power'!$B241)-('ModelParams Lw'!H$8+'ModelParams Lw'!H$9*$D241+'ModelParams Lw'!H$10*'Sound Power'!$F241^'ModelParams Lw'!H$14+'ModelParams Lw'!H$11*LN('Sound Power'!M241)+'ModelParams Lw'!H$12*'Sound Power'!$D241*'Sound Power'!$F241+'ModelParams Lw'!H$13*'Sound Power'!$D241*LN('Sound Power'!M241))</f>
        <v>#DIV/0!</v>
      </c>
      <c r="V241" s="26" t="e">
        <f>('ModelParams Lw'!I$4*LN('Sound Power'!N241)/(1+EXP(-('Sound Power'!$D241*1000+'ModelParams Lw'!I$6)/'ModelParams Lw'!I$7))+'ModelParams Lw'!I$5)*LN('Sound Power'!$B241)-('ModelParams Lw'!I$8+'ModelParams Lw'!I$9*$D241+'ModelParams Lw'!I$10*'Sound Power'!$F241^'ModelParams Lw'!I$14+'ModelParams Lw'!I$11*LN('Sound Power'!N241)+'ModelParams Lw'!I$12*'Sound Power'!$D241*'Sound Power'!$F241+'ModelParams Lw'!I$13*'Sound Power'!$D241*LN('Sound Power'!N241))</f>
        <v>#DIV/0!</v>
      </c>
      <c r="W241" s="26" t="e">
        <f>10*LOG10(IF(O241="",0,POWER(10,((O241+'ModelParams Lw'!$O$4)/10))) +IF(P241="",0,POWER(10,((P241+'ModelParams Lw'!$P$4)/10))) +IF(Q241="",0,POWER(10,((Q241+'ModelParams Lw'!$Q$4)/10))) +IF(R241="",0,POWER(10,((R241+'ModelParams Lw'!$R$4)/10))) +IF(S241="",0,POWER(10,((S241+'ModelParams Lw'!$S$4)/10))) +IF(T241="",0,POWER(10,((T241+'ModelParams Lw'!$T$4)/10))) +IF(U241="",0,POWER(10,((U241+'ModelParams Lw'!$U$4)/10)))+IF(V241="",0,POWER(10,((V241+'ModelParams Lw'!$V$4)/10))))</f>
        <v>#DIV/0!</v>
      </c>
      <c r="X241" s="26" t="e">
        <f t="shared" si="102"/>
        <v>#DIV/0!</v>
      </c>
      <c r="Y241" s="26" t="e">
        <f>(O241-'ModelParams Lw'!O$10)/'ModelParams Lw'!O$11</f>
        <v>#DIV/0!</v>
      </c>
      <c r="Z241" s="26" t="e">
        <f>(P241-'ModelParams Lw'!P$10)/'ModelParams Lw'!P$11</f>
        <v>#DIV/0!</v>
      </c>
      <c r="AA241" s="26" t="e">
        <f>(Q241-'ModelParams Lw'!Q$10)/'ModelParams Lw'!Q$11</f>
        <v>#DIV/0!</v>
      </c>
      <c r="AB241" s="26" t="e">
        <f>(R241-'ModelParams Lw'!R$10)/'ModelParams Lw'!R$11</f>
        <v>#DIV/0!</v>
      </c>
      <c r="AC241" s="26" t="e">
        <f>(S241-'ModelParams Lw'!S$10)/'ModelParams Lw'!S$11</f>
        <v>#DIV/0!</v>
      </c>
      <c r="AD241" s="26" t="e">
        <f>(T241-'ModelParams Lw'!T$10)/'ModelParams Lw'!T$11</f>
        <v>#DIV/0!</v>
      </c>
      <c r="AE241" s="26" t="e">
        <f>(U241-'ModelParams Lw'!U$10)/'ModelParams Lw'!U$11</f>
        <v>#DIV/0!</v>
      </c>
      <c r="AF241" s="26" t="e">
        <f>(V241-'ModelParams Lw'!V$10)/'ModelParams Lw'!V$11</f>
        <v>#DIV/0!</v>
      </c>
      <c r="AG241" s="26" t="e">
        <f t="shared" si="103"/>
        <v>#DIV/0!</v>
      </c>
      <c r="AH241" s="26" t="e">
        <f>VLOOKUP(D241*1000,'ModelParams Lw'!$A$38:$D$58,4)</f>
        <v>#N/A</v>
      </c>
      <c r="AI241" s="56" t="e">
        <f>VLOOKUP(D241*1000,'ModelParams Lw'!$A$38:$D$58,2)</f>
        <v>#N/A</v>
      </c>
      <c r="AJ241" s="46" t="e">
        <f t="shared" si="104"/>
        <v>#DIV/0!</v>
      </c>
      <c r="AK241" s="26" t="e">
        <f t="shared" si="105"/>
        <v>#VALUE!</v>
      </c>
      <c r="AL241" s="26" t="e">
        <f>IF($AI241=100,'ModelParams Lw'!R$35*'Sound Power'!$AH241^2+'ModelParams Lw'!R$36*'Sound Power'!$AH241+'ModelParams Lw'!R$37,IF($AI241=150,'ModelParams Lw'!R$38*'Sound Power'!$AH241^2+'ModelParams Lw'!R$39*'Sound Power'!$AH241+'ModelParams Lw'!R$40,'ModelParams Lw'!R$41*'Sound Power'!$AH241^2+'ModelParams Lw'!R$42*'Sound Power'!$AH241+'ModelParams Lw'!R$43))</f>
        <v>#N/A</v>
      </c>
      <c r="AM241" s="26" t="e">
        <f>IF($AI241=100,'ModelParams Lw'!S$35*'Sound Power'!$AH241^2+'ModelParams Lw'!S$36*'Sound Power'!$AH241+'ModelParams Lw'!S$37,IF($AI241=150,'ModelParams Lw'!S$38*'Sound Power'!$AH241^2+'ModelParams Lw'!S$39*'Sound Power'!$AH241+'ModelParams Lw'!S$40,'ModelParams Lw'!S$41*'Sound Power'!$AH241^2+'ModelParams Lw'!S$42*'Sound Power'!$AH241+'ModelParams Lw'!S$43))</f>
        <v>#N/A</v>
      </c>
      <c r="AN241" s="26" t="e">
        <f>IF($AI241=100,'ModelParams Lw'!T$35*'Sound Power'!$AH241^2+'ModelParams Lw'!T$36*'Sound Power'!$AH241+'ModelParams Lw'!T$37,IF($AI241=150,'ModelParams Lw'!T$38*'Sound Power'!$AH241^2+'ModelParams Lw'!T$39*'Sound Power'!$AH241+'ModelParams Lw'!T$40,'ModelParams Lw'!T$41*'Sound Power'!$AH241^2+'ModelParams Lw'!T$42*'Sound Power'!$AH241+'ModelParams Lw'!T$43))</f>
        <v>#N/A</v>
      </c>
      <c r="AO241" s="26" t="e">
        <f>IF($AI241=100,'ModelParams Lw'!U$35*'Sound Power'!$AH241^2+'ModelParams Lw'!U$36*'Sound Power'!$AH241+'ModelParams Lw'!U$37,IF($AI241=150,'ModelParams Lw'!U$38*'Sound Power'!$AH241^2+'ModelParams Lw'!U$39*'Sound Power'!$AH241+'ModelParams Lw'!U$40,'ModelParams Lw'!U$41*'Sound Power'!$AH241^2+'ModelParams Lw'!U$42*'Sound Power'!$AH241+'ModelParams Lw'!U$43))</f>
        <v>#N/A</v>
      </c>
      <c r="AP241" s="26" t="e">
        <f>IF($AI241=100,'ModelParams Lw'!V$35*'Sound Power'!$AH241^2+'ModelParams Lw'!V$36*'Sound Power'!$AH241+'ModelParams Lw'!V$37,IF($AI241=150,'ModelParams Lw'!V$38*'Sound Power'!$AH241^2+'ModelParams Lw'!V$39*'Sound Power'!$AH241+'ModelParams Lw'!V$40,'ModelParams Lw'!V$41*'Sound Power'!$AH241^2+'ModelParams Lw'!V$42*'Sound Power'!$AH241+'ModelParams Lw'!V$43))</f>
        <v>#N/A</v>
      </c>
      <c r="AQ241" s="26" t="e">
        <f>IF($AI241=100,'ModelParams Lw'!W$35*'Sound Power'!$AH241^2+'ModelParams Lw'!W$36*'Sound Power'!$AH241+'ModelParams Lw'!W$37,IF($AI241=150,'ModelParams Lw'!W$38*'Sound Power'!$AH241^2+'ModelParams Lw'!W$39*'Sound Power'!$AH241+'ModelParams Lw'!W$40,'ModelParams Lw'!W$41*'Sound Power'!$AH241^2+'ModelParams Lw'!W$42*'Sound Power'!$AH241+'ModelParams Lw'!W$43))</f>
        <v>#N/A</v>
      </c>
      <c r="AR241" s="26" t="e">
        <f t="shared" si="106"/>
        <v>#VALUE!</v>
      </c>
      <c r="AS241" s="26" t="e">
        <f>IF(26.83*LN($AJ241)-11.791-'ModelParams Lw'!B$35&lt;0,0,26.83*LN($AJ241)-11.791-'ModelParams Lw'!B$35)</f>
        <v>#DIV/0!</v>
      </c>
      <c r="AT241" s="26" t="e">
        <f>IF(26.83*LN($AJ241)-11.791-'ModelParams Lw'!C$35&lt;0,0,26.83*LN($AJ241)-11.791-'ModelParams Lw'!C$35)</f>
        <v>#DIV/0!</v>
      </c>
      <c r="AU241" s="26" t="e">
        <f>IF(26.83*LN($AJ241)-11.791-'ModelParams Lw'!D$35&lt;0,0,26.83*LN($AJ241)-11.791-'ModelParams Lw'!D$35)</f>
        <v>#DIV/0!</v>
      </c>
      <c r="AV241" s="26" t="e">
        <f>IF(26.83*LN($AJ241)-11.791-'ModelParams Lw'!E$35&lt;0,0,26.83*LN($AJ241)-11.791-'ModelParams Lw'!E$35)</f>
        <v>#DIV/0!</v>
      </c>
      <c r="AW241" s="26" t="e">
        <f>IF(26.83*LN($AJ241)-11.791-'ModelParams Lw'!F$35&lt;0,0,26.83*LN($AJ241)-11.791-'ModelParams Lw'!F$35)</f>
        <v>#DIV/0!</v>
      </c>
      <c r="AX241" s="26" t="e">
        <f>IF(26.83*LN($AJ241)-11.791-'ModelParams Lw'!G$35&lt;0,0,26.83*LN($AJ241)-11.791-'ModelParams Lw'!G$35)</f>
        <v>#DIV/0!</v>
      </c>
      <c r="AY241" s="26" t="e">
        <f>IF(26.83*LN($AJ241)-11.791-'ModelParams Lw'!H$35&lt;0,0,26.83*LN($AJ241)-11.791-'ModelParams Lw'!H$35)</f>
        <v>#DIV/0!</v>
      </c>
      <c r="AZ241" s="26" t="e">
        <f>IF(26.83*LN($AJ241)-11.791-'ModelParams Lw'!I$35&lt;0,0,26.83*LN($AJ241)-11.791-'ModelParams Lw'!I$35)</f>
        <v>#DIV/0!</v>
      </c>
      <c r="BA241" s="26" t="e">
        <f t="shared" si="94"/>
        <v>#DIV/0!</v>
      </c>
      <c r="BB241" s="26" t="e">
        <f t="shared" si="95"/>
        <v>#DIV/0!</v>
      </c>
      <c r="BC241" s="26" t="e">
        <f t="shared" si="96"/>
        <v>#DIV/0!</v>
      </c>
      <c r="BD241" s="26" t="e">
        <f t="shared" si="97"/>
        <v>#DIV/0!</v>
      </c>
      <c r="BE241" s="26" t="e">
        <f t="shared" si="98"/>
        <v>#DIV/0!</v>
      </c>
      <c r="BF241" s="26" t="e">
        <f t="shared" si="99"/>
        <v>#DIV/0!</v>
      </c>
      <c r="BG241" s="26" t="e">
        <f t="shared" si="100"/>
        <v>#DIV/0!</v>
      </c>
      <c r="BH241" s="26" t="e">
        <f t="shared" si="101"/>
        <v>#DIV/0!</v>
      </c>
      <c r="BI241" s="26" t="e">
        <f>10*LOG10(IF(BA241="",0,POWER(10,((BA241+'ModelParams Lw'!$O$4)/10))) +IF(BB241="",0,POWER(10,((BB241+'ModelParams Lw'!$P$4)/10))) +IF(BC241="",0,POWER(10,((BC241+'ModelParams Lw'!$Q$4)/10))) +IF(BD241="",0,POWER(10,((BD241+'ModelParams Lw'!$R$4)/10))) +IF(BE241="",0,POWER(10,((BE241+'ModelParams Lw'!$S$4)/10))) +IF(BF241="",0,POWER(10,((BF241+'ModelParams Lw'!$T$4)/10))) +IF(BG241="",0,POWER(10,((BG241+'ModelParams Lw'!$U$4)/10)))+IF(BH241="",0,POWER(10,((BH241+'ModelParams Lw'!$V$4)/10))))</f>
        <v>#DIV/0!</v>
      </c>
      <c r="BJ241" s="26" t="e">
        <f t="shared" si="107"/>
        <v>#DIV/0!</v>
      </c>
      <c r="BK241" s="26" t="e">
        <f>(BA241-'ModelParams Lw'!O$10)/'ModelParams Lw'!O$11</f>
        <v>#DIV/0!</v>
      </c>
      <c r="BL241" s="26" t="e">
        <f>(BB241-'ModelParams Lw'!P$10)/'ModelParams Lw'!P$11</f>
        <v>#DIV/0!</v>
      </c>
      <c r="BM241" s="26" t="e">
        <f>(BC241-'ModelParams Lw'!Q$10)/'ModelParams Lw'!Q$11</f>
        <v>#DIV/0!</v>
      </c>
      <c r="BN241" s="26" t="e">
        <f>(BD241-'ModelParams Lw'!R$10)/'ModelParams Lw'!R$11</f>
        <v>#DIV/0!</v>
      </c>
      <c r="BO241" s="26" t="e">
        <f>(BE241-'ModelParams Lw'!S$10)/'ModelParams Lw'!S$11</f>
        <v>#DIV/0!</v>
      </c>
      <c r="BP241" s="26" t="e">
        <f>(BF241-'ModelParams Lw'!T$10)/'ModelParams Lw'!T$11</f>
        <v>#DIV/0!</v>
      </c>
      <c r="BQ241" s="26" t="e">
        <f>(BG241-'ModelParams Lw'!U$10)/'ModelParams Lw'!U$11</f>
        <v>#DIV/0!</v>
      </c>
      <c r="BR241" s="26" t="e">
        <f>(BH241-'ModelParams Lw'!V$10)/'ModelParams Lw'!V$11</f>
        <v>#DIV/0!</v>
      </c>
      <c r="BS241" s="23" t="e">
        <f>IF(Calcul!$E243="SW",DEGREES(ACOS(1-(1/'ModelParams Lw'!C$25*SQRT(0.5*1.2/'Sound Power'!$C241)*('Sound Power'!$B241/3600)/('Sound Power'!$D241)/('Sound Power'!$F241)))),DEGREES(ACOS(1-(1/'ModelParams Lw'!C$29*SQRT(0.5*1.2/'Sound Power'!$C241)*('Sound Power'!$B241/3600)/('Sound Power'!$D241)/('Sound Power'!$F241)))))</f>
        <v>#DIV/0!</v>
      </c>
      <c r="BT241" s="23" t="e">
        <f>IF(Calcul!$E243="SW",DEGREES(ACOS(1-(1/'ModelParams Lw'!D$25*SQRT(0.5*1.2/'Sound Power'!$C241)*('Sound Power'!$B241/3600)/('Sound Power'!$D241)/('Sound Power'!$F241)))),DEGREES(ACOS(1-(1/'ModelParams Lw'!D$29*SQRT(0.5*1.2/'Sound Power'!$C241)*('Sound Power'!$B241/3600)/('Sound Power'!$D241)/('Sound Power'!$F241)))))</f>
        <v>#DIV/0!</v>
      </c>
      <c r="BU241" s="23" t="e">
        <f>IF(Calcul!$E243="SW",DEGREES(ACOS(1-(1/'ModelParams Lw'!E$25*SQRT(0.5*1.2/'Sound Power'!$C241)*('Sound Power'!$B241/3600)/('Sound Power'!$D241)/('Sound Power'!$F241)))),DEGREES(ACOS(1-(1/'ModelParams Lw'!E$29*SQRT(0.5*1.2/'Sound Power'!$C241)*('Sound Power'!$B241/3600)/('Sound Power'!$D241)/('Sound Power'!$F241)))))</f>
        <v>#DIV/0!</v>
      </c>
      <c r="BV241" s="23" t="e">
        <f>IF(Calcul!$E243="SW",DEGREES(ACOS(1-(1/'ModelParams Lw'!F$25*SQRT(0.5*1.2/'Sound Power'!$C241)*('Sound Power'!$B241/3600)/('Sound Power'!$D241)/('Sound Power'!$F241)))),DEGREES(ACOS(1-(1/'ModelParams Lw'!F$29*SQRT(0.5*1.2/'Sound Power'!$C241)*('Sound Power'!$B241/3600)/('Sound Power'!$D241)/('Sound Power'!$F241)))))</f>
        <v>#DIV/0!</v>
      </c>
      <c r="BW241" s="23" t="e">
        <f>IF(Calcul!$E243="SW",DEGREES(ACOS(1-(1/'ModelParams Lw'!G$25*SQRT(0.5*1.2/'Sound Power'!$C241)*('Sound Power'!$B241/3600)/('Sound Power'!$D241)/('Sound Power'!$F241)))),DEGREES(ACOS(1-(1/'ModelParams Lw'!G$29*SQRT(0.5*1.2/'Sound Power'!$C241)*('Sound Power'!$B241/3600)/('Sound Power'!$D241)/('Sound Power'!$F241)))))</f>
        <v>#DIV/0!</v>
      </c>
      <c r="BX241" s="23" t="e">
        <f>IF(Calcul!$E243="SW",DEGREES(ACOS(1-(1/'ModelParams Lw'!H$25*SQRT(0.5*1.2/'Sound Power'!$C241)*('Sound Power'!$B241/3600)/('Sound Power'!$D241)/('Sound Power'!$F241)))),DEGREES(ACOS(1-(1/'ModelParams Lw'!H$29*SQRT(0.5*1.2/'Sound Power'!$C241)*('Sound Power'!$B241/3600)/('Sound Power'!$D241)/('Sound Power'!$F241)))))</f>
        <v>#DIV/0!</v>
      </c>
      <c r="BY241" s="23" t="e">
        <f>IF(Calcul!$E243="SW",DEGREES(ACOS(1-(1/'ModelParams Lw'!I$25*SQRT(0.5*1.2/'Sound Power'!$C241)*('Sound Power'!$B241/3600)/('Sound Power'!$D241)/('Sound Power'!$F241)))),DEGREES(ACOS(1-(1/'ModelParams Lw'!I$29*SQRT(0.5*1.2/'Sound Power'!$C241)*('Sound Power'!$B241/3600)/('Sound Power'!$D241)/('Sound Power'!$F241)))))</f>
        <v>#DIV/0!</v>
      </c>
      <c r="BZ241" s="23" t="e">
        <f>IF(Calcul!$E243="SW",DEGREES(ACOS(1-(1/'ModelParams Lw'!J$25*SQRT(0.5*1.2/'Sound Power'!$C241)*('Sound Power'!$B241/3600)/('Sound Power'!$D241)/('Sound Power'!$F241)))),DEGREES(ACOS(1-(1/'ModelParams Lw'!J$29*SQRT(0.5*1.2/'Sound Power'!$C241)*('Sound Power'!$B241/3600)/('Sound Power'!$D241)/('Sound Power'!$F241)))))</f>
        <v>#DIV/0!</v>
      </c>
      <c r="CA241" s="26" t="e">
        <f>IF(Calcul!$E243="SW",'ModelParams Lw'!C$22+'ModelParams Lw'!C$23*LOG('Sound Power'!$D241/'Sound Power'!$E241)+'ModelParams Lw'!C$24*LN('Sound Power'!BS241),IF('ModelParams Lw'!C$26+'ModelParams Lw'!C$27*LOG('Sound Power'!$D241/'Sound Power'!$E241)+'ModelParams Lw'!C$28*LN('Sound Power'!BS241)&lt;'ModelParams Lw'!C$22+'ModelParams Lw'!C$23*LOG('Sound Power'!$D241/'Sound Power'!$E241)+'ModelParams Lw'!C$24*LN('Sound Power'!BS241),'ModelParams Lw'!C$22+'ModelParams Lw'!C$23*LOG('Sound Power'!$D241/'Sound Power'!$E241)+'ModelParams Lw'!C$24*LN('Sound Power'!BS241),'ModelParams Lw'!C$26+'ModelParams Lw'!C$27*LOG('Sound Power'!$D241/'Sound Power'!$E241)+'ModelParams Lw'!C$28*LN('Sound Power'!BS241)))</f>
        <v>#DIV/0!</v>
      </c>
      <c r="CB241" s="26" t="e">
        <f>IF(Calcul!$E243="SW",'ModelParams Lw'!D$22+'ModelParams Lw'!D$23*LOG('Sound Power'!$D241/'Sound Power'!$E241)+'ModelParams Lw'!D$24*LN('Sound Power'!BT241),IF('ModelParams Lw'!D$26+'ModelParams Lw'!D$27*LOG('Sound Power'!$D241/'Sound Power'!$E241)+'ModelParams Lw'!D$28*LN('Sound Power'!BT241)&lt;'ModelParams Lw'!D$22+'ModelParams Lw'!D$23*LOG('Sound Power'!$D241/'Sound Power'!$E241)+'ModelParams Lw'!D$24*LN('Sound Power'!BT241),'ModelParams Lw'!D$22+'ModelParams Lw'!D$23*LOG('Sound Power'!$D241/'Sound Power'!$E241)+'ModelParams Lw'!D$24*LN('Sound Power'!BT241),'ModelParams Lw'!D$26+'ModelParams Lw'!D$27*LOG('Sound Power'!$D241/'Sound Power'!$E241)+'ModelParams Lw'!D$28*LN('Sound Power'!BT241)))</f>
        <v>#DIV/0!</v>
      </c>
      <c r="CC241" s="26" t="e">
        <f>IF(Calcul!$E243="SW",'ModelParams Lw'!E$22+'ModelParams Lw'!E$23*LOG('Sound Power'!$D241/'Sound Power'!$E241)+'ModelParams Lw'!E$24*LN('Sound Power'!BU241),IF('ModelParams Lw'!E$26+'ModelParams Lw'!E$27*LOG('Sound Power'!$D241/'Sound Power'!$E241)+'ModelParams Lw'!E$28*LN('Sound Power'!BU241)&lt;'ModelParams Lw'!E$22+'ModelParams Lw'!E$23*LOG('Sound Power'!$D241/'Sound Power'!$E241)+'ModelParams Lw'!E$24*LN('Sound Power'!BU241),'ModelParams Lw'!E$22+'ModelParams Lw'!E$23*LOG('Sound Power'!$D241/'Sound Power'!$E241)+'ModelParams Lw'!E$24*LN('Sound Power'!BU241),'ModelParams Lw'!E$26+'ModelParams Lw'!E$27*LOG('Sound Power'!$D241/'Sound Power'!$E241)+'ModelParams Lw'!E$28*LN('Sound Power'!BU241)))</f>
        <v>#DIV/0!</v>
      </c>
      <c r="CD241" s="26" t="e">
        <f>IF(Calcul!$E243="SW",'ModelParams Lw'!F$22+'ModelParams Lw'!F$23*LOG('Sound Power'!$D241/'Sound Power'!$E241)+'ModelParams Lw'!F$24*LN('Sound Power'!BV241),IF('ModelParams Lw'!F$26+'ModelParams Lw'!F$27*LOG('Sound Power'!$D241/'Sound Power'!$E241)+'ModelParams Lw'!F$28*LN('Sound Power'!BV241)&lt;'ModelParams Lw'!F$22+'ModelParams Lw'!F$23*LOG('Sound Power'!$D241/'Sound Power'!$E241)+'ModelParams Lw'!F$24*LN('Sound Power'!BV241),'ModelParams Lw'!F$22+'ModelParams Lw'!F$23*LOG('Sound Power'!$D241/'Sound Power'!$E241)+'ModelParams Lw'!F$24*LN('Sound Power'!BV241),'ModelParams Lw'!F$26+'ModelParams Lw'!F$27*LOG('Sound Power'!$D241/'Sound Power'!$E241)+'ModelParams Lw'!F$28*LN('Sound Power'!BV241)))</f>
        <v>#DIV/0!</v>
      </c>
      <c r="CE241" s="26" t="e">
        <f>IF(Calcul!$E243="SW",'ModelParams Lw'!G$22+'ModelParams Lw'!G$23*LOG('Sound Power'!$D241/'Sound Power'!$E241)+'ModelParams Lw'!G$24*LN('Sound Power'!BW241),IF('ModelParams Lw'!G$26+'ModelParams Lw'!G$27*LOG('Sound Power'!$D241/'Sound Power'!$E241)+'ModelParams Lw'!G$28*LN('Sound Power'!BW241)&lt;'ModelParams Lw'!G$22+'ModelParams Lw'!G$23*LOG('Sound Power'!$D241/'Sound Power'!$E241)+'ModelParams Lw'!G$24*LN('Sound Power'!BW241),'ModelParams Lw'!G$22+'ModelParams Lw'!G$23*LOG('Sound Power'!$D241/'Sound Power'!$E241)+'ModelParams Lw'!G$24*LN('Sound Power'!BW241),'ModelParams Lw'!G$26+'ModelParams Lw'!G$27*LOG('Sound Power'!$D241/'Sound Power'!$E241)+'ModelParams Lw'!G$28*LN('Sound Power'!BW241)))</f>
        <v>#DIV/0!</v>
      </c>
      <c r="CF241" s="26" t="e">
        <f>IF(Calcul!$E243="SW",'ModelParams Lw'!H$22+'ModelParams Lw'!H$23*LOG('Sound Power'!$D241/'Sound Power'!$E241)+'ModelParams Lw'!H$24*LN('Sound Power'!BX241),IF('ModelParams Lw'!H$26+'ModelParams Lw'!H$27*LOG('Sound Power'!$D241/'Sound Power'!$E241)+'ModelParams Lw'!H$28*LN('Sound Power'!BX241)&lt;'ModelParams Lw'!H$22+'ModelParams Lw'!H$23*LOG('Sound Power'!$D241/'Sound Power'!$E241)+'ModelParams Lw'!H$24*LN('Sound Power'!BX241),'ModelParams Lw'!H$22+'ModelParams Lw'!H$23*LOG('Sound Power'!$D241/'Sound Power'!$E241)+'ModelParams Lw'!H$24*LN('Sound Power'!BX241),'ModelParams Lw'!H$26+'ModelParams Lw'!H$27*LOG('Sound Power'!$D241/'Sound Power'!$E241)+'ModelParams Lw'!H$28*LN('Sound Power'!BX241)))</f>
        <v>#DIV/0!</v>
      </c>
      <c r="CG241" s="26" t="e">
        <f>IF(Calcul!$E243="SW",'ModelParams Lw'!I$22+'ModelParams Lw'!I$23*LOG('Sound Power'!$D241/'Sound Power'!$E241)+'ModelParams Lw'!I$24*LN('Sound Power'!BY241),IF('ModelParams Lw'!I$26+'ModelParams Lw'!I$27*LOG('Sound Power'!$D241/'Sound Power'!$E241)+'ModelParams Lw'!I$28*LN('Sound Power'!BY241)&lt;'ModelParams Lw'!I$22+'ModelParams Lw'!I$23*LOG('Sound Power'!$D241/'Sound Power'!$E241)+'ModelParams Lw'!I$24*LN('Sound Power'!BY241),'ModelParams Lw'!I$22+'ModelParams Lw'!I$23*LOG('Sound Power'!$D241/'Sound Power'!$E241)+'ModelParams Lw'!I$24*LN('Sound Power'!BY241),'ModelParams Lw'!I$26+'ModelParams Lw'!I$27*LOG('Sound Power'!$D241/'Sound Power'!$E241)+'ModelParams Lw'!I$28*LN('Sound Power'!BY241)))</f>
        <v>#DIV/0!</v>
      </c>
      <c r="CH241" s="26" t="e">
        <f>IF(Calcul!$E243="SW",'ModelParams Lw'!J$22+'ModelParams Lw'!J$23*LOG('Sound Power'!$D241/'Sound Power'!$E241)+'ModelParams Lw'!J$24*LN('Sound Power'!BZ241),IF('ModelParams Lw'!J$26+'ModelParams Lw'!J$27*LOG('Sound Power'!$D241/'Sound Power'!$E241)+'ModelParams Lw'!J$28*LN('Sound Power'!BZ241)&lt;'ModelParams Lw'!J$22+'ModelParams Lw'!J$23*LOG('Sound Power'!$D241/'Sound Power'!$E241)+'ModelParams Lw'!J$24*LN('Sound Power'!BZ241),'ModelParams Lw'!J$22+'ModelParams Lw'!J$23*LOG('Sound Power'!$D241/'Sound Power'!$E241)+'ModelParams Lw'!J$24*LN('Sound Power'!BZ241),'ModelParams Lw'!J$26+'ModelParams Lw'!J$27*LOG('Sound Power'!$D241/'Sound Power'!$E241)+'ModelParams Lw'!J$28*LN('Sound Power'!BZ241)))</f>
        <v>#DIV/0!</v>
      </c>
      <c r="CI241" s="26" t="e">
        <f t="shared" si="108"/>
        <v>#DIV/0!</v>
      </c>
      <c r="CJ241" s="26" t="e">
        <f t="shared" si="109"/>
        <v>#DIV/0!</v>
      </c>
      <c r="CK241" s="26" t="e">
        <f t="shared" si="110"/>
        <v>#DIV/0!</v>
      </c>
      <c r="CL241" s="26" t="e">
        <f t="shared" si="111"/>
        <v>#DIV/0!</v>
      </c>
      <c r="CM241" s="26" t="e">
        <f t="shared" si="112"/>
        <v>#DIV/0!</v>
      </c>
      <c r="CN241" s="26" t="e">
        <f t="shared" si="113"/>
        <v>#DIV/0!</v>
      </c>
      <c r="CO241" s="26" t="e">
        <f t="shared" si="114"/>
        <v>#DIV/0!</v>
      </c>
      <c r="CP241" s="26" t="e">
        <f t="shared" si="115"/>
        <v>#DIV/0!</v>
      </c>
      <c r="CQ241" s="26" t="e">
        <f>10*LOG10(IF(CI241="",0,POWER(10,((CI241+'ModelParams Lw'!$O$4)/10))) +IF(CJ241="",0,POWER(10,((CJ241+'ModelParams Lw'!$P$4)/10))) +IF(CK241="",0,POWER(10,((CK241+'ModelParams Lw'!$Q$4)/10))) +IF(CL241="",0,POWER(10,((CL241+'ModelParams Lw'!$R$4)/10))) +IF(CM241="",0,POWER(10,((CM241+'ModelParams Lw'!$S$4)/10))) +IF(CN241="",0,POWER(10,((CN241+'ModelParams Lw'!$T$4)/10))) +IF(CO241="",0,POWER(10,((CO241+'ModelParams Lw'!$U$4)/10)))+IF(CP241="",0,POWER(10,((CP241+'ModelParams Lw'!$V$4)/10))))</f>
        <v>#DIV/0!</v>
      </c>
      <c r="CR241" s="26" t="e">
        <f t="shared" si="116"/>
        <v>#DIV/0!</v>
      </c>
      <c r="CS241" s="26" t="e">
        <f>(CI241-'ModelParams Lw'!$O$10)/'ModelParams Lw'!$O$11</f>
        <v>#DIV/0!</v>
      </c>
      <c r="CT241" s="26" t="e">
        <f>(CJ241-'ModelParams Lw'!$P$10)/'ModelParams Lw'!$P$11</f>
        <v>#DIV/0!</v>
      </c>
      <c r="CU241" s="26" t="e">
        <f>(CK241-'ModelParams Lw'!$Q$10)/'ModelParams Lw'!$Q$11</f>
        <v>#DIV/0!</v>
      </c>
      <c r="CV241" s="26" t="e">
        <f>(CL241-'ModelParams Lw'!$R$10)/'ModelParams Lw'!$R$11</f>
        <v>#DIV/0!</v>
      </c>
      <c r="CW241" s="26" t="e">
        <f>(CM241-'ModelParams Lw'!$S$10)/'ModelParams Lw'!$S$11</f>
        <v>#DIV/0!</v>
      </c>
      <c r="CX241" s="26" t="e">
        <f>(CN241-'ModelParams Lw'!$T$10)/'ModelParams Lw'!$T$11</f>
        <v>#DIV/0!</v>
      </c>
      <c r="CY241" s="26" t="e">
        <f>(CO241-'ModelParams Lw'!$U$10)/'ModelParams Lw'!$U$11</f>
        <v>#DIV/0!</v>
      </c>
      <c r="CZ241" s="26" t="e">
        <f>(CP241-'ModelParams Lw'!$V$10)/'ModelParams Lw'!$V$11</f>
        <v>#DIV/0!</v>
      </c>
    </row>
    <row r="242" spans="1:104" x14ac:dyDescent="0.2">
      <c r="A242" s="13">
        <f>Calcul!A244</f>
        <v>0</v>
      </c>
      <c r="B242" s="13">
        <f t="shared" si="92"/>
        <v>0</v>
      </c>
      <c r="C242" s="13">
        <f>Calcul!B244</f>
        <v>0</v>
      </c>
      <c r="D242" s="13">
        <f>Calcul!C244/1000</f>
        <v>0</v>
      </c>
      <c r="E242" s="13">
        <f>Calcul!D244/1000</f>
        <v>0</v>
      </c>
      <c r="F242" s="13">
        <f t="shared" si="93"/>
        <v>0</v>
      </c>
      <c r="G242" s="23" t="e">
        <f>DEGREES(ACOS(1-(1/'ModelParams Lw'!B$15*SQRT(0.5*1.2/'Sound Power'!$C242)*('Sound Power'!$B242/3600)/('Sound Power'!$D242)/('Sound Power'!$F242))))</f>
        <v>#DIV/0!</v>
      </c>
      <c r="H242" s="23" t="e">
        <f>DEGREES(ACOS(1-(1/'ModelParams Lw'!C$15*SQRT(0.5*1.2/'Sound Power'!$C242)*('Sound Power'!$B242/3600)/('Sound Power'!$D242)/('Sound Power'!$F242))))</f>
        <v>#DIV/0!</v>
      </c>
      <c r="I242" s="23" t="e">
        <f>DEGREES(ACOS(1-(1/'ModelParams Lw'!D$15*SQRT(0.5*1.2/'Sound Power'!$C242)*('Sound Power'!$B242/3600)/('Sound Power'!$D242)/('Sound Power'!$F242))))</f>
        <v>#DIV/0!</v>
      </c>
      <c r="J242" s="23" t="e">
        <f>DEGREES(ACOS(1-(1/'ModelParams Lw'!E$15*SQRT(0.5*1.2/'Sound Power'!$C242)*('Sound Power'!$B242/3600)/('Sound Power'!$D242)/('Sound Power'!$F242))))</f>
        <v>#DIV/0!</v>
      </c>
      <c r="K242" s="23" t="e">
        <f>DEGREES(ACOS(1-(1/'ModelParams Lw'!F$15*SQRT(0.5*1.2/'Sound Power'!$C242)*('Sound Power'!$B242/3600)/('Sound Power'!$D242)/('Sound Power'!$F242))))</f>
        <v>#DIV/0!</v>
      </c>
      <c r="L242" s="23" t="e">
        <f>DEGREES(ACOS(1-(1/'ModelParams Lw'!G$15*SQRT(0.5*1.2/'Sound Power'!$C242)*('Sound Power'!$B242/3600)/('Sound Power'!$D242)/('Sound Power'!$F242))))</f>
        <v>#DIV/0!</v>
      </c>
      <c r="M242" s="23" t="e">
        <f>DEGREES(ACOS(1-(1/'ModelParams Lw'!H$15*SQRT(0.5*1.2/'Sound Power'!$C242)*('Sound Power'!$B242/3600)/('Sound Power'!$D242)/('Sound Power'!$F242))))</f>
        <v>#DIV/0!</v>
      </c>
      <c r="N242" s="23" t="e">
        <f>DEGREES(ACOS(1-(1/'ModelParams Lw'!I$15*SQRT(0.5*1.2/'Sound Power'!$C242)*('Sound Power'!$B242/3600)/('Sound Power'!$D242)/('Sound Power'!$F242))))</f>
        <v>#DIV/0!</v>
      </c>
      <c r="O242" s="26" t="e">
        <f>('ModelParams Lw'!B$4*LN('Sound Power'!G242)/(1+EXP(-('Sound Power'!$D242*1000+'ModelParams Lw'!B$6)/'ModelParams Lw'!B$7))+'ModelParams Lw'!B$5)*LN('Sound Power'!$B242)-('ModelParams Lw'!B$8+'ModelParams Lw'!B$9*$D242+'ModelParams Lw'!B$10*'Sound Power'!$F242^'ModelParams Lw'!B$14+'ModelParams Lw'!B$11*LN('Sound Power'!G242)+'ModelParams Lw'!B$12*'Sound Power'!$D242*'Sound Power'!$F242+'ModelParams Lw'!B$13*'Sound Power'!$D242*LN('Sound Power'!G242))</f>
        <v>#DIV/0!</v>
      </c>
      <c r="P242" s="26" t="e">
        <f>('ModelParams Lw'!C$4*LN('Sound Power'!H242)/(1+EXP(-('Sound Power'!$D242*1000+'ModelParams Lw'!C$6)/'ModelParams Lw'!C$7))+'ModelParams Lw'!C$5)*LN('Sound Power'!$B242)-('ModelParams Lw'!C$8+'ModelParams Lw'!C$9*$D242+'ModelParams Lw'!C$10*'Sound Power'!$F242^'ModelParams Lw'!C$14+'ModelParams Lw'!C$11*LN('Sound Power'!H242)+'ModelParams Lw'!C$12*'Sound Power'!$D242*'Sound Power'!$F242+'ModelParams Lw'!C$13*'Sound Power'!$D242*LN('Sound Power'!H242))</f>
        <v>#DIV/0!</v>
      </c>
      <c r="Q242" s="26" t="e">
        <f>('ModelParams Lw'!D$4*LN('Sound Power'!I242)/(1+EXP(-('Sound Power'!$D242*1000+'ModelParams Lw'!D$6)/'ModelParams Lw'!D$7))+'ModelParams Lw'!D$5)*LN('Sound Power'!$B242)-('ModelParams Lw'!D$8+'ModelParams Lw'!D$9*$D242+'ModelParams Lw'!D$10*'Sound Power'!$F242^'ModelParams Lw'!D$14+'ModelParams Lw'!D$11*LN('Sound Power'!I242)+'ModelParams Lw'!D$12*'Sound Power'!$D242*'Sound Power'!$F242+'ModelParams Lw'!D$13*'Sound Power'!$D242*LN('Sound Power'!I242))</f>
        <v>#DIV/0!</v>
      </c>
      <c r="R242" s="26" t="e">
        <f>('ModelParams Lw'!E$4*LN('Sound Power'!J242)/(1+EXP(-('Sound Power'!$D242*1000+'ModelParams Lw'!E$6)/'ModelParams Lw'!E$7))+'ModelParams Lw'!E$5)*LN('Sound Power'!$B242)-('ModelParams Lw'!E$8+'ModelParams Lw'!E$9*$D242+'ModelParams Lw'!E$10*'Sound Power'!$F242^'ModelParams Lw'!E$14+'ModelParams Lw'!E$11*LN('Sound Power'!J242)+'ModelParams Lw'!E$12*'Sound Power'!$D242*'Sound Power'!$F242+'ModelParams Lw'!E$13*'Sound Power'!$D242*LN('Sound Power'!J242))</f>
        <v>#DIV/0!</v>
      </c>
      <c r="S242" s="26" t="e">
        <f>('ModelParams Lw'!F$4*LN('Sound Power'!K242)/(1+EXP(-('Sound Power'!$D242*1000+'ModelParams Lw'!F$6)/'ModelParams Lw'!F$7))+'ModelParams Lw'!F$5)*LN('Sound Power'!$B242)-('ModelParams Lw'!F$8+'ModelParams Lw'!F$9*$D242+'ModelParams Lw'!F$10*'Sound Power'!$F242^'ModelParams Lw'!F$14+'ModelParams Lw'!F$11*LN('Sound Power'!K242)+'ModelParams Lw'!F$12*'Sound Power'!$D242*'Sound Power'!$F242+'ModelParams Lw'!F$13*'Sound Power'!$D242*LN('Sound Power'!K242))</f>
        <v>#DIV/0!</v>
      </c>
      <c r="T242" s="26" t="e">
        <f>('ModelParams Lw'!G$4*LN('Sound Power'!L242)/(1+EXP(-('Sound Power'!$D242*1000+'ModelParams Lw'!G$6)/'ModelParams Lw'!G$7))+'ModelParams Lw'!G$5)*LN('Sound Power'!$B242)-('ModelParams Lw'!G$8+'ModelParams Lw'!G$9*$D242+'ModelParams Lw'!G$10*'Sound Power'!$F242^'ModelParams Lw'!G$14+'ModelParams Lw'!G$11*LN('Sound Power'!L242)+'ModelParams Lw'!G$12*'Sound Power'!$D242*'Sound Power'!$F242+'ModelParams Lw'!G$13*'Sound Power'!$D242*LN('Sound Power'!L242))</f>
        <v>#DIV/0!</v>
      </c>
      <c r="U242" s="26" t="e">
        <f>('ModelParams Lw'!H$4*LN('Sound Power'!M242)/(1+EXP(-('Sound Power'!$D242*1000+'ModelParams Lw'!H$6)/'ModelParams Lw'!H$7))+'ModelParams Lw'!H$5)*LN('Sound Power'!$B242)-('ModelParams Lw'!H$8+'ModelParams Lw'!H$9*$D242+'ModelParams Lw'!H$10*'Sound Power'!$F242^'ModelParams Lw'!H$14+'ModelParams Lw'!H$11*LN('Sound Power'!M242)+'ModelParams Lw'!H$12*'Sound Power'!$D242*'Sound Power'!$F242+'ModelParams Lw'!H$13*'Sound Power'!$D242*LN('Sound Power'!M242))</f>
        <v>#DIV/0!</v>
      </c>
      <c r="V242" s="26" t="e">
        <f>('ModelParams Lw'!I$4*LN('Sound Power'!N242)/(1+EXP(-('Sound Power'!$D242*1000+'ModelParams Lw'!I$6)/'ModelParams Lw'!I$7))+'ModelParams Lw'!I$5)*LN('Sound Power'!$B242)-('ModelParams Lw'!I$8+'ModelParams Lw'!I$9*$D242+'ModelParams Lw'!I$10*'Sound Power'!$F242^'ModelParams Lw'!I$14+'ModelParams Lw'!I$11*LN('Sound Power'!N242)+'ModelParams Lw'!I$12*'Sound Power'!$D242*'Sound Power'!$F242+'ModelParams Lw'!I$13*'Sound Power'!$D242*LN('Sound Power'!N242))</f>
        <v>#DIV/0!</v>
      </c>
      <c r="W242" s="26" t="e">
        <f>10*LOG10(IF(O242="",0,POWER(10,((O242+'ModelParams Lw'!$O$4)/10))) +IF(P242="",0,POWER(10,((P242+'ModelParams Lw'!$P$4)/10))) +IF(Q242="",0,POWER(10,((Q242+'ModelParams Lw'!$Q$4)/10))) +IF(R242="",0,POWER(10,((R242+'ModelParams Lw'!$R$4)/10))) +IF(S242="",0,POWER(10,((S242+'ModelParams Lw'!$S$4)/10))) +IF(T242="",0,POWER(10,((T242+'ModelParams Lw'!$T$4)/10))) +IF(U242="",0,POWER(10,((U242+'ModelParams Lw'!$U$4)/10)))+IF(V242="",0,POWER(10,((V242+'ModelParams Lw'!$V$4)/10))))</f>
        <v>#DIV/0!</v>
      </c>
      <c r="X242" s="26" t="e">
        <f t="shared" si="102"/>
        <v>#DIV/0!</v>
      </c>
      <c r="Y242" s="26" t="e">
        <f>(O242-'ModelParams Lw'!O$10)/'ModelParams Lw'!O$11</f>
        <v>#DIV/0!</v>
      </c>
      <c r="Z242" s="26" t="e">
        <f>(P242-'ModelParams Lw'!P$10)/'ModelParams Lw'!P$11</f>
        <v>#DIV/0!</v>
      </c>
      <c r="AA242" s="26" t="e">
        <f>(Q242-'ModelParams Lw'!Q$10)/'ModelParams Lw'!Q$11</f>
        <v>#DIV/0!</v>
      </c>
      <c r="AB242" s="26" t="e">
        <f>(R242-'ModelParams Lw'!R$10)/'ModelParams Lw'!R$11</f>
        <v>#DIV/0!</v>
      </c>
      <c r="AC242" s="26" t="e">
        <f>(S242-'ModelParams Lw'!S$10)/'ModelParams Lw'!S$11</f>
        <v>#DIV/0!</v>
      </c>
      <c r="AD242" s="26" t="e">
        <f>(T242-'ModelParams Lw'!T$10)/'ModelParams Lw'!T$11</f>
        <v>#DIV/0!</v>
      </c>
      <c r="AE242" s="26" t="e">
        <f>(U242-'ModelParams Lw'!U$10)/'ModelParams Lw'!U$11</f>
        <v>#DIV/0!</v>
      </c>
      <c r="AF242" s="26" t="e">
        <f>(V242-'ModelParams Lw'!V$10)/'ModelParams Lw'!V$11</f>
        <v>#DIV/0!</v>
      </c>
      <c r="AG242" s="26" t="e">
        <f t="shared" si="103"/>
        <v>#DIV/0!</v>
      </c>
      <c r="AH242" s="26" t="e">
        <f>VLOOKUP(D242*1000,'ModelParams Lw'!$A$38:$D$58,4)</f>
        <v>#N/A</v>
      </c>
      <c r="AI242" s="56" t="e">
        <f>VLOOKUP(D242*1000,'ModelParams Lw'!$A$38:$D$58,2)</f>
        <v>#N/A</v>
      </c>
      <c r="AJ242" s="46" t="e">
        <f t="shared" si="104"/>
        <v>#DIV/0!</v>
      </c>
      <c r="AK242" s="26" t="e">
        <f t="shared" si="105"/>
        <v>#VALUE!</v>
      </c>
      <c r="AL242" s="26" t="e">
        <f>IF($AI242=100,'ModelParams Lw'!R$35*'Sound Power'!$AH242^2+'ModelParams Lw'!R$36*'Sound Power'!$AH242+'ModelParams Lw'!R$37,IF($AI242=150,'ModelParams Lw'!R$38*'Sound Power'!$AH242^2+'ModelParams Lw'!R$39*'Sound Power'!$AH242+'ModelParams Lw'!R$40,'ModelParams Lw'!R$41*'Sound Power'!$AH242^2+'ModelParams Lw'!R$42*'Sound Power'!$AH242+'ModelParams Lw'!R$43))</f>
        <v>#N/A</v>
      </c>
      <c r="AM242" s="26" t="e">
        <f>IF($AI242=100,'ModelParams Lw'!S$35*'Sound Power'!$AH242^2+'ModelParams Lw'!S$36*'Sound Power'!$AH242+'ModelParams Lw'!S$37,IF($AI242=150,'ModelParams Lw'!S$38*'Sound Power'!$AH242^2+'ModelParams Lw'!S$39*'Sound Power'!$AH242+'ModelParams Lw'!S$40,'ModelParams Lw'!S$41*'Sound Power'!$AH242^2+'ModelParams Lw'!S$42*'Sound Power'!$AH242+'ModelParams Lw'!S$43))</f>
        <v>#N/A</v>
      </c>
      <c r="AN242" s="26" t="e">
        <f>IF($AI242=100,'ModelParams Lw'!T$35*'Sound Power'!$AH242^2+'ModelParams Lw'!T$36*'Sound Power'!$AH242+'ModelParams Lw'!T$37,IF($AI242=150,'ModelParams Lw'!T$38*'Sound Power'!$AH242^2+'ModelParams Lw'!T$39*'Sound Power'!$AH242+'ModelParams Lw'!T$40,'ModelParams Lw'!T$41*'Sound Power'!$AH242^2+'ModelParams Lw'!T$42*'Sound Power'!$AH242+'ModelParams Lw'!T$43))</f>
        <v>#N/A</v>
      </c>
      <c r="AO242" s="26" t="e">
        <f>IF($AI242=100,'ModelParams Lw'!U$35*'Sound Power'!$AH242^2+'ModelParams Lw'!U$36*'Sound Power'!$AH242+'ModelParams Lw'!U$37,IF($AI242=150,'ModelParams Lw'!U$38*'Sound Power'!$AH242^2+'ModelParams Lw'!U$39*'Sound Power'!$AH242+'ModelParams Lw'!U$40,'ModelParams Lw'!U$41*'Sound Power'!$AH242^2+'ModelParams Lw'!U$42*'Sound Power'!$AH242+'ModelParams Lw'!U$43))</f>
        <v>#N/A</v>
      </c>
      <c r="AP242" s="26" t="e">
        <f>IF($AI242=100,'ModelParams Lw'!V$35*'Sound Power'!$AH242^2+'ModelParams Lw'!V$36*'Sound Power'!$AH242+'ModelParams Lw'!V$37,IF($AI242=150,'ModelParams Lw'!V$38*'Sound Power'!$AH242^2+'ModelParams Lw'!V$39*'Sound Power'!$AH242+'ModelParams Lw'!V$40,'ModelParams Lw'!V$41*'Sound Power'!$AH242^2+'ModelParams Lw'!V$42*'Sound Power'!$AH242+'ModelParams Lw'!V$43))</f>
        <v>#N/A</v>
      </c>
      <c r="AQ242" s="26" t="e">
        <f>IF($AI242=100,'ModelParams Lw'!W$35*'Sound Power'!$AH242^2+'ModelParams Lw'!W$36*'Sound Power'!$AH242+'ModelParams Lw'!W$37,IF($AI242=150,'ModelParams Lw'!W$38*'Sound Power'!$AH242^2+'ModelParams Lw'!W$39*'Sound Power'!$AH242+'ModelParams Lw'!W$40,'ModelParams Lw'!W$41*'Sound Power'!$AH242^2+'ModelParams Lw'!W$42*'Sound Power'!$AH242+'ModelParams Lw'!W$43))</f>
        <v>#N/A</v>
      </c>
      <c r="AR242" s="26" t="e">
        <f t="shared" si="106"/>
        <v>#VALUE!</v>
      </c>
      <c r="AS242" s="26" t="e">
        <f>IF(26.83*LN($AJ242)-11.791-'ModelParams Lw'!B$35&lt;0,0,26.83*LN($AJ242)-11.791-'ModelParams Lw'!B$35)</f>
        <v>#DIV/0!</v>
      </c>
      <c r="AT242" s="26" t="e">
        <f>IF(26.83*LN($AJ242)-11.791-'ModelParams Lw'!C$35&lt;0,0,26.83*LN($AJ242)-11.791-'ModelParams Lw'!C$35)</f>
        <v>#DIV/0!</v>
      </c>
      <c r="AU242" s="26" t="e">
        <f>IF(26.83*LN($AJ242)-11.791-'ModelParams Lw'!D$35&lt;0,0,26.83*LN($AJ242)-11.791-'ModelParams Lw'!D$35)</f>
        <v>#DIV/0!</v>
      </c>
      <c r="AV242" s="26" t="e">
        <f>IF(26.83*LN($AJ242)-11.791-'ModelParams Lw'!E$35&lt;0,0,26.83*LN($AJ242)-11.791-'ModelParams Lw'!E$35)</f>
        <v>#DIV/0!</v>
      </c>
      <c r="AW242" s="26" t="e">
        <f>IF(26.83*LN($AJ242)-11.791-'ModelParams Lw'!F$35&lt;0,0,26.83*LN($AJ242)-11.791-'ModelParams Lw'!F$35)</f>
        <v>#DIV/0!</v>
      </c>
      <c r="AX242" s="26" t="e">
        <f>IF(26.83*LN($AJ242)-11.791-'ModelParams Lw'!G$35&lt;0,0,26.83*LN($AJ242)-11.791-'ModelParams Lw'!G$35)</f>
        <v>#DIV/0!</v>
      </c>
      <c r="AY242" s="26" t="e">
        <f>IF(26.83*LN($AJ242)-11.791-'ModelParams Lw'!H$35&lt;0,0,26.83*LN($AJ242)-11.791-'ModelParams Lw'!H$35)</f>
        <v>#DIV/0!</v>
      </c>
      <c r="AZ242" s="26" t="e">
        <f>IF(26.83*LN($AJ242)-11.791-'ModelParams Lw'!I$35&lt;0,0,26.83*LN($AJ242)-11.791-'ModelParams Lw'!I$35)</f>
        <v>#DIV/0!</v>
      </c>
      <c r="BA242" s="26" t="e">
        <f t="shared" si="94"/>
        <v>#DIV/0!</v>
      </c>
      <c r="BB242" s="26" t="e">
        <f t="shared" si="95"/>
        <v>#DIV/0!</v>
      </c>
      <c r="BC242" s="26" t="e">
        <f t="shared" si="96"/>
        <v>#DIV/0!</v>
      </c>
      <c r="BD242" s="26" t="e">
        <f t="shared" si="97"/>
        <v>#DIV/0!</v>
      </c>
      <c r="BE242" s="26" t="e">
        <f t="shared" si="98"/>
        <v>#DIV/0!</v>
      </c>
      <c r="BF242" s="26" t="e">
        <f t="shared" si="99"/>
        <v>#DIV/0!</v>
      </c>
      <c r="BG242" s="26" t="e">
        <f t="shared" si="100"/>
        <v>#DIV/0!</v>
      </c>
      <c r="BH242" s="26" t="e">
        <f t="shared" si="101"/>
        <v>#DIV/0!</v>
      </c>
      <c r="BI242" s="26" t="e">
        <f>10*LOG10(IF(BA242="",0,POWER(10,((BA242+'ModelParams Lw'!$O$4)/10))) +IF(BB242="",0,POWER(10,((BB242+'ModelParams Lw'!$P$4)/10))) +IF(BC242="",0,POWER(10,((BC242+'ModelParams Lw'!$Q$4)/10))) +IF(BD242="",0,POWER(10,((BD242+'ModelParams Lw'!$R$4)/10))) +IF(BE242="",0,POWER(10,((BE242+'ModelParams Lw'!$S$4)/10))) +IF(BF242="",0,POWER(10,((BF242+'ModelParams Lw'!$T$4)/10))) +IF(BG242="",0,POWER(10,((BG242+'ModelParams Lw'!$U$4)/10)))+IF(BH242="",0,POWER(10,((BH242+'ModelParams Lw'!$V$4)/10))))</f>
        <v>#DIV/0!</v>
      </c>
      <c r="BJ242" s="26" t="e">
        <f t="shared" si="107"/>
        <v>#DIV/0!</v>
      </c>
      <c r="BK242" s="26" t="e">
        <f>(BA242-'ModelParams Lw'!O$10)/'ModelParams Lw'!O$11</f>
        <v>#DIV/0!</v>
      </c>
      <c r="BL242" s="26" t="e">
        <f>(BB242-'ModelParams Lw'!P$10)/'ModelParams Lw'!P$11</f>
        <v>#DIV/0!</v>
      </c>
      <c r="BM242" s="26" t="e">
        <f>(BC242-'ModelParams Lw'!Q$10)/'ModelParams Lw'!Q$11</f>
        <v>#DIV/0!</v>
      </c>
      <c r="BN242" s="26" t="e">
        <f>(BD242-'ModelParams Lw'!R$10)/'ModelParams Lw'!R$11</f>
        <v>#DIV/0!</v>
      </c>
      <c r="BO242" s="26" t="e">
        <f>(BE242-'ModelParams Lw'!S$10)/'ModelParams Lw'!S$11</f>
        <v>#DIV/0!</v>
      </c>
      <c r="BP242" s="26" t="e">
        <f>(BF242-'ModelParams Lw'!T$10)/'ModelParams Lw'!T$11</f>
        <v>#DIV/0!</v>
      </c>
      <c r="BQ242" s="26" t="e">
        <f>(BG242-'ModelParams Lw'!U$10)/'ModelParams Lw'!U$11</f>
        <v>#DIV/0!</v>
      </c>
      <c r="BR242" s="26" t="e">
        <f>(BH242-'ModelParams Lw'!V$10)/'ModelParams Lw'!V$11</f>
        <v>#DIV/0!</v>
      </c>
      <c r="BS242" s="23" t="e">
        <f>IF(Calcul!$E244="SW",DEGREES(ACOS(1-(1/'ModelParams Lw'!C$25*SQRT(0.5*1.2/'Sound Power'!$C242)*('Sound Power'!$B242/3600)/('Sound Power'!$D242)/('Sound Power'!$F242)))),DEGREES(ACOS(1-(1/'ModelParams Lw'!C$29*SQRT(0.5*1.2/'Sound Power'!$C242)*('Sound Power'!$B242/3600)/('Sound Power'!$D242)/('Sound Power'!$F242)))))</f>
        <v>#DIV/0!</v>
      </c>
      <c r="BT242" s="23" t="e">
        <f>IF(Calcul!$E244="SW",DEGREES(ACOS(1-(1/'ModelParams Lw'!D$25*SQRT(0.5*1.2/'Sound Power'!$C242)*('Sound Power'!$B242/3600)/('Sound Power'!$D242)/('Sound Power'!$F242)))),DEGREES(ACOS(1-(1/'ModelParams Lw'!D$29*SQRT(0.5*1.2/'Sound Power'!$C242)*('Sound Power'!$B242/3600)/('Sound Power'!$D242)/('Sound Power'!$F242)))))</f>
        <v>#DIV/0!</v>
      </c>
      <c r="BU242" s="23" t="e">
        <f>IF(Calcul!$E244="SW",DEGREES(ACOS(1-(1/'ModelParams Lw'!E$25*SQRT(0.5*1.2/'Sound Power'!$C242)*('Sound Power'!$B242/3600)/('Sound Power'!$D242)/('Sound Power'!$F242)))),DEGREES(ACOS(1-(1/'ModelParams Lw'!E$29*SQRT(0.5*1.2/'Sound Power'!$C242)*('Sound Power'!$B242/3600)/('Sound Power'!$D242)/('Sound Power'!$F242)))))</f>
        <v>#DIV/0!</v>
      </c>
      <c r="BV242" s="23" t="e">
        <f>IF(Calcul!$E244="SW",DEGREES(ACOS(1-(1/'ModelParams Lw'!F$25*SQRT(0.5*1.2/'Sound Power'!$C242)*('Sound Power'!$B242/3600)/('Sound Power'!$D242)/('Sound Power'!$F242)))),DEGREES(ACOS(1-(1/'ModelParams Lw'!F$29*SQRT(0.5*1.2/'Sound Power'!$C242)*('Sound Power'!$B242/3600)/('Sound Power'!$D242)/('Sound Power'!$F242)))))</f>
        <v>#DIV/0!</v>
      </c>
      <c r="BW242" s="23" t="e">
        <f>IF(Calcul!$E244="SW",DEGREES(ACOS(1-(1/'ModelParams Lw'!G$25*SQRT(0.5*1.2/'Sound Power'!$C242)*('Sound Power'!$B242/3600)/('Sound Power'!$D242)/('Sound Power'!$F242)))),DEGREES(ACOS(1-(1/'ModelParams Lw'!G$29*SQRT(0.5*1.2/'Sound Power'!$C242)*('Sound Power'!$B242/3600)/('Sound Power'!$D242)/('Sound Power'!$F242)))))</f>
        <v>#DIV/0!</v>
      </c>
      <c r="BX242" s="23" t="e">
        <f>IF(Calcul!$E244="SW",DEGREES(ACOS(1-(1/'ModelParams Lw'!H$25*SQRT(0.5*1.2/'Sound Power'!$C242)*('Sound Power'!$B242/3600)/('Sound Power'!$D242)/('Sound Power'!$F242)))),DEGREES(ACOS(1-(1/'ModelParams Lw'!H$29*SQRT(0.5*1.2/'Sound Power'!$C242)*('Sound Power'!$B242/3600)/('Sound Power'!$D242)/('Sound Power'!$F242)))))</f>
        <v>#DIV/0!</v>
      </c>
      <c r="BY242" s="23" t="e">
        <f>IF(Calcul!$E244="SW",DEGREES(ACOS(1-(1/'ModelParams Lw'!I$25*SQRT(0.5*1.2/'Sound Power'!$C242)*('Sound Power'!$B242/3600)/('Sound Power'!$D242)/('Sound Power'!$F242)))),DEGREES(ACOS(1-(1/'ModelParams Lw'!I$29*SQRT(0.5*1.2/'Sound Power'!$C242)*('Sound Power'!$B242/3600)/('Sound Power'!$D242)/('Sound Power'!$F242)))))</f>
        <v>#DIV/0!</v>
      </c>
      <c r="BZ242" s="23" t="e">
        <f>IF(Calcul!$E244="SW",DEGREES(ACOS(1-(1/'ModelParams Lw'!J$25*SQRT(0.5*1.2/'Sound Power'!$C242)*('Sound Power'!$B242/3600)/('Sound Power'!$D242)/('Sound Power'!$F242)))),DEGREES(ACOS(1-(1/'ModelParams Lw'!J$29*SQRT(0.5*1.2/'Sound Power'!$C242)*('Sound Power'!$B242/3600)/('Sound Power'!$D242)/('Sound Power'!$F242)))))</f>
        <v>#DIV/0!</v>
      </c>
      <c r="CA242" s="26" t="e">
        <f>IF(Calcul!$E244="SW",'ModelParams Lw'!C$22+'ModelParams Lw'!C$23*LOG('Sound Power'!$D242/'Sound Power'!$E242)+'ModelParams Lw'!C$24*LN('Sound Power'!BS242),IF('ModelParams Lw'!C$26+'ModelParams Lw'!C$27*LOG('Sound Power'!$D242/'Sound Power'!$E242)+'ModelParams Lw'!C$28*LN('Sound Power'!BS242)&lt;'ModelParams Lw'!C$22+'ModelParams Lw'!C$23*LOG('Sound Power'!$D242/'Sound Power'!$E242)+'ModelParams Lw'!C$24*LN('Sound Power'!BS242),'ModelParams Lw'!C$22+'ModelParams Lw'!C$23*LOG('Sound Power'!$D242/'Sound Power'!$E242)+'ModelParams Lw'!C$24*LN('Sound Power'!BS242),'ModelParams Lw'!C$26+'ModelParams Lw'!C$27*LOG('Sound Power'!$D242/'Sound Power'!$E242)+'ModelParams Lw'!C$28*LN('Sound Power'!BS242)))</f>
        <v>#DIV/0!</v>
      </c>
      <c r="CB242" s="26" t="e">
        <f>IF(Calcul!$E244="SW",'ModelParams Lw'!D$22+'ModelParams Lw'!D$23*LOG('Sound Power'!$D242/'Sound Power'!$E242)+'ModelParams Lw'!D$24*LN('Sound Power'!BT242),IF('ModelParams Lw'!D$26+'ModelParams Lw'!D$27*LOG('Sound Power'!$D242/'Sound Power'!$E242)+'ModelParams Lw'!D$28*LN('Sound Power'!BT242)&lt;'ModelParams Lw'!D$22+'ModelParams Lw'!D$23*LOG('Sound Power'!$D242/'Sound Power'!$E242)+'ModelParams Lw'!D$24*LN('Sound Power'!BT242),'ModelParams Lw'!D$22+'ModelParams Lw'!D$23*LOG('Sound Power'!$D242/'Sound Power'!$E242)+'ModelParams Lw'!D$24*LN('Sound Power'!BT242),'ModelParams Lw'!D$26+'ModelParams Lw'!D$27*LOG('Sound Power'!$D242/'Sound Power'!$E242)+'ModelParams Lw'!D$28*LN('Sound Power'!BT242)))</f>
        <v>#DIV/0!</v>
      </c>
      <c r="CC242" s="26" t="e">
        <f>IF(Calcul!$E244="SW",'ModelParams Lw'!E$22+'ModelParams Lw'!E$23*LOG('Sound Power'!$D242/'Sound Power'!$E242)+'ModelParams Lw'!E$24*LN('Sound Power'!BU242),IF('ModelParams Lw'!E$26+'ModelParams Lw'!E$27*LOG('Sound Power'!$D242/'Sound Power'!$E242)+'ModelParams Lw'!E$28*LN('Sound Power'!BU242)&lt;'ModelParams Lw'!E$22+'ModelParams Lw'!E$23*LOG('Sound Power'!$D242/'Sound Power'!$E242)+'ModelParams Lw'!E$24*LN('Sound Power'!BU242),'ModelParams Lw'!E$22+'ModelParams Lw'!E$23*LOG('Sound Power'!$D242/'Sound Power'!$E242)+'ModelParams Lw'!E$24*LN('Sound Power'!BU242),'ModelParams Lw'!E$26+'ModelParams Lw'!E$27*LOG('Sound Power'!$D242/'Sound Power'!$E242)+'ModelParams Lw'!E$28*LN('Sound Power'!BU242)))</f>
        <v>#DIV/0!</v>
      </c>
      <c r="CD242" s="26" t="e">
        <f>IF(Calcul!$E244="SW",'ModelParams Lw'!F$22+'ModelParams Lw'!F$23*LOG('Sound Power'!$D242/'Sound Power'!$E242)+'ModelParams Lw'!F$24*LN('Sound Power'!BV242),IF('ModelParams Lw'!F$26+'ModelParams Lw'!F$27*LOG('Sound Power'!$D242/'Sound Power'!$E242)+'ModelParams Lw'!F$28*LN('Sound Power'!BV242)&lt;'ModelParams Lw'!F$22+'ModelParams Lw'!F$23*LOG('Sound Power'!$D242/'Sound Power'!$E242)+'ModelParams Lw'!F$24*LN('Sound Power'!BV242),'ModelParams Lw'!F$22+'ModelParams Lw'!F$23*LOG('Sound Power'!$D242/'Sound Power'!$E242)+'ModelParams Lw'!F$24*LN('Sound Power'!BV242),'ModelParams Lw'!F$26+'ModelParams Lw'!F$27*LOG('Sound Power'!$D242/'Sound Power'!$E242)+'ModelParams Lw'!F$28*LN('Sound Power'!BV242)))</f>
        <v>#DIV/0!</v>
      </c>
      <c r="CE242" s="26" t="e">
        <f>IF(Calcul!$E244="SW",'ModelParams Lw'!G$22+'ModelParams Lw'!G$23*LOG('Sound Power'!$D242/'Sound Power'!$E242)+'ModelParams Lw'!G$24*LN('Sound Power'!BW242),IF('ModelParams Lw'!G$26+'ModelParams Lw'!G$27*LOG('Sound Power'!$D242/'Sound Power'!$E242)+'ModelParams Lw'!G$28*LN('Sound Power'!BW242)&lt;'ModelParams Lw'!G$22+'ModelParams Lw'!G$23*LOG('Sound Power'!$D242/'Sound Power'!$E242)+'ModelParams Lw'!G$24*LN('Sound Power'!BW242),'ModelParams Lw'!G$22+'ModelParams Lw'!G$23*LOG('Sound Power'!$D242/'Sound Power'!$E242)+'ModelParams Lw'!G$24*LN('Sound Power'!BW242),'ModelParams Lw'!G$26+'ModelParams Lw'!G$27*LOG('Sound Power'!$D242/'Sound Power'!$E242)+'ModelParams Lw'!G$28*LN('Sound Power'!BW242)))</f>
        <v>#DIV/0!</v>
      </c>
      <c r="CF242" s="26" t="e">
        <f>IF(Calcul!$E244="SW",'ModelParams Lw'!H$22+'ModelParams Lw'!H$23*LOG('Sound Power'!$D242/'Sound Power'!$E242)+'ModelParams Lw'!H$24*LN('Sound Power'!BX242),IF('ModelParams Lw'!H$26+'ModelParams Lw'!H$27*LOG('Sound Power'!$D242/'Sound Power'!$E242)+'ModelParams Lw'!H$28*LN('Sound Power'!BX242)&lt;'ModelParams Lw'!H$22+'ModelParams Lw'!H$23*LOG('Sound Power'!$D242/'Sound Power'!$E242)+'ModelParams Lw'!H$24*LN('Sound Power'!BX242),'ModelParams Lw'!H$22+'ModelParams Lw'!H$23*LOG('Sound Power'!$D242/'Sound Power'!$E242)+'ModelParams Lw'!H$24*LN('Sound Power'!BX242),'ModelParams Lw'!H$26+'ModelParams Lw'!H$27*LOG('Sound Power'!$D242/'Sound Power'!$E242)+'ModelParams Lw'!H$28*LN('Sound Power'!BX242)))</f>
        <v>#DIV/0!</v>
      </c>
      <c r="CG242" s="26" t="e">
        <f>IF(Calcul!$E244="SW",'ModelParams Lw'!I$22+'ModelParams Lw'!I$23*LOG('Sound Power'!$D242/'Sound Power'!$E242)+'ModelParams Lw'!I$24*LN('Sound Power'!BY242),IF('ModelParams Lw'!I$26+'ModelParams Lw'!I$27*LOG('Sound Power'!$D242/'Sound Power'!$E242)+'ModelParams Lw'!I$28*LN('Sound Power'!BY242)&lt;'ModelParams Lw'!I$22+'ModelParams Lw'!I$23*LOG('Sound Power'!$D242/'Sound Power'!$E242)+'ModelParams Lw'!I$24*LN('Sound Power'!BY242),'ModelParams Lw'!I$22+'ModelParams Lw'!I$23*LOG('Sound Power'!$D242/'Sound Power'!$E242)+'ModelParams Lw'!I$24*LN('Sound Power'!BY242),'ModelParams Lw'!I$26+'ModelParams Lw'!I$27*LOG('Sound Power'!$D242/'Sound Power'!$E242)+'ModelParams Lw'!I$28*LN('Sound Power'!BY242)))</f>
        <v>#DIV/0!</v>
      </c>
      <c r="CH242" s="26" t="e">
        <f>IF(Calcul!$E244="SW",'ModelParams Lw'!J$22+'ModelParams Lw'!J$23*LOG('Sound Power'!$D242/'Sound Power'!$E242)+'ModelParams Lw'!J$24*LN('Sound Power'!BZ242),IF('ModelParams Lw'!J$26+'ModelParams Lw'!J$27*LOG('Sound Power'!$D242/'Sound Power'!$E242)+'ModelParams Lw'!J$28*LN('Sound Power'!BZ242)&lt;'ModelParams Lw'!J$22+'ModelParams Lw'!J$23*LOG('Sound Power'!$D242/'Sound Power'!$E242)+'ModelParams Lw'!J$24*LN('Sound Power'!BZ242),'ModelParams Lw'!J$22+'ModelParams Lw'!J$23*LOG('Sound Power'!$D242/'Sound Power'!$E242)+'ModelParams Lw'!J$24*LN('Sound Power'!BZ242),'ModelParams Lw'!J$26+'ModelParams Lw'!J$27*LOG('Sound Power'!$D242/'Sound Power'!$E242)+'ModelParams Lw'!J$28*LN('Sound Power'!BZ242)))</f>
        <v>#DIV/0!</v>
      </c>
      <c r="CI242" s="26" t="e">
        <f t="shared" si="108"/>
        <v>#DIV/0!</v>
      </c>
      <c r="CJ242" s="26" t="e">
        <f t="shared" si="109"/>
        <v>#DIV/0!</v>
      </c>
      <c r="CK242" s="26" t="e">
        <f t="shared" si="110"/>
        <v>#DIV/0!</v>
      </c>
      <c r="CL242" s="26" t="e">
        <f t="shared" si="111"/>
        <v>#DIV/0!</v>
      </c>
      <c r="CM242" s="26" t="e">
        <f t="shared" si="112"/>
        <v>#DIV/0!</v>
      </c>
      <c r="CN242" s="26" t="e">
        <f t="shared" si="113"/>
        <v>#DIV/0!</v>
      </c>
      <c r="CO242" s="26" t="e">
        <f t="shared" si="114"/>
        <v>#DIV/0!</v>
      </c>
      <c r="CP242" s="26" t="e">
        <f t="shared" si="115"/>
        <v>#DIV/0!</v>
      </c>
      <c r="CQ242" s="26" t="e">
        <f>10*LOG10(IF(CI242="",0,POWER(10,((CI242+'ModelParams Lw'!$O$4)/10))) +IF(CJ242="",0,POWER(10,((CJ242+'ModelParams Lw'!$P$4)/10))) +IF(CK242="",0,POWER(10,((CK242+'ModelParams Lw'!$Q$4)/10))) +IF(CL242="",0,POWER(10,((CL242+'ModelParams Lw'!$R$4)/10))) +IF(CM242="",0,POWER(10,((CM242+'ModelParams Lw'!$S$4)/10))) +IF(CN242="",0,POWER(10,((CN242+'ModelParams Lw'!$T$4)/10))) +IF(CO242="",0,POWER(10,((CO242+'ModelParams Lw'!$U$4)/10)))+IF(CP242="",0,POWER(10,((CP242+'ModelParams Lw'!$V$4)/10))))</f>
        <v>#DIV/0!</v>
      </c>
      <c r="CR242" s="26" t="e">
        <f t="shared" si="116"/>
        <v>#DIV/0!</v>
      </c>
      <c r="CS242" s="26" t="e">
        <f>(CI242-'ModelParams Lw'!$O$10)/'ModelParams Lw'!$O$11</f>
        <v>#DIV/0!</v>
      </c>
      <c r="CT242" s="26" t="e">
        <f>(CJ242-'ModelParams Lw'!$P$10)/'ModelParams Lw'!$P$11</f>
        <v>#DIV/0!</v>
      </c>
      <c r="CU242" s="26" t="e">
        <f>(CK242-'ModelParams Lw'!$Q$10)/'ModelParams Lw'!$Q$11</f>
        <v>#DIV/0!</v>
      </c>
      <c r="CV242" s="26" t="e">
        <f>(CL242-'ModelParams Lw'!$R$10)/'ModelParams Lw'!$R$11</f>
        <v>#DIV/0!</v>
      </c>
      <c r="CW242" s="26" t="e">
        <f>(CM242-'ModelParams Lw'!$S$10)/'ModelParams Lw'!$S$11</f>
        <v>#DIV/0!</v>
      </c>
      <c r="CX242" s="26" t="e">
        <f>(CN242-'ModelParams Lw'!$T$10)/'ModelParams Lw'!$T$11</f>
        <v>#DIV/0!</v>
      </c>
      <c r="CY242" s="26" t="e">
        <f>(CO242-'ModelParams Lw'!$U$10)/'ModelParams Lw'!$U$11</f>
        <v>#DIV/0!</v>
      </c>
      <c r="CZ242" s="26" t="e">
        <f>(CP242-'ModelParams Lw'!$V$10)/'ModelParams Lw'!$V$11</f>
        <v>#DIV/0!</v>
      </c>
    </row>
    <row r="243" spans="1:104" x14ac:dyDescent="0.2">
      <c r="A243" s="13">
        <f>Calcul!A245</f>
        <v>0</v>
      </c>
      <c r="B243" s="13">
        <f t="shared" si="92"/>
        <v>0</v>
      </c>
      <c r="C243" s="13">
        <f>Calcul!B245</f>
        <v>0</v>
      </c>
      <c r="D243" s="13">
        <f>Calcul!C245/1000</f>
        <v>0</v>
      </c>
      <c r="E243" s="13">
        <f>Calcul!D245/1000</f>
        <v>0</v>
      </c>
      <c r="F243" s="13">
        <f t="shared" si="93"/>
        <v>0</v>
      </c>
      <c r="G243" s="23" t="e">
        <f>DEGREES(ACOS(1-(1/'ModelParams Lw'!B$15*SQRT(0.5*1.2/'Sound Power'!$C243)*('Sound Power'!$B243/3600)/('Sound Power'!$D243)/('Sound Power'!$F243))))</f>
        <v>#DIV/0!</v>
      </c>
      <c r="H243" s="23" t="e">
        <f>DEGREES(ACOS(1-(1/'ModelParams Lw'!C$15*SQRT(0.5*1.2/'Sound Power'!$C243)*('Sound Power'!$B243/3600)/('Sound Power'!$D243)/('Sound Power'!$F243))))</f>
        <v>#DIV/0!</v>
      </c>
      <c r="I243" s="23" t="e">
        <f>DEGREES(ACOS(1-(1/'ModelParams Lw'!D$15*SQRT(0.5*1.2/'Sound Power'!$C243)*('Sound Power'!$B243/3600)/('Sound Power'!$D243)/('Sound Power'!$F243))))</f>
        <v>#DIV/0!</v>
      </c>
      <c r="J243" s="23" t="e">
        <f>DEGREES(ACOS(1-(1/'ModelParams Lw'!E$15*SQRT(0.5*1.2/'Sound Power'!$C243)*('Sound Power'!$B243/3600)/('Sound Power'!$D243)/('Sound Power'!$F243))))</f>
        <v>#DIV/0!</v>
      </c>
      <c r="K243" s="23" t="e">
        <f>DEGREES(ACOS(1-(1/'ModelParams Lw'!F$15*SQRT(0.5*1.2/'Sound Power'!$C243)*('Sound Power'!$B243/3600)/('Sound Power'!$D243)/('Sound Power'!$F243))))</f>
        <v>#DIV/0!</v>
      </c>
      <c r="L243" s="23" t="e">
        <f>DEGREES(ACOS(1-(1/'ModelParams Lw'!G$15*SQRT(0.5*1.2/'Sound Power'!$C243)*('Sound Power'!$B243/3600)/('Sound Power'!$D243)/('Sound Power'!$F243))))</f>
        <v>#DIV/0!</v>
      </c>
      <c r="M243" s="23" t="e">
        <f>DEGREES(ACOS(1-(1/'ModelParams Lw'!H$15*SQRT(0.5*1.2/'Sound Power'!$C243)*('Sound Power'!$B243/3600)/('Sound Power'!$D243)/('Sound Power'!$F243))))</f>
        <v>#DIV/0!</v>
      </c>
      <c r="N243" s="23" t="e">
        <f>DEGREES(ACOS(1-(1/'ModelParams Lw'!I$15*SQRT(0.5*1.2/'Sound Power'!$C243)*('Sound Power'!$B243/3600)/('Sound Power'!$D243)/('Sound Power'!$F243))))</f>
        <v>#DIV/0!</v>
      </c>
      <c r="O243" s="26" t="e">
        <f>('ModelParams Lw'!B$4*LN('Sound Power'!G243)/(1+EXP(-('Sound Power'!$D243*1000+'ModelParams Lw'!B$6)/'ModelParams Lw'!B$7))+'ModelParams Lw'!B$5)*LN('Sound Power'!$B243)-('ModelParams Lw'!B$8+'ModelParams Lw'!B$9*$D243+'ModelParams Lw'!B$10*'Sound Power'!$F243^'ModelParams Lw'!B$14+'ModelParams Lw'!B$11*LN('Sound Power'!G243)+'ModelParams Lw'!B$12*'Sound Power'!$D243*'Sound Power'!$F243+'ModelParams Lw'!B$13*'Sound Power'!$D243*LN('Sound Power'!G243))</f>
        <v>#DIV/0!</v>
      </c>
      <c r="P243" s="26" t="e">
        <f>('ModelParams Lw'!C$4*LN('Sound Power'!H243)/(1+EXP(-('Sound Power'!$D243*1000+'ModelParams Lw'!C$6)/'ModelParams Lw'!C$7))+'ModelParams Lw'!C$5)*LN('Sound Power'!$B243)-('ModelParams Lw'!C$8+'ModelParams Lw'!C$9*$D243+'ModelParams Lw'!C$10*'Sound Power'!$F243^'ModelParams Lw'!C$14+'ModelParams Lw'!C$11*LN('Sound Power'!H243)+'ModelParams Lw'!C$12*'Sound Power'!$D243*'Sound Power'!$F243+'ModelParams Lw'!C$13*'Sound Power'!$D243*LN('Sound Power'!H243))</f>
        <v>#DIV/0!</v>
      </c>
      <c r="Q243" s="26" t="e">
        <f>('ModelParams Lw'!D$4*LN('Sound Power'!I243)/(1+EXP(-('Sound Power'!$D243*1000+'ModelParams Lw'!D$6)/'ModelParams Lw'!D$7))+'ModelParams Lw'!D$5)*LN('Sound Power'!$B243)-('ModelParams Lw'!D$8+'ModelParams Lw'!D$9*$D243+'ModelParams Lw'!D$10*'Sound Power'!$F243^'ModelParams Lw'!D$14+'ModelParams Lw'!D$11*LN('Sound Power'!I243)+'ModelParams Lw'!D$12*'Sound Power'!$D243*'Sound Power'!$F243+'ModelParams Lw'!D$13*'Sound Power'!$D243*LN('Sound Power'!I243))</f>
        <v>#DIV/0!</v>
      </c>
      <c r="R243" s="26" t="e">
        <f>('ModelParams Lw'!E$4*LN('Sound Power'!J243)/(1+EXP(-('Sound Power'!$D243*1000+'ModelParams Lw'!E$6)/'ModelParams Lw'!E$7))+'ModelParams Lw'!E$5)*LN('Sound Power'!$B243)-('ModelParams Lw'!E$8+'ModelParams Lw'!E$9*$D243+'ModelParams Lw'!E$10*'Sound Power'!$F243^'ModelParams Lw'!E$14+'ModelParams Lw'!E$11*LN('Sound Power'!J243)+'ModelParams Lw'!E$12*'Sound Power'!$D243*'Sound Power'!$F243+'ModelParams Lw'!E$13*'Sound Power'!$D243*LN('Sound Power'!J243))</f>
        <v>#DIV/0!</v>
      </c>
      <c r="S243" s="26" t="e">
        <f>('ModelParams Lw'!F$4*LN('Sound Power'!K243)/(1+EXP(-('Sound Power'!$D243*1000+'ModelParams Lw'!F$6)/'ModelParams Lw'!F$7))+'ModelParams Lw'!F$5)*LN('Sound Power'!$B243)-('ModelParams Lw'!F$8+'ModelParams Lw'!F$9*$D243+'ModelParams Lw'!F$10*'Sound Power'!$F243^'ModelParams Lw'!F$14+'ModelParams Lw'!F$11*LN('Sound Power'!K243)+'ModelParams Lw'!F$12*'Sound Power'!$D243*'Sound Power'!$F243+'ModelParams Lw'!F$13*'Sound Power'!$D243*LN('Sound Power'!K243))</f>
        <v>#DIV/0!</v>
      </c>
      <c r="T243" s="26" t="e">
        <f>('ModelParams Lw'!G$4*LN('Sound Power'!L243)/(1+EXP(-('Sound Power'!$D243*1000+'ModelParams Lw'!G$6)/'ModelParams Lw'!G$7))+'ModelParams Lw'!G$5)*LN('Sound Power'!$B243)-('ModelParams Lw'!G$8+'ModelParams Lw'!G$9*$D243+'ModelParams Lw'!G$10*'Sound Power'!$F243^'ModelParams Lw'!G$14+'ModelParams Lw'!G$11*LN('Sound Power'!L243)+'ModelParams Lw'!G$12*'Sound Power'!$D243*'Sound Power'!$F243+'ModelParams Lw'!G$13*'Sound Power'!$D243*LN('Sound Power'!L243))</f>
        <v>#DIV/0!</v>
      </c>
      <c r="U243" s="26" t="e">
        <f>('ModelParams Lw'!H$4*LN('Sound Power'!M243)/(1+EXP(-('Sound Power'!$D243*1000+'ModelParams Lw'!H$6)/'ModelParams Lw'!H$7))+'ModelParams Lw'!H$5)*LN('Sound Power'!$B243)-('ModelParams Lw'!H$8+'ModelParams Lw'!H$9*$D243+'ModelParams Lw'!H$10*'Sound Power'!$F243^'ModelParams Lw'!H$14+'ModelParams Lw'!H$11*LN('Sound Power'!M243)+'ModelParams Lw'!H$12*'Sound Power'!$D243*'Sound Power'!$F243+'ModelParams Lw'!H$13*'Sound Power'!$D243*LN('Sound Power'!M243))</f>
        <v>#DIV/0!</v>
      </c>
      <c r="V243" s="26" t="e">
        <f>('ModelParams Lw'!I$4*LN('Sound Power'!N243)/(1+EXP(-('Sound Power'!$D243*1000+'ModelParams Lw'!I$6)/'ModelParams Lw'!I$7))+'ModelParams Lw'!I$5)*LN('Sound Power'!$B243)-('ModelParams Lw'!I$8+'ModelParams Lw'!I$9*$D243+'ModelParams Lw'!I$10*'Sound Power'!$F243^'ModelParams Lw'!I$14+'ModelParams Lw'!I$11*LN('Sound Power'!N243)+'ModelParams Lw'!I$12*'Sound Power'!$D243*'Sound Power'!$F243+'ModelParams Lw'!I$13*'Sound Power'!$D243*LN('Sound Power'!N243))</f>
        <v>#DIV/0!</v>
      </c>
      <c r="W243" s="26" t="e">
        <f>10*LOG10(IF(O243="",0,POWER(10,((O243+'ModelParams Lw'!$O$4)/10))) +IF(P243="",0,POWER(10,((P243+'ModelParams Lw'!$P$4)/10))) +IF(Q243="",0,POWER(10,((Q243+'ModelParams Lw'!$Q$4)/10))) +IF(R243="",0,POWER(10,((R243+'ModelParams Lw'!$R$4)/10))) +IF(S243="",0,POWER(10,((S243+'ModelParams Lw'!$S$4)/10))) +IF(T243="",0,POWER(10,((T243+'ModelParams Lw'!$T$4)/10))) +IF(U243="",0,POWER(10,((U243+'ModelParams Lw'!$U$4)/10)))+IF(V243="",0,POWER(10,((V243+'ModelParams Lw'!$V$4)/10))))</f>
        <v>#DIV/0!</v>
      </c>
      <c r="X243" s="26" t="e">
        <f t="shared" si="102"/>
        <v>#DIV/0!</v>
      </c>
      <c r="Y243" s="26" t="e">
        <f>(O243-'ModelParams Lw'!O$10)/'ModelParams Lw'!O$11</f>
        <v>#DIV/0!</v>
      </c>
      <c r="Z243" s="26" t="e">
        <f>(P243-'ModelParams Lw'!P$10)/'ModelParams Lw'!P$11</f>
        <v>#DIV/0!</v>
      </c>
      <c r="AA243" s="26" t="e">
        <f>(Q243-'ModelParams Lw'!Q$10)/'ModelParams Lw'!Q$11</f>
        <v>#DIV/0!</v>
      </c>
      <c r="AB243" s="26" t="e">
        <f>(R243-'ModelParams Lw'!R$10)/'ModelParams Lw'!R$11</f>
        <v>#DIV/0!</v>
      </c>
      <c r="AC243" s="26" t="e">
        <f>(S243-'ModelParams Lw'!S$10)/'ModelParams Lw'!S$11</f>
        <v>#DIV/0!</v>
      </c>
      <c r="AD243" s="26" t="e">
        <f>(T243-'ModelParams Lw'!T$10)/'ModelParams Lw'!T$11</f>
        <v>#DIV/0!</v>
      </c>
      <c r="AE243" s="26" t="e">
        <f>(U243-'ModelParams Lw'!U$10)/'ModelParams Lw'!U$11</f>
        <v>#DIV/0!</v>
      </c>
      <c r="AF243" s="26" t="e">
        <f>(V243-'ModelParams Lw'!V$10)/'ModelParams Lw'!V$11</f>
        <v>#DIV/0!</v>
      </c>
      <c r="AG243" s="26" t="e">
        <f t="shared" si="103"/>
        <v>#DIV/0!</v>
      </c>
      <c r="AH243" s="26" t="e">
        <f>VLOOKUP(D243*1000,'ModelParams Lw'!$A$38:$D$58,4)</f>
        <v>#N/A</v>
      </c>
      <c r="AI243" s="56" t="e">
        <f>VLOOKUP(D243*1000,'ModelParams Lw'!$A$38:$D$58,2)</f>
        <v>#N/A</v>
      </c>
      <c r="AJ243" s="46" t="e">
        <f t="shared" si="104"/>
        <v>#DIV/0!</v>
      </c>
      <c r="AK243" s="26" t="e">
        <f t="shared" si="105"/>
        <v>#VALUE!</v>
      </c>
      <c r="AL243" s="26" t="e">
        <f>IF($AI243=100,'ModelParams Lw'!R$35*'Sound Power'!$AH243^2+'ModelParams Lw'!R$36*'Sound Power'!$AH243+'ModelParams Lw'!R$37,IF($AI243=150,'ModelParams Lw'!R$38*'Sound Power'!$AH243^2+'ModelParams Lw'!R$39*'Sound Power'!$AH243+'ModelParams Lw'!R$40,'ModelParams Lw'!R$41*'Sound Power'!$AH243^2+'ModelParams Lw'!R$42*'Sound Power'!$AH243+'ModelParams Lw'!R$43))</f>
        <v>#N/A</v>
      </c>
      <c r="AM243" s="26" t="e">
        <f>IF($AI243=100,'ModelParams Lw'!S$35*'Sound Power'!$AH243^2+'ModelParams Lw'!S$36*'Sound Power'!$AH243+'ModelParams Lw'!S$37,IF($AI243=150,'ModelParams Lw'!S$38*'Sound Power'!$AH243^2+'ModelParams Lw'!S$39*'Sound Power'!$AH243+'ModelParams Lw'!S$40,'ModelParams Lw'!S$41*'Sound Power'!$AH243^2+'ModelParams Lw'!S$42*'Sound Power'!$AH243+'ModelParams Lw'!S$43))</f>
        <v>#N/A</v>
      </c>
      <c r="AN243" s="26" t="e">
        <f>IF($AI243=100,'ModelParams Lw'!T$35*'Sound Power'!$AH243^2+'ModelParams Lw'!T$36*'Sound Power'!$AH243+'ModelParams Lw'!T$37,IF($AI243=150,'ModelParams Lw'!T$38*'Sound Power'!$AH243^2+'ModelParams Lw'!T$39*'Sound Power'!$AH243+'ModelParams Lw'!T$40,'ModelParams Lw'!T$41*'Sound Power'!$AH243^2+'ModelParams Lw'!T$42*'Sound Power'!$AH243+'ModelParams Lw'!T$43))</f>
        <v>#N/A</v>
      </c>
      <c r="AO243" s="26" t="e">
        <f>IF($AI243=100,'ModelParams Lw'!U$35*'Sound Power'!$AH243^2+'ModelParams Lw'!U$36*'Sound Power'!$AH243+'ModelParams Lw'!U$37,IF($AI243=150,'ModelParams Lw'!U$38*'Sound Power'!$AH243^2+'ModelParams Lw'!U$39*'Sound Power'!$AH243+'ModelParams Lw'!U$40,'ModelParams Lw'!U$41*'Sound Power'!$AH243^2+'ModelParams Lw'!U$42*'Sound Power'!$AH243+'ModelParams Lw'!U$43))</f>
        <v>#N/A</v>
      </c>
      <c r="AP243" s="26" t="e">
        <f>IF($AI243=100,'ModelParams Lw'!V$35*'Sound Power'!$AH243^2+'ModelParams Lw'!V$36*'Sound Power'!$AH243+'ModelParams Lw'!V$37,IF($AI243=150,'ModelParams Lw'!V$38*'Sound Power'!$AH243^2+'ModelParams Lw'!V$39*'Sound Power'!$AH243+'ModelParams Lw'!V$40,'ModelParams Lw'!V$41*'Sound Power'!$AH243^2+'ModelParams Lw'!V$42*'Sound Power'!$AH243+'ModelParams Lw'!V$43))</f>
        <v>#N/A</v>
      </c>
      <c r="AQ243" s="26" t="e">
        <f>IF($AI243=100,'ModelParams Lw'!W$35*'Sound Power'!$AH243^2+'ModelParams Lw'!W$36*'Sound Power'!$AH243+'ModelParams Lw'!W$37,IF($AI243=150,'ModelParams Lw'!W$38*'Sound Power'!$AH243^2+'ModelParams Lw'!W$39*'Sound Power'!$AH243+'ModelParams Lw'!W$40,'ModelParams Lw'!W$41*'Sound Power'!$AH243^2+'ModelParams Lw'!W$42*'Sound Power'!$AH243+'ModelParams Lw'!W$43))</f>
        <v>#N/A</v>
      </c>
      <c r="AR243" s="26" t="e">
        <f t="shared" si="106"/>
        <v>#VALUE!</v>
      </c>
      <c r="AS243" s="26" t="e">
        <f>IF(26.83*LN($AJ243)-11.791-'ModelParams Lw'!B$35&lt;0,0,26.83*LN($AJ243)-11.791-'ModelParams Lw'!B$35)</f>
        <v>#DIV/0!</v>
      </c>
      <c r="AT243" s="26" t="e">
        <f>IF(26.83*LN($AJ243)-11.791-'ModelParams Lw'!C$35&lt;0,0,26.83*LN($AJ243)-11.791-'ModelParams Lw'!C$35)</f>
        <v>#DIV/0!</v>
      </c>
      <c r="AU243" s="26" t="e">
        <f>IF(26.83*LN($AJ243)-11.791-'ModelParams Lw'!D$35&lt;0,0,26.83*LN($AJ243)-11.791-'ModelParams Lw'!D$35)</f>
        <v>#DIV/0!</v>
      </c>
      <c r="AV243" s="26" t="e">
        <f>IF(26.83*LN($AJ243)-11.791-'ModelParams Lw'!E$35&lt;0,0,26.83*LN($AJ243)-11.791-'ModelParams Lw'!E$35)</f>
        <v>#DIV/0!</v>
      </c>
      <c r="AW243" s="26" t="e">
        <f>IF(26.83*LN($AJ243)-11.791-'ModelParams Lw'!F$35&lt;0,0,26.83*LN($AJ243)-11.791-'ModelParams Lw'!F$35)</f>
        <v>#DIV/0!</v>
      </c>
      <c r="AX243" s="26" t="e">
        <f>IF(26.83*LN($AJ243)-11.791-'ModelParams Lw'!G$35&lt;0,0,26.83*LN($AJ243)-11.791-'ModelParams Lw'!G$35)</f>
        <v>#DIV/0!</v>
      </c>
      <c r="AY243" s="26" t="e">
        <f>IF(26.83*LN($AJ243)-11.791-'ModelParams Lw'!H$35&lt;0,0,26.83*LN($AJ243)-11.791-'ModelParams Lw'!H$35)</f>
        <v>#DIV/0!</v>
      </c>
      <c r="AZ243" s="26" t="e">
        <f>IF(26.83*LN($AJ243)-11.791-'ModelParams Lw'!I$35&lt;0,0,26.83*LN($AJ243)-11.791-'ModelParams Lw'!I$35)</f>
        <v>#DIV/0!</v>
      </c>
      <c r="BA243" s="26" t="e">
        <f t="shared" si="94"/>
        <v>#DIV/0!</v>
      </c>
      <c r="BB243" s="26" t="e">
        <f t="shared" si="95"/>
        <v>#DIV/0!</v>
      </c>
      <c r="BC243" s="26" t="e">
        <f t="shared" si="96"/>
        <v>#DIV/0!</v>
      </c>
      <c r="BD243" s="26" t="e">
        <f t="shared" si="97"/>
        <v>#DIV/0!</v>
      </c>
      <c r="BE243" s="26" t="e">
        <f t="shared" si="98"/>
        <v>#DIV/0!</v>
      </c>
      <c r="BF243" s="26" t="e">
        <f t="shared" si="99"/>
        <v>#DIV/0!</v>
      </c>
      <c r="BG243" s="26" t="e">
        <f t="shared" si="100"/>
        <v>#DIV/0!</v>
      </c>
      <c r="BH243" s="26" t="e">
        <f t="shared" si="101"/>
        <v>#DIV/0!</v>
      </c>
      <c r="BI243" s="26" t="e">
        <f>10*LOG10(IF(BA243="",0,POWER(10,((BA243+'ModelParams Lw'!$O$4)/10))) +IF(BB243="",0,POWER(10,((BB243+'ModelParams Lw'!$P$4)/10))) +IF(BC243="",0,POWER(10,((BC243+'ModelParams Lw'!$Q$4)/10))) +IF(BD243="",0,POWER(10,((BD243+'ModelParams Lw'!$R$4)/10))) +IF(BE243="",0,POWER(10,((BE243+'ModelParams Lw'!$S$4)/10))) +IF(BF243="",0,POWER(10,((BF243+'ModelParams Lw'!$T$4)/10))) +IF(BG243="",0,POWER(10,((BG243+'ModelParams Lw'!$U$4)/10)))+IF(BH243="",0,POWER(10,((BH243+'ModelParams Lw'!$V$4)/10))))</f>
        <v>#DIV/0!</v>
      </c>
      <c r="BJ243" s="26" t="e">
        <f t="shared" si="107"/>
        <v>#DIV/0!</v>
      </c>
      <c r="BK243" s="26" t="e">
        <f>(BA243-'ModelParams Lw'!O$10)/'ModelParams Lw'!O$11</f>
        <v>#DIV/0!</v>
      </c>
      <c r="BL243" s="26" t="e">
        <f>(BB243-'ModelParams Lw'!P$10)/'ModelParams Lw'!P$11</f>
        <v>#DIV/0!</v>
      </c>
      <c r="BM243" s="26" t="e">
        <f>(BC243-'ModelParams Lw'!Q$10)/'ModelParams Lw'!Q$11</f>
        <v>#DIV/0!</v>
      </c>
      <c r="BN243" s="26" t="e">
        <f>(BD243-'ModelParams Lw'!R$10)/'ModelParams Lw'!R$11</f>
        <v>#DIV/0!</v>
      </c>
      <c r="BO243" s="26" t="e">
        <f>(BE243-'ModelParams Lw'!S$10)/'ModelParams Lw'!S$11</f>
        <v>#DIV/0!</v>
      </c>
      <c r="BP243" s="26" t="e">
        <f>(BF243-'ModelParams Lw'!T$10)/'ModelParams Lw'!T$11</f>
        <v>#DIV/0!</v>
      </c>
      <c r="BQ243" s="26" t="e">
        <f>(BG243-'ModelParams Lw'!U$10)/'ModelParams Lw'!U$11</f>
        <v>#DIV/0!</v>
      </c>
      <c r="BR243" s="26" t="e">
        <f>(BH243-'ModelParams Lw'!V$10)/'ModelParams Lw'!V$11</f>
        <v>#DIV/0!</v>
      </c>
      <c r="BS243" s="23" t="e">
        <f>IF(Calcul!$E245="SW",DEGREES(ACOS(1-(1/'ModelParams Lw'!C$25*SQRT(0.5*1.2/'Sound Power'!$C243)*('Sound Power'!$B243/3600)/('Sound Power'!$D243)/('Sound Power'!$F243)))),DEGREES(ACOS(1-(1/'ModelParams Lw'!C$29*SQRT(0.5*1.2/'Sound Power'!$C243)*('Sound Power'!$B243/3600)/('Sound Power'!$D243)/('Sound Power'!$F243)))))</f>
        <v>#DIV/0!</v>
      </c>
      <c r="BT243" s="23" t="e">
        <f>IF(Calcul!$E245="SW",DEGREES(ACOS(1-(1/'ModelParams Lw'!D$25*SQRT(0.5*1.2/'Sound Power'!$C243)*('Sound Power'!$B243/3600)/('Sound Power'!$D243)/('Sound Power'!$F243)))),DEGREES(ACOS(1-(1/'ModelParams Lw'!D$29*SQRT(0.5*1.2/'Sound Power'!$C243)*('Sound Power'!$B243/3600)/('Sound Power'!$D243)/('Sound Power'!$F243)))))</f>
        <v>#DIV/0!</v>
      </c>
      <c r="BU243" s="23" t="e">
        <f>IF(Calcul!$E245="SW",DEGREES(ACOS(1-(1/'ModelParams Lw'!E$25*SQRT(0.5*1.2/'Sound Power'!$C243)*('Sound Power'!$B243/3600)/('Sound Power'!$D243)/('Sound Power'!$F243)))),DEGREES(ACOS(1-(1/'ModelParams Lw'!E$29*SQRT(0.5*1.2/'Sound Power'!$C243)*('Sound Power'!$B243/3600)/('Sound Power'!$D243)/('Sound Power'!$F243)))))</f>
        <v>#DIV/0!</v>
      </c>
      <c r="BV243" s="23" t="e">
        <f>IF(Calcul!$E245="SW",DEGREES(ACOS(1-(1/'ModelParams Lw'!F$25*SQRT(0.5*1.2/'Sound Power'!$C243)*('Sound Power'!$B243/3600)/('Sound Power'!$D243)/('Sound Power'!$F243)))),DEGREES(ACOS(1-(1/'ModelParams Lw'!F$29*SQRT(0.5*1.2/'Sound Power'!$C243)*('Sound Power'!$B243/3600)/('Sound Power'!$D243)/('Sound Power'!$F243)))))</f>
        <v>#DIV/0!</v>
      </c>
      <c r="BW243" s="23" t="e">
        <f>IF(Calcul!$E245="SW",DEGREES(ACOS(1-(1/'ModelParams Lw'!G$25*SQRT(0.5*1.2/'Sound Power'!$C243)*('Sound Power'!$B243/3600)/('Sound Power'!$D243)/('Sound Power'!$F243)))),DEGREES(ACOS(1-(1/'ModelParams Lw'!G$29*SQRT(0.5*1.2/'Sound Power'!$C243)*('Sound Power'!$B243/3600)/('Sound Power'!$D243)/('Sound Power'!$F243)))))</f>
        <v>#DIV/0!</v>
      </c>
      <c r="BX243" s="23" t="e">
        <f>IF(Calcul!$E245="SW",DEGREES(ACOS(1-(1/'ModelParams Lw'!H$25*SQRT(0.5*1.2/'Sound Power'!$C243)*('Sound Power'!$B243/3600)/('Sound Power'!$D243)/('Sound Power'!$F243)))),DEGREES(ACOS(1-(1/'ModelParams Lw'!H$29*SQRT(0.5*1.2/'Sound Power'!$C243)*('Sound Power'!$B243/3600)/('Sound Power'!$D243)/('Sound Power'!$F243)))))</f>
        <v>#DIV/0!</v>
      </c>
      <c r="BY243" s="23" t="e">
        <f>IF(Calcul!$E245="SW",DEGREES(ACOS(1-(1/'ModelParams Lw'!I$25*SQRT(0.5*1.2/'Sound Power'!$C243)*('Sound Power'!$B243/3600)/('Sound Power'!$D243)/('Sound Power'!$F243)))),DEGREES(ACOS(1-(1/'ModelParams Lw'!I$29*SQRT(0.5*1.2/'Sound Power'!$C243)*('Sound Power'!$B243/3600)/('Sound Power'!$D243)/('Sound Power'!$F243)))))</f>
        <v>#DIV/0!</v>
      </c>
      <c r="BZ243" s="23" t="e">
        <f>IF(Calcul!$E245="SW",DEGREES(ACOS(1-(1/'ModelParams Lw'!J$25*SQRT(0.5*1.2/'Sound Power'!$C243)*('Sound Power'!$B243/3600)/('Sound Power'!$D243)/('Sound Power'!$F243)))),DEGREES(ACOS(1-(1/'ModelParams Lw'!J$29*SQRT(0.5*1.2/'Sound Power'!$C243)*('Sound Power'!$B243/3600)/('Sound Power'!$D243)/('Sound Power'!$F243)))))</f>
        <v>#DIV/0!</v>
      </c>
      <c r="CA243" s="26" t="e">
        <f>IF(Calcul!$E245="SW",'ModelParams Lw'!C$22+'ModelParams Lw'!C$23*LOG('Sound Power'!$D243/'Sound Power'!$E243)+'ModelParams Lw'!C$24*LN('Sound Power'!BS243),IF('ModelParams Lw'!C$26+'ModelParams Lw'!C$27*LOG('Sound Power'!$D243/'Sound Power'!$E243)+'ModelParams Lw'!C$28*LN('Sound Power'!BS243)&lt;'ModelParams Lw'!C$22+'ModelParams Lw'!C$23*LOG('Sound Power'!$D243/'Sound Power'!$E243)+'ModelParams Lw'!C$24*LN('Sound Power'!BS243),'ModelParams Lw'!C$22+'ModelParams Lw'!C$23*LOG('Sound Power'!$D243/'Sound Power'!$E243)+'ModelParams Lw'!C$24*LN('Sound Power'!BS243),'ModelParams Lw'!C$26+'ModelParams Lw'!C$27*LOG('Sound Power'!$D243/'Sound Power'!$E243)+'ModelParams Lw'!C$28*LN('Sound Power'!BS243)))</f>
        <v>#DIV/0!</v>
      </c>
      <c r="CB243" s="26" t="e">
        <f>IF(Calcul!$E245="SW",'ModelParams Lw'!D$22+'ModelParams Lw'!D$23*LOG('Sound Power'!$D243/'Sound Power'!$E243)+'ModelParams Lw'!D$24*LN('Sound Power'!BT243),IF('ModelParams Lw'!D$26+'ModelParams Lw'!D$27*LOG('Sound Power'!$D243/'Sound Power'!$E243)+'ModelParams Lw'!D$28*LN('Sound Power'!BT243)&lt;'ModelParams Lw'!D$22+'ModelParams Lw'!D$23*LOG('Sound Power'!$D243/'Sound Power'!$E243)+'ModelParams Lw'!D$24*LN('Sound Power'!BT243),'ModelParams Lw'!D$22+'ModelParams Lw'!D$23*LOG('Sound Power'!$D243/'Sound Power'!$E243)+'ModelParams Lw'!D$24*LN('Sound Power'!BT243),'ModelParams Lw'!D$26+'ModelParams Lw'!D$27*LOG('Sound Power'!$D243/'Sound Power'!$E243)+'ModelParams Lw'!D$28*LN('Sound Power'!BT243)))</f>
        <v>#DIV/0!</v>
      </c>
      <c r="CC243" s="26" t="e">
        <f>IF(Calcul!$E245="SW",'ModelParams Lw'!E$22+'ModelParams Lw'!E$23*LOG('Sound Power'!$D243/'Sound Power'!$E243)+'ModelParams Lw'!E$24*LN('Sound Power'!BU243),IF('ModelParams Lw'!E$26+'ModelParams Lw'!E$27*LOG('Sound Power'!$D243/'Sound Power'!$E243)+'ModelParams Lw'!E$28*LN('Sound Power'!BU243)&lt;'ModelParams Lw'!E$22+'ModelParams Lw'!E$23*LOG('Sound Power'!$D243/'Sound Power'!$E243)+'ModelParams Lw'!E$24*LN('Sound Power'!BU243),'ModelParams Lw'!E$22+'ModelParams Lw'!E$23*LOG('Sound Power'!$D243/'Sound Power'!$E243)+'ModelParams Lw'!E$24*LN('Sound Power'!BU243),'ModelParams Lw'!E$26+'ModelParams Lw'!E$27*LOG('Sound Power'!$D243/'Sound Power'!$E243)+'ModelParams Lw'!E$28*LN('Sound Power'!BU243)))</f>
        <v>#DIV/0!</v>
      </c>
      <c r="CD243" s="26" t="e">
        <f>IF(Calcul!$E245="SW",'ModelParams Lw'!F$22+'ModelParams Lw'!F$23*LOG('Sound Power'!$D243/'Sound Power'!$E243)+'ModelParams Lw'!F$24*LN('Sound Power'!BV243),IF('ModelParams Lw'!F$26+'ModelParams Lw'!F$27*LOG('Sound Power'!$D243/'Sound Power'!$E243)+'ModelParams Lw'!F$28*LN('Sound Power'!BV243)&lt;'ModelParams Lw'!F$22+'ModelParams Lw'!F$23*LOG('Sound Power'!$D243/'Sound Power'!$E243)+'ModelParams Lw'!F$24*LN('Sound Power'!BV243),'ModelParams Lw'!F$22+'ModelParams Lw'!F$23*LOG('Sound Power'!$D243/'Sound Power'!$E243)+'ModelParams Lw'!F$24*LN('Sound Power'!BV243),'ModelParams Lw'!F$26+'ModelParams Lw'!F$27*LOG('Sound Power'!$D243/'Sound Power'!$E243)+'ModelParams Lw'!F$28*LN('Sound Power'!BV243)))</f>
        <v>#DIV/0!</v>
      </c>
      <c r="CE243" s="26" t="e">
        <f>IF(Calcul!$E245="SW",'ModelParams Lw'!G$22+'ModelParams Lw'!G$23*LOG('Sound Power'!$D243/'Sound Power'!$E243)+'ModelParams Lw'!G$24*LN('Sound Power'!BW243),IF('ModelParams Lw'!G$26+'ModelParams Lw'!G$27*LOG('Sound Power'!$D243/'Sound Power'!$E243)+'ModelParams Lw'!G$28*LN('Sound Power'!BW243)&lt;'ModelParams Lw'!G$22+'ModelParams Lw'!G$23*LOG('Sound Power'!$D243/'Sound Power'!$E243)+'ModelParams Lw'!G$24*LN('Sound Power'!BW243),'ModelParams Lw'!G$22+'ModelParams Lw'!G$23*LOG('Sound Power'!$D243/'Sound Power'!$E243)+'ModelParams Lw'!G$24*LN('Sound Power'!BW243),'ModelParams Lw'!G$26+'ModelParams Lw'!G$27*LOG('Sound Power'!$D243/'Sound Power'!$E243)+'ModelParams Lw'!G$28*LN('Sound Power'!BW243)))</f>
        <v>#DIV/0!</v>
      </c>
      <c r="CF243" s="26" t="e">
        <f>IF(Calcul!$E245="SW",'ModelParams Lw'!H$22+'ModelParams Lw'!H$23*LOG('Sound Power'!$D243/'Sound Power'!$E243)+'ModelParams Lw'!H$24*LN('Sound Power'!BX243),IF('ModelParams Lw'!H$26+'ModelParams Lw'!H$27*LOG('Sound Power'!$D243/'Sound Power'!$E243)+'ModelParams Lw'!H$28*LN('Sound Power'!BX243)&lt;'ModelParams Lw'!H$22+'ModelParams Lw'!H$23*LOG('Sound Power'!$D243/'Sound Power'!$E243)+'ModelParams Lw'!H$24*LN('Sound Power'!BX243),'ModelParams Lw'!H$22+'ModelParams Lw'!H$23*LOG('Sound Power'!$D243/'Sound Power'!$E243)+'ModelParams Lw'!H$24*LN('Sound Power'!BX243),'ModelParams Lw'!H$26+'ModelParams Lw'!H$27*LOG('Sound Power'!$D243/'Sound Power'!$E243)+'ModelParams Lw'!H$28*LN('Sound Power'!BX243)))</f>
        <v>#DIV/0!</v>
      </c>
      <c r="CG243" s="26" t="e">
        <f>IF(Calcul!$E245="SW",'ModelParams Lw'!I$22+'ModelParams Lw'!I$23*LOG('Sound Power'!$D243/'Sound Power'!$E243)+'ModelParams Lw'!I$24*LN('Sound Power'!BY243),IF('ModelParams Lw'!I$26+'ModelParams Lw'!I$27*LOG('Sound Power'!$D243/'Sound Power'!$E243)+'ModelParams Lw'!I$28*LN('Sound Power'!BY243)&lt;'ModelParams Lw'!I$22+'ModelParams Lw'!I$23*LOG('Sound Power'!$D243/'Sound Power'!$E243)+'ModelParams Lw'!I$24*LN('Sound Power'!BY243),'ModelParams Lw'!I$22+'ModelParams Lw'!I$23*LOG('Sound Power'!$D243/'Sound Power'!$E243)+'ModelParams Lw'!I$24*LN('Sound Power'!BY243),'ModelParams Lw'!I$26+'ModelParams Lw'!I$27*LOG('Sound Power'!$D243/'Sound Power'!$E243)+'ModelParams Lw'!I$28*LN('Sound Power'!BY243)))</f>
        <v>#DIV/0!</v>
      </c>
      <c r="CH243" s="26" t="e">
        <f>IF(Calcul!$E245="SW",'ModelParams Lw'!J$22+'ModelParams Lw'!J$23*LOG('Sound Power'!$D243/'Sound Power'!$E243)+'ModelParams Lw'!J$24*LN('Sound Power'!BZ243),IF('ModelParams Lw'!J$26+'ModelParams Lw'!J$27*LOG('Sound Power'!$D243/'Sound Power'!$E243)+'ModelParams Lw'!J$28*LN('Sound Power'!BZ243)&lt;'ModelParams Lw'!J$22+'ModelParams Lw'!J$23*LOG('Sound Power'!$D243/'Sound Power'!$E243)+'ModelParams Lw'!J$24*LN('Sound Power'!BZ243),'ModelParams Lw'!J$22+'ModelParams Lw'!J$23*LOG('Sound Power'!$D243/'Sound Power'!$E243)+'ModelParams Lw'!J$24*LN('Sound Power'!BZ243),'ModelParams Lw'!J$26+'ModelParams Lw'!J$27*LOG('Sound Power'!$D243/'Sound Power'!$E243)+'ModelParams Lw'!J$28*LN('Sound Power'!BZ243)))</f>
        <v>#DIV/0!</v>
      </c>
      <c r="CI243" s="26" t="e">
        <f t="shared" si="108"/>
        <v>#DIV/0!</v>
      </c>
      <c r="CJ243" s="26" t="e">
        <f t="shared" si="109"/>
        <v>#DIV/0!</v>
      </c>
      <c r="CK243" s="26" t="e">
        <f t="shared" si="110"/>
        <v>#DIV/0!</v>
      </c>
      <c r="CL243" s="26" t="e">
        <f t="shared" si="111"/>
        <v>#DIV/0!</v>
      </c>
      <c r="CM243" s="26" t="e">
        <f t="shared" si="112"/>
        <v>#DIV/0!</v>
      </c>
      <c r="CN243" s="26" t="e">
        <f t="shared" si="113"/>
        <v>#DIV/0!</v>
      </c>
      <c r="CO243" s="26" t="e">
        <f t="shared" si="114"/>
        <v>#DIV/0!</v>
      </c>
      <c r="CP243" s="26" t="e">
        <f t="shared" si="115"/>
        <v>#DIV/0!</v>
      </c>
      <c r="CQ243" s="26" t="e">
        <f>10*LOG10(IF(CI243="",0,POWER(10,((CI243+'ModelParams Lw'!$O$4)/10))) +IF(CJ243="",0,POWER(10,((CJ243+'ModelParams Lw'!$P$4)/10))) +IF(CK243="",0,POWER(10,((CK243+'ModelParams Lw'!$Q$4)/10))) +IF(CL243="",0,POWER(10,((CL243+'ModelParams Lw'!$R$4)/10))) +IF(CM243="",0,POWER(10,((CM243+'ModelParams Lw'!$S$4)/10))) +IF(CN243="",0,POWER(10,((CN243+'ModelParams Lw'!$T$4)/10))) +IF(CO243="",0,POWER(10,((CO243+'ModelParams Lw'!$U$4)/10)))+IF(CP243="",0,POWER(10,((CP243+'ModelParams Lw'!$V$4)/10))))</f>
        <v>#DIV/0!</v>
      </c>
      <c r="CR243" s="26" t="e">
        <f t="shared" si="116"/>
        <v>#DIV/0!</v>
      </c>
      <c r="CS243" s="26" t="e">
        <f>(CI243-'ModelParams Lw'!$O$10)/'ModelParams Lw'!$O$11</f>
        <v>#DIV/0!</v>
      </c>
      <c r="CT243" s="26" t="e">
        <f>(CJ243-'ModelParams Lw'!$P$10)/'ModelParams Lw'!$P$11</f>
        <v>#DIV/0!</v>
      </c>
      <c r="CU243" s="26" t="e">
        <f>(CK243-'ModelParams Lw'!$Q$10)/'ModelParams Lw'!$Q$11</f>
        <v>#DIV/0!</v>
      </c>
      <c r="CV243" s="26" t="e">
        <f>(CL243-'ModelParams Lw'!$R$10)/'ModelParams Lw'!$R$11</f>
        <v>#DIV/0!</v>
      </c>
      <c r="CW243" s="26" t="e">
        <f>(CM243-'ModelParams Lw'!$S$10)/'ModelParams Lw'!$S$11</f>
        <v>#DIV/0!</v>
      </c>
      <c r="CX243" s="26" t="e">
        <f>(CN243-'ModelParams Lw'!$T$10)/'ModelParams Lw'!$T$11</f>
        <v>#DIV/0!</v>
      </c>
      <c r="CY243" s="26" t="e">
        <f>(CO243-'ModelParams Lw'!$U$10)/'ModelParams Lw'!$U$11</f>
        <v>#DIV/0!</v>
      </c>
      <c r="CZ243" s="26" t="e">
        <f>(CP243-'ModelParams Lw'!$V$10)/'ModelParams Lw'!$V$11</f>
        <v>#DIV/0!</v>
      </c>
    </row>
    <row r="244" spans="1:104" x14ac:dyDescent="0.2">
      <c r="A244" s="13">
        <f>Calcul!A246</f>
        <v>0</v>
      </c>
      <c r="B244" s="13">
        <f t="shared" si="92"/>
        <v>0</v>
      </c>
      <c r="C244" s="13">
        <f>Calcul!B246</f>
        <v>0</v>
      </c>
      <c r="D244" s="13">
        <f>Calcul!C246/1000</f>
        <v>0</v>
      </c>
      <c r="E244" s="13">
        <f>Calcul!D246/1000</f>
        <v>0</v>
      </c>
      <c r="F244" s="13">
        <f t="shared" si="93"/>
        <v>0</v>
      </c>
      <c r="G244" s="23" t="e">
        <f>DEGREES(ACOS(1-(1/'ModelParams Lw'!B$15*SQRT(0.5*1.2/'Sound Power'!$C244)*('Sound Power'!$B244/3600)/('Sound Power'!$D244)/('Sound Power'!$F244))))</f>
        <v>#DIV/0!</v>
      </c>
      <c r="H244" s="23" t="e">
        <f>DEGREES(ACOS(1-(1/'ModelParams Lw'!C$15*SQRT(0.5*1.2/'Sound Power'!$C244)*('Sound Power'!$B244/3600)/('Sound Power'!$D244)/('Sound Power'!$F244))))</f>
        <v>#DIV/0!</v>
      </c>
      <c r="I244" s="23" t="e">
        <f>DEGREES(ACOS(1-(1/'ModelParams Lw'!D$15*SQRT(0.5*1.2/'Sound Power'!$C244)*('Sound Power'!$B244/3600)/('Sound Power'!$D244)/('Sound Power'!$F244))))</f>
        <v>#DIV/0!</v>
      </c>
      <c r="J244" s="23" t="e">
        <f>DEGREES(ACOS(1-(1/'ModelParams Lw'!E$15*SQRT(0.5*1.2/'Sound Power'!$C244)*('Sound Power'!$B244/3600)/('Sound Power'!$D244)/('Sound Power'!$F244))))</f>
        <v>#DIV/0!</v>
      </c>
      <c r="K244" s="23" t="e">
        <f>DEGREES(ACOS(1-(1/'ModelParams Lw'!F$15*SQRT(0.5*1.2/'Sound Power'!$C244)*('Sound Power'!$B244/3600)/('Sound Power'!$D244)/('Sound Power'!$F244))))</f>
        <v>#DIV/0!</v>
      </c>
      <c r="L244" s="23" t="e">
        <f>DEGREES(ACOS(1-(1/'ModelParams Lw'!G$15*SQRT(0.5*1.2/'Sound Power'!$C244)*('Sound Power'!$B244/3600)/('Sound Power'!$D244)/('Sound Power'!$F244))))</f>
        <v>#DIV/0!</v>
      </c>
      <c r="M244" s="23" t="e">
        <f>DEGREES(ACOS(1-(1/'ModelParams Lw'!H$15*SQRT(0.5*1.2/'Sound Power'!$C244)*('Sound Power'!$B244/3600)/('Sound Power'!$D244)/('Sound Power'!$F244))))</f>
        <v>#DIV/0!</v>
      </c>
      <c r="N244" s="23" t="e">
        <f>DEGREES(ACOS(1-(1/'ModelParams Lw'!I$15*SQRT(0.5*1.2/'Sound Power'!$C244)*('Sound Power'!$B244/3600)/('Sound Power'!$D244)/('Sound Power'!$F244))))</f>
        <v>#DIV/0!</v>
      </c>
      <c r="O244" s="26" t="e">
        <f>('ModelParams Lw'!B$4*LN('Sound Power'!G244)/(1+EXP(-('Sound Power'!$D244*1000+'ModelParams Lw'!B$6)/'ModelParams Lw'!B$7))+'ModelParams Lw'!B$5)*LN('Sound Power'!$B244)-('ModelParams Lw'!B$8+'ModelParams Lw'!B$9*$D244+'ModelParams Lw'!B$10*'Sound Power'!$F244^'ModelParams Lw'!B$14+'ModelParams Lw'!B$11*LN('Sound Power'!G244)+'ModelParams Lw'!B$12*'Sound Power'!$D244*'Sound Power'!$F244+'ModelParams Lw'!B$13*'Sound Power'!$D244*LN('Sound Power'!G244))</f>
        <v>#DIV/0!</v>
      </c>
      <c r="P244" s="26" t="e">
        <f>('ModelParams Lw'!C$4*LN('Sound Power'!H244)/(1+EXP(-('Sound Power'!$D244*1000+'ModelParams Lw'!C$6)/'ModelParams Lw'!C$7))+'ModelParams Lw'!C$5)*LN('Sound Power'!$B244)-('ModelParams Lw'!C$8+'ModelParams Lw'!C$9*$D244+'ModelParams Lw'!C$10*'Sound Power'!$F244^'ModelParams Lw'!C$14+'ModelParams Lw'!C$11*LN('Sound Power'!H244)+'ModelParams Lw'!C$12*'Sound Power'!$D244*'Sound Power'!$F244+'ModelParams Lw'!C$13*'Sound Power'!$D244*LN('Sound Power'!H244))</f>
        <v>#DIV/0!</v>
      </c>
      <c r="Q244" s="26" t="e">
        <f>('ModelParams Lw'!D$4*LN('Sound Power'!I244)/(1+EXP(-('Sound Power'!$D244*1000+'ModelParams Lw'!D$6)/'ModelParams Lw'!D$7))+'ModelParams Lw'!D$5)*LN('Sound Power'!$B244)-('ModelParams Lw'!D$8+'ModelParams Lw'!D$9*$D244+'ModelParams Lw'!D$10*'Sound Power'!$F244^'ModelParams Lw'!D$14+'ModelParams Lw'!D$11*LN('Sound Power'!I244)+'ModelParams Lw'!D$12*'Sound Power'!$D244*'Sound Power'!$F244+'ModelParams Lw'!D$13*'Sound Power'!$D244*LN('Sound Power'!I244))</f>
        <v>#DIV/0!</v>
      </c>
      <c r="R244" s="26" t="e">
        <f>('ModelParams Lw'!E$4*LN('Sound Power'!J244)/(1+EXP(-('Sound Power'!$D244*1000+'ModelParams Lw'!E$6)/'ModelParams Lw'!E$7))+'ModelParams Lw'!E$5)*LN('Sound Power'!$B244)-('ModelParams Lw'!E$8+'ModelParams Lw'!E$9*$D244+'ModelParams Lw'!E$10*'Sound Power'!$F244^'ModelParams Lw'!E$14+'ModelParams Lw'!E$11*LN('Sound Power'!J244)+'ModelParams Lw'!E$12*'Sound Power'!$D244*'Sound Power'!$F244+'ModelParams Lw'!E$13*'Sound Power'!$D244*LN('Sound Power'!J244))</f>
        <v>#DIV/0!</v>
      </c>
      <c r="S244" s="26" t="e">
        <f>('ModelParams Lw'!F$4*LN('Sound Power'!K244)/(1+EXP(-('Sound Power'!$D244*1000+'ModelParams Lw'!F$6)/'ModelParams Lw'!F$7))+'ModelParams Lw'!F$5)*LN('Sound Power'!$B244)-('ModelParams Lw'!F$8+'ModelParams Lw'!F$9*$D244+'ModelParams Lw'!F$10*'Sound Power'!$F244^'ModelParams Lw'!F$14+'ModelParams Lw'!F$11*LN('Sound Power'!K244)+'ModelParams Lw'!F$12*'Sound Power'!$D244*'Sound Power'!$F244+'ModelParams Lw'!F$13*'Sound Power'!$D244*LN('Sound Power'!K244))</f>
        <v>#DIV/0!</v>
      </c>
      <c r="T244" s="26" t="e">
        <f>('ModelParams Lw'!G$4*LN('Sound Power'!L244)/(1+EXP(-('Sound Power'!$D244*1000+'ModelParams Lw'!G$6)/'ModelParams Lw'!G$7))+'ModelParams Lw'!G$5)*LN('Sound Power'!$B244)-('ModelParams Lw'!G$8+'ModelParams Lw'!G$9*$D244+'ModelParams Lw'!G$10*'Sound Power'!$F244^'ModelParams Lw'!G$14+'ModelParams Lw'!G$11*LN('Sound Power'!L244)+'ModelParams Lw'!G$12*'Sound Power'!$D244*'Sound Power'!$F244+'ModelParams Lw'!G$13*'Sound Power'!$D244*LN('Sound Power'!L244))</f>
        <v>#DIV/0!</v>
      </c>
      <c r="U244" s="26" t="e">
        <f>('ModelParams Lw'!H$4*LN('Sound Power'!M244)/(1+EXP(-('Sound Power'!$D244*1000+'ModelParams Lw'!H$6)/'ModelParams Lw'!H$7))+'ModelParams Lw'!H$5)*LN('Sound Power'!$B244)-('ModelParams Lw'!H$8+'ModelParams Lw'!H$9*$D244+'ModelParams Lw'!H$10*'Sound Power'!$F244^'ModelParams Lw'!H$14+'ModelParams Lw'!H$11*LN('Sound Power'!M244)+'ModelParams Lw'!H$12*'Sound Power'!$D244*'Sound Power'!$F244+'ModelParams Lw'!H$13*'Sound Power'!$D244*LN('Sound Power'!M244))</f>
        <v>#DIV/0!</v>
      </c>
      <c r="V244" s="26" t="e">
        <f>('ModelParams Lw'!I$4*LN('Sound Power'!N244)/(1+EXP(-('Sound Power'!$D244*1000+'ModelParams Lw'!I$6)/'ModelParams Lw'!I$7))+'ModelParams Lw'!I$5)*LN('Sound Power'!$B244)-('ModelParams Lw'!I$8+'ModelParams Lw'!I$9*$D244+'ModelParams Lw'!I$10*'Sound Power'!$F244^'ModelParams Lw'!I$14+'ModelParams Lw'!I$11*LN('Sound Power'!N244)+'ModelParams Lw'!I$12*'Sound Power'!$D244*'Sound Power'!$F244+'ModelParams Lw'!I$13*'Sound Power'!$D244*LN('Sound Power'!N244))</f>
        <v>#DIV/0!</v>
      </c>
      <c r="W244" s="26" t="e">
        <f>10*LOG10(IF(O244="",0,POWER(10,((O244+'ModelParams Lw'!$O$4)/10))) +IF(P244="",0,POWER(10,((P244+'ModelParams Lw'!$P$4)/10))) +IF(Q244="",0,POWER(10,((Q244+'ModelParams Lw'!$Q$4)/10))) +IF(R244="",0,POWER(10,((R244+'ModelParams Lw'!$R$4)/10))) +IF(S244="",0,POWER(10,((S244+'ModelParams Lw'!$S$4)/10))) +IF(T244="",0,POWER(10,((T244+'ModelParams Lw'!$T$4)/10))) +IF(U244="",0,POWER(10,((U244+'ModelParams Lw'!$U$4)/10)))+IF(V244="",0,POWER(10,((V244+'ModelParams Lw'!$V$4)/10))))</f>
        <v>#DIV/0!</v>
      </c>
      <c r="X244" s="26" t="e">
        <f t="shared" si="102"/>
        <v>#DIV/0!</v>
      </c>
      <c r="Y244" s="26" t="e">
        <f>(O244-'ModelParams Lw'!O$10)/'ModelParams Lw'!O$11</f>
        <v>#DIV/0!</v>
      </c>
      <c r="Z244" s="26" t="e">
        <f>(P244-'ModelParams Lw'!P$10)/'ModelParams Lw'!P$11</f>
        <v>#DIV/0!</v>
      </c>
      <c r="AA244" s="26" t="e">
        <f>(Q244-'ModelParams Lw'!Q$10)/'ModelParams Lw'!Q$11</f>
        <v>#DIV/0!</v>
      </c>
      <c r="AB244" s="26" t="e">
        <f>(R244-'ModelParams Lw'!R$10)/'ModelParams Lw'!R$11</f>
        <v>#DIV/0!</v>
      </c>
      <c r="AC244" s="26" t="e">
        <f>(S244-'ModelParams Lw'!S$10)/'ModelParams Lw'!S$11</f>
        <v>#DIV/0!</v>
      </c>
      <c r="AD244" s="26" t="e">
        <f>(T244-'ModelParams Lw'!T$10)/'ModelParams Lw'!T$11</f>
        <v>#DIV/0!</v>
      </c>
      <c r="AE244" s="26" t="e">
        <f>(U244-'ModelParams Lw'!U$10)/'ModelParams Lw'!U$11</f>
        <v>#DIV/0!</v>
      </c>
      <c r="AF244" s="26" t="e">
        <f>(V244-'ModelParams Lw'!V$10)/'ModelParams Lw'!V$11</f>
        <v>#DIV/0!</v>
      </c>
      <c r="AG244" s="26" t="e">
        <f t="shared" si="103"/>
        <v>#DIV/0!</v>
      </c>
      <c r="AH244" s="26" t="e">
        <f>VLOOKUP(D244*1000,'ModelParams Lw'!$A$38:$D$58,4)</f>
        <v>#N/A</v>
      </c>
      <c r="AI244" s="56" t="e">
        <f>VLOOKUP(D244*1000,'ModelParams Lw'!$A$38:$D$58,2)</f>
        <v>#N/A</v>
      </c>
      <c r="AJ244" s="46" t="e">
        <f t="shared" si="104"/>
        <v>#DIV/0!</v>
      </c>
      <c r="AK244" s="26" t="e">
        <f t="shared" si="105"/>
        <v>#VALUE!</v>
      </c>
      <c r="AL244" s="26" t="e">
        <f>IF($AI244=100,'ModelParams Lw'!R$35*'Sound Power'!$AH244^2+'ModelParams Lw'!R$36*'Sound Power'!$AH244+'ModelParams Lw'!R$37,IF($AI244=150,'ModelParams Lw'!R$38*'Sound Power'!$AH244^2+'ModelParams Lw'!R$39*'Sound Power'!$AH244+'ModelParams Lw'!R$40,'ModelParams Lw'!R$41*'Sound Power'!$AH244^2+'ModelParams Lw'!R$42*'Sound Power'!$AH244+'ModelParams Lw'!R$43))</f>
        <v>#N/A</v>
      </c>
      <c r="AM244" s="26" t="e">
        <f>IF($AI244=100,'ModelParams Lw'!S$35*'Sound Power'!$AH244^2+'ModelParams Lw'!S$36*'Sound Power'!$AH244+'ModelParams Lw'!S$37,IF($AI244=150,'ModelParams Lw'!S$38*'Sound Power'!$AH244^2+'ModelParams Lw'!S$39*'Sound Power'!$AH244+'ModelParams Lw'!S$40,'ModelParams Lw'!S$41*'Sound Power'!$AH244^2+'ModelParams Lw'!S$42*'Sound Power'!$AH244+'ModelParams Lw'!S$43))</f>
        <v>#N/A</v>
      </c>
      <c r="AN244" s="26" t="e">
        <f>IF($AI244=100,'ModelParams Lw'!T$35*'Sound Power'!$AH244^2+'ModelParams Lw'!T$36*'Sound Power'!$AH244+'ModelParams Lw'!T$37,IF($AI244=150,'ModelParams Lw'!T$38*'Sound Power'!$AH244^2+'ModelParams Lw'!T$39*'Sound Power'!$AH244+'ModelParams Lw'!T$40,'ModelParams Lw'!T$41*'Sound Power'!$AH244^2+'ModelParams Lw'!T$42*'Sound Power'!$AH244+'ModelParams Lw'!T$43))</f>
        <v>#N/A</v>
      </c>
      <c r="AO244" s="26" t="e">
        <f>IF($AI244=100,'ModelParams Lw'!U$35*'Sound Power'!$AH244^2+'ModelParams Lw'!U$36*'Sound Power'!$AH244+'ModelParams Lw'!U$37,IF($AI244=150,'ModelParams Lw'!U$38*'Sound Power'!$AH244^2+'ModelParams Lw'!U$39*'Sound Power'!$AH244+'ModelParams Lw'!U$40,'ModelParams Lw'!U$41*'Sound Power'!$AH244^2+'ModelParams Lw'!U$42*'Sound Power'!$AH244+'ModelParams Lw'!U$43))</f>
        <v>#N/A</v>
      </c>
      <c r="AP244" s="26" t="e">
        <f>IF($AI244=100,'ModelParams Lw'!V$35*'Sound Power'!$AH244^2+'ModelParams Lw'!V$36*'Sound Power'!$AH244+'ModelParams Lw'!V$37,IF($AI244=150,'ModelParams Lw'!V$38*'Sound Power'!$AH244^2+'ModelParams Lw'!V$39*'Sound Power'!$AH244+'ModelParams Lw'!V$40,'ModelParams Lw'!V$41*'Sound Power'!$AH244^2+'ModelParams Lw'!V$42*'Sound Power'!$AH244+'ModelParams Lw'!V$43))</f>
        <v>#N/A</v>
      </c>
      <c r="AQ244" s="26" t="e">
        <f>IF($AI244=100,'ModelParams Lw'!W$35*'Sound Power'!$AH244^2+'ModelParams Lw'!W$36*'Sound Power'!$AH244+'ModelParams Lw'!W$37,IF($AI244=150,'ModelParams Lw'!W$38*'Sound Power'!$AH244^2+'ModelParams Lw'!W$39*'Sound Power'!$AH244+'ModelParams Lw'!W$40,'ModelParams Lw'!W$41*'Sound Power'!$AH244^2+'ModelParams Lw'!W$42*'Sound Power'!$AH244+'ModelParams Lw'!W$43))</f>
        <v>#N/A</v>
      </c>
      <c r="AR244" s="26" t="e">
        <f t="shared" si="106"/>
        <v>#VALUE!</v>
      </c>
      <c r="AS244" s="26" t="e">
        <f>IF(26.83*LN($AJ244)-11.791-'ModelParams Lw'!B$35&lt;0,0,26.83*LN($AJ244)-11.791-'ModelParams Lw'!B$35)</f>
        <v>#DIV/0!</v>
      </c>
      <c r="AT244" s="26" t="e">
        <f>IF(26.83*LN($AJ244)-11.791-'ModelParams Lw'!C$35&lt;0,0,26.83*LN($AJ244)-11.791-'ModelParams Lw'!C$35)</f>
        <v>#DIV/0!</v>
      </c>
      <c r="AU244" s="26" t="e">
        <f>IF(26.83*LN($AJ244)-11.791-'ModelParams Lw'!D$35&lt;0,0,26.83*LN($AJ244)-11.791-'ModelParams Lw'!D$35)</f>
        <v>#DIV/0!</v>
      </c>
      <c r="AV244" s="26" t="e">
        <f>IF(26.83*LN($AJ244)-11.791-'ModelParams Lw'!E$35&lt;0,0,26.83*LN($AJ244)-11.791-'ModelParams Lw'!E$35)</f>
        <v>#DIV/0!</v>
      </c>
      <c r="AW244" s="26" t="e">
        <f>IF(26.83*LN($AJ244)-11.791-'ModelParams Lw'!F$35&lt;0,0,26.83*LN($AJ244)-11.791-'ModelParams Lw'!F$35)</f>
        <v>#DIV/0!</v>
      </c>
      <c r="AX244" s="26" t="e">
        <f>IF(26.83*LN($AJ244)-11.791-'ModelParams Lw'!G$35&lt;0,0,26.83*LN($AJ244)-11.791-'ModelParams Lw'!G$35)</f>
        <v>#DIV/0!</v>
      </c>
      <c r="AY244" s="26" t="e">
        <f>IF(26.83*LN($AJ244)-11.791-'ModelParams Lw'!H$35&lt;0,0,26.83*LN($AJ244)-11.791-'ModelParams Lw'!H$35)</f>
        <v>#DIV/0!</v>
      </c>
      <c r="AZ244" s="26" t="e">
        <f>IF(26.83*LN($AJ244)-11.791-'ModelParams Lw'!I$35&lt;0,0,26.83*LN($AJ244)-11.791-'ModelParams Lw'!I$35)</f>
        <v>#DIV/0!</v>
      </c>
      <c r="BA244" s="26" t="e">
        <f t="shared" si="94"/>
        <v>#DIV/0!</v>
      </c>
      <c r="BB244" s="26" t="e">
        <f t="shared" si="95"/>
        <v>#DIV/0!</v>
      </c>
      <c r="BC244" s="26" t="e">
        <f t="shared" si="96"/>
        <v>#DIV/0!</v>
      </c>
      <c r="BD244" s="26" t="e">
        <f t="shared" si="97"/>
        <v>#DIV/0!</v>
      </c>
      <c r="BE244" s="26" t="e">
        <f t="shared" si="98"/>
        <v>#DIV/0!</v>
      </c>
      <c r="BF244" s="26" t="e">
        <f t="shared" si="99"/>
        <v>#DIV/0!</v>
      </c>
      <c r="BG244" s="26" t="e">
        <f t="shared" si="100"/>
        <v>#DIV/0!</v>
      </c>
      <c r="BH244" s="26" t="e">
        <f t="shared" si="101"/>
        <v>#DIV/0!</v>
      </c>
      <c r="BI244" s="26" t="e">
        <f>10*LOG10(IF(BA244="",0,POWER(10,((BA244+'ModelParams Lw'!$O$4)/10))) +IF(BB244="",0,POWER(10,((BB244+'ModelParams Lw'!$P$4)/10))) +IF(BC244="",0,POWER(10,((BC244+'ModelParams Lw'!$Q$4)/10))) +IF(BD244="",0,POWER(10,((BD244+'ModelParams Lw'!$R$4)/10))) +IF(BE244="",0,POWER(10,((BE244+'ModelParams Lw'!$S$4)/10))) +IF(BF244="",0,POWER(10,((BF244+'ModelParams Lw'!$T$4)/10))) +IF(BG244="",0,POWER(10,((BG244+'ModelParams Lw'!$U$4)/10)))+IF(BH244="",0,POWER(10,((BH244+'ModelParams Lw'!$V$4)/10))))</f>
        <v>#DIV/0!</v>
      </c>
      <c r="BJ244" s="26" t="e">
        <f t="shared" si="107"/>
        <v>#DIV/0!</v>
      </c>
      <c r="BK244" s="26" t="e">
        <f>(BA244-'ModelParams Lw'!O$10)/'ModelParams Lw'!O$11</f>
        <v>#DIV/0!</v>
      </c>
      <c r="BL244" s="26" t="e">
        <f>(BB244-'ModelParams Lw'!P$10)/'ModelParams Lw'!P$11</f>
        <v>#DIV/0!</v>
      </c>
      <c r="BM244" s="26" t="e">
        <f>(BC244-'ModelParams Lw'!Q$10)/'ModelParams Lw'!Q$11</f>
        <v>#DIV/0!</v>
      </c>
      <c r="BN244" s="26" t="e">
        <f>(BD244-'ModelParams Lw'!R$10)/'ModelParams Lw'!R$11</f>
        <v>#DIV/0!</v>
      </c>
      <c r="BO244" s="26" t="e">
        <f>(BE244-'ModelParams Lw'!S$10)/'ModelParams Lw'!S$11</f>
        <v>#DIV/0!</v>
      </c>
      <c r="BP244" s="26" t="e">
        <f>(BF244-'ModelParams Lw'!T$10)/'ModelParams Lw'!T$11</f>
        <v>#DIV/0!</v>
      </c>
      <c r="BQ244" s="26" t="e">
        <f>(BG244-'ModelParams Lw'!U$10)/'ModelParams Lw'!U$11</f>
        <v>#DIV/0!</v>
      </c>
      <c r="BR244" s="26" t="e">
        <f>(BH244-'ModelParams Lw'!V$10)/'ModelParams Lw'!V$11</f>
        <v>#DIV/0!</v>
      </c>
      <c r="BS244" s="23" t="e">
        <f>IF(Calcul!$E246="SW",DEGREES(ACOS(1-(1/'ModelParams Lw'!C$25*SQRT(0.5*1.2/'Sound Power'!$C244)*('Sound Power'!$B244/3600)/('Sound Power'!$D244)/('Sound Power'!$F244)))),DEGREES(ACOS(1-(1/'ModelParams Lw'!C$29*SQRT(0.5*1.2/'Sound Power'!$C244)*('Sound Power'!$B244/3600)/('Sound Power'!$D244)/('Sound Power'!$F244)))))</f>
        <v>#DIV/0!</v>
      </c>
      <c r="BT244" s="23" t="e">
        <f>IF(Calcul!$E246="SW",DEGREES(ACOS(1-(1/'ModelParams Lw'!D$25*SQRT(0.5*1.2/'Sound Power'!$C244)*('Sound Power'!$B244/3600)/('Sound Power'!$D244)/('Sound Power'!$F244)))),DEGREES(ACOS(1-(1/'ModelParams Lw'!D$29*SQRT(0.5*1.2/'Sound Power'!$C244)*('Sound Power'!$B244/3600)/('Sound Power'!$D244)/('Sound Power'!$F244)))))</f>
        <v>#DIV/0!</v>
      </c>
      <c r="BU244" s="23" t="e">
        <f>IF(Calcul!$E246="SW",DEGREES(ACOS(1-(1/'ModelParams Lw'!E$25*SQRT(0.5*1.2/'Sound Power'!$C244)*('Sound Power'!$B244/3600)/('Sound Power'!$D244)/('Sound Power'!$F244)))),DEGREES(ACOS(1-(1/'ModelParams Lw'!E$29*SQRT(0.5*1.2/'Sound Power'!$C244)*('Sound Power'!$B244/3600)/('Sound Power'!$D244)/('Sound Power'!$F244)))))</f>
        <v>#DIV/0!</v>
      </c>
      <c r="BV244" s="23" t="e">
        <f>IF(Calcul!$E246="SW",DEGREES(ACOS(1-(1/'ModelParams Lw'!F$25*SQRT(0.5*1.2/'Sound Power'!$C244)*('Sound Power'!$B244/3600)/('Sound Power'!$D244)/('Sound Power'!$F244)))),DEGREES(ACOS(1-(1/'ModelParams Lw'!F$29*SQRT(0.5*1.2/'Sound Power'!$C244)*('Sound Power'!$B244/3600)/('Sound Power'!$D244)/('Sound Power'!$F244)))))</f>
        <v>#DIV/0!</v>
      </c>
      <c r="BW244" s="23" t="e">
        <f>IF(Calcul!$E246="SW",DEGREES(ACOS(1-(1/'ModelParams Lw'!G$25*SQRT(0.5*1.2/'Sound Power'!$C244)*('Sound Power'!$B244/3600)/('Sound Power'!$D244)/('Sound Power'!$F244)))),DEGREES(ACOS(1-(1/'ModelParams Lw'!G$29*SQRT(0.5*1.2/'Sound Power'!$C244)*('Sound Power'!$B244/3600)/('Sound Power'!$D244)/('Sound Power'!$F244)))))</f>
        <v>#DIV/0!</v>
      </c>
      <c r="BX244" s="23" t="e">
        <f>IF(Calcul!$E246="SW",DEGREES(ACOS(1-(1/'ModelParams Lw'!H$25*SQRT(0.5*1.2/'Sound Power'!$C244)*('Sound Power'!$B244/3600)/('Sound Power'!$D244)/('Sound Power'!$F244)))),DEGREES(ACOS(1-(1/'ModelParams Lw'!H$29*SQRT(0.5*1.2/'Sound Power'!$C244)*('Sound Power'!$B244/3600)/('Sound Power'!$D244)/('Sound Power'!$F244)))))</f>
        <v>#DIV/0!</v>
      </c>
      <c r="BY244" s="23" t="e">
        <f>IF(Calcul!$E246="SW",DEGREES(ACOS(1-(1/'ModelParams Lw'!I$25*SQRT(0.5*1.2/'Sound Power'!$C244)*('Sound Power'!$B244/3600)/('Sound Power'!$D244)/('Sound Power'!$F244)))),DEGREES(ACOS(1-(1/'ModelParams Lw'!I$29*SQRT(0.5*1.2/'Sound Power'!$C244)*('Sound Power'!$B244/3600)/('Sound Power'!$D244)/('Sound Power'!$F244)))))</f>
        <v>#DIV/0!</v>
      </c>
      <c r="BZ244" s="23" t="e">
        <f>IF(Calcul!$E246="SW",DEGREES(ACOS(1-(1/'ModelParams Lw'!J$25*SQRT(0.5*1.2/'Sound Power'!$C244)*('Sound Power'!$B244/3600)/('Sound Power'!$D244)/('Sound Power'!$F244)))),DEGREES(ACOS(1-(1/'ModelParams Lw'!J$29*SQRT(0.5*1.2/'Sound Power'!$C244)*('Sound Power'!$B244/3600)/('Sound Power'!$D244)/('Sound Power'!$F244)))))</f>
        <v>#DIV/0!</v>
      </c>
      <c r="CA244" s="26" t="e">
        <f>IF(Calcul!$E246="SW",'ModelParams Lw'!C$22+'ModelParams Lw'!C$23*LOG('Sound Power'!$D244/'Sound Power'!$E244)+'ModelParams Lw'!C$24*LN('Sound Power'!BS244),IF('ModelParams Lw'!C$26+'ModelParams Lw'!C$27*LOG('Sound Power'!$D244/'Sound Power'!$E244)+'ModelParams Lw'!C$28*LN('Sound Power'!BS244)&lt;'ModelParams Lw'!C$22+'ModelParams Lw'!C$23*LOG('Sound Power'!$D244/'Sound Power'!$E244)+'ModelParams Lw'!C$24*LN('Sound Power'!BS244),'ModelParams Lw'!C$22+'ModelParams Lw'!C$23*LOG('Sound Power'!$D244/'Sound Power'!$E244)+'ModelParams Lw'!C$24*LN('Sound Power'!BS244),'ModelParams Lw'!C$26+'ModelParams Lw'!C$27*LOG('Sound Power'!$D244/'Sound Power'!$E244)+'ModelParams Lw'!C$28*LN('Sound Power'!BS244)))</f>
        <v>#DIV/0!</v>
      </c>
      <c r="CB244" s="26" t="e">
        <f>IF(Calcul!$E246="SW",'ModelParams Lw'!D$22+'ModelParams Lw'!D$23*LOG('Sound Power'!$D244/'Sound Power'!$E244)+'ModelParams Lw'!D$24*LN('Sound Power'!BT244),IF('ModelParams Lw'!D$26+'ModelParams Lw'!D$27*LOG('Sound Power'!$D244/'Sound Power'!$E244)+'ModelParams Lw'!D$28*LN('Sound Power'!BT244)&lt;'ModelParams Lw'!D$22+'ModelParams Lw'!D$23*LOG('Sound Power'!$D244/'Sound Power'!$E244)+'ModelParams Lw'!D$24*LN('Sound Power'!BT244),'ModelParams Lw'!D$22+'ModelParams Lw'!D$23*LOG('Sound Power'!$D244/'Sound Power'!$E244)+'ModelParams Lw'!D$24*LN('Sound Power'!BT244),'ModelParams Lw'!D$26+'ModelParams Lw'!D$27*LOG('Sound Power'!$D244/'Sound Power'!$E244)+'ModelParams Lw'!D$28*LN('Sound Power'!BT244)))</f>
        <v>#DIV/0!</v>
      </c>
      <c r="CC244" s="26" t="e">
        <f>IF(Calcul!$E246="SW",'ModelParams Lw'!E$22+'ModelParams Lw'!E$23*LOG('Sound Power'!$D244/'Sound Power'!$E244)+'ModelParams Lw'!E$24*LN('Sound Power'!BU244),IF('ModelParams Lw'!E$26+'ModelParams Lw'!E$27*LOG('Sound Power'!$D244/'Sound Power'!$E244)+'ModelParams Lw'!E$28*LN('Sound Power'!BU244)&lt;'ModelParams Lw'!E$22+'ModelParams Lw'!E$23*LOG('Sound Power'!$D244/'Sound Power'!$E244)+'ModelParams Lw'!E$24*LN('Sound Power'!BU244),'ModelParams Lw'!E$22+'ModelParams Lw'!E$23*LOG('Sound Power'!$D244/'Sound Power'!$E244)+'ModelParams Lw'!E$24*LN('Sound Power'!BU244),'ModelParams Lw'!E$26+'ModelParams Lw'!E$27*LOG('Sound Power'!$D244/'Sound Power'!$E244)+'ModelParams Lw'!E$28*LN('Sound Power'!BU244)))</f>
        <v>#DIV/0!</v>
      </c>
      <c r="CD244" s="26" t="e">
        <f>IF(Calcul!$E246="SW",'ModelParams Lw'!F$22+'ModelParams Lw'!F$23*LOG('Sound Power'!$D244/'Sound Power'!$E244)+'ModelParams Lw'!F$24*LN('Sound Power'!BV244),IF('ModelParams Lw'!F$26+'ModelParams Lw'!F$27*LOG('Sound Power'!$D244/'Sound Power'!$E244)+'ModelParams Lw'!F$28*LN('Sound Power'!BV244)&lt;'ModelParams Lw'!F$22+'ModelParams Lw'!F$23*LOG('Sound Power'!$D244/'Sound Power'!$E244)+'ModelParams Lw'!F$24*LN('Sound Power'!BV244),'ModelParams Lw'!F$22+'ModelParams Lw'!F$23*LOG('Sound Power'!$D244/'Sound Power'!$E244)+'ModelParams Lw'!F$24*LN('Sound Power'!BV244),'ModelParams Lw'!F$26+'ModelParams Lw'!F$27*LOG('Sound Power'!$D244/'Sound Power'!$E244)+'ModelParams Lw'!F$28*LN('Sound Power'!BV244)))</f>
        <v>#DIV/0!</v>
      </c>
      <c r="CE244" s="26" t="e">
        <f>IF(Calcul!$E246="SW",'ModelParams Lw'!G$22+'ModelParams Lw'!G$23*LOG('Sound Power'!$D244/'Sound Power'!$E244)+'ModelParams Lw'!G$24*LN('Sound Power'!BW244),IF('ModelParams Lw'!G$26+'ModelParams Lw'!G$27*LOG('Sound Power'!$D244/'Sound Power'!$E244)+'ModelParams Lw'!G$28*LN('Sound Power'!BW244)&lt;'ModelParams Lw'!G$22+'ModelParams Lw'!G$23*LOG('Sound Power'!$D244/'Sound Power'!$E244)+'ModelParams Lw'!G$24*LN('Sound Power'!BW244),'ModelParams Lw'!G$22+'ModelParams Lw'!G$23*LOG('Sound Power'!$D244/'Sound Power'!$E244)+'ModelParams Lw'!G$24*LN('Sound Power'!BW244),'ModelParams Lw'!G$26+'ModelParams Lw'!G$27*LOG('Sound Power'!$D244/'Sound Power'!$E244)+'ModelParams Lw'!G$28*LN('Sound Power'!BW244)))</f>
        <v>#DIV/0!</v>
      </c>
      <c r="CF244" s="26" t="e">
        <f>IF(Calcul!$E246="SW",'ModelParams Lw'!H$22+'ModelParams Lw'!H$23*LOG('Sound Power'!$D244/'Sound Power'!$E244)+'ModelParams Lw'!H$24*LN('Sound Power'!BX244),IF('ModelParams Lw'!H$26+'ModelParams Lw'!H$27*LOG('Sound Power'!$D244/'Sound Power'!$E244)+'ModelParams Lw'!H$28*LN('Sound Power'!BX244)&lt;'ModelParams Lw'!H$22+'ModelParams Lw'!H$23*LOG('Sound Power'!$D244/'Sound Power'!$E244)+'ModelParams Lw'!H$24*LN('Sound Power'!BX244),'ModelParams Lw'!H$22+'ModelParams Lw'!H$23*LOG('Sound Power'!$D244/'Sound Power'!$E244)+'ModelParams Lw'!H$24*LN('Sound Power'!BX244),'ModelParams Lw'!H$26+'ModelParams Lw'!H$27*LOG('Sound Power'!$D244/'Sound Power'!$E244)+'ModelParams Lw'!H$28*LN('Sound Power'!BX244)))</f>
        <v>#DIV/0!</v>
      </c>
      <c r="CG244" s="26" t="e">
        <f>IF(Calcul!$E246="SW",'ModelParams Lw'!I$22+'ModelParams Lw'!I$23*LOG('Sound Power'!$D244/'Sound Power'!$E244)+'ModelParams Lw'!I$24*LN('Sound Power'!BY244),IF('ModelParams Lw'!I$26+'ModelParams Lw'!I$27*LOG('Sound Power'!$D244/'Sound Power'!$E244)+'ModelParams Lw'!I$28*LN('Sound Power'!BY244)&lt;'ModelParams Lw'!I$22+'ModelParams Lw'!I$23*LOG('Sound Power'!$D244/'Sound Power'!$E244)+'ModelParams Lw'!I$24*LN('Sound Power'!BY244),'ModelParams Lw'!I$22+'ModelParams Lw'!I$23*LOG('Sound Power'!$D244/'Sound Power'!$E244)+'ModelParams Lw'!I$24*LN('Sound Power'!BY244),'ModelParams Lw'!I$26+'ModelParams Lw'!I$27*LOG('Sound Power'!$D244/'Sound Power'!$E244)+'ModelParams Lw'!I$28*LN('Sound Power'!BY244)))</f>
        <v>#DIV/0!</v>
      </c>
      <c r="CH244" s="26" t="e">
        <f>IF(Calcul!$E246="SW",'ModelParams Lw'!J$22+'ModelParams Lw'!J$23*LOG('Sound Power'!$D244/'Sound Power'!$E244)+'ModelParams Lw'!J$24*LN('Sound Power'!BZ244),IF('ModelParams Lw'!J$26+'ModelParams Lw'!J$27*LOG('Sound Power'!$D244/'Sound Power'!$E244)+'ModelParams Lw'!J$28*LN('Sound Power'!BZ244)&lt;'ModelParams Lw'!J$22+'ModelParams Lw'!J$23*LOG('Sound Power'!$D244/'Sound Power'!$E244)+'ModelParams Lw'!J$24*LN('Sound Power'!BZ244),'ModelParams Lw'!J$22+'ModelParams Lw'!J$23*LOG('Sound Power'!$D244/'Sound Power'!$E244)+'ModelParams Lw'!J$24*LN('Sound Power'!BZ244),'ModelParams Lw'!J$26+'ModelParams Lw'!J$27*LOG('Sound Power'!$D244/'Sound Power'!$E244)+'ModelParams Lw'!J$28*LN('Sound Power'!BZ244)))</f>
        <v>#DIV/0!</v>
      </c>
      <c r="CI244" s="26" t="e">
        <f t="shared" si="108"/>
        <v>#DIV/0!</v>
      </c>
      <c r="CJ244" s="26" t="e">
        <f t="shared" si="109"/>
        <v>#DIV/0!</v>
      </c>
      <c r="CK244" s="26" t="e">
        <f t="shared" si="110"/>
        <v>#DIV/0!</v>
      </c>
      <c r="CL244" s="26" t="e">
        <f t="shared" si="111"/>
        <v>#DIV/0!</v>
      </c>
      <c r="CM244" s="26" t="e">
        <f t="shared" si="112"/>
        <v>#DIV/0!</v>
      </c>
      <c r="CN244" s="26" t="e">
        <f t="shared" si="113"/>
        <v>#DIV/0!</v>
      </c>
      <c r="CO244" s="26" t="e">
        <f t="shared" si="114"/>
        <v>#DIV/0!</v>
      </c>
      <c r="CP244" s="26" t="e">
        <f t="shared" si="115"/>
        <v>#DIV/0!</v>
      </c>
      <c r="CQ244" s="26" t="e">
        <f>10*LOG10(IF(CI244="",0,POWER(10,((CI244+'ModelParams Lw'!$O$4)/10))) +IF(CJ244="",0,POWER(10,((CJ244+'ModelParams Lw'!$P$4)/10))) +IF(CK244="",0,POWER(10,((CK244+'ModelParams Lw'!$Q$4)/10))) +IF(CL244="",0,POWER(10,((CL244+'ModelParams Lw'!$R$4)/10))) +IF(CM244="",0,POWER(10,((CM244+'ModelParams Lw'!$S$4)/10))) +IF(CN244="",0,POWER(10,((CN244+'ModelParams Lw'!$T$4)/10))) +IF(CO244="",0,POWER(10,((CO244+'ModelParams Lw'!$U$4)/10)))+IF(CP244="",0,POWER(10,((CP244+'ModelParams Lw'!$V$4)/10))))</f>
        <v>#DIV/0!</v>
      </c>
      <c r="CR244" s="26" t="e">
        <f t="shared" si="116"/>
        <v>#DIV/0!</v>
      </c>
      <c r="CS244" s="26" t="e">
        <f>(CI244-'ModelParams Lw'!$O$10)/'ModelParams Lw'!$O$11</f>
        <v>#DIV/0!</v>
      </c>
      <c r="CT244" s="26" t="e">
        <f>(CJ244-'ModelParams Lw'!$P$10)/'ModelParams Lw'!$P$11</f>
        <v>#DIV/0!</v>
      </c>
      <c r="CU244" s="26" t="e">
        <f>(CK244-'ModelParams Lw'!$Q$10)/'ModelParams Lw'!$Q$11</f>
        <v>#DIV/0!</v>
      </c>
      <c r="CV244" s="26" t="e">
        <f>(CL244-'ModelParams Lw'!$R$10)/'ModelParams Lw'!$R$11</f>
        <v>#DIV/0!</v>
      </c>
      <c r="CW244" s="26" t="e">
        <f>(CM244-'ModelParams Lw'!$S$10)/'ModelParams Lw'!$S$11</f>
        <v>#DIV/0!</v>
      </c>
      <c r="CX244" s="26" t="e">
        <f>(CN244-'ModelParams Lw'!$T$10)/'ModelParams Lw'!$T$11</f>
        <v>#DIV/0!</v>
      </c>
      <c r="CY244" s="26" t="e">
        <f>(CO244-'ModelParams Lw'!$U$10)/'ModelParams Lw'!$U$11</f>
        <v>#DIV/0!</v>
      </c>
      <c r="CZ244" s="26" t="e">
        <f>(CP244-'ModelParams Lw'!$V$10)/'ModelParams Lw'!$V$11</f>
        <v>#DIV/0!</v>
      </c>
    </row>
    <row r="245" spans="1:104" x14ac:dyDescent="0.2">
      <c r="A245" s="13">
        <f>Calcul!A247</f>
        <v>0</v>
      </c>
      <c r="B245" s="13">
        <f t="shared" si="92"/>
        <v>0</v>
      </c>
      <c r="C245" s="13">
        <f>Calcul!B247</f>
        <v>0</v>
      </c>
      <c r="D245" s="13">
        <f>Calcul!C247/1000</f>
        <v>0</v>
      </c>
      <c r="E245" s="13">
        <f>Calcul!D247/1000</f>
        <v>0</v>
      </c>
      <c r="F245" s="13">
        <f t="shared" si="93"/>
        <v>0</v>
      </c>
      <c r="G245" s="23" t="e">
        <f>DEGREES(ACOS(1-(1/'ModelParams Lw'!B$15*SQRT(0.5*1.2/'Sound Power'!$C245)*('Sound Power'!$B245/3600)/('Sound Power'!$D245)/('Sound Power'!$F245))))</f>
        <v>#DIV/0!</v>
      </c>
      <c r="H245" s="23" t="e">
        <f>DEGREES(ACOS(1-(1/'ModelParams Lw'!C$15*SQRT(0.5*1.2/'Sound Power'!$C245)*('Sound Power'!$B245/3600)/('Sound Power'!$D245)/('Sound Power'!$F245))))</f>
        <v>#DIV/0!</v>
      </c>
      <c r="I245" s="23" t="e">
        <f>DEGREES(ACOS(1-(1/'ModelParams Lw'!D$15*SQRT(0.5*1.2/'Sound Power'!$C245)*('Sound Power'!$B245/3600)/('Sound Power'!$D245)/('Sound Power'!$F245))))</f>
        <v>#DIV/0!</v>
      </c>
      <c r="J245" s="23" t="e">
        <f>DEGREES(ACOS(1-(1/'ModelParams Lw'!E$15*SQRT(0.5*1.2/'Sound Power'!$C245)*('Sound Power'!$B245/3600)/('Sound Power'!$D245)/('Sound Power'!$F245))))</f>
        <v>#DIV/0!</v>
      </c>
      <c r="K245" s="23" t="e">
        <f>DEGREES(ACOS(1-(1/'ModelParams Lw'!F$15*SQRT(0.5*1.2/'Sound Power'!$C245)*('Sound Power'!$B245/3600)/('Sound Power'!$D245)/('Sound Power'!$F245))))</f>
        <v>#DIV/0!</v>
      </c>
      <c r="L245" s="23" t="e">
        <f>DEGREES(ACOS(1-(1/'ModelParams Lw'!G$15*SQRT(0.5*1.2/'Sound Power'!$C245)*('Sound Power'!$B245/3600)/('Sound Power'!$D245)/('Sound Power'!$F245))))</f>
        <v>#DIV/0!</v>
      </c>
      <c r="M245" s="23" t="e">
        <f>DEGREES(ACOS(1-(1/'ModelParams Lw'!H$15*SQRT(0.5*1.2/'Sound Power'!$C245)*('Sound Power'!$B245/3600)/('Sound Power'!$D245)/('Sound Power'!$F245))))</f>
        <v>#DIV/0!</v>
      </c>
      <c r="N245" s="23" t="e">
        <f>DEGREES(ACOS(1-(1/'ModelParams Lw'!I$15*SQRT(0.5*1.2/'Sound Power'!$C245)*('Sound Power'!$B245/3600)/('Sound Power'!$D245)/('Sound Power'!$F245))))</f>
        <v>#DIV/0!</v>
      </c>
      <c r="O245" s="26" t="e">
        <f>('ModelParams Lw'!B$4*LN('Sound Power'!G245)/(1+EXP(-('Sound Power'!$D245*1000+'ModelParams Lw'!B$6)/'ModelParams Lw'!B$7))+'ModelParams Lw'!B$5)*LN('Sound Power'!$B245)-('ModelParams Lw'!B$8+'ModelParams Lw'!B$9*$D245+'ModelParams Lw'!B$10*'Sound Power'!$F245^'ModelParams Lw'!B$14+'ModelParams Lw'!B$11*LN('Sound Power'!G245)+'ModelParams Lw'!B$12*'Sound Power'!$D245*'Sound Power'!$F245+'ModelParams Lw'!B$13*'Sound Power'!$D245*LN('Sound Power'!G245))</f>
        <v>#DIV/0!</v>
      </c>
      <c r="P245" s="26" t="e">
        <f>('ModelParams Lw'!C$4*LN('Sound Power'!H245)/(1+EXP(-('Sound Power'!$D245*1000+'ModelParams Lw'!C$6)/'ModelParams Lw'!C$7))+'ModelParams Lw'!C$5)*LN('Sound Power'!$B245)-('ModelParams Lw'!C$8+'ModelParams Lw'!C$9*$D245+'ModelParams Lw'!C$10*'Sound Power'!$F245^'ModelParams Lw'!C$14+'ModelParams Lw'!C$11*LN('Sound Power'!H245)+'ModelParams Lw'!C$12*'Sound Power'!$D245*'Sound Power'!$F245+'ModelParams Lw'!C$13*'Sound Power'!$D245*LN('Sound Power'!H245))</f>
        <v>#DIV/0!</v>
      </c>
      <c r="Q245" s="26" t="e">
        <f>('ModelParams Lw'!D$4*LN('Sound Power'!I245)/(1+EXP(-('Sound Power'!$D245*1000+'ModelParams Lw'!D$6)/'ModelParams Lw'!D$7))+'ModelParams Lw'!D$5)*LN('Sound Power'!$B245)-('ModelParams Lw'!D$8+'ModelParams Lw'!D$9*$D245+'ModelParams Lw'!D$10*'Sound Power'!$F245^'ModelParams Lw'!D$14+'ModelParams Lw'!D$11*LN('Sound Power'!I245)+'ModelParams Lw'!D$12*'Sound Power'!$D245*'Sound Power'!$F245+'ModelParams Lw'!D$13*'Sound Power'!$D245*LN('Sound Power'!I245))</f>
        <v>#DIV/0!</v>
      </c>
      <c r="R245" s="26" t="e">
        <f>('ModelParams Lw'!E$4*LN('Sound Power'!J245)/(1+EXP(-('Sound Power'!$D245*1000+'ModelParams Lw'!E$6)/'ModelParams Lw'!E$7))+'ModelParams Lw'!E$5)*LN('Sound Power'!$B245)-('ModelParams Lw'!E$8+'ModelParams Lw'!E$9*$D245+'ModelParams Lw'!E$10*'Sound Power'!$F245^'ModelParams Lw'!E$14+'ModelParams Lw'!E$11*LN('Sound Power'!J245)+'ModelParams Lw'!E$12*'Sound Power'!$D245*'Sound Power'!$F245+'ModelParams Lw'!E$13*'Sound Power'!$D245*LN('Sound Power'!J245))</f>
        <v>#DIV/0!</v>
      </c>
      <c r="S245" s="26" t="e">
        <f>('ModelParams Lw'!F$4*LN('Sound Power'!K245)/(1+EXP(-('Sound Power'!$D245*1000+'ModelParams Lw'!F$6)/'ModelParams Lw'!F$7))+'ModelParams Lw'!F$5)*LN('Sound Power'!$B245)-('ModelParams Lw'!F$8+'ModelParams Lw'!F$9*$D245+'ModelParams Lw'!F$10*'Sound Power'!$F245^'ModelParams Lw'!F$14+'ModelParams Lw'!F$11*LN('Sound Power'!K245)+'ModelParams Lw'!F$12*'Sound Power'!$D245*'Sound Power'!$F245+'ModelParams Lw'!F$13*'Sound Power'!$D245*LN('Sound Power'!K245))</f>
        <v>#DIV/0!</v>
      </c>
      <c r="T245" s="26" t="e">
        <f>('ModelParams Lw'!G$4*LN('Sound Power'!L245)/(1+EXP(-('Sound Power'!$D245*1000+'ModelParams Lw'!G$6)/'ModelParams Lw'!G$7))+'ModelParams Lw'!G$5)*LN('Sound Power'!$B245)-('ModelParams Lw'!G$8+'ModelParams Lw'!G$9*$D245+'ModelParams Lw'!G$10*'Sound Power'!$F245^'ModelParams Lw'!G$14+'ModelParams Lw'!G$11*LN('Sound Power'!L245)+'ModelParams Lw'!G$12*'Sound Power'!$D245*'Sound Power'!$F245+'ModelParams Lw'!G$13*'Sound Power'!$D245*LN('Sound Power'!L245))</f>
        <v>#DIV/0!</v>
      </c>
      <c r="U245" s="26" t="e">
        <f>('ModelParams Lw'!H$4*LN('Sound Power'!M245)/(1+EXP(-('Sound Power'!$D245*1000+'ModelParams Lw'!H$6)/'ModelParams Lw'!H$7))+'ModelParams Lw'!H$5)*LN('Sound Power'!$B245)-('ModelParams Lw'!H$8+'ModelParams Lw'!H$9*$D245+'ModelParams Lw'!H$10*'Sound Power'!$F245^'ModelParams Lw'!H$14+'ModelParams Lw'!H$11*LN('Sound Power'!M245)+'ModelParams Lw'!H$12*'Sound Power'!$D245*'Sound Power'!$F245+'ModelParams Lw'!H$13*'Sound Power'!$D245*LN('Sound Power'!M245))</f>
        <v>#DIV/0!</v>
      </c>
      <c r="V245" s="26" t="e">
        <f>('ModelParams Lw'!I$4*LN('Sound Power'!N245)/(1+EXP(-('Sound Power'!$D245*1000+'ModelParams Lw'!I$6)/'ModelParams Lw'!I$7))+'ModelParams Lw'!I$5)*LN('Sound Power'!$B245)-('ModelParams Lw'!I$8+'ModelParams Lw'!I$9*$D245+'ModelParams Lw'!I$10*'Sound Power'!$F245^'ModelParams Lw'!I$14+'ModelParams Lw'!I$11*LN('Sound Power'!N245)+'ModelParams Lw'!I$12*'Sound Power'!$D245*'Sound Power'!$F245+'ModelParams Lw'!I$13*'Sound Power'!$D245*LN('Sound Power'!N245))</f>
        <v>#DIV/0!</v>
      </c>
      <c r="W245" s="26" t="e">
        <f>10*LOG10(IF(O245="",0,POWER(10,((O245+'ModelParams Lw'!$O$4)/10))) +IF(P245="",0,POWER(10,((P245+'ModelParams Lw'!$P$4)/10))) +IF(Q245="",0,POWER(10,((Q245+'ModelParams Lw'!$Q$4)/10))) +IF(R245="",0,POWER(10,((R245+'ModelParams Lw'!$R$4)/10))) +IF(S245="",0,POWER(10,((S245+'ModelParams Lw'!$S$4)/10))) +IF(T245="",0,POWER(10,((T245+'ModelParams Lw'!$T$4)/10))) +IF(U245="",0,POWER(10,((U245+'ModelParams Lw'!$U$4)/10)))+IF(V245="",0,POWER(10,((V245+'ModelParams Lw'!$V$4)/10))))</f>
        <v>#DIV/0!</v>
      </c>
      <c r="X245" s="26" t="e">
        <f t="shared" si="102"/>
        <v>#DIV/0!</v>
      </c>
      <c r="Y245" s="26" t="e">
        <f>(O245-'ModelParams Lw'!O$10)/'ModelParams Lw'!O$11</f>
        <v>#DIV/0!</v>
      </c>
      <c r="Z245" s="26" t="e">
        <f>(P245-'ModelParams Lw'!P$10)/'ModelParams Lw'!P$11</f>
        <v>#DIV/0!</v>
      </c>
      <c r="AA245" s="26" t="e">
        <f>(Q245-'ModelParams Lw'!Q$10)/'ModelParams Lw'!Q$11</f>
        <v>#DIV/0!</v>
      </c>
      <c r="AB245" s="26" t="e">
        <f>(R245-'ModelParams Lw'!R$10)/'ModelParams Lw'!R$11</f>
        <v>#DIV/0!</v>
      </c>
      <c r="AC245" s="26" t="e">
        <f>(S245-'ModelParams Lw'!S$10)/'ModelParams Lw'!S$11</f>
        <v>#DIV/0!</v>
      </c>
      <c r="AD245" s="26" t="e">
        <f>(T245-'ModelParams Lw'!T$10)/'ModelParams Lw'!T$11</f>
        <v>#DIV/0!</v>
      </c>
      <c r="AE245" s="26" t="e">
        <f>(U245-'ModelParams Lw'!U$10)/'ModelParams Lw'!U$11</f>
        <v>#DIV/0!</v>
      </c>
      <c r="AF245" s="26" t="e">
        <f>(V245-'ModelParams Lw'!V$10)/'ModelParams Lw'!V$11</f>
        <v>#DIV/0!</v>
      </c>
      <c r="AG245" s="26" t="e">
        <f t="shared" si="103"/>
        <v>#DIV/0!</v>
      </c>
      <c r="AH245" s="26" t="e">
        <f>VLOOKUP(D245*1000,'ModelParams Lw'!$A$38:$D$58,4)</f>
        <v>#N/A</v>
      </c>
      <c r="AI245" s="56" t="e">
        <f>VLOOKUP(D245*1000,'ModelParams Lw'!$A$38:$D$58,2)</f>
        <v>#N/A</v>
      </c>
      <c r="AJ245" s="46" t="e">
        <f t="shared" si="104"/>
        <v>#DIV/0!</v>
      </c>
      <c r="AK245" s="26" t="e">
        <f t="shared" si="105"/>
        <v>#VALUE!</v>
      </c>
      <c r="AL245" s="26" t="e">
        <f>IF($AI245=100,'ModelParams Lw'!R$35*'Sound Power'!$AH245^2+'ModelParams Lw'!R$36*'Sound Power'!$AH245+'ModelParams Lw'!R$37,IF($AI245=150,'ModelParams Lw'!R$38*'Sound Power'!$AH245^2+'ModelParams Lw'!R$39*'Sound Power'!$AH245+'ModelParams Lw'!R$40,'ModelParams Lw'!R$41*'Sound Power'!$AH245^2+'ModelParams Lw'!R$42*'Sound Power'!$AH245+'ModelParams Lw'!R$43))</f>
        <v>#N/A</v>
      </c>
      <c r="AM245" s="26" t="e">
        <f>IF($AI245=100,'ModelParams Lw'!S$35*'Sound Power'!$AH245^2+'ModelParams Lw'!S$36*'Sound Power'!$AH245+'ModelParams Lw'!S$37,IF($AI245=150,'ModelParams Lw'!S$38*'Sound Power'!$AH245^2+'ModelParams Lw'!S$39*'Sound Power'!$AH245+'ModelParams Lw'!S$40,'ModelParams Lw'!S$41*'Sound Power'!$AH245^2+'ModelParams Lw'!S$42*'Sound Power'!$AH245+'ModelParams Lw'!S$43))</f>
        <v>#N/A</v>
      </c>
      <c r="AN245" s="26" t="e">
        <f>IF($AI245=100,'ModelParams Lw'!T$35*'Sound Power'!$AH245^2+'ModelParams Lw'!T$36*'Sound Power'!$AH245+'ModelParams Lw'!T$37,IF($AI245=150,'ModelParams Lw'!T$38*'Sound Power'!$AH245^2+'ModelParams Lw'!T$39*'Sound Power'!$AH245+'ModelParams Lw'!T$40,'ModelParams Lw'!T$41*'Sound Power'!$AH245^2+'ModelParams Lw'!T$42*'Sound Power'!$AH245+'ModelParams Lw'!T$43))</f>
        <v>#N/A</v>
      </c>
      <c r="AO245" s="26" t="e">
        <f>IF($AI245=100,'ModelParams Lw'!U$35*'Sound Power'!$AH245^2+'ModelParams Lw'!U$36*'Sound Power'!$AH245+'ModelParams Lw'!U$37,IF($AI245=150,'ModelParams Lw'!U$38*'Sound Power'!$AH245^2+'ModelParams Lw'!U$39*'Sound Power'!$AH245+'ModelParams Lw'!U$40,'ModelParams Lw'!U$41*'Sound Power'!$AH245^2+'ModelParams Lw'!U$42*'Sound Power'!$AH245+'ModelParams Lw'!U$43))</f>
        <v>#N/A</v>
      </c>
      <c r="AP245" s="26" t="e">
        <f>IF($AI245=100,'ModelParams Lw'!V$35*'Sound Power'!$AH245^2+'ModelParams Lw'!V$36*'Sound Power'!$AH245+'ModelParams Lw'!V$37,IF($AI245=150,'ModelParams Lw'!V$38*'Sound Power'!$AH245^2+'ModelParams Lw'!V$39*'Sound Power'!$AH245+'ModelParams Lw'!V$40,'ModelParams Lw'!V$41*'Sound Power'!$AH245^2+'ModelParams Lw'!V$42*'Sound Power'!$AH245+'ModelParams Lw'!V$43))</f>
        <v>#N/A</v>
      </c>
      <c r="AQ245" s="26" t="e">
        <f>IF($AI245=100,'ModelParams Lw'!W$35*'Sound Power'!$AH245^2+'ModelParams Lw'!W$36*'Sound Power'!$AH245+'ModelParams Lw'!W$37,IF($AI245=150,'ModelParams Lw'!W$38*'Sound Power'!$AH245^2+'ModelParams Lw'!W$39*'Sound Power'!$AH245+'ModelParams Lw'!W$40,'ModelParams Lw'!W$41*'Sound Power'!$AH245^2+'ModelParams Lw'!W$42*'Sound Power'!$AH245+'ModelParams Lw'!W$43))</f>
        <v>#N/A</v>
      </c>
      <c r="AR245" s="26" t="e">
        <f t="shared" si="106"/>
        <v>#VALUE!</v>
      </c>
      <c r="AS245" s="26" t="e">
        <f>IF(26.83*LN($AJ245)-11.791-'ModelParams Lw'!B$35&lt;0,0,26.83*LN($AJ245)-11.791-'ModelParams Lw'!B$35)</f>
        <v>#DIV/0!</v>
      </c>
      <c r="AT245" s="26" t="e">
        <f>IF(26.83*LN($AJ245)-11.791-'ModelParams Lw'!C$35&lt;0,0,26.83*LN($AJ245)-11.791-'ModelParams Lw'!C$35)</f>
        <v>#DIV/0!</v>
      </c>
      <c r="AU245" s="26" t="e">
        <f>IF(26.83*LN($AJ245)-11.791-'ModelParams Lw'!D$35&lt;0,0,26.83*LN($AJ245)-11.791-'ModelParams Lw'!D$35)</f>
        <v>#DIV/0!</v>
      </c>
      <c r="AV245" s="26" t="e">
        <f>IF(26.83*LN($AJ245)-11.791-'ModelParams Lw'!E$35&lt;0,0,26.83*LN($AJ245)-11.791-'ModelParams Lw'!E$35)</f>
        <v>#DIV/0!</v>
      </c>
      <c r="AW245" s="26" t="e">
        <f>IF(26.83*LN($AJ245)-11.791-'ModelParams Lw'!F$35&lt;0,0,26.83*LN($AJ245)-11.791-'ModelParams Lw'!F$35)</f>
        <v>#DIV/0!</v>
      </c>
      <c r="AX245" s="26" t="e">
        <f>IF(26.83*LN($AJ245)-11.791-'ModelParams Lw'!G$35&lt;0,0,26.83*LN($AJ245)-11.791-'ModelParams Lw'!G$35)</f>
        <v>#DIV/0!</v>
      </c>
      <c r="AY245" s="26" t="e">
        <f>IF(26.83*LN($AJ245)-11.791-'ModelParams Lw'!H$35&lt;0,0,26.83*LN($AJ245)-11.791-'ModelParams Lw'!H$35)</f>
        <v>#DIV/0!</v>
      </c>
      <c r="AZ245" s="26" t="e">
        <f>IF(26.83*LN($AJ245)-11.791-'ModelParams Lw'!I$35&lt;0,0,26.83*LN($AJ245)-11.791-'ModelParams Lw'!I$35)</f>
        <v>#DIV/0!</v>
      </c>
      <c r="BA245" s="26" t="e">
        <f t="shared" si="94"/>
        <v>#DIV/0!</v>
      </c>
      <c r="BB245" s="26" t="e">
        <f t="shared" si="95"/>
        <v>#DIV/0!</v>
      </c>
      <c r="BC245" s="26" t="e">
        <f t="shared" si="96"/>
        <v>#DIV/0!</v>
      </c>
      <c r="BD245" s="26" t="e">
        <f t="shared" si="97"/>
        <v>#DIV/0!</v>
      </c>
      <c r="BE245" s="26" t="e">
        <f t="shared" si="98"/>
        <v>#DIV/0!</v>
      </c>
      <c r="BF245" s="26" t="e">
        <f t="shared" si="99"/>
        <v>#DIV/0!</v>
      </c>
      <c r="BG245" s="26" t="e">
        <f t="shared" si="100"/>
        <v>#DIV/0!</v>
      </c>
      <c r="BH245" s="26" t="e">
        <f t="shared" si="101"/>
        <v>#DIV/0!</v>
      </c>
      <c r="BI245" s="26" t="e">
        <f>10*LOG10(IF(BA245="",0,POWER(10,((BA245+'ModelParams Lw'!$O$4)/10))) +IF(BB245="",0,POWER(10,((BB245+'ModelParams Lw'!$P$4)/10))) +IF(BC245="",0,POWER(10,((BC245+'ModelParams Lw'!$Q$4)/10))) +IF(BD245="",0,POWER(10,((BD245+'ModelParams Lw'!$R$4)/10))) +IF(BE245="",0,POWER(10,((BE245+'ModelParams Lw'!$S$4)/10))) +IF(BF245="",0,POWER(10,((BF245+'ModelParams Lw'!$T$4)/10))) +IF(BG245="",0,POWER(10,((BG245+'ModelParams Lw'!$U$4)/10)))+IF(BH245="",0,POWER(10,((BH245+'ModelParams Lw'!$V$4)/10))))</f>
        <v>#DIV/0!</v>
      </c>
      <c r="BJ245" s="26" t="e">
        <f t="shared" si="107"/>
        <v>#DIV/0!</v>
      </c>
      <c r="BK245" s="26" t="e">
        <f>(BA245-'ModelParams Lw'!O$10)/'ModelParams Lw'!O$11</f>
        <v>#DIV/0!</v>
      </c>
      <c r="BL245" s="26" t="e">
        <f>(BB245-'ModelParams Lw'!P$10)/'ModelParams Lw'!P$11</f>
        <v>#DIV/0!</v>
      </c>
      <c r="BM245" s="26" t="e">
        <f>(BC245-'ModelParams Lw'!Q$10)/'ModelParams Lw'!Q$11</f>
        <v>#DIV/0!</v>
      </c>
      <c r="BN245" s="26" t="e">
        <f>(BD245-'ModelParams Lw'!R$10)/'ModelParams Lw'!R$11</f>
        <v>#DIV/0!</v>
      </c>
      <c r="BO245" s="26" t="e">
        <f>(BE245-'ModelParams Lw'!S$10)/'ModelParams Lw'!S$11</f>
        <v>#DIV/0!</v>
      </c>
      <c r="BP245" s="26" t="e">
        <f>(BF245-'ModelParams Lw'!T$10)/'ModelParams Lw'!T$11</f>
        <v>#DIV/0!</v>
      </c>
      <c r="BQ245" s="26" t="e">
        <f>(BG245-'ModelParams Lw'!U$10)/'ModelParams Lw'!U$11</f>
        <v>#DIV/0!</v>
      </c>
      <c r="BR245" s="26" t="e">
        <f>(BH245-'ModelParams Lw'!V$10)/'ModelParams Lw'!V$11</f>
        <v>#DIV/0!</v>
      </c>
      <c r="BS245" s="23" t="e">
        <f>IF(Calcul!$E247="SW",DEGREES(ACOS(1-(1/'ModelParams Lw'!C$25*SQRT(0.5*1.2/'Sound Power'!$C245)*('Sound Power'!$B245/3600)/('Sound Power'!$D245)/('Sound Power'!$F245)))),DEGREES(ACOS(1-(1/'ModelParams Lw'!C$29*SQRT(0.5*1.2/'Sound Power'!$C245)*('Sound Power'!$B245/3600)/('Sound Power'!$D245)/('Sound Power'!$F245)))))</f>
        <v>#DIV/0!</v>
      </c>
      <c r="BT245" s="23" t="e">
        <f>IF(Calcul!$E247="SW",DEGREES(ACOS(1-(1/'ModelParams Lw'!D$25*SQRT(0.5*1.2/'Sound Power'!$C245)*('Sound Power'!$B245/3600)/('Sound Power'!$D245)/('Sound Power'!$F245)))),DEGREES(ACOS(1-(1/'ModelParams Lw'!D$29*SQRT(0.5*1.2/'Sound Power'!$C245)*('Sound Power'!$B245/3600)/('Sound Power'!$D245)/('Sound Power'!$F245)))))</f>
        <v>#DIV/0!</v>
      </c>
      <c r="BU245" s="23" t="e">
        <f>IF(Calcul!$E247="SW",DEGREES(ACOS(1-(1/'ModelParams Lw'!E$25*SQRT(0.5*1.2/'Sound Power'!$C245)*('Sound Power'!$B245/3600)/('Sound Power'!$D245)/('Sound Power'!$F245)))),DEGREES(ACOS(1-(1/'ModelParams Lw'!E$29*SQRT(0.5*1.2/'Sound Power'!$C245)*('Sound Power'!$B245/3600)/('Sound Power'!$D245)/('Sound Power'!$F245)))))</f>
        <v>#DIV/0!</v>
      </c>
      <c r="BV245" s="23" t="e">
        <f>IF(Calcul!$E247="SW",DEGREES(ACOS(1-(1/'ModelParams Lw'!F$25*SQRT(0.5*1.2/'Sound Power'!$C245)*('Sound Power'!$B245/3600)/('Sound Power'!$D245)/('Sound Power'!$F245)))),DEGREES(ACOS(1-(1/'ModelParams Lw'!F$29*SQRT(0.5*1.2/'Sound Power'!$C245)*('Sound Power'!$B245/3600)/('Sound Power'!$D245)/('Sound Power'!$F245)))))</f>
        <v>#DIV/0!</v>
      </c>
      <c r="BW245" s="23" t="e">
        <f>IF(Calcul!$E247="SW",DEGREES(ACOS(1-(1/'ModelParams Lw'!G$25*SQRT(0.5*1.2/'Sound Power'!$C245)*('Sound Power'!$B245/3600)/('Sound Power'!$D245)/('Sound Power'!$F245)))),DEGREES(ACOS(1-(1/'ModelParams Lw'!G$29*SQRT(0.5*1.2/'Sound Power'!$C245)*('Sound Power'!$B245/3600)/('Sound Power'!$D245)/('Sound Power'!$F245)))))</f>
        <v>#DIV/0!</v>
      </c>
      <c r="BX245" s="23" t="e">
        <f>IF(Calcul!$E247="SW",DEGREES(ACOS(1-(1/'ModelParams Lw'!H$25*SQRT(0.5*1.2/'Sound Power'!$C245)*('Sound Power'!$B245/3600)/('Sound Power'!$D245)/('Sound Power'!$F245)))),DEGREES(ACOS(1-(1/'ModelParams Lw'!H$29*SQRT(0.5*1.2/'Sound Power'!$C245)*('Sound Power'!$B245/3600)/('Sound Power'!$D245)/('Sound Power'!$F245)))))</f>
        <v>#DIV/0!</v>
      </c>
      <c r="BY245" s="23" t="e">
        <f>IF(Calcul!$E247="SW",DEGREES(ACOS(1-(1/'ModelParams Lw'!I$25*SQRT(0.5*1.2/'Sound Power'!$C245)*('Sound Power'!$B245/3600)/('Sound Power'!$D245)/('Sound Power'!$F245)))),DEGREES(ACOS(1-(1/'ModelParams Lw'!I$29*SQRT(0.5*1.2/'Sound Power'!$C245)*('Sound Power'!$B245/3600)/('Sound Power'!$D245)/('Sound Power'!$F245)))))</f>
        <v>#DIV/0!</v>
      </c>
      <c r="BZ245" s="23" t="e">
        <f>IF(Calcul!$E247="SW",DEGREES(ACOS(1-(1/'ModelParams Lw'!J$25*SQRT(0.5*1.2/'Sound Power'!$C245)*('Sound Power'!$B245/3600)/('Sound Power'!$D245)/('Sound Power'!$F245)))),DEGREES(ACOS(1-(1/'ModelParams Lw'!J$29*SQRT(0.5*1.2/'Sound Power'!$C245)*('Sound Power'!$B245/3600)/('Sound Power'!$D245)/('Sound Power'!$F245)))))</f>
        <v>#DIV/0!</v>
      </c>
      <c r="CA245" s="26" t="e">
        <f>IF(Calcul!$E247="SW",'ModelParams Lw'!C$22+'ModelParams Lw'!C$23*LOG('Sound Power'!$D245/'Sound Power'!$E245)+'ModelParams Lw'!C$24*LN('Sound Power'!BS245),IF('ModelParams Lw'!C$26+'ModelParams Lw'!C$27*LOG('Sound Power'!$D245/'Sound Power'!$E245)+'ModelParams Lw'!C$28*LN('Sound Power'!BS245)&lt;'ModelParams Lw'!C$22+'ModelParams Lw'!C$23*LOG('Sound Power'!$D245/'Sound Power'!$E245)+'ModelParams Lw'!C$24*LN('Sound Power'!BS245),'ModelParams Lw'!C$22+'ModelParams Lw'!C$23*LOG('Sound Power'!$D245/'Sound Power'!$E245)+'ModelParams Lw'!C$24*LN('Sound Power'!BS245),'ModelParams Lw'!C$26+'ModelParams Lw'!C$27*LOG('Sound Power'!$D245/'Sound Power'!$E245)+'ModelParams Lw'!C$28*LN('Sound Power'!BS245)))</f>
        <v>#DIV/0!</v>
      </c>
      <c r="CB245" s="26" t="e">
        <f>IF(Calcul!$E247="SW",'ModelParams Lw'!D$22+'ModelParams Lw'!D$23*LOG('Sound Power'!$D245/'Sound Power'!$E245)+'ModelParams Lw'!D$24*LN('Sound Power'!BT245),IF('ModelParams Lw'!D$26+'ModelParams Lw'!D$27*LOG('Sound Power'!$D245/'Sound Power'!$E245)+'ModelParams Lw'!D$28*LN('Sound Power'!BT245)&lt;'ModelParams Lw'!D$22+'ModelParams Lw'!D$23*LOG('Sound Power'!$D245/'Sound Power'!$E245)+'ModelParams Lw'!D$24*LN('Sound Power'!BT245),'ModelParams Lw'!D$22+'ModelParams Lw'!D$23*LOG('Sound Power'!$D245/'Sound Power'!$E245)+'ModelParams Lw'!D$24*LN('Sound Power'!BT245),'ModelParams Lw'!D$26+'ModelParams Lw'!D$27*LOG('Sound Power'!$D245/'Sound Power'!$E245)+'ModelParams Lw'!D$28*LN('Sound Power'!BT245)))</f>
        <v>#DIV/0!</v>
      </c>
      <c r="CC245" s="26" t="e">
        <f>IF(Calcul!$E247="SW",'ModelParams Lw'!E$22+'ModelParams Lw'!E$23*LOG('Sound Power'!$D245/'Sound Power'!$E245)+'ModelParams Lw'!E$24*LN('Sound Power'!BU245),IF('ModelParams Lw'!E$26+'ModelParams Lw'!E$27*LOG('Sound Power'!$D245/'Sound Power'!$E245)+'ModelParams Lw'!E$28*LN('Sound Power'!BU245)&lt;'ModelParams Lw'!E$22+'ModelParams Lw'!E$23*LOG('Sound Power'!$D245/'Sound Power'!$E245)+'ModelParams Lw'!E$24*LN('Sound Power'!BU245),'ModelParams Lw'!E$22+'ModelParams Lw'!E$23*LOG('Sound Power'!$D245/'Sound Power'!$E245)+'ModelParams Lw'!E$24*LN('Sound Power'!BU245),'ModelParams Lw'!E$26+'ModelParams Lw'!E$27*LOG('Sound Power'!$D245/'Sound Power'!$E245)+'ModelParams Lw'!E$28*LN('Sound Power'!BU245)))</f>
        <v>#DIV/0!</v>
      </c>
      <c r="CD245" s="26" t="e">
        <f>IF(Calcul!$E247="SW",'ModelParams Lw'!F$22+'ModelParams Lw'!F$23*LOG('Sound Power'!$D245/'Sound Power'!$E245)+'ModelParams Lw'!F$24*LN('Sound Power'!BV245),IF('ModelParams Lw'!F$26+'ModelParams Lw'!F$27*LOG('Sound Power'!$D245/'Sound Power'!$E245)+'ModelParams Lw'!F$28*LN('Sound Power'!BV245)&lt;'ModelParams Lw'!F$22+'ModelParams Lw'!F$23*LOG('Sound Power'!$D245/'Sound Power'!$E245)+'ModelParams Lw'!F$24*LN('Sound Power'!BV245),'ModelParams Lw'!F$22+'ModelParams Lw'!F$23*LOG('Sound Power'!$D245/'Sound Power'!$E245)+'ModelParams Lw'!F$24*LN('Sound Power'!BV245),'ModelParams Lw'!F$26+'ModelParams Lw'!F$27*LOG('Sound Power'!$D245/'Sound Power'!$E245)+'ModelParams Lw'!F$28*LN('Sound Power'!BV245)))</f>
        <v>#DIV/0!</v>
      </c>
      <c r="CE245" s="26" t="e">
        <f>IF(Calcul!$E247="SW",'ModelParams Lw'!G$22+'ModelParams Lw'!G$23*LOG('Sound Power'!$D245/'Sound Power'!$E245)+'ModelParams Lw'!G$24*LN('Sound Power'!BW245),IF('ModelParams Lw'!G$26+'ModelParams Lw'!G$27*LOG('Sound Power'!$D245/'Sound Power'!$E245)+'ModelParams Lw'!G$28*LN('Sound Power'!BW245)&lt;'ModelParams Lw'!G$22+'ModelParams Lw'!G$23*LOG('Sound Power'!$D245/'Sound Power'!$E245)+'ModelParams Lw'!G$24*LN('Sound Power'!BW245),'ModelParams Lw'!G$22+'ModelParams Lw'!G$23*LOG('Sound Power'!$D245/'Sound Power'!$E245)+'ModelParams Lw'!G$24*LN('Sound Power'!BW245),'ModelParams Lw'!G$26+'ModelParams Lw'!G$27*LOG('Sound Power'!$D245/'Sound Power'!$E245)+'ModelParams Lw'!G$28*LN('Sound Power'!BW245)))</f>
        <v>#DIV/0!</v>
      </c>
      <c r="CF245" s="26" t="e">
        <f>IF(Calcul!$E247="SW",'ModelParams Lw'!H$22+'ModelParams Lw'!H$23*LOG('Sound Power'!$D245/'Sound Power'!$E245)+'ModelParams Lw'!H$24*LN('Sound Power'!BX245),IF('ModelParams Lw'!H$26+'ModelParams Lw'!H$27*LOG('Sound Power'!$D245/'Sound Power'!$E245)+'ModelParams Lw'!H$28*LN('Sound Power'!BX245)&lt;'ModelParams Lw'!H$22+'ModelParams Lw'!H$23*LOG('Sound Power'!$D245/'Sound Power'!$E245)+'ModelParams Lw'!H$24*LN('Sound Power'!BX245),'ModelParams Lw'!H$22+'ModelParams Lw'!H$23*LOG('Sound Power'!$D245/'Sound Power'!$E245)+'ModelParams Lw'!H$24*LN('Sound Power'!BX245),'ModelParams Lw'!H$26+'ModelParams Lw'!H$27*LOG('Sound Power'!$D245/'Sound Power'!$E245)+'ModelParams Lw'!H$28*LN('Sound Power'!BX245)))</f>
        <v>#DIV/0!</v>
      </c>
      <c r="CG245" s="26" t="e">
        <f>IF(Calcul!$E247="SW",'ModelParams Lw'!I$22+'ModelParams Lw'!I$23*LOG('Sound Power'!$D245/'Sound Power'!$E245)+'ModelParams Lw'!I$24*LN('Sound Power'!BY245),IF('ModelParams Lw'!I$26+'ModelParams Lw'!I$27*LOG('Sound Power'!$D245/'Sound Power'!$E245)+'ModelParams Lw'!I$28*LN('Sound Power'!BY245)&lt;'ModelParams Lw'!I$22+'ModelParams Lw'!I$23*LOG('Sound Power'!$D245/'Sound Power'!$E245)+'ModelParams Lw'!I$24*LN('Sound Power'!BY245),'ModelParams Lw'!I$22+'ModelParams Lw'!I$23*LOG('Sound Power'!$D245/'Sound Power'!$E245)+'ModelParams Lw'!I$24*LN('Sound Power'!BY245),'ModelParams Lw'!I$26+'ModelParams Lw'!I$27*LOG('Sound Power'!$D245/'Sound Power'!$E245)+'ModelParams Lw'!I$28*LN('Sound Power'!BY245)))</f>
        <v>#DIV/0!</v>
      </c>
      <c r="CH245" s="26" t="e">
        <f>IF(Calcul!$E247="SW",'ModelParams Lw'!J$22+'ModelParams Lw'!J$23*LOG('Sound Power'!$D245/'Sound Power'!$E245)+'ModelParams Lw'!J$24*LN('Sound Power'!BZ245),IF('ModelParams Lw'!J$26+'ModelParams Lw'!J$27*LOG('Sound Power'!$D245/'Sound Power'!$E245)+'ModelParams Lw'!J$28*LN('Sound Power'!BZ245)&lt;'ModelParams Lw'!J$22+'ModelParams Lw'!J$23*LOG('Sound Power'!$D245/'Sound Power'!$E245)+'ModelParams Lw'!J$24*LN('Sound Power'!BZ245),'ModelParams Lw'!J$22+'ModelParams Lw'!J$23*LOG('Sound Power'!$D245/'Sound Power'!$E245)+'ModelParams Lw'!J$24*LN('Sound Power'!BZ245),'ModelParams Lw'!J$26+'ModelParams Lw'!J$27*LOG('Sound Power'!$D245/'Sound Power'!$E245)+'ModelParams Lw'!J$28*LN('Sound Power'!BZ245)))</f>
        <v>#DIV/0!</v>
      </c>
      <c r="CI245" s="26" t="e">
        <f t="shared" si="108"/>
        <v>#DIV/0!</v>
      </c>
      <c r="CJ245" s="26" t="e">
        <f t="shared" si="109"/>
        <v>#DIV/0!</v>
      </c>
      <c r="CK245" s="26" t="e">
        <f t="shared" si="110"/>
        <v>#DIV/0!</v>
      </c>
      <c r="CL245" s="26" t="e">
        <f t="shared" si="111"/>
        <v>#DIV/0!</v>
      </c>
      <c r="CM245" s="26" t="e">
        <f t="shared" si="112"/>
        <v>#DIV/0!</v>
      </c>
      <c r="CN245" s="26" t="e">
        <f t="shared" si="113"/>
        <v>#DIV/0!</v>
      </c>
      <c r="CO245" s="26" t="e">
        <f t="shared" si="114"/>
        <v>#DIV/0!</v>
      </c>
      <c r="CP245" s="26" t="e">
        <f t="shared" si="115"/>
        <v>#DIV/0!</v>
      </c>
      <c r="CQ245" s="26" t="e">
        <f>10*LOG10(IF(CI245="",0,POWER(10,((CI245+'ModelParams Lw'!$O$4)/10))) +IF(CJ245="",0,POWER(10,((CJ245+'ModelParams Lw'!$P$4)/10))) +IF(CK245="",0,POWER(10,((CK245+'ModelParams Lw'!$Q$4)/10))) +IF(CL245="",0,POWER(10,((CL245+'ModelParams Lw'!$R$4)/10))) +IF(CM245="",0,POWER(10,((CM245+'ModelParams Lw'!$S$4)/10))) +IF(CN245="",0,POWER(10,((CN245+'ModelParams Lw'!$T$4)/10))) +IF(CO245="",0,POWER(10,((CO245+'ModelParams Lw'!$U$4)/10)))+IF(CP245="",0,POWER(10,((CP245+'ModelParams Lw'!$V$4)/10))))</f>
        <v>#DIV/0!</v>
      </c>
      <c r="CR245" s="26" t="e">
        <f t="shared" si="116"/>
        <v>#DIV/0!</v>
      </c>
      <c r="CS245" s="26" t="e">
        <f>(CI245-'ModelParams Lw'!$O$10)/'ModelParams Lw'!$O$11</f>
        <v>#DIV/0!</v>
      </c>
      <c r="CT245" s="26" t="e">
        <f>(CJ245-'ModelParams Lw'!$P$10)/'ModelParams Lw'!$P$11</f>
        <v>#DIV/0!</v>
      </c>
      <c r="CU245" s="26" t="e">
        <f>(CK245-'ModelParams Lw'!$Q$10)/'ModelParams Lw'!$Q$11</f>
        <v>#DIV/0!</v>
      </c>
      <c r="CV245" s="26" t="e">
        <f>(CL245-'ModelParams Lw'!$R$10)/'ModelParams Lw'!$R$11</f>
        <v>#DIV/0!</v>
      </c>
      <c r="CW245" s="26" t="e">
        <f>(CM245-'ModelParams Lw'!$S$10)/'ModelParams Lw'!$S$11</f>
        <v>#DIV/0!</v>
      </c>
      <c r="CX245" s="26" t="e">
        <f>(CN245-'ModelParams Lw'!$T$10)/'ModelParams Lw'!$T$11</f>
        <v>#DIV/0!</v>
      </c>
      <c r="CY245" s="26" t="e">
        <f>(CO245-'ModelParams Lw'!$U$10)/'ModelParams Lw'!$U$11</f>
        <v>#DIV/0!</v>
      </c>
      <c r="CZ245" s="26" t="e">
        <f>(CP245-'ModelParams Lw'!$V$10)/'ModelParams Lw'!$V$11</f>
        <v>#DIV/0!</v>
      </c>
    </row>
    <row r="246" spans="1:104" x14ac:dyDescent="0.2">
      <c r="A246" s="13">
        <f>Calcul!A248</f>
        <v>0</v>
      </c>
      <c r="B246" s="13">
        <f t="shared" si="92"/>
        <v>0</v>
      </c>
      <c r="C246" s="13">
        <f>Calcul!B248</f>
        <v>0</v>
      </c>
      <c r="D246" s="13">
        <f>Calcul!C248/1000</f>
        <v>0</v>
      </c>
      <c r="E246" s="13">
        <f>Calcul!D248/1000</f>
        <v>0</v>
      </c>
      <c r="F246" s="13">
        <f t="shared" si="93"/>
        <v>0</v>
      </c>
      <c r="G246" s="23" t="e">
        <f>DEGREES(ACOS(1-(1/'ModelParams Lw'!B$15*SQRT(0.5*1.2/'Sound Power'!$C246)*('Sound Power'!$B246/3600)/('Sound Power'!$D246)/('Sound Power'!$F246))))</f>
        <v>#DIV/0!</v>
      </c>
      <c r="H246" s="23" t="e">
        <f>DEGREES(ACOS(1-(1/'ModelParams Lw'!C$15*SQRT(0.5*1.2/'Sound Power'!$C246)*('Sound Power'!$B246/3600)/('Sound Power'!$D246)/('Sound Power'!$F246))))</f>
        <v>#DIV/0!</v>
      </c>
      <c r="I246" s="23" t="e">
        <f>DEGREES(ACOS(1-(1/'ModelParams Lw'!D$15*SQRT(0.5*1.2/'Sound Power'!$C246)*('Sound Power'!$B246/3600)/('Sound Power'!$D246)/('Sound Power'!$F246))))</f>
        <v>#DIV/0!</v>
      </c>
      <c r="J246" s="23" t="e">
        <f>DEGREES(ACOS(1-(1/'ModelParams Lw'!E$15*SQRT(0.5*1.2/'Sound Power'!$C246)*('Sound Power'!$B246/3600)/('Sound Power'!$D246)/('Sound Power'!$F246))))</f>
        <v>#DIV/0!</v>
      </c>
      <c r="K246" s="23" t="e">
        <f>DEGREES(ACOS(1-(1/'ModelParams Lw'!F$15*SQRT(0.5*1.2/'Sound Power'!$C246)*('Sound Power'!$B246/3600)/('Sound Power'!$D246)/('Sound Power'!$F246))))</f>
        <v>#DIV/0!</v>
      </c>
      <c r="L246" s="23" t="e">
        <f>DEGREES(ACOS(1-(1/'ModelParams Lw'!G$15*SQRT(0.5*1.2/'Sound Power'!$C246)*('Sound Power'!$B246/3600)/('Sound Power'!$D246)/('Sound Power'!$F246))))</f>
        <v>#DIV/0!</v>
      </c>
      <c r="M246" s="23" t="e">
        <f>DEGREES(ACOS(1-(1/'ModelParams Lw'!H$15*SQRT(0.5*1.2/'Sound Power'!$C246)*('Sound Power'!$B246/3600)/('Sound Power'!$D246)/('Sound Power'!$F246))))</f>
        <v>#DIV/0!</v>
      </c>
      <c r="N246" s="23" t="e">
        <f>DEGREES(ACOS(1-(1/'ModelParams Lw'!I$15*SQRT(0.5*1.2/'Sound Power'!$C246)*('Sound Power'!$B246/3600)/('Sound Power'!$D246)/('Sound Power'!$F246))))</f>
        <v>#DIV/0!</v>
      </c>
      <c r="O246" s="26" t="e">
        <f>('ModelParams Lw'!B$4*LN('Sound Power'!G246)/(1+EXP(-('Sound Power'!$D246*1000+'ModelParams Lw'!B$6)/'ModelParams Lw'!B$7))+'ModelParams Lw'!B$5)*LN('Sound Power'!$B246)-('ModelParams Lw'!B$8+'ModelParams Lw'!B$9*$D246+'ModelParams Lw'!B$10*'Sound Power'!$F246^'ModelParams Lw'!B$14+'ModelParams Lw'!B$11*LN('Sound Power'!G246)+'ModelParams Lw'!B$12*'Sound Power'!$D246*'Sound Power'!$F246+'ModelParams Lw'!B$13*'Sound Power'!$D246*LN('Sound Power'!G246))</f>
        <v>#DIV/0!</v>
      </c>
      <c r="P246" s="26" t="e">
        <f>('ModelParams Lw'!C$4*LN('Sound Power'!H246)/(1+EXP(-('Sound Power'!$D246*1000+'ModelParams Lw'!C$6)/'ModelParams Lw'!C$7))+'ModelParams Lw'!C$5)*LN('Sound Power'!$B246)-('ModelParams Lw'!C$8+'ModelParams Lw'!C$9*$D246+'ModelParams Lw'!C$10*'Sound Power'!$F246^'ModelParams Lw'!C$14+'ModelParams Lw'!C$11*LN('Sound Power'!H246)+'ModelParams Lw'!C$12*'Sound Power'!$D246*'Sound Power'!$F246+'ModelParams Lw'!C$13*'Sound Power'!$D246*LN('Sound Power'!H246))</f>
        <v>#DIV/0!</v>
      </c>
      <c r="Q246" s="26" t="e">
        <f>('ModelParams Lw'!D$4*LN('Sound Power'!I246)/(1+EXP(-('Sound Power'!$D246*1000+'ModelParams Lw'!D$6)/'ModelParams Lw'!D$7))+'ModelParams Lw'!D$5)*LN('Sound Power'!$B246)-('ModelParams Lw'!D$8+'ModelParams Lw'!D$9*$D246+'ModelParams Lw'!D$10*'Sound Power'!$F246^'ModelParams Lw'!D$14+'ModelParams Lw'!D$11*LN('Sound Power'!I246)+'ModelParams Lw'!D$12*'Sound Power'!$D246*'Sound Power'!$F246+'ModelParams Lw'!D$13*'Sound Power'!$D246*LN('Sound Power'!I246))</f>
        <v>#DIV/0!</v>
      </c>
      <c r="R246" s="26" t="e">
        <f>('ModelParams Lw'!E$4*LN('Sound Power'!J246)/(1+EXP(-('Sound Power'!$D246*1000+'ModelParams Lw'!E$6)/'ModelParams Lw'!E$7))+'ModelParams Lw'!E$5)*LN('Sound Power'!$B246)-('ModelParams Lw'!E$8+'ModelParams Lw'!E$9*$D246+'ModelParams Lw'!E$10*'Sound Power'!$F246^'ModelParams Lw'!E$14+'ModelParams Lw'!E$11*LN('Sound Power'!J246)+'ModelParams Lw'!E$12*'Sound Power'!$D246*'Sound Power'!$F246+'ModelParams Lw'!E$13*'Sound Power'!$D246*LN('Sound Power'!J246))</f>
        <v>#DIV/0!</v>
      </c>
      <c r="S246" s="26" t="e">
        <f>('ModelParams Lw'!F$4*LN('Sound Power'!K246)/(1+EXP(-('Sound Power'!$D246*1000+'ModelParams Lw'!F$6)/'ModelParams Lw'!F$7))+'ModelParams Lw'!F$5)*LN('Sound Power'!$B246)-('ModelParams Lw'!F$8+'ModelParams Lw'!F$9*$D246+'ModelParams Lw'!F$10*'Sound Power'!$F246^'ModelParams Lw'!F$14+'ModelParams Lw'!F$11*LN('Sound Power'!K246)+'ModelParams Lw'!F$12*'Sound Power'!$D246*'Sound Power'!$F246+'ModelParams Lw'!F$13*'Sound Power'!$D246*LN('Sound Power'!K246))</f>
        <v>#DIV/0!</v>
      </c>
      <c r="T246" s="26" t="e">
        <f>('ModelParams Lw'!G$4*LN('Sound Power'!L246)/(1+EXP(-('Sound Power'!$D246*1000+'ModelParams Lw'!G$6)/'ModelParams Lw'!G$7))+'ModelParams Lw'!G$5)*LN('Sound Power'!$B246)-('ModelParams Lw'!G$8+'ModelParams Lw'!G$9*$D246+'ModelParams Lw'!G$10*'Sound Power'!$F246^'ModelParams Lw'!G$14+'ModelParams Lw'!G$11*LN('Sound Power'!L246)+'ModelParams Lw'!G$12*'Sound Power'!$D246*'Sound Power'!$F246+'ModelParams Lw'!G$13*'Sound Power'!$D246*LN('Sound Power'!L246))</f>
        <v>#DIV/0!</v>
      </c>
      <c r="U246" s="26" t="e">
        <f>('ModelParams Lw'!H$4*LN('Sound Power'!M246)/(1+EXP(-('Sound Power'!$D246*1000+'ModelParams Lw'!H$6)/'ModelParams Lw'!H$7))+'ModelParams Lw'!H$5)*LN('Sound Power'!$B246)-('ModelParams Lw'!H$8+'ModelParams Lw'!H$9*$D246+'ModelParams Lw'!H$10*'Sound Power'!$F246^'ModelParams Lw'!H$14+'ModelParams Lw'!H$11*LN('Sound Power'!M246)+'ModelParams Lw'!H$12*'Sound Power'!$D246*'Sound Power'!$F246+'ModelParams Lw'!H$13*'Sound Power'!$D246*LN('Sound Power'!M246))</f>
        <v>#DIV/0!</v>
      </c>
      <c r="V246" s="26" t="e">
        <f>('ModelParams Lw'!I$4*LN('Sound Power'!N246)/(1+EXP(-('Sound Power'!$D246*1000+'ModelParams Lw'!I$6)/'ModelParams Lw'!I$7))+'ModelParams Lw'!I$5)*LN('Sound Power'!$B246)-('ModelParams Lw'!I$8+'ModelParams Lw'!I$9*$D246+'ModelParams Lw'!I$10*'Sound Power'!$F246^'ModelParams Lw'!I$14+'ModelParams Lw'!I$11*LN('Sound Power'!N246)+'ModelParams Lw'!I$12*'Sound Power'!$D246*'Sound Power'!$F246+'ModelParams Lw'!I$13*'Sound Power'!$D246*LN('Sound Power'!N246))</f>
        <v>#DIV/0!</v>
      </c>
      <c r="W246" s="26" t="e">
        <f>10*LOG10(IF(O246="",0,POWER(10,((O246+'ModelParams Lw'!$O$4)/10))) +IF(P246="",0,POWER(10,((P246+'ModelParams Lw'!$P$4)/10))) +IF(Q246="",0,POWER(10,((Q246+'ModelParams Lw'!$Q$4)/10))) +IF(R246="",0,POWER(10,((R246+'ModelParams Lw'!$R$4)/10))) +IF(S246="",0,POWER(10,((S246+'ModelParams Lw'!$S$4)/10))) +IF(T246="",0,POWER(10,((T246+'ModelParams Lw'!$T$4)/10))) +IF(U246="",0,POWER(10,((U246+'ModelParams Lw'!$U$4)/10)))+IF(V246="",0,POWER(10,((V246+'ModelParams Lw'!$V$4)/10))))</f>
        <v>#DIV/0!</v>
      </c>
      <c r="X246" s="26" t="e">
        <f t="shared" si="102"/>
        <v>#DIV/0!</v>
      </c>
      <c r="Y246" s="26" t="e">
        <f>(O246-'ModelParams Lw'!O$10)/'ModelParams Lw'!O$11</f>
        <v>#DIV/0!</v>
      </c>
      <c r="Z246" s="26" t="e">
        <f>(P246-'ModelParams Lw'!P$10)/'ModelParams Lw'!P$11</f>
        <v>#DIV/0!</v>
      </c>
      <c r="AA246" s="26" t="e">
        <f>(Q246-'ModelParams Lw'!Q$10)/'ModelParams Lw'!Q$11</f>
        <v>#DIV/0!</v>
      </c>
      <c r="AB246" s="26" t="e">
        <f>(R246-'ModelParams Lw'!R$10)/'ModelParams Lw'!R$11</f>
        <v>#DIV/0!</v>
      </c>
      <c r="AC246" s="26" t="e">
        <f>(S246-'ModelParams Lw'!S$10)/'ModelParams Lw'!S$11</f>
        <v>#DIV/0!</v>
      </c>
      <c r="AD246" s="26" t="e">
        <f>(T246-'ModelParams Lw'!T$10)/'ModelParams Lw'!T$11</f>
        <v>#DIV/0!</v>
      </c>
      <c r="AE246" s="26" t="e">
        <f>(U246-'ModelParams Lw'!U$10)/'ModelParams Lw'!U$11</f>
        <v>#DIV/0!</v>
      </c>
      <c r="AF246" s="26" t="e">
        <f>(V246-'ModelParams Lw'!V$10)/'ModelParams Lw'!V$11</f>
        <v>#DIV/0!</v>
      </c>
      <c r="AG246" s="26" t="e">
        <f t="shared" si="103"/>
        <v>#DIV/0!</v>
      </c>
      <c r="AH246" s="26" t="e">
        <f>VLOOKUP(D246*1000,'ModelParams Lw'!$A$38:$D$58,4)</f>
        <v>#N/A</v>
      </c>
      <c r="AI246" s="56" t="e">
        <f>VLOOKUP(D246*1000,'ModelParams Lw'!$A$38:$D$58,2)</f>
        <v>#N/A</v>
      </c>
      <c r="AJ246" s="46" t="e">
        <f t="shared" si="104"/>
        <v>#DIV/0!</v>
      </c>
      <c r="AK246" s="26" t="e">
        <f t="shared" si="105"/>
        <v>#VALUE!</v>
      </c>
      <c r="AL246" s="26" t="e">
        <f>IF($AI246=100,'ModelParams Lw'!R$35*'Sound Power'!$AH246^2+'ModelParams Lw'!R$36*'Sound Power'!$AH246+'ModelParams Lw'!R$37,IF($AI246=150,'ModelParams Lw'!R$38*'Sound Power'!$AH246^2+'ModelParams Lw'!R$39*'Sound Power'!$AH246+'ModelParams Lw'!R$40,'ModelParams Lw'!R$41*'Sound Power'!$AH246^2+'ModelParams Lw'!R$42*'Sound Power'!$AH246+'ModelParams Lw'!R$43))</f>
        <v>#N/A</v>
      </c>
      <c r="AM246" s="26" t="e">
        <f>IF($AI246=100,'ModelParams Lw'!S$35*'Sound Power'!$AH246^2+'ModelParams Lw'!S$36*'Sound Power'!$AH246+'ModelParams Lw'!S$37,IF($AI246=150,'ModelParams Lw'!S$38*'Sound Power'!$AH246^2+'ModelParams Lw'!S$39*'Sound Power'!$AH246+'ModelParams Lw'!S$40,'ModelParams Lw'!S$41*'Sound Power'!$AH246^2+'ModelParams Lw'!S$42*'Sound Power'!$AH246+'ModelParams Lw'!S$43))</f>
        <v>#N/A</v>
      </c>
      <c r="AN246" s="26" t="e">
        <f>IF($AI246=100,'ModelParams Lw'!T$35*'Sound Power'!$AH246^2+'ModelParams Lw'!T$36*'Sound Power'!$AH246+'ModelParams Lw'!T$37,IF($AI246=150,'ModelParams Lw'!T$38*'Sound Power'!$AH246^2+'ModelParams Lw'!T$39*'Sound Power'!$AH246+'ModelParams Lw'!T$40,'ModelParams Lw'!T$41*'Sound Power'!$AH246^2+'ModelParams Lw'!T$42*'Sound Power'!$AH246+'ModelParams Lw'!T$43))</f>
        <v>#N/A</v>
      </c>
      <c r="AO246" s="26" t="e">
        <f>IF($AI246=100,'ModelParams Lw'!U$35*'Sound Power'!$AH246^2+'ModelParams Lw'!U$36*'Sound Power'!$AH246+'ModelParams Lw'!U$37,IF($AI246=150,'ModelParams Lw'!U$38*'Sound Power'!$AH246^2+'ModelParams Lw'!U$39*'Sound Power'!$AH246+'ModelParams Lw'!U$40,'ModelParams Lw'!U$41*'Sound Power'!$AH246^2+'ModelParams Lw'!U$42*'Sound Power'!$AH246+'ModelParams Lw'!U$43))</f>
        <v>#N/A</v>
      </c>
      <c r="AP246" s="26" t="e">
        <f>IF($AI246=100,'ModelParams Lw'!V$35*'Sound Power'!$AH246^2+'ModelParams Lw'!V$36*'Sound Power'!$AH246+'ModelParams Lw'!V$37,IF($AI246=150,'ModelParams Lw'!V$38*'Sound Power'!$AH246^2+'ModelParams Lw'!V$39*'Sound Power'!$AH246+'ModelParams Lw'!V$40,'ModelParams Lw'!V$41*'Sound Power'!$AH246^2+'ModelParams Lw'!V$42*'Sound Power'!$AH246+'ModelParams Lw'!V$43))</f>
        <v>#N/A</v>
      </c>
      <c r="AQ246" s="26" t="e">
        <f>IF($AI246=100,'ModelParams Lw'!W$35*'Sound Power'!$AH246^2+'ModelParams Lw'!W$36*'Sound Power'!$AH246+'ModelParams Lw'!W$37,IF($AI246=150,'ModelParams Lw'!W$38*'Sound Power'!$AH246^2+'ModelParams Lw'!W$39*'Sound Power'!$AH246+'ModelParams Lw'!W$40,'ModelParams Lw'!W$41*'Sound Power'!$AH246^2+'ModelParams Lw'!W$42*'Sound Power'!$AH246+'ModelParams Lw'!W$43))</f>
        <v>#N/A</v>
      </c>
      <c r="AR246" s="26" t="e">
        <f t="shared" si="106"/>
        <v>#VALUE!</v>
      </c>
      <c r="AS246" s="26" t="e">
        <f>IF(26.83*LN($AJ246)-11.791-'ModelParams Lw'!B$35&lt;0,0,26.83*LN($AJ246)-11.791-'ModelParams Lw'!B$35)</f>
        <v>#DIV/0!</v>
      </c>
      <c r="AT246" s="26" t="e">
        <f>IF(26.83*LN($AJ246)-11.791-'ModelParams Lw'!C$35&lt;0,0,26.83*LN($AJ246)-11.791-'ModelParams Lw'!C$35)</f>
        <v>#DIV/0!</v>
      </c>
      <c r="AU246" s="26" t="e">
        <f>IF(26.83*LN($AJ246)-11.791-'ModelParams Lw'!D$35&lt;0,0,26.83*LN($AJ246)-11.791-'ModelParams Lw'!D$35)</f>
        <v>#DIV/0!</v>
      </c>
      <c r="AV246" s="26" t="e">
        <f>IF(26.83*LN($AJ246)-11.791-'ModelParams Lw'!E$35&lt;0,0,26.83*LN($AJ246)-11.791-'ModelParams Lw'!E$35)</f>
        <v>#DIV/0!</v>
      </c>
      <c r="AW246" s="26" t="e">
        <f>IF(26.83*LN($AJ246)-11.791-'ModelParams Lw'!F$35&lt;0,0,26.83*LN($AJ246)-11.791-'ModelParams Lw'!F$35)</f>
        <v>#DIV/0!</v>
      </c>
      <c r="AX246" s="26" t="e">
        <f>IF(26.83*LN($AJ246)-11.791-'ModelParams Lw'!G$35&lt;0,0,26.83*LN($AJ246)-11.791-'ModelParams Lw'!G$35)</f>
        <v>#DIV/0!</v>
      </c>
      <c r="AY246" s="26" t="e">
        <f>IF(26.83*LN($AJ246)-11.791-'ModelParams Lw'!H$35&lt;0,0,26.83*LN($AJ246)-11.791-'ModelParams Lw'!H$35)</f>
        <v>#DIV/0!</v>
      </c>
      <c r="AZ246" s="26" t="e">
        <f>IF(26.83*LN($AJ246)-11.791-'ModelParams Lw'!I$35&lt;0,0,26.83*LN($AJ246)-11.791-'ModelParams Lw'!I$35)</f>
        <v>#DIV/0!</v>
      </c>
      <c r="BA246" s="26" t="e">
        <f t="shared" si="94"/>
        <v>#DIV/0!</v>
      </c>
      <c r="BB246" s="26" t="e">
        <f t="shared" si="95"/>
        <v>#DIV/0!</v>
      </c>
      <c r="BC246" s="26" t="e">
        <f t="shared" si="96"/>
        <v>#DIV/0!</v>
      </c>
      <c r="BD246" s="26" t="e">
        <f t="shared" si="97"/>
        <v>#DIV/0!</v>
      </c>
      <c r="BE246" s="26" t="e">
        <f t="shared" si="98"/>
        <v>#DIV/0!</v>
      </c>
      <c r="BF246" s="26" t="e">
        <f t="shared" si="99"/>
        <v>#DIV/0!</v>
      </c>
      <c r="BG246" s="26" t="e">
        <f t="shared" si="100"/>
        <v>#DIV/0!</v>
      </c>
      <c r="BH246" s="26" t="e">
        <f t="shared" si="101"/>
        <v>#DIV/0!</v>
      </c>
      <c r="BI246" s="26" t="e">
        <f>10*LOG10(IF(BA246="",0,POWER(10,((BA246+'ModelParams Lw'!$O$4)/10))) +IF(BB246="",0,POWER(10,((BB246+'ModelParams Lw'!$P$4)/10))) +IF(BC246="",0,POWER(10,((BC246+'ModelParams Lw'!$Q$4)/10))) +IF(BD246="",0,POWER(10,((BD246+'ModelParams Lw'!$R$4)/10))) +IF(BE246="",0,POWER(10,((BE246+'ModelParams Lw'!$S$4)/10))) +IF(BF246="",0,POWER(10,((BF246+'ModelParams Lw'!$T$4)/10))) +IF(BG246="",0,POWER(10,((BG246+'ModelParams Lw'!$U$4)/10)))+IF(BH246="",0,POWER(10,((BH246+'ModelParams Lw'!$V$4)/10))))</f>
        <v>#DIV/0!</v>
      </c>
      <c r="BJ246" s="26" t="e">
        <f t="shared" si="107"/>
        <v>#DIV/0!</v>
      </c>
      <c r="BK246" s="26" t="e">
        <f>(BA246-'ModelParams Lw'!O$10)/'ModelParams Lw'!O$11</f>
        <v>#DIV/0!</v>
      </c>
      <c r="BL246" s="26" t="e">
        <f>(BB246-'ModelParams Lw'!P$10)/'ModelParams Lw'!P$11</f>
        <v>#DIV/0!</v>
      </c>
      <c r="BM246" s="26" t="e">
        <f>(BC246-'ModelParams Lw'!Q$10)/'ModelParams Lw'!Q$11</f>
        <v>#DIV/0!</v>
      </c>
      <c r="BN246" s="26" t="e">
        <f>(BD246-'ModelParams Lw'!R$10)/'ModelParams Lw'!R$11</f>
        <v>#DIV/0!</v>
      </c>
      <c r="BO246" s="26" t="e">
        <f>(BE246-'ModelParams Lw'!S$10)/'ModelParams Lw'!S$11</f>
        <v>#DIV/0!</v>
      </c>
      <c r="BP246" s="26" t="e">
        <f>(BF246-'ModelParams Lw'!T$10)/'ModelParams Lw'!T$11</f>
        <v>#DIV/0!</v>
      </c>
      <c r="BQ246" s="26" t="e">
        <f>(BG246-'ModelParams Lw'!U$10)/'ModelParams Lw'!U$11</f>
        <v>#DIV/0!</v>
      </c>
      <c r="BR246" s="26" t="e">
        <f>(BH246-'ModelParams Lw'!V$10)/'ModelParams Lw'!V$11</f>
        <v>#DIV/0!</v>
      </c>
      <c r="BS246" s="23" t="e">
        <f>IF(Calcul!$E248="SW",DEGREES(ACOS(1-(1/'ModelParams Lw'!C$25*SQRT(0.5*1.2/'Sound Power'!$C246)*('Sound Power'!$B246/3600)/('Sound Power'!$D246)/('Sound Power'!$F246)))),DEGREES(ACOS(1-(1/'ModelParams Lw'!C$29*SQRT(0.5*1.2/'Sound Power'!$C246)*('Sound Power'!$B246/3600)/('Sound Power'!$D246)/('Sound Power'!$F246)))))</f>
        <v>#DIV/0!</v>
      </c>
      <c r="BT246" s="23" t="e">
        <f>IF(Calcul!$E248="SW",DEGREES(ACOS(1-(1/'ModelParams Lw'!D$25*SQRT(0.5*1.2/'Sound Power'!$C246)*('Sound Power'!$B246/3600)/('Sound Power'!$D246)/('Sound Power'!$F246)))),DEGREES(ACOS(1-(1/'ModelParams Lw'!D$29*SQRT(0.5*1.2/'Sound Power'!$C246)*('Sound Power'!$B246/3600)/('Sound Power'!$D246)/('Sound Power'!$F246)))))</f>
        <v>#DIV/0!</v>
      </c>
      <c r="BU246" s="23" t="e">
        <f>IF(Calcul!$E248="SW",DEGREES(ACOS(1-(1/'ModelParams Lw'!E$25*SQRT(0.5*1.2/'Sound Power'!$C246)*('Sound Power'!$B246/3600)/('Sound Power'!$D246)/('Sound Power'!$F246)))),DEGREES(ACOS(1-(1/'ModelParams Lw'!E$29*SQRT(0.5*1.2/'Sound Power'!$C246)*('Sound Power'!$B246/3600)/('Sound Power'!$D246)/('Sound Power'!$F246)))))</f>
        <v>#DIV/0!</v>
      </c>
      <c r="BV246" s="23" t="e">
        <f>IF(Calcul!$E248="SW",DEGREES(ACOS(1-(1/'ModelParams Lw'!F$25*SQRT(0.5*1.2/'Sound Power'!$C246)*('Sound Power'!$B246/3600)/('Sound Power'!$D246)/('Sound Power'!$F246)))),DEGREES(ACOS(1-(1/'ModelParams Lw'!F$29*SQRT(0.5*1.2/'Sound Power'!$C246)*('Sound Power'!$B246/3600)/('Sound Power'!$D246)/('Sound Power'!$F246)))))</f>
        <v>#DIV/0!</v>
      </c>
      <c r="BW246" s="23" t="e">
        <f>IF(Calcul!$E248="SW",DEGREES(ACOS(1-(1/'ModelParams Lw'!G$25*SQRT(0.5*1.2/'Sound Power'!$C246)*('Sound Power'!$B246/3600)/('Sound Power'!$D246)/('Sound Power'!$F246)))),DEGREES(ACOS(1-(1/'ModelParams Lw'!G$29*SQRT(0.5*1.2/'Sound Power'!$C246)*('Sound Power'!$B246/3600)/('Sound Power'!$D246)/('Sound Power'!$F246)))))</f>
        <v>#DIV/0!</v>
      </c>
      <c r="BX246" s="23" t="e">
        <f>IF(Calcul!$E248="SW",DEGREES(ACOS(1-(1/'ModelParams Lw'!H$25*SQRT(0.5*1.2/'Sound Power'!$C246)*('Sound Power'!$B246/3600)/('Sound Power'!$D246)/('Sound Power'!$F246)))),DEGREES(ACOS(1-(1/'ModelParams Lw'!H$29*SQRT(0.5*1.2/'Sound Power'!$C246)*('Sound Power'!$B246/3600)/('Sound Power'!$D246)/('Sound Power'!$F246)))))</f>
        <v>#DIV/0!</v>
      </c>
      <c r="BY246" s="23" t="e">
        <f>IF(Calcul!$E248="SW",DEGREES(ACOS(1-(1/'ModelParams Lw'!I$25*SQRT(0.5*1.2/'Sound Power'!$C246)*('Sound Power'!$B246/3600)/('Sound Power'!$D246)/('Sound Power'!$F246)))),DEGREES(ACOS(1-(1/'ModelParams Lw'!I$29*SQRT(0.5*1.2/'Sound Power'!$C246)*('Sound Power'!$B246/3600)/('Sound Power'!$D246)/('Sound Power'!$F246)))))</f>
        <v>#DIV/0!</v>
      </c>
      <c r="BZ246" s="23" t="e">
        <f>IF(Calcul!$E248="SW",DEGREES(ACOS(1-(1/'ModelParams Lw'!J$25*SQRT(0.5*1.2/'Sound Power'!$C246)*('Sound Power'!$B246/3600)/('Sound Power'!$D246)/('Sound Power'!$F246)))),DEGREES(ACOS(1-(1/'ModelParams Lw'!J$29*SQRT(0.5*1.2/'Sound Power'!$C246)*('Sound Power'!$B246/3600)/('Sound Power'!$D246)/('Sound Power'!$F246)))))</f>
        <v>#DIV/0!</v>
      </c>
      <c r="CA246" s="26" t="e">
        <f>IF(Calcul!$E248="SW",'ModelParams Lw'!C$22+'ModelParams Lw'!C$23*LOG('Sound Power'!$D246/'Sound Power'!$E246)+'ModelParams Lw'!C$24*LN('Sound Power'!BS246),IF('ModelParams Lw'!C$26+'ModelParams Lw'!C$27*LOG('Sound Power'!$D246/'Sound Power'!$E246)+'ModelParams Lw'!C$28*LN('Sound Power'!BS246)&lt;'ModelParams Lw'!C$22+'ModelParams Lw'!C$23*LOG('Sound Power'!$D246/'Sound Power'!$E246)+'ModelParams Lw'!C$24*LN('Sound Power'!BS246),'ModelParams Lw'!C$22+'ModelParams Lw'!C$23*LOG('Sound Power'!$D246/'Sound Power'!$E246)+'ModelParams Lw'!C$24*LN('Sound Power'!BS246),'ModelParams Lw'!C$26+'ModelParams Lw'!C$27*LOG('Sound Power'!$D246/'Sound Power'!$E246)+'ModelParams Lw'!C$28*LN('Sound Power'!BS246)))</f>
        <v>#DIV/0!</v>
      </c>
      <c r="CB246" s="26" t="e">
        <f>IF(Calcul!$E248="SW",'ModelParams Lw'!D$22+'ModelParams Lw'!D$23*LOG('Sound Power'!$D246/'Sound Power'!$E246)+'ModelParams Lw'!D$24*LN('Sound Power'!BT246),IF('ModelParams Lw'!D$26+'ModelParams Lw'!D$27*LOG('Sound Power'!$D246/'Sound Power'!$E246)+'ModelParams Lw'!D$28*LN('Sound Power'!BT246)&lt;'ModelParams Lw'!D$22+'ModelParams Lw'!D$23*LOG('Sound Power'!$D246/'Sound Power'!$E246)+'ModelParams Lw'!D$24*LN('Sound Power'!BT246),'ModelParams Lw'!D$22+'ModelParams Lw'!D$23*LOG('Sound Power'!$D246/'Sound Power'!$E246)+'ModelParams Lw'!D$24*LN('Sound Power'!BT246),'ModelParams Lw'!D$26+'ModelParams Lw'!D$27*LOG('Sound Power'!$D246/'Sound Power'!$E246)+'ModelParams Lw'!D$28*LN('Sound Power'!BT246)))</f>
        <v>#DIV/0!</v>
      </c>
      <c r="CC246" s="26" t="e">
        <f>IF(Calcul!$E248="SW",'ModelParams Lw'!E$22+'ModelParams Lw'!E$23*LOG('Sound Power'!$D246/'Sound Power'!$E246)+'ModelParams Lw'!E$24*LN('Sound Power'!BU246),IF('ModelParams Lw'!E$26+'ModelParams Lw'!E$27*LOG('Sound Power'!$D246/'Sound Power'!$E246)+'ModelParams Lw'!E$28*LN('Sound Power'!BU246)&lt;'ModelParams Lw'!E$22+'ModelParams Lw'!E$23*LOG('Sound Power'!$D246/'Sound Power'!$E246)+'ModelParams Lw'!E$24*LN('Sound Power'!BU246),'ModelParams Lw'!E$22+'ModelParams Lw'!E$23*LOG('Sound Power'!$D246/'Sound Power'!$E246)+'ModelParams Lw'!E$24*LN('Sound Power'!BU246),'ModelParams Lw'!E$26+'ModelParams Lw'!E$27*LOG('Sound Power'!$D246/'Sound Power'!$E246)+'ModelParams Lw'!E$28*LN('Sound Power'!BU246)))</f>
        <v>#DIV/0!</v>
      </c>
      <c r="CD246" s="26" t="e">
        <f>IF(Calcul!$E248="SW",'ModelParams Lw'!F$22+'ModelParams Lw'!F$23*LOG('Sound Power'!$D246/'Sound Power'!$E246)+'ModelParams Lw'!F$24*LN('Sound Power'!BV246),IF('ModelParams Lw'!F$26+'ModelParams Lw'!F$27*LOG('Sound Power'!$D246/'Sound Power'!$E246)+'ModelParams Lw'!F$28*LN('Sound Power'!BV246)&lt;'ModelParams Lw'!F$22+'ModelParams Lw'!F$23*LOG('Sound Power'!$D246/'Sound Power'!$E246)+'ModelParams Lw'!F$24*LN('Sound Power'!BV246),'ModelParams Lw'!F$22+'ModelParams Lw'!F$23*LOG('Sound Power'!$D246/'Sound Power'!$E246)+'ModelParams Lw'!F$24*LN('Sound Power'!BV246),'ModelParams Lw'!F$26+'ModelParams Lw'!F$27*LOG('Sound Power'!$D246/'Sound Power'!$E246)+'ModelParams Lw'!F$28*LN('Sound Power'!BV246)))</f>
        <v>#DIV/0!</v>
      </c>
      <c r="CE246" s="26" t="e">
        <f>IF(Calcul!$E248="SW",'ModelParams Lw'!G$22+'ModelParams Lw'!G$23*LOG('Sound Power'!$D246/'Sound Power'!$E246)+'ModelParams Lw'!G$24*LN('Sound Power'!BW246),IF('ModelParams Lw'!G$26+'ModelParams Lw'!G$27*LOG('Sound Power'!$D246/'Sound Power'!$E246)+'ModelParams Lw'!G$28*LN('Sound Power'!BW246)&lt;'ModelParams Lw'!G$22+'ModelParams Lw'!G$23*LOG('Sound Power'!$D246/'Sound Power'!$E246)+'ModelParams Lw'!G$24*LN('Sound Power'!BW246),'ModelParams Lw'!G$22+'ModelParams Lw'!G$23*LOG('Sound Power'!$D246/'Sound Power'!$E246)+'ModelParams Lw'!G$24*LN('Sound Power'!BW246),'ModelParams Lw'!G$26+'ModelParams Lw'!G$27*LOG('Sound Power'!$D246/'Sound Power'!$E246)+'ModelParams Lw'!G$28*LN('Sound Power'!BW246)))</f>
        <v>#DIV/0!</v>
      </c>
      <c r="CF246" s="26" t="e">
        <f>IF(Calcul!$E248="SW",'ModelParams Lw'!H$22+'ModelParams Lw'!H$23*LOG('Sound Power'!$D246/'Sound Power'!$E246)+'ModelParams Lw'!H$24*LN('Sound Power'!BX246),IF('ModelParams Lw'!H$26+'ModelParams Lw'!H$27*LOG('Sound Power'!$D246/'Sound Power'!$E246)+'ModelParams Lw'!H$28*LN('Sound Power'!BX246)&lt;'ModelParams Lw'!H$22+'ModelParams Lw'!H$23*LOG('Sound Power'!$D246/'Sound Power'!$E246)+'ModelParams Lw'!H$24*LN('Sound Power'!BX246),'ModelParams Lw'!H$22+'ModelParams Lw'!H$23*LOG('Sound Power'!$D246/'Sound Power'!$E246)+'ModelParams Lw'!H$24*LN('Sound Power'!BX246),'ModelParams Lw'!H$26+'ModelParams Lw'!H$27*LOG('Sound Power'!$D246/'Sound Power'!$E246)+'ModelParams Lw'!H$28*LN('Sound Power'!BX246)))</f>
        <v>#DIV/0!</v>
      </c>
      <c r="CG246" s="26" t="e">
        <f>IF(Calcul!$E248="SW",'ModelParams Lw'!I$22+'ModelParams Lw'!I$23*LOG('Sound Power'!$D246/'Sound Power'!$E246)+'ModelParams Lw'!I$24*LN('Sound Power'!BY246),IF('ModelParams Lw'!I$26+'ModelParams Lw'!I$27*LOG('Sound Power'!$D246/'Sound Power'!$E246)+'ModelParams Lw'!I$28*LN('Sound Power'!BY246)&lt;'ModelParams Lw'!I$22+'ModelParams Lw'!I$23*LOG('Sound Power'!$D246/'Sound Power'!$E246)+'ModelParams Lw'!I$24*LN('Sound Power'!BY246),'ModelParams Lw'!I$22+'ModelParams Lw'!I$23*LOG('Sound Power'!$D246/'Sound Power'!$E246)+'ModelParams Lw'!I$24*LN('Sound Power'!BY246),'ModelParams Lw'!I$26+'ModelParams Lw'!I$27*LOG('Sound Power'!$D246/'Sound Power'!$E246)+'ModelParams Lw'!I$28*LN('Sound Power'!BY246)))</f>
        <v>#DIV/0!</v>
      </c>
      <c r="CH246" s="26" t="e">
        <f>IF(Calcul!$E248="SW",'ModelParams Lw'!J$22+'ModelParams Lw'!J$23*LOG('Sound Power'!$D246/'Sound Power'!$E246)+'ModelParams Lw'!J$24*LN('Sound Power'!BZ246),IF('ModelParams Lw'!J$26+'ModelParams Lw'!J$27*LOG('Sound Power'!$D246/'Sound Power'!$E246)+'ModelParams Lw'!J$28*LN('Sound Power'!BZ246)&lt;'ModelParams Lw'!J$22+'ModelParams Lw'!J$23*LOG('Sound Power'!$D246/'Sound Power'!$E246)+'ModelParams Lw'!J$24*LN('Sound Power'!BZ246),'ModelParams Lw'!J$22+'ModelParams Lw'!J$23*LOG('Sound Power'!$D246/'Sound Power'!$E246)+'ModelParams Lw'!J$24*LN('Sound Power'!BZ246),'ModelParams Lw'!J$26+'ModelParams Lw'!J$27*LOG('Sound Power'!$D246/'Sound Power'!$E246)+'ModelParams Lw'!J$28*LN('Sound Power'!BZ246)))</f>
        <v>#DIV/0!</v>
      </c>
      <c r="CI246" s="26" t="e">
        <f t="shared" si="108"/>
        <v>#DIV/0!</v>
      </c>
      <c r="CJ246" s="26" t="e">
        <f t="shared" si="109"/>
        <v>#DIV/0!</v>
      </c>
      <c r="CK246" s="26" t="e">
        <f t="shared" si="110"/>
        <v>#DIV/0!</v>
      </c>
      <c r="CL246" s="26" t="e">
        <f t="shared" si="111"/>
        <v>#DIV/0!</v>
      </c>
      <c r="CM246" s="26" t="e">
        <f t="shared" si="112"/>
        <v>#DIV/0!</v>
      </c>
      <c r="CN246" s="26" t="e">
        <f t="shared" si="113"/>
        <v>#DIV/0!</v>
      </c>
      <c r="CO246" s="26" t="e">
        <f t="shared" si="114"/>
        <v>#DIV/0!</v>
      </c>
      <c r="CP246" s="26" t="e">
        <f t="shared" si="115"/>
        <v>#DIV/0!</v>
      </c>
      <c r="CQ246" s="26" t="e">
        <f>10*LOG10(IF(CI246="",0,POWER(10,((CI246+'ModelParams Lw'!$O$4)/10))) +IF(CJ246="",0,POWER(10,((CJ246+'ModelParams Lw'!$P$4)/10))) +IF(CK246="",0,POWER(10,((CK246+'ModelParams Lw'!$Q$4)/10))) +IF(CL246="",0,POWER(10,((CL246+'ModelParams Lw'!$R$4)/10))) +IF(CM246="",0,POWER(10,((CM246+'ModelParams Lw'!$S$4)/10))) +IF(CN246="",0,POWER(10,((CN246+'ModelParams Lw'!$T$4)/10))) +IF(CO246="",0,POWER(10,((CO246+'ModelParams Lw'!$U$4)/10)))+IF(CP246="",0,POWER(10,((CP246+'ModelParams Lw'!$V$4)/10))))</f>
        <v>#DIV/0!</v>
      </c>
      <c r="CR246" s="26" t="e">
        <f t="shared" si="116"/>
        <v>#DIV/0!</v>
      </c>
      <c r="CS246" s="26" t="e">
        <f>(CI246-'ModelParams Lw'!$O$10)/'ModelParams Lw'!$O$11</f>
        <v>#DIV/0!</v>
      </c>
      <c r="CT246" s="26" t="e">
        <f>(CJ246-'ModelParams Lw'!$P$10)/'ModelParams Lw'!$P$11</f>
        <v>#DIV/0!</v>
      </c>
      <c r="CU246" s="26" t="e">
        <f>(CK246-'ModelParams Lw'!$Q$10)/'ModelParams Lw'!$Q$11</f>
        <v>#DIV/0!</v>
      </c>
      <c r="CV246" s="26" t="e">
        <f>(CL246-'ModelParams Lw'!$R$10)/'ModelParams Lw'!$R$11</f>
        <v>#DIV/0!</v>
      </c>
      <c r="CW246" s="26" t="e">
        <f>(CM246-'ModelParams Lw'!$S$10)/'ModelParams Lw'!$S$11</f>
        <v>#DIV/0!</v>
      </c>
      <c r="CX246" s="26" t="e">
        <f>(CN246-'ModelParams Lw'!$T$10)/'ModelParams Lw'!$T$11</f>
        <v>#DIV/0!</v>
      </c>
      <c r="CY246" s="26" t="e">
        <f>(CO246-'ModelParams Lw'!$U$10)/'ModelParams Lw'!$U$11</f>
        <v>#DIV/0!</v>
      </c>
      <c r="CZ246" s="26" t="e">
        <f>(CP246-'ModelParams Lw'!$V$10)/'ModelParams Lw'!$V$11</f>
        <v>#DIV/0!</v>
      </c>
    </row>
    <row r="247" spans="1:104" x14ac:dyDescent="0.2">
      <c r="A247" s="13">
        <f>Calcul!A249</f>
        <v>0</v>
      </c>
      <c r="B247" s="13">
        <f t="shared" si="92"/>
        <v>0</v>
      </c>
      <c r="C247" s="13">
        <f>Calcul!B249</f>
        <v>0</v>
      </c>
      <c r="D247" s="13">
        <f>Calcul!C249/1000</f>
        <v>0</v>
      </c>
      <c r="E247" s="13">
        <f>Calcul!D249/1000</f>
        <v>0</v>
      </c>
      <c r="F247" s="13">
        <f t="shared" si="93"/>
        <v>0</v>
      </c>
      <c r="G247" s="23" t="e">
        <f>DEGREES(ACOS(1-(1/'ModelParams Lw'!B$15*SQRT(0.5*1.2/'Sound Power'!$C247)*('Sound Power'!$B247/3600)/('Sound Power'!$D247)/('Sound Power'!$F247))))</f>
        <v>#DIV/0!</v>
      </c>
      <c r="H247" s="23" t="e">
        <f>DEGREES(ACOS(1-(1/'ModelParams Lw'!C$15*SQRT(0.5*1.2/'Sound Power'!$C247)*('Sound Power'!$B247/3600)/('Sound Power'!$D247)/('Sound Power'!$F247))))</f>
        <v>#DIV/0!</v>
      </c>
      <c r="I247" s="23" t="e">
        <f>DEGREES(ACOS(1-(1/'ModelParams Lw'!D$15*SQRT(0.5*1.2/'Sound Power'!$C247)*('Sound Power'!$B247/3600)/('Sound Power'!$D247)/('Sound Power'!$F247))))</f>
        <v>#DIV/0!</v>
      </c>
      <c r="J247" s="23" t="e">
        <f>DEGREES(ACOS(1-(1/'ModelParams Lw'!E$15*SQRT(0.5*1.2/'Sound Power'!$C247)*('Sound Power'!$B247/3600)/('Sound Power'!$D247)/('Sound Power'!$F247))))</f>
        <v>#DIV/0!</v>
      </c>
      <c r="K247" s="23" t="e">
        <f>DEGREES(ACOS(1-(1/'ModelParams Lw'!F$15*SQRT(0.5*1.2/'Sound Power'!$C247)*('Sound Power'!$B247/3600)/('Sound Power'!$D247)/('Sound Power'!$F247))))</f>
        <v>#DIV/0!</v>
      </c>
      <c r="L247" s="23" t="e">
        <f>DEGREES(ACOS(1-(1/'ModelParams Lw'!G$15*SQRT(0.5*1.2/'Sound Power'!$C247)*('Sound Power'!$B247/3600)/('Sound Power'!$D247)/('Sound Power'!$F247))))</f>
        <v>#DIV/0!</v>
      </c>
      <c r="M247" s="23" t="e">
        <f>DEGREES(ACOS(1-(1/'ModelParams Lw'!H$15*SQRT(0.5*1.2/'Sound Power'!$C247)*('Sound Power'!$B247/3600)/('Sound Power'!$D247)/('Sound Power'!$F247))))</f>
        <v>#DIV/0!</v>
      </c>
      <c r="N247" s="23" t="e">
        <f>DEGREES(ACOS(1-(1/'ModelParams Lw'!I$15*SQRT(0.5*1.2/'Sound Power'!$C247)*('Sound Power'!$B247/3600)/('Sound Power'!$D247)/('Sound Power'!$F247))))</f>
        <v>#DIV/0!</v>
      </c>
      <c r="O247" s="26" t="e">
        <f>('ModelParams Lw'!B$4*LN('Sound Power'!G247)/(1+EXP(-('Sound Power'!$D247*1000+'ModelParams Lw'!B$6)/'ModelParams Lw'!B$7))+'ModelParams Lw'!B$5)*LN('Sound Power'!$B247)-('ModelParams Lw'!B$8+'ModelParams Lw'!B$9*$D247+'ModelParams Lw'!B$10*'Sound Power'!$F247^'ModelParams Lw'!B$14+'ModelParams Lw'!B$11*LN('Sound Power'!G247)+'ModelParams Lw'!B$12*'Sound Power'!$D247*'Sound Power'!$F247+'ModelParams Lw'!B$13*'Sound Power'!$D247*LN('Sound Power'!G247))</f>
        <v>#DIV/0!</v>
      </c>
      <c r="P247" s="26" t="e">
        <f>('ModelParams Lw'!C$4*LN('Sound Power'!H247)/(1+EXP(-('Sound Power'!$D247*1000+'ModelParams Lw'!C$6)/'ModelParams Lw'!C$7))+'ModelParams Lw'!C$5)*LN('Sound Power'!$B247)-('ModelParams Lw'!C$8+'ModelParams Lw'!C$9*$D247+'ModelParams Lw'!C$10*'Sound Power'!$F247^'ModelParams Lw'!C$14+'ModelParams Lw'!C$11*LN('Sound Power'!H247)+'ModelParams Lw'!C$12*'Sound Power'!$D247*'Sound Power'!$F247+'ModelParams Lw'!C$13*'Sound Power'!$D247*LN('Sound Power'!H247))</f>
        <v>#DIV/0!</v>
      </c>
      <c r="Q247" s="26" t="e">
        <f>('ModelParams Lw'!D$4*LN('Sound Power'!I247)/(1+EXP(-('Sound Power'!$D247*1000+'ModelParams Lw'!D$6)/'ModelParams Lw'!D$7))+'ModelParams Lw'!D$5)*LN('Sound Power'!$B247)-('ModelParams Lw'!D$8+'ModelParams Lw'!D$9*$D247+'ModelParams Lw'!D$10*'Sound Power'!$F247^'ModelParams Lw'!D$14+'ModelParams Lw'!D$11*LN('Sound Power'!I247)+'ModelParams Lw'!D$12*'Sound Power'!$D247*'Sound Power'!$F247+'ModelParams Lw'!D$13*'Sound Power'!$D247*LN('Sound Power'!I247))</f>
        <v>#DIV/0!</v>
      </c>
      <c r="R247" s="26" t="e">
        <f>('ModelParams Lw'!E$4*LN('Sound Power'!J247)/(1+EXP(-('Sound Power'!$D247*1000+'ModelParams Lw'!E$6)/'ModelParams Lw'!E$7))+'ModelParams Lw'!E$5)*LN('Sound Power'!$B247)-('ModelParams Lw'!E$8+'ModelParams Lw'!E$9*$D247+'ModelParams Lw'!E$10*'Sound Power'!$F247^'ModelParams Lw'!E$14+'ModelParams Lw'!E$11*LN('Sound Power'!J247)+'ModelParams Lw'!E$12*'Sound Power'!$D247*'Sound Power'!$F247+'ModelParams Lw'!E$13*'Sound Power'!$D247*LN('Sound Power'!J247))</f>
        <v>#DIV/0!</v>
      </c>
      <c r="S247" s="26" t="e">
        <f>('ModelParams Lw'!F$4*LN('Sound Power'!K247)/(1+EXP(-('Sound Power'!$D247*1000+'ModelParams Lw'!F$6)/'ModelParams Lw'!F$7))+'ModelParams Lw'!F$5)*LN('Sound Power'!$B247)-('ModelParams Lw'!F$8+'ModelParams Lw'!F$9*$D247+'ModelParams Lw'!F$10*'Sound Power'!$F247^'ModelParams Lw'!F$14+'ModelParams Lw'!F$11*LN('Sound Power'!K247)+'ModelParams Lw'!F$12*'Sound Power'!$D247*'Sound Power'!$F247+'ModelParams Lw'!F$13*'Sound Power'!$D247*LN('Sound Power'!K247))</f>
        <v>#DIV/0!</v>
      </c>
      <c r="T247" s="26" t="e">
        <f>('ModelParams Lw'!G$4*LN('Sound Power'!L247)/(1+EXP(-('Sound Power'!$D247*1000+'ModelParams Lw'!G$6)/'ModelParams Lw'!G$7))+'ModelParams Lw'!G$5)*LN('Sound Power'!$B247)-('ModelParams Lw'!G$8+'ModelParams Lw'!G$9*$D247+'ModelParams Lw'!G$10*'Sound Power'!$F247^'ModelParams Lw'!G$14+'ModelParams Lw'!G$11*LN('Sound Power'!L247)+'ModelParams Lw'!G$12*'Sound Power'!$D247*'Sound Power'!$F247+'ModelParams Lw'!G$13*'Sound Power'!$D247*LN('Sound Power'!L247))</f>
        <v>#DIV/0!</v>
      </c>
      <c r="U247" s="26" t="e">
        <f>('ModelParams Lw'!H$4*LN('Sound Power'!M247)/(1+EXP(-('Sound Power'!$D247*1000+'ModelParams Lw'!H$6)/'ModelParams Lw'!H$7))+'ModelParams Lw'!H$5)*LN('Sound Power'!$B247)-('ModelParams Lw'!H$8+'ModelParams Lw'!H$9*$D247+'ModelParams Lw'!H$10*'Sound Power'!$F247^'ModelParams Lw'!H$14+'ModelParams Lw'!H$11*LN('Sound Power'!M247)+'ModelParams Lw'!H$12*'Sound Power'!$D247*'Sound Power'!$F247+'ModelParams Lw'!H$13*'Sound Power'!$D247*LN('Sound Power'!M247))</f>
        <v>#DIV/0!</v>
      </c>
      <c r="V247" s="26" t="e">
        <f>('ModelParams Lw'!I$4*LN('Sound Power'!N247)/(1+EXP(-('Sound Power'!$D247*1000+'ModelParams Lw'!I$6)/'ModelParams Lw'!I$7))+'ModelParams Lw'!I$5)*LN('Sound Power'!$B247)-('ModelParams Lw'!I$8+'ModelParams Lw'!I$9*$D247+'ModelParams Lw'!I$10*'Sound Power'!$F247^'ModelParams Lw'!I$14+'ModelParams Lw'!I$11*LN('Sound Power'!N247)+'ModelParams Lw'!I$12*'Sound Power'!$D247*'Sound Power'!$F247+'ModelParams Lw'!I$13*'Sound Power'!$D247*LN('Sound Power'!N247))</f>
        <v>#DIV/0!</v>
      </c>
      <c r="W247" s="26" t="e">
        <f>10*LOG10(IF(O247="",0,POWER(10,((O247+'ModelParams Lw'!$O$4)/10))) +IF(P247="",0,POWER(10,((P247+'ModelParams Lw'!$P$4)/10))) +IF(Q247="",0,POWER(10,((Q247+'ModelParams Lw'!$Q$4)/10))) +IF(R247="",0,POWER(10,((R247+'ModelParams Lw'!$R$4)/10))) +IF(S247="",0,POWER(10,((S247+'ModelParams Lw'!$S$4)/10))) +IF(T247="",0,POWER(10,((T247+'ModelParams Lw'!$T$4)/10))) +IF(U247="",0,POWER(10,((U247+'ModelParams Lw'!$U$4)/10)))+IF(V247="",0,POWER(10,((V247+'ModelParams Lw'!$V$4)/10))))</f>
        <v>#DIV/0!</v>
      </c>
      <c r="X247" s="26" t="e">
        <f t="shared" si="102"/>
        <v>#DIV/0!</v>
      </c>
      <c r="Y247" s="26" t="e">
        <f>(O247-'ModelParams Lw'!O$10)/'ModelParams Lw'!O$11</f>
        <v>#DIV/0!</v>
      </c>
      <c r="Z247" s="26" t="e">
        <f>(P247-'ModelParams Lw'!P$10)/'ModelParams Lw'!P$11</f>
        <v>#DIV/0!</v>
      </c>
      <c r="AA247" s="26" t="e">
        <f>(Q247-'ModelParams Lw'!Q$10)/'ModelParams Lw'!Q$11</f>
        <v>#DIV/0!</v>
      </c>
      <c r="AB247" s="26" t="e">
        <f>(R247-'ModelParams Lw'!R$10)/'ModelParams Lw'!R$11</f>
        <v>#DIV/0!</v>
      </c>
      <c r="AC247" s="26" t="e">
        <f>(S247-'ModelParams Lw'!S$10)/'ModelParams Lw'!S$11</f>
        <v>#DIV/0!</v>
      </c>
      <c r="AD247" s="26" t="e">
        <f>(T247-'ModelParams Lw'!T$10)/'ModelParams Lw'!T$11</f>
        <v>#DIV/0!</v>
      </c>
      <c r="AE247" s="26" t="e">
        <f>(U247-'ModelParams Lw'!U$10)/'ModelParams Lw'!U$11</f>
        <v>#DIV/0!</v>
      </c>
      <c r="AF247" s="26" t="e">
        <f>(V247-'ModelParams Lw'!V$10)/'ModelParams Lw'!V$11</f>
        <v>#DIV/0!</v>
      </c>
      <c r="AG247" s="26" t="e">
        <f t="shared" si="103"/>
        <v>#DIV/0!</v>
      </c>
      <c r="AH247" s="26" t="e">
        <f>VLOOKUP(D247*1000,'ModelParams Lw'!$A$38:$D$58,4)</f>
        <v>#N/A</v>
      </c>
      <c r="AI247" s="56" t="e">
        <f>VLOOKUP(D247*1000,'ModelParams Lw'!$A$38:$D$58,2)</f>
        <v>#N/A</v>
      </c>
      <c r="AJ247" s="46" t="e">
        <f t="shared" si="104"/>
        <v>#DIV/0!</v>
      </c>
      <c r="AK247" s="26" t="e">
        <f t="shared" si="105"/>
        <v>#VALUE!</v>
      </c>
      <c r="AL247" s="26" t="e">
        <f>IF($AI247=100,'ModelParams Lw'!R$35*'Sound Power'!$AH247^2+'ModelParams Lw'!R$36*'Sound Power'!$AH247+'ModelParams Lw'!R$37,IF($AI247=150,'ModelParams Lw'!R$38*'Sound Power'!$AH247^2+'ModelParams Lw'!R$39*'Sound Power'!$AH247+'ModelParams Lw'!R$40,'ModelParams Lw'!R$41*'Sound Power'!$AH247^2+'ModelParams Lw'!R$42*'Sound Power'!$AH247+'ModelParams Lw'!R$43))</f>
        <v>#N/A</v>
      </c>
      <c r="AM247" s="26" t="e">
        <f>IF($AI247=100,'ModelParams Lw'!S$35*'Sound Power'!$AH247^2+'ModelParams Lw'!S$36*'Sound Power'!$AH247+'ModelParams Lw'!S$37,IF($AI247=150,'ModelParams Lw'!S$38*'Sound Power'!$AH247^2+'ModelParams Lw'!S$39*'Sound Power'!$AH247+'ModelParams Lw'!S$40,'ModelParams Lw'!S$41*'Sound Power'!$AH247^2+'ModelParams Lw'!S$42*'Sound Power'!$AH247+'ModelParams Lw'!S$43))</f>
        <v>#N/A</v>
      </c>
      <c r="AN247" s="26" t="e">
        <f>IF($AI247=100,'ModelParams Lw'!T$35*'Sound Power'!$AH247^2+'ModelParams Lw'!T$36*'Sound Power'!$AH247+'ModelParams Lw'!T$37,IF($AI247=150,'ModelParams Lw'!T$38*'Sound Power'!$AH247^2+'ModelParams Lw'!T$39*'Sound Power'!$AH247+'ModelParams Lw'!T$40,'ModelParams Lw'!T$41*'Sound Power'!$AH247^2+'ModelParams Lw'!T$42*'Sound Power'!$AH247+'ModelParams Lw'!T$43))</f>
        <v>#N/A</v>
      </c>
      <c r="AO247" s="26" t="e">
        <f>IF($AI247=100,'ModelParams Lw'!U$35*'Sound Power'!$AH247^2+'ModelParams Lw'!U$36*'Sound Power'!$AH247+'ModelParams Lw'!U$37,IF($AI247=150,'ModelParams Lw'!U$38*'Sound Power'!$AH247^2+'ModelParams Lw'!U$39*'Sound Power'!$AH247+'ModelParams Lw'!U$40,'ModelParams Lw'!U$41*'Sound Power'!$AH247^2+'ModelParams Lw'!U$42*'Sound Power'!$AH247+'ModelParams Lw'!U$43))</f>
        <v>#N/A</v>
      </c>
      <c r="AP247" s="26" t="e">
        <f>IF($AI247=100,'ModelParams Lw'!V$35*'Sound Power'!$AH247^2+'ModelParams Lw'!V$36*'Sound Power'!$AH247+'ModelParams Lw'!V$37,IF($AI247=150,'ModelParams Lw'!V$38*'Sound Power'!$AH247^2+'ModelParams Lw'!V$39*'Sound Power'!$AH247+'ModelParams Lw'!V$40,'ModelParams Lw'!V$41*'Sound Power'!$AH247^2+'ModelParams Lw'!V$42*'Sound Power'!$AH247+'ModelParams Lw'!V$43))</f>
        <v>#N/A</v>
      </c>
      <c r="AQ247" s="26" t="e">
        <f>IF($AI247=100,'ModelParams Lw'!W$35*'Sound Power'!$AH247^2+'ModelParams Lw'!W$36*'Sound Power'!$AH247+'ModelParams Lw'!W$37,IF($AI247=150,'ModelParams Lw'!W$38*'Sound Power'!$AH247^2+'ModelParams Lw'!W$39*'Sound Power'!$AH247+'ModelParams Lw'!W$40,'ModelParams Lw'!W$41*'Sound Power'!$AH247^2+'ModelParams Lw'!W$42*'Sound Power'!$AH247+'ModelParams Lw'!W$43))</f>
        <v>#N/A</v>
      </c>
      <c r="AR247" s="26" t="e">
        <f t="shared" si="106"/>
        <v>#VALUE!</v>
      </c>
      <c r="AS247" s="26" t="e">
        <f>IF(26.83*LN($AJ247)-11.791-'ModelParams Lw'!B$35&lt;0,0,26.83*LN($AJ247)-11.791-'ModelParams Lw'!B$35)</f>
        <v>#DIV/0!</v>
      </c>
      <c r="AT247" s="26" t="e">
        <f>IF(26.83*LN($AJ247)-11.791-'ModelParams Lw'!C$35&lt;0,0,26.83*LN($AJ247)-11.791-'ModelParams Lw'!C$35)</f>
        <v>#DIV/0!</v>
      </c>
      <c r="AU247" s="26" t="e">
        <f>IF(26.83*LN($AJ247)-11.791-'ModelParams Lw'!D$35&lt;0,0,26.83*LN($AJ247)-11.791-'ModelParams Lw'!D$35)</f>
        <v>#DIV/0!</v>
      </c>
      <c r="AV247" s="26" t="e">
        <f>IF(26.83*LN($AJ247)-11.791-'ModelParams Lw'!E$35&lt;0,0,26.83*LN($AJ247)-11.791-'ModelParams Lw'!E$35)</f>
        <v>#DIV/0!</v>
      </c>
      <c r="AW247" s="26" t="e">
        <f>IF(26.83*LN($AJ247)-11.791-'ModelParams Lw'!F$35&lt;0,0,26.83*LN($AJ247)-11.791-'ModelParams Lw'!F$35)</f>
        <v>#DIV/0!</v>
      </c>
      <c r="AX247" s="26" t="e">
        <f>IF(26.83*LN($AJ247)-11.791-'ModelParams Lw'!G$35&lt;0,0,26.83*LN($AJ247)-11.791-'ModelParams Lw'!G$35)</f>
        <v>#DIV/0!</v>
      </c>
      <c r="AY247" s="26" t="e">
        <f>IF(26.83*LN($AJ247)-11.791-'ModelParams Lw'!H$35&lt;0,0,26.83*LN($AJ247)-11.791-'ModelParams Lw'!H$35)</f>
        <v>#DIV/0!</v>
      </c>
      <c r="AZ247" s="26" t="e">
        <f>IF(26.83*LN($AJ247)-11.791-'ModelParams Lw'!I$35&lt;0,0,26.83*LN($AJ247)-11.791-'ModelParams Lw'!I$35)</f>
        <v>#DIV/0!</v>
      </c>
      <c r="BA247" s="26" t="e">
        <f t="shared" si="94"/>
        <v>#DIV/0!</v>
      </c>
      <c r="BB247" s="26" t="e">
        <f t="shared" si="95"/>
        <v>#DIV/0!</v>
      </c>
      <c r="BC247" s="26" t="e">
        <f t="shared" si="96"/>
        <v>#DIV/0!</v>
      </c>
      <c r="BD247" s="26" t="e">
        <f t="shared" si="97"/>
        <v>#DIV/0!</v>
      </c>
      <c r="BE247" s="26" t="e">
        <f t="shared" si="98"/>
        <v>#DIV/0!</v>
      </c>
      <c r="BF247" s="26" t="e">
        <f t="shared" si="99"/>
        <v>#DIV/0!</v>
      </c>
      <c r="BG247" s="26" t="e">
        <f t="shared" si="100"/>
        <v>#DIV/0!</v>
      </c>
      <c r="BH247" s="26" t="e">
        <f t="shared" si="101"/>
        <v>#DIV/0!</v>
      </c>
      <c r="BI247" s="26" t="e">
        <f>10*LOG10(IF(BA247="",0,POWER(10,((BA247+'ModelParams Lw'!$O$4)/10))) +IF(BB247="",0,POWER(10,((BB247+'ModelParams Lw'!$P$4)/10))) +IF(BC247="",0,POWER(10,((BC247+'ModelParams Lw'!$Q$4)/10))) +IF(BD247="",0,POWER(10,((BD247+'ModelParams Lw'!$R$4)/10))) +IF(BE247="",0,POWER(10,((BE247+'ModelParams Lw'!$S$4)/10))) +IF(BF247="",0,POWER(10,((BF247+'ModelParams Lw'!$T$4)/10))) +IF(BG247="",0,POWER(10,((BG247+'ModelParams Lw'!$U$4)/10)))+IF(BH247="",0,POWER(10,((BH247+'ModelParams Lw'!$V$4)/10))))</f>
        <v>#DIV/0!</v>
      </c>
      <c r="BJ247" s="26" t="e">
        <f t="shared" si="107"/>
        <v>#DIV/0!</v>
      </c>
      <c r="BK247" s="26" t="e">
        <f>(BA247-'ModelParams Lw'!O$10)/'ModelParams Lw'!O$11</f>
        <v>#DIV/0!</v>
      </c>
      <c r="BL247" s="26" t="e">
        <f>(BB247-'ModelParams Lw'!P$10)/'ModelParams Lw'!P$11</f>
        <v>#DIV/0!</v>
      </c>
      <c r="BM247" s="26" t="e">
        <f>(BC247-'ModelParams Lw'!Q$10)/'ModelParams Lw'!Q$11</f>
        <v>#DIV/0!</v>
      </c>
      <c r="BN247" s="26" t="e">
        <f>(BD247-'ModelParams Lw'!R$10)/'ModelParams Lw'!R$11</f>
        <v>#DIV/0!</v>
      </c>
      <c r="BO247" s="26" t="e">
        <f>(BE247-'ModelParams Lw'!S$10)/'ModelParams Lw'!S$11</f>
        <v>#DIV/0!</v>
      </c>
      <c r="BP247" s="26" t="e">
        <f>(BF247-'ModelParams Lw'!T$10)/'ModelParams Lw'!T$11</f>
        <v>#DIV/0!</v>
      </c>
      <c r="BQ247" s="26" t="e">
        <f>(BG247-'ModelParams Lw'!U$10)/'ModelParams Lw'!U$11</f>
        <v>#DIV/0!</v>
      </c>
      <c r="BR247" s="26" t="e">
        <f>(BH247-'ModelParams Lw'!V$10)/'ModelParams Lw'!V$11</f>
        <v>#DIV/0!</v>
      </c>
      <c r="BS247" s="23" t="e">
        <f>IF(Calcul!$E249="SW",DEGREES(ACOS(1-(1/'ModelParams Lw'!C$25*SQRT(0.5*1.2/'Sound Power'!$C247)*('Sound Power'!$B247/3600)/('Sound Power'!$D247)/('Sound Power'!$F247)))),DEGREES(ACOS(1-(1/'ModelParams Lw'!C$29*SQRT(0.5*1.2/'Sound Power'!$C247)*('Sound Power'!$B247/3600)/('Sound Power'!$D247)/('Sound Power'!$F247)))))</f>
        <v>#DIV/0!</v>
      </c>
      <c r="BT247" s="23" t="e">
        <f>IF(Calcul!$E249="SW",DEGREES(ACOS(1-(1/'ModelParams Lw'!D$25*SQRT(0.5*1.2/'Sound Power'!$C247)*('Sound Power'!$B247/3600)/('Sound Power'!$D247)/('Sound Power'!$F247)))),DEGREES(ACOS(1-(1/'ModelParams Lw'!D$29*SQRT(0.5*1.2/'Sound Power'!$C247)*('Sound Power'!$B247/3600)/('Sound Power'!$D247)/('Sound Power'!$F247)))))</f>
        <v>#DIV/0!</v>
      </c>
      <c r="BU247" s="23" t="e">
        <f>IF(Calcul!$E249="SW",DEGREES(ACOS(1-(1/'ModelParams Lw'!E$25*SQRT(0.5*1.2/'Sound Power'!$C247)*('Sound Power'!$B247/3600)/('Sound Power'!$D247)/('Sound Power'!$F247)))),DEGREES(ACOS(1-(1/'ModelParams Lw'!E$29*SQRT(0.5*1.2/'Sound Power'!$C247)*('Sound Power'!$B247/3600)/('Sound Power'!$D247)/('Sound Power'!$F247)))))</f>
        <v>#DIV/0!</v>
      </c>
      <c r="BV247" s="23" t="e">
        <f>IF(Calcul!$E249="SW",DEGREES(ACOS(1-(1/'ModelParams Lw'!F$25*SQRT(0.5*1.2/'Sound Power'!$C247)*('Sound Power'!$B247/3600)/('Sound Power'!$D247)/('Sound Power'!$F247)))),DEGREES(ACOS(1-(1/'ModelParams Lw'!F$29*SQRT(0.5*1.2/'Sound Power'!$C247)*('Sound Power'!$B247/3600)/('Sound Power'!$D247)/('Sound Power'!$F247)))))</f>
        <v>#DIV/0!</v>
      </c>
      <c r="BW247" s="23" t="e">
        <f>IF(Calcul!$E249="SW",DEGREES(ACOS(1-(1/'ModelParams Lw'!G$25*SQRT(0.5*1.2/'Sound Power'!$C247)*('Sound Power'!$B247/3600)/('Sound Power'!$D247)/('Sound Power'!$F247)))),DEGREES(ACOS(1-(1/'ModelParams Lw'!G$29*SQRT(0.5*1.2/'Sound Power'!$C247)*('Sound Power'!$B247/3600)/('Sound Power'!$D247)/('Sound Power'!$F247)))))</f>
        <v>#DIV/0!</v>
      </c>
      <c r="BX247" s="23" t="e">
        <f>IF(Calcul!$E249="SW",DEGREES(ACOS(1-(1/'ModelParams Lw'!H$25*SQRT(0.5*1.2/'Sound Power'!$C247)*('Sound Power'!$B247/3600)/('Sound Power'!$D247)/('Sound Power'!$F247)))),DEGREES(ACOS(1-(1/'ModelParams Lw'!H$29*SQRT(0.5*1.2/'Sound Power'!$C247)*('Sound Power'!$B247/3600)/('Sound Power'!$D247)/('Sound Power'!$F247)))))</f>
        <v>#DIV/0!</v>
      </c>
      <c r="BY247" s="23" t="e">
        <f>IF(Calcul!$E249="SW",DEGREES(ACOS(1-(1/'ModelParams Lw'!I$25*SQRT(0.5*1.2/'Sound Power'!$C247)*('Sound Power'!$B247/3600)/('Sound Power'!$D247)/('Sound Power'!$F247)))),DEGREES(ACOS(1-(1/'ModelParams Lw'!I$29*SQRT(0.5*1.2/'Sound Power'!$C247)*('Sound Power'!$B247/3600)/('Sound Power'!$D247)/('Sound Power'!$F247)))))</f>
        <v>#DIV/0!</v>
      </c>
      <c r="BZ247" s="23" t="e">
        <f>IF(Calcul!$E249="SW",DEGREES(ACOS(1-(1/'ModelParams Lw'!J$25*SQRT(0.5*1.2/'Sound Power'!$C247)*('Sound Power'!$B247/3600)/('Sound Power'!$D247)/('Sound Power'!$F247)))),DEGREES(ACOS(1-(1/'ModelParams Lw'!J$29*SQRT(0.5*1.2/'Sound Power'!$C247)*('Sound Power'!$B247/3600)/('Sound Power'!$D247)/('Sound Power'!$F247)))))</f>
        <v>#DIV/0!</v>
      </c>
      <c r="CA247" s="26" t="e">
        <f>IF(Calcul!$E249="SW",'ModelParams Lw'!C$22+'ModelParams Lw'!C$23*LOG('Sound Power'!$D247/'Sound Power'!$E247)+'ModelParams Lw'!C$24*LN('Sound Power'!BS247),IF('ModelParams Lw'!C$26+'ModelParams Lw'!C$27*LOG('Sound Power'!$D247/'Sound Power'!$E247)+'ModelParams Lw'!C$28*LN('Sound Power'!BS247)&lt;'ModelParams Lw'!C$22+'ModelParams Lw'!C$23*LOG('Sound Power'!$D247/'Sound Power'!$E247)+'ModelParams Lw'!C$24*LN('Sound Power'!BS247),'ModelParams Lw'!C$22+'ModelParams Lw'!C$23*LOG('Sound Power'!$D247/'Sound Power'!$E247)+'ModelParams Lw'!C$24*LN('Sound Power'!BS247),'ModelParams Lw'!C$26+'ModelParams Lw'!C$27*LOG('Sound Power'!$D247/'Sound Power'!$E247)+'ModelParams Lw'!C$28*LN('Sound Power'!BS247)))</f>
        <v>#DIV/0!</v>
      </c>
      <c r="CB247" s="26" t="e">
        <f>IF(Calcul!$E249="SW",'ModelParams Lw'!D$22+'ModelParams Lw'!D$23*LOG('Sound Power'!$D247/'Sound Power'!$E247)+'ModelParams Lw'!D$24*LN('Sound Power'!BT247),IF('ModelParams Lw'!D$26+'ModelParams Lw'!D$27*LOG('Sound Power'!$D247/'Sound Power'!$E247)+'ModelParams Lw'!D$28*LN('Sound Power'!BT247)&lt;'ModelParams Lw'!D$22+'ModelParams Lw'!D$23*LOG('Sound Power'!$D247/'Sound Power'!$E247)+'ModelParams Lw'!D$24*LN('Sound Power'!BT247),'ModelParams Lw'!D$22+'ModelParams Lw'!D$23*LOG('Sound Power'!$D247/'Sound Power'!$E247)+'ModelParams Lw'!D$24*LN('Sound Power'!BT247),'ModelParams Lw'!D$26+'ModelParams Lw'!D$27*LOG('Sound Power'!$D247/'Sound Power'!$E247)+'ModelParams Lw'!D$28*LN('Sound Power'!BT247)))</f>
        <v>#DIV/0!</v>
      </c>
      <c r="CC247" s="26" t="e">
        <f>IF(Calcul!$E249="SW",'ModelParams Lw'!E$22+'ModelParams Lw'!E$23*LOG('Sound Power'!$D247/'Sound Power'!$E247)+'ModelParams Lw'!E$24*LN('Sound Power'!BU247),IF('ModelParams Lw'!E$26+'ModelParams Lw'!E$27*LOG('Sound Power'!$D247/'Sound Power'!$E247)+'ModelParams Lw'!E$28*LN('Sound Power'!BU247)&lt;'ModelParams Lw'!E$22+'ModelParams Lw'!E$23*LOG('Sound Power'!$D247/'Sound Power'!$E247)+'ModelParams Lw'!E$24*LN('Sound Power'!BU247),'ModelParams Lw'!E$22+'ModelParams Lw'!E$23*LOG('Sound Power'!$D247/'Sound Power'!$E247)+'ModelParams Lw'!E$24*LN('Sound Power'!BU247),'ModelParams Lw'!E$26+'ModelParams Lw'!E$27*LOG('Sound Power'!$D247/'Sound Power'!$E247)+'ModelParams Lw'!E$28*LN('Sound Power'!BU247)))</f>
        <v>#DIV/0!</v>
      </c>
      <c r="CD247" s="26" t="e">
        <f>IF(Calcul!$E249="SW",'ModelParams Lw'!F$22+'ModelParams Lw'!F$23*LOG('Sound Power'!$D247/'Sound Power'!$E247)+'ModelParams Lw'!F$24*LN('Sound Power'!BV247),IF('ModelParams Lw'!F$26+'ModelParams Lw'!F$27*LOG('Sound Power'!$D247/'Sound Power'!$E247)+'ModelParams Lw'!F$28*LN('Sound Power'!BV247)&lt;'ModelParams Lw'!F$22+'ModelParams Lw'!F$23*LOG('Sound Power'!$D247/'Sound Power'!$E247)+'ModelParams Lw'!F$24*LN('Sound Power'!BV247),'ModelParams Lw'!F$22+'ModelParams Lw'!F$23*LOG('Sound Power'!$D247/'Sound Power'!$E247)+'ModelParams Lw'!F$24*LN('Sound Power'!BV247),'ModelParams Lw'!F$26+'ModelParams Lw'!F$27*LOG('Sound Power'!$D247/'Sound Power'!$E247)+'ModelParams Lw'!F$28*LN('Sound Power'!BV247)))</f>
        <v>#DIV/0!</v>
      </c>
      <c r="CE247" s="26" t="e">
        <f>IF(Calcul!$E249="SW",'ModelParams Lw'!G$22+'ModelParams Lw'!G$23*LOG('Sound Power'!$D247/'Sound Power'!$E247)+'ModelParams Lw'!G$24*LN('Sound Power'!BW247),IF('ModelParams Lw'!G$26+'ModelParams Lw'!G$27*LOG('Sound Power'!$D247/'Sound Power'!$E247)+'ModelParams Lw'!G$28*LN('Sound Power'!BW247)&lt;'ModelParams Lw'!G$22+'ModelParams Lw'!G$23*LOG('Sound Power'!$D247/'Sound Power'!$E247)+'ModelParams Lw'!G$24*LN('Sound Power'!BW247),'ModelParams Lw'!G$22+'ModelParams Lw'!G$23*LOG('Sound Power'!$D247/'Sound Power'!$E247)+'ModelParams Lw'!G$24*LN('Sound Power'!BW247),'ModelParams Lw'!G$26+'ModelParams Lw'!G$27*LOG('Sound Power'!$D247/'Sound Power'!$E247)+'ModelParams Lw'!G$28*LN('Sound Power'!BW247)))</f>
        <v>#DIV/0!</v>
      </c>
      <c r="CF247" s="26" t="e">
        <f>IF(Calcul!$E249="SW",'ModelParams Lw'!H$22+'ModelParams Lw'!H$23*LOG('Sound Power'!$D247/'Sound Power'!$E247)+'ModelParams Lw'!H$24*LN('Sound Power'!BX247),IF('ModelParams Lw'!H$26+'ModelParams Lw'!H$27*LOG('Sound Power'!$D247/'Sound Power'!$E247)+'ModelParams Lw'!H$28*LN('Sound Power'!BX247)&lt;'ModelParams Lw'!H$22+'ModelParams Lw'!H$23*LOG('Sound Power'!$D247/'Sound Power'!$E247)+'ModelParams Lw'!H$24*LN('Sound Power'!BX247),'ModelParams Lw'!H$22+'ModelParams Lw'!H$23*LOG('Sound Power'!$D247/'Sound Power'!$E247)+'ModelParams Lw'!H$24*LN('Sound Power'!BX247),'ModelParams Lw'!H$26+'ModelParams Lw'!H$27*LOG('Sound Power'!$D247/'Sound Power'!$E247)+'ModelParams Lw'!H$28*LN('Sound Power'!BX247)))</f>
        <v>#DIV/0!</v>
      </c>
      <c r="CG247" s="26" t="e">
        <f>IF(Calcul!$E249="SW",'ModelParams Lw'!I$22+'ModelParams Lw'!I$23*LOG('Sound Power'!$D247/'Sound Power'!$E247)+'ModelParams Lw'!I$24*LN('Sound Power'!BY247),IF('ModelParams Lw'!I$26+'ModelParams Lw'!I$27*LOG('Sound Power'!$D247/'Sound Power'!$E247)+'ModelParams Lw'!I$28*LN('Sound Power'!BY247)&lt;'ModelParams Lw'!I$22+'ModelParams Lw'!I$23*LOG('Sound Power'!$D247/'Sound Power'!$E247)+'ModelParams Lw'!I$24*LN('Sound Power'!BY247),'ModelParams Lw'!I$22+'ModelParams Lw'!I$23*LOG('Sound Power'!$D247/'Sound Power'!$E247)+'ModelParams Lw'!I$24*LN('Sound Power'!BY247),'ModelParams Lw'!I$26+'ModelParams Lw'!I$27*LOG('Sound Power'!$D247/'Sound Power'!$E247)+'ModelParams Lw'!I$28*LN('Sound Power'!BY247)))</f>
        <v>#DIV/0!</v>
      </c>
      <c r="CH247" s="26" t="e">
        <f>IF(Calcul!$E249="SW",'ModelParams Lw'!J$22+'ModelParams Lw'!J$23*LOG('Sound Power'!$D247/'Sound Power'!$E247)+'ModelParams Lw'!J$24*LN('Sound Power'!BZ247),IF('ModelParams Lw'!J$26+'ModelParams Lw'!J$27*LOG('Sound Power'!$D247/'Sound Power'!$E247)+'ModelParams Lw'!J$28*LN('Sound Power'!BZ247)&lt;'ModelParams Lw'!J$22+'ModelParams Lw'!J$23*LOG('Sound Power'!$D247/'Sound Power'!$E247)+'ModelParams Lw'!J$24*LN('Sound Power'!BZ247),'ModelParams Lw'!J$22+'ModelParams Lw'!J$23*LOG('Sound Power'!$D247/'Sound Power'!$E247)+'ModelParams Lw'!J$24*LN('Sound Power'!BZ247),'ModelParams Lw'!J$26+'ModelParams Lw'!J$27*LOG('Sound Power'!$D247/'Sound Power'!$E247)+'ModelParams Lw'!J$28*LN('Sound Power'!BZ247)))</f>
        <v>#DIV/0!</v>
      </c>
      <c r="CI247" s="26" t="e">
        <f t="shared" si="108"/>
        <v>#DIV/0!</v>
      </c>
      <c r="CJ247" s="26" t="e">
        <f t="shared" si="109"/>
        <v>#DIV/0!</v>
      </c>
      <c r="CK247" s="26" t="e">
        <f t="shared" si="110"/>
        <v>#DIV/0!</v>
      </c>
      <c r="CL247" s="26" t="e">
        <f t="shared" si="111"/>
        <v>#DIV/0!</v>
      </c>
      <c r="CM247" s="26" t="e">
        <f t="shared" si="112"/>
        <v>#DIV/0!</v>
      </c>
      <c r="CN247" s="26" t="e">
        <f t="shared" si="113"/>
        <v>#DIV/0!</v>
      </c>
      <c r="CO247" s="26" t="e">
        <f t="shared" si="114"/>
        <v>#DIV/0!</v>
      </c>
      <c r="CP247" s="26" t="e">
        <f t="shared" si="115"/>
        <v>#DIV/0!</v>
      </c>
      <c r="CQ247" s="26" t="e">
        <f>10*LOG10(IF(CI247="",0,POWER(10,((CI247+'ModelParams Lw'!$O$4)/10))) +IF(CJ247="",0,POWER(10,((CJ247+'ModelParams Lw'!$P$4)/10))) +IF(CK247="",0,POWER(10,((CK247+'ModelParams Lw'!$Q$4)/10))) +IF(CL247="",0,POWER(10,((CL247+'ModelParams Lw'!$R$4)/10))) +IF(CM247="",0,POWER(10,((CM247+'ModelParams Lw'!$S$4)/10))) +IF(CN247="",0,POWER(10,((CN247+'ModelParams Lw'!$T$4)/10))) +IF(CO247="",0,POWER(10,((CO247+'ModelParams Lw'!$U$4)/10)))+IF(CP247="",0,POWER(10,((CP247+'ModelParams Lw'!$V$4)/10))))</f>
        <v>#DIV/0!</v>
      </c>
      <c r="CR247" s="26" t="e">
        <f t="shared" si="116"/>
        <v>#DIV/0!</v>
      </c>
      <c r="CS247" s="26" t="e">
        <f>(CI247-'ModelParams Lw'!$O$10)/'ModelParams Lw'!$O$11</f>
        <v>#DIV/0!</v>
      </c>
      <c r="CT247" s="26" t="e">
        <f>(CJ247-'ModelParams Lw'!$P$10)/'ModelParams Lw'!$P$11</f>
        <v>#DIV/0!</v>
      </c>
      <c r="CU247" s="26" t="e">
        <f>(CK247-'ModelParams Lw'!$Q$10)/'ModelParams Lw'!$Q$11</f>
        <v>#DIV/0!</v>
      </c>
      <c r="CV247" s="26" t="e">
        <f>(CL247-'ModelParams Lw'!$R$10)/'ModelParams Lw'!$R$11</f>
        <v>#DIV/0!</v>
      </c>
      <c r="CW247" s="26" t="e">
        <f>(CM247-'ModelParams Lw'!$S$10)/'ModelParams Lw'!$S$11</f>
        <v>#DIV/0!</v>
      </c>
      <c r="CX247" s="26" t="e">
        <f>(CN247-'ModelParams Lw'!$T$10)/'ModelParams Lw'!$T$11</f>
        <v>#DIV/0!</v>
      </c>
      <c r="CY247" s="26" t="e">
        <f>(CO247-'ModelParams Lw'!$U$10)/'ModelParams Lw'!$U$11</f>
        <v>#DIV/0!</v>
      </c>
      <c r="CZ247" s="26" t="e">
        <f>(CP247-'ModelParams Lw'!$V$10)/'ModelParams Lw'!$V$11</f>
        <v>#DIV/0!</v>
      </c>
    </row>
    <row r="248" spans="1:104" x14ac:dyDescent="0.2">
      <c r="A248" s="13">
        <f>Calcul!A250</f>
        <v>0</v>
      </c>
      <c r="B248" s="13">
        <f t="shared" si="92"/>
        <v>0</v>
      </c>
      <c r="C248" s="13">
        <f>Calcul!B250</f>
        <v>0</v>
      </c>
      <c r="D248" s="13">
        <f>Calcul!C250/1000</f>
        <v>0</v>
      </c>
      <c r="E248" s="13">
        <f>Calcul!D250/1000</f>
        <v>0</v>
      </c>
      <c r="F248" s="13">
        <f t="shared" si="93"/>
        <v>0</v>
      </c>
      <c r="G248" s="23" t="e">
        <f>DEGREES(ACOS(1-(1/'ModelParams Lw'!B$15*SQRT(0.5*1.2/'Sound Power'!$C248)*('Sound Power'!$B248/3600)/('Sound Power'!$D248)/('Sound Power'!$F248))))</f>
        <v>#DIV/0!</v>
      </c>
      <c r="H248" s="23" t="e">
        <f>DEGREES(ACOS(1-(1/'ModelParams Lw'!C$15*SQRT(0.5*1.2/'Sound Power'!$C248)*('Sound Power'!$B248/3600)/('Sound Power'!$D248)/('Sound Power'!$F248))))</f>
        <v>#DIV/0!</v>
      </c>
      <c r="I248" s="23" t="e">
        <f>DEGREES(ACOS(1-(1/'ModelParams Lw'!D$15*SQRT(0.5*1.2/'Sound Power'!$C248)*('Sound Power'!$B248/3600)/('Sound Power'!$D248)/('Sound Power'!$F248))))</f>
        <v>#DIV/0!</v>
      </c>
      <c r="J248" s="23" t="e">
        <f>DEGREES(ACOS(1-(1/'ModelParams Lw'!E$15*SQRT(0.5*1.2/'Sound Power'!$C248)*('Sound Power'!$B248/3600)/('Sound Power'!$D248)/('Sound Power'!$F248))))</f>
        <v>#DIV/0!</v>
      </c>
      <c r="K248" s="23" t="e">
        <f>DEGREES(ACOS(1-(1/'ModelParams Lw'!F$15*SQRT(0.5*1.2/'Sound Power'!$C248)*('Sound Power'!$B248/3600)/('Sound Power'!$D248)/('Sound Power'!$F248))))</f>
        <v>#DIV/0!</v>
      </c>
      <c r="L248" s="23" t="e">
        <f>DEGREES(ACOS(1-(1/'ModelParams Lw'!G$15*SQRT(0.5*1.2/'Sound Power'!$C248)*('Sound Power'!$B248/3600)/('Sound Power'!$D248)/('Sound Power'!$F248))))</f>
        <v>#DIV/0!</v>
      </c>
      <c r="M248" s="23" t="e">
        <f>DEGREES(ACOS(1-(1/'ModelParams Lw'!H$15*SQRT(0.5*1.2/'Sound Power'!$C248)*('Sound Power'!$B248/3600)/('Sound Power'!$D248)/('Sound Power'!$F248))))</f>
        <v>#DIV/0!</v>
      </c>
      <c r="N248" s="23" t="e">
        <f>DEGREES(ACOS(1-(1/'ModelParams Lw'!I$15*SQRT(0.5*1.2/'Sound Power'!$C248)*('Sound Power'!$B248/3600)/('Sound Power'!$D248)/('Sound Power'!$F248))))</f>
        <v>#DIV/0!</v>
      </c>
      <c r="O248" s="26" t="e">
        <f>('ModelParams Lw'!B$4*LN('Sound Power'!G248)/(1+EXP(-('Sound Power'!$D248*1000+'ModelParams Lw'!B$6)/'ModelParams Lw'!B$7))+'ModelParams Lw'!B$5)*LN('Sound Power'!$B248)-('ModelParams Lw'!B$8+'ModelParams Lw'!B$9*$D248+'ModelParams Lw'!B$10*'Sound Power'!$F248^'ModelParams Lw'!B$14+'ModelParams Lw'!B$11*LN('Sound Power'!G248)+'ModelParams Lw'!B$12*'Sound Power'!$D248*'Sound Power'!$F248+'ModelParams Lw'!B$13*'Sound Power'!$D248*LN('Sound Power'!G248))</f>
        <v>#DIV/0!</v>
      </c>
      <c r="P248" s="26" t="e">
        <f>('ModelParams Lw'!C$4*LN('Sound Power'!H248)/(1+EXP(-('Sound Power'!$D248*1000+'ModelParams Lw'!C$6)/'ModelParams Lw'!C$7))+'ModelParams Lw'!C$5)*LN('Sound Power'!$B248)-('ModelParams Lw'!C$8+'ModelParams Lw'!C$9*$D248+'ModelParams Lw'!C$10*'Sound Power'!$F248^'ModelParams Lw'!C$14+'ModelParams Lw'!C$11*LN('Sound Power'!H248)+'ModelParams Lw'!C$12*'Sound Power'!$D248*'Sound Power'!$F248+'ModelParams Lw'!C$13*'Sound Power'!$D248*LN('Sound Power'!H248))</f>
        <v>#DIV/0!</v>
      </c>
      <c r="Q248" s="26" t="e">
        <f>('ModelParams Lw'!D$4*LN('Sound Power'!I248)/(1+EXP(-('Sound Power'!$D248*1000+'ModelParams Lw'!D$6)/'ModelParams Lw'!D$7))+'ModelParams Lw'!D$5)*LN('Sound Power'!$B248)-('ModelParams Lw'!D$8+'ModelParams Lw'!D$9*$D248+'ModelParams Lw'!D$10*'Sound Power'!$F248^'ModelParams Lw'!D$14+'ModelParams Lw'!D$11*LN('Sound Power'!I248)+'ModelParams Lw'!D$12*'Sound Power'!$D248*'Sound Power'!$F248+'ModelParams Lw'!D$13*'Sound Power'!$D248*LN('Sound Power'!I248))</f>
        <v>#DIV/0!</v>
      </c>
      <c r="R248" s="26" t="e">
        <f>('ModelParams Lw'!E$4*LN('Sound Power'!J248)/(1+EXP(-('Sound Power'!$D248*1000+'ModelParams Lw'!E$6)/'ModelParams Lw'!E$7))+'ModelParams Lw'!E$5)*LN('Sound Power'!$B248)-('ModelParams Lw'!E$8+'ModelParams Lw'!E$9*$D248+'ModelParams Lw'!E$10*'Sound Power'!$F248^'ModelParams Lw'!E$14+'ModelParams Lw'!E$11*LN('Sound Power'!J248)+'ModelParams Lw'!E$12*'Sound Power'!$D248*'Sound Power'!$F248+'ModelParams Lw'!E$13*'Sound Power'!$D248*LN('Sound Power'!J248))</f>
        <v>#DIV/0!</v>
      </c>
      <c r="S248" s="26" t="e">
        <f>('ModelParams Lw'!F$4*LN('Sound Power'!K248)/(1+EXP(-('Sound Power'!$D248*1000+'ModelParams Lw'!F$6)/'ModelParams Lw'!F$7))+'ModelParams Lw'!F$5)*LN('Sound Power'!$B248)-('ModelParams Lw'!F$8+'ModelParams Lw'!F$9*$D248+'ModelParams Lw'!F$10*'Sound Power'!$F248^'ModelParams Lw'!F$14+'ModelParams Lw'!F$11*LN('Sound Power'!K248)+'ModelParams Lw'!F$12*'Sound Power'!$D248*'Sound Power'!$F248+'ModelParams Lw'!F$13*'Sound Power'!$D248*LN('Sound Power'!K248))</f>
        <v>#DIV/0!</v>
      </c>
      <c r="T248" s="26" t="e">
        <f>('ModelParams Lw'!G$4*LN('Sound Power'!L248)/(1+EXP(-('Sound Power'!$D248*1000+'ModelParams Lw'!G$6)/'ModelParams Lw'!G$7))+'ModelParams Lw'!G$5)*LN('Sound Power'!$B248)-('ModelParams Lw'!G$8+'ModelParams Lw'!G$9*$D248+'ModelParams Lw'!G$10*'Sound Power'!$F248^'ModelParams Lw'!G$14+'ModelParams Lw'!G$11*LN('Sound Power'!L248)+'ModelParams Lw'!G$12*'Sound Power'!$D248*'Sound Power'!$F248+'ModelParams Lw'!G$13*'Sound Power'!$D248*LN('Sound Power'!L248))</f>
        <v>#DIV/0!</v>
      </c>
      <c r="U248" s="26" t="e">
        <f>('ModelParams Lw'!H$4*LN('Sound Power'!M248)/(1+EXP(-('Sound Power'!$D248*1000+'ModelParams Lw'!H$6)/'ModelParams Lw'!H$7))+'ModelParams Lw'!H$5)*LN('Sound Power'!$B248)-('ModelParams Lw'!H$8+'ModelParams Lw'!H$9*$D248+'ModelParams Lw'!H$10*'Sound Power'!$F248^'ModelParams Lw'!H$14+'ModelParams Lw'!H$11*LN('Sound Power'!M248)+'ModelParams Lw'!H$12*'Sound Power'!$D248*'Sound Power'!$F248+'ModelParams Lw'!H$13*'Sound Power'!$D248*LN('Sound Power'!M248))</f>
        <v>#DIV/0!</v>
      </c>
      <c r="V248" s="26" t="e">
        <f>('ModelParams Lw'!I$4*LN('Sound Power'!N248)/(1+EXP(-('Sound Power'!$D248*1000+'ModelParams Lw'!I$6)/'ModelParams Lw'!I$7))+'ModelParams Lw'!I$5)*LN('Sound Power'!$B248)-('ModelParams Lw'!I$8+'ModelParams Lw'!I$9*$D248+'ModelParams Lw'!I$10*'Sound Power'!$F248^'ModelParams Lw'!I$14+'ModelParams Lw'!I$11*LN('Sound Power'!N248)+'ModelParams Lw'!I$12*'Sound Power'!$D248*'Sound Power'!$F248+'ModelParams Lw'!I$13*'Sound Power'!$D248*LN('Sound Power'!N248))</f>
        <v>#DIV/0!</v>
      </c>
      <c r="W248" s="26" t="e">
        <f>10*LOG10(IF(O248="",0,POWER(10,((O248+'ModelParams Lw'!$O$4)/10))) +IF(P248="",0,POWER(10,((P248+'ModelParams Lw'!$P$4)/10))) +IF(Q248="",0,POWER(10,((Q248+'ModelParams Lw'!$Q$4)/10))) +IF(R248="",0,POWER(10,((R248+'ModelParams Lw'!$R$4)/10))) +IF(S248="",0,POWER(10,((S248+'ModelParams Lw'!$S$4)/10))) +IF(T248="",0,POWER(10,((T248+'ModelParams Lw'!$T$4)/10))) +IF(U248="",0,POWER(10,((U248+'ModelParams Lw'!$U$4)/10)))+IF(V248="",0,POWER(10,((V248+'ModelParams Lw'!$V$4)/10))))</f>
        <v>#DIV/0!</v>
      </c>
      <c r="X248" s="26" t="e">
        <f t="shared" si="102"/>
        <v>#DIV/0!</v>
      </c>
      <c r="Y248" s="26" t="e">
        <f>(O248-'ModelParams Lw'!O$10)/'ModelParams Lw'!O$11</f>
        <v>#DIV/0!</v>
      </c>
      <c r="Z248" s="26" t="e">
        <f>(P248-'ModelParams Lw'!P$10)/'ModelParams Lw'!P$11</f>
        <v>#DIV/0!</v>
      </c>
      <c r="AA248" s="26" t="e">
        <f>(Q248-'ModelParams Lw'!Q$10)/'ModelParams Lw'!Q$11</f>
        <v>#DIV/0!</v>
      </c>
      <c r="AB248" s="26" t="e">
        <f>(R248-'ModelParams Lw'!R$10)/'ModelParams Lw'!R$11</f>
        <v>#DIV/0!</v>
      </c>
      <c r="AC248" s="26" t="e">
        <f>(S248-'ModelParams Lw'!S$10)/'ModelParams Lw'!S$11</f>
        <v>#DIV/0!</v>
      </c>
      <c r="AD248" s="26" t="e">
        <f>(T248-'ModelParams Lw'!T$10)/'ModelParams Lw'!T$11</f>
        <v>#DIV/0!</v>
      </c>
      <c r="AE248" s="26" t="e">
        <f>(U248-'ModelParams Lw'!U$10)/'ModelParams Lw'!U$11</f>
        <v>#DIV/0!</v>
      </c>
      <c r="AF248" s="26" t="e">
        <f>(V248-'ModelParams Lw'!V$10)/'ModelParams Lw'!V$11</f>
        <v>#DIV/0!</v>
      </c>
      <c r="AG248" s="26" t="e">
        <f t="shared" si="103"/>
        <v>#DIV/0!</v>
      </c>
      <c r="AH248" s="26" t="e">
        <f>VLOOKUP(D248*1000,'ModelParams Lw'!$A$38:$D$58,4)</f>
        <v>#N/A</v>
      </c>
      <c r="AI248" s="56" t="e">
        <f>VLOOKUP(D248*1000,'ModelParams Lw'!$A$38:$D$58,2)</f>
        <v>#N/A</v>
      </c>
      <c r="AJ248" s="46" t="e">
        <f t="shared" si="104"/>
        <v>#DIV/0!</v>
      </c>
      <c r="AK248" s="26" t="e">
        <f t="shared" si="105"/>
        <v>#VALUE!</v>
      </c>
      <c r="AL248" s="26" t="e">
        <f>IF($AI248=100,'ModelParams Lw'!R$35*'Sound Power'!$AH248^2+'ModelParams Lw'!R$36*'Sound Power'!$AH248+'ModelParams Lw'!R$37,IF($AI248=150,'ModelParams Lw'!R$38*'Sound Power'!$AH248^2+'ModelParams Lw'!R$39*'Sound Power'!$AH248+'ModelParams Lw'!R$40,'ModelParams Lw'!R$41*'Sound Power'!$AH248^2+'ModelParams Lw'!R$42*'Sound Power'!$AH248+'ModelParams Lw'!R$43))</f>
        <v>#N/A</v>
      </c>
      <c r="AM248" s="26" t="e">
        <f>IF($AI248=100,'ModelParams Lw'!S$35*'Sound Power'!$AH248^2+'ModelParams Lw'!S$36*'Sound Power'!$AH248+'ModelParams Lw'!S$37,IF($AI248=150,'ModelParams Lw'!S$38*'Sound Power'!$AH248^2+'ModelParams Lw'!S$39*'Sound Power'!$AH248+'ModelParams Lw'!S$40,'ModelParams Lw'!S$41*'Sound Power'!$AH248^2+'ModelParams Lw'!S$42*'Sound Power'!$AH248+'ModelParams Lw'!S$43))</f>
        <v>#N/A</v>
      </c>
      <c r="AN248" s="26" t="e">
        <f>IF($AI248=100,'ModelParams Lw'!T$35*'Sound Power'!$AH248^2+'ModelParams Lw'!T$36*'Sound Power'!$AH248+'ModelParams Lw'!T$37,IF($AI248=150,'ModelParams Lw'!T$38*'Sound Power'!$AH248^2+'ModelParams Lw'!T$39*'Sound Power'!$AH248+'ModelParams Lw'!T$40,'ModelParams Lw'!T$41*'Sound Power'!$AH248^2+'ModelParams Lw'!T$42*'Sound Power'!$AH248+'ModelParams Lw'!T$43))</f>
        <v>#N/A</v>
      </c>
      <c r="AO248" s="26" t="e">
        <f>IF($AI248=100,'ModelParams Lw'!U$35*'Sound Power'!$AH248^2+'ModelParams Lw'!U$36*'Sound Power'!$AH248+'ModelParams Lw'!U$37,IF($AI248=150,'ModelParams Lw'!U$38*'Sound Power'!$AH248^2+'ModelParams Lw'!U$39*'Sound Power'!$AH248+'ModelParams Lw'!U$40,'ModelParams Lw'!U$41*'Sound Power'!$AH248^2+'ModelParams Lw'!U$42*'Sound Power'!$AH248+'ModelParams Lw'!U$43))</f>
        <v>#N/A</v>
      </c>
      <c r="AP248" s="26" t="e">
        <f>IF($AI248=100,'ModelParams Lw'!V$35*'Sound Power'!$AH248^2+'ModelParams Lw'!V$36*'Sound Power'!$AH248+'ModelParams Lw'!V$37,IF($AI248=150,'ModelParams Lw'!V$38*'Sound Power'!$AH248^2+'ModelParams Lw'!V$39*'Sound Power'!$AH248+'ModelParams Lw'!V$40,'ModelParams Lw'!V$41*'Sound Power'!$AH248^2+'ModelParams Lw'!V$42*'Sound Power'!$AH248+'ModelParams Lw'!V$43))</f>
        <v>#N/A</v>
      </c>
      <c r="AQ248" s="26" t="e">
        <f>IF($AI248=100,'ModelParams Lw'!W$35*'Sound Power'!$AH248^2+'ModelParams Lw'!W$36*'Sound Power'!$AH248+'ModelParams Lw'!W$37,IF($AI248=150,'ModelParams Lw'!W$38*'Sound Power'!$AH248^2+'ModelParams Lw'!W$39*'Sound Power'!$AH248+'ModelParams Lw'!W$40,'ModelParams Lw'!W$41*'Sound Power'!$AH248^2+'ModelParams Lw'!W$42*'Sound Power'!$AH248+'ModelParams Lw'!W$43))</f>
        <v>#N/A</v>
      </c>
      <c r="AR248" s="26" t="e">
        <f t="shared" si="106"/>
        <v>#VALUE!</v>
      </c>
      <c r="AS248" s="26" t="e">
        <f>IF(26.83*LN($AJ248)-11.791-'ModelParams Lw'!B$35&lt;0,0,26.83*LN($AJ248)-11.791-'ModelParams Lw'!B$35)</f>
        <v>#DIV/0!</v>
      </c>
      <c r="AT248" s="26" t="e">
        <f>IF(26.83*LN($AJ248)-11.791-'ModelParams Lw'!C$35&lt;0,0,26.83*LN($AJ248)-11.791-'ModelParams Lw'!C$35)</f>
        <v>#DIV/0!</v>
      </c>
      <c r="AU248" s="26" t="e">
        <f>IF(26.83*LN($AJ248)-11.791-'ModelParams Lw'!D$35&lt;0,0,26.83*LN($AJ248)-11.791-'ModelParams Lw'!D$35)</f>
        <v>#DIV/0!</v>
      </c>
      <c r="AV248" s="26" t="e">
        <f>IF(26.83*LN($AJ248)-11.791-'ModelParams Lw'!E$35&lt;0,0,26.83*LN($AJ248)-11.791-'ModelParams Lw'!E$35)</f>
        <v>#DIV/0!</v>
      </c>
      <c r="AW248" s="26" t="e">
        <f>IF(26.83*LN($AJ248)-11.791-'ModelParams Lw'!F$35&lt;0,0,26.83*LN($AJ248)-11.791-'ModelParams Lw'!F$35)</f>
        <v>#DIV/0!</v>
      </c>
      <c r="AX248" s="26" t="e">
        <f>IF(26.83*LN($AJ248)-11.791-'ModelParams Lw'!G$35&lt;0,0,26.83*LN($AJ248)-11.791-'ModelParams Lw'!G$35)</f>
        <v>#DIV/0!</v>
      </c>
      <c r="AY248" s="26" t="e">
        <f>IF(26.83*LN($AJ248)-11.791-'ModelParams Lw'!H$35&lt;0,0,26.83*LN($AJ248)-11.791-'ModelParams Lw'!H$35)</f>
        <v>#DIV/0!</v>
      </c>
      <c r="AZ248" s="26" t="e">
        <f>IF(26.83*LN($AJ248)-11.791-'ModelParams Lw'!I$35&lt;0,0,26.83*LN($AJ248)-11.791-'ModelParams Lw'!I$35)</f>
        <v>#DIV/0!</v>
      </c>
      <c r="BA248" s="26" t="e">
        <f t="shared" si="94"/>
        <v>#DIV/0!</v>
      </c>
      <c r="BB248" s="26" t="e">
        <f t="shared" si="95"/>
        <v>#DIV/0!</v>
      </c>
      <c r="BC248" s="26" t="e">
        <f t="shared" si="96"/>
        <v>#DIV/0!</v>
      </c>
      <c r="BD248" s="26" t="e">
        <f t="shared" si="97"/>
        <v>#DIV/0!</v>
      </c>
      <c r="BE248" s="26" t="e">
        <f t="shared" si="98"/>
        <v>#DIV/0!</v>
      </c>
      <c r="BF248" s="26" t="e">
        <f t="shared" si="99"/>
        <v>#DIV/0!</v>
      </c>
      <c r="BG248" s="26" t="e">
        <f t="shared" si="100"/>
        <v>#DIV/0!</v>
      </c>
      <c r="BH248" s="26" t="e">
        <f t="shared" si="101"/>
        <v>#DIV/0!</v>
      </c>
      <c r="BI248" s="26" t="e">
        <f>10*LOG10(IF(BA248="",0,POWER(10,((BA248+'ModelParams Lw'!$O$4)/10))) +IF(BB248="",0,POWER(10,((BB248+'ModelParams Lw'!$P$4)/10))) +IF(BC248="",0,POWER(10,((BC248+'ModelParams Lw'!$Q$4)/10))) +IF(BD248="",0,POWER(10,((BD248+'ModelParams Lw'!$R$4)/10))) +IF(BE248="",0,POWER(10,((BE248+'ModelParams Lw'!$S$4)/10))) +IF(BF248="",0,POWER(10,((BF248+'ModelParams Lw'!$T$4)/10))) +IF(BG248="",0,POWER(10,((BG248+'ModelParams Lw'!$U$4)/10)))+IF(BH248="",0,POWER(10,((BH248+'ModelParams Lw'!$V$4)/10))))</f>
        <v>#DIV/0!</v>
      </c>
      <c r="BJ248" s="26" t="e">
        <f t="shared" si="107"/>
        <v>#DIV/0!</v>
      </c>
      <c r="BK248" s="26" t="e">
        <f>(BA248-'ModelParams Lw'!O$10)/'ModelParams Lw'!O$11</f>
        <v>#DIV/0!</v>
      </c>
      <c r="BL248" s="26" t="e">
        <f>(BB248-'ModelParams Lw'!P$10)/'ModelParams Lw'!P$11</f>
        <v>#DIV/0!</v>
      </c>
      <c r="BM248" s="26" t="e">
        <f>(BC248-'ModelParams Lw'!Q$10)/'ModelParams Lw'!Q$11</f>
        <v>#DIV/0!</v>
      </c>
      <c r="BN248" s="26" t="e">
        <f>(BD248-'ModelParams Lw'!R$10)/'ModelParams Lw'!R$11</f>
        <v>#DIV/0!</v>
      </c>
      <c r="BO248" s="26" t="e">
        <f>(BE248-'ModelParams Lw'!S$10)/'ModelParams Lw'!S$11</f>
        <v>#DIV/0!</v>
      </c>
      <c r="BP248" s="26" t="e">
        <f>(BF248-'ModelParams Lw'!T$10)/'ModelParams Lw'!T$11</f>
        <v>#DIV/0!</v>
      </c>
      <c r="BQ248" s="26" t="e">
        <f>(BG248-'ModelParams Lw'!U$10)/'ModelParams Lw'!U$11</f>
        <v>#DIV/0!</v>
      </c>
      <c r="BR248" s="26" t="e">
        <f>(BH248-'ModelParams Lw'!V$10)/'ModelParams Lw'!V$11</f>
        <v>#DIV/0!</v>
      </c>
      <c r="BS248" s="23" t="e">
        <f>IF(Calcul!$E250="SW",DEGREES(ACOS(1-(1/'ModelParams Lw'!C$25*SQRT(0.5*1.2/'Sound Power'!$C248)*('Sound Power'!$B248/3600)/('Sound Power'!$D248)/('Sound Power'!$F248)))),DEGREES(ACOS(1-(1/'ModelParams Lw'!C$29*SQRT(0.5*1.2/'Sound Power'!$C248)*('Sound Power'!$B248/3600)/('Sound Power'!$D248)/('Sound Power'!$F248)))))</f>
        <v>#DIV/0!</v>
      </c>
      <c r="BT248" s="23" t="e">
        <f>IF(Calcul!$E250="SW",DEGREES(ACOS(1-(1/'ModelParams Lw'!D$25*SQRT(0.5*1.2/'Sound Power'!$C248)*('Sound Power'!$B248/3600)/('Sound Power'!$D248)/('Sound Power'!$F248)))),DEGREES(ACOS(1-(1/'ModelParams Lw'!D$29*SQRT(0.5*1.2/'Sound Power'!$C248)*('Sound Power'!$B248/3600)/('Sound Power'!$D248)/('Sound Power'!$F248)))))</f>
        <v>#DIV/0!</v>
      </c>
      <c r="BU248" s="23" t="e">
        <f>IF(Calcul!$E250="SW",DEGREES(ACOS(1-(1/'ModelParams Lw'!E$25*SQRT(0.5*1.2/'Sound Power'!$C248)*('Sound Power'!$B248/3600)/('Sound Power'!$D248)/('Sound Power'!$F248)))),DEGREES(ACOS(1-(1/'ModelParams Lw'!E$29*SQRT(0.5*1.2/'Sound Power'!$C248)*('Sound Power'!$B248/3600)/('Sound Power'!$D248)/('Sound Power'!$F248)))))</f>
        <v>#DIV/0!</v>
      </c>
      <c r="BV248" s="23" t="e">
        <f>IF(Calcul!$E250="SW",DEGREES(ACOS(1-(1/'ModelParams Lw'!F$25*SQRT(0.5*1.2/'Sound Power'!$C248)*('Sound Power'!$B248/3600)/('Sound Power'!$D248)/('Sound Power'!$F248)))),DEGREES(ACOS(1-(1/'ModelParams Lw'!F$29*SQRT(0.5*1.2/'Sound Power'!$C248)*('Sound Power'!$B248/3600)/('Sound Power'!$D248)/('Sound Power'!$F248)))))</f>
        <v>#DIV/0!</v>
      </c>
      <c r="BW248" s="23" t="e">
        <f>IF(Calcul!$E250="SW",DEGREES(ACOS(1-(1/'ModelParams Lw'!G$25*SQRT(0.5*1.2/'Sound Power'!$C248)*('Sound Power'!$B248/3600)/('Sound Power'!$D248)/('Sound Power'!$F248)))),DEGREES(ACOS(1-(1/'ModelParams Lw'!G$29*SQRT(0.5*1.2/'Sound Power'!$C248)*('Sound Power'!$B248/3600)/('Sound Power'!$D248)/('Sound Power'!$F248)))))</f>
        <v>#DIV/0!</v>
      </c>
      <c r="BX248" s="23" t="e">
        <f>IF(Calcul!$E250="SW",DEGREES(ACOS(1-(1/'ModelParams Lw'!H$25*SQRT(0.5*1.2/'Sound Power'!$C248)*('Sound Power'!$B248/3600)/('Sound Power'!$D248)/('Sound Power'!$F248)))),DEGREES(ACOS(1-(1/'ModelParams Lw'!H$29*SQRT(0.5*1.2/'Sound Power'!$C248)*('Sound Power'!$B248/3600)/('Sound Power'!$D248)/('Sound Power'!$F248)))))</f>
        <v>#DIV/0!</v>
      </c>
      <c r="BY248" s="23" t="e">
        <f>IF(Calcul!$E250="SW",DEGREES(ACOS(1-(1/'ModelParams Lw'!I$25*SQRT(0.5*1.2/'Sound Power'!$C248)*('Sound Power'!$B248/3600)/('Sound Power'!$D248)/('Sound Power'!$F248)))),DEGREES(ACOS(1-(1/'ModelParams Lw'!I$29*SQRT(0.5*1.2/'Sound Power'!$C248)*('Sound Power'!$B248/3600)/('Sound Power'!$D248)/('Sound Power'!$F248)))))</f>
        <v>#DIV/0!</v>
      </c>
      <c r="BZ248" s="23" t="e">
        <f>IF(Calcul!$E250="SW",DEGREES(ACOS(1-(1/'ModelParams Lw'!J$25*SQRT(0.5*1.2/'Sound Power'!$C248)*('Sound Power'!$B248/3600)/('Sound Power'!$D248)/('Sound Power'!$F248)))),DEGREES(ACOS(1-(1/'ModelParams Lw'!J$29*SQRT(0.5*1.2/'Sound Power'!$C248)*('Sound Power'!$B248/3600)/('Sound Power'!$D248)/('Sound Power'!$F248)))))</f>
        <v>#DIV/0!</v>
      </c>
      <c r="CA248" s="26" t="e">
        <f>IF(Calcul!$E250="SW",'ModelParams Lw'!C$22+'ModelParams Lw'!C$23*LOG('Sound Power'!$D248/'Sound Power'!$E248)+'ModelParams Lw'!C$24*LN('Sound Power'!BS248),IF('ModelParams Lw'!C$26+'ModelParams Lw'!C$27*LOG('Sound Power'!$D248/'Sound Power'!$E248)+'ModelParams Lw'!C$28*LN('Sound Power'!BS248)&lt;'ModelParams Lw'!C$22+'ModelParams Lw'!C$23*LOG('Sound Power'!$D248/'Sound Power'!$E248)+'ModelParams Lw'!C$24*LN('Sound Power'!BS248),'ModelParams Lw'!C$22+'ModelParams Lw'!C$23*LOG('Sound Power'!$D248/'Sound Power'!$E248)+'ModelParams Lw'!C$24*LN('Sound Power'!BS248),'ModelParams Lw'!C$26+'ModelParams Lw'!C$27*LOG('Sound Power'!$D248/'Sound Power'!$E248)+'ModelParams Lw'!C$28*LN('Sound Power'!BS248)))</f>
        <v>#DIV/0!</v>
      </c>
      <c r="CB248" s="26" t="e">
        <f>IF(Calcul!$E250="SW",'ModelParams Lw'!D$22+'ModelParams Lw'!D$23*LOG('Sound Power'!$D248/'Sound Power'!$E248)+'ModelParams Lw'!D$24*LN('Sound Power'!BT248),IF('ModelParams Lw'!D$26+'ModelParams Lw'!D$27*LOG('Sound Power'!$D248/'Sound Power'!$E248)+'ModelParams Lw'!D$28*LN('Sound Power'!BT248)&lt;'ModelParams Lw'!D$22+'ModelParams Lw'!D$23*LOG('Sound Power'!$D248/'Sound Power'!$E248)+'ModelParams Lw'!D$24*LN('Sound Power'!BT248),'ModelParams Lw'!D$22+'ModelParams Lw'!D$23*LOG('Sound Power'!$D248/'Sound Power'!$E248)+'ModelParams Lw'!D$24*LN('Sound Power'!BT248),'ModelParams Lw'!D$26+'ModelParams Lw'!D$27*LOG('Sound Power'!$D248/'Sound Power'!$E248)+'ModelParams Lw'!D$28*LN('Sound Power'!BT248)))</f>
        <v>#DIV/0!</v>
      </c>
      <c r="CC248" s="26" t="e">
        <f>IF(Calcul!$E250="SW",'ModelParams Lw'!E$22+'ModelParams Lw'!E$23*LOG('Sound Power'!$D248/'Sound Power'!$E248)+'ModelParams Lw'!E$24*LN('Sound Power'!BU248),IF('ModelParams Lw'!E$26+'ModelParams Lw'!E$27*LOG('Sound Power'!$D248/'Sound Power'!$E248)+'ModelParams Lw'!E$28*LN('Sound Power'!BU248)&lt;'ModelParams Lw'!E$22+'ModelParams Lw'!E$23*LOG('Sound Power'!$D248/'Sound Power'!$E248)+'ModelParams Lw'!E$24*LN('Sound Power'!BU248),'ModelParams Lw'!E$22+'ModelParams Lw'!E$23*LOG('Sound Power'!$D248/'Sound Power'!$E248)+'ModelParams Lw'!E$24*LN('Sound Power'!BU248),'ModelParams Lw'!E$26+'ModelParams Lw'!E$27*LOG('Sound Power'!$D248/'Sound Power'!$E248)+'ModelParams Lw'!E$28*LN('Sound Power'!BU248)))</f>
        <v>#DIV/0!</v>
      </c>
      <c r="CD248" s="26" t="e">
        <f>IF(Calcul!$E250="SW",'ModelParams Lw'!F$22+'ModelParams Lw'!F$23*LOG('Sound Power'!$D248/'Sound Power'!$E248)+'ModelParams Lw'!F$24*LN('Sound Power'!BV248),IF('ModelParams Lw'!F$26+'ModelParams Lw'!F$27*LOG('Sound Power'!$D248/'Sound Power'!$E248)+'ModelParams Lw'!F$28*LN('Sound Power'!BV248)&lt;'ModelParams Lw'!F$22+'ModelParams Lw'!F$23*LOG('Sound Power'!$D248/'Sound Power'!$E248)+'ModelParams Lw'!F$24*LN('Sound Power'!BV248),'ModelParams Lw'!F$22+'ModelParams Lw'!F$23*LOG('Sound Power'!$D248/'Sound Power'!$E248)+'ModelParams Lw'!F$24*LN('Sound Power'!BV248),'ModelParams Lw'!F$26+'ModelParams Lw'!F$27*LOG('Sound Power'!$D248/'Sound Power'!$E248)+'ModelParams Lw'!F$28*LN('Sound Power'!BV248)))</f>
        <v>#DIV/0!</v>
      </c>
      <c r="CE248" s="26" t="e">
        <f>IF(Calcul!$E250="SW",'ModelParams Lw'!G$22+'ModelParams Lw'!G$23*LOG('Sound Power'!$D248/'Sound Power'!$E248)+'ModelParams Lw'!G$24*LN('Sound Power'!BW248),IF('ModelParams Lw'!G$26+'ModelParams Lw'!G$27*LOG('Sound Power'!$D248/'Sound Power'!$E248)+'ModelParams Lw'!G$28*LN('Sound Power'!BW248)&lt;'ModelParams Lw'!G$22+'ModelParams Lw'!G$23*LOG('Sound Power'!$D248/'Sound Power'!$E248)+'ModelParams Lw'!G$24*LN('Sound Power'!BW248),'ModelParams Lw'!G$22+'ModelParams Lw'!G$23*LOG('Sound Power'!$D248/'Sound Power'!$E248)+'ModelParams Lw'!G$24*LN('Sound Power'!BW248),'ModelParams Lw'!G$26+'ModelParams Lw'!G$27*LOG('Sound Power'!$D248/'Sound Power'!$E248)+'ModelParams Lw'!G$28*LN('Sound Power'!BW248)))</f>
        <v>#DIV/0!</v>
      </c>
      <c r="CF248" s="26" t="e">
        <f>IF(Calcul!$E250="SW",'ModelParams Lw'!H$22+'ModelParams Lw'!H$23*LOG('Sound Power'!$D248/'Sound Power'!$E248)+'ModelParams Lw'!H$24*LN('Sound Power'!BX248),IF('ModelParams Lw'!H$26+'ModelParams Lw'!H$27*LOG('Sound Power'!$D248/'Sound Power'!$E248)+'ModelParams Lw'!H$28*LN('Sound Power'!BX248)&lt;'ModelParams Lw'!H$22+'ModelParams Lw'!H$23*LOG('Sound Power'!$D248/'Sound Power'!$E248)+'ModelParams Lw'!H$24*LN('Sound Power'!BX248),'ModelParams Lw'!H$22+'ModelParams Lw'!H$23*LOG('Sound Power'!$D248/'Sound Power'!$E248)+'ModelParams Lw'!H$24*LN('Sound Power'!BX248),'ModelParams Lw'!H$26+'ModelParams Lw'!H$27*LOG('Sound Power'!$D248/'Sound Power'!$E248)+'ModelParams Lw'!H$28*LN('Sound Power'!BX248)))</f>
        <v>#DIV/0!</v>
      </c>
      <c r="CG248" s="26" t="e">
        <f>IF(Calcul!$E250="SW",'ModelParams Lw'!I$22+'ModelParams Lw'!I$23*LOG('Sound Power'!$D248/'Sound Power'!$E248)+'ModelParams Lw'!I$24*LN('Sound Power'!BY248),IF('ModelParams Lw'!I$26+'ModelParams Lw'!I$27*LOG('Sound Power'!$D248/'Sound Power'!$E248)+'ModelParams Lw'!I$28*LN('Sound Power'!BY248)&lt;'ModelParams Lw'!I$22+'ModelParams Lw'!I$23*LOG('Sound Power'!$D248/'Sound Power'!$E248)+'ModelParams Lw'!I$24*LN('Sound Power'!BY248),'ModelParams Lw'!I$22+'ModelParams Lw'!I$23*LOG('Sound Power'!$D248/'Sound Power'!$E248)+'ModelParams Lw'!I$24*LN('Sound Power'!BY248),'ModelParams Lw'!I$26+'ModelParams Lw'!I$27*LOG('Sound Power'!$D248/'Sound Power'!$E248)+'ModelParams Lw'!I$28*LN('Sound Power'!BY248)))</f>
        <v>#DIV/0!</v>
      </c>
      <c r="CH248" s="26" t="e">
        <f>IF(Calcul!$E250="SW",'ModelParams Lw'!J$22+'ModelParams Lw'!J$23*LOG('Sound Power'!$D248/'Sound Power'!$E248)+'ModelParams Lw'!J$24*LN('Sound Power'!BZ248),IF('ModelParams Lw'!J$26+'ModelParams Lw'!J$27*LOG('Sound Power'!$D248/'Sound Power'!$E248)+'ModelParams Lw'!J$28*LN('Sound Power'!BZ248)&lt;'ModelParams Lw'!J$22+'ModelParams Lw'!J$23*LOG('Sound Power'!$D248/'Sound Power'!$E248)+'ModelParams Lw'!J$24*LN('Sound Power'!BZ248),'ModelParams Lw'!J$22+'ModelParams Lw'!J$23*LOG('Sound Power'!$D248/'Sound Power'!$E248)+'ModelParams Lw'!J$24*LN('Sound Power'!BZ248),'ModelParams Lw'!J$26+'ModelParams Lw'!J$27*LOG('Sound Power'!$D248/'Sound Power'!$E248)+'ModelParams Lw'!J$28*LN('Sound Power'!BZ248)))</f>
        <v>#DIV/0!</v>
      </c>
      <c r="CI248" s="26" t="e">
        <f t="shared" si="108"/>
        <v>#DIV/0!</v>
      </c>
      <c r="CJ248" s="26" t="e">
        <f t="shared" si="109"/>
        <v>#DIV/0!</v>
      </c>
      <c r="CK248" s="26" t="e">
        <f t="shared" si="110"/>
        <v>#DIV/0!</v>
      </c>
      <c r="CL248" s="26" t="e">
        <f t="shared" si="111"/>
        <v>#DIV/0!</v>
      </c>
      <c r="CM248" s="26" t="e">
        <f t="shared" si="112"/>
        <v>#DIV/0!</v>
      </c>
      <c r="CN248" s="26" t="e">
        <f t="shared" si="113"/>
        <v>#DIV/0!</v>
      </c>
      <c r="CO248" s="26" t="e">
        <f t="shared" si="114"/>
        <v>#DIV/0!</v>
      </c>
      <c r="CP248" s="26" t="e">
        <f t="shared" si="115"/>
        <v>#DIV/0!</v>
      </c>
      <c r="CQ248" s="26" t="e">
        <f>10*LOG10(IF(CI248="",0,POWER(10,((CI248+'ModelParams Lw'!$O$4)/10))) +IF(CJ248="",0,POWER(10,((CJ248+'ModelParams Lw'!$P$4)/10))) +IF(CK248="",0,POWER(10,((CK248+'ModelParams Lw'!$Q$4)/10))) +IF(CL248="",0,POWER(10,((CL248+'ModelParams Lw'!$R$4)/10))) +IF(CM248="",0,POWER(10,((CM248+'ModelParams Lw'!$S$4)/10))) +IF(CN248="",0,POWER(10,((CN248+'ModelParams Lw'!$T$4)/10))) +IF(CO248="",0,POWER(10,((CO248+'ModelParams Lw'!$U$4)/10)))+IF(CP248="",0,POWER(10,((CP248+'ModelParams Lw'!$V$4)/10))))</f>
        <v>#DIV/0!</v>
      </c>
      <c r="CR248" s="26" t="e">
        <f t="shared" si="116"/>
        <v>#DIV/0!</v>
      </c>
      <c r="CS248" s="26" t="e">
        <f>(CI248-'ModelParams Lw'!$O$10)/'ModelParams Lw'!$O$11</f>
        <v>#DIV/0!</v>
      </c>
      <c r="CT248" s="26" t="e">
        <f>(CJ248-'ModelParams Lw'!$P$10)/'ModelParams Lw'!$P$11</f>
        <v>#DIV/0!</v>
      </c>
      <c r="CU248" s="26" t="e">
        <f>(CK248-'ModelParams Lw'!$Q$10)/'ModelParams Lw'!$Q$11</f>
        <v>#DIV/0!</v>
      </c>
      <c r="CV248" s="26" t="e">
        <f>(CL248-'ModelParams Lw'!$R$10)/'ModelParams Lw'!$R$11</f>
        <v>#DIV/0!</v>
      </c>
      <c r="CW248" s="26" t="e">
        <f>(CM248-'ModelParams Lw'!$S$10)/'ModelParams Lw'!$S$11</f>
        <v>#DIV/0!</v>
      </c>
      <c r="CX248" s="26" t="e">
        <f>(CN248-'ModelParams Lw'!$T$10)/'ModelParams Lw'!$T$11</f>
        <v>#DIV/0!</v>
      </c>
      <c r="CY248" s="26" t="e">
        <f>(CO248-'ModelParams Lw'!$U$10)/'ModelParams Lw'!$U$11</f>
        <v>#DIV/0!</v>
      </c>
      <c r="CZ248" s="26" t="e">
        <f>(CP248-'ModelParams Lw'!$V$10)/'ModelParams Lw'!$V$11</f>
        <v>#DIV/0!</v>
      </c>
    </row>
    <row r="249" spans="1:104" x14ac:dyDescent="0.2">
      <c r="A249" s="13">
        <f>Calcul!A251</f>
        <v>0</v>
      </c>
      <c r="B249" s="13">
        <f t="shared" si="92"/>
        <v>0</v>
      </c>
      <c r="C249" s="13">
        <f>Calcul!B251</f>
        <v>0</v>
      </c>
      <c r="D249" s="13">
        <f>Calcul!C251/1000</f>
        <v>0</v>
      </c>
      <c r="E249" s="13">
        <f>Calcul!D251/1000</f>
        <v>0</v>
      </c>
      <c r="F249" s="13">
        <f t="shared" si="93"/>
        <v>0</v>
      </c>
      <c r="G249" s="23" t="e">
        <f>DEGREES(ACOS(1-(1/'ModelParams Lw'!B$15*SQRT(0.5*1.2/'Sound Power'!$C249)*('Sound Power'!$B249/3600)/('Sound Power'!$D249)/('Sound Power'!$F249))))</f>
        <v>#DIV/0!</v>
      </c>
      <c r="H249" s="23" t="e">
        <f>DEGREES(ACOS(1-(1/'ModelParams Lw'!C$15*SQRT(0.5*1.2/'Sound Power'!$C249)*('Sound Power'!$B249/3600)/('Sound Power'!$D249)/('Sound Power'!$F249))))</f>
        <v>#DIV/0!</v>
      </c>
      <c r="I249" s="23" t="e">
        <f>DEGREES(ACOS(1-(1/'ModelParams Lw'!D$15*SQRT(0.5*1.2/'Sound Power'!$C249)*('Sound Power'!$B249/3600)/('Sound Power'!$D249)/('Sound Power'!$F249))))</f>
        <v>#DIV/0!</v>
      </c>
      <c r="J249" s="23" t="e">
        <f>DEGREES(ACOS(1-(1/'ModelParams Lw'!E$15*SQRT(0.5*1.2/'Sound Power'!$C249)*('Sound Power'!$B249/3600)/('Sound Power'!$D249)/('Sound Power'!$F249))))</f>
        <v>#DIV/0!</v>
      </c>
      <c r="K249" s="23" t="e">
        <f>DEGREES(ACOS(1-(1/'ModelParams Lw'!F$15*SQRT(0.5*1.2/'Sound Power'!$C249)*('Sound Power'!$B249/3600)/('Sound Power'!$D249)/('Sound Power'!$F249))))</f>
        <v>#DIV/0!</v>
      </c>
      <c r="L249" s="23" t="e">
        <f>DEGREES(ACOS(1-(1/'ModelParams Lw'!G$15*SQRT(0.5*1.2/'Sound Power'!$C249)*('Sound Power'!$B249/3600)/('Sound Power'!$D249)/('Sound Power'!$F249))))</f>
        <v>#DIV/0!</v>
      </c>
      <c r="M249" s="23" t="e">
        <f>DEGREES(ACOS(1-(1/'ModelParams Lw'!H$15*SQRT(0.5*1.2/'Sound Power'!$C249)*('Sound Power'!$B249/3600)/('Sound Power'!$D249)/('Sound Power'!$F249))))</f>
        <v>#DIV/0!</v>
      </c>
      <c r="N249" s="23" t="e">
        <f>DEGREES(ACOS(1-(1/'ModelParams Lw'!I$15*SQRT(0.5*1.2/'Sound Power'!$C249)*('Sound Power'!$B249/3600)/('Sound Power'!$D249)/('Sound Power'!$F249))))</f>
        <v>#DIV/0!</v>
      </c>
      <c r="O249" s="26" t="e">
        <f>('ModelParams Lw'!B$4*LN('Sound Power'!G249)/(1+EXP(-('Sound Power'!$D249*1000+'ModelParams Lw'!B$6)/'ModelParams Lw'!B$7))+'ModelParams Lw'!B$5)*LN('Sound Power'!$B249)-('ModelParams Lw'!B$8+'ModelParams Lw'!B$9*$D249+'ModelParams Lw'!B$10*'Sound Power'!$F249^'ModelParams Lw'!B$14+'ModelParams Lw'!B$11*LN('Sound Power'!G249)+'ModelParams Lw'!B$12*'Sound Power'!$D249*'Sound Power'!$F249+'ModelParams Lw'!B$13*'Sound Power'!$D249*LN('Sound Power'!G249))</f>
        <v>#DIV/0!</v>
      </c>
      <c r="P249" s="26" t="e">
        <f>('ModelParams Lw'!C$4*LN('Sound Power'!H249)/(1+EXP(-('Sound Power'!$D249*1000+'ModelParams Lw'!C$6)/'ModelParams Lw'!C$7))+'ModelParams Lw'!C$5)*LN('Sound Power'!$B249)-('ModelParams Lw'!C$8+'ModelParams Lw'!C$9*$D249+'ModelParams Lw'!C$10*'Sound Power'!$F249^'ModelParams Lw'!C$14+'ModelParams Lw'!C$11*LN('Sound Power'!H249)+'ModelParams Lw'!C$12*'Sound Power'!$D249*'Sound Power'!$F249+'ModelParams Lw'!C$13*'Sound Power'!$D249*LN('Sound Power'!H249))</f>
        <v>#DIV/0!</v>
      </c>
      <c r="Q249" s="26" t="e">
        <f>('ModelParams Lw'!D$4*LN('Sound Power'!I249)/(1+EXP(-('Sound Power'!$D249*1000+'ModelParams Lw'!D$6)/'ModelParams Lw'!D$7))+'ModelParams Lw'!D$5)*LN('Sound Power'!$B249)-('ModelParams Lw'!D$8+'ModelParams Lw'!D$9*$D249+'ModelParams Lw'!D$10*'Sound Power'!$F249^'ModelParams Lw'!D$14+'ModelParams Lw'!D$11*LN('Sound Power'!I249)+'ModelParams Lw'!D$12*'Sound Power'!$D249*'Sound Power'!$F249+'ModelParams Lw'!D$13*'Sound Power'!$D249*LN('Sound Power'!I249))</f>
        <v>#DIV/0!</v>
      </c>
      <c r="R249" s="26" t="e">
        <f>('ModelParams Lw'!E$4*LN('Sound Power'!J249)/(1+EXP(-('Sound Power'!$D249*1000+'ModelParams Lw'!E$6)/'ModelParams Lw'!E$7))+'ModelParams Lw'!E$5)*LN('Sound Power'!$B249)-('ModelParams Lw'!E$8+'ModelParams Lw'!E$9*$D249+'ModelParams Lw'!E$10*'Sound Power'!$F249^'ModelParams Lw'!E$14+'ModelParams Lw'!E$11*LN('Sound Power'!J249)+'ModelParams Lw'!E$12*'Sound Power'!$D249*'Sound Power'!$F249+'ModelParams Lw'!E$13*'Sound Power'!$D249*LN('Sound Power'!J249))</f>
        <v>#DIV/0!</v>
      </c>
      <c r="S249" s="26" t="e">
        <f>('ModelParams Lw'!F$4*LN('Sound Power'!K249)/(1+EXP(-('Sound Power'!$D249*1000+'ModelParams Lw'!F$6)/'ModelParams Lw'!F$7))+'ModelParams Lw'!F$5)*LN('Sound Power'!$B249)-('ModelParams Lw'!F$8+'ModelParams Lw'!F$9*$D249+'ModelParams Lw'!F$10*'Sound Power'!$F249^'ModelParams Lw'!F$14+'ModelParams Lw'!F$11*LN('Sound Power'!K249)+'ModelParams Lw'!F$12*'Sound Power'!$D249*'Sound Power'!$F249+'ModelParams Lw'!F$13*'Sound Power'!$D249*LN('Sound Power'!K249))</f>
        <v>#DIV/0!</v>
      </c>
      <c r="T249" s="26" t="e">
        <f>('ModelParams Lw'!G$4*LN('Sound Power'!L249)/(1+EXP(-('Sound Power'!$D249*1000+'ModelParams Lw'!G$6)/'ModelParams Lw'!G$7))+'ModelParams Lw'!G$5)*LN('Sound Power'!$B249)-('ModelParams Lw'!G$8+'ModelParams Lw'!G$9*$D249+'ModelParams Lw'!G$10*'Sound Power'!$F249^'ModelParams Lw'!G$14+'ModelParams Lw'!G$11*LN('Sound Power'!L249)+'ModelParams Lw'!G$12*'Sound Power'!$D249*'Sound Power'!$F249+'ModelParams Lw'!G$13*'Sound Power'!$D249*LN('Sound Power'!L249))</f>
        <v>#DIV/0!</v>
      </c>
      <c r="U249" s="26" t="e">
        <f>('ModelParams Lw'!H$4*LN('Sound Power'!M249)/(1+EXP(-('Sound Power'!$D249*1000+'ModelParams Lw'!H$6)/'ModelParams Lw'!H$7))+'ModelParams Lw'!H$5)*LN('Sound Power'!$B249)-('ModelParams Lw'!H$8+'ModelParams Lw'!H$9*$D249+'ModelParams Lw'!H$10*'Sound Power'!$F249^'ModelParams Lw'!H$14+'ModelParams Lw'!H$11*LN('Sound Power'!M249)+'ModelParams Lw'!H$12*'Sound Power'!$D249*'Sound Power'!$F249+'ModelParams Lw'!H$13*'Sound Power'!$D249*LN('Sound Power'!M249))</f>
        <v>#DIV/0!</v>
      </c>
      <c r="V249" s="26" t="e">
        <f>('ModelParams Lw'!I$4*LN('Sound Power'!N249)/(1+EXP(-('Sound Power'!$D249*1000+'ModelParams Lw'!I$6)/'ModelParams Lw'!I$7))+'ModelParams Lw'!I$5)*LN('Sound Power'!$B249)-('ModelParams Lw'!I$8+'ModelParams Lw'!I$9*$D249+'ModelParams Lw'!I$10*'Sound Power'!$F249^'ModelParams Lw'!I$14+'ModelParams Lw'!I$11*LN('Sound Power'!N249)+'ModelParams Lw'!I$12*'Sound Power'!$D249*'Sound Power'!$F249+'ModelParams Lw'!I$13*'Sound Power'!$D249*LN('Sound Power'!N249))</f>
        <v>#DIV/0!</v>
      </c>
      <c r="W249" s="26" t="e">
        <f>10*LOG10(IF(O249="",0,POWER(10,((O249+'ModelParams Lw'!$O$4)/10))) +IF(P249="",0,POWER(10,((P249+'ModelParams Lw'!$P$4)/10))) +IF(Q249="",0,POWER(10,((Q249+'ModelParams Lw'!$Q$4)/10))) +IF(R249="",0,POWER(10,((R249+'ModelParams Lw'!$R$4)/10))) +IF(S249="",0,POWER(10,((S249+'ModelParams Lw'!$S$4)/10))) +IF(T249="",0,POWER(10,((T249+'ModelParams Lw'!$T$4)/10))) +IF(U249="",0,POWER(10,((U249+'ModelParams Lw'!$U$4)/10)))+IF(V249="",0,POWER(10,((V249+'ModelParams Lw'!$V$4)/10))))</f>
        <v>#DIV/0!</v>
      </c>
      <c r="X249" s="26" t="e">
        <f t="shared" si="102"/>
        <v>#DIV/0!</v>
      </c>
      <c r="Y249" s="26" t="e">
        <f>(O249-'ModelParams Lw'!O$10)/'ModelParams Lw'!O$11</f>
        <v>#DIV/0!</v>
      </c>
      <c r="Z249" s="26" t="e">
        <f>(P249-'ModelParams Lw'!P$10)/'ModelParams Lw'!P$11</f>
        <v>#DIV/0!</v>
      </c>
      <c r="AA249" s="26" t="e">
        <f>(Q249-'ModelParams Lw'!Q$10)/'ModelParams Lw'!Q$11</f>
        <v>#DIV/0!</v>
      </c>
      <c r="AB249" s="26" t="e">
        <f>(R249-'ModelParams Lw'!R$10)/'ModelParams Lw'!R$11</f>
        <v>#DIV/0!</v>
      </c>
      <c r="AC249" s="26" t="e">
        <f>(S249-'ModelParams Lw'!S$10)/'ModelParams Lw'!S$11</f>
        <v>#DIV/0!</v>
      </c>
      <c r="AD249" s="26" t="e">
        <f>(T249-'ModelParams Lw'!T$10)/'ModelParams Lw'!T$11</f>
        <v>#DIV/0!</v>
      </c>
      <c r="AE249" s="26" t="e">
        <f>(U249-'ModelParams Lw'!U$10)/'ModelParams Lw'!U$11</f>
        <v>#DIV/0!</v>
      </c>
      <c r="AF249" s="26" t="e">
        <f>(V249-'ModelParams Lw'!V$10)/'ModelParams Lw'!V$11</f>
        <v>#DIV/0!</v>
      </c>
      <c r="AG249" s="26" t="e">
        <f t="shared" si="103"/>
        <v>#DIV/0!</v>
      </c>
      <c r="AH249" s="26" t="e">
        <f>VLOOKUP(D249*1000,'ModelParams Lw'!$A$38:$D$58,4)</f>
        <v>#N/A</v>
      </c>
      <c r="AI249" s="56" t="e">
        <f>VLOOKUP(D249*1000,'ModelParams Lw'!$A$38:$D$58,2)</f>
        <v>#N/A</v>
      </c>
      <c r="AJ249" s="46" t="e">
        <f t="shared" si="104"/>
        <v>#DIV/0!</v>
      </c>
      <c r="AK249" s="26" t="e">
        <f t="shared" si="105"/>
        <v>#VALUE!</v>
      </c>
      <c r="AL249" s="26" t="e">
        <f>IF($AI249=100,'ModelParams Lw'!R$35*'Sound Power'!$AH249^2+'ModelParams Lw'!R$36*'Sound Power'!$AH249+'ModelParams Lw'!R$37,IF($AI249=150,'ModelParams Lw'!R$38*'Sound Power'!$AH249^2+'ModelParams Lw'!R$39*'Sound Power'!$AH249+'ModelParams Lw'!R$40,'ModelParams Lw'!R$41*'Sound Power'!$AH249^2+'ModelParams Lw'!R$42*'Sound Power'!$AH249+'ModelParams Lw'!R$43))</f>
        <v>#N/A</v>
      </c>
      <c r="AM249" s="26" t="e">
        <f>IF($AI249=100,'ModelParams Lw'!S$35*'Sound Power'!$AH249^2+'ModelParams Lw'!S$36*'Sound Power'!$AH249+'ModelParams Lw'!S$37,IF($AI249=150,'ModelParams Lw'!S$38*'Sound Power'!$AH249^2+'ModelParams Lw'!S$39*'Sound Power'!$AH249+'ModelParams Lw'!S$40,'ModelParams Lw'!S$41*'Sound Power'!$AH249^2+'ModelParams Lw'!S$42*'Sound Power'!$AH249+'ModelParams Lw'!S$43))</f>
        <v>#N/A</v>
      </c>
      <c r="AN249" s="26" t="e">
        <f>IF($AI249=100,'ModelParams Lw'!T$35*'Sound Power'!$AH249^2+'ModelParams Lw'!T$36*'Sound Power'!$AH249+'ModelParams Lw'!T$37,IF($AI249=150,'ModelParams Lw'!T$38*'Sound Power'!$AH249^2+'ModelParams Lw'!T$39*'Sound Power'!$AH249+'ModelParams Lw'!T$40,'ModelParams Lw'!T$41*'Sound Power'!$AH249^2+'ModelParams Lw'!T$42*'Sound Power'!$AH249+'ModelParams Lw'!T$43))</f>
        <v>#N/A</v>
      </c>
      <c r="AO249" s="26" t="e">
        <f>IF($AI249=100,'ModelParams Lw'!U$35*'Sound Power'!$AH249^2+'ModelParams Lw'!U$36*'Sound Power'!$AH249+'ModelParams Lw'!U$37,IF($AI249=150,'ModelParams Lw'!U$38*'Sound Power'!$AH249^2+'ModelParams Lw'!U$39*'Sound Power'!$AH249+'ModelParams Lw'!U$40,'ModelParams Lw'!U$41*'Sound Power'!$AH249^2+'ModelParams Lw'!U$42*'Sound Power'!$AH249+'ModelParams Lw'!U$43))</f>
        <v>#N/A</v>
      </c>
      <c r="AP249" s="26" t="e">
        <f>IF($AI249=100,'ModelParams Lw'!V$35*'Sound Power'!$AH249^2+'ModelParams Lw'!V$36*'Sound Power'!$AH249+'ModelParams Lw'!V$37,IF($AI249=150,'ModelParams Lw'!V$38*'Sound Power'!$AH249^2+'ModelParams Lw'!V$39*'Sound Power'!$AH249+'ModelParams Lw'!V$40,'ModelParams Lw'!V$41*'Sound Power'!$AH249^2+'ModelParams Lw'!V$42*'Sound Power'!$AH249+'ModelParams Lw'!V$43))</f>
        <v>#N/A</v>
      </c>
      <c r="AQ249" s="26" t="e">
        <f>IF($AI249=100,'ModelParams Lw'!W$35*'Sound Power'!$AH249^2+'ModelParams Lw'!W$36*'Sound Power'!$AH249+'ModelParams Lw'!W$37,IF($AI249=150,'ModelParams Lw'!W$38*'Sound Power'!$AH249^2+'ModelParams Lw'!W$39*'Sound Power'!$AH249+'ModelParams Lw'!W$40,'ModelParams Lw'!W$41*'Sound Power'!$AH249^2+'ModelParams Lw'!W$42*'Sound Power'!$AH249+'ModelParams Lw'!W$43))</f>
        <v>#N/A</v>
      </c>
      <c r="AR249" s="26" t="e">
        <f t="shared" si="106"/>
        <v>#VALUE!</v>
      </c>
      <c r="AS249" s="26" t="e">
        <f>IF(26.83*LN($AJ249)-11.791-'ModelParams Lw'!B$35&lt;0,0,26.83*LN($AJ249)-11.791-'ModelParams Lw'!B$35)</f>
        <v>#DIV/0!</v>
      </c>
      <c r="AT249" s="26" t="e">
        <f>IF(26.83*LN($AJ249)-11.791-'ModelParams Lw'!C$35&lt;0,0,26.83*LN($AJ249)-11.791-'ModelParams Lw'!C$35)</f>
        <v>#DIV/0!</v>
      </c>
      <c r="AU249" s="26" t="e">
        <f>IF(26.83*LN($AJ249)-11.791-'ModelParams Lw'!D$35&lt;0,0,26.83*LN($AJ249)-11.791-'ModelParams Lw'!D$35)</f>
        <v>#DIV/0!</v>
      </c>
      <c r="AV249" s="26" t="e">
        <f>IF(26.83*LN($AJ249)-11.791-'ModelParams Lw'!E$35&lt;0,0,26.83*LN($AJ249)-11.791-'ModelParams Lw'!E$35)</f>
        <v>#DIV/0!</v>
      </c>
      <c r="AW249" s="26" t="e">
        <f>IF(26.83*LN($AJ249)-11.791-'ModelParams Lw'!F$35&lt;0,0,26.83*LN($AJ249)-11.791-'ModelParams Lw'!F$35)</f>
        <v>#DIV/0!</v>
      </c>
      <c r="AX249" s="26" t="e">
        <f>IF(26.83*LN($AJ249)-11.791-'ModelParams Lw'!G$35&lt;0,0,26.83*LN($AJ249)-11.791-'ModelParams Lw'!G$35)</f>
        <v>#DIV/0!</v>
      </c>
      <c r="AY249" s="26" t="e">
        <f>IF(26.83*LN($AJ249)-11.791-'ModelParams Lw'!H$35&lt;0,0,26.83*LN($AJ249)-11.791-'ModelParams Lw'!H$35)</f>
        <v>#DIV/0!</v>
      </c>
      <c r="AZ249" s="26" t="e">
        <f>IF(26.83*LN($AJ249)-11.791-'ModelParams Lw'!I$35&lt;0,0,26.83*LN($AJ249)-11.791-'ModelParams Lw'!I$35)</f>
        <v>#DIV/0!</v>
      </c>
      <c r="BA249" s="26" t="e">
        <f t="shared" si="94"/>
        <v>#DIV/0!</v>
      </c>
      <c r="BB249" s="26" t="e">
        <f t="shared" si="95"/>
        <v>#DIV/0!</v>
      </c>
      <c r="BC249" s="26" t="e">
        <f t="shared" si="96"/>
        <v>#DIV/0!</v>
      </c>
      <c r="BD249" s="26" t="e">
        <f t="shared" si="97"/>
        <v>#DIV/0!</v>
      </c>
      <c r="BE249" s="26" t="e">
        <f t="shared" si="98"/>
        <v>#DIV/0!</v>
      </c>
      <c r="BF249" s="26" t="e">
        <f t="shared" si="99"/>
        <v>#DIV/0!</v>
      </c>
      <c r="BG249" s="26" t="e">
        <f t="shared" si="100"/>
        <v>#DIV/0!</v>
      </c>
      <c r="BH249" s="26" t="e">
        <f t="shared" si="101"/>
        <v>#DIV/0!</v>
      </c>
      <c r="BI249" s="26" t="e">
        <f>10*LOG10(IF(BA249="",0,POWER(10,((BA249+'ModelParams Lw'!$O$4)/10))) +IF(BB249="",0,POWER(10,((BB249+'ModelParams Lw'!$P$4)/10))) +IF(BC249="",0,POWER(10,((BC249+'ModelParams Lw'!$Q$4)/10))) +IF(BD249="",0,POWER(10,((BD249+'ModelParams Lw'!$R$4)/10))) +IF(BE249="",0,POWER(10,((BE249+'ModelParams Lw'!$S$4)/10))) +IF(BF249="",0,POWER(10,((BF249+'ModelParams Lw'!$T$4)/10))) +IF(BG249="",0,POWER(10,((BG249+'ModelParams Lw'!$U$4)/10)))+IF(BH249="",0,POWER(10,((BH249+'ModelParams Lw'!$V$4)/10))))</f>
        <v>#DIV/0!</v>
      </c>
      <c r="BJ249" s="26" t="e">
        <f t="shared" si="107"/>
        <v>#DIV/0!</v>
      </c>
      <c r="BK249" s="26" t="e">
        <f>(BA249-'ModelParams Lw'!O$10)/'ModelParams Lw'!O$11</f>
        <v>#DIV/0!</v>
      </c>
      <c r="BL249" s="26" t="e">
        <f>(BB249-'ModelParams Lw'!P$10)/'ModelParams Lw'!P$11</f>
        <v>#DIV/0!</v>
      </c>
      <c r="BM249" s="26" t="e">
        <f>(BC249-'ModelParams Lw'!Q$10)/'ModelParams Lw'!Q$11</f>
        <v>#DIV/0!</v>
      </c>
      <c r="BN249" s="26" t="e">
        <f>(BD249-'ModelParams Lw'!R$10)/'ModelParams Lw'!R$11</f>
        <v>#DIV/0!</v>
      </c>
      <c r="BO249" s="26" t="e">
        <f>(BE249-'ModelParams Lw'!S$10)/'ModelParams Lw'!S$11</f>
        <v>#DIV/0!</v>
      </c>
      <c r="BP249" s="26" t="e">
        <f>(BF249-'ModelParams Lw'!T$10)/'ModelParams Lw'!T$11</f>
        <v>#DIV/0!</v>
      </c>
      <c r="BQ249" s="26" t="e">
        <f>(BG249-'ModelParams Lw'!U$10)/'ModelParams Lw'!U$11</f>
        <v>#DIV/0!</v>
      </c>
      <c r="BR249" s="26" t="e">
        <f>(BH249-'ModelParams Lw'!V$10)/'ModelParams Lw'!V$11</f>
        <v>#DIV/0!</v>
      </c>
      <c r="BS249" s="23" t="e">
        <f>IF(Calcul!$E251="SW",DEGREES(ACOS(1-(1/'ModelParams Lw'!C$25*SQRT(0.5*1.2/'Sound Power'!$C249)*('Sound Power'!$B249/3600)/('Sound Power'!$D249)/('Sound Power'!$F249)))),DEGREES(ACOS(1-(1/'ModelParams Lw'!C$29*SQRT(0.5*1.2/'Sound Power'!$C249)*('Sound Power'!$B249/3600)/('Sound Power'!$D249)/('Sound Power'!$F249)))))</f>
        <v>#DIV/0!</v>
      </c>
      <c r="BT249" s="23" t="e">
        <f>IF(Calcul!$E251="SW",DEGREES(ACOS(1-(1/'ModelParams Lw'!D$25*SQRT(0.5*1.2/'Sound Power'!$C249)*('Sound Power'!$B249/3600)/('Sound Power'!$D249)/('Sound Power'!$F249)))),DEGREES(ACOS(1-(1/'ModelParams Lw'!D$29*SQRT(0.5*1.2/'Sound Power'!$C249)*('Sound Power'!$B249/3600)/('Sound Power'!$D249)/('Sound Power'!$F249)))))</f>
        <v>#DIV/0!</v>
      </c>
      <c r="BU249" s="23" t="e">
        <f>IF(Calcul!$E251="SW",DEGREES(ACOS(1-(1/'ModelParams Lw'!E$25*SQRT(0.5*1.2/'Sound Power'!$C249)*('Sound Power'!$B249/3600)/('Sound Power'!$D249)/('Sound Power'!$F249)))),DEGREES(ACOS(1-(1/'ModelParams Lw'!E$29*SQRT(0.5*1.2/'Sound Power'!$C249)*('Sound Power'!$B249/3600)/('Sound Power'!$D249)/('Sound Power'!$F249)))))</f>
        <v>#DIV/0!</v>
      </c>
      <c r="BV249" s="23" t="e">
        <f>IF(Calcul!$E251="SW",DEGREES(ACOS(1-(1/'ModelParams Lw'!F$25*SQRT(0.5*1.2/'Sound Power'!$C249)*('Sound Power'!$B249/3600)/('Sound Power'!$D249)/('Sound Power'!$F249)))),DEGREES(ACOS(1-(1/'ModelParams Lw'!F$29*SQRT(0.5*1.2/'Sound Power'!$C249)*('Sound Power'!$B249/3600)/('Sound Power'!$D249)/('Sound Power'!$F249)))))</f>
        <v>#DIV/0!</v>
      </c>
      <c r="BW249" s="23" t="e">
        <f>IF(Calcul!$E251="SW",DEGREES(ACOS(1-(1/'ModelParams Lw'!G$25*SQRT(0.5*1.2/'Sound Power'!$C249)*('Sound Power'!$B249/3600)/('Sound Power'!$D249)/('Sound Power'!$F249)))),DEGREES(ACOS(1-(1/'ModelParams Lw'!G$29*SQRT(0.5*1.2/'Sound Power'!$C249)*('Sound Power'!$B249/3600)/('Sound Power'!$D249)/('Sound Power'!$F249)))))</f>
        <v>#DIV/0!</v>
      </c>
      <c r="BX249" s="23" t="e">
        <f>IF(Calcul!$E251="SW",DEGREES(ACOS(1-(1/'ModelParams Lw'!H$25*SQRT(0.5*1.2/'Sound Power'!$C249)*('Sound Power'!$B249/3600)/('Sound Power'!$D249)/('Sound Power'!$F249)))),DEGREES(ACOS(1-(1/'ModelParams Lw'!H$29*SQRT(0.5*1.2/'Sound Power'!$C249)*('Sound Power'!$B249/3600)/('Sound Power'!$D249)/('Sound Power'!$F249)))))</f>
        <v>#DIV/0!</v>
      </c>
      <c r="BY249" s="23" t="e">
        <f>IF(Calcul!$E251="SW",DEGREES(ACOS(1-(1/'ModelParams Lw'!I$25*SQRT(0.5*1.2/'Sound Power'!$C249)*('Sound Power'!$B249/3600)/('Sound Power'!$D249)/('Sound Power'!$F249)))),DEGREES(ACOS(1-(1/'ModelParams Lw'!I$29*SQRT(0.5*1.2/'Sound Power'!$C249)*('Sound Power'!$B249/3600)/('Sound Power'!$D249)/('Sound Power'!$F249)))))</f>
        <v>#DIV/0!</v>
      </c>
      <c r="BZ249" s="23" t="e">
        <f>IF(Calcul!$E251="SW",DEGREES(ACOS(1-(1/'ModelParams Lw'!J$25*SQRT(0.5*1.2/'Sound Power'!$C249)*('Sound Power'!$B249/3600)/('Sound Power'!$D249)/('Sound Power'!$F249)))),DEGREES(ACOS(1-(1/'ModelParams Lw'!J$29*SQRT(0.5*1.2/'Sound Power'!$C249)*('Sound Power'!$B249/3600)/('Sound Power'!$D249)/('Sound Power'!$F249)))))</f>
        <v>#DIV/0!</v>
      </c>
      <c r="CA249" s="26" t="e">
        <f>IF(Calcul!$E251="SW",'ModelParams Lw'!C$22+'ModelParams Lw'!C$23*LOG('Sound Power'!$D249/'Sound Power'!$E249)+'ModelParams Lw'!C$24*LN('Sound Power'!BS249),IF('ModelParams Lw'!C$26+'ModelParams Lw'!C$27*LOG('Sound Power'!$D249/'Sound Power'!$E249)+'ModelParams Lw'!C$28*LN('Sound Power'!BS249)&lt;'ModelParams Lw'!C$22+'ModelParams Lw'!C$23*LOG('Sound Power'!$D249/'Sound Power'!$E249)+'ModelParams Lw'!C$24*LN('Sound Power'!BS249),'ModelParams Lw'!C$22+'ModelParams Lw'!C$23*LOG('Sound Power'!$D249/'Sound Power'!$E249)+'ModelParams Lw'!C$24*LN('Sound Power'!BS249),'ModelParams Lw'!C$26+'ModelParams Lw'!C$27*LOG('Sound Power'!$D249/'Sound Power'!$E249)+'ModelParams Lw'!C$28*LN('Sound Power'!BS249)))</f>
        <v>#DIV/0!</v>
      </c>
      <c r="CB249" s="26" t="e">
        <f>IF(Calcul!$E251="SW",'ModelParams Lw'!D$22+'ModelParams Lw'!D$23*LOG('Sound Power'!$D249/'Sound Power'!$E249)+'ModelParams Lw'!D$24*LN('Sound Power'!BT249),IF('ModelParams Lw'!D$26+'ModelParams Lw'!D$27*LOG('Sound Power'!$D249/'Sound Power'!$E249)+'ModelParams Lw'!D$28*LN('Sound Power'!BT249)&lt;'ModelParams Lw'!D$22+'ModelParams Lw'!D$23*LOG('Sound Power'!$D249/'Sound Power'!$E249)+'ModelParams Lw'!D$24*LN('Sound Power'!BT249),'ModelParams Lw'!D$22+'ModelParams Lw'!D$23*LOG('Sound Power'!$D249/'Sound Power'!$E249)+'ModelParams Lw'!D$24*LN('Sound Power'!BT249),'ModelParams Lw'!D$26+'ModelParams Lw'!D$27*LOG('Sound Power'!$D249/'Sound Power'!$E249)+'ModelParams Lw'!D$28*LN('Sound Power'!BT249)))</f>
        <v>#DIV/0!</v>
      </c>
      <c r="CC249" s="26" t="e">
        <f>IF(Calcul!$E251="SW",'ModelParams Lw'!E$22+'ModelParams Lw'!E$23*LOG('Sound Power'!$D249/'Sound Power'!$E249)+'ModelParams Lw'!E$24*LN('Sound Power'!BU249),IF('ModelParams Lw'!E$26+'ModelParams Lw'!E$27*LOG('Sound Power'!$D249/'Sound Power'!$E249)+'ModelParams Lw'!E$28*LN('Sound Power'!BU249)&lt;'ModelParams Lw'!E$22+'ModelParams Lw'!E$23*LOG('Sound Power'!$D249/'Sound Power'!$E249)+'ModelParams Lw'!E$24*LN('Sound Power'!BU249),'ModelParams Lw'!E$22+'ModelParams Lw'!E$23*LOG('Sound Power'!$D249/'Sound Power'!$E249)+'ModelParams Lw'!E$24*LN('Sound Power'!BU249),'ModelParams Lw'!E$26+'ModelParams Lw'!E$27*LOG('Sound Power'!$D249/'Sound Power'!$E249)+'ModelParams Lw'!E$28*LN('Sound Power'!BU249)))</f>
        <v>#DIV/0!</v>
      </c>
      <c r="CD249" s="26" t="e">
        <f>IF(Calcul!$E251="SW",'ModelParams Lw'!F$22+'ModelParams Lw'!F$23*LOG('Sound Power'!$D249/'Sound Power'!$E249)+'ModelParams Lw'!F$24*LN('Sound Power'!BV249),IF('ModelParams Lw'!F$26+'ModelParams Lw'!F$27*LOG('Sound Power'!$D249/'Sound Power'!$E249)+'ModelParams Lw'!F$28*LN('Sound Power'!BV249)&lt;'ModelParams Lw'!F$22+'ModelParams Lw'!F$23*LOG('Sound Power'!$D249/'Sound Power'!$E249)+'ModelParams Lw'!F$24*LN('Sound Power'!BV249),'ModelParams Lw'!F$22+'ModelParams Lw'!F$23*LOG('Sound Power'!$D249/'Sound Power'!$E249)+'ModelParams Lw'!F$24*LN('Sound Power'!BV249),'ModelParams Lw'!F$26+'ModelParams Lw'!F$27*LOG('Sound Power'!$D249/'Sound Power'!$E249)+'ModelParams Lw'!F$28*LN('Sound Power'!BV249)))</f>
        <v>#DIV/0!</v>
      </c>
      <c r="CE249" s="26" t="e">
        <f>IF(Calcul!$E251="SW",'ModelParams Lw'!G$22+'ModelParams Lw'!G$23*LOG('Sound Power'!$D249/'Sound Power'!$E249)+'ModelParams Lw'!G$24*LN('Sound Power'!BW249),IF('ModelParams Lw'!G$26+'ModelParams Lw'!G$27*LOG('Sound Power'!$D249/'Sound Power'!$E249)+'ModelParams Lw'!G$28*LN('Sound Power'!BW249)&lt;'ModelParams Lw'!G$22+'ModelParams Lw'!G$23*LOG('Sound Power'!$D249/'Sound Power'!$E249)+'ModelParams Lw'!G$24*LN('Sound Power'!BW249),'ModelParams Lw'!G$22+'ModelParams Lw'!G$23*LOG('Sound Power'!$D249/'Sound Power'!$E249)+'ModelParams Lw'!G$24*LN('Sound Power'!BW249),'ModelParams Lw'!G$26+'ModelParams Lw'!G$27*LOG('Sound Power'!$D249/'Sound Power'!$E249)+'ModelParams Lw'!G$28*LN('Sound Power'!BW249)))</f>
        <v>#DIV/0!</v>
      </c>
      <c r="CF249" s="26" t="e">
        <f>IF(Calcul!$E251="SW",'ModelParams Lw'!H$22+'ModelParams Lw'!H$23*LOG('Sound Power'!$D249/'Sound Power'!$E249)+'ModelParams Lw'!H$24*LN('Sound Power'!BX249),IF('ModelParams Lw'!H$26+'ModelParams Lw'!H$27*LOG('Sound Power'!$D249/'Sound Power'!$E249)+'ModelParams Lw'!H$28*LN('Sound Power'!BX249)&lt;'ModelParams Lw'!H$22+'ModelParams Lw'!H$23*LOG('Sound Power'!$D249/'Sound Power'!$E249)+'ModelParams Lw'!H$24*LN('Sound Power'!BX249),'ModelParams Lw'!H$22+'ModelParams Lw'!H$23*LOG('Sound Power'!$D249/'Sound Power'!$E249)+'ModelParams Lw'!H$24*LN('Sound Power'!BX249),'ModelParams Lw'!H$26+'ModelParams Lw'!H$27*LOG('Sound Power'!$D249/'Sound Power'!$E249)+'ModelParams Lw'!H$28*LN('Sound Power'!BX249)))</f>
        <v>#DIV/0!</v>
      </c>
      <c r="CG249" s="26" t="e">
        <f>IF(Calcul!$E251="SW",'ModelParams Lw'!I$22+'ModelParams Lw'!I$23*LOG('Sound Power'!$D249/'Sound Power'!$E249)+'ModelParams Lw'!I$24*LN('Sound Power'!BY249),IF('ModelParams Lw'!I$26+'ModelParams Lw'!I$27*LOG('Sound Power'!$D249/'Sound Power'!$E249)+'ModelParams Lw'!I$28*LN('Sound Power'!BY249)&lt;'ModelParams Lw'!I$22+'ModelParams Lw'!I$23*LOG('Sound Power'!$D249/'Sound Power'!$E249)+'ModelParams Lw'!I$24*LN('Sound Power'!BY249),'ModelParams Lw'!I$22+'ModelParams Lw'!I$23*LOG('Sound Power'!$D249/'Sound Power'!$E249)+'ModelParams Lw'!I$24*LN('Sound Power'!BY249),'ModelParams Lw'!I$26+'ModelParams Lw'!I$27*LOG('Sound Power'!$D249/'Sound Power'!$E249)+'ModelParams Lw'!I$28*LN('Sound Power'!BY249)))</f>
        <v>#DIV/0!</v>
      </c>
      <c r="CH249" s="26" t="e">
        <f>IF(Calcul!$E251="SW",'ModelParams Lw'!J$22+'ModelParams Lw'!J$23*LOG('Sound Power'!$D249/'Sound Power'!$E249)+'ModelParams Lw'!J$24*LN('Sound Power'!BZ249),IF('ModelParams Lw'!J$26+'ModelParams Lw'!J$27*LOG('Sound Power'!$D249/'Sound Power'!$E249)+'ModelParams Lw'!J$28*LN('Sound Power'!BZ249)&lt;'ModelParams Lw'!J$22+'ModelParams Lw'!J$23*LOG('Sound Power'!$D249/'Sound Power'!$E249)+'ModelParams Lw'!J$24*LN('Sound Power'!BZ249),'ModelParams Lw'!J$22+'ModelParams Lw'!J$23*LOG('Sound Power'!$D249/'Sound Power'!$E249)+'ModelParams Lw'!J$24*LN('Sound Power'!BZ249),'ModelParams Lw'!J$26+'ModelParams Lw'!J$27*LOG('Sound Power'!$D249/'Sound Power'!$E249)+'ModelParams Lw'!J$28*LN('Sound Power'!BZ249)))</f>
        <v>#DIV/0!</v>
      </c>
      <c r="CI249" s="26" t="e">
        <f t="shared" si="108"/>
        <v>#DIV/0!</v>
      </c>
      <c r="CJ249" s="26" t="e">
        <f t="shared" si="109"/>
        <v>#DIV/0!</v>
      </c>
      <c r="CK249" s="26" t="e">
        <f t="shared" si="110"/>
        <v>#DIV/0!</v>
      </c>
      <c r="CL249" s="26" t="e">
        <f t="shared" si="111"/>
        <v>#DIV/0!</v>
      </c>
      <c r="CM249" s="26" t="e">
        <f t="shared" si="112"/>
        <v>#DIV/0!</v>
      </c>
      <c r="CN249" s="26" t="e">
        <f t="shared" si="113"/>
        <v>#DIV/0!</v>
      </c>
      <c r="CO249" s="26" t="e">
        <f t="shared" si="114"/>
        <v>#DIV/0!</v>
      </c>
      <c r="CP249" s="26" t="e">
        <f t="shared" si="115"/>
        <v>#DIV/0!</v>
      </c>
      <c r="CQ249" s="26" t="e">
        <f>10*LOG10(IF(CI249="",0,POWER(10,((CI249+'ModelParams Lw'!$O$4)/10))) +IF(CJ249="",0,POWER(10,((CJ249+'ModelParams Lw'!$P$4)/10))) +IF(CK249="",0,POWER(10,((CK249+'ModelParams Lw'!$Q$4)/10))) +IF(CL249="",0,POWER(10,((CL249+'ModelParams Lw'!$R$4)/10))) +IF(CM249="",0,POWER(10,((CM249+'ModelParams Lw'!$S$4)/10))) +IF(CN249="",0,POWER(10,((CN249+'ModelParams Lw'!$T$4)/10))) +IF(CO249="",0,POWER(10,((CO249+'ModelParams Lw'!$U$4)/10)))+IF(CP249="",0,POWER(10,((CP249+'ModelParams Lw'!$V$4)/10))))</f>
        <v>#DIV/0!</v>
      </c>
      <c r="CR249" s="26" t="e">
        <f t="shared" si="116"/>
        <v>#DIV/0!</v>
      </c>
      <c r="CS249" s="26" t="e">
        <f>(CI249-'ModelParams Lw'!$O$10)/'ModelParams Lw'!$O$11</f>
        <v>#DIV/0!</v>
      </c>
      <c r="CT249" s="26" t="e">
        <f>(CJ249-'ModelParams Lw'!$P$10)/'ModelParams Lw'!$P$11</f>
        <v>#DIV/0!</v>
      </c>
      <c r="CU249" s="26" t="e">
        <f>(CK249-'ModelParams Lw'!$Q$10)/'ModelParams Lw'!$Q$11</f>
        <v>#DIV/0!</v>
      </c>
      <c r="CV249" s="26" t="e">
        <f>(CL249-'ModelParams Lw'!$R$10)/'ModelParams Lw'!$R$11</f>
        <v>#DIV/0!</v>
      </c>
      <c r="CW249" s="26" t="e">
        <f>(CM249-'ModelParams Lw'!$S$10)/'ModelParams Lw'!$S$11</f>
        <v>#DIV/0!</v>
      </c>
      <c r="CX249" s="26" t="e">
        <f>(CN249-'ModelParams Lw'!$T$10)/'ModelParams Lw'!$T$11</f>
        <v>#DIV/0!</v>
      </c>
      <c r="CY249" s="26" t="e">
        <f>(CO249-'ModelParams Lw'!$U$10)/'ModelParams Lw'!$U$11</f>
        <v>#DIV/0!</v>
      </c>
      <c r="CZ249" s="26" t="e">
        <f>(CP249-'ModelParams Lw'!$V$10)/'ModelParams Lw'!$V$11</f>
        <v>#DIV/0!</v>
      </c>
    </row>
    <row r="250" spans="1:104" x14ac:dyDescent="0.2">
      <c r="A250" s="13">
        <f>Calcul!A252</f>
        <v>0</v>
      </c>
      <c r="B250" s="13">
        <f t="shared" si="92"/>
        <v>0</v>
      </c>
      <c r="C250" s="13">
        <f>Calcul!B252</f>
        <v>0</v>
      </c>
      <c r="D250" s="13">
        <f>Calcul!C252/1000</f>
        <v>0</v>
      </c>
      <c r="E250" s="13">
        <f>Calcul!D252/1000</f>
        <v>0</v>
      </c>
      <c r="F250" s="13">
        <f t="shared" si="93"/>
        <v>0</v>
      </c>
      <c r="G250" s="23" t="e">
        <f>DEGREES(ACOS(1-(1/'ModelParams Lw'!B$15*SQRT(0.5*1.2/'Sound Power'!$C250)*('Sound Power'!$B250/3600)/('Sound Power'!$D250)/('Sound Power'!$F250))))</f>
        <v>#DIV/0!</v>
      </c>
      <c r="H250" s="23" t="e">
        <f>DEGREES(ACOS(1-(1/'ModelParams Lw'!C$15*SQRT(0.5*1.2/'Sound Power'!$C250)*('Sound Power'!$B250/3600)/('Sound Power'!$D250)/('Sound Power'!$F250))))</f>
        <v>#DIV/0!</v>
      </c>
      <c r="I250" s="23" t="e">
        <f>DEGREES(ACOS(1-(1/'ModelParams Lw'!D$15*SQRT(0.5*1.2/'Sound Power'!$C250)*('Sound Power'!$B250/3600)/('Sound Power'!$D250)/('Sound Power'!$F250))))</f>
        <v>#DIV/0!</v>
      </c>
      <c r="J250" s="23" t="e">
        <f>DEGREES(ACOS(1-(1/'ModelParams Lw'!E$15*SQRT(0.5*1.2/'Sound Power'!$C250)*('Sound Power'!$B250/3600)/('Sound Power'!$D250)/('Sound Power'!$F250))))</f>
        <v>#DIV/0!</v>
      </c>
      <c r="K250" s="23" t="e">
        <f>DEGREES(ACOS(1-(1/'ModelParams Lw'!F$15*SQRT(0.5*1.2/'Sound Power'!$C250)*('Sound Power'!$B250/3600)/('Sound Power'!$D250)/('Sound Power'!$F250))))</f>
        <v>#DIV/0!</v>
      </c>
      <c r="L250" s="23" t="e">
        <f>DEGREES(ACOS(1-(1/'ModelParams Lw'!G$15*SQRT(0.5*1.2/'Sound Power'!$C250)*('Sound Power'!$B250/3600)/('Sound Power'!$D250)/('Sound Power'!$F250))))</f>
        <v>#DIV/0!</v>
      </c>
      <c r="M250" s="23" t="e">
        <f>DEGREES(ACOS(1-(1/'ModelParams Lw'!H$15*SQRT(0.5*1.2/'Sound Power'!$C250)*('Sound Power'!$B250/3600)/('Sound Power'!$D250)/('Sound Power'!$F250))))</f>
        <v>#DIV/0!</v>
      </c>
      <c r="N250" s="23" t="e">
        <f>DEGREES(ACOS(1-(1/'ModelParams Lw'!I$15*SQRT(0.5*1.2/'Sound Power'!$C250)*('Sound Power'!$B250/3600)/('Sound Power'!$D250)/('Sound Power'!$F250))))</f>
        <v>#DIV/0!</v>
      </c>
      <c r="O250" s="26" t="e">
        <f>('ModelParams Lw'!B$4*LN('Sound Power'!G250)/(1+EXP(-('Sound Power'!$D250*1000+'ModelParams Lw'!B$6)/'ModelParams Lw'!B$7))+'ModelParams Lw'!B$5)*LN('Sound Power'!$B250)-('ModelParams Lw'!B$8+'ModelParams Lw'!B$9*$D250+'ModelParams Lw'!B$10*'Sound Power'!$F250^'ModelParams Lw'!B$14+'ModelParams Lw'!B$11*LN('Sound Power'!G250)+'ModelParams Lw'!B$12*'Sound Power'!$D250*'Sound Power'!$F250+'ModelParams Lw'!B$13*'Sound Power'!$D250*LN('Sound Power'!G250))</f>
        <v>#DIV/0!</v>
      </c>
      <c r="P250" s="26" t="e">
        <f>('ModelParams Lw'!C$4*LN('Sound Power'!H250)/(1+EXP(-('Sound Power'!$D250*1000+'ModelParams Lw'!C$6)/'ModelParams Lw'!C$7))+'ModelParams Lw'!C$5)*LN('Sound Power'!$B250)-('ModelParams Lw'!C$8+'ModelParams Lw'!C$9*$D250+'ModelParams Lw'!C$10*'Sound Power'!$F250^'ModelParams Lw'!C$14+'ModelParams Lw'!C$11*LN('Sound Power'!H250)+'ModelParams Lw'!C$12*'Sound Power'!$D250*'Sound Power'!$F250+'ModelParams Lw'!C$13*'Sound Power'!$D250*LN('Sound Power'!H250))</f>
        <v>#DIV/0!</v>
      </c>
      <c r="Q250" s="26" t="e">
        <f>('ModelParams Lw'!D$4*LN('Sound Power'!I250)/(1+EXP(-('Sound Power'!$D250*1000+'ModelParams Lw'!D$6)/'ModelParams Lw'!D$7))+'ModelParams Lw'!D$5)*LN('Sound Power'!$B250)-('ModelParams Lw'!D$8+'ModelParams Lw'!D$9*$D250+'ModelParams Lw'!D$10*'Sound Power'!$F250^'ModelParams Lw'!D$14+'ModelParams Lw'!D$11*LN('Sound Power'!I250)+'ModelParams Lw'!D$12*'Sound Power'!$D250*'Sound Power'!$F250+'ModelParams Lw'!D$13*'Sound Power'!$D250*LN('Sound Power'!I250))</f>
        <v>#DIV/0!</v>
      </c>
      <c r="R250" s="26" t="e">
        <f>('ModelParams Lw'!E$4*LN('Sound Power'!J250)/(1+EXP(-('Sound Power'!$D250*1000+'ModelParams Lw'!E$6)/'ModelParams Lw'!E$7))+'ModelParams Lw'!E$5)*LN('Sound Power'!$B250)-('ModelParams Lw'!E$8+'ModelParams Lw'!E$9*$D250+'ModelParams Lw'!E$10*'Sound Power'!$F250^'ModelParams Lw'!E$14+'ModelParams Lw'!E$11*LN('Sound Power'!J250)+'ModelParams Lw'!E$12*'Sound Power'!$D250*'Sound Power'!$F250+'ModelParams Lw'!E$13*'Sound Power'!$D250*LN('Sound Power'!J250))</f>
        <v>#DIV/0!</v>
      </c>
      <c r="S250" s="26" t="e">
        <f>('ModelParams Lw'!F$4*LN('Sound Power'!K250)/(1+EXP(-('Sound Power'!$D250*1000+'ModelParams Lw'!F$6)/'ModelParams Lw'!F$7))+'ModelParams Lw'!F$5)*LN('Sound Power'!$B250)-('ModelParams Lw'!F$8+'ModelParams Lw'!F$9*$D250+'ModelParams Lw'!F$10*'Sound Power'!$F250^'ModelParams Lw'!F$14+'ModelParams Lw'!F$11*LN('Sound Power'!K250)+'ModelParams Lw'!F$12*'Sound Power'!$D250*'Sound Power'!$F250+'ModelParams Lw'!F$13*'Sound Power'!$D250*LN('Sound Power'!K250))</f>
        <v>#DIV/0!</v>
      </c>
      <c r="T250" s="26" t="e">
        <f>('ModelParams Lw'!G$4*LN('Sound Power'!L250)/(1+EXP(-('Sound Power'!$D250*1000+'ModelParams Lw'!G$6)/'ModelParams Lw'!G$7))+'ModelParams Lw'!G$5)*LN('Sound Power'!$B250)-('ModelParams Lw'!G$8+'ModelParams Lw'!G$9*$D250+'ModelParams Lw'!G$10*'Sound Power'!$F250^'ModelParams Lw'!G$14+'ModelParams Lw'!G$11*LN('Sound Power'!L250)+'ModelParams Lw'!G$12*'Sound Power'!$D250*'Sound Power'!$F250+'ModelParams Lw'!G$13*'Sound Power'!$D250*LN('Sound Power'!L250))</f>
        <v>#DIV/0!</v>
      </c>
      <c r="U250" s="26" t="e">
        <f>('ModelParams Lw'!H$4*LN('Sound Power'!M250)/(1+EXP(-('Sound Power'!$D250*1000+'ModelParams Lw'!H$6)/'ModelParams Lw'!H$7))+'ModelParams Lw'!H$5)*LN('Sound Power'!$B250)-('ModelParams Lw'!H$8+'ModelParams Lw'!H$9*$D250+'ModelParams Lw'!H$10*'Sound Power'!$F250^'ModelParams Lw'!H$14+'ModelParams Lw'!H$11*LN('Sound Power'!M250)+'ModelParams Lw'!H$12*'Sound Power'!$D250*'Sound Power'!$F250+'ModelParams Lw'!H$13*'Sound Power'!$D250*LN('Sound Power'!M250))</f>
        <v>#DIV/0!</v>
      </c>
      <c r="V250" s="26" t="e">
        <f>('ModelParams Lw'!I$4*LN('Sound Power'!N250)/(1+EXP(-('Sound Power'!$D250*1000+'ModelParams Lw'!I$6)/'ModelParams Lw'!I$7))+'ModelParams Lw'!I$5)*LN('Sound Power'!$B250)-('ModelParams Lw'!I$8+'ModelParams Lw'!I$9*$D250+'ModelParams Lw'!I$10*'Sound Power'!$F250^'ModelParams Lw'!I$14+'ModelParams Lw'!I$11*LN('Sound Power'!N250)+'ModelParams Lw'!I$12*'Sound Power'!$D250*'Sound Power'!$F250+'ModelParams Lw'!I$13*'Sound Power'!$D250*LN('Sound Power'!N250))</f>
        <v>#DIV/0!</v>
      </c>
      <c r="W250" s="26" t="e">
        <f>10*LOG10(IF(O250="",0,POWER(10,((O250+'ModelParams Lw'!$O$4)/10))) +IF(P250="",0,POWER(10,((P250+'ModelParams Lw'!$P$4)/10))) +IF(Q250="",0,POWER(10,((Q250+'ModelParams Lw'!$Q$4)/10))) +IF(R250="",0,POWER(10,((R250+'ModelParams Lw'!$R$4)/10))) +IF(S250="",0,POWER(10,((S250+'ModelParams Lw'!$S$4)/10))) +IF(T250="",0,POWER(10,((T250+'ModelParams Lw'!$T$4)/10))) +IF(U250="",0,POWER(10,((U250+'ModelParams Lw'!$U$4)/10)))+IF(V250="",0,POWER(10,((V250+'ModelParams Lw'!$V$4)/10))))</f>
        <v>#DIV/0!</v>
      </c>
      <c r="X250" s="26" t="e">
        <f t="shared" si="102"/>
        <v>#DIV/0!</v>
      </c>
      <c r="Y250" s="26" t="e">
        <f>(O250-'ModelParams Lw'!O$10)/'ModelParams Lw'!O$11</f>
        <v>#DIV/0!</v>
      </c>
      <c r="Z250" s="26" t="e">
        <f>(P250-'ModelParams Lw'!P$10)/'ModelParams Lw'!P$11</f>
        <v>#DIV/0!</v>
      </c>
      <c r="AA250" s="26" t="e">
        <f>(Q250-'ModelParams Lw'!Q$10)/'ModelParams Lw'!Q$11</f>
        <v>#DIV/0!</v>
      </c>
      <c r="AB250" s="26" t="e">
        <f>(R250-'ModelParams Lw'!R$10)/'ModelParams Lw'!R$11</f>
        <v>#DIV/0!</v>
      </c>
      <c r="AC250" s="26" t="e">
        <f>(S250-'ModelParams Lw'!S$10)/'ModelParams Lw'!S$11</f>
        <v>#DIV/0!</v>
      </c>
      <c r="AD250" s="26" t="e">
        <f>(T250-'ModelParams Lw'!T$10)/'ModelParams Lw'!T$11</f>
        <v>#DIV/0!</v>
      </c>
      <c r="AE250" s="26" t="e">
        <f>(U250-'ModelParams Lw'!U$10)/'ModelParams Lw'!U$11</f>
        <v>#DIV/0!</v>
      </c>
      <c r="AF250" s="26" t="e">
        <f>(V250-'ModelParams Lw'!V$10)/'ModelParams Lw'!V$11</f>
        <v>#DIV/0!</v>
      </c>
      <c r="AG250" s="26" t="e">
        <f t="shared" si="103"/>
        <v>#DIV/0!</v>
      </c>
      <c r="AH250" s="26" t="e">
        <f>VLOOKUP(D250*1000,'ModelParams Lw'!$A$38:$D$58,4)</f>
        <v>#N/A</v>
      </c>
      <c r="AI250" s="56" t="e">
        <f>VLOOKUP(D250*1000,'ModelParams Lw'!$A$38:$D$58,2)</f>
        <v>#N/A</v>
      </c>
      <c r="AJ250" s="46" t="e">
        <f t="shared" si="104"/>
        <v>#DIV/0!</v>
      </c>
      <c r="AK250" s="26" t="e">
        <f t="shared" si="105"/>
        <v>#VALUE!</v>
      </c>
      <c r="AL250" s="26" t="e">
        <f>IF($AI250=100,'ModelParams Lw'!R$35*'Sound Power'!$AH250^2+'ModelParams Lw'!R$36*'Sound Power'!$AH250+'ModelParams Lw'!R$37,IF($AI250=150,'ModelParams Lw'!R$38*'Sound Power'!$AH250^2+'ModelParams Lw'!R$39*'Sound Power'!$AH250+'ModelParams Lw'!R$40,'ModelParams Lw'!R$41*'Sound Power'!$AH250^2+'ModelParams Lw'!R$42*'Sound Power'!$AH250+'ModelParams Lw'!R$43))</f>
        <v>#N/A</v>
      </c>
      <c r="AM250" s="26" t="e">
        <f>IF($AI250=100,'ModelParams Lw'!S$35*'Sound Power'!$AH250^2+'ModelParams Lw'!S$36*'Sound Power'!$AH250+'ModelParams Lw'!S$37,IF($AI250=150,'ModelParams Lw'!S$38*'Sound Power'!$AH250^2+'ModelParams Lw'!S$39*'Sound Power'!$AH250+'ModelParams Lw'!S$40,'ModelParams Lw'!S$41*'Sound Power'!$AH250^2+'ModelParams Lw'!S$42*'Sound Power'!$AH250+'ModelParams Lw'!S$43))</f>
        <v>#N/A</v>
      </c>
      <c r="AN250" s="26" t="e">
        <f>IF($AI250=100,'ModelParams Lw'!T$35*'Sound Power'!$AH250^2+'ModelParams Lw'!T$36*'Sound Power'!$AH250+'ModelParams Lw'!T$37,IF($AI250=150,'ModelParams Lw'!T$38*'Sound Power'!$AH250^2+'ModelParams Lw'!T$39*'Sound Power'!$AH250+'ModelParams Lw'!T$40,'ModelParams Lw'!T$41*'Sound Power'!$AH250^2+'ModelParams Lw'!T$42*'Sound Power'!$AH250+'ModelParams Lw'!T$43))</f>
        <v>#N/A</v>
      </c>
      <c r="AO250" s="26" t="e">
        <f>IF($AI250=100,'ModelParams Lw'!U$35*'Sound Power'!$AH250^2+'ModelParams Lw'!U$36*'Sound Power'!$AH250+'ModelParams Lw'!U$37,IF($AI250=150,'ModelParams Lw'!U$38*'Sound Power'!$AH250^2+'ModelParams Lw'!U$39*'Sound Power'!$AH250+'ModelParams Lw'!U$40,'ModelParams Lw'!U$41*'Sound Power'!$AH250^2+'ModelParams Lw'!U$42*'Sound Power'!$AH250+'ModelParams Lw'!U$43))</f>
        <v>#N/A</v>
      </c>
      <c r="AP250" s="26" t="e">
        <f>IF($AI250=100,'ModelParams Lw'!V$35*'Sound Power'!$AH250^2+'ModelParams Lw'!V$36*'Sound Power'!$AH250+'ModelParams Lw'!V$37,IF($AI250=150,'ModelParams Lw'!V$38*'Sound Power'!$AH250^2+'ModelParams Lw'!V$39*'Sound Power'!$AH250+'ModelParams Lw'!V$40,'ModelParams Lw'!V$41*'Sound Power'!$AH250^2+'ModelParams Lw'!V$42*'Sound Power'!$AH250+'ModelParams Lw'!V$43))</f>
        <v>#N/A</v>
      </c>
      <c r="AQ250" s="26" t="e">
        <f>IF($AI250=100,'ModelParams Lw'!W$35*'Sound Power'!$AH250^2+'ModelParams Lw'!W$36*'Sound Power'!$AH250+'ModelParams Lw'!W$37,IF($AI250=150,'ModelParams Lw'!W$38*'Sound Power'!$AH250^2+'ModelParams Lw'!W$39*'Sound Power'!$AH250+'ModelParams Lw'!W$40,'ModelParams Lw'!W$41*'Sound Power'!$AH250^2+'ModelParams Lw'!W$42*'Sound Power'!$AH250+'ModelParams Lw'!W$43))</f>
        <v>#N/A</v>
      </c>
      <c r="AR250" s="26" t="e">
        <f t="shared" si="106"/>
        <v>#VALUE!</v>
      </c>
      <c r="AS250" s="26" t="e">
        <f>IF(26.83*LN($AJ250)-11.791-'ModelParams Lw'!B$35&lt;0,0,26.83*LN($AJ250)-11.791-'ModelParams Lw'!B$35)</f>
        <v>#DIV/0!</v>
      </c>
      <c r="AT250" s="26" t="e">
        <f>IF(26.83*LN($AJ250)-11.791-'ModelParams Lw'!C$35&lt;0,0,26.83*LN($AJ250)-11.791-'ModelParams Lw'!C$35)</f>
        <v>#DIV/0!</v>
      </c>
      <c r="AU250" s="26" t="e">
        <f>IF(26.83*LN($AJ250)-11.791-'ModelParams Lw'!D$35&lt;0,0,26.83*LN($AJ250)-11.791-'ModelParams Lw'!D$35)</f>
        <v>#DIV/0!</v>
      </c>
      <c r="AV250" s="26" t="e">
        <f>IF(26.83*LN($AJ250)-11.791-'ModelParams Lw'!E$35&lt;0,0,26.83*LN($AJ250)-11.791-'ModelParams Lw'!E$35)</f>
        <v>#DIV/0!</v>
      </c>
      <c r="AW250" s="26" t="e">
        <f>IF(26.83*LN($AJ250)-11.791-'ModelParams Lw'!F$35&lt;0,0,26.83*LN($AJ250)-11.791-'ModelParams Lw'!F$35)</f>
        <v>#DIV/0!</v>
      </c>
      <c r="AX250" s="26" t="e">
        <f>IF(26.83*LN($AJ250)-11.791-'ModelParams Lw'!G$35&lt;0,0,26.83*LN($AJ250)-11.791-'ModelParams Lw'!G$35)</f>
        <v>#DIV/0!</v>
      </c>
      <c r="AY250" s="26" t="e">
        <f>IF(26.83*LN($AJ250)-11.791-'ModelParams Lw'!H$35&lt;0,0,26.83*LN($AJ250)-11.791-'ModelParams Lw'!H$35)</f>
        <v>#DIV/0!</v>
      </c>
      <c r="AZ250" s="26" t="e">
        <f>IF(26.83*LN($AJ250)-11.791-'ModelParams Lw'!I$35&lt;0,0,26.83*LN($AJ250)-11.791-'ModelParams Lw'!I$35)</f>
        <v>#DIV/0!</v>
      </c>
      <c r="BA250" s="26" t="e">
        <f t="shared" si="94"/>
        <v>#DIV/0!</v>
      </c>
      <c r="BB250" s="26" t="e">
        <f t="shared" si="95"/>
        <v>#DIV/0!</v>
      </c>
      <c r="BC250" s="26" t="e">
        <f t="shared" si="96"/>
        <v>#DIV/0!</v>
      </c>
      <c r="BD250" s="26" t="e">
        <f t="shared" si="97"/>
        <v>#DIV/0!</v>
      </c>
      <c r="BE250" s="26" t="e">
        <f t="shared" si="98"/>
        <v>#DIV/0!</v>
      </c>
      <c r="BF250" s="26" t="e">
        <f t="shared" si="99"/>
        <v>#DIV/0!</v>
      </c>
      <c r="BG250" s="26" t="e">
        <f t="shared" si="100"/>
        <v>#DIV/0!</v>
      </c>
      <c r="BH250" s="26" t="e">
        <f t="shared" si="101"/>
        <v>#DIV/0!</v>
      </c>
      <c r="BI250" s="26" t="e">
        <f>10*LOG10(IF(BA250="",0,POWER(10,((BA250+'ModelParams Lw'!$O$4)/10))) +IF(BB250="",0,POWER(10,((BB250+'ModelParams Lw'!$P$4)/10))) +IF(BC250="",0,POWER(10,((BC250+'ModelParams Lw'!$Q$4)/10))) +IF(BD250="",0,POWER(10,((BD250+'ModelParams Lw'!$R$4)/10))) +IF(BE250="",0,POWER(10,((BE250+'ModelParams Lw'!$S$4)/10))) +IF(BF250="",0,POWER(10,((BF250+'ModelParams Lw'!$T$4)/10))) +IF(BG250="",0,POWER(10,((BG250+'ModelParams Lw'!$U$4)/10)))+IF(BH250="",0,POWER(10,((BH250+'ModelParams Lw'!$V$4)/10))))</f>
        <v>#DIV/0!</v>
      </c>
      <c r="BJ250" s="26" t="e">
        <f t="shared" si="107"/>
        <v>#DIV/0!</v>
      </c>
      <c r="BK250" s="26" t="e">
        <f>(BA250-'ModelParams Lw'!O$10)/'ModelParams Lw'!O$11</f>
        <v>#DIV/0!</v>
      </c>
      <c r="BL250" s="26" t="e">
        <f>(BB250-'ModelParams Lw'!P$10)/'ModelParams Lw'!P$11</f>
        <v>#DIV/0!</v>
      </c>
      <c r="BM250" s="26" t="e">
        <f>(BC250-'ModelParams Lw'!Q$10)/'ModelParams Lw'!Q$11</f>
        <v>#DIV/0!</v>
      </c>
      <c r="BN250" s="26" t="e">
        <f>(BD250-'ModelParams Lw'!R$10)/'ModelParams Lw'!R$11</f>
        <v>#DIV/0!</v>
      </c>
      <c r="BO250" s="26" t="e">
        <f>(BE250-'ModelParams Lw'!S$10)/'ModelParams Lw'!S$11</f>
        <v>#DIV/0!</v>
      </c>
      <c r="BP250" s="26" t="e">
        <f>(BF250-'ModelParams Lw'!T$10)/'ModelParams Lw'!T$11</f>
        <v>#DIV/0!</v>
      </c>
      <c r="BQ250" s="26" t="e">
        <f>(BG250-'ModelParams Lw'!U$10)/'ModelParams Lw'!U$11</f>
        <v>#DIV/0!</v>
      </c>
      <c r="BR250" s="26" t="e">
        <f>(BH250-'ModelParams Lw'!V$10)/'ModelParams Lw'!V$11</f>
        <v>#DIV/0!</v>
      </c>
      <c r="BS250" s="23" t="e">
        <f>IF(Calcul!$E252="SW",DEGREES(ACOS(1-(1/'ModelParams Lw'!C$25*SQRT(0.5*1.2/'Sound Power'!$C250)*('Sound Power'!$B250/3600)/('Sound Power'!$D250)/('Sound Power'!$F250)))),DEGREES(ACOS(1-(1/'ModelParams Lw'!C$29*SQRT(0.5*1.2/'Sound Power'!$C250)*('Sound Power'!$B250/3600)/('Sound Power'!$D250)/('Sound Power'!$F250)))))</f>
        <v>#DIV/0!</v>
      </c>
      <c r="BT250" s="23" t="e">
        <f>IF(Calcul!$E252="SW",DEGREES(ACOS(1-(1/'ModelParams Lw'!D$25*SQRT(0.5*1.2/'Sound Power'!$C250)*('Sound Power'!$B250/3600)/('Sound Power'!$D250)/('Sound Power'!$F250)))),DEGREES(ACOS(1-(1/'ModelParams Lw'!D$29*SQRT(0.5*1.2/'Sound Power'!$C250)*('Sound Power'!$B250/3600)/('Sound Power'!$D250)/('Sound Power'!$F250)))))</f>
        <v>#DIV/0!</v>
      </c>
      <c r="BU250" s="23" t="e">
        <f>IF(Calcul!$E252="SW",DEGREES(ACOS(1-(1/'ModelParams Lw'!E$25*SQRT(0.5*1.2/'Sound Power'!$C250)*('Sound Power'!$B250/3600)/('Sound Power'!$D250)/('Sound Power'!$F250)))),DEGREES(ACOS(1-(1/'ModelParams Lw'!E$29*SQRT(0.5*1.2/'Sound Power'!$C250)*('Sound Power'!$B250/3600)/('Sound Power'!$D250)/('Sound Power'!$F250)))))</f>
        <v>#DIV/0!</v>
      </c>
      <c r="BV250" s="23" t="e">
        <f>IF(Calcul!$E252="SW",DEGREES(ACOS(1-(1/'ModelParams Lw'!F$25*SQRT(0.5*1.2/'Sound Power'!$C250)*('Sound Power'!$B250/3600)/('Sound Power'!$D250)/('Sound Power'!$F250)))),DEGREES(ACOS(1-(1/'ModelParams Lw'!F$29*SQRT(0.5*1.2/'Sound Power'!$C250)*('Sound Power'!$B250/3600)/('Sound Power'!$D250)/('Sound Power'!$F250)))))</f>
        <v>#DIV/0!</v>
      </c>
      <c r="BW250" s="23" t="e">
        <f>IF(Calcul!$E252="SW",DEGREES(ACOS(1-(1/'ModelParams Lw'!G$25*SQRT(0.5*1.2/'Sound Power'!$C250)*('Sound Power'!$B250/3600)/('Sound Power'!$D250)/('Sound Power'!$F250)))),DEGREES(ACOS(1-(1/'ModelParams Lw'!G$29*SQRT(0.5*1.2/'Sound Power'!$C250)*('Sound Power'!$B250/3600)/('Sound Power'!$D250)/('Sound Power'!$F250)))))</f>
        <v>#DIV/0!</v>
      </c>
      <c r="BX250" s="23" t="e">
        <f>IF(Calcul!$E252="SW",DEGREES(ACOS(1-(1/'ModelParams Lw'!H$25*SQRT(0.5*1.2/'Sound Power'!$C250)*('Sound Power'!$B250/3600)/('Sound Power'!$D250)/('Sound Power'!$F250)))),DEGREES(ACOS(1-(1/'ModelParams Lw'!H$29*SQRT(0.5*1.2/'Sound Power'!$C250)*('Sound Power'!$B250/3600)/('Sound Power'!$D250)/('Sound Power'!$F250)))))</f>
        <v>#DIV/0!</v>
      </c>
      <c r="BY250" s="23" t="e">
        <f>IF(Calcul!$E252="SW",DEGREES(ACOS(1-(1/'ModelParams Lw'!I$25*SQRT(0.5*1.2/'Sound Power'!$C250)*('Sound Power'!$B250/3600)/('Sound Power'!$D250)/('Sound Power'!$F250)))),DEGREES(ACOS(1-(1/'ModelParams Lw'!I$29*SQRT(0.5*1.2/'Sound Power'!$C250)*('Sound Power'!$B250/3600)/('Sound Power'!$D250)/('Sound Power'!$F250)))))</f>
        <v>#DIV/0!</v>
      </c>
      <c r="BZ250" s="23" t="e">
        <f>IF(Calcul!$E252="SW",DEGREES(ACOS(1-(1/'ModelParams Lw'!J$25*SQRT(0.5*1.2/'Sound Power'!$C250)*('Sound Power'!$B250/3600)/('Sound Power'!$D250)/('Sound Power'!$F250)))),DEGREES(ACOS(1-(1/'ModelParams Lw'!J$29*SQRT(0.5*1.2/'Sound Power'!$C250)*('Sound Power'!$B250/3600)/('Sound Power'!$D250)/('Sound Power'!$F250)))))</f>
        <v>#DIV/0!</v>
      </c>
      <c r="CA250" s="26" t="e">
        <f>IF(Calcul!$E252="SW",'ModelParams Lw'!C$22+'ModelParams Lw'!C$23*LOG('Sound Power'!$D250/'Sound Power'!$E250)+'ModelParams Lw'!C$24*LN('Sound Power'!BS250),IF('ModelParams Lw'!C$26+'ModelParams Lw'!C$27*LOG('Sound Power'!$D250/'Sound Power'!$E250)+'ModelParams Lw'!C$28*LN('Sound Power'!BS250)&lt;'ModelParams Lw'!C$22+'ModelParams Lw'!C$23*LOG('Sound Power'!$D250/'Sound Power'!$E250)+'ModelParams Lw'!C$24*LN('Sound Power'!BS250),'ModelParams Lw'!C$22+'ModelParams Lw'!C$23*LOG('Sound Power'!$D250/'Sound Power'!$E250)+'ModelParams Lw'!C$24*LN('Sound Power'!BS250),'ModelParams Lw'!C$26+'ModelParams Lw'!C$27*LOG('Sound Power'!$D250/'Sound Power'!$E250)+'ModelParams Lw'!C$28*LN('Sound Power'!BS250)))</f>
        <v>#DIV/0!</v>
      </c>
      <c r="CB250" s="26" t="e">
        <f>IF(Calcul!$E252="SW",'ModelParams Lw'!D$22+'ModelParams Lw'!D$23*LOG('Sound Power'!$D250/'Sound Power'!$E250)+'ModelParams Lw'!D$24*LN('Sound Power'!BT250),IF('ModelParams Lw'!D$26+'ModelParams Lw'!D$27*LOG('Sound Power'!$D250/'Sound Power'!$E250)+'ModelParams Lw'!D$28*LN('Sound Power'!BT250)&lt;'ModelParams Lw'!D$22+'ModelParams Lw'!D$23*LOG('Sound Power'!$D250/'Sound Power'!$E250)+'ModelParams Lw'!D$24*LN('Sound Power'!BT250),'ModelParams Lw'!D$22+'ModelParams Lw'!D$23*LOG('Sound Power'!$D250/'Sound Power'!$E250)+'ModelParams Lw'!D$24*LN('Sound Power'!BT250),'ModelParams Lw'!D$26+'ModelParams Lw'!D$27*LOG('Sound Power'!$D250/'Sound Power'!$E250)+'ModelParams Lw'!D$28*LN('Sound Power'!BT250)))</f>
        <v>#DIV/0!</v>
      </c>
      <c r="CC250" s="26" t="e">
        <f>IF(Calcul!$E252="SW",'ModelParams Lw'!E$22+'ModelParams Lw'!E$23*LOG('Sound Power'!$D250/'Sound Power'!$E250)+'ModelParams Lw'!E$24*LN('Sound Power'!BU250),IF('ModelParams Lw'!E$26+'ModelParams Lw'!E$27*LOG('Sound Power'!$D250/'Sound Power'!$E250)+'ModelParams Lw'!E$28*LN('Sound Power'!BU250)&lt;'ModelParams Lw'!E$22+'ModelParams Lw'!E$23*LOG('Sound Power'!$D250/'Sound Power'!$E250)+'ModelParams Lw'!E$24*LN('Sound Power'!BU250),'ModelParams Lw'!E$22+'ModelParams Lw'!E$23*LOG('Sound Power'!$D250/'Sound Power'!$E250)+'ModelParams Lw'!E$24*LN('Sound Power'!BU250),'ModelParams Lw'!E$26+'ModelParams Lw'!E$27*LOG('Sound Power'!$D250/'Sound Power'!$E250)+'ModelParams Lw'!E$28*LN('Sound Power'!BU250)))</f>
        <v>#DIV/0!</v>
      </c>
      <c r="CD250" s="26" t="e">
        <f>IF(Calcul!$E252="SW",'ModelParams Lw'!F$22+'ModelParams Lw'!F$23*LOG('Sound Power'!$D250/'Sound Power'!$E250)+'ModelParams Lw'!F$24*LN('Sound Power'!BV250),IF('ModelParams Lw'!F$26+'ModelParams Lw'!F$27*LOG('Sound Power'!$D250/'Sound Power'!$E250)+'ModelParams Lw'!F$28*LN('Sound Power'!BV250)&lt;'ModelParams Lw'!F$22+'ModelParams Lw'!F$23*LOG('Sound Power'!$D250/'Sound Power'!$E250)+'ModelParams Lw'!F$24*LN('Sound Power'!BV250),'ModelParams Lw'!F$22+'ModelParams Lw'!F$23*LOG('Sound Power'!$D250/'Sound Power'!$E250)+'ModelParams Lw'!F$24*LN('Sound Power'!BV250),'ModelParams Lw'!F$26+'ModelParams Lw'!F$27*LOG('Sound Power'!$D250/'Sound Power'!$E250)+'ModelParams Lw'!F$28*LN('Sound Power'!BV250)))</f>
        <v>#DIV/0!</v>
      </c>
      <c r="CE250" s="26" t="e">
        <f>IF(Calcul!$E252="SW",'ModelParams Lw'!G$22+'ModelParams Lw'!G$23*LOG('Sound Power'!$D250/'Sound Power'!$E250)+'ModelParams Lw'!G$24*LN('Sound Power'!BW250),IF('ModelParams Lw'!G$26+'ModelParams Lw'!G$27*LOG('Sound Power'!$D250/'Sound Power'!$E250)+'ModelParams Lw'!G$28*LN('Sound Power'!BW250)&lt;'ModelParams Lw'!G$22+'ModelParams Lw'!G$23*LOG('Sound Power'!$D250/'Sound Power'!$E250)+'ModelParams Lw'!G$24*LN('Sound Power'!BW250),'ModelParams Lw'!G$22+'ModelParams Lw'!G$23*LOG('Sound Power'!$D250/'Sound Power'!$E250)+'ModelParams Lw'!G$24*LN('Sound Power'!BW250),'ModelParams Lw'!G$26+'ModelParams Lw'!G$27*LOG('Sound Power'!$D250/'Sound Power'!$E250)+'ModelParams Lw'!G$28*LN('Sound Power'!BW250)))</f>
        <v>#DIV/0!</v>
      </c>
      <c r="CF250" s="26" t="e">
        <f>IF(Calcul!$E252="SW",'ModelParams Lw'!H$22+'ModelParams Lw'!H$23*LOG('Sound Power'!$D250/'Sound Power'!$E250)+'ModelParams Lw'!H$24*LN('Sound Power'!BX250),IF('ModelParams Lw'!H$26+'ModelParams Lw'!H$27*LOG('Sound Power'!$D250/'Sound Power'!$E250)+'ModelParams Lw'!H$28*LN('Sound Power'!BX250)&lt;'ModelParams Lw'!H$22+'ModelParams Lw'!H$23*LOG('Sound Power'!$D250/'Sound Power'!$E250)+'ModelParams Lw'!H$24*LN('Sound Power'!BX250),'ModelParams Lw'!H$22+'ModelParams Lw'!H$23*LOG('Sound Power'!$D250/'Sound Power'!$E250)+'ModelParams Lw'!H$24*LN('Sound Power'!BX250),'ModelParams Lw'!H$26+'ModelParams Lw'!H$27*LOG('Sound Power'!$D250/'Sound Power'!$E250)+'ModelParams Lw'!H$28*LN('Sound Power'!BX250)))</f>
        <v>#DIV/0!</v>
      </c>
      <c r="CG250" s="26" t="e">
        <f>IF(Calcul!$E252="SW",'ModelParams Lw'!I$22+'ModelParams Lw'!I$23*LOG('Sound Power'!$D250/'Sound Power'!$E250)+'ModelParams Lw'!I$24*LN('Sound Power'!BY250),IF('ModelParams Lw'!I$26+'ModelParams Lw'!I$27*LOG('Sound Power'!$D250/'Sound Power'!$E250)+'ModelParams Lw'!I$28*LN('Sound Power'!BY250)&lt;'ModelParams Lw'!I$22+'ModelParams Lw'!I$23*LOG('Sound Power'!$D250/'Sound Power'!$E250)+'ModelParams Lw'!I$24*LN('Sound Power'!BY250),'ModelParams Lw'!I$22+'ModelParams Lw'!I$23*LOG('Sound Power'!$D250/'Sound Power'!$E250)+'ModelParams Lw'!I$24*LN('Sound Power'!BY250),'ModelParams Lw'!I$26+'ModelParams Lw'!I$27*LOG('Sound Power'!$D250/'Sound Power'!$E250)+'ModelParams Lw'!I$28*LN('Sound Power'!BY250)))</f>
        <v>#DIV/0!</v>
      </c>
      <c r="CH250" s="26" t="e">
        <f>IF(Calcul!$E252="SW",'ModelParams Lw'!J$22+'ModelParams Lw'!J$23*LOG('Sound Power'!$D250/'Sound Power'!$E250)+'ModelParams Lw'!J$24*LN('Sound Power'!BZ250),IF('ModelParams Lw'!J$26+'ModelParams Lw'!J$27*LOG('Sound Power'!$D250/'Sound Power'!$E250)+'ModelParams Lw'!J$28*LN('Sound Power'!BZ250)&lt;'ModelParams Lw'!J$22+'ModelParams Lw'!J$23*LOG('Sound Power'!$D250/'Sound Power'!$E250)+'ModelParams Lw'!J$24*LN('Sound Power'!BZ250),'ModelParams Lw'!J$22+'ModelParams Lw'!J$23*LOG('Sound Power'!$D250/'Sound Power'!$E250)+'ModelParams Lw'!J$24*LN('Sound Power'!BZ250),'ModelParams Lw'!J$26+'ModelParams Lw'!J$27*LOG('Sound Power'!$D250/'Sound Power'!$E250)+'ModelParams Lw'!J$28*LN('Sound Power'!BZ250)))</f>
        <v>#DIV/0!</v>
      </c>
      <c r="CI250" s="26" t="e">
        <f t="shared" si="108"/>
        <v>#DIV/0!</v>
      </c>
      <c r="CJ250" s="26" t="e">
        <f t="shared" si="109"/>
        <v>#DIV/0!</v>
      </c>
      <c r="CK250" s="26" t="e">
        <f t="shared" si="110"/>
        <v>#DIV/0!</v>
      </c>
      <c r="CL250" s="26" t="e">
        <f t="shared" si="111"/>
        <v>#DIV/0!</v>
      </c>
      <c r="CM250" s="26" t="e">
        <f t="shared" si="112"/>
        <v>#DIV/0!</v>
      </c>
      <c r="CN250" s="26" t="e">
        <f t="shared" si="113"/>
        <v>#DIV/0!</v>
      </c>
      <c r="CO250" s="26" t="e">
        <f t="shared" si="114"/>
        <v>#DIV/0!</v>
      </c>
      <c r="CP250" s="26" t="e">
        <f t="shared" si="115"/>
        <v>#DIV/0!</v>
      </c>
      <c r="CQ250" s="26" t="e">
        <f>10*LOG10(IF(CI250="",0,POWER(10,((CI250+'ModelParams Lw'!$O$4)/10))) +IF(CJ250="",0,POWER(10,((CJ250+'ModelParams Lw'!$P$4)/10))) +IF(CK250="",0,POWER(10,((CK250+'ModelParams Lw'!$Q$4)/10))) +IF(CL250="",0,POWER(10,((CL250+'ModelParams Lw'!$R$4)/10))) +IF(CM250="",0,POWER(10,((CM250+'ModelParams Lw'!$S$4)/10))) +IF(CN250="",0,POWER(10,((CN250+'ModelParams Lw'!$T$4)/10))) +IF(CO250="",0,POWER(10,((CO250+'ModelParams Lw'!$U$4)/10)))+IF(CP250="",0,POWER(10,((CP250+'ModelParams Lw'!$V$4)/10))))</f>
        <v>#DIV/0!</v>
      </c>
      <c r="CR250" s="26" t="e">
        <f t="shared" si="116"/>
        <v>#DIV/0!</v>
      </c>
      <c r="CS250" s="26" t="e">
        <f>(CI250-'ModelParams Lw'!$O$10)/'ModelParams Lw'!$O$11</f>
        <v>#DIV/0!</v>
      </c>
      <c r="CT250" s="26" t="e">
        <f>(CJ250-'ModelParams Lw'!$P$10)/'ModelParams Lw'!$P$11</f>
        <v>#DIV/0!</v>
      </c>
      <c r="CU250" s="26" t="e">
        <f>(CK250-'ModelParams Lw'!$Q$10)/'ModelParams Lw'!$Q$11</f>
        <v>#DIV/0!</v>
      </c>
      <c r="CV250" s="26" t="e">
        <f>(CL250-'ModelParams Lw'!$R$10)/'ModelParams Lw'!$R$11</f>
        <v>#DIV/0!</v>
      </c>
      <c r="CW250" s="26" t="e">
        <f>(CM250-'ModelParams Lw'!$S$10)/'ModelParams Lw'!$S$11</f>
        <v>#DIV/0!</v>
      </c>
      <c r="CX250" s="26" t="e">
        <f>(CN250-'ModelParams Lw'!$T$10)/'ModelParams Lw'!$T$11</f>
        <v>#DIV/0!</v>
      </c>
      <c r="CY250" s="26" t="e">
        <f>(CO250-'ModelParams Lw'!$U$10)/'ModelParams Lw'!$U$11</f>
        <v>#DIV/0!</v>
      </c>
      <c r="CZ250" s="26" t="e">
        <f>(CP250-'ModelParams Lw'!$V$10)/'ModelParams Lw'!$V$11</f>
        <v>#DIV/0!</v>
      </c>
    </row>
    <row r="251" spans="1:104" x14ac:dyDescent="0.2">
      <c r="A251" s="13">
        <f>Calcul!A253</f>
        <v>0</v>
      </c>
      <c r="B251" s="13">
        <f t="shared" si="92"/>
        <v>0</v>
      </c>
      <c r="C251" s="13">
        <f>Calcul!B253</f>
        <v>0</v>
      </c>
      <c r="D251" s="13">
        <f>Calcul!C253/1000</f>
        <v>0</v>
      </c>
      <c r="E251" s="13">
        <f>Calcul!D253/1000</f>
        <v>0</v>
      </c>
      <c r="F251" s="13">
        <f t="shared" si="93"/>
        <v>0</v>
      </c>
      <c r="G251" s="23" t="e">
        <f>DEGREES(ACOS(1-(1/'ModelParams Lw'!B$15*SQRT(0.5*1.2/'Sound Power'!$C251)*('Sound Power'!$B251/3600)/('Sound Power'!$D251)/('Sound Power'!$F251))))</f>
        <v>#DIV/0!</v>
      </c>
      <c r="H251" s="23" t="e">
        <f>DEGREES(ACOS(1-(1/'ModelParams Lw'!C$15*SQRT(0.5*1.2/'Sound Power'!$C251)*('Sound Power'!$B251/3600)/('Sound Power'!$D251)/('Sound Power'!$F251))))</f>
        <v>#DIV/0!</v>
      </c>
      <c r="I251" s="23" t="e">
        <f>DEGREES(ACOS(1-(1/'ModelParams Lw'!D$15*SQRT(0.5*1.2/'Sound Power'!$C251)*('Sound Power'!$B251/3600)/('Sound Power'!$D251)/('Sound Power'!$F251))))</f>
        <v>#DIV/0!</v>
      </c>
      <c r="J251" s="23" t="e">
        <f>DEGREES(ACOS(1-(1/'ModelParams Lw'!E$15*SQRT(0.5*1.2/'Sound Power'!$C251)*('Sound Power'!$B251/3600)/('Sound Power'!$D251)/('Sound Power'!$F251))))</f>
        <v>#DIV/0!</v>
      </c>
      <c r="K251" s="23" t="e">
        <f>DEGREES(ACOS(1-(1/'ModelParams Lw'!F$15*SQRT(0.5*1.2/'Sound Power'!$C251)*('Sound Power'!$B251/3600)/('Sound Power'!$D251)/('Sound Power'!$F251))))</f>
        <v>#DIV/0!</v>
      </c>
      <c r="L251" s="23" t="e">
        <f>DEGREES(ACOS(1-(1/'ModelParams Lw'!G$15*SQRT(0.5*1.2/'Sound Power'!$C251)*('Sound Power'!$B251/3600)/('Sound Power'!$D251)/('Sound Power'!$F251))))</f>
        <v>#DIV/0!</v>
      </c>
      <c r="M251" s="23" t="e">
        <f>DEGREES(ACOS(1-(1/'ModelParams Lw'!H$15*SQRT(0.5*1.2/'Sound Power'!$C251)*('Sound Power'!$B251/3600)/('Sound Power'!$D251)/('Sound Power'!$F251))))</f>
        <v>#DIV/0!</v>
      </c>
      <c r="N251" s="23" t="e">
        <f>DEGREES(ACOS(1-(1/'ModelParams Lw'!I$15*SQRT(0.5*1.2/'Sound Power'!$C251)*('Sound Power'!$B251/3600)/('Sound Power'!$D251)/('Sound Power'!$F251))))</f>
        <v>#DIV/0!</v>
      </c>
      <c r="O251" s="26" t="e">
        <f>('ModelParams Lw'!B$4*LN('Sound Power'!G251)/(1+EXP(-('Sound Power'!$D251*1000+'ModelParams Lw'!B$6)/'ModelParams Lw'!B$7))+'ModelParams Lw'!B$5)*LN('Sound Power'!$B251)-('ModelParams Lw'!B$8+'ModelParams Lw'!B$9*$D251+'ModelParams Lw'!B$10*'Sound Power'!$F251^'ModelParams Lw'!B$14+'ModelParams Lw'!B$11*LN('Sound Power'!G251)+'ModelParams Lw'!B$12*'Sound Power'!$D251*'Sound Power'!$F251+'ModelParams Lw'!B$13*'Sound Power'!$D251*LN('Sound Power'!G251))</f>
        <v>#DIV/0!</v>
      </c>
      <c r="P251" s="26" t="e">
        <f>('ModelParams Lw'!C$4*LN('Sound Power'!H251)/(1+EXP(-('Sound Power'!$D251*1000+'ModelParams Lw'!C$6)/'ModelParams Lw'!C$7))+'ModelParams Lw'!C$5)*LN('Sound Power'!$B251)-('ModelParams Lw'!C$8+'ModelParams Lw'!C$9*$D251+'ModelParams Lw'!C$10*'Sound Power'!$F251^'ModelParams Lw'!C$14+'ModelParams Lw'!C$11*LN('Sound Power'!H251)+'ModelParams Lw'!C$12*'Sound Power'!$D251*'Sound Power'!$F251+'ModelParams Lw'!C$13*'Sound Power'!$D251*LN('Sound Power'!H251))</f>
        <v>#DIV/0!</v>
      </c>
      <c r="Q251" s="26" t="e">
        <f>('ModelParams Lw'!D$4*LN('Sound Power'!I251)/(1+EXP(-('Sound Power'!$D251*1000+'ModelParams Lw'!D$6)/'ModelParams Lw'!D$7))+'ModelParams Lw'!D$5)*LN('Sound Power'!$B251)-('ModelParams Lw'!D$8+'ModelParams Lw'!D$9*$D251+'ModelParams Lw'!D$10*'Sound Power'!$F251^'ModelParams Lw'!D$14+'ModelParams Lw'!D$11*LN('Sound Power'!I251)+'ModelParams Lw'!D$12*'Sound Power'!$D251*'Sound Power'!$F251+'ModelParams Lw'!D$13*'Sound Power'!$D251*LN('Sound Power'!I251))</f>
        <v>#DIV/0!</v>
      </c>
      <c r="R251" s="26" t="e">
        <f>('ModelParams Lw'!E$4*LN('Sound Power'!J251)/(1+EXP(-('Sound Power'!$D251*1000+'ModelParams Lw'!E$6)/'ModelParams Lw'!E$7))+'ModelParams Lw'!E$5)*LN('Sound Power'!$B251)-('ModelParams Lw'!E$8+'ModelParams Lw'!E$9*$D251+'ModelParams Lw'!E$10*'Sound Power'!$F251^'ModelParams Lw'!E$14+'ModelParams Lw'!E$11*LN('Sound Power'!J251)+'ModelParams Lw'!E$12*'Sound Power'!$D251*'Sound Power'!$F251+'ModelParams Lw'!E$13*'Sound Power'!$D251*LN('Sound Power'!J251))</f>
        <v>#DIV/0!</v>
      </c>
      <c r="S251" s="26" t="e">
        <f>('ModelParams Lw'!F$4*LN('Sound Power'!K251)/(1+EXP(-('Sound Power'!$D251*1000+'ModelParams Lw'!F$6)/'ModelParams Lw'!F$7))+'ModelParams Lw'!F$5)*LN('Sound Power'!$B251)-('ModelParams Lw'!F$8+'ModelParams Lw'!F$9*$D251+'ModelParams Lw'!F$10*'Sound Power'!$F251^'ModelParams Lw'!F$14+'ModelParams Lw'!F$11*LN('Sound Power'!K251)+'ModelParams Lw'!F$12*'Sound Power'!$D251*'Sound Power'!$F251+'ModelParams Lw'!F$13*'Sound Power'!$D251*LN('Sound Power'!K251))</f>
        <v>#DIV/0!</v>
      </c>
      <c r="T251" s="26" t="e">
        <f>('ModelParams Lw'!G$4*LN('Sound Power'!L251)/(1+EXP(-('Sound Power'!$D251*1000+'ModelParams Lw'!G$6)/'ModelParams Lw'!G$7))+'ModelParams Lw'!G$5)*LN('Sound Power'!$B251)-('ModelParams Lw'!G$8+'ModelParams Lw'!G$9*$D251+'ModelParams Lw'!G$10*'Sound Power'!$F251^'ModelParams Lw'!G$14+'ModelParams Lw'!G$11*LN('Sound Power'!L251)+'ModelParams Lw'!G$12*'Sound Power'!$D251*'Sound Power'!$F251+'ModelParams Lw'!G$13*'Sound Power'!$D251*LN('Sound Power'!L251))</f>
        <v>#DIV/0!</v>
      </c>
      <c r="U251" s="26" t="e">
        <f>('ModelParams Lw'!H$4*LN('Sound Power'!M251)/(1+EXP(-('Sound Power'!$D251*1000+'ModelParams Lw'!H$6)/'ModelParams Lw'!H$7))+'ModelParams Lw'!H$5)*LN('Sound Power'!$B251)-('ModelParams Lw'!H$8+'ModelParams Lw'!H$9*$D251+'ModelParams Lw'!H$10*'Sound Power'!$F251^'ModelParams Lw'!H$14+'ModelParams Lw'!H$11*LN('Sound Power'!M251)+'ModelParams Lw'!H$12*'Sound Power'!$D251*'Sound Power'!$F251+'ModelParams Lw'!H$13*'Sound Power'!$D251*LN('Sound Power'!M251))</f>
        <v>#DIV/0!</v>
      </c>
      <c r="V251" s="26" t="e">
        <f>('ModelParams Lw'!I$4*LN('Sound Power'!N251)/(1+EXP(-('Sound Power'!$D251*1000+'ModelParams Lw'!I$6)/'ModelParams Lw'!I$7))+'ModelParams Lw'!I$5)*LN('Sound Power'!$B251)-('ModelParams Lw'!I$8+'ModelParams Lw'!I$9*$D251+'ModelParams Lw'!I$10*'Sound Power'!$F251^'ModelParams Lw'!I$14+'ModelParams Lw'!I$11*LN('Sound Power'!N251)+'ModelParams Lw'!I$12*'Sound Power'!$D251*'Sound Power'!$F251+'ModelParams Lw'!I$13*'Sound Power'!$D251*LN('Sound Power'!N251))</f>
        <v>#DIV/0!</v>
      </c>
      <c r="W251" s="26" t="e">
        <f>10*LOG10(IF(O251="",0,POWER(10,((O251+'ModelParams Lw'!$O$4)/10))) +IF(P251="",0,POWER(10,((P251+'ModelParams Lw'!$P$4)/10))) +IF(Q251="",0,POWER(10,((Q251+'ModelParams Lw'!$Q$4)/10))) +IF(R251="",0,POWER(10,((R251+'ModelParams Lw'!$R$4)/10))) +IF(S251="",0,POWER(10,((S251+'ModelParams Lw'!$S$4)/10))) +IF(T251="",0,POWER(10,((T251+'ModelParams Lw'!$T$4)/10))) +IF(U251="",0,POWER(10,((U251+'ModelParams Lw'!$U$4)/10)))+IF(V251="",0,POWER(10,((V251+'ModelParams Lw'!$V$4)/10))))</f>
        <v>#DIV/0!</v>
      </c>
      <c r="X251" s="26" t="e">
        <f t="shared" si="102"/>
        <v>#DIV/0!</v>
      </c>
      <c r="Y251" s="26" t="e">
        <f>(O251-'ModelParams Lw'!O$10)/'ModelParams Lw'!O$11</f>
        <v>#DIV/0!</v>
      </c>
      <c r="Z251" s="26" t="e">
        <f>(P251-'ModelParams Lw'!P$10)/'ModelParams Lw'!P$11</f>
        <v>#DIV/0!</v>
      </c>
      <c r="AA251" s="26" t="e">
        <f>(Q251-'ModelParams Lw'!Q$10)/'ModelParams Lw'!Q$11</f>
        <v>#DIV/0!</v>
      </c>
      <c r="AB251" s="26" t="e">
        <f>(R251-'ModelParams Lw'!R$10)/'ModelParams Lw'!R$11</f>
        <v>#DIV/0!</v>
      </c>
      <c r="AC251" s="26" t="e">
        <f>(S251-'ModelParams Lw'!S$10)/'ModelParams Lw'!S$11</f>
        <v>#DIV/0!</v>
      </c>
      <c r="AD251" s="26" t="e">
        <f>(T251-'ModelParams Lw'!T$10)/'ModelParams Lw'!T$11</f>
        <v>#DIV/0!</v>
      </c>
      <c r="AE251" s="26" t="e">
        <f>(U251-'ModelParams Lw'!U$10)/'ModelParams Lw'!U$11</f>
        <v>#DIV/0!</v>
      </c>
      <c r="AF251" s="26" t="e">
        <f>(V251-'ModelParams Lw'!V$10)/'ModelParams Lw'!V$11</f>
        <v>#DIV/0!</v>
      </c>
      <c r="AG251" s="26" t="e">
        <f t="shared" si="103"/>
        <v>#DIV/0!</v>
      </c>
      <c r="AH251" s="26" t="e">
        <f>VLOOKUP(D251*1000,'ModelParams Lw'!$A$38:$D$58,4)</f>
        <v>#N/A</v>
      </c>
      <c r="AI251" s="56" t="e">
        <f>VLOOKUP(D251*1000,'ModelParams Lw'!$A$38:$D$58,2)</f>
        <v>#N/A</v>
      </c>
      <c r="AJ251" s="46" t="e">
        <f t="shared" si="104"/>
        <v>#DIV/0!</v>
      </c>
      <c r="AK251" s="26" t="e">
        <f t="shared" si="105"/>
        <v>#VALUE!</v>
      </c>
      <c r="AL251" s="26" t="e">
        <f>IF($AI251=100,'ModelParams Lw'!R$35*'Sound Power'!$AH251^2+'ModelParams Lw'!R$36*'Sound Power'!$AH251+'ModelParams Lw'!R$37,IF($AI251=150,'ModelParams Lw'!R$38*'Sound Power'!$AH251^2+'ModelParams Lw'!R$39*'Sound Power'!$AH251+'ModelParams Lw'!R$40,'ModelParams Lw'!R$41*'Sound Power'!$AH251^2+'ModelParams Lw'!R$42*'Sound Power'!$AH251+'ModelParams Lw'!R$43))</f>
        <v>#N/A</v>
      </c>
      <c r="AM251" s="26" t="e">
        <f>IF($AI251=100,'ModelParams Lw'!S$35*'Sound Power'!$AH251^2+'ModelParams Lw'!S$36*'Sound Power'!$AH251+'ModelParams Lw'!S$37,IF($AI251=150,'ModelParams Lw'!S$38*'Sound Power'!$AH251^2+'ModelParams Lw'!S$39*'Sound Power'!$AH251+'ModelParams Lw'!S$40,'ModelParams Lw'!S$41*'Sound Power'!$AH251^2+'ModelParams Lw'!S$42*'Sound Power'!$AH251+'ModelParams Lw'!S$43))</f>
        <v>#N/A</v>
      </c>
      <c r="AN251" s="26" t="e">
        <f>IF($AI251=100,'ModelParams Lw'!T$35*'Sound Power'!$AH251^2+'ModelParams Lw'!T$36*'Sound Power'!$AH251+'ModelParams Lw'!T$37,IF($AI251=150,'ModelParams Lw'!T$38*'Sound Power'!$AH251^2+'ModelParams Lw'!T$39*'Sound Power'!$AH251+'ModelParams Lw'!T$40,'ModelParams Lw'!T$41*'Sound Power'!$AH251^2+'ModelParams Lw'!T$42*'Sound Power'!$AH251+'ModelParams Lw'!T$43))</f>
        <v>#N/A</v>
      </c>
      <c r="AO251" s="26" t="e">
        <f>IF($AI251=100,'ModelParams Lw'!U$35*'Sound Power'!$AH251^2+'ModelParams Lw'!U$36*'Sound Power'!$AH251+'ModelParams Lw'!U$37,IF($AI251=150,'ModelParams Lw'!U$38*'Sound Power'!$AH251^2+'ModelParams Lw'!U$39*'Sound Power'!$AH251+'ModelParams Lw'!U$40,'ModelParams Lw'!U$41*'Sound Power'!$AH251^2+'ModelParams Lw'!U$42*'Sound Power'!$AH251+'ModelParams Lw'!U$43))</f>
        <v>#N/A</v>
      </c>
      <c r="AP251" s="26" t="e">
        <f>IF($AI251=100,'ModelParams Lw'!V$35*'Sound Power'!$AH251^2+'ModelParams Lw'!V$36*'Sound Power'!$AH251+'ModelParams Lw'!V$37,IF($AI251=150,'ModelParams Lw'!V$38*'Sound Power'!$AH251^2+'ModelParams Lw'!V$39*'Sound Power'!$AH251+'ModelParams Lw'!V$40,'ModelParams Lw'!V$41*'Sound Power'!$AH251^2+'ModelParams Lw'!V$42*'Sound Power'!$AH251+'ModelParams Lw'!V$43))</f>
        <v>#N/A</v>
      </c>
      <c r="AQ251" s="26" t="e">
        <f>IF($AI251=100,'ModelParams Lw'!W$35*'Sound Power'!$AH251^2+'ModelParams Lw'!W$36*'Sound Power'!$AH251+'ModelParams Lw'!W$37,IF($AI251=150,'ModelParams Lw'!W$38*'Sound Power'!$AH251^2+'ModelParams Lw'!W$39*'Sound Power'!$AH251+'ModelParams Lw'!W$40,'ModelParams Lw'!W$41*'Sound Power'!$AH251^2+'ModelParams Lw'!W$42*'Sound Power'!$AH251+'ModelParams Lw'!W$43))</f>
        <v>#N/A</v>
      </c>
      <c r="AR251" s="26" t="e">
        <f t="shared" si="106"/>
        <v>#VALUE!</v>
      </c>
      <c r="AS251" s="26" t="e">
        <f>IF(26.83*LN($AJ251)-11.791-'ModelParams Lw'!B$35&lt;0,0,26.83*LN($AJ251)-11.791-'ModelParams Lw'!B$35)</f>
        <v>#DIV/0!</v>
      </c>
      <c r="AT251" s="26" t="e">
        <f>IF(26.83*LN($AJ251)-11.791-'ModelParams Lw'!C$35&lt;0,0,26.83*LN($AJ251)-11.791-'ModelParams Lw'!C$35)</f>
        <v>#DIV/0!</v>
      </c>
      <c r="AU251" s="26" t="e">
        <f>IF(26.83*LN($AJ251)-11.791-'ModelParams Lw'!D$35&lt;0,0,26.83*LN($AJ251)-11.791-'ModelParams Lw'!D$35)</f>
        <v>#DIV/0!</v>
      </c>
      <c r="AV251" s="26" t="e">
        <f>IF(26.83*LN($AJ251)-11.791-'ModelParams Lw'!E$35&lt;0,0,26.83*LN($AJ251)-11.791-'ModelParams Lw'!E$35)</f>
        <v>#DIV/0!</v>
      </c>
      <c r="AW251" s="26" t="e">
        <f>IF(26.83*LN($AJ251)-11.791-'ModelParams Lw'!F$35&lt;0,0,26.83*LN($AJ251)-11.791-'ModelParams Lw'!F$35)</f>
        <v>#DIV/0!</v>
      </c>
      <c r="AX251" s="26" t="e">
        <f>IF(26.83*LN($AJ251)-11.791-'ModelParams Lw'!G$35&lt;0,0,26.83*LN($AJ251)-11.791-'ModelParams Lw'!G$35)</f>
        <v>#DIV/0!</v>
      </c>
      <c r="AY251" s="26" t="e">
        <f>IF(26.83*LN($AJ251)-11.791-'ModelParams Lw'!H$35&lt;0,0,26.83*LN($AJ251)-11.791-'ModelParams Lw'!H$35)</f>
        <v>#DIV/0!</v>
      </c>
      <c r="AZ251" s="26" t="e">
        <f>IF(26.83*LN($AJ251)-11.791-'ModelParams Lw'!I$35&lt;0,0,26.83*LN($AJ251)-11.791-'ModelParams Lw'!I$35)</f>
        <v>#DIV/0!</v>
      </c>
      <c r="BA251" s="26" t="e">
        <f t="shared" si="94"/>
        <v>#DIV/0!</v>
      </c>
      <c r="BB251" s="26" t="e">
        <f t="shared" si="95"/>
        <v>#DIV/0!</v>
      </c>
      <c r="BC251" s="26" t="e">
        <f t="shared" si="96"/>
        <v>#DIV/0!</v>
      </c>
      <c r="BD251" s="26" t="e">
        <f t="shared" si="97"/>
        <v>#DIV/0!</v>
      </c>
      <c r="BE251" s="26" t="e">
        <f t="shared" si="98"/>
        <v>#DIV/0!</v>
      </c>
      <c r="BF251" s="26" t="e">
        <f t="shared" si="99"/>
        <v>#DIV/0!</v>
      </c>
      <c r="BG251" s="26" t="e">
        <f t="shared" si="100"/>
        <v>#DIV/0!</v>
      </c>
      <c r="BH251" s="26" t="e">
        <f t="shared" si="101"/>
        <v>#DIV/0!</v>
      </c>
      <c r="BI251" s="26" t="e">
        <f>10*LOG10(IF(BA251="",0,POWER(10,((BA251+'ModelParams Lw'!$O$4)/10))) +IF(BB251="",0,POWER(10,((BB251+'ModelParams Lw'!$P$4)/10))) +IF(BC251="",0,POWER(10,((BC251+'ModelParams Lw'!$Q$4)/10))) +IF(BD251="",0,POWER(10,((BD251+'ModelParams Lw'!$R$4)/10))) +IF(BE251="",0,POWER(10,((BE251+'ModelParams Lw'!$S$4)/10))) +IF(BF251="",0,POWER(10,((BF251+'ModelParams Lw'!$T$4)/10))) +IF(BG251="",0,POWER(10,((BG251+'ModelParams Lw'!$U$4)/10)))+IF(BH251="",0,POWER(10,((BH251+'ModelParams Lw'!$V$4)/10))))</f>
        <v>#DIV/0!</v>
      </c>
      <c r="BJ251" s="26" t="e">
        <f t="shared" si="107"/>
        <v>#DIV/0!</v>
      </c>
      <c r="BK251" s="26" t="e">
        <f>(BA251-'ModelParams Lw'!O$10)/'ModelParams Lw'!O$11</f>
        <v>#DIV/0!</v>
      </c>
      <c r="BL251" s="26" t="e">
        <f>(BB251-'ModelParams Lw'!P$10)/'ModelParams Lw'!P$11</f>
        <v>#DIV/0!</v>
      </c>
      <c r="BM251" s="26" t="e">
        <f>(BC251-'ModelParams Lw'!Q$10)/'ModelParams Lw'!Q$11</f>
        <v>#DIV/0!</v>
      </c>
      <c r="BN251" s="26" t="e">
        <f>(BD251-'ModelParams Lw'!R$10)/'ModelParams Lw'!R$11</f>
        <v>#DIV/0!</v>
      </c>
      <c r="BO251" s="26" t="e">
        <f>(BE251-'ModelParams Lw'!S$10)/'ModelParams Lw'!S$11</f>
        <v>#DIV/0!</v>
      </c>
      <c r="BP251" s="26" t="e">
        <f>(BF251-'ModelParams Lw'!T$10)/'ModelParams Lw'!T$11</f>
        <v>#DIV/0!</v>
      </c>
      <c r="BQ251" s="26" t="e">
        <f>(BG251-'ModelParams Lw'!U$10)/'ModelParams Lw'!U$11</f>
        <v>#DIV/0!</v>
      </c>
      <c r="BR251" s="26" t="e">
        <f>(BH251-'ModelParams Lw'!V$10)/'ModelParams Lw'!V$11</f>
        <v>#DIV/0!</v>
      </c>
      <c r="BS251" s="23" t="e">
        <f>IF(Calcul!$E253="SW",DEGREES(ACOS(1-(1/'ModelParams Lw'!C$25*SQRT(0.5*1.2/'Sound Power'!$C251)*('Sound Power'!$B251/3600)/('Sound Power'!$D251)/('Sound Power'!$F251)))),DEGREES(ACOS(1-(1/'ModelParams Lw'!C$29*SQRT(0.5*1.2/'Sound Power'!$C251)*('Sound Power'!$B251/3600)/('Sound Power'!$D251)/('Sound Power'!$F251)))))</f>
        <v>#DIV/0!</v>
      </c>
      <c r="BT251" s="23" t="e">
        <f>IF(Calcul!$E253="SW",DEGREES(ACOS(1-(1/'ModelParams Lw'!D$25*SQRT(0.5*1.2/'Sound Power'!$C251)*('Sound Power'!$B251/3600)/('Sound Power'!$D251)/('Sound Power'!$F251)))),DEGREES(ACOS(1-(1/'ModelParams Lw'!D$29*SQRT(0.5*1.2/'Sound Power'!$C251)*('Sound Power'!$B251/3600)/('Sound Power'!$D251)/('Sound Power'!$F251)))))</f>
        <v>#DIV/0!</v>
      </c>
      <c r="BU251" s="23" t="e">
        <f>IF(Calcul!$E253="SW",DEGREES(ACOS(1-(1/'ModelParams Lw'!E$25*SQRT(0.5*1.2/'Sound Power'!$C251)*('Sound Power'!$B251/3600)/('Sound Power'!$D251)/('Sound Power'!$F251)))),DEGREES(ACOS(1-(1/'ModelParams Lw'!E$29*SQRT(0.5*1.2/'Sound Power'!$C251)*('Sound Power'!$B251/3600)/('Sound Power'!$D251)/('Sound Power'!$F251)))))</f>
        <v>#DIV/0!</v>
      </c>
      <c r="BV251" s="23" t="e">
        <f>IF(Calcul!$E253="SW",DEGREES(ACOS(1-(1/'ModelParams Lw'!F$25*SQRT(0.5*1.2/'Sound Power'!$C251)*('Sound Power'!$B251/3600)/('Sound Power'!$D251)/('Sound Power'!$F251)))),DEGREES(ACOS(1-(1/'ModelParams Lw'!F$29*SQRT(0.5*1.2/'Sound Power'!$C251)*('Sound Power'!$B251/3600)/('Sound Power'!$D251)/('Sound Power'!$F251)))))</f>
        <v>#DIV/0!</v>
      </c>
      <c r="BW251" s="23" t="e">
        <f>IF(Calcul!$E253="SW",DEGREES(ACOS(1-(1/'ModelParams Lw'!G$25*SQRT(0.5*1.2/'Sound Power'!$C251)*('Sound Power'!$B251/3600)/('Sound Power'!$D251)/('Sound Power'!$F251)))),DEGREES(ACOS(1-(1/'ModelParams Lw'!G$29*SQRT(0.5*1.2/'Sound Power'!$C251)*('Sound Power'!$B251/3600)/('Sound Power'!$D251)/('Sound Power'!$F251)))))</f>
        <v>#DIV/0!</v>
      </c>
      <c r="BX251" s="23" t="e">
        <f>IF(Calcul!$E253="SW",DEGREES(ACOS(1-(1/'ModelParams Lw'!H$25*SQRT(0.5*1.2/'Sound Power'!$C251)*('Sound Power'!$B251/3600)/('Sound Power'!$D251)/('Sound Power'!$F251)))),DEGREES(ACOS(1-(1/'ModelParams Lw'!H$29*SQRT(0.5*1.2/'Sound Power'!$C251)*('Sound Power'!$B251/3600)/('Sound Power'!$D251)/('Sound Power'!$F251)))))</f>
        <v>#DIV/0!</v>
      </c>
      <c r="BY251" s="23" t="e">
        <f>IF(Calcul!$E253="SW",DEGREES(ACOS(1-(1/'ModelParams Lw'!I$25*SQRT(0.5*1.2/'Sound Power'!$C251)*('Sound Power'!$B251/3600)/('Sound Power'!$D251)/('Sound Power'!$F251)))),DEGREES(ACOS(1-(1/'ModelParams Lw'!I$29*SQRT(0.5*1.2/'Sound Power'!$C251)*('Sound Power'!$B251/3600)/('Sound Power'!$D251)/('Sound Power'!$F251)))))</f>
        <v>#DIV/0!</v>
      </c>
      <c r="BZ251" s="23" t="e">
        <f>IF(Calcul!$E253="SW",DEGREES(ACOS(1-(1/'ModelParams Lw'!J$25*SQRT(0.5*1.2/'Sound Power'!$C251)*('Sound Power'!$B251/3600)/('Sound Power'!$D251)/('Sound Power'!$F251)))),DEGREES(ACOS(1-(1/'ModelParams Lw'!J$29*SQRT(0.5*1.2/'Sound Power'!$C251)*('Sound Power'!$B251/3600)/('Sound Power'!$D251)/('Sound Power'!$F251)))))</f>
        <v>#DIV/0!</v>
      </c>
      <c r="CA251" s="26" t="e">
        <f>IF(Calcul!$E253="SW",'ModelParams Lw'!C$22+'ModelParams Lw'!C$23*LOG('Sound Power'!$D251/'Sound Power'!$E251)+'ModelParams Lw'!C$24*LN('Sound Power'!BS251),IF('ModelParams Lw'!C$26+'ModelParams Lw'!C$27*LOG('Sound Power'!$D251/'Sound Power'!$E251)+'ModelParams Lw'!C$28*LN('Sound Power'!BS251)&lt;'ModelParams Lw'!C$22+'ModelParams Lw'!C$23*LOG('Sound Power'!$D251/'Sound Power'!$E251)+'ModelParams Lw'!C$24*LN('Sound Power'!BS251),'ModelParams Lw'!C$22+'ModelParams Lw'!C$23*LOG('Sound Power'!$D251/'Sound Power'!$E251)+'ModelParams Lw'!C$24*LN('Sound Power'!BS251),'ModelParams Lw'!C$26+'ModelParams Lw'!C$27*LOG('Sound Power'!$D251/'Sound Power'!$E251)+'ModelParams Lw'!C$28*LN('Sound Power'!BS251)))</f>
        <v>#DIV/0!</v>
      </c>
      <c r="CB251" s="26" t="e">
        <f>IF(Calcul!$E253="SW",'ModelParams Lw'!D$22+'ModelParams Lw'!D$23*LOG('Sound Power'!$D251/'Sound Power'!$E251)+'ModelParams Lw'!D$24*LN('Sound Power'!BT251),IF('ModelParams Lw'!D$26+'ModelParams Lw'!D$27*LOG('Sound Power'!$D251/'Sound Power'!$E251)+'ModelParams Lw'!D$28*LN('Sound Power'!BT251)&lt;'ModelParams Lw'!D$22+'ModelParams Lw'!D$23*LOG('Sound Power'!$D251/'Sound Power'!$E251)+'ModelParams Lw'!D$24*LN('Sound Power'!BT251),'ModelParams Lw'!D$22+'ModelParams Lw'!D$23*LOG('Sound Power'!$D251/'Sound Power'!$E251)+'ModelParams Lw'!D$24*LN('Sound Power'!BT251),'ModelParams Lw'!D$26+'ModelParams Lw'!D$27*LOG('Sound Power'!$D251/'Sound Power'!$E251)+'ModelParams Lw'!D$28*LN('Sound Power'!BT251)))</f>
        <v>#DIV/0!</v>
      </c>
      <c r="CC251" s="26" t="e">
        <f>IF(Calcul!$E253="SW",'ModelParams Lw'!E$22+'ModelParams Lw'!E$23*LOG('Sound Power'!$D251/'Sound Power'!$E251)+'ModelParams Lw'!E$24*LN('Sound Power'!BU251),IF('ModelParams Lw'!E$26+'ModelParams Lw'!E$27*LOG('Sound Power'!$D251/'Sound Power'!$E251)+'ModelParams Lw'!E$28*LN('Sound Power'!BU251)&lt;'ModelParams Lw'!E$22+'ModelParams Lw'!E$23*LOG('Sound Power'!$D251/'Sound Power'!$E251)+'ModelParams Lw'!E$24*LN('Sound Power'!BU251),'ModelParams Lw'!E$22+'ModelParams Lw'!E$23*LOG('Sound Power'!$D251/'Sound Power'!$E251)+'ModelParams Lw'!E$24*LN('Sound Power'!BU251),'ModelParams Lw'!E$26+'ModelParams Lw'!E$27*LOG('Sound Power'!$D251/'Sound Power'!$E251)+'ModelParams Lw'!E$28*LN('Sound Power'!BU251)))</f>
        <v>#DIV/0!</v>
      </c>
      <c r="CD251" s="26" t="e">
        <f>IF(Calcul!$E253="SW",'ModelParams Lw'!F$22+'ModelParams Lw'!F$23*LOG('Sound Power'!$D251/'Sound Power'!$E251)+'ModelParams Lw'!F$24*LN('Sound Power'!BV251),IF('ModelParams Lw'!F$26+'ModelParams Lw'!F$27*LOG('Sound Power'!$D251/'Sound Power'!$E251)+'ModelParams Lw'!F$28*LN('Sound Power'!BV251)&lt;'ModelParams Lw'!F$22+'ModelParams Lw'!F$23*LOG('Sound Power'!$D251/'Sound Power'!$E251)+'ModelParams Lw'!F$24*LN('Sound Power'!BV251),'ModelParams Lw'!F$22+'ModelParams Lw'!F$23*LOG('Sound Power'!$D251/'Sound Power'!$E251)+'ModelParams Lw'!F$24*LN('Sound Power'!BV251),'ModelParams Lw'!F$26+'ModelParams Lw'!F$27*LOG('Sound Power'!$D251/'Sound Power'!$E251)+'ModelParams Lw'!F$28*LN('Sound Power'!BV251)))</f>
        <v>#DIV/0!</v>
      </c>
      <c r="CE251" s="26" t="e">
        <f>IF(Calcul!$E253="SW",'ModelParams Lw'!G$22+'ModelParams Lw'!G$23*LOG('Sound Power'!$D251/'Sound Power'!$E251)+'ModelParams Lw'!G$24*LN('Sound Power'!BW251),IF('ModelParams Lw'!G$26+'ModelParams Lw'!G$27*LOG('Sound Power'!$D251/'Sound Power'!$E251)+'ModelParams Lw'!G$28*LN('Sound Power'!BW251)&lt;'ModelParams Lw'!G$22+'ModelParams Lw'!G$23*LOG('Sound Power'!$D251/'Sound Power'!$E251)+'ModelParams Lw'!G$24*LN('Sound Power'!BW251),'ModelParams Lw'!G$22+'ModelParams Lw'!G$23*LOG('Sound Power'!$D251/'Sound Power'!$E251)+'ModelParams Lw'!G$24*LN('Sound Power'!BW251),'ModelParams Lw'!G$26+'ModelParams Lw'!G$27*LOG('Sound Power'!$D251/'Sound Power'!$E251)+'ModelParams Lw'!G$28*LN('Sound Power'!BW251)))</f>
        <v>#DIV/0!</v>
      </c>
      <c r="CF251" s="26" t="e">
        <f>IF(Calcul!$E253="SW",'ModelParams Lw'!H$22+'ModelParams Lw'!H$23*LOG('Sound Power'!$D251/'Sound Power'!$E251)+'ModelParams Lw'!H$24*LN('Sound Power'!BX251),IF('ModelParams Lw'!H$26+'ModelParams Lw'!H$27*LOG('Sound Power'!$D251/'Sound Power'!$E251)+'ModelParams Lw'!H$28*LN('Sound Power'!BX251)&lt;'ModelParams Lw'!H$22+'ModelParams Lw'!H$23*LOG('Sound Power'!$D251/'Sound Power'!$E251)+'ModelParams Lw'!H$24*LN('Sound Power'!BX251),'ModelParams Lw'!H$22+'ModelParams Lw'!H$23*LOG('Sound Power'!$D251/'Sound Power'!$E251)+'ModelParams Lw'!H$24*LN('Sound Power'!BX251),'ModelParams Lw'!H$26+'ModelParams Lw'!H$27*LOG('Sound Power'!$D251/'Sound Power'!$E251)+'ModelParams Lw'!H$28*LN('Sound Power'!BX251)))</f>
        <v>#DIV/0!</v>
      </c>
      <c r="CG251" s="26" t="e">
        <f>IF(Calcul!$E253="SW",'ModelParams Lw'!I$22+'ModelParams Lw'!I$23*LOG('Sound Power'!$D251/'Sound Power'!$E251)+'ModelParams Lw'!I$24*LN('Sound Power'!BY251),IF('ModelParams Lw'!I$26+'ModelParams Lw'!I$27*LOG('Sound Power'!$D251/'Sound Power'!$E251)+'ModelParams Lw'!I$28*LN('Sound Power'!BY251)&lt;'ModelParams Lw'!I$22+'ModelParams Lw'!I$23*LOG('Sound Power'!$D251/'Sound Power'!$E251)+'ModelParams Lw'!I$24*LN('Sound Power'!BY251),'ModelParams Lw'!I$22+'ModelParams Lw'!I$23*LOG('Sound Power'!$D251/'Sound Power'!$E251)+'ModelParams Lw'!I$24*LN('Sound Power'!BY251),'ModelParams Lw'!I$26+'ModelParams Lw'!I$27*LOG('Sound Power'!$D251/'Sound Power'!$E251)+'ModelParams Lw'!I$28*LN('Sound Power'!BY251)))</f>
        <v>#DIV/0!</v>
      </c>
      <c r="CH251" s="26" t="e">
        <f>IF(Calcul!$E253="SW",'ModelParams Lw'!J$22+'ModelParams Lw'!J$23*LOG('Sound Power'!$D251/'Sound Power'!$E251)+'ModelParams Lw'!J$24*LN('Sound Power'!BZ251),IF('ModelParams Lw'!J$26+'ModelParams Lw'!J$27*LOG('Sound Power'!$D251/'Sound Power'!$E251)+'ModelParams Lw'!J$28*LN('Sound Power'!BZ251)&lt;'ModelParams Lw'!J$22+'ModelParams Lw'!J$23*LOG('Sound Power'!$D251/'Sound Power'!$E251)+'ModelParams Lw'!J$24*LN('Sound Power'!BZ251),'ModelParams Lw'!J$22+'ModelParams Lw'!J$23*LOG('Sound Power'!$D251/'Sound Power'!$E251)+'ModelParams Lw'!J$24*LN('Sound Power'!BZ251),'ModelParams Lw'!J$26+'ModelParams Lw'!J$27*LOG('Sound Power'!$D251/'Sound Power'!$E251)+'ModelParams Lw'!J$28*LN('Sound Power'!BZ251)))</f>
        <v>#DIV/0!</v>
      </c>
      <c r="CI251" s="26" t="e">
        <f t="shared" si="108"/>
        <v>#DIV/0!</v>
      </c>
      <c r="CJ251" s="26" t="e">
        <f t="shared" si="109"/>
        <v>#DIV/0!</v>
      </c>
      <c r="CK251" s="26" t="e">
        <f t="shared" si="110"/>
        <v>#DIV/0!</v>
      </c>
      <c r="CL251" s="26" t="e">
        <f t="shared" si="111"/>
        <v>#DIV/0!</v>
      </c>
      <c r="CM251" s="26" t="e">
        <f t="shared" si="112"/>
        <v>#DIV/0!</v>
      </c>
      <c r="CN251" s="26" t="e">
        <f t="shared" si="113"/>
        <v>#DIV/0!</v>
      </c>
      <c r="CO251" s="26" t="e">
        <f t="shared" si="114"/>
        <v>#DIV/0!</v>
      </c>
      <c r="CP251" s="26" t="e">
        <f t="shared" si="115"/>
        <v>#DIV/0!</v>
      </c>
      <c r="CQ251" s="26" t="e">
        <f>10*LOG10(IF(CI251="",0,POWER(10,((CI251+'ModelParams Lw'!$O$4)/10))) +IF(CJ251="",0,POWER(10,((CJ251+'ModelParams Lw'!$P$4)/10))) +IF(CK251="",0,POWER(10,((CK251+'ModelParams Lw'!$Q$4)/10))) +IF(CL251="",0,POWER(10,((CL251+'ModelParams Lw'!$R$4)/10))) +IF(CM251="",0,POWER(10,((CM251+'ModelParams Lw'!$S$4)/10))) +IF(CN251="",0,POWER(10,((CN251+'ModelParams Lw'!$T$4)/10))) +IF(CO251="",0,POWER(10,((CO251+'ModelParams Lw'!$U$4)/10)))+IF(CP251="",0,POWER(10,((CP251+'ModelParams Lw'!$V$4)/10))))</f>
        <v>#DIV/0!</v>
      </c>
      <c r="CR251" s="26" t="e">
        <f t="shared" si="116"/>
        <v>#DIV/0!</v>
      </c>
      <c r="CS251" s="26" t="e">
        <f>(CI251-'ModelParams Lw'!$O$10)/'ModelParams Lw'!$O$11</f>
        <v>#DIV/0!</v>
      </c>
      <c r="CT251" s="26" t="e">
        <f>(CJ251-'ModelParams Lw'!$P$10)/'ModelParams Lw'!$P$11</f>
        <v>#DIV/0!</v>
      </c>
      <c r="CU251" s="26" t="e">
        <f>(CK251-'ModelParams Lw'!$Q$10)/'ModelParams Lw'!$Q$11</f>
        <v>#DIV/0!</v>
      </c>
      <c r="CV251" s="26" t="e">
        <f>(CL251-'ModelParams Lw'!$R$10)/'ModelParams Lw'!$R$11</f>
        <v>#DIV/0!</v>
      </c>
      <c r="CW251" s="26" t="e">
        <f>(CM251-'ModelParams Lw'!$S$10)/'ModelParams Lw'!$S$11</f>
        <v>#DIV/0!</v>
      </c>
      <c r="CX251" s="26" t="e">
        <f>(CN251-'ModelParams Lw'!$T$10)/'ModelParams Lw'!$T$11</f>
        <v>#DIV/0!</v>
      </c>
      <c r="CY251" s="26" t="e">
        <f>(CO251-'ModelParams Lw'!$U$10)/'ModelParams Lw'!$U$11</f>
        <v>#DIV/0!</v>
      </c>
      <c r="CZ251" s="26" t="e">
        <f>(CP251-'ModelParams Lw'!$V$10)/'ModelParams Lw'!$V$11</f>
        <v>#DIV/0!</v>
      </c>
    </row>
    <row r="252" spans="1:104" x14ac:dyDescent="0.2">
      <c r="A252" s="13">
        <f>Calcul!A254</f>
        <v>0</v>
      </c>
      <c r="B252" s="13">
        <f t="shared" si="92"/>
        <v>0</v>
      </c>
      <c r="C252" s="13">
        <f>Calcul!B254</f>
        <v>0</v>
      </c>
      <c r="D252" s="13">
        <f>Calcul!C254/1000</f>
        <v>0</v>
      </c>
      <c r="E252" s="13">
        <f>Calcul!D254/1000</f>
        <v>0</v>
      </c>
      <c r="F252" s="13">
        <f t="shared" si="93"/>
        <v>0</v>
      </c>
      <c r="G252" s="23" t="e">
        <f>DEGREES(ACOS(1-(1/'ModelParams Lw'!B$15*SQRT(0.5*1.2/'Sound Power'!$C252)*('Sound Power'!$B252/3600)/('Sound Power'!$D252)/('Sound Power'!$F252))))</f>
        <v>#DIV/0!</v>
      </c>
      <c r="H252" s="23" t="e">
        <f>DEGREES(ACOS(1-(1/'ModelParams Lw'!C$15*SQRT(0.5*1.2/'Sound Power'!$C252)*('Sound Power'!$B252/3600)/('Sound Power'!$D252)/('Sound Power'!$F252))))</f>
        <v>#DIV/0!</v>
      </c>
      <c r="I252" s="23" t="e">
        <f>DEGREES(ACOS(1-(1/'ModelParams Lw'!D$15*SQRT(0.5*1.2/'Sound Power'!$C252)*('Sound Power'!$B252/3600)/('Sound Power'!$D252)/('Sound Power'!$F252))))</f>
        <v>#DIV/0!</v>
      </c>
      <c r="J252" s="23" t="e">
        <f>DEGREES(ACOS(1-(1/'ModelParams Lw'!E$15*SQRT(0.5*1.2/'Sound Power'!$C252)*('Sound Power'!$B252/3600)/('Sound Power'!$D252)/('Sound Power'!$F252))))</f>
        <v>#DIV/0!</v>
      </c>
      <c r="K252" s="23" t="e">
        <f>DEGREES(ACOS(1-(1/'ModelParams Lw'!F$15*SQRT(0.5*1.2/'Sound Power'!$C252)*('Sound Power'!$B252/3600)/('Sound Power'!$D252)/('Sound Power'!$F252))))</f>
        <v>#DIV/0!</v>
      </c>
      <c r="L252" s="23" t="e">
        <f>DEGREES(ACOS(1-(1/'ModelParams Lw'!G$15*SQRT(0.5*1.2/'Sound Power'!$C252)*('Sound Power'!$B252/3600)/('Sound Power'!$D252)/('Sound Power'!$F252))))</f>
        <v>#DIV/0!</v>
      </c>
      <c r="M252" s="23" t="e">
        <f>DEGREES(ACOS(1-(1/'ModelParams Lw'!H$15*SQRT(0.5*1.2/'Sound Power'!$C252)*('Sound Power'!$B252/3600)/('Sound Power'!$D252)/('Sound Power'!$F252))))</f>
        <v>#DIV/0!</v>
      </c>
      <c r="N252" s="23" t="e">
        <f>DEGREES(ACOS(1-(1/'ModelParams Lw'!I$15*SQRT(0.5*1.2/'Sound Power'!$C252)*('Sound Power'!$B252/3600)/('Sound Power'!$D252)/('Sound Power'!$F252))))</f>
        <v>#DIV/0!</v>
      </c>
      <c r="O252" s="26" t="e">
        <f>('ModelParams Lw'!B$4*LN('Sound Power'!G252)/(1+EXP(-('Sound Power'!$D252*1000+'ModelParams Lw'!B$6)/'ModelParams Lw'!B$7))+'ModelParams Lw'!B$5)*LN('Sound Power'!$B252)-('ModelParams Lw'!B$8+'ModelParams Lw'!B$9*$D252+'ModelParams Lw'!B$10*'Sound Power'!$F252^'ModelParams Lw'!B$14+'ModelParams Lw'!B$11*LN('Sound Power'!G252)+'ModelParams Lw'!B$12*'Sound Power'!$D252*'Sound Power'!$F252+'ModelParams Lw'!B$13*'Sound Power'!$D252*LN('Sound Power'!G252))</f>
        <v>#DIV/0!</v>
      </c>
      <c r="P252" s="26" t="e">
        <f>('ModelParams Lw'!C$4*LN('Sound Power'!H252)/(1+EXP(-('Sound Power'!$D252*1000+'ModelParams Lw'!C$6)/'ModelParams Lw'!C$7))+'ModelParams Lw'!C$5)*LN('Sound Power'!$B252)-('ModelParams Lw'!C$8+'ModelParams Lw'!C$9*$D252+'ModelParams Lw'!C$10*'Sound Power'!$F252^'ModelParams Lw'!C$14+'ModelParams Lw'!C$11*LN('Sound Power'!H252)+'ModelParams Lw'!C$12*'Sound Power'!$D252*'Sound Power'!$F252+'ModelParams Lw'!C$13*'Sound Power'!$D252*LN('Sound Power'!H252))</f>
        <v>#DIV/0!</v>
      </c>
      <c r="Q252" s="26" t="e">
        <f>('ModelParams Lw'!D$4*LN('Sound Power'!I252)/(1+EXP(-('Sound Power'!$D252*1000+'ModelParams Lw'!D$6)/'ModelParams Lw'!D$7))+'ModelParams Lw'!D$5)*LN('Sound Power'!$B252)-('ModelParams Lw'!D$8+'ModelParams Lw'!D$9*$D252+'ModelParams Lw'!D$10*'Sound Power'!$F252^'ModelParams Lw'!D$14+'ModelParams Lw'!D$11*LN('Sound Power'!I252)+'ModelParams Lw'!D$12*'Sound Power'!$D252*'Sound Power'!$F252+'ModelParams Lw'!D$13*'Sound Power'!$D252*LN('Sound Power'!I252))</f>
        <v>#DIV/0!</v>
      </c>
      <c r="R252" s="26" t="e">
        <f>('ModelParams Lw'!E$4*LN('Sound Power'!J252)/(1+EXP(-('Sound Power'!$D252*1000+'ModelParams Lw'!E$6)/'ModelParams Lw'!E$7))+'ModelParams Lw'!E$5)*LN('Sound Power'!$B252)-('ModelParams Lw'!E$8+'ModelParams Lw'!E$9*$D252+'ModelParams Lw'!E$10*'Sound Power'!$F252^'ModelParams Lw'!E$14+'ModelParams Lw'!E$11*LN('Sound Power'!J252)+'ModelParams Lw'!E$12*'Sound Power'!$D252*'Sound Power'!$F252+'ModelParams Lw'!E$13*'Sound Power'!$D252*LN('Sound Power'!J252))</f>
        <v>#DIV/0!</v>
      </c>
      <c r="S252" s="26" t="e">
        <f>('ModelParams Lw'!F$4*LN('Sound Power'!K252)/(1+EXP(-('Sound Power'!$D252*1000+'ModelParams Lw'!F$6)/'ModelParams Lw'!F$7))+'ModelParams Lw'!F$5)*LN('Sound Power'!$B252)-('ModelParams Lw'!F$8+'ModelParams Lw'!F$9*$D252+'ModelParams Lw'!F$10*'Sound Power'!$F252^'ModelParams Lw'!F$14+'ModelParams Lw'!F$11*LN('Sound Power'!K252)+'ModelParams Lw'!F$12*'Sound Power'!$D252*'Sound Power'!$F252+'ModelParams Lw'!F$13*'Sound Power'!$D252*LN('Sound Power'!K252))</f>
        <v>#DIV/0!</v>
      </c>
      <c r="T252" s="26" t="e">
        <f>('ModelParams Lw'!G$4*LN('Sound Power'!L252)/(1+EXP(-('Sound Power'!$D252*1000+'ModelParams Lw'!G$6)/'ModelParams Lw'!G$7))+'ModelParams Lw'!G$5)*LN('Sound Power'!$B252)-('ModelParams Lw'!G$8+'ModelParams Lw'!G$9*$D252+'ModelParams Lw'!G$10*'Sound Power'!$F252^'ModelParams Lw'!G$14+'ModelParams Lw'!G$11*LN('Sound Power'!L252)+'ModelParams Lw'!G$12*'Sound Power'!$D252*'Sound Power'!$F252+'ModelParams Lw'!G$13*'Sound Power'!$D252*LN('Sound Power'!L252))</f>
        <v>#DIV/0!</v>
      </c>
      <c r="U252" s="26" t="e">
        <f>('ModelParams Lw'!H$4*LN('Sound Power'!M252)/(1+EXP(-('Sound Power'!$D252*1000+'ModelParams Lw'!H$6)/'ModelParams Lw'!H$7))+'ModelParams Lw'!H$5)*LN('Sound Power'!$B252)-('ModelParams Lw'!H$8+'ModelParams Lw'!H$9*$D252+'ModelParams Lw'!H$10*'Sound Power'!$F252^'ModelParams Lw'!H$14+'ModelParams Lw'!H$11*LN('Sound Power'!M252)+'ModelParams Lw'!H$12*'Sound Power'!$D252*'Sound Power'!$F252+'ModelParams Lw'!H$13*'Sound Power'!$D252*LN('Sound Power'!M252))</f>
        <v>#DIV/0!</v>
      </c>
      <c r="V252" s="26" t="e">
        <f>('ModelParams Lw'!I$4*LN('Sound Power'!N252)/(1+EXP(-('Sound Power'!$D252*1000+'ModelParams Lw'!I$6)/'ModelParams Lw'!I$7))+'ModelParams Lw'!I$5)*LN('Sound Power'!$B252)-('ModelParams Lw'!I$8+'ModelParams Lw'!I$9*$D252+'ModelParams Lw'!I$10*'Sound Power'!$F252^'ModelParams Lw'!I$14+'ModelParams Lw'!I$11*LN('Sound Power'!N252)+'ModelParams Lw'!I$12*'Sound Power'!$D252*'Sound Power'!$F252+'ModelParams Lw'!I$13*'Sound Power'!$D252*LN('Sound Power'!N252))</f>
        <v>#DIV/0!</v>
      </c>
      <c r="W252" s="26" t="e">
        <f>10*LOG10(IF(O252="",0,POWER(10,((O252+'ModelParams Lw'!$O$4)/10))) +IF(P252="",0,POWER(10,((P252+'ModelParams Lw'!$P$4)/10))) +IF(Q252="",0,POWER(10,((Q252+'ModelParams Lw'!$Q$4)/10))) +IF(R252="",0,POWER(10,((R252+'ModelParams Lw'!$R$4)/10))) +IF(S252="",0,POWER(10,((S252+'ModelParams Lw'!$S$4)/10))) +IF(T252="",0,POWER(10,((T252+'ModelParams Lw'!$T$4)/10))) +IF(U252="",0,POWER(10,((U252+'ModelParams Lw'!$U$4)/10)))+IF(V252="",0,POWER(10,((V252+'ModelParams Lw'!$V$4)/10))))</f>
        <v>#DIV/0!</v>
      </c>
      <c r="X252" s="26" t="e">
        <f t="shared" si="102"/>
        <v>#DIV/0!</v>
      </c>
      <c r="Y252" s="26" t="e">
        <f>(O252-'ModelParams Lw'!O$10)/'ModelParams Lw'!O$11</f>
        <v>#DIV/0!</v>
      </c>
      <c r="Z252" s="26" t="e">
        <f>(P252-'ModelParams Lw'!P$10)/'ModelParams Lw'!P$11</f>
        <v>#DIV/0!</v>
      </c>
      <c r="AA252" s="26" t="e">
        <f>(Q252-'ModelParams Lw'!Q$10)/'ModelParams Lw'!Q$11</f>
        <v>#DIV/0!</v>
      </c>
      <c r="AB252" s="26" t="e">
        <f>(R252-'ModelParams Lw'!R$10)/'ModelParams Lw'!R$11</f>
        <v>#DIV/0!</v>
      </c>
      <c r="AC252" s="26" t="e">
        <f>(S252-'ModelParams Lw'!S$10)/'ModelParams Lw'!S$11</f>
        <v>#DIV/0!</v>
      </c>
      <c r="AD252" s="26" t="e">
        <f>(T252-'ModelParams Lw'!T$10)/'ModelParams Lw'!T$11</f>
        <v>#DIV/0!</v>
      </c>
      <c r="AE252" s="26" t="e">
        <f>(U252-'ModelParams Lw'!U$10)/'ModelParams Lw'!U$11</f>
        <v>#DIV/0!</v>
      </c>
      <c r="AF252" s="26" t="e">
        <f>(V252-'ModelParams Lw'!V$10)/'ModelParams Lw'!V$11</f>
        <v>#DIV/0!</v>
      </c>
      <c r="AG252" s="26" t="e">
        <f t="shared" si="103"/>
        <v>#DIV/0!</v>
      </c>
      <c r="AH252" s="26" t="e">
        <f>VLOOKUP(D252*1000,'ModelParams Lw'!$A$38:$D$58,4)</f>
        <v>#N/A</v>
      </c>
      <c r="AI252" s="56" t="e">
        <f>VLOOKUP(D252*1000,'ModelParams Lw'!$A$38:$D$58,2)</f>
        <v>#N/A</v>
      </c>
      <c r="AJ252" s="46" t="e">
        <f t="shared" si="104"/>
        <v>#DIV/0!</v>
      </c>
      <c r="AK252" s="26" t="e">
        <f t="shared" si="105"/>
        <v>#VALUE!</v>
      </c>
      <c r="AL252" s="26" t="e">
        <f>IF($AI252=100,'ModelParams Lw'!R$35*'Sound Power'!$AH252^2+'ModelParams Lw'!R$36*'Sound Power'!$AH252+'ModelParams Lw'!R$37,IF($AI252=150,'ModelParams Lw'!R$38*'Sound Power'!$AH252^2+'ModelParams Lw'!R$39*'Sound Power'!$AH252+'ModelParams Lw'!R$40,'ModelParams Lw'!R$41*'Sound Power'!$AH252^2+'ModelParams Lw'!R$42*'Sound Power'!$AH252+'ModelParams Lw'!R$43))</f>
        <v>#N/A</v>
      </c>
      <c r="AM252" s="26" t="e">
        <f>IF($AI252=100,'ModelParams Lw'!S$35*'Sound Power'!$AH252^2+'ModelParams Lw'!S$36*'Sound Power'!$AH252+'ModelParams Lw'!S$37,IF($AI252=150,'ModelParams Lw'!S$38*'Sound Power'!$AH252^2+'ModelParams Lw'!S$39*'Sound Power'!$AH252+'ModelParams Lw'!S$40,'ModelParams Lw'!S$41*'Sound Power'!$AH252^2+'ModelParams Lw'!S$42*'Sound Power'!$AH252+'ModelParams Lw'!S$43))</f>
        <v>#N/A</v>
      </c>
      <c r="AN252" s="26" t="e">
        <f>IF($AI252=100,'ModelParams Lw'!T$35*'Sound Power'!$AH252^2+'ModelParams Lw'!T$36*'Sound Power'!$AH252+'ModelParams Lw'!T$37,IF($AI252=150,'ModelParams Lw'!T$38*'Sound Power'!$AH252^2+'ModelParams Lw'!T$39*'Sound Power'!$AH252+'ModelParams Lw'!T$40,'ModelParams Lw'!T$41*'Sound Power'!$AH252^2+'ModelParams Lw'!T$42*'Sound Power'!$AH252+'ModelParams Lw'!T$43))</f>
        <v>#N/A</v>
      </c>
      <c r="AO252" s="26" t="e">
        <f>IF($AI252=100,'ModelParams Lw'!U$35*'Sound Power'!$AH252^2+'ModelParams Lw'!U$36*'Sound Power'!$AH252+'ModelParams Lw'!U$37,IF($AI252=150,'ModelParams Lw'!U$38*'Sound Power'!$AH252^2+'ModelParams Lw'!U$39*'Sound Power'!$AH252+'ModelParams Lw'!U$40,'ModelParams Lw'!U$41*'Sound Power'!$AH252^2+'ModelParams Lw'!U$42*'Sound Power'!$AH252+'ModelParams Lw'!U$43))</f>
        <v>#N/A</v>
      </c>
      <c r="AP252" s="26" t="e">
        <f>IF($AI252=100,'ModelParams Lw'!V$35*'Sound Power'!$AH252^2+'ModelParams Lw'!V$36*'Sound Power'!$AH252+'ModelParams Lw'!V$37,IF($AI252=150,'ModelParams Lw'!V$38*'Sound Power'!$AH252^2+'ModelParams Lw'!V$39*'Sound Power'!$AH252+'ModelParams Lw'!V$40,'ModelParams Lw'!V$41*'Sound Power'!$AH252^2+'ModelParams Lw'!V$42*'Sound Power'!$AH252+'ModelParams Lw'!V$43))</f>
        <v>#N/A</v>
      </c>
      <c r="AQ252" s="26" t="e">
        <f>IF($AI252=100,'ModelParams Lw'!W$35*'Sound Power'!$AH252^2+'ModelParams Lw'!W$36*'Sound Power'!$AH252+'ModelParams Lw'!W$37,IF($AI252=150,'ModelParams Lw'!W$38*'Sound Power'!$AH252^2+'ModelParams Lw'!W$39*'Sound Power'!$AH252+'ModelParams Lw'!W$40,'ModelParams Lw'!W$41*'Sound Power'!$AH252^2+'ModelParams Lw'!W$42*'Sound Power'!$AH252+'ModelParams Lw'!W$43))</f>
        <v>#N/A</v>
      </c>
      <c r="AR252" s="26" t="e">
        <f t="shared" si="106"/>
        <v>#VALUE!</v>
      </c>
      <c r="AS252" s="26" t="e">
        <f>IF(26.83*LN($AJ252)-11.791-'ModelParams Lw'!B$35&lt;0,0,26.83*LN($AJ252)-11.791-'ModelParams Lw'!B$35)</f>
        <v>#DIV/0!</v>
      </c>
      <c r="AT252" s="26" t="e">
        <f>IF(26.83*LN($AJ252)-11.791-'ModelParams Lw'!C$35&lt;0,0,26.83*LN($AJ252)-11.791-'ModelParams Lw'!C$35)</f>
        <v>#DIV/0!</v>
      </c>
      <c r="AU252" s="26" t="e">
        <f>IF(26.83*LN($AJ252)-11.791-'ModelParams Lw'!D$35&lt;0,0,26.83*LN($AJ252)-11.791-'ModelParams Lw'!D$35)</f>
        <v>#DIV/0!</v>
      </c>
      <c r="AV252" s="26" t="e">
        <f>IF(26.83*LN($AJ252)-11.791-'ModelParams Lw'!E$35&lt;0,0,26.83*LN($AJ252)-11.791-'ModelParams Lw'!E$35)</f>
        <v>#DIV/0!</v>
      </c>
      <c r="AW252" s="26" t="e">
        <f>IF(26.83*LN($AJ252)-11.791-'ModelParams Lw'!F$35&lt;0,0,26.83*LN($AJ252)-11.791-'ModelParams Lw'!F$35)</f>
        <v>#DIV/0!</v>
      </c>
      <c r="AX252" s="26" t="e">
        <f>IF(26.83*LN($AJ252)-11.791-'ModelParams Lw'!G$35&lt;0,0,26.83*LN($AJ252)-11.791-'ModelParams Lw'!G$35)</f>
        <v>#DIV/0!</v>
      </c>
      <c r="AY252" s="26" t="e">
        <f>IF(26.83*LN($AJ252)-11.791-'ModelParams Lw'!H$35&lt;0,0,26.83*LN($AJ252)-11.791-'ModelParams Lw'!H$35)</f>
        <v>#DIV/0!</v>
      </c>
      <c r="AZ252" s="26" t="e">
        <f>IF(26.83*LN($AJ252)-11.791-'ModelParams Lw'!I$35&lt;0,0,26.83*LN($AJ252)-11.791-'ModelParams Lw'!I$35)</f>
        <v>#DIV/0!</v>
      </c>
      <c r="BA252" s="26" t="e">
        <f t="shared" si="94"/>
        <v>#DIV/0!</v>
      </c>
      <c r="BB252" s="26" t="e">
        <f t="shared" si="95"/>
        <v>#DIV/0!</v>
      </c>
      <c r="BC252" s="26" t="e">
        <f t="shared" si="96"/>
        <v>#DIV/0!</v>
      </c>
      <c r="BD252" s="26" t="e">
        <f t="shared" si="97"/>
        <v>#DIV/0!</v>
      </c>
      <c r="BE252" s="26" t="e">
        <f t="shared" si="98"/>
        <v>#DIV/0!</v>
      </c>
      <c r="BF252" s="26" t="e">
        <f t="shared" si="99"/>
        <v>#DIV/0!</v>
      </c>
      <c r="BG252" s="26" t="e">
        <f t="shared" si="100"/>
        <v>#DIV/0!</v>
      </c>
      <c r="BH252" s="26" t="e">
        <f t="shared" si="101"/>
        <v>#DIV/0!</v>
      </c>
      <c r="BI252" s="26" t="e">
        <f>10*LOG10(IF(BA252="",0,POWER(10,((BA252+'ModelParams Lw'!$O$4)/10))) +IF(BB252="",0,POWER(10,((BB252+'ModelParams Lw'!$P$4)/10))) +IF(BC252="",0,POWER(10,((BC252+'ModelParams Lw'!$Q$4)/10))) +IF(BD252="",0,POWER(10,((BD252+'ModelParams Lw'!$R$4)/10))) +IF(BE252="",0,POWER(10,((BE252+'ModelParams Lw'!$S$4)/10))) +IF(BF252="",0,POWER(10,((BF252+'ModelParams Lw'!$T$4)/10))) +IF(BG252="",0,POWER(10,((BG252+'ModelParams Lw'!$U$4)/10)))+IF(BH252="",0,POWER(10,((BH252+'ModelParams Lw'!$V$4)/10))))</f>
        <v>#DIV/0!</v>
      </c>
      <c r="BJ252" s="26" t="e">
        <f t="shared" si="107"/>
        <v>#DIV/0!</v>
      </c>
      <c r="BK252" s="26" t="e">
        <f>(BA252-'ModelParams Lw'!O$10)/'ModelParams Lw'!O$11</f>
        <v>#DIV/0!</v>
      </c>
      <c r="BL252" s="26" t="e">
        <f>(BB252-'ModelParams Lw'!P$10)/'ModelParams Lw'!P$11</f>
        <v>#DIV/0!</v>
      </c>
      <c r="BM252" s="26" t="e">
        <f>(BC252-'ModelParams Lw'!Q$10)/'ModelParams Lw'!Q$11</f>
        <v>#DIV/0!</v>
      </c>
      <c r="BN252" s="26" t="e">
        <f>(BD252-'ModelParams Lw'!R$10)/'ModelParams Lw'!R$11</f>
        <v>#DIV/0!</v>
      </c>
      <c r="BO252" s="26" t="e">
        <f>(BE252-'ModelParams Lw'!S$10)/'ModelParams Lw'!S$11</f>
        <v>#DIV/0!</v>
      </c>
      <c r="BP252" s="26" t="e">
        <f>(BF252-'ModelParams Lw'!T$10)/'ModelParams Lw'!T$11</f>
        <v>#DIV/0!</v>
      </c>
      <c r="BQ252" s="26" t="e">
        <f>(BG252-'ModelParams Lw'!U$10)/'ModelParams Lw'!U$11</f>
        <v>#DIV/0!</v>
      </c>
      <c r="BR252" s="26" t="e">
        <f>(BH252-'ModelParams Lw'!V$10)/'ModelParams Lw'!V$11</f>
        <v>#DIV/0!</v>
      </c>
      <c r="BS252" s="23" t="e">
        <f>IF(Calcul!$E254="SW",DEGREES(ACOS(1-(1/'ModelParams Lw'!C$25*SQRT(0.5*1.2/'Sound Power'!$C252)*('Sound Power'!$B252/3600)/('Sound Power'!$D252)/('Sound Power'!$F252)))),DEGREES(ACOS(1-(1/'ModelParams Lw'!C$29*SQRT(0.5*1.2/'Sound Power'!$C252)*('Sound Power'!$B252/3600)/('Sound Power'!$D252)/('Sound Power'!$F252)))))</f>
        <v>#DIV/0!</v>
      </c>
      <c r="BT252" s="23" t="e">
        <f>IF(Calcul!$E254="SW",DEGREES(ACOS(1-(1/'ModelParams Lw'!D$25*SQRT(0.5*1.2/'Sound Power'!$C252)*('Sound Power'!$B252/3600)/('Sound Power'!$D252)/('Sound Power'!$F252)))),DEGREES(ACOS(1-(1/'ModelParams Lw'!D$29*SQRT(0.5*1.2/'Sound Power'!$C252)*('Sound Power'!$B252/3600)/('Sound Power'!$D252)/('Sound Power'!$F252)))))</f>
        <v>#DIV/0!</v>
      </c>
      <c r="BU252" s="23" t="e">
        <f>IF(Calcul!$E254="SW",DEGREES(ACOS(1-(1/'ModelParams Lw'!E$25*SQRT(0.5*1.2/'Sound Power'!$C252)*('Sound Power'!$B252/3600)/('Sound Power'!$D252)/('Sound Power'!$F252)))),DEGREES(ACOS(1-(1/'ModelParams Lw'!E$29*SQRT(0.5*1.2/'Sound Power'!$C252)*('Sound Power'!$B252/3600)/('Sound Power'!$D252)/('Sound Power'!$F252)))))</f>
        <v>#DIV/0!</v>
      </c>
      <c r="BV252" s="23" t="e">
        <f>IF(Calcul!$E254="SW",DEGREES(ACOS(1-(1/'ModelParams Lw'!F$25*SQRT(0.5*1.2/'Sound Power'!$C252)*('Sound Power'!$B252/3600)/('Sound Power'!$D252)/('Sound Power'!$F252)))),DEGREES(ACOS(1-(1/'ModelParams Lw'!F$29*SQRT(0.5*1.2/'Sound Power'!$C252)*('Sound Power'!$B252/3600)/('Sound Power'!$D252)/('Sound Power'!$F252)))))</f>
        <v>#DIV/0!</v>
      </c>
      <c r="BW252" s="23" t="e">
        <f>IF(Calcul!$E254="SW",DEGREES(ACOS(1-(1/'ModelParams Lw'!G$25*SQRT(0.5*1.2/'Sound Power'!$C252)*('Sound Power'!$B252/3600)/('Sound Power'!$D252)/('Sound Power'!$F252)))),DEGREES(ACOS(1-(1/'ModelParams Lw'!G$29*SQRT(0.5*1.2/'Sound Power'!$C252)*('Sound Power'!$B252/3600)/('Sound Power'!$D252)/('Sound Power'!$F252)))))</f>
        <v>#DIV/0!</v>
      </c>
      <c r="BX252" s="23" t="e">
        <f>IF(Calcul!$E254="SW",DEGREES(ACOS(1-(1/'ModelParams Lw'!H$25*SQRT(0.5*1.2/'Sound Power'!$C252)*('Sound Power'!$B252/3600)/('Sound Power'!$D252)/('Sound Power'!$F252)))),DEGREES(ACOS(1-(1/'ModelParams Lw'!H$29*SQRT(0.5*1.2/'Sound Power'!$C252)*('Sound Power'!$B252/3600)/('Sound Power'!$D252)/('Sound Power'!$F252)))))</f>
        <v>#DIV/0!</v>
      </c>
      <c r="BY252" s="23" t="e">
        <f>IF(Calcul!$E254="SW",DEGREES(ACOS(1-(1/'ModelParams Lw'!I$25*SQRT(0.5*1.2/'Sound Power'!$C252)*('Sound Power'!$B252/3600)/('Sound Power'!$D252)/('Sound Power'!$F252)))),DEGREES(ACOS(1-(1/'ModelParams Lw'!I$29*SQRT(0.5*1.2/'Sound Power'!$C252)*('Sound Power'!$B252/3600)/('Sound Power'!$D252)/('Sound Power'!$F252)))))</f>
        <v>#DIV/0!</v>
      </c>
      <c r="BZ252" s="23" t="e">
        <f>IF(Calcul!$E254="SW",DEGREES(ACOS(1-(1/'ModelParams Lw'!J$25*SQRT(0.5*1.2/'Sound Power'!$C252)*('Sound Power'!$B252/3600)/('Sound Power'!$D252)/('Sound Power'!$F252)))),DEGREES(ACOS(1-(1/'ModelParams Lw'!J$29*SQRT(0.5*1.2/'Sound Power'!$C252)*('Sound Power'!$B252/3600)/('Sound Power'!$D252)/('Sound Power'!$F252)))))</f>
        <v>#DIV/0!</v>
      </c>
      <c r="CA252" s="26" t="e">
        <f>IF(Calcul!$E254="SW",'ModelParams Lw'!C$22+'ModelParams Lw'!C$23*LOG('Sound Power'!$D252/'Sound Power'!$E252)+'ModelParams Lw'!C$24*LN('Sound Power'!BS252),IF('ModelParams Lw'!C$26+'ModelParams Lw'!C$27*LOG('Sound Power'!$D252/'Sound Power'!$E252)+'ModelParams Lw'!C$28*LN('Sound Power'!BS252)&lt;'ModelParams Lw'!C$22+'ModelParams Lw'!C$23*LOG('Sound Power'!$D252/'Sound Power'!$E252)+'ModelParams Lw'!C$24*LN('Sound Power'!BS252),'ModelParams Lw'!C$22+'ModelParams Lw'!C$23*LOG('Sound Power'!$D252/'Sound Power'!$E252)+'ModelParams Lw'!C$24*LN('Sound Power'!BS252),'ModelParams Lw'!C$26+'ModelParams Lw'!C$27*LOG('Sound Power'!$D252/'Sound Power'!$E252)+'ModelParams Lw'!C$28*LN('Sound Power'!BS252)))</f>
        <v>#DIV/0!</v>
      </c>
      <c r="CB252" s="26" t="e">
        <f>IF(Calcul!$E254="SW",'ModelParams Lw'!D$22+'ModelParams Lw'!D$23*LOG('Sound Power'!$D252/'Sound Power'!$E252)+'ModelParams Lw'!D$24*LN('Sound Power'!BT252),IF('ModelParams Lw'!D$26+'ModelParams Lw'!D$27*LOG('Sound Power'!$D252/'Sound Power'!$E252)+'ModelParams Lw'!D$28*LN('Sound Power'!BT252)&lt;'ModelParams Lw'!D$22+'ModelParams Lw'!D$23*LOG('Sound Power'!$D252/'Sound Power'!$E252)+'ModelParams Lw'!D$24*LN('Sound Power'!BT252),'ModelParams Lw'!D$22+'ModelParams Lw'!D$23*LOG('Sound Power'!$D252/'Sound Power'!$E252)+'ModelParams Lw'!D$24*LN('Sound Power'!BT252),'ModelParams Lw'!D$26+'ModelParams Lw'!D$27*LOG('Sound Power'!$D252/'Sound Power'!$E252)+'ModelParams Lw'!D$28*LN('Sound Power'!BT252)))</f>
        <v>#DIV/0!</v>
      </c>
      <c r="CC252" s="26" t="e">
        <f>IF(Calcul!$E254="SW",'ModelParams Lw'!E$22+'ModelParams Lw'!E$23*LOG('Sound Power'!$D252/'Sound Power'!$E252)+'ModelParams Lw'!E$24*LN('Sound Power'!BU252),IF('ModelParams Lw'!E$26+'ModelParams Lw'!E$27*LOG('Sound Power'!$D252/'Sound Power'!$E252)+'ModelParams Lw'!E$28*LN('Sound Power'!BU252)&lt;'ModelParams Lw'!E$22+'ModelParams Lw'!E$23*LOG('Sound Power'!$D252/'Sound Power'!$E252)+'ModelParams Lw'!E$24*LN('Sound Power'!BU252),'ModelParams Lw'!E$22+'ModelParams Lw'!E$23*LOG('Sound Power'!$D252/'Sound Power'!$E252)+'ModelParams Lw'!E$24*LN('Sound Power'!BU252),'ModelParams Lw'!E$26+'ModelParams Lw'!E$27*LOG('Sound Power'!$D252/'Sound Power'!$E252)+'ModelParams Lw'!E$28*LN('Sound Power'!BU252)))</f>
        <v>#DIV/0!</v>
      </c>
      <c r="CD252" s="26" t="e">
        <f>IF(Calcul!$E254="SW",'ModelParams Lw'!F$22+'ModelParams Lw'!F$23*LOG('Sound Power'!$D252/'Sound Power'!$E252)+'ModelParams Lw'!F$24*LN('Sound Power'!BV252),IF('ModelParams Lw'!F$26+'ModelParams Lw'!F$27*LOG('Sound Power'!$D252/'Sound Power'!$E252)+'ModelParams Lw'!F$28*LN('Sound Power'!BV252)&lt;'ModelParams Lw'!F$22+'ModelParams Lw'!F$23*LOG('Sound Power'!$D252/'Sound Power'!$E252)+'ModelParams Lw'!F$24*LN('Sound Power'!BV252),'ModelParams Lw'!F$22+'ModelParams Lw'!F$23*LOG('Sound Power'!$D252/'Sound Power'!$E252)+'ModelParams Lw'!F$24*LN('Sound Power'!BV252),'ModelParams Lw'!F$26+'ModelParams Lw'!F$27*LOG('Sound Power'!$D252/'Sound Power'!$E252)+'ModelParams Lw'!F$28*LN('Sound Power'!BV252)))</f>
        <v>#DIV/0!</v>
      </c>
      <c r="CE252" s="26" t="e">
        <f>IF(Calcul!$E254="SW",'ModelParams Lw'!G$22+'ModelParams Lw'!G$23*LOG('Sound Power'!$D252/'Sound Power'!$E252)+'ModelParams Lw'!G$24*LN('Sound Power'!BW252),IF('ModelParams Lw'!G$26+'ModelParams Lw'!G$27*LOG('Sound Power'!$D252/'Sound Power'!$E252)+'ModelParams Lw'!G$28*LN('Sound Power'!BW252)&lt;'ModelParams Lw'!G$22+'ModelParams Lw'!G$23*LOG('Sound Power'!$D252/'Sound Power'!$E252)+'ModelParams Lw'!G$24*LN('Sound Power'!BW252),'ModelParams Lw'!G$22+'ModelParams Lw'!G$23*LOG('Sound Power'!$D252/'Sound Power'!$E252)+'ModelParams Lw'!G$24*LN('Sound Power'!BW252),'ModelParams Lw'!G$26+'ModelParams Lw'!G$27*LOG('Sound Power'!$D252/'Sound Power'!$E252)+'ModelParams Lw'!G$28*LN('Sound Power'!BW252)))</f>
        <v>#DIV/0!</v>
      </c>
      <c r="CF252" s="26" t="e">
        <f>IF(Calcul!$E254="SW",'ModelParams Lw'!H$22+'ModelParams Lw'!H$23*LOG('Sound Power'!$D252/'Sound Power'!$E252)+'ModelParams Lw'!H$24*LN('Sound Power'!BX252),IF('ModelParams Lw'!H$26+'ModelParams Lw'!H$27*LOG('Sound Power'!$D252/'Sound Power'!$E252)+'ModelParams Lw'!H$28*LN('Sound Power'!BX252)&lt;'ModelParams Lw'!H$22+'ModelParams Lw'!H$23*LOG('Sound Power'!$D252/'Sound Power'!$E252)+'ModelParams Lw'!H$24*LN('Sound Power'!BX252),'ModelParams Lw'!H$22+'ModelParams Lw'!H$23*LOG('Sound Power'!$D252/'Sound Power'!$E252)+'ModelParams Lw'!H$24*LN('Sound Power'!BX252),'ModelParams Lw'!H$26+'ModelParams Lw'!H$27*LOG('Sound Power'!$D252/'Sound Power'!$E252)+'ModelParams Lw'!H$28*LN('Sound Power'!BX252)))</f>
        <v>#DIV/0!</v>
      </c>
      <c r="CG252" s="26" t="e">
        <f>IF(Calcul!$E254="SW",'ModelParams Lw'!I$22+'ModelParams Lw'!I$23*LOG('Sound Power'!$D252/'Sound Power'!$E252)+'ModelParams Lw'!I$24*LN('Sound Power'!BY252),IF('ModelParams Lw'!I$26+'ModelParams Lw'!I$27*LOG('Sound Power'!$D252/'Sound Power'!$E252)+'ModelParams Lw'!I$28*LN('Sound Power'!BY252)&lt;'ModelParams Lw'!I$22+'ModelParams Lw'!I$23*LOG('Sound Power'!$D252/'Sound Power'!$E252)+'ModelParams Lw'!I$24*LN('Sound Power'!BY252),'ModelParams Lw'!I$22+'ModelParams Lw'!I$23*LOG('Sound Power'!$D252/'Sound Power'!$E252)+'ModelParams Lw'!I$24*LN('Sound Power'!BY252),'ModelParams Lw'!I$26+'ModelParams Lw'!I$27*LOG('Sound Power'!$D252/'Sound Power'!$E252)+'ModelParams Lw'!I$28*LN('Sound Power'!BY252)))</f>
        <v>#DIV/0!</v>
      </c>
      <c r="CH252" s="26" t="e">
        <f>IF(Calcul!$E254="SW",'ModelParams Lw'!J$22+'ModelParams Lw'!J$23*LOG('Sound Power'!$D252/'Sound Power'!$E252)+'ModelParams Lw'!J$24*LN('Sound Power'!BZ252),IF('ModelParams Lw'!J$26+'ModelParams Lw'!J$27*LOG('Sound Power'!$D252/'Sound Power'!$E252)+'ModelParams Lw'!J$28*LN('Sound Power'!BZ252)&lt;'ModelParams Lw'!J$22+'ModelParams Lw'!J$23*LOG('Sound Power'!$D252/'Sound Power'!$E252)+'ModelParams Lw'!J$24*LN('Sound Power'!BZ252),'ModelParams Lw'!J$22+'ModelParams Lw'!J$23*LOG('Sound Power'!$D252/'Sound Power'!$E252)+'ModelParams Lw'!J$24*LN('Sound Power'!BZ252),'ModelParams Lw'!J$26+'ModelParams Lw'!J$27*LOG('Sound Power'!$D252/'Sound Power'!$E252)+'ModelParams Lw'!J$28*LN('Sound Power'!BZ252)))</f>
        <v>#DIV/0!</v>
      </c>
      <c r="CI252" s="26" t="e">
        <f t="shared" si="108"/>
        <v>#DIV/0!</v>
      </c>
      <c r="CJ252" s="26" t="e">
        <f t="shared" si="109"/>
        <v>#DIV/0!</v>
      </c>
      <c r="CK252" s="26" t="e">
        <f t="shared" si="110"/>
        <v>#DIV/0!</v>
      </c>
      <c r="CL252" s="26" t="e">
        <f t="shared" si="111"/>
        <v>#DIV/0!</v>
      </c>
      <c r="CM252" s="26" t="e">
        <f t="shared" si="112"/>
        <v>#DIV/0!</v>
      </c>
      <c r="CN252" s="26" t="e">
        <f t="shared" si="113"/>
        <v>#DIV/0!</v>
      </c>
      <c r="CO252" s="26" t="e">
        <f t="shared" si="114"/>
        <v>#DIV/0!</v>
      </c>
      <c r="CP252" s="26" t="e">
        <f t="shared" si="115"/>
        <v>#DIV/0!</v>
      </c>
      <c r="CQ252" s="26" t="e">
        <f>10*LOG10(IF(CI252="",0,POWER(10,((CI252+'ModelParams Lw'!$O$4)/10))) +IF(CJ252="",0,POWER(10,((CJ252+'ModelParams Lw'!$P$4)/10))) +IF(CK252="",0,POWER(10,((CK252+'ModelParams Lw'!$Q$4)/10))) +IF(CL252="",0,POWER(10,((CL252+'ModelParams Lw'!$R$4)/10))) +IF(CM252="",0,POWER(10,((CM252+'ModelParams Lw'!$S$4)/10))) +IF(CN252="",0,POWER(10,((CN252+'ModelParams Lw'!$T$4)/10))) +IF(CO252="",0,POWER(10,((CO252+'ModelParams Lw'!$U$4)/10)))+IF(CP252="",0,POWER(10,((CP252+'ModelParams Lw'!$V$4)/10))))</f>
        <v>#DIV/0!</v>
      </c>
      <c r="CR252" s="26" t="e">
        <f t="shared" si="116"/>
        <v>#DIV/0!</v>
      </c>
      <c r="CS252" s="26" t="e">
        <f>(CI252-'ModelParams Lw'!$O$10)/'ModelParams Lw'!$O$11</f>
        <v>#DIV/0!</v>
      </c>
      <c r="CT252" s="26" t="e">
        <f>(CJ252-'ModelParams Lw'!$P$10)/'ModelParams Lw'!$P$11</f>
        <v>#DIV/0!</v>
      </c>
      <c r="CU252" s="26" t="e">
        <f>(CK252-'ModelParams Lw'!$Q$10)/'ModelParams Lw'!$Q$11</f>
        <v>#DIV/0!</v>
      </c>
      <c r="CV252" s="26" t="e">
        <f>(CL252-'ModelParams Lw'!$R$10)/'ModelParams Lw'!$R$11</f>
        <v>#DIV/0!</v>
      </c>
      <c r="CW252" s="26" t="e">
        <f>(CM252-'ModelParams Lw'!$S$10)/'ModelParams Lw'!$S$11</f>
        <v>#DIV/0!</v>
      </c>
      <c r="CX252" s="26" t="e">
        <f>(CN252-'ModelParams Lw'!$T$10)/'ModelParams Lw'!$T$11</f>
        <v>#DIV/0!</v>
      </c>
      <c r="CY252" s="26" t="e">
        <f>(CO252-'ModelParams Lw'!$U$10)/'ModelParams Lw'!$U$11</f>
        <v>#DIV/0!</v>
      </c>
      <c r="CZ252" s="26" t="e">
        <f>(CP252-'ModelParams Lw'!$V$10)/'ModelParams Lw'!$V$11</f>
        <v>#DIV/0!</v>
      </c>
    </row>
    <row r="253" spans="1:104" x14ac:dyDescent="0.2">
      <c r="A253" s="13">
        <f>Calcul!A255</f>
        <v>0</v>
      </c>
      <c r="B253" s="13">
        <f t="shared" si="92"/>
        <v>0</v>
      </c>
      <c r="C253" s="13">
        <f>Calcul!B255</f>
        <v>0</v>
      </c>
      <c r="D253" s="13">
        <f>Calcul!C255/1000</f>
        <v>0</v>
      </c>
      <c r="E253" s="13">
        <f>Calcul!D255/1000</f>
        <v>0</v>
      </c>
      <c r="F253" s="13">
        <f t="shared" si="93"/>
        <v>0</v>
      </c>
      <c r="G253" s="23" t="e">
        <f>DEGREES(ACOS(1-(1/'ModelParams Lw'!B$15*SQRT(0.5*1.2/'Sound Power'!$C253)*('Sound Power'!$B253/3600)/('Sound Power'!$D253)/('Sound Power'!$F253))))</f>
        <v>#DIV/0!</v>
      </c>
      <c r="H253" s="23" t="e">
        <f>DEGREES(ACOS(1-(1/'ModelParams Lw'!C$15*SQRT(0.5*1.2/'Sound Power'!$C253)*('Sound Power'!$B253/3600)/('Sound Power'!$D253)/('Sound Power'!$F253))))</f>
        <v>#DIV/0!</v>
      </c>
      <c r="I253" s="23" t="e">
        <f>DEGREES(ACOS(1-(1/'ModelParams Lw'!D$15*SQRT(0.5*1.2/'Sound Power'!$C253)*('Sound Power'!$B253/3600)/('Sound Power'!$D253)/('Sound Power'!$F253))))</f>
        <v>#DIV/0!</v>
      </c>
      <c r="J253" s="23" t="e">
        <f>DEGREES(ACOS(1-(1/'ModelParams Lw'!E$15*SQRT(0.5*1.2/'Sound Power'!$C253)*('Sound Power'!$B253/3600)/('Sound Power'!$D253)/('Sound Power'!$F253))))</f>
        <v>#DIV/0!</v>
      </c>
      <c r="K253" s="23" t="e">
        <f>DEGREES(ACOS(1-(1/'ModelParams Lw'!F$15*SQRT(0.5*1.2/'Sound Power'!$C253)*('Sound Power'!$B253/3600)/('Sound Power'!$D253)/('Sound Power'!$F253))))</f>
        <v>#DIV/0!</v>
      </c>
      <c r="L253" s="23" t="e">
        <f>DEGREES(ACOS(1-(1/'ModelParams Lw'!G$15*SQRT(0.5*1.2/'Sound Power'!$C253)*('Sound Power'!$B253/3600)/('Sound Power'!$D253)/('Sound Power'!$F253))))</f>
        <v>#DIV/0!</v>
      </c>
      <c r="M253" s="23" t="e">
        <f>DEGREES(ACOS(1-(1/'ModelParams Lw'!H$15*SQRT(0.5*1.2/'Sound Power'!$C253)*('Sound Power'!$B253/3600)/('Sound Power'!$D253)/('Sound Power'!$F253))))</f>
        <v>#DIV/0!</v>
      </c>
      <c r="N253" s="23" t="e">
        <f>DEGREES(ACOS(1-(1/'ModelParams Lw'!I$15*SQRT(0.5*1.2/'Sound Power'!$C253)*('Sound Power'!$B253/3600)/('Sound Power'!$D253)/('Sound Power'!$F253))))</f>
        <v>#DIV/0!</v>
      </c>
      <c r="O253" s="26" t="e">
        <f>('ModelParams Lw'!B$4*LN('Sound Power'!G253)/(1+EXP(-('Sound Power'!$D253*1000+'ModelParams Lw'!B$6)/'ModelParams Lw'!B$7))+'ModelParams Lw'!B$5)*LN('Sound Power'!$B253)-('ModelParams Lw'!B$8+'ModelParams Lw'!B$9*$D253+'ModelParams Lw'!B$10*'Sound Power'!$F253^'ModelParams Lw'!B$14+'ModelParams Lw'!B$11*LN('Sound Power'!G253)+'ModelParams Lw'!B$12*'Sound Power'!$D253*'Sound Power'!$F253+'ModelParams Lw'!B$13*'Sound Power'!$D253*LN('Sound Power'!G253))</f>
        <v>#DIV/0!</v>
      </c>
      <c r="P253" s="26" t="e">
        <f>('ModelParams Lw'!C$4*LN('Sound Power'!H253)/(1+EXP(-('Sound Power'!$D253*1000+'ModelParams Lw'!C$6)/'ModelParams Lw'!C$7))+'ModelParams Lw'!C$5)*LN('Sound Power'!$B253)-('ModelParams Lw'!C$8+'ModelParams Lw'!C$9*$D253+'ModelParams Lw'!C$10*'Sound Power'!$F253^'ModelParams Lw'!C$14+'ModelParams Lw'!C$11*LN('Sound Power'!H253)+'ModelParams Lw'!C$12*'Sound Power'!$D253*'Sound Power'!$F253+'ModelParams Lw'!C$13*'Sound Power'!$D253*LN('Sound Power'!H253))</f>
        <v>#DIV/0!</v>
      </c>
      <c r="Q253" s="26" t="e">
        <f>('ModelParams Lw'!D$4*LN('Sound Power'!I253)/(1+EXP(-('Sound Power'!$D253*1000+'ModelParams Lw'!D$6)/'ModelParams Lw'!D$7))+'ModelParams Lw'!D$5)*LN('Sound Power'!$B253)-('ModelParams Lw'!D$8+'ModelParams Lw'!D$9*$D253+'ModelParams Lw'!D$10*'Sound Power'!$F253^'ModelParams Lw'!D$14+'ModelParams Lw'!D$11*LN('Sound Power'!I253)+'ModelParams Lw'!D$12*'Sound Power'!$D253*'Sound Power'!$F253+'ModelParams Lw'!D$13*'Sound Power'!$D253*LN('Sound Power'!I253))</f>
        <v>#DIV/0!</v>
      </c>
      <c r="R253" s="26" t="e">
        <f>('ModelParams Lw'!E$4*LN('Sound Power'!J253)/(1+EXP(-('Sound Power'!$D253*1000+'ModelParams Lw'!E$6)/'ModelParams Lw'!E$7))+'ModelParams Lw'!E$5)*LN('Sound Power'!$B253)-('ModelParams Lw'!E$8+'ModelParams Lw'!E$9*$D253+'ModelParams Lw'!E$10*'Sound Power'!$F253^'ModelParams Lw'!E$14+'ModelParams Lw'!E$11*LN('Sound Power'!J253)+'ModelParams Lw'!E$12*'Sound Power'!$D253*'Sound Power'!$F253+'ModelParams Lw'!E$13*'Sound Power'!$D253*LN('Sound Power'!J253))</f>
        <v>#DIV/0!</v>
      </c>
      <c r="S253" s="26" t="e">
        <f>('ModelParams Lw'!F$4*LN('Sound Power'!K253)/(1+EXP(-('Sound Power'!$D253*1000+'ModelParams Lw'!F$6)/'ModelParams Lw'!F$7))+'ModelParams Lw'!F$5)*LN('Sound Power'!$B253)-('ModelParams Lw'!F$8+'ModelParams Lw'!F$9*$D253+'ModelParams Lw'!F$10*'Sound Power'!$F253^'ModelParams Lw'!F$14+'ModelParams Lw'!F$11*LN('Sound Power'!K253)+'ModelParams Lw'!F$12*'Sound Power'!$D253*'Sound Power'!$F253+'ModelParams Lw'!F$13*'Sound Power'!$D253*LN('Sound Power'!K253))</f>
        <v>#DIV/0!</v>
      </c>
      <c r="T253" s="26" t="e">
        <f>('ModelParams Lw'!G$4*LN('Sound Power'!L253)/(1+EXP(-('Sound Power'!$D253*1000+'ModelParams Lw'!G$6)/'ModelParams Lw'!G$7))+'ModelParams Lw'!G$5)*LN('Sound Power'!$B253)-('ModelParams Lw'!G$8+'ModelParams Lw'!G$9*$D253+'ModelParams Lw'!G$10*'Sound Power'!$F253^'ModelParams Lw'!G$14+'ModelParams Lw'!G$11*LN('Sound Power'!L253)+'ModelParams Lw'!G$12*'Sound Power'!$D253*'Sound Power'!$F253+'ModelParams Lw'!G$13*'Sound Power'!$D253*LN('Sound Power'!L253))</f>
        <v>#DIV/0!</v>
      </c>
      <c r="U253" s="26" t="e">
        <f>('ModelParams Lw'!H$4*LN('Sound Power'!M253)/(1+EXP(-('Sound Power'!$D253*1000+'ModelParams Lw'!H$6)/'ModelParams Lw'!H$7))+'ModelParams Lw'!H$5)*LN('Sound Power'!$B253)-('ModelParams Lw'!H$8+'ModelParams Lw'!H$9*$D253+'ModelParams Lw'!H$10*'Sound Power'!$F253^'ModelParams Lw'!H$14+'ModelParams Lw'!H$11*LN('Sound Power'!M253)+'ModelParams Lw'!H$12*'Sound Power'!$D253*'Sound Power'!$F253+'ModelParams Lw'!H$13*'Sound Power'!$D253*LN('Sound Power'!M253))</f>
        <v>#DIV/0!</v>
      </c>
      <c r="V253" s="26" t="e">
        <f>('ModelParams Lw'!I$4*LN('Sound Power'!N253)/(1+EXP(-('Sound Power'!$D253*1000+'ModelParams Lw'!I$6)/'ModelParams Lw'!I$7))+'ModelParams Lw'!I$5)*LN('Sound Power'!$B253)-('ModelParams Lw'!I$8+'ModelParams Lw'!I$9*$D253+'ModelParams Lw'!I$10*'Sound Power'!$F253^'ModelParams Lw'!I$14+'ModelParams Lw'!I$11*LN('Sound Power'!N253)+'ModelParams Lw'!I$12*'Sound Power'!$D253*'Sound Power'!$F253+'ModelParams Lw'!I$13*'Sound Power'!$D253*LN('Sound Power'!N253))</f>
        <v>#DIV/0!</v>
      </c>
      <c r="W253" s="26" t="e">
        <f>10*LOG10(IF(O253="",0,POWER(10,((O253+'ModelParams Lw'!$O$4)/10))) +IF(P253="",0,POWER(10,((P253+'ModelParams Lw'!$P$4)/10))) +IF(Q253="",0,POWER(10,((Q253+'ModelParams Lw'!$Q$4)/10))) +IF(R253="",0,POWER(10,((R253+'ModelParams Lw'!$R$4)/10))) +IF(S253="",0,POWER(10,((S253+'ModelParams Lw'!$S$4)/10))) +IF(T253="",0,POWER(10,((T253+'ModelParams Lw'!$T$4)/10))) +IF(U253="",0,POWER(10,((U253+'ModelParams Lw'!$U$4)/10)))+IF(V253="",0,POWER(10,((V253+'ModelParams Lw'!$V$4)/10))))</f>
        <v>#DIV/0!</v>
      </c>
      <c r="X253" s="26" t="e">
        <f t="shared" si="102"/>
        <v>#DIV/0!</v>
      </c>
      <c r="Y253" s="26" t="e">
        <f>(O253-'ModelParams Lw'!O$10)/'ModelParams Lw'!O$11</f>
        <v>#DIV/0!</v>
      </c>
      <c r="Z253" s="26" t="e">
        <f>(P253-'ModelParams Lw'!P$10)/'ModelParams Lw'!P$11</f>
        <v>#DIV/0!</v>
      </c>
      <c r="AA253" s="26" t="e">
        <f>(Q253-'ModelParams Lw'!Q$10)/'ModelParams Lw'!Q$11</f>
        <v>#DIV/0!</v>
      </c>
      <c r="AB253" s="26" t="e">
        <f>(R253-'ModelParams Lw'!R$10)/'ModelParams Lw'!R$11</f>
        <v>#DIV/0!</v>
      </c>
      <c r="AC253" s="26" t="e">
        <f>(S253-'ModelParams Lw'!S$10)/'ModelParams Lw'!S$11</f>
        <v>#DIV/0!</v>
      </c>
      <c r="AD253" s="26" t="e">
        <f>(T253-'ModelParams Lw'!T$10)/'ModelParams Lw'!T$11</f>
        <v>#DIV/0!</v>
      </c>
      <c r="AE253" s="26" t="e">
        <f>(U253-'ModelParams Lw'!U$10)/'ModelParams Lw'!U$11</f>
        <v>#DIV/0!</v>
      </c>
      <c r="AF253" s="26" t="e">
        <f>(V253-'ModelParams Lw'!V$10)/'ModelParams Lw'!V$11</f>
        <v>#DIV/0!</v>
      </c>
      <c r="AG253" s="26" t="e">
        <f t="shared" si="103"/>
        <v>#DIV/0!</v>
      </c>
      <c r="AH253" s="26" t="e">
        <f>VLOOKUP(D253*1000,'ModelParams Lw'!$A$38:$D$58,4)</f>
        <v>#N/A</v>
      </c>
      <c r="AI253" s="56" t="e">
        <f>VLOOKUP(D253*1000,'ModelParams Lw'!$A$38:$D$58,2)</f>
        <v>#N/A</v>
      </c>
      <c r="AJ253" s="46" t="e">
        <f t="shared" si="104"/>
        <v>#DIV/0!</v>
      </c>
      <c r="AK253" s="26" t="e">
        <f t="shared" si="105"/>
        <v>#VALUE!</v>
      </c>
      <c r="AL253" s="26" t="e">
        <f>IF($AI253=100,'ModelParams Lw'!R$35*'Sound Power'!$AH253^2+'ModelParams Lw'!R$36*'Sound Power'!$AH253+'ModelParams Lw'!R$37,IF($AI253=150,'ModelParams Lw'!R$38*'Sound Power'!$AH253^2+'ModelParams Lw'!R$39*'Sound Power'!$AH253+'ModelParams Lw'!R$40,'ModelParams Lw'!R$41*'Sound Power'!$AH253^2+'ModelParams Lw'!R$42*'Sound Power'!$AH253+'ModelParams Lw'!R$43))</f>
        <v>#N/A</v>
      </c>
      <c r="AM253" s="26" t="e">
        <f>IF($AI253=100,'ModelParams Lw'!S$35*'Sound Power'!$AH253^2+'ModelParams Lw'!S$36*'Sound Power'!$AH253+'ModelParams Lw'!S$37,IF($AI253=150,'ModelParams Lw'!S$38*'Sound Power'!$AH253^2+'ModelParams Lw'!S$39*'Sound Power'!$AH253+'ModelParams Lw'!S$40,'ModelParams Lw'!S$41*'Sound Power'!$AH253^2+'ModelParams Lw'!S$42*'Sound Power'!$AH253+'ModelParams Lw'!S$43))</f>
        <v>#N/A</v>
      </c>
      <c r="AN253" s="26" t="e">
        <f>IF($AI253=100,'ModelParams Lw'!T$35*'Sound Power'!$AH253^2+'ModelParams Lw'!T$36*'Sound Power'!$AH253+'ModelParams Lw'!T$37,IF($AI253=150,'ModelParams Lw'!T$38*'Sound Power'!$AH253^2+'ModelParams Lw'!T$39*'Sound Power'!$AH253+'ModelParams Lw'!T$40,'ModelParams Lw'!T$41*'Sound Power'!$AH253^2+'ModelParams Lw'!T$42*'Sound Power'!$AH253+'ModelParams Lw'!T$43))</f>
        <v>#N/A</v>
      </c>
      <c r="AO253" s="26" t="e">
        <f>IF($AI253=100,'ModelParams Lw'!U$35*'Sound Power'!$AH253^2+'ModelParams Lw'!U$36*'Sound Power'!$AH253+'ModelParams Lw'!U$37,IF($AI253=150,'ModelParams Lw'!U$38*'Sound Power'!$AH253^2+'ModelParams Lw'!U$39*'Sound Power'!$AH253+'ModelParams Lw'!U$40,'ModelParams Lw'!U$41*'Sound Power'!$AH253^2+'ModelParams Lw'!U$42*'Sound Power'!$AH253+'ModelParams Lw'!U$43))</f>
        <v>#N/A</v>
      </c>
      <c r="AP253" s="26" t="e">
        <f>IF($AI253=100,'ModelParams Lw'!V$35*'Sound Power'!$AH253^2+'ModelParams Lw'!V$36*'Sound Power'!$AH253+'ModelParams Lw'!V$37,IF($AI253=150,'ModelParams Lw'!V$38*'Sound Power'!$AH253^2+'ModelParams Lw'!V$39*'Sound Power'!$AH253+'ModelParams Lw'!V$40,'ModelParams Lw'!V$41*'Sound Power'!$AH253^2+'ModelParams Lw'!V$42*'Sound Power'!$AH253+'ModelParams Lw'!V$43))</f>
        <v>#N/A</v>
      </c>
      <c r="AQ253" s="26" t="e">
        <f>IF($AI253=100,'ModelParams Lw'!W$35*'Sound Power'!$AH253^2+'ModelParams Lw'!W$36*'Sound Power'!$AH253+'ModelParams Lw'!W$37,IF($AI253=150,'ModelParams Lw'!W$38*'Sound Power'!$AH253^2+'ModelParams Lw'!W$39*'Sound Power'!$AH253+'ModelParams Lw'!W$40,'ModelParams Lw'!W$41*'Sound Power'!$AH253^2+'ModelParams Lw'!W$42*'Sound Power'!$AH253+'ModelParams Lw'!W$43))</f>
        <v>#N/A</v>
      </c>
      <c r="AR253" s="26" t="e">
        <f t="shared" si="106"/>
        <v>#VALUE!</v>
      </c>
      <c r="AS253" s="26" t="e">
        <f>IF(26.83*LN($AJ253)-11.791-'ModelParams Lw'!B$35&lt;0,0,26.83*LN($AJ253)-11.791-'ModelParams Lw'!B$35)</f>
        <v>#DIV/0!</v>
      </c>
      <c r="AT253" s="26" t="e">
        <f>IF(26.83*LN($AJ253)-11.791-'ModelParams Lw'!C$35&lt;0,0,26.83*LN($AJ253)-11.791-'ModelParams Lw'!C$35)</f>
        <v>#DIV/0!</v>
      </c>
      <c r="AU253" s="26" t="e">
        <f>IF(26.83*LN($AJ253)-11.791-'ModelParams Lw'!D$35&lt;0,0,26.83*LN($AJ253)-11.791-'ModelParams Lw'!D$35)</f>
        <v>#DIV/0!</v>
      </c>
      <c r="AV253" s="26" t="e">
        <f>IF(26.83*LN($AJ253)-11.791-'ModelParams Lw'!E$35&lt;0,0,26.83*LN($AJ253)-11.791-'ModelParams Lw'!E$35)</f>
        <v>#DIV/0!</v>
      </c>
      <c r="AW253" s="26" t="e">
        <f>IF(26.83*LN($AJ253)-11.791-'ModelParams Lw'!F$35&lt;0,0,26.83*LN($AJ253)-11.791-'ModelParams Lw'!F$35)</f>
        <v>#DIV/0!</v>
      </c>
      <c r="AX253" s="26" t="e">
        <f>IF(26.83*LN($AJ253)-11.791-'ModelParams Lw'!G$35&lt;0,0,26.83*LN($AJ253)-11.791-'ModelParams Lw'!G$35)</f>
        <v>#DIV/0!</v>
      </c>
      <c r="AY253" s="26" t="e">
        <f>IF(26.83*LN($AJ253)-11.791-'ModelParams Lw'!H$35&lt;0,0,26.83*LN($AJ253)-11.791-'ModelParams Lw'!H$35)</f>
        <v>#DIV/0!</v>
      </c>
      <c r="AZ253" s="26" t="e">
        <f>IF(26.83*LN($AJ253)-11.791-'ModelParams Lw'!I$35&lt;0,0,26.83*LN($AJ253)-11.791-'ModelParams Lw'!I$35)</f>
        <v>#DIV/0!</v>
      </c>
      <c r="BA253" s="26" t="e">
        <f t="shared" si="94"/>
        <v>#DIV/0!</v>
      </c>
      <c r="BB253" s="26" t="e">
        <f t="shared" si="95"/>
        <v>#DIV/0!</v>
      </c>
      <c r="BC253" s="26" t="e">
        <f t="shared" si="96"/>
        <v>#DIV/0!</v>
      </c>
      <c r="BD253" s="26" t="e">
        <f t="shared" si="97"/>
        <v>#DIV/0!</v>
      </c>
      <c r="BE253" s="26" t="e">
        <f t="shared" si="98"/>
        <v>#DIV/0!</v>
      </c>
      <c r="BF253" s="26" t="e">
        <f t="shared" si="99"/>
        <v>#DIV/0!</v>
      </c>
      <c r="BG253" s="26" t="e">
        <f t="shared" si="100"/>
        <v>#DIV/0!</v>
      </c>
      <c r="BH253" s="26" t="e">
        <f t="shared" si="101"/>
        <v>#DIV/0!</v>
      </c>
      <c r="BI253" s="26" t="e">
        <f>10*LOG10(IF(BA253="",0,POWER(10,((BA253+'ModelParams Lw'!$O$4)/10))) +IF(BB253="",0,POWER(10,((BB253+'ModelParams Lw'!$P$4)/10))) +IF(BC253="",0,POWER(10,((BC253+'ModelParams Lw'!$Q$4)/10))) +IF(BD253="",0,POWER(10,((BD253+'ModelParams Lw'!$R$4)/10))) +IF(BE253="",0,POWER(10,((BE253+'ModelParams Lw'!$S$4)/10))) +IF(BF253="",0,POWER(10,((BF253+'ModelParams Lw'!$T$4)/10))) +IF(BG253="",0,POWER(10,((BG253+'ModelParams Lw'!$U$4)/10)))+IF(BH253="",0,POWER(10,((BH253+'ModelParams Lw'!$V$4)/10))))</f>
        <v>#DIV/0!</v>
      </c>
      <c r="BJ253" s="26" t="e">
        <f t="shared" si="107"/>
        <v>#DIV/0!</v>
      </c>
      <c r="BK253" s="26" t="e">
        <f>(BA253-'ModelParams Lw'!O$10)/'ModelParams Lw'!O$11</f>
        <v>#DIV/0!</v>
      </c>
      <c r="BL253" s="26" t="e">
        <f>(BB253-'ModelParams Lw'!P$10)/'ModelParams Lw'!P$11</f>
        <v>#DIV/0!</v>
      </c>
      <c r="BM253" s="26" t="e">
        <f>(BC253-'ModelParams Lw'!Q$10)/'ModelParams Lw'!Q$11</f>
        <v>#DIV/0!</v>
      </c>
      <c r="BN253" s="26" t="e">
        <f>(BD253-'ModelParams Lw'!R$10)/'ModelParams Lw'!R$11</f>
        <v>#DIV/0!</v>
      </c>
      <c r="BO253" s="26" t="e">
        <f>(BE253-'ModelParams Lw'!S$10)/'ModelParams Lw'!S$11</f>
        <v>#DIV/0!</v>
      </c>
      <c r="BP253" s="26" t="e">
        <f>(BF253-'ModelParams Lw'!T$10)/'ModelParams Lw'!T$11</f>
        <v>#DIV/0!</v>
      </c>
      <c r="BQ253" s="26" t="e">
        <f>(BG253-'ModelParams Lw'!U$10)/'ModelParams Lw'!U$11</f>
        <v>#DIV/0!</v>
      </c>
      <c r="BR253" s="26" t="e">
        <f>(BH253-'ModelParams Lw'!V$10)/'ModelParams Lw'!V$11</f>
        <v>#DIV/0!</v>
      </c>
      <c r="BS253" s="23" t="e">
        <f>IF(Calcul!$E255="SW",DEGREES(ACOS(1-(1/'ModelParams Lw'!C$25*SQRT(0.5*1.2/'Sound Power'!$C253)*('Sound Power'!$B253/3600)/('Sound Power'!$D253)/('Sound Power'!$F253)))),DEGREES(ACOS(1-(1/'ModelParams Lw'!C$29*SQRT(0.5*1.2/'Sound Power'!$C253)*('Sound Power'!$B253/3600)/('Sound Power'!$D253)/('Sound Power'!$F253)))))</f>
        <v>#DIV/0!</v>
      </c>
      <c r="BT253" s="23" t="e">
        <f>IF(Calcul!$E255="SW",DEGREES(ACOS(1-(1/'ModelParams Lw'!D$25*SQRT(0.5*1.2/'Sound Power'!$C253)*('Sound Power'!$B253/3600)/('Sound Power'!$D253)/('Sound Power'!$F253)))),DEGREES(ACOS(1-(1/'ModelParams Lw'!D$29*SQRT(0.5*1.2/'Sound Power'!$C253)*('Sound Power'!$B253/3600)/('Sound Power'!$D253)/('Sound Power'!$F253)))))</f>
        <v>#DIV/0!</v>
      </c>
      <c r="BU253" s="23" t="e">
        <f>IF(Calcul!$E255="SW",DEGREES(ACOS(1-(1/'ModelParams Lw'!E$25*SQRT(0.5*1.2/'Sound Power'!$C253)*('Sound Power'!$B253/3600)/('Sound Power'!$D253)/('Sound Power'!$F253)))),DEGREES(ACOS(1-(1/'ModelParams Lw'!E$29*SQRT(0.5*1.2/'Sound Power'!$C253)*('Sound Power'!$B253/3600)/('Sound Power'!$D253)/('Sound Power'!$F253)))))</f>
        <v>#DIV/0!</v>
      </c>
      <c r="BV253" s="23" t="e">
        <f>IF(Calcul!$E255="SW",DEGREES(ACOS(1-(1/'ModelParams Lw'!F$25*SQRT(0.5*1.2/'Sound Power'!$C253)*('Sound Power'!$B253/3600)/('Sound Power'!$D253)/('Sound Power'!$F253)))),DEGREES(ACOS(1-(1/'ModelParams Lw'!F$29*SQRT(0.5*1.2/'Sound Power'!$C253)*('Sound Power'!$B253/3600)/('Sound Power'!$D253)/('Sound Power'!$F253)))))</f>
        <v>#DIV/0!</v>
      </c>
      <c r="BW253" s="23" t="e">
        <f>IF(Calcul!$E255="SW",DEGREES(ACOS(1-(1/'ModelParams Lw'!G$25*SQRT(0.5*1.2/'Sound Power'!$C253)*('Sound Power'!$B253/3600)/('Sound Power'!$D253)/('Sound Power'!$F253)))),DEGREES(ACOS(1-(1/'ModelParams Lw'!G$29*SQRT(0.5*1.2/'Sound Power'!$C253)*('Sound Power'!$B253/3600)/('Sound Power'!$D253)/('Sound Power'!$F253)))))</f>
        <v>#DIV/0!</v>
      </c>
      <c r="BX253" s="23" t="e">
        <f>IF(Calcul!$E255="SW",DEGREES(ACOS(1-(1/'ModelParams Lw'!H$25*SQRT(0.5*1.2/'Sound Power'!$C253)*('Sound Power'!$B253/3600)/('Sound Power'!$D253)/('Sound Power'!$F253)))),DEGREES(ACOS(1-(1/'ModelParams Lw'!H$29*SQRT(0.5*1.2/'Sound Power'!$C253)*('Sound Power'!$B253/3600)/('Sound Power'!$D253)/('Sound Power'!$F253)))))</f>
        <v>#DIV/0!</v>
      </c>
      <c r="BY253" s="23" t="e">
        <f>IF(Calcul!$E255="SW",DEGREES(ACOS(1-(1/'ModelParams Lw'!I$25*SQRT(0.5*1.2/'Sound Power'!$C253)*('Sound Power'!$B253/3600)/('Sound Power'!$D253)/('Sound Power'!$F253)))),DEGREES(ACOS(1-(1/'ModelParams Lw'!I$29*SQRT(0.5*1.2/'Sound Power'!$C253)*('Sound Power'!$B253/3600)/('Sound Power'!$D253)/('Sound Power'!$F253)))))</f>
        <v>#DIV/0!</v>
      </c>
      <c r="BZ253" s="23" t="e">
        <f>IF(Calcul!$E255="SW",DEGREES(ACOS(1-(1/'ModelParams Lw'!J$25*SQRT(0.5*1.2/'Sound Power'!$C253)*('Sound Power'!$B253/3600)/('Sound Power'!$D253)/('Sound Power'!$F253)))),DEGREES(ACOS(1-(1/'ModelParams Lw'!J$29*SQRT(0.5*1.2/'Sound Power'!$C253)*('Sound Power'!$B253/3600)/('Sound Power'!$D253)/('Sound Power'!$F253)))))</f>
        <v>#DIV/0!</v>
      </c>
      <c r="CA253" s="26" t="e">
        <f>IF(Calcul!$E255="SW",'ModelParams Lw'!C$22+'ModelParams Lw'!C$23*LOG('Sound Power'!$D253/'Sound Power'!$E253)+'ModelParams Lw'!C$24*LN('Sound Power'!BS253),IF('ModelParams Lw'!C$26+'ModelParams Lw'!C$27*LOG('Sound Power'!$D253/'Sound Power'!$E253)+'ModelParams Lw'!C$28*LN('Sound Power'!BS253)&lt;'ModelParams Lw'!C$22+'ModelParams Lw'!C$23*LOG('Sound Power'!$D253/'Sound Power'!$E253)+'ModelParams Lw'!C$24*LN('Sound Power'!BS253),'ModelParams Lw'!C$22+'ModelParams Lw'!C$23*LOG('Sound Power'!$D253/'Sound Power'!$E253)+'ModelParams Lw'!C$24*LN('Sound Power'!BS253),'ModelParams Lw'!C$26+'ModelParams Lw'!C$27*LOG('Sound Power'!$D253/'Sound Power'!$E253)+'ModelParams Lw'!C$28*LN('Sound Power'!BS253)))</f>
        <v>#DIV/0!</v>
      </c>
      <c r="CB253" s="26" t="e">
        <f>IF(Calcul!$E255="SW",'ModelParams Lw'!D$22+'ModelParams Lw'!D$23*LOG('Sound Power'!$D253/'Sound Power'!$E253)+'ModelParams Lw'!D$24*LN('Sound Power'!BT253),IF('ModelParams Lw'!D$26+'ModelParams Lw'!D$27*LOG('Sound Power'!$D253/'Sound Power'!$E253)+'ModelParams Lw'!D$28*LN('Sound Power'!BT253)&lt;'ModelParams Lw'!D$22+'ModelParams Lw'!D$23*LOG('Sound Power'!$D253/'Sound Power'!$E253)+'ModelParams Lw'!D$24*LN('Sound Power'!BT253),'ModelParams Lw'!D$22+'ModelParams Lw'!D$23*LOG('Sound Power'!$D253/'Sound Power'!$E253)+'ModelParams Lw'!D$24*LN('Sound Power'!BT253),'ModelParams Lw'!D$26+'ModelParams Lw'!D$27*LOG('Sound Power'!$D253/'Sound Power'!$E253)+'ModelParams Lw'!D$28*LN('Sound Power'!BT253)))</f>
        <v>#DIV/0!</v>
      </c>
      <c r="CC253" s="26" t="e">
        <f>IF(Calcul!$E255="SW",'ModelParams Lw'!E$22+'ModelParams Lw'!E$23*LOG('Sound Power'!$D253/'Sound Power'!$E253)+'ModelParams Lw'!E$24*LN('Sound Power'!BU253),IF('ModelParams Lw'!E$26+'ModelParams Lw'!E$27*LOG('Sound Power'!$D253/'Sound Power'!$E253)+'ModelParams Lw'!E$28*LN('Sound Power'!BU253)&lt;'ModelParams Lw'!E$22+'ModelParams Lw'!E$23*LOG('Sound Power'!$D253/'Sound Power'!$E253)+'ModelParams Lw'!E$24*LN('Sound Power'!BU253),'ModelParams Lw'!E$22+'ModelParams Lw'!E$23*LOG('Sound Power'!$D253/'Sound Power'!$E253)+'ModelParams Lw'!E$24*LN('Sound Power'!BU253),'ModelParams Lw'!E$26+'ModelParams Lw'!E$27*LOG('Sound Power'!$D253/'Sound Power'!$E253)+'ModelParams Lw'!E$28*LN('Sound Power'!BU253)))</f>
        <v>#DIV/0!</v>
      </c>
      <c r="CD253" s="26" t="e">
        <f>IF(Calcul!$E255="SW",'ModelParams Lw'!F$22+'ModelParams Lw'!F$23*LOG('Sound Power'!$D253/'Sound Power'!$E253)+'ModelParams Lw'!F$24*LN('Sound Power'!BV253),IF('ModelParams Lw'!F$26+'ModelParams Lw'!F$27*LOG('Sound Power'!$D253/'Sound Power'!$E253)+'ModelParams Lw'!F$28*LN('Sound Power'!BV253)&lt;'ModelParams Lw'!F$22+'ModelParams Lw'!F$23*LOG('Sound Power'!$D253/'Sound Power'!$E253)+'ModelParams Lw'!F$24*LN('Sound Power'!BV253),'ModelParams Lw'!F$22+'ModelParams Lw'!F$23*LOG('Sound Power'!$D253/'Sound Power'!$E253)+'ModelParams Lw'!F$24*LN('Sound Power'!BV253),'ModelParams Lw'!F$26+'ModelParams Lw'!F$27*LOG('Sound Power'!$D253/'Sound Power'!$E253)+'ModelParams Lw'!F$28*LN('Sound Power'!BV253)))</f>
        <v>#DIV/0!</v>
      </c>
      <c r="CE253" s="26" t="e">
        <f>IF(Calcul!$E255="SW",'ModelParams Lw'!G$22+'ModelParams Lw'!G$23*LOG('Sound Power'!$D253/'Sound Power'!$E253)+'ModelParams Lw'!G$24*LN('Sound Power'!BW253),IF('ModelParams Lw'!G$26+'ModelParams Lw'!G$27*LOG('Sound Power'!$D253/'Sound Power'!$E253)+'ModelParams Lw'!G$28*LN('Sound Power'!BW253)&lt;'ModelParams Lw'!G$22+'ModelParams Lw'!G$23*LOG('Sound Power'!$D253/'Sound Power'!$E253)+'ModelParams Lw'!G$24*LN('Sound Power'!BW253),'ModelParams Lw'!G$22+'ModelParams Lw'!G$23*LOG('Sound Power'!$D253/'Sound Power'!$E253)+'ModelParams Lw'!G$24*LN('Sound Power'!BW253),'ModelParams Lw'!G$26+'ModelParams Lw'!G$27*LOG('Sound Power'!$D253/'Sound Power'!$E253)+'ModelParams Lw'!G$28*LN('Sound Power'!BW253)))</f>
        <v>#DIV/0!</v>
      </c>
      <c r="CF253" s="26" t="e">
        <f>IF(Calcul!$E255="SW",'ModelParams Lw'!H$22+'ModelParams Lw'!H$23*LOG('Sound Power'!$D253/'Sound Power'!$E253)+'ModelParams Lw'!H$24*LN('Sound Power'!BX253),IF('ModelParams Lw'!H$26+'ModelParams Lw'!H$27*LOG('Sound Power'!$D253/'Sound Power'!$E253)+'ModelParams Lw'!H$28*LN('Sound Power'!BX253)&lt;'ModelParams Lw'!H$22+'ModelParams Lw'!H$23*LOG('Sound Power'!$D253/'Sound Power'!$E253)+'ModelParams Lw'!H$24*LN('Sound Power'!BX253),'ModelParams Lw'!H$22+'ModelParams Lw'!H$23*LOG('Sound Power'!$D253/'Sound Power'!$E253)+'ModelParams Lw'!H$24*LN('Sound Power'!BX253),'ModelParams Lw'!H$26+'ModelParams Lw'!H$27*LOG('Sound Power'!$D253/'Sound Power'!$E253)+'ModelParams Lw'!H$28*LN('Sound Power'!BX253)))</f>
        <v>#DIV/0!</v>
      </c>
      <c r="CG253" s="26" t="e">
        <f>IF(Calcul!$E255="SW",'ModelParams Lw'!I$22+'ModelParams Lw'!I$23*LOG('Sound Power'!$D253/'Sound Power'!$E253)+'ModelParams Lw'!I$24*LN('Sound Power'!BY253),IF('ModelParams Lw'!I$26+'ModelParams Lw'!I$27*LOG('Sound Power'!$D253/'Sound Power'!$E253)+'ModelParams Lw'!I$28*LN('Sound Power'!BY253)&lt;'ModelParams Lw'!I$22+'ModelParams Lw'!I$23*LOG('Sound Power'!$D253/'Sound Power'!$E253)+'ModelParams Lw'!I$24*LN('Sound Power'!BY253),'ModelParams Lw'!I$22+'ModelParams Lw'!I$23*LOG('Sound Power'!$D253/'Sound Power'!$E253)+'ModelParams Lw'!I$24*LN('Sound Power'!BY253),'ModelParams Lw'!I$26+'ModelParams Lw'!I$27*LOG('Sound Power'!$D253/'Sound Power'!$E253)+'ModelParams Lw'!I$28*LN('Sound Power'!BY253)))</f>
        <v>#DIV/0!</v>
      </c>
      <c r="CH253" s="26" t="e">
        <f>IF(Calcul!$E255="SW",'ModelParams Lw'!J$22+'ModelParams Lw'!J$23*LOG('Sound Power'!$D253/'Sound Power'!$E253)+'ModelParams Lw'!J$24*LN('Sound Power'!BZ253),IF('ModelParams Lw'!J$26+'ModelParams Lw'!J$27*LOG('Sound Power'!$D253/'Sound Power'!$E253)+'ModelParams Lw'!J$28*LN('Sound Power'!BZ253)&lt;'ModelParams Lw'!J$22+'ModelParams Lw'!J$23*LOG('Sound Power'!$D253/'Sound Power'!$E253)+'ModelParams Lw'!J$24*LN('Sound Power'!BZ253),'ModelParams Lw'!J$22+'ModelParams Lw'!J$23*LOG('Sound Power'!$D253/'Sound Power'!$E253)+'ModelParams Lw'!J$24*LN('Sound Power'!BZ253),'ModelParams Lw'!J$26+'ModelParams Lw'!J$27*LOG('Sound Power'!$D253/'Sound Power'!$E253)+'ModelParams Lw'!J$28*LN('Sound Power'!BZ253)))</f>
        <v>#DIV/0!</v>
      </c>
      <c r="CI253" s="26" t="e">
        <f t="shared" si="108"/>
        <v>#DIV/0!</v>
      </c>
      <c r="CJ253" s="26" t="e">
        <f t="shared" si="109"/>
        <v>#DIV/0!</v>
      </c>
      <c r="CK253" s="26" t="e">
        <f t="shared" si="110"/>
        <v>#DIV/0!</v>
      </c>
      <c r="CL253" s="26" t="e">
        <f t="shared" si="111"/>
        <v>#DIV/0!</v>
      </c>
      <c r="CM253" s="26" t="e">
        <f t="shared" si="112"/>
        <v>#DIV/0!</v>
      </c>
      <c r="CN253" s="26" t="e">
        <f t="shared" si="113"/>
        <v>#DIV/0!</v>
      </c>
      <c r="CO253" s="26" t="e">
        <f t="shared" si="114"/>
        <v>#DIV/0!</v>
      </c>
      <c r="CP253" s="26" t="e">
        <f t="shared" si="115"/>
        <v>#DIV/0!</v>
      </c>
      <c r="CQ253" s="26" t="e">
        <f>10*LOG10(IF(CI253="",0,POWER(10,((CI253+'ModelParams Lw'!$O$4)/10))) +IF(CJ253="",0,POWER(10,((CJ253+'ModelParams Lw'!$P$4)/10))) +IF(CK253="",0,POWER(10,((CK253+'ModelParams Lw'!$Q$4)/10))) +IF(CL253="",0,POWER(10,((CL253+'ModelParams Lw'!$R$4)/10))) +IF(CM253="",0,POWER(10,((CM253+'ModelParams Lw'!$S$4)/10))) +IF(CN253="",0,POWER(10,((CN253+'ModelParams Lw'!$T$4)/10))) +IF(CO253="",0,POWER(10,((CO253+'ModelParams Lw'!$U$4)/10)))+IF(CP253="",0,POWER(10,((CP253+'ModelParams Lw'!$V$4)/10))))</f>
        <v>#DIV/0!</v>
      </c>
      <c r="CR253" s="26" t="e">
        <f t="shared" si="116"/>
        <v>#DIV/0!</v>
      </c>
      <c r="CS253" s="26" t="e">
        <f>(CI253-'ModelParams Lw'!$O$10)/'ModelParams Lw'!$O$11</f>
        <v>#DIV/0!</v>
      </c>
      <c r="CT253" s="26" t="e">
        <f>(CJ253-'ModelParams Lw'!$P$10)/'ModelParams Lw'!$P$11</f>
        <v>#DIV/0!</v>
      </c>
      <c r="CU253" s="26" t="e">
        <f>(CK253-'ModelParams Lw'!$Q$10)/'ModelParams Lw'!$Q$11</f>
        <v>#DIV/0!</v>
      </c>
      <c r="CV253" s="26" t="e">
        <f>(CL253-'ModelParams Lw'!$R$10)/'ModelParams Lw'!$R$11</f>
        <v>#DIV/0!</v>
      </c>
      <c r="CW253" s="26" t="e">
        <f>(CM253-'ModelParams Lw'!$S$10)/'ModelParams Lw'!$S$11</f>
        <v>#DIV/0!</v>
      </c>
      <c r="CX253" s="26" t="e">
        <f>(CN253-'ModelParams Lw'!$T$10)/'ModelParams Lw'!$T$11</f>
        <v>#DIV/0!</v>
      </c>
      <c r="CY253" s="26" t="e">
        <f>(CO253-'ModelParams Lw'!$U$10)/'ModelParams Lw'!$U$11</f>
        <v>#DIV/0!</v>
      </c>
      <c r="CZ253" s="26" t="e">
        <f>(CP253-'ModelParams Lw'!$V$10)/'ModelParams Lw'!$V$11</f>
        <v>#DIV/0!</v>
      </c>
    </row>
    <row r="254" spans="1:104" x14ac:dyDescent="0.2">
      <c r="A254" s="13">
        <f>Calcul!A256</f>
        <v>0</v>
      </c>
      <c r="B254" s="13">
        <f t="shared" si="92"/>
        <v>0</v>
      </c>
      <c r="C254" s="13">
        <f>Calcul!B256</f>
        <v>0</v>
      </c>
      <c r="D254" s="13">
        <f>Calcul!C256/1000</f>
        <v>0</v>
      </c>
      <c r="E254" s="13">
        <f>Calcul!D256/1000</f>
        <v>0</v>
      </c>
      <c r="F254" s="13">
        <f t="shared" si="93"/>
        <v>0</v>
      </c>
      <c r="G254" s="23" t="e">
        <f>DEGREES(ACOS(1-(1/'ModelParams Lw'!B$15*SQRT(0.5*1.2/'Sound Power'!$C254)*('Sound Power'!$B254/3600)/('Sound Power'!$D254)/('Sound Power'!$F254))))</f>
        <v>#DIV/0!</v>
      </c>
      <c r="H254" s="23" t="e">
        <f>DEGREES(ACOS(1-(1/'ModelParams Lw'!C$15*SQRT(0.5*1.2/'Sound Power'!$C254)*('Sound Power'!$B254/3600)/('Sound Power'!$D254)/('Sound Power'!$F254))))</f>
        <v>#DIV/0!</v>
      </c>
      <c r="I254" s="23" t="e">
        <f>DEGREES(ACOS(1-(1/'ModelParams Lw'!D$15*SQRT(0.5*1.2/'Sound Power'!$C254)*('Sound Power'!$B254/3600)/('Sound Power'!$D254)/('Sound Power'!$F254))))</f>
        <v>#DIV/0!</v>
      </c>
      <c r="J254" s="23" t="e">
        <f>DEGREES(ACOS(1-(1/'ModelParams Lw'!E$15*SQRT(0.5*1.2/'Sound Power'!$C254)*('Sound Power'!$B254/3600)/('Sound Power'!$D254)/('Sound Power'!$F254))))</f>
        <v>#DIV/0!</v>
      </c>
      <c r="K254" s="23" t="e">
        <f>DEGREES(ACOS(1-(1/'ModelParams Lw'!F$15*SQRT(0.5*1.2/'Sound Power'!$C254)*('Sound Power'!$B254/3600)/('Sound Power'!$D254)/('Sound Power'!$F254))))</f>
        <v>#DIV/0!</v>
      </c>
      <c r="L254" s="23" t="e">
        <f>DEGREES(ACOS(1-(1/'ModelParams Lw'!G$15*SQRT(0.5*1.2/'Sound Power'!$C254)*('Sound Power'!$B254/3600)/('Sound Power'!$D254)/('Sound Power'!$F254))))</f>
        <v>#DIV/0!</v>
      </c>
      <c r="M254" s="23" t="e">
        <f>DEGREES(ACOS(1-(1/'ModelParams Lw'!H$15*SQRT(0.5*1.2/'Sound Power'!$C254)*('Sound Power'!$B254/3600)/('Sound Power'!$D254)/('Sound Power'!$F254))))</f>
        <v>#DIV/0!</v>
      </c>
      <c r="N254" s="23" t="e">
        <f>DEGREES(ACOS(1-(1/'ModelParams Lw'!I$15*SQRT(0.5*1.2/'Sound Power'!$C254)*('Sound Power'!$B254/3600)/('Sound Power'!$D254)/('Sound Power'!$F254))))</f>
        <v>#DIV/0!</v>
      </c>
      <c r="O254" s="26" t="e">
        <f>('ModelParams Lw'!B$4*LN('Sound Power'!G254)/(1+EXP(-('Sound Power'!$D254*1000+'ModelParams Lw'!B$6)/'ModelParams Lw'!B$7))+'ModelParams Lw'!B$5)*LN('Sound Power'!$B254)-('ModelParams Lw'!B$8+'ModelParams Lw'!B$9*$D254+'ModelParams Lw'!B$10*'Sound Power'!$F254^'ModelParams Lw'!B$14+'ModelParams Lw'!B$11*LN('Sound Power'!G254)+'ModelParams Lw'!B$12*'Sound Power'!$D254*'Sound Power'!$F254+'ModelParams Lw'!B$13*'Sound Power'!$D254*LN('Sound Power'!G254))</f>
        <v>#DIV/0!</v>
      </c>
      <c r="P254" s="26" t="e">
        <f>('ModelParams Lw'!C$4*LN('Sound Power'!H254)/(1+EXP(-('Sound Power'!$D254*1000+'ModelParams Lw'!C$6)/'ModelParams Lw'!C$7))+'ModelParams Lw'!C$5)*LN('Sound Power'!$B254)-('ModelParams Lw'!C$8+'ModelParams Lw'!C$9*$D254+'ModelParams Lw'!C$10*'Sound Power'!$F254^'ModelParams Lw'!C$14+'ModelParams Lw'!C$11*LN('Sound Power'!H254)+'ModelParams Lw'!C$12*'Sound Power'!$D254*'Sound Power'!$F254+'ModelParams Lw'!C$13*'Sound Power'!$D254*LN('Sound Power'!H254))</f>
        <v>#DIV/0!</v>
      </c>
      <c r="Q254" s="26" t="e">
        <f>('ModelParams Lw'!D$4*LN('Sound Power'!I254)/(1+EXP(-('Sound Power'!$D254*1000+'ModelParams Lw'!D$6)/'ModelParams Lw'!D$7))+'ModelParams Lw'!D$5)*LN('Sound Power'!$B254)-('ModelParams Lw'!D$8+'ModelParams Lw'!D$9*$D254+'ModelParams Lw'!D$10*'Sound Power'!$F254^'ModelParams Lw'!D$14+'ModelParams Lw'!D$11*LN('Sound Power'!I254)+'ModelParams Lw'!D$12*'Sound Power'!$D254*'Sound Power'!$F254+'ModelParams Lw'!D$13*'Sound Power'!$D254*LN('Sound Power'!I254))</f>
        <v>#DIV/0!</v>
      </c>
      <c r="R254" s="26" t="e">
        <f>('ModelParams Lw'!E$4*LN('Sound Power'!J254)/(1+EXP(-('Sound Power'!$D254*1000+'ModelParams Lw'!E$6)/'ModelParams Lw'!E$7))+'ModelParams Lw'!E$5)*LN('Sound Power'!$B254)-('ModelParams Lw'!E$8+'ModelParams Lw'!E$9*$D254+'ModelParams Lw'!E$10*'Sound Power'!$F254^'ModelParams Lw'!E$14+'ModelParams Lw'!E$11*LN('Sound Power'!J254)+'ModelParams Lw'!E$12*'Sound Power'!$D254*'Sound Power'!$F254+'ModelParams Lw'!E$13*'Sound Power'!$D254*LN('Sound Power'!J254))</f>
        <v>#DIV/0!</v>
      </c>
      <c r="S254" s="26" t="e">
        <f>('ModelParams Lw'!F$4*LN('Sound Power'!K254)/(1+EXP(-('Sound Power'!$D254*1000+'ModelParams Lw'!F$6)/'ModelParams Lw'!F$7))+'ModelParams Lw'!F$5)*LN('Sound Power'!$B254)-('ModelParams Lw'!F$8+'ModelParams Lw'!F$9*$D254+'ModelParams Lw'!F$10*'Sound Power'!$F254^'ModelParams Lw'!F$14+'ModelParams Lw'!F$11*LN('Sound Power'!K254)+'ModelParams Lw'!F$12*'Sound Power'!$D254*'Sound Power'!$F254+'ModelParams Lw'!F$13*'Sound Power'!$D254*LN('Sound Power'!K254))</f>
        <v>#DIV/0!</v>
      </c>
      <c r="T254" s="26" t="e">
        <f>('ModelParams Lw'!G$4*LN('Sound Power'!L254)/(1+EXP(-('Sound Power'!$D254*1000+'ModelParams Lw'!G$6)/'ModelParams Lw'!G$7))+'ModelParams Lw'!G$5)*LN('Sound Power'!$B254)-('ModelParams Lw'!G$8+'ModelParams Lw'!G$9*$D254+'ModelParams Lw'!G$10*'Sound Power'!$F254^'ModelParams Lw'!G$14+'ModelParams Lw'!G$11*LN('Sound Power'!L254)+'ModelParams Lw'!G$12*'Sound Power'!$D254*'Sound Power'!$F254+'ModelParams Lw'!G$13*'Sound Power'!$D254*LN('Sound Power'!L254))</f>
        <v>#DIV/0!</v>
      </c>
      <c r="U254" s="26" t="e">
        <f>('ModelParams Lw'!H$4*LN('Sound Power'!M254)/(1+EXP(-('Sound Power'!$D254*1000+'ModelParams Lw'!H$6)/'ModelParams Lw'!H$7))+'ModelParams Lw'!H$5)*LN('Sound Power'!$B254)-('ModelParams Lw'!H$8+'ModelParams Lw'!H$9*$D254+'ModelParams Lw'!H$10*'Sound Power'!$F254^'ModelParams Lw'!H$14+'ModelParams Lw'!H$11*LN('Sound Power'!M254)+'ModelParams Lw'!H$12*'Sound Power'!$D254*'Sound Power'!$F254+'ModelParams Lw'!H$13*'Sound Power'!$D254*LN('Sound Power'!M254))</f>
        <v>#DIV/0!</v>
      </c>
      <c r="V254" s="26" t="e">
        <f>('ModelParams Lw'!I$4*LN('Sound Power'!N254)/(1+EXP(-('Sound Power'!$D254*1000+'ModelParams Lw'!I$6)/'ModelParams Lw'!I$7))+'ModelParams Lw'!I$5)*LN('Sound Power'!$B254)-('ModelParams Lw'!I$8+'ModelParams Lw'!I$9*$D254+'ModelParams Lw'!I$10*'Sound Power'!$F254^'ModelParams Lw'!I$14+'ModelParams Lw'!I$11*LN('Sound Power'!N254)+'ModelParams Lw'!I$12*'Sound Power'!$D254*'Sound Power'!$F254+'ModelParams Lw'!I$13*'Sound Power'!$D254*LN('Sound Power'!N254))</f>
        <v>#DIV/0!</v>
      </c>
      <c r="W254" s="26" t="e">
        <f>10*LOG10(IF(O254="",0,POWER(10,((O254+'ModelParams Lw'!$O$4)/10))) +IF(P254="",0,POWER(10,((P254+'ModelParams Lw'!$P$4)/10))) +IF(Q254="",0,POWER(10,((Q254+'ModelParams Lw'!$Q$4)/10))) +IF(R254="",0,POWER(10,((R254+'ModelParams Lw'!$R$4)/10))) +IF(S254="",0,POWER(10,((S254+'ModelParams Lw'!$S$4)/10))) +IF(T254="",0,POWER(10,((T254+'ModelParams Lw'!$T$4)/10))) +IF(U254="",0,POWER(10,((U254+'ModelParams Lw'!$U$4)/10)))+IF(V254="",0,POWER(10,((V254+'ModelParams Lw'!$V$4)/10))))</f>
        <v>#DIV/0!</v>
      </c>
      <c r="X254" s="26" t="e">
        <f t="shared" si="102"/>
        <v>#DIV/0!</v>
      </c>
      <c r="Y254" s="26" t="e">
        <f>(O254-'ModelParams Lw'!O$10)/'ModelParams Lw'!O$11</f>
        <v>#DIV/0!</v>
      </c>
      <c r="Z254" s="26" t="e">
        <f>(P254-'ModelParams Lw'!P$10)/'ModelParams Lw'!P$11</f>
        <v>#DIV/0!</v>
      </c>
      <c r="AA254" s="26" t="e">
        <f>(Q254-'ModelParams Lw'!Q$10)/'ModelParams Lw'!Q$11</f>
        <v>#DIV/0!</v>
      </c>
      <c r="AB254" s="26" t="e">
        <f>(R254-'ModelParams Lw'!R$10)/'ModelParams Lw'!R$11</f>
        <v>#DIV/0!</v>
      </c>
      <c r="AC254" s="26" t="e">
        <f>(S254-'ModelParams Lw'!S$10)/'ModelParams Lw'!S$11</f>
        <v>#DIV/0!</v>
      </c>
      <c r="AD254" s="26" t="e">
        <f>(T254-'ModelParams Lw'!T$10)/'ModelParams Lw'!T$11</f>
        <v>#DIV/0!</v>
      </c>
      <c r="AE254" s="26" t="e">
        <f>(U254-'ModelParams Lw'!U$10)/'ModelParams Lw'!U$11</f>
        <v>#DIV/0!</v>
      </c>
      <c r="AF254" s="26" t="e">
        <f>(V254-'ModelParams Lw'!V$10)/'ModelParams Lw'!V$11</f>
        <v>#DIV/0!</v>
      </c>
      <c r="AG254" s="26" t="e">
        <f t="shared" si="103"/>
        <v>#DIV/0!</v>
      </c>
      <c r="AH254" s="26" t="e">
        <f>VLOOKUP(D254*1000,'ModelParams Lw'!$A$38:$D$58,4)</f>
        <v>#N/A</v>
      </c>
      <c r="AI254" s="56" t="e">
        <f>VLOOKUP(D254*1000,'ModelParams Lw'!$A$38:$D$58,2)</f>
        <v>#N/A</v>
      </c>
      <c r="AJ254" s="46" t="e">
        <f t="shared" si="104"/>
        <v>#DIV/0!</v>
      </c>
      <c r="AK254" s="26" t="e">
        <f t="shared" si="105"/>
        <v>#VALUE!</v>
      </c>
      <c r="AL254" s="26" t="e">
        <f>IF($AI254=100,'ModelParams Lw'!R$35*'Sound Power'!$AH254^2+'ModelParams Lw'!R$36*'Sound Power'!$AH254+'ModelParams Lw'!R$37,IF($AI254=150,'ModelParams Lw'!R$38*'Sound Power'!$AH254^2+'ModelParams Lw'!R$39*'Sound Power'!$AH254+'ModelParams Lw'!R$40,'ModelParams Lw'!R$41*'Sound Power'!$AH254^2+'ModelParams Lw'!R$42*'Sound Power'!$AH254+'ModelParams Lw'!R$43))</f>
        <v>#N/A</v>
      </c>
      <c r="AM254" s="26" t="e">
        <f>IF($AI254=100,'ModelParams Lw'!S$35*'Sound Power'!$AH254^2+'ModelParams Lw'!S$36*'Sound Power'!$AH254+'ModelParams Lw'!S$37,IF($AI254=150,'ModelParams Lw'!S$38*'Sound Power'!$AH254^2+'ModelParams Lw'!S$39*'Sound Power'!$AH254+'ModelParams Lw'!S$40,'ModelParams Lw'!S$41*'Sound Power'!$AH254^2+'ModelParams Lw'!S$42*'Sound Power'!$AH254+'ModelParams Lw'!S$43))</f>
        <v>#N/A</v>
      </c>
      <c r="AN254" s="26" t="e">
        <f>IF($AI254=100,'ModelParams Lw'!T$35*'Sound Power'!$AH254^2+'ModelParams Lw'!T$36*'Sound Power'!$AH254+'ModelParams Lw'!T$37,IF($AI254=150,'ModelParams Lw'!T$38*'Sound Power'!$AH254^2+'ModelParams Lw'!T$39*'Sound Power'!$AH254+'ModelParams Lw'!T$40,'ModelParams Lw'!T$41*'Sound Power'!$AH254^2+'ModelParams Lw'!T$42*'Sound Power'!$AH254+'ModelParams Lw'!T$43))</f>
        <v>#N/A</v>
      </c>
      <c r="AO254" s="26" t="e">
        <f>IF($AI254=100,'ModelParams Lw'!U$35*'Sound Power'!$AH254^2+'ModelParams Lw'!U$36*'Sound Power'!$AH254+'ModelParams Lw'!U$37,IF($AI254=150,'ModelParams Lw'!U$38*'Sound Power'!$AH254^2+'ModelParams Lw'!U$39*'Sound Power'!$AH254+'ModelParams Lw'!U$40,'ModelParams Lw'!U$41*'Sound Power'!$AH254^2+'ModelParams Lw'!U$42*'Sound Power'!$AH254+'ModelParams Lw'!U$43))</f>
        <v>#N/A</v>
      </c>
      <c r="AP254" s="26" t="e">
        <f>IF($AI254=100,'ModelParams Lw'!V$35*'Sound Power'!$AH254^2+'ModelParams Lw'!V$36*'Sound Power'!$AH254+'ModelParams Lw'!V$37,IF($AI254=150,'ModelParams Lw'!V$38*'Sound Power'!$AH254^2+'ModelParams Lw'!V$39*'Sound Power'!$AH254+'ModelParams Lw'!V$40,'ModelParams Lw'!V$41*'Sound Power'!$AH254^2+'ModelParams Lw'!V$42*'Sound Power'!$AH254+'ModelParams Lw'!V$43))</f>
        <v>#N/A</v>
      </c>
      <c r="AQ254" s="26" t="e">
        <f>IF($AI254=100,'ModelParams Lw'!W$35*'Sound Power'!$AH254^2+'ModelParams Lw'!W$36*'Sound Power'!$AH254+'ModelParams Lw'!W$37,IF($AI254=150,'ModelParams Lw'!W$38*'Sound Power'!$AH254^2+'ModelParams Lw'!W$39*'Sound Power'!$AH254+'ModelParams Lw'!W$40,'ModelParams Lw'!W$41*'Sound Power'!$AH254^2+'ModelParams Lw'!W$42*'Sound Power'!$AH254+'ModelParams Lw'!W$43))</f>
        <v>#N/A</v>
      </c>
      <c r="AR254" s="26" t="e">
        <f t="shared" si="106"/>
        <v>#VALUE!</v>
      </c>
      <c r="AS254" s="26" t="e">
        <f>IF(26.83*LN($AJ254)-11.791-'ModelParams Lw'!B$35&lt;0,0,26.83*LN($AJ254)-11.791-'ModelParams Lw'!B$35)</f>
        <v>#DIV/0!</v>
      </c>
      <c r="AT254" s="26" t="e">
        <f>IF(26.83*LN($AJ254)-11.791-'ModelParams Lw'!C$35&lt;0,0,26.83*LN($AJ254)-11.791-'ModelParams Lw'!C$35)</f>
        <v>#DIV/0!</v>
      </c>
      <c r="AU254" s="26" t="e">
        <f>IF(26.83*LN($AJ254)-11.791-'ModelParams Lw'!D$35&lt;0,0,26.83*LN($AJ254)-11.791-'ModelParams Lw'!D$35)</f>
        <v>#DIV/0!</v>
      </c>
      <c r="AV254" s="26" t="e">
        <f>IF(26.83*LN($AJ254)-11.791-'ModelParams Lw'!E$35&lt;0,0,26.83*LN($AJ254)-11.791-'ModelParams Lw'!E$35)</f>
        <v>#DIV/0!</v>
      </c>
      <c r="AW254" s="26" t="e">
        <f>IF(26.83*LN($AJ254)-11.791-'ModelParams Lw'!F$35&lt;0,0,26.83*LN($AJ254)-11.791-'ModelParams Lw'!F$35)</f>
        <v>#DIV/0!</v>
      </c>
      <c r="AX254" s="26" t="e">
        <f>IF(26.83*LN($AJ254)-11.791-'ModelParams Lw'!G$35&lt;0,0,26.83*LN($AJ254)-11.791-'ModelParams Lw'!G$35)</f>
        <v>#DIV/0!</v>
      </c>
      <c r="AY254" s="26" t="e">
        <f>IF(26.83*LN($AJ254)-11.791-'ModelParams Lw'!H$35&lt;0,0,26.83*LN($AJ254)-11.791-'ModelParams Lw'!H$35)</f>
        <v>#DIV/0!</v>
      </c>
      <c r="AZ254" s="26" t="e">
        <f>IF(26.83*LN($AJ254)-11.791-'ModelParams Lw'!I$35&lt;0,0,26.83*LN($AJ254)-11.791-'ModelParams Lw'!I$35)</f>
        <v>#DIV/0!</v>
      </c>
      <c r="BA254" s="26" t="e">
        <f t="shared" si="94"/>
        <v>#DIV/0!</v>
      </c>
      <c r="BB254" s="26" t="e">
        <f t="shared" si="95"/>
        <v>#DIV/0!</v>
      </c>
      <c r="BC254" s="26" t="e">
        <f t="shared" si="96"/>
        <v>#DIV/0!</v>
      </c>
      <c r="BD254" s="26" t="e">
        <f t="shared" si="97"/>
        <v>#DIV/0!</v>
      </c>
      <c r="BE254" s="26" t="e">
        <f t="shared" si="98"/>
        <v>#DIV/0!</v>
      </c>
      <c r="BF254" s="26" t="e">
        <f t="shared" si="99"/>
        <v>#DIV/0!</v>
      </c>
      <c r="BG254" s="26" t="e">
        <f t="shared" si="100"/>
        <v>#DIV/0!</v>
      </c>
      <c r="BH254" s="26" t="e">
        <f t="shared" si="101"/>
        <v>#DIV/0!</v>
      </c>
      <c r="BI254" s="26" t="e">
        <f>10*LOG10(IF(BA254="",0,POWER(10,((BA254+'ModelParams Lw'!$O$4)/10))) +IF(BB254="",0,POWER(10,((BB254+'ModelParams Lw'!$P$4)/10))) +IF(BC254="",0,POWER(10,((BC254+'ModelParams Lw'!$Q$4)/10))) +IF(BD254="",0,POWER(10,((BD254+'ModelParams Lw'!$R$4)/10))) +IF(BE254="",0,POWER(10,((BE254+'ModelParams Lw'!$S$4)/10))) +IF(BF254="",0,POWER(10,((BF254+'ModelParams Lw'!$T$4)/10))) +IF(BG254="",0,POWER(10,((BG254+'ModelParams Lw'!$U$4)/10)))+IF(BH254="",0,POWER(10,((BH254+'ModelParams Lw'!$V$4)/10))))</f>
        <v>#DIV/0!</v>
      </c>
      <c r="BJ254" s="26" t="e">
        <f t="shared" si="107"/>
        <v>#DIV/0!</v>
      </c>
      <c r="BK254" s="26" t="e">
        <f>(BA254-'ModelParams Lw'!O$10)/'ModelParams Lw'!O$11</f>
        <v>#DIV/0!</v>
      </c>
      <c r="BL254" s="26" t="e">
        <f>(BB254-'ModelParams Lw'!P$10)/'ModelParams Lw'!P$11</f>
        <v>#DIV/0!</v>
      </c>
      <c r="BM254" s="26" t="e">
        <f>(BC254-'ModelParams Lw'!Q$10)/'ModelParams Lw'!Q$11</f>
        <v>#DIV/0!</v>
      </c>
      <c r="BN254" s="26" t="e">
        <f>(BD254-'ModelParams Lw'!R$10)/'ModelParams Lw'!R$11</f>
        <v>#DIV/0!</v>
      </c>
      <c r="BO254" s="26" t="e">
        <f>(BE254-'ModelParams Lw'!S$10)/'ModelParams Lw'!S$11</f>
        <v>#DIV/0!</v>
      </c>
      <c r="BP254" s="26" t="e">
        <f>(BF254-'ModelParams Lw'!T$10)/'ModelParams Lw'!T$11</f>
        <v>#DIV/0!</v>
      </c>
      <c r="BQ254" s="26" t="e">
        <f>(BG254-'ModelParams Lw'!U$10)/'ModelParams Lw'!U$11</f>
        <v>#DIV/0!</v>
      </c>
      <c r="BR254" s="26" t="e">
        <f>(BH254-'ModelParams Lw'!V$10)/'ModelParams Lw'!V$11</f>
        <v>#DIV/0!</v>
      </c>
      <c r="BS254" s="23" t="e">
        <f>IF(Calcul!$E256="SW",DEGREES(ACOS(1-(1/'ModelParams Lw'!C$25*SQRT(0.5*1.2/'Sound Power'!$C254)*('Sound Power'!$B254/3600)/('Sound Power'!$D254)/('Sound Power'!$F254)))),DEGREES(ACOS(1-(1/'ModelParams Lw'!C$29*SQRT(0.5*1.2/'Sound Power'!$C254)*('Sound Power'!$B254/3600)/('Sound Power'!$D254)/('Sound Power'!$F254)))))</f>
        <v>#DIV/0!</v>
      </c>
      <c r="BT254" s="23" t="e">
        <f>IF(Calcul!$E256="SW",DEGREES(ACOS(1-(1/'ModelParams Lw'!D$25*SQRT(0.5*1.2/'Sound Power'!$C254)*('Sound Power'!$B254/3600)/('Sound Power'!$D254)/('Sound Power'!$F254)))),DEGREES(ACOS(1-(1/'ModelParams Lw'!D$29*SQRT(0.5*1.2/'Sound Power'!$C254)*('Sound Power'!$B254/3600)/('Sound Power'!$D254)/('Sound Power'!$F254)))))</f>
        <v>#DIV/0!</v>
      </c>
      <c r="BU254" s="23" t="e">
        <f>IF(Calcul!$E256="SW",DEGREES(ACOS(1-(1/'ModelParams Lw'!E$25*SQRT(0.5*1.2/'Sound Power'!$C254)*('Sound Power'!$B254/3600)/('Sound Power'!$D254)/('Sound Power'!$F254)))),DEGREES(ACOS(1-(1/'ModelParams Lw'!E$29*SQRT(0.5*1.2/'Sound Power'!$C254)*('Sound Power'!$B254/3600)/('Sound Power'!$D254)/('Sound Power'!$F254)))))</f>
        <v>#DIV/0!</v>
      </c>
      <c r="BV254" s="23" t="e">
        <f>IF(Calcul!$E256="SW",DEGREES(ACOS(1-(1/'ModelParams Lw'!F$25*SQRT(0.5*1.2/'Sound Power'!$C254)*('Sound Power'!$B254/3600)/('Sound Power'!$D254)/('Sound Power'!$F254)))),DEGREES(ACOS(1-(1/'ModelParams Lw'!F$29*SQRT(0.5*1.2/'Sound Power'!$C254)*('Sound Power'!$B254/3600)/('Sound Power'!$D254)/('Sound Power'!$F254)))))</f>
        <v>#DIV/0!</v>
      </c>
      <c r="BW254" s="23" t="e">
        <f>IF(Calcul!$E256="SW",DEGREES(ACOS(1-(1/'ModelParams Lw'!G$25*SQRT(0.5*1.2/'Sound Power'!$C254)*('Sound Power'!$B254/3600)/('Sound Power'!$D254)/('Sound Power'!$F254)))),DEGREES(ACOS(1-(1/'ModelParams Lw'!G$29*SQRT(0.5*1.2/'Sound Power'!$C254)*('Sound Power'!$B254/3600)/('Sound Power'!$D254)/('Sound Power'!$F254)))))</f>
        <v>#DIV/0!</v>
      </c>
      <c r="BX254" s="23" t="e">
        <f>IF(Calcul!$E256="SW",DEGREES(ACOS(1-(1/'ModelParams Lw'!H$25*SQRT(0.5*1.2/'Sound Power'!$C254)*('Sound Power'!$B254/3600)/('Sound Power'!$D254)/('Sound Power'!$F254)))),DEGREES(ACOS(1-(1/'ModelParams Lw'!H$29*SQRT(0.5*1.2/'Sound Power'!$C254)*('Sound Power'!$B254/3600)/('Sound Power'!$D254)/('Sound Power'!$F254)))))</f>
        <v>#DIV/0!</v>
      </c>
      <c r="BY254" s="23" t="e">
        <f>IF(Calcul!$E256="SW",DEGREES(ACOS(1-(1/'ModelParams Lw'!I$25*SQRT(0.5*1.2/'Sound Power'!$C254)*('Sound Power'!$B254/3600)/('Sound Power'!$D254)/('Sound Power'!$F254)))),DEGREES(ACOS(1-(1/'ModelParams Lw'!I$29*SQRT(0.5*1.2/'Sound Power'!$C254)*('Sound Power'!$B254/3600)/('Sound Power'!$D254)/('Sound Power'!$F254)))))</f>
        <v>#DIV/0!</v>
      </c>
      <c r="BZ254" s="23" t="e">
        <f>IF(Calcul!$E256="SW",DEGREES(ACOS(1-(1/'ModelParams Lw'!J$25*SQRT(0.5*1.2/'Sound Power'!$C254)*('Sound Power'!$B254/3600)/('Sound Power'!$D254)/('Sound Power'!$F254)))),DEGREES(ACOS(1-(1/'ModelParams Lw'!J$29*SQRT(0.5*1.2/'Sound Power'!$C254)*('Sound Power'!$B254/3600)/('Sound Power'!$D254)/('Sound Power'!$F254)))))</f>
        <v>#DIV/0!</v>
      </c>
      <c r="CA254" s="26" t="e">
        <f>IF(Calcul!$E256="SW",'ModelParams Lw'!C$22+'ModelParams Lw'!C$23*LOG('Sound Power'!$D254/'Sound Power'!$E254)+'ModelParams Lw'!C$24*LN('Sound Power'!BS254),IF('ModelParams Lw'!C$26+'ModelParams Lw'!C$27*LOG('Sound Power'!$D254/'Sound Power'!$E254)+'ModelParams Lw'!C$28*LN('Sound Power'!BS254)&lt;'ModelParams Lw'!C$22+'ModelParams Lw'!C$23*LOG('Sound Power'!$D254/'Sound Power'!$E254)+'ModelParams Lw'!C$24*LN('Sound Power'!BS254),'ModelParams Lw'!C$22+'ModelParams Lw'!C$23*LOG('Sound Power'!$D254/'Sound Power'!$E254)+'ModelParams Lw'!C$24*LN('Sound Power'!BS254),'ModelParams Lw'!C$26+'ModelParams Lw'!C$27*LOG('Sound Power'!$D254/'Sound Power'!$E254)+'ModelParams Lw'!C$28*LN('Sound Power'!BS254)))</f>
        <v>#DIV/0!</v>
      </c>
      <c r="CB254" s="26" t="e">
        <f>IF(Calcul!$E256="SW",'ModelParams Lw'!D$22+'ModelParams Lw'!D$23*LOG('Sound Power'!$D254/'Sound Power'!$E254)+'ModelParams Lw'!D$24*LN('Sound Power'!BT254),IF('ModelParams Lw'!D$26+'ModelParams Lw'!D$27*LOG('Sound Power'!$D254/'Sound Power'!$E254)+'ModelParams Lw'!D$28*LN('Sound Power'!BT254)&lt;'ModelParams Lw'!D$22+'ModelParams Lw'!D$23*LOG('Sound Power'!$D254/'Sound Power'!$E254)+'ModelParams Lw'!D$24*LN('Sound Power'!BT254),'ModelParams Lw'!D$22+'ModelParams Lw'!D$23*LOG('Sound Power'!$D254/'Sound Power'!$E254)+'ModelParams Lw'!D$24*LN('Sound Power'!BT254),'ModelParams Lw'!D$26+'ModelParams Lw'!D$27*LOG('Sound Power'!$D254/'Sound Power'!$E254)+'ModelParams Lw'!D$28*LN('Sound Power'!BT254)))</f>
        <v>#DIV/0!</v>
      </c>
      <c r="CC254" s="26" t="e">
        <f>IF(Calcul!$E256="SW",'ModelParams Lw'!E$22+'ModelParams Lw'!E$23*LOG('Sound Power'!$D254/'Sound Power'!$E254)+'ModelParams Lw'!E$24*LN('Sound Power'!BU254),IF('ModelParams Lw'!E$26+'ModelParams Lw'!E$27*LOG('Sound Power'!$D254/'Sound Power'!$E254)+'ModelParams Lw'!E$28*LN('Sound Power'!BU254)&lt;'ModelParams Lw'!E$22+'ModelParams Lw'!E$23*LOG('Sound Power'!$D254/'Sound Power'!$E254)+'ModelParams Lw'!E$24*LN('Sound Power'!BU254),'ModelParams Lw'!E$22+'ModelParams Lw'!E$23*LOG('Sound Power'!$D254/'Sound Power'!$E254)+'ModelParams Lw'!E$24*LN('Sound Power'!BU254),'ModelParams Lw'!E$26+'ModelParams Lw'!E$27*LOG('Sound Power'!$D254/'Sound Power'!$E254)+'ModelParams Lw'!E$28*LN('Sound Power'!BU254)))</f>
        <v>#DIV/0!</v>
      </c>
      <c r="CD254" s="26" t="e">
        <f>IF(Calcul!$E256="SW",'ModelParams Lw'!F$22+'ModelParams Lw'!F$23*LOG('Sound Power'!$D254/'Sound Power'!$E254)+'ModelParams Lw'!F$24*LN('Sound Power'!BV254),IF('ModelParams Lw'!F$26+'ModelParams Lw'!F$27*LOG('Sound Power'!$D254/'Sound Power'!$E254)+'ModelParams Lw'!F$28*LN('Sound Power'!BV254)&lt;'ModelParams Lw'!F$22+'ModelParams Lw'!F$23*LOG('Sound Power'!$D254/'Sound Power'!$E254)+'ModelParams Lw'!F$24*LN('Sound Power'!BV254),'ModelParams Lw'!F$22+'ModelParams Lw'!F$23*LOG('Sound Power'!$D254/'Sound Power'!$E254)+'ModelParams Lw'!F$24*LN('Sound Power'!BV254),'ModelParams Lw'!F$26+'ModelParams Lw'!F$27*LOG('Sound Power'!$D254/'Sound Power'!$E254)+'ModelParams Lw'!F$28*LN('Sound Power'!BV254)))</f>
        <v>#DIV/0!</v>
      </c>
      <c r="CE254" s="26" t="e">
        <f>IF(Calcul!$E256="SW",'ModelParams Lw'!G$22+'ModelParams Lw'!G$23*LOG('Sound Power'!$D254/'Sound Power'!$E254)+'ModelParams Lw'!G$24*LN('Sound Power'!BW254),IF('ModelParams Lw'!G$26+'ModelParams Lw'!G$27*LOG('Sound Power'!$D254/'Sound Power'!$E254)+'ModelParams Lw'!G$28*LN('Sound Power'!BW254)&lt;'ModelParams Lw'!G$22+'ModelParams Lw'!G$23*LOG('Sound Power'!$D254/'Sound Power'!$E254)+'ModelParams Lw'!G$24*LN('Sound Power'!BW254),'ModelParams Lw'!G$22+'ModelParams Lw'!G$23*LOG('Sound Power'!$D254/'Sound Power'!$E254)+'ModelParams Lw'!G$24*LN('Sound Power'!BW254),'ModelParams Lw'!G$26+'ModelParams Lw'!G$27*LOG('Sound Power'!$D254/'Sound Power'!$E254)+'ModelParams Lw'!G$28*LN('Sound Power'!BW254)))</f>
        <v>#DIV/0!</v>
      </c>
      <c r="CF254" s="26" t="e">
        <f>IF(Calcul!$E256="SW",'ModelParams Lw'!H$22+'ModelParams Lw'!H$23*LOG('Sound Power'!$D254/'Sound Power'!$E254)+'ModelParams Lw'!H$24*LN('Sound Power'!BX254),IF('ModelParams Lw'!H$26+'ModelParams Lw'!H$27*LOG('Sound Power'!$D254/'Sound Power'!$E254)+'ModelParams Lw'!H$28*LN('Sound Power'!BX254)&lt;'ModelParams Lw'!H$22+'ModelParams Lw'!H$23*LOG('Sound Power'!$D254/'Sound Power'!$E254)+'ModelParams Lw'!H$24*LN('Sound Power'!BX254),'ModelParams Lw'!H$22+'ModelParams Lw'!H$23*LOG('Sound Power'!$D254/'Sound Power'!$E254)+'ModelParams Lw'!H$24*LN('Sound Power'!BX254),'ModelParams Lw'!H$26+'ModelParams Lw'!H$27*LOG('Sound Power'!$D254/'Sound Power'!$E254)+'ModelParams Lw'!H$28*LN('Sound Power'!BX254)))</f>
        <v>#DIV/0!</v>
      </c>
      <c r="CG254" s="26" t="e">
        <f>IF(Calcul!$E256="SW",'ModelParams Lw'!I$22+'ModelParams Lw'!I$23*LOG('Sound Power'!$D254/'Sound Power'!$E254)+'ModelParams Lw'!I$24*LN('Sound Power'!BY254),IF('ModelParams Lw'!I$26+'ModelParams Lw'!I$27*LOG('Sound Power'!$D254/'Sound Power'!$E254)+'ModelParams Lw'!I$28*LN('Sound Power'!BY254)&lt;'ModelParams Lw'!I$22+'ModelParams Lw'!I$23*LOG('Sound Power'!$D254/'Sound Power'!$E254)+'ModelParams Lw'!I$24*LN('Sound Power'!BY254),'ModelParams Lw'!I$22+'ModelParams Lw'!I$23*LOG('Sound Power'!$D254/'Sound Power'!$E254)+'ModelParams Lw'!I$24*LN('Sound Power'!BY254),'ModelParams Lw'!I$26+'ModelParams Lw'!I$27*LOG('Sound Power'!$D254/'Sound Power'!$E254)+'ModelParams Lw'!I$28*LN('Sound Power'!BY254)))</f>
        <v>#DIV/0!</v>
      </c>
      <c r="CH254" s="26" t="e">
        <f>IF(Calcul!$E256="SW",'ModelParams Lw'!J$22+'ModelParams Lw'!J$23*LOG('Sound Power'!$D254/'Sound Power'!$E254)+'ModelParams Lw'!J$24*LN('Sound Power'!BZ254),IF('ModelParams Lw'!J$26+'ModelParams Lw'!J$27*LOG('Sound Power'!$D254/'Sound Power'!$E254)+'ModelParams Lw'!J$28*LN('Sound Power'!BZ254)&lt;'ModelParams Lw'!J$22+'ModelParams Lw'!J$23*LOG('Sound Power'!$D254/'Sound Power'!$E254)+'ModelParams Lw'!J$24*LN('Sound Power'!BZ254),'ModelParams Lw'!J$22+'ModelParams Lw'!J$23*LOG('Sound Power'!$D254/'Sound Power'!$E254)+'ModelParams Lw'!J$24*LN('Sound Power'!BZ254),'ModelParams Lw'!J$26+'ModelParams Lw'!J$27*LOG('Sound Power'!$D254/'Sound Power'!$E254)+'ModelParams Lw'!J$28*LN('Sound Power'!BZ254)))</f>
        <v>#DIV/0!</v>
      </c>
      <c r="CI254" s="26" t="e">
        <f t="shared" si="108"/>
        <v>#DIV/0!</v>
      </c>
      <c r="CJ254" s="26" t="e">
        <f t="shared" si="109"/>
        <v>#DIV/0!</v>
      </c>
      <c r="CK254" s="26" t="e">
        <f t="shared" si="110"/>
        <v>#DIV/0!</v>
      </c>
      <c r="CL254" s="26" t="e">
        <f t="shared" si="111"/>
        <v>#DIV/0!</v>
      </c>
      <c r="CM254" s="26" t="e">
        <f t="shared" si="112"/>
        <v>#DIV/0!</v>
      </c>
      <c r="CN254" s="26" t="e">
        <f t="shared" si="113"/>
        <v>#DIV/0!</v>
      </c>
      <c r="CO254" s="26" t="e">
        <f t="shared" si="114"/>
        <v>#DIV/0!</v>
      </c>
      <c r="CP254" s="26" t="e">
        <f t="shared" si="115"/>
        <v>#DIV/0!</v>
      </c>
      <c r="CQ254" s="26" t="e">
        <f>10*LOG10(IF(CI254="",0,POWER(10,((CI254+'ModelParams Lw'!$O$4)/10))) +IF(CJ254="",0,POWER(10,((CJ254+'ModelParams Lw'!$P$4)/10))) +IF(CK254="",0,POWER(10,((CK254+'ModelParams Lw'!$Q$4)/10))) +IF(CL254="",0,POWER(10,((CL254+'ModelParams Lw'!$R$4)/10))) +IF(CM254="",0,POWER(10,((CM254+'ModelParams Lw'!$S$4)/10))) +IF(CN254="",0,POWER(10,((CN254+'ModelParams Lw'!$T$4)/10))) +IF(CO254="",0,POWER(10,((CO254+'ModelParams Lw'!$U$4)/10)))+IF(CP254="",0,POWER(10,((CP254+'ModelParams Lw'!$V$4)/10))))</f>
        <v>#DIV/0!</v>
      </c>
      <c r="CR254" s="26" t="e">
        <f t="shared" si="116"/>
        <v>#DIV/0!</v>
      </c>
      <c r="CS254" s="26" t="e">
        <f>(CI254-'ModelParams Lw'!$O$10)/'ModelParams Lw'!$O$11</f>
        <v>#DIV/0!</v>
      </c>
      <c r="CT254" s="26" t="e">
        <f>(CJ254-'ModelParams Lw'!$P$10)/'ModelParams Lw'!$P$11</f>
        <v>#DIV/0!</v>
      </c>
      <c r="CU254" s="26" t="e">
        <f>(CK254-'ModelParams Lw'!$Q$10)/'ModelParams Lw'!$Q$11</f>
        <v>#DIV/0!</v>
      </c>
      <c r="CV254" s="26" t="e">
        <f>(CL254-'ModelParams Lw'!$R$10)/'ModelParams Lw'!$R$11</f>
        <v>#DIV/0!</v>
      </c>
      <c r="CW254" s="26" t="e">
        <f>(CM254-'ModelParams Lw'!$S$10)/'ModelParams Lw'!$S$11</f>
        <v>#DIV/0!</v>
      </c>
      <c r="CX254" s="26" t="e">
        <f>(CN254-'ModelParams Lw'!$T$10)/'ModelParams Lw'!$T$11</f>
        <v>#DIV/0!</v>
      </c>
      <c r="CY254" s="26" t="e">
        <f>(CO254-'ModelParams Lw'!$U$10)/'ModelParams Lw'!$U$11</f>
        <v>#DIV/0!</v>
      </c>
      <c r="CZ254" s="26" t="e">
        <f>(CP254-'ModelParams Lw'!$V$10)/'ModelParams Lw'!$V$11</f>
        <v>#DIV/0!</v>
      </c>
    </row>
    <row r="255" spans="1:104" x14ac:dyDescent="0.2">
      <c r="A255" s="13">
        <f>Calcul!A257</f>
        <v>0</v>
      </c>
      <c r="B255" s="13">
        <f t="shared" si="92"/>
        <v>0</v>
      </c>
      <c r="C255" s="13">
        <f>Calcul!B257</f>
        <v>0</v>
      </c>
      <c r="D255" s="13">
        <f>Calcul!C257/1000</f>
        <v>0</v>
      </c>
      <c r="E255" s="13">
        <f>Calcul!D257/1000</f>
        <v>0</v>
      </c>
      <c r="F255" s="13">
        <f t="shared" si="93"/>
        <v>0</v>
      </c>
      <c r="G255" s="23" t="e">
        <f>DEGREES(ACOS(1-(1/'ModelParams Lw'!B$15*SQRT(0.5*1.2/'Sound Power'!$C255)*('Sound Power'!$B255/3600)/('Sound Power'!$D255)/('Sound Power'!$F255))))</f>
        <v>#DIV/0!</v>
      </c>
      <c r="H255" s="23" t="e">
        <f>DEGREES(ACOS(1-(1/'ModelParams Lw'!C$15*SQRT(0.5*1.2/'Sound Power'!$C255)*('Sound Power'!$B255/3600)/('Sound Power'!$D255)/('Sound Power'!$F255))))</f>
        <v>#DIV/0!</v>
      </c>
      <c r="I255" s="23" t="e">
        <f>DEGREES(ACOS(1-(1/'ModelParams Lw'!D$15*SQRT(0.5*1.2/'Sound Power'!$C255)*('Sound Power'!$B255/3600)/('Sound Power'!$D255)/('Sound Power'!$F255))))</f>
        <v>#DIV/0!</v>
      </c>
      <c r="J255" s="23" t="e">
        <f>DEGREES(ACOS(1-(1/'ModelParams Lw'!E$15*SQRT(0.5*1.2/'Sound Power'!$C255)*('Sound Power'!$B255/3600)/('Sound Power'!$D255)/('Sound Power'!$F255))))</f>
        <v>#DIV/0!</v>
      </c>
      <c r="K255" s="23" t="e">
        <f>DEGREES(ACOS(1-(1/'ModelParams Lw'!F$15*SQRT(0.5*1.2/'Sound Power'!$C255)*('Sound Power'!$B255/3600)/('Sound Power'!$D255)/('Sound Power'!$F255))))</f>
        <v>#DIV/0!</v>
      </c>
      <c r="L255" s="23" t="e">
        <f>DEGREES(ACOS(1-(1/'ModelParams Lw'!G$15*SQRT(0.5*1.2/'Sound Power'!$C255)*('Sound Power'!$B255/3600)/('Sound Power'!$D255)/('Sound Power'!$F255))))</f>
        <v>#DIV/0!</v>
      </c>
      <c r="M255" s="23" t="e">
        <f>DEGREES(ACOS(1-(1/'ModelParams Lw'!H$15*SQRT(0.5*1.2/'Sound Power'!$C255)*('Sound Power'!$B255/3600)/('Sound Power'!$D255)/('Sound Power'!$F255))))</f>
        <v>#DIV/0!</v>
      </c>
      <c r="N255" s="23" t="e">
        <f>DEGREES(ACOS(1-(1/'ModelParams Lw'!I$15*SQRT(0.5*1.2/'Sound Power'!$C255)*('Sound Power'!$B255/3600)/('Sound Power'!$D255)/('Sound Power'!$F255))))</f>
        <v>#DIV/0!</v>
      </c>
      <c r="O255" s="26" t="e">
        <f>('ModelParams Lw'!B$4*LN('Sound Power'!G255)/(1+EXP(-('Sound Power'!$D255*1000+'ModelParams Lw'!B$6)/'ModelParams Lw'!B$7))+'ModelParams Lw'!B$5)*LN('Sound Power'!$B255)-('ModelParams Lw'!B$8+'ModelParams Lw'!B$9*$D255+'ModelParams Lw'!B$10*'Sound Power'!$F255^'ModelParams Lw'!B$14+'ModelParams Lw'!B$11*LN('Sound Power'!G255)+'ModelParams Lw'!B$12*'Sound Power'!$D255*'Sound Power'!$F255+'ModelParams Lw'!B$13*'Sound Power'!$D255*LN('Sound Power'!G255))</f>
        <v>#DIV/0!</v>
      </c>
      <c r="P255" s="26" t="e">
        <f>('ModelParams Lw'!C$4*LN('Sound Power'!H255)/(1+EXP(-('Sound Power'!$D255*1000+'ModelParams Lw'!C$6)/'ModelParams Lw'!C$7))+'ModelParams Lw'!C$5)*LN('Sound Power'!$B255)-('ModelParams Lw'!C$8+'ModelParams Lw'!C$9*$D255+'ModelParams Lw'!C$10*'Sound Power'!$F255^'ModelParams Lw'!C$14+'ModelParams Lw'!C$11*LN('Sound Power'!H255)+'ModelParams Lw'!C$12*'Sound Power'!$D255*'Sound Power'!$F255+'ModelParams Lw'!C$13*'Sound Power'!$D255*LN('Sound Power'!H255))</f>
        <v>#DIV/0!</v>
      </c>
      <c r="Q255" s="26" t="e">
        <f>('ModelParams Lw'!D$4*LN('Sound Power'!I255)/(1+EXP(-('Sound Power'!$D255*1000+'ModelParams Lw'!D$6)/'ModelParams Lw'!D$7))+'ModelParams Lw'!D$5)*LN('Sound Power'!$B255)-('ModelParams Lw'!D$8+'ModelParams Lw'!D$9*$D255+'ModelParams Lw'!D$10*'Sound Power'!$F255^'ModelParams Lw'!D$14+'ModelParams Lw'!D$11*LN('Sound Power'!I255)+'ModelParams Lw'!D$12*'Sound Power'!$D255*'Sound Power'!$F255+'ModelParams Lw'!D$13*'Sound Power'!$D255*LN('Sound Power'!I255))</f>
        <v>#DIV/0!</v>
      </c>
      <c r="R255" s="26" t="e">
        <f>('ModelParams Lw'!E$4*LN('Sound Power'!J255)/(1+EXP(-('Sound Power'!$D255*1000+'ModelParams Lw'!E$6)/'ModelParams Lw'!E$7))+'ModelParams Lw'!E$5)*LN('Sound Power'!$B255)-('ModelParams Lw'!E$8+'ModelParams Lw'!E$9*$D255+'ModelParams Lw'!E$10*'Sound Power'!$F255^'ModelParams Lw'!E$14+'ModelParams Lw'!E$11*LN('Sound Power'!J255)+'ModelParams Lw'!E$12*'Sound Power'!$D255*'Sound Power'!$F255+'ModelParams Lw'!E$13*'Sound Power'!$D255*LN('Sound Power'!J255))</f>
        <v>#DIV/0!</v>
      </c>
      <c r="S255" s="26" t="e">
        <f>('ModelParams Lw'!F$4*LN('Sound Power'!K255)/(1+EXP(-('Sound Power'!$D255*1000+'ModelParams Lw'!F$6)/'ModelParams Lw'!F$7))+'ModelParams Lw'!F$5)*LN('Sound Power'!$B255)-('ModelParams Lw'!F$8+'ModelParams Lw'!F$9*$D255+'ModelParams Lw'!F$10*'Sound Power'!$F255^'ModelParams Lw'!F$14+'ModelParams Lw'!F$11*LN('Sound Power'!K255)+'ModelParams Lw'!F$12*'Sound Power'!$D255*'Sound Power'!$F255+'ModelParams Lw'!F$13*'Sound Power'!$D255*LN('Sound Power'!K255))</f>
        <v>#DIV/0!</v>
      </c>
      <c r="T255" s="26" t="e">
        <f>('ModelParams Lw'!G$4*LN('Sound Power'!L255)/(1+EXP(-('Sound Power'!$D255*1000+'ModelParams Lw'!G$6)/'ModelParams Lw'!G$7))+'ModelParams Lw'!G$5)*LN('Sound Power'!$B255)-('ModelParams Lw'!G$8+'ModelParams Lw'!G$9*$D255+'ModelParams Lw'!G$10*'Sound Power'!$F255^'ModelParams Lw'!G$14+'ModelParams Lw'!G$11*LN('Sound Power'!L255)+'ModelParams Lw'!G$12*'Sound Power'!$D255*'Sound Power'!$F255+'ModelParams Lw'!G$13*'Sound Power'!$D255*LN('Sound Power'!L255))</f>
        <v>#DIV/0!</v>
      </c>
      <c r="U255" s="26" t="e">
        <f>('ModelParams Lw'!H$4*LN('Sound Power'!M255)/(1+EXP(-('Sound Power'!$D255*1000+'ModelParams Lw'!H$6)/'ModelParams Lw'!H$7))+'ModelParams Lw'!H$5)*LN('Sound Power'!$B255)-('ModelParams Lw'!H$8+'ModelParams Lw'!H$9*$D255+'ModelParams Lw'!H$10*'Sound Power'!$F255^'ModelParams Lw'!H$14+'ModelParams Lw'!H$11*LN('Sound Power'!M255)+'ModelParams Lw'!H$12*'Sound Power'!$D255*'Sound Power'!$F255+'ModelParams Lw'!H$13*'Sound Power'!$D255*LN('Sound Power'!M255))</f>
        <v>#DIV/0!</v>
      </c>
      <c r="V255" s="26" t="e">
        <f>('ModelParams Lw'!I$4*LN('Sound Power'!N255)/(1+EXP(-('Sound Power'!$D255*1000+'ModelParams Lw'!I$6)/'ModelParams Lw'!I$7))+'ModelParams Lw'!I$5)*LN('Sound Power'!$B255)-('ModelParams Lw'!I$8+'ModelParams Lw'!I$9*$D255+'ModelParams Lw'!I$10*'Sound Power'!$F255^'ModelParams Lw'!I$14+'ModelParams Lw'!I$11*LN('Sound Power'!N255)+'ModelParams Lw'!I$12*'Sound Power'!$D255*'Sound Power'!$F255+'ModelParams Lw'!I$13*'Sound Power'!$D255*LN('Sound Power'!N255))</f>
        <v>#DIV/0!</v>
      </c>
      <c r="W255" s="26" t="e">
        <f>10*LOG10(IF(O255="",0,POWER(10,((O255+'ModelParams Lw'!$O$4)/10))) +IF(P255="",0,POWER(10,((P255+'ModelParams Lw'!$P$4)/10))) +IF(Q255="",0,POWER(10,((Q255+'ModelParams Lw'!$Q$4)/10))) +IF(R255="",0,POWER(10,((R255+'ModelParams Lw'!$R$4)/10))) +IF(S255="",0,POWER(10,((S255+'ModelParams Lw'!$S$4)/10))) +IF(T255="",0,POWER(10,((T255+'ModelParams Lw'!$T$4)/10))) +IF(U255="",0,POWER(10,((U255+'ModelParams Lw'!$U$4)/10)))+IF(V255="",0,POWER(10,((V255+'ModelParams Lw'!$V$4)/10))))</f>
        <v>#DIV/0!</v>
      </c>
      <c r="X255" s="26" t="e">
        <f t="shared" si="102"/>
        <v>#DIV/0!</v>
      </c>
      <c r="Y255" s="26" t="e">
        <f>(O255-'ModelParams Lw'!O$10)/'ModelParams Lw'!O$11</f>
        <v>#DIV/0!</v>
      </c>
      <c r="Z255" s="26" t="e">
        <f>(P255-'ModelParams Lw'!P$10)/'ModelParams Lw'!P$11</f>
        <v>#DIV/0!</v>
      </c>
      <c r="AA255" s="26" t="e">
        <f>(Q255-'ModelParams Lw'!Q$10)/'ModelParams Lw'!Q$11</f>
        <v>#DIV/0!</v>
      </c>
      <c r="AB255" s="26" t="e">
        <f>(R255-'ModelParams Lw'!R$10)/'ModelParams Lw'!R$11</f>
        <v>#DIV/0!</v>
      </c>
      <c r="AC255" s="26" t="e">
        <f>(S255-'ModelParams Lw'!S$10)/'ModelParams Lw'!S$11</f>
        <v>#DIV/0!</v>
      </c>
      <c r="AD255" s="26" t="e">
        <f>(T255-'ModelParams Lw'!T$10)/'ModelParams Lw'!T$11</f>
        <v>#DIV/0!</v>
      </c>
      <c r="AE255" s="26" t="e">
        <f>(U255-'ModelParams Lw'!U$10)/'ModelParams Lw'!U$11</f>
        <v>#DIV/0!</v>
      </c>
      <c r="AF255" s="26" t="e">
        <f>(V255-'ModelParams Lw'!V$10)/'ModelParams Lw'!V$11</f>
        <v>#DIV/0!</v>
      </c>
      <c r="AG255" s="26" t="e">
        <f t="shared" si="103"/>
        <v>#DIV/0!</v>
      </c>
      <c r="AH255" s="26" t="e">
        <f>VLOOKUP(D255*1000,'ModelParams Lw'!$A$38:$D$58,4)</f>
        <v>#N/A</v>
      </c>
      <c r="AI255" s="56" t="e">
        <f>VLOOKUP(D255*1000,'ModelParams Lw'!$A$38:$D$58,2)</f>
        <v>#N/A</v>
      </c>
      <c r="AJ255" s="46" t="e">
        <f t="shared" si="104"/>
        <v>#DIV/0!</v>
      </c>
      <c r="AK255" s="26" t="e">
        <f t="shared" si="105"/>
        <v>#VALUE!</v>
      </c>
      <c r="AL255" s="26" t="e">
        <f>IF($AI255=100,'ModelParams Lw'!R$35*'Sound Power'!$AH255^2+'ModelParams Lw'!R$36*'Sound Power'!$AH255+'ModelParams Lw'!R$37,IF($AI255=150,'ModelParams Lw'!R$38*'Sound Power'!$AH255^2+'ModelParams Lw'!R$39*'Sound Power'!$AH255+'ModelParams Lw'!R$40,'ModelParams Lw'!R$41*'Sound Power'!$AH255^2+'ModelParams Lw'!R$42*'Sound Power'!$AH255+'ModelParams Lw'!R$43))</f>
        <v>#N/A</v>
      </c>
      <c r="AM255" s="26" t="e">
        <f>IF($AI255=100,'ModelParams Lw'!S$35*'Sound Power'!$AH255^2+'ModelParams Lw'!S$36*'Sound Power'!$AH255+'ModelParams Lw'!S$37,IF($AI255=150,'ModelParams Lw'!S$38*'Sound Power'!$AH255^2+'ModelParams Lw'!S$39*'Sound Power'!$AH255+'ModelParams Lw'!S$40,'ModelParams Lw'!S$41*'Sound Power'!$AH255^2+'ModelParams Lw'!S$42*'Sound Power'!$AH255+'ModelParams Lw'!S$43))</f>
        <v>#N/A</v>
      </c>
      <c r="AN255" s="26" t="e">
        <f>IF($AI255=100,'ModelParams Lw'!T$35*'Sound Power'!$AH255^2+'ModelParams Lw'!T$36*'Sound Power'!$AH255+'ModelParams Lw'!T$37,IF($AI255=150,'ModelParams Lw'!T$38*'Sound Power'!$AH255^2+'ModelParams Lw'!T$39*'Sound Power'!$AH255+'ModelParams Lw'!T$40,'ModelParams Lw'!T$41*'Sound Power'!$AH255^2+'ModelParams Lw'!T$42*'Sound Power'!$AH255+'ModelParams Lw'!T$43))</f>
        <v>#N/A</v>
      </c>
      <c r="AO255" s="26" t="e">
        <f>IF($AI255=100,'ModelParams Lw'!U$35*'Sound Power'!$AH255^2+'ModelParams Lw'!U$36*'Sound Power'!$AH255+'ModelParams Lw'!U$37,IF($AI255=150,'ModelParams Lw'!U$38*'Sound Power'!$AH255^2+'ModelParams Lw'!U$39*'Sound Power'!$AH255+'ModelParams Lw'!U$40,'ModelParams Lw'!U$41*'Sound Power'!$AH255^2+'ModelParams Lw'!U$42*'Sound Power'!$AH255+'ModelParams Lw'!U$43))</f>
        <v>#N/A</v>
      </c>
      <c r="AP255" s="26" t="e">
        <f>IF($AI255=100,'ModelParams Lw'!V$35*'Sound Power'!$AH255^2+'ModelParams Lw'!V$36*'Sound Power'!$AH255+'ModelParams Lw'!V$37,IF($AI255=150,'ModelParams Lw'!V$38*'Sound Power'!$AH255^2+'ModelParams Lw'!V$39*'Sound Power'!$AH255+'ModelParams Lw'!V$40,'ModelParams Lw'!V$41*'Sound Power'!$AH255^2+'ModelParams Lw'!V$42*'Sound Power'!$AH255+'ModelParams Lw'!V$43))</f>
        <v>#N/A</v>
      </c>
      <c r="AQ255" s="26" t="e">
        <f>IF($AI255=100,'ModelParams Lw'!W$35*'Sound Power'!$AH255^2+'ModelParams Lw'!W$36*'Sound Power'!$AH255+'ModelParams Lw'!W$37,IF($AI255=150,'ModelParams Lw'!W$38*'Sound Power'!$AH255^2+'ModelParams Lw'!W$39*'Sound Power'!$AH255+'ModelParams Lw'!W$40,'ModelParams Lw'!W$41*'Sound Power'!$AH255^2+'ModelParams Lw'!W$42*'Sound Power'!$AH255+'ModelParams Lw'!W$43))</f>
        <v>#N/A</v>
      </c>
      <c r="AR255" s="26" t="e">
        <f t="shared" si="106"/>
        <v>#VALUE!</v>
      </c>
      <c r="AS255" s="26" t="e">
        <f>IF(26.83*LN($AJ255)-11.791-'ModelParams Lw'!B$35&lt;0,0,26.83*LN($AJ255)-11.791-'ModelParams Lw'!B$35)</f>
        <v>#DIV/0!</v>
      </c>
      <c r="AT255" s="26" t="e">
        <f>IF(26.83*LN($AJ255)-11.791-'ModelParams Lw'!C$35&lt;0,0,26.83*LN($AJ255)-11.791-'ModelParams Lw'!C$35)</f>
        <v>#DIV/0!</v>
      </c>
      <c r="AU255" s="26" t="e">
        <f>IF(26.83*LN($AJ255)-11.791-'ModelParams Lw'!D$35&lt;0,0,26.83*LN($AJ255)-11.791-'ModelParams Lw'!D$35)</f>
        <v>#DIV/0!</v>
      </c>
      <c r="AV255" s="26" t="e">
        <f>IF(26.83*LN($AJ255)-11.791-'ModelParams Lw'!E$35&lt;0,0,26.83*LN($AJ255)-11.791-'ModelParams Lw'!E$35)</f>
        <v>#DIV/0!</v>
      </c>
      <c r="AW255" s="26" t="e">
        <f>IF(26.83*LN($AJ255)-11.791-'ModelParams Lw'!F$35&lt;0,0,26.83*LN($AJ255)-11.791-'ModelParams Lw'!F$35)</f>
        <v>#DIV/0!</v>
      </c>
      <c r="AX255" s="26" t="e">
        <f>IF(26.83*LN($AJ255)-11.791-'ModelParams Lw'!G$35&lt;0,0,26.83*LN($AJ255)-11.791-'ModelParams Lw'!G$35)</f>
        <v>#DIV/0!</v>
      </c>
      <c r="AY255" s="26" t="e">
        <f>IF(26.83*LN($AJ255)-11.791-'ModelParams Lw'!H$35&lt;0,0,26.83*LN($AJ255)-11.791-'ModelParams Lw'!H$35)</f>
        <v>#DIV/0!</v>
      </c>
      <c r="AZ255" s="26" t="e">
        <f>IF(26.83*LN($AJ255)-11.791-'ModelParams Lw'!I$35&lt;0,0,26.83*LN($AJ255)-11.791-'ModelParams Lw'!I$35)</f>
        <v>#DIV/0!</v>
      </c>
      <c r="BA255" s="26" t="e">
        <f t="shared" si="94"/>
        <v>#DIV/0!</v>
      </c>
      <c r="BB255" s="26" t="e">
        <f t="shared" si="95"/>
        <v>#DIV/0!</v>
      </c>
      <c r="BC255" s="26" t="e">
        <f t="shared" si="96"/>
        <v>#DIV/0!</v>
      </c>
      <c r="BD255" s="26" t="e">
        <f t="shared" si="97"/>
        <v>#DIV/0!</v>
      </c>
      <c r="BE255" s="26" t="e">
        <f t="shared" si="98"/>
        <v>#DIV/0!</v>
      </c>
      <c r="BF255" s="26" t="e">
        <f t="shared" si="99"/>
        <v>#DIV/0!</v>
      </c>
      <c r="BG255" s="26" t="e">
        <f t="shared" si="100"/>
        <v>#DIV/0!</v>
      </c>
      <c r="BH255" s="26" t="e">
        <f t="shared" si="101"/>
        <v>#DIV/0!</v>
      </c>
      <c r="BI255" s="26" t="e">
        <f>10*LOG10(IF(BA255="",0,POWER(10,((BA255+'ModelParams Lw'!$O$4)/10))) +IF(BB255="",0,POWER(10,((BB255+'ModelParams Lw'!$P$4)/10))) +IF(BC255="",0,POWER(10,((BC255+'ModelParams Lw'!$Q$4)/10))) +IF(BD255="",0,POWER(10,((BD255+'ModelParams Lw'!$R$4)/10))) +IF(BE255="",0,POWER(10,((BE255+'ModelParams Lw'!$S$4)/10))) +IF(BF255="",0,POWER(10,((BF255+'ModelParams Lw'!$T$4)/10))) +IF(BG255="",0,POWER(10,((BG255+'ModelParams Lw'!$U$4)/10)))+IF(BH255="",0,POWER(10,((BH255+'ModelParams Lw'!$V$4)/10))))</f>
        <v>#DIV/0!</v>
      </c>
      <c r="BJ255" s="26" t="e">
        <f t="shared" si="107"/>
        <v>#DIV/0!</v>
      </c>
      <c r="BK255" s="26" t="e">
        <f>(BA255-'ModelParams Lw'!O$10)/'ModelParams Lw'!O$11</f>
        <v>#DIV/0!</v>
      </c>
      <c r="BL255" s="26" t="e">
        <f>(BB255-'ModelParams Lw'!P$10)/'ModelParams Lw'!P$11</f>
        <v>#DIV/0!</v>
      </c>
      <c r="BM255" s="26" t="e">
        <f>(BC255-'ModelParams Lw'!Q$10)/'ModelParams Lw'!Q$11</f>
        <v>#DIV/0!</v>
      </c>
      <c r="BN255" s="26" t="e">
        <f>(BD255-'ModelParams Lw'!R$10)/'ModelParams Lw'!R$11</f>
        <v>#DIV/0!</v>
      </c>
      <c r="BO255" s="26" t="e">
        <f>(BE255-'ModelParams Lw'!S$10)/'ModelParams Lw'!S$11</f>
        <v>#DIV/0!</v>
      </c>
      <c r="BP255" s="26" t="e">
        <f>(BF255-'ModelParams Lw'!T$10)/'ModelParams Lw'!T$11</f>
        <v>#DIV/0!</v>
      </c>
      <c r="BQ255" s="26" t="e">
        <f>(BG255-'ModelParams Lw'!U$10)/'ModelParams Lw'!U$11</f>
        <v>#DIV/0!</v>
      </c>
      <c r="BR255" s="26" t="e">
        <f>(BH255-'ModelParams Lw'!V$10)/'ModelParams Lw'!V$11</f>
        <v>#DIV/0!</v>
      </c>
      <c r="BS255" s="23" t="e">
        <f>IF(Calcul!$E257="SW",DEGREES(ACOS(1-(1/'ModelParams Lw'!C$25*SQRT(0.5*1.2/'Sound Power'!$C255)*('Sound Power'!$B255/3600)/('Sound Power'!$D255)/('Sound Power'!$F255)))),DEGREES(ACOS(1-(1/'ModelParams Lw'!C$29*SQRT(0.5*1.2/'Sound Power'!$C255)*('Sound Power'!$B255/3600)/('Sound Power'!$D255)/('Sound Power'!$F255)))))</f>
        <v>#DIV/0!</v>
      </c>
      <c r="BT255" s="23" t="e">
        <f>IF(Calcul!$E257="SW",DEGREES(ACOS(1-(1/'ModelParams Lw'!D$25*SQRT(0.5*1.2/'Sound Power'!$C255)*('Sound Power'!$B255/3600)/('Sound Power'!$D255)/('Sound Power'!$F255)))),DEGREES(ACOS(1-(1/'ModelParams Lw'!D$29*SQRT(0.5*1.2/'Sound Power'!$C255)*('Sound Power'!$B255/3600)/('Sound Power'!$D255)/('Sound Power'!$F255)))))</f>
        <v>#DIV/0!</v>
      </c>
      <c r="BU255" s="23" t="e">
        <f>IF(Calcul!$E257="SW",DEGREES(ACOS(1-(1/'ModelParams Lw'!E$25*SQRT(0.5*1.2/'Sound Power'!$C255)*('Sound Power'!$B255/3600)/('Sound Power'!$D255)/('Sound Power'!$F255)))),DEGREES(ACOS(1-(1/'ModelParams Lw'!E$29*SQRT(0.5*1.2/'Sound Power'!$C255)*('Sound Power'!$B255/3600)/('Sound Power'!$D255)/('Sound Power'!$F255)))))</f>
        <v>#DIV/0!</v>
      </c>
      <c r="BV255" s="23" t="e">
        <f>IF(Calcul!$E257="SW",DEGREES(ACOS(1-(1/'ModelParams Lw'!F$25*SQRT(0.5*1.2/'Sound Power'!$C255)*('Sound Power'!$B255/3600)/('Sound Power'!$D255)/('Sound Power'!$F255)))),DEGREES(ACOS(1-(1/'ModelParams Lw'!F$29*SQRT(0.5*1.2/'Sound Power'!$C255)*('Sound Power'!$B255/3600)/('Sound Power'!$D255)/('Sound Power'!$F255)))))</f>
        <v>#DIV/0!</v>
      </c>
      <c r="BW255" s="23" t="e">
        <f>IF(Calcul!$E257="SW",DEGREES(ACOS(1-(1/'ModelParams Lw'!G$25*SQRT(0.5*1.2/'Sound Power'!$C255)*('Sound Power'!$B255/3600)/('Sound Power'!$D255)/('Sound Power'!$F255)))),DEGREES(ACOS(1-(1/'ModelParams Lw'!G$29*SQRT(0.5*1.2/'Sound Power'!$C255)*('Sound Power'!$B255/3600)/('Sound Power'!$D255)/('Sound Power'!$F255)))))</f>
        <v>#DIV/0!</v>
      </c>
      <c r="BX255" s="23" t="e">
        <f>IF(Calcul!$E257="SW",DEGREES(ACOS(1-(1/'ModelParams Lw'!H$25*SQRT(0.5*1.2/'Sound Power'!$C255)*('Sound Power'!$B255/3600)/('Sound Power'!$D255)/('Sound Power'!$F255)))),DEGREES(ACOS(1-(1/'ModelParams Lw'!H$29*SQRT(0.5*1.2/'Sound Power'!$C255)*('Sound Power'!$B255/3600)/('Sound Power'!$D255)/('Sound Power'!$F255)))))</f>
        <v>#DIV/0!</v>
      </c>
      <c r="BY255" s="23" t="e">
        <f>IF(Calcul!$E257="SW",DEGREES(ACOS(1-(1/'ModelParams Lw'!I$25*SQRT(0.5*1.2/'Sound Power'!$C255)*('Sound Power'!$B255/3600)/('Sound Power'!$D255)/('Sound Power'!$F255)))),DEGREES(ACOS(1-(1/'ModelParams Lw'!I$29*SQRT(0.5*1.2/'Sound Power'!$C255)*('Sound Power'!$B255/3600)/('Sound Power'!$D255)/('Sound Power'!$F255)))))</f>
        <v>#DIV/0!</v>
      </c>
      <c r="BZ255" s="23" t="e">
        <f>IF(Calcul!$E257="SW",DEGREES(ACOS(1-(1/'ModelParams Lw'!J$25*SQRT(0.5*1.2/'Sound Power'!$C255)*('Sound Power'!$B255/3600)/('Sound Power'!$D255)/('Sound Power'!$F255)))),DEGREES(ACOS(1-(1/'ModelParams Lw'!J$29*SQRT(0.5*1.2/'Sound Power'!$C255)*('Sound Power'!$B255/3600)/('Sound Power'!$D255)/('Sound Power'!$F255)))))</f>
        <v>#DIV/0!</v>
      </c>
      <c r="CA255" s="26" t="e">
        <f>IF(Calcul!$E257="SW",'ModelParams Lw'!C$22+'ModelParams Lw'!C$23*LOG('Sound Power'!$D255/'Sound Power'!$E255)+'ModelParams Lw'!C$24*LN('Sound Power'!BS255),IF('ModelParams Lw'!C$26+'ModelParams Lw'!C$27*LOG('Sound Power'!$D255/'Sound Power'!$E255)+'ModelParams Lw'!C$28*LN('Sound Power'!BS255)&lt;'ModelParams Lw'!C$22+'ModelParams Lw'!C$23*LOG('Sound Power'!$D255/'Sound Power'!$E255)+'ModelParams Lw'!C$24*LN('Sound Power'!BS255),'ModelParams Lw'!C$22+'ModelParams Lw'!C$23*LOG('Sound Power'!$D255/'Sound Power'!$E255)+'ModelParams Lw'!C$24*LN('Sound Power'!BS255),'ModelParams Lw'!C$26+'ModelParams Lw'!C$27*LOG('Sound Power'!$D255/'Sound Power'!$E255)+'ModelParams Lw'!C$28*LN('Sound Power'!BS255)))</f>
        <v>#DIV/0!</v>
      </c>
      <c r="CB255" s="26" t="e">
        <f>IF(Calcul!$E257="SW",'ModelParams Lw'!D$22+'ModelParams Lw'!D$23*LOG('Sound Power'!$D255/'Sound Power'!$E255)+'ModelParams Lw'!D$24*LN('Sound Power'!BT255),IF('ModelParams Lw'!D$26+'ModelParams Lw'!D$27*LOG('Sound Power'!$D255/'Sound Power'!$E255)+'ModelParams Lw'!D$28*LN('Sound Power'!BT255)&lt;'ModelParams Lw'!D$22+'ModelParams Lw'!D$23*LOG('Sound Power'!$D255/'Sound Power'!$E255)+'ModelParams Lw'!D$24*LN('Sound Power'!BT255),'ModelParams Lw'!D$22+'ModelParams Lw'!D$23*LOG('Sound Power'!$D255/'Sound Power'!$E255)+'ModelParams Lw'!D$24*LN('Sound Power'!BT255),'ModelParams Lw'!D$26+'ModelParams Lw'!D$27*LOG('Sound Power'!$D255/'Sound Power'!$E255)+'ModelParams Lw'!D$28*LN('Sound Power'!BT255)))</f>
        <v>#DIV/0!</v>
      </c>
      <c r="CC255" s="26" t="e">
        <f>IF(Calcul!$E257="SW",'ModelParams Lw'!E$22+'ModelParams Lw'!E$23*LOG('Sound Power'!$D255/'Sound Power'!$E255)+'ModelParams Lw'!E$24*LN('Sound Power'!BU255),IF('ModelParams Lw'!E$26+'ModelParams Lw'!E$27*LOG('Sound Power'!$D255/'Sound Power'!$E255)+'ModelParams Lw'!E$28*LN('Sound Power'!BU255)&lt;'ModelParams Lw'!E$22+'ModelParams Lw'!E$23*LOG('Sound Power'!$D255/'Sound Power'!$E255)+'ModelParams Lw'!E$24*LN('Sound Power'!BU255),'ModelParams Lw'!E$22+'ModelParams Lw'!E$23*LOG('Sound Power'!$D255/'Sound Power'!$E255)+'ModelParams Lw'!E$24*LN('Sound Power'!BU255),'ModelParams Lw'!E$26+'ModelParams Lw'!E$27*LOG('Sound Power'!$D255/'Sound Power'!$E255)+'ModelParams Lw'!E$28*LN('Sound Power'!BU255)))</f>
        <v>#DIV/0!</v>
      </c>
      <c r="CD255" s="26" t="e">
        <f>IF(Calcul!$E257="SW",'ModelParams Lw'!F$22+'ModelParams Lw'!F$23*LOG('Sound Power'!$D255/'Sound Power'!$E255)+'ModelParams Lw'!F$24*LN('Sound Power'!BV255),IF('ModelParams Lw'!F$26+'ModelParams Lw'!F$27*LOG('Sound Power'!$D255/'Sound Power'!$E255)+'ModelParams Lw'!F$28*LN('Sound Power'!BV255)&lt;'ModelParams Lw'!F$22+'ModelParams Lw'!F$23*LOG('Sound Power'!$D255/'Sound Power'!$E255)+'ModelParams Lw'!F$24*LN('Sound Power'!BV255),'ModelParams Lw'!F$22+'ModelParams Lw'!F$23*LOG('Sound Power'!$D255/'Sound Power'!$E255)+'ModelParams Lw'!F$24*LN('Sound Power'!BV255),'ModelParams Lw'!F$26+'ModelParams Lw'!F$27*LOG('Sound Power'!$D255/'Sound Power'!$E255)+'ModelParams Lw'!F$28*LN('Sound Power'!BV255)))</f>
        <v>#DIV/0!</v>
      </c>
      <c r="CE255" s="26" t="e">
        <f>IF(Calcul!$E257="SW",'ModelParams Lw'!G$22+'ModelParams Lw'!G$23*LOG('Sound Power'!$D255/'Sound Power'!$E255)+'ModelParams Lw'!G$24*LN('Sound Power'!BW255),IF('ModelParams Lw'!G$26+'ModelParams Lw'!G$27*LOG('Sound Power'!$D255/'Sound Power'!$E255)+'ModelParams Lw'!G$28*LN('Sound Power'!BW255)&lt;'ModelParams Lw'!G$22+'ModelParams Lw'!G$23*LOG('Sound Power'!$D255/'Sound Power'!$E255)+'ModelParams Lw'!G$24*LN('Sound Power'!BW255),'ModelParams Lw'!G$22+'ModelParams Lw'!G$23*LOG('Sound Power'!$D255/'Sound Power'!$E255)+'ModelParams Lw'!G$24*LN('Sound Power'!BW255),'ModelParams Lw'!G$26+'ModelParams Lw'!G$27*LOG('Sound Power'!$D255/'Sound Power'!$E255)+'ModelParams Lw'!G$28*LN('Sound Power'!BW255)))</f>
        <v>#DIV/0!</v>
      </c>
      <c r="CF255" s="26" t="e">
        <f>IF(Calcul!$E257="SW",'ModelParams Lw'!H$22+'ModelParams Lw'!H$23*LOG('Sound Power'!$D255/'Sound Power'!$E255)+'ModelParams Lw'!H$24*LN('Sound Power'!BX255),IF('ModelParams Lw'!H$26+'ModelParams Lw'!H$27*LOG('Sound Power'!$D255/'Sound Power'!$E255)+'ModelParams Lw'!H$28*LN('Sound Power'!BX255)&lt;'ModelParams Lw'!H$22+'ModelParams Lw'!H$23*LOG('Sound Power'!$D255/'Sound Power'!$E255)+'ModelParams Lw'!H$24*LN('Sound Power'!BX255),'ModelParams Lw'!H$22+'ModelParams Lw'!H$23*LOG('Sound Power'!$D255/'Sound Power'!$E255)+'ModelParams Lw'!H$24*LN('Sound Power'!BX255),'ModelParams Lw'!H$26+'ModelParams Lw'!H$27*LOG('Sound Power'!$D255/'Sound Power'!$E255)+'ModelParams Lw'!H$28*LN('Sound Power'!BX255)))</f>
        <v>#DIV/0!</v>
      </c>
      <c r="CG255" s="26" t="e">
        <f>IF(Calcul!$E257="SW",'ModelParams Lw'!I$22+'ModelParams Lw'!I$23*LOG('Sound Power'!$D255/'Sound Power'!$E255)+'ModelParams Lw'!I$24*LN('Sound Power'!BY255),IF('ModelParams Lw'!I$26+'ModelParams Lw'!I$27*LOG('Sound Power'!$D255/'Sound Power'!$E255)+'ModelParams Lw'!I$28*LN('Sound Power'!BY255)&lt;'ModelParams Lw'!I$22+'ModelParams Lw'!I$23*LOG('Sound Power'!$D255/'Sound Power'!$E255)+'ModelParams Lw'!I$24*LN('Sound Power'!BY255),'ModelParams Lw'!I$22+'ModelParams Lw'!I$23*LOG('Sound Power'!$D255/'Sound Power'!$E255)+'ModelParams Lw'!I$24*LN('Sound Power'!BY255),'ModelParams Lw'!I$26+'ModelParams Lw'!I$27*LOG('Sound Power'!$D255/'Sound Power'!$E255)+'ModelParams Lw'!I$28*LN('Sound Power'!BY255)))</f>
        <v>#DIV/0!</v>
      </c>
      <c r="CH255" s="26" t="e">
        <f>IF(Calcul!$E257="SW",'ModelParams Lw'!J$22+'ModelParams Lw'!J$23*LOG('Sound Power'!$D255/'Sound Power'!$E255)+'ModelParams Lw'!J$24*LN('Sound Power'!BZ255),IF('ModelParams Lw'!J$26+'ModelParams Lw'!J$27*LOG('Sound Power'!$D255/'Sound Power'!$E255)+'ModelParams Lw'!J$28*LN('Sound Power'!BZ255)&lt;'ModelParams Lw'!J$22+'ModelParams Lw'!J$23*LOG('Sound Power'!$D255/'Sound Power'!$E255)+'ModelParams Lw'!J$24*LN('Sound Power'!BZ255),'ModelParams Lw'!J$22+'ModelParams Lw'!J$23*LOG('Sound Power'!$D255/'Sound Power'!$E255)+'ModelParams Lw'!J$24*LN('Sound Power'!BZ255),'ModelParams Lw'!J$26+'ModelParams Lw'!J$27*LOG('Sound Power'!$D255/'Sound Power'!$E255)+'ModelParams Lw'!J$28*LN('Sound Power'!BZ255)))</f>
        <v>#DIV/0!</v>
      </c>
      <c r="CI255" s="26" t="e">
        <f t="shared" si="108"/>
        <v>#DIV/0!</v>
      </c>
      <c r="CJ255" s="26" t="e">
        <f t="shared" si="109"/>
        <v>#DIV/0!</v>
      </c>
      <c r="CK255" s="26" t="e">
        <f t="shared" si="110"/>
        <v>#DIV/0!</v>
      </c>
      <c r="CL255" s="26" t="e">
        <f t="shared" si="111"/>
        <v>#DIV/0!</v>
      </c>
      <c r="CM255" s="26" t="e">
        <f t="shared" si="112"/>
        <v>#DIV/0!</v>
      </c>
      <c r="CN255" s="26" t="e">
        <f t="shared" si="113"/>
        <v>#DIV/0!</v>
      </c>
      <c r="CO255" s="26" t="e">
        <f t="shared" si="114"/>
        <v>#DIV/0!</v>
      </c>
      <c r="CP255" s="26" t="e">
        <f t="shared" si="115"/>
        <v>#DIV/0!</v>
      </c>
      <c r="CQ255" s="26" t="e">
        <f>10*LOG10(IF(CI255="",0,POWER(10,((CI255+'ModelParams Lw'!$O$4)/10))) +IF(CJ255="",0,POWER(10,((CJ255+'ModelParams Lw'!$P$4)/10))) +IF(CK255="",0,POWER(10,((CK255+'ModelParams Lw'!$Q$4)/10))) +IF(CL255="",0,POWER(10,((CL255+'ModelParams Lw'!$R$4)/10))) +IF(CM255="",0,POWER(10,((CM255+'ModelParams Lw'!$S$4)/10))) +IF(CN255="",0,POWER(10,((CN255+'ModelParams Lw'!$T$4)/10))) +IF(CO255="",0,POWER(10,((CO255+'ModelParams Lw'!$U$4)/10)))+IF(CP255="",0,POWER(10,((CP255+'ModelParams Lw'!$V$4)/10))))</f>
        <v>#DIV/0!</v>
      </c>
      <c r="CR255" s="26" t="e">
        <f t="shared" si="116"/>
        <v>#DIV/0!</v>
      </c>
      <c r="CS255" s="26" t="e">
        <f>(CI255-'ModelParams Lw'!$O$10)/'ModelParams Lw'!$O$11</f>
        <v>#DIV/0!</v>
      </c>
      <c r="CT255" s="26" t="e">
        <f>(CJ255-'ModelParams Lw'!$P$10)/'ModelParams Lw'!$P$11</f>
        <v>#DIV/0!</v>
      </c>
      <c r="CU255" s="26" t="e">
        <f>(CK255-'ModelParams Lw'!$Q$10)/'ModelParams Lw'!$Q$11</f>
        <v>#DIV/0!</v>
      </c>
      <c r="CV255" s="26" t="e">
        <f>(CL255-'ModelParams Lw'!$R$10)/'ModelParams Lw'!$R$11</f>
        <v>#DIV/0!</v>
      </c>
      <c r="CW255" s="26" t="e">
        <f>(CM255-'ModelParams Lw'!$S$10)/'ModelParams Lw'!$S$11</f>
        <v>#DIV/0!</v>
      </c>
      <c r="CX255" s="26" t="e">
        <f>(CN255-'ModelParams Lw'!$T$10)/'ModelParams Lw'!$T$11</f>
        <v>#DIV/0!</v>
      </c>
      <c r="CY255" s="26" t="e">
        <f>(CO255-'ModelParams Lw'!$U$10)/'ModelParams Lw'!$U$11</f>
        <v>#DIV/0!</v>
      </c>
      <c r="CZ255" s="26" t="e">
        <f>(CP255-'ModelParams Lw'!$V$10)/'ModelParams Lw'!$V$11</f>
        <v>#DIV/0!</v>
      </c>
    </row>
    <row r="256" spans="1:104" x14ac:dyDescent="0.2">
      <c r="A256" s="13">
        <f>Calcul!A258</f>
        <v>0</v>
      </c>
      <c r="B256" s="13">
        <f t="shared" si="92"/>
        <v>0</v>
      </c>
      <c r="C256" s="13">
        <f>Calcul!B258</f>
        <v>0</v>
      </c>
      <c r="D256" s="13">
        <f>Calcul!C258/1000</f>
        <v>0</v>
      </c>
      <c r="E256" s="13">
        <f>Calcul!D258/1000</f>
        <v>0</v>
      </c>
      <c r="F256" s="13">
        <f t="shared" si="93"/>
        <v>0</v>
      </c>
      <c r="G256" s="23" t="e">
        <f>DEGREES(ACOS(1-(1/'ModelParams Lw'!B$15*SQRT(0.5*1.2/'Sound Power'!$C256)*('Sound Power'!$B256/3600)/('Sound Power'!$D256)/('Sound Power'!$F256))))</f>
        <v>#DIV/0!</v>
      </c>
      <c r="H256" s="23" t="e">
        <f>DEGREES(ACOS(1-(1/'ModelParams Lw'!C$15*SQRT(0.5*1.2/'Sound Power'!$C256)*('Sound Power'!$B256/3600)/('Sound Power'!$D256)/('Sound Power'!$F256))))</f>
        <v>#DIV/0!</v>
      </c>
      <c r="I256" s="23" t="e">
        <f>DEGREES(ACOS(1-(1/'ModelParams Lw'!D$15*SQRT(0.5*1.2/'Sound Power'!$C256)*('Sound Power'!$B256/3600)/('Sound Power'!$D256)/('Sound Power'!$F256))))</f>
        <v>#DIV/0!</v>
      </c>
      <c r="J256" s="23" t="e">
        <f>DEGREES(ACOS(1-(1/'ModelParams Lw'!E$15*SQRT(0.5*1.2/'Sound Power'!$C256)*('Sound Power'!$B256/3600)/('Sound Power'!$D256)/('Sound Power'!$F256))))</f>
        <v>#DIV/0!</v>
      </c>
      <c r="K256" s="23" t="e">
        <f>DEGREES(ACOS(1-(1/'ModelParams Lw'!F$15*SQRT(0.5*1.2/'Sound Power'!$C256)*('Sound Power'!$B256/3600)/('Sound Power'!$D256)/('Sound Power'!$F256))))</f>
        <v>#DIV/0!</v>
      </c>
      <c r="L256" s="23" t="e">
        <f>DEGREES(ACOS(1-(1/'ModelParams Lw'!G$15*SQRT(0.5*1.2/'Sound Power'!$C256)*('Sound Power'!$B256/3600)/('Sound Power'!$D256)/('Sound Power'!$F256))))</f>
        <v>#DIV/0!</v>
      </c>
      <c r="M256" s="23" t="e">
        <f>DEGREES(ACOS(1-(1/'ModelParams Lw'!H$15*SQRT(0.5*1.2/'Sound Power'!$C256)*('Sound Power'!$B256/3600)/('Sound Power'!$D256)/('Sound Power'!$F256))))</f>
        <v>#DIV/0!</v>
      </c>
      <c r="N256" s="23" t="e">
        <f>DEGREES(ACOS(1-(1/'ModelParams Lw'!I$15*SQRT(0.5*1.2/'Sound Power'!$C256)*('Sound Power'!$B256/3600)/('Sound Power'!$D256)/('Sound Power'!$F256))))</f>
        <v>#DIV/0!</v>
      </c>
      <c r="O256" s="26" t="e">
        <f>('ModelParams Lw'!B$4*LN('Sound Power'!G256)/(1+EXP(-('Sound Power'!$D256*1000+'ModelParams Lw'!B$6)/'ModelParams Lw'!B$7))+'ModelParams Lw'!B$5)*LN('Sound Power'!$B256)-('ModelParams Lw'!B$8+'ModelParams Lw'!B$9*$D256+'ModelParams Lw'!B$10*'Sound Power'!$F256^'ModelParams Lw'!B$14+'ModelParams Lw'!B$11*LN('Sound Power'!G256)+'ModelParams Lw'!B$12*'Sound Power'!$D256*'Sound Power'!$F256+'ModelParams Lw'!B$13*'Sound Power'!$D256*LN('Sound Power'!G256))</f>
        <v>#DIV/0!</v>
      </c>
      <c r="P256" s="26" t="e">
        <f>('ModelParams Lw'!C$4*LN('Sound Power'!H256)/(1+EXP(-('Sound Power'!$D256*1000+'ModelParams Lw'!C$6)/'ModelParams Lw'!C$7))+'ModelParams Lw'!C$5)*LN('Sound Power'!$B256)-('ModelParams Lw'!C$8+'ModelParams Lw'!C$9*$D256+'ModelParams Lw'!C$10*'Sound Power'!$F256^'ModelParams Lw'!C$14+'ModelParams Lw'!C$11*LN('Sound Power'!H256)+'ModelParams Lw'!C$12*'Sound Power'!$D256*'Sound Power'!$F256+'ModelParams Lw'!C$13*'Sound Power'!$D256*LN('Sound Power'!H256))</f>
        <v>#DIV/0!</v>
      </c>
      <c r="Q256" s="26" t="e">
        <f>('ModelParams Lw'!D$4*LN('Sound Power'!I256)/(1+EXP(-('Sound Power'!$D256*1000+'ModelParams Lw'!D$6)/'ModelParams Lw'!D$7))+'ModelParams Lw'!D$5)*LN('Sound Power'!$B256)-('ModelParams Lw'!D$8+'ModelParams Lw'!D$9*$D256+'ModelParams Lw'!D$10*'Sound Power'!$F256^'ModelParams Lw'!D$14+'ModelParams Lw'!D$11*LN('Sound Power'!I256)+'ModelParams Lw'!D$12*'Sound Power'!$D256*'Sound Power'!$F256+'ModelParams Lw'!D$13*'Sound Power'!$D256*LN('Sound Power'!I256))</f>
        <v>#DIV/0!</v>
      </c>
      <c r="R256" s="26" t="e">
        <f>('ModelParams Lw'!E$4*LN('Sound Power'!J256)/(1+EXP(-('Sound Power'!$D256*1000+'ModelParams Lw'!E$6)/'ModelParams Lw'!E$7))+'ModelParams Lw'!E$5)*LN('Sound Power'!$B256)-('ModelParams Lw'!E$8+'ModelParams Lw'!E$9*$D256+'ModelParams Lw'!E$10*'Sound Power'!$F256^'ModelParams Lw'!E$14+'ModelParams Lw'!E$11*LN('Sound Power'!J256)+'ModelParams Lw'!E$12*'Sound Power'!$D256*'Sound Power'!$F256+'ModelParams Lw'!E$13*'Sound Power'!$D256*LN('Sound Power'!J256))</f>
        <v>#DIV/0!</v>
      </c>
      <c r="S256" s="26" t="e">
        <f>('ModelParams Lw'!F$4*LN('Sound Power'!K256)/(1+EXP(-('Sound Power'!$D256*1000+'ModelParams Lw'!F$6)/'ModelParams Lw'!F$7))+'ModelParams Lw'!F$5)*LN('Sound Power'!$B256)-('ModelParams Lw'!F$8+'ModelParams Lw'!F$9*$D256+'ModelParams Lw'!F$10*'Sound Power'!$F256^'ModelParams Lw'!F$14+'ModelParams Lw'!F$11*LN('Sound Power'!K256)+'ModelParams Lw'!F$12*'Sound Power'!$D256*'Sound Power'!$F256+'ModelParams Lw'!F$13*'Sound Power'!$D256*LN('Sound Power'!K256))</f>
        <v>#DIV/0!</v>
      </c>
      <c r="T256" s="26" t="e">
        <f>('ModelParams Lw'!G$4*LN('Sound Power'!L256)/(1+EXP(-('Sound Power'!$D256*1000+'ModelParams Lw'!G$6)/'ModelParams Lw'!G$7))+'ModelParams Lw'!G$5)*LN('Sound Power'!$B256)-('ModelParams Lw'!G$8+'ModelParams Lw'!G$9*$D256+'ModelParams Lw'!G$10*'Sound Power'!$F256^'ModelParams Lw'!G$14+'ModelParams Lw'!G$11*LN('Sound Power'!L256)+'ModelParams Lw'!G$12*'Sound Power'!$D256*'Sound Power'!$F256+'ModelParams Lw'!G$13*'Sound Power'!$D256*LN('Sound Power'!L256))</f>
        <v>#DIV/0!</v>
      </c>
      <c r="U256" s="26" t="e">
        <f>('ModelParams Lw'!H$4*LN('Sound Power'!M256)/(1+EXP(-('Sound Power'!$D256*1000+'ModelParams Lw'!H$6)/'ModelParams Lw'!H$7))+'ModelParams Lw'!H$5)*LN('Sound Power'!$B256)-('ModelParams Lw'!H$8+'ModelParams Lw'!H$9*$D256+'ModelParams Lw'!H$10*'Sound Power'!$F256^'ModelParams Lw'!H$14+'ModelParams Lw'!H$11*LN('Sound Power'!M256)+'ModelParams Lw'!H$12*'Sound Power'!$D256*'Sound Power'!$F256+'ModelParams Lw'!H$13*'Sound Power'!$D256*LN('Sound Power'!M256))</f>
        <v>#DIV/0!</v>
      </c>
      <c r="V256" s="26" t="e">
        <f>('ModelParams Lw'!I$4*LN('Sound Power'!N256)/(1+EXP(-('Sound Power'!$D256*1000+'ModelParams Lw'!I$6)/'ModelParams Lw'!I$7))+'ModelParams Lw'!I$5)*LN('Sound Power'!$B256)-('ModelParams Lw'!I$8+'ModelParams Lw'!I$9*$D256+'ModelParams Lw'!I$10*'Sound Power'!$F256^'ModelParams Lw'!I$14+'ModelParams Lw'!I$11*LN('Sound Power'!N256)+'ModelParams Lw'!I$12*'Sound Power'!$D256*'Sound Power'!$F256+'ModelParams Lw'!I$13*'Sound Power'!$D256*LN('Sound Power'!N256))</f>
        <v>#DIV/0!</v>
      </c>
      <c r="W256" s="26" t="e">
        <f>10*LOG10(IF(O256="",0,POWER(10,((O256+'ModelParams Lw'!$O$4)/10))) +IF(P256="",0,POWER(10,((P256+'ModelParams Lw'!$P$4)/10))) +IF(Q256="",0,POWER(10,((Q256+'ModelParams Lw'!$Q$4)/10))) +IF(R256="",0,POWER(10,((R256+'ModelParams Lw'!$R$4)/10))) +IF(S256="",0,POWER(10,((S256+'ModelParams Lw'!$S$4)/10))) +IF(T256="",0,POWER(10,((T256+'ModelParams Lw'!$T$4)/10))) +IF(U256="",0,POWER(10,((U256+'ModelParams Lw'!$U$4)/10)))+IF(V256="",0,POWER(10,((V256+'ModelParams Lw'!$V$4)/10))))</f>
        <v>#DIV/0!</v>
      </c>
      <c r="X256" s="26" t="e">
        <f t="shared" si="102"/>
        <v>#DIV/0!</v>
      </c>
      <c r="Y256" s="26" t="e">
        <f>(O256-'ModelParams Lw'!O$10)/'ModelParams Lw'!O$11</f>
        <v>#DIV/0!</v>
      </c>
      <c r="Z256" s="26" t="e">
        <f>(P256-'ModelParams Lw'!P$10)/'ModelParams Lw'!P$11</f>
        <v>#DIV/0!</v>
      </c>
      <c r="AA256" s="26" t="e">
        <f>(Q256-'ModelParams Lw'!Q$10)/'ModelParams Lw'!Q$11</f>
        <v>#DIV/0!</v>
      </c>
      <c r="AB256" s="26" t="e">
        <f>(R256-'ModelParams Lw'!R$10)/'ModelParams Lw'!R$11</f>
        <v>#DIV/0!</v>
      </c>
      <c r="AC256" s="26" t="e">
        <f>(S256-'ModelParams Lw'!S$10)/'ModelParams Lw'!S$11</f>
        <v>#DIV/0!</v>
      </c>
      <c r="AD256" s="26" t="e">
        <f>(T256-'ModelParams Lw'!T$10)/'ModelParams Lw'!T$11</f>
        <v>#DIV/0!</v>
      </c>
      <c r="AE256" s="26" t="e">
        <f>(U256-'ModelParams Lw'!U$10)/'ModelParams Lw'!U$11</f>
        <v>#DIV/0!</v>
      </c>
      <c r="AF256" s="26" t="e">
        <f>(V256-'ModelParams Lw'!V$10)/'ModelParams Lw'!V$11</f>
        <v>#DIV/0!</v>
      </c>
      <c r="AG256" s="26" t="e">
        <f t="shared" si="103"/>
        <v>#DIV/0!</v>
      </c>
      <c r="AH256" s="26" t="e">
        <f>VLOOKUP(D256*1000,'ModelParams Lw'!$A$38:$D$58,4)</f>
        <v>#N/A</v>
      </c>
      <c r="AI256" s="56" t="e">
        <f>VLOOKUP(D256*1000,'ModelParams Lw'!$A$38:$D$58,2)</f>
        <v>#N/A</v>
      </c>
      <c r="AJ256" s="46" t="e">
        <f t="shared" si="104"/>
        <v>#DIV/0!</v>
      </c>
      <c r="AK256" s="26" t="e">
        <f t="shared" si="105"/>
        <v>#VALUE!</v>
      </c>
      <c r="AL256" s="26" t="e">
        <f>IF($AI256=100,'ModelParams Lw'!R$35*'Sound Power'!$AH256^2+'ModelParams Lw'!R$36*'Sound Power'!$AH256+'ModelParams Lw'!R$37,IF($AI256=150,'ModelParams Lw'!R$38*'Sound Power'!$AH256^2+'ModelParams Lw'!R$39*'Sound Power'!$AH256+'ModelParams Lw'!R$40,'ModelParams Lw'!R$41*'Sound Power'!$AH256^2+'ModelParams Lw'!R$42*'Sound Power'!$AH256+'ModelParams Lw'!R$43))</f>
        <v>#N/A</v>
      </c>
      <c r="AM256" s="26" t="e">
        <f>IF($AI256=100,'ModelParams Lw'!S$35*'Sound Power'!$AH256^2+'ModelParams Lw'!S$36*'Sound Power'!$AH256+'ModelParams Lw'!S$37,IF($AI256=150,'ModelParams Lw'!S$38*'Sound Power'!$AH256^2+'ModelParams Lw'!S$39*'Sound Power'!$AH256+'ModelParams Lw'!S$40,'ModelParams Lw'!S$41*'Sound Power'!$AH256^2+'ModelParams Lw'!S$42*'Sound Power'!$AH256+'ModelParams Lw'!S$43))</f>
        <v>#N/A</v>
      </c>
      <c r="AN256" s="26" t="e">
        <f>IF($AI256=100,'ModelParams Lw'!T$35*'Sound Power'!$AH256^2+'ModelParams Lw'!T$36*'Sound Power'!$AH256+'ModelParams Lw'!T$37,IF($AI256=150,'ModelParams Lw'!T$38*'Sound Power'!$AH256^2+'ModelParams Lw'!T$39*'Sound Power'!$AH256+'ModelParams Lw'!T$40,'ModelParams Lw'!T$41*'Sound Power'!$AH256^2+'ModelParams Lw'!T$42*'Sound Power'!$AH256+'ModelParams Lw'!T$43))</f>
        <v>#N/A</v>
      </c>
      <c r="AO256" s="26" t="e">
        <f>IF($AI256=100,'ModelParams Lw'!U$35*'Sound Power'!$AH256^2+'ModelParams Lw'!U$36*'Sound Power'!$AH256+'ModelParams Lw'!U$37,IF($AI256=150,'ModelParams Lw'!U$38*'Sound Power'!$AH256^2+'ModelParams Lw'!U$39*'Sound Power'!$AH256+'ModelParams Lw'!U$40,'ModelParams Lw'!U$41*'Sound Power'!$AH256^2+'ModelParams Lw'!U$42*'Sound Power'!$AH256+'ModelParams Lw'!U$43))</f>
        <v>#N/A</v>
      </c>
      <c r="AP256" s="26" t="e">
        <f>IF($AI256=100,'ModelParams Lw'!V$35*'Sound Power'!$AH256^2+'ModelParams Lw'!V$36*'Sound Power'!$AH256+'ModelParams Lw'!V$37,IF($AI256=150,'ModelParams Lw'!V$38*'Sound Power'!$AH256^2+'ModelParams Lw'!V$39*'Sound Power'!$AH256+'ModelParams Lw'!V$40,'ModelParams Lw'!V$41*'Sound Power'!$AH256^2+'ModelParams Lw'!V$42*'Sound Power'!$AH256+'ModelParams Lw'!V$43))</f>
        <v>#N/A</v>
      </c>
      <c r="AQ256" s="26" t="e">
        <f>IF($AI256=100,'ModelParams Lw'!W$35*'Sound Power'!$AH256^2+'ModelParams Lw'!W$36*'Sound Power'!$AH256+'ModelParams Lw'!W$37,IF($AI256=150,'ModelParams Lw'!W$38*'Sound Power'!$AH256^2+'ModelParams Lw'!W$39*'Sound Power'!$AH256+'ModelParams Lw'!W$40,'ModelParams Lw'!W$41*'Sound Power'!$AH256^2+'ModelParams Lw'!W$42*'Sound Power'!$AH256+'ModelParams Lw'!W$43))</f>
        <v>#N/A</v>
      </c>
      <c r="AR256" s="26" t="e">
        <f t="shared" si="106"/>
        <v>#VALUE!</v>
      </c>
      <c r="AS256" s="26" t="e">
        <f>IF(26.83*LN($AJ256)-11.791-'ModelParams Lw'!B$35&lt;0,0,26.83*LN($AJ256)-11.791-'ModelParams Lw'!B$35)</f>
        <v>#DIV/0!</v>
      </c>
      <c r="AT256" s="26" t="e">
        <f>IF(26.83*LN($AJ256)-11.791-'ModelParams Lw'!C$35&lt;0,0,26.83*LN($AJ256)-11.791-'ModelParams Lw'!C$35)</f>
        <v>#DIV/0!</v>
      </c>
      <c r="AU256" s="26" t="e">
        <f>IF(26.83*LN($AJ256)-11.791-'ModelParams Lw'!D$35&lt;0,0,26.83*LN($AJ256)-11.791-'ModelParams Lw'!D$35)</f>
        <v>#DIV/0!</v>
      </c>
      <c r="AV256" s="26" t="e">
        <f>IF(26.83*LN($AJ256)-11.791-'ModelParams Lw'!E$35&lt;0,0,26.83*LN($AJ256)-11.791-'ModelParams Lw'!E$35)</f>
        <v>#DIV/0!</v>
      </c>
      <c r="AW256" s="26" t="e">
        <f>IF(26.83*LN($AJ256)-11.791-'ModelParams Lw'!F$35&lt;0,0,26.83*LN($AJ256)-11.791-'ModelParams Lw'!F$35)</f>
        <v>#DIV/0!</v>
      </c>
      <c r="AX256" s="26" t="e">
        <f>IF(26.83*LN($AJ256)-11.791-'ModelParams Lw'!G$35&lt;0,0,26.83*LN($AJ256)-11.791-'ModelParams Lw'!G$35)</f>
        <v>#DIV/0!</v>
      </c>
      <c r="AY256" s="26" t="e">
        <f>IF(26.83*LN($AJ256)-11.791-'ModelParams Lw'!H$35&lt;0,0,26.83*LN($AJ256)-11.791-'ModelParams Lw'!H$35)</f>
        <v>#DIV/0!</v>
      </c>
      <c r="AZ256" s="26" t="e">
        <f>IF(26.83*LN($AJ256)-11.791-'ModelParams Lw'!I$35&lt;0,0,26.83*LN($AJ256)-11.791-'ModelParams Lw'!I$35)</f>
        <v>#DIV/0!</v>
      </c>
      <c r="BA256" s="26" t="e">
        <f t="shared" si="94"/>
        <v>#DIV/0!</v>
      </c>
      <c r="BB256" s="26" t="e">
        <f t="shared" si="95"/>
        <v>#DIV/0!</v>
      </c>
      <c r="BC256" s="26" t="e">
        <f t="shared" si="96"/>
        <v>#DIV/0!</v>
      </c>
      <c r="BD256" s="26" t="e">
        <f t="shared" si="97"/>
        <v>#DIV/0!</v>
      </c>
      <c r="BE256" s="26" t="e">
        <f t="shared" si="98"/>
        <v>#DIV/0!</v>
      </c>
      <c r="BF256" s="26" t="e">
        <f t="shared" si="99"/>
        <v>#DIV/0!</v>
      </c>
      <c r="BG256" s="26" t="e">
        <f t="shared" si="100"/>
        <v>#DIV/0!</v>
      </c>
      <c r="BH256" s="26" t="e">
        <f t="shared" si="101"/>
        <v>#DIV/0!</v>
      </c>
      <c r="BI256" s="26" t="e">
        <f>10*LOG10(IF(BA256="",0,POWER(10,((BA256+'ModelParams Lw'!$O$4)/10))) +IF(BB256="",0,POWER(10,((BB256+'ModelParams Lw'!$P$4)/10))) +IF(BC256="",0,POWER(10,((BC256+'ModelParams Lw'!$Q$4)/10))) +IF(BD256="",0,POWER(10,((BD256+'ModelParams Lw'!$R$4)/10))) +IF(BE256="",0,POWER(10,((BE256+'ModelParams Lw'!$S$4)/10))) +IF(BF256="",0,POWER(10,((BF256+'ModelParams Lw'!$T$4)/10))) +IF(BG256="",0,POWER(10,((BG256+'ModelParams Lw'!$U$4)/10)))+IF(BH256="",0,POWER(10,((BH256+'ModelParams Lw'!$V$4)/10))))</f>
        <v>#DIV/0!</v>
      </c>
      <c r="BJ256" s="26" t="e">
        <f t="shared" si="107"/>
        <v>#DIV/0!</v>
      </c>
      <c r="BK256" s="26" t="e">
        <f>(BA256-'ModelParams Lw'!O$10)/'ModelParams Lw'!O$11</f>
        <v>#DIV/0!</v>
      </c>
      <c r="BL256" s="26" t="e">
        <f>(BB256-'ModelParams Lw'!P$10)/'ModelParams Lw'!P$11</f>
        <v>#DIV/0!</v>
      </c>
      <c r="BM256" s="26" t="e">
        <f>(BC256-'ModelParams Lw'!Q$10)/'ModelParams Lw'!Q$11</f>
        <v>#DIV/0!</v>
      </c>
      <c r="BN256" s="26" t="e">
        <f>(BD256-'ModelParams Lw'!R$10)/'ModelParams Lw'!R$11</f>
        <v>#DIV/0!</v>
      </c>
      <c r="BO256" s="26" t="e">
        <f>(BE256-'ModelParams Lw'!S$10)/'ModelParams Lw'!S$11</f>
        <v>#DIV/0!</v>
      </c>
      <c r="BP256" s="26" t="e">
        <f>(BF256-'ModelParams Lw'!T$10)/'ModelParams Lw'!T$11</f>
        <v>#DIV/0!</v>
      </c>
      <c r="BQ256" s="26" t="e">
        <f>(BG256-'ModelParams Lw'!U$10)/'ModelParams Lw'!U$11</f>
        <v>#DIV/0!</v>
      </c>
      <c r="BR256" s="26" t="e">
        <f>(BH256-'ModelParams Lw'!V$10)/'ModelParams Lw'!V$11</f>
        <v>#DIV/0!</v>
      </c>
      <c r="BS256" s="23" t="e">
        <f>IF(Calcul!$E258="SW",DEGREES(ACOS(1-(1/'ModelParams Lw'!C$25*SQRT(0.5*1.2/'Sound Power'!$C256)*('Sound Power'!$B256/3600)/('Sound Power'!$D256)/('Sound Power'!$F256)))),DEGREES(ACOS(1-(1/'ModelParams Lw'!C$29*SQRT(0.5*1.2/'Sound Power'!$C256)*('Sound Power'!$B256/3600)/('Sound Power'!$D256)/('Sound Power'!$F256)))))</f>
        <v>#DIV/0!</v>
      </c>
      <c r="BT256" s="23" t="e">
        <f>IF(Calcul!$E258="SW",DEGREES(ACOS(1-(1/'ModelParams Lw'!D$25*SQRT(0.5*1.2/'Sound Power'!$C256)*('Sound Power'!$B256/3600)/('Sound Power'!$D256)/('Sound Power'!$F256)))),DEGREES(ACOS(1-(1/'ModelParams Lw'!D$29*SQRT(0.5*1.2/'Sound Power'!$C256)*('Sound Power'!$B256/3600)/('Sound Power'!$D256)/('Sound Power'!$F256)))))</f>
        <v>#DIV/0!</v>
      </c>
      <c r="BU256" s="23" t="e">
        <f>IF(Calcul!$E258="SW",DEGREES(ACOS(1-(1/'ModelParams Lw'!E$25*SQRT(0.5*1.2/'Sound Power'!$C256)*('Sound Power'!$B256/3600)/('Sound Power'!$D256)/('Sound Power'!$F256)))),DEGREES(ACOS(1-(1/'ModelParams Lw'!E$29*SQRT(0.5*1.2/'Sound Power'!$C256)*('Sound Power'!$B256/3600)/('Sound Power'!$D256)/('Sound Power'!$F256)))))</f>
        <v>#DIV/0!</v>
      </c>
      <c r="BV256" s="23" t="e">
        <f>IF(Calcul!$E258="SW",DEGREES(ACOS(1-(1/'ModelParams Lw'!F$25*SQRT(0.5*1.2/'Sound Power'!$C256)*('Sound Power'!$B256/3600)/('Sound Power'!$D256)/('Sound Power'!$F256)))),DEGREES(ACOS(1-(1/'ModelParams Lw'!F$29*SQRT(0.5*1.2/'Sound Power'!$C256)*('Sound Power'!$B256/3600)/('Sound Power'!$D256)/('Sound Power'!$F256)))))</f>
        <v>#DIV/0!</v>
      </c>
      <c r="BW256" s="23" t="e">
        <f>IF(Calcul!$E258="SW",DEGREES(ACOS(1-(1/'ModelParams Lw'!G$25*SQRT(0.5*1.2/'Sound Power'!$C256)*('Sound Power'!$B256/3600)/('Sound Power'!$D256)/('Sound Power'!$F256)))),DEGREES(ACOS(1-(1/'ModelParams Lw'!G$29*SQRT(0.5*1.2/'Sound Power'!$C256)*('Sound Power'!$B256/3600)/('Sound Power'!$D256)/('Sound Power'!$F256)))))</f>
        <v>#DIV/0!</v>
      </c>
      <c r="BX256" s="23" t="e">
        <f>IF(Calcul!$E258="SW",DEGREES(ACOS(1-(1/'ModelParams Lw'!H$25*SQRT(0.5*1.2/'Sound Power'!$C256)*('Sound Power'!$B256/3600)/('Sound Power'!$D256)/('Sound Power'!$F256)))),DEGREES(ACOS(1-(1/'ModelParams Lw'!H$29*SQRT(0.5*1.2/'Sound Power'!$C256)*('Sound Power'!$B256/3600)/('Sound Power'!$D256)/('Sound Power'!$F256)))))</f>
        <v>#DIV/0!</v>
      </c>
      <c r="BY256" s="23" t="e">
        <f>IF(Calcul!$E258="SW",DEGREES(ACOS(1-(1/'ModelParams Lw'!I$25*SQRT(0.5*1.2/'Sound Power'!$C256)*('Sound Power'!$B256/3600)/('Sound Power'!$D256)/('Sound Power'!$F256)))),DEGREES(ACOS(1-(1/'ModelParams Lw'!I$29*SQRT(0.5*1.2/'Sound Power'!$C256)*('Sound Power'!$B256/3600)/('Sound Power'!$D256)/('Sound Power'!$F256)))))</f>
        <v>#DIV/0!</v>
      </c>
      <c r="BZ256" s="23" t="e">
        <f>IF(Calcul!$E258="SW",DEGREES(ACOS(1-(1/'ModelParams Lw'!J$25*SQRT(0.5*1.2/'Sound Power'!$C256)*('Sound Power'!$B256/3600)/('Sound Power'!$D256)/('Sound Power'!$F256)))),DEGREES(ACOS(1-(1/'ModelParams Lw'!J$29*SQRT(0.5*1.2/'Sound Power'!$C256)*('Sound Power'!$B256/3600)/('Sound Power'!$D256)/('Sound Power'!$F256)))))</f>
        <v>#DIV/0!</v>
      </c>
      <c r="CA256" s="26" t="e">
        <f>IF(Calcul!$E258="SW",'ModelParams Lw'!C$22+'ModelParams Lw'!C$23*LOG('Sound Power'!$D256/'Sound Power'!$E256)+'ModelParams Lw'!C$24*LN('Sound Power'!BS256),IF('ModelParams Lw'!C$26+'ModelParams Lw'!C$27*LOG('Sound Power'!$D256/'Sound Power'!$E256)+'ModelParams Lw'!C$28*LN('Sound Power'!BS256)&lt;'ModelParams Lw'!C$22+'ModelParams Lw'!C$23*LOG('Sound Power'!$D256/'Sound Power'!$E256)+'ModelParams Lw'!C$24*LN('Sound Power'!BS256),'ModelParams Lw'!C$22+'ModelParams Lw'!C$23*LOG('Sound Power'!$D256/'Sound Power'!$E256)+'ModelParams Lw'!C$24*LN('Sound Power'!BS256),'ModelParams Lw'!C$26+'ModelParams Lw'!C$27*LOG('Sound Power'!$D256/'Sound Power'!$E256)+'ModelParams Lw'!C$28*LN('Sound Power'!BS256)))</f>
        <v>#DIV/0!</v>
      </c>
      <c r="CB256" s="26" t="e">
        <f>IF(Calcul!$E258="SW",'ModelParams Lw'!D$22+'ModelParams Lw'!D$23*LOG('Sound Power'!$D256/'Sound Power'!$E256)+'ModelParams Lw'!D$24*LN('Sound Power'!BT256),IF('ModelParams Lw'!D$26+'ModelParams Lw'!D$27*LOG('Sound Power'!$D256/'Sound Power'!$E256)+'ModelParams Lw'!D$28*LN('Sound Power'!BT256)&lt;'ModelParams Lw'!D$22+'ModelParams Lw'!D$23*LOG('Sound Power'!$D256/'Sound Power'!$E256)+'ModelParams Lw'!D$24*LN('Sound Power'!BT256),'ModelParams Lw'!D$22+'ModelParams Lw'!D$23*LOG('Sound Power'!$D256/'Sound Power'!$E256)+'ModelParams Lw'!D$24*LN('Sound Power'!BT256),'ModelParams Lw'!D$26+'ModelParams Lw'!D$27*LOG('Sound Power'!$D256/'Sound Power'!$E256)+'ModelParams Lw'!D$28*LN('Sound Power'!BT256)))</f>
        <v>#DIV/0!</v>
      </c>
      <c r="CC256" s="26" t="e">
        <f>IF(Calcul!$E258="SW",'ModelParams Lw'!E$22+'ModelParams Lw'!E$23*LOG('Sound Power'!$D256/'Sound Power'!$E256)+'ModelParams Lw'!E$24*LN('Sound Power'!BU256),IF('ModelParams Lw'!E$26+'ModelParams Lw'!E$27*LOG('Sound Power'!$D256/'Sound Power'!$E256)+'ModelParams Lw'!E$28*LN('Sound Power'!BU256)&lt;'ModelParams Lw'!E$22+'ModelParams Lw'!E$23*LOG('Sound Power'!$D256/'Sound Power'!$E256)+'ModelParams Lw'!E$24*LN('Sound Power'!BU256),'ModelParams Lw'!E$22+'ModelParams Lw'!E$23*LOG('Sound Power'!$D256/'Sound Power'!$E256)+'ModelParams Lw'!E$24*LN('Sound Power'!BU256),'ModelParams Lw'!E$26+'ModelParams Lw'!E$27*LOG('Sound Power'!$D256/'Sound Power'!$E256)+'ModelParams Lw'!E$28*LN('Sound Power'!BU256)))</f>
        <v>#DIV/0!</v>
      </c>
      <c r="CD256" s="26" t="e">
        <f>IF(Calcul!$E258="SW",'ModelParams Lw'!F$22+'ModelParams Lw'!F$23*LOG('Sound Power'!$D256/'Sound Power'!$E256)+'ModelParams Lw'!F$24*LN('Sound Power'!BV256),IF('ModelParams Lw'!F$26+'ModelParams Lw'!F$27*LOG('Sound Power'!$D256/'Sound Power'!$E256)+'ModelParams Lw'!F$28*LN('Sound Power'!BV256)&lt;'ModelParams Lw'!F$22+'ModelParams Lw'!F$23*LOG('Sound Power'!$D256/'Sound Power'!$E256)+'ModelParams Lw'!F$24*LN('Sound Power'!BV256),'ModelParams Lw'!F$22+'ModelParams Lw'!F$23*LOG('Sound Power'!$D256/'Sound Power'!$E256)+'ModelParams Lw'!F$24*LN('Sound Power'!BV256),'ModelParams Lw'!F$26+'ModelParams Lw'!F$27*LOG('Sound Power'!$D256/'Sound Power'!$E256)+'ModelParams Lw'!F$28*LN('Sound Power'!BV256)))</f>
        <v>#DIV/0!</v>
      </c>
      <c r="CE256" s="26" t="e">
        <f>IF(Calcul!$E258="SW",'ModelParams Lw'!G$22+'ModelParams Lw'!G$23*LOG('Sound Power'!$D256/'Sound Power'!$E256)+'ModelParams Lw'!G$24*LN('Sound Power'!BW256),IF('ModelParams Lw'!G$26+'ModelParams Lw'!G$27*LOG('Sound Power'!$D256/'Sound Power'!$E256)+'ModelParams Lw'!G$28*LN('Sound Power'!BW256)&lt;'ModelParams Lw'!G$22+'ModelParams Lw'!G$23*LOG('Sound Power'!$D256/'Sound Power'!$E256)+'ModelParams Lw'!G$24*LN('Sound Power'!BW256),'ModelParams Lw'!G$22+'ModelParams Lw'!G$23*LOG('Sound Power'!$D256/'Sound Power'!$E256)+'ModelParams Lw'!G$24*LN('Sound Power'!BW256),'ModelParams Lw'!G$26+'ModelParams Lw'!G$27*LOG('Sound Power'!$D256/'Sound Power'!$E256)+'ModelParams Lw'!G$28*LN('Sound Power'!BW256)))</f>
        <v>#DIV/0!</v>
      </c>
      <c r="CF256" s="26" t="e">
        <f>IF(Calcul!$E258="SW",'ModelParams Lw'!H$22+'ModelParams Lw'!H$23*LOG('Sound Power'!$D256/'Sound Power'!$E256)+'ModelParams Lw'!H$24*LN('Sound Power'!BX256),IF('ModelParams Lw'!H$26+'ModelParams Lw'!H$27*LOG('Sound Power'!$D256/'Sound Power'!$E256)+'ModelParams Lw'!H$28*LN('Sound Power'!BX256)&lt;'ModelParams Lw'!H$22+'ModelParams Lw'!H$23*LOG('Sound Power'!$D256/'Sound Power'!$E256)+'ModelParams Lw'!H$24*LN('Sound Power'!BX256),'ModelParams Lw'!H$22+'ModelParams Lw'!H$23*LOG('Sound Power'!$D256/'Sound Power'!$E256)+'ModelParams Lw'!H$24*LN('Sound Power'!BX256),'ModelParams Lw'!H$26+'ModelParams Lw'!H$27*LOG('Sound Power'!$D256/'Sound Power'!$E256)+'ModelParams Lw'!H$28*LN('Sound Power'!BX256)))</f>
        <v>#DIV/0!</v>
      </c>
      <c r="CG256" s="26" t="e">
        <f>IF(Calcul!$E258="SW",'ModelParams Lw'!I$22+'ModelParams Lw'!I$23*LOG('Sound Power'!$D256/'Sound Power'!$E256)+'ModelParams Lw'!I$24*LN('Sound Power'!BY256),IF('ModelParams Lw'!I$26+'ModelParams Lw'!I$27*LOG('Sound Power'!$D256/'Sound Power'!$E256)+'ModelParams Lw'!I$28*LN('Sound Power'!BY256)&lt;'ModelParams Lw'!I$22+'ModelParams Lw'!I$23*LOG('Sound Power'!$D256/'Sound Power'!$E256)+'ModelParams Lw'!I$24*LN('Sound Power'!BY256),'ModelParams Lw'!I$22+'ModelParams Lw'!I$23*LOG('Sound Power'!$D256/'Sound Power'!$E256)+'ModelParams Lw'!I$24*LN('Sound Power'!BY256),'ModelParams Lw'!I$26+'ModelParams Lw'!I$27*LOG('Sound Power'!$D256/'Sound Power'!$E256)+'ModelParams Lw'!I$28*LN('Sound Power'!BY256)))</f>
        <v>#DIV/0!</v>
      </c>
      <c r="CH256" s="26" t="e">
        <f>IF(Calcul!$E258="SW",'ModelParams Lw'!J$22+'ModelParams Lw'!J$23*LOG('Sound Power'!$D256/'Sound Power'!$E256)+'ModelParams Lw'!J$24*LN('Sound Power'!BZ256),IF('ModelParams Lw'!J$26+'ModelParams Lw'!J$27*LOG('Sound Power'!$D256/'Sound Power'!$E256)+'ModelParams Lw'!J$28*LN('Sound Power'!BZ256)&lt;'ModelParams Lw'!J$22+'ModelParams Lw'!J$23*LOG('Sound Power'!$D256/'Sound Power'!$E256)+'ModelParams Lw'!J$24*LN('Sound Power'!BZ256),'ModelParams Lw'!J$22+'ModelParams Lw'!J$23*LOG('Sound Power'!$D256/'Sound Power'!$E256)+'ModelParams Lw'!J$24*LN('Sound Power'!BZ256),'ModelParams Lw'!J$26+'ModelParams Lw'!J$27*LOG('Sound Power'!$D256/'Sound Power'!$E256)+'ModelParams Lw'!J$28*LN('Sound Power'!BZ256)))</f>
        <v>#DIV/0!</v>
      </c>
      <c r="CI256" s="26" t="e">
        <f t="shared" si="108"/>
        <v>#DIV/0!</v>
      </c>
      <c r="CJ256" s="26" t="e">
        <f t="shared" si="109"/>
        <v>#DIV/0!</v>
      </c>
      <c r="CK256" s="26" t="e">
        <f t="shared" si="110"/>
        <v>#DIV/0!</v>
      </c>
      <c r="CL256" s="26" t="e">
        <f t="shared" si="111"/>
        <v>#DIV/0!</v>
      </c>
      <c r="CM256" s="26" t="e">
        <f t="shared" si="112"/>
        <v>#DIV/0!</v>
      </c>
      <c r="CN256" s="26" t="e">
        <f t="shared" si="113"/>
        <v>#DIV/0!</v>
      </c>
      <c r="CO256" s="26" t="e">
        <f t="shared" si="114"/>
        <v>#DIV/0!</v>
      </c>
      <c r="CP256" s="26" t="e">
        <f t="shared" si="115"/>
        <v>#DIV/0!</v>
      </c>
      <c r="CQ256" s="26" t="e">
        <f>10*LOG10(IF(CI256="",0,POWER(10,((CI256+'ModelParams Lw'!$O$4)/10))) +IF(CJ256="",0,POWER(10,((CJ256+'ModelParams Lw'!$P$4)/10))) +IF(CK256="",0,POWER(10,((CK256+'ModelParams Lw'!$Q$4)/10))) +IF(CL256="",0,POWER(10,((CL256+'ModelParams Lw'!$R$4)/10))) +IF(CM256="",0,POWER(10,((CM256+'ModelParams Lw'!$S$4)/10))) +IF(CN256="",0,POWER(10,((CN256+'ModelParams Lw'!$T$4)/10))) +IF(CO256="",0,POWER(10,((CO256+'ModelParams Lw'!$U$4)/10)))+IF(CP256="",0,POWER(10,((CP256+'ModelParams Lw'!$V$4)/10))))</f>
        <v>#DIV/0!</v>
      </c>
      <c r="CR256" s="26" t="e">
        <f t="shared" si="116"/>
        <v>#DIV/0!</v>
      </c>
      <c r="CS256" s="26" t="e">
        <f>(CI256-'ModelParams Lw'!$O$10)/'ModelParams Lw'!$O$11</f>
        <v>#DIV/0!</v>
      </c>
      <c r="CT256" s="26" t="e">
        <f>(CJ256-'ModelParams Lw'!$P$10)/'ModelParams Lw'!$P$11</f>
        <v>#DIV/0!</v>
      </c>
      <c r="CU256" s="26" t="e">
        <f>(CK256-'ModelParams Lw'!$Q$10)/'ModelParams Lw'!$Q$11</f>
        <v>#DIV/0!</v>
      </c>
      <c r="CV256" s="26" t="e">
        <f>(CL256-'ModelParams Lw'!$R$10)/'ModelParams Lw'!$R$11</f>
        <v>#DIV/0!</v>
      </c>
      <c r="CW256" s="26" t="e">
        <f>(CM256-'ModelParams Lw'!$S$10)/'ModelParams Lw'!$S$11</f>
        <v>#DIV/0!</v>
      </c>
      <c r="CX256" s="26" t="e">
        <f>(CN256-'ModelParams Lw'!$T$10)/'ModelParams Lw'!$T$11</f>
        <v>#DIV/0!</v>
      </c>
      <c r="CY256" s="26" t="e">
        <f>(CO256-'ModelParams Lw'!$U$10)/'ModelParams Lw'!$U$11</f>
        <v>#DIV/0!</v>
      </c>
      <c r="CZ256" s="26" t="e">
        <f>(CP256-'ModelParams Lw'!$V$10)/'ModelParams Lw'!$V$11</f>
        <v>#DIV/0!</v>
      </c>
    </row>
    <row r="257" spans="1:104" x14ac:dyDescent="0.2">
      <c r="A257" s="13">
        <f>Calcul!A259</f>
        <v>0</v>
      </c>
      <c r="B257" s="13">
        <f t="shared" si="92"/>
        <v>0</v>
      </c>
      <c r="C257" s="13">
        <f>Calcul!B259</f>
        <v>0</v>
      </c>
      <c r="D257" s="13">
        <f>Calcul!C259/1000</f>
        <v>0</v>
      </c>
      <c r="E257" s="13">
        <f>Calcul!D259/1000</f>
        <v>0</v>
      </c>
      <c r="F257" s="13">
        <f t="shared" si="93"/>
        <v>0</v>
      </c>
      <c r="G257" s="23" t="e">
        <f>DEGREES(ACOS(1-(1/'ModelParams Lw'!B$15*SQRT(0.5*1.2/'Sound Power'!$C257)*('Sound Power'!$B257/3600)/('Sound Power'!$D257)/('Sound Power'!$F257))))</f>
        <v>#DIV/0!</v>
      </c>
      <c r="H257" s="23" t="e">
        <f>DEGREES(ACOS(1-(1/'ModelParams Lw'!C$15*SQRT(0.5*1.2/'Sound Power'!$C257)*('Sound Power'!$B257/3600)/('Sound Power'!$D257)/('Sound Power'!$F257))))</f>
        <v>#DIV/0!</v>
      </c>
      <c r="I257" s="23" t="e">
        <f>DEGREES(ACOS(1-(1/'ModelParams Lw'!D$15*SQRT(0.5*1.2/'Sound Power'!$C257)*('Sound Power'!$B257/3600)/('Sound Power'!$D257)/('Sound Power'!$F257))))</f>
        <v>#DIV/0!</v>
      </c>
      <c r="J257" s="23" t="e">
        <f>DEGREES(ACOS(1-(1/'ModelParams Lw'!E$15*SQRT(0.5*1.2/'Sound Power'!$C257)*('Sound Power'!$B257/3600)/('Sound Power'!$D257)/('Sound Power'!$F257))))</f>
        <v>#DIV/0!</v>
      </c>
      <c r="K257" s="23" t="e">
        <f>DEGREES(ACOS(1-(1/'ModelParams Lw'!F$15*SQRT(0.5*1.2/'Sound Power'!$C257)*('Sound Power'!$B257/3600)/('Sound Power'!$D257)/('Sound Power'!$F257))))</f>
        <v>#DIV/0!</v>
      </c>
      <c r="L257" s="23" t="e">
        <f>DEGREES(ACOS(1-(1/'ModelParams Lw'!G$15*SQRT(0.5*1.2/'Sound Power'!$C257)*('Sound Power'!$B257/3600)/('Sound Power'!$D257)/('Sound Power'!$F257))))</f>
        <v>#DIV/0!</v>
      </c>
      <c r="M257" s="23" t="e">
        <f>DEGREES(ACOS(1-(1/'ModelParams Lw'!H$15*SQRT(0.5*1.2/'Sound Power'!$C257)*('Sound Power'!$B257/3600)/('Sound Power'!$D257)/('Sound Power'!$F257))))</f>
        <v>#DIV/0!</v>
      </c>
      <c r="N257" s="23" t="e">
        <f>DEGREES(ACOS(1-(1/'ModelParams Lw'!I$15*SQRT(0.5*1.2/'Sound Power'!$C257)*('Sound Power'!$B257/3600)/('Sound Power'!$D257)/('Sound Power'!$F257))))</f>
        <v>#DIV/0!</v>
      </c>
      <c r="O257" s="26" t="e">
        <f>('ModelParams Lw'!B$4*LN('Sound Power'!G257)/(1+EXP(-('Sound Power'!$D257*1000+'ModelParams Lw'!B$6)/'ModelParams Lw'!B$7))+'ModelParams Lw'!B$5)*LN('Sound Power'!$B257)-('ModelParams Lw'!B$8+'ModelParams Lw'!B$9*$D257+'ModelParams Lw'!B$10*'Sound Power'!$F257^'ModelParams Lw'!B$14+'ModelParams Lw'!B$11*LN('Sound Power'!G257)+'ModelParams Lw'!B$12*'Sound Power'!$D257*'Sound Power'!$F257+'ModelParams Lw'!B$13*'Sound Power'!$D257*LN('Sound Power'!G257))</f>
        <v>#DIV/0!</v>
      </c>
      <c r="P257" s="26" t="e">
        <f>('ModelParams Lw'!C$4*LN('Sound Power'!H257)/(1+EXP(-('Sound Power'!$D257*1000+'ModelParams Lw'!C$6)/'ModelParams Lw'!C$7))+'ModelParams Lw'!C$5)*LN('Sound Power'!$B257)-('ModelParams Lw'!C$8+'ModelParams Lw'!C$9*$D257+'ModelParams Lw'!C$10*'Sound Power'!$F257^'ModelParams Lw'!C$14+'ModelParams Lw'!C$11*LN('Sound Power'!H257)+'ModelParams Lw'!C$12*'Sound Power'!$D257*'Sound Power'!$F257+'ModelParams Lw'!C$13*'Sound Power'!$D257*LN('Sound Power'!H257))</f>
        <v>#DIV/0!</v>
      </c>
      <c r="Q257" s="26" t="e">
        <f>('ModelParams Lw'!D$4*LN('Sound Power'!I257)/(1+EXP(-('Sound Power'!$D257*1000+'ModelParams Lw'!D$6)/'ModelParams Lw'!D$7))+'ModelParams Lw'!D$5)*LN('Sound Power'!$B257)-('ModelParams Lw'!D$8+'ModelParams Lw'!D$9*$D257+'ModelParams Lw'!D$10*'Sound Power'!$F257^'ModelParams Lw'!D$14+'ModelParams Lw'!D$11*LN('Sound Power'!I257)+'ModelParams Lw'!D$12*'Sound Power'!$D257*'Sound Power'!$F257+'ModelParams Lw'!D$13*'Sound Power'!$D257*LN('Sound Power'!I257))</f>
        <v>#DIV/0!</v>
      </c>
      <c r="R257" s="26" t="e">
        <f>('ModelParams Lw'!E$4*LN('Sound Power'!J257)/(1+EXP(-('Sound Power'!$D257*1000+'ModelParams Lw'!E$6)/'ModelParams Lw'!E$7))+'ModelParams Lw'!E$5)*LN('Sound Power'!$B257)-('ModelParams Lw'!E$8+'ModelParams Lw'!E$9*$D257+'ModelParams Lw'!E$10*'Sound Power'!$F257^'ModelParams Lw'!E$14+'ModelParams Lw'!E$11*LN('Sound Power'!J257)+'ModelParams Lw'!E$12*'Sound Power'!$D257*'Sound Power'!$F257+'ModelParams Lw'!E$13*'Sound Power'!$D257*LN('Sound Power'!J257))</f>
        <v>#DIV/0!</v>
      </c>
      <c r="S257" s="26" t="e">
        <f>('ModelParams Lw'!F$4*LN('Sound Power'!K257)/(1+EXP(-('Sound Power'!$D257*1000+'ModelParams Lw'!F$6)/'ModelParams Lw'!F$7))+'ModelParams Lw'!F$5)*LN('Sound Power'!$B257)-('ModelParams Lw'!F$8+'ModelParams Lw'!F$9*$D257+'ModelParams Lw'!F$10*'Sound Power'!$F257^'ModelParams Lw'!F$14+'ModelParams Lw'!F$11*LN('Sound Power'!K257)+'ModelParams Lw'!F$12*'Sound Power'!$D257*'Sound Power'!$F257+'ModelParams Lw'!F$13*'Sound Power'!$D257*LN('Sound Power'!K257))</f>
        <v>#DIV/0!</v>
      </c>
      <c r="T257" s="26" t="e">
        <f>('ModelParams Lw'!G$4*LN('Sound Power'!L257)/(1+EXP(-('Sound Power'!$D257*1000+'ModelParams Lw'!G$6)/'ModelParams Lw'!G$7))+'ModelParams Lw'!G$5)*LN('Sound Power'!$B257)-('ModelParams Lw'!G$8+'ModelParams Lw'!G$9*$D257+'ModelParams Lw'!G$10*'Sound Power'!$F257^'ModelParams Lw'!G$14+'ModelParams Lw'!G$11*LN('Sound Power'!L257)+'ModelParams Lw'!G$12*'Sound Power'!$D257*'Sound Power'!$F257+'ModelParams Lw'!G$13*'Sound Power'!$D257*LN('Sound Power'!L257))</f>
        <v>#DIV/0!</v>
      </c>
      <c r="U257" s="26" t="e">
        <f>('ModelParams Lw'!H$4*LN('Sound Power'!M257)/(1+EXP(-('Sound Power'!$D257*1000+'ModelParams Lw'!H$6)/'ModelParams Lw'!H$7))+'ModelParams Lw'!H$5)*LN('Sound Power'!$B257)-('ModelParams Lw'!H$8+'ModelParams Lw'!H$9*$D257+'ModelParams Lw'!H$10*'Sound Power'!$F257^'ModelParams Lw'!H$14+'ModelParams Lw'!H$11*LN('Sound Power'!M257)+'ModelParams Lw'!H$12*'Sound Power'!$D257*'Sound Power'!$F257+'ModelParams Lw'!H$13*'Sound Power'!$D257*LN('Sound Power'!M257))</f>
        <v>#DIV/0!</v>
      </c>
      <c r="V257" s="26" t="e">
        <f>('ModelParams Lw'!I$4*LN('Sound Power'!N257)/(1+EXP(-('Sound Power'!$D257*1000+'ModelParams Lw'!I$6)/'ModelParams Lw'!I$7))+'ModelParams Lw'!I$5)*LN('Sound Power'!$B257)-('ModelParams Lw'!I$8+'ModelParams Lw'!I$9*$D257+'ModelParams Lw'!I$10*'Sound Power'!$F257^'ModelParams Lw'!I$14+'ModelParams Lw'!I$11*LN('Sound Power'!N257)+'ModelParams Lw'!I$12*'Sound Power'!$D257*'Sound Power'!$F257+'ModelParams Lw'!I$13*'Sound Power'!$D257*LN('Sound Power'!N257))</f>
        <v>#DIV/0!</v>
      </c>
      <c r="W257" s="26" t="e">
        <f>10*LOG10(IF(O257="",0,POWER(10,((O257+'ModelParams Lw'!$O$4)/10))) +IF(P257="",0,POWER(10,((P257+'ModelParams Lw'!$P$4)/10))) +IF(Q257="",0,POWER(10,((Q257+'ModelParams Lw'!$Q$4)/10))) +IF(R257="",0,POWER(10,((R257+'ModelParams Lw'!$R$4)/10))) +IF(S257="",0,POWER(10,((S257+'ModelParams Lw'!$S$4)/10))) +IF(T257="",0,POWER(10,((T257+'ModelParams Lw'!$T$4)/10))) +IF(U257="",0,POWER(10,((U257+'ModelParams Lw'!$U$4)/10)))+IF(V257="",0,POWER(10,((V257+'ModelParams Lw'!$V$4)/10))))</f>
        <v>#DIV/0!</v>
      </c>
      <c r="X257" s="26" t="e">
        <f t="shared" si="102"/>
        <v>#DIV/0!</v>
      </c>
      <c r="Y257" s="26" t="e">
        <f>(O257-'ModelParams Lw'!O$10)/'ModelParams Lw'!O$11</f>
        <v>#DIV/0!</v>
      </c>
      <c r="Z257" s="26" t="e">
        <f>(P257-'ModelParams Lw'!P$10)/'ModelParams Lw'!P$11</f>
        <v>#DIV/0!</v>
      </c>
      <c r="AA257" s="26" t="e">
        <f>(Q257-'ModelParams Lw'!Q$10)/'ModelParams Lw'!Q$11</f>
        <v>#DIV/0!</v>
      </c>
      <c r="AB257" s="26" t="e">
        <f>(R257-'ModelParams Lw'!R$10)/'ModelParams Lw'!R$11</f>
        <v>#DIV/0!</v>
      </c>
      <c r="AC257" s="26" t="e">
        <f>(S257-'ModelParams Lw'!S$10)/'ModelParams Lw'!S$11</f>
        <v>#DIV/0!</v>
      </c>
      <c r="AD257" s="26" t="e">
        <f>(T257-'ModelParams Lw'!T$10)/'ModelParams Lw'!T$11</f>
        <v>#DIV/0!</v>
      </c>
      <c r="AE257" s="26" t="e">
        <f>(U257-'ModelParams Lw'!U$10)/'ModelParams Lw'!U$11</f>
        <v>#DIV/0!</v>
      </c>
      <c r="AF257" s="26" t="e">
        <f>(V257-'ModelParams Lw'!V$10)/'ModelParams Lw'!V$11</f>
        <v>#DIV/0!</v>
      </c>
      <c r="AG257" s="26" t="e">
        <f t="shared" si="103"/>
        <v>#DIV/0!</v>
      </c>
      <c r="AH257" s="26" t="e">
        <f>VLOOKUP(D257*1000,'ModelParams Lw'!$A$38:$D$58,4)</f>
        <v>#N/A</v>
      </c>
      <c r="AI257" s="56" t="e">
        <f>VLOOKUP(D257*1000,'ModelParams Lw'!$A$38:$D$58,2)</f>
        <v>#N/A</v>
      </c>
      <c r="AJ257" s="46" t="e">
        <f t="shared" si="104"/>
        <v>#DIV/0!</v>
      </c>
      <c r="AK257" s="26" t="e">
        <f t="shared" si="105"/>
        <v>#VALUE!</v>
      </c>
      <c r="AL257" s="26" t="e">
        <f>IF($AI257=100,'ModelParams Lw'!R$35*'Sound Power'!$AH257^2+'ModelParams Lw'!R$36*'Sound Power'!$AH257+'ModelParams Lw'!R$37,IF($AI257=150,'ModelParams Lw'!R$38*'Sound Power'!$AH257^2+'ModelParams Lw'!R$39*'Sound Power'!$AH257+'ModelParams Lw'!R$40,'ModelParams Lw'!R$41*'Sound Power'!$AH257^2+'ModelParams Lw'!R$42*'Sound Power'!$AH257+'ModelParams Lw'!R$43))</f>
        <v>#N/A</v>
      </c>
      <c r="AM257" s="26" t="e">
        <f>IF($AI257=100,'ModelParams Lw'!S$35*'Sound Power'!$AH257^2+'ModelParams Lw'!S$36*'Sound Power'!$AH257+'ModelParams Lw'!S$37,IF($AI257=150,'ModelParams Lw'!S$38*'Sound Power'!$AH257^2+'ModelParams Lw'!S$39*'Sound Power'!$AH257+'ModelParams Lw'!S$40,'ModelParams Lw'!S$41*'Sound Power'!$AH257^2+'ModelParams Lw'!S$42*'Sound Power'!$AH257+'ModelParams Lw'!S$43))</f>
        <v>#N/A</v>
      </c>
      <c r="AN257" s="26" t="e">
        <f>IF($AI257=100,'ModelParams Lw'!T$35*'Sound Power'!$AH257^2+'ModelParams Lw'!T$36*'Sound Power'!$AH257+'ModelParams Lw'!T$37,IF($AI257=150,'ModelParams Lw'!T$38*'Sound Power'!$AH257^2+'ModelParams Lw'!T$39*'Sound Power'!$AH257+'ModelParams Lw'!T$40,'ModelParams Lw'!T$41*'Sound Power'!$AH257^2+'ModelParams Lw'!T$42*'Sound Power'!$AH257+'ModelParams Lw'!T$43))</f>
        <v>#N/A</v>
      </c>
      <c r="AO257" s="26" t="e">
        <f>IF($AI257=100,'ModelParams Lw'!U$35*'Sound Power'!$AH257^2+'ModelParams Lw'!U$36*'Sound Power'!$AH257+'ModelParams Lw'!U$37,IF($AI257=150,'ModelParams Lw'!U$38*'Sound Power'!$AH257^2+'ModelParams Lw'!U$39*'Sound Power'!$AH257+'ModelParams Lw'!U$40,'ModelParams Lw'!U$41*'Sound Power'!$AH257^2+'ModelParams Lw'!U$42*'Sound Power'!$AH257+'ModelParams Lw'!U$43))</f>
        <v>#N/A</v>
      </c>
      <c r="AP257" s="26" t="e">
        <f>IF($AI257=100,'ModelParams Lw'!V$35*'Sound Power'!$AH257^2+'ModelParams Lw'!V$36*'Sound Power'!$AH257+'ModelParams Lw'!V$37,IF($AI257=150,'ModelParams Lw'!V$38*'Sound Power'!$AH257^2+'ModelParams Lw'!V$39*'Sound Power'!$AH257+'ModelParams Lw'!V$40,'ModelParams Lw'!V$41*'Sound Power'!$AH257^2+'ModelParams Lw'!V$42*'Sound Power'!$AH257+'ModelParams Lw'!V$43))</f>
        <v>#N/A</v>
      </c>
      <c r="AQ257" s="26" t="e">
        <f>IF($AI257=100,'ModelParams Lw'!W$35*'Sound Power'!$AH257^2+'ModelParams Lw'!W$36*'Sound Power'!$AH257+'ModelParams Lw'!W$37,IF($AI257=150,'ModelParams Lw'!W$38*'Sound Power'!$AH257^2+'ModelParams Lw'!W$39*'Sound Power'!$AH257+'ModelParams Lw'!W$40,'ModelParams Lw'!W$41*'Sound Power'!$AH257^2+'ModelParams Lw'!W$42*'Sound Power'!$AH257+'ModelParams Lw'!W$43))</f>
        <v>#N/A</v>
      </c>
      <c r="AR257" s="26" t="e">
        <f t="shared" si="106"/>
        <v>#VALUE!</v>
      </c>
      <c r="AS257" s="26" t="e">
        <f>IF(26.83*LN($AJ257)-11.791-'ModelParams Lw'!B$35&lt;0,0,26.83*LN($AJ257)-11.791-'ModelParams Lw'!B$35)</f>
        <v>#DIV/0!</v>
      </c>
      <c r="AT257" s="26" t="e">
        <f>IF(26.83*LN($AJ257)-11.791-'ModelParams Lw'!C$35&lt;0,0,26.83*LN($AJ257)-11.791-'ModelParams Lw'!C$35)</f>
        <v>#DIV/0!</v>
      </c>
      <c r="AU257" s="26" t="e">
        <f>IF(26.83*LN($AJ257)-11.791-'ModelParams Lw'!D$35&lt;0,0,26.83*LN($AJ257)-11.791-'ModelParams Lw'!D$35)</f>
        <v>#DIV/0!</v>
      </c>
      <c r="AV257" s="26" t="e">
        <f>IF(26.83*LN($AJ257)-11.791-'ModelParams Lw'!E$35&lt;0,0,26.83*LN($AJ257)-11.791-'ModelParams Lw'!E$35)</f>
        <v>#DIV/0!</v>
      </c>
      <c r="AW257" s="26" t="e">
        <f>IF(26.83*LN($AJ257)-11.791-'ModelParams Lw'!F$35&lt;0,0,26.83*LN($AJ257)-11.791-'ModelParams Lw'!F$35)</f>
        <v>#DIV/0!</v>
      </c>
      <c r="AX257" s="26" t="e">
        <f>IF(26.83*LN($AJ257)-11.791-'ModelParams Lw'!G$35&lt;0,0,26.83*LN($AJ257)-11.791-'ModelParams Lw'!G$35)</f>
        <v>#DIV/0!</v>
      </c>
      <c r="AY257" s="26" t="e">
        <f>IF(26.83*LN($AJ257)-11.791-'ModelParams Lw'!H$35&lt;0,0,26.83*LN($AJ257)-11.791-'ModelParams Lw'!H$35)</f>
        <v>#DIV/0!</v>
      </c>
      <c r="AZ257" s="26" t="e">
        <f>IF(26.83*LN($AJ257)-11.791-'ModelParams Lw'!I$35&lt;0,0,26.83*LN($AJ257)-11.791-'ModelParams Lw'!I$35)</f>
        <v>#DIV/0!</v>
      </c>
      <c r="BA257" s="26" t="e">
        <f t="shared" si="94"/>
        <v>#DIV/0!</v>
      </c>
      <c r="BB257" s="26" t="e">
        <f t="shared" si="95"/>
        <v>#DIV/0!</v>
      </c>
      <c r="BC257" s="26" t="e">
        <f t="shared" si="96"/>
        <v>#DIV/0!</v>
      </c>
      <c r="BD257" s="26" t="e">
        <f t="shared" si="97"/>
        <v>#DIV/0!</v>
      </c>
      <c r="BE257" s="26" t="e">
        <f t="shared" si="98"/>
        <v>#DIV/0!</v>
      </c>
      <c r="BF257" s="26" t="e">
        <f t="shared" si="99"/>
        <v>#DIV/0!</v>
      </c>
      <c r="BG257" s="26" t="e">
        <f t="shared" si="100"/>
        <v>#DIV/0!</v>
      </c>
      <c r="BH257" s="26" t="e">
        <f t="shared" si="101"/>
        <v>#DIV/0!</v>
      </c>
      <c r="BI257" s="26" t="e">
        <f>10*LOG10(IF(BA257="",0,POWER(10,((BA257+'ModelParams Lw'!$O$4)/10))) +IF(BB257="",0,POWER(10,((BB257+'ModelParams Lw'!$P$4)/10))) +IF(BC257="",0,POWER(10,((BC257+'ModelParams Lw'!$Q$4)/10))) +IF(BD257="",0,POWER(10,((BD257+'ModelParams Lw'!$R$4)/10))) +IF(BE257="",0,POWER(10,((BE257+'ModelParams Lw'!$S$4)/10))) +IF(BF257="",0,POWER(10,((BF257+'ModelParams Lw'!$T$4)/10))) +IF(BG257="",0,POWER(10,((BG257+'ModelParams Lw'!$U$4)/10)))+IF(BH257="",0,POWER(10,((BH257+'ModelParams Lw'!$V$4)/10))))</f>
        <v>#DIV/0!</v>
      </c>
      <c r="BJ257" s="26" t="e">
        <f t="shared" si="107"/>
        <v>#DIV/0!</v>
      </c>
      <c r="BK257" s="26" t="e">
        <f>(BA257-'ModelParams Lw'!O$10)/'ModelParams Lw'!O$11</f>
        <v>#DIV/0!</v>
      </c>
      <c r="BL257" s="26" t="e">
        <f>(BB257-'ModelParams Lw'!P$10)/'ModelParams Lw'!P$11</f>
        <v>#DIV/0!</v>
      </c>
      <c r="BM257" s="26" t="e">
        <f>(BC257-'ModelParams Lw'!Q$10)/'ModelParams Lw'!Q$11</f>
        <v>#DIV/0!</v>
      </c>
      <c r="BN257" s="26" t="e">
        <f>(BD257-'ModelParams Lw'!R$10)/'ModelParams Lw'!R$11</f>
        <v>#DIV/0!</v>
      </c>
      <c r="BO257" s="26" t="e">
        <f>(BE257-'ModelParams Lw'!S$10)/'ModelParams Lw'!S$11</f>
        <v>#DIV/0!</v>
      </c>
      <c r="BP257" s="26" t="e">
        <f>(BF257-'ModelParams Lw'!T$10)/'ModelParams Lw'!T$11</f>
        <v>#DIV/0!</v>
      </c>
      <c r="BQ257" s="26" t="e">
        <f>(BG257-'ModelParams Lw'!U$10)/'ModelParams Lw'!U$11</f>
        <v>#DIV/0!</v>
      </c>
      <c r="BR257" s="26" t="e">
        <f>(BH257-'ModelParams Lw'!V$10)/'ModelParams Lw'!V$11</f>
        <v>#DIV/0!</v>
      </c>
      <c r="BS257" s="23" t="e">
        <f>IF(Calcul!$E259="SW",DEGREES(ACOS(1-(1/'ModelParams Lw'!C$25*SQRT(0.5*1.2/'Sound Power'!$C257)*('Sound Power'!$B257/3600)/('Sound Power'!$D257)/('Sound Power'!$F257)))),DEGREES(ACOS(1-(1/'ModelParams Lw'!C$29*SQRT(0.5*1.2/'Sound Power'!$C257)*('Sound Power'!$B257/3600)/('Sound Power'!$D257)/('Sound Power'!$F257)))))</f>
        <v>#DIV/0!</v>
      </c>
      <c r="BT257" s="23" t="e">
        <f>IF(Calcul!$E259="SW",DEGREES(ACOS(1-(1/'ModelParams Lw'!D$25*SQRT(0.5*1.2/'Sound Power'!$C257)*('Sound Power'!$B257/3600)/('Sound Power'!$D257)/('Sound Power'!$F257)))),DEGREES(ACOS(1-(1/'ModelParams Lw'!D$29*SQRT(0.5*1.2/'Sound Power'!$C257)*('Sound Power'!$B257/3600)/('Sound Power'!$D257)/('Sound Power'!$F257)))))</f>
        <v>#DIV/0!</v>
      </c>
      <c r="BU257" s="23" t="e">
        <f>IF(Calcul!$E259="SW",DEGREES(ACOS(1-(1/'ModelParams Lw'!E$25*SQRT(0.5*1.2/'Sound Power'!$C257)*('Sound Power'!$B257/3600)/('Sound Power'!$D257)/('Sound Power'!$F257)))),DEGREES(ACOS(1-(1/'ModelParams Lw'!E$29*SQRT(0.5*1.2/'Sound Power'!$C257)*('Sound Power'!$B257/3600)/('Sound Power'!$D257)/('Sound Power'!$F257)))))</f>
        <v>#DIV/0!</v>
      </c>
      <c r="BV257" s="23" t="e">
        <f>IF(Calcul!$E259="SW",DEGREES(ACOS(1-(1/'ModelParams Lw'!F$25*SQRT(0.5*1.2/'Sound Power'!$C257)*('Sound Power'!$B257/3600)/('Sound Power'!$D257)/('Sound Power'!$F257)))),DEGREES(ACOS(1-(1/'ModelParams Lw'!F$29*SQRT(0.5*1.2/'Sound Power'!$C257)*('Sound Power'!$B257/3600)/('Sound Power'!$D257)/('Sound Power'!$F257)))))</f>
        <v>#DIV/0!</v>
      </c>
      <c r="BW257" s="23" t="e">
        <f>IF(Calcul!$E259="SW",DEGREES(ACOS(1-(1/'ModelParams Lw'!G$25*SQRT(0.5*1.2/'Sound Power'!$C257)*('Sound Power'!$B257/3600)/('Sound Power'!$D257)/('Sound Power'!$F257)))),DEGREES(ACOS(1-(1/'ModelParams Lw'!G$29*SQRT(0.5*1.2/'Sound Power'!$C257)*('Sound Power'!$B257/3600)/('Sound Power'!$D257)/('Sound Power'!$F257)))))</f>
        <v>#DIV/0!</v>
      </c>
      <c r="BX257" s="23" t="e">
        <f>IF(Calcul!$E259="SW",DEGREES(ACOS(1-(1/'ModelParams Lw'!H$25*SQRT(0.5*1.2/'Sound Power'!$C257)*('Sound Power'!$B257/3600)/('Sound Power'!$D257)/('Sound Power'!$F257)))),DEGREES(ACOS(1-(1/'ModelParams Lw'!H$29*SQRT(0.5*1.2/'Sound Power'!$C257)*('Sound Power'!$B257/3600)/('Sound Power'!$D257)/('Sound Power'!$F257)))))</f>
        <v>#DIV/0!</v>
      </c>
      <c r="BY257" s="23" t="e">
        <f>IF(Calcul!$E259="SW",DEGREES(ACOS(1-(1/'ModelParams Lw'!I$25*SQRT(0.5*1.2/'Sound Power'!$C257)*('Sound Power'!$B257/3600)/('Sound Power'!$D257)/('Sound Power'!$F257)))),DEGREES(ACOS(1-(1/'ModelParams Lw'!I$29*SQRT(0.5*1.2/'Sound Power'!$C257)*('Sound Power'!$B257/3600)/('Sound Power'!$D257)/('Sound Power'!$F257)))))</f>
        <v>#DIV/0!</v>
      </c>
      <c r="BZ257" s="23" t="e">
        <f>IF(Calcul!$E259="SW",DEGREES(ACOS(1-(1/'ModelParams Lw'!J$25*SQRT(0.5*1.2/'Sound Power'!$C257)*('Sound Power'!$B257/3600)/('Sound Power'!$D257)/('Sound Power'!$F257)))),DEGREES(ACOS(1-(1/'ModelParams Lw'!J$29*SQRT(0.5*1.2/'Sound Power'!$C257)*('Sound Power'!$B257/3600)/('Sound Power'!$D257)/('Sound Power'!$F257)))))</f>
        <v>#DIV/0!</v>
      </c>
      <c r="CA257" s="26" t="e">
        <f>IF(Calcul!$E259="SW",'ModelParams Lw'!C$22+'ModelParams Lw'!C$23*LOG('Sound Power'!$D257/'Sound Power'!$E257)+'ModelParams Lw'!C$24*LN('Sound Power'!BS257),IF('ModelParams Lw'!C$26+'ModelParams Lw'!C$27*LOG('Sound Power'!$D257/'Sound Power'!$E257)+'ModelParams Lw'!C$28*LN('Sound Power'!BS257)&lt;'ModelParams Lw'!C$22+'ModelParams Lw'!C$23*LOG('Sound Power'!$D257/'Sound Power'!$E257)+'ModelParams Lw'!C$24*LN('Sound Power'!BS257),'ModelParams Lw'!C$22+'ModelParams Lw'!C$23*LOG('Sound Power'!$D257/'Sound Power'!$E257)+'ModelParams Lw'!C$24*LN('Sound Power'!BS257),'ModelParams Lw'!C$26+'ModelParams Lw'!C$27*LOG('Sound Power'!$D257/'Sound Power'!$E257)+'ModelParams Lw'!C$28*LN('Sound Power'!BS257)))</f>
        <v>#DIV/0!</v>
      </c>
      <c r="CB257" s="26" t="e">
        <f>IF(Calcul!$E259="SW",'ModelParams Lw'!D$22+'ModelParams Lw'!D$23*LOG('Sound Power'!$D257/'Sound Power'!$E257)+'ModelParams Lw'!D$24*LN('Sound Power'!BT257),IF('ModelParams Lw'!D$26+'ModelParams Lw'!D$27*LOG('Sound Power'!$D257/'Sound Power'!$E257)+'ModelParams Lw'!D$28*LN('Sound Power'!BT257)&lt;'ModelParams Lw'!D$22+'ModelParams Lw'!D$23*LOG('Sound Power'!$D257/'Sound Power'!$E257)+'ModelParams Lw'!D$24*LN('Sound Power'!BT257),'ModelParams Lw'!D$22+'ModelParams Lw'!D$23*LOG('Sound Power'!$D257/'Sound Power'!$E257)+'ModelParams Lw'!D$24*LN('Sound Power'!BT257),'ModelParams Lw'!D$26+'ModelParams Lw'!D$27*LOG('Sound Power'!$D257/'Sound Power'!$E257)+'ModelParams Lw'!D$28*LN('Sound Power'!BT257)))</f>
        <v>#DIV/0!</v>
      </c>
      <c r="CC257" s="26" t="e">
        <f>IF(Calcul!$E259="SW",'ModelParams Lw'!E$22+'ModelParams Lw'!E$23*LOG('Sound Power'!$D257/'Sound Power'!$E257)+'ModelParams Lw'!E$24*LN('Sound Power'!BU257),IF('ModelParams Lw'!E$26+'ModelParams Lw'!E$27*LOG('Sound Power'!$D257/'Sound Power'!$E257)+'ModelParams Lw'!E$28*LN('Sound Power'!BU257)&lt;'ModelParams Lw'!E$22+'ModelParams Lw'!E$23*LOG('Sound Power'!$D257/'Sound Power'!$E257)+'ModelParams Lw'!E$24*LN('Sound Power'!BU257),'ModelParams Lw'!E$22+'ModelParams Lw'!E$23*LOG('Sound Power'!$D257/'Sound Power'!$E257)+'ModelParams Lw'!E$24*LN('Sound Power'!BU257),'ModelParams Lw'!E$26+'ModelParams Lw'!E$27*LOG('Sound Power'!$D257/'Sound Power'!$E257)+'ModelParams Lw'!E$28*LN('Sound Power'!BU257)))</f>
        <v>#DIV/0!</v>
      </c>
      <c r="CD257" s="26" t="e">
        <f>IF(Calcul!$E259="SW",'ModelParams Lw'!F$22+'ModelParams Lw'!F$23*LOG('Sound Power'!$D257/'Sound Power'!$E257)+'ModelParams Lw'!F$24*LN('Sound Power'!BV257),IF('ModelParams Lw'!F$26+'ModelParams Lw'!F$27*LOG('Sound Power'!$D257/'Sound Power'!$E257)+'ModelParams Lw'!F$28*LN('Sound Power'!BV257)&lt;'ModelParams Lw'!F$22+'ModelParams Lw'!F$23*LOG('Sound Power'!$D257/'Sound Power'!$E257)+'ModelParams Lw'!F$24*LN('Sound Power'!BV257),'ModelParams Lw'!F$22+'ModelParams Lw'!F$23*LOG('Sound Power'!$D257/'Sound Power'!$E257)+'ModelParams Lw'!F$24*LN('Sound Power'!BV257),'ModelParams Lw'!F$26+'ModelParams Lw'!F$27*LOG('Sound Power'!$D257/'Sound Power'!$E257)+'ModelParams Lw'!F$28*LN('Sound Power'!BV257)))</f>
        <v>#DIV/0!</v>
      </c>
      <c r="CE257" s="26" t="e">
        <f>IF(Calcul!$E259="SW",'ModelParams Lw'!G$22+'ModelParams Lw'!G$23*LOG('Sound Power'!$D257/'Sound Power'!$E257)+'ModelParams Lw'!G$24*LN('Sound Power'!BW257),IF('ModelParams Lw'!G$26+'ModelParams Lw'!G$27*LOG('Sound Power'!$D257/'Sound Power'!$E257)+'ModelParams Lw'!G$28*LN('Sound Power'!BW257)&lt;'ModelParams Lw'!G$22+'ModelParams Lw'!G$23*LOG('Sound Power'!$D257/'Sound Power'!$E257)+'ModelParams Lw'!G$24*LN('Sound Power'!BW257),'ModelParams Lw'!G$22+'ModelParams Lw'!G$23*LOG('Sound Power'!$D257/'Sound Power'!$E257)+'ModelParams Lw'!G$24*LN('Sound Power'!BW257),'ModelParams Lw'!G$26+'ModelParams Lw'!G$27*LOG('Sound Power'!$D257/'Sound Power'!$E257)+'ModelParams Lw'!G$28*LN('Sound Power'!BW257)))</f>
        <v>#DIV/0!</v>
      </c>
      <c r="CF257" s="26" t="e">
        <f>IF(Calcul!$E259="SW",'ModelParams Lw'!H$22+'ModelParams Lw'!H$23*LOG('Sound Power'!$D257/'Sound Power'!$E257)+'ModelParams Lw'!H$24*LN('Sound Power'!BX257),IF('ModelParams Lw'!H$26+'ModelParams Lw'!H$27*LOG('Sound Power'!$D257/'Sound Power'!$E257)+'ModelParams Lw'!H$28*LN('Sound Power'!BX257)&lt;'ModelParams Lw'!H$22+'ModelParams Lw'!H$23*LOG('Sound Power'!$D257/'Sound Power'!$E257)+'ModelParams Lw'!H$24*LN('Sound Power'!BX257),'ModelParams Lw'!H$22+'ModelParams Lw'!H$23*LOG('Sound Power'!$D257/'Sound Power'!$E257)+'ModelParams Lw'!H$24*LN('Sound Power'!BX257),'ModelParams Lw'!H$26+'ModelParams Lw'!H$27*LOG('Sound Power'!$D257/'Sound Power'!$E257)+'ModelParams Lw'!H$28*LN('Sound Power'!BX257)))</f>
        <v>#DIV/0!</v>
      </c>
      <c r="CG257" s="26" t="e">
        <f>IF(Calcul!$E259="SW",'ModelParams Lw'!I$22+'ModelParams Lw'!I$23*LOG('Sound Power'!$D257/'Sound Power'!$E257)+'ModelParams Lw'!I$24*LN('Sound Power'!BY257),IF('ModelParams Lw'!I$26+'ModelParams Lw'!I$27*LOG('Sound Power'!$D257/'Sound Power'!$E257)+'ModelParams Lw'!I$28*LN('Sound Power'!BY257)&lt;'ModelParams Lw'!I$22+'ModelParams Lw'!I$23*LOG('Sound Power'!$D257/'Sound Power'!$E257)+'ModelParams Lw'!I$24*LN('Sound Power'!BY257),'ModelParams Lw'!I$22+'ModelParams Lw'!I$23*LOG('Sound Power'!$D257/'Sound Power'!$E257)+'ModelParams Lw'!I$24*LN('Sound Power'!BY257),'ModelParams Lw'!I$26+'ModelParams Lw'!I$27*LOG('Sound Power'!$D257/'Sound Power'!$E257)+'ModelParams Lw'!I$28*LN('Sound Power'!BY257)))</f>
        <v>#DIV/0!</v>
      </c>
      <c r="CH257" s="26" t="e">
        <f>IF(Calcul!$E259="SW",'ModelParams Lw'!J$22+'ModelParams Lw'!J$23*LOG('Sound Power'!$D257/'Sound Power'!$E257)+'ModelParams Lw'!J$24*LN('Sound Power'!BZ257),IF('ModelParams Lw'!J$26+'ModelParams Lw'!J$27*LOG('Sound Power'!$D257/'Sound Power'!$E257)+'ModelParams Lw'!J$28*LN('Sound Power'!BZ257)&lt;'ModelParams Lw'!J$22+'ModelParams Lw'!J$23*LOG('Sound Power'!$D257/'Sound Power'!$E257)+'ModelParams Lw'!J$24*LN('Sound Power'!BZ257),'ModelParams Lw'!J$22+'ModelParams Lw'!J$23*LOG('Sound Power'!$D257/'Sound Power'!$E257)+'ModelParams Lw'!J$24*LN('Sound Power'!BZ257),'ModelParams Lw'!J$26+'ModelParams Lw'!J$27*LOG('Sound Power'!$D257/'Sound Power'!$E257)+'ModelParams Lw'!J$28*LN('Sound Power'!BZ257)))</f>
        <v>#DIV/0!</v>
      </c>
      <c r="CI257" s="26" t="e">
        <f t="shared" si="108"/>
        <v>#DIV/0!</v>
      </c>
      <c r="CJ257" s="26" t="e">
        <f t="shared" si="109"/>
        <v>#DIV/0!</v>
      </c>
      <c r="CK257" s="26" t="e">
        <f t="shared" si="110"/>
        <v>#DIV/0!</v>
      </c>
      <c r="CL257" s="26" t="e">
        <f t="shared" si="111"/>
        <v>#DIV/0!</v>
      </c>
      <c r="CM257" s="26" t="e">
        <f t="shared" si="112"/>
        <v>#DIV/0!</v>
      </c>
      <c r="CN257" s="26" t="e">
        <f t="shared" si="113"/>
        <v>#DIV/0!</v>
      </c>
      <c r="CO257" s="26" t="e">
        <f t="shared" si="114"/>
        <v>#DIV/0!</v>
      </c>
      <c r="CP257" s="26" t="e">
        <f t="shared" si="115"/>
        <v>#DIV/0!</v>
      </c>
      <c r="CQ257" s="26" t="e">
        <f>10*LOG10(IF(CI257="",0,POWER(10,((CI257+'ModelParams Lw'!$O$4)/10))) +IF(CJ257="",0,POWER(10,((CJ257+'ModelParams Lw'!$P$4)/10))) +IF(CK257="",0,POWER(10,((CK257+'ModelParams Lw'!$Q$4)/10))) +IF(CL257="",0,POWER(10,((CL257+'ModelParams Lw'!$R$4)/10))) +IF(CM257="",0,POWER(10,((CM257+'ModelParams Lw'!$S$4)/10))) +IF(CN257="",0,POWER(10,((CN257+'ModelParams Lw'!$T$4)/10))) +IF(CO257="",0,POWER(10,((CO257+'ModelParams Lw'!$U$4)/10)))+IF(CP257="",0,POWER(10,((CP257+'ModelParams Lw'!$V$4)/10))))</f>
        <v>#DIV/0!</v>
      </c>
      <c r="CR257" s="26" t="e">
        <f t="shared" si="116"/>
        <v>#DIV/0!</v>
      </c>
      <c r="CS257" s="26" t="e">
        <f>(CI257-'ModelParams Lw'!$O$10)/'ModelParams Lw'!$O$11</f>
        <v>#DIV/0!</v>
      </c>
      <c r="CT257" s="26" t="e">
        <f>(CJ257-'ModelParams Lw'!$P$10)/'ModelParams Lw'!$P$11</f>
        <v>#DIV/0!</v>
      </c>
      <c r="CU257" s="26" t="e">
        <f>(CK257-'ModelParams Lw'!$Q$10)/'ModelParams Lw'!$Q$11</f>
        <v>#DIV/0!</v>
      </c>
      <c r="CV257" s="26" t="e">
        <f>(CL257-'ModelParams Lw'!$R$10)/'ModelParams Lw'!$R$11</f>
        <v>#DIV/0!</v>
      </c>
      <c r="CW257" s="26" t="e">
        <f>(CM257-'ModelParams Lw'!$S$10)/'ModelParams Lw'!$S$11</f>
        <v>#DIV/0!</v>
      </c>
      <c r="CX257" s="26" t="e">
        <f>(CN257-'ModelParams Lw'!$T$10)/'ModelParams Lw'!$T$11</f>
        <v>#DIV/0!</v>
      </c>
      <c r="CY257" s="26" t="e">
        <f>(CO257-'ModelParams Lw'!$U$10)/'ModelParams Lw'!$U$11</f>
        <v>#DIV/0!</v>
      </c>
      <c r="CZ257" s="26" t="e">
        <f>(CP257-'ModelParams Lw'!$V$10)/'ModelParams Lw'!$V$11</f>
        <v>#DIV/0!</v>
      </c>
    </row>
    <row r="258" spans="1:104" x14ac:dyDescent="0.2">
      <c r="A258" s="13">
        <f>Calcul!A260</f>
        <v>0</v>
      </c>
      <c r="B258" s="13">
        <f t="shared" si="92"/>
        <v>0</v>
      </c>
      <c r="C258" s="13">
        <f>Calcul!B260</f>
        <v>0</v>
      </c>
      <c r="D258" s="13">
        <f>Calcul!C260/1000</f>
        <v>0</v>
      </c>
      <c r="E258" s="13">
        <f>Calcul!D260/1000</f>
        <v>0</v>
      </c>
      <c r="F258" s="13">
        <f t="shared" si="93"/>
        <v>0</v>
      </c>
      <c r="G258" s="23" t="e">
        <f>DEGREES(ACOS(1-(1/'ModelParams Lw'!B$15*SQRT(0.5*1.2/'Sound Power'!$C258)*('Sound Power'!$B258/3600)/('Sound Power'!$D258)/('Sound Power'!$F258))))</f>
        <v>#DIV/0!</v>
      </c>
      <c r="H258" s="23" t="e">
        <f>DEGREES(ACOS(1-(1/'ModelParams Lw'!C$15*SQRT(0.5*1.2/'Sound Power'!$C258)*('Sound Power'!$B258/3600)/('Sound Power'!$D258)/('Sound Power'!$F258))))</f>
        <v>#DIV/0!</v>
      </c>
      <c r="I258" s="23" t="e">
        <f>DEGREES(ACOS(1-(1/'ModelParams Lw'!D$15*SQRT(0.5*1.2/'Sound Power'!$C258)*('Sound Power'!$B258/3600)/('Sound Power'!$D258)/('Sound Power'!$F258))))</f>
        <v>#DIV/0!</v>
      </c>
      <c r="J258" s="23" t="e">
        <f>DEGREES(ACOS(1-(1/'ModelParams Lw'!E$15*SQRT(0.5*1.2/'Sound Power'!$C258)*('Sound Power'!$B258/3600)/('Sound Power'!$D258)/('Sound Power'!$F258))))</f>
        <v>#DIV/0!</v>
      </c>
      <c r="K258" s="23" t="e">
        <f>DEGREES(ACOS(1-(1/'ModelParams Lw'!F$15*SQRT(0.5*1.2/'Sound Power'!$C258)*('Sound Power'!$B258/3600)/('Sound Power'!$D258)/('Sound Power'!$F258))))</f>
        <v>#DIV/0!</v>
      </c>
      <c r="L258" s="23" t="e">
        <f>DEGREES(ACOS(1-(1/'ModelParams Lw'!G$15*SQRT(0.5*1.2/'Sound Power'!$C258)*('Sound Power'!$B258/3600)/('Sound Power'!$D258)/('Sound Power'!$F258))))</f>
        <v>#DIV/0!</v>
      </c>
      <c r="M258" s="23" t="e">
        <f>DEGREES(ACOS(1-(1/'ModelParams Lw'!H$15*SQRT(0.5*1.2/'Sound Power'!$C258)*('Sound Power'!$B258/3600)/('Sound Power'!$D258)/('Sound Power'!$F258))))</f>
        <v>#DIV/0!</v>
      </c>
      <c r="N258" s="23" t="e">
        <f>DEGREES(ACOS(1-(1/'ModelParams Lw'!I$15*SQRT(0.5*1.2/'Sound Power'!$C258)*('Sound Power'!$B258/3600)/('Sound Power'!$D258)/('Sound Power'!$F258))))</f>
        <v>#DIV/0!</v>
      </c>
      <c r="O258" s="26" t="e">
        <f>('ModelParams Lw'!B$4*LN('Sound Power'!G258)/(1+EXP(-('Sound Power'!$D258*1000+'ModelParams Lw'!B$6)/'ModelParams Lw'!B$7))+'ModelParams Lw'!B$5)*LN('Sound Power'!$B258)-('ModelParams Lw'!B$8+'ModelParams Lw'!B$9*$D258+'ModelParams Lw'!B$10*'Sound Power'!$F258^'ModelParams Lw'!B$14+'ModelParams Lw'!B$11*LN('Sound Power'!G258)+'ModelParams Lw'!B$12*'Sound Power'!$D258*'Sound Power'!$F258+'ModelParams Lw'!B$13*'Sound Power'!$D258*LN('Sound Power'!G258))</f>
        <v>#DIV/0!</v>
      </c>
      <c r="P258" s="26" t="e">
        <f>('ModelParams Lw'!C$4*LN('Sound Power'!H258)/(1+EXP(-('Sound Power'!$D258*1000+'ModelParams Lw'!C$6)/'ModelParams Lw'!C$7))+'ModelParams Lw'!C$5)*LN('Sound Power'!$B258)-('ModelParams Lw'!C$8+'ModelParams Lw'!C$9*$D258+'ModelParams Lw'!C$10*'Sound Power'!$F258^'ModelParams Lw'!C$14+'ModelParams Lw'!C$11*LN('Sound Power'!H258)+'ModelParams Lw'!C$12*'Sound Power'!$D258*'Sound Power'!$F258+'ModelParams Lw'!C$13*'Sound Power'!$D258*LN('Sound Power'!H258))</f>
        <v>#DIV/0!</v>
      </c>
      <c r="Q258" s="26" t="e">
        <f>('ModelParams Lw'!D$4*LN('Sound Power'!I258)/(1+EXP(-('Sound Power'!$D258*1000+'ModelParams Lw'!D$6)/'ModelParams Lw'!D$7))+'ModelParams Lw'!D$5)*LN('Sound Power'!$B258)-('ModelParams Lw'!D$8+'ModelParams Lw'!D$9*$D258+'ModelParams Lw'!D$10*'Sound Power'!$F258^'ModelParams Lw'!D$14+'ModelParams Lw'!D$11*LN('Sound Power'!I258)+'ModelParams Lw'!D$12*'Sound Power'!$D258*'Sound Power'!$F258+'ModelParams Lw'!D$13*'Sound Power'!$D258*LN('Sound Power'!I258))</f>
        <v>#DIV/0!</v>
      </c>
      <c r="R258" s="26" t="e">
        <f>('ModelParams Lw'!E$4*LN('Sound Power'!J258)/(1+EXP(-('Sound Power'!$D258*1000+'ModelParams Lw'!E$6)/'ModelParams Lw'!E$7))+'ModelParams Lw'!E$5)*LN('Sound Power'!$B258)-('ModelParams Lw'!E$8+'ModelParams Lw'!E$9*$D258+'ModelParams Lw'!E$10*'Sound Power'!$F258^'ModelParams Lw'!E$14+'ModelParams Lw'!E$11*LN('Sound Power'!J258)+'ModelParams Lw'!E$12*'Sound Power'!$D258*'Sound Power'!$F258+'ModelParams Lw'!E$13*'Sound Power'!$D258*LN('Sound Power'!J258))</f>
        <v>#DIV/0!</v>
      </c>
      <c r="S258" s="26" t="e">
        <f>('ModelParams Lw'!F$4*LN('Sound Power'!K258)/(1+EXP(-('Sound Power'!$D258*1000+'ModelParams Lw'!F$6)/'ModelParams Lw'!F$7))+'ModelParams Lw'!F$5)*LN('Sound Power'!$B258)-('ModelParams Lw'!F$8+'ModelParams Lw'!F$9*$D258+'ModelParams Lw'!F$10*'Sound Power'!$F258^'ModelParams Lw'!F$14+'ModelParams Lw'!F$11*LN('Sound Power'!K258)+'ModelParams Lw'!F$12*'Sound Power'!$D258*'Sound Power'!$F258+'ModelParams Lw'!F$13*'Sound Power'!$D258*LN('Sound Power'!K258))</f>
        <v>#DIV/0!</v>
      </c>
      <c r="T258" s="26" t="e">
        <f>('ModelParams Lw'!G$4*LN('Sound Power'!L258)/(1+EXP(-('Sound Power'!$D258*1000+'ModelParams Lw'!G$6)/'ModelParams Lw'!G$7))+'ModelParams Lw'!G$5)*LN('Sound Power'!$B258)-('ModelParams Lw'!G$8+'ModelParams Lw'!G$9*$D258+'ModelParams Lw'!G$10*'Sound Power'!$F258^'ModelParams Lw'!G$14+'ModelParams Lw'!G$11*LN('Sound Power'!L258)+'ModelParams Lw'!G$12*'Sound Power'!$D258*'Sound Power'!$F258+'ModelParams Lw'!G$13*'Sound Power'!$D258*LN('Sound Power'!L258))</f>
        <v>#DIV/0!</v>
      </c>
      <c r="U258" s="26" t="e">
        <f>('ModelParams Lw'!H$4*LN('Sound Power'!M258)/(1+EXP(-('Sound Power'!$D258*1000+'ModelParams Lw'!H$6)/'ModelParams Lw'!H$7))+'ModelParams Lw'!H$5)*LN('Sound Power'!$B258)-('ModelParams Lw'!H$8+'ModelParams Lw'!H$9*$D258+'ModelParams Lw'!H$10*'Sound Power'!$F258^'ModelParams Lw'!H$14+'ModelParams Lw'!H$11*LN('Sound Power'!M258)+'ModelParams Lw'!H$12*'Sound Power'!$D258*'Sound Power'!$F258+'ModelParams Lw'!H$13*'Sound Power'!$D258*LN('Sound Power'!M258))</f>
        <v>#DIV/0!</v>
      </c>
      <c r="V258" s="26" t="e">
        <f>('ModelParams Lw'!I$4*LN('Sound Power'!N258)/(1+EXP(-('Sound Power'!$D258*1000+'ModelParams Lw'!I$6)/'ModelParams Lw'!I$7))+'ModelParams Lw'!I$5)*LN('Sound Power'!$B258)-('ModelParams Lw'!I$8+'ModelParams Lw'!I$9*$D258+'ModelParams Lw'!I$10*'Sound Power'!$F258^'ModelParams Lw'!I$14+'ModelParams Lw'!I$11*LN('Sound Power'!N258)+'ModelParams Lw'!I$12*'Sound Power'!$D258*'Sound Power'!$F258+'ModelParams Lw'!I$13*'Sound Power'!$D258*LN('Sound Power'!N258))</f>
        <v>#DIV/0!</v>
      </c>
      <c r="W258" s="26" t="e">
        <f>10*LOG10(IF(O258="",0,POWER(10,((O258+'ModelParams Lw'!$O$4)/10))) +IF(P258="",0,POWER(10,((P258+'ModelParams Lw'!$P$4)/10))) +IF(Q258="",0,POWER(10,((Q258+'ModelParams Lw'!$Q$4)/10))) +IF(R258="",0,POWER(10,((R258+'ModelParams Lw'!$R$4)/10))) +IF(S258="",0,POWER(10,((S258+'ModelParams Lw'!$S$4)/10))) +IF(T258="",0,POWER(10,((T258+'ModelParams Lw'!$T$4)/10))) +IF(U258="",0,POWER(10,((U258+'ModelParams Lw'!$U$4)/10)))+IF(V258="",0,POWER(10,((V258+'ModelParams Lw'!$V$4)/10))))</f>
        <v>#DIV/0!</v>
      </c>
      <c r="X258" s="26" t="e">
        <f t="shared" si="102"/>
        <v>#DIV/0!</v>
      </c>
      <c r="Y258" s="26" t="e">
        <f>(O258-'ModelParams Lw'!O$10)/'ModelParams Lw'!O$11</f>
        <v>#DIV/0!</v>
      </c>
      <c r="Z258" s="26" t="e">
        <f>(P258-'ModelParams Lw'!P$10)/'ModelParams Lw'!P$11</f>
        <v>#DIV/0!</v>
      </c>
      <c r="AA258" s="26" t="e">
        <f>(Q258-'ModelParams Lw'!Q$10)/'ModelParams Lw'!Q$11</f>
        <v>#DIV/0!</v>
      </c>
      <c r="AB258" s="26" t="e">
        <f>(R258-'ModelParams Lw'!R$10)/'ModelParams Lw'!R$11</f>
        <v>#DIV/0!</v>
      </c>
      <c r="AC258" s="26" t="e">
        <f>(S258-'ModelParams Lw'!S$10)/'ModelParams Lw'!S$11</f>
        <v>#DIV/0!</v>
      </c>
      <c r="AD258" s="26" t="e">
        <f>(T258-'ModelParams Lw'!T$10)/'ModelParams Lw'!T$11</f>
        <v>#DIV/0!</v>
      </c>
      <c r="AE258" s="26" t="e">
        <f>(U258-'ModelParams Lw'!U$10)/'ModelParams Lw'!U$11</f>
        <v>#DIV/0!</v>
      </c>
      <c r="AF258" s="26" t="e">
        <f>(V258-'ModelParams Lw'!V$10)/'ModelParams Lw'!V$11</f>
        <v>#DIV/0!</v>
      </c>
      <c r="AG258" s="26" t="e">
        <f t="shared" si="103"/>
        <v>#DIV/0!</v>
      </c>
      <c r="AH258" s="26" t="e">
        <f>VLOOKUP(D258*1000,'ModelParams Lw'!$A$38:$D$58,4)</f>
        <v>#N/A</v>
      </c>
      <c r="AI258" s="56" t="e">
        <f>VLOOKUP(D258*1000,'ModelParams Lw'!$A$38:$D$58,2)</f>
        <v>#N/A</v>
      </c>
      <c r="AJ258" s="46" t="e">
        <f t="shared" si="104"/>
        <v>#DIV/0!</v>
      </c>
      <c r="AK258" s="26" t="e">
        <f t="shared" si="105"/>
        <v>#VALUE!</v>
      </c>
      <c r="AL258" s="26" t="e">
        <f>IF($AI258=100,'ModelParams Lw'!R$35*'Sound Power'!$AH258^2+'ModelParams Lw'!R$36*'Sound Power'!$AH258+'ModelParams Lw'!R$37,IF($AI258=150,'ModelParams Lw'!R$38*'Sound Power'!$AH258^2+'ModelParams Lw'!R$39*'Sound Power'!$AH258+'ModelParams Lw'!R$40,'ModelParams Lw'!R$41*'Sound Power'!$AH258^2+'ModelParams Lw'!R$42*'Sound Power'!$AH258+'ModelParams Lw'!R$43))</f>
        <v>#N/A</v>
      </c>
      <c r="AM258" s="26" t="e">
        <f>IF($AI258=100,'ModelParams Lw'!S$35*'Sound Power'!$AH258^2+'ModelParams Lw'!S$36*'Sound Power'!$AH258+'ModelParams Lw'!S$37,IF($AI258=150,'ModelParams Lw'!S$38*'Sound Power'!$AH258^2+'ModelParams Lw'!S$39*'Sound Power'!$AH258+'ModelParams Lw'!S$40,'ModelParams Lw'!S$41*'Sound Power'!$AH258^2+'ModelParams Lw'!S$42*'Sound Power'!$AH258+'ModelParams Lw'!S$43))</f>
        <v>#N/A</v>
      </c>
      <c r="AN258" s="26" t="e">
        <f>IF($AI258=100,'ModelParams Lw'!T$35*'Sound Power'!$AH258^2+'ModelParams Lw'!T$36*'Sound Power'!$AH258+'ModelParams Lw'!T$37,IF($AI258=150,'ModelParams Lw'!T$38*'Sound Power'!$AH258^2+'ModelParams Lw'!T$39*'Sound Power'!$AH258+'ModelParams Lw'!T$40,'ModelParams Lw'!T$41*'Sound Power'!$AH258^2+'ModelParams Lw'!T$42*'Sound Power'!$AH258+'ModelParams Lw'!T$43))</f>
        <v>#N/A</v>
      </c>
      <c r="AO258" s="26" t="e">
        <f>IF($AI258=100,'ModelParams Lw'!U$35*'Sound Power'!$AH258^2+'ModelParams Lw'!U$36*'Sound Power'!$AH258+'ModelParams Lw'!U$37,IF($AI258=150,'ModelParams Lw'!U$38*'Sound Power'!$AH258^2+'ModelParams Lw'!U$39*'Sound Power'!$AH258+'ModelParams Lw'!U$40,'ModelParams Lw'!U$41*'Sound Power'!$AH258^2+'ModelParams Lw'!U$42*'Sound Power'!$AH258+'ModelParams Lw'!U$43))</f>
        <v>#N/A</v>
      </c>
      <c r="AP258" s="26" t="e">
        <f>IF($AI258=100,'ModelParams Lw'!V$35*'Sound Power'!$AH258^2+'ModelParams Lw'!V$36*'Sound Power'!$AH258+'ModelParams Lw'!V$37,IF($AI258=150,'ModelParams Lw'!V$38*'Sound Power'!$AH258^2+'ModelParams Lw'!V$39*'Sound Power'!$AH258+'ModelParams Lw'!V$40,'ModelParams Lw'!V$41*'Sound Power'!$AH258^2+'ModelParams Lw'!V$42*'Sound Power'!$AH258+'ModelParams Lw'!V$43))</f>
        <v>#N/A</v>
      </c>
      <c r="AQ258" s="26" t="e">
        <f>IF($AI258=100,'ModelParams Lw'!W$35*'Sound Power'!$AH258^2+'ModelParams Lw'!W$36*'Sound Power'!$AH258+'ModelParams Lw'!W$37,IF($AI258=150,'ModelParams Lw'!W$38*'Sound Power'!$AH258^2+'ModelParams Lw'!W$39*'Sound Power'!$AH258+'ModelParams Lw'!W$40,'ModelParams Lw'!W$41*'Sound Power'!$AH258^2+'ModelParams Lw'!W$42*'Sound Power'!$AH258+'ModelParams Lw'!W$43))</f>
        <v>#N/A</v>
      </c>
      <c r="AR258" s="26" t="e">
        <f t="shared" si="106"/>
        <v>#VALUE!</v>
      </c>
      <c r="AS258" s="26" t="e">
        <f>IF(26.83*LN($AJ258)-11.791-'ModelParams Lw'!B$35&lt;0,0,26.83*LN($AJ258)-11.791-'ModelParams Lw'!B$35)</f>
        <v>#DIV/0!</v>
      </c>
      <c r="AT258" s="26" t="e">
        <f>IF(26.83*LN($AJ258)-11.791-'ModelParams Lw'!C$35&lt;0,0,26.83*LN($AJ258)-11.791-'ModelParams Lw'!C$35)</f>
        <v>#DIV/0!</v>
      </c>
      <c r="AU258" s="26" t="e">
        <f>IF(26.83*LN($AJ258)-11.791-'ModelParams Lw'!D$35&lt;0,0,26.83*LN($AJ258)-11.791-'ModelParams Lw'!D$35)</f>
        <v>#DIV/0!</v>
      </c>
      <c r="AV258" s="26" t="e">
        <f>IF(26.83*LN($AJ258)-11.791-'ModelParams Lw'!E$35&lt;0,0,26.83*LN($AJ258)-11.791-'ModelParams Lw'!E$35)</f>
        <v>#DIV/0!</v>
      </c>
      <c r="AW258" s="26" t="e">
        <f>IF(26.83*LN($AJ258)-11.791-'ModelParams Lw'!F$35&lt;0,0,26.83*LN($AJ258)-11.791-'ModelParams Lw'!F$35)</f>
        <v>#DIV/0!</v>
      </c>
      <c r="AX258" s="26" t="e">
        <f>IF(26.83*LN($AJ258)-11.791-'ModelParams Lw'!G$35&lt;0,0,26.83*LN($AJ258)-11.791-'ModelParams Lw'!G$35)</f>
        <v>#DIV/0!</v>
      </c>
      <c r="AY258" s="26" t="e">
        <f>IF(26.83*LN($AJ258)-11.791-'ModelParams Lw'!H$35&lt;0,0,26.83*LN($AJ258)-11.791-'ModelParams Lw'!H$35)</f>
        <v>#DIV/0!</v>
      </c>
      <c r="AZ258" s="26" t="e">
        <f>IF(26.83*LN($AJ258)-11.791-'ModelParams Lw'!I$35&lt;0,0,26.83*LN($AJ258)-11.791-'ModelParams Lw'!I$35)</f>
        <v>#DIV/0!</v>
      </c>
      <c r="BA258" s="26" t="e">
        <f t="shared" si="94"/>
        <v>#DIV/0!</v>
      </c>
      <c r="BB258" s="26" t="e">
        <f t="shared" si="95"/>
        <v>#DIV/0!</v>
      </c>
      <c r="BC258" s="26" t="e">
        <f t="shared" si="96"/>
        <v>#DIV/0!</v>
      </c>
      <c r="BD258" s="26" t="e">
        <f t="shared" si="97"/>
        <v>#DIV/0!</v>
      </c>
      <c r="BE258" s="26" t="e">
        <f t="shared" si="98"/>
        <v>#DIV/0!</v>
      </c>
      <c r="BF258" s="26" t="e">
        <f t="shared" si="99"/>
        <v>#DIV/0!</v>
      </c>
      <c r="BG258" s="26" t="e">
        <f t="shared" si="100"/>
        <v>#DIV/0!</v>
      </c>
      <c r="BH258" s="26" t="e">
        <f t="shared" si="101"/>
        <v>#DIV/0!</v>
      </c>
      <c r="BI258" s="26" t="e">
        <f>10*LOG10(IF(BA258="",0,POWER(10,((BA258+'ModelParams Lw'!$O$4)/10))) +IF(BB258="",0,POWER(10,((BB258+'ModelParams Lw'!$P$4)/10))) +IF(BC258="",0,POWER(10,((BC258+'ModelParams Lw'!$Q$4)/10))) +IF(BD258="",0,POWER(10,((BD258+'ModelParams Lw'!$R$4)/10))) +IF(BE258="",0,POWER(10,((BE258+'ModelParams Lw'!$S$4)/10))) +IF(BF258="",0,POWER(10,((BF258+'ModelParams Lw'!$T$4)/10))) +IF(BG258="",0,POWER(10,((BG258+'ModelParams Lw'!$U$4)/10)))+IF(BH258="",0,POWER(10,((BH258+'ModelParams Lw'!$V$4)/10))))</f>
        <v>#DIV/0!</v>
      </c>
      <c r="BJ258" s="26" t="e">
        <f t="shared" si="107"/>
        <v>#DIV/0!</v>
      </c>
      <c r="BK258" s="26" t="e">
        <f>(BA258-'ModelParams Lw'!O$10)/'ModelParams Lw'!O$11</f>
        <v>#DIV/0!</v>
      </c>
      <c r="BL258" s="26" t="e">
        <f>(BB258-'ModelParams Lw'!P$10)/'ModelParams Lw'!P$11</f>
        <v>#DIV/0!</v>
      </c>
      <c r="BM258" s="26" t="e">
        <f>(BC258-'ModelParams Lw'!Q$10)/'ModelParams Lw'!Q$11</f>
        <v>#DIV/0!</v>
      </c>
      <c r="BN258" s="26" t="e">
        <f>(BD258-'ModelParams Lw'!R$10)/'ModelParams Lw'!R$11</f>
        <v>#DIV/0!</v>
      </c>
      <c r="BO258" s="26" t="e">
        <f>(BE258-'ModelParams Lw'!S$10)/'ModelParams Lw'!S$11</f>
        <v>#DIV/0!</v>
      </c>
      <c r="BP258" s="26" t="e">
        <f>(BF258-'ModelParams Lw'!T$10)/'ModelParams Lw'!T$11</f>
        <v>#DIV/0!</v>
      </c>
      <c r="BQ258" s="26" t="e">
        <f>(BG258-'ModelParams Lw'!U$10)/'ModelParams Lw'!U$11</f>
        <v>#DIV/0!</v>
      </c>
      <c r="BR258" s="26" t="e">
        <f>(BH258-'ModelParams Lw'!V$10)/'ModelParams Lw'!V$11</f>
        <v>#DIV/0!</v>
      </c>
      <c r="BS258" s="23" t="e">
        <f>IF(Calcul!$E260="SW",DEGREES(ACOS(1-(1/'ModelParams Lw'!C$25*SQRT(0.5*1.2/'Sound Power'!$C258)*('Sound Power'!$B258/3600)/('Sound Power'!$D258)/('Sound Power'!$F258)))),DEGREES(ACOS(1-(1/'ModelParams Lw'!C$29*SQRT(0.5*1.2/'Sound Power'!$C258)*('Sound Power'!$B258/3600)/('Sound Power'!$D258)/('Sound Power'!$F258)))))</f>
        <v>#DIV/0!</v>
      </c>
      <c r="BT258" s="23" t="e">
        <f>IF(Calcul!$E260="SW",DEGREES(ACOS(1-(1/'ModelParams Lw'!D$25*SQRT(0.5*1.2/'Sound Power'!$C258)*('Sound Power'!$B258/3600)/('Sound Power'!$D258)/('Sound Power'!$F258)))),DEGREES(ACOS(1-(1/'ModelParams Lw'!D$29*SQRT(0.5*1.2/'Sound Power'!$C258)*('Sound Power'!$B258/3600)/('Sound Power'!$D258)/('Sound Power'!$F258)))))</f>
        <v>#DIV/0!</v>
      </c>
      <c r="BU258" s="23" t="e">
        <f>IF(Calcul!$E260="SW",DEGREES(ACOS(1-(1/'ModelParams Lw'!E$25*SQRT(0.5*1.2/'Sound Power'!$C258)*('Sound Power'!$B258/3600)/('Sound Power'!$D258)/('Sound Power'!$F258)))),DEGREES(ACOS(1-(1/'ModelParams Lw'!E$29*SQRT(0.5*1.2/'Sound Power'!$C258)*('Sound Power'!$B258/3600)/('Sound Power'!$D258)/('Sound Power'!$F258)))))</f>
        <v>#DIV/0!</v>
      </c>
      <c r="BV258" s="23" t="e">
        <f>IF(Calcul!$E260="SW",DEGREES(ACOS(1-(1/'ModelParams Lw'!F$25*SQRT(0.5*1.2/'Sound Power'!$C258)*('Sound Power'!$B258/3600)/('Sound Power'!$D258)/('Sound Power'!$F258)))),DEGREES(ACOS(1-(1/'ModelParams Lw'!F$29*SQRT(0.5*1.2/'Sound Power'!$C258)*('Sound Power'!$B258/3600)/('Sound Power'!$D258)/('Sound Power'!$F258)))))</f>
        <v>#DIV/0!</v>
      </c>
      <c r="BW258" s="23" t="e">
        <f>IF(Calcul!$E260="SW",DEGREES(ACOS(1-(1/'ModelParams Lw'!G$25*SQRT(0.5*1.2/'Sound Power'!$C258)*('Sound Power'!$B258/3600)/('Sound Power'!$D258)/('Sound Power'!$F258)))),DEGREES(ACOS(1-(1/'ModelParams Lw'!G$29*SQRT(0.5*1.2/'Sound Power'!$C258)*('Sound Power'!$B258/3600)/('Sound Power'!$D258)/('Sound Power'!$F258)))))</f>
        <v>#DIV/0!</v>
      </c>
      <c r="BX258" s="23" t="e">
        <f>IF(Calcul!$E260="SW",DEGREES(ACOS(1-(1/'ModelParams Lw'!H$25*SQRT(0.5*1.2/'Sound Power'!$C258)*('Sound Power'!$B258/3600)/('Sound Power'!$D258)/('Sound Power'!$F258)))),DEGREES(ACOS(1-(1/'ModelParams Lw'!H$29*SQRT(0.5*1.2/'Sound Power'!$C258)*('Sound Power'!$B258/3600)/('Sound Power'!$D258)/('Sound Power'!$F258)))))</f>
        <v>#DIV/0!</v>
      </c>
      <c r="BY258" s="23" t="e">
        <f>IF(Calcul!$E260="SW",DEGREES(ACOS(1-(1/'ModelParams Lw'!I$25*SQRT(0.5*1.2/'Sound Power'!$C258)*('Sound Power'!$B258/3600)/('Sound Power'!$D258)/('Sound Power'!$F258)))),DEGREES(ACOS(1-(1/'ModelParams Lw'!I$29*SQRT(0.5*1.2/'Sound Power'!$C258)*('Sound Power'!$B258/3600)/('Sound Power'!$D258)/('Sound Power'!$F258)))))</f>
        <v>#DIV/0!</v>
      </c>
      <c r="BZ258" s="23" t="e">
        <f>IF(Calcul!$E260="SW",DEGREES(ACOS(1-(1/'ModelParams Lw'!J$25*SQRT(0.5*1.2/'Sound Power'!$C258)*('Sound Power'!$B258/3600)/('Sound Power'!$D258)/('Sound Power'!$F258)))),DEGREES(ACOS(1-(1/'ModelParams Lw'!J$29*SQRT(0.5*1.2/'Sound Power'!$C258)*('Sound Power'!$B258/3600)/('Sound Power'!$D258)/('Sound Power'!$F258)))))</f>
        <v>#DIV/0!</v>
      </c>
      <c r="CA258" s="26" t="e">
        <f>IF(Calcul!$E260="SW",'ModelParams Lw'!C$22+'ModelParams Lw'!C$23*LOG('Sound Power'!$D258/'Sound Power'!$E258)+'ModelParams Lw'!C$24*LN('Sound Power'!BS258),IF('ModelParams Lw'!C$26+'ModelParams Lw'!C$27*LOG('Sound Power'!$D258/'Sound Power'!$E258)+'ModelParams Lw'!C$28*LN('Sound Power'!BS258)&lt;'ModelParams Lw'!C$22+'ModelParams Lw'!C$23*LOG('Sound Power'!$D258/'Sound Power'!$E258)+'ModelParams Lw'!C$24*LN('Sound Power'!BS258),'ModelParams Lw'!C$22+'ModelParams Lw'!C$23*LOG('Sound Power'!$D258/'Sound Power'!$E258)+'ModelParams Lw'!C$24*LN('Sound Power'!BS258),'ModelParams Lw'!C$26+'ModelParams Lw'!C$27*LOG('Sound Power'!$D258/'Sound Power'!$E258)+'ModelParams Lw'!C$28*LN('Sound Power'!BS258)))</f>
        <v>#DIV/0!</v>
      </c>
      <c r="CB258" s="26" t="e">
        <f>IF(Calcul!$E260="SW",'ModelParams Lw'!D$22+'ModelParams Lw'!D$23*LOG('Sound Power'!$D258/'Sound Power'!$E258)+'ModelParams Lw'!D$24*LN('Sound Power'!BT258),IF('ModelParams Lw'!D$26+'ModelParams Lw'!D$27*LOG('Sound Power'!$D258/'Sound Power'!$E258)+'ModelParams Lw'!D$28*LN('Sound Power'!BT258)&lt;'ModelParams Lw'!D$22+'ModelParams Lw'!D$23*LOG('Sound Power'!$D258/'Sound Power'!$E258)+'ModelParams Lw'!D$24*LN('Sound Power'!BT258),'ModelParams Lw'!D$22+'ModelParams Lw'!D$23*LOG('Sound Power'!$D258/'Sound Power'!$E258)+'ModelParams Lw'!D$24*LN('Sound Power'!BT258),'ModelParams Lw'!D$26+'ModelParams Lw'!D$27*LOG('Sound Power'!$D258/'Sound Power'!$E258)+'ModelParams Lw'!D$28*LN('Sound Power'!BT258)))</f>
        <v>#DIV/0!</v>
      </c>
      <c r="CC258" s="26" t="e">
        <f>IF(Calcul!$E260="SW",'ModelParams Lw'!E$22+'ModelParams Lw'!E$23*LOG('Sound Power'!$D258/'Sound Power'!$E258)+'ModelParams Lw'!E$24*LN('Sound Power'!BU258),IF('ModelParams Lw'!E$26+'ModelParams Lw'!E$27*LOG('Sound Power'!$D258/'Sound Power'!$E258)+'ModelParams Lw'!E$28*LN('Sound Power'!BU258)&lt;'ModelParams Lw'!E$22+'ModelParams Lw'!E$23*LOG('Sound Power'!$D258/'Sound Power'!$E258)+'ModelParams Lw'!E$24*LN('Sound Power'!BU258),'ModelParams Lw'!E$22+'ModelParams Lw'!E$23*LOG('Sound Power'!$D258/'Sound Power'!$E258)+'ModelParams Lw'!E$24*LN('Sound Power'!BU258),'ModelParams Lw'!E$26+'ModelParams Lw'!E$27*LOG('Sound Power'!$D258/'Sound Power'!$E258)+'ModelParams Lw'!E$28*LN('Sound Power'!BU258)))</f>
        <v>#DIV/0!</v>
      </c>
      <c r="CD258" s="26" t="e">
        <f>IF(Calcul!$E260="SW",'ModelParams Lw'!F$22+'ModelParams Lw'!F$23*LOG('Sound Power'!$D258/'Sound Power'!$E258)+'ModelParams Lw'!F$24*LN('Sound Power'!BV258),IF('ModelParams Lw'!F$26+'ModelParams Lw'!F$27*LOG('Sound Power'!$D258/'Sound Power'!$E258)+'ModelParams Lw'!F$28*LN('Sound Power'!BV258)&lt;'ModelParams Lw'!F$22+'ModelParams Lw'!F$23*LOG('Sound Power'!$D258/'Sound Power'!$E258)+'ModelParams Lw'!F$24*LN('Sound Power'!BV258),'ModelParams Lw'!F$22+'ModelParams Lw'!F$23*LOG('Sound Power'!$D258/'Sound Power'!$E258)+'ModelParams Lw'!F$24*LN('Sound Power'!BV258),'ModelParams Lw'!F$26+'ModelParams Lw'!F$27*LOG('Sound Power'!$D258/'Sound Power'!$E258)+'ModelParams Lw'!F$28*LN('Sound Power'!BV258)))</f>
        <v>#DIV/0!</v>
      </c>
      <c r="CE258" s="26" t="e">
        <f>IF(Calcul!$E260="SW",'ModelParams Lw'!G$22+'ModelParams Lw'!G$23*LOG('Sound Power'!$D258/'Sound Power'!$E258)+'ModelParams Lw'!G$24*LN('Sound Power'!BW258),IF('ModelParams Lw'!G$26+'ModelParams Lw'!G$27*LOG('Sound Power'!$D258/'Sound Power'!$E258)+'ModelParams Lw'!G$28*LN('Sound Power'!BW258)&lt;'ModelParams Lw'!G$22+'ModelParams Lw'!G$23*LOG('Sound Power'!$D258/'Sound Power'!$E258)+'ModelParams Lw'!G$24*LN('Sound Power'!BW258),'ModelParams Lw'!G$22+'ModelParams Lw'!G$23*LOG('Sound Power'!$D258/'Sound Power'!$E258)+'ModelParams Lw'!G$24*LN('Sound Power'!BW258),'ModelParams Lw'!G$26+'ModelParams Lw'!G$27*LOG('Sound Power'!$D258/'Sound Power'!$E258)+'ModelParams Lw'!G$28*LN('Sound Power'!BW258)))</f>
        <v>#DIV/0!</v>
      </c>
      <c r="CF258" s="26" t="e">
        <f>IF(Calcul!$E260="SW",'ModelParams Lw'!H$22+'ModelParams Lw'!H$23*LOG('Sound Power'!$D258/'Sound Power'!$E258)+'ModelParams Lw'!H$24*LN('Sound Power'!BX258),IF('ModelParams Lw'!H$26+'ModelParams Lw'!H$27*LOG('Sound Power'!$D258/'Sound Power'!$E258)+'ModelParams Lw'!H$28*LN('Sound Power'!BX258)&lt;'ModelParams Lw'!H$22+'ModelParams Lw'!H$23*LOG('Sound Power'!$D258/'Sound Power'!$E258)+'ModelParams Lw'!H$24*LN('Sound Power'!BX258),'ModelParams Lw'!H$22+'ModelParams Lw'!H$23*LOG('Sound Power'!$D258/'Sound Power'!$E258)+'ModelParams Lw'!H$24*LN('Sound Power'!BX258),'ModelParams Lw'!H$26+'ModelParams Lw'!H$27*LOG('Sound Power'!$D258/'Sound Power'!$E258)+'ModelParams Lw'!H$28*LN('Sound Power'!BX258)))</f>
        <v>#DIV/0!</v>
      </c>
      <c r="CG258" s="26" t="e">
        <f>IF(Calcul!$E260="SW",'ModelParams Lw'!I$22+'ModelParams Lw'!I$23*LOG('Sound Power'!$D258/'Sound Power'!$E258)+'ModelParams Lw'!I$24*LN('Sound Power'!BY258),IF('ModelParams Lw'!I$26+'ModelParams Lw'!I$27*LOG('Sound Power'!$D258/'Sound Power'!$E258)+'ModelParams Lw'!I$28*LN('Sound Power'!BY258)&lt;'ModelParams Lw'!I$22+'ModelParams Lw'!I$23*LOG('Sound Power'!$D258/'Sound Power'!$E258)+'ModelParams Lw'!I$24*LN('Sound Power'!BY258),'ModelParams Lw'!I$22+'ModelParams Lw'!I$23*LOG('Sound Power'!$D258/'Sound Power'!$E258)+'ModelParams Lw'!I$24*LN('Sound Power'!BY258),'ModelParams Lw'!I$26+'ModelParams Lw'!I$27*LOG('Sound Power'!$D258/'Sound Power'!$E258)+'ModelParams Lw'!I$28*LN('Sound Power'!BY258)))</f>
        <v>#DIV/0!</v>
      </c>
      <c r="CH258" s="26" t="e">
        <f>IF(Calcul!$E260="SW",'ModelParams Lw'!J$22+'ModelParams Lw'!J$23*LOG('Sound Power'!$D258/'Sound Power'!$E258)+'ModelParams Lw'!J$24*LN('Sound Power'!BZ258),IF('ModelParams Lw'!J$26+'ModelParams Lw'!J$27*LOG('Sound Power'!$D258/'Sound Power'!$E258)+'ModelParams Lw'!J$28*LN('Sound Power'!BZ258)&lt;'ModelParams Lw'!J$22+'ModelParams Lw'!J$23*LOG('Sound Power'!$D258/'Sound Power'!$E258)+'ModelParams Lw'!J$24*LN('Sound Power'!BZ258),'ModelParams Lw'!J$22+'ModelParams Lw'!J$23*LOG('Sound Power'!$D258/'Sound Power'!$E258)+'ModelParams Lw'!J$24*LN('Sound Power'!BZ258),'ModelParams Lw'!J$26+'ModelParams Lw'!J$27*LOG('Sound Power'!$D258/'Sound Power'!$E258)+'ModelParams Lw'!J$28*LN('Sound Power'!BZ258)))</f>
        <v>#DIV/0!</v>
      </c>
      <c r="CI258" s="26" t="e">
        <f t="shared" si="108"/>
        <v>#DIV/0!</v>
      </c>
      <c r="CJ258" s="26" t="e">
        <f t="shared" si="109"/>
        <v>#DIV/0!</v>
      </c>
      <c r="CK258" s="26" t="e">
        <f t="shared" si="110"/>
        <v>#DIV/0!</v>
      </c>
      <c r="CL258" s="26" t="e">
        <f t="shared" si="111"/>
        <v>#DIV/0!</v>
      </c>
      <c r="CM258" s="26" t="e">
        <f t="shared" si="112"/>
        <v>#DIV/0!</v>
      </c>
      <c r="CN258" s="26" t="e">
        <f t="shared" si="113"/>
        <v>#DIV/0!</v>
      </c>
      <c r="CO258" s="26" t="e">
        <f t="shared" si="114"/>
        <v>#DIV/0!</v>
      </c>
      <c r="CP258" s="26" t="e">
        <f t="shared" si="115"/>
        <v>#DIV/0!</v>
      </c>
      <c r="CQ258" s="26" t="e">
        <f>10*LOG10(IF(CI258="",0,POWER(10,((CI258+'ModelParams Lw'!$O$4)/10))) +IF(CJ258="",0,POWER(10,((CJ258+'ModelParams Lw'!$P$4)/10))) +IF(CK258="",0,POWER(10,((CK258+'ModelParams Lw'!$Q$4)/10))) +IF(CL258="",0,POWER(10,((CL258+'ModelParams Lw'!$R$4)/10))) +IF(CM258="",0,POWER(10,((CM258+'ModelParams Lw'!$S$4)/10))) +IF(CN258="",0,POWER(10,((CN258+'ModelParams Lw'!$T$4)/10))) +IF(CO258="",0,POWER(10,((CO258+'ModelParams Lw'!$U$4)/10)))+IF(CP258="",0,POWER(10,((CP258+'ModelParams Lw'!$V$4)/10))))</f>
        <v>#DIV/0!</v>
      </c>
      <c r="CR258" s="26" t="e">
        <f t="shared" si="116"/>
        <v>#DIV/0!</v>
      </c>
      <c r="CS258" s="26" t="e">
        <f>(CI258-'ModelParams Lw'!$O$10)/'ModelParams Lw'!$O$11</f>
        <v>#DIV/0!</v>
      </c>
      <c r="CT258" s="26" t="e">
        <f>(CJ258-'ModelParams Lw'!$P$10)/'ModelParams Lw'!$P$11</f>
        <v>#DIV/0!</v>
      </c>
      <c r="CU258" s="26" t="e">
        <f>(CK258-'ModelParams Lw'!$Q$10)/'ModelParams Lw'!$Q$11</f>
        <v>#DIV/0!</v>
      </c>
      <c r="CV258" s="26" t="e">
        <f>(CL258-'ModelParams Lw'!$R$10)/'ModelParams Lw'!$R$11</f>
        <v>#DIV/0!</v>
      </c>
      <c r="CW258" s="26" t="e">
        <f>(CM258-'ModelParams Lw'!$S$10)/'ModelParams Lw'!$S$11</f>
        <v>#DIV/0!</v>
      </c>
      <c r="CX258" s="26" t="e">
        <f>(CN258-'ModelParams Lw'!$T$10)/'ModelParams Lw'!$T$11</f>
        <v>#DIV/0!</v>
      </c>
      <c r="CY258" s="26" t="e">
        <f>(CO258-'ModelParams Lw'!$U$10)/'ModelParams Lw'!$U$11</f>
        <v>#DIV/0!</v>
      </c>
      <c r="CZ258" s="26" t="e">
        <f>(CP258-'ModelParams Lw'!$V$10)/'ModelParams Lw'!$V$11</f>
        <v>#DIV/0!</v>
      </c>
    </row>
    <row r="259" spans="1:104" x14ac:dyDescent="0.2">
      <c r="A259" s="13">
        <f>Calcul!A261</f>
        <v>0</v>
      </c>
      <c r="B259" s="13">
        <f t="shared" si="92"/>
        <v>0</v>
      </c>
      <c r="C259" s="13">
        <f>Calcul!B261</f>
        <v>0</v>
      </c>
      <c r="D259" s="13">
        <f>Calcul!C261/1000</f>
        <v>0</v>
      </c>
      <c r="E259" s="13">
        <f>Calcul!D261/1000</f>
        <v>0</v>
      </c>
      <c r="F259" s="13">
        <f t="shared" si="93"/>
        <v>0</v>
      </c>
      <c r="G259" s="23" t="e">
        <f>DEGREES(ACOS(1-(1/'ModelParams Lw'!B$15*SQRT(0.5*1.2/'Sound Power'!$C259)*('Sound Power'!$B259/3600)/('Sound Power'!$D259)/('Sound Power'!$F259))))</f>
        <v>#DIV/0!</v>
      </c>
      <c r="H259" s="23" t="e">
        <f>DEGREES(ACOS(1-(1/'ModelParams Lw'!C$15*SQRT(0.5*1.2/'Sound Power'!$C259)*('Sound Power'!$B259/3600)/('Sound Power'!$D259)/('Sound Power'!$F259))))</f>
        <v>#DIV/0!</v>
      </c>
      <c r="I259" s="23" t="e">
        <f>DEGREES(ACOS(1-(1/'ModelParams Lw'!D$15*SQRT(0.5*1.2/'Sound Power'!$C259)*('Sound Power'!$B259/3600)/('Sound Power'!$D259)/('Sound Power'!$F259))))</f>
        <v>#DIV/0!</v>
      </c>
      <c r="J259" s="23" t="e">
        <f>DEGREES(ACOS(1-(1/'ModelParams Lw'!E$15*SQRT(0.5*1.2/'Sound Power'!$C259)*('Sound Power'!$B259/3600)/('Sound Power'!$D259)/('Sound Power'!$F259))))</f>
        <v>#DIV/0!</v>
      </c>
      <c r="K259" s="23" t="e">
        <f>DEGREES(ACOS(1-(1/'ModelParams Lw'!F$15*SQRT(0.5*1.2/'Sound Power'!$C259)*('Sound Power'!$B259/3600)/('Sound Power'!$D259)/('Sound Power'!$F259))))</f>
        <v>#DIV/0!</v>
      </c>
      <c r="L259" s="23" t="e">
        <f>DEGREES(ACOS(1-(1/'ModelParams Lw'!G$15*SQRT(0.5*1.2/'Sound Power'!$C259)*('Sound Power'!$B259/3600)/('Sound Power'!$D259)/('Sound Power'!$F259))))</f>
        <v>#DIV/0!</v>
      </c>
      <c r="M259" s="23" t="e">
        <f>DEGREES(ACOS(1-(1/'ModelParams Lw'!H$15*SQRT(0.5*1.2/'Sound Power'!$C259)*('Sound Power'!$B259/3600)/('Sound Power'!$D259)/('Sound Power'!$F259))))</f>
        <v>#DIV/0!</v>
      </c>
      <c r="N259" s="23" t="e">
        <f>DEGREES(ACOS(1-(1/'ModelParams Lw'!I$15*SQRT(0.5*1.2/'Sound Power'!$C259)*('Sound Power'!$B259/3600)/('Sound Power'!$D259)/('Sound Power'!$F259))))</f>
        <v>#DIV/0!</v>
      </c>
      <c r="O259" s="26" t="e">
        <f>('ModelParams Lw'!B$4*LN('Sound Power'!G259)/(1+EXP(-('Sound Power'!$D259*1000+'ModelParams Lw'!B$6)/'ModelParams Lw'!B$7))+'ModelParams Lw'!B$5)*LN('Sound Power'!$B259)-('ModelParams Lw'!B$8+'ModelParams Lw'!B$9*$D259+'ModelParams Lw'!B$10*'Sound Power'!$F259^'ModelParams Lw'!B$14+'ModelParams Lw'!B$11*LN('Sound Power'!G259)+'ModelParams Lw'!B$12*'Sound Power'!$D259*'Sound Power'!$F259+'ModelParams Lw'!B$13*'Sound Power'!$D259*LN('Sound Power'!G259))</f>
        <v>#DIV/0!</v>
      </c>
      <c r="P259" s="26" t="e">
        <f>('ModelParams Lw'!C$4*LN('Sound Power'!H259)/(1+EXP(-('Sound Power'!$D259*1000+'ModelParams Lw'!C$6)/'ModelParams Lw'!C$7))+'ModelParams Lw'!C$5)*LN('Sound Power'!$B259)-('ModelParams Lw'!C$8+'ModelParams Lw'!C$9*$D259+'ModelParams Lw'!C$10*'Sound Power'!$F259^'ModelParams Lw'!C$14+'ModelParams Lw'!C$11*LN('Sound Power'!H259)+'ModelParams Lw'!C$12*'Sound Power'!$D259*'Sound Power'!$F259+'ModelParams Lw'!C$13*'Sound Power'!$D259*LN('Sound Power'!H259))</f>
        <v>#DIV/0!</v>
      </c>
      <c r="Q259" s="26" t="e">
        <f>('ModelParams Lw'!D$4*LN('Sound Power'!I259)/(1+EXP(-('Sound Power'!$D259*1000+'ModelParams Lw'!D$6)/'ModelParams Lw'!D$7))+'ModelParams Lw'!D$5)*LN('Sound Power'!$B259)-('ModelParams Lw'!D$8+'ModelParams Lw'!D$9*$D259+'ModelParams Lw'!D$10*'Sound Power'!$F259^'ModelParams Lw'!D$14+'ModelParams Lw'!D$11*LN('Sound Power'!I259)+'ModelParams Lw'!D$12*'Sound Power'!$D259*'Sound Power'!$F259+'ModelParams Lw'!D$13*'Sound Power'!$D259*LN('Sound Power'!I259))</f>
        <v>#DIV/0!</v>
      </c>
      <c r="R259" s="26" t="e">
        <f>('ModelParams Lw'!E$4*LN('Sound Power'!J259)/(1+EXP(-('Sound Power'!$D259*1000+'ModelParams Lw'!E$6)/'ModelParams Lw'!E$7))+'ModelParams Lw'!E$5)*LN('Sound Power'!$B259)-('ModelParams Lw'!E$8+'ModelParams Lw'!E$9*$D259+'ModelParams Lw'!E$10*'Sound Power'!$F259^'ModelParams Lw'!E$14+'ModelParams Lw'!E$11*LN('Sound Power'!J259)+'ModelParams Lw'!E$12*'Sound Power'!$D259*'Sound Power'!$F259+'ModelParams Lw'!E$13*'Sound Power'!$D259*LN('Sound Power'!J259))</f>
        <v>#DIV/0!</v>
      </c>
      <c r="S259" s="26" t="e">
        <f>('ModelParams Lw'!F$4*LN('Sound Power'!K259)/(1+EXP(-('Sound Power'!$D259*1000+'ModelParams Lw'!F$6)/'ModelParams Lw'!F$7))+'ModelParams Lw'!F$5)*LN('Sound Power'!$B259)-('ModelParams Lw'!F$8+'ModelParams Lw'!F$9*$D259+'ModelParams Lw'!F$10*'Sound Power'!$F259^'ModelParams Lw'!F$14+'ModelParams Lw'!F$11*LN('Sound Power'!K259)+'ModelParams Lw'!F$12*'Sound Power'!$D259*'Sound Power'!$F259+'ModelParams Lw'!F$13*'Sound Power'!$D259*LN('Sound Power'!K259))</f>
        <v>#DIV/0!</v>
      </c>
      <c r="T259" s="26" t="e">
        <f>('ModelParams Lw'!G$4*LN('Sound Power'!L259)/(1+EXP(-('Sound Power'!$D259*1000+'ModelParams Lw'!G$6)/'ModelParams Lw'!G$7))+'ModelParams Lw'!G$5)*LN('Sound Power'!$B259)-('ModelParams Lw'!G$8+'ModelParams Lw'!G$9*$D259+'ModelParams Lw'!G$10*'Sound Power'!$F259^'ModelParams Lw'!G$14+'ModelParams Lw'!G$11*LN('Sound Power'!L259)+'ModelParams Lw'!G$12*'Sound Power'!$D259*'Sound Power'!$F259+'ModelParams Lw'!G$13*'Sound Power'!$D259*LN('Sound Power'!L259))</f>
        <v>#DIV/0!</v>
      </c>
      <c r="U259" s="26" t="e">
        <f>('ModelParams Lw'!H$4*LN('Sound Power'!M259)/(1+EXP(-('Sound Power'!$D259*1000+'ModelParams Lw'!H$6)/'ModelParams Lw'!H$7))+'ModelParams Lw'!H$5)*LN('Sound Power'!$B259)-('ModelParams Lw'!H$8+'ModelParams Lw'!H$9*$D259+'ModelParams Lw'!H$10*'Sound Power'!$F259^'ModelParams Lw'!H$14+'ModelParams Lw'!H$11*LN('Sound Power'!M259)+'ModelParams Lw'!H$12*'Sound Power'!$D259*'Sound Power'!$F259+'ModelParams Lw'!H$13*'Sound Power'!$D259*LN('Sound Power'!M259))</f>
        <v>#DIV/0!</v>
      </c>
      <c r="V259" s="26" t="e">
        <f>('ModelParams Lw'!I$4*LN('Sound Power'!N259)/(1+EXP(-('Sound Power'!$D259*1000+'ModelParams Lw'!I$6)/'ModelParams Lw'!I$7))+'ModelParams Lw'!I$5)*LN('Sound Power'!$B259)-('ModelParams Lw'!I$8+'ModelParams Lw'!I$9*$D259+'ModelParams Lw'!I$10*'Sound Power'!$F259^'ModelParams Lw'!I$14+'ModelParams Lw'!I$11*LN('Sound Power'!N259)+'ModelParams Lw'!I$12*'Sound Power'!$D259*'Sound Power'!$F259+'ModelParams Lw'!I$13*'Sound Power'!$D259*LN('Sound Power'!N259))</f>
        <v>#DIV/0!</v>
      </c>
      <c r="W259" s="26" t="e">
        <f>10*LOG10(IF(O259="",0,POWER(10,((O259+'ModelParams Lw'!$O$4)/10))) +IF(P259="",0,POWER(10,((P259+'ModelParams Lw'!$P$4)/10))) +IF(Q259="",0,POWER(10,((Q259+'ModelParams Lw'!$Q$4)/10))) +IF(R259="",0,POWER(10,((R259+'ModelParams Lw'!$R$4)/10))) +IF(S259="",0,POWER(10,((S259+'ModelParams Lw'!$S$4)/10))) +IF(T259="",0,POWER(10,((T259+'ModelParams Lw'!$T$4)/10))) +IF(U259="",0,POWER(10,((U259+'ModelParams Lw'!$U$4)/10)))+IF(V259="",0,POWER(10,((V259+'ModelParams Lw'!$V$4)/10))))</f>
        <v>#DIV/0!</v>
      </c>
      <c r="X259" s="26" t="e">
        <f t="shared" si="102"/>
        <v>#DIV/0!</v>
      </c>
      <c r="Y259" s="26" t="e">
        <f>(O259-'ModelParams Lw'!O$10)/'ModelParams Lw'!O$11</f>
        <v>#DIV/0!</v>
      </c>
      <c r="Z259" s="26" t="e">
        <f>(P259-'ModelParams Lw'!P$10)/'ModelParams Lw'!P$11</f>
        <v>#DIV/0!</v>
      </c>
      <c r="AA259" s="26" t="e">
        <f>(Q259-'ModelParams Lw'!Q$10)/'ModelParams Lw'!Q$11</f>
        <v>#DIV/0!</v>
      </c>
      <c r="AB259" s="26" t="e">
        <f>(R259-'ModelParams Lw'!R$10)/'ModelParams Lw'!R$11</f>
        <v>#DIV/0!</v>
      </c>
      <c r="AC259" s="26" t="e">
        <f>(S259-'ModelParams Lw'!S$10)/'ModelParams Lw'!S$11</f>
        <v>#DIV/0!</v>
      </c>
      <c r="AD259" s="26" t="e">
        <f>(T259-'ModelParams Lw'!T$10)/'ModelParams Lw'!T$11</f>
        <v>#DIV/0!</v>
      </c>
      <c r="AE259" s="26" t="e">
        <f>(U259-'ModelParams Lw'!U$10)/'ModelParams Lw'!U$11</f>
        <v>#DIV/0!</v>
      </c>
      <c r="AF259" s="26" t="e">
        <f>(V259-'ModelParams Lw'!V$10)/'ModelParams Lw'!V$11</f>
        <v>#DIV/0!</v>
      </c>
      <c r="AG259" s="26" t="e">
        <f t="shared" si="103"/>
        <v>#DIV/0!</v>
      </c>
      <c r="AH259" s="26" t="e">
        <f>VLOOKUP(D259*1000,'ModelParams Lw'!$A$38:$D$58,4)</f>
        <v>#N/A</v>
      </c>
      <c r="AI259" s="56" t="e">
        <f>VLOOKUP(D259*1000,'ModelParams Lw'!$A$38:$D$58,2)</f>
        <v>#N/A</v>
      </c>
      <c r="AJ259" s="46" t="e">
        <f t="shared" si="104"/>
        <v>#DIV/0!</v>
      </c>
      <c r="AK259" s="26" t="e">
        <f t="shared" si="105"/>
        <v>#VALUE!</v>
      </c>
      <c r="AL259" s="26" t="e">
        <f>IF($AI259=100,'ModelParams Lw'!R$35*'Sound Power'!$AH259^2+'ModelParams Lw'!R$36*'Sound Power'!$AH259+'ModelParams Lw'!R$37,IF($AI259=150,'ModelParams Lw'!R$38*'Sound Power'!$AH259^2+'ModelParams Lw'!R$39*'Sound Power'!$AH259+'ModelParams Lw'!R$40,'ModelParams Lw'!R$41*'Sound Power'!$AH259^2+'ModelParams Lw'!R$42*'Sound Power'!$AH259+'ModelParams Lw'!R$43))</f>
        <v>#N/A</v>
      </c>
      <c r="AM259" s="26" t="e">
        <f>IF($AI259=100,'ModelParams Lw'!S$35*'Sound Power'!$AH259^2+'ModelParams Lw'!S$36*'Sound Power'!$AH259+'ModelParams Lw'!S$37,IF($AI259=150,'ModelParams Lw'!S$38*'Sound Power'!$AH259^2+'ModelParams Lw'!S$39*'Sound Power'!$AH259+'ModelParams Lw'!S$40,'ModelParams Lw'!S$41*'Sound Power'!$AH259^2+'ModelParams Lw'!S$42*'Sound Power'!$AH259+'ModelParams Lw'!S$43))</f>
        <v>#N/A</v>
      </c>
      <c r="AN259" s="26" t="e">
        <f>IF($AI259=100,'ModelParams Lw'!T$35*'Sound Power'!$AH259^2+'ModelParams Lw'!T$36*'Sound Power'!$AH259+'ModelParams Lw'!T$37,IF($AI259=150,'ModelParams Lw'!T$38*'Sound Power'!$AH259^2+'ModelParams Lw'!T$39*'Sound Power'!$AH259+'ModelParams Lw'!T$40,'ModelParams Lw'!T$41*'Sound Power'!$AH259^2+'ModelParams Lw'!T$42*'Sound Power'!$AH259+'ModelParams Lw'!T$43))</f>
        <v>#N/A</v>
      </c>
      <c r="AO259" s="26" t="e">
        <f>IF($AI259=100,'ModelParams Lw'!U$35*'Sound Power'!$AH259^2+'ModelParams Lw'!U$36*'Sound Power'!$AH259+'ModelParams Lw'!U$37,IF($AI259=150,'ModelParams Lw'!U$38*'Sound Power'!$AH259^2+'ModelParams Lw'!U$39*'Sound Power'!$AH259+'ModelParams Lw'!U$40,'ModelParams Lw'!U$41*'Sound Power'!$AH259^2+'ModelParams Lw'!U$42*'Sound Power'!$AH259+'ModelParams Lw'!U$43))</f>
        <v>#N/A</v>
      </c>
      <c r="AP259" s="26" t="e">
        <f>IF($AI259=100,'ModelParams Lw'!V$35*'Sound Power'!$AH259^2+'ModelParams Lw'!V$36*'Sound Power'!$AH259+'ModelParams Lw'!V$37,IF($AI259=150,'ModelParams Lw'!V$38*'Sound Power'!$AH259^2+'ModelParams Lw'!V$39*'Sound Power'!$AH259+'ModelParams Lw'!V$40,'ModelParams Lw'!V$41*'Sound Power'!$AH259^2+'ModelParams Lw'!V$42*'Sound Power'!$AH259+'ModelParams Lw'!V$43))</f>
        <v>#N/A</v>
      </c>
      <c r="AQ259" s="26" t="e">
        <f>IF($AI259=100,'ModelParams Lw'!W$35*'Sound Power'!$AH259^2+'ModelParams Lw'!W$36*'Sound Power'!$AH259+'ModelParams Lw'!W$37,IF($AI259=150,'ModelParams Lw'!W$38*'Sound Power'!$AH259^2+'ModelParams Lw'!W$39*'Sound Power'!$AH259+'ModelParams Lw'!W$40,'ModelParams Lw'!W$41*'Sound Power'!$AH259^2+'ModelParams Lw'!W$42*'Sound Power'!$AH259+'ModelParams Lw'!W$43))</f>
        <v>#N/A</v>
      </c>
      <c r="AR259" s="26" t="e">
        <f t="shared" si="106"/>
        <v>#VALUE!</v>
      </c>
      <c r="AS259" s="26" t="e">
        <f>IF(26.83*LN($AJ259)-11.791-'ModelParams Lw'!B$35&lt;0,0,26.83*LN($AJ259)-11.791-'ModelParams Lw'!B$35)</f>
        <v>#DIV/0!</v>
      </c>
      <c r="AT259" s="26" t="e">
        <f>IF(26.83*LN($AJ259)-11.791-'ModelParams Lw'!C$35&lt;0,0,26.83*LN($AJ259)-11.791-'ModelParams Lw'!C$35)</f>
        <v>#DIV/0!</v>
      </c>
      <c r="AU259" s="26" t="e">
        <f>IF(26.83*LN($AJ259)-11.791-'ModelParams Lw'!D$35&lt;0,0,26.83*LN($AJ259)-11.791-'ModelParams Lw'!D$35)</f>
        <v>#DIV/0!</v>
      </c>
      <c r="AV259" s="26" t="e">
        <f>IF(26.83*LN($AJ259)-11.791-'ModelParams Lw'!E$35&lt;0,0,26.83*LN($AJ259)-11.791-'ModelParams Lw'!E$35)</f>
        <v>#DIV/0!</v>
      </c>
      <c r="AW259" s="26" t="e">
        <f>IF(26.83*LN($AJ259)-11.791-'ModelParams Lw'!F$35&lt;0,0,26.83*LN($AJ259)-11.791-'ModelParams Lw'!F$35)</f>
        <v>#DIV/0!</v>
      </c>
      <c r="AX259" s="26" t="e">
        <f>IF(26.83*LN($AJ259)-11.791-'ModelParams Lw'!G$35&lt;0,0,26.83*LN($AJ259)-11.791-'ModelParams Lw'!G$35)</f>
        <v>#DIV/0!</v>
      </c>
      <c r="AY259" s="26" t="e">
        <f>IF(26.83*LN($AJ259)-11.791-'ModelParams Lw'!H$35&lt;0,0,26.83*LN($AJ259)-11.791-'ModelParams Lw'!H$35)</f>
        <v>#DIV/0!</v>
      </c>
      <c r="AZ259" s="26" t="e">
        <f>IF(26.83*LN($AJ259)-11.791-'ModelParams Lw'!I$35&lt;0,0,26.83*LN($AJ259)-11.791-'ModelParams Lw'!I$35)</f>
        <v>#DIV/0!</v>
      </c>
      <c r="BA259" s="26" t="e">
        <f t="shared" si="94"/>
        <v>#DIV/0!</v>
      </c>
      <c r="BB259" s="26" t="e">
        <f t="shared" si="95"/>
        <v>#DIV/0!</v>
      </c>
      <c r="BC259" s="26" t="e">
        <f t="shared" si="96"/>
        <v>#DIV/0!</v>
      </c>
      <c r="BD259" s="26" t="e">
        <f t="shared" si="97"/>
        <v>#DIV/0!</v>
      </c>
      <c r="BE259" s="26" t="e">
        <f t="shared" si="98"/>
        <v>#DIV/0!</v>
      </c>
      <c r="BF259" s="26" t="e">
        <f t="shared" si="99"/>
        <v>#DIV/0!</v>
      </c>
      <c r="BG259" s="26" t="e">
        <f t="shared" si="100"/>
        <v>#DIV/0!</v>
      </c>
      <c r="BH259" s="26" t="e">
        <f t="shared" si="101"/>
        <v>#DIV/0!</v>
      </c>
      <c r="BI259" s="26" t="e">
        <f>10*LOG10(IF(BA259="",0,POWER(10,((BA259+'ModelParams Lw'!$O$4)/10))) +IF(BB259="",0,POWER(10,((BB259+'ModelParams Lw'!$P$4)/10))) +IF(BC259="",0,POWER(10,((BC259+'ModelParams Lw'!$Q$4)/10))) +IF(BD259="",0,POWER(10,((BD259+'ModelParams Lw'!$R$4)/10))) +IF(BE259="",0,POWER(10,((BE259+'ModelParams Lw'!$S$4)/10))) +IF(BF259="",0,POWER(10,((BF259+'ModelParams Lw'!$T$4)/10))) +IF(BG259="",0,POWER(10,((BG259+'ModelParams Lw'!$U$4)/10)))+IF(BH259="",0,POWER(10,((BH259+'ModelParams Lw'!$V$4)/10))))</f>
        <v>#DIV/0!</v>
      </c>
      <c r="BJ259" s="26" t="e">
        <f t="shared" si="107"/>
        <v>#DIV/0!</v>
      </c>
      <c r="BK259" s="26" t="e">
        <f>(BA259-'ModelParams Lw'!O$10)/'ModelParams Lw'!O$11</f>
        <v>#DIV/0!</v>
      </c>
      <c r="BL259" s="26" t="e">
        <f>(BB259-'ModelParams Lw'!P$10)/'ModelParams Lw'!P$11</f>
        <v>#DIV/0!</v>
      </c>
      <c r="BM259" s="26" t="e">
        <f>(BC259-'ModelParams Lw'!Q$10)/'ModelParams Lw'!Q$11</f>
        <v>#DIV/0!</v>
      </c>
      <c r="BN259" s="26" t="e">
        <f>(BD259-'ModelParams Lw'!R$10)/'ModelParams Lw'!R$11</f>
        <v>#DIV/0!</v>
      </c>
      <c r="BO259" s="26" t="e">
        <f>(BE259-'ModelParams Lw'!S$10)/'ModelParams Lw'!S$11</f>
        <v>#DIV/0!</v>
      </c>
      <c r="BP259" s="26" t="e">
        <f>(BF259-'ModelParams Lw'!T$10)/'ModelParams Lw'!T$11</f>
        <v>#DIV/0!</v>
      </c>
      <c r="BQ259" s="26" t="e">
        <f>(BG259-'ModelParams Lw'!U$10)/'ModelParams Lw'!U$11</f>
        <v>#DIV/0!</v>
      </c>
      <c r="BR259" s="26" t="e">
        <f>(BH259-'ModelParams Lw'!V$10)/'ModelParams Lw'!V$11</f>
        <v>#DIV/0!</v>
      </c>
      <c r="BS259" s="23" t="e">
        <f>IF(Calcul!$E261="SW",DEGREES(ACOS(1-(1/'ModelParams Lw'!C$25*SQRT(0.5*1.2/'Sound Power'!$C259)*('Sound Power'!$B259/3600)/('Sound Power'!$D259)/('Sound Power'!$F259)))),DEGREES(ACOS(1-(1/'ModelParams Lw'!C$29*SQRT(0.5*1.2/'Sound Power'!$C259)*('Sound Power'!$B259/3600)/('Sound Power'!$D259)/('Sound Power'!$F259)))))</f>
        <v>#DIV/0!</v>
      </c>
      <c r="BT259" s="23" t="e">
        <f>IF(Calcul!$E261="SW",DEGREES(ACOS(1-(1/'ModelParams Lw'!D$25*SQRT(0.5*1.2/'Sound Power'!$C259)*('Sound Power'!$B259/3600)/('Sound Power'!$D259)/('Sound Power'!$F259)))),DEGREES(ACOS(1-(1/'ModelParams Lw'!D$29*SQRT(0.5*1.2/'Sound Power'!$C259)*('Sound Power'!$B259/3600)/('Sound Power'!$D259)/('Sound Power'!$F259)))))</f>
        <v>#DIV/0!</v>
      </c>
      <c r="BU259" s="23" t="e">
        <f>IF(Calcul!$E261="SW",DEGREES(ACOS(1-(1/'ModelParams Lw'!E$25*SQRT(0.5*1.2/'Sound Power'!$C259)*('Sound Power'!$B259/3600)/('Sound Power'!$D259)/('Sound Power'!$F259)))),DEGREES(ACOS(1-(1/'ModelParams Lw'!E$29*SQRT(0.5*1.2/'Sound Power'!$C259)*('Sound Power'!$B259/3600)/('Sound Power'!$D259)/('Sound Power'!$F259)))))</f>
        <v>#DIV/0!</v>
      </c>
      <c r="BV259" s="23" t="e">
        <f>IF(Calcul!$E261="SW",DEGREES(ACOS(1-(1/'ModelParams Lw'!F$25*SQRT(0.5*1.2/'Sound Power'!$C259)*('Sound Power'!$B259/3600)/('Sound Power'!$D259)/('Sound Power'!$F259)))),DEGREES(ACOS(1-(1/'ModelParams Lw'!F$29*SQRT(0.5*1.2/'Sound Power'!$C259)*('Sound Power'!$B259/3600)/('Sound Power'!$D259)/('Sound Power'!$F259)))))</f>
        <v>#DIV/0!</v>
      </c>
      <c r="BW259" s="23" t="e">
        <f>IF(Calcul!$E261="SW",DEGREES(ACOS(1-(1/'ModelParams Lw'!G$25*SQRT(0.5*1.2/'Sound Power'!$C259)*('Sound Power'!$B259/3600)/('Sound Power'!$D259)/('Sound Power'!$F259)))),DEGREES(ACOS(1-(1/'ModelParams Lw'!G$29*SQRT(0.5*1.2/'Sound Power'!$C259)*('Sound Power'!$B259/3600)/('Sound Power'!$D259)/('Sound Power'!$F259)))))</f>
        <v>#DIV/0!</v>
      </c>
      <c r="BX259" s="23" t="e">
        <f>IF(Calcul!$E261="SW",DEGREES(ACOS(1-(1/'ModelParams Lw'!H$25*SQRT(0.5*1.2/'Sound Power'!$C259)*('Sound Power'!$B259/3600)/('Sound Power'!$D259)/('Sound Power'!$F259)))),DEGREES(ACOS(1-(1/'ModelParams Lw'!H$29*SQRT(0.5*1.2/'Sound Power'!$C259)*('Sound Power'!$B259/3600)/('Sound Power'!$D259)/('Sound Power'!$F259)))))</f>
        <v>#DIV/0!</v>
      </c>
      <c r="BY259" s="23" t="e">
        <f>IF(Calcul!$E261="SW",DEGREES(ACOS(1-(1/'ModelParams Lw'!I$25*SQRT(0.5*1.2/'Sound Power'!$C259)*('Sound Power'!$B259/3600)/('Sound Power'!$D259)/('Sound Power'!$F259)))),DEGREES(ACOS(1-(1/'ModelParams Lw'!I$29*SQRT(0.5*1.2/'Sound Power'!$C259)*('Sound Power'!$B259/3600)/('Sound Power'!$D259)/('Sound Power'!$F259)))))</f>
        <v>#DIV/0!</v>
      </c>
      <c r="BZ259" s="23" t="e">
        <f>IF(Calcul!$E261="SW",DEGREES(ACOS(1-(1/'ModelParams Lw'!J$25*SQRT(0.5*1.2/'Sound Power'!$C259)*('Sound Power'!$B259/3600)/('Sound Power'!$D259)/('Sound Power'!$F259)))),DEGREES(ACOS(1-(1/'ModelParams Lw'!J$29*SQRT(0.5*1.2/'Sound Power'!$C259)*('Sound Power'!$B259/3600)/('Sound Power'!$D259)/('Sound Power'!$F259)))))</f>
        <v>#DIV/0!</v>
      </c>
      <c r="CA259" s="26" t="e">
        <f>IF(Calcul!$E261="SW",'ModelParams Lw'!C$22+'ModelParams Lw'!C$23*LOG('Sound Power'!$D259/'Sound Power'!$E259)+'ModelParams Lw'!C$24*LN('Sound Power'!BS259),IF('ModelParams Lw'!C$26+'ModelParams Lw'!C$27*LOG('Sound Power'!$D259/'Sound Power'!$E259)+'ModelParams Lw'!C$28*LN('Sound Power'!BS259)&lt;'ModelParams Lw'!C$22+'ModelParams Lw'!C$23*LOG('Sound Power'!$D259/'Sound Power'!$E259)+'ModelParams Lw'!C$24*LN('Sound Power'!BS259),'ModelParams Lw'!C$22+'ModelParams Lw'!C$23*LOG('Sound Power'!$D259/'Sound Power'!$E259)+'ModelParams Lw'!C$24*LN('Sound Power'!BS259),'ModelParams Lw'!C$26+'ModelParams Lw'!C$27*LOG('Sound Power'!$D259/'Sound Power'!$E259)+'ModelParams Lw'!C$28*LN('Sound Power'!BS259)))</f>
        <v>#DIV/0!</v>
      </c>
      <c r="CB259" s="26" t="e">
        <f>IF(Calcul!$E261="SW",'ModelParams Lw'!D$22+'ModelParams Lw'!D$23*LOG('Sound Power'!$D259/'Sound Power'!$E259)+'ModelParams Lw'!D$24*LN('Sound Power'!BT259),IF('ModelParams Lw'!D$26+'ModelParams Lw'!D$27*LOG('Sound Power'!$D259/'Sound Power'!$E259)+'ModelParams Lw'!D$28*LN('Sound Power'!BT259)&lt;'ModelParams Lw'!D$22+'ModelParams Lw'!D$23*LOG('Sound Power'!$D259/'Sound Power'!$E259)+'ModelParams Lw'!D$24*LN('Sound Power'!BT259),'ModelParams Lw'!D$22+'ModelParams Lw'!D$23*LOG('Sound Power'!$D259/'Sound Power'!$E259)+'ModelParams Lw'!D$24*LN('Sound Power'!BT259),'ModelParams Lw'!D$26+'ModelParams Lw'!D$27*LOG('Sound Power'!$D259/'Sound Power'!$E259)+'ModelParams Lw'!D$28*LN('Sound Power'!BT259)))</f>
        <v>#DIV/0!</v>
      </c>
      <c r="CC259" s="26" t="e">
        <f>IF(Calcul!$E261="SW",'ModelParams Lw'!E$22+'ModelParams Lw'!E$23*LOG('Sound Power'!$D259/'Sound Power'!$E259)+'ModelParams Lw'!E$24*LN('Sound Power'!BU259),IF('ModelParams Lw'!E$26+'ModelParams Lw'!E$27*LOG('Sound Power'!$D259/'Sound Power'!$E259)+'ModelParams Lw'!E$28*LN('Sound Power'!BU259)&lt;'ModelParams Lw'!E$22+'ModelParams Lw'!E$23*LOG('Sound Power'!$D259/'Sound Power'!$E259)+'ModelParams Lw'!E$24*LN('Sound Power'!BU259),'ModelParams Lw'!E$22+'ModelParams Lw'!E$23*LOG('Sound Power'!$D259/'Sound Power'!$E259)+'ModelParams Lw'!E$24*LN('Sound Power'!BU259),'ModelParams Lw'!E$26+'ModelParams Lw'!E$27*LOG('Sound Power'!$D259/'Sound Power'!$E259)+'ModelParams Lw'!E$28*LN('Sound Power'!BU259)))</f>
        <v>#DIV/0!</v>
      </c>
      <c r="CD259" s="26" t="e">
        <f>IF(Calcul!$E261="SW",'ModelParams Lw'!F$22+'ModelParams Lw'!F$23*LOG('Sound Power'!$D259/'Sound Power'!$E259)+'ModelParams Lw'!F$24*LN('Sound Power'!BV259),IF('ModelParams Lw'!F$26+'ModelParams Lw'!F$27*LOG('Sound Power'!$D259/'Sound Power'!$E259)+'ModelParams Lw'!F$28*LN('Sound Power'!BV259)&lt;'ModelParams Lw'!F$22+'ModelParams Lw'!F$23*LOG('Sound Power'!$D259/'Sound Power'!$E259)+'ModelParams Lw'!F$24*LN('Sound Power'!BV259),'ModelParams Lw'!F$22+'ModelParams Lw'!F$23*LOG('Sound Power'!$D259/'Sound Power'!$E259)+'ModelParams Lw'!F$24*LN('Sound Power'!BV259),'ModelParams Lw'!F$26+'ModelParams Lw'!F$27*LOG('Sound Power'!$D259/'Sound Power'!$E259)+'ModelParams Lw'!F$28*LN('Sound Power'!BV259)))</f>
        <v>#DIV/0!</v>
      </c>
      <c r="CE259" s="26" t="e">
        <f>IF(Calcul!$E261="SW",'ModelParams Lw'!G$22+'ModelParams Lw'!G$23*LOG('Sound Power'!$D259/'Sound Power'!$E259)+'ModelParams Lw'!G$24*LN('Sound Power'!BW259),IF('ModelParams Lw'!G$26+'ModelParams Lw'!G$27*LOG('Sound Power'!$D259/'Sound Power'!$E259)+'ModelParams Lw'!G$28*LN('Sound Power'!BW259)&lt;'ModelParams Lw'!G$22+'ModelParams Lw'!G$23*LOG('Sound Power'!$D259/'Sound Power'!$E259)+'ModelParams Lw'!G$24*LN('Sound Power'!BW259),'ModelParams Lw'!G$22+'ModelParams Lw'!G$23*LOG('Sound Power'!$D259/'Sound Power'!$E259)+'ModelParams Lw'!G$24*LN('Sound Power'!BW259),'ModelParams Lw'!G$26+'ModelParams Lw'!G$27*LOG('Sound Power'!$D259/'Sound Power'!$E259)+'ModelParams Lw'!G$28*LN('Sound Power'!BW259)))</f>
        <v>#DIV/0!</v>
      </c>
      <c r="CF259" s="26" t="e">
        <f>IF(Calcul!$E261="SW",'ModelParams Lw'!H$22+'ModelParams Lw'!H$23*LOG('Sound Power'!$D259/'Sound Power'!$E259)+'ModelParams Lw'!H$24*LN('Sound Power'!BX259),IF('ModelParams Lw'!H$26+'ModelParams Lw'!H$27*LOG('Sound Power'!$D259/'Sound Power'!$E259)+'ModelParams Lw'!H$28*LN('Sound Power'!BX259)&lt;'ModelParams Lw'!H$22+'ModelParams Lw'!H$23*LOG('Sound Power'!$D259/'Sound Power'!$E259)+'ModelParams Lw'!H$24*LN('Sound Power'!BX259),'ModelParams Lw'!H$22+'ModelParams Lw'!H$23*LOG('Sound Power'!$D259/'Sound Power'!$E259)+'ModelParams Lw'!H$24*LN('Sound Power'!BX259),'ModelParams Lw'!H$26+'ModelParams Lw'!H$27*LOG('Sound Power'!$D259/'Sound Power'!$E259)+'ModelParams Lw'!H$28*LN('Sound Power'!BX259)))</f>
        <v>#DIV/0!</v>
      </c>
      <c r="CG259" s="26" t="e">
        <f>IF(Calcul!$E261="SW",'ModelParams Lw'!I$22+'ModelParams Lw'!I$23*LOG('Sound Power'!$D259/'Sound Power'!$E259)+'ModelParams Lw'!I$24*LN('Sound Power'!BY259),IF('ModelParams Lw'!I$26+'ModelParams Lw'!I$27*LOG('Sound Power'!$D259/'Sound Power'!$E259)+'ModelParams Lw'!I$28*LN('Sound Power'!BY259)&lt;'ModelParams Lw'!I$22+'ModelParams Lw'!I$23*LOG('Sound Power'!$D259/'Sound Power'!$E259)+'ModelParams Lw'!I$24*LN('Sound Power'!BY259),'ModelParams Lw'!I$22+'ModelParams Lw'!I$23*LOG('Sound Power'!$D259/'Sound Power'!$E259)+'ModelParams Lw'!I$24*LN('Sound Power'!BY259),'ModelParams Lw'!I$26+'ModelParams Lw'!I$27*LOG('Sound Power'!$D259/'Sound Power'!$E259)+'ModelParams Lw'!I$28*LN('Sound Power'!BY259)))</f>
        <v>#DIV/0!</v>
      </c>
      <c r="CH259" s="26" t="e">
        <f>IF(Calcul!$E261="SW",'ModelParams Lw'!J$22+'ModelParams Lw'!J$23*LOG('Sound Power'!$D259/'Sound Power'!$E259)+'ModelParams Lw'!J$24*LN('Sound Power'!BZ259),IF('ModelParams Lw'!J$26+'ModelParams Lw'!J$27*LOG('Sound Power'!$D259/'Sound Power'!$E259)+'ModelParams Lw'!J$28*LN('Sound Power'!BZ259)&lt;'ModelParams Lw'!J$22+'ModelParams Lw'!J$23*LOG('Sound Power'!$D259/'Sound Power'!$E259)+'ModelParams Lw'!J$24*LN('Sound Power'!BZ259),'ModelParams Lw'!J$22+'ModelParams Lw'!J$23*LOG('Sound Power'!$D259/'Sound Power'!$E259)+'ModelParams Lw'!J$24*LN('Sound Power'!BZ259),'ModelParams Lw'!J$26+'ModelParams Lw'!J$27*LOG('Sound Power'!$D259/'Sound Power'!$E259)+'ModelParams Lw'!J$28*LN('Sound Power'!BZ259)))</f>
        <v>#DIV/0!</v>
      </c>
      <c r="CI259" s="26" t="e">
        <f t="shared" si="108"/>
        <v>#DIV/0!</v>
      </c>
      <c r="CJ259" s="26" t="e">
        <f t="shared" si="109"/>
        <v>#DIV/0!</v>
      </c>
      <c r="CK259" s="26" t="e">
        <f t="shared" si="110"/>
        <v>#DIV/0!</v>
      </c>
      <c r="CL259" s="26" t="e">
        <f t="shared" si="111"/>
        <v>#DIV/0!</v>
      </c>
      <c r="CM259" s="26" t="e">
        <f t="shared" si="112"/>
        <v>#DIV/0!</v>
      </c>
      <c r="CN259" s="26" t="e">
        <f t="shared" si="113"/>
        <v>#DIV/0!</v>
      </c>
      <c r="CO259" s="26" t="e">
        <f t="shared" si="114"/>
        <v>#DIV/0!</v>
      </c>
      <c r="CP259" s="26" t="e">
        <f t="shared" si="115"/>
        <v>#DIV/0!</v>
      </c>
      <c r="CQ259" s="26" t="e">
        <f>10*LOG10(IF(CI259="",0,POWER(10,((CI259+'ModelParams Lw'!$O$4)/10))) +IF(CJ259="",0,POWER(10,((CJ259+'ModelParams Lw'!$P$4)/10))) +IF(CK259="",0,POWER(10,((CK259+'ModelParams Lw'!$Q$4)/10))) +IF(CL259="",0,POWER(10,((CL259+'ModelParams Lw'!$R$4)/10))) +IF(CM259="",0,POWER(10,((CM259+'ModelParams Lw'!$S$4)/10))) +IF(CN259="",0,POWER(10,((CN259+'ModelParams Lw'!$T$4)/10))) +IF(CO259="",0,POWER(10,((CO259+'ModelParams Lw'!$U$4)/10)))+IF(CP259="",0,POWER(10,((CP259+'ModelParams Lw'!$V$4)/10))))</f>
        <v>#DIV/0!</v>
      </c>
      <c r="CR259" s="26" t="e">
        <f t="shared" si="116"/>
        <v>#DIV/0!</v>
      </c>
      <c r="CS259" s="26" t="e">
        <f>(CI259-'ModelParams Lw'!$O$10)/'ModelParams Lw'!$O$11</f>
        <v>#DIV/0!</v>
      </c>
      <c r="CT259" s="26" t="e">
        <f>(CJ259-'ModelParams Lw'!$P$10)/'ModelParams Lw'!$P$11</f>
        <v>#DIV/0!</v>
      </c>
      <c r="CU259" s="26" t="e">
        <f>(CK259-'ModelParams Lw'!$Q$10)/'ModelParams Lw'!$Q$11</f>
        <v>#DIV/0!</v>
      </c>
      <c r="CV259" s="26" t="e">
        <f>(CL259-'ModelParams Lw'!$R$10)/'ModelParams Lw'!$R$11</f>
        <v>#DIV/0!</v>
      </c>
      <c r="CW259" s="26" t="e">
        <f>(CM259-'ModelParams Lw'!$S$10)/'ModelParams Lw'!$S$11</f>
        <v>#DIV/0!</v>
      </c>
      <c r="CX259" s="26" t="e">
        <f>(CN259-'ModelParams Lw'!$T$10)/'ModelParams Lw'!$T$11</f>
        <v>#DIV/0!</v>
      </c>
      <c r="CY259" s="26" t="e">
        <f>(CO259-'ModelParams Lw'!$U$10)/'ModelParams Lw'!$U$11</f>
        <v>#DIV/0!</v>
      </c>
      <c r="CZ259" s="26" t="e">
        <f>(CP259-'ModelParams Lw'!$V$10)/'ModelParams Lw'!$V$11</f>
        <v>#DIV/0!</v>
      </c>
    </row>
    <row r="260" spans="1:104" x14ac:dyDescent="0.2">
      <c r="A260" s="13">
        <f>Calcul!A262</f>
        <v>0</v>
      </c>
      <c r="B260" s="13">
        <f t="shared" si="92"/>
        <v>0</v>
      </c>
      <c r="C260" s="13">
        <f>Calcul!B262</f>
        <v>0</v>
      </c>
      <c r="D260" s="13">
        <f>Calcul!C262/1000</f>
        <v>0</v>
      </c>
      <c r="E260" s="13">
        <f>Calcul!D262/1000</f>
        <v>0</v>
      </c>
      <c r="F260" s="13">
        <f t="shared" si="93"/>
        <v>0</v>
      </c>
      <c r="G260" s="23" t="e">
        <f>DEGREES(ACOS(1-(1/'ModelParams Lw'!B$15*SQRT(0.5*1.2/'Sound Power'!$C260)*('Sound Power'!$B260/3600)/('Sound Power'!$D260)/('Sound Power'!$F260))))</f>
        <v>#DIV/0!</v>
      </c>
      <c r="H260" s="23" t="e">
        <f>DEGREES(ACOS(1-(1/'ModelParams Lw'!C$15*SQRT(0.5*1.2/'Sound Power'!$C260)*('Sound Power'!$B260/3600)/('Sound Power'!$D260)/('Sound Power'!$F260))))</f>
        <v>#DIV/0!</v>
      </c>
      <c r="I260" s="23" t="e">
        <f>DEGREES(ACOS(1-(1/'ModelParams Lw'!D$15*SQRT(0.5*1.2/'Sound Power'!$C260)*('Sound Power'!$B260/3600)/('Sound Power'!$D260)/('Sound Power'!$F260))))</f>
        <v>#DIV/0!</v>
      </c>
      <c r="J260" s="23" t="e">
        <f>DEGREES(ACOS(1-(1/'ModelParams Lw'!E$15*SQRT(0.5*1.2/'Sound Power'!$C260)*('Sound Power'!$B260/3600)/('Sound Power'!$D260)/('Sound Power'!$F260))))</f>
        <v>#DIV/0!</v>
      </c>
      <c r="K260" s="23" t="e">
        <f>DEGREES(ACOS(1-(1/'ModelParams Lw'!F$15*SQRT(0.5*1.2/'Sound Power'!$C260)*('Sound Power'!$B260/3600)/('Sound Power'!$D260)/('Sound Power'!$F260))))</f>
        <v>#DIV/0!</v>
      </c>
      <c r="L260" s="23" t="e">
        <f>DEGREES(ACOS(1-(1/'ModelParams Lw'!G$15*SQRT(0.5*1.2/'Sound Power'!$C260)*('Sound Power'!$B260/3600)/('Sound Power'!$D260)/('Sound Power'!$F260))))</f>
        <v>#DIV/0!</v>
      </c>
      <c r="M260" s="23" t="e">
        <f>DEGREES(ACOS(1-(1/'ModelParams Lw'!H$15*SQRT(0.5*1.2/'Sound Power'!$C260)*('Sound Power'!$B260/3600)/('Sound Power'!$D260)/('Sound Power'!$F260))))</f>
        <v>#DIV/0!</v>
      </c>
      <c r="N260" s="23" t="e">
        <f>DEGREES(ACOS(1-(1/'ModelParams Lw'!I$15*SQRT(0.5*1.2/'Sound Power'!$C260)*('Sound Power'!$B260/3600)/('Sound Power'!$D260)/('Sound Power'!$F260))))</f>
        <v>#DIV/0!</v>
      </c>
      <c r="O260" s="26" t="e">
        <f>('ModelParams Lw'!B$4*LN('Sound Power'!G260)/(1+EXP(-('Sound Power'!$D260*1000+'ModelParams Lw'!B$6)/'ModelParams Lw'!B$7))+'ModelParams Lw'!B$5)*LN('Sound Power'!$B260)-('ModelParams Lw'!B$8+'ModelParams Lw'!B$9*$D260+'ModelParams Lw'!B$10*'Sound Power'!$F260^'ModelParams Lw'!B$14+'ModelParams Lw'!B$11*LN('Sound Power'!G260)+'ModelParams Lw'!B$12*'Sound Power'!$D260*'Sound Power'!$F260+'ModelParams Lw'!B$13*'Sound Power'!$D260*LN('Sound Power'!G260))</f>
        <v>#DIV/0!</v>
      </c>
      <c r="P260" s="26" t="e">
        <f>('ModelParams Lw'!C$4*LN('Sound Power'!H260)/(1+EXP(-('Sound Power'!$D260*1000+'ModelParams Lw'!C$6)/'ModelParams Lw'!C$7))+'ModelParams Lw'!C$5)*LN('Sound Power'!$B260)-('ModelParams Lw'!C$8+'ModelParams Lw'!C$9*$D260+'ModelParams Lw'!C$10*'Sound Power'!$F260^'ModelParams Lw'!C$14+'ModelParams Lw'!C$11*LN('Sound Power'!H260)+'ModelParams Lw'!C$12*'Sound Power'!$D260*'Sound Power'!$F260+'ModelParams Lw'!C$13*'Sound Power'!$D260*LN('Sound Power'!H260))</f>
        <v>#DIV/0!</v>
      </c>
      <c r="Q260" s="26" t="e">
        <f>('ModelParams Lw'!D$4*LN('Sound Power'!I260)/(1+EXP(-('Sound Power'!$D260*1000+'ModelParams Lw'!D$6)/'ModelParams Lw'!D$7))+'ModelParams Lw'!D$5)*LN('Sound Power'!$B260)-('ModelParams Lw'!D$8+'ModelParams Lw'!D$9*$D260+'ModelParams Lw'!D$10*'Sound Power'!$F260^'ModelParams Lw'!D$14+'ModelParams Lw'!D$11*LN('Sound Power'!I260)+'ModelParams Lw'!D$12*'Sound Power'!$D260*'Sound Power'!$F260+'ModelParams Lw'!D$13*'Sound Power'!$D260*LN('Sound Power'!I260))</f>
        <v>#DIV/0!</v>
      </c>
      <c r="R260" s="26" t="e">
        <f>('ModelParams Lw'!E$4*LN('Sound Power'!J260)/(1+EXP(-('Sound Power'!$D260*1000+'ModelParams Lw'!E$6)/'ModelParams Lw'!E$7))+'ModelParams Lw'!E$5)*LN('Sound Power'!$B260)-('ModelParams Lw'!E$8+'ModelParams Lw'!E$9*$D260+'ModelParams Lw'!E$10*'Sound Power'!$F260^'ModelParams Lw'!E$14+'ModelParams Lw'!E$11*LN('Sound Power'!J260)+'ModelParams Lw'!E$12*'Sound Power'!$D260*'Sound Power'!$F260+'ModelParams Lw'!E$13*'Sound Power'!$D260*LN('Sound Power'!J260))</f>
        <v>#DIV/0!</v>
      </c>
      <c r="S260" s="26" t="e">
        <f>('ModelParams Lw'!F$4*LN('Sound Power'!K260)/(1+EXP(-('Sound Power'!$D260*1000+'ModelParams Lw'!F$6)/'ModelParams Lw'!F$7))+'ModelParams Lw'!F$5)*LN('Sound Power'!$B260)-('ModelParams Lw'!F$8+'ModelParams Lw'!F$9*$D260+'ModelParams Lw'!F$10*'Sound Power'!$F260^'ModelParams Lw'!F$14+'ModelParams Lw'!F$11*LN('Sound Power'!K260)+'ModelParams Lw'!F$12*'Sound Power'!$D260*'Sound Power'!$F260+'ModelParams Lw'!F$13*'Sound Power'!$D260*LN('Sound Power'!K260))</f>
        <v>#DIV/0!</v>
      </c>
      <c r="T260" s="26" t="e">
        <f>('ModelParams Lw'!G$4*LN('Sound Power'!L260)/(1+EXP(-('Sound Power'!$D260*1000+'ModelParams Lw'!G$6)/'ModelParams Lw'!G$7))+'ModelParams Lw'!G$5)*LN('Sound Power'!$B260)-('ModelParams Lw'!G$8+'ModelParams Lw'!G$9*$D260+'ModelParams Lw'!G$10*'Sound Power'!$F260^'ModelParams Lw'!G$14+'ModelParams Lw'!G$11*LN('Sound Power'!L260)+'ModelParams Lw'!G$12*'Sound Power'!$D260*'Sound Power'!$F260+'ModelParams Lw'!G$13*'Sound Power'!$D260*LN('Sound Power'!L260))</f>
        <v>#DIV/0!</v>
      </c>
      <c r="U260" s="26" t="e">
        <f>('ModelParams Lw'!H$4*LN('Sound Power'!M260)/(1+EXP(-('Sound Power'!$D260*1000+'ModelParams Lw'!H$6)/'ModelParams Lw'!H$7))+'ModelParams Lw'!H$5)*LN('Sound Power'!$B260)-('ModelParams Lw'!H$8+'ModelParams Lw'!H$9*$D260+'ModelParams Lw'!H$10*'Sound Power'!$F260^'ModelParams Lw'!H$14+'ModelParams Lw'!H$11*LN('Sound Power'!M260)+'ModelParams Lw'!H$12*'Sound Power'!$D260*'Sound Power'!$F260+'ModelParams Lw'!H$13*'Sound Power'!$D260*LN('Sound Power'!M260))</f>
        <v>#DIV/0!</v>
      </c>
      <c r="V260" s="26" t="e">
        <f>('ModelParams Lw'!I$4*LN('Sound Power'!N260)/(1+EXP(-('Sound Power'!$D260*1000+'ModelParams Lw'!I$6)/'ModelParams Lw'!I$7))+'ModelParams Lw'!I$5)*LN('Sound Power'!$B260)-('ModelParams Lw'!I$8+'ModelParams Lw'!I$9*$D260+'ModelParams Lw'!I$10*'Sound Power'!$F260^'ModelParams Lw'!I$14+'ModelParams Lw'!I$11*LN('Sound Power'!N260)+'ModelParams Lw'!I$12*'Sound Power'!$D260*'Sound Power'!$F260+'ModelParams Lw'!I$13*'Sound Power'!$D260*LN('Sound Power'!N260))</f>
        <v>#DIV/0!</v>
      </c>
      <c r="W260" s="26" t="e">
        <f>10*LOG10(IF(O260="",0,POWER(10,((O260+'ModelParams Lw'!$O$4)/10))) +IF(P260="",0,POWER(10,((P260+'ModelParams Lw'!$P$4)/10))) +IF(Q260="",0,POWER(10,((Q260+'ModelParams Lw'!$Q$4)/10))) +IF(R260="",0,POWER(10,((R260+'ModelParams Lw'!$R$4)/10))) +IF(S260="",0,POWER(10,((S260+'ModelParams Lw'!$S$4)/10))) +IF(T260="",0,POWER(10,((T260+'ModelParams Lw'!$T$4)/10))) +IF(U260="",0,POWER(10,((U260+'ModelParams Lw'!$U$4)/10)))+IF(V260="",0,POWER(10,((V260+'ModelParams Lw'!$V$4)/10))))</f>
        <v>#DIV/0!</v>
      </c>
      <c r="X260" s="26" t="e">
        <f t="shared" si="102"/>
        <v>#DIV/0!</v>
      </c>
      <c r="Y260" s="26" t="e">
        <f>(O260-'ModelParams Lw'!O$10)/'ModelParams Lw'!O$11</f>
        <v>#DIV/0!</v>
      </c>
      <c r="Z260" s="26" t="e">
        <f>(P260-'ModelParams Lw'!P$10)/'ModelParams Lw'!P$11</f>
        <v>#DIV/0!</v>
      </c>
      <c r="AA260" s="26" t="e">
        <f>(Q260-'ModelParams Lw'!Q$10)/'ModelParams Lw'!Q$11</f>
        <v>#DIV/0!</v>
      </c>
      <c r="AB260" s="26" t="e">
        <f>(R260-'ModelParams Lw'!R$10)/'ModelParams Lw'!R$11</f>
        <v>#DIV/0!</v>
      </c>
      <c r="AC260" s="26" t="e">
        <f>(S260-'ModelParams Lw'!S$10)/'ModelParams Lw'!S$11</f>
        <v>#DIV/0!</v>
      </c>
      <c r="AD260" s="26" t="e">
        <f>(T260-'ModelParams Lw'!T$10)/'ModelParams Lw'!T$11</f>
        <v>#DIV/0!</v>
      </c>
      <c r="AE260" s="26" t="e">
        <f>(U260-'ModelParams Lw'!U$10)/'ModelParams Lw'!U$11</f>
        <v>#DIV/0!</v>
      </c>
      <c r="AF260" s="26" t="e">
        <f>(V260-'ModelParams Lw'!V$10)/'ModelParams Lw'!V$11</f>
        <v>#DIV/0!</v>
      </c>
      <c r="AG260" s="26" t="e">
        <f t="shared" si="103"/>
        <v>#DIV/0!</v>
      </c>
      <c r="AH260" s="26" t="e">
        <f>VLOOKUP(D260*1000,'ModelParams Lw'!$A$38:$D$58,4)</f>
        <v>#N/A</v>
      </c>
      <c r="AI260" s="56" t="e">
        <f>VLOOKUP(D260*1000,'ModelParams Lw'!$A$38:$D$58,2)</f>
        <v>#N/A</v>
      </c>
      <c r="AJ260" s="46" t="e">
        <f t="shared" si="104"/>
        <v>#DIV/0!</v>
      </c>
      <c r="AK260" s="26" t="e">
        <f t="shared" si="105"/>
        <v>#VALUE!</v>
      </c>
      <c r="AL260" s="26" t="e">
        <f>IF($AI260=100,'ModelParams Lw'!R$35*'Sound Power'!$AH260^2+'ModelParams Lw'!R$36*'Sound Power'!$AH260+'ModelParams Lw'!R$37,IF($AI260=150,'ModelParams Lw'!R$38*'Sound Power'!$AH260^2+'ModelParams Lw'!R$39*'Sound Power'!$AH260+'ModelParams Lw'!R$40,'ModelParams Lw'!R$41*'Sound Power'!$AH260^2+'ModelParams Lw'!R$42*'Sound Power'!$AH260+'ModelParams Lw'!R$43))</f>
        <v>#N/A</v>
      </c>
      <c r="AM260" s="26" t="e">
        <f>IF($AI260=100,'ModelParams Lw'!S$35*'Sound Power'!$AH260^2+'ModelParams Lw'!S$36*'Sound Power'!$AH260+'ModelParams Lw'!S$37,IF($AI260=150,'ModelParams Lw'!S$38*'Sound Power'!$AH260^2+'ModelParams Lw'!S$39*'Sound Power'!$AH260+'ModelParams Lw'!S$40,'ModelParams Lw'!S$41*'Sound Power'!$AH260^2+'ModelParams Lw'!S$42*'Sound Power'!$AH260+'ModelParams Lw'!S$43))</f>
        <v>#N/A</v>
      </c>
      <c r="AN260" s="26" t="e">
        <f>IF($AI260=100,'ModelParams Lw'!T$35*'Sound Power'!$AH260^2+'ModelParams Lw'!T$36*'Sound Power'!$AH260+'ModelParams Lw'!T$37,IF($AI260=150,'ModelParams Lw'!T$38*'Sound Power'!$AH260^2+'ModelParams Lw'!T$39*'Sound Power'!$AH260+'ModelParams Lw'!T$40,'ModelParams Lw'!T$41*'Sound Power'!$AH260^2+'ModelParams Lw'!T$42*'Sound Power'!$AH260+'ModelParams Lw'!T$43))</f>
        <v>#N/A</v>
      </c>
      <c r="AO260" s="26" t="e">
        <f>IF($AI260=100,'ModelParams Lw'!U$35*'Sound Power'!$AH260^2+'ModelParams Lw'!U$36*'Sound Power'!$AH260+'ModelParams Lw'!U$37,IF($AI260=150,'ModelParams Lw'!U$38*'Sound Power'!$AH260^2+'ModelParams Lw'!U$39*'Sound Power'!$AH260+'ModelParams Lw'!U$40,'ModelParams Lw'!U$41*'Sound Power'!$AH260^2+'ModelParams Lw'!U$42*'Sound Power'!$AH260+'ModelParams Lw'!U$43))</f>
        <v>#N/A</v>
      </c>
      <c r="AP260" s="26" t="e">
        <f>IF($AI260=100,'ModelParams Lw'!V$35*'Sound Power'!$AH260^2+'ModelParams Lw'!V$36*'Sound Power'!$AH260+'ModelParams Lw'!V$37,IF($AI260=150,'ModelParams Lw'!V$38*'Sound Power'!$AH260^2+'ModelParams Lw'!V$39*'Sound Power'!$AH260+'ModelParams Lw'!V$40,'ModelParams Lw'!V$41*'Sound Power'!$AH260^2+'ModelParams Lw'!V$42*'Sound Power'!$AH260+'ModelParams Lw'!V$43))</f>
        <v>#N/A</v>
      </c>
      <c r="AQ260" s="26" t="e">
        <f>IF($AI260=100,'ModelParams Lw'!W$35*'Sound Power'!$AH260^2+'ModelParams Lw'!W$36*'Sound Power'!$AH260+'ModelParams Lw'!W$37,IF($AI260=150,'ModelParams Lw'!W$38*'Sound Power'!$AH260^2+'ModelParams Lw'!W$39*'Sound Power'!$AH260+'ModelParams Lw'!W$40,'ModelParams Lw'!W$41*'Sound Power'!$AH260^2+'ModelParams Lw'!W$42*'Sound Power'!$AH260+'ModelParams Lw'!W$43))</f>
        <v>#N/A</v>
      </c>
      <c r="AR260" s="26" t="e">
        <f t="shared" si="106"/>
        <v>#VALUE!</v>
      </c>
      <c r="AS260" s="26" t="e">
        <f>IF(26.83*LN($AJ260)-11.791-'ModelParams Lw'!B$35&lt;0,0,26.83*LN($AJ260)-11.791-'ModelParams Lw'!B$35)</f>
        <v>#DIV/0!</v>
      </c>
      <c r="AT260" s="26" t="e">
        <f>IF(26.83*LN($AJ260)-11.791-'ModelParams Lw'!C$35&lt;0,0,26.83*LN($AJ260)-11.791-'ModelParams Lw'!C$35)</f>
        <v>#DIV/0!</v>
      </c>
      <c r="AU260" s="26" t="e">
        <f>IF(26.83*LN($AJ260)-11.791-'ModelParams Lw'!D$35&lt;0,0,26.83*LN($AJ260)-11.791-'ModelParams Lw'!D$35)</f>
        <v>#DIV/0!</v>
      </c>
      <c r="AV260" s="26" t="e">
        <f>IF(26.83*LN($AJ260)-11.791-'ModelParams Lw'!E$35&lt;0,0,26.83*LN($AJ260)-11.791-'ModelParams Lw'!E$35)</f>
        <v>#DIV/0!</v>
      </c>
      <c r="AW260" s="26" t="e">
        <f>IF(26.83*LN($AJ260)-11.791-'ModelParams Lw'!F$35&lt;0,0,26.83*LN($AJ260)-11.791-'ModelParams Lw'!F$35)</f>
        <v>#DIV/0!</v>
      </c>
      <c r="AX260" s="26" t="e">
        <f>IF(26.83*LN($AJ260)-11.791-'ModelParams Lw'!G$35&lt;0,0,26.83*LN($AJ260)-11.791-'ModelParams Lw'!G$35)</f>
        <v>#DIV/0!</v>
      </c>
      <c r="AY260" s="26" t="e">
        <f>IF(26.83*LN($AJ260)-11.791-'ModelParams Lw'!H$35&lt;0,0,26.83*LN($AJ260)-11.791-'ModelParams Lw'!H$35)</f>
        <v>#DIV/0!</v>
      </c>
      <c r="AZ260" s="26" t="e">
        <f>IF(26.83*LN($AJ260)-11.791-'ModelParams Lw'!I$35&lt;0,0,26.83*LN($AJ260)-11.791-'ModelParams Lw'!I$35)</f>
        <v>#DIV/0!</v>
      </c>
      <c r="BA260" s="26" t="e">
        <f t="shared" si="94"/>
        <v>#DIV/0!</v>
      </c>
      <c r="BB260" s="26" t="e">
        <f t="shared" si="95"/>
        <v>#DIV/0!</v>
      </c>
      <c r="BC260" s="26" t="e">
        <f t="shared" si="96"/>
        <v>#DIV/0!</v>
      </c>
      <c r="BD260" s="26" t="e">
        <f t="shared" si="97"/>
        <v>#DIV/0!</v>
      </c>
      <c r="BE260" s="26" t="e">
        <f t="shared" si="98"/>
        <v>#DIV/0!</v>
      </c>
      <c r="BF260" s="26" t="e">
        <f t="shared" si="99"/>
        <v>#DIV/0!</v>
      </c>
      <c r="BG260" s="26" t="e">
        <f t="shared" si="100"/>
        <v>#DIV/0!</v>
      </c>
      <c r="BH260" s="26" t="e">
        <f t="shared" si="101"/>
        <v>#DIV/0!</v>
      </c>
      <c r="BI260" s="26" t="e">
        <f>10*LOG10(IF(BA260="",0,POWER(10,((BA260+'ModelParams Lw'!$O$4)/10))) +IF(BB260="",0,POWER(10,((BB260+'ModelParams Lw'!$P$4)/10))) +IF(BC260="",0,POWER(10,((BC260+'ModelParams Lw'!$Q$4)/10))) +IF(BD260="",0,POWER(10,((BD260+'ModelParams Lw'!$R$4)/10))) +IF(BE260="",0,POWER(10,((BE260+'ModelParams Lw'!$S$4)/10))) +IF(BF260="",0,POWER(10,((BF260+'ModelParams Lw'!$T$4)/10))) +IF(BG260="",0,POWER(10,((BG260+'ModelParams Lw'!$U$4)/10)))+IF(BH260="",0,POWER(10,((BH260+'ModelParams Lw'!$V$4)/10))))</f>
        <v>#DIV/0!</v>
      </c>
      <c r="BJ260" s="26" t="e">
        <f t="shared" si="107"/>
        <v>#DIV/0!</v>
      </c>
      <c r="BK260" s="26" t="e">
        <f>(BA260-'ModelParams Lw'!O$10)/'ModelParams Lw'!O$11</f>
        <v>#DIV/0!</v>
      </c>
      <c r="BL260" s="26" t="e">
        <f>(BB260-'ModelParams Lw'!P$10)/'ModelParams Lw'!P$11</f>
        <v>#DIV/0!</v>
      </c>
      <c r="BM260" s="26" t="e">
        <f>(BC260-'ModelParams Lw'!Q$10)/'ModelParams Lw'!Q$11</f>
        <v>#DIV/0!</v>
      </c>
      <c r="BN260" s="26" t="e">
        <f>(BD260-'ModelParams Lw'!R$10)/'ModelParams Lw'!R$11</f>
        <v>#DIV/0!</v>
      </c>
      <c r="BO260" s="26" t="e">
        <f>(BE260-'ModelParams Lw'!S$10)/'ModelParams Lw'!S$11</f>
        <v>#DIV/0!</v>
      </c>
      <c r="BP260" s="26" t="e">
        <f>(BF260-'ModelParams Lw'!T$10)/'ModelParams Lw'!T$11</f>
        <v>#DIV/0!</v>
      </c>
      <c r="BQ260" s="26" t="e">
        <f>(BG260-'ModelParams Lw'!U$10)/'ModelParams Lw'!U$11</f>
        <v>#DIV/0!</v>
      </c>
      <c r="BR260" s="26" t="e">
        <f>(BH260-'ModelParams Lw'!V$10)/'ModelParams Lw'!V$11</f>
        <v>#DIV/0!</v>
      </c>
      <c r="BS260" s="23" t="e">
        <f>IF(Calcul!$E262="SW",DEGREES(ACOS(1-(1/'ModelParams Lw'!C$25*SQRT(0.5*1.2/'Sound Power'!$C260)*('Sound Power'!$B260/3600)/('Sound Power'!$D260)/('Sound Power'!$F260)))),DEGREES(ACOS(1-(1/'ModelParams Lw'!C$29*SQRT(0.5*1.2/'Sound Power'!$C260)*('Sound Power'!$B260/3600)/('Sound Power'!$D260)/('Sound Power'!$F260)))))</f>
        <v>#DIV/0!</v>
      </c>
      <c r="BT260" s="23" t="e">
        <f>IF(Calcul!$E262="SW",DEGREES(ACOS(1-(1/'ModelParams Lw'!D$25*SQRT(0.5*1.2/'Sound Power'!$C260)*('Sound Power'!$B260/3600)/('Sound Power'!$D260)/('Sound Power'!$F260)))),DEGREES(ACOS(1-(1/'ModelParams Lw'!D$29*SQRT(0.5*1.2/'Sound Power'!$C260)*('Sound Power'!$B260/3600)/('Sound Power'!$D260)/('Sound Power'!$F260)))))</f>
        <v>#DIV/0!</v>
      </c>
      <c r="BU260" s="23" t="e">
        <f>IF(Calcul!$E262="SW",DEGREES(ACOS(1-(1/'ModelParams Lw'!E$25*SQRT(0.5*1.2/'Sound Power'!$C260)*('Sound Power'!$B260/3600)/('Sound Power'!$D260)/('Sound Power'!$F260)))),DEGREES(ACOS(1-(1/'ModelParams Lw'!E$29*SQRT(0.5*1.2/'Sound Power'!$C260)*('Sound Power'!$B260/3600)/('Sound Power'!$D260)/('Sound Power'!$F260)))))</f>
        <v>#DIV/0!</v>
      </c>
      <c r="BV260" s="23" t="e">
        <f>IF(Calcul!$E262="SW",DEGREES(ACOS(1-(1/'ModelParams Lw'!F$25*SQRT(0.5*1.2/'Sound Power'!$C260)*('Sound Power'!$B260/3600)/('Sound Power'!$D260)/('Sound Power'!$F260)))),DEGREES(ACOS(1-(1/'ModelParams Lw'!F$29*SQRT(0.5*1.2/'Sound Power'!$C260)*('Sound Power'!$B260/3600)/('Sound Power'!$D260)/('Sound Power'!$F260)))))</f>
        <v>#DIV/0!</v>
      </c>
      <c r="BW260" s="23" t="e">
        <f>IF(Calcul!$E262="SW",DEGREES(ACOS(1-(1/'ModelParams Lw'!G$25*SQRT(0.5*1.2/'Sound Power'!$C260)*('Sound Power'!$B260/3600)/('Sound Power'!$D260)/('Sound Power'!$F260)))),DEGREES(ACOS(1-(1/'ModelParams Lw'!G$29*SQRT(0.5*1.2/'Sound Power'!$C260)*('Sound Power'!$B260/3600)/('Sound Power'!$D260)/('Sound Power'!$F260)))))</f>
        <v>#DIV/0!</v>
      </c>
      <c r="BX260" s="23" t="e">
        <f>IF(Calcul!$E262="SW",DEGREES(ACOS(1-(1/'ModelParams Lw'!H$25*SQRT(0.5*1.2/'Sound Power'!$C260)*('Sound Power'!$B260/3600)/('Sound Power'!$D260)/('Sound Power'!$F260)))),DEGREES(ACOS(1-(1/'ModelParams Lw'!H$29*SQRT(0.5*1.2/'Sound Power'!$C260)*('Sound Power'!$B260/3600)/('Sound Power'!$D260)/('Sound Power'!$F260)))))</f>
        <v>#DIV/0!</v>
      </c>
      <c r="BY260" s="23" t="e">
        <f>IF(Calcul!$E262="SW",DEGREES(ACOS(1-(1/'ModelParams Lw'!I$25*SQRT(0.5*1.2/'Sound Power'!$C260)*('Sound Power'!$B260/3600)/('Sound Power'!$D260)/('Sound Power'!$F260)))),DEGREES(ACOS(1-(1/'ModelParams Lw'!I$29*SQRT(0.5*1.2/'Sound Power'!$C260)*('Sound Power'!$B260/3600)/('Sound Power'!$D260)/('Sound Power'!$F260)))))</f>
        <v>#DIV/0!</v>
      </c>
      <c r="BZ260" s="23" t="e">
        <f>IF(Calcul!$E262="SW",DEGREES(ACOS(1-(1/'ModelParams Lw'!J$25*SQRT(0.5*1.2/'Sound Power'!$C260)*('Sound Power'!$B260/3600)/('Sound Power'!$D260)/('Sound Power'!$F260)))),DEGREES(ACOS(1-(1/'ModelParams Lw'!J$29*SQRT(0.5*1.2/'Sound Power'!$C260)*('Sound Power'!$B260/3600)/('Sound Power'!$D260)/('Sound Power'!$F260)))))</f>
        <v>#DIV/0!</v>
      </c>
      <c r="CA260" s="26" t="e">
        <f>IF(Calcul!$E262="SW",'ModelParams Lw'!C$22+'ModelParams Lw'!C$23*LOG('Sound Power'!$D260/'Sound Power'!$E260)+'ModelParams Lw'!C$24*LN('Sound Power'!BS260),IF('ModelParams Lw'!C$26+'ModelParams Lw'!C$27*LOG('Sound Power'!$D260/'Sound Power'!$E260)+'ModelParams Lw'!C$28*LN('Sound Power'!BS260)&lt;'ModelParams Lw'!C$22+'ModelParams Lw'!C$23*LOG('Sound Power'!$D260/'Sound Power'!$E260)+'ModelParams Lw'!C$24*LN('Sound Power'!BS260),'ModelParams Lw'!C$22+'ModelParams Lw'!C$23*LOG('Sound Power'!$D260/'Sound Power'!$E260)+'ModelParams Lw'!C$24*LN('Sound Power'!BS260),'ModelParams Lw'!C$26+'ModelParams Lw'!C$27*LOG('Sound Power'!$D260/'Sound Power'!$E260)+'ModelParams Lw'!C$28*LN('Sound Power'!BS260)))</f>
        <v>#DIV/0!</v>
      </c>
      <c r="CB260" s="26" t="e">
        <f>IF(Calcul!$E262="SW",'ModelParams Lw'!D$22+'ModelParams Lw'!D$23*LOG('Sound Power'!$D260/'Sound Power'!$E260)+'ModelParams Lw'!D$24*LN('Sound Power'!BT260),IF('ModelParams Lw'!D$26+'ModelParams Lw'!D$27*LOG('Sound Power'!$D260/'Sound Power'!$E260)+'ModelParams Lw'!D$28*LN('Sound Power'!BT260)&lt;'ModelParams Lw'!D$22+'ModelParams Lw'!D$23*LOG('Sound Power'!$D260/'Sound Power'!$E260)+'ModelParams Lw'!D$24*LN('Sound Power'!BT260),'ModelParams Lw'!D$22+'ModelParams Lw'!D$23*LOG('Sound Power'!$D260/'Sound Power'!$E260)+'ModelParams Lw'!D$24*LN('Sound Power'!BT260),'ModelParams Lw'!D$26+'ModelParams Lw'!D$27*LOG('Sound Power'!$D260/'Sound Power'!$E260)+'ModelParams Lw'!D$28*LN('Sound Power'!BT260)))</f>
        <v>#DIV/0!</v>
      </c>
      <c r="CC260" s="26" t="e">
        <f>IF(Calcul!$E262="SW",'ModelParams Lw'!E$22+'ModelParams Lw'!E$23*LOG('Sound Power'!$D260/'Sound Power'!$E260)+'ModelParams Lw'!E$24*LN('Sound Power'!BU260),IF('ModelParams Lw'!E$26+'ModelParams Lw'!E$27*LOG('Sound Power'!$D260/'Sound Power'!$E260)+'ModelParams Lw'!E$28*LN('Sound Power'!BU260)&lt;'ModelParams Lw'!E$22+'ModelParams Lw'!E$23*LOG('Sound Power'!$D260/'Sound Power'!$E260)+'ModelParams Lw'!E$24*LN('Sound Power'!BU260),'ModelParams Lw'!E$22+'ModelParams Lw'!E$23*LOG('Sound Power'!$D260/'Sound Power'!$E260)+'ModelParams Lw'!E$24*LN('Sound Power'!BU260),'ModelParams Lw'!E$26+'ModelParams Lw'!E$27*LOG('Sound Power'!$D260/'Sound Power'!$E260)+'ModelParams Lw'!E$28*LN('Sound Power'!BU260)))</f>
        <v>#DIV/0!</v>
      </c>
      <c r="CD260" s="26" t="e">
        <f>IF(Calcul!$E262="SW",'ModelParams Lw'!F$22+'ModelParams Lw'!F$23*LOG('Sound Power'!$D260/'Sound Power'!$E260)+'ModelParams Lw'!F$24*LN('Sound Power'!BV260),IF('ModelParams Lw'!F$26+'ModelParams Lw'!F$27*LOG('Sound Power'!$D260/'Sound Power'!$E260)+'ModelParams Lw'!F$28*LN('Sound Power'!BV260)&lt;'ModelParams Lw'!F$22+'ModelParams Lw'!F$23*LOG('Sound Power'!$D260/'Sound Power'!$E260)+'ModelParams Lw'!F$24*LN('Sound Power'!BV260),'ModelParams Lw'!F$22+'ModelParams Lw'!F$23*LOG('Sound Power'!$D260/'Sound Power'!$E260)+'ModelParams Lw'!F$24*LN('Sound Power'!BV260),'ModelParams Lw'!F$26+'ModelParams Lw'!F$27*LOG('Sound Power'!$D260/'Sound Power'!$E260)+'ModelParams Lw'!F$28*LN('Sound Power'!BV260)))</f>
        <v>#DIV/0!</v>
      </c>
      <c r="CE260" s="26" t="e">
        <f>IF(Calcul!$E262="SW",'ModelParams Lw'!G$22+'ModelParams Lw'!G$23*LOG('Sound Power'!$D260/'Sound Power'!$E260)+'ModelParams Lw'!G$24*LN('Sound Power'!BW260),IF('ModelParams Lw'!G$26+'ModelParams Lw'!G$27*LOG('Sound Power'!$D260/'Sound Power'!$E260)+'ModelParams Lw'!G$28*LN('Sound Power'!BW260)&lt;'ModelParams Lw'!G$22+'ModelParams Lw'!G$23*LOG('Sound Power'!$D260/'Sound Power'!$E260)+'ModelParams Lw'!G$24*LN('Sound Power'!BW260),'ModelParams Lw'!G$22+'ModelParams Lw'!G$23*LOG('Sound Power'!$D260/'Sound Power'!$E260)+'ModelParams Lw'!G$24*LN('Sound Power'!BW260),'ModelParams Lw'!G$26+'ModelParams Lw'!G$27*LOG('Sound Power'!$D260/'Sound Power'!$E260)+'ModelParams Lw'!G$28*LN('Sound Power'!BW260)))</f>
        <v>#DIV/0!</v>
      </c>
      <c r="CF260" s="26" t="e">
        <f>IF(Calcul!$E262="SW",'ModelParams Lw'!H$22+'ModelParams Lw'!H$23*LOG('Sound Power'!$D260/'Sound Power'!$E260)+'ModelParams Lw'!H$24*LN('Sound Power'!BX260),IF('ModelParams Lw'!H$26+'ModelParams Lw'!H$27*LOG('Sound Power'!$D260/'Sound Power'!$E260)+'ModelParams Lw'!H$28*LN('Sound Power'!BX260)&lt;'ModelParams Lw'!H$22+'ModelParams Lw'!H$23*LOG('Sound Power'!$D260/'Sound Power'!$E260)+'ModelParams Lw'!H$24*LN('Sound Power'!BX260),'ModelParams Lw'!H$22+'ModelParams Lw'!H$23*LOG('Sound Power'!$D260/'Sound Power'!$E260)+'ModelParams Lw'!H$24*LN('Sound Power'!BX260),'ModelParams Lw'!H$26+'ModelParams Lw'!H$27*LOG('Sound Power'!$D260/'Sound Power'!$E260)+'ModelParams Lw'!H$28*LN('Sound Power'!BX260)))</f>
        <v>#DIV/0!</v>
      </c>
      <c r="CG260" s="26" t="e">
        <f>IF(Calcul!$E262="SW",'ModelParams Lw'!I$22+'ModelParams Lw'!I$23*LOG('Sound Power'!$D260/'Sound Power'!$E260)+'ModelParams Lw'!I$24*LN('Sound Power'!BY260),IF('ModelParams Lw'!I$26+'ModelParams Lw'!I$27*LOG('Sound Power'!$D260/'Sound Power'!$E260)+'ModelParams Lw'!I$28*LN('Sound Power'!BY260)&lt;'ModelParams Lw'!I$22+'ModelParams Lw'!I$23*LOG('Sound Power'!$D260/'Sound Power'!$E260)+'ModelParams Lw'!I$24*LN('Sound Power'!BY260),'ModelParams Lw'!I$22+'ModelParams Lw'!I$23*LOG('Sound Power'!$D260/'Sound Power'!$E260)+'ModelParams Lw'!I$24*LN('Sound Power'!BY260),'ModelParams Lw'!I$26+'ModelParams Lw'!I$27*LOG('Sound Power'!$D260/'Sound Power'!$E260)+'ModelParams Lw'!I$28*LN('Sound Power'!BY260)))</f>
        <v>#DIV/0!</v>
      </c>
      <c r="CH260" s="26" t="e">
        <f>IF(Calcul!$E262="SW",'ModelParams Lw'!J$22+'ModelParams Lw'!J$23*LOG('Sound Power'!$D260/'Sound Power'!$E260)+'ModelParams Lw'!J$24*LN('Sound Power'!BZ260),IF('ModelParams Lw'!J$26+'ModelParams Lw'!J$27*LOG('Sound Power'!$D260/'Sound Power'!$E260)+'ModelParams Lw'!J$28*LN('Sound Power'!BZ260)&lt;'ModelParams Lw'!J$22+'ModelParams Lw'!J$23*LOG('Sound Power'!$D260/'Sound Power'!$E260)+'ModelParams Lw'!J$24*LN('Sound Power'!BZ260),'ModelParams Lw'!J$22+'ModelParams Lw'!J$23*LOG('Sound Power'!$D260/'Sound Power'!$E260)+'ModelParams Lw'!J$24*LN('Sound Power'!BZ260),'ModelParams Lw'!J$26+'ModelParams Lw'!J$27*LOG('Sound Power'!$D260/'Sound Power'!$E260)+'ModelParams Lw'!J$28*LN('Sound Power'!BZ260)))</f>
        <v>#DIV/0!</v>
      </c>
      <c r="CI260" s="26" t="e">
        <f t="shared" si="108"/>
        <v>#DIV/0!</v>
      </c>
      <c r="CJ260" s="26" t="e">
        <f t="shared" si="109"/>
        <v>#DIV/0!</v>
      </c>
      <c r="CK260" s="26" t="e">
        <f t="shared" si="110"/>
        <v>#DIV/0!</v>
      </c>
      <c r="CL260" s="26" t="e">
        <f t="shared" si="111"/>
        <v>#DIV/0!</v>
      </c>
      <c r="CM260" s="26" t="e">
        <f t="shared" si="112"/>
        <v>#DIV/0!</v>
      </c>
      <c r="CN260" s="26" t="e">
        <f t="shared" si="113"/>
        <v>#DIV/0!</v>
      </c>
      <c r="CO260" s="26" t="e">
        <f t="shared" si="114"/>
        <v>#DIV/0!</v>
      </c>
      <c r="CP260" s="26" t="e">
        <f t="shared" si="115"/>
        <v>#DIV/0!</v>
      </c>
      <c r="CQ260" s="26" t="e">
        <f>10*LOG10(IF(CI260="",0,POWER(10,((CI260+'ModelParams Lw'!$O$4)/10))) +IF(CJ260="",0,POWER(10,((CJ260+'ModelParams Lw'!$P$4)/10))) +IF(CK260="",0,POWER(10,((CK260+'ModelParams Lw'!$Q$4)/10))) +IF(CL260="",0,POWER(10,((CL260+'ModelParams Lw'!$R$4)/10))) +IF(CM260="",0,POWER(10,((CM260+'ModelParams Lw'!$S$4)/10))) +IF(CN260="",0,POWER(10,((CN260+'ModelParams Lw'!$T$4)/10))) +IF(CO260="",0,POWER(10,((CO260+'ModelParams Lw'!$U$4)/10)))+IF(CP260="",0,POWER(10,((CP260+'ModelParams Lw'!$V$4)/10))))</f>
        <v>#DIV/0!</v>
      </c>
      <c r="CR260" s="26" t="e">
        <f t="shared" si="116"/>
        <v>#DIV/0!</v>
      </c>
      <c r="CS260" s="26" t="e">
        <f>(CI260-'ModelParams Lw'!$O$10)/'ModelParams Lw'!$O$11</f>
        <v>#DIV/0!</v>
      </c>
      <c r="CT260" s="26" t="e">
        <f>(CJ260-'ModelParams Lw'!$P$10)/'ModelParams Lw'!$P$11</f>
        <v>#DIV/0!</v>
      </c>
      <c r="CU260" s="26" t="e">
        <f>(CK260-'ModelParams Lw'!$Q$10)/'ModelParams Lw'!$Q$11</f>
        <v>#DIV/0!</v>
      </c>
      <c r="CV260" s="26" t="e">
        <f>(CL260-'ModelParams Lw'!$R$10)/'ModelParams Lw'!$R$11</f>
        <v>#DIV/0!</v>
      </c>
      <c r="CW260" s="26" t="e">
        <f>(CM260-'ModelParams Lw'!$S$10)/'ModelParams Lw'!$S$11</f>
        <v>#DIV/0!</v>
      </c>
      <c r="CX260" s="26" t="e">
        <f>(CN260-'ModelParams Lw'!$T$10)/'ModelParams Lw'!$T$11</f>
        <v>#DIV/0!</v>
      </c>
      <c r="CY260" s="26" t="e">
        <f>(CO260-'ModelParams Lw'!$U$10)/'ModelParams Lw'!$U$11</f>
        <v>#DIV/0!</v>
      </c>
      <c r="CZ260" s="26" t="e">
        <f>(CP260-'ModelParams Lw'!$V$10)/'ModelParams Lw'!$V$11</f>
        <v>#DIV/0!</v>
      </c>
    </row>
    <row r="261" spans="1:104" x14ac:dyDescent="0.2">
      <c r="A261" s="13">
        <f>Calcul!A263</f>
        <v>0</v>
      </c>
      <c r="B261" s="13">
        <f t="shared" ref="B261:B300" si="117">A261*IF(A260="[L/s]",3.6,IF(A260="[m³/s]",1/3600,1))</f>
        <v>0</v>
      </c>
      <c r="C261" s="13">
        <f>Calcul!B263</f>
        <v>0</v>
      </c>
      <c r="D261" s="13">
        <f>Calcul!C263/1000</f>
        <v>0</v>
      </c>
      <c r="E261" s="13">
        <f>Calcul!D263/1000</f>
        <v>0</v>
      </c>
      <c r="F261" s="13">
        <f t="shared" ref="F261:F300" si="118">_xlfn.CEILING.MATH(E261*1000,100)/1000</f>
        <v>0</v>
      </c>
      <c r="G261" s="23" t="e">
        <f>DEGREES(ACOS(1-(1/'ModelParams Lw'!B$15*SQRT(0.5*1.2/'Sound Power'!$C261)*('Sound Power'!$B261/3600)/('Sound Power'!$D261)/('Sound Power'!$F261))))</f>
        <v>#DIV/0!</v>
      </c>
      <c r="H261" s="23" t="e">
        <f>DEGREES(ACOS(1-(1/'ModelParams Lw'!C$15*SQRT(0.5*1.2/'Sound Power'!$C261)*('Sound Power'!$B261/3600)/('Sound Power'!$D261)/('Sound Power'!$F261))))</f>
        <v>#DIV/0!</v>
      </c>
      <c r="I261" s="23" t="e">
        <f>DEGREES(ACOS(1-(1/'ModelParams Lw'!D$15*SQRT(0.5*1.2/'Sound Power'!$C261)*('Sound Power'!$B261/3600)/('Sound Power'!$D261)/('Sound Power'!$F261))))</f>
        <v>#DIV/0!</v>
      </c>
      <c r="J261" s="23" t="e">
        <f>DEGREES(ACOS(1-(1/'ModelParams Lw'!E$15*SQRT(0.5*1.2/'Sound Power'!$C261)*('Sound Power'!$B261/3600)/('Sound Power'!$D261)/('Sound Power'!$F261))))</f>
        <v>#DIV/0!</v>
      </c>
      <c r="K261" s="23" t="e">
        <f>DEGREES(ACOS(1-(1/'ModelParams Lw'!F$15*SQRT(0.5*1.2/'Sound Power'!$C261)*('Sound Power'!$B261/3600)/('Sound Power'!$D261)/('Sound Power'!$F261))))</f>
        <v>#DIV/0!</v>
      </c>
      <c r="L261" s="23" t="e">
        <f>DEGREES(ACOS(1-(1/'ModelParams Lw'!G$15*SQRT(0.5*1.2/'Sound Power'!$C261)*('Sound Power'!$B261/3600)/('Sound Power'!$D261)/('Sound Power'!$F261))))</f>
        <v>#DIV/0!</v>
      </c>
      <c r="M261" s="23" t="e">
        <f>DEGREES(ACOS(1-(1/'ModelParams Lw'!H$15*SQRT(0.5*1.2/'Sound Power'!$C261)*('Sound Power'!$B261/3600)/('Sound Power'!$D261)/('Sound Power'!$F261))))</f>
        <v>#DIV/0!</v>
      </c>
      <c r="N261" s="23" t="e">
        <f>DEGREES(ACOS(1-(1/'ModelParams Lw'!I$15*SQRT(0.5*1.2/'Sound Power'!$C261)*('Sound Power'!$B261/3600)/('Sound Power'!$D261)/('Sound Power'!$F261))))</f>
        <v>#DIV/0!</v>
      </c>
      <c r="O261" s="26" t="e">
        <f>('ModelParams Lw'!B$4*LN('Sound Power'!G261)/(1+EXP(-('Sound Power'!$D261*1000+'ModelParams Lw'!B$6)/'ModelParams Lw'!B$7))+'ModelParams Lw'!B$5)*LN('Sound Power'!$B261)-('ModelParams Lw'!B$8+'ModelParams Lw'!B$9*$D261+'ModelParams Lw'!B$10*'Sound Power'!$F261^'ModelParams Lw'!B$14+'ModelParams Lw'!B$11*LN('Sound Power'!G261)+'ModelParams Lw'!B$12*'Sound Power'!$D261*'Sound Power'!$F261+'ModelParams Lw'!B$13*'Sound Power'!$D261*LN('Sound Power'!G261))</f>
        <v>#DIV/0!</v>
      </c>
      <c r="P261" s="26" t="e">
        <f>('ModelParams Lw'!C$4*LN('Sound Power'!H261)/(1+EXP(-('Sound Power'!$D261*1000+'ModelParams Lw'!C$6)/'ModelParams Lw'!C$7))+'ModelParams Lw'!C$5)*LN('Sound Power'!$B261)-('ModelParams Lw'!C$8+'ModelParams Lw'!C$9*$D261+'ModelParams Lw'!C$10*'Sound Power'!$F261^'ModelParams Lw'!C$14+'ModelParams Lw'!C$11*LN('Sound Power'!H261)+'ModelParams Lw'!C$12*'Sound Power'!$D261*'Sound Power'!$F261+'ModelParams Lw'!C$13*'Sound Power'!$D261*LN('Sound Power'!H261))</f>
        <v>#DIV/0!</v>
      </c>
      <c r="Q261" s="26" t="e">
        <f>('ModelParams Lw'!D$4*LN('Sound Power'!I261)/(1+EXP(-('Sound Power'!$D261*1000+'ModelParams Lw'!D$6)/'ModelParams Lw'!D$7))+'ModelParams Lw'!D$5)*LN('Sound Power'!$B261)-('ModelParams Lw'!D$8+'ModelParams Lw'!D$9*$D261+'ModelParams Lw'!D$10*'Sound Power'!$F261^'ModelParams Lw'!D$14+'ModelParams Lw'!D$11*LN('Sound Power'!I261)+'ModelParams Lw'!D$12*'Sound Power'!$D261*'Sound Power'!$F261+'ModelParams Lw'!D$13*'Sound Power'!$D261*LN('Sound Power'!I261))</f>
        <v>#DIV/0!</v>
      </c>
      <c r="R261" s="26" t="e">
        <f>('ModelParams Lw'!E$4*LN('Sound Power'!J261)/(1+EXP(-('Sound Power'!$D261*1000+'ModelParams Lw'!E$6)/'ModelParams Lw'!E$7))+'ModelParams Lw'!E$5)*LN('Sound Power'!$B261)-('ModelParams Lw'!E$8+'ModelParams Lw'!E$9*$D261+'ModelParams Lw'!E$10*'Sound Power'!$F261^'ModelParams Lw'!E$14+'ModelParams Lw'!E$11*LN('Sound Power'!J261)+'ModelParams Lw'!E$12*'Sound Power'!$D261*'Sound Power'!$F261+'ModelParams Lw'!E$13*'Sound Power'!$D261*LN('Sound Power'!J261))</f>
        <v>#DIV/0!</v>
      </c>
      <c r="S261" s="26" t="e">
        <f>('ModelParams Lw'!F$4*LN('Sound Power'!K261)/(1+EXP(-('Sound Power'!$D261*1000+'ModelParams Lw'!F$6)/'ModelParams Lw'!F$7))+'ModelParams Lw'!F$5)*LN('Sound Power'!$B261)-('ModelParams Lw'!F$8+'ModelParams Lw'!F$9*$D261+'ModelParams Lw'!F$10*'Sound Power'!$F261^'ModelParams Lw'!F$14+'ModelParams Lw'!F$11*LN('Sound Power'!K261)+'ModelParams Lw'!F$12*'Sound Power'!$D261*'Sound Power'!$F261+'ModelParams Lw'!F$13*'Sound Power'!$D261*LN('Sound Power'!K261))</f>
        <v>#DIV/0!</v>
      </c>
      <c r="T261" s="26" t="e">
        <f>('ModelParams Lw'!G$4*LN('Sound Power'!L261)/(1+EXP(-('Sound Power'!$D261*1000+'ModelParams Lw'!G$6)/'ModelParams Lw'!G$7))+'ModelParams Lw'!G$5)*LN('Sound Power'!$B261)-('ModelParams Lw'!G$8+'ModelParams Lw'!G$9*$D261+'ModelParams Lw'!G$10*'Sound Power'!$F261^'ModelParams Lw'!G$14+'ModelParams Lw'!G$11*LN('Sound Power'!L261)+'ModelParams Lw'!G$12*'Sound Power'!$D261*'Sound Power'!$F261+'ModelParams Lw'!G$13*'Sound Power'!$D261*LN('Sound Power'!L261))</f>
        <v>#DIV/0!</v>
      </c>
      <c r="U261" s="26" t="e">
        <f>('ModelParams Lw'!H$4*LN('Sound Power'!M261)/(1+EXP(-('Sound Power'!$D261*1000+'ModelParams Lw'!H$6)/'ModelParams Lw'!H$7))+'ModelParams Lw'!H$5)*LN('Sound Power'!$B261)-('ModelParams Lw'!H$8+'ModelParams Lw'!H$9*$D261+'ModelParams Lw'!H$10*'Sound Power'!$F261^'ModelParams Lw'!H$14+'ModelParams Lw'!H$11*LN('Sound Power'!M261)+'ModelParams Lw'!H$12*'Sound Power'!$D261*'Sound Power'!$F261+'ModelParams Lw'!H$13*'Sound Power'!$D261*LN('Sound Power'!M261))</f>
        <v>#DIV/0!</v>
      </c>
      <c r="V261" s="26" t="e">
        <f>('ModelParams Lw'!I$4*LN('Sound Power'!N261)/(1+EXP(-('Sound Power'!$D261*1000+'ModelParams Lw'!I$6)/'ModelParams Lw'!I$7))+'ModelParams Lw'!I$5)*LN('Sound Power'!$B261)-('ModelParams Lw'!I$8+'ModelParams Lw'!I$9*$D261+'ModelParams Lw'!I$10*'Sound Power'!$F261^'ModelParams Lw'!I$14+'ModelParams Lw'!I$11*LN('Sound Power'!N261)+'ModelParams Lw'!I$12*'Sound Power'!$D261*'Sound Power'!$F261+'ModelParams Lw'!I$13*'Sound Power'!$D261*LN('Sound Power'!N261))</f>
        <v>#DIV/0!</v>
      </c>
      <c r="W261" s="26" t="e">
        <f>10*LOG10(IF(O261="",0,POWER(10,((O261+'ModelParams Lw'!$O$4)/10))) +IF(P261="",0,POWER(10,((P261+'ModelParams Lw'!$P$4)/10))) +IF(Q261="",0,POWER(10,((Q261+'ModelParams Lw'!$Q$4)/10))) +IF(R261="",0,POWER(10,((R261+'ModelParams Lw'!$R$4)/10))) +IF(S261="",0,POWER(10,((S261+'ModelParams Lw'!$S$4)/10))) +IF(T261="",0,POWER(10,((T261+'ModelParams Lw'!$T$4)/10))) +IF(U261="",0,POWER(10,((U261+'ModelParams Lw'!$U$4)/10)))+IF(V261="",0,POWER(10,((V261+'ModelParams Lw'!$V$4)/10))))</f>
        <v>#DIV/0!</v>
      </c>
      <c r="X261" s="26" t="e">
        <f t="shared" si="102"/>
        <v>#DIV/0!</v>
      </c>
      <c r="Y261" s="26" t="e">
        <f>(O261-'ModelParams Lw'!O$10)/'ModelParams Lw'!O$11</f>
        <v>#DIV/0!</v>
      </c>
      <c r="Z261" s="26" t="e">
        <f>(P261-'ModelParams Lw'!P$10)/'ModelParams Lw'!P$11</f>
        <v>#DIV/0!</v>
      </c>
      <c r="AA261" s="26" t="e">
        <f>(Q261-'ModelParams Lw'!Q$10)/'ModelParams Lw'!Q$11</f>
        <v>#DIV/0!</v>
      </c>
      <c r="AB261" s="26" t="e">
        <f>(R261-'ModelParams Lw'!R$10)/'ModelParams Lw'!R$11</f>
        <v>#DIV/0!</v>
      </c>
      <c r="AC261" s="26" t="e">
        <f>(S261-'ModelParams Lw'!S$10)/'ModelParams Lw'!S$11</f>
        <v>#DIV/0!</v>
      </c>
      <c r="AD261" s="26" t="e">
        <f>(T261-'ModelParams Lw'!T$10)/'ModelParams Lw'!T$11</f>
        <v>#DIV/0!</v>
      </c>
      <c r="AE261" s="26" t="e">
        <f>(U261-'ModelParams Lw'!U$10)/'ModelParams Lw'!U$11</f>
        <v>#DIV/0!</v>
      </c>
      <c r="AF261" s="26" t="e">
        <f>(V261-'ModelParams Lw'!V$10)/'ModelParams Lw'!V$11</f>
        <v>#DIV/0!</v>
      </c>
      <c r="AG261" s="26" t="e">
        <f t="shared" si="103"/>
        <v>#DIV/0!</v>
      </c>
      <c r="AH261" s="26" t="e">
        <f>VLOOKUP(D261*1000,'ModelParams Lw'!$A$38:$D$58,4)</f>
        <v>#N/A</v>
      </c>
      <c r="AI261" s="56" t="e">
        <f>VLOOKUP(D261*1000,'ModelParams Lw'!$A$38:$D$58,2)</f>
        <v>#N/A</v>
      </c>
      <c r="AJ261" s="46" t="e">
        <f t="shared" si="104"/>
        <v>#DIV/0!</v>
      </c>
      <c r="AK261" s="26" t="e">
        <f t="shared" si="105"/>
        <v>#VALUE!</v>
      </c>
      <c r="AL261" s="26" t="e">
        <f>IF($AI261=100,'ModelParams Lw'!R$35*'Sound Power'!$AH261^2+'ModelParams Lw'!R$36*'Sound Power'!$AH261+'ModelParams Lw'!R$37,IF($AI261=150,'ModelParams Lw'!R$38*'Sound Power'!$AH261^2+'ModelParams Lw'!R$39*'Sound Power'!$AH261+'ModelParams Lw'!R$40,'ModelParams Lw'!R$41*'Sound Power'!$AH261^2+'ModelParams Lw'!R$42*'Sound Power'!$AH261+'ModelParams Lw'!R$43))</f>
        <v>#N/A</v>
      </c>
      <c r="AM261" s="26" t="e">
        <f>IF($AI261=100,'ModelParams Lw'!S$35*'Sound Power'!$AH261^2+'ModelParams Lw'!S$36*'Sound Power'!$AH261+'ModelParams Lw'!S$37,IF($AI261=150,'ModelParams Lw'!S$38*'Sound Power'!$AH261^2+'ModelParams Lw'!S$39*'Sound Power'!$AH261+'ModelParams Lw'!S$40,'ModelParams Lw'!S$41*'Sound Power'!$AH261^2+'ModelParams Lw'!S$42*'Sound Power'!$AH261+'ModelParams Lw'!S$43))</f>
        <v>#N/A</v>
      </c>
      <c r="AN261" s="26" t="e">
        <f>IF($AI261=100,'ModelParams Lw'!T$35*'Sound Power'!$AH261^2+'ModelParams Lw'!T$36*'Sound Power'!$AH261+'ModelParams Lw'!T$37,IF($AI261=150,'ModelParams Lw'!T$38*'Sound Power'!$AH261^2+'ModelParams Lw'!T$39*'Sound Power'!$AH261+'ModelParams Lw'!T$40,'ModelParams Lw'!T$41*'Sound Power'!$AH261^2+'ModelParams Lw'!T$42*'Sound Power'!$AH261+'ModelParams Lw'!T$43))</f>
        <v>#N/A</v>
      </c>
      <c r="AO261" s="26" t="e">
        <f>IF($AI261=100,'ModelParams Lw'!U$35*'Sound Power'!$AH261^2+'ModelParams Lw'!U$36*'Sound Power'!$AH261+'ModelParams Lw'!U$37,IF($AI261=150,'ModelParams Lw'!U$38*'Sound Power'!$AH261^2+'ModelParams Lw'!U$39*'Sound Power'!$AH261+'ModelParams Lw'!U$40,'ModelParams Lw'!U$41*'Sound Power'!$AH261^2+'ModelParams Lw'!U$42*'Sound Power'!$AH261+'ModelParams Lw'!U$43))</f>
        <v>#N/A</v>
      </c>
      <c r="AP261" s="26" t="e">
        <f>IF($AI261=100,'ModelParams Lw'!V$35*'Sound Power'!$AH261^2+'ModelParams Lw'!V$36*'Sound Power'!$AH261+'ModelParams Lw'!V$37,IF($AI261=150,'ModelParams Lw'!V$38*'Sound Power'!$AH261^2+'ModelParams Lw'!V$39*'Sound Power'!$AH261+'ModelParams Lw'!V$40,'ModelParams Lw'!V$41*'Sound Power'!$AH261^2+'ModelParams Lw'!V$42*'Sound Power'!$AH261+'ModelParams Lw'!V$43))</f>
        <v>#N/A</v>
      </c>
      <c r="AQ261" s="26" t="e">
        <f>IF($AI261=100,'ModelParams Lw'!W$35*'Sound Power'!$AH261^2+'ModelParams Lw'!W$36*'Sound Power'!$AH261+'ModelParams Lw'!W$37,IF($AI261=150,'ModelParams Lw'!W$38*'Sound Power'!$AH261^2+'ModelParams Lw'!W$39*'Sound Power'!$AH261+'ModelParams Lw'!W$40,'ModelParams Lw'!W$41*'Sound Power'!$AH261^2+'ModelParams Lw'!W$42*'Sound Power'!$AH261+'ModelParams Lw'!W$43))</f>
        <v>#N/A</v>
      </c>
      <c r="AR261" s="26" t="e">
        <f t="shared" si="106"/>
        <v>#VALUE!</v>
      </c>
      <c r="AS261" s="26" t="e">
        <f>IF(26.83*LN($AJ261)-11.791-'ModelParams Lw'!B$35&lt;0,0,26.83*LN($AJ261)-11.791-'ModelParams Lw'!B$35)</f>
        <v>#DIV/0!</v>
      </c>
      <c r="AT261" s="26" t="e">
        <f>IF(26.83*LN($AJ261)-11.791-'ModelParams Lw'!C$35&lt;0,0,26.83*LN($AJ261)-11.791-'ModelParams Lw'!C$35)</f>
        <v>#DIV/0!</v>
      </c>
      <c r="AU261" s="26" t="e">
        <f>IF(26.83*LN($AJ261)-11.791-'ModelParams Lw'!D$35&lt;0,0,26.83*LN($AJ261)-11.791-'ModelParams Lw'!D$35)</f>
        <v>#DIV/0!</v>
      </c>
      <c r="AV261" s="26" t="e">
        <f>IF(26.83*LN($AJ261)-11.791-'ModelParams Lw'!E$35&lt;0,0,26.83*LN($AJ261)-11.791-'ModelParams Lw'!E$35)</f>
        <v>#DIV/0!</v>
      </c>
      <c r="AW261" s="26" t="e">
        <f>IF(26.83*LN($AJ261)-11.791-'ModelParams Lw'!F$35&lt;0,0,26.83*LN($AJ261)-11.791-'ModelParams Lw'!F$35)</f>
        <v>#DIV/0!</v>
      </c>
      <c r="AX261" s="26" t="e">
        <f>IF(26.83*LN($AJ261)-11.791-'ModelParams Lw'!G$35&lt;0,0,26.83*LN($AJ261)-11.791-'ModelParams Lw'!G$35)</f>
        <v>#DIV/0!</v>
      </c>
      <c r="AY261" s="26" t="e">
        <f>IF(26.83*LN($AJ261)-11.791-'ModelParams Lw'!H$35&lt;0,0,26.83*LN($AJ261)-11.791-'ModelParams Lw'!H$35)</f>
        <v>#DIV/0!</v>
      </c>
      <c r="AZ261" s="26" t="e">
        <f>IF(26.83*LN($AJ261)-11.791-'ModelParams Lw'!I$35&lt;0,0,26.83*LN($AJ261)-11.791-'ModelParams Lw'!I$35)</f>
        <v>#DIV/0!</v>
      </c>
      <c r="BA261" s="26" t="e">
        <f t="shared" ref="BA261:BA300" si="119">10*LOG(10^(O261/10-AK261/10)+10^(AS261/10))</f>
        <v>#DIV/0!</v>
      </c>
      <c r="BB261" s="26" t="e">
        <f t="shared" ref="BB261:BB300" si="120">10*LOG(10^(P261/10-AL261/10)+10^(AT261/10))</f>
        <v>#DIV/0!</v>
      </c>
      <c r="BC261" s="26" t="e">
        <f t="shared" ref="BC261:BC300" si="121">10*LOG(10^(Q261/10-AM261/10)+10^(AU261/10))</f>
        <v>#DIV/0!</v>
      </c>
      <c r="BD261" s="26" t="e">
        <f t="shared" ref="BD261:BD300" si="122">10*LOG(10^(R261/10-AN261/10)+10^(AV261/10))</f>
        <v>#DIV/0!</v>
      </c>
      <c r="BE261" s="26" t="e">
        <f t="shared" ref="BE261:BE300" si="123">10*LOG(10^(S261/10-AO261/10)+10^(AW261/10))</f>
        <v>#DIV/0!</v>
      </c>
      <c r="BF261" s="26" t="e">
        <f t="shared" ref="BF261:BF300" si="124">10*LOG(10^(T261/10-AP261/10)+10^(AX261/10))</f>
        <v>#DIV/0!</v>
      </c>
      <c r="BG261" s="26" t="e">
        <f t="shared" ref="BG261:BG300" si="125">10*LOG(10^(U261/10-AQ261/10)+10^(AY261/10))</f>
        <v>#DIV/0!</v>
      </c>
      <c r="BH261" s="26" t="e">
        <f t="shared" ref="BH261:BH300" si="126">10*LOG(10^(V261/10-AR261/10)+10^(AZ261/10))</f>
        <v>#DIV/0!</v>
      </c>
      <c r="BI261" s="26" t="e">
        <f>10*LOG10(IF(BA261="",0,POWER(10,((BA261+'ModelParams Lw'!$O$4)/10))) +IF(BB261="",0,POWER(10,((BB261+'ModelParams Lw'!$P$4)/10))) +IF(BC261="",0,POWER(10,((BC261+'ModelParams Lw'!$Q$4)/10))) +IF(BD261="",0,POWER(10,((BD261+'ModelParams Lw'!$R$4)/10))) +IF(BE261="",0,POWER(10,((BE261+'ModelParams Lw'!$S$4)/10))) +IF(BF261="",0,POWER(10,((BF261+'ModelParams Lw'!$T$4)/10))) +IF(BG261="",0,POWER(10,((BG261+'ModelParams Lw'!$U$4)/10)))+IF(BH261="",0,POWER(10,((BH261+'ModelParams Lw'!$V$4)/10))))</f>
        <v>#DIV/0!</v>
      </c>
      <c r="BJ261" s="26" t="e">
        <f t="shared" si="107"/>
        <v>#DIV/0!</v>
      </c>
      <c r="BK261" s="26" t="e">
        <f>(BA261-'ModelParams Lw'!O$10)/'ModelParams Lw'!O$11</f>
        <v>#DIV/0!</v>
      </c>
      <c r="BL261" s="26" t="e">
        <f>(BB261-'ModelParams Lw'!P$10)/'ModelParams Lw'!P$11</f>
        <v>#DIV/0!</v>
      </c>
      <c r="BM261" s="26" t="e">
        <f>(BC261-'ModelParams Lw'!Q$10)/'ModelParams Lw'!Q$11</f>
        <v>#DIV/0!</v>
      </c>
      <c r="BN261" s="26" t="e">
        <f>(BD261-'ModelParams Lw'!R$10)/'ModelParams Lw'!R$11</f>
        <v>#DIV/0!</v>
      </c>
      <c r="BO261" s="26" t="e">
        <f>(BE261-'ModelParams Lw'!S$10)/'ModelParams Lw'!S$11</f>
        <v>#DIV/0!</v>
      </c>
      <c r="BP261" s="26" t="e">
        <f>(BF261-'ModelParams Lw'!T$10)/'ModelParams Lw'!T$11</f>
        <v>#DIV/0!</v>
      </c>
      <c r="BQ261" s="26" t="e">
        <f>(BG261-'ModelParams Lw'!U$10)/'ModelParams Lw'!U$11</f>
        <v>#DIV/0!</v>
      </c>
      <c r="BR261" s="26" t="e">
        <f>(BH261-'ModelParams Lw'!V$10)/'ModelParams Lw'!V$11</f>
        <v>#DIV/0!</v>
      </c>
      <c r="BS261" s="23" t="e">
        <f>IF(Calcul!$E263="SW",DEGREES(ACOS(1-(1/'ModelParams Lw'!C$25*SQRT(0.5*1.2/'Sound Power'!$C261)*('Sound Power'!$B261/3600)/('Sound Power'!$D261)/('Sound Power'!$F261)))),DEGREES(ACOS(1-(1/'ModelParams Lw'!C$29*SQRT(0.5*1.2/'Sound Power'!$C261)*('Sound Power'!$B261/3600)/('Sound Power'!$D261)/('Sound Power'!$F261)))))</f>
        <v>#DIV/0!</v>
      </c>
      <c r="BT261" s="23" t="e">
        <f>IF(Calcul!$E263="SW",DEGREES(ACOS(1-(1/'ModelParams Lw'!D$25*SQRT(0.5*1.2/'Sound Power'!$C261)*('Sound Power'!$B261/3600)/('Sound Power'!$D261)/('Sound Power'!$F261)))),DEGREES(ACOS(1-(1/'ModelParams Lw'!D$29*SQRT(0.5*1.2/'Sound Power'!$C261)*('Sound Power'!$B261/3600)/('Sound Power'!$D261)/('Sound Power'!$F261)))))</f>
        <v>#DIV/0!</v>
      </c>
      <c r="BU261" s="23" t="e">
        <f>IF(Calcul!$E263="SW",DEGREES(ACOS(1-(1/'ModelParams Lw'!E$25*SQRT(0.5*1.2/'Sound Power'!$C261)*('Sound Power'!$B261/3600)/('Sound Power'!$D261)/('Sound Power'!$F261)))),DEGREES(ACOS(1-(1/'ModelParams Lw'!E$29*SQRT(0.5*1.2/'Sound Power'!$C261)*('Sound Power'!$B261/3600)/('Sound Power'!$D261)/('Sound Power'!$F261)))))</f>
        <v>#DIV/0!</v>
      </c>
      <c r="BV261" s="23" t="e">
        <f>IF(Calcul!$E263="SW",DEGREES(ACOS(1-(1/'ModelParams Lw'!F$25*SQRT(0.5*1.2/'Sound Power'!$C261)*('Sound Power'!$B261/3600)/('Sound Power'!$D261)/('Sound Power'!$F261)))),DEGREES(ACOS(1-(1/'ModelParams Lw'!F$29*SQRT(0.5*1.2/'Sound Power'!$C261)*('Sound Power'!$B261/3600)/('Sound Power'!$D261)/('Sound Power'!$F261)))))</f>
        <v>#DIV/0!</v>
      </c>
      <c r="BW261" s="23" t="e">
        <f>IF(Calcul!$E263="SW",DEGREES(ACOS(1-(1/'ModelParams Lw'!G$25*SQRT(0.5*1.2/'Sound Power'!$C261)*('Sound Power'!$B261/3600)/('Sound Power'!$D261)/('Sound Power'!$F261)))),DEGREES(ACOS(1-(1/'ModelParams Lw'!G$29*SQRT(0.5*1.2/'Sound Power'!$C261)*('Sound Power'!$B261/3600)/('Sound Power'!$D261)/('Sound Power'!$F261)))))</f>
        <v>#DIV/0!</v>
      </c>
      <c r="BX261" s="23" t="e">
        <f>IF(Calcul!$E263="SW",DEGREES(ACOS(1-(1/'ModelParams Lw'!H$25*SQRT(0.5*1.2/'Sound Power'!$C261)*('Sound Power'!$B261/3600)/('Sound Power'!$D261)/('Sound Power'!$F261)))),DEGREES(ACOS(1-(1/'ModelParams Lw'!H$29*SQRT(0.5*1.2/'Sound Power'!$C261)*('Sound Power'!$B261/3600)/('Sound Power'!$D261)/('Sound Power'!$F261)))))</f>
        <v>#DIV/0!</v>
      </c>
      <c r="BY261" s="23" t="e">
        <f>IF(Calcul!$E263="SW",DEGREES(ACOS(1-(1/'ModelParams Lw'!I$25*SQRT(0.5*1.2/'Sound Power'!$C261)*('Sound Power'!$B261/3600)/('Sound Power'!$D261)/('Sound Power'!$F261)))),DEGREES(ACOS(1-(1/'ModelParams Lw'!I$29*SQRT(0.5*1.2/'Sound Power'!$C261)*('Sound Power'!$B261/3600)/('Sound Power'!$D261)/('Sound Power'!$F261)))))</f>
        <v>#DIV/0!</v>
      </c>
      <c r="BZ261" s="23" t="e">
        <f>IF(Calcul!$E263="SW",DEGREES(ACOS(1-(1/'ModelParams Lw'!J$25*SQRT(0.5*1.2/'Sound Power'!$C261)*('Sound Power'!$B261/3600)/('Sound Power'!$D261)/('Sound Power'!$F261)))),DEGREES(ACOS(1-(1/'ModelParams Lw'!J$29*SQRT(0.5*1.2/'Sound Power'!$C261)*('Sound Power'!$B261/3600)/('Sound Power'!$D261)/('Sound Power'!$F261)))))</f>
        <v>#DIV/0!</v>
      </c>
      <c r="CA261" s="26" t="e">
        <f>IF(Calcul!$E263="SW",'ModelParams Lw'!C$22+'ModelParams Lw'!C$23*LOG('Sound Power'!$D261/'Sound Power'!$E261)+'ModelParams Lw'!C$24*LN('Sound Power'!BS261),IF('ModelParams Lw'!C$26+'ModelParams Lw'!C$27*LOG('Sound Power'!$D261/'Sound Power'!$E261)+'ModelParams Lw'!C$28*LN('Sound Power'!BS261)&lt;'ModelParams Lw'!C$22+'ModelParams Lw'!C$23*LOG('Sound Power'!$D261/'Sound Power'!$E261)+'ModelParams Lw'!C$24*LN('Sound Power'!BS261),'ModelParams Lw'!C$22+'ModelParams Lw'!C$23*LOG('Sound Power'!$D261/'Sound Power'!$E261)+'ModelParams Lw'!C$24*LN('Sound Power'!BS261),'ModelParams Lw'!C$26+'ModelParams Lw'!C$27*LOG('Sound Power'!$D261/'Sound Power'!$E261)+'ModelParams Lw'!C$28*LN('Sound Power'!BS261)))</f>
        <v>#DIV/0!</v>
      </c>
      <c r="CB261" s="26" t="e">
        <f>IF(Calcul!$E263="SW",'ModelParams Lw'!D$22+'ModelParams Lw'!D$23*LOG('Sound Power'!$D261/'Sound Power'!$E261)+'ModelParams Lw'!D$24*LN('Sound Power'!BT261),IF('ModelParams Lw'!D$26+'ModelParams Lw'!D$27*LOG('Sound Power'!$D261/'Sound Power'!$E261)+'ModelParams Lw'!D$28*LN('Sound Power'!BT261)&lt;'ModelParams Lw'!D$22+'ModelParams Lw'!D$23*LOG('Sound Power'!$D261/'Sound Power'!$E261)+'ModelParams Lw'!D$24*LN('Sound Power'!BT261),'ModelParams Lw'!D$22+'ModelParams Lw'!D$23*LOG('Sound Power'!$D261/'Sound Power'!$E261)+'ModelParams Lw'!D$24*LN('Sound Power'!BT261),'ModelParams Lw'!D$26+'ModelParams Lw'!D$27*LOG('Sound Power'!$D261/'Sound Power'!$E261)+'ModelParams Lw'!D$28*LN('Sound Power'!BT261)))</f>
        <v>#DIV/0!</v>
      </c>
      <c r="CC261" s="26" t="e">
        <f>IF(Calcul!$E263="SW",'ModelParams Lw'!E$22+'ModelParams Lw'!E$23*LOG('Sound Power'!$D261/'Sound Power'!$E261)+'ModelParams Lw'!E$24*LN('Sound Power'!BU261),IF('ModelParams Lw'!E$26+'ModelParams Lw'!E$27*LOG('Sound Power'!$D261/'Sound Power'!$E261)+'ModelParams Lw'!E$28*LN('Sound Power'!BU261)&lt;'ModelParams Lw'!E$22+'ModelParams Lw'!E$23*LOG('Sound Power'!$D261/'Sound Power'!$E261)+'ModelParams Lw'!E$24*LN('Sound Power'!BU261),'ModelParams Lw'!E$22+'ModelParams Lw'!E$23*LOG('Sound Power'!$D261/'Sound Power'!$E261)+'ModelParams Lw'!E$24*LN('Sound Power'!BU261),'ModelParams Lw'!E$26+'ModelParams Lw'!E$27*LOG('Sound Power'!$D261/'Sound Power'!$E261)+'ModelParams Lw'!E$28*LN('Sound Power'!BU261)))</f>
        <v>#DIV/0!</v>
      </c>
      <c r="CD261" s="26" t="e">
        <f>IF(Calcul!$E263="SW",'ModelParams Lw'!F$22+'ModelParams Lw'!F$23*LOG('Sound Power'!$D261/'Sound Power'!$E261)+'ModelParams Lw'!F$24*LN('Sound Power'!BV261),IF('ModelParams Lw'!F$26+'ModelParams Lw'!F$27*LOG('Sound Power'!$D261/'Sound Power'!$E261)+'ModelParams Lw'!F$28*LN('Sound Power'!BV261)&lt;'ModelParams Lw'!F$22+'ModelParams Lw'!F$23*LOG('Sound Power'!$D261/'Sound Power'!$E261)+'ModelParams Lw'!F$24*LN('Sound Power'!BV261),'ModelParams Lw'!F$22+'ModelParams Lw'!F$23*LOG('Sound Power'!$D261/'Sound Power'!$E261)+'ModelParams Lw'!F$24*LN('Sound Power'!BV261),'ModelParams Lw'!F$26+'ModelParams Lw'!F$27*LOG('Sound Power'!$D261/'Sound Power'!$E261)+'ModelParams Lw'!F$28*LN('Sound Power'!BV261)))</f>
        <v>#DIV/0!</v>
      </c>
      <c r="CE261" s="26" t="e">
        <f>IF(Calcul!$E263="SW",'ModelParams Lw'!G$22+'ModelParams Lw'!G$23*LOG('Sound Power'!$D261/'Sound Power'!$E261)+'ModelParams Lw'!G$24*LN('Sound Power'!BW261),IF('ModelParams Lw'!G$26+'ModelParams Lw'!G$27*LOG('Sound Power'!$D261/'Sound Power'!$E261)+'ModelParams Lw'!G$28*LN('Sound Power'!BW261)&lt;'ModelParams Lw'!G$22+'ModelParams Lw'!G$23*LOG('Sound Power'!$D261/'Sound Power'!$E261)+'ModelParams Lw'!G$24*LN('Sound Power'!BW261),'ModelParams Lw'!G$22+'ModelParams Lw'!G$23*LOG('Sound Power'!$D261/'Sound Power'!$E261)+'ModelParams Lw'!G$24*LN('Sound Power'!BW261),'ModelParams Lw'!G$26+'ModelParams Lw'!G$27*LOG('Sound Power'!$D261/'Sound Power'!$E261)+'ModelParams Lw'!G$28*LN('Sound Power'!BW261)))</f>
        <v>#DIV/0!</v>
      </c>
      <c r="CF261" s="26" t="e">
        <f>IF(Calcul!$E263="SW",'ModelParams Lw'!H$22+'ModelParams Lw'!H$23*LOG('Sound Power'!$D261/'Sound Power'!$E261)+'ModelParams Lw'!H$24*LN('Sound Power'!BX261),IF('ModelParams Lw'!H$26+'ModelParams Lw'!H$27*LOG('Sound Power'!$D261/'Sound Power'!$E261)+'ModelParams Lw'!H$28*LN('Sound Power'!BX261)&lt;'ModelParams Lw'!H$22+'ModelParams Lw'!H$23*LOG('Sound Power'!$D261/'Sound Power'!$E261)+'ModelParams Lw'!H$24*LN('Sound Power'!BX261),'ModelParams Lw'!H$22+'ModelParams Lw'!H$23*LOG('Sound Power'!$D261/'Sound Power'!$E261)+'ModelParams Lw'!H$24*LN('Sound Power'!BX261),'ModelParams Lw'!H$26+'ModelParams Lw'!H$27*LOG('Sound Power'!$D261/'Sound Power'!$E261)+'ModelParams Lw'!H$28*LN('Sound Power'!BX261)))</f>
        <v>#DIV/0!</v>
      </c>
      <c r="CG261" s="26" t="e">
        <f>IF(Calcul!$E263="SW",'ModelParams Lw'!I$22+'ModelParams Lw'!I$23*LOG('Sound Power'!$D261/'Sound Power'!$E261)+'ModelParams Lw'!I$24*LN('Sound Power'!BY261),IF('ModelParams Lw'!I$26+'ModelParams Lw'!I$27*LOG('Sound Power'!$D261/'Sound Power'!$E261)+'ModelParams Lw'!I$28*LN('Sound Power'!BY261)&lt;'ModelParams Lw'!I$22+'ModelParams Lw'!I$23*LOG('Sound Power'!$D261/'Sound Power'!$E261)+'ModelParams Lw'!I$24*LN('Sound Power'!BY261),'ModelParams Lw'!I$22+'ModelParams Lw'!I$23*LOG('Sound Power'!$D261/'Sound Power'!$E261)+'ModelParams Lw'!I$24*LN('Sound Power'!BY261),'ModelParams Lw'!I$26+'ModelParams Lw'!I$27*LOG('Sound Power'!$D261/'Sound Power'!$E261)+'ModelParams Lw'!I$28*LN('Sound Power'!BY261)))</f>
        <v>#DIV/0!</v>
      </c>
      <c r="CH261" s="26" t="e">
        <f>IF(Calcul!$E263="SW",'ModelParams Lw'!J$22+'ModelParams Lw'!J$23*LOG('Sound Power'!$D261/'Sound Power'!$E261)+'ModelParams Lw'!J$24*LN('Sound Power'!BZ261),IF('ModelParams Lw'!J$26+'ModelParams Lw'!J$27*LOG('Sound Power'!$D261/'Sound Power'!$E261)+'ModelParams Lw'!J$28*LN('Sound Power'!BZ261)&lt;'ModelParams Lw'!J$22+'ModelParams Lw'!J$23*LOG('Sound Power'!$D261/'Sound Power'!$E261)+'ModelParams Lw'!J$24*LN('Sound Power'!BZ261),'ModelParams Lw'!J$22+'ModelParams Lw'!J$23*LOG('Sound Power'!$D261/'Sound Power'!$E261)+'ModelParams Lw'!J$24*LN('Sound Power'!BZ261),'ModelParams Lw'!J$26+'ModelParams Lw'!J$27*LOG('Sound Power'!$D261/'Sound Power'!$E261)+'ModelParams Lw'!J$28*LN('Sound Power'!BZ261)))</f>
        <v>#DIV/0!</v>
      </c>
      <c r="CI261" s="26" t="e">
        <f t="shared" si="108"/>
        <v>#DIV/0!</v>
      </c>
      <c r="CJ261" s="26" t="e">
        <f t="shared" si="109"/>
        <v>#DIV/0!</v>
      </c>
      <c r="CK261" s="26" t="e">
        <f t="shared" si="110"/>
        <v>#DIV/0!</v>
      </c>
      <c r="CL261" s="26" t="e">
        <f t="shared" si="111"/>
        <v>#DIV/0!</v>
      </c>
      <c r="CM261" s="26" t="e">
        <f t="shared" si="112"/>
        <v>#DIV/0!</v>
      </c>
      <c r="CN261" s="26" t="e">
        <f t="shared" si="113"/>
        <v>#DIV/0!</v>
      </c>
      <c r="CO261" s="26" t="e">
        <f t="shared" si="114"/>
        <v>#DIV/0!</v>
      </c>
      <c r="CP261" s="26" t="e">
        <f t="shared" si="115"/>
        <v>#DIV/0!</v>
      </c>
      <c r="CQ261" s="26" t="e">
        <f>10*LOG10(IF(CI261="",0,POWER(10,((CI261+'ModelParams Lw'!$O$4)/10))) +IF(CJ261="",0,POWER(10,((CJ261+'ModelParams Lw'!$P$4)/10))) +IF(CK261="",0,POWER(10,((CK261+'ModelParams Lw'!$Q$4)/10))) +IF(CL261="",0,POWER(10,((CL261+'ModelParams Lw'!$R$4)/10))) +IF(CM261="",0,POWER(10,((CM261+'ModelParams Lw'!$S$4)/10))) +IF(CN261="",0,POWER(10,((CN261+'ModelParams Lw'!$T$4)/10))) +IF(CO261="",0,POWER(10,((CO261+'ModelParams Lw'!$U$4)/10)))+IF(CP261="",0,POWER(10,((CP261+'ModelParams Lw'!$V$4)/10))))</f>
        <v>#DIV/0!</v>
      </c>
      <c r="CR261" s="26" t="e">
        <f t="shared" si="116"/>
        <v>#DIV/0!</v>
      </c>
      <c r="CS261" s="26" t="e">
        <f>(CI261-'ModelParams Lw'!$O$10)/'ModelParams Lw'!$O$11</f>
        <v>#DIV/0!</v>
      </c>
      <c r="CT261" s="26" t="e">
        <f>(CJ261-'ModelParams Lw'!$P$10)/'ModelParams Lw'!$P$11</f>
        <v>#DIV/0!</v>
      </c>
      <c r="CU261" s="26" t="e">
        <f>(CK261-'ModelParams Lw'!$Q$10)/'ModelParams Lw'!$Q$11</f>
        <v>#DIV/0!</v>
      </c>
      <c r="CV261" s="26" t="e">
        <f>(CL261-'ModelParams Lw'!$R$10)/'ModelParams Lw'!$R$11</f>
        <v>#DIV/0!</v>
      </c>
      <c r="CW261" s="26" t="e">
        <f>(CM261-'ModelParams Lw'!$S$10)/'ModelParams Lw'!$S$11</f>
        <v>#DIV/0!</v>
      </c>
      <c r="CX261" s="26" t="e">
        <f>(CN261-'ModelParams Lw'!$T$10)/'ModelParams Lw'!$T$11</f>
        <v>#DIV/0!</v>
      </c>
      <c r="CY261" s="26" t="e">
        <f>(CO261-'ModelParams Lw'!$U$10)/'ModelParams Lw'!$U$11</f>
        <v>#DIV/0!</v>
      </c>
      <c r="CZ261" s="26" t="e">
        <f>(CP261-'ModelParams Lw'!$V$10)/'ModelParams Lw'!$V$11</f>
        <v>#DIV/0!</v>
      </c>
    </row>
    <row r="262" spans="1:104" x14ac:dyDescent="0.2">
      <c r="A262" s="13">
        <f>Calcul!A264</f>
        <v>0</v>
      </c>
      <c r="B262" s="13">
        <f t="shared" si="117"/>
        <v>0</v>
      </c>
      <c r="C262" s="13">
        <f>Calcul!B264</f>
        <v>0</v>
      </c>
      <c r="D262" s="13">
        <f>Calcul!C264/1000</f>
        <v>0</v>
      </c>
      <c r="E262" s="13">
        <f>Calcul!D264/1000</f>
        <v>0</v>
      </c>
      <c r="F262" s="13">
        <f t="shared" si="118"/>
        <v>0</v>
      </c>
      <c r="G262" s="23" t="e">
        <f>DEGREES(ACOS(1-(1/'ModelParams Lw'!B$15*SQRT(0.5*1.2/'Sound Power'!$C262)*('Sound Power'!$B262/3600)/('Sound Power'!$D262)/('Sound Power'!$F262))))</f>
        <v>#DIV/0!</v>
      </c>
      <c r="H262" s="23" t="e">
        <f>DEGREES(ACOS(1-(1/'ModelParams Lw'!C$15*SQRT(0.5*1.2/'Sound Power'!$C262)*('Sound Power'!$B262/3600)/('Sound Power'!$D262)/('Sound Power'!$F262))))</f>
        <v>#DIV/0!</v>
      </c>
      <c r="I262" s="23" t="e">
        <f>DEGREES(ACOS(1-(1/'ModelParams Lw'!D$15*SQRT(0.5*1.2/'Sound Power'!$C262)*('Sound Power'!$B262/3600)/('Sound Power'!$D262)/('Sound Power'!$F262))))</f>
        <v>#DIV/0!</v>
      </c>
      <c r="J262" s="23" t="e">
        <f>DEGREES(ACOS(1-(1/'ModelParams Lw'!E$15*SQRT(0.5*1.2/'Sound Power'!$C262)*('Sound Power'!$B262/3600)/('Sound Power'!$D262)/('Sound Power'!$F262))))</f>
        <v>#DIV/0!</v>
      </c>
      <c r="K262" s="23" t="e">
        <f>DEGREES(ACOS(1-(1/'ModelParams Lw'!F$15*SQRT(0.5*1.2/'Sound Power'!$C262)*('Sound Power'!$B262/3600)/('Sound Power'!$D262)/('Sound Power'!$F262))))</f>
        <v>#DIV/0!</v>
      </c>
      <c r="L262" s="23" t="e">
        <f>DEGREES(ACOS(1-(1/'ModelParams Lw'!G$15*SQRT(0.5*1.2/'Sound Power'!$C262)*('Sound Power'!$B262/3600)/('Sound Power'!$D262)/('Sound Power'!$F262))))</f>
        <v>#DIV/0!</v>
      </c>
      <c r="M262" s="23" t="e">
        <f>DEGREES(ACOS(1-(1/'ModelParams Lw'!H$15*SQRT(0.5*1.2/'Sound Power'!$C262)*('Sound Power'!$B262/3600)/('Sound Power'!$D262)/('Sound Power'!$F262))))</f>
        <v>#DIV/0!</v>
      </c>
      <c r="N262" s="23" t="e">
        <f>DEGREES(ACOS(1-(1/'ModelParams Lw'!I$15*SQRT(0.5*1.2/'Sound Power'!$C262)*('Sound Power'!$B262/3600)/('Sound Power'!$D262)/('Sound Power'!$F262))))</f>
        <v>#DIV/0!</v>
      </c>
      <c r="O262" s="26" t="e">
        <f>('ModelParams Lw'!B$4*LN('Sound Power'!G262)/(1+EXP(-('Sound Power'!$D262*1000+'ModelParams Lw'!B$6)/'ModelParams Lw'!B$7))+'ModelParams Lw'!B$5)*LN('Sound Power'!$B262)-('ModelParams Lw'!B$8+'ModelParams Lw'!B$9*$D262+'ModelParams Lw'!B$10*'Sound Power'!$F262^'ModelParams Lw'!B$14+'ModelParams Lw'!B$11*LN('Sound Power'!G262)+'ModelParams Lw'!B$12*'Sound Power'!$D262*'Sound Power'!$F262+'ModelParams Lw'!B$13*'Sound Power'!$D262*LN('Sound Power'!G262))</f>
        <v>#DIV/0!</v>
      </c>
      <c r="P262" s="26" t="e">
        <f>('ModelParams Lw'!C$4*LN('Sound Power'!H262)/(1+EXP(-('Sound Power'!$D262*1000+'ModelParams Lw'!C$6)/'ModelParams Lw'!C$7))+'ModelParams Lw'!C$5)*LN('Sound Power'!$B262)-('ModelParams Lw'!C$8+'ModelParams Lw'!C$9*$D262+'ModelParams Lw'!C$10*'Sound Power'!$F262^'ModelParams Lw'!C$14+'ModelParams Lw'!C$11*LN('Sound Power'!H262)+'ModelParams Lw'!C$12*'Sound Power'!$D262*'Sound Power'!$F262+'ModelParams Lw'!C$13*'Sound Power'!$D262*LN('Sound Power'!H262))</f>
        <v>#DIV/0!</v>
      </c>
      <c r="Q262" s="26" t="e">
        <f>('ModelParams Lw'!D$4*LN('Sound Power'!I262)/(1+EXP(-('Sound Power'!$D262*1000+'ModelParams Lw'!D$6)/'ModelParams Lw'!D$7))+'ModelParams Lw'!D$5)*LN('Sound Power'!$B262)-('ModelParams Lw'!D$8+'ModelParams Lw'!D$9*$D262+'ModelParams Lw'!D$10*'Sound Power'!$F262^'ModelParams Lw'!D$14+'ModelParams Lw'!D$11*LN('Sound Power'!I262)+'ModelParams Lw'!D$12*'Sound Power'!$D262*'Sound Power'!$F262+'ModelParams Lw'!D$13*'Sound Power'!$D262*LN('Sound Power'!I262))</f>
        <v>#DIV/0!</v>
      </c>
      <c r="R262" s="26" t="e">
        <f>('ModelParams Lw'!E$4*LN('Sound Power'!J262)/(1+EXP(-('Sound Power'!$D262*1000+'ModelParams Lw'!E$6)/'ModelParams Lw'!E$7))+'ModelParams Lw'!E$5)*LN('Sound Power'!$B262)-('ModelParams Lw'!E$8+'ModelParams Lw'!E$9*$D262+'ModelParams Lw'!E$10*'Sound Power'!$F262^'ModelParams Lw'!E$14+'ModelParams Lw'!E$11*LN('Sound Power'!J262)+'ModelParams Lw'!E$12*'Sound Power'!$D262*'Sound Power'!$F262+'ModelParams Lw'!E$13*'Sound Power'!$D262*LN('Sound Power'!J262))</f>
        <v>#DIV/0!</v>
      </c>
      <c r="S262" s="26" t="e">
        <f>('ModelParams Lw'!F$4*LN('Sound Power'!K262)/(1+EXP(-('Sound Power'!$D262*1000+'ModelParams Lw'!F$6)/'ModelParams Lw'!F$7))+'ModelParams Lw'!F$5)*LN('Sound Power'!$B262)-('ModelParams Lw'!F$8+'ModelParams Lw'!F$9*$D262+'ModelParams Lw'!F$10*'Sound Power'!$F262^'ModelParams Lw'!F$14+'ModelParams Lw'!F$11*LN('Sound Power'!K262)+'ModelParams Lw'!F$12*'Sound Power'!$D262*'Sound Power'!$F262+'ModelParams Lw'!F$13*'Sound Power'!$D262*LN('Sound Power'!K262))</f>
        <v>#DIV/0!</v>
      </c>
      <c r="T262" s="26" t="e">
        <f>('ModelParams Lw'!G$4*LN('Sound Power'!L262)/(1+EXP(-('Sound Power'!$D262*1000+'ModelParams Lw'!G$6)/'ModelParams Lw'!G$7))+'ModelParams Lw'!G$5)*LN('Sound Power'!$B262)-('ModelParams Lw'!G$8+'ModelParams Lw'!G$9*$D262+'ModelParams Lw'!G$10*'Sound Power'!$F262^'ModelParams Lw'!G$14+'ModelParams Lw'!G$11*LN('Sound Power'!L262)+'ModelParams Lw'!G$12*'Sound Power'!$D262*'Sound Power'!$F262+'ModelParams Lw'!G$13*'Sound Power'!$D262*LN('Sound Power'!L262))</f>
        <v>#DIV/0!</v>
      </c>
      <c r="U262" s="26" t="e">
        <f>('ModelParams Lw'!H$4*LN('Sound Power'!M262)/(1+EXP(-('Sound Power'!$D262*1000+'ModelParams Lw'!H$6)/'ModelParams Lw'!H$7))+'ModelParams Lw'!H$5)*LN('Sound Power'!$B262)-('ModelParams Lw'!H$8+'ModelParams Lw'!H$9*$D262+'ModelParams Lw'!H$10*'Sound Power'!$F262^'ModelParams Lw'!H$14+'ModelParams Lw'!H$11*LN('Sound Power'!M262)+'ModelParams Lw'!H$12*'Sound Power'!$D262*'Sound Power'!$F262+'ModelParams Lw'!H$13*'Sound Power'!$D262*LN('Sound Power'!M262))</f>
        <v>#DIV/0!</v>
      </c>
      <c r="V262" s="26" t="e">
        <f>('ModelParams Lw'!I$4*LN('Sound Power'!N262)/(1+EXP(-('Sound Power'!$D262*1000+'ModelParams Lw'!I$6)/'ModelParams Lw'!I$7))+'ModelParams Lw'!I$5)*LN('Sound Power'!$B262)-('ModelParams Lw'!I$8+'ModelParams Lw'!I$9*$D262+'ModelParams Lw'!I$10*'Sound Power'!$F262^'ModelParams Lw'!I$14+'ModelParams Lw'!I$11*LN('Sound Power'!N262)+'ModelParams Lw'!I$12*'Sound Power'!$D262*'Sound Power'!$F262+'ModelParams Lw'!I$13*'Sound Power'!$D262*LN('Sound Power'!N262))</f>
        <v>#DIV/0!</v>
      </c>
      <c r="W262" s="26" t="e">
        <f>10*LOG10(IF(O262="",0,POWER(10,((O262+'ModelParams Lw'!$O$4)/10))) +IF(P262="",0,POWER(10,((P262+'ModelParams Lw'!$P$4)/10))) +IF(Q262="",0,POWER(10,((Q262+'ModelParams Lw'!$Q$4)/10))) +IF(R262="",0,POWER(10,((R262+'ModelParams Lw'!$R$4)/10))) +IF(S262="",0,POWER(10,((S262+'ModelParams Lw'!$S$4)/10))) +IF(T262="",0,POWER(10,((T262+'ModelParams Lw'!$T$4)/10))) +IF(U262="",0,POWER(10,((U262+'ModelParams Lw'!$U$4)/10)))+IF(V262="",0,POWER(10,((V262+'ModelParams Lw'!$V$4)/10))))</f>
        <v>#DIV/0!</v>
      </c>
      <c r="X262" s="26" t="e">
        <f t="shared" si="102"/>
        <v>#DIV/0!</v>
      </c>
      <c r="Y262" s="26" t="e">
        <f>(O262-'ModelParams Lw'!O$10)/'ModelParams Lw'!O$11</f>
        <v>#DIV/0!</v>
      </c>
      <c r="Z262" s="26" t="e">
        <f>(P262-'ModelParams Lw'!P$10)/'ModelParams Lw'!P$11</f>
        <v>#DIV/0!</v>
      </c>
      <c r="AA262" s="26" t="e">
        <f>(Q262-'ModelParams Lw'!Q$10)/'ModelParams Lw'!Q$11</f>
        <v>#DIV/0!</v>
      </c>
      <c r="AB262" s="26" t="e">
        <f>(R262-'ModelParams Lw'!R$10)/'ModelParams Lw'!R$11</f>
        <v>#DIV/0!</v>
      </c>
      <c r="AC262" s="26" t="e">
        <f>(S262-'ModelParams Lw'!S$10)/'ModelParams Lw'!S$11</f>
        <v>#DIV/0!</v>
      </c>
      <c r="AD262" s="26" t="e">
        <f>(T262-'ModelParams Lw'!T$10)/'ModelParams Lw'!T$11</f>
        <v>#DIV/0!</v>
      </c>
      <c r="AE262" s="26" t="e">
        <f>(U262-'ModelParams Lw'!U$10)/'ModelParams Lw'!U$11</f>
        <v>#DIV/0!</v>
      </c>
      <c r="AF262" s="26" t="e">
        <f>(V262-'ModelParams Lw'!V$10)/'ModelParams Lw'!V$11</f>
        <v>#DIV/0!</v>
      </c>
      <c r="AG262" s="26" t="e">
        <f t="shared" si="103"/>
        <v>#DIV/0!</v>
      </c>
      <c r="AH262" s="26" t="e">
        <f>VLOOKUP(D262*1000,'ModelParams Lw'!$A$38:$D$58,4)</f>
        <v>#N/A</v>
      </c>
      <c r="AI262" s="56" t="e">
        <f>VLOOKUP(D262*1000,'ModelParams Lw'!$A$38:$D$58,2)</f>
        <v>#N/A</v>
      </c>
      <c r="AJ262" s="46" t="e">
        <f t="shared" si="104"/>
        <v>#DIV/0!</v>
      </c>
      <c r="AK262" s="26" t="e">
        <f t="shared" si="105"/>
        <v>#VALUE!</v>
      </c>
      <c r="AL262" s="26" t="e">
        <f>IF($AI262=100,'ModelParams Lw'!R$35*'Sound Power'!$AH262^2+'ModelParams Lw'!R$36*'Sound Power'!$AH262+'ModelParams Lw'!R$37,IF($AI262=150,'ModelParams Lw'!R$38*'Sound Power'!$AH262^2+'ModelParams Lw'!R$39*'Sound Power'!$AH262+'ModelParams Lw'!R$40,'ModelParams Lw'!R$41*'Sound Power'!$AH262^2+'ModelParams Lw'!R$42*'Sound Power'!$AH262+'ModelParams Lw'!R$43))</f>
        <v>#N/A</v>
      </c>
      <c r="AM262" s="26" t="e">
        <f>IF($AI262=100,'ModelParams Lw'!S$35*'Sound Power'!$AH262^2+'ModelParams Lw'!S$36*'Sound Power'!$AH262+'ModelParams Lw'!S$37,IF($AI262=150,'ModelParams Lw'!S$38*'Sound Power'!$AH262^2+'ModelParams Lw'!S$39*'Sound Power'!$AH262+'ModelParams Lw'!S$40,'ModelParams Lw'!S$41*'Sound Power'!$AH262^2+'ModelParams Lw'!S$42*'Sound Power'!$AH262+'ModelParams Lw'!S$43))</f>
        <v>#N/A</v>
      </c>
      <c r="AN262" s="26" t="e">
        <f>IF($AI262=100,'ModelParams Lw'!T$35*'Sound Power'!$AH262^2+'ModelParams Lw'!T$36*'Sound Power'!$AH262+'ModelParams Lw'!T$37,IF($AI262=150,'ModelParams Lw'!T$38*'Sound Power'!$AH262^2+'ModelParams Lw'!T$39*'Sound Power'!$AH262+'ModelParams Lw'!T$40,'ModelParams Lw'!T$41*'Sound Power'!$AH262^2+'ModelParams Lw'!T$42*'Sound Power'!$AH262+'ModelParams Lw'!T$43))</f>
        <v>#N/A</v>
      </c>
      <c r="AO262" s="26" t="e">
        <f>IF($AI262=100,'ModelParams Lw'!U$35*'Sound Power'!$AH262^2+'ModelParams Lw'!U$36*'Sound Power'!$AH262+'ModelParams Lw'!U$37,IF($AI262=150,'ModelParams Lw'!U$38*'Sound Power'!$AH262^2+'ModelParams Lw'!U$39*'Sound Power'!$AH262+'ModelParams Lw'!U$40,'ModelParams Lw'!U$41*'Sound Power'!$AH262^2+'ModelParams Lw'!U$42*'Sound Power'!$AH262+'ModelParams Lw'!U$43))</f>
        <v>#N/A</v>
      </c>
      <c r="AP262" s="26" t="e">
        <f>IF($AI262=100,'ModelParams Lw'!V$35*'Sound Power'!$AH262^2+'ModelParams Lw'!V$36*'Sound Power'!$AH262+'ModelParams Lw'!V$37,IF($AI262=150,'ModelParams Lw'!V$38*'Sound Power'!$AH262^2+'ModelParams Lw'!V$39*'Sound Power'!$AH262+'ModelParams Lw'!V$40,'ModelParams Lw'!V$41*'Sound Power'!$AH262^2+'ModelParams Lw'!V$42*'Sound Power'!$AH262+'ModelParams Lw'!V$43))</f>
        <v>#N/A</v>
      </c>
      <c r="AQ262" s="26" t="e">
        <f>IF($AI262=100,'ModelParams Lw'!W$35*'Sound Power'!$AH262^2+'ModelParams Lw'!W$36*'Sound Power'!$AH262+'ModelParams Lw'!W$37,IF($AI262=150,'ModelParams Lw'!W$38*'Sound Power'!$AH262^2+'ModelParams Lw'!W$39*'Sound Power'!$AH262+'ModelParams Lw'!W$40,'ModelParams Lw'!W$41*'Sound Power'!$AH262^2+'ModelParams Lw'!W$42*'Sound Power'!$AH262+'ModelParams Lw'!W$43))</f>
        <v>#N/A</v>
      </c>
      <c r="AR262" s="26" t="e">
        <f t="shared" si="106"/>
        <v>#VALUE!</v>
      </c>
      <c r="AS262" s="26" t="e">
        <f>IF(26.83*LN($AJ262)-11.791-'ModelParams Lw'!B$35&lt;0,0,26.83*LN($AJ262)-11.791-'ModelParams Lw'!B$35)</f>
        <v>#DIV/0!</v>
      </c>
      <c r="AT262" s="26" t="e">
        <f>IF(26.83*LN($AJ262)-11.791-'ModelParams Lw'!C$35&lt;0,0,26.83*LN($AJ262)-11.791-'ModelParams Lw'!C$35)</f>
        <v>#DIV/0!</v>
      </c>
      <c r="AU262" s="26" t="e">
        <f>IF(26.83*LN($AJ262)-11.791-'ModelParams Lw'!D$35&lt;0,0,26.83*LN($AJ262)-11.791-'ModelParams Lw'!D$35)</f>
        <v>#DIV/0!</v>
      </c>
      <c r="AV262" s="26" t="e">
        <f>IF(26.83*LN($AJ262)-11.791-'ModelParams Lw'!E$35&lt;0,0,26.83*LN($AJ262)-11.791-'ModelParams Lw'!E$35)</f>
        <v>#DIV/0!</v>
      </c>
      <c r="AW262" s="26" t="e">
        <f>IF(26.83*LN($AJ262)-11.791-'ModelParams Lw'!F$35&lt;0,0,26.83*LN($AJ262)-11.791-'ModelParams Lw'!F$35)</f>
        <v>#DIV/0!</v>
      </c>
      <c r="AX262" s="26" t="e">
        <f>IF(26.83*LN($AJ262)-11.791-'ModelParams Lw'!G$35&lt;0,0,26.83*LN($AJ262)-11.791-'ModelParams Lw'!G$35)</f>
        <v>#DIV/0!</v>
      </c>
      <c r="AY262" s="26" t="e">
        <f>IF(26.83*LN($AJ262)-11.791-'ModelParams Lw'!H$35&lt;0,0,26.83*LN($AJ262)-11.791-'ModelParams Lw'!H$35)</f>
        <v>#DIV/0!</v>
      </c>
      <c r="AZ262" s="26" t="e">
        <f>IF(26.83*LN($AJ262)-11.791-'ModelParams Lw'!I$35&lt;0,0,26.83*LN($AJ262)-11.791-'ModelParams Lw'!I$35)</f>
        <v>#DIV/0!</v>
      </c>
      <c r="BA262" s="26" t="e">
        <f t="shared" si="119"/>
        <v>#DIV/0!</v>
      </c>
      <c r="BB262" s="26" t="e">
        <f t="shared" si="120"/>
        <v>#DIV/0!</v>
      </c>
      <c r="BC262" s="26" t="e">
        <f t="shared" si="121"/>
        <v>#DIV/0!</v>
      </c>
      <c r="BD262" s="26" t="e">
        <f t="shared" si="122"/>
        <v>#DIV/0!</v>
      </c>
      <c r="BE262" s="26" t="e">
        <f t="shared" si="123"/>
        <v>#DIV/0!</v>
      </c>
      <c r="BF262" s="26" t="e">
        <f t="shared" si="124"/>
        <v>#DIV/0!</v>
      </c>
      <c r="BG262" s="26" t="e">
        <f t="shared" si="125"/>
        <v>#DIV/0!</v>
      </c>
      <c r="BH262" s="26" t="e">
        <f t="shared" si="126"/>
        <v>#DIV/0!</v>
      </c>
      <c r="BI262" s="26" t="e">
        <f>10*LOG10(IF(BA262="",0,POWER(10,((BA262+'ModelParams Lw'!$O$4)/10))) +IF(BB262="",0,POWER(10,((BB262+'ModelParams Lw'!$P$4)/10))) +IF(BC262="",0,POWER(10,((BC262+'ModelParams Lw'!$Q$4)/10))) +IF(BD262="",0,POWER(10,((BD262+'ModelParams Lw'!$R$4)/10))) +IF(BE262="",0,POWER(10,((BE262+'ModelParams Lw'!$S$4)/10))) +IF(BF262="",0,POWER(10,((BF262+'ModelParams Lw'!$T$4)/10))) +IF(BG262="",0,POWER(10,((BG262+'ModelParams Lw'!$U$4)/10)))+IF(BH262="",0,POWER(10,((BH262+'ModelParams Lw'!$V$4)/10))))</f>
        <v>#DIV/0!</v>
      </c>
      <c r="BJ262" s="26" t="e">
        <f t="shared" si="107"/>
        <v>#DIV/0!</v>
      </c>
      <c r="BK262" s="26" t="e">
        <f>(BA262-'ModelParams Lw'!O$10)/'ModelParams Lw'!O$11</f>
        <v>#DIV/0!</v>
      </c>
      <c r="BL262" s="26" t="e">
        <f>(BB262-'ModelParams Lw'!P$10)/'ModelParams Lw'!P$11</f>
        <v>#DIV/0!</v>
      </c>
      <c r="BM262" s="26" t="e">
        <f>(BC262-'ModelParams Lw'!Q$10)/'ModelParams Lw'!Q$11</f>
        <v>#DIV/0!</v>
      </c>
      <c r="BN262" s="26" t="e">
        <f>(BD262-'ModelParams Lw'!R$10)/'ModelParams Lw'!R$11</f>
        <v>#DIV/0!</v>
      </c>
      <c r="BO262" s="26" t="e">
        <f>(BE262-'ModelParams Lw'!S$10)/'ModelParams Lw'!S$11</f>
        <v>#DIV/0!</v>
      </c>
      <c r="BP262" s="26" t="e">
        <f>(BF262-'ModelParams Lw'!T$10)/'ModelParams Lw'!T$11</f>
        <v>#DIV/0!</v>
      </c>
      <c r="BQ262" s="26" t="e">
        <f>(BG262-'ModelParams Lw'!U$10)/'ModelParams Lw'!U$11</f>
        <v>#DIV/0!</v>
      </c>
      <c r="BR262" s="26" t="e">
        <f>(BH262-'ModelParams Lw'!V$10)/'ModelParams Lw'!V$11</f>
        <v>#DIV/0!</v>
      </c>
      <c r="BS262" s="23" t="e">
        <f>IF(Calcul!$E264="SW",DEGREES(ACOS(1-(1/'ModelParams Lw'!C$25*SQRT(0.5*1.2/'Sound Power'!$C262)*('Sound Power'!$B262/3600)/('Sound Power'!$D262)/('Sound Power'!$F262)))),DEGREES(ACOS(1-(1/'ModelParams Lw'!C$29*SQRT(0.5*1.2/'Sound Power'!$C262)*('Sound Power'!$B262/3600)/('Sound Power'!$D262)/('Sound Power'!$F262)))))</f>
        <v>#DIV/0!</v>
      </c>
      <c r="BT262" s="23" t="e">
        <f>IF(Calcul!$E264="SW",DEGREES(ACOS(1-(1/'ModelParams Lw'!D$25*SQRT(0.5*1.2/'Sound Power'!$C262)*('Sound Power'!$B262/3600)/('Sound Power'!$D262)/('Sound Power'!$F262)))),DEGREES(ACOS(1-(1/'ModelParams Lw'!D$29*SQRT(0.5*1.2/'Sound Power'!$C262)*('Sound Power'!$B262/3600)/('Sound Power'!$D262)/('Sound Power'!$F262)))))</f>
        <v>#DIV/0!</v>
      </c>
      <c r="BU262" s="23" t="e">
        <f>IF(Calcul!$E264="SW",DEGREES(ACOS(1-(1/'ModelParams Lw'!E$25*SQRT(0.5*1.2/'Sound Power'!$C262)*('Sound Power'!$B262/3600)/('Sound Power'!$D262)/('Sound Power'!$F262)))),DEGREES(ACOS(1-(1/'ModelParams Lw'!E$29*SQRT(0.5*1.2/'Sound Power'!$C262)*('Sound Power'!$B262/3600)/('Sound Power'!$D262)/('Sound Power'!$F262)))))</f>
        <v>#DIV/0!</v>
      </c>
      <c r="BV262" s="23" t="e">
        <f>IF(Calcul!$E264="SW",DEGREES(ACOS(1-(1/'ModelParams Lw'!F$25*SQRT(0.5*1.2/'Sound Power'!$C262)*('Sound Power'!$B262/3600)/('Sound Power'!$D262)/('Sound Power'!$F262)))),DEGREES(ACOS(1-(1/'ModelParams Lw'!F$29*SQRT(0.5*1.2/'Sound Power'!$C262)*('Sound Power'!$B262/3600)/('Sound Power'!$D262)/('Sound Power'!$F262)))))</f>
        <v>#DIV/0!</v>
      </c>
      <c r="BW262" s="23" t="e">
        <f>IF(Calcul!$E264="SW",DEGREES(ACOS(1-(1/'ModelParams Lw'!G$25*SQRT(0.5*1.2/'Sound Power'!$C262)*('Sound Power'!$B262/3600)/('Sound Power'!$D262)/('Sound Power'!$F262)))),DEGREES(ACOS(1-(1/'ModelParams Lw'!G$29*SQRT(0.5*1.2/'Sound Power'!$C262)*('Sound Power'!$B262/3600)/('Sound Power'!$D262)/('Sound Power'!$F262)))))</f>
        <v>#DIV/0!</v>
      </c>
      <c r="BX262" s="23" t="e">
        <f>IF(Calcul!$E264="SW",DEGREES(ACOS(1-(1/'ModelParams Lw'!H$25*SQRT(0.5*1.2/'Sound Power'!$C262)*('Sound Power'!$B262/3600)/('Sound Power'!$D262)/('Sound Power'!$F262)))),DEGREES(ACOS(1-(1/'ModelParams Lw'!H$29*SQRT(0.5*1.2/'Sound Power'!$C262)*('Sound Power'!$B262/3600)/('Sound Power'!$D262)/('Sound Power'!$F262)))))</f>
        <v>#DIV/0!</v>
      </c>
      <c r="BY262" s="23" t="e">
        <f>IF(Calcul!$E264="SW",DEGREES(ACOS(1-(1/'ModelParams Lw'!I$25*SQRT(0.5*1.2/'Sound Power'!$C262)*('Sound Power'!$B262/3600)/('Sound Power'!$D262)/('Sound Power'!$F262)))),DEGREES(ACOS(1-(1/'ModelParams Lw'!I$29*SQRT(0.5*1.2/'Sound Power'!$C262)*('Sound Power'!$B262/3600)/('Sound Power'!$D262)/('Sound Power'!$F262)))))</f>
        <v>#DIV/0!</v>
      </c>
      <c r="BZ262" s="23" t="e">
        <f>IF(Calcul!$E264="SW",DEGREES(ACOS(1-(1/'ModelParams Lw'!J$25*SQRT(0.5*1.2/'Sound Power'!$C262)*('Sound Power'!$B262/3600)/('Sound Power'!$D262)/('Sound Power'!$F262)))),DEGREES(ACOS(1-(1/'ModelParams Lw'!J$29*SQRT(0.5*1.2/'Sound Power'!$C262)*('Sound Power'!$B262/3600)/('Sound Power'!$D262)/('Sound Power'!$F262)))))</f>
        <v>#DIV/0!</v>
      </c>
      <c r="CA262" s="26" t="e">
        <f>IF(Calcul!$E264="SW",'ModelParams Lw'!C$22+'ModelParams Lw'!C$23*LOG('Sound Power'!$D262/'Sound Power'!$E262)+'ModelParams Lw'!C$24*LN('Sound Power'!BS262),IF('ModelParams Lw'!C$26+'ModelParams Lw'!C$27*LOG('Sound Power'!$D262/'Sound Power'!$E262)+'ModelParams Lw'!C$28*LN('Sound Power'!BS262)&lt;'ModelParams Lw'!C$22+'ModelParams Lw'!C$23*LOG('Sound Power'!$D262/'Sound Power'!$E262)+'ModelParams Lw'!C$24*LN('Sound Power'!BS262),'ModelParams Lw'!C$22+'ModelParams Lw'!C$23*LOG('Sound Power'!$D262/'Sound Power'!$E262)+'ModelParams Lw'!C$24*LN('Sound Power'!BS262),'ModelParams Lw'!C$26+'ModelParams Lw'!C$27*LOG('Sound Power'!$D262/'Sound Power'!$E262)+'ModelParams Lw'!C$28*LN('Sound Power'!BS262)))</f>
        <v>#DIV/0!</v>
      </c>
      <c r="CB262" s="26" t="e">
        <f>IF(Calcul!$E264="SW",'ModelParams Lw'!D$22+'ModelParams Lw'!D$23*LOG('Sound Power'!$D262/'Sound Power'!$E262)+'ModelParams Lw'!D$24*LN('Sound Power'!BT262),IF('ModelParams Lw'!D$26+'ModelParams Lw'!D$27*LOG('Sound Power'!$D262/'Sound Power'!$E262)+'ModelParams Lw'!D$28*LN('Sound Power'!BT262)&lt;'ModelParams Lw'!D$22+'ModelParams Lw'!D$23*LOG('Sound Power'!$D262/'Sound Power'!$E262)+'ModelParams Lw'!D$24*LN('Sound Power'!BT262),'ModelParams Lw'!D$22+'ModelParams Lw'!D$23*LOG('Sound Power'!$D262/'Sound Power'!$E262)+'ModelParams Lw'!D$24*LN('Sound Power'!BT262),'ModelParams Lw'!D$26+'ModelParams Lw'!D$27*LOG('Sound Power'!$D262/'Sound Power'!$E262)+'ModelParams Lw'!D$28*LN('Sound Power'!BT262)))</f>
        <v>#DIV/0!</v>
      </c>
      <c r="CC262" s="26" t="e">
        <f>IF(Calcul!$E264="SW",'ModelParams Lw'!E$22+'ModelParams Lw'!E$23*LOG('Sound Power'!$D262/'Sound Power'!$E262)+'ModelParams Lw'!E$24*LN('Sound Power'!BU262),IF('ModelParams Lw'!E$26+'ModelParams Lw'!E$27*LOG('Sound Power'!$D262/'Sound Power'!$E262)+'ModelParams Lw'!E$28*LN('Sound Power'!BU262)&lt;'ModelParams Lw'!E$22+'ModelParams Lw'!E$23*LOG('Sound Power'!$D262/'Sound Power'!$E262)+'ModelParams Lw'!E$24*LN('Sound Power'!BU262),'ModelParams Lw'!E$22+'ModelParams Lw'!E$23*LOG('Sound Power'!$D262/'Sound Power'!$E262)+'ModelParams Lw'!E$24*LN('Sound Power'!BU262),'ModelParams Lw'!E$26+'ModelParams Lw'!E$27*LOG('Sound Power'!$D262/'Sound Power'!$E262)+'ModelParams Lw'!E$28*LN('Sound Power'!BU262)))</f>
        <v>#DIV/0!</v>
      </c>
      <c r="CD262" s="26" t="e">
        <f>IF(Calcul!$E264="SW",'ModelParams Lw'!F$22+'ModelParams Lw'!F$23*LOG('Sound Power'!$D262/'Sound Power'!$E262)+'ModelParams Lw'!F$24*LN('Sound Power'!BV262),IF('ModelParams Lw'!F$26+'ModelParams Lw'!F$27*LOG('Sound Power'!$D262/'Sound Power'!$E262)+'ModelParams Lw'!F$28*LN('Sound Power'!BV262)&lt;'ModelParams Lw'!F$22+'ModelParams Lw'!F$23*LOG('Sound Power'!$D262/'Sound Power'!$E262)+'ModelParams Lw'!F$24*LN('Sound Power'!BV262),'ModelParams Lw'!F$22+'ModelParams Lw'!F$23*LOG('Sound Power'!$D262/'Sound Power'!$E262)+'ModelParams Lw'!F$24*LN('Sound Power'!BV262),'ModelParams Lw'!F$26+'ModelParams Lw'!F$27*LOG('Sound Power'!$D262/'Sound Power'!$E262)+'ModelParams Lw'!F$28*LN('Sound Power'!BV262)))</f>
        <v>#DIV/0!</v>
      </c>
      <c r="CE262" s="26" t="e">
        <f>IF(Calcul!$E264="SW",'ModelParams Lw'!G$22+'ModelParams Lw'!G$23*LOG('Sound Power'!$D262/'Sound Power'!$E262)+'ModelParams Lw'!G$24*LN('Sound Power'!BW262),IF('ModelParams Lw'!G$26+'ModelParams Lw'!G$27*LOG('Sound Power'!$D262/'Sound Power'!$E262)+'ModelParams Lw'!G$28*LN('Sound Power'!BW262)&lt;'ModelParams Lw'!G$22+'ModelParams Lw'!G$23*LOG('Sound Power'!$D262/'Sound Power'!$E262)+'ModelParams Lw'!G$24*LN('Sound Power'!BW262),'ModelParams Lw'!G$22+'ModelParams Lw'!G$23*LOG('Sound Power'!$D262/'Sound Power'!$E262)+'ModelParams Lw'!G$24*LN('Sound Power'!BW262),'ModelParams Lw'!G$26+'ModelParams Lw'!G$27*LOG('Sound Power'!$D262/'Sound Power'!$E262)+'ModelParams Lw'!G$28*LN('Sound Power'!BW262)))</f>
        <v>#DIV/0!</v>
      </c>
      <c r="CF262" s="26" t="e">
        <f>IF(Calcul!$E264="SW",'ModelParams Lw'!H$22+'ModelParams Lw'!H$23*LOG('Sound Power'!$D262/'Sound Power'!$E262)+'ModelParams Lw'!H$24*LN('Sound Power'!BX262),IF('ModelParams Lw'!H$26+'ModelParams Lw'!H$27*LOG('Sound Power'!$D262/'Sound Power'!$E262)+'ModelParams Lw'!H$28*LN('Sound Power'!BX262)&lt;'ModelParams Lw'!H$22+'ModelParams Lw'!H$23*LOG('Sound Power'!$D262/'Sound Power'!$E262)+'ModelParams Lw'!H$24*LN('Sound Power'!BX262),'ModelParams Lw'!H$22+'ModelParams Lw'!H$23*LOG('Sound Power'!$D262/'Sound Power'!$E262)+'ModelParams Lw'!H$24*LN('Sound Power'!BX262),'ModelParams Lw'!H$26+'ModelParams Lw'!H$27*LOG('Sound Power'!$D262/'Sound Power'!$E262)+'ModelParams Lw'!H$28*LN('Sound Power'!BX262)))</f>
        <v>#DIV/0!</v>
      </c>
      <c r="CG262" s="26" t="e">
        <f>IF(Calcul!$E264="SW",'ModelParams Lw'!I$22+'ModelParams Lw'!I$23*LOG('Sound Power'!$D262/'Sound Power'!$E262)+'ModelParams Lw'!I$24*LN('Sound Power'!BY262),IF('ModelParams Lw'!I$26+'ModelParams Lw'!I$27*LOG('Sound Power'!$D262/'Sound Power'!$E262)+'ModelParams Lw'!I$28*LN('Sound Power'!BY262)&lt;'ModelParams Lw'!I$22+'ModelParams Lw'!I$23*LOG('Sound Power'!$D262/'Sound Power'!$E262)+'ModelParams Lw'!I$24*LN('Sound Power'!BY262),'ModelParams Lw'!I$22+'ModelParams Lw'!I$23*LOG('Sound Power'!$D262/'Sound Power'!$E262)+'ModelParams Lw'!I$24*LN('Sound Power'!BY262),'ModelParams Lw'!I$26+'ModelParams Lw'!I$27*LOG('Sound Power'!$D262/'Sound Power'!$E262)+'ModelParams Lw'!I$28*LN('Sound Power'!BY262)))</f>
        <v>#DIV/0!</v>
      </c>
      <c r="CH262" s="26" t="e">
        <f>IF(Calcul!$E264="SW",'ModelParams Lw'!J$22+'ModelParams Lw'!J$23*LOG('Sound Power'!$D262/'Sound Power'!$E262)+'ModelParams Lw'!J$24*LN('Sound Power'!BZ262),IF('ModelParams Lw'!J$26+'ModelParams Lw'!J$27*LOG('Sound Power'!$D262/'Sound Power'!$E262)+'ModelParams Lw'!J$28*LN('Sound Power'!BZ262)&lt;'ModelParams Lw'!J$22+'ModelParams Lw'!J$23*LOG('Sound Power'!$D262/'Sound Power'!$E262)+'ModelParams Lw'!J$24*LN('Sound Power'!BZ262),'ModelParams Lw'!J$22+'ModelParams Lw'!J$23*LOG('Sound Power'!$D262/'Sound Power'!$E262)+'ModelParams Lw'!J$24*LN('Sound Power'!BZ262),'ModelParams Lw'!J$26+'ModelParams Lw'!J$27*LOG('Sound Power'!$D262/'Sound Power'!$E262)+'ModelParams Lw'!J$28*LN('Sound Power'!BZ262)))</f>
        <v>#DIV/0!</v>
      </c>
      <c r="CI262" s="26" t="e">
        <f t="shared" si="108"/>
        <v>#DIV/0!</v>
      </c>
      <c r="CJ262" s="26" t="e">
        <f t="shared" si="109"/>
        <v>#DIV/0!</v>
      </c>
      <c r="CK262" s="26" t="e">
        <f t="shared" si="110"/>
        <v>#DIV/0!</v>
      </c>
      <c r="CL262" s="26" t="e">
        <f t="shared" si="111"/>
        <v>#DIV/0!</v>
      </c>
      <c r="CM262" s="26" t="e">
        <f t="shared" si="112"/>
        <v>#DIV/0!</v>
      </c>
      <c r="CN262" s="26" t="e">
        <f t="shared" si="113"/>
        <v>#DIV/0!</v>
      </c>
      <c r="CO262" s="26" t="e">
        <f t="shared" si="114"/>
        <v>#DIV/0!</v>
      </c>
      <c r="CP262" s="26" t="e">
        <f t="shared" si="115"/>
        <v>#DIV/0!</v>
      </c>
      <c r="CQ262" s="26" t="e">
        <f>10*LOG10(IF(CI262="",0,POWER(10,((CI262+'ModelParams Lw'!$O$4)/10))) +IF(CJ262="",0,POWER(10,((CJ262+'ModelParams Lw'!$P$4)/10))) +IF(CK262="",0,POWER(10,((CK262+'ModelParams Lw'!$Q$4)/10))) +IF(CL262="",0,POWER(10,((CL262+'ModelParams Lw'!$R$4)/10))) +IF(CM262="",0,POWER(10,((CM262+'ModelParams Lw'!$S$4)/10))) +IF(CN262="",0,POWER(10,((CN262+'ModelParams Lw'!$T$4)/10))) +IF(CO262="",0,POWER(10,((CO262+'ModelParams Lw'!$U$4)/10)))+IF(CP262="",0,POWER(10,((CP262+'ModelParams Lw'!$V$4)/10))))</f>
        <v>#DIV/0!</v>
      </c>
      <c r="CR262" s="26" t="e">
        <f t="shared" si="116"/>
        <v>#DIV/0!</v>
      </c>
      <c r="CS262" s="26" t="e">
        <f>(CI262-'ModelParams Lw'!$O$10)/'ModelParams Lw'!$O$11</f>
        <v>#DIV/0!</v>
      </c>
      <c r="CT262" s="26" t="e">
        <f>(CJ262-'ModelParams Lw'!$P$10)/'ModelParams Lw'!$P$11</f>
        <v>#DIV/0!</v>
      </c>
      <c r="CU262" s="26" t="e">
        <f>(CK262-'ModelParams Lw'!$Q$10)/'ModelParams Lw'!$Q$11</f>
        <v>#DIV/0!</v>
      </c>
      <c r="CV262" s="26" t="e">
        <f>(CL262-'ModelParams Lw'!$R$10)/'ModelParams Lw'!$R$11</f>
        <v>#DIV/0!</v>
      </c>
      <c r="CW262" s="26" t="e">
        <f>(CM262-'ModelParams Lw'!$S$10)/'ModelParams Lw'!$S$11</f>
        <v>#DIV/0!</v>
      </c>
      <c r="CX262" s="26" t="e">
        <f>(CN262-'ModelParams Lw'!$T$10)/'ModelParams Lw'!$T$11</f>
        <v>#DIV/0!</v>
      </c>
      <c r="CY262" s="26" t="e">
        <f>(CO262-'ModelParams Lw'!$U$10)/'ModelParams Lw'!$U$11</f>
        <v>#DIV/0!</v>
      </c>
      <c r="CZ262" s="26" t="e">
        <f>(CP262-'ModelParams Lw'!$V$10)/'ModelParams Lw'!$V$11</f>
        <v>#DIV/0!</v>
      </c>
    </row>
    <row r="263" spans="1:104" x14ac:dyDescent="0.2">
      <c r="A263" s="13">
        <f>Calcul!A265</f>
        <v>0</v>
      </c>
      <c r="B263" s="13">
        <f t="shared" si="117"/>
        <v>0</v>
      </c>
      <c r="C263" s="13">
        <f>Calcul!B265</f>
        <v>0</v>
      </c>
      <c r="D263" s="13">
        <f>Calcul!C265/1000</f>
        <v>0</v>
      </c>
      <c r="E263" s="13">
        <f>Calcul!D265/1000</f>
        <v>0</v>
      </c>
      <c r="F263" s="13">
        <f t="shared" si="118"/>
        <v>0</v>
      </c>
      <c r="G263" s="23" t="e">
        <f>DEGREES(ACOS(1-(1/'ModelParams Lw'!B$15*SQRT(0.5*1.2/'Sound Power'!$C263)*('Sound Power'!$B263/3600)/('Sound Power'!$D263)/('Sound Power'!$F263))))</f>
        <v>#DIV/0!</v>
      </c>
      <c r="H263" s="23" t="e">
        <f>DEGREES(ACOS(1-(1/'ModelParams Lw'!C$15*SQRT(0.5*1.2/'Sound Power'!$C263)*('Sound Power'!$B263/3600)/('Sound Power'!$D263)/('Sound Power'!$F263))))</f>
        <v>#DIV/0!</v>
      </c>
      <c r="I263" s="23" t="e">
        <f>DEGREES(ACOS(1-(1/'ModelParams Lw'!D$15*SQRT(0.5*1.2/'Sound Power'!$C263)*('Sound Power'!$B263/3600)/('Sound Power'!$D263)/('Sound Power'!$F263))))</f>
        <v>#DIV/0!</v>
      </c>
      <c r="J263" s="23" t="e">
        <f>DEGREES(ACOS(1-(1/'ModelParams Lw'!E$15*SQRT(0.5*1.2/'Sound Power'!$C263)*('Sound Power'!$B263/3600)/('Sound Power'!$D263)/('Sound Power'!$F263))))</f>
        <v>#DIV/0!</v>
      </c>
      <c r="K263" s="23" t="e">
        <f>DEGREES(ACOS(1-(1/'ModelParams Lw'!F$15*SQRT(0.5*1.2/'Sound Power'!$C263)*('Sound Power'!$B263/3600)/('Sound Power'!$D263)/('Sound Power'!$F263))))</f>
        <v>#DIV/0!</v>
      </c>
      <c r="L263" s="23" t="e">
        <f>DEGREES(ACOS(1-(1/'ModelParams Lw'!G$15*SQRT(0.5*1.2/'Sound Power'!$C263)*('Sound Power'!$B263/3600)/('Sound Power'!$D263)/('Sound Power'!$F263))))</f>
        <v>#DIV/0!</v>
      </c>
      <c r="M263" s="23" t="e">
        <f>DEGREES(ACOS(1-(1/'ModelParams Lw'!H$15*SQRT(0.5*1.2/'Sound Power'!$C263)*('Sound Power'!$B263/3600)/('Sound Power'!$D263)/('Sound Power'!$F263))))</f>
        <v>#DIV/0!</v>
      </c>
      <c r="N263" s="23" t="e">
        <f>DEGREES(ACOS(1-(1/'ModelParams Lw'!I$15*SQRT(0.5*1.2/'Sound Power'!$C263)*('Sound Power'!$B263/3600)/('Sound Power'!$D263)/('Sound Power'!$F263))))</f>
        <v>#DIV/0!</v>
      </c>
      <c r="O263" s="26" t="e">
        <f>('ModelParams Lw'!B$4*LN('Sound Power'!G263)/(1+EXP(-('Sound Power'!$D263*1000+'ModelParams Lw'!B$6)/'ModelParams Lw'!B$7))+'ModelParams Lw'!B$5)*LN('Sound Power'!$B263)-('ModelParams Lw'!B$8+'ModelParams Lw'!B$9*$D263+'ModelParams Lw'!B$10*'Sound Power'!$F263^'ModelParams Lw'!B$14+'ModelParams Lw'!B$11*LN('Sound Power'!G263)+'ModelParams Lw'!B$12*'Sound Power'!$D263*'Sound Power'!$F263+'ModelParams Lw'!B$13*'Sound Power'!$D263*LN('Sound Power'!G263))</f>
        <v>#DIV/0!</v>
      </c>
      <c r="P263" s="26" t="e">
        <f>('ModelParams Lw'!C$4*LN('Sound Power'!H263)/(1+EXP(-('Sound Power'!$D263*1000+'ModelParams Lw'!C$6)/'ModelParams Lw'!C$7))+'ModelParams Lw'!C$5)*LN('Sound Power'!$B263)-('ModelParams Lw'!C$8+'ModelParams Lw'!C$9*$D263+'ModelParams Lw'!C$10*'Sound Power'!$F263^'ModelParams Lw'!C$14+'ModelParams Lw'!C$11*LN('Sound Power'!H263)+'ModelParams Lw'!C$12*'Sound Power'!$D263*'Sound Power'!$F263+'ModelParams Lw'!C$13*'Sound Power'!$D263*LN('Sound Power'!H263))</f>
        <v>#DIV/0!</v>
      </c>
      <c r="Q263" s="26" t="e">
        <f>('ModelParams Lw'!D$4*LN('Sound Power'!I263)/(1+EXP(-('Sound Power'!$D263*1000+'ModelParams Lw'!D$6)/'ModelParams Lw'!D$7))+'ModelParams Lw'!D$5)*LN('Sound Power'!$B263)-('ModelParams Lw'!D$8+'ModelParams Lw'!D$9*$D263+'ModelParams Lw'!D$10*'Sound Power'!$F263^'ModelParams Lw'!D$14+'ModelParams Lw'!D$11*LN('Sound Power'!I263)+'ModelParams Lw'!D$12*'Sound Power'!$D263*'Sound Power'!$F263+'ModelParams Lw'!D$13*'Sound Power'!$D263*LN('Sound Power'!I263))</f>
        <v>#DIV/0!</v>
      </c>
      <c r="R263" s="26" t="e">
        <f>('ModelParams Lw'!E$4*LN('Sound Power'!J263)/(1+EXP(-('Sound Power'!$D263*1000+'ModelParams Lw'!E$6)/'ModelParams Lw'!E$7))+'ModelParams Lw'!E$5)*LN('Sound Power'!$B263)-('ModelParams Lw'!E$8+'ModelParams Lw'!E$9*$D263+'ModelParams Lw'!E$10*'Sound Power'!$F263^'ModelParams Lw'!E$14+'ModelParams Lw'!E$11*LN('Sound Power'!J263)+'ModelParams Lw'!E$12*'Sound Power'!$D263*'Sound Power'!$F263+'ModelParams Lw'!E$13*'Sound Power'!$D263*LN('Sound Power'!J263))</f>
        <v>#DIV/0!</v>
      </c>
      <c r="S263" s="26" t="e">
        <f>('ModelParams Lw'!F$4*LN('Sound Power'!K263)/(1+EXP(-('Sound Power'!$D263*1000+'ModelParams Lw'!F$6)/'ModelParams Lw'!F$7))+'ModelParams Lw'!F$5)*LN('Sound Power'!$B263)-('ModelParams Lw'!F$8+'ModelParams Lw'!F$9*$D263+'ModelParams Lw'!F$10*'Sound Power'!$F263^'ModelParams Lw'!F$14+'ModelParams Lw'!F$11*LN('Sound Power'!K263)+'ModelParams Lw'!F$12*'Sound Power'!$D263*'Sound Power'!$F263+'ModelParams Lw'!F$13*'Sound Power'!$D263*LN('Sound Power'!K263))</f>
        <v>#DIV/0!</v>
      </c>
      <c r="T263" s="26" t="e">
        <f>('ModelParams Lw'!G$4*LN('Sound Power'!L263)/(1+EXP(-('Sound Power'!$D263*1000+'ModelParams Lw'!G$6)/'ModelParams Lw'!G$7))+'ModelParams Lw'!G$5)*LN('Sound Power'!$B263)-('ModelParams Lw'!G$8+'ModelParams Lw'!G$9*$D263+'ModelParams Lw'!G$10*'Sound Power'!$F263^'ModelParams Lw'!G$14+'ModelParams Lw'!G$11*LN('Sound Power'!L263)+'ModelParams Lw'!G$12*'Sound Power'!$D263*'Sound Power'!$F263+'ModelParams Lw'!G$13*'Sound Power'!$D263*LN('Sound Power'!L263))</f>
        <v>#DIV/0!</v>
      </c>
      <c r="U263" s="26" t="e">
        <f>('ModelParams Lw'!H$4*LN('Sound Power'!M263)/(1+EXP(-('Sound Power'!$D263*1000+'ModelParams Lw'!H$6)/'ModelParams Lw'!H$7))+'ModelParams Lw'!H$5)*LN('Sound Power'!$B263)-('ModelParams Lw'!H$8+'ModelParams Lw'!H$9*$D263+'ModelParams Lw'!H$10*'Sound Power'!$F263^'ModelParams Lw'!H$14+'ModelParams Lw'!H$11*LN('Sound Power'!M263)+'ModelParams Lw'!H$12*'Sound Power'!$D263*'Sound Power'!$F263+'ModelParams Lw'!H$13*'Sound Power'!$D263*LN('Sound Power'!M263))</f>
        <v>#DIV/0!</v>
      </c>
      <c r="V263" s="26" t="e">
        <f>('ModelParams Lw'!I$4*LN('Sound Power'!N263)/(1+EXP(-('Sound Power'!$D263*1000+'ModelParams Lw'!I$6)/'ModelParams Lw'!I$7))+'ModelParams Lw'!I$5)*LN('Sound Power'!$B263)-('ModelParams Lw'!I$8+'ModelParams Lw'!I$9*$D263+'ModelParams Lw'!I$10*'Sound Power'!$F263^'ModelParams Lw'!I$14+'ModelParams Lw'!I$11*LN('Sound Power'!N263)+'ModelParams Lw'!I$12*'Sound Power'!$D263*'Sound Power'!$F263+'ModelParams Lw'!I$13*'Sound Power'!$D263*LN('Sound Power'!N263))</f>
        <v>#DIV/0!</v>
      </c>
      <c r="W263" s="26" t="e">
        <f>10*LOG10(IF(O263="",0,POWER(10,((O263+'ModelParams Lw'!$O$4)/10))) +IF(P263="",0,POWER(10,((P263+'ModelParams Lw'!$P$4)/10))) +IF(Q263="",0,POWER(10,((Q263+'ModelParams Lw'!$Q$4)/10))) +IF(R263="",0,POWER(10,((R263+'ModelParams Lw'!$R$4)/10))) +IF(S263="",0,POWER(10,((S263+'ModelParams Lw'!$S$4)/10))) +IF(T263="",0,POWER(10,((T263+'ModelParams Lw'!$T$4)/10))) +IF(U263="",0,POWER(10,((U263+'ModelParams Lw'!$U$4)/10)))+IF(V263="",0,POWER(10,((V263+'ModelParams Lw'!$V$4)/10))))</f>
        <v>#DIV/0!</v>
      </c>
      <c r="X263" s="26" t="e">
        <f t="shared" si="102"/>
        <v>#DIV/0!</v>
      </c>
      <c r="Y263" s="26" t="e">
        <f>(O263-'ModelParams Lw'!O$10)/'ModelParams Lw'!O$11</f>
        <v>#DIV/0!</v>
      </c>
      <c r="Z263" s="26" t="e">
        <f>(P263-'ModelParams Lw'!P$10)/'ModelParams Lw'!P$11</f>
        <v>#DIV/0!</v>
      </c>
      <c r="AA263" s="26" t="e">
        <f>(Q263-'ModelParams Lw'!Q$10)/'ModelParams Lw'!Q$11</f>
        <v>#DIV/0!</v>
      </c>
      <c r="AB263" s="26" t="e">
        <f>(R263-'ModelParams Lw'!R$10)/'ModelParams Lw'!R$11</f>
        <v>#DIV/0!</v>
      </c>
      <c r="AC263" s="26" t="e">
        <f>(S263-'ModelParams Lw'!S$10)/'ModelParams Lw'!S$11</f>
        <v>#DIV/0!</v>
      </c>
      <c r="AD263" s="26" t="e">
        <f>(T263-'ModelParams Lw'!T$10)/'ModelParams Lw'!T$11</f>
        <v>#DIV/0!</v>
      </c>
      <c r="AE263" s="26" t="e">
        <f>(U263-'ModelParams Lw'!U$10)/'ModelParams Lw'!U$11</f>
        <v>#DIV/0!</v>
      </c>
      <c r="AF263" s="26" t="e">
        <f>(V263-'ModelParams Lw'!V$10)/'ModelParams Lw'!V$11</f>
        <v>#DIV/0!</v>
      </c>
      <c r="AG263" s="26" t="e">
        <f t="shared" si="103"/>
        <v>#DIV/0!</v>
      </c>
      <c r="AH263" s="26" t="e">
        <f>VLOOKUP(D263*1000,'ModelParams Lw'!$A$38:$D$58,4)</f>
        <v>#N/A</v>
      </c>
      <c r="AI263" s="56" t="e">
        <f>VLOOKUP(D263*1000,'ModelParams Lw'!$A$38:$D$58,2)</f>
        <v>#N/A</v>
      </c>
      <c r="AJ263" s="46" t="e">
        <f t="shared" si="104"/>
        <v>#DIV/0!</v>
      </c>
      <c r="AK263" s="26" t="e">
        <f t="shared" si="105"/>
        <v>#VALUE!</v>
      </c>
      <c r="AL263" s="26" t="e">
        <f>IF($AI263=100,'ModelParams Lw'!R$35*'Sound Power'!$AH263^2+'ModelParams Lw'!R$36*'Sound Power'!$AH263+'ModelParams Lw'!R$37,IF($AI263=150,'ModelParams Lw'!R$38*'Sound Power'!$AH263^2+'ModelParams Lw'!R$39*'Sound Power'!$AH263+'ModelParams Lw'!R$40,'ModelParams Lw'!R$41*'Sound Power'!$AH263^2+'ModelParams Lw'!R$42*'Sound Power'!$AH263+'ModelParams Lw'!R$43))</f>
        <v>#N/A</v>
      </c>
      <c r="AM263" s="26" t="e">
        <f>IF($AI263=100,'ModelParams Lw'!S$35*'Sound Power'!$AH263^2+'ModelParams Lw'!S$36*'Sound Power'!$AH263+'ModelParams Lw'!S$37,IF($AI263=150,'ModelParams Lw'!S$38*'Sound Power'!$AH263^2+'ModelParams Lw'!S$39*'Sound Power'!$AH263+'ModelParams Lw'!S$40,'ModelParams Lw'!S$41*'Sound Power'!$AH263^2+'ModelParams Lw'!S$42*'Sound Power'!$AH263+'ModelParams Lw'!S$43))</f>
        <v>#N/A</v>
      </c>
      <c r="AN263" s="26" t="e">
        <f>IF($AI263=100,'ModelParams Lw'!T$35*'Sound Power'!$AH263^2+'ModelParams Lw'!T$36*'Sound Power'!$AH263+'ModelParams Lw'!T$37,IF($AI263=150,'ModelParams Lw'!T$38*'Sound Power'!$AH263^2+'ModelParams Lw'!T$39*'Sound Power'!$AH263+'ModelParams Lw'!T$40,'ModelParams Lw'!T$41*'Sound Power'!$AH263^2+'ModelParams Lw'!T$42*'Sound Power'!$AH263+'ModelParams Lw'!T$43))</f>
        <v>#N/A</v>
      </c>
      <c r="AO263" s="26" t="e">
        <f>IF($AI263=100,'ModelParams Lw'!U$35*'Sound Power'!$AH263^2+'ModelParams Lw'!U$36*'Sound Power'!$AH263+'ModelParams Lw'!U$37,IF($AI263=150,'ModelParams Lw'!U$38*'Sound Power'!$AH263^2+'ModelParams Lw'!U$39*'Sound Power'!$AH263+'ModelParams Lw'!U$40,'ModelParams Lw'!U$41*'Sound Power'!$AH263^2+'ModelParams Lw'!U$42*'Sound Power'!$AH263+'ModelParams Lw'!U$43))</f>
        <v>#N/A</v>
      </c>
      <c r="AP263" s="26" t="e">
        <f>IF($AI263=100,'ModelParams Lw'!V$35*'Sound Power'!$AH263^2+'ModelParams Lw'!V$36*'Sound Power'!$AH263+'ModelParams Lw'!V$37,IF($AI263=150,'ModelParams Lw'!V$38*'Sound Power'!$AH263^2+'ModelParams Lw'!V$39*'Sound Power'!$AH263+'ModelParams Lw'!V$40,'ModelParams Lw'!V$41*'Sound Power'!$AH263^2+'ModelParams Lw'!V$42*'Sound Power'!$AH263+'ModelParams Lw'!V$43))</f>
        <v>#N/A</v>
      </c>
      <c r="AQ263" s="26" t="e">
        <f>IF($AI263=100,'ModelParams Lw'!W$35*'Sound Power'!$AH263^2+'ModelParams Lw'!W$36*'Sound Power'!$AH263+'ModelParams Lw'!W$37,IF($AI263=150,'ModelParams Lw'!W$38*'Sound Power'!$AH263^2+'ModelParams Lw'!W$39*'Sound Power'!$AH263+'ModelParams Lw'!W$40,'ModelParams Lw'!W$41*'Sound Power'!$AH263^2+'ModelParams Lw'!W$42*'Sound Power'!$AH263+'ModelParams Lw'!W$43))</f>
        <v>#N/A</v>
      </c>
      <c r="AR263" s="26" t="e">
        <f t="shared" si="106"/>
        <v>#VALUE!</v>
      </c>
      <c r="AS263" s="26" t="e">
        <f>IF(26.83*LN($AJ263)-11.791-'ModelParams Lw'!B$35&lt;0,0,26.83*LN($AJ263)-11.791-'ModelParams Lw'!B$35)</f>
        <v>#DIV/0!</v>
      </c>
      <c r="AT263" s="26" t="e">
        <f>IF(26.83*LN($AJ263)-11.791-'ModelParams Lw'!C$35&lt;0,0,26.83*LN($AJ263)-11.791-'ModelParams Lw'!C$35)</f>
        <v>#DIV/0!</v>
      </c>
      <c r="AU263" s="26" t="e">
        <f>IF(26.83*LN($AJ263)-11.791-'ModelParams Lw'!D$35&lt;0,0,26.83*LN($AJ263)-11.791-'ModelParams Lw'!D$35)</f>
        <v>#DIV/0!</v>
      </c>
      <c r="AV263" s="26" t="e">
        <f>IF(26.83*LN($AJ263)-11.791-'ModelParams Lw'!E$35&lt;0,0,26.83*LN($AJ263)-11.791-'ModelParams Lw'!E$35)</f>
        <v>#DIV/0!</v>
      </c>
      <c r="AW263" s="26" t="e">
        <f>IF(26.83*LN($AJ263)-11.791-'ModelParams Lw'!F$35&lt;0,0,26.83*LN($AJ263)-11.791-'ModelParams Lw'!F$35)</f>
        <v>#DIV/0!</v>
      </c>
      <c r="AX263" s="26" t="e">
        <f>IF(26.83*LN($AJ263)-11.791-'ModelParams Lw'!G$35&lt;0,0,26.83*LN($AJ263)-11.791-'ModelParams Lw'!G$35)</f>
        <v>#DIV/0!</v>
      </c>
      <c r="AY263" s="26" t="e">
        <f>IF(26.83*LN($AJ263)-11.791-'ModelParams Lw'!H$35&lt;0,0,26.83*LN($AJ263)-11.791-'ModelParams Lw'!H$35)</f>
        <v>#DIV/0!</v>
      </c>
      <c r="AZ263" s="26" t="e">
        <f>IF(26.83*LN($AJ263)-11.791-'ModelParams Lw'!I$35&lt;0,0,26.83*LN($AJ263)-11.791-'ModelParams Lw'!I$35)</f>
        <v>#DIV/0!</v>
      </c>
      <c r="BA263" s="26" t="e">
        <f t="shared" si="119"/>
        <v>#DIV/0!</v>
      </c>
      <c r="BB263" s="26" t="e">
        <f t="shared" si="120"/>
        <v>#DIV/0!</v>
      </c>
      <c r="BC263" s="26" t="e">
        <f t="shared" si="121"/>
        <v>#DIV/0!</v>
      </c>
      <c r="BD263" s="26" t="e">
        <f t="shared" si="122"/>
        <v>#DIV/0!</v>
      </c>
      <c r="BE263" s="26" t="e">
        <f t="shared" si="123"/>
        <v>#DIV/0!</v>
      </c>
      <c r="BF263" s="26" t="e">
        <f t="shared" si="124"/>
        <v>#DIV/0!</v>
      </c>
      <c r="BG263" s="26" t="e">
        <f t="shared" si="125"/>
        <v>#DIV/0!</v>
      </c>
      <c r="BH263" s="26" t="e">
        <f t="shared" si="126"/>
        <v>#DIV/0!</v>
      </c>
      <c r="BI263" s="26" t="e">
        <f>10*LOG10(IF(BA263="",0,POWER(10,((BA263+'ModelParams Lw'!$O$4)/10))) +IF(BB263="",0,POWER(10,((BB263+'ModelParams Lw'!$P$4)/10))) +IF(BC263="",0,POWER(10,((BC263+'ModelParams Lw'!$Q$4)/10))) +IF(BD263="",0,POWER(10,((BD263+'ModelParams Lw'!$R$4)/10))) +IF(BE263="",0,POWER(10,((BE263+'ModelParams Lw'!$S$4)/10))) +IF(BF263="",0,POWER(10,((BF263+'ModelParams Lw'!$T$4)/10))) +IF(BG263="",0,POWER(10,((BG263+'ModelParams Lw'!$U$4)/10)))+IF(BH263="",0,POWER(10,((BH263+'ModelParams Lw'!$V$4)/10))))</f>
        <v>#DIV/0!</v>
      </c>
      <c r="BJ263" s="26" t="e">
        <f t="shared" si="107"/>
        <v>#DIV/0!</v>
      </c>
      <c r="BK263" s="26" t="e">
        <f>(BA263-'ModelParams Lw'!O$10)/'ModelParams Lw'!O$11</f>
        <v>#DIV/0!</v>
      </c>
      <c r="BL263" s="26" t="e">
        <f>(BB263-'ModelParams Lw'!P$10)/'ModelParams Lw'!P$11</f>
        <v>#DIV/0!</v>
      </c>
      <c r="BM263" s="26" t="e">
        <f>(BC263-'ModelParams Lw'!Q$10)/'ModelParams Lw'!Q$11</f>
        <v>#DIV/0!</v>
      </c>
      <c r="BN263" s="26" t="e">
        <f>(BD263-'ModelParams Lw'!R$10)/'ModelParams Lw'!R$11</f>
        <v>#DIV/0!</v>
      </c>
      <c r="BO263" s="26" t="e">
        <f>(BE263-'ModelParams Lw'!S$10)/'ModelParams Lw'!S$11</f>
        <v>#DIV/0!</v>
      </c>
      <c r="BP263" s="26" t="e">
        <f>(BF263-'ModelParams Lw'!T$10)/'ModelParams Lw'!T$11</f>
        <v>#DIV/0!</v>
      </c>
      <c r="BQ263" s="26" t="e">
        <f>(BG263-'ModelParams Lw'!U$10)/'ModelParams Lw'!U$11</f>
        <v>#DIV/0!</v>
      </c>
      <c r="BR263" s="26" t="e">
        <f>(BH263-'ModelParams Lw'!V$10)/'ModelParams Lw'!V$11</f>
        <v>#DIV/0!</v>
      </c>
      <c r="BS263" s="23" t="e">
        <f>IF(Calcul!$E265="SW",DEGREES(ACOS(1-(1/'ModelParams Lw'!C$25*SQRT(0.5*1.2/'Sound Power'!$C263)*('Sound Power'!$B263/3600)/('Sound Power'!$D263)/('Sound Power'!$F263)))),DEGREES(ACOS(1-(1/'ModelParams Lw'!C$29*SQRT(0.5*1.2/'Sound Power'!$C263)*('Sound Power'!$B263/3600)/('Sound Power'!$D263)/('Sound Power'!$F263)))))</f>
        <v>#DIV/0!</v>
      </c>
      <c r="BT263" s="23" t="e">
        <f>IF(Calcul!$E265="SW",DEGREES(ACOS(1-(1/'ModelParams Lw'!D$25*SQRT(0.5*1.2/'Sound Power'!$C263)*('Sound Power'!$B263/3600)/('Sound Power'!$D263)/('Sound Power'!$F263)))),DEGREES(ACOS(1-(1/'ModelParams Lw'!D$29*SQRT(0.5*1.2/'Sound Power'!$C263)*('Sound Power'!$B263/3600)/('Sound Power'!$D263)/('Sound Power'!$F263)))))</f>
        <v>#DIV/0!</v>
      </c>
      <c r="BU263" s="23" t="e">
        <f>IF(Calcul!$E265="SW",DEGREES(ACOS(1-(1/'ModelParams Lw'!E$25*SQRT(0.5*1.2/'Sound Power'!$C263)*('Sound Power'!$B263/3600)/('Sound Power'!$D263)/('Sound Power'!$F263)))),DEGREES(ACOS(1-(1/'ModelParams Lw'!E$29*SQRT(0.5*1.2/'Sound Power'!$C263)*('Sound Power'!$B263/3600)/('Sound Power'!$D263)/('Sound Power'!$F263)))))</f>
        <v>#DIV/0!</v>
      </c>
      <c r="BV263" s="23" t="e">
        <f>IF(Calcul!$E265="SW",DEGREES(ACOS(1-(1/'ModelParams Lw'!F$25*SQRT(0.5*1.2/'Sound Power'!$C263)*('Sound Power'!$B263/3600)/('Sound Power'!$D263)/('Sound Power'!$F263)))),DEGREES(ACOS(1-(1/'ModelParams Lw'!F$29*SQRT(0.5*1.2/'Sound Power'!$C263)*('Sound Power'!$B263/3600)/('Sound Power'!$D263)/('Sound Power'!$F263)))))</f>
        <v>#DIV/0!</v>
      </c>
      <c r="BW263" s="23" t="e">
        <f>IF(Calcul!$E265="SW",DEGREES(ACOS(1-(1/'ModelParams Lw'!G$25*SQRT(0.5*1.2/'Sound Power'!$C263)*('Sound Power'!$B263/3600)/('Sound Power'!$D263)/('Sound Power'!$F263)))),DEGREES(ACOS(1-(1/'ModelParams Lw'!G$29*SQRT(0.5*1.2/'Sound Power'!$C263)*('Sound Power'!$B263/3600)/('Sound Power'!$D263)/('Sound Power'!$F263)))))</f>
        <v>#DIV/0!</v>
      </c>
      <c r="BX263" s="23" t="e">
        <f>IF(Calcul!$E265="SW",DEGREES(ACOS(1-(1/'ModelParams Lw'!H$25*SQRT(0.5*1.2/'Sound Power'!$C263)*('Sound Power'!$B263/3600)/('Sound Power'!$D263)/('Sound Power'!$F263)))),DEGREES(ACOS(1-(1/'ModelParams Lw'!H$29*SQRT(0.5*1.2/'Sound Power'!$C263)*('Sound Power'!$B263/3600)/('Sound Power'!$D263)/('Sound Power'!$F263)))))</f>
        <v>#DIV/0!</v>
      </c>
      <c r="BY263" s="23" t="e">
        <f>IF(Calcul!$E265="SW",DEGREES(ACOS(1-(1/'ModelParams Lw'!I$25*SQRT(0.5*1.2/'Sound Power'!$C263)*('Sound Power'!$B263/3600)/('Sound Power'!$D263)/('Sound Power'!$F263)))),DEGREES(ACOS(1-(1/'ModelParams Lw'!I$29*SQRT(0.5*1.2/'Sound Power'!$C263)*('Sound Power'!$B263/3600)/('Sound Power'!$D263)/('Sound Power'!$F263)))))</f>
        <v>#DIV/0!</v>
      </c>
      <c r="BZ263" s="23" t="e">
        <f>IF(Calcul!$E265="SW",DEGREES(ACOS(1-(1/'ModelParams Lw'!J$25*SQRT(0.5*1.2/'Sound Power'!$C263)*('Sound Power'!$B263/3600)/('Sound Power'!$D263)/('Sound Power'!$F263)))),DEGREES(ACOS(1-(1/'ModelParams Lw'!J$29*SQRT(0.5*1.2/'Sound Power'!$C263)*('Sound Power'!$B263/3600)/('Sound Power'!$D263)/('Sound Power'!$F263)))))</f>
        <v>#DIV/0!</v>
      </c>
      <c r="CA263" s="26" t="e">
        <f>IF(Calcul!$E265="SW",'ModelParams Lw'!C$22+'ModelParams Lw'!C$23*LOG('Sound Power'!$D263/'Sound Power'!$E263)+'ModelParams Lw'!C$24*LN('Sound Power'!BS263),IF('ModelParams Lw'!C$26+'ModelParams Lw'!C$27*LOG('Sound Power'!$D263/'Sound Power'!$E263)+'ModelParams Lw'!C$28*LN('Sound Power'!BS263)&lt;'ModelParams Lw'!C$22+'ModelParams Lw'!C$23*LOG('Sound Power'!$D263/'Sound Power'!$E263)+'ModelParams Lw'!C$24*LN('Sound Power'!BS263),'ModelParams Lw'!C$22+'ModelParams Lw'!C$23*LOG('Sound Power'!$D263/'Sound Power'!$E263)+'ModelParams Lw'!C$24*LN('Sound Power'!BS263),'ModelParams Lw'!C$26+'ModelParams Lw'!C$27*LOG('Sound Power'!$D263/'Sound Power'!$E263)+'ModelParams Lw'!C$28*LN('Sound Power'!BS263)))</f>
        <v>#DIV/0!</v>
      </c>
      <c r="CB263" s="26" t="e">
        <f>IF(Calcul!$E265="SW",'ModelParams Lw'!D$22+'ModelParams Lw'!D$23*LOG('Sound Power'!$D263/'Sound Power'!$E263)+'ModelParams Lw'!D$24*LN('Sound Power'!BT263),IF('ModelParams Lw'!D$26+'ModelParams Lw'!D$27*LOG('Sound Power'!$D263/'Sound Power'!$E263)+'ModelParams Lw'!D$28*LN('Sound Power'!BT263)&lt;'ModelParams Lw'!D$22+'ModelParams Lw'!D$23*LOG('Sound Power'!$D263/'Sound Power'!$E263)+'ModelParams Lw'!D$24*LN('Sound Power'!BT263),'ModelParams Lw'!D$22+'ModelParams Lw'!D$23*LOG('Sound Power'!$D263/'Sound Power'!$E263)+'ModelParams Lw'!D$24*LN('Sound Power'!BT263),'ModelParams Lw'!D$26+'ModelParams Lw'!D$27*LOG('Sound Power'!$D263/'Sound Power'!$E263)+'ModelParams Lw'!D$28*LN('Sound Power'!BT263)))</f>
        <v>#DIV/0!</v>
      </c>
      <c r="CC263" s="26" t="e">
        <f>IF(Calcul!$E265="SW",'ModelParams Lw'!E$22+'ModelParams Lw'!E$23*LOG('Sound Power'!$D263/'Sound Power'!$E263)+'ModelParams Lw'!E$24*LN('Sound Power'!BU263),IF('ModelParams Lw'!E$26+'ModelParams Lw'!E$27*LOG('Sound Power'!$D263/'Sound Power'!$E263)+'ModelParams Lw'!E$28*LN('Sound Power'!BU263)&lt;'ModelParams Lw'!E$22+'ModelParams Lw'!E$23*LOG('Sound Power'!$D263/'Sound Power'!$E263)+'ModelParams Lw'!E$24*LN('Sound Power'!BU263),'ModelParams Lw'!E$22+'ModelParams Lw'!E$23*LOG('Sound Power'!$D263/'Sound Power'!$E263)+'ModelParams Lw'!E$24*LN('Sound Power'!BU263),'ModelParams Lw'!E$26+'ModelParams Lw'!E$27*LOG('Sound Power'!$D263/'Sound Power'!$E263)+'ModelParams Lw'!E$28*LN('Sound Power'!BU263)))</f>
        <v>#DIV/0!</v>
      </c>
      <c r="CD263" s="26" t="e">
        <f>IF(Calcul!$E265="SW",'ModelParams Lw'!F$22+'ModelParams Lw'!F$23*LOG('Sound Power'!$D263/'Sound Power'!$E263)+'ModelParams Lw'!F$24*LN('Sound Power'!BV263),IF('ModelParams Lw'!F$26+'ModelParams Lw'!F$27*LOG('Sound Power'!$D263/'Sound Power'!$E263)+'ModelParams Lw'!F$28*LN('Sound Power'!BV263)&lt;'ModelParams Lw'!F$22+'ModelParams Lw'!F$23*LOG('Sound Power'!$D263/'Sound Power'!$E263)+'ModelParams Lw'!F$24*LN('Sound Power'!BV263),'ModelParams Lw'!F$22+'ModelParams Lw'!F$23*LOG('Sound Power'!$D263/'Sound Power'!$E263)+'ModelParams Lw'!F$24*LN('Sound Power'!BV263),'ModelParams Lw'!F$26+'ModelParams Lw'!F$27*LOG('Sound Power'!$D263/'Sound Power'!$E263)+'ModelParams Lw'!F$28*LN('Sound Power'!BV263)))</f>
        <v>#DIV/0!</v>
      </c>
      <c r="CE263" s="26" t="e">
        <f>IF(Calcul!$E265="SW",'ModelParams Lw'!G$22+'ModelParams Lw'!G$23*LOG('Sound Power'!$D263/'Sound Power'!$E263)+'ModelParams Lw'!G$24*LN('Sound Power'!BW263),IF('ModelParams Lw'!G$26+'ModelParams Lw'!G$27*LOG('Sound Power'!$D263/'Sound Power'!$E263)+'ModelParams Lw'!G$28*LN('Sound Power'!BW263)&lt;'ModelParams Lw'!G$22+'ModelParams Lw'!G$23*LOG('Sound Power'!$D263/'Sound Power'!$E263)+'ModelParams Lw'!G$24*LN('Sound Power'!BW263),'ModelParams Lw'!G$22+'ModelParams Lw'!G$23*LOG('Sound Power'!$D263/'Sound Power'!$E263)+'ModelParams Lw'!G$24*LN('Sound Power'!BW263),'ModelParams Lw'!G$26+'ModelParams Lw'!G$27*LOG('Sound Power'!$D263/'Sound Power'!$E263)+'ModelParams Lw'!G$28*LN('Sound Power'!BW263)))</f>
        <v>#DIV/0!</v>
      </c>
      <c r="CF263" s="26" t="e">
        <f>IF(Calcul!$E265="SW",'ModelParams Lw'!H$22+'ModelParams Lw'!H$23*LOG('Sound Power'!$D263/'Sound Power'!$E263)+'ModelParams Lw'!H$24*LN('Sound Power'!BX263),IF('ModelParams Lw'!H$26+'ModelParams Lw'!H$27*LOG('Sound Power'!$D263/'Sound Power'!$E263)+'ModelParams Lw'!H$28*LN('Sound Power'!BX263)&lt;'ModelParams Lw'!H$22+'ModelParams Lw'!H$23*LOG('Sound Power'!$D263/'Sound Power'!$E263)+'ModelParams Lw'!H$24*LN('Sound Power'!BX263),'ModelParams Lw'!H$22+'ModelParams Lw'!H$23*LOG('Sound Power'!$D263/'Sound Power'!$E263)+'ModelParams Lw'!H$24*LN('Sound Power'!BX263),'ModelParams Lw'!H$26+'ModelParams Lw'!H$27*LOG('Sound Power'!$D263/'Sound Power'!$E263)+'ModelParams Lw'!H$28*LN('Sound Power'!BX263)))</f>
        <v>#DIV/0!</v>
      </c>
      <c r="CG263" s="26" t="e">
        <f>IF(Calcul!$E265="SW",'ModelParams Lw'!I$22+'ModelParams Lw'!I$23*LOG('Sound Power'!$D263/'Sound Power'!$E263)+'ModelParams Lw'!I$24*LN('Sound Power'!BY263),IF('ModelParams Lw'!I$26+'ModelParams Lw'!I$27*LOG('Sound Power'!$D263/'Sound Power'!$E263)+'ModelParams Lw'!I$28*LN('Sound Power'!BY263)&lt;'ModelParams Lw'!I$22+'ModelParams Lw'!I$23*LOG('Sound Power'!$D263/'Sound Power'!$E263)+'ModelParams Lw'!I$24*LN('Sound Power'!BY263),'ModelParams Lw'!I$22+'ModelParams Lw'!I$23*LOG('Sound Power'!$D263/'Sound Power'!$E263)+'ModelParams Lw'!I$24*LN('Sound Power'!BY263),'ModelParams Lw'!I$26+'ModelParams Lw'!I$27*LOG('Sound Power'!$D263/'Sound Power'!$E263)+'ModelParams Lw'!I$28*LN('Sound Power'!BY263)))</f>
        <v>#DIV/0!</v>
      </c>
      <c r="CH263" s="26" t="e">
        <f>IF(Calcul!$E265="SW",'ModelParams Lw'!J$22+'ModelParams Lw'!J$23*LOG('Sound Power'!$D263/'Sound Power'!$E263)+'ModelParams Lw'!J$24*LN('Sound Power'!BZ263),IF('ModelParams Lw'!J$26+'ModelParams Lw'!J$27*LOG('Sound Power'!$D263/'Sound Power'!$E263)+'ModelParams Lw'!J$28*LN('Sound Power'!BZ263)&lt;'ModelParams Lw'!J$22+'ModelParams Lw'!J$23*LOG('Sound Power'!$D263/'Sound Power'!$E263)+'ModelParams Lw'!J$24*LN('Sound Power'!BZ263),'ModelParams Lw'!J$22+'ModelParams Lw'!J$23*LOG('Sound Power'!$D263/'Sound Power'!$E263)+'ModelParams Lw'!J$24*LN('Sound Power'!BZ263),'ModelParams Lw'!J$26+'ModelParams Lw'!J$27*LOG('Sound Power'!$D263/'Sound Power'!$E263)+'ModelParams Lw'!J$28*LN('Sound Power'!BZ263)))</f>
        <v>#DIV/0!</v>
      </c>
      <c r="CI263" s="26" t="e">
        <f t="shared" si="108"/>
        <v>#DIV/0!</v>
      </c>
      <c r="CJ263" s="26" t="e">
        <f t="shared" si="109"/>
        <v>#DIV/0!</v>
      </c>
      <c r="CK263" s="26" t="e">
        <f t="shared" si="110"/>
        <v>#DIV/0!</v>
      </c>
      <c r="CL263" s="26" t="e">
        <f t="shared" si="111"/>
        <v>#DIV/0!</v>
      </c>
      <c r="CM263" s="26" t="e">
        <f t="shared" si="112"/>
        <v>#DIV/0!</v>
      </c>
      <c r="CN263" s="26" t="e">
        <f t="shared" si="113"/>
        <v>#DIV/0!</v>
      </c>
      <c r="CO263" s="26" t="e">
        <f t="shared" si="114"/>
        <v>#DIV/0!</v>
      </c>
      <c r="CP263" s="26" t="e">
        <f t="shared" si="115"/>
        <v>#DIV/0!</v>
      </c>
      <c r="CQ263" s="26" t="e">
        <f>10*LOG10(IF(CI263="",0,POWER(10,((CI263+'ModelParams Lw'!$O$4)/10))) +IF(CJ263="",0,POWER(10,((CJ263+'ModelParams Lw'!$P$4)/10))) +IF(CK263="",0,POWER(10,((CK263+'ModelParams Lw'!$Q$4)/10))) +IF(CL263="",0,POWER(10,((CL263+'ModelParams Lw'!$R$4)/10))) +IF(CM263="",0,POWER(10,((CM263+'ModelParams Lw'!$S$4)/10))) +IF(CN263="",0,POWER(10,((CN263+'ModelParams Lw'!$T$4)/10))) +IF(CO263="",0,POWER(10,((CO263+'ModelParams Lw'!$U$4)/10)))+IF(CP263="",0,POWER(10,((CP263+'ModelParams Lw'!$V$4)/10))))</f>
        <v>#DIV/0!</v>
      </c>
      <c r="CR263" s="26" t="e">
        <f t="shared" si="116"/>
        <v>#DIV/0!</v>
      </c>
      <c r="CS263" s="26" t="e">
        <f>(CI263-'ModelParams Lw'!$O$10)/'ModelParams Lw'!$O$11</f>
        <v>#DIV/0!</v>
      </c>
      <c r="CT263" s="26" t="e">
        <f>(CJ263-'ModelParams Lw'!$P$10)/'ModelParams Lw'!$P$11</f>
        <v>#DIV/0!</v>
      </c>
      <c r="CU263" s="26" t="e">
        <f>(CK263-'ModelParams Lw'!$Q$10)/'ModelParams Lw'!$Q$11</f>
        <v>#DIV/0!</v>
      </c>
      <c r="CV263" s="26" t="e">
        <f>(CL263-'ModelParams Lw'!$R$10)/'ModelParams Lw'!$R$11</f>
        <v>#DIV/0!</v>
      </c>
      <c r="CW263" s="26" t="e">
        <f>(CM263-'ModelParams Lw'!$S$10)/'ModelParams Lw'!$S$11</f>
        <v>#DIV/0!</v>
      </c>
      <c r="CX263" s="26" t="e">
        <f>(CN263-'ModelParams Lw'!$T$10)/'ModelParams Lw'!$T$11</f>
        <v>#DIV/0!</v>
      </c>
      <c r="CY263" s="26" t="e">
        <f>(CO263-'ModelParams Lw'!$U$10)/'ModelParams Lw'!$U$11</f>
        <v>#DIV/0!</v>
      </c>
      <c r="CZ263" s="26" t="e">
        <f>(CP263-'ModelParams Lw'!$V$10)/'ModelParams Lw'!$V$11</f>
        <v>#DIV/0!</v>
      </c>
    </row>
    <row r="264" spans="1:104" x14ac:dyDescent="0.2">
      <c r="A264" s="13">
        <f>Calcul!A266</f>
        <v>0</v>
      </c>
      <c r="B264" s="13">
        <f t="shared" si="117"/>
        <v>0</v>
      </c>
      <c r="C264" s="13">
        <f>Calcul!B266</f>
        <v>0</v>
      </c>
      <c r="D264" s="13">
        <f>Calcul!C266/1000</f>
        <v>0</v>
      </c>
      <c r="E264" s="13">
        <f>Calcul!D266/1000</f>
        <v>0</v>
      </c>
      <c r="F264" s="13">
        <f t="shared" si="118"/>
        <v>0</v>
      </c>
      <c r="G264" s="23" t="e">
        <f>DEGREES(ACOS(1-(1/'ModelParams Lw'!B$15*SQRT(0.5*1.2/'Sound Power'!$C264)*('Sound Power'!$B264/3600)/('Sound Power'!$D264)/('Sound Power'!$F264))))</f>
        <v>#DIV/0!</v>
      </c>
      <c r="H264" s="23" t="e">
        <f>DEGREES(ACOS(1-(1/'ModelParams Lw'!C$15*SQRT(0.5*1.2/'Sound Power'!$C264)*('Sound Power'!$B264/3600)/('Sound Power'!$D264)/('Sound Power'!$F264))))</f>
        <v>#DIV/0!</v>
      </c>
      <c r="I264" s="23" t="e">
        <f>DEGREES(ACOS(1-(1/'ModelParams Lw'!D$15*SQRT(0.5*1.2/'Sound Power'!$C264)*('Sound Power'!$B264/3600)/('Sound Power'!$D264)/('Sound Power'!$F264))))</f>
        <v>#DIV/0!</v>
      </c>
      <c r="J264" s="23" t="e">
        <f>DEGREES(ACOS(1-(1/'ModelParams Lw'!E$15*SQRT(0.5*1.2/'Sound Power'!$C264)*('Sound Power'!$B264/3600)/('Sound Power'!$D264)/('Sound Power'!$F264))))</f>
        <v>#DIV/0!</v>
      </c>
      <c r="K264" s="23" t="e">
        <f>DEGREES(ACOS(1-(1/'ModelParams Lw'!F$15*SQRT(0.5*1.2/'Sound Power'!$C264)*('Sound Power'!$B264/3600)/('Sound Power'!$D264)/('Sound Power'!$F264))))</f>
        <v>#DIV/0!</v>
      </c>
      <c r="L264" s="23" t="e">
        <f>DEGREES(ACOS(1-(1/'ModelParams Lw'!G$15*SQRT(0.5*1.2/'Sound Power'!$C264)*('Sound Power'!$B264/3600)/('Sound Power'!$D264)/('Sound Power'!$F264))))</f>
        <v>#DIV/0!</v>
      </c>
      <c r="M264" s="23" t="e">
        <f>DEGREES(ACOS(1-(1/'ModelParams Lw'!H$15*SQRT(0.5*1.2/'Sound Power'!$C264)*('Sound Power'!$B264/3600)/('Sound Power'!$D264)/('Sound Power'!$F264))))</f>
        <v>#DIV/0!</v>
      </c>
      <c r="N264" s="23" t="e">
        <f>DEGREES(ACOS(1-(1/'ModelParams Lw'!I$15*SQRT(0.5*1.2/'Sound Power'!$C264)*('Sound Power'!$B264/3600)/('Sound Power'!$D264)/('Sound Power'!$F264))))</f>
        <v>#DIV/0!</v>
      </c>
      <c r="O264" s="26" t="e">
        <f>('ModelParams Lw'!B$4*LN('Sound Power'!G264)/(1+EXP(-('Sound Power'!$D264*1000+'ModelParams Lw'!B$6)/'ModelParams Lw'!B$7))+'ModelParams Lw'!B$5)*LN('Sound Power'!$B264)-('ModelParams Lw'!B$8+'ModelParams Lw'!B$9*$D264+'ModelParams Lw'!B$10*'Sound Power'!$F264^'ModelParams Lw'!B$14+'ModelParams Lw'!B$11*LN('Sound Power'!G264)+'ModelParams Lw'!B$12*'Sound Power'!$D264*'Sound Power'!$F264+'ModelParams Lw'!B$13*'Sound Power'!$D264*LN('Sound Power'!G264))</f>
        <v>#DIV/0!</v>
      </c>
      <c r="P264" s="26" t="e">
        <f>('ModelParams Lw'!C$4*LN('Sound Power'!H264)/(1+EXP(-('Sound Power'!$D264*1000+'ModelParams Lw'!C$6)/'ModelParams Lw'!C$7))+'ModelParams Lw'!C$5)*LN('Sound Power'!$B264)-('ModelParams Lw'!C$8+'ModelParams Lw'!C$9*$D264+'ModelParams Lw'!C$10*'Sound Power'!$F264^'ModelParams Lw'!C$14+'ModelParams Lw'!C$11*LN('Sound Power'!H264)+'ModelParams Lw'!C$12*'Sound Power'!$D264*'Sound Power'!$F264+'ModelParams Lw'!C$13*'Sound Power'!$D264*LN('Sound Power'!H264))</f>
        <v>#DIV/0!</v>
      </c>
      <c r="Q264" s="26" t="e">
        <f>('ModelParams Lw'!D$4*LN('Sound Power'!I264)/(1+EXP(-('Sound Power'!$D264*1000+'ModelParams Lw'!D$6)/'ModelParams Lw'!D$7))+'ModelParams Lw'!D$5)*LN('Sound Power'!$B264)-('ModelParams Lw'!D$8+'ModelParams Lw'!D$9*$D264+'ModelParams Lw'!D$10*'Sound Power'!$F264^'ModelParams Lw'!D$14+'ModelParams Lw'!D$11*LN('Sound Power'!I264)+'ModelParams Lw'!D$12*'Sound Power'!$D264*'Sound Power'!$F264+'ModelParams Lw'!D$13*'Sound Power'!$D264*LN('Sound Power'!I264))</f>
        <v>#DIV/0!</v>
      </c>
      <c r="R264" s="26" t="e">
        <f>('ModelParams Lw'!E$4*LN('Sound Power'!J264)/(1+EXP(-('Sound Power'!$D264*1000+'ModelParams Lw'!E$6)/'ModelParams Lw'!E$7))+'ModelParams Lw'!E$5)*LN('Sound Power'!$B264)-('ModelParams Lw'!E$8+'ModelParams Lw'!E$9*$D264+'ModelParams Lw'!E$10*'Sound Power'!$F264^'ModelParams Lw'!E$14+'ModelParams Lw'!E$11*LN('Sound Power'!J264)+'ModelParams Lw'!E$12*'Sound Power'!$D264*'Sound Power'!$F264+'ModelParams Lw'!E$13*'Sound Power'!$D264*LN('Sound Power'!J264))</f>
        <v>#DIV/0!</v>
      </c>
      <c r="S264" s="26" t="e">
        <f>('ModelParams Lw'!F$4*LN('Sound Power'!K264)/(1+EXP(-('Sound Power'!$D264*1000+'ModelParams Lw'!F$6)/'ModelParams Lw'!F$7))+'ModelParams Lw'!F$5)*LN('Sound Power'!$B264)-('ModelParams Lw'!F$8+'ModelParams Lw'!F$9*$D264+'ModelParams Lw'!F$10*'Sound Power'!$F264^'ModelParams Lw'!F$14+'ModelParams Lw'!F$11*LN('Sound Power'!K264)+'ModelParams Lw'!F$12*'Sound Power'!$D264*'Sound Power'!$F264+'ModelParams Lw'!F$13*'Sound Power'!$D264*LN('Sound Power'!K264))</f>
        <v>#DIV/0!</v>
      </c>
      <c r="T264" s="26" t="e">
        <f>('ModelParams Lw'!G$4*LN('Sound Power'!L264)/(1+EXP(-('Sound Power'!$D264*1000+'ModelParams Lw'!G$6)/'ModelParams Lw'!G$7))+'ModelParams Lw'!G$5)*LN('Sound Power'!$B264)-('ModelParams Lw'!G$8+'ModelParams Lw'!G$9*$D264+'ModelParams Lw'!G$10*'Sound Power'!$F264^'ModelParams Lw'!G$14+'ModelParams Lw'!G$11*LN('Sound Power'!L264)+'ModelParams Lw'!G$12*'Sound Power'!$D264*'Sound Power'!$F264+'ModelParams Lw'!G$13*'Sound Power'!$D264*LN('Sound Power'!L264))</f>
        <v>#DIV/0!</v>
      </c>
      <c r="U264" s="26" t="e">
        <f>('ModelParams Lw'!H$4*LN('Sound Power'!M264)/(1+EXP(-('Sound Power'!$D264*1000+'ModelParams Lw'!H$6)/'ModelParams Lw'!H$7))+'ModelParams Lw'!H$5)*LN('Sound Power'!$B264)-('ModelParams Lw'!H$8+'ModelParams Lw'!H$9*$D264+'ModelParams Lw'!H$10*'Sound Power'!$F264^'ModelParams Lw'!H$14+'ModelParams Lw'!H$11*LN('Sound Power'!M264)+'ModelParams Lw'!H$12*'Sound Power'!$D264*'Sound Power'!$F264+'ModelParams Lw'!H$13*'Sound Power'!$D264*LN('Sound Power'!M264))</f>
        <v>#DIV/0!</v>
      </c>
      <c r="V264" s="26" t="e">
        <f>('ModelParams Lw'!I$4*LN('Sound Power'!N264)/(1+EXP(-('Sound Power'!$D264*1000+'ModelParams Lw'!I$6)/'ModelParams Lw'!I$7))+'ModelParams Lw'!I$5)*LN('Sound Power'!$B264)-('ModelParams Lw'!I$8+'ModelParams Lw'!I$9*$D264+'ModelParams Lw'!I$10*'Sound Power'!$F264^'ModelParams Lw'!I$14+'ModelParams Lw'!I$11*LN('Sound Power'!N264)+'ModelParams Lw'!I$12*'Sound Power'!$D264*'Sound Power'!$F264+'ModelParams Lw'!I$13*'Sound Power'!$D264*LN('Sound Power'!N264))</f>
        <v>#DIV/0!</v>
      </c>
      <c r="W264" s="26" t="e">
        <f>10*LOG10(IF(O264="",0,POWER(10,((O264+'ModelParams Lw'!$O$4)/10))) +IF(P264="",0,POWER(10,((P264+'ModelParams Lw'!$P$4)/10))) +IF(Q264="",0,POWER(10,((Q264+'ModelParams Lw'!$Q$4)/10))) +IF(R264="",0,POWER(10,((R264+'ModelParams Lw'!$R$4)/10))) +IF(S264="",0,POWER(10,((S264+'ModelParams Lw'!$S$4)/10))) +IF(T264="",0,POWER(10,((T264+'ModelParams Lw'!$T$4)/10))) +IF(U264="",0,POWER(10,((U264+'ModelParams Lw'!$U$4)/10)))+IF(V264="",0,POWER(10,((V264+'ModelParams Lw'!$V$4)/10))))</f>
        <v>#DIV/0!</v>
      </c>
      <c r="X264" s="26" t="e">
        <f t="shared" si="102"/>
        <v>#DIV/0!</v>
      </c>
      <c r="Y264" s="26" t="e">
        <f>(O264-'ModelParams Lw'!O$10)/'ModelParams Lw'!O$11</f>
        <v>#DIV/0!</v>
      </c>
      <c r="Z264" s="26" t="e">
        <f>(P264-'ModelParams Lw'!P$10)/'ModelParams Lw'!P$11</f>
        <v>#DIV/0!</v>
      </c>
      <c r="AA264" s="26" t="e">
        <f>(Q264-'ModelParams Lw'!Q$10)/'ModelParams Lw'!Q$11</f>
        <v>#DIV/0!</v>
      </c>
      <c r="AB264" s="26" t="e">
        <f>(R264-'ModelParams Lw'!R$10)/'ModelParams Lw'!R$11</f>
        <v>#DIV/0!</v>
      </c>
      <c r="AC264" s="26" t="e">
        <f>(S264-'ModelParams Lw'!S$10)/'ModelParams Lw'!S$11</f>
        <v>#DIV/0!</v>
      </c>
      <c r="AD264" s="26" t="e">
        <f>(T264-'ModelParams Lw'!T$10)/'ModelParams Lw'!T$11</f>
        <v>#DIV/0!</v>
      </c>
      <c r="AE264" s="26" t="e">
        <f>(U264-'ModelParams Lw'!U$10)/'ModelParams Lw'!U$11</f>
        <v>#DIV/0!</v>
      </c>
      <c r="AF264" s="26" t="e">
        <f>(V264-'ModelParams Lw'!V$10)/'ModelParams Lw'!V$11</f>
        <v>#DIV/0!</v>
      </c>
      <c r="AG264" s="26" t="e">
        <f t="shared" si="103"/>
        <v>#DIV/0!</v>
      </c>
      <c r="AH264" s="26" t="e">
        <f>VLOOKUP(D264*1000,'ModelParams Lw'!$A$38:$D$58,4)</f>
        <v>#N/A</v>
      </c>
      <c r="AI264" s="56" t="e">
        <f>VLOOKUP(D264*1000,'ModelParams Lw'!$A$38:$D$58,2)</f>
        <v>#N/A</v>
      </c>
      <c r="AJ264" s="46" t="e">
        <f t="shared" si="104"/>
        <v>#DIV/0!</v>
      </c>
      <c r="AK264" s="26" t="e">
        <f t="shared" si="105"/>
        <v>#VALUE!</v>
      </c>
      <c r="AL264" s="26" t="e">
        <f>IF($AI264=100,'ModelParams Lw'!R$35*'Sound Power'!$AH264^2+'ModelParams Lw'!R$36*'Sound Power'!$AH264+'ModelParams Lw'!R$37,IF($AI264=150,'ModelParams Lw'!R$38*'Sound Power'!$AH264^2+'ModelParams Lw'!R$39*'Sound Power'!$AH264+'ModelParams Lw'!R$40,'ModelParams Lw'!R$41*'Sound Power'!$AH264^2+'ModelParams Lw'!R$42*'Sound Power'!$AH264+'ModelParams Lw'!R$43))</f>
        <v>#N/A</v>
      </c>
      <c r="AM264" s="26" t="e">
        <f>IF($AI264=100,'ModelParams Lw'!S$35*'Sound Power'!$AH264^2+'ModelParams Lw'!S$36*'Sound Power'!$AH264+'ModelParams Lw'!S$37,IF($AI264=150,'ModelParams Lw'!S$38*'Sound Power'!$AH264^2+'ModelParams Lw'!S$39*'Sound Power'!$AH264+'ModelParams Lw'!S$40,'ModelParams Lw'!S$41*'Sound Power'!$AH264^2+'ModelParams Lw'!S$42*'Sound Power'!$AH264+'ModelParams Lw'!S$43))</f>
        <v>#N/A</v>
      </c>
      <c r="AN264" s="26" t="e">
        <f>IF($AI264=100,'ModelParams Lw'!T$35*'Sound Power'!$AH264^2+'ModelParams Lw'!T$36*'Sound Power'!$AH264+'ModelParams Lw'!T$37,IF($AI264=150,'ModelParams Lw'!T$38*'Sound Power'!$AH264^2+'ModelParams Lw'!T$39*'Sound Power'!$AH264+'ModelParams Lw'!T$40,'ModelParams Lw'!T$41*'Sound Power'!$AH264^2+'ModelParams Lw'!T$42*'Sound Power'!$AH264+'ModelParams Lw'!T$43))</f>
        <v>#N/A</v>
      </c>
      <c r="AO264" s="26" t="e">
        <f>IF($AI264=100,'ModelParams Lw'!U$35*'Sound Power'!$AH264^2+'ModelParams Lw'!U$36*'Sound Power'!$AH264+'ModelParams Lw'!U$37,IF($AI264=150,'ModelParams Lw'!U$38*'Sound Power'!$AH264^2+'ModelParams Lw'!U$39*'Sound Power'!$AH264+'ModelParams Lw'!U$40,'ModelParams Lw'!U$41*'Sound Power'!$AH264^2+'ModelParams Lw'!U$42*'Sound Power'!$AH264+'ModelParams Lw'!U$43))</f>
        <v>#N/A</v>
      </c>
      <c r="AP264" s="26" t="e">
        <f>IF($AI264=100,'ModelParams Lw'!V$35*'Sound Power'!$AH264^2+'ModelParams Lw'!V$36*'Sound Power'!$AH264+'ModelParams Lw'!V$37,IF($AI264=150,'ModelParams Lw'!V$38*'Sound Power'!$AH264^2+'ModelParams Lw'!V$39*'Sound Power'!$AH264+'ModelParams Lw'!V$40,'ModelParams Lw'!V$41*'Sound Power'!$AH264^2+'ModelParams Lw'!V$42*'Sound Power'!$AH264+'ModelParams Lw'!V$43))</f>
        <v>#N/A</v>
      </c>
      <c r="AQ264" s="26" t="e">
        <f>IF($AI264=100,'ModelParams Lw'!W$35*'Sound Power'!$AH264^2+'ModelParams Lw'!W$36*'Sound Power'!$AH264+'ModelParams Lw'!W$37,IF($AI264=150,'ModelParams Lw'!W$38*'Sound Power'!$AH264^2+'ModelParams Lw'!W$39*'Sound Power'!$AH264+'ModelParams Lw'!W$40,'ModelParams Lw'!W$41*'Sound Power'!$AH264^2+'ModelParams Lw'!W$42*'Sound Power'!$AH264+'ModelParams Lw'!W$43))</f>
        <v>#N/A</v>
      </c>
      <c r="AR264" s="26" t="e">
        <f t="shared" si="106"/>
        <v>#VALUE!</v>
      </c>
      <c r="AS264" s="26" t="e">
        <f>IF(26.83*LN($AJ264)-11.791-'ModelParams Lw'!B$35&lt;0,0,26.83*LN($AJ264)-11.791-'ModelParams Lw'!B$35)</f>
        <v>#DIV/0!</v>
      </c>
      <c r="AT264" s="26" t="e">
        <f>IF(26.83*LN($AJ264)-11.791-'ModelParams Lw'!C$35&lt;0,0,26.83*LN($AJ264)-11.791-'ModelParams Lw'!C$35)</f>
        <v>#DIV/0!</v>
      </c>
      <c r="AU264" s="26" t="e">
        <f>IF(26.83*LN($AJ264)-11.791-'ModelParams Lw'!D$35&lt;0,0,26.83*LN($AJ264)-11.791-'ModelParams Lw'!D$35)</f>
        <v>#DIV/0!</v>
      </c>
      <c r="AV264" s="26" t="e">
        <f>IF(26.83*LN($AJ264)-11.791-'ModelParams Lw'!E$35&lt;0,0,26.83*LN($AJ264)-11.791-'ModelParams Lw'!E$35)</f>
        <v>#DIV/0!</v>
      </c>
      <c r="AW264" s="26" t="e">
        <f>IF(26.83*LN($AJ264)-11.791-'ModelParams Lw'!F$35&lt;0,0,26.83*LN($AJ264)-11.791-'ModelParams Lw'!F$35)</f>
        <v>#DIV/0!</v>
      </c>
      <c r="AX264" s="26" t="e">
        <f>IF(26.83*LN($AJ264)-11.791-'ModelParams Lw'!G$35&lt;0,0,26.83*LN($AJ264)-11.791-'ModelParams Lw'!G$35)</f>
        <v>#DIV/0!</v>
      </c>
      <c r="AY264" s="26" t="e">
        <f>IF(26.83*LN($AJ264)-11.791-'ModelParams Lw'!H$35&lt;0,0,26.83*LN($AJ264)-11.791-'ModelParams Lw'!H$35)</f>
        <v>#DIV/0!</v>
      </c>
      <c r="AZ264" s="26" t="e">
        <f>IF(26.83*LN($AJ264)-11.791-'ModelParams Lw'!I$35&lt;0,0,26.83*LN($AJ264)-11.791-'ModelParams Lw'!I$35)</f>
        <v>#DIV/0!</v>
      </c>
      <c r="BA264" s="26" t="e">
        <f t="shared" si="119"/>
        <v>#DIV/0!</v>
      </c>
      <c r="BB264" s="26" t="e">
        <f t="shared" si="120"/>
        <v>#DIV/0!</v>
      </c>
      <c r="BC264" s="26" t="e">
        <f t="shared" si="121"/>
        <v>#DIV/0!</v>
      </c>
      <c r="BD264" s="26" t="e">
        <f t="shared" si="122"/>
        <v>#DIV/0!</v>
      </c>
      <c r="BE264" s="26" t="e">
        <f t="shared" si="123"/>
        <v>#DIV/0!</v>
      </c>
      <c r="BF264" s="26" t="e">
        <f t="shared" si="124"/>
        <v>#DIV/0!</v>
      </c>
      <c r="BG264" s="26" t="e">
        <f t="shared" si="125"/>
        <v>#DIV/0!</v>
      </c>
      <c r="BH264" s="26" t="e">
        <f t="shared" si="126"/>
        <v>#DIV/0!</v>
      </c>
      <c r="BI264" s="26" t="e">
        <f>10*LOG10(IF(BA264="",0,POWER(10,((BA264+'ModelParams Lw'!$O$4)/10))) +IF(BB264="",0,POWER(10,((BB264+'ModelParams Lw'!$P$4)/10))) +IF(BC264="",0,POWER(10,((BC264+'ModelParams Lw'!$Q$4)/10))) +IF(BD264="",0,POWER(10,((BD264+'ModelParams Lw'!$R$4)/10))) +IF(BE264="",0,POWER(10,((BE264+'ModelParams Lw'!$S$4)/10))) +IF(BF264="",0,POWER(10,((BF264+'ModelParams Lw'!$T$4)/10))) +IF(BG264="",0,POWER(10,((BG264+'ModelParams Lw'!$U$4)/10)))+IF(BH264="",0,POWER(10,((BH264+'ModelParams Lw'!$V$4)/10))))</f>
        <v>#DIV/0!</v>
      </c>
      <c r="BJ264" s="26" t="e">
        <f t="shared" si="107"/>
        <v>#DIV/0!</v>
      </c>
      <c r="BK264" s="26" t="e">
        <f>(BA264-'ModelParams Lw'!O$10)/'ModelParams Lw'!O$11</f>
        <v>#DIV/0!</v>
      </c>
      <c r="BL264" s="26" t="e">
        <f>(BB264-'ModelParams Lw'!P$10)/'ModelParams Lw'!P$11</f>
        <v>#DIV/0!</v>
      </c>
      <c r="BM264" s="26" t="e">
        <f>(BC264-'ModelParams Lw'!Q$10)/'ModelParams Lw'!Q$11</f>
        <v>#DIV/0!</v>
      </c>
      <c r="BN264" s="26" t="e">
        <f>(BD264-'ModelParams Lw'!R$10)/'ModelParams Lw'!R$11</f>
        <v>#DIV/0!</v>
      </c>
      <c r="BO264" s="26" t="e">
        <f>(BE264-'ModelParams Lw'!S$10)/'ModelParams Lw'!S$11</f>
        <v>#DIV/0!</v>
      </c>
      <c r="BP264" s="26" t="e">
        <f>(BF264-'ModelParams Lw'!T$10)/'ModelParams Lw'!T$11</f>
        <v>#DIV/0!</v>
      </c>
      <c r="BQ264" s="26" t="e">
        <f>(BG264-'ModelParams Lw'!U$10)/'ModelParams Lw'!U$11</f>
        <v>#DIV/0!</v>
      </c>
      <c r="BR264" s="26" t="e">
        <f>(BH264-'ModelParams Lw'!V$10)/'ModelParams Lw'!V$11</f>
        <v>#DIV/0!</v>
      </c>
      <c r="BS264" s="23" t="e">
        <f>IF(Calcul!$E266="SW",DEGREES(ACOS(1-(1/'ModelParams Lw'!C$25*SQRT(0.5*1.2/'Sound Power'!$C264)*('Sound Power'!$B264/3600)/('Sound Power'!$D264)/('Sound Power'!$F264)))),DEGREES(ACOS(1-(1/'ModelParams Lw'!C$29*SQRT(0.5*1.2/'Sound Power'!$C264)*('Sound Power'!$B264/3600)/('Sound Power'!$D264)/('Sound Power'!$F264)))))</f>
        <v>#DIV/0!</v>
      </c>
      <c r="BT264" s="23" t="e">
        <f>IF(Calcul!$E266="SW",DEGREES(ACOS(1-(1/'ModelParams Lw'!D$25*SQRT(0.5*1.2/'Sound Power'!$C264)*('Sound Power'!$B264/3600)/('Sound Power'!$D264)/('Sound Power'!$F264)))),DEGREES(ACOS(1-(1/'ModelParams Lw'!D$29*SQRT(0.5*1.2/'Sound Power'!$C264)*('Sound Power'!$B264/3600)/('Sound Power'!$D264)/('Sound Power'!$F264)))))</f>
        <v>#DIV/0!</v>
      </c>
      <c r="BU264" s="23" t="e">
        <f>IF(Calcul!$E266="SW",DEGREES(ACOS(1-(1/'ModelParams Lw'!E$25*SQRT(0.5*1.2/'Sound Power'!$C264)*('Sound Power'!$B264/3600)/('Sound Power'!$D264)/('Sound Power'!$F264)))),DEGREES(ACOS(1-(1/'ModelParams Lw'!E$29*SQRT(0.5*1.2/'Sound Power'!$C264)*('Sound Power'!$B264/3600)/('Sound Power'!$D264)/('Sound Power'!$F264)))))</f>
        <v>#DIV/0!</v>
      </c>
      <c r="BV264" s="23" t="e">
        <f>IF(Calcul!$E266="SW",DEGREES(ACOS(1-(1/'ModelParams Lw'!F$25*SQRT(0.5*1.2/'Sound Power'!$C264)*('Sound Power'!$B264/3600)/('Sound Power'!$D264)/('Sound Power'!$F264)))),DEGREES(ACOS(1-(1/'ModelParams Lw'!F$29*SQRT(0.5*1.2/'Sound Power'!$C264)*('Sound Power'!$B264/3600)/('Sound Power'!$D264)/('Sound Power'!$F264)))))</f>
        <v>#DIV/0!</v>
      </c>
      <c r="BW264" s="23" t="e">
        <f>IF(Calcul!$E266="SW",DEGREES(ACOS(1-(1/'ModelParams Lw'!G$25*SQRT(0.5*1.2/'Sound Power'!$C264)*('Sound Power'!$B264/3600)/('Sound Power'!$D264)/('Sound Power'!$F264)))),DEGREES(ACOS(1-(1/'ModelParams Lw'!G$29*SQRT(0.5*1.2/'Sound Power'!$C264)*('Sound Power'!$B264/3600)/('Sound Power'!$D264)/('Sound Power'!$F264)))))</f>
        <v>#DIV/0!</v>
      </c>
      <c r="BX264" s="23" t="e">
        <f>IF(Calcul!$E266="SW",DEGREES(ACOS(1-(1/'ModelParams Lw'!H$25*SQRT(0.5*1.2/'Sound Power'!$C264)*('Sound Power'!$B264/3600)/('Sound Power'!$D264)/('Sound Power'!$F264)))),DEGREES(ACOS(1-(1/'ModelParams Lw'!H$29*SQRT(0.5*1.2/'Sound Power'!$C264)*('Sound Power'!$B264/3600)/('Sound Power'!$D264)/('Sound Power'!$F264)))))</f>
        <v>#DIV/0!</v>
      </c>
      <c r="BY264" s="23" t="e">
        <f>IF(Calcul!$E266="SW",DEGREES(ACOS(1-(1/'ModelParams Lw'!I$25*SQRT(0.5*1.2/'Sound Power'!$C264)*('Sound Power'!$B264/3600)/('Sound Power'!$D264)/('Sound Power'!$F264)))),DEGREES(ACOS(1-(1/'ModelParams Lw'!I$29*SQRT(0.5*1.2/'Sound Power'!$C264)*('Sound Power'!$B264/3600)/('Sound Power'!$D264)/('Sound Power'!$F264)))))</f>
        <v>#DIV/0!</v>
      </c>
      <c r="BZ264" s="23" t="e">
        <f>IF(Calcul!$E266="SW",DEGREES(ACOS(1-(1/'ModelParams Lw'!J$25*SQRT(0.5*1.2/'Sound Power'!$C264)*('Sound Power'!$B264/3600)/('Sound Power'!$D264)/('Sound Power'!$F264)))),DEGREES(ACOS(1-(1/'ModelParams Lw'!J$29*SQRT(0.5*1.2/'Sound Power'!$C264)*('Sound Power'!$B264/3600)/('Sound Power'!$D264)/('Sound Power'!$F264)))))</f>
        <v>#DIV/0!</v>
      </c>
      <c r="CA264" s="26" t="e">
        <f>IF(Calcul!$E266="SW",'ModelParams Lw'!C$22+'ModelParams Lw'!C$23*LOG('Sound Power'!$D264/'Sound Power'!$E264)+'ModelParams Lw'!C$24*LN('Sound Power'!BS264),IF('ModelParams Lw'!C$26+'ModelParams Lw'!C$27*LOG('Sound Power'!$D264/'Sound Power'!$E264)+'ModelParams Lw'!C$28*LN('Sound Power'!BS264)&lt;'ModelParams Lw'!C$22+'ModelParams Lw'!C$23*LOG('Sound Power'!$D264/'Sound Power'!$E264)+'ModelParams Lw'!C$24*LN('Sound Power'!BS264),'ModelParams Lw'!C$22+'ModelParams Lw'!C$23*LOG('Sound Power'!$D264/'Sound Power'!$E264)+'ModelParams Lw'!C$24*LN('Sound Power'!BS264),'ModelParams Lw'!C$26+'ModelParams Lw'!C$27*LOG('Sound Power'!$D264/'Sound Power'!$E264)+'ModelParams Lw'!C$28*LN('Sound Power'!BS264)))</f>
        <v>#DIV/0!</v>
      </c>
      <c r="CB264" s="26" t="e">
        <f>IF(Calcul!$E266="SW",'ModelParams Lw'!D$22+'ModelParams Lw'!D$23*LOG('Sound Power'!$D264/'Sound Power'!$E264)+'ModelParams Lw'!D$24*LN('Sound Power'!BT264),IF('ModelParams Lw'!D$26+'ModelParams Lw'!D$27*LOG('Sound Power'!$D264/'Sound Power'!$E264)+'ModelParams Lw'!D$28*LN('Sound Power'!BT264)&lt;'ModelParams Lw'!D$22+'ModelParams Lw'!D$23*LOG('Sound Power'!$D264/'Sound Power'!$E264)+'ModelParams Lw'!D$24*LN('Sound Power'!BT264),'ModelParams Lw'!D$22+'ModelParams Lw'!D$23*LOG('Sound Power'!$D264/'Sound Power'!$E264)+'ModelParams Lw'!D$24*LN('Sound Power'!BT264),'ModelParams Lw'!D$26+'ModelParams Lw'!D$27*LOG('Sound Power'!$D264/'Sound Power'!$E264)+'ModelParams Lw'!D$28*LN('Sound Power'!BT264)))</f>
        <v>#DIV/0!</v>
      </c>
      <c r="CC264" s="26" t="e">
        <f>IF(Calcul!$E266="SW",'ModelParams Lw'!E$22+'ModelParams Lw'!E$23*LOG('Sound Power'!$D264/'Sound Power'!$E264)+'ModelParams Lw'!E$24*LN('Sound Power'!BU264),IF('ModelParams Lw'!E$26+'ModelParams Lw'!E$27*LOG('Sound Power'!$D264/'Sound Power'!$E264)+'ModelParams Lw'!E$28*LN('Sound Power'!BU264)&lt;'ModelParams Lw'!E$22+'ModelParams Lw'!E$23*LOG('Sound Power'!$D264/'Sound Power'!$E264)+'ModelParams Lw'!E$24*LN('Sound Power'!BU264),'ModelParams Lw'!E$22+'ModelParams Lw'!E$23*LOG('Sound Power'!$D264/'Sound Power'!$E264)+'ModelParams Lw'!E$24*LN('Sound Power'!BU264),'ModelParams Lw'!E$26+'ModelParams Lw'!E$27*LOG('Sound Power'!$D264/'Sound Power'!$E264)+'ModelParams Lw'!E$28*LN('Sound Power'!BU264)))</f>
        <v>#DIV/0!</v>
      </c>
      <c r="CD264" s="26" t="e">
        <f>IF(Calcul!$E266="SW",'ModelParams Lw'!F$22+'ModelParams Lw'!F$23*LOG('Sound Power'!$D264/'Sound Power'!$E264)+'ModelParams Lw'!F$24*LN('Sound Power'!BV264),IF('ModelParams Lw'!F$26+'ModelParams Lw'!F$27*LOG('Sound Power'!$D264/'Sound Power'!$E264)+'ModelParams Lw'!F$28*LN('Sound Power'!BV264)&lt;'ModelParams Lw'!F$22+'ModelParams Lw'!F$23*LOG('Sound Power'!$D264/'Sound Power'!$E264)+'ModelParams Lw'!F$24*LN('Sound Power'!BV264),'ModelParams Lw'!F$22+'ModelParams Lw'!F$23*LOG('Sound Power'!$D264/'Sound Power'!$E264)+'ModelParams Lw'!F$24*LN('Sound Power'!BV264),'ModelParams Lw'!F$26+'ModelParams Lw'!F$27*LOG('Sound Power'!$D264/'Sound Power'!$E264)+'ModelParams Lw'!F$28*LN('Sound Power'!BV264)))</f>
        <v>#DIV/0!</v>
      </c>
      <c r="CE264" s="26" t="e">
        <f>IF(Calcul!$E266="SW",'ModelParams Lw'!G$22+'ModelParams Lw'!G$23*LOG('Sound Power'!$D264/'Sound Power'!$E264)+'ModelParams Lw'!G$24*LN('Sound Power'!BW264),IF('ModelParams Lw'!G$26+'ModelParams Lw'!G$27*LOG('Sound Power'!$D264/'Sound Power'!$E264)+'ModelParams Lw'!G$28*LN('Sound Power'!BW264)&lt;'ModelParams Lw'!G$22+'ModelParams Lw'!G$23*LOG('Sound Power'!$D264/'Sound Power'!$E264)+'ModelParams Lw'!G$24*LN('Sound Power'!BW264),'ModelParams Lw'!G$22+'ModelParams Lw'!G$23*LOG('Sound Power'!$D264/'Sound Power'!$E264)+'ModelParams Lw'!G$24*LN('Sound Power'!BW264),'ModelParams Lw'!G$26+'ModelParams Lw'!G$27*LOG('Sound Power'!$D264/'Sound Power'!$E264)+'ModelParams Lw'!G$28*LN('Sound Power'!BW264)))</f>
        <v>#DIV/0!</v>
      </c>
      <c r="CF264" s="26" t="e">
        <f>IF(Calcul!$E266="SW",'ModelParams Lw'!H$22+'ModelParams Lw'!H$23*LOG('Sound Power'!$D264/'Sound Power'!$E264)+'ModelParams Lw'!H$24*LN('Sound Power'!BX264),IF('ModelParams Lw'!H$26+'ModelParams Lw'!H$27*LOG('Sound Power'!$D264/'Sound Power'!$E264)+'ModelParams Lw'!H$28*LN('Sound Power'!BX264)&lt;'ModelParams Lw'!H$22+'ModelParams Lw'!H$23*LOG('Sound Power'!$D264/'Sound Power'!$E264)+'ModelParams Lw'!H$24*LN('Sound Power'!BX264),'ModelParams Lw'!H$22+'ModelParams Lw'!H$23*LOG('Sound Power'!$D264/'Sound Power'!$E264)+'ModelParams Lw'!H$24*LN('Sound Power'!BX264),'ModelParams Lw'!H$26+'ModelParams Lw'!H$27*LOG('Sound Power'!$D264/'Sound Power'!$E264)+'ModelParams Lw'!H$28*LN('Sound Power'!BX264)))</f>
        <v>#DIV/0!</v>
      </c>
      <c r="CG264" s="26" t="e">
        <f>IF(Calcul!$E266="SW",'ModelParams Lw'!I$22+'ModelParams Lw'!I$23*LOG('Sound Power'!$D264/'Sound Power'!$E264)+'ModelParams Lw'!I$24*LN('Sound Power'!BY264),IF('ModelParams Lw'!I$26+'ModelParams Lw'!I$27*LOG('Sound Power'!$D264/'Sound Power'!$E264)+'ModelParams Lw'!I$28*LN('Sound Power'!BY264)&lt;'ModelParams Lw'!I$22+'ModelParams Lw'!I$23*LOG('Sound Power'!$D264/'Sound Power'!$E264)+'ModelParams Lw'!I$24*LN('Sound Power'!BY264),'ModelParams Lw'!I$22+'ModelParams Lw'!I$23*LOG('Sound Power'!$D264/'Sound Power'!$E264)+'ModelParams Lw'!I$24*LN('Sound Power'!BY264),'ModelParams Lw'!I$26+'ModelParams Lw'!I$27*LOG('Sound Power'!$D264/'Sound Power'!$E264)+'ModelParams Lw'!I$28*LN('Sound Power'!BY264)))</f>
        <v>#DIV/0!</v>
      </c>
      <c r="CH264" s="26" t="e">
        <f>IF(Calcul!$E266="SW",'ModelParams Lw'!J$22+'ModelParams Lw'!J$23*LOG('Sound Power'!$D264/'Sound Power'!$E264)+'ModelParams Lw'!J$24*LN('Sound Power'!BZ264),IF('ModelParams Lw'!J$26+'ModelParams Lw'!J$27*LOG('Sound Power'!$D264/'Sound Power'!$E264)+'ModelParams Lw'!J$28*LN('Sound Power'!BZ264)&lt;'ModelParams Lw'!J$22+'ModelParams Lw'!J$23*LOG('Sound Power'!$D264/'Sound Power'!$E264)+'ModelParams Lw'!J$24*LN('Sound Power'!BZ264),'ModelParams Lw'!J$22+'ModelParams Lw'!J$23*LOG('Sound Power'!$D264/'Sound Power'!$E264)+'ModelParams Lw'!J$24*LN('Sound Power'!BZ264),'ModelParams Lw'!J$26+'ModelParams Lw'!J$27*LOG('Sound Power'!$D264/'Sound Power'!$E264)+'ModelParams Lw'!J$28*LN('Sound Power'!BZ264)))</f>
        <v>#DIV/0!</v>
      </c>
      <c r="CI264" s="26" t="e">
        <f t="shared" si="108"/>
        <v>#DIV/0!</v>
      </c>
      <c r="CJ264" s="26" t="e">
        <f t="shared" si="109"/>
        <v>#DIV/0!</v>
      </c>
      <c r="CK264" s="26" t="e">
        <f t="shared" si="110"/>
        <v>#DIV/0!</v>
      </c>
      <c r="CL264" s="26" t="e">
        <f t="shared" si="111"/>
        <v>#DIV/0!</v>
      </c>
      <c r="CM264" s="26" t="e">
        <f t="shared" si="112"/>
        <v>#DIV/0!</v>
      </c>
      <c r="CN264" s="26" t="e">
        <f t="shared" si="113"/>
        <v>#DIV/0!</v>
      </c>
      <c r="CO264" s="26" t="e">
        <f t="shared" si="114"/>
        <v>#DIV/0!</v>
      </c>
      <c r="CP264" s="26" t="e">
        <f t="shared" si="115"/>
        <v>#DIV/0!</v>
      </c>
      <c r="CQ264" s="26" t="e">
        <f>10*LOG10(IF(CI264="",0,POWER(10,((CI264+'ModelParams Lw'!$O$4)/10))) +IF(CJ264="",0,POWER(10,((CJ264+'ModelParams Lw'!$P$4)/10))) +IF(CK264="",0,POWER(10,((CK264+'ModelParams Lw'!$Q$4)/10))) +IF(CL264="",0,POWER(10,((CL264+'ModelParams Lw'!$R$4)/10))) +IF(CM264="",0,POWER(10,((CM264+'ModelParams Lw'!$S$4)/10))) +IF(CN264="",0,POWER(10,((CN264+'ModelParams Lw'!$T$4)/10))) +IF(CO264="",0,POWER(10,((CO264+'ModelParams Lw'!$U$4)/10)))+IF(CP264="",0,POWER(10,((CP264+'ModelParams Lw'!$V$4)/10))))</f>
        <v>#DIV/0!</v>
      </c>
      <c r="CR264" s="26" t="e">
        <f t="shared" si="116"/>
        <v>#DIV/0!</v>
      </c>
      <c r="CS264" s="26" t="e">
        <f>(CI264-'ModelParams Lw'!$O$10)/'ModelParams Lw'!$O$11</f>
        <v>#DIV/0!</v>
      </c>
      <c r="CT264" s="26" t="e">
        <f>(CJ264-'ModelParams Lw'!$P$10)/'ModelParams Lw'!$P$11</f>
        <v>#DIV/0!</v>
      </c>
      <c r="CU264" s="26" t="e">
        <f>(CK264-'ModelParams Lw'!$Q$10)/'ModelParams Lw'!$Q$11</f>
        <v>#DIV/0!</v>
      </c>
      <c r="CV264" s="26" t="e">
        <f>(CL264-'ModelParams Lw'!$R$10)/'ModelParams Lw'!$R$11</f>
        <v>#DIV/0!</v>
      </c>
      <c r="CW264" s="26" t="e">
        <f>(CM264-'ModelParams Lw'!$S$10)/'ModelParams Lw'!$S$11</f>
        <v>#DIV/0!</v>
      </c>
      <c r="CX264" s="26" t="e">
        <f>(CN264-'ModelParams Lw'!$T$10)/'ModelParams Lw'!$T$11</f>
        <v>#DIV/0!</v>
      </c>
      <c r="CY264" s="26" t="e">
        <f>(CO264-'ModelParams Lw'!$U$10)/'ModelParams Lw'!$U$11</f>
        <v>#DIV/0!</v>
      </c>
      <c r="CZ264" s="26" t="e">
        <f>(CP264-'ModelParams Lw'!$V$10)/'ModelParams Lw'!$V$11</f>
        <v>#DIV/0!</v>
      </c>
    </row>
    <row r="265" spans="1:104" x14ac:dyDescent="0.2">
      <c r="A265" s="13">
        <f>Calcul!A267</f>
        <v>0</v>
      </c>
      <c r="B265" s="13">
        <f t="shared" si="117"/>
        <v>0</v>
      </c>
      <c r="C265" s="13">
        <f>Calcul!B267</f>
        <v>0</v>
      </c>
      <c r="D265" s="13">
        <f>Calcul!C267/1000</f>
        <v>0</v>
      </c>
      <c r="E265" s="13">
        <f>Calcul!D267/1000</f>
        <v>0</v>
      </c>
      <c r="F265" s="13">
        <f t="shared" si="118"/>
        <v>0</v>
      </c>
      <c r="G265" s="23" t="e">
        <f>DEGREES(ACOS(1-(1/'ModelParams Lw'!B$15*SQRT(0.5*1.2/'Sound Power'!$C265)*('Sound Power'!$B265/3600)/('Sound Power'!$D265)/('Sound Power'!$F265))))</f>
        <v>#DIV/0!</v>
      </c>
      <c r="H265" s="23" t="e">
        <f>DEGREES(ACOS(1-(1/'ModelParams Lw'!C$15*SQRT(0.5*1.2/'Sound Power'!$C265)*('Sound Power'!$B265/3600)/('Sound Power'!$D265)/('Sound Power'!$F265))))</f>
        <v>#DIV/0!</v>
      </c>
      <c r="I265" s="23" t="e">
        <f>DEGREES(ACOS(1-(1/'ModelParams Lw'!D$15*SQRT(0.5*1.2/'Sound Power'!$C265)*('Sound Power'!$B265/3600)/('Sound Power'!$D265)/('Sound Power'!$F265))))</f>
        <v>#DIV/0!</v>
      </c>
      <c r="J265" s="23" t="e">
        <f>DEGREES(ACOS(1-(1/'ModelParams Lw'!E$15*SQRT(0.5*1.2/'Sound Power'!$C265)*('Sound Power'!$B265/3600)/('Sound Power'!$D265)/('Sound Power'!$F265))))</f>
        <v>#DIV/0!</v>
      </c>
      <c r="K265" s="23" t="e">
        <f>DEGREES(ACOS(1-(1/'ModelParams Lw'!F$15*SQRT(0.5*1.2/'Sound Power'!$C265)*('Sound Power'!$B265/3600)/('Sound Power'!$D265)/('Sound Power'!$F265))))</f>
        <v>#DIV/0!</v>
      </c>
      <c r="L265" s="23" t="e">
        <f>DEGREES(ACOS(1-(1/'ModelParams Lw'!G$15*SQRT(0.5*1.2/'Sound Power'!$C265)*('Sound Power'!$B265/3600)/('Sound Power'!$D265)/('Sound Power'!$F265))))</f>
        <v>#DIV/0!</v>
      </c>
      <c r="M265" s="23" t="e">
        <f>DEGREES(ACOS(1-(1/'ModelParams Lw'!H$15*SQRT(0.5*1.2/'Sound Power'!$C265)*('Sound Power'!$B265/3600)/('Sound Power'!$D265)/('Sound Power'!$F265))))</f>
        <v>#DIV/0!</v>
      </c>
      <c r="N265" s="23" t="e">
        <f>DEGREES(ACOS(1-(1/'ModelParams Lw'!I$15*SQRT(0.5*1.2/'Sound Power'!$C265)*('Sound Power'!$B265/3600)/('Sound Power'!$D265)/('Sound Power'!$F265))))</f>
        <v>#DIV/0!</v>
      </c>
      <c r="O265" s="26" t="e">
        <f>('ModelParams Lw'!B$4*LN('Sound Power'!G265)/(1+EXP(-('Sound Power'!$D265*1000+'ModelParams Lw'!B$6)/'ModelParams Lw'!B$7))+'ModelParams Lw'!B$5)*LN('Sound Power'!$B265)-('ModelParams Lw'!B$8+'ModelParams Lw'!B$9*$D265+'ModelParams Lw'!B$10*'Sound Power'!$F265^'ModelParams Lw'!B$14+'ModelParams Lw'!B$11*LN('Sound Power'!G265)+'ModelParams Lw'!B$12*'Sound Power'!$D265*'Sound Power'!$F265+'ModelParams Lw'!B$13*'Sound Power'!$D265*LN('Sound Power'!G265))</f>
        <v>#DIV/0!</v>
      </c>
      <c r="P265" s="26" t="e">
        <f>('ModelParams Lw'!C$4*LN('Sound Power'!H265)/(1+EXP(-('Sound Power'!$D265*1000+'ModelParams Lw'!C$6)/'ModelParams Lw'!C$7))+'ModelParams Lw'!C$5)*LN('Sound Power'!$B265)-('ModelParams Lw'!C$8+'ModelParams Lw'!C$9*$D265+'ModelParams Lw'!C$10*'Sound Power'!$F265^'ModelParams Lw'!C$14+'ModelParams Lw'!C$11*LN('Sound Power'!H265)+'ModelParams Lw'!C$12*'Sound Power'!$D265*'Sound Power'!$F265+'ModelParams Lw'!C$13*'Sound Power'!$D265*LN('Sound Power'!H265))</f>
        <v>#DIV/0!</v>
      </c>
      <c r="Q265" s="26" t="e">
        <f>('ModelParams Lw'!D$4*LN('Sound Power'!I265)/(1+EXP(-('Sound Power'!$D265*1000+'ModelParams Lw'!D$6)/'ModelParams Lw'!D$7))+'ModelParams Lw'!D$5)*LN('Sound Power'!$B265)-('ModelParams Lw'!D$8+'ModelParams Lw'!D$9*$D265+'ModelParams Lw'!D$10*'Sound Power'!$F265^'ModelParams Lw'!D$14+'ModelParams Lw'!D$11*LN('Sound Power'!I265)+'ModelParams Lw'!D$12*'Sound Power'!$D265*'Sound Power'!$F265+'ModelParams Lw'!D$13*'Sound Power'!$D265*LN('Sound Power'!I265))</f>
        <v>#DIV/0!</v>
      </c>
      <c r="R265" s="26" t="e">
        <f>('ModelParams Lw'!E$4*LN('Sound Power'!J265)/(1+EXP(-('Sound Power'!$D265*1000+'ModelParams Lw'!E$6)/'ModelParams Lw'!E$7))+'ModelParams Lw'!E$5)*LN('Sound Power'!$B265)-('ModelParams Lw'!E$8+'ModelParams Lw'!E$9*$D265+'ModelParams Lw'!E$10*'Sound Power'!$F265^'ModelParams Lw'!E$14+'ModelParams Lw'!E$11*LN('Sound Power'!J265)+'ModelParams Lw'!E$12*'Sound Power'!$D265*'Sound Power'!$F265+'ModelParams Lw'!E$13*'Sound Power'!$D265*LN('Sound Power'!J265))</f>
        <v>#DIV/0!</v>
      </c>
      <c r="S265" s="26" t="e">
        <f>('ModelParams Lw'!F$4*LN('Sound Power'!K265)/(1+EXP(-('Sound Power'!$D265*1000+'ModelParams Lw'!F$6)/'ModelParams Lw'!F$7))+'ModelParams Lw'!F$5)*LN('Sound Power'!$B265)-('ModelParams Lw'!F$8+'ModelParams Lw'!F$9*$D265+'ModelParams Lw'!F$10*'Sound Power'!$F265^'ModelParams Lw'!F$14+'ModelParams Lw'!F$11*LN('Sound Power'!K265)+'ModelParams Lw'!F$12*'Sound Power'!$D265*'Sound Power'!$F265+'ModelParams Lw'!F$13*'Sound Power'!$D265*LN('Sound Power'!K265))</f>
        <v>#DIV/0!</v>
      </c>
      <c r="T265" s="26" t="e">
        <f>('ModelParams Lw'!G$4*LN('Sound Power'!L265)/(1+EXP(-('Sound Power'!$D265*1000+'ModelParams Lw'!G$6)/'ModelParams Lw'!G$7))+'ModelParams Lw'!G$5)*LN('Sound Power'!$B265)-('ModelParams Lw'!G$8+'ModelParams Lw'!G$9*$D265+'ModelParams Lw'!G$10*'Sound Power'!$F265^'ModelParams Lw'!G$14+'ModelParams Lw'!G$11*LN('Sound Power'!L265)+'ModelParams Lw'!G$12*'Sound Power'!$D265*'Sound Power'!$F265+'ModelParams Lw'!G$13*'Sound Power'!$D265*LN('Sound Power'!L265))</f>
        <v>#DIV/0!</v>
      </c>
      <c r="U265" s="26" t="e">
        <f>('ModelParams Lw'!H$4*LN('Sound Power'!M265)/(1+EXP(-('Sound Power'!$D265*1000+'ModelParams Lw'!H$6)/'ModelParams Lw'!H$7))+'ModelParams Lw'!H$5)*LN('Sound Power'!$B265)-('ModelParams Lw'!H$8+'ModelParams Lw'!H$9*$D265+'ModelParams Lw'!H$10*'Sound Power'!$F265^'ModelParams Lw'!H$14+'ModelParams Lw'!H$11*LN('Sound Power'!M265)+'ModelParams Lw'!H$12*'Sound Power'!$D265*'Sound Power'!$F265+'ModelParams Lw'!H$13*'Sound Power'!$D265*LN('Sound Power'!M265))</f>
        <v>#DIV/0!</v>
      </c>
      <c r="V265" s="26" t="e">
        <f>('ModelParams Lw'!I$4*LN('Sound Power'!N265)/(1+EXP(-('Sound Power'!$D265*1000+'ModelParams Lw'!I$6)/'ModelParams Lw'!I$7))+'ModelParams Lw'!I$5)*LN('Sound Power'!$B265)-('ModelParams Lw'!I$8+'ModelParams Lw'!I$9*$D265+'ModelParams Lw'!I$10*'Sound Power'!$F265^'ModelParams Lw'!I$14+'ModelParams Lw'!I$11*LN('Sound Power'!N265)+'ModelParams Lw'!I$12*'Sound Power'!$D265*'Sound Power'!$F265+'ModelParams Lw'!I$13*'Sound Power'!$D265*LN('Sound Power'!N265))</f>
        <v>#DIV/0!</v>
      </c>
      <c r="W265" s="26" t="e">
        <f>10*LOG10(IF(O265="",0,POWER(10,((O265+'ModelParams Lw'!$O$4)/10))) +IF(P265="",0,POWER(10,((P265+'ModelParams Lw'!$P$4)/10))) +IF(Q265="",0,POWER(10,((Q265+'ModelParams Lw'!$Q$4)/10))) +IF(R265="",0,POWER(10,((R265+'ModelParams Lw'!$R$4)/10))) +IF(S265="",0,POWER(10,((S265+'ModelParams Lw'!$S$4)/10))) +IF(T265="",0,POWER(10,((T265+'ModelParams Lw'!$T$4)/10))) +IF(U265="",0,POWER(10,((U265+'ModelParams Lw'!$U$4)/10)))+IF(V265="",0,POWER(10,((V265+'ModelParams Lw'!$V$4)/10))))</f>
        <v>#DIV/0!</v>
      </c>
      <c r="X265" s="26" t="e">
        <f t="shared" si="102"/>
        <v>#DIV/0!</v>
      </c>
      <c r="Y265" s="26" t="e">
        <f>(O265-'ModelParams Lw'!O$10)/'ModelParams Lw'!O$11</f>
        <v>#DIV/0!</v>
      </c>
      <c r="Z265" s="26" t="e">
        <f>(P265-'ModelParams Lw'!P$10)/'ModelParams Lw'!P$11</f>
        <v>#DIV/0!</v>
      </c>
      <c r="AA265" s="26" t="e">
        <f>(Q265-'ModelParams Lw'!Q$10)/'ModelParams Lw'!Q$11</f>
        <v>#DIV/0!</v>
      </c>
      <c r="AB265" s="26" t="e">
        <f>(R265-'ModelParams Lw'!R$10)/'ModelParams Lw'!R$11</f>
        <v>#DIV/0!</v>
      </c>
      <c r="AC265" s="26" t="e">
        <f>(S265-'ModelParams Lw'!S$10)/'ModelParams Lw'!S$11</f>
        <v>#DIV/0!</v>
      </c>
      <c r="AD265" s="26" t="e">
        <f>(T265-'ModelParams Lw'!T$10)/'ModelParams Lw'!T$11</f>
        <v>#DIV/0!</v>
      </c>
      <c r="AE265" s="26" t="e">
        <f>(U265-'ModelParams Lw'!U$10)/'ModelParams Lw'!U$11</f>
        <v>#DIV/0!</v>
      </c>
      <c r="AF265" s="26" t="e">
        <f>(V265-'ModelParams Lw'!V$10)/'ModelParams Lw'!V$11</f>
        <v>#DIV/0!</v>
      </c>
      <c r="AG265" s="26" t="e">
        <f t="shared" si="103"/>
        <v>#DIV/0!</v>
      </c>
      <c r="AH265" s="26" t="e">
        <f>VLOOKUP(D265*1000,'ModelParams Lw'!$A$38:$D$58,4)</f>
        <v>#N/A</v>
      </c>
      <c r="AI265" s="56" t="e">
        <f>VLOOKUP(D265*1000,'ModelParams Lw'!$A$38:$D$58,2)</f>
        <v>#N/A</v>
      </c>
      <c r="AJ265" s="46" t="e">
        <f t="shared" si="104"/>
        <v>#DIV/0!</v>
      </c>
      <c r="AK265" s="26" t="e">
        <f t="shared" si="105"/>
        <v>#VALUE!</v>
      </c>
      <c r="AL265" s="26" t="e">
        <f>IF($AI265=100,'ModelParams Lw'!R$35*'Sound Power'!$AH265^2+'ModelParams Lw'!R$36*'Sound Power'!$AH265+'ModelParams Lw'!R$37,IF($AI265=150,'ModelParams Lw'!R$38*'Sound Power'!$AH265^2+'ModelParams Lw'!R$39*'Sound Power'!$AH265+'ModelParams Lw'!R$40,'ModelParams Lw'!R$41*'Sound Power'!$AH265^2+'ModelParams Lw'!R$42*'Sound Power'!$AH265+'ModelParams Lw'!R$43))</f>
        <v>#N/A</v>
      </c>
      <c r="AM265" s="26" t="e">
        <f>IF($AI265=100,'ModelParams Lw'!S$35*'Sound Power'!$AH265^2+'ModelParams Lw'!S$36*'Sound Power'!$AH265+'ModelParams Lw'!S$37,IF($AI265=150,'ModelParams Lw'!S$38*'Sound Power'!$AH265^2+'ModelParams Lw'!S$39*'Sound Power'!$AH265+'ModelParams Lw'!S$40,'ModelParams Lw'!S$41*'Sound Power'!$AH265^2+'ModelParams Lw'!S$42*'Sound Power'!$AH265+'ModelParams Lw'!S$43))</f>
        <v>#N/A</v>
      </c>
      <c r="AN265" s="26" t="e">
        <f>IF($AI265=100,'ModelParams Lw'!T$35*'Sound Power'!$AH265^2+'ModelParams Lw'!T$36*'Sound Power'!$AH265+'ModelParams Lw'!T$37,IF($AI265=150,'ModelParams Lw'!T$38*'Sound Power'!$AH265^2+'ModelParams Lw'!T$39*'Sound Power'!$AH265+'ModelParams Lw'!T$40,'ModelParams Lw'!T$41*'Sound Power'!$AH265^2+'ModelParams Lw'!T$42*'Sound Power'!$AH265+'ModelParams Lw'!T$43))</f>
        <v>#N/A</v>
      </c>
      <c r="AO265" s="26" t="e">
        <f>IF($AI265=100,'ModelParams Lw'!U$35*'Sound Power'!$AH265^2+'ModelParams Lw'!U$36*'Sound Power'!$AH265+'ModelParams Lw'!U$37,IF($AI265=150,'ModelParams Lw'!U$38*'Sound Power'!$AH265^2+'ModelParams Lw'!U$39*'Sound Power'!$AH265+'ModelParams Lw'!U$40,'ModelParams Lw'!U$41*'Sound Power'!$AH265^2+'ModelParams Lw'!U$42*'Sound Power'!$AH265+'ModelParams Lw'!U$43))</f>
        <v>#N/A</v>
      </c>
      <c r="AP265" s="26" t="e">
        <f>IF($AI265=100,'ModelParams Lw'!V$35*'Sound Power'!$AH265^2+'ModelParams Lw'!V$36*'Sound Power'!$AH265+'ModelParams Lw'!V$37,IF($AI265=150,'ModelParams Lw'!V$38*'Sound Power'!$AH265^2+'ModelParams Lw'!V$39*'Sound Power'!$AH265+'ModelParams Lw'!V$40,'ModelParams Lw'!V$41*'Sound Power'!$AH265^2+'ModelParams Lw'!V$42*'Sound Power'!$AH265+'ModelParams Lw'!V$43))</f>
        <v>#N/A</v>
      </c>
      <c r="AQ265" s="26" t="e">
        <f>IF($AI265=100,'ModelParams Lw'!W$35*'Sound Power'!$AH265^2+'ModelParams Lw'!W$36*'Sound Power'!$AH265+'ModelParams Lw'!W$37,IF($AI265=150,'ModelParams Lw'!W$38*'Sound Power'!$AH265^2+'ModelParams Lw'!W$39*'Sound Power'!$AH265+'ModelParams Lw'!W$40,'ModelParams Lw'!W$41*'Sound Power'!$AH265^2+'ModelParams Lw'!W$42*'Sound Power'!$AH265+'ModelParams Lw'!W$43))</f>
        <v>#N/A</v>
      </c>
      <c r="AR265" s="26" t="e">
        <f t="shared" si="106"/>
        <v>#VALUE!</v>
      </c>
      <c r="AS265" s="26" t="e">
        <f>IF(26.83*LN($AJ265)-11.791-'ModelParams Lw'!B$35&lt;0,0,26.83*LN($AJ265)-11.791-'ModelParams Lw'!B$35)</f>
        <v>#DIV/0!</v>
      </c>
      <c r="AT265" s="26" t="e">
        <f>IF(26.83*LN($AJ265)-11.791-'ModelParams Lw'!C$35&lt;0,0,26.83*LN($AJ265)-11.791-'ModelParams Lw'!C$35)</f>
        <v>#DIV/0!</v>
      </c>
      <c r="AU265" s="26" t="e">
        <f>IF(26.83*LN($AJ265)-11.791-'ModelParams Lw'!D$35&lt;0,0,26.83*LN($AJ265)-11.791-'ModelParams Lw'!D$35)</f>
        <v>#DIV/0!</v>
      </c>
      <c r="AV265" s="26" t="e">
        <f>IF(26.83*LN($AJ265)-11.791-'ModelParams Lw'!E$35&lt;0,0,26.83*LN($AJ265)-11.791-'ModelParams Lw'!E$35)</f>
        <v>#DIV/0!</v>
      </c>
      <c r="AW265" s="26" t="e">
        <f>IF(26.83*LN($AJ265)-11.791-'ModelParams Lw'!F$35&lt;0,0,26.83*LN($AJ265)-11.791-'ModelParams Lw'!F$35)</f>
        <v>#DIV/0!</v>
      </c>
      <c r="AX265" s="26" t="e">
        <f>IF(26.83*LN($AJ265)-11.791-'ModelParams Lw'!G$35&lt;0,0,26.83*LN($AJ265)-11.791-'ModelParams Lw'!G$35)</f>
        <v>#DIV/0!</v>
      </c>
      <c r="AY265" s="26" t="e">
        <f>IF(26.83*LN($AJ265)-11.791-'ModelParams Lw'!H$35&lt;0,0,26.83*LN($AJ265)-11.791-'ModelParams Lw'!H$35)</f>
        <v>#DIV/0!</v>
      </c>
      <c r="AZ265" s="26" t="e">
        <f>IF(26.83*LN($AJ265)-11.791-'ModelParams Lw'!I$35&lt;0,0,26.83*LN($AJ265)-11.791-'ModelParams Lw'!I$35)</f>
        <v>#DIV/0!</v>
      </c>
      <c r="BA265" s="26" t="e">
        <f t="shared" si="119"/>
        <v>#DIV/0!</v>
      </c>
      <c r="BB265" s="26" t="e">
        <f t="shared" si="120"/>
        <v>#DIV/0!</v>
      </c>
      <c r="BC265" s="26" t="e">
        <f t="shared" si="121"/>
        <v>#DIV/0!</v>
      </c>
      <c r="BD265" s="26" t="e">
        <f t="shared" si="122"/>
        <v>#DIV/0!</v>
      </c>
      <c r="BE265" s="26" t="e">
        <f t="shared" si="123"/>
        <v>#DIV/0!</v>
      </c>
      <c r="BF265" s="26" t="e">
        <f t="shared" si="124"/>
        <v>#DIV/0!</v>
      </c>
      <c r="BG265" s="26" t="e">
        <f t="shared" si="125"/>
        <v>#DIV/0!</v>
      </c>
      <c r="BH265" s="26" t="e">
        <f t="shared" si="126"/>
        <v>#DIV/0!</v>
      </c>
      <c r="BI265" s="26" t="e">
        <f>10*LOG10(IF(BA265="",0,POWER(10,((BA265+'ModelParams Lw'!$O$4)/10))) +IF(BB265="",0,POWER(10,((BB265+'ModelParams Lw'!$P$4)/10))) +IF(BC265="",0,POWER(10,((BC265+'ModelParams Lw'!$Q$4)/10))) +IF(BD265="",0,POWER(10,((BD265+'ModelParams Lw'!$R$4)/10))) +IF(BE265="",0,POWER(10,((BE265+'ModelParams Lw'!$S$4)/10))) +IF(BF265="",0,POWER(10,((BF265+'ModelParams Lw'!$T$4)/10))) +IF(BG265="",0,POWER(10,((BG265+'ModelParams Lw'!$U$4)/10)))+IF(BH265="",0,POWER(10,((BH265+'ModelParams Lw'!$V$4)/10))))</f>
        <v>#DIV/0!</v>
      </c>
      <c r="BJ265" s="26" t="e">
        <f t="shared" si="107"/>
        <v>#DIV/0!</v>
      </c>
      <c r="BK265" s="26" t="e">
        <f>(BA265-'ModelParams Lw'!O$10)/'ModelParams Lw'!O$11</f>
        <v>#DIV/0!</v>
      </c>
      <c r="BL265" s="26" t="e">
        <f>(BB265-'ModelParams Lw'!P$10)/'ModelParams Lw'!P$11</f>
        <v>#DIV/0!</v>
      </c>
      <c r="BM265" s="26" t="e">
        <f>(BC265-'ModelParams Lw'!Q$10)/'ModelParams Lw'!Q$11</f>
        <v>#DIV/0!</v>
      </c>
      <c r="BN265" s="26" t="e">
        <f>(BD265-'ModelParams Lw'!R$10)/'ModelParams Lw'!R$11</f>
        <v>#DIV/0!</v>
      </c>
      <c r="BO265" s="26" t="e">
        <f>(BE265-'ModelParams Lw'!S$10)/'ModelParams Lw'!S$11</f>
        <v>#DIV/0!</v>
      </c>
      <c r="BP265" s="26" t="e">
        <f>(BF265-'ModelParams Lw'!T$10)/'ModelParams Lw'!T$11</f>
        <v>#DIV/0!</v>
      </c>
      <c r="BQ265" s="26" t="e">
        <f>(BG265-'ModelParams Lw'!U$10)/'ModelParams Lw'!U$11</f>
        <v>#DIV/0!</v>
      </c>
      <c r="BR265" s="26" t="e">
        <f>(BH265-'ModelParams Lw'!V$10)/'ModelParams Lw'!V$11</f>
        <v>#DIV/0!</v>
      </c>
      <c r="BS265" s="23" t="e">
        <f>IF(Calcul!$E267="SW",DEGREES(ACOS(1-(1/'ModelParams Lw'!C$25*SQRT(0.5*1.2/'Sound Power'!$C265)*('Sound Power'!$B265/3600)/('Sound Power'!$D265)/('Sound Power'!$F265)))),DEGREES(ACOS(1-(1/'ModelParams Lw'!C$29*SQRT(0.5*1.2/'Sound Power'!$C265)*('Sound Power'!$B265/3600)/('Sound Power'!$D265)/('Sound Power'!$F265)))))</f>
        <v>#DIV/0!</v>
      </c>
      <c r="BT265" s="23" t="e">
        <f>IF(Calcul!$E267="SW",DEGREES(ACOS(1-(1/'ModelParams Lw'!D$25*SQRT(0.5*1.2/'Sound Power'!$C265)*('Sound Power'!$B265/3600)/('Sound Power'!$D265)/('Sound Power'!$F265)))),DEGREES(ACOS(1-(1/'ModelParams Lw'!D$29*SQRT(0.5*1.2/'Sound Power'!$C265)*('Sound Power'!$B265/3600)/('Sound Power'!$D265)/('Sound Power'!$F265)))))</f>
        <v>#DIV/0!</v>
      </c>
      <c r="BU265" s="23" t="e">
        <f>IF(Calcul!$E267="SW",DEGREES(ACOS(1-(1/'ModelParams Lw'!E$25*SQRT(0.5*1.2/'Sound Power'!$C265)*('Sound Power'!$B265/3600)/('Sound Power'!$D265)/('Sound Power'!$F265)))),DEGREES(ACOS(1-(1/'ModelParams Lw'!E$29*SQRT(0.5*1.2/'Sound Power'!$C265)*('Sound Power'!$B265/3600)/('Sound Power'!$D265)/('Sound Power'!$F265)))))</f>
        <v>#DIV/0!</v>
      </c>
      <c r="BV265" s="23" t="e">
        <f>IF(Calcul!$E267="SW",DEGREES(ACOS(1-(1/'ModelParams Lw'!F$25*SQRT(0.5*1.2/'Sound Power'!$C265)*('Sound Power'!$B265/3600)/('Sound Power'!$D265)/('Sound Power'!$F265)))),DEGREES(ACOS(1-(1/'ModelParams Lw'!F$29*SQRT(0.5*1.2/'Sound Power'!$C265)*('Sound Power'!$B265/3600)/('Sound Power'!$D265)/('Sound Power'!$F265)))))</f>
        <v>#DIV/0!</v>
      </c>
      <c r="BW265" s="23" t="e">
        <f>IF(Calcul!$E267="SW",DEGREES(ACOS(1-(1/'ModelParams Lw'!G$25*SQRT(0.5*1.2/'Sound Power'!$C265)*('Sound Power'!$B265/3600)/('Sound Power'!$D265)/('Sound Power'!$F265)))),DEGREES(ACOS(1-(1/'ModelParams Lw'!G$29*SQRT(0.5*1.2/'Sound Power'!$C265)*('Sound Power'!$B265/3600)/('Sound Power'!$D265)/('Sound Power'!$F265)))))</f>
        <v>#DIV/0!</v>
      </c>
      <c r="BX265" s="23" t="e">
        <f>IF(Calcul!$E267="SW",DEGREES(ACOS(1-(1/'ModelParams Lw'!H$25*SQRT(0.5*1.2/'Sound Power'!$C265)*('Sound Power'!$B265/3600)/('Sound Power'!$D265)/('Sound Power'!$F265)))),DEGREES(ACOS(1-(1/'ModelParams Lw'!H$29*SQRT(0.5*1.2/'Sound Power'!$C265)*('Sound Power'!$B265/3600)/('Sound Power'!$D265)/('Sound Power'!$F265)))))</f>
        <v>#DIV/0!</v>
      </c>
      <c r="BY265" s="23" t="e">
        <f>IF(Calcul!$E267="SW",DEGREES(ACOS(1-(1/'ModelParams Lw'!I$25*SQRT(0.5*1.2/'Sound Power'!$C265)*('Sound Power'!$B265/3600)/('Sound Power'!$D265)/('Sound Power'!$F265)))),DEGREES(ACOS(1-(1/'ModelParams Lw'!I$29*SQRT(0.5*1.2/'Sound Power'!$C265)*('Sound Power'!$B265/3600)/('Sound Power'!$D265)/('Sound Power'!$F265)))))</f>
        <v>#DIV/0!</v>
      </c>
      <c r="BZ265" s="23" t="e">
        <f>IF(Calcul!$E267="SW",DEGREES(ACOS(1-(1/'ModelParams Lw'!J$25*SQRT(0.5*1.2/'Sound Power'!$C265)*('Sound Power'!$B265/3600)/('Sound Power'!$D265)/('Sound Power'!$F265)))),DEGREES(ACOS(1-(1/'ModelParams Lw'!J$29*SQRT(0.5*1.2/'Sound Power'!$C265)*('Sound Power'!$B265/3600)/('Sound Power'!$D265)/('Sound Power'!$F265)))))</f>
        <v>#DIV/0!</v>
      </c>
      <c r="CA265" s="26" t="e">
        <f>IF(Calcul!$E267="SW",'ModelParams Lw'!C$22+'ModelParams Lw'!C$23*LOG('Sound Power'!$D265/'Sound Power'!$E265)+'ModelParams Lw'!C$24*LN('Sound Power'!BS265),IF('ModelParams Lw'!C$26+'ModelParams Lw'!C$27*LOG('Sound Power'!$D265/'Sound Power'!$E265)+'ModelParams Lw'!C$28*LN('Sound Power'!BS265)&lt;'ModelParams Lw'!C$22+'ModelParams Lw'!C$23*LOG('Sound Power'!$D265/'Sound Power'!$E265)+'ModelParams Lw'!C$24*LN('Sound Power'!BS265),'ModelParams Lw'!C$22+'ModelParams Lw'!C$23*LOG('Sound Power'!$D265/'Sound Power'!$E265)+'ModelParams Lw'!C$24*LN('Sound Power'!BS265),'ModelParams Lw'!C$26+'ModelParams Lw'!C$27*LOG('Sound Power'!$D265/'Sound Power'!$E265)+'ModelParams Lw'!C$28*LN('Sound Power'!BS265)))</f>
        <v>#DIV/0!</v>
      </c>
      <c r="CB265" s="26" t="e">
        <f>IF(Calcul!$E267="SW",'ModelParams Lw'!D$22+'ModelParams Lw'!D$23*LOG('Sound Power'!$D265/'Sound Power'!$E265)+'ModelParams Lw'!D$24*LN('Sound Power'!BT265),IF('ModelParams Lw'!D$26+'ModelParams Lw'!D$27*LOG('Sound Power'!$D265/'Sound Power'!$E265)+'ModelParams Lw'!D$28*LN('Sound Power'!BT265)&lt;'ModelParams Lw'!D$22+'ModelParams Lw'!D$23*LOG('Sound Power'!$D265/'Sound Power'!$E265)+'ModelParams Lw'!D$24*LN('Sound Power'!BT265),'ModelParams Lw'!D$22+'ModelParams Lw'!D$23*LOG('Sound Power'!$D265/'Sound Power'!$E265)+'ModelParams Lw'!D$24*LN('Sound Power'!BT265),'ModelParams Lw'!D$26+'ModelParams Lw'!D$27*LOG('Sound Power'!$D265/'Sound Power'!$E265)+'ModelParams Lw'!D$28*LN('Sound Power'!BT265)))</f>
        <v>#DIV/0!</v>
      </c>
      <c r="CC265" s="26" t="e">
        <f>IF(Calcul!$E267="SW",'ModelParams Lw'!E$22+'ModelParams Lw'!E$23*LOG('Sound Power'!$D265/'Sound Power'!$E265)+'ModelParams Lw'!E$24*LN('Sound Power'!BU265),IF('ModelParams Lw'!E$26+'ModelParams Lw'!E$27*LOG('Sound Power'!$D265/'Sound Power'!$E265)+'ModelParams Lw'!E$28*LN('Sound Power'!BU265)&lt;'ModelParams Lw'!E$22+'ModelParams Lw'!E$23*LOG('Sound Power'!$D265/'Sound Power'!$E265)+'ModelParams Lw'!E$24*LN('Sound Power'!BU265),'ModelParams Lw'!E$22+'ModelParams Lw'!E$23*LOG('Sound Power'!$D265/'Sound Power'!$E265)+'ModelParams Lw'!E$24*LN('Sound Power'!BU265),'ModelParams Lw'!E$26+'ModelParams Lw'!E$27*LOG('Sound Power'!$D265/'Sound Power'!$E265)+'ModelParams Lw'!E$28*LN('Sound Power'!BU265)))</f>
        <v>#DIV/0!</v>
      </c>
      <c r="CD265" s="26" t="e">
        <f>IF(Calcul!$E267="SW",'ModelParams Lw'!F$22+'ModelParams Lw'!F$23*LOG('Sound Power'!$D265/'Sound Power'!$E265)+'ModelParams Lw'!F$24*LN('Sound Power'!BV265),IF('ModelParams Lw'!F$26+'ModelParams Lw'!F$27*LOG('Sound Power'!$D265/'Sound Power'!$E265)+'ModelParams Lw'!F$28*LN('Sound Power'!BV265)&lt;'ModelParams Lw'!F$22+'ModelParams Lw'!F$23*LOG('Sound Power'!$D265/'Sound Power'!$E265)+'ModelParams Lw'!F$24*LN('Sound Power'!BV265),'ModelParams Lw'!F$22+'ModelParams Lw'!F$23*LOG('Sound Power'!$D265/'Sound Power'!$E265)+'ModelParams Lw'!F$24*LN('Sound Power'!BV265),'ModelParams Lw'!F$26+'ModelParams Lw'!F$27*LOG('Sound Power'!$D265/'Sound Power'!$E265)+'ModelParams Lw'!F$28*LN('Sound Power'!BV265)))</f>
        <v>#DIV/0!</v>
      </c>
      <c r="CE265" s="26" t="e">
        <f>IF(Calcul!$E267="SW",'ModelParams Lw'!G$22+'ModelParams Lw'!G$23*LOG('Sound Power'!$D265/'Sound Power'!$E265)+'ModelParams Lw'!G$24*LN('Sound Power'!BW265),IF('ModelParams Lw'!G$26+'ModelParams Lw'!G$27*LOG('Sound Power'!$D265/'Sound Power'!$E265)+'ModelParams Lw'!G$28*LN('Sound Power'!BW265)&lt;'ModelParams Lw'!G$22+'ModelParams Lw'!G$23*LOG('Sound Power'!$D265/'Sound Power'!$E265)+'ModelParams Lw'!G$24*LN('Sound Power'!BW265),'ModelParams Lw'!G$22+'ModelParams Lw'!G$23*LOG('Sound Power'!$D265/'Sound Power'!$E265)+'ModelParams Lw'!G$24*LN('Sound Power'!BW265),'ModelParams Lw'!G$26+'ModelParams Lw'!G$27*LOG('Sound Power'!$D265/'Sound Power'!$E265)+'ModelParams Lw'!G$28*LN('Sound Power'!BW265)))</f>
        <v>#DIV/0!</v>
      </c>
      <c r="CF265" s="26" t="e">
        <f>IF(Calcul!$E267="SW",'ModelParams Lw'!H$22+'ModelParams Lw'!H$23*LOG('Sound Power'!$D265/'Sound Power'!$E265)+'ModelParams Lw'!H$24*LN('Sound Power'!BX265),IF('ModelParams Lw'!H$26+'ModelParams Lw'!H$27*LOG('Sound Power'!$D265/'Sound Power'!$E265)+'ModelParams Lw'!H$28*LN('Sound Power'!BX265)&lt;'ModelParams Lw'!H$22+'ModelParams Lw'!H$23*LOG('Sound Power'!$D265/'Sound Power'!$E265)+'ModelParams Lw'!H$24*LN('Sound Power'!BX265),'ModelParams Lw'!H$22+'ModelParams Lw'!H$23*LOG('Sound Power'!$D265/'Sound Power'!$E265)+'ModelParams Lw'!H$24*LN('Sound Power'!BX265),'ModelParams Lw'!H$26+'ModelParams Lw'!H$27*LOG('Sound Power'!$D265/'Sound Power'!$E265)+'ModelParams Lw'!H$28*LN('Sound Power'!BX265)))</f>
        <v>#DIV/0!</v>
      </c>
      <c r="CG265" s="26" t="e">
        <f>IF(Calcul!$E267="SW",'ModelParams Lw'!I$22+'ModelParams Lw'!I$23*LOG('Sound Power'!$D265/'Sound Power'!$E265)+'ModelParams Lw'!I$24*LN('Sound Power'!BY265),IF('ModelParams Lw'!I$26+'ModelParams Lw'!I$27*LOG('Sound Power'!$D265/'Sound Power'!$E265)+'ModelParams Lw'!I$28*LN('Sound Power'!BY265)&lt;'ModelParams Lw'!I$22+'ModelParams Lw'!I$23*LOG('Sound Power'!$D265/'Sound Power'!$E265)+'ModelParams Lw'!I$24*LN('Sound Power'!BY265),'ModelParams Lw'!I$22+'ModelParams Lw'!I$23*LOG('Sound Power'!$D265/'Sound Power'!$E265)+'ModelParams Lw'!I$24*LN('Sound Power'!BY265),'ModelParams Lw'!I$26+'ModelParams Lw'!I$27*LOG('Sound Power'!$D265/'Sound Power'!$E265)+'ModelParams Lw'!I$28*LN('Sound Power'!BY265)))</f>
        <v>#DIV/0!</v>
      </c>
      <c r="CH265" s="26" t="e">
        <f>IF(Calcul!$E267="SW",'ModelParams Lw'!J$22+'ModelParams Lw'!J$23*LOG('Sound Power'!$D265/'Sound Power'!$E265)+'ModelParams Lw'!J$24*LN('Sound Power'!BZ265),IF('ModelParams Lw'!J$26+'ModelParams Lw'!J$27*LOG('Sound Power'!$D265/'Sound Power'!$E265)+'ModelParams Lw'!J$28*LN('Sound Power'!BZ265)&lt;'ModelParams Lw'!J$22+'ModelParams Lw'!J$23*LOG('Sound Power'!$D265/'Sound Power'!$E265)+'ModelParams Lw'!J$24*LN('Sound Power'!BZ265),'ModelParams Lw'!J$22+'ModelParams Lw'!J$23*LOG('Sound Power'!$D265/'Sound Power'!$E265)+'ModelParams Lw'!J$24*LN('Sound Power'!BZ265),'ModelParams Lw'!J$26+'ModelParams Lw'!J$27*LOG('Sound Power'!$D265/'Sound Power'!$E265)+'ModelParams Lw'!J$28*LN('Sound Power'!BZ265)))</f>
        <v>#DIV/0!</v>
      </c>
      <c r="CI265" s="26" t="e">
        <f t="shared" si="108"/>
        <v>#DIV/0!</v>
      </c>
      <c r="CJ265" s="26" t="e">
        <f t="shared" si="109"/>
        <v>#DIV/0!</v>
      </c>
      <c r="CK265" s="26" t="e">
        <f t="shared" si="110"/>
        <v>#DIV/0!</v>
      </c>
      <c r="CL265" s="26" t="e">
        <f t="shared" si="111"/>
        <v>#DIV/0!</v>
      </c>
      <c r="CM265" s="26" t="e">
        <f t="shared" si="112"/>
        <v>#DIV/0!</v>
      </c>
      <c r="CN265" s="26" t="e">
        <f t="shared" si="113"/>
        <v>#DIV/0!</v>
      </c>
      <c r="CO265" s="26" t="e">
        <f t="shared" si="114"/>
        <v>#DIV/0!</v>
      </c>
      <c r="CP265" s="26" t="e">
        <f t="shared" si="115"/>
        <v>#DIV/0!</v>
      </c>
      <c r="CQ265" s="26" t="e">
        <f>10*LOG10(IF(CI265="",0,POWER(10,((CI265+'ModelParams Lw'!$O$4)/10))) +IF(CJ265="",0,POWER(10,((CJ265+'ModelParams Lw'!$P$4)/10))) +IF(CK265="",0,POWER(10,((CK265+'ModelParams Lw'!$Q$4)/10))) +IF(CL265="",0,POWER(10,((CL265+'ModelParams Lw'!$R$4)/10))) +IF(CM265="",0,POWER(10,((CM265+'ModelParams Lw'!$S$4)/10))) +IF(CN265="",0,POWER(10,((CN265+'ModelParams Lw'!$T$4)/10))) +IF(CO265="",0,POWER(10,((CO265+'ModelParams Lw'!$U$4)/10)))+IF(CP265="",0,POWER(10,((CP265+'ModelParams Lw'!$V$4)/10))))</f>
        <v>#DIV/0!</v>
      </c>
      <c r="CR265" s="26" t="e">
        <f t="shared" si="116"/>
        <v>#DIV/0!</v>
      </c>
      <c r="CS265" s="26" t="e">
        <f>(CI265-'ModelParams Lw'!$O$10)/'ModelParams Lw'!$O$11</f>
        <v>#DIV/0!</v>
      </c>
      <c r="CT265" s="26" t="e">
        <f>(CJ265-'ModelParams Lw'!$P$10)/'ModelParams Lw'!$P$11</f>
        <v>#DIV/0!</v>
      </c>
      <c r="CU265" s="26" t="e">
        <f>(CK265-'ModelParams Lw'!$Q$10)/'ModelParams Lw'!$Q$11</f>
        <v>#DIV/0!</v>
      </c>
      <c r="CV265" s="26" t="e">
        <f>(CL265-'ModelParams Lw'!$R$10)/'ModelParams Lw'!$R$11</f>
        <v>#DIV/0!</v>
      </c>
      <c r="CW265" s="26" t="e">
        <f>(CM265-'ModelParams Lw'!$S$10)/'ModelParams Lw'!$S$11</f>
        <v>#DIV/0!</v>
      </c>
      <c r="CX265" s="26" t="e">
        <f>(CN265-'ModelParams Lw'!$T$10)/'ModelParams Lw'!$T$11</f>
        <v>#DIV/0!</v>
      </c>
      <c r="CY265" s="26" t="e">
        <f>(CO265-'ModelParams Lw'!$U$10)/'ModelParams Lw'!$U$11</f>
        <v>#DIV/0!</v>
      </c>
      <c r="CZ265" s="26" t="e">
        <f>(CP265-'ModelParams Lw'!$V$10)/'ModelParams Lw'!$V$11</f>
        <v>#DIV/0!</v>
      </c>
    </row>
    <row r="266" spans="1:104" x14ac:dyDescent="0.2">
      <c r="A266" s="13">
        <f>Calcul!A268</f>
        <v>0</v>
      </c>
      <c r="B266" s="13">
        <f t="shared" si="117"/>
        <v>0</v>
      </c>
      <c r="C266" s="13">
        <f>Calcul!B268</f>
        <v>0</v>
      </c>
      <c r="D266" s="13">
        <f>Calcul!C268/1000</f>
        <v>0</v>
      </c>
      <c r="E266" s="13">
        <f>Calcul!D268/1000</f>
        <v>0</v>
      </c>
      <c r="F266" s="13">
        <f t="shared" si="118"/>
        <v>0</v>
      </c>
      <c r="G266" s="23" t="e">
        <f>DEGREES(ACOS(1-(1/'ModelParams Lw'!B$15*SQRT(0.5*1.2/'Sound Power'!$C266)*('Sound Power'!$B266/3600)/('Sound Power'!$D266)/('Sound Power'!$F266))))</f>
        <v>#DIV/0!</v>
      </c>
      <c r="H266" s="23" t="e">
        <f>DEGREES(ACOS(1-(1/'ModelParams Lw'!C$15*SQRT(0.5*1.2/'Sound Power'!$C266)*('Sound Power'!$B266/3600)/('Sound Power'!$D266)/('Sound Power'!$F266))))</f>
        <v>#DIV/0!</v>
      </c>
      <c r="I266" s="23" t="e">
        <f>DEGREES(ACOS(1-(1/'ModelParams Lw'!D$15*SQRT(0.5*1.2/'Sound Power'!$C266)*('Sound Power'!$B266/3600)/('Sound Power'!$D266)/('Sound Power'!$F266))))</f>
        <v>#DIV/0!</v>
      </c>
      <c r="J266" s="23" t="e">
        <f>DEGREES(ACOS(1-(1/'ModelParams Lw'!E$15*SQRT(0.5*1.2/'Sound Power'!$C266)*('Sound Power'!$B266/3600)/('Sound Power'!$D266)/('Sound Power'!$F266))))</f>
        <v>#DIV/0!</v>
      </c>
      <c r="K266" s="23" t="e">
        <f>DEGREES(ACOS(1-(1/'ModelParams Lw'!F$15*SQRT(0.5*1.2/'Sound Power'!$C266)*('Sound Power'!$B266/3600)/('Sound Power'!$D266)/('Sound Power'!$F266))))</f>
        <v>#DIV/0!</v>
      </c>
      <c r="L266" s="23" t="e">
        <f>DEGREES(ACOS(1-(1/'ModelParams Lw'!G$15*SQRT(0.5*1.2/'Sound Power'!$C266)*('Sound Power'!$B266/3600)/('Sound Power'!$D266)/('Sound Power'!$F266))))</f>
        <v>#DIV/0!</v>
      </c>
      <c r="M266" s="23" t="e">
        <f>DEGREES(ACOS(1-(1/'ModelParams Lw'!H$15*SQRT(0.5*1.2/'Sound Power'!$C266)*('Sound Power'!$B266/3600)/('Sound Power'!$D266)/('Sound Power'!$F266))))</f>
        <v>#DIV/0!</v>
      </c>
      <c r="N266" s="23" t="e">
        <f>DEGREES(ACOS(1-(1/'ModelParams Lw'!I$15*SQRT(0.5*1.2/'Sound Power'!$C266)*('Sound Power'!$B266/3600)/('Sound Power'!$D266)/('Sound Power'!$F266))))</f>
        <v>#DIV/0!</v>
      </c>
      <c r="O266" s="26" t="e">
        <f>('ModelParams Lw'!B$4*LN('Sound Power'!G266)/(1+EXP(-('Sound Power'!$D266*1000+'ModelParams Lw'!B$6)/'ModelParams Lw'!B$7))+'ModelParams Lw'!B$5)*LN('Sound Power'!$B266)-('ModelParams Lw'!B$8+'ModelParams Lw'!B$9*$D266+'ModelParams Lw'!B$10*'Sound Power'!$F266^'ModelParams Lw'!B$14+'ModelParams Lw'!B$11*LN('Sound Power'!G266)+'ModelParams Lw'!B$12*'Sound Power'!$D266*'Sound Power'!$F266+'ModelParams Lw'!B$13*'Sound Power'!$D266*LN('Sound Power'!G266))</f>
        <v>#DIV/0!</v>
      </c>
      <c r="P266" s="26" t="e">
        <f>('ModelParams Lw'!C$4*LN('Sound Power'!H266)/(1+EXP(-('Sound Power'!$D266*1000+'ModelParams Lw'!C$6)/'ModelParams Lw'!C$7))+'ModelParams Lw'!C$5)*LN('Sound Power'!$B266)-('ModelParams Lw'!C$8+'ModelParams Lw'!C$9*$D266+'ModelParams Lw'!C$10*'Sound Power'!$F266^'ModelParams Lw'!C$14+'ModelParams Lw'!C$11*LN('Sound Power'!H266)+'ModelParams Lw'!C$12*'Sound Power'!$D266*'Sound Power'!$F266+'ModelParams Lw'!C$13*'Sound Power'!$D266*LN('Sound Power'!H266))</f>
        <v>#DIV/0!</v>
      </c>
      <c r="Q266" s="26" t="e">
        <f>('ModelParams Lw'!D$4*LN('Sound Power'!I266)/(1+EXP(-('Sound Power'!$D266*1000+'ModelParams Lw'!D$6)/'ModelParams Lw'!D$7))+'ModelParams Lw'!D$5)*LN('Sound Power'!$B266)-('ModelParams Lw'!D$8+'ModelParams Lw'!D$9*$D266+'ModelParams Lw'!D$10*'Sound Power'!$F266^'ModelParams Lw'!D$14+'ModelParams Lw'!D$11*LN('Sound Power'!I266)+'ModelParams Lw'!D$12*'Sound Power'!$D266*'Sound Power'!$F266+'ModelParams Lw'!D$13*'Sound Power'!$D266*LN('Sound Power'!I266))</f>
        <v>#DIV/0!</v>
      </c>
      <c r="R266" s="26" t="e">
        <f>('ModelParams Lw'!E$4*LN('Sound Power'!J266)/(1+EXP(-('Sound Power'!$D266*1000+'ModelParams Lw'!E$6)/'ModelParams Lw'!E$7))+'ModelParams Lw'!E$5)*LN('Sound Power'!$B266)-('ModelParams Lw'!E$8+'ModelParams Lw'!E$9*$D266+'ModelParams Lw'!E$10*'Sound Power'!$F266^'ModelParams Lw'!E$14+'ModelParams Lw'!E$11*LN('Sound Power'!J266)+'ModelParams Lw'!E$12*'Sound Power'!$D266*'Sound Power'!$F266+'ModelParams Lw'!E$13*'Sound Power'!$D266*LN('Sound Power'!J266))</f>
        <v>#DIV/0!</v>
      </c>
      <c r="S266" s="26" t="e">
        <f>('ModelParams Lw'!F$4*LN('Sound Power'!K266)/(1+EXP(-('Sound Power'!$D266*1000+'ModelParams Lw'!F$6)/'ModelParams Lw'!F$7))+'ModelParams Lw'!F$5)*LN('Sound Power'!$B266)-('ModelParams Lw'!F$8+'ModelParams Lw'!F$9*$D266+'ModelParams Lw'!F$10*'Sound Power'!$F266^'ModelParams Lw'!F$14+'ModelParams Lw'!F$11*LN('Sound Power'!K266)+'ModelParams Lw'!F$12*'Sound Power'!$D266*'Sound Power'!$F266+'ModelParams Lw'!F$13*'Sound Power'!$D266*LN('Sound Power'!K266))</f>
        <v>#DIV/0!</v>
      </c>
      <c r="T266" s="26" t="e">
        <f>('ModelParams Lw'!G$4*LN('Sound Power'!L266)/(1+EXP(-('Sound Power'!$D266*1000+'ModelParams Lw'!G$6)/'ModelParams Lw'!G$7))+'ModelParams Lw'!G$5)*LN('Sound Power'!$B266)-('ModelParams Lw'!G$8+'ModelParams Lw'!G$9*$D266+'ModelParams Lw'!G$10*'Sound Power'!$F266^'ModelParams Lw'!G$14+'ModelParams Lw'!G$11*LN('Sound Power'!L266)+'ModelParams Lw'!G$12*'Sound Power'!$D266*'Sound Power'!$F266+'ModelParams Lw'!G$13*'Sound Power'!$D266*LN('Sound Power'!L266))</f>
        <v>#DIV/0!</v>
      </c>
      <c r="U266" s="26" t="e">
        <f>('ModelParams Lw'!H$4*LN('Sound Power'!M266)/(1+EXP(-('Sound Power'!$D266*1000+'ModelParams Lw'!H$6)/'ModelParams Lw'!H$7))+'ModelParams Lw'!H$5)*LN('Sound Power'!$B266)-('ModelParams Lw'!H$8+'ModelParams Lw'!H$9*$D266+'ModelParams Lw'!H$10*'Sound Power'!$F266^'ModelParams Lw'!H$14+'ModelParams Lw'!H$11*LN('Sound Power'!M266)+'ModelParams Lw'!H$12*'Sound Power'!$D266*'Sound Power'!$F266+'ModelParams Lw'!H$13*'Sound Power'!$D266*LN('Sound Power'!M266))</f>
        <v>#DIV/0!</v>
      </c>
      <c r="V266" s="26" t="e">
        <f>('ModelParams Lw'!I$4*LN('Sound Power'!N266)/(1+EXP(-('Sound Power'!$D266*1000+'ModelParams Lw'!I$6)/'ModelParams Lw'!I$7))+'ModelParams Lw'!I$5)*LN('Sound Power'!$B266)-('ModelParams Lw'!I$8+'ModelParams Lw'!I$9*$D266+'ModelParams Lw'!I$10*'Sound Power'!$F266^'ModelParams Lw'!I$14+'ModelParams Lw'!I$11*LN('Sound Power'!N266)+'ModelParams Lw'!I$12*'Sound Power'!$D266*'Sound Power'!$F266+'ModelParams Lw'!I$13*'Sound Power'!$D266*LN('Sound Power'!N266))</f>
        <v>#DIV/0!</v>
      </c>
      <c r="W266" s="26" t="e">
        <f>10*LOG10(IF(O266="",0,POWER(10,((O266+'ModelParams Lw'!$O$4)/10))) +IF(P266="",0,POWER(10,((P266+'ModelParams Lw'!$P$4)/10))) +IF(Q266="",0,POWER(10,((Q266+'ModelParams Lw'!$Q$4)/10))) +IF(R266="",0,POWER(10,((R266+'ModelParams Lw'!$R$4)/10))) +IF(S266="",0,POWER(10,((S266+'ModelParams Lw'!$S$4)/10))) +IF(T266="",0,POWER(10,((T266+'ModelParams Lw'!$T$4)/10))) +IF(U266="",0,POWER(10,((U266+'ModelParams Lw'!$U$4)/10)))+IF(V266="",0,POWER(10,((V266+'ModelParams Lw'!$V$4)/10))))</f>
        <v>#DIV/0!</v>
      </c>
      <c r="X266" s="26" t="e">
        <f t="shared" si="102"/>
        <v>#DIV/0!</v>
      </c>
      <c r="Y266" s="26" t="e">
        <f>(O266-'ModelParams Lw'!O$10)/'ModelParams Lw'!O$11</f>
        <v>#DIV/0!</v>
      </c>
      <c r="Z266" s="26" t="e">
        <f>(P266-'ModelParams Lw'!P$10)/'ModelParams Lw'!P$11</f>
        <v>#DIV/0!</v>
      </c>
      <c r="AA266" s="26" t="e">
        <f>(Q266-'ModelParams Lw'!Q$10)/'ModelParams Lw'!Q$11</f>
        <v>#DIV/0!</v>
      </c>
      <c r="AB266" s="26" t="e">
        <f>(R266-'ModelParams Lw'!R$10)/'ModelParams Lw'!R$11</f>
        <v>#DIV/0!</v>
      </c>
      <c r="AC266" s="26" t="e">
        <f>(S266-'ModelParams Lw'!S$10)/'ModelParams Lw'!S$11</f>
        <v>#DIV/0!</v>
      </c>
      <c r="AD266" s="26" t="e">
        <f>(T266-'ModelParams Lw'!T$10)/'ModelParams Lw'!T$11</f>
        <v>#DIV/0!</v>
      </c>
      <c r="AE266" s="26" t="e">
        <f>(U266-'ModelParams Lw'!U$10)/'ModelParams Lw'!U$11</f>
        <v>#DIV/0!</v>
      </c>
      <c r="AF266" s="26" t="e">
        <f>(V266-'ModelParams Lw'!V$10)/'ModelParams Lw'!V$11</f>
        <v>#DIV/0!</v>
      </c>
      <c r="AG266" s="26" t="e">
        <f t="shared" si="103"/>
        <v>#DIV/0!</v>
      </c>
      <c r="AH266" s="26" t="e">
        <f>VLOOKUP(D266*1000,'ModelParams Lw'!$A$38:$D$58,4)</f>
        <v>#N/A</v>
      </c>
      <c r="AI266" s="56" t="e">
        <f>VLOOKUP(D266*1000,'ModelParams Lw'!$A$38:$D$58,2)</f>
        <v>#N/A</v>
      </c>
      <c r="AJ266" s="46" t="e">
        <f t="shared" si="104"/>
        <v>#DIV/0!</v>
      </c>
      <c r="AK266" s="26" t="e">
        <f t="shared" si="105"/>
        <v>#VALUE!</v>
      </c>
      <c r="AL266" s="26" t="e">
        <f>IF($AI266=100,'ModelParams Lw'!R$35*'Sound Power'!$AH266^2+'ModelParams Lw'!R$36*'Sound Power'!$AH266+'ModelParams Lw'!R$37,IF($AI266=150,'ModelParams Lw'!R$38*'Sound Power'!$AH266^2+'ModelParams Lw'!R$39*'Sound Power'!$AH266+'ModelParams Lw'!R$40,'ModelParams Lw'!R$41*'Sound Power'!$AH266^2+'ModelParams Lw'!R$42*'Sound Power'!$AH266+'ModelParams Lw'!R$43))</f>
        <v>#N/A</v>
      </c>
      <c r="AM266" s="26" t="e">
        <f>IF($AI266=100,'ModelParams Lw'!S$35*'Sound Power'!$AH266^2+'ModelParams Lw'!S$36*'Sound Power'!$AH266+'ModelParams Lw'!S$37,IF($AI266=150,'ModelParams Lw'!S$38*'Sound Power'!$AH266^2+'ModelParams Lw'!S$39*'Sound Power'!$AH266+'ModelParams Lw'!S$40,'ModelParams Lw'!S$41*'Sound Power'!$AH266^2+'ModelParams Lw'!S$42*'Sound Power'!$AH266+'ModelParams Lw'!S$43))</f>
        <v>#N/A</v>
      </c>
      <c r="AN266" s="26" t="e">
        <f>IF($AI266=100,'ModelParams Lw'!T$35*'Sound Power'!$AH266^2+'ModelParams Lw'!T$36*'Sound Power'!$AH266+'ModelParams Lw'!T$37,IF($AI266=150,'ModelParams Lw'!T$38*'Sound Power'!$AH266^2+'ModelParams Lw'!T$39*'Sound Power'!$AH266+'ModelParams Lw'!T$40,'ModelParams Lw'!T$41*'Sound Power'!$AH266^2+'ModelParams Lw'!T$42*'Sound Power'!$AH266+'ModelParams Lw'!T$43))</f>
        <v>#N/A</v>
      </c>
      <c r="AO266" s="26" t="e">
        <f>IF($AI266=100,'ModelParams Lw'!U$35*'Sound Power'!$AH266^2+'ModelParams Lw'!U$36*'Sound Power'!$AH266+'ModelParams Lw'!U$37,IF($AI266=150,'ModelParams Lw'!U$38*'Sound Power'!$AH266^2+'ModelParams Lw'!U$39*'Sound Power'!$AH266+'ModelParams Lw'!U$40,'ModelParams Lw'!U$41*'Sound Power'!$AH266^2+'ModelParams Lw'!U$42*'Sound Power'!$AH266+'ModelParams Lw'!U$43))</f>
        <v>#N/A</v>
      </c>
      <c r="AP266" s="26" t="e">
        <f>IF($AI266=100,'ModelParams Lw'!V$35*'Sound Power'!$AH266^2+'ModelParams Lw'!V$36*'Sound Power'!$AH266+'ModelParams Lw'!V$37,IF($AI266=150,'ModelParams Lw'!V$38*'Sound Power'!$AH266^2+'ModelParams Lw'!V$39*'Sound Power'!$AH266+'ModelParams Lw'!V$40,'ModelParams Lw'!V$41*'Sound Power'!$AH266^2+'ModelParams Lw'!V$42*'Sound Power'!$AH266+'ModelParams Lw'!V$43))</f>
        <v>#N/A</v>
      </c>
      <c r="AQ266" s="26" t="e">
        <f>IF($AI266=100,'ModelParams Lw'!W$35*'Sound Power'!$AH266^2+'ModelParams Lw'!W$36*'Sound Power'!$AH266+'ModelParams Lw'!W$37,IF($AI266=150,'ModelParams Lw'!W$38*'Sound Power'!$AH266^2+'ModelParams Lw'!W$39*'Sound Power'!$AH266+'ModelParams Lw'!W$40,'ModelParams Lw'!W$41*'Sound Power'!$AH266^2+'ModelParams Lw'!W$42*'Sound Power'!$AH266+'ModelParams Lw'!W$43))</f>
        <v>#N/A</v>
      </c>
      <c r="AR266" s="26" t="e">
        <f t="shared" si="106"/>
        <v>#VALUE!</v>
      </c>
      <c r="AS266" s="26" t="e">
        <f>IF(26.83*LN($AJ266)-11.791-'ModelParams Lw'!B$35&lt;0,0,26.83*LN($AJ266)-11.791-'ModelParams Lw'!B$35)</f>
        <v>#DIV/0!</v>
      </c>
      <c r="AT266" s="26" t="e">
        <f>IF(26.83*LN($AJ266)-11.791-'ModelParams Lw'!C$35&lt;0,0,26.83*LN($AJ266)-11.791-'ModelParams Lw'!C$35)</f>
        <v>#DIV/0!</v>
      </c>
      <c r="AU266" s="26" t="e">
        <f>IF(26.83*LN($AJ266)-11.791-'ModelParams Lw'!D$35&lt;0,0,26.83*LN($AJ266)-11.791-'ModelParams Lw'!D$35)</f>
        <v>#DIV/0!</v>
      </c>
      <c r="AV266" s="26" t="e">
        <f>IF(26.83*LN($AJ266)-11.791-'ModelParams Lw'!E$35&lt;0,0,26.83*LN($AJ266)-11.791-'ModelParams Lw'!E$35)</f>
        <v>#DIV/0!</v>
      </c>
      <c r="AW266" s="26" t="e">
        <f>IF(26.83*LN($AJ266)-11.791-'ModelParams Lw'!F$35&lt;0,0,26.83*LN($AJ266)-11.791-'ModelParams Lw'!F$35)</f>
        <v>#DIV/0!</v>
      </c>
      <c r="AX266" s="26" t="e">
        <f>IF(26.83*LN($AJ266)-11.791-'ModelParams Lw'!G$35&lt;0,0,26.83*LN($AJ266)-11.791-'ModelParams Lw'!G$35)</f>
        <v>#DIV/0!</v>
      </c>
      <c r="AY266" s="26" t="e">
        <f>IF(26.83*LN($AJ266)-11.791-'ModelParams Lw'!H$35&lt;0,0,26.83*LN($AJ266)-11.791-'ModelParams Lw'!H$35)</f>
        <v>#DIV/0!</v>
      </c>
      <c r="AZ266" s="26" t="e">
        <f>IF(26.83*LN($AJ266)-11.791-'ModelParams Lw'!I$35&lt;0,0,26.83*LN($AJ266)-11.791-'ModelParams Lw'!I$35)</f>
        <v>#DIV/0!</v>
      </c>
      <c r="BA266" s="26" t="e">
        <f t="shared" si="119"/>
        <v>#DIV/0!</v>
      </c>
      <c r="BB266" s="26" t="e">
        <f t="shared" si="120"/>
        <v>#DIV/0!</v>
      </c>
      <c r="BC266" s="26" t="e">
        <f t="shared" si="121"/>
        <v>#DIV/0!</v>
      </c>
      <c r="BD266" s="26" t="e">
        <f t="shared" si="122"/>
        <v>#DIV/0!</v>
      </c>
      <c r="BE266" s="26" t="e">
        <f t="shared" si="123"/>
        <v>#DIV/0!</v>
      </c>
      <c r="BF266" s="26" t="e">
        <f t="shared" si="124"/>
        <v>#DIV/0!</v>
      </c>
      <c r="BG266" s="26" t="e">
        <f t="shared" si="125"/>
        <v>#DIV/0!</v>
      </c>
      <c r="BH266" s="26" t="e">
        <f t="shared" si="126"/>
        <v>#DIV/0!</v>
      </c>
      <c r="BI266" s="26" t="e">
        <f>10*LOG10(IF(BA266="",0,POWER(10,((BA266+'ModelParams Lw'!$O$4)/10))) +IF(BB266="",0,POWER(10,((BB266+'ModelParams Lw'!$P$4)/10))) +IF(BC266="",0,POWER(10,((BC266+'ModelParams Lw'!$Q$4)/10))) +IF(BD266="",0,POWER(10,((BD266+'ModelParams Lw'!$R$4)/10))) +IF(BE266="",0,POWER(10,((BE266+'ModelParams Lw'!$S$4)/10))) +IF(BF266="",0,POWER(10,((BF266+'ModelParams Lw'!$T$4)/10))) +IF(BG266="",0,POWER(10,((BG266+'ModelParams Lw'!$U$4)/10)))+IF(BH266="",0,POWER(10,((BH266+'ModelParams Lw'!$V$4)/10))))</f>
        <v>#DIV/0!</v>
      </c>
      <c r="BJ266" s="26" t="e">
        <f t="shared" si="107"/>
        <v>#DIV/0!</v>
      </c>
      <c r="BK266" s="26" t="e">
        <f>(BA266-'ModelParams Lw'!O$10)/'ModelParams Lw'!O$11</f>
        <v>#DIV/0!</v>
      </c>
      <c r="BL266" s="26" t="e">
        <f>(BB266-'ModelParams Lw'!P$10)/'ModelParams Lw'!P$11</f>
        <v>#DIV/0!</v>
      </c>
      <c r="BM266" s="26" t="e">
        <f>(BC266-'ModelParams Lw'!Q$10)/'ModelParams Lw'!Q$11</f>
        <v>#DIV/0!</v>
      </c>
      <c r="BN266" s="26" t="e">
        <f>(BD266-'ModelParams Lw'!R$10)/'ModelParams Lw'!R$11</f>
        <v>#DIV/0!</v>
      </c>
      <c r="BO266" s="26" t="e">
        <f>(BE266-'ModelParams Lw'!S$10)/'ModelParams Lw'!S$11</f>
        <v>#DIV/0!</v>
      </c>
      <c r="BP266" s="26" t="e">
        <f>(BF266-'ModelParams Lw'!T$10)/'ModelParams Lw'!T$11</f>
        <v>#DIV/0!</v>
      </c>
      <c r="BQ266" s="26" t="e">
        <f>(BG266-'ModelParams Lw'!U$10)/'ModelParams Lw'!U$11</f>
        <v>#DIV/0!</v>
      </c>
      <c r="BR266" s="26" t="e">
        <f>(BH266-'ModelParams Lw'!V$10)/'ModelParams Lw'!V$11</f>
        <v>#DIV/0!</v>
      </c>
      <c r="BS266" s="23" t="e">
        <f>IF(Calcul!$E268="SW",DEGREES(ACOS(1-(1/'ModelParams Lw'!C$25*SQRT(0.5*1.2/'Sound Power'!$C266)*('Sound Power'!$B266/3600)/('Sound Power'!$D266)/('Sound Power'!$F266)))),DEGREES(ACOS(1-(1/'ModelParams Lw'!C$29*SQRT(0.5*1.2/'Sound Power'!$C266)*('Sound Power'!$B266/3600)/('Sound Power'!$D266)/('Sound Power'!$F266)))))</f>
        <v>#DIV/0!</v>
      </c>
      <c r="BT266" s="23" t="e">
        <f>IF(Calcul!$E268="SW",DEGREES(ACOS(1-(1/'ModelParams Lw'!D$25*SQRT(0.5*1.2/'Sound Power'!$C266)*('Sound Power'!$B266/3600)/('Sound Power'!$D266)/('Sound Power'!$F266)))),DEGREES(ACOS(1-(1/'ModelParams Lw'!D$29*SQRT(0.5*1.2/'Sound Power'!$C266)*('Sound Power'!$B266/3600)/('Sound Power'!$D266)/('Sound Power'!$F266)))))</f>
        <v>#DIV/0!</v>
      </c>
      <c r="BU266" s="23" t="e">
        <f>IF(Calcul!$E268="SW",DEGREES(ACOS(1-(1/'ModelParams Lw'!E$25*SQRT(0.5*1.2/'Sound Power'!$C266)*('Sound Power'!$B266/3600)/('Sound Power'!$D266)/('Sound Power'!$F266)))),DEGREES(ACOS(1-(1/'ModelParams Lw'!E$29*SQRT(0.5*1.2/'Sound Power'!$C266)*('Sound Power'!$B266/3600)/('Sound Power'!$D266)/('Sound Power'!$F266)))))</f>
        <v>#DIV/0!</v>
      </c>
      <c r="BV266" s="23" t="e">
        <f>IF(Calcul!$E268="SW",DEGREES(ACOS(1-(1/'ModelParams Lw'!F$25*SQRT(0.5*1.2/'Sound Power'!$C266)*('Sound Power'!$B266/3600)/('Sound Power'!$D266)/('Sound Power'!$F266)))),DEGREES(ACOS(1-(1/'ModelParams Lw'!F$29*SQRT(0.5*1.2/'Sound Power'!$C266)*('Sound Power'!$B266/3600)/('Sound Power'!$D266)/('Sound Power'!$F266)))))</f>
        <v>#DIV/0!</v>
      </c>
      <c r="BW266" s="23" t="e">
        <f>IF(Calcul!$E268="SW",DEGREES(ACOS(1-(1/'ModelParams Lw'!G$25*SQRT(0.5*1.2/'Sound Power'!$C266)*('Sound Power'!$B266/3600)/('Sound Power'!$D266)/('Sound Power'!$F266)))),DEGREES(ACOS(1-(1/'ModelParams Lw'!G$29*SQRT(0.5*1.2/'Sound Power'!$C266)*('Sound Power'!$B266/3600)/('Sound Power'!$D266)/('Sound Power'!$F266)))))</f>
        <v>#DIV/0!</v>
      </c>
      <c r="BX266" s="23" t="e">
        <f>IF(Calcul!$E268="SW",DEGREES(ACOS(1-(1/'ModelParams Lw'!H$25*SQRT(0.5*1.2/'Sound Power'!$C266)*('Sound Power'!$B266/3600)/('Sound Power'!$D266)/('Sound Power'!$F266)))),DEGREES(ACOS(1-(1/'ModelParams Lw'!H$29*SQRT(0.5*1.2/'Sound Power'!$C266)*('Sound Power'!$B266/3600)/('Sound Power'!$D266)/('Sound Power'!$F266)))))</f>
        <v>#DIV/0!</v>
      </c>
      <c r="BY266" s="23" t="e">
        <f>IF(Calcul!$E268="SW",DEGREES(ACOS(1-(1/'ModelParams Lw'!I$25*SQRT(0.5*1.2/'Sound Power'!$C266)*('Sound Power'!$B266/3600)/('Sound Power'!$D266)/('Sound Power'!$F266)))),DEGREES(ACOS(1-(1/'ModelParams Lw'!I$29*SQRT(0.5*1.2/'Sound Power'!$C266)*('Sound Power'!$B266/3600)/('Sound Power'!$D266)/('Sound Power'!$F266)))))</f>
        <v>#DIV/0!</v>
      </c>
      <c r="BZ266" s="23" t="e">
        <f>IF(Calcul!$E268="SW",DEGREES(ACOS(1-(1/'ModelParams Lw'!J$25*SQRT(0.5*1.2/'Sound Power'!$C266)*('Sound Power'!$B266/3600)/('Sound Power'!$D266)/('Sound Power'!$F266)))),DEGREES(ACOS(1-(1/'ModelParams Lw'!J$29*SQRT(0.5*1.2/'Sound Power'!$C266)*('Sound Power'!$B266/3600)/('Sound Power'!$D266)/('Sound Power'!$F266)))))</f>
        <v>#DIV/0!</v>
      </c>
      <c r="CA266" s="26" t="e">
        <f>IF(Calcul!$E268="SW",'ModelParams Lw'!C$22+'ModelParams Lw'!C$23*LOG('Sound Power'!$D266/'Sound Power'!$E266)+'ModelParams Lw'!C$24*LN('Sound Power'!BS266),IF('ModelParams Lw'!C$26+'ModelParams Lw'!C$27*LOG('Sound Power'!$D266/'Sound Power'!$E266)+'ModelParams Lw'!C$28*LN('Sound Power'!BS266)&lt;'ModelParams Lw'!C$22+'ModelParams Lw'!C$23*LOG('Sound Power'!$D266/'Sound Power'!$E266)+'ModelParams Lw'!C$24*LN('Sound Power'!BS266),'ModelParams Lw'!C$22+'ModelParams Lw'!C$23*LOG('Sound Power'!$D266/'Sound Power'!$E266)+'ModelParams Lw'!C$24*LN('Sound Power'!BS266),'ModelParams Lw'!C$26+'ModelParams Lw'!C$27*LOG('Sound Power'!$D266/'Sound Power'!$E266)+'ModelParams Lw'!C$28*LN('Sound Power'!BS266)))</f>
        <v>#DIV/0!</v>
      </c>
      <c r="CB266" s="26" t="e">
        <f>IF(Calcul!$E268="SW",'ModelParams Lw'!D$22+'ModelParams Lw'!D$23*LOG('Sound Power'!$D266/'Sound Power'!$E266)+'ModelParams Lw'!D$24*LN('Sound Power'!BT266),IF('ModelParams Lw'!D$26+'ModelParams Lw'!D$27*LOG('Sound Power'!$D266/'Sound Power'!$E266)+'ModelParams Lw'!D$28*LN('Sound Power'!BT266)&lt;'ModelParams Lw'!D$22+'ModelParams Lw'!D$23*LOG('Sound Power'!$D266/'Sound Power'!$E266)+'ModelParams Lw'!D$24*LN('Sound Power'!BT266),'ModelParams Lw'!D$22+'ModelParams Lw'!D$23*LOG('Sound Power'!$D266/'Sound Power'!$E266)+'ModelParams Lw'!D$24*LN('Sound Power'!BT266),'ModelParams Lw'!D$26+'ModelParams Lw'!D$27*LOG('Sound Power'!$D266/'Sound Power'!$E266)+'ModelParams Lw'!D$28*LN('Sound Power'!BT266)))</f>
        <v>#DIV/0!</v>
      </c>
      <c r="CC266" s="26" t="e">
        <f>IF(Calcul!$E268="SW",'ModelParams Lw'!E$22+'ModelParams Lw'!E$23*LOG('Sound Power'!$D266/'Sound Power'!$E266)+'ModelParams Lw'!E$24*LN('Sound Power'!BU266),IF('ModelParams Lw'!E$26+'ModelParams Lw'!E$27*LOG('Sound Power'!$D266/'Sound Power'!$E266)+'ModelParams Lw'!E$28*LN('Sound Power'!BU266)&lt;'ModelParams Lw'!E$22+'ModelParams Lw'!E$23*LOG('Sound Power'!$D266/'Sound Power'!$E266)+'ModelParams Lw'!E$24*LN('Sound Power'!BU266),'ModelParams Lw'!E$22+'ModelParams Lw'!E$23*LOG('Sound Power'!$D266/'Sound Power'!$E266)+'ModelParams Lw'!E$24*LN('Sound Power'!BU266),'ModelParams Lw'!E$26+'ModelParams Lw'!E$27*LOG('Sound Power'!$D266/'Sound Power'!$E266)+'ModelParams Lw'!E$28*LN('Sound Power'!BU266)))</f>
        <v>#DIV/0!</v>
      </c>
      <c r="CD266" s="26" t="e">
        <f>IF(Calcul!$E268="SW",'ModelParams Lw'!F$22+'ModelParams Lw'!F$23*LOG('Sound Power'!$D266/'Sound Power'!$E266)+'ModelParams Lw'!F$24*LN('Sound Power'!BV266),IF('ModelParams Lw'!F$26+'ModelParams Lw'!F$27*LOG('Sound Power'!$D266/'Sound Power'!$E266)+'ModelParams Lw'!F$28*LN('Sound Power'!BV266)&lt;'ModelParams Lw'!F$22+'ModelParams Lw'!F$23*LOG('Sound Power'!$D266/'Sound Power'!$E266)+'ModelParams Lw'!F$24*LN('Sound Power'!BV266),'ModelParams Lw'!F$22+'ModelParams Lw'!F$23*LOG('Sound Power'!$D266/'Sound Power'!$E266)+'ModelParams Lw'!F$24*LN('Sound Power'!BV266),'ModelParams Lw'!F$26+'ModelParams Lw'!F$27*LOG('Sound Power'!$D266/'Sound Power'!$E266)+'ModelParams Lw'!F$28*LN('Sound Power'!BV266)))</f>
        <v>#DIV/0!</v>
      </c>
      <c r="CE266" s="26" t="e">
        <f>IF(Calcul!$E268="SW",'ModelParams Lw'!G$22+'ModelParams Lw'!G$23*LOG('Sound Power'!$D266/'Sound Power'!$E266)+'ModelParams Lw'!G$24*LN('Sound Power'!BW266),IF('ModelParams Lw'!G$26+'ModelParams Lw'!G$27*LOG('Sound Power'!$D266/'Sound Power'!$E266)+'ModelParams Lw'!G$28*LN('Sound Power'!BW266)&lt;'ModelParams Lw'!G$22+'ModelParams Lw'!G$23*LOG('Sound Power'!$D266/'Sound Power'!$E266)+'ModelParams Lw'!G$24*LN('Sound Power'!BW266),'ModelParams Lw'!G$22+'ModelParams Lw'!G$23*LOG('Sound Power'!$D266/'Sound Power'!$E266)+'ModelParams Lw'!G$24*LN('Sound Power'!BW266),'ModelParams Lw'!G$26+'ModelParams Lw'!G$27*LOG('Sound Power'!$D266/'Sound Power'!$E266)+'ModelParams Lw'!G$28*LN('Sound Power'!BW266)))</f>
        <v>#DIV/0!</v>
      </c>
      <c r="CF266" s="26" t="e">
        <f>IF(Calcul!$E268="SW",'ModelParams Lw'!H$22+'ModelParams Lw'!H$23*LOG('Sound Power'!$D266/'Sound Power'!$E266)+'ModelParams Lw'!H$24*LN('Sound Power'!BX266),IF('ModelParams Lw'!H$26+'ModelParams Lw'!H$27*LOG('Sound Power'!$D266/'Sound Power'!$E266)+'ModelParams Lw'!H$28*LN('Sound Power'!BX266)&lt;'ModelParams Lw'!H$22+'ModelParams Lw'!H$23*LOG('Sound Power'!$D266/'Sound Power'!$E266)+'ModelParams Lw'!H$24*LN('Sound Power'!BX266),'ModelParams Lw'!H$22+'ModelParams Lw'!H$23*LOG('Sound Power'!$D266/'Sound Power'!$E266)+'ModelParams Lw'!H$24*LN('Sound Power'!BX266),'ModelParams Lw'!H$26+'ModelParams Lw'!H$27*LOG('Sound Power'!$D266/'Sound Power'!$E266)+'ModelParams Lw'!H$28*LN('Sound Power'!BX266)))</f>
        <v>#DIV/0!</v>
      </c>
      <c r="CG266" s="26" t="e">
        <f>IF(Calcul!$E268="SW",'ModelParams Lw'!I$22+'ModelParams Lw'!I$23*LOG('Sound Power'!$D266/'Sound Power'!$E266)+'ModelParams Lw'!I$24*LN('Sound Power'!BY266),IF('ModelParams Lw'!I$26+'ModelParams Lw'!I$27*LOG('Sound Power'!$D266/'Sound Power'!$E266)+'ModelParams Lw'!I$28*LN('Sound Power'!BY266)&lt;'ModelParams Lw'!I$22+'ModelParams Lw'!I$23*LOG('Sound Power'!$D266/'Sound Power'!$E266)+'ModelParams Lw'!I$24*LN('Sound Power'!BY266),'ModelParams Lw'!I$22+'ModelParams Lw'!I$23*LOG('Sound Power'!$D266/'Sound Power'!$E266)+'ModelParams Lw'!I$24*LN('Sound Power'!BY266),'ModelParams Lw'!I$26+'ModelParams Lw'!I$27*LOG('Sound Power'!$D266/'Sound Power'!$E266)+'ModelParams Lw'!I$28*LN('Sound Power'!BY266)))</f>
        <v>#DIV/0!</v>
      </c>
      <c r="CH266" s="26" t="e">
        <f>IF(Calcul!$E268="SW",'ModelParams Lw'!J$22+'ModelParams Lw'!J$23*LOG('Sound Power'!$D266/'Sound Power'!$E266)+'ModelParams Lw'!J$24*LN('Sound Power'!BZ266),IF('ModelParams Lw'!J$26+'ModelParams Lw'!J$27*LOG('Sound Power'!$D266/'Sound Power'!$E266)+'ModelParams Lw'!J$28*LN('Sound Power'!BZ266)&lt;'ModelParams Lw'!J$22+'ModelParams Lw'!J$23*LOG('Sound Power'!$D266/'Sound Power'!$E266)+'ModelParams Lw'!J$24*LN('Sound Power'!BZ266),'ModelParams Lw'!J$22+'ModelParams Lw'!J$23*LOG('Sound Power'!$D266/'Sound Power'!$E266)+'ModelParams Lw'!J$24*LN('Sound Power'!BZ266),'ModelParams Lw'!J$26+'ModelParams Lw'!J$27*LOG('Sound Power'!$D266/'Sound Power'!$E266)+'ModelParams Lw'!J$28*LN('Sound Power'!BZ266)))</f>
        <v>#DIV/0!</v>
      </c>
      <c r="CI266" s="26" t="e">
        <f t="shared" si="108"/>
        <v>#DIV/0!</v>
      </c>
      <c r="CJ266" s="26" t="e">
        <f t="shared" si="109"/>
        <v>#DIV/0!</v>
      </c>
      <c r="CK266" s="26" t="e">
        <f t="shared" si="110"/>
        <v>#DIV/0!</v>
      </c>
      <c r="CL266" s="26" t="e">
        <f t="shared" si="111"/>
        <v>#DIV/0!</v>
      </c>
      <c r="CM266" s="26" t="e">
        <f t="shared" si="112"/>
        <v>#DIV/0!</v>
      </c>
      <c r="CN266" s="26" t="e">
        <f t="shared" si="113"/>
        <v>#DIV/0!</v>
      </c>
      <c r="CO266" s="26" t="e">
        <f t="shared" si="114"/>
        <v>#DIV/0!</v>
      </c>
      <c r="CP266" s="26" t="e">
        <f t="shared" si="115"/>
        <v>#DIV/0!</v>
      </c>
      <c r="CQ266" s="26" t="e">
        <f>10*LOG10(IF(CI266="",0,POWER(10,((CI266+'ModelParams Lw'!$O$4)/10))) +IF(CJ266="",0,POWER(10,((CJ266+'ModelParams Lw'!$P$4)/10))) +IF(CK266="",0,POWER(10,((CK266+'ModelParams Lw'!$Q$4)/10))) +IF(CL266="",0,POWER(10,((CL266+'ModelParams Lw'!$R$4)/10))) +IF(CM266="",0,POWER(10,((CM266+'ModelParams Lw'!$S$4)/10))) +IF(CN266="",0,POWER(10,((CN266+'ModelParams Lw'!$T$4)/10))) +IF(CO266="",0,POWER(10,((CO266+'ModelParams Lw'!$U$4)/10)))+IF(CP266="",0,POWER(10,((CP266+'ModelParams Lw'!$V$4)/10))))</f>
        <v>#DIV/0!</v>
      </c>
      <c r="CR266" s="26" t="e">
        <f t="shared" si="116"/>
        <v>#DIV/0!</v>
      </c>
      <c r="CS266" s="26" t="e">
        <f>(CI266-'ModelParams Lw'!$O$10)/'ModelParams Lw'!$O$11</f>
        <v>#DIV/0!</v>
      </c>
      <c r="CT266" s="26" t="e">
        <f>(CJ266-'ModelParams Lw'!$P$10)/'ModelParams Lw'!$P$11</f>
        <v>#DIV/0!</v>
      </c>
      <c r="CU266" s="26" t="e">
        <f>(CK266-'ModelParams Lw'!$Q$10)/'ModelParams Lw'!$Q$11</f>
        <v>#DIV/0!</v>
      </c>
      <c r="CV266" s="26" t="e">
        <f>(CL266-'ModelParams Lw'!$R$10)/'ModelParams Lw'!$R$11</f>
        <v>#DIV/0!</v>
      </c>
      <c r="CW266" s="26" t="e">
        <f>(CM266-'ModelParams Lw'!$S$10)/'ModelParams Lw'!$S$11</f>
        <v>#DIV/0!</v>
      </c>
      <c r="CX266" s="26" t="e">
        <f>(CN266-'ModelParams Lw'!$T$10)/'ModelParams Lw'!$T$11</f>
        <v>#DIV/0!</v>
      </c>
      <c r="CY266" s="26" t="e">
        <f>(CO266-'ModelParams Lw'!$U$10)/'ModelParams Lw'!$U$11</f>
        <v>#DIV/0!</v>
      </c>
      <c r="CZ266" s="26" t="e">
        <f>(CP266-'ModelParams Lw'!$V$10)/'ModelParams Lw'!$V$11</f>
        <v>#DIV/0!</v>
      </c>
    </row>
    <row r="267" spans="1:104" x14ac:dyDescent="0.2">
      <c r="A267" s="13">
        <f>Calcul!A269</f>
        <v>0</v>
      </c>
      <c r="B267" s="13">
        <f t="shared" si="117"/>
        <v>0</v>
      </c>
      <c r="C267" s="13">
        <f>Calcul!B269</f>
        <v>0</v>
      </c>
      <c r="D267" s="13">
        <f>Calcul!C269/1000</f>
        <v>0</v>
      </c>
      <c r="E267" s="13">
        <f>Calcul!D269/1000</f>
        <v>0</v>
      </c>
      <c r="F267" s="13">
        <f t="shared" si="118"/>
        <v>0</v>
      </c>
      <c r="G267" s="23" t="e">
        <f>DEGREES(ACOS(1-(1/'ModelParams Lw'!B$15*SQRT(0.5*1.2/'Sound Power'!$C267)*('Sound Power'!$B267/3600)/('Sound Power'!$D267)/('Sound Power'!$F267))))</f>
        <v>#DIV/0!</v>
      </c>
      <c r="H267" s="23" t="e">
        <f>DEGREES(ACOS(1-(1/'ModelParams Lw'!C$15*SQRT(0.5*1.2/'Sound Power'!$C267)*('Sound Power'!$B267/3600)/('Sound Power'!$D267)/('Sound Power'!$F267))))</f>
        <v>#DIV/0!</v>
      </c>
      <c r="I267" s="23" t="e">
        <f>DEGREES(ACOS(1-(1/'ModelParams Lw'!D$15*SQRT(0.5*1.2/'Sound Power'!$C267)*('Sound Power'!$B267/3600)/('Sound Power'!$D267)/('Sound Power'!$F267))))</f>
        <v>#DIV/0!</v>
      </c>
      <c r="J267" s="23" t="e">
        <f>DEGREES(ACOS(1-(1/'ModelParams Lw'!E$15*SQRT(0.5*1.2/'Sound Power'!$C267)*('Sound Power'!$B267/3600)/('Sound Power'!$D267)/('Sound Power'!$F267))))</f>
        <v>#DIV/0!</v>
      </c>
      <c r="K267" s="23" t="e">
        <f>DEGREES(ACOS(1-(1/'ModelParams Lw'!F$15*SQRT(0.5*1.2/'Sound Power'!$C267)*('Sound Power'!$B267/3600)/('Sound Power'!$D267)/('Sound Power'!$F267))))</f>
        <v>#DIV/0!</v>
      </c>
      <c r="L267" s="23" t="e">
        <f>DEGREES(ACOS(1-(1/'ModelParams Lw'!G$15*SQRT(0.5*1.2/'Sound Power'!$C267)*('Sound Power'!$B267/3600)/('Sound Power'!$D267)/('Sound Power'!$F267))))</f>
        <v>#DIV/0!</v>
      </c>
      <c r="M267" s="23" t="e">
        <f>DEGREES(ACOS(1-(1/'ModelParams Lw'!H$15*SQRT(0.5*1.2/'Sound Power'!$C267)*('Sound Power'!$B267/3600)/('Sound Power'!$D267)/('Sound Power'!$F267))))</f>
        <v>#DIV/0!</v>
      </c>
      <c r="N267" s="23" t="e">
        <f>DEGREES(ACOS(1-(1/'ModelParams Lw'!I$15*SQRT(0.5*1.2/'Sound Power'!$C267)*('Sound Power'!$B267/3600)/('Sound Power'!$D267)/('Sound Power'!$F267))))</f>
        <v>#DIV/0!</v>
      </c>
      <c r="O267" s="26" t="e">
        <f>('ModelParams Lw'!B$4*LN('Sound Power'!G267)/(1+EXP(-('Sound Power'!$D267*1000+'ModelParams Lw'!B$6)/'ModelParams Lw'!B$7))+'ModelParams Lw'!B$5)*LN('Sound Power'!$B267)-('ModelParams Lw'!B$8+'ModelParams Lw'!B$9*$D267+'ModelParams Lw'!B$10*'Sound Power'!$F267^'ModelParams Lw'!B$14+'ModelParams Lw'!B$11*LN('Sound Power'!G267)+'ModelParams Lw'!B$12*'Sound Power'!$D267*'Sound Power'!$F267+'ModelParams Lw'!B$13*'Sound Power'!$D267*LN('Sound Power'!G267))</f>
        <v>#DIV/0!</v>
      </c>
      <c r="P267" s="26" t="e">
        <f>('ModelParams Lw'!C$4*LN('Sound Power'!H267)/(1+EXP(-('Sound Power'!$D267*1000+'ModelParams Lw'!C$6)/'ModelParams Lw'!C$7))+'ModelParams Lw'!C$5)*LN('Sound Power'!$B267)-('ModelParams Lw'!C$8+'ModelParams Lw'!C$9*$D267+'ModelParams Lw'!C$10*'Sound Power'!$F267^'ModelParams Lw'!C$14+'ModelParams Lw'!C$11*LN('Sound Power'!H267)+'ModelParams Lw'!C$12*'Sound Power'!$D267*'Sound Power'!$F267+'ModelParams Lw'!C$13*'Sound Power'!$D267*LN('Sound Power'!H267))</f>
        <v>#DIV/0!</v>
      </c>
      <c r="Q267" s="26" t="e">
        <f>('ModelParams Lw'!D$4*LN('Sound Power'!I267)/(1+EXP(-('Sound Power'!$D267*1000+'ModelParams Lw'!D$6)/'ModelParams Lw'!D$7))+'ModelParams Lw'!D$5)*LN('Sound Power'!$B267)-('ModelParams Lw'!D$8+'ModelParams Lw'!D$9*$D267+'ModelParams Lw'!D$10*'Sound Power'!$F267^'ModelParams Lw'!D$14+'ModelParams Lw'!D$11*LN('Sound Power'!I267)+'ModelParams Lw'!D$12*'Sound Power'!$D267*'Sound Power'!$F267+'ModelParams Lw'!D$13*'Sound Power'!$D267*LN('Sound Power'!I267))</f>
        <v>#DIV/0!</v>
      </c>
      <c r="R267" s="26" t="e">
        <f>('ModelParams Lw'!E$4*LN('Sound Power'!J267)/(1+EXP(-('Sound Power'!$D267*1000+'ModelParams Lw'!E$6)/'ModelParams Lw'!E$7))+'ModelParams Lw'!E$5)*LN('Sound Power'!$B267)-('ModelParams Lw'!E$8+'ModelParams Lw'!E$9*$D267+'ModelParams Lw'!E$10*'Sound Power'!$F267^'ModelParams Lw'!E$14+'ModelParams Lw'!E$11*LN('Sound Power'!J267)+'ModelParams Lw'!E$12*'Sound Power'!$D267*'Sound Power'!$F267+'ModelParams Lw'!E$13*'Sound Power'!$D267*LN('Sound Power'!J267))</f>
        <v>#DIV/0!</v>
      </c>
      <c r="S267" s="26" t="e">
        <f>('ModelParams Lw'!F$4*LN('Sound Power'!K267)/(1+EXP(-('Sound Power'!$D267*1000+'ModelParams Lw'!F$6)/'ModelParams Lw'!F$7))+'ModelParams Lw'!F$5)*LN('Sound Power'!$B267)-('ModelParams Lw'!F$8+'ModelParams Lw'!F$9*$D267+'ModelParams Lw'!F$10*'Sound Power'!$F267^'ModelParams Lw'!F$14+'ModelParams Lw'!F$11*LN('Sound Power'!K267)+'ModelParams Lw'!F$12*'Sound Power'!$D267*'Sound Power'!$F267+'ModelParams Lw'!F$13*'Sound Power'!$D267*LN('Sound Power'!K267))</f>
        <v>#DIV/0!</v>
      </c>
      <c r="T267" s="26" t="e">
        <f>('ModelParams Lw'!G$4*LN('Sound Power'!L267)/(1+EXP(-('Sound Power'!$D267*1000+'ModelParams Lw'!G$6)/'ModelParams Lw'!G$7))+'ModelParams Lw'!G$5)*LN('Sound Power'!$B267)-('ModelParams Lw'!G$8+'ModelParams Lw'!G$9*$D267+'ModelParams Lw'!G$10*'Sound Power'!$F267^'ModelParams Lw'!G$14+'ModelParams Lw'!G$11*LN('Sound Power'!L267)+'ModelParams Lw'!G$12*'Sound Power'!$D267*'Sound Power'!$F267+'ModelParams Lw'!G$13*'Sound Power'!$D267*LN('Sound Power'!L267))</f>
        <v>#DIV/0!</v>
      </c>
      <c r="U267" s="26" t="e">
        <f>('ModelParams Lw'!H$4*LN('Sound Power'!M267)/(1+EXP(-('Sound Power'!$D267*1000+'ModelParams Lw'!H$6)/'ModelParams Lw'!H$7))+'ModelParams Lw'!H$5)*LN('Sound Power'!$B267)-('ModelParams Lw'!H$8+'ModelParams Lw'!H$9*$D267+'ModelParams Lw'!H$10*'Sound Power'!$F267^'ModelParams Lw'!H$14+'ModelParams Lw'!H$11*LN('Sound Power'!M267)+'ModelParams Lw'!H$12*'Sound Power'!$D267*'Sound Power'!$F267+'ModelParams Lw'!H$13*'Sound Power'!$D267*LN('Sound Power'!M267))</f>
        <v>#DIV/0!</v>
      </c>
      <c r="V267" s="26" t="e">
        <f>('ModelParams Lw'!I$4*LN('Sound Power'!N267)/(1+EXP(-('Sound Power'!$D267*1000+'ModelParams Lw'!I$6)/'ModelParams Lw'!I$7))+'ModelParams Lw'!I$5)*LN('Sound Power'!$B267)-('ModelParams Lw'!I$8+'ModelParams Lw'!I$9*$D267+'ModelParams Lw'!I$10*'Sound Power'!$F267^'ModelParams Lw'!I$14+'ModelParams Lw'!I$11*LN('Sound Power'!N267)+'ModelParams Lw'!I$12*'Sound Power'!$D267*'Sound Power'!$F267+'ModelParams Lw'!I$13*'Sound Power'!$D267*LN('Sound Power'!N267))</f>
        <v>#DIV/0!</v>
      </c>
      <c r="W267" s="26" t="e">
        <f>10*LOG10(IF(O267="",0,POWER(10,((O267+'ModelParams Lw'!$O$4)/10))) +IF(P267="",0,POWER(10,((P267+'ModelParams Lw'!$P$4)/10))) +IF(Q267="",0,POWER(10,((Q267+'ModelParams Lw'!$Q$4)/10))) +IF(R267="",0,POWER(10,((R267+'ModelParams Lw'!$R$4)/10))) +IF(S267="",0,POWER(10,((S267+'ModelParams Lw'!$S$4)/10))) +IF(T267="",0,POWER(10,((T267+'ModelParams Lw'!$T$4)/10))) +IF(U267="",0,POWER(10,((U267+'ModelParams Lw'!$U$4)/10)))+IF(V267="",0,POWER(10,((V267+'ModelParams Lw'!$V$4)/10))))</f>
        <v>#DIV/0!</v>
      </c>
      <c r="X267" s="26" t="e">
        <f t="shared" si="102"/>
        <v>#DIV/0!</v>
      </c>
      <c r="Y267" s="26" t="e">
        <f>(O267-'ModelParams Lw'!O$10)/'ModelParams Lw'!O$11</f>
        <v>#DIV/0!</v>
      </c>
      <c r="Z267" s="26" t="e">
        <f>(P267-'ModelParams Lw'!P$10)/'ModelParams Lw'!P$11</f>
        <v>#DIV/0!</v>
      </c>
      <c r="AA267" s="26" t="e">
        <f>(Q267-'ModelParams Lw'!Q$10)/'ModelParams Lw'!Q$11</f>
        <v>#DIV/0!</v>
      </c>
      <c r="AB267" s="26" t="e">
        <f>(R267-'ModelParams Lw'!R$10)/'ModelParams Lw'!R$11</f>
        <v>#DIV/0!</v>
      </c>
      <c r="AC267" s="26" t="e">
        <f>(S267-'ModelParams Lw'!S$10)/'ModelParams Lw'!S$11</f>
        <v>#DIV/0!</v>
      </c>
      <c r="AD267" s="26" t="e">
        <f>(T267-'ModelParams Lw'!T$10)/'ModelParams Lw'!T$11</f>
        <v>#DIV/0!</v>
      </c>
      <c r="AE267" s="26" t="e">
        <f>(U267-'ModelParams Lw'!U$10)/'ModelParams Lw'!U$11</f>
        <v>#DIV/0!</v>
      </c>
      <c r="AF267" s="26" t="e">
        <f>(V267-'ModelParams Lw'!V$10)/'ModelParams Lw'!V$11</f>
        <v>#DIV/0!</v>
      </c>
      <c r="AG267" s="26" t="e">
        <f t="shared" si="103"/>
        <v>#DIV/0!</v>
      </c>
      <c r="AH267" s="26" t="e">
        <f>VLOOKUP(D267*1000,'ModelParams Lw'!$A$38:$D$58,4)</f>
        <v>#N/A</v>
      </c>
      <c r="AI267" s="56" t="e">
        <f>VLOOKUP(D267*1000,'ModelParams Lw'!$A$38:$D$58,2)</f>
        <v>#N/A</v>
      </c>
      <c r="AJ267" s="46" t="e">
        <f t="shared" si="104"/>
        <v>#DIV/0!</v>
      </c>
      <c r="AK267" s="26" t="e">
        <f t="shared" si="105"/>
        <v>#VALUE!</v>
      </c>
      <c r="AL267" s="26" t="e">
        <f>IF($AI267=100,'ModelParams Lw'!R$35*'Sound Power'!$AH267^2+'ModelParams Lw'!R$36*'Sound Power'!$AH267+'ModelParams Lw'!R$37,IF($AI267=150,'ModelParams Lw'!R$38*'Sound Power'!$AH267^2+'ModelParams Lw'!R$39*'Sound Power'!$AH267+'ModelParams Lw'!R$40,'ModelParams Lw'!R$41*'Sound Power'!$AH267^2+'ModelParams Lw'!R$42*'Sound Power'!$AH267+'ModelParams Lw'!R$43))</f>
        <v>#N/A</v>
      </c>
      <c r="AM267" s="26" t="e">
        <f>IF($AI267=100,'ModelParams Lw'!S$35*'Sound Power'!$AH267^2+'ModelParams Lw'!S$36*'Sound Power'!$AH267+'ModelParams Lw'!S$37,IF($AI267=150,'ModelParams Lw'!S$38*'Sound Power'!$AH267^2+'ModelParams Lw'!S$39*'Sound Power'!$AH267+'ModelParams Lw'!S$40,'ModelParams Lw'!S$41*'Sound Power'!$AH267^2+'ModelParams Lw'!S$42*'Sound Power'!$AH267+'ModelParams Lw'!S$43))</f>
        <v>#N/A</v>
      </c>
      <c r="AN267" s="26" t="e">
        <f>IF($AI267=100,'ModelParams Lw'!T$35*'Sound Power'!$AH267^2+'ModelParams Lw'!T$36*'Sound Power'!$AH267+'ModelParams Lw'!T$37,IF($AI267=150,'ModelParams Lw'!T$38*'Sound Power'!$AH267^2+'ModelParams Lw'!T$39*'Sound Power'!$AH267+'ModelParams Lw'!T$40,'ModelParams Lw'!T$41*'Sound Power'!$AH267^2+'ModelParams Lw'!T$42*'Sound Power'!$AH267+'ModelParams Lw'!T$43))</f>
        <v>#N/A</v>
      </c>
      <c r="AO267" s="26" t="e">
        <f>IF($AI267=100,'ModelParams Lw'!U$35*'Sound Power'!$AH267^2+'ModelParams Lw'!U$36*'Sound Power'!$AH267+'ModelParams Lw'!U$37,IF($AI267=150,'ModelParams Lw'!U$38*'Sound Power'!$AH267^2+'ModelParams Lw'!U$39*'Sound Power'!$AH267+'ModelParams Lw'!U$40,'ModelParams Lw'!U$41*'Sound Power'!$AH267^2+'ModelParams Lw'!U$42*'Sound Power'!$AH267+'ModelParams Lw'!U$43))</f>
        <v>#N/A</v>
      </c>
      <c r="AP267" s="26" t="e">
        <f>IF($AI267=100,'ModelParams Lw'!V$35*'Sound Power'!$AH267^2+'ModelParams Lw'!V$36*'Sound Power'!$AH267+'ModelParams Lw'!V$37,IF($AI267=150,'ModelParams Lw'!V$38*'Sound Power'!$AH267^2+'ModelParams Lw'!V$39*'Sound Power'!$AH267+'ModelParams Lw'!V$40,'ModelParams Lw'!V$41*'Sound Power'!$AH267^2+'ModelParams Lw'!V$42*'Sound Power'!$AH267+'ModelParams Lw'!V$43))</f>
        <v>#N/A</v>
      </c>
      <c r="AQ267" s="26" t="e">
        <f>IF($AI267=100,'ModelParams Lw'!W$35*'Sound Power'!$AH267^2+'ModelParams Lw'!W$36*'Sound Power'!$AH267+'ModelParams Lw'!W$37,IF($AI267=150,'ModelParams Lw'!W$38*'Sound Power'!$AH267^2+'ModelParams Lw'!W$39*'Sound Power'!$AH267+'ModelParams Lw'!W$40,'ModelParams Lw'!W$41*'Sound Power'!$AH267^2+'ModelParams Lw'!W$42*'Sound Power'!$AH267+'ModelParams Lw'!W$43))</f>
        <v>#N/A</v>
      </c>
      <c r="AR267" s="26" t="e">
        <f t="shared" si="106"/>
        <v>#VALUE!</v>
      </c>
      <c r="AS267" s="26" t="e">
        <f>IF(26.83*LN($AJ267)-11.791-'ModelParams Lw'!B$35&lt;0,0,26.83*LN($AJ267)-11.791-'ModelParams Lw'!B$35)</f>
        <v>#DIV/0!</v>
      </c>
      <c r="AT267" s="26" t="e">
        <f>IF(26.83*LN($AJ267)-11.791-'ModelParams Lw'!C$35&lt;0,0,26.83*LN($AJ267)-11.791-'ModelParams Lw'!C$35)</f>
        <v>#DIV/0!</v>
      </c>
      <c r="AU267" s="26" t="e">
        <f>IF(26.83*LN($AJ267)-11.791-'ModelParams Lw'!D$35&lt;0,0,26.83*LN($AJ267)-11.791-'ModelParams Lw'!D$35)</f>
        <v>#DIV/0!</v>
      </c>
      <c r="AV267" s="26" t="e">
        <f>IF(26.83*LN($AJ267)-11.791-'ModelParams Lw'!E$35&lt;0,0,26.83*LN($AJ267)-11.791-'ModelParams Lw'!E$35)</f>
        <v>#DIV/0!</v>
      </c>
      <c r="AW267" s="26" t="e">
        <f>IF(26.83*LN($AJ267)-11.791-'ModelParams Lw'!F$35&lt;0,0,26.83*LN($AJ267)-11.791-'ModelParams Lw'!F$35)</f>
        <v>#DIV/0!</v>
      </c>
      <c r="AX267" s="26" t="e">
        <f>IF(26.83*LN($AJ267)-11.791-'ModelParams Lw'!G$35&lt;0,0,26.83*LN($AJ267)-11.791-'ModelParams Lw'!G$35)</f>
        <v>#DIV/0!</v>
      </c>
      <c r="AY267" s="26" t="e">
        <f>IF(26.83*LN($AJ267)-11.791-'ModelParams Lw'!H$35&lt;0,0,26.83*LN($AJ267)-11.791-'ModelParams Lw'!H$35)</f>
        <v>#DIV/0!</v>
      </c>
      <c r="AZ267" s="26" t="e">
        <f>IF(26.83*LN($AJ267)-11.791-'ModelParams Lw'!I$35&lt;0,0,26.83*LN($AJ267)-11.791-'ModelParams Lw'!I$35)</f>
        <v>#DIV/0!</v>
      </c>
      <c r="BA267" s="26" t="e">
        <f t="shared" si="119"/>
        <v>#DIV/0!</v>
      </c>
      <c r="BB267" s="26" t="e">
        <f t="shared" si="120"/>
        <v>#DIV/0!</v>
      </c>
      <c r="BC267" s="26" t="e">
        <f t="shared" si="121"/>
        <v>#DIV/0!</v>
      </c>
      <c r="BD267" s="26" t="e">
        <f t="shared" si="122"/>
        <v>#DIV/0!</v>
      </c>
      <c r="BE267" s="26" t="e">
        <f t="shared" si="123"/>
        <v>#DIV/0!</v>
      </c>
      <c r="BF267" s="26" t="e">
        <f t="shared" si="124"/>
        <v>#DIV/0!</v>
      </c>
      <c r="BG267" s="26" t="e">
        <f t="shared" si="125"/>
        <v>#DIV/0!</v>
      </c>
      <c r="BH267" s="26" t="e">
        <f t="shared" si="126"/>
        <v>#DIV/0!</v>
      </c>
      <c r="BI267" s="26" t="e">
        <f>10*LOG10(IF(BA267="",0,POWER(10,((BA267+'ModelParams Lw'!$O$4)/10))) +IF(BB267="",0,POWER(10,((BB267+'ModelParams Lw'!$P$4)/10))) +IF(BC267="",0,POWER(10,((BC267+'ModelParams Lw'!$Q$4)/10))) +IF(BD267="",0,POWER(10,((BD267+'ModelParams Lw'!$R$4)/10))) +IF(BE267="",0,POWER(10,((BE267+'ModelParams Lw'!$S$4)/10))) +IF(BF267="",0,POWER(10,((BF267+'ModelParams Lw'!$T$4)/10))) +IF(BG267="",0,POWER(10,((BG267+'ModelParams Lw'!$U$4)/10)))+IF(BH267="",0,POWER(10,((BH267+'ModelParams Lw'!$V$4)/10))))</f>
        <v>#DIV/0!</v>
      </c>
      <c r="BJ267" s="26" t="e">
        <f t="shared" si="107"/>
        <v>#DIV/0!</v>
      </c>
      <c r="BK267" s="26" t="e">
        <f>(BA267-'ModelParams Lw'!O$10)/'ModelParams Lw'!O$11</f>
        <v>#DIV/0!</v>
      </c>
      <c r="BL267" s="26" t="e">
        <f>(BB267-'ModelParams Lw'!P$10)/'ModelParams Lw'!P$11</f>
        <v>#DIV/0!</v>
      </c>
      <c r="BM267" s="26" t="e">
        <f>(BC267-'ModelParams Lw'!Q$10)/'ModelParams Lw'!Q$11</f>
        <v>#DIV/0!</v>
      </c>
      <c r="BN267" s="26" t="e">
        <f>(BD267-'ModelParams Lw'!R$10)/'ModelParams Lw'!R$11</f>
        <v>#DIV/0!</v>
      </c>
      <c r="BO267" s="26" t="e">
        <f>(BE267-'ModelParams Lw'!S$10)/'ModelParams Lw'!S$11</f>
        <v>#DIV/0!</v>
      </c>
      <c r="BP267" s="26" t="e">
        <f>(BF267-'ModelParams Lw'!T$10)/'ModelParams Lw'!T$11</f>
        <v>#DIV/0!</v>
      </c>
      <c r="BQ267" s="26" t="e">
        <f>(BG267-'ModelParams Lw'!U$10)/'ModelParams Lw'!U$11</f>
        <v>#DIV/0!</v>
      </c>
      <c r="BR267" s="26" t="e">
        <f>(BH267-'ModelParams Lw'!V$10)/'ModelParams Lw'!V$11</f>
        <v>#DIV/0!</v>
      </c>
      <c r="BS267" s="23" t="e">
        <f>IF(Calcul!$E269="SW",DEGREES(ACOS(1-(1/'ModelParams Lw'!C$25*SQRT(0.5*1.2/'Sound Power'!$C267)*('Sound Power'!$B267/3600)/('Sound Power'!$D267)/('Sound Power'!$F267)))),DEGREES(ACOS(1-(1/'ModelParams Lw'!C$29*SQRT(0.5*1.2/'Sound Power'!$C267)*('Sound Power'!$B267/3600)/('Sound Power'!$D267)/('Sound Power'!$F267)))))</f>
        <v>#DIV/0!</v>
      </c>
      <c r="BT267" s="23" t="e">
        <f>IF(Calcul!$E269="SW",DEGREES(ACOS(1-(1/'ModelParams Lw'!D$25*SQRT(0.5*1.2/'Sound Power'!$C267)*('Sound Power'!$B267/3600)/('Sound Power'!$D267)/('Sound Power'!$F267)))),DEGREES(ACOS(1-(1/'ModelParams Lw'!D$29*SQRT(0.5*1.2/'Sound Power'!$C267)*('Sound Power'!$B267/3600)/('Sound Power'!$D267)/('Sound Power'!$F267)))))</f>
        <v>#DIV/0!</v>
      </c>
      <c r="BU267" s="23" t="e">
        <f>IF(Calcul!$E269="SW",DEGREES(ACOS(1-(1/'ModelParams Lw'!E$25*SQRT(0.5*1.2/'Sound Power'!$C267)*('Sound Power'!$B267/3600)/('Sound Power'!$D267)/('Sound Power'!$F267)))),DEGREES(ACOS(1-(1/'ModelParams Lw'!E$29*SQRT(0.5*1.2/'Sound Power'!$C267)*('Sound Power'!$B267/3600)/('Sound Power'!$D267)/('Sound Power'!$F267)))))</f>
        <v>#DIV/0!</v>
      </c>
      <c r="BV267" s="23" t="e">
        <f>IF(Calcul!$E269="SW",DEGREES(ACOS(1-(1/'ModelParams Lw'!F$25*SQRT(0.5*1.2/'Sound Power'!$C267)*('Sound Power'!$B267/3600)/('Sound Power'!$D267)/('Sound Power'!$F267)))),DEGREES(ACOS(1-(1/'ModelParams Lw'!F$29*SQRT(0.5*1.2/'Sound Power'!$C267)*('Sound Power'!$B267/3600)/('Sound Power'!$D267)/('Sound Power'!$F267)))))</f>
        <v>#DIV/0!</v>
      </c>
      <c r="BW267" s="23" t="e">
        <f>IF(Calcul!$E269="SW",DEGREES(ACOS(1-(1/'ModelParams Lw'!G$25*SQRT(0.5*1.2/'Sound Power'!$C267)*('Sound Power'!$B267/3600)/('Sound Power'!$D267)/('Sound Power'!$F267)))),DEGREES(ACOS(1-(1/'ModelParams Lw'!G$29*SQRT(0.5*1.2/'Sound Power'!$C267)*('Sound Power'!$B267/3600)/('Sound Power'!$D267)/('Sound Power'!$F267)))))</f>
        <v>#DIV/0!</v>
      </c>
      <c r="BX267" s="23" t="e">
        <f>IF(Calcul!$E269="SW",DEGREES(ACOS(1-(1/'ModelParams Lw'!H$25*SQRT(0.5*1.2/'Sound Power'!$C267)*('Sound Power'!$B267/3600)/('Sound Power'!$D267)/('Sound Power'!$F267)))),DEGREES(ACOS(1-(1/'ModelParams Lw'!H$29*SQRT(0.5*1.2/'Sound Power'!$C267)*('Sound Power'!$B267/3600)/('Sound Power'!$D267)/('Sound Power'!$F267)))))</f>
        <v>#DIV/0!</v>
      </c>
      <c r="BY267" s="23" t="e">
        <f>IF(Calcul!$E269="SW",DEGREES(ACOS(1-(1/'ModelParams Lw'!I$25*SQRT(0.5*1.2/'Sound Power'!$C267)*('Sound Power'!$B267/3600)/('Sound Power'!$D267)/('Sound Power'!$F267)))),DEGREES(ACOS(1-(1/'ModelParams Lw'!I$29*SQRT(0.5*1.2/'Sound Power'!$C267)*('Sound Power'!$B267/3600)/('Sound Power'!$D267)/('Sound Power'!$F267)))))</f>
        <v>#DIV/0!</v>
      </c>
      <c r="BZ267" s="23" t="e">
        <f>IF(Calcul!$E269="SW",DEGREES(ACOS(1-(1/'ModelParams Lw'!J$25*SQRT(0.5*1.2/'Sound Power'!$C267)*('Sound Power'!$B267/3600)/('Sound Power'!$D267)/('Sound Power'!$F267)))),DEGREES(ACOS(1-(1/'ModelParams Lw'!J$29*SQRT(0.5*1.2/'Sound Power'!$C267)*('Sound Power'!$B267/3600)/('Sound Power'!$D267)/('Sound Power'!$F267)))))</f>
        <v>#DIV/0!</v>
      </c>
      <c r="CA267" s="26" t="e">
        <f>IF(Calcul!$E269="SW",'ModelParams Lw'!C$22+'ModelParams Lw'!C$23*LOG('Sound Power'!$D267/'Sound Power'!$E267)+'ModelParams Lw'!C$24*LN('Sound Power'!BS267),IF('ModelParams Lw'!C$26+'ModelParams Lw'!C$27*LOG('Sound Power'!$D267/'Sound Power'!$E267)+'ModelParams Lw'!C$28*LN('Sound Power'!BS267)&lt;'ModelParams Lw'!C$22+'ModelParams Lw'!C$23*LOG('Sound Power'!$D267/'Sound Power'!$E267)+'ModelParams Lw'!C$24*LN('Sound Power'!BS267),'ModelParams Lw'!C$22+'ModelParams Lw'!C$23*LOG('Sound Power'!$D267/'Sound Power'!$E267)+'ModelParams Lw'!C$24*LN('Sound Power'!BS267),'ModelParams Lw'!C$26+'ModelParams Lw'!C$27*LOG('Sound Power'!$D267/'Sound Power'!$E267)+'ModelParams Lw'!C$28*LN('Sound Power'!BS267)))</f>
        <v>#DIV/0!</v>
      </c>
      <c r="CB267" s="26" t="e">
        <f>IF(Calcul!$E269="SW",'ModelParams Lw'!D$22+'ModelParams Lw'!D$23*LOG('Sound Power'!$D267/'Sound Power'!$E267)+'ModelParams Lw'!D$24*LN('Sound Power'!BT267),IF('ModelParams Lw'!D$26+'ModelParams Lw'!D$27*LOG('Sound Power'!$D267/'Sound Power'!$E267)+'ModelParams Lw'!D$28*LN('Sound Power'!BT267)&lt;'ModelParams Lw'!D$22+'ModelParams Lw'!D$23*LOG('Sound Power'!$D267/'Sound Power'!$E267)+'ModelParams Lw'!D$24*LN('Sound Power'!BT267),'ModelParams Lw'!D$22+'ModelParams Lw'!D$23*LOG('Sound Power'!$D267/'Sound Power'!$E267)+'ModelParams Lw'!D$24*LN('Sound Power'!BT267),'ModelParams Lw'!D$26+'ModelParams Lw'!D$27*LOG('Sound Power'!$D267/'Sound Power'!$E267)+'ModelParams Lw'!D$28*LN('Sound Power'!BT267)))</f>
        <v>#DIV/0!</v>
      </c>
      <c r="CC267" s="26" t="e">
        <f>IF(Calcul!$E269="SW",'ModelParams Lw'!E$22+'ModelParams Lw'!E$23*LOG('Sound Power'!$D267/'Sound Power'!$E267)+'ModelParams Lw'!E$24*LN('Sound Power'!BU267),IF('ModelParams Lw'!E$26+'ModelParams Lw'!E$27*LOG('Sound Power'!$D267/'Sound Power'!$E267)+'ModelParams Lw'!E$28*LN('Sound Power'!BU267)&lt;'ModelParams Lw'!E$22+'ModelParams Lw'!E$23*LOG('Sound Power'!$D267/'Sound Power'!$E267)+'ModelParams Lw'!E$24*LN('Sound Power'!BU267),'ModelParams Lw'!E$22+'ModelParams Lw'!E$23*LOG('Sound Power'!$D267/'Sound Power'!$E267)+'ModelParams Lw'!E$24*LN('Sound Power'!BU267),'ModelParams Lw'!E$26+'ModelParams Lw'!E$27*LOG('Sound Power'!$D267/'Sound Power'!$E267)+'ModelParams Lw'!E$28*LN('Sound Power'!BU267)))</f>
        <v>#DIV/0!</v>
      </c>
      <c r="CD267" s="26" t="e">
        <f>IF(Calcul!$E269="SW",'ModelParams Lw'!F$22+'ModelParams Lw'!F$23*LOG('Sound Power'!$D267/'Sound Power'!$E267)+'ModelParams Lw'!F$24*LN('Sound Power'!BV267),IF('ModelParams Lw'!F$26+'ModelParams Lw'!F$27*LOG('Sound Power'!$D267/'Sound Power'!$E267)+'ModelParams Lw'!F$28*LN('Sound Power'!BV267)&lt;'ModelParams Lw'!F$22+'ModelParams Lw'!F$23*LOG('Sound Power'!$D267/'Sound Power'!$E267)+'ModelParams Lw'!F$24*LN('Sound Power'!BV267),'ModelParams Lw'!F$22+'ModelParams Lw'!F$23*LOG('Sound Power'!$D267/'Sound Power'!$E267)+'ModelParams Lw'!F$24*LN('Sound Power'!BV267),'ModelParams Lw'!F$26+'ModelParams Lw'!F$27*LOG('Sound Power'!$D267/'Sound Power'!$E267)+'ModelParams Lw'!F$28*LN('Sound Power'!BV267)))</f>
        <v>#DIV/0!</v>
      </c>
      <c r="CE267" s="26" t="e">
        <f>IF(Calcul!$E269="SW",'ModelParams Lw'!G$22+'ModelParams Lw'!G$23*LOG('Sound Power'!$D267/'Sound Power'!$E267)+'ModelParams Lw'!G$24*LN('Sound Power'!BW267),IF('ModelParams Lw'!G$26+'ModelParams Lw'!G$27*LOG('Sound Power'!$D267/'Sound Power'!$E267)+'ModelParams Lw'!G$28*LN('Sound Power'!BW267)&lt;'ModelParams Lw'!G$22+'ModelParams Lw'!G$23*LOG('Sound Power'!$D267/'Sound Power'!$E267)+'ModelParams Lw'!G$24*LN('Sound Power'!BW267),'ModelParams Lw'!G$22+'ModelParams Lw'!G$23*LOG('Sound Power'!$D267/'Sound Power'!$E267)+'ModelParams Lw'!G$24*LN('Sound Power'!BW267),'ModelParams Lw'!G$26+'ModelParams Lw'!G$27*LOG('Sound Power'!$D267/'Sound Power'!$E267)+'ModelParams Lw'!G$28*LN('Sound Power'!BW267)))</f>
        <v>#DIV/0!</v>
      </c>
      <c r="CF267" s="26" t="e">
        <f>IF(Calcul!$E269="SW",'ModelParams Lw'!H$22+'ModelParams Lw'!H$23*LOG('Sound Power'!$D267/'Sound Power'!$E267)+'ModelParams Lw'!H$24*LN('Sound Power'!BX267),IF('ModelParams Lw'!H$26+'ModelParams Lw'!H$27*LOG('Sound Power'!$D267/'Sound Power'!$E267)+'ModelParams Lw'!H$28*LN('Sound Power'!BX267)&lt;'ModelParams Lw'!H$22+'ModelParams Lw'!H$23*LOG('Sound Power'!$D267/'Sound Power'!$E267)+'ModelParams Lw'!H$24*LN('Sound Power'!BX267),'ModelParams Lw'!H$22+'ModelParams Lw'!H$23*LOG('Sound Power'!$D267/'Sound Power'!$E267)+'ModelParams Lw'!H$24*LN('Sound Power'!BX267),'ModelParams Lw'!H$26+'ModelParams Lw'!H$27*LOG('Sound Power'!$D267/'Sound Power'!$E267)+'ModelParams Lw'!H$28*LN('Sound Power'!BX267)))</f>
        <v>#DIV/0!</v>
      </c>
      <c r="CG267" s="26" t="e">
        <f>IF(Calcul!$E269="SW",'ModelParams Lw'!I$22+'ModelParams Lw'!I$23*LOG('Sound Power'!$D267/'Sound Power'!$E267)+'ModelParams Lw'!I$24*LN('Sound Power'!BY267),IF('ModelParams Lw'!I$26+'ModelParams Lw'!I$27*LOG('Sound Power'!$D267/'Sound Power'!$E267)+'ModelParams Lw'!I$28*LN('Sound Power'!BY267)&lt;'ModelParams Lw'!I$22+'ModelParams Lw'!I$23*LOG('Sound Power'!$D267/'Sound Power'!$E267)+'ModelParams Lw'!I$24*LN('Sound Power'!BY267),'ModelParams Lw'!I$22+'ModelParams Lw'!I$23*LOG('Sound Power'!$D267/'Sound Power'!$E267)+'ModelParams Lw'!I$24*LN('Sound Power'!BY267),'ModelParams Lw'!I$26+'ModelParams Lw'!I$27*LOG('Sound Power'!$D267/'Sound Power'!$E267)+'ModelParams Lw'!I$28*LN('Sound Power'!BY267)))</f>
        <v>#DIV/0!</v>
      </c>
      <c r="CH267" s="26" t="e">
        <f>IF(Calcul!$E269="SW",'ModelParams Lw'!J$22+'ModelParams Lw'!J$23*LOG('Sound Power'!$D267/'Sound Power'!$E267)+'ModelParams Lw'!J$24*LN('Sound Power'!BZ267),IF('ModelParams Lw'!J$26+'ModelParams Lw'!J$27*LOG('Sound Power'!$D267/'Sound Power'!$E267)+'ModelParams Lw'!J$28*LN('Sound Power'!BZ267)&lt;'ModelParams Lw'!J$22+'ModelParams Lw'!J$23*LOG('Sound Power'!$D267/'Sound Power'!$E267)+'ModelParams Lw'!J$24*LN('Sound Power'!BZ267),'ModelParams Lw'!J$22+'ModelParams Lw'!J$23*LOG('Sound Power'!$D267/'Sound Power'!$E267)+'ModelParams Lw'!J$24*LN('Sound Power'!BZ267),'ModelParams Lw'!J$26+'ModelParams Lw'!J$27*LOG('Sound Power'!$D267/'Sound Power'!$E267)+'ModelParams Lw'!J$28*LN('Sound Power'!BZ267)))</f>
        <v>#DIV/0!</v>
      </c>
      <c r="CI267" s="26" t="e">
        <f t="shared" si="108"/>
        <v>#DIV/0!</v>
      </c>
      <c r="CJ267" s="26" t="e">
        <f t="shared" si="109"/>
        <v>#DIV/0!</v>
      </c>
      <c r="CK267" s="26" t="e">
        <f t="shared" si="110"/>
        <v>#DIV/0!</v>
      </c>
      <c r="CL267" s="26" t="e">
        <f t="shared" si="111"/>
        <v>#DIV/0!</v>
      </c>
      <c r="CM267" s="26" t="e">
        <f t="shared" si="112"/>
        <v>#DIV/0!</v>
      </c>
      <c r="CN267" s="26" t="e">
        <f t="shared" si="113"/>
        <v>#DIV/0!</v>
      </c>
      <c r="CO267" s="26" t="e">
        <f t="shared" si="114"/>
        <v>#DIV/0!</v>
      </c>
      <c r="CP267" s="26" t="e">
        <f t="shared" si="115"/>
        <v>#DIV/0!</v>
      </c>
      <c r="CQ267" s="26" t="e">
        <f>10*LOG10(IF(CI267="",0,POWER(10,((CI267+'ModelParams Lw'!$O$4)/10))) +IF(CJ267="",0,POWER(10,((CJ267+'ModelParams Lw'!$P$4)/10))) +IF(CK267="",0,POWER(10,((CK267+'ModelParams Lw'!$Q$4)/10))) +IF(CL267="",0,POWER(10,((CL267+'ModelParams Lw'!$R$4)/10))) +IF(CM267="",0,POWER(10,((CM267+'ModelParams Lw'!$S$4)/10))) +IF(CN267="",0,POWER(10,((CN267+'ModelParams Lw'!$T$4)/10))) +IF(CO267="",0,POWER(10,((CO267+'ModelParams Lw'!$U$4)/10)))+IF(CP267="",0,POWER(10,((CP267+'ModelParams Lw'!$V$4)/10))))</f>
        <v>#DIV/0!</v>
      </c>
      <c r="CR267" s="26" t="e">
        <f t="shared" si="116"/>
        <v>#DIV/0!</v>
      </c>
      <c r="CS267" s="26" t="e">
        <f>(CI267-'ModelParams Lw'!$O$10)/'ModelParams Lw'!$O$11</f>
        <v>#DIV/0!</v>
      </c>
      <c r="CT267" s="26" t="e">
        <f>(CJ267-'ModelParams Lw'!$P$10)/'ModelParams Lw'!$P$11</f>
        <v>#DIV/0!</v>
      </c>
      <c r="CU267" s="26" t="e">
        <f>(CK267-'ModelParams Lw'!$Q$10)/'ModelParams Lw'!$Q$11</f>
        <v>#DIV/0!</v>
      </c>
      <c r="CV267" s="26" t="e">
        <f>(CL267-'ModelParams Lw'!$R$10)/'ModelParams Lw'!$R$11</f>
        <v>#DIV/0!</v>
      </c>
      <c r="CW267" s="26" t="e">
        <f>(CM267-'ModelParams Lw'!$S$10)/'ModelParams Lw'!$S$11</f>
        <v>#DIV/0!</v>
      </c>
      <c r="CX267" s="26" t="e">
        <f>(CN267-'ModelParams Lw'!$T$10)/'ModelParams Lw'!$T$11</f>
        <v>#DIV/0!</v>
      </c>
      <c r="CY267" s="26" t="e">
        <f>(CO267-'ModelParams Lw'!$U$10)/'ModelParams Lw'!$U$11</f>
        <v>#DIV/0!</v>
      </c>
      <c r="CZ267" s="26" t="e">
        <f>(CP267-'ModelParams Lw'!$V$10)/'ModelParams Lw'!$V$11</f>
        <v>#DIV/0!</v>
      </c>
    </row>
    <row r="268" spans="1:104" x14ac:dyDescent="0.2">
      <c r="A268" s="13">
        <f>Calcul!A270</f>
        <v>0</v>
      </c>
      <c r="B268" s="13">
        <f t="shared" si="117"/>
        <v>0</v>
      </c>
      <c r="C268" s="13">
        <f>Calcul!B270</f>
        <v>0</v>
      </c>
      <c r="D268" s="13">
        <f>Calcul!C270/1000</f>
        <v>0</v>
      </c>
      <c r="E268" s="13">
        <f>Calcul!D270/1000</f>
        <v>0</v>
      </c>
      <c r="F268" s="13">
        <f t="shared" si="118"/>
        <v>0</v>
      </c>
      <c r="G268" s="23" t="e">
        <f>DEGREES(ACOS(1-(1/'ModelParams Lw'!B$15*SQRT(0.5*1.2/'Sound Power'!$C268)*('Sound Power'!$B268/3600)/('Sound Power'!$D268)/('Sound Power'!$F268))))</f>
        <v>#DIV/0!</v>
      </c>
      <c r="H268" s="23" t="e">
        <f>DEGREES(ACOS(1-(1/'ModelParams Lw'!C$15*SQRT(0.5*1.2/'Sound Power'!$C268)*('Sound Power'!$B268/3600)/('Sound Power'!$D268)/('Sound Power'!$F268))))</f>
        <v>#DIV/0!</v>
      </c>
      <c r="I268" s="23" t="e">
        <f>DEGREES(ACOS(1-(1/'ModelParams Lw'!D$15*SQRT(0.5*1.2/'Sound Power'!$C268)*('Sound Power'!$B268/3600)/('Sound Power'!$D268)/('Sound Power'!$F268))))</f>
        <v>#DIV/0!</v>
      </c>
      <c r="J268" s="23" t="e">
        <f>DEGREES(ACOS(1-(1/'ModelParams Lw'!E$15*SQRT(0.5*1.2/'Sound Power'!$C268)*('Sound Power'!$B268/3600)/('Sound Power'!$D268)/('Sound Power'!$F268))))</f>
        <v>#DIV/0!</v>
      </c>
      <c r="K268" s="23" t="e">
        <f>DEGREES(ACOS(1-(1/'ModelParams Lw'!F$15*SQRT(0.5*1.2/'Sound Power'!$C268)*('Sound Power'!$B268/3600)/('Sound Power'!$D268)/('Sound Power'!$F268))))</f>
        <v>#DIV/0!</v>
      </c>
      <c r="L268" s="23" t="e">
        <f>DEGREES(ACOS(1-(1/'ModelParams Lw'!G$15*SQRT(0.5*1.2/'Sound Power'!$C268)*('Sound Power'!$B268/3600)/('Sound Power'!$D268)/('Sound Power'!$F268))))</f>
        <v>#DIV/0!</v>
      </c>
      <c r="M268" s="23" t="e">
        <f>DEGREES(ACOS(1-(1/'ModelParams Lw'!H$15*SQRT(0.5*1.2/'Sound Power'!$C268)*('Sound Power'!$B268/3600)/('Sound Power'!$D268)/('Sound Power'!$F268))))</f>
        <v>#DIV/0!</v>
      </c>
      <c r="N268" s="23" t="e">
        <f>DEGREES(ACOS(1-(1/'ModelParams Lw'!I$15*SQRT(0.5*1.2/'Sound Power'!$C268)*('Sound Power'!$B268/3600)/('Sound Power'!$D268)/('Sound Power'!$F268))))</f>
        <v>#DIV/0!</v>
      </c>
      <c r="O268" s="26" t="e">
        <f>('ModelParams Lw'!B$4*LN('Sound Power'!G268)/(1+EXP(-('Sound Power'!$D268*1000+'ModelParams Lw'!B$6)/'ModelParams Lw'!B$7))+'ModelParams Lw'!B$5)*LN('Sound Power'!$B268)-('ModelParams Lw'!B$8+'ModelParams Lw'!B$9*$D268+'ModelParams Lw'!B$10*'Sound Power'!$F268^'ModelParams Lw'!B$14+'ModelParams Lw'!B$11*LN('Sound Power'!G268)+'ModelParams Lw'!B$12*'Sound Power'!$D268*'Sound Power'!$F268+'ModelParams Lw'!B$13*'Sound Power'!$D268*LN('Sound Power'!G268))</f>
        <v>#DIV/0!</v>
      </c>
      <c r="P268" s="26" t="e">
        <f>('ModelParams Lw'!C$4*LN('Sound Power'!H268)/(1+EXP(-('Sound Power'!$D268*1000+'ModelParams Lw'!C$6)/'ModelParams Lw'!C$7))+'ModelParams Lw'!C$5)*LN('Sound Power'!$B268)-('ModelParams Lw'!C$8+'ModelParams Lw'!C$9*$D268+'ModelParams Lw'!C$10*'Sound Power'!$F268^'ModelParams Lw'!C$14+'ModelParams Lw'!C$11*LN('Sound Power'!H268)+'ModelParams Lw'!C$12*'Sound Power'!$D268*'Sound Power'!$F268+'ModelParams Lw'!C$13*'Sound Power'!$D268*LN('Sound Power'!H268))</f>
        <v>#DIV/0!</v>
      </c>
      <c r="Q268" s="26" t="e">
        <f>('ModelParams Lw'!D$4*LN('Sound Power'!I268)/(1+EXP(-('Sound Power'!$D268*1000+'ModelParams Lw'!D$6)/'ModelParams Lw'!D$7))+'ModelParams Lw'!D$5)*LN('Sound Power'!$B268)-('ModelParams Lw'!D$8+'ModelParams Lw'!D$9*$D268+'ModelParams Lw'!D$10*'Sound Power'!$F268^'ModelParams Lw'!D$14+'ModelParams Lw'!D$11*LN('Sound Power'!I268)+'ModelParams Lw'!D$12*'Sound Power'!$D268*'Sound Power'!$F268+'ModelParams Lw'!D$13*'Sound Power'!$D268*LN('Sound Power'!I268))</f>
        <v>#DIV/0!</v>
      </c>
      <c r="R268" s="26" t="e">
        <f>('ModelParams Lw'!E$4*LN('Sound Power'!J268)/(1+EXP(-('Sound Power'!$D268*1000+'ModelParams Lw'!E$6)/'ModelParams Lw'!E$7))+'ModelParams Lw'!E$5)*LN('Sound Power'!$B268)-('ModelParams Lw'!E$8+'ModelParams Lw'!E$9*$D268+'ModelParams Lw'!E$10*'Sound Power'!$F268^'ModelParams Lw'!E$14+'ModelParams Lw'!E$11*LN('Sound Power'!J268)+'ModelParams Lw'!E$12*'Sound Power'!$D268*'Sound Power'!$F268+'ModelParams Lw'!E$13*'Sound Power'!$D268*LN('Sound Power'!J268))</f>
        <v>#DIV/0!</v>
      </c>
      <c r="S268" s="26" t="e">
        <f>('ModelParams Lw'!F$4*LN('Sound Power'!K268)/(1+EXP(-('Sound Power'!$D268*1000+'ModelParams Lw'!F$6)/'ModelParams Lw'!F$7))+'ModelParams Lw'!F$5)*LN('Sound Power'!$B268)-('ModelParams Lw'!F$8+'ModelParams Lw'!F$9*$D268+'ModelParams Lw'!F$10*'Sound Power'!$F268^'ModelParams Lw'!F$14+'ModelParams Lw'!F$11*LN('Sound Power'!K268)+'ModelParams Lw'!F$12*'Sound Power'!$D268*'Sound Power'!$F268+'ModelParams Lw'!F$13*'Sound Power'!$D268*LN('Sound Power'!K268))</f>
        <v>#DIV/0!</v>
      </c>
      <c r="T268" s="26" t="e">
        <f>('ModelParams Lw'!G$4*LN('Sound Power'!L268)/(1+EXP(-('Sound Power'!$D268*1000+'ModelParams Lw'!G$6)/'ModelParams Lw'!G$7))+'ModelParams Lw'!G$5)*LN('Sound Power'!$B268)-('ModelParams Lw'!G$8+'ModelParams Lw'!G$9*$D268+'ModelParams Lw'!G$10*'Sound Power'!$F268^'ModelParams Lw'!G$14+'ModelParams Lw'!G$11*LN('Sound Power'!L268)+'ModelParams Lw'!G$12*'Sound Power'!$D268*'Sound Power'!$F268+'ModelParams Lw'!G$13*'Sound Power'!$D268*LN('Sound Power'!L268))</f>
        <v>#DIV/0!</v>
      </c>
      <c r="U268" s="26" t="e">
        <f>('ModelParams Lw'!H$4*LN('Sound Power'!M268)/(1+EXP(-('Sound Power'!$D268*1000+'ModelParams Lw'!H$6)/'ModelParams Lw'!H$7))+'ModelParams Lw'!H$5)*LN('Sound Power'!$B268)-('ModelParams Lw'!H$8+'ModelParams Lw'!H$9*$D268+'ModelParams Lw'!H$10*'Sound Power'!$F268^'ModelParams Lw'!H$14+'ModelParams Lw'!H$11*LN('Sound Power'!M268)+'ModelParams Lw'!H$12*'Sound Power'!$D268*'Sound Power'!$F268+'ModelParams Lw'!H$13*'Sound Power'!$D268*LN('Sound Power'!M268))</f>
        <v>#DIV/0!</v>
      </c>
      <c r="V268" s="26" t="e">
        <f>('ModelParams Lw'!I$4*LN('Sound Power'!N268)/(1+EXP(-('Sound Power'!$D268*1000+'ModelParams Lw'!I$6)/'ModelParams Lw'!I$7))+'ModelParams Lw'!I$5)*LN('Sound Power'!$B268)-('ModelParams Lw'!I$8+'ModelParams Lw'!I$9*$D268+'ModelParams Lw'!I$10*'Sound Power'!$F268^'ModelParams Lw'!I$14+'ModelParams Lw'!I$11*LN('Sound Power'!N268)+'ModelParams Lw'!I$12*'Sound Power'!$D268*'Sound Power'!$F268+'ModelParams Lw'!I$13*'Sound Power'!$D268*LN('Sound Power'!N268))</f>
        <v>#DIV/0!</v>
      </c>
      <c r="W268" s="26" t="e">
        <f>10*LOG10(IF(O268="",0,POWER(10,((O268+'ModelParams Lw'!$O$4)/10))) +IF(P268="",0,POWER(10,((P268+'ModelParams Lw'!$P$4)/10))) +IF(Q268="",0,POWER(10,((Q268+'ModelParams Lw'!$Q$4)/10))) +IF(R268="",0,POWER(10,((R268+'ModelParams Lw'!$R$4)/10))) +IF(S268="",0,POWER(10,((S268+'ModelParams Lw'!$S$4)/10))) +IF(T268="",0,POWER(10,((T268+'ModelParams Lw'!$T$4)/10))) +IF(U268="",0,POWER(10,((U268+'ModelParams Lw'!$U$4)/10)))+IF(V268="",0,POWER(10,((V268+'ModelParams Lw'!$V$4)/10))))</f>
        <v>#DIV/0!</v>
      </c>
      <c r="X268" s="26" t="e">
        <f t="shared" si="102"/>
        <v>#DIV/0!</v>
      </c>
      <c r="Y268" s="26" t="e">
        <f>(O268-'ModelParams Lw'!O$10)/'ModelParams Lw'!O$11</f>
        <v>#DIV/0!</v>
      </c>
      <c r="Z268" s="26" t="e">
        <f>(P268-'ModelParams Lw'!P$10)/'ModelParams Lw'!P$11</f>
        <v>#DIV/0!</v>
      </c>
      <c r="AA268" s="26" t="e">
        <f>(Q268-'ModelParams Lw'!Q$10)/'ModelParams Lw'!Q$11</f>
        <v>#DIV/0!</v>
      </c>
      <c r="AB268" s="26" t="e">
        <f>(R268-'ModelParams Lw'!R$10)/'ModelParams Lw'!R$11</f>
        <v>#DIV/0!</v>
      </c>
      <c r="AC268" s="26" t="e">
        <f>(S268-'ModelParams Lw'!S$10)/'ModelParams Lw'!S$11</f>
        <v>#DIV/0!</v>
      </c>
      <c r="AD268" s="26" t="e">
        <f>(T268-'ModelParams Lw'!T$10)/'ModelParams Lw'!T$11</f>
        <v>#DIV/0!</v>
      </c>
      <c r="AE268" s="26" t="e">
        <f>(U268-'ModelParams Lw'!U$10)/'ModelParams Lw'!U$11</f>
        <v>#DIV/0!</v>
      </c>
      <c r="AF268" s="26" t="e">
        <f>(V268-'ModelParams Lw'!V$10)/'ModelParams Lw'!V$11</f>
        <v>#DIV/0!</v>
      </c>
      <c r="AG268" s="26" t="e">
        <f t="shared" si="103"/>
        <v>#DIV/0!</v>
      </c>
      <c r="AH268" s="26" t="e">
        <f>VLOOKUP(D268*1000,'ModelParams Lw'!$A$38:$D$58,4)</f>
        <v>#N/A</v>
      </c>
      <c r="AI268" s="56" t="e">
        <f>VLOOKUP(D268*1000,'ModelParams Lw'!$A$38:$D$58,2)</f>
        <v>#N/A</v>
      </c>
      <c r="AJ268" s="46" t="e">
        <f t="shared" si="104"/>
        <v>#DIV/0!</v>
      </c>
      <c r="AK268" s="26" t="e">
        <f t="shared" si="105"/>
        <v>#VALUE!</v>
      </c>
      <c r="AL268" s="26" t="e">
        <f>IF($AI268=100,'ModelParams Lw'!R$35*'Sound Power'!$AH268^2+'ModelParams Lw'!R$36*'Sound Power'!$AH268+'ModelParams Lw'!R$37,IF($AI268=150,'ModelParams Lw'!R$38*'Sound Power'!$AH268^2+'ModelParams Lw'!R$39*'Sound Power'!$AH268+'ModelParams Lw'!R$40,'ModelParams Lw'!R$41*'Sound Power'!$AH268^2+'ModelParams Lw'!R$42*'Sound Power'!$AH268+'ModelParams Lw'!R$43))</f>
        <v>#N/A</v>
      </c>
      <c r="AM268" s="26" t="e">
        <f>IF($AI268=100,'ModelParams Lw'!S$35*'Sound Power'!$AH268^2+'ModelParams Lw'!S$36*'Sound Power'!$AH268+'ModelParams Lw'!S$37,IF($AI268=150,'ModelParams Lw'!S$38*'Sound Power'!$AH268^2+'ModelParams Lw'!S$39*'Sound Power'!$AH268+'ModelParams Lw'!S$40,'ModelParams Lw'!S$41*'Sound Power'!$AH268^2+'ModelParams Lw'!S$42*'Sound Power'!$AH268+'ModelParams Lw'!S$43))</f>
        <v>#N/A</v>
      </c>
      <c r="AN268" s="26" t="e">
        <f>IF($AI268=100,'ModelParams Lw'!T$35*'Sound Power'!$AH268^2+'ModelParams Lw'!T$36*'Sound Power'!$AH268+'ModelParams Lw'!T$37,IF($AI268=150,'ModelParams Lw'!T$38*'Sound Power'!$AH268^2+'ModelParams Lw'!T$39*'Sound Power'!$AH268+'ModelParams Lw'!T$40,'ModelParams Lw'!T$41*'Sound Power'!$AH268^2+'ModelParams Lw'!T$42*'Sound Power'!$AH268+'ModelParams Lw'!T$43))</f>
        <v>#N/A</v>
      </c>
      <c r="AO268" s="26" t="e">
        <f>IF($AI268=100,'ModelParams Lw'!U$35*'Sound Power'!$AH268^2+'ModelParams Lw'!U$36*'Sound Power'!$AH268+'ModelParams Lw'!U$37,IF($AI268=150,'ModelParams Lw'!U$38*'Sound Power'!$AH268^2+'ModelParams Lw'!U$39*'Sound Power'!$AH268+'ModelParams Lw'!U$40,'ModelParams Lw'!U$41*'Sound Power'!$AH268^2+'ModelParams Lw'!U$42*'Sound Power'!$AH268+'ModelParams Lw'!U$43))</f>
        <v>#N/A</v>
      </c>
      <c r="AP268" s="26" t="e">
        <f>IF($AI268=100,'ModelParams Lw'!V$35*'Sound Power'!$AH268^2+'ModelParams Lw'!V$36*'Sound Power'!$AH268+'ModelParams Lw'!V$37,IF($AI268=150,'ModelParams Lw'!V$38*'Sound Power'!$AH268^2+'ModelParams Lw'!V$39*'Sound Power'!$AH268+'ModelParams Lw'!V$40,'ModelParams Lw'!V$41*'Sound Power'!$AH268^2+'ModelParams Lw'!V$42*'Sound Power'!$AH268+'ModelParams Lw'!V$43))</f>
        <v>#N/A</v>
      </c>
      <c r="AQ268" s="26" t="e">
        <f>IF($AI268=100,'ModelParams Lw'!W$35*'Sound Power'!$AH268^2+'ModelParams Lw'!W$36*'Sound Power'!$AH268+'ModelParams Lw'!W$37,IF($AI268=150,'ModelParams Lw'!W$38*'Sound Power'!$AH268^2+'ModelParams Lw'!W$39*'Sound Power'!$AH268+'ModelParams Lw'!W$40,'ModelParams Lw'!W$41*'Sound Power'!$AH268^2+'ModelParams Lw'!W$42*'Sound Power'!$AH268+'ModelParams Lw'!W$43))</f>
        <v>#N/A</v>
      </c>
      <c r="AR268" s="26" t="e">
        <f t="shared" si="106"/>
        <v>#VALUE!</v>
      </c>
      <c r="AS268" s="26" t="e">
        <f>IF(26.83*LN($AJ268)-11.791-'ModelParams Lw'!B$35&lt;0,0,26.83*LN($AJ268)-11.791-'ModelParams Lw'!B$35)</f>
        <v>#DIV/0!</v>
      </c>
      <c r="AT268" s="26" t="e">
        <f>IF(26.83*LN($AJ268)-11.791-'ModelParams Lw'!C$35&lt;0,0,26.83*LN($AJ268)-11.791-'ModelParams Lw'!C$35)</f>
        <v>#DIV/0!</v>
      </c>
      <c r="AU268" s="26" t="e">
        <f>IF(26.83*LN($AJ268)-11.791-'ModelParams Lw'!D$35&lt;0,0,26.83*LN($AJ268)-11.791-'ModelParams Lw'!D$35)</f>
        <v>#DIV/0!</v>
      </c>
      <c r="AV268" s="26" t="e">
        <f>IF(26.83*LN($AJ268)-11.791-'ModelParams Lw'!E$35&lt;0,0,26.83*LN($AJ268)-11.791-'ModelParams Lw'!E$35)</f>
        <v>#DIV/0!</v>
      </c>
      <c r="AW268" s="26" t="e">
        <f>IF(26.83*LN($AJ268)-11.791-'ModelParams Lw'!F$35&lt;0,0,26.83*LN($AJ268)-11.791-'ModelParams Lw'!F$35)</f>
        <v>#DIV/0!</v>
      </c>
      <c r="AX268" s="26" t="e">
        <f>IF(26.83*LN($AJ268)-11.791-'ModelParams Lw'!G$35&lt;0,0,26.83*LN($AJ268)-11.791-'ModelParams Lw'!G$35)</f>
        <v>#DIV/0!</v>
      </c>
      <c r="AY268" s="26" t="e">
        <f>IF(26.83*LN($AJ268)-11.791-'ModelParams Lw'!H$35&lt;0,0,26.83*LN($AJ268)-11.791-'ModelParams Lw'!H$35)</f>
        <v>#DIV/0!</v>
      </c>
      <c r="AZ268" s="26" t="e">
        <f>IF(26.83*LN($AJ268)-11.791-'ModelParams Lw'!I$35&lt;0,0,26.83*LN($AJ268)-11.791-'ModelParams Lw'!I$35)</f>
        <v>#DIV/0!</v>
      </c>
      <c r="BA268" s="26" t="e">
        <f t="shared" si="119"/>
        <v>#DIV/0!</v>
      </c>
      <c r="BB268" s="26" t="e">
        <f t="shared" si="120"/>
        <v>#DIV/0!</v>
      </c>
      <c r="BC268" s="26" t="e">
        <f t="shared" si="121"/>
        <v>#DIV/0!</v>
      </c>
      <c r="BD268" s="26" t="e">
        <f t="shared" si="122"/>
        <v>#DIV/0!</v>
      </c>
      <c r="BE268" s="26" t="e">
        <f t="shared" si="123"/>
        <v>#DIV/0!</v>
      </c>
      <c r="BF268" s="26" t="e">
        <f t="shared" si="124"/>
        <v>#DIV/0!</v>
      </c>
      <c r="BG268" s="26" t="e">
        <f t="shared" si="125"/>
        <v>#DIV/0!</v>
      </c>
      <c r="BH268" s="26" t="e">
        <f t="shared" si="126"/>
        <v>#DIV/0!</v>
      </c>
      <c r="BI268" s="26" t="e">
        <f>10*LOG10(IF(BA268="",0,POWER(10,((BA268+'ModelParams Lw'!$O$4)/10))) +IF(BB268="",0,POWER(10,((BB268+'ModelParams Lw'!$P$4)/10))) +IF(BC268="",0,POWER(10,((BC268+'ModelParams Lw'!$Q$4)/10))) +IF(BD268="",0,POWER(10,((BD268+'ModelParams Lw'!$R$4)/10))) +IF(BE268="",0,POWER(10,((BE268+'ModelParams Lw'!$S$4)/10))) +IF(BF268="",0,POWER(10,((BF268+'ModelParams Lw'!$T$4)/10))) +IF(BG268="",0,POWER(10,((BG268+'ModelParams Lw'!$U$4)/10)))+IF(BH268="",0,POWER(10,((BH268+'ModelParams Lw'!$V$4)/10))))</f>
        <v>#DIV/0!</v>
      </c>
      <c r="BJ268" s="26" t="e">
        <f t="shared" si="107"/>
        <v>#DIV/0!</v>
      </c>
      <c r="BK268" s="26" t="e">
        <f>(BA268-'ModelParams Lw'!O$10)/'ModelParams Lw'!O$11</f>
        <v>#DIV/0!</v>
      </c>
      <c r="BL268" s="26" t="e">
        <f>(BB268-'ModelParams Lw'!P$10)/'ModelParams Lw'!P$11</f>
        <v>#DIV/0!</v>
      </c>
      <c r="BM268" s="26" t="e">
        <f>(BC268-'ModelParams Lw'!Q$10)/'ModelParams Lw'!Q$11</f>
        <v>#DIV/0!</v>
      </c>
      <c r="BN268" s="26" t="e">
        <f>(BD268-'ModelParams Lw'!R$10)/'ModelParams Lw'!R$11</f>
        <v>#DIV/0!</v>
      </c>
      <c r="BO268" s="26" t="e">
        <f>(BE268-'ModelParams Lw'!S$10)/'ModelParams Lw'!S$11</f>
        <v>#DIV/0!</v>
      </c>
      <c r="BP268" s="26" t="e">
        <f>(BF268-'ModelParams Lw'!T$10)/'ModelParams Lw'!T$11</f>
        <v>#DIV/0!</v>
      </c>
      <c r="BQ268" s="26" t="e">
        <f>(BG268-'ModelParams Lw'!U$10)/'ModelParams Lw'!U$11</f>
        <v>#DIV/0!</v>
      </c>
      <c r="BR268" s="26" t="e">
        <f>(BH268-'ModelParams Lw'!V$10)/'ModelParams Lw'!V$11</f>
        <v>#DIV/0!</v>
      </c>
      <c r="BS268" s="23" t="e">
        <f>IF(Calcul!$E270="SW",DEGREES(ACOS(1-(1/'ModelParams Lw'!C$25*SQRT(0.5*1.2/'Sound Power'!$C268)*('Sound Power'!$B268/3600)/('Sound Power'!$D268)/('Sound Power'!$F268)))),DEGREES(ACOS(1-(1/'ModelParams Lw'!C$29*SQRT(0.5*1.2/'Sound Power'!$C268)*('Sound Power'!$B268/3600)/('Sound Power'!$D268)/('Sound Power'!$F268)))))</f>
        <v>#DIV/0!</v>
      </c>
      <c r="BT268" s="23" t="e">
        <f>IF(Calcul!$E270="SW",DEGREES(ACOS(1-(1/'ModelParams Lw'!D$25*SQRT(0.5*1.2/'Sound Power'!$C268)*('Sound Power'!$B268/3600)/('Sound Power'!$D268)/('Sound Power'!$F268)))),DEGREES(ACOS(1-(1/'ModelParams Lw'!D$29*SQRT(0.5*1.2/'Sound Power'!$C268)*('Sound Power'!$B268/3600)/('Sound Power'!$D268)/('Sound Power'!$F268)))))</f>
        <v>#DIV/0!</v>
      </c>
      <c r="BU268" s="23" t="e">
        <f>IF(Calcul!$E270="SW",DEGREES(ACOS(1-(1/'ModelParams Lw'!E$25*SQRT(0.5*1.2/'Sound Power'!$C268)*('Sound Power'!$B268/3600)/('Sound Power'!$D268)/('Sound Power'!$F268)))),DEGREES(ACOS(1-(1/'ModelParams Lw'!E$29*SQRT(0.5*1.2/'Sound Power'!$C268)*('Sound Power'!$B268/3600)/('Sound Power'!$D268)/('Sound Power'!$F268)))))</f>
        <v>#DIV/0!</v>
      </c>
      <c r="BV268" s="23" t="e">
        <f>IF(Calcul!$E270="SW",DEGREES(ACOS(1-(1/'ModelParams Lw'!F$25*SQRT(0.5*1.2/'Sound Power'!$C268)*('Sound Power'!$B268/3600)/('Sound Power'!$D268)/('Sound Power'!$F268)))),DEGREES(ACOS(1-(1/'ModelParams Lw'!F$29*SQRT(0.5*1.2/'Sound Power'!$C268)*('Sound Power'!$B268/3600)/('Sound Power'!$D268)/('Sound Power'!$F268)))))</f>
        <v>#DIV/0!</v>
      </c>
      <c r="BW268" s="23" t="e">
        <f>IF(Calcul!$E270="SW",DEGREES(ACOS(1-(1/'ModelParams Lw'!G$25*SQRT(0.5*1.2/'Sound Power'!$C268)*('Sound Power'!$B268/3600)/('Sound Power'!$D268)/('Sound Power'!$F268)))),DEGREES(ACOS(1-(1/'ModelParams Lw'!G$29*SQRT(0.5*1.2/'Sound Power'!$C268)*('Sound Power'!$B268/3600)/('Sound Power'!$D268)/('Sound Power'!$F268)))))</f>
        <v>#DIV/0!</v>
      </c>
      <c r="BX268" s="23" t="e">
        <f>IF(Calcul!$E270="SW",DEGREES(ACOS(1-(1/'ModelParams Lw'!H$25*SQRT(0.5*1.2/'Sound Power'!$C268)*('Sound Power'!$B268/3600)/('Sound Power'!$D268)/('Sound Power'!$F268)))),DEGREES(ACOS(1-(1/'ModelParams Lw'!H$29*SQRT(0.5*1.2/'Sound Power'!$C268)*('Sound Power'!$B268/3600)/('Sound Power'!$D268)/('Sound Power'!$F268)))))</f>
        <v>#DIV/0!</v>
      </c>
      <c r="BY268" s="23" t="e">
        <f>IF(Calcul!$E270="SW",DEGREES(ACOS(1-(1/'ModelParams Lw'!I$25*SQRT(0.5*1.2/'Sound Power'!$C268)*('Sound Power'!$B268/3600)/('Sound Power'!$D268)/('Sound Power'!$F268)))),DEGREES(ACOS(1-(1/'ModelParams Lw'!I$29*SQRT(0.5*1.2/'Sound Power'!$C268)*('Sound Power'!$B268/3600)/('Sound Power'!$D268)/('Sound Power'!$F268)))))</f>
        <v>#DIV/0!</v>
      </c>
      <c r="BZ268" s="23" t="e">
        <f>IF(Calcul!$E270="SW",DEGREES(ACOS(1-(1/'ModelParams Lw'!J$25*SQRT(0.5*1.2/'Sound Power'!$C268)*('Sound Power'!$B268/3600)/('Sound Power'!$D268)/('Sound Power'!$F268)))),DEGREES(ACOS(1-(1/'ModelParams Lw'!J$29*SQRT(0.5*1.2/'Sound Power'!$C268)*('Sound Power'!$B268/3600)/('Sound Power'!$D268)/('Sound Power'!$F268)))))</f>
        <v>#DIV/0!</v>
      </c>
      <c r="CA268" s="26" t="e">
        <f>IF(Calcul!$E270="SW",'ModelParams Lw'!C$22+'ModelParams Lw'!C$23*LOG('Sound Power'!$D268/'Sound Power'!$E268)+'ModelParams Lw'!C$24*LN('Sound Power'!BS268),IF('ModelParams Lw'!C$26+'ModelParams Lw'!C$27*LOG('Sound Power'!$D268/'Sound Power'!$E268)+'ModelParams Lw'!C$28*LN('Sound Power'!BS268)&lt;'ModelParams Lw'!C$22+'ModelParams Lw'!C$23*LOG('Sound Power'!$D268/'Sound Power'!$E268)+'ModelParams Lw'!C$24*LN('Sound Power'!BS268),'ModelParams Lw'!C$22+'ModelParams Lw'!C$23*LOG('Sound Power'!$D268/'Sound Power'!$E268)+'ModelParams Lw'!C$24*LN('Sound Power'!BS268),'ModelParams Lw'!C$26+'ModelParams Lw'!C$27*LOG('Sound Power'!$D268/'Sound Power'!$E268)+'ModelParams Lw'!C$28*LN('Sound Power'!BS268)))</f>
        <v>#DIV/0!</v>
      </c>
      <c r="CB268" s="26" t="e">
        <f>IF(Calcul!$E270="SW",'ModelParams Lw'!D$22+'ModelParams Lw'!D$23*LOG('Sound Power'!$D268/'Sound Power'!$E268)+'ModelParams Lw'!D$24*LN('Sound Power'!BT268),IF('ModelParams Lw'!D$26+'ModelParams Lw'!D$27*LOG('Sound Power'!$D268/'Sound Power'!$E268)+'ModelParams Lw'!D$28*LN('Sound Power'!BT268)&lt;'ModelParams Lw'!D$22+'ModelParams Lw'!D$23*LOG('Sound Power'!$D268/'Sound Power'!$E268)+'ModelParams Lw'!D$24*LN('Sound Power'!BT268),'ModelParams Lw'!D$22+'ModelParams Lw'!D$23*LOG('Sound Power'!$D268/'Sound Power'!$E268)+'ModelParams Lw'!D$24*LN('Sound Power'!BT268),'ModelParams Lw'!D$26+'ModelParams Lw'!D$27*LOG('Sound Power'!$D268/'Sound Power'!$E268)+'ModelParams Lw'!D$28*LN('Sound Power'!BT268)))</f>
        <v>#DIV/0!</v>
      </c>
      <c r="CC268" s="26" t="e">
        <f>IF(Calcul!$E270="SW",'ModelParams Lw'!E$22+'ModelParams Lw'!E$23*LOG('Sound Power'!$D268/'Sound Power'!$E268)+'ModelParams Lw'!E$24*LN('Sound Power'!BU268),IF('ModelParams Lw'!E$26+'ModelParams Lw'!E$27*LOG('Sound Power'!$D268/'Sound Power'!$E268)+'ModelParams Lw'!E$28*LN('Sound Power'!BU268)&lt;'ModelParams Lw'!E$22+'ModelParams Lw'!E$23*LOG('Sound Power'!$D268/'Sound Power'!$E268)+'ModelParams Lw'!E$24*LN('Sound Power'!BU268),'ModelParams Lw'!E$22+'ModelParams Lw'!E$23*LOG('Sound Power'!$D268/'Sound Power'!$E268)+'ModelParams Lw'!E$24*LN('Sound Power'!BU268),'ModelParams Lw'!E$26+'ModelParams Lw'!E$27*LOG('Sound Power'!$D268/'Sound Power'!$E268)+'ModelParams Lw'!E$28*LN('Sound Power'!BU268)))</f>
        <v>#DIV/0!</v>
      </c>
      <c r="CD268" s="26" t="e">
        <f>IF(Calcul!$E270="SW",'ModelParams Lw'!F$22+'ModelParams Lw'!F$23*LOG('Sound Power'!$D268/'Sound Power'!$E268)+'ModelParams Lw'!F$24*LN('Sound Power'!BV268),IF('ModelParams Lw'!F$26+'ModelParams Lw'!F$27*LOG('Sound Power'!$D268/'Sound Power'!$E268)+'ModelParams Lw'!F$28*LN('Sound Power'!BV268)&lt;'ModelParams Lw'!F$22+'ModelParams Lw'!F$23*LOG('Sound Power'!$D268/'Sound Power'!$E268)+'ModelParams Lw'!F$24*LN('Sound Power'!BV268),'ModelParams Lw'!F$22+'ModelParams Lw'!F$23*LOG('Sound Power'!$D268/'Sound Power'!$E268)+'ModelParams Lw'!F$24*LN('Sound Power'!BV268),'ModelParams Lw'!F$26+'ModelParams Lw'!F$27*LOG('Sound Power'!$D268/'Sound Power'!$E268)+'ModelParams Lw'!F$28*LN('Sound Power'!BV268)))</f>
        <v>#DIV/0!</v>
      </c>
      <c r="CE268" s="26" t="e">
        <f>IF(Calcul!$E270="SW",'ModelParams Lw'!G$22+'ModelParams Lw'!G$23*LOG('Sound Power'!$D268/'Sound Power'!$E268)+'ModelParams Lw'!G$24*LN('Sound Power'!BW268),IF('ModelParams Lw'!G$26+'ModelParams Lw'!G$27*LOG('Sound Power'!$D268/'Sound Power'!$E268)+'ModelParams Lw'!G$28*LN('Sound Power'!BW268)&lt;'ModelParams Lw'!G$22+'ModelParams Lw'!G$23*LOG('Sound Power'!$D268/'Sound Power'!$E268)+'ModelParams Lw'!G$24*LN('Sound Power'!BW268),'ModelParams Lw'!G$22+'ModelParams Lw'!G$23*LOG('Sound Power'!$D268/'Sound Power'!$E268)+'ModelParams Lw'!G$24*LN('Sound Power'!BW268),'ModelParams Lw'!G$26+'ModelParams Lw'!G$27*LOG('Sound Power'!$D268/'Sound Power'!$E268)+'ModelParams Lw'!G$28*LN('Sound Power'!BW268)))</f>
        <v>#DIV/0!</v>
      </c>
      <c r="CF268" s="26" t="e">
        <f>IF(Calcul!$E270="SW",'ModelParams Lw'!H$22+'ModelParams Lw'!H$23*LOG('Sound Power'!$D268/'Sound Power'!$E268)+'ModelParams Lw'!H$24*LN('Sound Power'!BX268),IF('ModelParams Lw'!H$26+'ModelParams Lw'!H$27*LOG('Sound Power'!$D268/'Sound Power'!$E268)+'ModelParams Lw'!H$28*LN('Sound Power'!BX268)&lt;'ModelParams Lw'!H$22+'ModelParams Lw'!H$23*LOG('Sound Power'!$D268/'Sound Power'!$E268)+'ModelParams Lw'!H$24*LN('Sound Power'!BX268),'ModelParams Lw'!H$22+'ModelParams Lw'!H$23*LOG('Sound Power'!$D268/'Sound Power'!$E268)+'ModelParams Lw'!H$24*LN('Sound Power'!BX268),'ModelParams Lw'!H$26+'ModelParams Lw'!H$27*LOG('Sound Power'!$D268/'Sound Power'!$E268)+'ModelParams Lw'!H$28*LN('Sound Power'!BX268)))</f>
        <v>#DIV/0!</v>
      </c>
      <c r="CG268" s="26" t="e">
        <f>IF(Calcul!$E270="SW",'ModelParams Lw'!I$22+'ModelParams Lw'!I$23*LOG('Sound Power'!$D268/'Sound Power'!$E268)+'ModelParams Lw'!I$24*LN('Sound Power'!BY268),IF('ModelParams Lw'!I$26+'ModelParams Lw'!I$27*LOG('Sound Power'!$D268/'Sound Power'!$E268)+'ModelParams Lw'!I$28*LN('Sound Power'!BY268)&lt;'ModelParams Lw'!I$22+'ModelParams Lw'!I$23*LOG('Sound Power'!$D268/'Sound Power'!$E268)+'ModelParams Lw'!I$24*LN('Sound Power'!BY268),'ModelParams Lw'!I$22+'ModelParams Lw'!I$23*LOG('Sound Power'!$D268/'Sound Power'!$E268)+'ModelParams Lw'!I$24*LN('Sound Power'!BY268),'ModelParams Lw'!I$26+'ModelParams Lw'!I$27*LOG('Sound Power'!$D268/'Sound Power'!$E268)+'ModelParams Lw'!I$28*LN('Sound Power'!BY268)))</f>
        <v>#DIV/0!</v>
      </c>
      <c r="CH268" s="26" t="e">
        <f>IF(Calcul!$E270="SW",'ModelParams Lw'!J$22+'ModelParams Lw'!J$23*LOG('Sound Power'!$D268/'Sound Power'!$E268)+'ModelParams Lw'!J$24*LN('Sound Power'!BZ268),IF('ModelParams Lw'!J$26+'ModelParams Lw'!J$27*LOG('Sound Power'!$D268/'Sound Power'!$E268)+'ModelParams Lw'!J$28*LN('Sound Power'!BZ268)&lt;'ModelParams Lw'!J$22+'ModelParams Lw'!J$23*LOG('Sound Power'!$D268/'Sound Power'!$E268)+'ModelParams Lw'!J$24*LN('Sound Power'!BZ268),'ModelParams Lw'!J$22+'ModelParams Lw'!J$23*LOG('Sound Power'!$D268/'Sound Power'!$E268)+'ModelParams Lw'!J$24*LN('Sound Power'!BZ268),'ModelParams Lw'!J$26+'ModelParams Lw'!J$27*LOG('Sound Power'!$D268/'Sound Power'!$E268)+'ModelParams Lw'!J$28*LN('Sound Power'!BZ268)))</f>
        <v>#DIV/0!</v>
      </c>
      <c r="CI268" s="26" t="e">
        <f t="shared" si="108"/>
        <v>#DIV/0!</v>
      </c>
      <c r="CJ268" s="26" t="e">
        <f t="shared" si="109"/>
        <v>#DIV/0!</v>
      </c>
      <c r="CK268" s="26" t="e">
        <f t="shared" si="110"/>
        <v>#DIV/0!</v>
      </c>
      <c r="CL268" s="26" t="e">
        <f t="shared" si="111"/>
        <v>#DIV/0!</v>
      </c>
      <c r="CM268" s="26" t="e">
        <f t="shared" si="112"/>
        <v>#DIV/0!</v>
      </c>
      <c r="CN268" s="26" t="e">
        <f t="shared" si="113"/>
        <v>#DIV/0!</v>
      </c>
      <c r="CO268" s="26" t="e">
        <f t="shared" si="114"/>
        <v>#DIV/0!</v>
      </c>
      <c r="CP268" s="26" t="e">
        <f t="shared" si="115"/>
        <v>#DIV/0!</v>
      </c>
      <c r="CQ268" s="26" t="e">
        <f>10*LOG10(IF(CI268="",0,POWER(10,((CI268+'ModelParams Lw'!$O$4)/10))) +IF(CJ268="",0,POWER(10,((CJ268+'ModelParams Lw'!$P$4)/10))) +IF(CK268="",0,POWER(10,((CK268+'ModelParams Lw'!$Q$4)/10))) +IF(CL268="",0,POWER(10,((CL268+'ModelParams Lw'!$R$4)/10))) +IF(CM268="",0,POWER(10,((CM268+'ModelParams Lw'!$S$4)/10))) +IF(CN268="",0,POWER(10,((CN268+'ModelParams Lw'!$T$4)/10))) +IF(CO268="",0,POWER(10,((CO268+'ModelParams Lw'!$U$4)/10)))+IF(CP268="",0,POWER(10,((CP268+'ModelParams Lw'!$V$4)/10))))</f>
        <v>#DIV/0!</v>
      </c>
      <c r="CR268" s="26" t="e">
        <f t="shared" si="116"/>
        <v>#DIV/0!</v>
      </c>
      <c r="CS268" s="26" t="e">
        <f>(CI268-'ModelParams Lw'!$O$10)/'ModelParams Lw'!$O$11</f>
        <v>#DIV/0!</v>
      </c>
      <c r="CT268" s="26" t="e">
        <f>(CJ268-'ModelParams Lw'!$P$10)/'ModelParams Lw'!$P$11</f>
        <v>#DIV/0!</v>
      </c>
      <c r="CU268" s="26" t="e">
        <f>(CK268-'ModelParams Lw'!$Q$10)/'ModelParams Lw'!$Q$11</f>
        <v>#DIV/0!</v>
      </c>
      <c r="CV268" s="26" t="e">
        <f>(CL268-'ModelParams Lw'!$R$10)/'ModelParams Lw'!$R$11</f>
        <v>#DIV/0!</v>
      </c>
      <c r="CW268" s="26" t="e">
        <f>(CM268-'ModelParams Lw'!$S$10)/'ModelParams Lw'!$S$11</f>
        <v>#DIV/0!</v>
      </c>
      <c r="CX268" s="26" t="e">
        <f>(CN268-'ModelParams Lw'!$T$10)/'ModelParams Lw'!$T$11</f>
        <v>#DIV/0!</v>
      </c>
      <c r="CY268" s="26" t="e">
        <f>(CO268-'ModelParams Lw'!$U$10)/'ModelParams Lw'!$U$11</f>
        <v>#DIV/0!</v>
      </c>
      <c r="CZ268" s="26" t="e">
        <f>(CP268-'ModelParams Lw'!$V$10)/'ModelParams Lw'!$V$11</f>
        <v>#DIV/0!</v>
      </c>
    </row>
    <row r="269" spans="1:104" x14ac:dyDescent="0.2">
      <c r="A269" s="13">
        <f>Calcul!A271</f>
        <v>0</v>
      </c>
      <c r="B269" s="13">
        <f t="shared" si="117"/>
        <v>0</v>
      </c>
      <c r="C269" s="13">
        <f>Calcul!B271</f>
        <v>0</v>
      </c>
      <c r="D269" s="13">
        <f>Calcul!C271/1000</f>
        <v>0</v>
      </c>
      <c r="E269" s="13">
        <f>Calcul!D271/1000</f>
        <v>0</v>
      </c>
      <c r="F269" s="13">
        <f t="shared" si="118"/>
        <v>0</v>
      </c>
      <c r="G269" s="23" t="e">
        <f>DEGREES(ACOS(1-(1/'ModelParams Lw'!B$15*SQRT(0.5*1.2/'Sound Power'!$C269)*('Sound Power'!$B269/3600)/('Sound Power'!$D269)/('Sound Power'!$F269))))</f>
        <v>#DIV/0!</v>
      </c>
      <c r="H269" s="23" t="e">
        <f>DEGREES(ACOS(1-(1/'ModelParams Lw'!C$15*SQRT(0.5*1.2/'Sound Power'!$C269)*('Sound Power'!$B269/3600)/('Sound Power'!$D269)/('Sound Power'!$F269))))</f>
        <v>#DIV/0!</v>
      </c>
      <c r="I269" s="23" t="e">
        <f>DEGREES(ACOS(1-(1/'ModelParams Lw'!D$15*SQRT(0.5*1.2/'Sound Power'!$C269)*('Sound Power'!$B269/3600)/('Sound Power'!$D269)/('Sound Power'!$F269))))</f>
        <v>#DIV/0!</v>
      </c>
      <c r="J269" s="23" t="e">
        <f>DEGREES(ACOS(1-(1/'ModelParams Lw'!E$15*SQRT(0.5*1.2/'Sound Power'!$C269)*('Sound Power'!$B269/3600)/('Sound Power'!$D269)/('Sound Power'!$F269))))</f>
        <v>#DIV/0!</v>
      </c>
      <c r="K269" s="23" t="e">
        <f>DEGREES(ACOS(1-(1/'ModelParams Lw'!F$15*SQRT(0.5*1.2/'Sound Power'!$C269)*('Sound Power'!$B269/3600)/('Sound Power'!$D269)/('Sound Power'!$F269))))</f>
        <v>#DIV/0!</v>
      </c>
      <c r="L269" s="23" t="e">
        <f>DEGREES(ACOS(1-(1/'ModelParams Lw'!G$15*SQRT(0.5*1.2/'Sound Power'!$C269)*('Sound Power'!$B269/3600)/('Sound Power'!$D269)/('Sound Power'!$F269))))</f>
        <v>#DIV/0!</v>
      </c>
      <c r="M269" s="23" t="e">
        <f>DEGREES(ACOS(1-(1/'ModelParams Lw'!H$15*SQRT(0.5*1.2/'Sound Power'!$C269)*('Sound Power'!$B269/3600)/('Sound Power'!$D269)/('Sound Power'!$F269))))</f>
        <v>#DIV/0!</v>
      </c>
      <c r="N269" s="23" t="e">
        <f>DEGREES(ACOS(1-(1/'ModelParams Lw'!I$15*SQRT(0.5*1.2/'Sound Power'!$C269)*('Sound Power'!$B269/3600)/('Sound Power'!$D269)/('Sound Power'!$F269))))</f>
        <v>#DIV/0!</v>
      </c>
      <c r="O269" s="26" t="e">
        <f>('ModelParams Lw'!B$4*LN('Sound Power'!G269)/(1+EXP(-('Sound Power'!$D269*1000+'ModelParams Lw'!B$6)/'ModelParams Lw'!B$7))+'ModelParams Lw'!B$5)*LN('Sound Power'!$B269)-('ModelParams Lw'!B$8+'ModelParams Lw'!B$9*$D269+'ModelParams Lw'!B$10*'Sound Power'!$F269^'ModelParams Lw'!B$14+'ModelParams Lw'!B$11*LN('Sound Power'!G269)+'ModelParams Lw'!B$12*'Sound Power'!$D269*'Sound Power'!$F269+'ModelParams Lw'!B$13*'Sound Power'!$D269*LN('Sound Power'!G269))</f>
        <v>#DIV/0!</v>
      </c>
      <c r="P269" s="26" t="e">
        <f>('ModelParams Lw'!C$4*LN('Sound Power'!H269)/(1+EXP(-('Sound Power'!$D269*1000+'ModelParams Lw'!C$6)/'ModelParams Lw'!C$7))+'ModelParams Lw'!C$5)*LN('Sound Power'!$B269)-('ModelParams Lw'!C$8+'ModelParams Lw'!C$9*$D269+'ModelParams Lw'!C$10*'Sound Power'!$F269^'ModelParams Lw'!C$14+'ModelParams Lw'!C$11*LN('Sound Power'!H269)+'ModelParams Lw'!C$12*'Sound Power'!$D269*'Sound Power'!$F269+'ModelParams Lw'!C$13*'Sound Power'!$D269*LN('Sound Power'!H269))</f>
        <v>#DIV/0!</v>
      </c>
      <c r="Q269" s="26" t="e">
        <f>('ModelParams Lw'!D$4*LN('Sound Power'!I269)/(1+EXP(-('Sound Power'!$D269*1000+'ModelParams Lw'!D$6)/'ModelParams Lw'!D$7))+'ModelParams Lw'!D$5)*LN('Sound Power'!$B269)-('ModelParams Lw'!D$8+'ModelParams Lw'!D$9*$D269+'ModelParams Lw'!D$10*'Sound Power'!$F269^'ModelParams Lw'!D$14+'ModelParams Lw'!D$11*LN('Sound Power'!I269)+'ModelParams Lw'!D$12*'Sound Power'!$D269*'Sound Power'!$F269+'ModelParams Lw'!D$13*'Sound Power'!$D269*LN('Sound Power'!I269))</f>
        <v>#DIV/0!</v>
      </c>
      <c r="R269" s="26" t="e">
        <f>('ModelParams Lw'!E$4*LN('Sound Power'!J269)/(1+EXP(-('Sound Power'!$D269*1000+'ModelParams Lw'!E$6)/'ModelParams Lw'!E$7))+'ModelParams Lw'!E$5)*LN('Sound Power'!$B269)-('ModelParams Lw'!E$8+'ModelParams Lw'!E$9*$D269+'ModelParams Lw'!E$10*'Sound Power'!$F269^'ModelParams Lw'!E$14+'ModelParams Lw'!E$11*LN('Sound Power'!J269)+'ModelParams Lw'!E$12*'Sound Power'!$D269*'Sound Power'!$F269+'ModelParams Lw'!E$13*'Sound Power'!$D269*LN('Sound Power'!J269))</f>
        <v>#DIV/0!</v>
      </c>
      <c r="S269" s="26" t="e">
        <f>('ModelParams Lw'!F$4*LN('Sound Power'!K269)/(1+EXP(-('Sound Power'!$D269*1000+'ModelParams Lw'!F$6)/'ModelParams Lw'!F$7))+'ModelParams Lw'!F$5)*LN('Sound Power'!$B269)-('ModelParams Lw'!F$8+'ModelParams Lw'!F$9*$D269+'ModelParams Lw'!F$10*'Sound Power'!$F269^'ModelParams Lw'!F$14+'ModelParams Lw'!F$11*LN('Sound Power'!K269)+'ModelParams Lw'!F$12*'Sound Power'!$D269*'Sound Power'!$F269+'ModelParams Lw'!F$13*'Sound Power'!$D269*LN('Sound Power'!K269))</f>
        <v>#DIV/0!</v>
      </c>
      <c r="T269" s="26" t="e">
        <f>('ModelParams Lw'!G$4*LN('Sound Power'!L269)/(1+EXP(-('Sound Power'!$D269*1000+'ModelParams Lw'!G$6)/'ModelParams Lw'!G$7))+'ModelParams Lw'!G$5)*LN('Sound Power'!$B269)-('ModelParams Lw'!G$8+'ModelParams Lw'!G$9*$D269+'ModelParams Lw'!G$10*'Sound Power'!$F269^'ModelParams Lw'!G$14+'ModelParams Lw'!G$11*LN('Sound Power'!L269)+'ModelParams Lw'!G$12*'Sound Power'!$D269*'Sound Power'!$F269+'ModelParams Lw'!G$13*'Sound Power'!$D269*LN('Sound Power'!L269))</f>
        <v>#DIV/0!</v>
      </c>
      <c r="U269" s="26" t="e">
        <f>('ModelParams Lw'!H$4*LN('Sound Power'!M269)/(1+EXP(-('Sound Power'!$D269*1000+'ModelParams Lw'!H$6)/'ModelParams Lw'!H$7))+'ModelParams Lw'!H$5)*LN('Sound Power'!$B269)-('ModelParams Lw'!H$8+'ModelParams Lw'!H$9*$D269+'ModelParams Lw'!H$10*'Sound Power'!$F269^'ModelParams Lw'!H$14+'ModelParams Lw'!H$11*LN('Sound Power'!M269)+'ModelParams Lw'!H$12*'Sound Power'!$D269*'Sound Power'!$F269+'ModelParams Lw'!H$13*'Sound Power'!$D269*LN('Sound Power'!M269))</f>
        <v>#DIV/0!</v>
      </c>
      <c r="V269" s="26" t="e">
        <f>('ModelParams Lw'!I$4*LN('Sound Power'!N269)/(1+EXP(-('Sound Power'!$D269*1000+'ModelParams Lw'!I$6)/'ModelParams Lw'!I$7))+'ModelParams Lw'!I$5)*LN('Sound Power'!$B269)-('ModelParams Lw'!I$8+'ModelParams Lw'!I$9*$D269+'ModelParams Lw'!I$10*'Sound Power'!$F269^'ModelParams Lw'!I$14+'ModelParams Lw'!I$11*LN('Sound Power'!N269)+'ModelParams Lw'!I$12*'Sound Power'!$D269*'Sound Power'!$F269+'ModelParams Lw'!I$13*'Sound Power'!$D269*LN('Sound Power'!N269))</f>
        <v>#DIV/0!</v>
      </c>
      <c r="W269" s="26" t="e">
        <f>10*LOG10(IF(O269="",0,POWER(10,((O269+'ModelParams Lw'!$O$4)/10))) +IF(P269="",0,POWER(10,((P269+'ModelParams Lw'!$P$4)/10))) +IF(Q269="",0,POWER(10,((Q269+'ModelParams Lw'!$Q$4)/10))) +IF(R269="",0,POWER(10,((R269+'ModelParams Lw'!$R$4)/10))) +IF(S269="",0,POWER(10,((S269+'ModelParams Lw'!$S$4)/10))) +IF(T269="",0,POWER(10,((T269+'ModelParams Lw'!$T$4)/10))) +IF(U269="",0,POWER(10,((U269+'ModelParams Lw'!$U$4)/10)))+IF(V269="",0,POWER(10,((V269+'ModelParams Lw'!$V$4)/10))))</f>
        <v>#DIV/0!</v>
      </c>
      <c r="X269" s="26" t="e">
        <f t="shared" si="102"/>
        <v>#DIV/0!</v>
      </c>
      <c r="Y269" s="26" t="e">
        <f>(O269-'ModelParams Lw'!O$10)/'ModelParams Lw'!O$11</f>
        <v>#DIV/0!</v>
      </c>
      <c r="Z269" s="26" t="e">
        <f>(P269-'ModelParams Lw'!P$10)/'ModelParams Lw'!P$11</f>
        <v>#DIV/0!</v>
      </c>
      <c r="AA269" s="26" t="e">
        <f>(Q269-'ModelParams Lw'!Q$10)/'ModelParams Lw'!Q$11</f>
        <v>#DIV/0!</v>
      </c>
      <c r="AB269" s="26" t="e">
        <f>(R269-'ModelParams Lw'!R$10)/'ModelParams Lw'!R$11</f>
        <v>#DIV/0!</v>
      </c>
      <c r="AC269" s="26" t="e">
        <f>(S269-'ModelParams Lw'!S$10)/'ModelParams Lw'!S$11</f>
        <v>#DIV/0!</v>
      </c>
      <c r="AD269" s="26" t="e">
        <f>(T269-'ModelParams Lw'!T$10)/'ModelParams Lw'!T$11</f>
        <v>#DIV/0!</v>
      </c>
      <c r="AE269" s="26" t="e">
        <f>(U269-'ModelParams Lw'!U$10)/'ModelParams Lw'!U$11</f>
        <v>#DIV/0!</v>
      </c>
      <c r="AF269" s="26" t="e">
        <f>(V269-'ModelParams Lw'!V$10)/'ModelParams Lw'!V$11</f>
        <v>#DIV/0!</v>
      </c>
      <c r="AG269" s="26" t="e">
        <f t="shared" si="103"/>
        <v>#DIV/0!</v>
      </c>
      <c r="AH269" s="26" t="e">
        <f>VLOOKUP(D269*1000,'ModelParams Lw'!$A$38:$D$58,4)</f>
        <v>#N/A</v>
      </c>
      <c r="AI269" s="56" t="e">
        <f>VLOOKUP(D269*1000,'ModelParams Lw'!$A$38:$D$58,2)</f>
        <v>#N/A</v>
      </c>
      <c r="AJ269" s="46" t="e">
        <f t="shared" si="104"/>
        <v>#DIV/0!</v>
      </c>
      <c r="AK269" s="26" t="e">
        <f t="shared" si="105"/>
        <v>#VALUE!</v>
      </c>
      <c r="AL269" s="26" t="e">
        <f>IF($AI269=100,'ModelParams Lw'!R$35*'Sound Power'!$AH269^2+'ModelParams Lw'!R$36*'Sound Power'!$AH269+'ModelParams Lw'!R$37,IF($AI269=150,'ModelParams Lw'!R$38*'Sound Power'!$AH269^2+'ModelParams Lw'!R$39*'Sound Power'!$AH269+'ModelParams Lw'!R$40,'ModelParams Lw'!R$41*'Sound Power'!$AH269^2+'ModelParams Lw'!R$42*'Sound Power'!$AH269+'ModelParams Lw'!R$43))</f>
        <v>#N/A</v>
      </c>
      <c r="AM269" s="26" t="e">
        <f>IF($AI269=100,'ModelParams Lw'!S$35*'Sound Power'!$AH269^2+'ModelParams Lw'!S$36*'Sound Power'!$AH269+'ModelParams Lw'!S$37,IF($AI269=150,'ModelParams Lw'!S$38*'Sound Power'!$AH269^2+'ModelParams Lw'!S$39*'Sound Power'!$AH269+'ModelParams Lw'!S$40,'ModelParams Lw'!S$41*'Sound Power'!$AH269^2+'ModelParams Lw'!S$42*'Sound Power'!$AH269+'ModelParams Lw'!S$43))</f>
        <v>#N/A</v>
      </c>
      <c r="AN269" s="26" t="e">
        <f>IF($AI269=100,'ModelParams Lw'!T$35*'Sound Power'!$AH269^2+'ModelParams Lw'!T$36*'Sound Power'!$AH269+'ModelParams Lw'!T$37,IF($AI269=150,'ModelParams Lw'!T$38*'Sound Power'!$AH269^2+'ModelParams Lw'!T$39*'Sound Power'!$AH269+'ModelParams Lw'!T$40,'ModelParams Lw'!T$41*'Sound Power'!$AH269^2+'ModelParams Lw'!T$42*'Sound Power'!$AH269+'ModelParams Lw'!T$43))</f>
        <v>#N/A</v>
      </c>
      <c r="AO269" s="26" t="e">
        <f>IF($AI269=100,'ModelParams Lw'!U$35*'Sound Power'!$AH269^2+'ModelParams Lw'!U$36*'Sound Power'!$AH269+'ModelParams Lw'!U$37,IF($AI269=150,'ModelParams Lw'!U$38*'Sound Power'!$AH269^2+'ModelParams Lw'!U$39*'Sound Power'!$AH269+'ModelParams Lw'!U$40,'ModelParams Lw'!U$41*'Sound Power'!$AH269^2+'ModelParams Lw'!U$42*'Sound Power'!$AH269+'ModelParams Lw'!U$43))</f>
        <v>#N/A</v>
      </c>
      <c r="AP269" s="26" t="e">
        <f>IF($AI269=100,'ModelParams Lw'!V$35*'Sound Power'!$AH269^2+'ModelParams Lw'!V$36*'Sound Power'!$AH269+'ModelParams Lw'!V$37,IF($AI269=150,'ModelParams Lw'!V$38*'Sound Power'!$AH269^2+'ModelParams Lw'!V$39*'Sound Power'!$AH269+'ModelParams Lw'!V$40,'ModelParams Lw'!V$41*'Sound Power'!$AH269^2+'ModelParams Lw'!V$42*'Sound Power'!$AH269+'ModelParams Lw'!V$43))</f>
        <v>#N/A</v>
      </c>
      <c r="AQ269" s="26" t="e">
        <f>IF($AI269=100,'ModelParams Lw'!W$35*'Sound Power'!$AH269^2+'ModelParams Lw'!W$36*'Sound Power'!$AH269+'ModelParams Lw'!W$37,IF($AI269=150,'ModelParams Lw'!W$38*'Sound Power'!$AH269^2+'ModelParams Lw'!W$39*'Sound Power'!$AH269+'ModelParams Lw'!W$40,'ModelParams Lw'!W$41*'Sound Power'!$AH269^2+'ModelParams Lw'!W$42*'Sound Power'!$AH269+'ModelParams Lw'!W$43))</f>
        <v>#N/A</v>
      </c>
      <c r="AR269" s="26" t="e">
        <f t="shared" si="106"/>
        <v>#VALUE!</v>
      </c>
      <c r="AS269" s="26" t="e">
        <f>IF(26.83*LN($AJ269)-11.791-'ModelParams Lw'!B$35&lt;0,0,26.83*LN($AJ269)-11.791-'ModelParams Lw'!B$35)</f>
        <v>#DIV/0!</v>
      </c>
      <c r="AT269" s="26" t="e">
        <f>IF(26.83*LN($AJ269)-11.791-'ModelParams Lw'!C$35&lt;0,0,26.83*LN($AJ269)-11.791-'ModelParams Lw'!C$35)</f>
        <v>#DIV/0!</v>
      </c>
      <c r="AU269" s="26" t="e">
        <f>IF(26.83*LN($AJ269)-11.791-'ModelParams Lw'!D$35&lt;0,0,26.83*LN($AJ269)-11.791-'ModelParams Lw'!D$35)</f>
        <v>#DIV/0!</v>
      </c>
      <c r="AV269" s="26" t="e">
        <f>IF(26.83*LN($AJ269)-11.791-'ModelParams Lw'!E$35&lt;0,0,26.83*LN($AJ269)-11.791-'ModelParams Lw'!E$35)</f>
        <v>#DIV/0!</v>
      </c>
      <c r="AW269" s="26" t="e">
        <f>IF(26.83*LN($AJ269)-11.791-'ModelParams Lw'!F$35&lt;0,0,26.83*LN($AJ269)-11.791-'ModelParams Lw'!F$35)</f>
        <v>#DIV/0!</v>
      </c>
      <c r="AX269" s="26" t="e">
        <f>IF(26.83*LN($AJ269)-11.791-'ModelParams Lw'!G$35&lt;0,0,26.83*LN($AJ269)-11.791-'ModelParams Lw'!G$35)</f>
        <v>#DIV/0!</v>
      </c>
      <c r="AY269" s="26" t="e">
        <f>IF(26.83*LN($AJ269)-11.791-'ModelParams Lw'!H$35&lt;0,0,26.83*LN($AJ269)-11.791-'ModelParams Lw'!H$35)</f>
        <v>#DIV/0!</v>
      </c>
      <c r="AZ269" s="26" t="e">
        <f>IF(26.83*LN($AJ269)-11.791-'ModelParams Lw'!I$35&lt;0,0,26.83*LN($AJ269)-11.791-'ModelParams Lw'!I$35)</f>
        <v>#DIV/0!</v>
      </c>
      <c r="BA269" s="26" t="e">
        <f t="shared" si="119"/>
        <v>#DIV/0!</v>
      </c>
      <c r="BB269" s="26" t="e">
        <f t="shared" si="120"/>
        <v>#DIV/0!</v>
      </c>
      <c r="BC269" s="26" t="e">
        <f t="shared" si="121"/>
        <v>#DIV/0!</v>
      </c>
      <c r="BD269" s="26" t="e">
        <f t="shared" si="122"/>
        <v>#DIV/0!</v>
      </c>
      <c r="BE269" s="26" t="e">
        <f t="shared" si="123"/>
        <v>#DIV/0!</v>
      </c>
      <c r="BF269" s="26" t="e">
        <f t="shared" si="124"/>
        <v>#DIV/0!</v>
      </c>
      <c r="BG269" s="26" t="e">
        <f t="shared" si="125"/>
        <v>#DIV/0!</v>
      </c>
      <c r="BH269" s="26" t="e">
        <f t="shared" si="126"/>
        <v>#DIV/0!</v>
      </c>
      <c r="BI269" s="26" t="e">
        <f>10*LOG10(IF(BA269="",0,POWER(10,((BA269+'ModelParams Lw'!$O$4)/10))) +IF(BB269="",0,POWER(10,((BB269+'ModelParams Lw'!$P$4)/10))) +IF(BC269="",0,POWER(10,((BC269+'ModelParams Lw'!$Q$4)/10))) +IF(BD269="",0,POWER(10,((BD269+'ModelParams Lw'!$R$4)/10))) +IF(BE269="",0,POWER(10,((BE269+'ModelParams Lw'!$S$4)/10))) +IF(BF269="",0,POWER(10,((BF269+'ModelParams Lw'!$T$4)/10))) +IF(BG269="",0,POWER(10,((BG269+'ModelParams Lw'!$U$4)/10)))+IF(BH269="",0,POWER(10,((BH269+'ModelParams Lw'!$V$4)/10))))</f>
        <v>#DIV/0!</v>
      </c>
      <c r="BJ269" s="26" t="e">
        <f t="shared" si="107"/>
        <v>#DIV/0!</v>
      </c>
      <c r="BK269" s="26" t="e">
        <f>(BA269-'ModelParams Lw'!O$10)/'ModelParams Lw'!O$11</f>
        <v>#DIV/0!</v>
      </c>
      <c r="BL269" s="26" t="e">
        <f>(BB269-'ModelParams Lw'!P$10)/'ModelParams Lw'!P$11</f>
        <v>#DIV/0!</v>
      </c>
      <c r="BM269" s="26" t="e">
        <f>(BC269-'ModelParams Lw'!Q$10)/'ModelParams Lw'!Q$11</f>
        <v>#DIV/0!</v>
      </c>
      <c r="BN269" s="26" t="e">
        <f>(BD269-'ModelParams Lw'!R$10)/'ModelParams Lw'!R$11</f>
        <v>#DIV/0!</v>
      </c>
      <c r="BO269" s="26" t="e">
        <f>(BE269-'ModelParams Lw'!S$10)/'ModelParams Lw'!S$11</f>
        <v>#DIV/0!</v>
      </c>
      <c r="BP269" s="26" t="e">
        <f>(BF269-'ModelParams Lw'!T$10)/'ModelParams Lw'!T$11</f>
        <v>#DIV/0!</v>
      </c>
      <c r="BQ269" s="26" t="e">
        <f>(BG269-'ModelParams Lw'!U$10)/'ModelParams Lw'!U$11</f>
        <v>#DIV/0!</v>
      </c>
      <c r="BR269" s="26" t="e">
        <f>(BH269-'ModelParams Lw'!V$10)/'ModelParams Lw'!V$11</f>
        <v>#DIV/0!</v>
      </c>
      <c r="BS269" s="23" t="e">
        <f>IF(Calcul!$E271="SW",DEGREES(ACOS(1-(1/'ModelParams Lw'!C$25*SQRT(0.5*1.2/'Sound Power'!$C269)*('Sound Power'!$B269/3600)/('Sound Power'!$D269)/('Sound Power'!$F269)))),DEGREES(ACOS(1-(1/'ModelParams Lw'!C$29*SQRT(0.5*1.2/'Sound Power'!$C269)*('Sound Power'!$B269/3600)/('Sound Power'!$D269)/('Sound Power'!$F269)))))</f>
        <v>#DIV/0!</v>
      </c>
      <c r="BT269" s="23" t="e">
        <f>IF(Calcul!$E271="SW",DEGREES(ACOS(1-(1/'ModelParams Lw'!D$25*SQRT(0.5*1.2/'Sound Power'!$C269)*('Sound Power'!$B269/3600)/('Sound Power'!$D269)/('Sound Power'!$F269)))),DEGREES(ACOS(1-(1/'ModelParams Lw'!D$29*SQRT(0.5*1.2/'Sound Power'!$C269)*('Sound Power'!$B269/3600)/('Sound Power'!$D269)/('Sound Power'!$F269)))))</f>
        <v>#DIV/0!</v>
      </c>
      <c r="BU269" s="23" t="e">
        <f>IF(Calcul!$E271="SW",DEGREES(ACOS(1-(1/'ModelParams Lw'!E$25*SQRT(0.5*1.2/'Sound Power'!$C269)*('Sound Power'!$B269/3600)/('Sound Power'!$D269)/('Sound Power'!$F269)))),DEGREES(ACOS(1-(1/'ModelParams Lw'!E$29*SQRT(0.5*1.2/'Sound Power'!$C269)*('Sound Power'!$B269/3600)/('Sound Power'!$D269)/('Sound Power'!$F269)))))</f>
        <v>#DIV/0!</v>
      </c>
      <c r="BV269" s="23" t="e">
        <f>IF(Calcul!$E271="SW",DEGREES(ACOS(1-(1/'ModelParams Lw'!F$25*SQRT(0.5*1.2/'Sound Power'!$C269)*('Sound Power'!$B269/3600)/('Sound Power'!$D269)/('Sound Power'!$F269)))),DEGREES(ACOS(1-(1/'ModelParams Lw'!F$29*SQRT(0.5*1.2/'Sound Power'!$C269)*('Sound Power'!$B269/3600)/('Sound Power'!$D269)/('Sound Power'!$F269)))))</f>
        <v>#DIV/0!</v>
      </c>
      <c r="BW269" s="23" t="e">
        <f>IF(Calcul!$E271="SW",DEGREES(ACOS(1-(1/'ModelParams Lw'!G$25*SQRT(0.5*1.2/'Sound Power'!$C269)*('Sound Power'!$B269/3600)/('Sound Power'!$D269)/('Sound Power'!$F269)))),DEGREES(ACOS(1-(1/'ModelParams Lw'!G$29*SQRT(0.5*1.2/'Sound Power'!$C269)*('Sound Power'!$B269/3600)/('Sound Power'!$D269)/('Sound Power'!$F269)))))</f>
        <v>#DIV/0!</v>
      </c>
      <c r="BX269" s="23" t="e">
        <f>IF(Calcul!$E271="SW",DEGREES(ACOS(1-(1/'ModelParams Lw'!H$25*SQRT(0.5*1.2/'Sound Power'!$C269)*('Sound Power'!$B269/3600)/('Sound Power'!$D269)/('Sound Power'!$F269)))),DEGREES(ACOS(1-(1/'ModelParams Lw'!H$29*SQRT(0.5*1.2/'Sound Power'!$C269)*('Sound Power'!$B269/3600)/('Sound Power'!$D269)/('Sound Power'!$F269)))))</f>
        <v>#DIV/0!</v>
      </c>
      <c r="BY269" s="23" t="e">
        <f>IF(Calcul!$E271="SW",DEGREES(ACOS(1-(1/'ModelParams Lw'!I$25*SQRT(0.5*1.2/'Sound Power'!$C269)*('Sound Power'!$B269/3600)/('Sound Power'!$D269)/('Sound Power'!$F269)))),DEGREES(ACOS(1-(1/'ModelParams Lw'!I$29*SQRT(0.5*1.2/'Sound Power'!$C269)*('Sound Power'!$B269/3600)/('Sound Power'!$D269)/('Sound Power'!$F269)))))</f>
        <v>#DIV/0!</v>
      </c>
      <c r="BZ269" s="23" t="e">
        <f>IF(Calcul!$E271="SW",DEGREES(ACOS(1-(1/'ModelParams Lw'!J$25*SQRT(0.5*1.2/'Sound Power'!$C269)*('Sound Power'!$B269/3600)/('Sound Power'!$D269)/('Sound Power'!$F269)))),DEGREES(ACOS(1-(1/'ModelParams Lw'!J$29*SQRT(0.5*1.2/'Sound Power'!$C269)*('Sound Power'!$B269/3600)/('Sound Power'!$D269)/('Sound Power'!$F269)))))</f>
        <v>#DIV/0!</v>
      </c>
      <c r="CA269" s="26" t="e">
        <f>IF(Calcul!$E271="SW",'ModelParams Lw'!C$22+'ModelParams Lw'!C$23*LOG('Sound Power'!$D269/'Sound Power'!$E269)+'ModelParams Lw'!C$24*LN('Sound Power'!BS269),IF('ModelParams Lw'!C$26+'ModelParams Lw'!C$27*LOG('Sound Power'!$D269/'Sound Power'!$E269)+'ModelParams Lw'!C$28*LN('Sound Power'!BS269)&lt;'ModelParams Lw'!C$22+'ModelParams Lw'!C$23*LOG('Sound Power'!$D269/'Sound Power'!$E269)+'ModelParams Lw'!C$24*LN('Sound Power'!BS269),'ModelParams Lw'!C$22+'ModelParams Lw'!C$23*LOG('Sound Power'!$D269/'Sound Power'!$E269)+'ModelParams Lw'!C$24*LN('Sound Power'!BS269),'ModelParams Lw'!C$26+'ModelParams Lw'!C$27*LOG('Sound Power'!$D269/'Sound Power'!$E269)+'ModelParams Lw'!C$28*LN('Sound Power'!BS269)))</f>
        <v>#DIV/0!</v>
      </c>
      <c r="CB269" s="26" t="e">
        <f>IF(Calcul!$E271="SW",'ModelParams Lw'!D$22+'ModelParams Lw'!D$23*LOG('Sound Power'!$D269/'Sound Power'!$E269)+'ModelParams Lw'!D$24*LN('Sound Power'!BT269),IF('ModelParams Lw'!D$26+'ModelParams Lw'!D$27*LOG('Sound Power'!$D269/'Sound Power'!$E269)+'ModelParams Lw'!D$28*LN('Sound Power'!BT269)&lt;'ModelParams Lw'!D$22+'ModelParams Lw'!D$23*LOG('Sound Power'!$D269/'Sound Power'!$E269)+'ModelParams Lw'!D$24*LN('Sound Power'!BT269),'ModelParams Lw'!D$22+'ModelParams Lw'!D$23*LOG('Sound Power'!$D269/'Sound Power'!$E269)+'ModelParams Lw'!D$24*LN('Sound Power'!BT269),'ModelParams Lw'!D$26+'ModelParams Lw'!D$27*LOG('Sound Power'!$D269/'Sound Power'!$E269)+'ModelParams Lw'!D$28*LN('Sound Power'!BT269)))</f>
        <v>#DIV/0!</v>
      </c>
      <c r="CC269" s="26" t="e">
        <f>IF(Calcul!$E271="SW",'ModelParams Lw'!E$22+'ModelParams Lw'!E$23*LOG('Sound Power'!$D269/'Sound Power'!$E269)+'ModelParams Lw'!E$24*LN('Sound Power'!BU269),IF('ModelParams Lw'!E$26+'ModelParams Lw'!E$27*LOG('Sound Power'!$D269/'Sound Power'!$E269)+'ModelParams Lw'!E$28*LN('Sound Power'!BU269)&lt;'ModelParams Lw'!E$22+'ModelParams Lw'!E$23*LOG('Sound Power'!$D269/'Sound Power'!$E269)+'ModelParams Lw'!E$24*LN('Sound Power'!BU269),'ModelParams Lw'!E$22+'ModelParams Lw'!E$23*LOG('Sound Power'!$D269/'Sound Power'!$E269)+'ModelParams Lw'!E$24*LN('Sound Power'!BU269),'ModelParams Lw'!E$26+'ModelParams Lw'!E$27*LOG('Sound Power'!$D269/'Sound Power'!$E269)+'ModelParams Lw'!E$28*LN('Sound Power'!BU269)))</f>
        <v>#DIV/0!</v>
      </c>
      <c r="CD269" s="26" t="e">
        <f>IF(Calcul!$E271="SW",'ModelParams Lw'!F$22+'ModelParams Lw'!F$23*LOG('Sound Power'!$D269/'Sound Power'!$E269)+'ModelParams Lw'!F$24*LN('Sound Power'!BV269),IF('ModelParams Lw'!F$26+'ModelParams Lw'!F$27*LOG('Sound Power'!$D269/'Sound Power'!$E269)+'ModelParams Lw'!F$28*LN('Sound Power'!BV269)&lt;'ModelParams Lw'!F$22+'ModelParams Lw'!F$23*LOG('Sound Power'!$D269/'Sound Power'!$E269)+'ModelParams Lw'!F$24*LN('Sound Power'!BV269),'ModelParams Lw'!F$22+'ModelParams Lw'!F$23*LOG('Sound Power'!$D269/'Sound Power'!$E269)+'ModelParams Lw'!F$24*LN('Sound Power'!BV269),'ModelParams Lw'!F$26+'ModelParams Lw'!F$27*LOG('Sound Power'!$D269/'Sound Power'!$E269)+'ModelParams Lw'!F$28*LN('Sound Power'!BV269)))</f>
        <v>#DIV/0!</v>
      </c>
      <c r="CE269" s="26" t="e">
        <f>IF(Calcul!$E271="SW",'ModelParams Lw'!G$22+'ModelParams Lw'!G$23*LOG('Sound Power'!$D269/'Sound Power'!$E269)+'ModelParams Lw'!G$24*LN('Sound Power'!BW269),IF('ModelParams Lw'!G$26+'ModelParams Lw'!G$27*LOG('Sound Power'!$D269/'Sound Power'!$E269)+'ModelParams Lw'!G$28*LN('Sound Power'!BW269)&lt;'ModelParams Lw'!G$22+'ModelParams Lw'!G$23*LOG('Sound Power'!$D269/'Sound Power'!$E269)+'ModelParams Lw'!G$24*LN('Sound Power'!BW269),'ModelParams Lw'!G$22+'ModelParams Lw'!G$23*LOG('Sound Power'!$D269/'Sound Power'!$E269)+'ModelParams Lw'!G$24*LN('Sound Power'!BW269),'ModelParams Lw'!G$26+'ModelParams Lw'!G$27*LOG('Sound Power'!$D269/'Sound Power'!$E269)+'ModelParams Lw'!G$28*LN('Sound Power'!BW269)))</f>
        <v>#DIV/0!</v>
      </c>
      <c r="CF269" s="26" t="e">
        <f>IF(Calcul!$E271="SW",'ModelParams Lw'!H$22+'ModelParams Lw'!H$23*LOG('Sound Power'!$D269/'Sound Power'!$E269)+'ModelParams Lw'!H$24*LN('Sound Power'!BX269),IF('ModelParams Lw'!H$26+'ModelParams Lw'!H$27*LOG('Sound Power'!$D269/'Sound Power'!$E269)+'ModelParams Lw'!H$28*LN('Sound Power'!BX269)&lt;'ModelParams Lw'!H$22+'ModelParams Lw'!H$23*LOG('Sound Power'!$D269/'Sound Power'!$E269)+'ModelParams Lw'!H$24*LN('Sound Power'!BX269),'ModelParams Lw'!H$22+'ModelParams Lw'!H$23*LOG('Sound Power'!$D269/'Sound Power'!$E269)+'ModelParams Lw'!H$24*LN('Sound Power'!BX269),'ModelParams Lw'!H$26+'ModelParams Lw'!H$27*LOG('Sound Power'!$D269/'Sound Power'!$E269)+'ModelParams Lw'!H$28*LN('Sound Power'!BX269)))</f>
        <v>#DIV/0!</v>
      </c>
      <c r="CG269" s="26" t="e">
        <f>IF(Calcul!$E271="SW",'ModelParams Lw'!I$22+'ModelParams Lw'!I$23*LOG('Sound Power'!$D269/'Sound Power'!$E269)+'ModelParams Lw'!I$24*LN('Sound Power'!BY269),IF('ModelParams Lw'!I$26+'ModelParams Lw'!I$27*LOG('Sound Power'!$D269/'Sound Power'!$E269)+'ModelParams Lw'!I$28*LN('Sound Power'!BY269)&lt;'ModelParams Lw'!I$22+'ModelParams Lw'!I$23*LOG('Sound Power'!$D269/'Sound Power'!$E269)+'ModelParams Lw'!I$24*LN('Sound Power'!BY269),'ModelParams Lw'!I$22+'ModelParams Lw'!I$23*LOG('Sound Power'!$D269/'Sound Power'!$E269)+'ModelParams Lw'!I$24*LN('Sound Power'!BY269),'ModelParams Lw'!I$26+'ModelParams Lw'!I$27*LOG('Sound Power'!$D269/'Sound Power'!$E269)+'ModelParams Lw'!I$28*LN('Sound Power'!BY269)))</f>
        <v>#DIV/0!</v>
      </c>
      <c r="CH269" s="26" t="e">
        <f>IF(Calcul!$E271="SW",'ModelParams Lw'!J$22+'ModelParams Lw'!J$23*LOG('Sound Power'!$D269/'Sound Power'!$E269)+'ModelParams Lw'!J$24*LN('Sound Power'!BZ269),IF('ModelParams Lw'!J$26+'ModelParams Lw'!J$27*LOG('Sound Power'!$D269/'Sound Power'!$E269)+'ModelParams Lw'!J$28*LN('Sound Power'!BZ269)&lt;'ModelParams Lw'!J$22+'ModelParams Lw'!J$23*LOG('Sound Power'!$D269/'Sound Power'!$E269)+'ModelParams Lw'!J$24*LN('Sound Power'!BZ269),'ModelParams Lw'!J$22+'ModelParams Lw'!J$23*LOG('Sound Power'!$D269/'Sound Power'!$E269)+'ModelParams Lw'!J$24*LN('Sound Power'!BZ269),'ModelParams Lw'!J$26+'ModelParams Lw'!J$27*LOG('Sound Power'!$D269/'Sound Power'!$E269)+'ModelParams Lw'!J$28*LN('Sound Power'!BZ269)))</f>
        <v>#DIV/0!</v>
      </c>
      <c r="CI269" s="26" t="e">
        <f t="shared" si="108"/>
        <v>#DIV/0!</v>
      </c>
      <c r="CJ269" s="26" t="e">
        <f t="shared" si="109"/>
        <v>#DIV/0!</v>
      </c>
      <c r="CK269" s="26" t="e">
        <f t="shared" si="110"/>
        <v>#DIV/0!</v>
      </c>
      <c r="CL269" s="26" t="e">
        <f t="shared" si="111"/>
        <v>#DIV/0!</v>
      </c>
      <c r="CM269" s="26" t="e">
        <f t="shared" si="112"/>
        <v>#DIV/0!</v>
      </c>
      <c r="CN269" s="26" t="e">
        <f t="shared" si="113"/>
        <v>#DIV/0!</v>
      </c>
      <c r="CO269" s="26" t="e">
        <f t="shared" si="114"/>
        <v>#DIV/0!</v>
      </c>
      <c r="CP269" s="26" t="e">
        <f t="shared" si="115"/>
        <v>#DIV/0!</v>
      </c>
      <c r="CQ269" s="26" t="e">
        <f>10*LOG10(IF(CI269="",0,POWER(10,((CI269+'ModelParams Lw'!$O$4)/10))) +IF(CJ269="",0,POWER(10,((CJ269+'ModelParams Lw'!$P$4)/10))) +IF(CK269="",0,POWER(10,((CK269+'ModelParams Lw'!$Q$4)/10))) +IF(CL269="",0,POWER(10,((CL269+'ModelParams Lw'!$R$4)/10))) +IF(CM269="",0,POWER(10,((CM269+'ModelParams Lw'!$S$4)/10))) +IF(CN269="",0,POWER(10,((CN269+'ModelParams Lw'!$T$4)/10))) +IF(CO269="",0,POWER(10,((CO269+'ModelParams Lw'!$U$4)/10)))+IF(CP269="",0,POWER(10,((CP269+'ModelParams Lw'!$V$4)/10))))</f>
        <v>#DIV/0!</v>
      </c>
      <c r="CR269" s="26" t="e">
        <f t="shared" si="116"/>
        <v>#DIV/0!</v>
      </c>
      <c r="CS269" s="26" t="e">
        <f>(CI269-'ModelParams Lw'!$O$10)/'ModelParams Lw'!$O$11</f>
        <v>#DIV/0!</v>
      </c>
      <c r="CT269" s="26" t="e">
        <f>(CJ269-'ModelParams Lw'!$P$10)/'ModelParams Lw'!$P$11</f>
        <v>#DIV/0!</v>
      </c>
      <c r="CU269" s="26" t="e">
        <f>(CK269-'ModelParams Lw'!$Q$10)/'ModelParams Lw'!$Q$11</f>
        <v>#DIV/0!</v>
      </c>
      <c r="CV269" s="26" t="e">
        <f>(CL269-'ModelParams Lw'!$R$10)/'ModelParams Lw'!$R$11</f>
        <v>#DIV/0!</v>
      </c>
      <c r="CW269" s="26" t="e">
        <f>(CM269-'ModelParams Lw'!$S$10)/'ModelParams Lw'!$S$11</f>
        <v>#DIV/0!</v>
      </c>
      <c r="CX269" s="26" t="e">
        <f>(CN269-'ModelParams Lw'!$T$10)/'ModelParams Lw'!$T$11</f>
        <v>#DIV/0!</v>
      </c>
      <c r="CY269" s="26" t="e">
        <f>(CO269-'ModelParams Lw'!$U$10)/'ModelParams Lw'!$U$11</f>
        <v>#DIV/0!</v>
      </c>
      <c r="CZ269" s="26" t="e">
        <f>(CP269-'ModelParams Lw'!$V$10)/'ModelParams Lw'!$V$11</f>
        <v>#DIV/0!</v>
      </c>
    </row>
    <row r="270" spans="1:104" x14ac:dyDescent="0.2">
      <c r="A270" s="13">
        <f>Calcul!A272</f>
        <v>0</v>
      </c>
      <c r="B270" s="13">
        <f t="shared" si="117"/>
        <v>0</v>
      </c>
      <c r="C270" s="13">
        <f>Calcul!B272</f>
        <v>0</v>
      </c>
      <c r="D270" s="13">
        <f>Calcul!C272/1000</f>
        <v>0</v>
      </c>
      <c r="E270" s="13">
        <f>Calcul!D272/1000</f>
        <v>0</v>
      </c>
      <c r="F270" s="13">
        <f t="shared" si="118"/>
        <v>0</v>
      </c>
      <c r="G270" s="23" t="e">
        <f>DEGREES(ACOS(1-(1/'ModelParams Lw'!B$15*SQRT(0.5*1.2/'Sound Power'!$C270)*('Sound Power'!$B270/3600)/('Sound Power'!$D270)/('Sound Power'!$F270))))</f>
        <v>#DIV/0!</v>
      </c>
      <c r="H270" s="23" t="e">
        <f>DEGREES(ACOS(1-(1/'ModelParams Lw'!C$15*SQRT(0.5*1.2/'Sound Power'!$C270)*('Sound Power'!$B270/3600)/('Sound Power'!$D270)/('Sound Power'!$F270))))</f>
        <v>#DIV/0!</v>
      </c>
      <c r="I270" s="23" t="e">
        <f>DEGREES(ACOS(1-(1/'ModelParams Lw'!D$15*SQRT(0.5*1.2/'Sound Power'!$C270)*('Sound Power'!$B270/3600)/('Sound Power'!$D270)/('Sound Power'!$F270))))</f>
        <v>#DIV/0!</v>
      </c>
      <c r="J270" s="23" t="e">
        <f>DEGREES(ACOS(1-(1/'ModelParams Lw'!E$15*SQRT(0.5*1.2/'Sound Power'!$C270)*('Sound Power'!$B270/3600)/('Sound Power'!$D270)/('Sound Power'!$F270))))</f>
        <v>#DIV/0!</v>
      </c>
      <c r="K270" s="23" t="e">
        <f>DEGREES(ACOS(1-(1/'ModelParams Lw'!F$15*SQRT(0.5*1.2/'Sound Power'!$C270)*('Sound Power'!$B270/3600)/('Sound Power'!$D270)/('Sound Power'!$F270))))</f>
        <v>#DIV/0!</v>
      </c>
      <c r="L270" s="23" t="e">
        <f>DEGREES(ACOS(1-(1/'ModelParams Lw'!G$15*SQRT(0.5*1.2/'Sound Power'!$C270)*('Sound Power'!$B270/3600)/('Sound Power'!$D270)/('Sound Power'!$F270))))</f>
        <v>#DIV/0!</v>
      </c>
      <c r="M270" s="23" t="e">
        <f>DEGREES(ACOS(1-(1/'ModelParams Lw'!H$15*SQRT(0.5*1.2/'Sound Power'!$C270)*('Sound Power'!$B270/3600)/('Sound Power'!$D270)/('Sound Power'!$F270))))</f>
        <v>#DIV/0!</v>
      </c>
      <c r="N270" s="23" t="e">
        <f>DEGREES(ACOS(1-(1/'ModelParams Lw'!I$15*SQRT(0.5*1.2/'Sound Power'!$C270)*('Sound Power'!$B270/3600)/('Sound Power'!$D270)/('Sound Power'!$F270))))</f>
        <v>#DIV/0!</v>
      </c>
      <c r="O270" s="26" t="e">
        <f>('ModelParams Lw'!B$4*LN('Sound Power'!G270)/(1+EXP(-('Sound Power'!$D270*1000+'ModelParams Lw'!B$6)/'ModelParams Lw'!B$7))+'ModelParams Lw'!B$5)*LN('Sound Power'!$B270)-('ModelParams Lw'!B$8+'ModelParams Lw'!B$9*$D270+'ModelParams Lw'!B$10*'Sound Power'!$F270^'ModelParams Lw'!B$14+'ModelParams Lw'!B$11*LN('Sound Power'!G270)+'ModelParams Lw'!B$12*'Sound Power'!$D270*'Sound Power'!$F270+'ModelParams Lw'!B$13*'Sound Power'!$D270*LN('Sound Power'!G270))</f>
        <v>#DIV/0!</v>
      </c>
      <c r="P270" s="26" t="e">
        <f>('ModelParams Lw'!C$4*LN('Sound Power'!H270)/(1+EXP(-('Sound Power'!$D270*1000+'ModelParams Lw'!C$6)/'ModelParams Lw'!C$7))+'ModelParams Lw'!C$5)*LN('Sound Power'!$B270)-('ModelParams Lw'!C$8+'ModelParams Lw'!C$9*$D270+'ModelParams Lw'!C$10*'Sound Power'!$F270^'ModelParams Lw'!C$14+'ModelParams Lw'!C$11*LN('Sound Power'!H270)+'ModelParams Lw'!C$12*'Sound Power'!$D270*'Sound Power'!$F270+'ModelParams Lw'!C$13*'Sound Power'!$D270*LN('Sound Power'!H270))</f>
        <v>#DIV/0!</v>
      </c>
      <c r="Q270" s="26" t="e">
        <f>('ModelParams Lw'!D$4*LN('Sound Power'!I270)/(1+EXP(-('Sound Power'!$D270*1000+'ModelParams Lw'!D$6)/'ModelParams Lw'!D$7))+'ModelParams Lw'!D$5)*LN('Sound Power'!$B270)-('ModelParams Lw'!D$8+'ModelParams Lw'!D$9*$D270+'ModelParams Lw'!D$10*'Sound Power'!$F270^'ModelParams Lw'!D$14+'ModelParams Lw'!D$11*LN('Sound Power'!I270)+'ModelParams Lw'!D$12*'Sound Power'!$D270*'Sound Power'!$F270+'ModelParams Lw'!D$13*'Sound Power'!$D270*LN('Sound Power'!I270))</f>
        <v>#DIV/0!</v>
      </c>
      <c r="R270" s="26" t="e">
        <f>('ModelParams Lw'!E$4*LN('Sound Power'!J270)/(1+EXP(-('Sound Power'!$D270*1000+'ModelParams Lw'!E$6)/'ModelParams Lw'!E$7))+'ModelParams Lw'!E$5)*LN('Sound Power'!$B270)-('ModelParams Lw'!E$8+'ModelParams Lw'!E$9*$D270+'ModelParams Lw'!E$10*'Sound Power'!$F270^'ModelParams Lw'!E$14+'ModelParams Lw'!E$11*LN('Sound Power'!J270)+'ModelParams Lw'!E$12*'Sound Power'!$D270*'Sound Power'!$F270+'ModelParams Lw'!E$13*'Sound Power'!$D270*LN('Sound Power'!J270))</f>
        <v>#DIV/0!</v>
      </c>
      <c r="S270" s="26" t="e">
        <f>('ModelParams Lw'!F$4*LN('Sound Power'!K270)/(1+EXP(-('Sound Power'!$D270*1000+'ModelParams Lw'!F$6)/'ModelParams Lw'!F$7))+'ModelParams Lw'!F$5)*LN('Sound Power'!$B270)-('ModelParams Lw'!F$8+'ModelParams Lw'!F$9*$D270+'ModelParams Lw'!F$10*'Sound Power'!$F270^'ModelParams Lw'!F$14+'ModelParams Lw'!F$11*LN('Sound Power'!K270)+'ModelParams Lw'!F$12*'Sound Power'!$D270*'Sound Power'!$F270+'ModelParams Lw'!F$13*'Sound Power'!$D270*LN('Sound Power'!K270))</f>
        <v>#DIV/0!</v>
      </c>
      <c r="T270" s="26" t="e">
        <f>('ModelParams Lw'!G$4*LN('Sound Power'!L270)/(1+EXP(-('Sound Power'!$D270*1000+'ModelParams Lw'!G$6)/'ModelParams Lw'!G$7))+'ModelParams Lw'!G$5)*LN('Sound Power'!$B270)-('ModelParams Lw'!G$8+'ModelParams Lw'!G$9*$D270+'ModelParams Lw'!G$10*'Sound Power'!$F270^'ModelParams Lw'!G$14+'ModelParams Lw'!G$11*LN('Sound Power'!L270)+'ModelParams Lw'!G$12*'Sound Power'!$D270*'Sound Power'!$F270+'ModelParams Lw'!G$13*'Sound Power'!$D270*LN('Sound Power'!L270))</f>
        <v>#DIV/0!</v>
      </c>
      <c r="U270" s="26" t="e">
        <f>('ModelParams Lw'!H$4*LN('Sound Power'!M270)/(1+EXP(-('Sound Power'!$D270*1000+'ModelParams Lw'!H$6)/'ModelParams Lw'!H$7))+'ModelParams Lw'!H$5)*LN('Sound Power'!$B270)-('ModelParams Lw'!H$8+'ModelParams Lw'!H$9*$D270+'ModelParams Lw'!H$10*'Sound Power'!$F270^'ModelParams Lw'!H$14+'ModelParams Lw'!H$11*LN('Sound Power'!M270)+'ModelParams Lw'!H$12*'Sound Power'!$D270*'Sound Power'!$F270+'ModelParams Lw'!H$13*'Sound Power'!$D270*LN('Sound Power'!M270))</f>
        <v>#DIV/0!</v>
      </c>
      <c r="V270" s="26" t="e">
        <f>('ModelParams Lw'!I$4*LN('Sound Power'!N270)/(1+EXP(-('Sound Power'!$D270*1000+'ModelParams Lw'!I$6)/'ModelParams Lw'!I$7))+'ModelParams Lw'!I$5)*LN('Sound Power'!$B270)-('ModelParams Lw'!I$8+'ModelParams Lw'!I$9*$D270+'ModelParams Lw'!I$10*'Sound Power'!$F270^'ModelParams Lw'!I$14+'ModelParams Lw'!I$11*LN('Sound Power'!N270)+'ModelParams Lw'!I$12*'Sound Power'!$D270*'Sound Power'!$F270+'ModelParams Lw'!I$13*'Sound Power'!$D270*LN('Sound Power'!N270))</f>
        <v>#DIV/0!</v>
      </c>
      <c r="W270" s="26" t="e">
        <f>10*LOG10(IF(O270="",0,POWER(10,((O270+'ModelParams Lw'!$O$4)/10))) +IF(P270="",0,POWER(10,((P270+'ModelParams Lw'!$P$4)/10))) +IF(Q270="",0,POWER(10,((Q270+'ModelParams Lw'!$Q$4)/10))) +IF(R270="",0,POWER(10,((R270+'ModelParams Lw'!$R$4)/10))) +IF(S270="",0,POWER(10,((S270+'ModelParams Lw'!$S$4)/10))) +IF(T270="",0,POWER(10,((T270+'ModelParams Lw'!$T$4)/10))) +IF(U270="",0,POWER(10,((U270+'ModelParams Lw'!$U$4)/10)))+IF(V270="",0,POWER(10,((V270+'ModelParams Lw'!$V$4)/10))))</f>
        <v>#DIV/0!</v>
      </c>
      <c r="X270" s="26" t="e">
        <f t="shared" si="102"/>
        <v>#DIV/0!</v>
      </c>
      <c r="Y270" s="26" t="e">
        <f>(O270-'ModelParams Lw'!O$10)/'ModelParams Lw'!O$11</f>
        <v>#DIV/0!</v>
      </c>
      <c r="Z270" s="26" t="e">
        <f>(P270-'ModelParams Lw'!P$10)/'ModelParams Lw'!P$11</f>
        <v>#DIV/0!</v>
      </c>
      <c r="AA270" s="26" t="e">
        <f>(Q270-'ModelParams Lw'!Q$10)/'ModelParams Lw'!Q$11</f>
        <v>#DIV/0!</v>
      </c>
      <c r="AB270" s="26" t="e">
        <f>(R270-'ModelParams Lw'!R$10)/'ModelParams Lw'!R$11</f>
        <v>#DIV/0!</v>
      </c>
      <c r="AC270" s="26" t="e">
        <f>(S270-'ModelParams Lw'!S$10)/'ModelParams Lw'!S$11</f>
        <v>#DIV/0!</v>
      </c>
      <c r="AD270" s="26" t="e">
        <f>(T270-'ModelParams Lw'!T$10)/'ModelParams Lw'!T$11</f>
        <v>#DIV/0!</v>
      </c>
      <c r="AE270" s="26" t="e">
        <f>(U270-'ModelParams Lw'!U$10)/'ModelParams Lw'!U$11</f>
        <v>#DIV/0!</v>
      </c>
      <c r="AF270" s="26" t="e">
        <f>(V270-'ModelParams Lw'!V$10)/'ModelParams Lw'!V$11</f>
        <v>#DIV/0!</v>
      </c>
      <c r="AG270" s="26" t="e">
        <f t="shared" si="103"/>
        <v>#DIV/0!</v>
      </c>
      <c r="AH270" s="26" t="e">
        <f>VLOOKUP(D270*1000,'ModelParams Lw'!$A$38:$D$58,4)</f>
        <v>#N/A</v>
      </c>
      <c r="AI270" s="56" t="e">
        <f>VLOOKUP(D270*1000,'ModelParams Lw'!$A$38:$D$58,2)</f>
        <v>#N/A</v>
      </c>
      <c r="AJ270" s="46" t="e">
        <f t="shared" si="104"/>
        <v>#DIV/0!</v>
      </c>
      <c r="AK270" s="26" t="e">
        <f t="shared" si="105"/>
        <v>#VALUE!</v>
      </c>
      <c r="AL270" s="26" t="e">
        <f>IF($AI270=100,'ModelParams Lw'!R$35*'Sound Power'!$AH270^2+'ModelParams Lw'!R$36*'Sound Power'!$AH270+'ModelParams Lw'!R$37,IF($AI270=150,'ModelParams Lw'!R$38*'Sound Power'!$AH270^2+'ModelParams Lw'!R$39*'Sound Power'!$AH270+'ModelParams Lw'!R$40,'ModelParams Lw'!R$41*'Sound Power'!$AH270^2+'ModelParams Lw'!R$42*'Sound Power'!$AH270+'ModelParams Lw'!R$43))</f>
        <v>#N/A</v>
      </c>
      <c r="AM270" s="26" t="e">
        <f>IF($AI270=100,'ModelParams Lw'!S$35*'Sound Power'!$AH270^2+'ModelParams Lw'!S$36*'Sound Power'!$AH270+'ModelParams Lw'!S$37,IF($AI270=150,'ModelParams Lw'!S$38*'Sound Power'!$AH270^2+'ModelParams Lw'!S$39*'Sound Power'!$AH270+'ModelParams Lw'!S$40,'ModelParams Lw'!S$41*'Sound Power'!$AH270^2+'ModelParams Lw'!S$42*'Sound Power'!$AH270+'ModelParams Lw'!S$43))</f>
        <v>#N/A</v>
      </c>
      <c r="AN270" s="26" t="e">
        <f>IF($AI270=100,'ModelParams Lw'!T$35*'Sound Power'!$AH270^2+'ModelParams Lw'!T$36*'Sound Power'!$AH270+'ModelParams Lw'!T$37,IF($AI270=150,'ModelParams Lw'!T$38*'Sound Power'!$AH270^2+'ModelParams Lw'!T$39*'Sound Power'!$AH270+'ModelParams Lw'!T$40,'ModelParams Lw'!T$41*'Sound Power'!$AH270^2+'ModelParams Lw'!T$42*'Sound Power'!$AH270+'ModelParams Lw'!T$43))</f>
        <v>#N/A</v>
      </c>
      <c r="AO270" s="26" t="e">
        <f>IF($AI270=100,'ModelParams Lw'!U$35*'Sound Power'!$AH270^2+'ModelParams Lw'!U$36*'Sound Power'!$AH270+'ModelParams Lw'!U$37,IF($AI270=150,'ModelParams Lw'!U$38*'Sound Power'!$AH270^2+'ModelParams Lw'!U$39*'Sound Power'!$AH270+'ModelParams Lw'!U$40,'ModelParams Lw'!U$41*'Sound Power'!$AH270^2+'ModelParams Lw'!U$42*'Sound Power'!$AH270+'ModelParams Lw'!U$43))</f>
        <v>#N/A</v>
      </c>
      <c r="AP270" s="26" t="e">
        <f>IF($AI270=100,'ModelParams Lw'!V$35*'Sound Power'!$AH270^2+'ModelParams Lw'!V$36*'Sound Power'!$AH270+'ModelParams Lw'!V$37,IF($AI270=150,'ModelParams Lw'!V$38*'Sound Power'!$AH270^2+'ModelParams Lw'!V$39*'Sound Power'!$AH270+'ModelParams Lw'!V$40,'ModelParams Lw'!V$41*'Sound Power'!$AH270^2+'ModelParams Lw'!V$42*'Sound Power'!$AH270+'ModelParams Lw'!V$43))</f>
        <v>#N/A</v>
      </c>
      <c r="AQ270" s="26" t="e">
        <f>IF($AI270=100,'ModelParams Lw'!W$35*'Sound Power'!$AH270^2+'ModelParams Lw'!W$36*'Sound Power'!$AH270+'ModelParams Lw'!W$37,IF($AI270=150,'ModelParams Lw'!W$38*'Sound Power'!$AH270^2+'ModelParams Lw'!W$39*'Sound Power'!$AH270+'ModelParams Lw'!W$40,'ModelParams Lw'!W$41*'Sound Power'!$AH270^2+'ModelParams Lw'!W$42*'Sound Power'!$AH270+'ModelParams Lw'!W$43))</f>
        <v>#N/A</v>
      </c>
      <c r="AR270" s="26" t="e">
        <f t="shared" si="106"/>
        <v>#VALUE!</v>
      </c>
      <c r="AS270" s="26" t="e">
        <f>IF(26.83*LN($AJ270)-11.791-'ModelParams Lw'!B$35&lt;0,0,26.83*LN($AJ270)-11.791-'ModelParams Lw'!B$35)</f>
        <v>#DIV/0!</v>
      </c>
      <c r="AT270" s="26" t="e">
        <f>IF(26.83*LN($AJ270)-11.791-'ModelParams Lw'!C$35&lt;0,0,26.83*LN($AJ270)-11.791-'ModelParams Lw'!C$35)</f>
        <v>#DIV/0!</v>
      </c>
      <c r="AU270" s="26" t="e">
        <f>IF(26.83*LN($AJ270)-11.791-'ModelParams Lw'!D$35&lt;0,0,26.83*LN($AJ270)-11.791-'ModelParams Lw'!D$35)</f>
        <v>#DIV/0!</v>
      </c>
      <c r="AV270" s="26" t="e">
        <f>IF(26.83*LN($AJ270)-11.791-'ModelParams Lw'!E$35&lt;0,0,26.83*LN($AJ270)-11.791-'ModelParams Lw'!E$35)</f>
        <v>#DIV/0!</v>
      </c>
      <c r="AW270" s="26" t="e">
        <f>IF(26.83*LN($AJ270)-11.791-'ModelParams Lw'!F$35&lt;0,0,26.83*LN($AJ270)-11.791-'ModelParams Lw'!F$35)</f>
        <v>#DIV/0!</v>
      </c>
      <c r="AX270" s="26" t="e">
        <f>IF(26.83*LN($AJ270)-11.791-'ModelParams Lw'!G$35&lt;0,0,26.83*LN($AJ270)-11.791-'ModelParams Lw'!G$35)</f>
        <v>#DIV/0!</v>
      </c>
      <c r="AY270" s="26" t="e">
        <f>IF(26.83*LN($AJ270)-11.791-'ModelParams Lw'!H$35&lt;0,0,26.83*LN($AJ270)-11.791-'ModelParams Lw'!H$35)</f>
        <v>#DIV/0!</v>
      </c>
      <c r="AZ270" s="26" t="e">
        <f>IF(26.83*LN($AJ270)-11.791-'ModelParams Lw'!I$35&lt;0,0,26.83*LN($AJ270)-11.791-'ModelParams Lw'!I$35)</f>
        <v>#DIV/0!</v>
      </c>
      <c r="BA270" s="26" t="e">
        <f t="shared" si="119"/>
        <v>#DIV/0!</v>
      </c>
      <c r="BB270" s="26" t="e">
        <f t="shared" si="120"/>
        <v>#DIV/0!</v>
      </c>
      <c r="BC270" s="26" t="e">
        <f t="shared" si="121"/>
        <v>#DIV/0!</v>
      </c>
      <c r="BD270" s="26" t="e">
        <f t="shared" si="122"/>
        <v>#DIV/0!</v>
      </c>
      <c r="BE270" s="26" t="e">
        <f t="shared" si="123"/>
        <v>#DIV/0!</v>
      </c>
      <c r="BF270" s="26" t="e">
        <f t="shared" si="124"/>
        <v>#DIV/0!</v>
      </c>
      <c r="BG270" s="26" t="e">
        <f t="shared" si="125"/>
        <v>#DIV/0!</v>
      </c>
      <c r="BH270" s="26" t="e">
        <f t="shared" si="126"/>
        <v>#DIV/0!</v>
      </c>
      <c r="BI270" s="26" t="e">
        <f>10*LOG10(IF(BA270="",0,POWER(10,((BA270+'ModelParams Lw'!$O$4)/10))) +IF(BB270="",0,POWER(10,((BB270+'ModelParams Lw'!$P$4)/10))) +IF(BC270="",0,POWER(10,((BC270+'ModelParams Lw'!$Q$4)/10))) +IF(BD270="",0,POWER(10,((BD270+'ModelParams Lw'!$R$4)/10))) +IF(BE270="",0,POWER(10,((BE270+'ModelParams Lw'!$S$4)/10))) +IF(BF270="",0,POWER(10,((BF270+'ModelParams Lw'!$T$4)/10))) +IF(BG270="",0,POWER(10,((BG270+'ModelParams Lw'!$U$4)/10)))+IF(BH270="",0,POWER(10,((BH270+'ModelParams Lw'!$V$4)/10))))</f>
        <v>#DIV/0!</v>
      </c>
      <c r="BJ270" s="26" t="e">
        <f t="shared" si="107"/>
        <v>#DIV/0!</v>
      </c>
      <c r="BK270" s="26" t="e">
        <f>(BA270-'ModelParams Lw'!O$10)/'ModelParams Lw'!O$11</f>
        <v>#DIV/0!</v>
      </c>
      <c r="BL270" s="26" t="e">
        <f>(BB270-'ModelParams Lw'!P$10)/'ModelParams Lw'!P$11</f>
        <v>#DIV/0!</v>
      </c>
      <c r="BM270" s="26" t="e">
        <f>(BC270-'ModelParams Lw'!Q$10)/'ModelParams Lw'!Q$11</f>
        <v>#DIV/0!</v>
      </c>
      <c r="BN270" s="26" t="e">
        <f>(BD270-'ModelParams Lw'!R$10)/'ModelParams Lw'!R$11</f>
        <v>#DIV/0!</v>
      </c>
      <c r="BO270" s="26" t="e">
        <f>(BE270-'ModelParams Lw'!S$10)/'ModelParams Lw'!S$11</f>
        <v>#DIV/0!</v>
      </c>
      <c r="BP270" s="26" t="e">
        <f>(BF270-'ModelParams Lw'!T$10)/'ModelParams Lw'!T$11</f>
        <v>#DIV/0!</v>
      </c>
      <c r="BQ270" s="26" t="e">
        <f>(BG270-'ModelParams Lw'!U$10)/'ModelParams Lw'!U$11</f>
        <v>#DIV/0!</v>
      </c>
      <c r="BR270" s="26" t="e">
        <f>(BH270-'ModelParams Lw'!V$10)/'ModelParams Lw'!V$11</f>
        <v>#DIV/0!</v>
      </c>
      <c r="BS270" s="23" t="e">
        <f>IF(Calcul!$E272="SW",DEGREES(ACOS(1-(1/'ModelParams Lw'!C$25*SQRT(0.5*1.2/'Sound Power'!$C270)*('Sound Power'!$B270/3600)/('Sound Power'!$D270)/('Sound Power'!$F270)))),DEGREES(ACOS(1-(1/'ModelParams Lw'!C$29*SQRT(0.5*1.2/'Sound Power'!$C270)*('Sound Power'!$B270/3600)/('Sound Power'!$D270)/('Sound Power'!$F270)))))</f>
        <v>#DIV/0!</v>
      </c>
      <c r="BT270" s="23" t="e">
        <f>IF(Calcul!$E272="SW",DEGREES(ACOS(1-(1/'ModelParams Lw'!D$25*SQRT(0.5*1.2/'Sound Power'!$C270)*('Sound Power'!$B270/3600)/('Sound Power'!$D270)/('Sound Power'!$F270)))),DEGREES(ACOS(1-(1/'ModelParams Lw'!D$29*SQRT(0.5*1.2/'Sound Power'!$C270)*('Sound Power'!$B270/3600)/('Sound Power'!$D270)/('Sound Power'!$F270)))))</f>
        <v>#DIV/0!</v>
      </c>
      <c r="BU270" s="23" t="e">
        <f>IF(Calcul!$E272="SW",DEGREES(ACOS(1-(1/'ModelParams Lw'!E$25*SQRT(0.5*1.2/'Sound Power'!$C270)*('Sound Power'!$B270/3600)/('Sound Power'!$D270)/('Sound Power'!$F270)))),DEGREES(ACOS(1-(1/'ModelParams Lw'!E$29*SQRT(0.5*1.2/'Sound Power'!$C270)*('Sound Power'!$B270/3600)/('Sound Power'!$D270)/('Sound Power'!$F270)))))</f>
        <v>#DIV/0!</v>
      </c>
      <c r="BV270" s="23" t="e">
        <f>IF(Calcul!$E272="SW",DEGREES(ACOS(1-(1/'ModelParams Lw'!F$25*SQRT(0.5*1.2/'Sound Power'!$C270)*('Sound Power'!$B270/3600)/('Sound Power'!$D270)/('Sound Power'!$F270)))),DEGREES(ACOS(1-(1/'ModelParams Lw'!F$29*SQRT(0.5*1.2/'Sound Power'!$C270)*('Sound Power'!$B270/3600)/('Sound Power'!$D270)/('Sound Power'!$F270)))))</f>
        <v>#DIV/0!</v>
      </c>
      <c r="BW270" s="23" t="e">
        <f>IF(Calcul!$E272="SW",DEGREES(ACOS(1-(1/'ModelParams Lw'!G$25*SQRT(0.5*1.2/'Sound Power'!$C270)*('Sound Power'!$B270/3600)/('Sound Power'!$D270)/('Sound Power'!$F270)))),DEGREES(ACOS(1-(1/'ModelParams Lw'!G$29*SQRT(0.5*1.2/'Sound Power'!$C270)*('Sound Power'!$B270/3600)/('Sound Power'!$D270)/('Sound Power'!$F270)))))</f>
        <v>#DIV/0!</v>
      </c>
      <c r="BX270" s="23" t="e">
        <f>IF(Calcul!$E272="SW",DEGREES(ACOS(1-(1/'ModelParams Lw'!H$25*SQRT(0.5*1.2/'Sound Power'!$C270)*('Sound Power'!$B270/3600)/('Sound Power'!$D270)/('Sound Power'!$F270)))),DEGREES(ACOS(1-(1/'ModelParams Lw'!H$29*SQRT(0.5*1.2/'Sound Power'!$C270)*('Sound Power'!$B270/3600)/('Sound Power'!$D270)/('Sound Power'!$F270)))))</f>
        <v>#DIV/0!</v>
      </c>
      <c r="BY270" s="23" t="e">
        <f>IF(Calcul!$E272="SW",DEGREES(ACOS(1-(1/'ModelParams Lw'!I$25*SQRT(0.5*1.2/'Sound Power'!$C270)*('Sound Power'!$B270/3600)/('Sound Power'!$D270)/('Sound Power'!$F270)))),DEGREES(ACOS(1-(1/'ModelParams Lw'!I$29*SQRT(0.5*1.2/'Sound Power'!$C270)*('Sound Power'!$B270/3600)/('Sound Power'!$D270)/('Sound Power'!$F270)))))</f>
        <v>#DIV/0!</v>
      </c>
      <c r="BZ270" s="23" t="e">
        <f>IF(Calcul!$E272="SW",DEGREES(ACOS(1-(1/'ModelParams Lw'!J$25*SQRT(0.5*1.2/'Sound Power'!$C270)*('Sound Power'!$B270/3600)/('Sound Power'!$D270)/('Sound Power'!$F270)))),DEGREES(ACOS(1-(1/'ModelParams Lw'!J$29*SQRT(0.5*1.2/'Sound Power'!$C270)*('Sound Power'!$B270/3600)/('Sound Power'!$D270)/('Sound Power'!$F270)))))</f>
        <v>#DIV/0!</v>
      </c>
      <c r="CA270" s="26" t="e">
        <f>IF(Calcul!$E272="SW",'ModelParams Lw'!C$22+'ModelParams Lw'!C$23*LOG('Sound Power'!$D270/'Sound Power'!$E270)+'ModelParams Lw'!C$24*LN('Sound Power'!BS270),IF('ModelParams Lw'!C$26+'ModelParams Lw'!C$27*LOG('Sound Power'!$D270/'Sound Power'!$E270)+'ModelParams Lw'!C$28*LN('Sound Power'!BS270)&lt;'ModelParams Lw'!C$22+'ModelParams Lw'!C$23*LOG('Sound Power'!$D270/'Sound Power'!$E270)+'ModelParams Lw'!C$24*LN('Sound Power'!BS270),'ModelParams Lw'!C$22+'ModelParams Lw'!C$23*LOG('Sound Power'!$D270/'Sound Power'!$E270)+'ModelParams Lw'!C$24*LN('Sound Power'!BS270),'ModelParams Lw'!C$26+'ModelParams Lw'!C$27*LOG('Sound Power'!$D270/'Sound Power'!$E270)+'ModelParams Lw'!C$28*LN('Sound Power'!BS270)))</f>
        <v>#DIV/0!</v>
      </c>
      <c r="CB270" s="26" t="e">
        <f>IF(Calcul!$E272="SW",'ModelParams Lw'!D$22+'ModelParams Lw'!D$23*LOG('Sound Power'!$D270/'Sound Power'!$E270)+'ModelParams Lw'!D$24*LN('Sound Power'!BT270),IF('ModelParams Lw'!D$26+'ModelParams Lw'!D$27*LOG('Sound Power'!$D270/'Sound Power'!$E270)+'ModelParams Lw'!D$28*LN('Sound Power'!BT270)&lt;'ModelParams Lw'!D$22+'ModelParams Lw'!D$23*LOG('Sound Power'!$D270/'Sound Power'!$E270)+'ModelParams Lw'!D$24*LN('Sound Power'!BT270),'ModelParams Lw'!D$22+'ModelParams Lw'!D$23*LOG('Sound Power'!$D270/'Sound Power'!$E270)+'ModelParams Lw'!D$24*LN('Sound Power'!BT270),'ModelParams Lw'!D$26+'ModelParams Lw'!D$27*LOG('Sound Power'!$D270/'Sound Power'!$E270)+'ModelParams Lw'!D$28*LN('Sound Power'!BT270)))</f>
        <v>#DIV/0!</v>
      </c>
      <c r="CC270" s="26" t="e">
        <f>IF(Calcul!$E272="SW",'ModelParams Lw'!E$22+'ModelParams Lw'!E$23*LOG('Sound Power'!$D270/'Sound Power'!$E270)+'ModelParams Lw'!E$24*LN('Sound Power'!BU270),IF('ModelParams Lw'!E$26+'ModelParams Lw'!E$27*LOG('Sound Power'!$D270/'Sound Power'!$E270)+'ModelParams Lw'!E$28*LN('Sound Power'!BU270)&lt;'ModelParams Lw'!E$22+'ModelParams Lw'!E$23*LOG('Sound Power'!$D270/'Sound Power'!$E270)+'ModelParams Lw'!E$24*LN('Sound Power'!BU270),'ModelParams Lw'!E$22+'ModelParams Lw'!E$23*LOG('Sound Power'!$D270/'Sound Power'!$E270)+'ModelParams Lw'!E$24*LN('Sound Power'!BU270),'ModelParams Lw'!E$26+'ModelParams Lw'!E$27*LOG('Sound Power'!$D270/'Sound Power'!$E270)+'ModelParams Lw'!E$28*LN('Sound Power'!BU270)))</f>
        <v>#DIV/0!</v>
      </c>
      <c r="CD270" s="26" t="e">
        <f>IF(Calcul!$E272="SW",'ModelParams Lw'!F$22+'ModelParams Lw'!F$23*LOG('Sound Power'!$D270/'Sound Power'!$E270)+'ModelParams Lw'!F$24*LN('Sound Power'!BV270),IF('ModelParams Lw'!F$26+'ModelParams Lw'!F$27*LOG('Sound Power'!$D270/'Sound Power'!$E270)+'ModelParams Lw'!F$28*LN('Sound Power'!BV270)&lt;'ModelParams Lw'!F$22+'ModelParams Lw'!F$23*LOG('Sound Power'!$D270/'Sound Power'!$E270)+'ModelParams Lw'!F$24*LN('Sound Power'!BV270),'ModelParams Lw'!F$22+'ModelParams Lw'!F$23*LOG('Sound Power'!$D270/'Sound Power'!$E270)+'ModelParams Lw'!F$24*LN('Sound Power'!BV270),'ModelParams Lw'!F$26+'ModelParams Lw'!F$27*LOG('Sound Power'!$D270/'Sound Power'!$E270)+'ModelParams Lw'!F$28*LN('Sound Power'!BV270)))</f>
        <v>#DIV/0!</v>
      </c>
      <c r="CE270" s="26" t="e">
        <f>IF(Calcul!$E272="SW",'ModelParams Lw'!G$22+'ModelParams Lw'!G$23*LOG('Sound Power'!$D270/'Sound Power'!$E270)+'ModelParams Lw'!G$24*LN('Sound Power'!BW270),IF('ModelParams Lw'!G$26+'ModelParams Lw'!G$27*LOG('Sound Power'!$D270/'Sound Power'!$E270)+'ModelParams Lw'!G$28*LN('Sound Power'!BW270)&lt;'ModelParams Lw'!G$22+'ModelParams Lw'!G$23*LOG('Sound Power'!$D270/'Sound Power'!$E270)+'ModelParams Lw'!G$24*LN('Sound Power'!BW270),'ModelParams Lw'!G$22+'ModelParams Lw'!G$23*LOG('Sound Power'!$D270/'Sound Power'!$E270)+'ModelParams Lw'!G$24*LN('Sound Power'!BW270),'ModelParams Lw'!G$26+'ModelParams Lw'!G$27*LOG('Sound Power'!$D270/'Sound Power'!$E270)+'ModelParams Lw'!G$28*LN('Sound Power'!BW270)))</f>
        <v>#DIV/0!</v>
      </c>
      <c r="CF270" s="26" t="e">
        <f>IF(Calcul!$E272="SW",'ModelParams Lw'!H$22+'ModelParams Lw'!H$23*LOG('Sound Power'!$D270/'Sound Power'!$E270)+'ModelParams Lw'!H$24*LN('Sound Power'!BX270),IF('ModelParams Lw'!H$26+'ModelParams Lw'!H$27*LOG('Sound Power'!$D270/'Sound Power'!$E270)+'ModelParams Lw'!H$28*LN('Sound Power'!BX270)&lt;'ModelParams Lw'!H$22+'ModelParams Lw'!H$23*LOG('Sound Power'!$D270/'Sound Power'!$E270)+'ModelParams Lw'!H$24*LN('Sound Power'!BX270),'ModelParams Lw'!H$22+'ModelParams Lw'!H$23*LOG('Sound Power'!$D270/'Sound Power'!$E270)+'ModelParams Lw'!H$24*LN('Sound Power'!BX270),'ModelParams Lw'!H$26+'ModelParams Lw'!H$27*LOG('Sound Power'!$D270/'Sound Power'!$E270)+'ModelParams Lw'!H$28*LN('Sound Power'!BX270)))</f>
        <v>#DIV/0!</v>
      </c>
      <c r="CG270" s="26" t="e">
        <f>IF(Calcul!$E272="SW",'ModelParams Lw'!I$22+'ModelParams Lw'!I$23*LOG('Sound Power'!$D270/'Sound Power'!$E270)+'ModelParams Lw'!I$24*LN('Sound Power'!BY270),IF('ModelParams Lw'!I$26+'ModelParams Lw'!I$27*LOG('Sound Power'!$D270/'Sound Power'!$E270)+'ModelParams Lw'!I$28*LN('Sound Power'!BY270)&lt;'ModelParams Lw'!I$22+'ModelParams Lw'!I$23*LOG('Sound Power'!$D270/'Sound Power'!$E270)+'ModelParams Lw'!I$24*LN('Sound Power'!BY270),'ModelParams Lw'!I$22+'ModelParams Lw'!I$23*LOG('Sound Power'!$D270/'Sound Power'!$E270)+'ModelParams Lw'!I$24*LN('Sound Power'!BY270),'ModelParams Lw'!I$26+'ModelParams Lw'!I$27*LOG('Sound Power'!$D270/'Sound Power'!$E270)+'ModelParams Lw'!I$28*LN('Sound Power'!BY270)))</f>
        <v>#DIV/0!</v>
      </c>
      <c r="CH270" s="26" t="e">
        <f>IF(Calcul!$E272="SW",'ModelParams Lw'!J$22+'ModelParams Lw'!J$23*LOG('Sound Power'!$D270/'Sound Power'!$E270)+'ModelParams Lw'!J$24*LN('Sound Power'!BZ270),IF('ModelParams Lw'!J$26+'ModelParams Lw'!J$27*LOG('Sound Power'!$D270/'Sound Power'!$E270)+'ModelParams Lw'!J$28*LN('Sound Power'!BZ270)&lt;'ModelParams Lw'!J$22+'ModelParams Lw'!J$23*LOG('Sound Power'!$D270/'Sound Power'!$E270)+'ModelParams Lw'!J$24*LN('Sound Power'!BZ270),'ModelParams Lw'!J$22+'ModelParams Lw'!J$23*LOG('Sound Power'!$D270/'Sound Power'!$E270)+'ModelParams Lw'!J$24*LN('Sound Power'!BZ270),'ModelParams Lw'!J$26+'ModelParams Lw'!J$27*LOG('Sound Power'!$D270/'Sound Power'!$E270)+'ModelParams Lw'!J$28*LN('Sound Power'!BZ270)))</f>
        <v>#DIV/0!</v>
      </c>
      <c r="CI270" s="26" t="e">
        <f t="shared" si="108"/>
        <v>#DIV/0!</v>
      </c>
      <c r="CJ270" s="26" t="e">
        <f t="shared" si="109"/>
        <v>#DIV/0!</v>
      </c>
      <c r="CK270" s="26" t="e">
        <f t="shared" si="110"/>
        <v>#DIV/0!</v>
      </c>
      <c r="CL270" s="26" t="e">
        <f t="shared" si="111"/>
        <v>#DIV/0!</v>
      </c>
      <c r="CM270" s="26" t="e">
        <f t="shared" si="112"/>
        <v>#DIV/0!</v>
      </c>
      <c r="CN270" s="26" t="e">
        <f t="shared" si="113"/>
        <v>#DIV/0!</v>
      </c>
      <c r="CO270" s="26" t="e">
        <f t="shared" si="114"/>
        <v>#DIV/0!</v>
      </c>
      <c r="CP270" s="26" t="e">
        <f t="shared" si="115"/>
        <v>#DIV/0!</v>
      </c>
      <c r="CQ270" s="26" t="e">
        <f>10*LOG10(IF(CI270="",0,POWER(10,((CI270+'ModelParams Lw'!$O$4)/10))) +IF(CJ270="",0,POWER(10,((CJ270+'ModelParams Lw'!$P$4)/10))) +IF(CK270="",0,POWER(10,((CK270+'ModelParams Lw'!$Q$4)/10))) +IF(CL270="",0,POWER(10,((CL270+'ModelParams Lw'!$R$4)/10))) +IF(CM270="",0,POWER(10,((CM270+'ModelParams Lw'!$S$4)/10))) +IF(CN270="",0,POWER(10,((CN270+'ModelParams Lw'!$T$4)/10))) +IF(CO270="",0,POWER(10,((CO270+'ModelParams Lw'!$U$4)/10)))+IF(CP270="",0,POWER(10,((CP270+'ModelParams Lw'!$V$4)/10))))</f>
        <v>#DIV/0!</v>
      </c>
      <c r="CR270" s="26" t="e">
        <f t="shared" si="116"/>
        <v>#DIV/0!</v>
      </c>
      <c r="CS270" s="26" t="e">
        <f>(CI270-'ModelParams Lw'!$O$10)/'ModelParams Lw'!$O$11</f>
        <v>#DIV/0!</v>
      </c>
      <c r="CT270" s="26" t="e">
        <f>(CJ270-'ModelParams Lw'!$P$10)/'ModelParams Lw'!$P$11</f>
        <v>#DIV/0!</v>
      </c>
      <c r="CU270" s="26" t="e">
        <f>(CK270-'ModelParams Lw'!$Q$10)/'ModelParams Lw'!$Q$11</f>
        <v>#DIV/0!</v>
      </c>
      <c r="CV270" s="26" t="e">
        <f>(CL270-'ModelParams Lw'!$R$10)/'ModelParams Lw'!$R$11</f>
        <v>#DIV/0!</v>
      </c>
      <c r="CW270" s="26" t="e">
        <f>(CM270-'ModelParams Lw'!$S$10)/'ModelParams Lw'!$S$11</f>
        <v>#DIV/0!</v>
      </c>
      <c r="CX270" s="26" t="e">
        <f>(CN270-'ModelParams Lw'!$T$10)/'ModelParams Lw'!$T$11</f>
        <v>#DIV/0!</v>
      </c>
      <c r="CY270" s="26" t="e">
        <f>(CO270-'ModelParams Lw'!$U$10)/'ModelParams Lw'!$U$11</f>
        <v>#DIV/0!</v>
      </c>
      <c r="CZ270" s="26" t="e">
        <f>(CP270-'ModelParams Lw'!$V$10)/'ModelParams Lw'!$V$11</f>
        <v>#DIV/0!</v>
      </c>
    </row>
    <row r="271" spans="1:104" x14ac:dyDescent="0.2">
      <c r="A271" s="13">
        <f>Calcul!A273</f>
        <v>0</v>
      </c>
      <c r="B271" s="13">
        <f t="shared" si="117"/>
        <v>0</v>
      </c>
      <c r="C271" s="13">
        <f>Calcul!B273</f>
        <v>0</v>
      </c>
      <c r="D271" s="13">
        <f>Calcul!C273/1000</f>
        <v>0</v>
      </c>
      <c r="E271" s="13">
        <f>Calcul!D273/1000</f>
        <v>0</v>
      </c>
      <c r="F271" s="13">
        <f t="shared" si="118"/>
        <v>0</v>
      </c>
      <c r="G271" s="23" t="e">
        <f>DEGREES(ACOS(1-(1/'ModelParams Lw'!B$15*SQRT(0.5*1.2/'Sound Power'!$C271)*('Sound Power'!$B271/3600)/('Sound Power'!$D271)/('Sound Power'!$F271))))</f>
        <v>#DIV/0!</v>
      </c>
      <c r="H271" s="23" t="e">
        <f>DEGREES(ACOS(1-(1/'ModelParams Lw'!C$15*SQRT(0.5*1.2/'Sound Power'!$C271)*('Sound Power'!$B271/3600)/('Sound Power'!$D271)/('Sound Power'!$F271))))</f>
        <v>#DIV/0!</v>
      </c>
      <c r="I271" s="23" t="e">
        <f>DEGREES(ACOS(1-(1/'ModelParams Lw'!D$15*SQRT(0.5*1.2/'Sound Power'!$C271)*('Sound Power'!$B271/3600)/('Sound Power'!$D271)/('Sound Power'!$F271))))</f>
        <v>#DIV/0!</v>
      </c>
      <c r="J271" s="23" t="e">
        <f>DEGREES(ACOS(1-(1/'ModelParams Lw'!E$15*SQRT(0.5*1.2/'Sound Power'!$C271)*('Sound Power'!$B271/3600)/('Sound Power'!$D271)/('Sound Power'!$F271))))</f>
        <v>#DIV/0!</v>
      </c>
      <c r="K271" s="23" t="e">
        <f>DEGREES(ACOS(1-(1/'ModelParams Lw'!F$15*SQRT(0.5*1.2/'Sound Power'!$C271)*('Sound Power'!$B271/3600)/('Sound Power'!$D271)/('Sound Power'!$F271))))</f>
        <v>#DIV/0!</v>
      </c>
      <c r="L271" s="23" t="e">
        <f>DEGREES(ACOS(1-(1/'ModelParams Lw'!G$15*SQRT(0.5*1.2/'Sound Power'!$C271)*('Sound Power'!$B271/3600)/('Sound Power'!$D271)/('Sound Power'!$F271))))</f>
        <v>#DIV/0!</v>
      </c>
      <c r="M271" s="23" t="e">
        <f>DEGREES(ACOS(1-(1/'ModelParams Lw'!H$15*SQRT(0.5*1.2/'Sound Power'!$C271)*('Sound Power'!$B271/3600)/('Sound Power'!$D271)/('Sound Power'!$F271))))</f>
        <v>#DIV/0!</v>
      </c>
      <c r="N271" s="23" t="e">
        <f>DEGREES(ACOS(1-(1/'ModelParams Lw'!I$15*SQRT(0.5*1.2/'Sound Power'!$C271)*('Sound Power'!$B271/3600)/('Sound Power'!$D271)/('Sound Power'!$F271))))</f>
        <v>#DIV/0!</v>
      </c>
      <c r="O271" s="26" t="e">
        <f>('ModelParams Lw'!B$4*LN('Sound Power'!G271)/(1+EXP(-('Sound Power'!$D271*1000+'ModelParams Lw'!B$6)/'ModelParams Lw'!B$7))+'ModelParams Lw'!B$5)*LN('Sound Power'!$B271)-('ModelParams Lw'!B$8+'ModelParams Lw'!B$9*$D271+'ModelParams Lw'!B$10*'Sound Power'!$F271^'ModelParams Lw'!B$14+'ModelParams Lw'!B$11*LN('Sound Power'!G271)+'ModelParams Lw'!B$12*'Sound Power'!$D271*'Sound Power'!$F271+'ModelParams Lw'!B$13*'Sound Power'!$D271*LN('Sound Power'!G271))</f>
        <v>#DIV/0!</v>
      </c>
      <c r="P271" s="26" t="e">
        <f>('ModelParams Lw'!C$4*LN('Sound Power'!H271)/(1+EXP(-('Sound Power'!$D271*1000+'ModelParams Lw'!C$6)/'ModelParams Lw'!C$7))+'ModelParams Lw'!C$5)*LN('Sound Power'!$B271)-('ModelParams Lw'!C$8+'ModelParams Lw'!C$9*$D271+'ModelParams Lw'!C$10*'Sound Power'!$F271^'ModelParams Lw'!C$14+'ModelParams Lw'!C$11*LN('Sound Power'!H271)+'ModelParams Lw'!C$12*'Sound Power'!$D271*'Sound Power'!$F271+'ModelParams Lw'!C$13*'Sound Power'!$D271*LN('Sound Power'!H271))</f>
        <v>#DIV/0!</v>
      </c>
      <c r="Q271" s="26" t="e">
        <f>('ModelParams Lw'!D$4*LN('Sound Power'!I271)/(1+EXP(-('Sound Power'!$D271*1000+'ModelParams Lw'!D$6)/'ModelParams Lw'!D$7))+'ModelParams Lw'!D$5)*LN('Sound Power'!$B271)-('ModelParams Lw'!D$8+'ModelParams Lw'!D$9*$D271+'ModelParams Lw'!D$10*'Sound Power'!$F271^'ModelParams Lw'!D$14+'ModelParams Lw'!D$11*LN('Sound Power'!I271)+'ModelParams Lw'!D$12*'Sound Power'!$D271*'Sound Power'!$F271+'ModelParams Lw'!D$13*'Sound Power'!$D271*LN('Sound Power'!I271))</f>
        <v>#DIV/0!</v>
      </c>
      <c r="R271" s="26" t="e">
        <f>('ModelParams Lw'!E$4*LN('Sound Power'!J271)/(1+EXP(-('Sound Power'!$D271*1000+'ModelParams Lw'!E$6)/'ModelParams Lw'!E$7))+'ModelParams Lw'!E$5)*LN('Sound Power'!$B271)-('ModelParams Lw'!E$8+'ModelParams Lw'!E$9*$D271+'ModelParams Lw'!E$10*'Sound Power'!$F271^'ModelParams Lw'!E$14+'ModelParams Lw'!E$11*LN('Sound Power'!J271)+'ModelParams Lw'!E$12*'Sound Power'!$D271*'Sound Power'!$F271+'ModelParams Lw'!E$13*'Sound Power'!$D271*LN('Sound Power'!J271))</f>
        <v>#DIV/0!</v>
      </c>
      <c r="S271" s="26" t="e">
        <f>('ModelParams Lw'!F$4*LN('Sound Power'!K271)/(1+EXP(-('Sound Power'!$D271*1000+'ModelParams Lw'!F$6)/'ModelParams Lw'!F$7))+'ModelParams Lw'!F$5)*LN('Sound Power'!$B271)-('ModelParams Lw'!F$8+'ModelParams Lw'!F$9*$D271+'ModelParams Lw'!F$10*'Sound Power'!$F271^'ModelParams Lw'!F$14+'ModelParams Lw'!F$11*LN('Sound Power'!K271)+'ModelParams Lw'!F$12*'Sound Power'!$D271*'Sound Power'!$F271+'ModelParams Lw'!F$13*'Sound Power'!$D271*LN('Sound Power'!K271))</f>
        <v>#DIV/0!</v>
      </c>
      <c r="T271" s="26" t="e">
        <f>('ModelParams Lw'!G$4*LN('Sound Power'!L271)/(1+EXP(-('Sound Power'!$D271*1000+'ModelParams Lw'!G$6)/'ModelParams Lw'!G$7))+'ModelParams Lw'!G$5)*LN('Sound Power'!$B271)-('ModelParams Lw'!G$8+'ModelParams Lw'!G$9*$D271+'ModelParams Lw'!G$10*'Sound Power'!$F271^'ModelParams Lw'!G$14+'ModelParams Lw'!G$11*LN('Sound Power'!L271)+'ModelParams Lw'!G$12*'Sound Power'!$D271*'Sound Power'!$F271+'ModelParams Lw'!G$13*'Sound Power'!$D271*LN('Sound Power'!L271))</f>
        <v>#DIV/0!</v>
      </c>
      <c r="U271" s="26" t="e">
        <f>('ModelParams Lw'!H$4*LN('Sound Power'!M271)/(1+EXP(-('Sound Power'!$D271*1000+'ModelParams Lw'!H$6)/'ModelParams Lw'!H$7))+'ModelParams Lw'!H$5)*LN('Sound Power'!$B271)-('ModelParams Lw'!H$8+'ModelParams Lw'!H$9*$D271+'ModelParams Lw'!H$10*'Sound Power'!$F271^'ModelParams Lw'!H$14+'ModelParams Lw'!H$11*LN('Sound Power'!M271)+'ModelParams Lw'!H$12*'Sound Power'!$D271*'Sound Power'!$F271+'ModelParams Lw'!H$13*'Sound Power'!$D271*LN('Sound Power'!M271))</f>
        <v>#DIV/0!</v>
      </c>
      <c r="V271" s="26" t="e">
        <f>('ModelParams Lw'!I$4*LN('Sound Power'!N271)/(1+EXP(-('Sound Power'!$D271*1000+'ModelParams Lw'!I$6)/'ModelParams Lw'!I$7))+'ModelParams Lw'!I$5)*LN('Sound Power'!$B271)-('ModelParams Lw'!I$8+'ModelParams Lw'!I$9*$D271+'ModelParams Lw'!I$10*'Sound Power'!$F271^'ModelParams Lw'!I$14+'ModelParams Lw'!I$11*LN('Sound Power'!N271)+'ModelParams Lw'!I$12*'Sound Power'!$D271*'Sound Power'!$F271+'ModelParams Lw'!I$13*'Sound Power'!$D271*LN('Sound Power'!N271))</f>
        <v>#DIV/0!</v>
      </c>
      <c r="W271" s="26" t="e">
        <f>10*LOG10(IF(O271="",0,POWER(10,((O271+'ModelParams Lw'!$O$4)/10))) +IF(P271="",0,POWER(10,((P271+'ModelParams Lw'!$P$4)/10))) +IF(Q271="",0,POWER(10,((Q271+'ModelParams Lw'!$Q$4)/10))) +IF(R271="",0,POWER(10,((R271+'ModelParams Lw'!$R$4)/10))) +IF(S271="",0,POWER(10,((S271+'ModelParams Lw'!$S$4)/10))) +IF(T271="",0,POWER(10,((T271+'ModelParams Lw'!$T$4)/10))) +IF(U271="",0,POWER(10,((U271+'ModelParams Lw'!$U$4)/10)))+IF(V271="",0,POWER(10,((V271+'ModelParams Lw'!$V$4)/10))))</f>
        <v>#DIV/0!</v>
      </c>
      <c r="X271" s="26" t="e">
        <f t="shared" si="102"/>
        <v>#DIV/0!</v>
      </c>
      <c r="Y271" s="26" t="e">
        <f>(O271-'ModelParams Lw'!O$10)/'ModelParams Lw'!O$11</f>
        <v>#DIV/0!</v>
      </c>
      <c r="Z271" s="26" t="e">
        <f>(P271-'ModelParams Lw'!P$10)/'ModelParams Lw'!P$11</f>
        <v>#DIV/0!</v>
      </c>
      <c r="AA271" s="26" t="e">
        <f>(Q271-'ModelParams Lw'!Q$10)/'ModelParams Lw'!Q$11</f>
        <v>#DIV/0!</v>
      </c>
      <c r="AB271" s="26" t="e">
        <f>(R271-'ModelParams Lw'!R$10)/'ModelParams Lw'!R$11</f>
        <v>#DIV/0!</v>
      </c>
      <c r="AC271" s="26" t="e">
        <f>(S271-'ModelParams Lw'!S$10)/'ModelParams Lw'!S$11</f>
        <v>#DIV/0!</v>
      </c>
      <c r="AD271" s="26" t="e">
        <f>(T271-'ModelParams Lw'!T$10)/'ModelParams Lw'!T$11</f>
        <v>#DIV/0!</v>
      </c>
      <c r="AE271" s="26" t="e">
        <f>(U271-'ModelParams Lw'!U$10)/'ModelParams Lw'!U$11</f>
        <v>#DIV/0!</v>
      </c>
      <c r="AF271" s="26" t="e">
        <f>(V271-'ModelParams Lw'!V$10)/'ModelParams Lw'!V$11</f>
        <v>#DIV/0!</v>
      </c>
      <c r="AG271" s="26" t="e">
        <f t="shared" si="103"/>
        <v>#DIV/0!</v>
      </c>
      <c r="AH271" s="26" t="e">
        <f>VLOOKUP(D271*1000,'ModelParams Lw'!$A$38:$D$58,4)</f>
        <v>#N/A</v>
      </c>
      <c r="AI271" s="56" t="e">
        <f>VLOOKUP(D271*1000,'ModelParams Lw'!$A$38:$D$58,2)</f>
        <v>#N/A</v>
      </c>
      <c r="AJ271" s="46" t="e">
        <f t="shared" si="104"/>
        <v>#DIV/0!</v>
      </c>
      <c r="AK271" s="26" t="e">
        <f t="shared" si="105"/>
        <v>#VALUE!</v>
      </c>
      <c r="AL271" s="26" t="e">
        <f>IF($AI271=100,'ModelParams Lw'!R$35*'Sound Power'!$AH271^2+'ModelParams Lw'!R$36*'Sound Power'!$AH271+'ModelParams Lw'!R$37,IF($AI271=150,'ModelParams Lw'!R$38*'Sound Power'!$AH271^2+'ModelParams Lw'!R$39*'Sound Power'!$AH271+'ModelParams Lw'!R$40,'ModelParams Lw'!R$41*'Sound Power'!$AH271^2+'ModelParams Lw'!R$42*'Sound Power'!$AH271+'ModelParams Lw'!R$43))</f>
        <v>#N/A</v>
      </c>
      <c r="AM271" s="26" t="e">
        <f>IF($AI271=100,'ModelParams Lw'!S$35*'Sound Power'!$AH271^2+'ModelParams Lw'!S$36*'Sound Power'!$AH271+'ModelParams Lw'!S$37,IF($AI271=150,'ModelParams Lw'!S$38*'Sound Power'!$AH271^2+'ModelParams Lw'!S$39*'Sound Power'!$AH271+'ModelParams Lw'!S$40,'ModelParams Lw'!S$41*'Sound Power'!$AH271^2+'ModelParams Lw'!S$42*'Sound Power'!$AH271+'ModelParams Lw'!S$43))</f>
        <v>#N/A</v>
      </c>
      <c r="AN271" s="26" t="e">
        <f>IF($AI271=100,'ModelParams Lw'!T$35*'Sound Power'!$AH271^2+'ModelParams Lw'!T$36*'Sound Power'!$AH271+'ModelParams Lw'!T$37,IF($AI271=150,'ModelParams Lw'!T$38*'Sound Power'!$AH271^2+'ModelParams Lw'!T$39*'Sound Power'!$AH271+'ModelParams Lw'!T$40,'ModelParams Lw'!T$41*'Sound Power'!$AH271^2+'ModelParams Lw'!T$42*'Sound Power'!$AH271+'ModelParams Lw'!T$43))</f>
        <v>#N/A</v>
      </c>
      <c r="AO271" s="26" t="e">
        <f>IF($AI271=100,'ModelParams Lw'!U$35*'Sound Power'!$AH271^2+'ModelParams Lw'!U$36*'Sound Power'!$AH271+'ModelParams Lw'!U$37,IF($AI271=150,'ModelParams Lw'!U$38*'Sound Power'!$AH271^2+'ModelParams Lw'!U$39*'Sound Power'!$AH271+'ModelParams Lw'!U$40,'ModelParams Lw'!U$41*'Sound Power'!$AH271^2+'ModelParams Lw'!U$42*'Sound Power'!$AH271+'ModelParams Lw'!U$43))</f>
        <v>#N/A</v>
      </c>
      <c r="AP271" s="26" t="e">
        <f>IF($AI271=100,'ModelParams Lw'!V$35*'Sound Power'!$AH271^2+'ModelParams Lw'!V$36*'Sound Power'!$AH271+'ModelParams Lw'!V$37,IF($AI271=150,'ModelParams Lw'!V$38*'Sound Power'!$AH271^2+'ModelParams Lw'!V$39*'Sound Power'!$AH271+'ModelParams Lw'!V$40,'ModelParams Lw'!V$41*'Sound Power'!$AH271^2+'ModelParams Lw'!V$42*'Sound Power'!$AH271+'ModelParams Lw'!V$43))</f>
        <v>#N/A</v>
      </c>
      <c r="AQ271" s="26" t="e">
        <f>IF($AI271=100,'ModelParams Lw'!W$35*'Sound Power'!$AH271^2+'ModelParams Lw'!W$36*'Sound Power'!$AH271+'ModelParams Lw'!W$37,IF($AI271=150,'ModelParams Lw'!W$38*'Sound Power'!$AH271^2+'ModelParams Lw'!W$39*'Sound Power'!$AH271+'ModelParams Lw'!W$40,'ModelParams Lw'!W$41*'Sound Power'!$AH271^2+'ModelParams Lw'!W$42*'Sound Power'!$AH271+'ModelParams Lw'!W$43))</f>
        <v>#N/A</v>
      </c>
      <c r="AR271" s="26" t="e">
        <f t="shared" si="106"/>
        <v>#VALUE!</v>
      </c>
      <c r="AS271" s="26" t="e">
        <f>IF(26.83*LN($AJ271)-11.791-'ModelParams Lw'!B$35&lt;0,0,26.83*LN($AJ271)-11.791-'ModelParams Lw'!B$35)</f>
        <v>#DIV/0!</v>
      </c>
      <c r="AT271" s="26" t="e">
        <f>IF(26.83*LN($AJ271)-11.791-'ModelParams Lw'!C$35&lt;0,0,26.83*LN($AJ271)-11.791-'ModelParams Lw'!C$35)</f>
        <v>#DIV/0!</v>
      </c>
      <c r="AU271" s="26" t="e">
        <f>IF(26.83*LN($AJ271)-11.791-'ModelParams Lw'!D$35&lt;0,0,26.83*LN($AJ271)-11.791-'ModelParams Lw'!D$35)</f>
        <v>#DIV/0!</v>
      </c>
      <c r="AV271" s="26" t="e">
        <f>IF(26.83*LN($AJ271)-11.791-'ModelParams Lw'!E$35&lt;0,0,26.83*LN($AJ271)-11.791-'ModelParams Lw'!E$35)</f>
        <v>#DIV/0!</v>
      </c>
      <c r="AW271" s="26" t="e">
        <f>IF(26.83*LN($AJ271)-11.791-'ModelParams Lw'!F$35&lt;0,0,26.83*LN($AJ271)-11.791-'ModelParams Lw'!F$35)</f>
        <v>#DIV/0!</v>
      </c>
      <c r="AX271" s="26" t="e">
        <f>IF(26.83*LN($AJ271)-11.791-'ModelParams Lw'!G$35&lt;0,0,26.83*LN($AJ271)-11.791-'ModelParams Lw'!G$35)</f>
        <v>#DIV/0!</v>
      </c>
      <c r="AY271" s="26" t="e">
        <f>IF(26.83*LN($AJ271)-11.791-'ModelParams Lw'!H$35&lt;0,0,26.83*LN($AJ271)-11.791-'ModelParams Lw'!H$35)</f>
        <v>#DIV/0!</v>
      </c>
      <c r="AZ271" s="26" t="e">
        <f>IF(26.83*LN($AJ271)-11.791-'ModelParams Lw'!I$35&lt;0,0,26.83*LN($AJ271)-11.791-'ModelParams Lw'!I$35)</f>
        <v>#DIV/0!</v>
      </c>
      <c r="BA271" s="26" t="e">
        <f t="shared" si="119"/>
        <v>#DIV/0!</v>
      </c>
      <c r="BB271" s="26" t="e">
        <f t="shared" si="120"/>
        <v>#DIV/0!</v>
      </c>
      <c r="BC271" s="26" t="e">
        <f t="shared" si="121"/>
        <v>#DIV/0!</v>
      </c>
      <c r="BD271" s="26" t="e">
        <f t="shared" si="122"/>
        <v>#DIV/0!</v>
      </c>
      <c r="BE271" s="26" t="e">
        <f t="shared" si="123"/>
        <v>#DIV/0!</v>
      </c>
      <c r="BF271" s="26" t="e">
        <f t="shared" si="124"/>
        <v>#DIV/0!</v>
      </c>
      <c r="BG271" s="26" t="e">
        <f t="shared" si="125"/>
        <v>#DIV/0!</v>
      </c>
      <c r="BH271" s="26" t="e">
        <f t="shared" si="126"/>
        <v>#DIV/0!</v>
      </c>
      <c r="BI271" s="26" t="e">
        <f>10*LOG10(IF(BA271="",0,POWER(10,((BA271+'ModelParams Lw'!$O$4)/10))) +IF(BB271="",0,POWER(10,((BB271+'ModelParams Lw'!$P$4)/10))) +IF(BC271="",0,POWER(10,((BC271+'ModelParams Lw'!$Q$4)/10))) +IF(BD271="",0,POWER(10,((BD271+'ModelParams Lw'!$R$4)/10))) +IF(BE271="",0,POWER(10,((BE271+'ModelParams Lw'!$S$4)/10))) +IF(BF271="",0,POWER(10,((BF271+'ModelParams Lw'!$T$4)/10))) +IF(BG271="",0,POWER(10,((BG271+'ModelParams Lw'!$U$4)/10)))+IF(BH271="",0,POWER(10,((BH271+'ModelParams Lw'!$V$4)/10))))</f>
        <v>#DIV/0!</v>
      </c>
      <c r="BJ271" s="26" t="e">
        <f t="shared" si="107"/>
        <v>#DIV/0!</v>
      </c>
      <c r="BK271" s="26" t="e">
        <f>(BA271-'ModelParams Lw'!O$10)/'ModelParams Lw'!O$11</f>
        <v>#DIV/0!</v>
      </c>
      <c r="BL271" s="26" t="e">
        <f>(BB271-'ModelParams Lw'!P$10)/'ModelParams Lw'!P$11</f>
        <v>#DIV/0!</v>
      </c>
      <c r="BM271" s="26" t="e">
        <f>(BC271-'ModelParams Lw'!Q$10)/'ModelParams Lw'!Q$11</f>
        <v>#DIV/0!</v>
      </c>
      <c r="BN271" s="26" t="e">
        <f>(BD271-'ModelParams Lw'!R$10)/'ModelParams Lw'!R$11</f>
        <v>#DIV/0!</v>
      </c>
      <c r="BO271" s="26" t="e">
        <f>(BE271-'ModelParams Lw'!S$10)/'ModelParams Lw'!S$11</f>
        <v>#DIV/0!</v>
      </c>
      <c r="BP271" s="26" t="e">
        <f>(BF271-'ModelParams Lw'!T$10)/'ModelParams Lw'!T$11</f>
        <v>#DIV/0!</v>
      </c>
      <c r="BQ271" s="26" t="e">
        <f>(BG271-'ModelParams Lw'!U$10)/'ModelParams Lw'!U$11</f>
        <v>#DIV/0!</v>
      </c>
      <c r="BR271" s="26" t="e">
        <f>(BH271-'ModelParams Lw'!V$10)/'ModelParams Lw'!V$11</f>
        <v>#DIV/0!</v>
      </c>
      <c r="BS271" s="23" t="e">
        <f>IF(Calcul!$E273="SW",DEGREES(ACOS(1-(1/'ModelParams Lw'!C$25*SQRT(0.5*1.2/'Sound Power'!$C271)*('Sound Power'!$B271/3600)/('Sound Power'!$D271)/('Sound Power'!$F271)))),DEGREES(ACOS(1-(1/'ModelParams Lw'!C$29*SQRT(0.5*1.2/'Sound Power'!$C271)*('Sound Power'!$B271/3600)/('Sound Power'!$D271)/('Sound Power'!$F271)))))</f>
        <v>#DIV/0!</v>
      </c>
      <c r="BT271" s="23" t="e">
        <f>IF(Calcul!$E273="SW",DEGREES(ACOS(1-(1/'ModelParams Lw'!D$25*SQRT(0.5*1.2/'Sound Power'!$C271)*('Sound Power'!$B271/3600)/('Sound Power'!$D271)/('Sound Power'!$F271)))),DEGREES(ACOS(1-(1/'ModelParams Lw'!D$29*SQRT(0.5*1.2/'Sound Power'!$C271)*('Sound Power'!$B271/3600)/('Sound Power'!$D271)/('Sound Power'!$F271)))))</f>
        <v>#DIV/0!</v>
      </c>
      <c r="BU271" s="23" t="e">
        <f>IF(Calcul!$E273="SW",DEGREES(ACOS(1-(1/'ModelParams Lw'!E$25*SQRT(0.5*1.2/'Sound Power'!$C271)*('Sound Power'!$B271/3600)/('Sound Power'!$D271)/('Sound Power'!$F271)))),DEGREES(ACOS(1-(1/'ModelParams Lw'!E$29*SQRT(0.5*1.2/'Sound Power'!$C271)*('Sound Power'!$B271/3600)/('Sound Power'!$D271)/('Sound Power'!$F271)))))</f>
        <v>#DIV/0!</v>
      </c>
      <c r="BV271" s="23" t="e">
        <f>IF(Calcul!$E273="SW",DEGREES(ACOS(1-(1/'ModelParams Lw'!F$25*SQRT(0.5*1.2/'Sound Power'!$C271)*('Sound Power'!$B271/3600)/('Sound Power'!$D271)/('Sound Power'!$F271)))),DEGREES(ACOS(1-(1/'ModelParams Lw'!F$29*SQRT(0.5*1.2/'Sound Power'!$C271)*('Sound Power'!$B271/3600)/('Sound Power'!$D271)/('Sound Power'!$F271)))))</f>
        <v>#DIV/0!</v>
      </c>
      <c r="BW271" s="23" t="e">
        <f>IF(Calcul!$E273="SW",DEGREES(ACOS(1-(1/'ModelParams Lw'!G$25*SQRT(0.5*1.2/'Sound Power'!$C271)*('Sound Power'!$B271/3600)/('Sound Power'!$D271)/('Sound Power'!$F271)))),DEGREES(ACOS(1-(1/'ModelParams Lw'!G$29*SQRT(0.5*1.2/'Sound Power'!$C271)*('Sound Power'!$B271/3600)/('Sound Power'!$D271)/('Sound Power'!$F271)))))</f>
        <v>#DIV/0!</v>
      </c>
      <c r="BX271" s="23" t="e">
        <f>IF(Calcul!$E273="SW",DEGREES(ACOS(1-(1/'ModelParams Lw'!H$25*SQRT(0.5*1.2/'Sound Power'!$C271)*('Sound Power'!$B271/3600)/('Sound Power'!$D271)/('Sound Power'!$F271)))),DEGREES(ACOS(1-(1/'ModelParams Lw'!H$29*SQRT(0.5*1.2/'Sound Power'!$C271)*('Sound Power'!$B271/3600)/('Sound Power'!$D271)/('Sound Power'!$F271)))))</f>
        <v>#DIV/0!</v>
      </c>
      <c r="BY271" s="23" t="e">
        <f>IF(Calcul!$E273="SW",DEGREES(ACOS(1-(1/'ModelParams Lw'!I$25*SQRT(0.5*1.2/'Sound Power'!$C271)*('Sound Power'!$B271/3600)/('Sound Power'!$D271)/('Sound Power'!$F271)))),DEGREES(ACOS(1-(1/'ModelParams Lw'!I$29*SQRT(0.5*1.2/'Sound Power'!$C271)*('Sound Power'!$B271/3600)/('Sound Power'!$D271)/('Sound Power'!$F271)))))</f>
        <v>#DIV/0!</v>
      </c>
      <c r="BZ271" s="23" t="e">
        <f>IF(Calcul!$E273="SW",DEGREES(ACOS(1-(1/'ModelParams Lw'!J$25*SQRT(0.5*1.2/'Sound Power'!$C271)*('Sound Power'!$B271/3600)/('Sound Power'!$D271)/('Sound Power'!$F271)))),DEGREES(ACOS(1-(1/'ModelParams Lw'!J$29*SQRT(0.5*1.2/'Sound Power'!$C271)*('Sound Power'!$B271/3600)/('Sound Power'!$D271)/('Sound Power'!$F271)))))</f>
        <v>#DIV/0!</v>
      </c>
      <c r="CA271" s="26" t="e">
        <f>IF(Calcul!$E273="SW",'ModelParams Lw'!C$22+'ModelParams Lw'!C$23*LOG('Sound Power'!$D271/'Sound Power'!$E271)+'ModelParams Lw'!C$24*LN('Sound Power'!BS271),IF('ModelParams Lw'!C$26+'ModelParams Lw'!C$27*LOG('Sound Power'!$D271/'Sound Power'!$E271)+'ModelParams Lw'!C$28*LN('Sound Power'!BS271)&lt;'ModelParams Lw'!C$22+'ModelParams Lw'!C$23*LOG('Sound Power'!$D271/'Sound Power'!$E271)+'ModelParams Lw'!C$24*LN('Sound Power'!BS271),'ModelParams Lw'!C$22+'ModelParams Lw'!C$23*LOG('Sound Power'!$D271/'Sound Power'!$E271)+'ModelParams Lw'!C$24*LN('Sound Power'!BS271),'ModelParams Lw'!C$26+'ModelParams Lw'!C$27*LOG('Sound Power'!$D271/'Sound Power'!$E271)+'ModelParams Lw'!C$28*LN('Sound Power'!BS271)))</f>
        <v>#DIV/0!</v>
      </c>
      <c r="CB271" s="26" t="e">
        <f>IF(Calcul!$E273="SW",'ModelParams Lw'!D$22+'ModelParams Lw'!D$23*LOG('Sound Power'!$D271/'Sound Power'!$E271)+'ModelParams Lw'!D$24*LN('Sound Power'!BT271),IF('ModelParams Lw'!D$26+'ModelParams Lw'!D$27*LOG('Sound Power'!$D271/'Sound Power'!$E271)+'ModelParams Lw'!D$28*LN('Sound Power'!BT271)&lt;'ModelParams Lw'!D$22+'ModelParams Lw'!D$23*LOG('Sound Power'!$D271/'Sound Power'!$E271)+'ModelParams Lw'!D$24*LN('Sound Power'!BT271),'ModelParams Lw'!D$22+'ModelParams Lw'!D$23*LOG('Sound Power'!$D271/'Sound Power'!$E271)+'ModelParams Lw'!D$24*LN('Sound Power'!BT271),'ModelParams Lw'!D$26+'ModelParams Lw'!D$27*LOG('Sound Power'!$D271/'Sound Power'!$E271)+'ModelParams Lw'!D$28*LN('Sound Power'!BT271)))</f>
        <v>#DIV/0!</v>
      </c>
      <c r="CC271" s="26" t="e">
        <f>IF(Calcul!$E273="SW",'ModelParams Lw'!E$22+'ModelParams Lw'!E$23*LOG('Sound Power'!$D271/'Sound Power'!$E271)+'ModelParams Lw'!E$24*LN('Sound Power'!BU271),IF('ModelParams Lw'!E$26+'ModelParams Lw'!E$27*LOG('Sound Power'!$D271/'Sound Power'!$E271)+'ModelParams Lw'!E$28*LN('Sound Power'!BU271)&lt;'ModelParams Lw'!E$22+'ModelParams Lw'!E$23*LOG('Sound Power'!$D271/'Sound Power'!$E271)+'ModelParams Lw'!E$24*LN('Sound Power'!BU271),'ModelParams Lw'!E$22+'ModelParams Lw'!E$23*LOG('Sound Power'!$D271/'Sound Power'!$E271)+'ModelParams Lw'!E$24*LN('Sound Power'!BU271),'ModelParams Lw'!E$26+'ModelParams Lw'!E$27*LOG('Sound Power'!$D271/'Sound Power'!$E271)+'ModelParams Lw'!E$28*LN('Sound Power'!BU271)))</f>
        <v>#DIV/0!</v>
      </c>
      <c r="CD271" s="26" t="e">
        <f>IF(Calcul!$E273="SW",'ModelParams Lw'!F$22+'ModelParams Lw'!F$23*LOG('Sound Power'!$D271/'Sound Power'!$E271)+'ModelParams Lw'!F$24*LN('Sound Power'!BV271),IF('ModelParams Lw'!F$26+'ModelParams Lw'!F$27*LOG('Sound Power'!$D271/'Sound Power'!$E271)+'ModelParams Lw'!F$28*LN('Sound Power'!BV271)&lt;'ModelParams Lw'!F$22+'ModelParams Lw'!F$23*LOG('Sound Power'!$D271/'Sound Power'!$E271)+'ModelParams Lw'!F$24*LN('Sound Power'!BV271),'ModelParams Lw'!F$22+'ModelParams Lw'!F$23*LOG('Sound Power'!$D271/'Sound Power'!$E271)+'ModelParams Lw'!F$24*LN('Sound Power'!BV271),'ModelParams Lw'!F$26+'ModelParams Lw'!F$27*LOG('Sound Power'!$D271/'Sound Power'!$E271)+'ModelParams Lw'!F$28*LN('Sound Power'!BV271)))</f>
        <v>#DIV/0!</v>
      </c>
      <c r="CE271" s="26" t="e">
        <f>IF(Calcul!$E273="SW",'ModelParams Lw'!G$22+'ModelParams Lw'!G$23*LOG('Sound Power'!$D271/'Sound Power'!$E271)+'ModelParams Lw'!G$24*LN('Sound Power'!BW271),IF('ModelParams Lw'!G$26+'ModelParams Lw'!G$27*LOG('Sound Power'!$D271/'Sound Power'!$E271)+'ModelParams Lw'!G$28*LN('Sound Power'!BW271)&lt;'ModelParams Lw'!G$22+'ModelParams Lw'!G$23*LOG('Sound Power'!$D271/'Sound Power'!$E271)+'ModelParams Lw'!G$24*LN('Sound Power'!BW271),'ModelParams Lw'!G$22+'ModelParams Lw'!G$23*LOG('Sound Power'!$D271/'Sound Power'!$E271)+'ModelParams Lw'!G$24*LN('Sound Power'!BW271),'ModelParams Lw'!G$26+'ModelParams Lw'!G$27*LOG('Sound Power'!$D271/'Sound Power'!$E271)+'ModelParams Lw'!G$28*LN('Sound Power'!BW271)))</f>
        <v>#DIV/0!</v>
      </c>
      <c r="CF271" s="26" t="e">
        <f>IF(Calcul!$E273="SW",'ModelParams Lw'!H$22+'ModelParams Lw'!H$23*LOG('Sound Power'!$D271/'Sound Power'!$E271)+'ModelParams Lw'!H$24*LN('Sound Power'!BX271),IF('ModelParams Lw'!H$26+'ModelParams Lw'!H$27*LOG('Sound Power'!$D271/'Sound Power'!$E271)+'ModelParams Lw'!H$28*LN('Sound Power'!BX271)&lt;'ModelParams Lw'!H$22+'ModelParams Lw'!H$23*LOG('Sound Power'!$D271/'Sound Power'!$E271)+'ModelParams Lw'!H$24*LN('Sound Power'!BX271),'ModelParams Lw'!H$22+'ModelParams Lw'!H$23*LOG('Sound Power'!$D271/'Sound Power'!$E271)+'ModelParams Lw'!H$24*LN('Sound Power'!BX271),'ModelParams Lw'!H$26+'ModelParams Lw'!H$27*LOG('Sound Power'!$D271/'Sound Power'!$E271)+'ModelParams Lw'!H$28*LN('Sound Power'!BX271)))</f>
        <v>#DIV/0!</v>
      </c>
      <c r="CG271" s="26" t="e">
        <f>IF(Calcul!$E273="SW",'ModelParams Lw'!I$22+'ModelParams Lw'!I$23*LOG('Sound Power'!$D271/'Sound Power'!$E271)+'ModelParams Lw'!I$24*LN('Sound Power'!BY271),IF('ModelParams Lw'!I$26+'ModelParams Lw'!I$27*LOG('Sound Power'!$D271/'Sound Power'!$E271)+'ModelParams Lw'!I$28*LN('Sound Power'!BY271)&lt;'ModelParams Lw'!I$22+'ModelParams Lw'!I$23*LOG('Sound Power'!$D271/'Sound Power'!$E271)+'ModelParams Lw'!I$24*LN('Sound Power'!BY271),'ModelParams Lw'!I$22+'ModelParams Lw'!I$23*LOG('Sound Power'!$D271/'Sound Power'!$E271)+'ModelParams Lw'!I$24*LN('Sound Power'!BY271),'ModelParams Lw'!I$26+'ModelParams Lw'!I$27*LOG('Sound Power'!$D271/'Sound Power'!$E271)+'ModelParams Lw'!I$28*LN('Sound Power'!BY271)))</f>
        <v>#DIV/0!</v>
      </c>
      <c r="CH271" s="26" t="e">
        <f>IF(Calcul!$E273="SW",'ModelParams Lw'!J$22+'ModelParams Lw'!J$23*LOG('Sound Power'!$D271/'Sound Power'!$E271)+'ModelParams Lw'!J$24*LN('Sound Power'!BZ271),IF('ModelParams Lw'!J$26+'ModelParams Lw'!J$27*LOG('Sound Power'!$D271/'Sound Power'!$E271)+'ModelParams Lw'!J$28*LN('Sound Power'!BZ271)&lt;'ModelParams Lw'!J$22+'ModelParams Lw'!J$23*LOG('Sound Power'!$D271/'Sound Power'!$E271)+'ModelParams Lw'!J$24*LN('Sound Power'!BZ271),'ModelParams Lw'!J$22+'ModelParams Lw'!J$23*LOG('Sound Power'!$D271/'Sound Power'!$E271)+'ModelParams Lw'!J$24*LN('Sound Power'!BZ271),'ModelParams Lw'!J$26+'ModelParams Lw'!J$27*LOG('Sound Power'!$D271/'Sound Power'!$E271)+'ModelParams Lw'!J$28*LN('Sound Power'!BZ271)))</f>
        <v>#DIV/0!</v>
      </c>
      <c r="CI271" s="26" t="e">
        <f t="shared" si="108"/>
        <v>#DIV/0!</v>
      </c>
      <c r="CJ271" s="26" t="e">
        <f t="shared" si="109"/>
        <v>#DIV/0!</v>
      </c>
      <c r="CK271" s="26" t="e">
        <f t="shared" si="110"/>
        <v>#DIV/0!</v>
      </c>
      <c r="CL271" s="26" t="e">
        <f t="shared" si="111"/>
        <v>#DIV/0!</v>
      </c>
      <c r="CM271" s="26" t="e">
        <f t="shared" si="112"/>
        <v>#DIV/0!</v>
      </c>
      <c r="CN271" s="26" t="e">
        <f t="shared" si="113"/>
        <v>#DIV/0!</v>
      </c>
      <c r="CO271" s="26" t="e">
        <f t="shared" si="114"/>
        <v>#DIV/0!</v>
      </c>
      <c r="CP271" s="26" t="e">
        <f t="shared" si="115"/>
        <v>#DIV/0!</v>
      </c>
      <c r="CQ271" s="26" t="e">
        <f>10*LOG10(IF(CI271="",0,POWER(10,((CI271+'ModelParams Lw'!$O$4)/10))) +IF(CJ271="",0,POWER(10,((CJ271+'ModelParams Lw'!$P$4)/10))) +IF(CK271="",0,POWER(10,((CK271+'ModelParams Lw'!$Q$4)/10))) +IF(CL271="",0,POWER(10,((CL271+'ModelParams Lw'!$R$4)/10))) +IF(CM271="",0,POWER(10,((CM271+'ModelParams Lw'!$S$4)/10))) +IF(CN271="",0,POWER(10,((CN271+'ModelParams Lw'!$T$4)/10))) +IF(CO271="",0,POWER(10,((CO271+'ModelParams Lw'!$U$4)/10)))+IF(CP271="",0,POWER(10,((CP271+'ModelParams Lw'!$V$4)/10))))</f>
        <v>#DIV/0!</v>
      </c>
      <c r="CR271" s="26" t="e">
        <f t="shared" si="116"/>
        <v>#DIV/0!</v>
      </c>
      <c r="CS271" s="26" t="e">
        <f>(CI271-'ModelParams Lw'!$O$10)/'ModelParams Lw'!$O$11</f>
        <v>#DIV/0!</v>
      </c>
      <c r="CT271" s="26" t="e">
        <f>(CJ271-'ModelParams Lw'!$P$10)/'ModelParams Lw'!$P$11</f>
        <v>#DIV/0!</v>
      </c>
      <c r="CU271" s="26" t="e">
        <f>(CK271-'ModelParams Lw'!$Q$10)/'ModelParams Lw'!$Q$11</f>
        <v>#DIV/0!</v>
      </c>
      <c r="CV271" s="26" t="e">
        <f>(CL271-'ModelParams Lw'!$R$10)/'ModelParams Lw'!$R$11</f>
        <v>#DIV/0!</v>
      </c>
      <c r="CW271" s="26" t="e">
        <f>(CM271-'ModelParams Lw'!$S$10)/'ModelParams Lw'!$S$11</f>
        <v>#DIV/0!</v>
      </c>
      <c r="CX271" s="26" t="e">
        <f>(CN271-'ModelParams Lw'!$T$10)/'ModelParams Lw'!$T$11</f>
        <v>#DIV/0!</v>
      </c>
      <c r="CY271" s="26" t="e">
        <f>(CO271-'ModelParams Lw'!$U$10)/'ModelParams Lw'!$U$11</f>
        <v>#DIV/0!</v>
      </c>
      <c r="CZ271" s="26" t="e">
        <f>(CP271-'ModelParams Lw'!$V$10)/'ModelParams Lw'!$V$11</f>
        <v>#DIV/0!</v>
      </c>
    </row>
    <row r="272" spans="1:104" x14ac:dyDescent="0.2">
      <c r="A272" s="13">
        <f>Calcul!A274</f>
        <v>0</v>
      </c>
      <c r="B272" s="13">
        <f t="shared" si="117"/>
        <v>0</v>
      </c>
      <c r="C272" s="13">
        <f>Calcul!B274</f>
        <v>0</v>
      </c>
      <c r="D272" s="13">
        <f>Calcul!C274/1000</f>
        <v>0</v>
      </c>
      <c r="E272" s="13">
        <f>Calcul!D274/1000</f>
        <v>0</v>
      </c>
      <c r="F272" s="13">
        <f t="shared" si="118"/>
        <v>0</v>
      </c>
      <c r="G272" s="23" t="e">
        <f>DEGREES(ACOS(1-(1/'ModelParams Lw'!B$15*SQRT(0.5*1.2/'Sound Power'!$C272)*('Sound Power'!$B272/3600)/('Sound Power'!$D272)/('Sound Power'!$F272))))</f>
        <v>#DIV/0!</v>
      </c>
      <c r="H272" s="23" t="e">
        <f>DEGREES(ACOS(1-(1/'ModelParams Lw'!C$15*SQRT(0.5*1.2/'Sound Power'!$C272)*('Sound Power'!$B272/3600)/('Sound Power'!$D272)/('Sound Power'!$F272))))</f>
        <v>#DIV/0!</v>
      </c>
      <c r="I272" s="23" t="e">
        <f>DEGREES(ACOS(1-(1/'ModelParams Lw'!D$15*SQRT(0.5*1.2/'Sound Power'!$C272)*('Sound Power'!$B272/3600)/('Sound Power'!$D272)/('Sound Power'!$F272))))</f>
        <v>#DIV/0!</v>
      </c>
      <c r="J272" s="23" t="e">
        <f>DEGREES(ACOS(1-(1/'ModelParams Lw'!E$15*SQRT(0.5*1.2/'Sound Power'!$C272)*('Sound Power'!$B272/3600)/('Sound Power'!$D272)/('Sound Power'!$F272))))</f>
        <v>#DIV/0!</v>
      </c>
      <c r="K272" s="23" t="e">
        <f>DEGREES(ACOS(1-(1/'ModelParams Lw'!F$15*SQRT(0.5*1.2/'Sound Power'!$C272)*('Sound Power'!$B272/3600)/('Sound Power'!$D272)/('Sound Power'!$F272))))</f>
        <v>#DIV/0!</v>
      </c>
      <c r="L272" s="23" t="e">
        <f>DEGREES(ACOS(1-(1/'ModelParams Lw'!G$15*SQRT(0.5*1.2/'Sound Power'!$C272)*('Sound Power'!$B272/3600)/('Sound Power'!$D272)/('Sound Power'!$F272))))</f>
        <v>#DIV/0!</v>
      </c>
      <c r="M272" s="23" t="e">
        <f>DEGREES(ACOS(1-(1/'ModelParams Lw'!H$15*SQRT(0.5*1.2/'Sound Power'!$C272)*('Sound Power'!$B272/3600)/('Sound Power'!$D272)/('Sound Power'!$F272))))</f>
        <v>#DIV/0!</v>
      </c>
      <c r="N272" s="23" t="e">
        <f>DEGREES(ACOS(1-(1/'ModelParams Lw'!I$15*SQRT(0.5*1.2/'Sound Power'!$C272)*('Sound Power'!$B272/3600)/('Sound Power'!$D272)/('Sound Power'!$F272))))</f>
        <v>#DIV/0!</v>
      </c>
      <c r="O272" s="26" t="e">
        <f>('ModelParams Lw'!B$4*LN('Sound Power'!G272)/(1+EXP(-('Sound Power'!$D272*1000+'ModelParams Lw'!B$6)/'ModelParams Lw'!B$7))+'ModelParams Lw'!B$5)*LN('Sound Power'!$B272)-('ModelParams Lw'!B$8+'ModelParams Lw'!B$9*$D272+'ModelParams Lw'!B$10*'Sound Power'!$F272^'ModelParams Lw'!B$14+'ModelParams Lw'!B$11*LN('Sound Power'!G272)+'ModelParams Lw'!B$12*'Sound Power'!$D272*'Sound Power'!$F272+'ModelParams Lw'!B$13*'Sound Power'!$D272*LN('Sound Power'!G272))</f>
        <v>#DIV/0!</v>
      </c>
      <c r="P272" s="26" t="e">
        <f>('ModelParams Lw'!C$4*LN('Sound Power'!H272)/(1+EXP(-('Sound Power'!$D272*1000+'ModelParams Lw'!C$6)/'ModelParams Lw'!C$7))+'ModelParams Lw'!C$5)*LN('Sound Power'!$B272)-('ModelParams Lw'!C$8+'ModelParams Lw'!C$9*$D272+'ModelParams Lw'!C$10*'Sound Power'!$F272^'ModelParams Lw'!C$14+'ModelParams Lw'!C$11*LN('Sound Power'!H272)+'ModelParams Lw'!C$12*'Sound Power'!$D272*'Sound Power'!$F272+'ModelParams Lw'!C$13*'Sound Power'!$D272*LN('Sound Power'!H272))</f>
        <v>#DIV/0!</v>
      </c>
      <c r="Q272" s="26" t="e">
        <f>('ModelParams Lw'!D$4*LN('Sound Power'!I272)/(1+EXP(-('Sound Power'!$D272*1000+'ModelParams Lw'!D$6)/'ModelParams Lw'!D$7))+'ModelParams Lw'!D$5)*LN('Sound Power'!$B272)-('ModelParams Lw'!D$8+'ModelParams Lw'!D$9*$D272+'ModelParams Lw'!D$10*'Sound Power'!$F272^'ModelParams Lw'!D$14+'ModelParams Lw'!D$11*LN('Sound Power'!I272)+'ModelParams Lw'!D$12*'Sound Power'!$D272*'Sound Power'!$F272+'ModelParams Lw'!D$13*'Sound Power'!$D272*LN('Sound Power'!I272))</f>
        <v>#DIV/0!</v>
      </c>
      <c r="R272" s="26" t="e">
        <f>('ModelParams Lw'!E$4*LN('Sound Power'!J272)/(1+EXP(-('Sound Power'!$D272*1000+'ModelParams Lw'!E$6)/'ModelParams Lw'!E$7))+'ModelParams Lw'!E$5)*LN('Sound Power'!$B272)-('ModelParams Lw'!E$8+'ModelParams Lw'!E$9*$D272+'ModelParams Lw'!E$10*'Sound Power'!$F272^'ModelParams Lw'!E$14+'ModelParams Lw'!E$11*LN('Sound Power'!J272)+'ModelParams Lw'!E$12*'Sound Power'!$D272*'Sound Power'!$F272+'ModelParams Lw'!E$13*'Sound Power'!$D272*LN('Sound Power'!J272))</f>
        <v>#DIV/0!</v>
      </c>
      <c r="S272" s="26" t="e">
        <f>('ModelParams Lw'!F$4*LN('Sound Power'!K272)/(1+EXP(-('Sound Power'!$D272*1000+'ModelParams Lw'!F$6)/'ModelParams Lw'!F$7))+'ModelParams Lw'!F$5)*LN('Sound Power'!$B272)-('ModelParams Lw'!F$8+'ModelParams Lw'!F$9*$D272+'ModelParams Lw'!F$10*'Sound Power'!$F272^'ModelParams Lw'!F$14+'ModelParams Lw'!F$11*LN('Sound Power'!K272)+'ModelParams Lw'!F$12*'Sound Power'!$D272*'Sound Power'!$F272+'ModelParams Lw'!F$13*'Sound Power'!$D272*LN('Sound Power'!K272))</f>
        <v>#DIV/0!</v>
      </c>
      <c r="T272" s="26" t="e">
        <f>('ModelParams Lw'!G$4*LN('Sound Power'!L272)/(1+EXP(-('Sound Power'!$D272*1000+'ModelParams Lw'!G$6)/'ModelParams Lw'!G$7))+'ModelParams Lw'!G$5)*LN('Sound Power'!$B272)-('ModelParams Lw'!G$8+'ModelParams Lw'!G$9*$D272+'ModelParams Lw'!G$10*'Sound Power'!$F272^'ModelParams Lw'!G$14+'ModelParams Lw'!G$11*LN('Sound Power'!L272)+'ModelParams Lw'!G$12*'Sound Power'!$D272*'Sound Power'!$F272+'ModelParams Lw'!G$13*'Sound Power'!$D272*LN('Sound Power'!L272))</f>
        <v>#DIV/0!</v>
      </c>
      <c r="U272" s="26" t="e">
        <f>('ModelParams Lw'!H$4*LN('Sound Power'!M272)/(1+EXP(-('Sound Power'!$D272*1000+'ModelParams Lw'!H$6)/'ModelParams Lw'!H$7))+'ModelParams Lw'!H$5)*LN('Sound Power'!$B272)-('ModelParams Lw'!H$8+'ModelParams Lw'!H$9*$D272+'ModelParams Lw'!H$10*'Sound Power'!$F272^'ModelParams Lw'!H$14+'ModelParams Lw'!H$11*LN('Sound Power'!M272)+'ModelParams Lw'!H$12*'Sound Power'!$D272*'Sound Power'!$F272+'ModelParams Lw'!H$13*'Sound Power'!$D272*LN('Sound Power'!M272))</f>
        <v>#DIV/0!</v>
      </c>
      <c r="V272" s="26" t="e">
        <f>('ModelParams Lw'!I$4*LN('Sound Power'!N272)/(1+EXP(-('Sound Power'!$D272*1000+'ModelParams Lw'!I$6)/'ModelParams Lw'!I$7))+'ModelParams Lw'!I$5)*LN('Sound Power'!$B272)-('ModelParams Lw'!I$8+'ModelParams Lw'!I$9*$D272+'ModelParams Lw'!I$10*'Sound Power'!$F272^'ModelParams Lw'!I$14+'ModelParams Lw'!I$11*LN('Sound Power'!N272)+'ModelParams Lw'!I$12*'Sound Power'!$D272*'Sound Power'!$F272+'ModelParams Lw'!I$13*'Sound Power'!$D272*LN('Sound Power'!N272))</f>
        <v>#DIV/0!</v>
      </c>
      <c r="W272" s="26" t="e">
        <f>10*LOG10(IF(O272="",0,POWER(10,((O272+'ModelParams Lw'!$O$4)/10))) +IF(P272="",0,POWER(10,((P272+'ModelParams Lw'!$P$4)/10))) +IF(Q272="",0,POWER(10,((Q272+'ModelParams Lw'!$Q$4)/10))) +IF(R272="",0,POWER(10,((R272+'ModelParams Lw'!$R$4)/10))) +IF(S272="",0,POWER(10,((S272+'ModelParams Lw'!$S$4)/10))) +IF(T272="",0,POWER(10,((T272+'ModelParams Lw'!$T$4)/10))) +IF(U272="",0,POWER(10,((U272+'ModelParams Lw'!$U$4)/10)))+IF(V272="",0,POWER(10,((V272+'ModelParams Lw'!$V$4)/10))))</f>
        <v>#DIV/0!</v>
      </c>
      <c r="X272" s="26" t="e">
        <f t="shared" si="102"/>
        <v>#DIV/0!</v>
      </c>
      <c r="Y272" s="26" t="e">
        <f>(O272-'ModelParams Lw'!O$10)/'ModelParams Lw'!O$11</f>
        <v>#DIV/0!</v>
      </c>
      <c r="Z272" s="26" t="e">
        <f>(P272-'ModelParams Lw'!P$10)/'ModelParams Lw'!P$11</f>
        <v>#DIV/0!</v>
      </c>
      <c r="AA272" s="26" t="e">
        <f>(Q272-'ModelParams Lw'!Q$10)/'ModelParams Lw'!Q$11</f>
        <v>#DIV/0!</v>
      </c>
      <c r="AB272" s="26" t="e">
        <f>(R272-'ModelParams Lw'!R$10)/'ModelParams Lw'!R$11</f>
        <v>#DIV/0!</v>
      </c>
      <c r="AC272" s="26" t="e">
        <f>(S272-'ModelParams Lw'!S$10)/'ModelParams Lw'!S$11</f>
        <v>#DIV/0!</v>
      </c>
      <c r="AD272" s="26" t="e">
        <f>(T272-'ModelParams Lw'!T$10)/'ModelParams Lw'!T$11</f>
        <v>#DIV/0!</v>
      </c>
      <c r="AE272" s="26" t="e">
        <f>(U272-'ModelParams Lw'!U$10)/'ModelParams Lw'!U$11</f>
        <v>#DIV/0!</v>
      </c>
      <c r="AF272" s="26" t="e">
        <f>(V272-'ModelParams Lw'!V$10)/'ModelParams Lw'!V$11</f>
        <v>#DIV/0!</v>
      </c>
      <c r="AG272" s="26" t="e">
        <f t="shared" si="103"/>
        <v>#DIV/0!</v>
      </c>
      <c r="AH272" s="26" t="e">
        <f>VLOOKUP(D272*1000,'ModelParams Lw'!$A$38:$D$58,4)</f>
        <v>#N/A</v>
      </c>
      <c r="AI272" s="56" t="e">
        <f>VLOOKUP(D272*1000,'ModelParams Lw'!$A$38:$D$58,2)</f>
        <v>#N/A</v>
      </c>
      <c r="AJ272" s="46" t="e">
        <f t="shared" si="104"/>
        <v>#DIV/0!</v>
      </c>
      <c r="AK272" s="26" t="e">
        <f t="shared" si="105"/>
        <v>#VALUE!</v>
      </c>
      <c r="AL272" s="26" t="e">
        <f>IF($AI272=100,'ModelParams Lw'!R$35*'Sound Power'!$AH272^2+'ModelParams Lw'!R$36*'Sound Power'!$AH272+'ModelParams Lw'!R$37,IF($AI272=150,'ModelParams Lw'!R$38*'Sound Power'!$AH272^2+'ModelParams Lw'!R$39*'Sound Power'!$AH272+'ModelParams Lw'!R$40,'ModelParams Lw'!R$41*'Sound Power'!$AH272^2+'ModelParams Lw'!R$42*'Sound Power'!$AH272+'ModelParams Lw'!R$43))</f>
        <v>#N/A</v>
      </c>
      <c r="AM272" s="26" t="e">
        <f>IF($AI272=100,'ModelParams Lw'!S$35*'Sound Power'!$AH272^2+'ModelParams Lw'!S$36*'Sound Power'!$AH272+'ModelParams Lw'!S$37,IF($AI272=150,'ModelParams Lw'!S$38*'Sound Power'!$AH272^2+'ModelParams Lw'!S$39*'Sound Power'!$AH272+'ModelParams Lw'!S$40,'ModelParams Lw'!S$41*'Sound Power'!$AH272^2+'ModelParams Lw'!S$42*'Sound Power'!$AH272+'ModelParams Lw'!S$43))</f>
        <v>#N/A</v>
      </c>
      <c r="AN272" s="26" t="e">
        <f>IF($AI272=100,'ModelParams Lw'!T$35*'Sound Power'!$AH272^2+'ModelParams Lw'!T$36*'Sound Power'!$AH272+'ModelParams Lw'!T$37,IF($AI272=150,'ModelParams Lw'!T$38*'Sound Power'!$AH272^2+'ModelParams Lw'!T$39*'Sound Power'!$AH272+'ModelParams Lw'!T$40,'ModelParams Lw'!T$41*'Sound Power'!$AH272^2+'ModelParams Lw'!T$42*'Sound Power'!$AH272+'ModelParams Lw'!T$43))</f>
        <v>#N/A</v>
      </c>
      <c r="AO272" s="26" t="e">
        <f>IF($AI272=100,'ModelParams Lw'!U$35*'Sound Power'!$AH272^2+'ModelParams Lw'!U$36*'Sound Power'!$AH272+'ModelParams Lw'!U$37,IF($AI272=150,'ModelParams Lw'!U$38*'Sound Power'!$AH272^2+'ModelParams Lw'!U$39*'Sound Power'!$AH272+'ModelParams Lw'!U$40,'ModelParams Lw'!U$41*'Sound Power'!$AH272^2+'ModelParams Lw'!U$42*'Sound Power'!$AH272+'ModelParams Lw'!U$43))</f>
        <v>#N/A</v>
      </c>
      <c r="AP272" s="26" t="e">
        <f>IF($AI272=100,'ModelParams Lw'!V$35*'Sound Power'!$AH272^2+'ModelParams Lw'!V$36*'Sound Power'!$AH272+'ModelParams Lw'!V$37,IF($AI272=150,'ModelParams Lw'!V$38*'Sound Power'!$AH272^2+'ModelParams Lw'!V$39*'Sound Power'!$AH272+'ModelParams Lw'!V$40,'ModelParams Lw'!V$41*'Sound Power'!$AH272^2+'ModelParams Lw'!V$42*'Sound Power'!$AH272+'ModelParams Lw'!V$43))</f>
        <v>#N/A</v>
      </c>
      <c r="AQ272" s="26" t="e">
        <f>IF($AI272=100,'ModelParams Lw'!W$35*'Sound Power'!$AH272^2+'ModelParams Lw'!W$36*'Sound Power'!$AH272+'ModelParams Lw'!W$37,IF($AI272=150,'ModelParams Lw'!W$38*'Sound Power'!$AH272^2+'ModelParams Lw'!W$39*'Sound Power'!$AH272+'ModelParams Lw'!W$40,'ModelParams Lw'!W$41*'Sound Power'!$AH272^2+'ModelParams Lw'!W$42*'Sound Power'!$AH272+'ModelParams Lw'!W$43))</f>
        <v>#N/A</v>
      </c>
      <c r="AR272" s="26" t="e">
        <f t="shared" si="106"/>
        <v>#VALUE!</v>
      </c>
      <c r="AS272" s="26" t="e">
        <f>IF(26.83*LN($AJ272)-11.791-'ModelParams Lw'!B$35&lt;0,0,26.83*LN($AJ272)-11.791-'ModelParams Lw'!B$35)</f>
        <v>#DIV/0!</v>
      </c>
      <c r="AT272" s="26" t="e">
        <f>IF(26.83*LN($AJ272)-11.791-'ModelParams Lw'!C$35&lt;0,0,26.83*LN($AJ272)-11.791-'ModelParams Lw'!C$35)</f>
        <v>#DIV/0!</v>
      </c>
      <c r="AU272" s="26" t="e">
        <f>IF(26.83*LN($AJ272)-11.791-'ModelParams Lw'!D$35&lt;0,0,26.83*LN($AJ272)-11.791-'ModelParams Lw'!D$35)</f>
        <v>#DIV/0!</v>
      </c>
      <c r="AV272" s="26" t="e">
        <f>IF(26.83*LN($AJ272)-11.791-'ModelParams Lw'!E$35&lt;0,0,26.83*LN($AJ272)-11.791-'ModelParams Lw'!E$35)</f>
        <v>#DIV/0!</v>
      </c>
      <c r="AW272" s="26" t="e">
        <f>IF(26.83*LN($AJ272)-11.791-'ModelParams Lw'!F$35&lt;0,0,26.83*LN($AJ272)-11.791-'ModelParams Lw'!F$35)</f>
        <v>#DIV/0!</v>
      </c>
      <c r="AX272" s="26" t="e">
        <f>IF(26.83*LN($AJ272)-11.791-'ModelParams Lw'!G$35&lt;0,0,26.83*LN($AJ272)-11.791-'ModelParams Lw'!G$35)</f>
        <v>#DIV/0!</v>
      </c>
      <c r="AY272" s="26" t="e">
        <f>IF(26.83*LN($AJ272)-11.791-'ModelParams Lw'!H$35&lt;0,0,26.83*LN($AJ272)-11.791-'ModelParams Lw'!H$35)</f>
        <v>#DIV/0!</v>
      </c>
      <c r="AZ272" s="26" t="e">
        <f>IF(26.83*LN($AJ272)-11.791-'ModelParams Lw'!I$35&lt;0,0,26.83*LN($AJ272)-11.791-'ModelParams Lw'!I$35)</f>
        <v>#DIV/0!</v>
      </c>
      <c r="BA272" s="26" t="e">
        <f t="shared" si="119"/>
        <v>#DIV/0!</v>
      </c>
      <c r="BB272" s="26" t="e">
        <f t="shared" si="120"/>
        <v>#DIV/0!</v>
      </c>
      <c r="BC272" s="26" t="e">
        <f t="shared" si="121"/>
        <v>#DIV/0!</v>
      </c>
      <c r="BD272" s="26" t="e">
        <f t="shared" si="122"/>
        <v>#DIV/0!</v>
      </c>
      <c r="BE272" s="26" t="e">
        <f t="shared" si="123"/>
        <v>#DIV/0!</v>
      </c>
      <c r="BF272" s="26" t="e">
        <f t="shared" si="124"/>
        <v>#DIV/0!</v>
      </c>
      <c r="BG272" s="26" t="e">
        <f t="shared" si="125"/>
        <v>#DIV/0!</v>
      </c>
      <c r="BH272" s="26" t="e">
        <f t="shared" si="126"/>
        <v>#DIV/0!</v>
      </c>
      <c r="BI272" s="26" t="e">
        <f>10*LOG10(IF(BA272="",0,POWER(10,((BA272+'ModelParams Lw'!$O$4)/10))) +IF(BB272="",0,POWER(10,((BB272+'ModelParams Lw'!$P$4)/10))) +IF(BC272="",0,POWER(10,((BC272+'ModelParams Lw'!$Q$4)/10))) +IF(BD272="",0,POWER(10,((BD272+'ModelParams Lw'!$R$4)/10))) +IF(BE272="",0,POWER(10,((BE272+'ModelParams Lw'!$S$4)/10))) +IF(BF272="",0,POWER(10,((BF272+'ModelParams Lw'!$T$4)/10))) +IF(BG272="",0,POWER(10,((BG272+'ModelParams Lw'!$U$4)/10)))+IF(BH272="",0,POWER(10,((BH272+'ModelParams Lw'!$V$4)/10))))</f>
        <v>#DIV/0!</v>
      </c>
      <c r="BJ272" s="26" t="e">
        <f t="shared" si="107"/>
        <v>#DIV/0!</v>
      </c>
      <c r="BK272" s="26" t="e">
        <f>(BA272-'ModelParams Lw'!O$10)/'ModelParams Lw'!O$11</f>
        <v>#DIV/0!</v>
      </c>
      <c r="BL272" s="26" t="e">
        <f>(BB272-'ModelParams Lw'!P$10)/'ModelParams Lw'!P$11</f>
        <v>#DIV/0!</v>
      </c>
      <c r="BM272" s="26" t="e">
        <f>(BC272-'ModelParams Lw'!Q$10)/'ModelParams Lw'!Q$11</f>
        <v>#DIV/0!</v>
      </c>
      <c r="BN272" s="26" t="e">
        <f>(BD272-'ModelParams Lw'!R$10)/'ModelParams Lw'!R$11</f>
        <v>#DIV/0!</v>
      </c>
      <c r="BO272" s="26" t="e">
        <f>(BE272-'ModelParams Lw'!S$10)/'ModelParams Lw'!S$11</f>
        <v>#DIV/0!</v>
      </c>
      <c r="BP272" s="26" t="e">
        <f>(BF272-'ModelParams Lw'!T$10)/'ModelParams Lw'!T$11</f>
        <v>#DIV/0!</v>
      </c>
      <c r="BQ272" s="26" t="e">
        <f>(BG272-'ModelParams Lw'!U$10)/'ModelParams Lw'!U$11</f>
        <v>#DIV/0!</v>
      </c>
      <c r="BR272" s="26" t="e">
        <f>(BH272-'ModelParams Lw'!V$10)/'ModelParams Lw'!V$11</f>
        <v>#DIV/0!</v>
      </c>
      <c r="BS272" s="23" t="e">
        <f>IF(Calcul!$E274="SW",DEGREES(ACOS(1-(1/'ModelParams Lw'!C$25*SQRT(0.5*1.2/'Sound Power'!$C272)*('Sound Power'!$B272/3600)/('Sound Power'!$D272)/('Sound Power'!$F272)))),DEGREES(ACOS(1-(1/'ModelParams Lw'!C$29*SQRT(0.5*1.2/'Sound Power'!$C272)*('Sound Power'!$B272/3600)/('Sound Power'!$D272)/('Sound Power'!$F272)))))</f>
        <v>#DIV/0!</v>
      </c>
      <c r="BT272" s="23" t="e">
        <f>IF(Calcul!$E274="SW",DEGREES(ACOS(1-(1/'ModelParams Lw'!D$25*SQRT(0.5*1.2/'Sound Power'!$C272)*('Sound Power'!$B272/3600)/('Sound Power'!$D272)/('Sound Power'!$F272)))),DEGREES(ACOS(1-(1/'ModelParams Lw'!D$29*SQRT(0.5*1.2/'Sound Power'!$C272)*('Sound Power'!$B272/3600)/('Sound Power'!$D272)/('Sound Power'!$F272)))))</f>
        <v>#DIV/0!</v>
      </c>
      <c r="BU272" s="23" t="e">
        <f>IF(Calcul!$E274="SW",DEGREES(ACOS(1-(1/'ModelParams Lw'!E$25*SQRT(0.5*1.2/'Sound Power'!$C272)*('Sound Power'!$B272/3600)/('Sound Power'!$D272)/('Sound Power'!$F272)))),DEGREES(ACOS(1-(1/'ModelParams Lw'!E$29*SQRT(0.5*1.2/'Sound Power'!$C272)*('Sound Power'!$B272/3600)/('Sound Power'!$D272)/('Sound Power'!$F272)))))</f>
        <v>#DIV/0!</v>
      </c>
      <c r="BV272" s="23" t="e">
        <f>IF(Calcul!$E274="SW",DEGREES(ACOS(1-(1/'ModelParams Lw'!F$25*SQRT(0.5*1.2/'Sound Power'!$C272)*('Sound Power'!$B272/3600)/('Sound Power'!$D272)/('Sound Power'!$F272)))),DEGREES(ACOS(1-(1/'ModelParams Lw'!F$29*SQRT(0.5*1.2/'Sound Power'!$C272)*('Sound Power'!$B272/3600)/('Sound Power'!$D272)/('Sound Power'!$F272)))))</f>
        <v>#DIV/0!</v>
      </c>
      <c r="BW272" s="23" t="e">
        <f>IF(Calcul!$E274="SW",DEGREES(ACOS(1-(1/'ModelParams Lw'!G$25*SQRT(0.5*1.2/'Sound Power'!$C272)*('Sound Power'!$B272/3600)/('Sound Power'!$D272)/('Sound Power'!$F272)))),DEGREES(ACOS(1-(1/'ModelParams Lw'!G$29*SQRT(0.5*1.2/'Sound Power'!$C272)*('Sound Power'!$B272/3600)/('Sound Power'!$D272)/('Sound Power'!$F272)))))</f>
        <v>#DIV/0!</v>
      </c>
      <c r="BX272" s="23" t="e">
        <f>IF(Calcul!$E274="SW",DEGREES(ACOS(1-(1/'ModelParams Lw'!H$25*SQRT(0.5*1.2/'Sound Power'!$C272)*('Sound Power'!$B272/3600)/('Sound Power'!$D272)/('Sound Power'!$F272)))),DEGREES(ACOS(1-(1/'ModelParams Lw'!H$29*SQRT(0.5*1.2/'Sound Power'!$C272)*('Sound Power'!$B272/3600)/('Sound Power'!$D272)/('Sound Power'!$F272)))))</f>
        <v>#DIV/0!</v>
      </c>
      <c r="BY272" s="23" t="e">
        <f>IF(Calcul!$E274="SW",DEGREES(ACOS(1-(1/'ModelParams Lw'!I$25*SQRT(0.5*1.2/'Sound Power'!$C272)*('Sound Power'!$B272/3600)/('Sound Power'!$D272)/('Sound Power'!$F272)))),DEGREES(ACOS(1-(1/'ModelParams Lw'!I$29*SQRT(0.5*1.2/'Sound Power'!$C272)*('Sound Power'!$B272/3600)/('Sound Power'!$D272)/('Sound Power'!$F272)))))</f>
        <v>#DIV/0!</v>
      </c>
      <c r="BZ272" s="23" t="e">
        <f>IF(Calcul!$E274="SW",DEGREES(ACOS(1-(1/'ModelParams Lw'!J$25*SQRT(0.5*1.2/'Sound Power'!$C272)*('Sound Power'!$B272/3600)/('Sound Power'!$D272)/('Sound Power'!$F272)))),DEGREES(ACOS(1-(1/'ModelParams Lw'!J$29*SQRT(0.5*1.2/'Sound Power'!$C272)*('Sound Power'!$B272/3600)/('Sound Power'!$D272)/('Sound Power'!$F272)))))</f>
        <v>#DIV/0!</v>
      </c>
      <c r="CA272" s="26" t="e">
        <f>IF(Calcul!$E274="SW",'ModelParams Lw'!C$22+'ModelParams Lw'!C$23*LOG('Sound Power'!$D272/'Sound Power'!$E272)+'ModelParams Lw'!C$24*LN('Sound Power'!BS272),IF('ModelParams Lw'!C$26+'ModelParams Lw'!C$27*LOG('Sound Power'!$D272/'Sound Power'!$E272)+'ModelParams Lw'!C$28*LN('Sound Power'!BS272)&lt;'ModelParams Lw'!C$22+'ModelParams Lw'!C$23*LOG('Sound Power'!$D272/'Sound Power'!$E272)+'ModelParams Lw'!C$24*LN('Sound Power'!BS272),'ModelParams Lw'!C$22+'ModelParams Lw'!C$23*LOG('Sound Power'!$D272/'Sound Power'!$E272)+'ModelParams Lw'!C$24*LN('Sound Power'!BS272),'ModelParams Lw'!C$26+'ModelParams Lw'!C$27*LOG('Sound Power'!$D272/'Sound Power'!$E272)+'ModelParams Lw'!C$28*LN('Sound Power'!BS272)))</f>
        <v>#DIV/0!</v>
      </c>
      <c r="CB272" s="26" t="e">
        <f>IF(Calcul!$E274="SW",'ModelParams Lw'!D$22+'ModelParams Lw'!D$23*LOG('Sound Power'!$D272/'Sound Power'!$E272)+'ModelParams Lw'!D$24*LN('Sound Power'!BT272),IF('ModelParams Lw'!D$26+'ModelParams Lw'!D$27*LOG('Sound Power'!$D272/'Sound Power'!$E272)+'ModelParams Lw'!D$28*LN('Sound Power'!BT272)&lt;'ModelParams Lw'!D$22+'ModelParams Lw'!D$23*LOG('Sound Power'!$D272/'Sound Power'!$E272)+'ModelParams Lw'!D$24*LN('Sound Power'!BT272),'ModelParams Lw'!D$22+'ModelParams Lw'!D$23*LOG('Sound Power'!$D272/'Sound Power'!$E272)+'ModelParams Lw'!D$24*LN('Sound Power'!BT272),'ModelParams Lw'!D$26+'ModelParams Lw'!D$27*LOG('Sound Power'!$D272/'Sound Power'!$E272)+'ModelParams Lw'!D$28*LN('Sound Power'!BT272)))</f>
        <v>#DIV/0!</v>
      </c>
      <c r="CC272" s="26" t="e">
        <f>IF(Calcul!$E274="SW",'ModelParams Lw'!E$22+'ModelParams Lw'!E$23*LOG('Sound Power'!$D272/'Sound Power'!$E272)+'ModelParams Lw'!E$24*LN('Sound Power'!BU272),IF('ModelParams Lw'!E$26+'ModelParams Lw'!E$27*LOG('Sound Power'!$D272/'Sound Power'!$E272)+'ModelParams Lw'!E$28*LN('Sound Power'!BU272)&lt;'ModelParams Lw'!E$22+'ModelParams Lw'!E$23*LOG('Sound Power'!$D272/'Sound Power'!$E272)+'ModelParams Lw'!E$24*LN('Sound Power'!BU272),'ModelParams Lw'!E$22+'ModelParams Lw'!E$23*LOG('Sound Power'!$D272/'Sound Power'!$E272)+'ModelParams Lw'!E$24*LN('Sound Power'!BU272),'ModelParams Lw'!E$26+'ModelParams Lw'!E$27*LOG('Sound Power'!$D272/'Sound Power'!$E272)+'ModelParams Lw'!E$28*LN('Sound Power'!BU272)))</f>
        <v>#DIV/0!</v>
      </c>
      <c r="CD272" s="26" t="e">
        <f>IF(Calcul!$E274="SW",'ModelParams Lw'!F$22+'ModelParams Lw'!F$23*LOG('Sound Power'!$D272/'Sound Power'!$E272)+'ModelParams Lw'!F$24*LN('Sound Power'!BV272),IF('ModelParams Lw'!F$26+'ModelParams Lw'!F$27*LOG('Sound Power'!$D272/'Sound Power'!$E272)+'ModelParams Lw'!F$28*LN('Sound Power'!BV272)&lt;'ModelParams Lw'!F$22+'ModelParams Lw'!F$23*LOG('Sound Power'!$D272/'Sound Power'!$E272)+'ModelParams Lw'!F$24*LN('Sound Power'!BV272),'ModelParams Lw'!F$22+'ModelParams Lw'!F$23*LOG('Sound Power'!$D272/'Sound Power'!$E272)+'ModelParams Lw'!F$24*LN('Sound Power'!BV272),'ModelParams Lw'!F$26+'ModelParams Lw'!F$27*LOG('Sound Power'!$D272/'Sound Power'!$E272)+'ModelParams Lw'!F$28*LN('Sound Power'!BV272)))</f>
        <v>#DIV/0!</v>
      </c>
      <c r="CE272" s="26" t="e">
        <f>IF(Calcul!$E274="SW",'ModelParams Lw'!G$22+'ModelParams Lw'!G$23*LOG('Sound Power'!$D272/'Sound Power'!$E272)+'ModelParams Lw'!G$24*LN('Sound Power'!BW272),IF('ModelParams Lw'!G$26+'ModelParams Lw'!G$27*LOG('Sound Power'!$D272/'Sound Power'!$E272)+'ModelParams Lw'!G$28*LN('Sound Power'!BW272)&lt;'ModelParams Lw'!G$22+'ModelParams Lw'!G$23*LOG('Sound Power'!$D272/'Sound Power'!$E272)+'ModelParams Lw'!G$24*LN('Sound Power'!BW272),'ModelParams Lw'!G$22+'ModelParams Lw'!G$23*LOG('Sound Power'!$D272/'Sound Power'!$E272)+'ModelParams Lw'!G$24*LN('Sound Power'!BW272),'ModelParams Lw'!G$26+'ModelParams Lw'!G$27*LOG('Sound Power'!$D272/'Sound Power'!$E272)+'ModelParams Lw'!G$28*LN('Sound Power'!BW272)))</f>
        <v>#DIV/0!</v>
      </c>
      <c r="CF272" s="26" t="e">
        <f>IF(Calcul!$E274="SW",'ModelParams Lw'!H$22+'ModelParams Lw'!H$23*LOG('Sound Power'!$D272/'Sound Power'!$E272)+'ModelParams Lw'!H$24*LN('Sound Power'!BX272),IF('ModelParams Lw'!H$26+'ModelParams Lw'!H$27*LOG('Sound Power'!$D272/'Sound Power'!$E272)+'ModelParams Lw'!H$28*LN('Sound Power'!BX272)&lt;'ModelParams Lw'!H$22+'ModelParams Lw'!H$23*LOG('Sound Power'!$D272/'Sound Power'!$E272)+'ModelParams Lw'!H$24*LN('Sound Power'!BX272),'ModelParams Lw'!H$22+'ModelParams Lw'!H$23*LOG('Sound Power'!$D272/'Sound Power'!$E272)+'ModelParams Lw'!H$24*LN('Sound Power'!BX272),'ModelParams Lw'!H$26+'ModelParams Lw'!H$27*LOG('Sound Power'!$D272/'Sound Power'!$E272)+'ModelParams Lw'!H$28*LN('Sound Power'!BX272)))</f>
        <v>#DIV/0!</v>
      </c>
      <c r="CG272" s="26" t="e">
        <f>IF(Calcul!$E274="SW",'ModelParams Lw'!I$22+'ModelParams Lw'!I$23*LOG('Sound Power'!$D272/'Sound Power'!$E272)+'ModelParams Lw'!I$24*LN('Sound Power'!BY272),IF('ModelParams Lw'!I$26+'ModelParams Lw'!I$27*LOG('Sound Power'!$D272/'Sound Power'!$E272)+'ModelParams Lw'!I$28*LN('Sound Power'!BY272)&lt;'ModelParams Lw'!I$22+'ModelParams Lw'!I$23*LOG('Sound Power'!$D272/'Sound Power'!$E272)+'ModelParams Lw'!I$24*LN('Sound Power'!BY272),'ModelParams Lw'!I$22+'ModelParams Lw'!I$23*LOG('Sound Power'!$D272/'Sound Power'!$E272)+'ModelParams Lw'!I$24*LN('Sound Power'!BY272),'ModelParams Lw'!I$26+'ModelParams Lw'!I$27*LOG('Sound Power'!$D272/'Sound Power'!$E272)+'ModelParams Lw'!I$28*LN('Sound Power'!BY272)))</f>
        <v>#DIV/0!</v>
      </c>
      <c r="CH272" s="26" t="e">
        <f>IF(Calcul!$E274="SW",'ModelParams Lw'!J$22+'ModelParams Lw'!J$23*LOG('Sound Power'!$D272/'Sound Power'!$E272)+'ModelParams Lw'!J$24*LN('Sound Power'!BZ272),IF('ModelParams Lw'!J$26+'ModelParams Lw'!J$27*LOG('Sound Power'!$D272/'Sound Power'!$E272)+'ModelParams Lw'!J$28*LN('Sound Power'!BZ272)&lt;'ModelParams Lw'!J$22+'ModelParams Lw'!J$23*LOG('Sound Power'!$D272/'Sound Power'!$E272)+'ModelParams Lw'!J$24*LN('Sound Power'!BZ272),'ModelParams Lw'!J$22+'ModelParams Lw'!J$23*LOG('Sound Power'!$D272/'Sound Power'!$E272)+'ModelParams Lw'!J$24*LN('Sound Power'!BZ272),'ModelParams Lw'!J$26+'ModelParams Lw'!J$27*LOG('Sound Power'!$D272/'Sound Power'!$E272)+'ModelParams Lw'!J$28*LN('Sound Power'!BZ272)))</f>
        <v>#DIV/0!</v>
      </c>
      <c r="CI272" s="26" t="e">
        <f t="shared" si="108"/>
        <v>#DIV/0!</v>
      </c>
      <c r="CJ272" s="26" t="e">
        <f t="shared" si="109"/>
        <v>#DIV/0!</v>
      </c>
      <c r="CK272" s="26" t="e">
        <f t="shared" si="110"/>
        <v>#DIV/0!</v>
      </c>
      <c r="CL272" s="26" t="e">
        <f t="shared" si="111"/>
        <v>#DIV/0!</v>
      </c>
      <c r="CM272" s="26" t="e">
        <f t="shared" si="112"/>
        <v>#DIV/0!</v>
      </c>
      <c r="CN272" s="26" t="e">
        <f t="shared" si="113"/>
        <v>#DIV/0!</v>
      </c>
      <c r="CO272" s="26" t="e">
        <f t="shared" si="114"/>
        <v>#DIV/0!</v>
      </c>
      <c r="CP272" s="26" t="e">
        <f t="shared" si="115"/>
        <v>#DIV/0!</v>
      </c>
      <c r="CQ272" s="26" t="e">
        <f>10*LOG10(IF(CI272="",0,POWER(10,((CI272+'ModelParams Lw'!$O$4)/10))) +IF(CJ272="",0,POWER(10,((CJ272+'ModelParams Lw'!$P$4)/10))) +IF(CK272="",0,POWER(10,((CK272+'ModelParams Lw'!$Q$4)/10))) +IF(CL272="",0,POWER(10,((CL272+'ModelParams Lw'!$R$4)/10))) +IF(CM272="",0,POWER(10,((CM272+'ModelParams Lw'!$S$4)/10))) +IF(CN272="",0,POWER(10,((CN272+'ModelParams Lw'!$T$4)/10))) +IF(CO272="",0,POWER(10,((CO272+'ModelParams Lw'!$U$4)/10)))+IF(CP272="",0,POWER(10,((CP272+'ModelParams Lw'!$V$4)/10))))</f>
        <v>#DIV/0!</v>
      </c>
      <c r="CR272" s="26" t="e">
        <f t="shared" si="116"/>
        <v>#DIV/0!</v>
      </c>
      <c r="CS272" s="26" t="e">
        <f>(CI272-'ModelParams Lw'!$O$10)/'ModelParams Lw'!$O$11</f>
        <v>#DIV/0!</v>
      </c>
      <c r="CT272" s="26" t="e">
        <f>(CJ272-'ModelParams Lw'!$P$10)/'ModelParams Lw'!$P$11</f>
        <v>#DIV/0!</v>
      </c>
      <c r="CU272" s="26" t="e">
        <f>(CK272-'ModelParams Lw'!$Q$10)/'ModelParams Lw'!$Q$11</f>
        <v>#DIV/0!</v>
      </c>
      <c r="CV272" s="26" t="e">
        <f>(CL272-'ModelParams Lw'!$R$10)/'ModelParams Lw'!$R$11</f>
        <v>#DIV/0!</v>
      </c>
      <c r="CW272" s="26" t="e">
        <f>(CM272-'ModelParams Lw'!$S$10)/'ModelParams Lw'!$S$11</f>
        <v>#DIV/0!</v>
      </c>
      <c r="CX272" s="26" t="e">
        <f>(CN272-'ModelParams Lw'!$T$10)/'ModelParams Lw'!$T$11</f>
        <v>#DIV/0!</v>
      </c>
      <c r="CY272" s="26" t="e">
        <f>(CO272-'ModelParams Lw'!$U$10)/'ModelParams Lw'!$U$11</f>
        <v>#DIV/0!</v>
      </c>
      <c r="CZ272" s="26" t="e">
        <f>(CP272-'ModelParams Lw'!$V$10)/'ModelParams Lw'!$V$11</f>
        <v>#DIV/0!</v>
      </c>
    </row>
    <row r="273" spans="1:104" x14ac:dyDescent="0.2">
      <c r="A273" s="13">
        <f>Calcul!A275</f>
        <v>0</v>
      </c>
      <c r="B273" s="13">
        <f t="shared" si="117"/>
        <v>0</v>
      </c>
      <c r="C273" s="13">
        <f>Calcul!B275</f>
        <v>0</v>
      </c>
      <c r="D273" s="13">
        <f>Calcul!C275/1000</f>
        <v>0</v>
      </c>
      <c r="E273" s="13">
        <f>Calcul!D275/1000</f>
        <v>0</v>
      </c>
      <c r="F273" s="13">
        <f t="shared" si="118"/>
        <v>0</v>
      </c>
      <c r="G273" s="23" t="e">
        <f>DEGREES(ACOS(1-(1/'ModelParams Lw'!B$15*SQRT(0.5*1.2/'Sound Power'!$C273)*('Sound Power'!$B273/3600)/('Sound Power'!$D273)/('Sound Power'!$F273))))</f>
        <v>#DIV/0!</v>
      </c>
      <c r="H273" s="23" t="e">
        <f>DEGREES(ACOS(1-(1/'ModelParams Lw'!C$15*SQRT(0.5*1.2/'Sound Power'!$C273)*('Sound Power'!$B273/3600)/('Sound Power'!$D273)/('Sound Power'!$F273))))</f>
        <v>#DIV/0!</v>
      </c>
      <c r="I273" s="23" t="e">
        <f>DEGREES(ACOS(1-(1/'ModelParams Lw'!D$15*SQRT(0.5*1.2/'Sound Power'!$C273)*('Sound Power'!$B273/3600)/('Sound Power'!$D273)/('Sound Power'!$F273))))</f>
        <v>#DIV/0!</v>
      </c>
      <c r="J273" s="23" t="e">
        <f>DEGREES(ACOS(1-(1/'ModelParams Lw'!E$15*SQRT(0.5*1.2/'Sound Power'!$C273)*('Sound Power'!$B273/3600)/('Sound Power'!$D273)/('Sound Power'!$F273))))</f>
        <v>#DIV/0!</v>
      </c>
      <c r="K273" s="23" t="e">
        <f>DEGREES(ACOS(1-(1/'ModelParams Lw'!F$15*SQRT(0.5*1.2/'Sound Power'!$C273)*('Sound Power'!$B273/3600)/('Sound Power'!$D273)/('Sound Power'!$F273))))</f>
        <v>#DIV/0!</v>
      </c>
      <c r="L273" s="23" t="e">
        <f>DEGREES(ACOS(1-(1/'ModelParams Lw'!G$15*SQRT(0.5*1.2/'Sound Power'!$C273)*('Sound Power'!$B273/3600)/('Sound Power'!$D273)/('Sound Power'!$F273))))</f>
        <v>#DIV/0!</v>
      </c>
      <c r="M273" s="23" t="e">
        <f>DEGREES(ACOS(1-(1/'ModelParams Lw'!H$15*SQRT(0.5*1.2/'Sound Power'!$C273)*('Sound Power'!$B273/3600)/('Sound Power'!$D273)/('Sound Power'!$F273))))</f>
        <v>#DIV/0!</v>
      </c>
      <c r="N273" s="23" t="e">
        <f>DEGREES(ACOS(1-(1/'ModelParams Lw'!I$15*SQRT(0.5*1.2/'Sound Power'!$C273)*('Sound Power'!$B273/3600)/('Sound Power'!$D273)/('Sound Power'!$F273))))</f>
        <v>#DIV/0!</v>
      </c>
      <c r="O273" s="26" t="e">
        <f>('ModelParams Lw'!B$4*LN('Sound Power'!G273)/(1+EXP(-('Sound Power'!$D273*1000+'ModelParams Lw'!B$6)/'ModelParams Lw'!B$7))+'ModelParams Lw'!B$5)*LN('Sound Power'!$B273)-('ModelParams Lw'!B$8+'ModelParams Lw'!B$9*$D273+'ModelParams Lw'!B$10*'Sound Power'!$F273^'ModelParams Lw'!B$14+'ModelParams Lw'!B$11*LN('Sound Power'!G273)+'ModelParams Lw'!B$12*'Sound Power'!$D273*'Sound Power'!$F273+'ModelParams Lw'!B$13*'Sound Power'!$D273*LN('Sound Power'!G273))</f>
        <v>#DIV/0!</v>
      </c>
      <c r="P273" s="26" t="e">
        <f>('ModelParams Lw'!C$4*LN('Sound Power'!H273)/(1+EXP(-('Sound Power'!$D273*1000+'ModelParams Lw'!C$6)/'ModelParams Lw'!C$7))+'ModelParams Lw'!C$5)*LN('Sound Power'!$B273)-('ModelParams Lw'!C$8+'ModelParams Lw'!C$9*$D273+'ModelParams Lw'!C$10*'Sound Power'!$F273^'ModelParams Lw'!C$14+'ModelParams Lw'!C$11*LN('Sound Power'!H273)+'ModelParams Lw'!C$12*'Sound Power'!$D273*'Sound Power'!$F273+'ModelParams Lw'!C$13*'Sound Power'!$D273*LN('Sound Power'!H273))</f>
        <v>#DIV/0!</v>
      </c>
      <c r="Q273" s="26" t="e">
        <f>('ModelParams Lw'!D$4*LN('Sound Power'!I273)/(1+EXP(-('Sound Power'!$D273*1000+'ModelParams Lw'!D$6)/'ModelParams Lw'!D$7))+'ModelParams Lw'!D$5)*LN('Sound Power'!$B273)-('ModelParams Lw'!D$8+'ModelParams Lw'!D$9*$D273+'ModelParams Lw'!D$10*'Sound Power'!$F273^'ModelParams Lw'!D$14+'ModelParams Lw'!D$11*LN('Sound Power'!I273)+'ModelParams Lw'!D$12*'Sound Power'!$D273*'Sound Power'!$F273+'ModelParams Lw'!D$13*'Sound Power'!$D273*LN('Sound Power'!I273))</f>
        <v>#DIV/0!</v>
      </c>
      <c r="R273" s="26" t="e">
        <f>('ModelParams Lw'!E$4*LN('Sound Power'!J273)/(1+EXP(-('Sound Power'!$D273*1000+'ModelParams Lw'!E$6)/'ModelParams Lw'!E$7))+'ModelParams Lw'!E$5)*LN('Sound Power'!$B273)-('ModelParams Lw'!E$8+'ModelParams Lw'!E$9*$D273+'ModelParams Lw'!E$10*'Sound Power'!$F273^'ModelParams Lw'!E$14+'ModelParams Lw'!E$11*LN('Sound Power'!J273)+'ModelParams Lw'!E$12*'Sound Power'!$D273*'Sound Power'!$F273+'ModelParams Lw'!E$13*'Sound Power'!$D273*LN('Sound Power'!J273))</f>
        <v>#DIV/0!</v>
      </c>
      <c r="S273" s="26" t="e">
        <f>('ModelParams Lw'!F$4*LN('Sound Power'!K273)/(1+EXP(-('Sound Power'!$D273*1000+'ModelParams Lw'!F$6)/'ModelParams Lw'!F$7))+'ModelParams Lw'!F$5)*LN('Sound Power'!$B273)-('ModelParams Lw'!F$8+'ModelParams Lw'!F$9*$D273+'ModelParams Lw'!F$10*'Sound Power'!$F273^'ModelParams Lw'!F$14+'ModelParams Lw'!F$11*LN('Sound Power'!K273)+'ModelParams Lw'!F$12*'Sound Power'!$D273*'Sound Power'!$F273+'ModelParams Lw'!F$13*'Sound Power'!$D273*LN('Sound Power'!K273))</f>
        <v>#DIV/0!</v>
      </c>
      <c r="T273" s="26" t="e">
        <f>('ModelParams Lw'!G$4*LN('Sound Power'!L273)/(1+EXP(-('Sound Power'!$D273*1000+'ModelParams Lw'!G$6)/'ModelParams Lw'!G$7))+'ModelParams Lw'!G$5)*LN('Sound Power'!$B273)-('ModelParams Lw'!G$8+'ModelParams Lw'!G$9*$D273+'ModelParams Lw'!G$10*'Sound Power'!$F273^'ModelParams Lw'!G$14+'ModelParams Lw'!G$11*LN('Sound Power'!L273)+'ModelParams Lw'!G$12*'Sound Power'!$D273*'Sound Power'!$F273+'ModelParams Lw'!G$13*'Sound Power'!$D273*LN('Sound Power'!L273))</f>
        <v>#DIV/0!</v>
      </c>
      <c r="U273" s="26" t="e">
        <f>('ModelParams Lw'!H$4*LN('Sound Power'!M273)/(1+EXP(-('Sound Power'!$D273*1000+'ModelParams Lw'!H$6)/'ModelParams Lw'!H$7))+'ModelParams Lw'!H$5)*LN('Sound Power'!$B273)-('ModelParams Lw'!H$8+'ModelParams Lw'!H$9*$D273+'ModelParams Lw'!H$10*'Sound Power'!$F273^'ModelParams Lw'!H$14+'ModelParams Lw'!H$11*LN('Sound Power'!M273)+'ModelParams Lw'!H$12*'Sound Power'!$D273*'Sound Power'!$F273+'ModelParams Lw'!H$13*'Sound Power'!$D273*LN('Sound Power'!M273))</f>
        <v>#DIV/0!</v>
      </c>
      <c r="V273" s="26" t="e">
        <f>('ModelParams Lw'!I$4*LN('Sound Power'!N273)/(1+EXP(-('Sound Power'!$D273*1000+'ModelParams Lw'!I$6)/'ModelParams Lw'!I$7))+'ModelParams Lw'!I$5)*LN('Sound Power'!$B273)-('ModelParams Lw'!I$8+'ModelParams Lw'!I$9*$D273+'ModelParams Lw'!I$10*'Sound Power'!$F273^'ModelParams Lw'!I$14+'ModelParams Lw'!I$11*LN('Sound Power'!N273)+'ModelParams Lw'!I$12*'Sound Power'!$D273*'Sound Power'!$F273+'ModelParams Lw'!I$13*'Sound Power'!$D273*LN('Sound Power'!N273))</f>
        <v>#DIV/0!</v>
      </c>
      <c r="W273" s="26" t="e">
        <f>10*LOG10(IF(O273="",0,POWER(10,((O273+'ModelParams Lw'!$O$4)/10))) +IF(P273="",0,POWER(10,((P273+'ModelParams Lw'!$P$4)/10))) +IF(Q273="",0,POWER(10,((Q273+'ModelParams Lw'!$Q$4)/10))) +IF(R273="",0,POWER(10,((R273+'ModelParams Lw'!$R$4)/10))) +IF(S273="",0,POWER(10,((S273+'ModelParams Lw'!$S$4)/10))) +IF(T273="",0,POWER(10,((T273+'ModelParams Lw'!$T$4)/10))) +IF(U273="",0,POWER(10,((U273+'ModelParams Lw'!$U$4)/10)))+IF(V273="",0,POWER(10,((V273+'ModelParams Lw'!$V$4)/10))))</f>
        <v>#DIV/0!</v>
      </c>
      <c r="X273" s="26" t="e">
        <f t="shared" si="102"/>
        <v>#DIV/0!</v>
      </c>
      <c r="Y273" s="26" t="e">
        <f>(O273-'ModelParams Lw'!O$10)/'ModelParams Lw'!O$11</f>
        <v>#DIV/0!</v>
      </c>
      <c r="Z273" s="26" t="e">
        <f>(P273-'ModelParams Lw'!P$10)/'ModelParams Lw'!P$11</f>
        <v>#DIV/0!</v>
      </c>
      <c r="AA273" s="26" t="e">
        <f>(Q273-'ModelParams Lw'!Q$10)/'ModelParams Lw'!Q$11</f>
        <v>#DIV/0!</v>
      </c>
      <c r="AB273" s="26" t="e">
        <f>(R273-'ModelParams Lw'!R$10)/'ModelParams Lw'!R$11</f>
        <v>#DIV/0!</v>
      </c>
      <c r="AC273" s="26" t="e">
        <f>(S273-'ModelParams Lw'!S$10)/'ModelParams Lw'!S$11</f>
        <v>#DIV/0!</v>
      </c>
      <c r="AD273" s="26" t="e">
        <f>(T273-'ModelParams Lw'!T$10)/'ModelParams Lw'!T$11</f>
        <v>#DIV/0!</v>
      </c>
      <c r="AE273" s="26" t="e">
        <f>(U273-'ModelParams Lw'!U$10)/'ModelParams Lw'!U$11</f>
        <v>#DIV/0!</v>
      </c>
      <c r="AF273" s="26" t="e">
        <f>(V273-'ModelParams Lw'!V$10)/'ModelParams Lw'!V$11</f>
        <v>#DIV/0!</v>
      </c>
      <c r="AG273" s="26" t="e">
        <f t="shared" si="103"/>
        <v>#DIV/0!</v>
      </c>
      <c r="AH273" s="26" t="e">
        <f>VLOOKUP(D273*1000,'ModelParams Lw'!$A$38:$D$58,4)</f>
        <v>#N/A</v>
      </c>
      <c r="AI273" s="56" t="e">
        <f>VLOOKUP(D273*1000,'ModelParams Lw'!$A$38:$D$58,2)</f>
        <v>#N/A</v>
      </c>
      <c r="AJ273" s="46" t="e">
        <f t="shared" si="104"/>
        <v>#DIV/0!</v>
      </c>
      <c r="AK273" s="26" t="e">
        <f t="shared" si="105"/>
        <v>#VALUE!</v>
      </c>
      <c r="AL273" s="26" t="e">
        <f>IF($AI273=100,'ModelParams Lw'!R$35*'Sound Power'!$AH273^2+'ModelParams Lw'!R$36*'Sound Power'!$AH273+'ModelParams Lw'!R$37,IF($AI273=150,'ModelParams Lw'!R$38*'Sound Power'!$AH273^2+'ModelParams Lw'!R$39*'Sound Power'!$AH273+'ModelParams Lw'!R$40,'ModelParams Lw'!R$41*'Sound Power'!$AH273^2+'ModelParams Lw'!R$42*'Sound Power'!$AH273+'ModelParams Lw'!R$43))</f>
        <v>#N/A</v>
      </c>
      <c r="AM273" s="26" t="e">
        <f>IF($AI273=100,'ModelParams Lw'!S$35*'Sound Power'!$AH273^2+'ModelParams Lw'!S$36*'Sound Power'!$AH273+'ModelParams Lw'!S$37,IF($AI273=150,'ModelParams Lw'!S$38*'Sound Power'!$AH273^2+'ModelParams Lw'!S$39*'Sound Power'!$AH273+'ModelParams Lw'!S$40,'ModelParams Lw'!S$41*'Sound Power'!$AH273^2+'ModelParams Lw'!S$42*'Sound Power'!$AH273+'ModelParams Lw'!S$43))</f>
        <v>#N/A</v>
      </c>
      <c r="AN273" s="26" t="e">
        <f>IF($AI273=100,'ModelParams Lw'!T$35*'Sound Power'!$AH273^2+'ModelParams Lw'!T$36*'Sound Power'!$AH273+'ModelParams Lw'!T$37,IF($AI273=150,'ModelParams Lw'!T$38*'Sound Power'!$AH273^2+'ModelParams Lw'!T$39*'Sound Power'!$AH273+'ModelParams Lw'!T$40,'ModelParams Lw'!T$41*'Sound Power'!$AH273^2+'ModelParams Lw'!T$42*'Sound Power'!$AH273+'ModelParams Lw'!T$43))</f>
        <v>#N/A</v>
      </c>
      <c r="AO273" s="26" t="e">
        <f>IF($AI273=100,'ModelParams Lw'!U$35*'Sound Power'!$AH273^2+'ModelParams Lw'!U$36*'Sound Power'!$AH273+'ModelParams Lw'!U$37,IF($AI273=150,'ModelParams Lw'!U$38*'Sound Power'!$AH273^2+'ModelParams Lw'!U$39*'Sound Power'!$AH273+'ModelParams Lw'!U$40,'ModelParams Lw'!U$41*'Sound Power'!$AH273^2+'ModelParams Lw'!U$42*'Sound Power'!$AH273+'ModelParams Lw'!U$43))</f>
        <v>#N/A</v>
      </c>
      <c r="AP273" s="26" t="e">
        <f>IF($AI273=100,'ModelParams Lw'!V$35*'Sound Power'!$AH273^2+'ModelParams Lw'!V$36*'Sound Power'!$AH273+'ModelParams Lw'!V$37,IF($AI273=150,'ModelParams Lw'!V$38*'Sound Power'!$AH273^2+'ModelParams Lw'!V$39*'Sound Power'!$AH273+'ModelParams Lw'!V$40,'ModelParams Lw'!V$41*'Sound Power'!$AH273^2+'ModelParams Lw'!V$42*'Sound Power'!$AH273+'ModelParams Lw'!V$43))</f>
        <v>#N/A</v>
      </c>
      <c r="AQ273" s="26" t="e">
        <f>IF($AI273=100,'ModelParams Lw'!W$35*'Sound Power'!$AH273^2+'ModelParams Lw'!W$36*'Sound Power'!$AH273+'ModelParams Lw'!W$37,IF($AI273=150,'ModelParams Lw'!W$38*'Sound Power'!$AH273^2+'ModelParams Lw'!W$39*'Sound Power'!$AH273+'ModelParams Lw'!W$40,'ModelParams Lw'!W$41*'Sound Power'!$AH273^2+'ModelParams Lw'!W$42*'Sound Power'!$AH273+'ModelParams Lw'!W$43))</f>
        <v>#N/A</v>
      </c>
      <c r="AR273" s="26" t="e">
        <f t="shared" si="106"/>
        <v>#VALUE!</v>
      </c>
      <c r="AS273" s="26" t="e">
        <f>IF(26.83*LN($AJ273)-11.791-'ModelParams Lw'!B$35&lt;0,0,26.83*LN($AJ273)-11.791-'ModelParams Lw'!B$35)</f>
        <v>#DIV/0!</v>
      </c>
      <c r="AT273" s="26" t="e">
        <f>IF(26.83*LN($AJ273)-11.791-'ModelParams Lw'!C$35&lt;0,0,26.83*LN($AJ273)-11.791-'ModelParams Lw'!C$35)</f>
        <v>#DIV/0!</v>
      </c>
      <c r="AU273" s="26" t="e">
        <f>IF(26.83*LN($AJ273)-11.791-'ModelParams Lw'!D$35&lt;0,0,26.83*LN($AJ273)-11.791-'ModelParams Lw'!D$35)</f>
        <v>#DIV/0!</v>
      </c>
      <c r="AV273" s="26" t="e">
        <f>IF(26.83*LN($AJ273)-11.791-'ModelParams Lw'!E$35&lt;0,0,26.83*LN($AJ273)-11.791-'ModelParams Lw'!E$35)</f>
        <v>#DIV/0!</v>
      </c>
      <c r="AW273" s="26" t="e">
        <f>IF(26.83*LN($AJ273)-11.791-'ModelParams Lw'!F$35&lt;0,0,26.83*LN($AJ273)-11.791-'ModelParams Lw'!F$35)</f>
        <v>#DIV/0!</v>
      </c>
      <c r="AX273" s="26" t="e">
        <f>IF(26.83*LN($AJ273)-11.791-'ModelParams Lw'!G$35&lt;0,0,26.83*LN($AJ273)-11.791-'ModelParams Lw'!G$35)</f>
        <v>#DIV/0!</v>
      </c>
      <c r="AY273" s="26" t="e">
        <f>IF(26.83*LN($AJ273)-11.791-'ModelParams Lw'!H$35&lt;0,0,26.83*LN($AJ273)-11.791-'ModelParams Lw'!H$35)</f>
        <v>#DIV/0!</v>
      </c>
      <c r="AZ273" s="26" t="e">
        <f>IF(26.83*LN($AJ273)-11.791-'ModelParams Lw'!I$35&lt;0,0,26.83*LN($AJ273)-11.791-'ModelParams Lw'!I$35)</f>
        <v>#DIV/0!</v>
      </c>
      <c r="BA273" s="26" t="e">
        <f t="shared" si="119"/>
        <v>#DIV/0!</v>
      </c>
      <c r="BB273" s="26" t="e">
        <f t="shared" si="120"/>
        <v>#DIV/0!</v>
      </c>
      <c r="BC273" s="26" t="e">
        <f t="shared" si="121"/>
        <v>#DIV/0!</v>
      </c>
      <c r="BD273" s="26" t="e">
        <f t="shared" si="122"/>
        <v>#DIV/0!</v>
      </c>
      <c r="BE273" s="26" t="e">
        <f t="shared" si="123"/>
        <v>#DIV/0!</v>
      </c>
      <c r="BF273" s="26" t="e">
        <f t="shared" si="124"/>
        <v>#DIV/0!</v>
      </c>
      <c r="BG273" s="26" t="e">
        <f t="shared" si="125"/>
        <v>#DIV/0!</v>
      </c>
      <c r="BH273" s="26" t="e">
        <f t="shared" si="126"/>
        <v>#DIV/0!</v>
      </c>
      <c r="BI273" s="26" t="e">
        <f>10*LOG10(IF(BA273="",0,POWER(10,((BA273+'ModelParams Lw'!$O$4)/10))) +IF(BB273="",0,POWER(10,((BB273+'ModelParams Lw'!$P$4)/10))) +IF(BC273="",0,POWER(10,((BC273+'ModelParams Lw'!$Q$4)/10))) +IF(BD273="",0,POWER(10,((BD273+'ModelParams Lw'!$R$4)/10))) +IF(BE273="",0,POWER(10,((BE273+'ModelParams Lw'!$S$4)/10))) +IF(BF273="",0,POWER(10,((BF273+'ModelParams Lw'!$T$4)/10))) +IF(BG273="",0,POWER(10,((BG273+'ModelParams Lw'!$U$4)/10)))+IF(BH273="",0,POWER(10,((BH273+'ModelParams Lw'!$V$4)/10))))</f>
        <v>#DIV/0!</v>
      </c>
      <c r="BJ273" s="26" t="e">
        <f t="shared" si="107"/>
        <v>#DIV/0!</v>
      </c>
      <c r="BK273" s="26" t="e">
        <f>(BA273-'ModelParams Lw'!O$10)/'ModelParams Lw'!O$11</f>
        <v>#DIV/0!</v>
      </c>
      <c r="BL273" s="26" t="e">
        <f>(BB273-'ModelParams Lw'!P$10)/'ModelParams Lw'!P$11</f>
        <v>#DIV/0!</v>
      </c>
      <c r="BM273" s="26" t="e">
        <f>(BC273-'ModelParams Lw'!Q$10)/'ModelParams Lw'!Q$11</f>
        <v>#DIV/0!</v>
      </c>
      <c r="BN273" s="26" t="e">
        <f>(BD273-'ModelParams Lw'!R$10)/'ModelParams Lw'!R$11</f>
        <v>#DIV/0!</v>
      </c>
      <c r="BO273" s="26" t="e">
        <f>(BE273-'ModelParams Lw'!S$10)/'ModelParams Lw'!S$11</f>
        <v>#DIV/0!</v>
      </c>
      <c r="BP273" s="26" t="e">
        <f>(BF273-'ModelParams Lw'!T$10)/'ModelParams Lw'!T$11</f>
        <v>#DIV/0!</v>
      </c>
      <c r="BQ273" s="26" t="e">
        <f>(BG273-'ModelParams Lw'!U$10)/'ModelParams Lw'!U$11</f>
        <v>#DIV/0!</v>
      </c>
      <c r="BR273" s="26" t="e">
        <f>(BH273-'ModelParams Lw'!V$10)/'ModelParams Lw'!V$11</f>
        <v>#DIV/0!</v>
      </c>
      <c r="BS273" s="23" t="e">
        <f>IF(Calcul!$E275="SW",DEGREES(ACOS(1-(1/'ModelParams Lw'!C$25*SQRT(0.5*1.2/'Sound Power'!$C273)*('Sound Power'!$B273/3600)/('Sound Power'!$D273)/('Sound Power'!$F273)))),DEGREES(ACOS(1-(1/'ModelParams Lw'!C$29*SQRT(0.5*1.2/'Sound Power'!$C273)*('Sound Power'!$B273/3600)/('Sound Power'!$D273)/('Sound Power'!$F273)))))</f>
        <v>#DIV/0!</v>
      </c>
      <c r="BT273" s="23" t="e">
        <f>IF(Calcul!$E275="SW",DEGREES(ACOS(1-(1/'ModelParams Lw'!D$25*SQRT(0.5*1.2/'Sound Power'!$C273)*('Sound Power'!$B273/3600)/('Sound Power'!$D273)/('Sound Power'!$F273)))),DEGREES(ACOS(1-(1/'ModelParams Lw'!D$29*SQRT(0.5*1.2/'Sound Power'!$C273)*('Sound Power'!$B273/3600)/('Sound Power'!$D273)/('Sound Power'!$F273)))))</f>
        <v>#DIV/0!</v>
      </c>
      <c r="BU273" s="23" t="e">
        <f>IF(Calcul!$E275="SW",DEGREES(ACOS(1-(1/'ModelParams Lw'!E$25*SQRT(0.5*1.2/'Sound Power'!$C273)*('Sound Power'!$B273/3600)/('Sound Power'!$D273)/('Sound Power'!$F273)))),DEGREES(ACOS(1-(1/'ModelParams Lw'!E$29*SQRT(0.5*1.2/'Sound Power'!$C273)*('Sound Power'!$B273/3600)/('Sound Power'!$D273)/('Sound Power'!$F273)))))</f>
        <v>#DIV/0!</v>
      </c>
      <c r="BV273" s="23" t="e">
        <f>IF(Calcul!$E275="SW",DEGREES(ACOS(1-(1/'ModelParams Lw'!F$25*SQRT(0.5*1.2/'Sound Power'!$C273)*('Sound Power'!$B273/3600)/('Sound Power'!$D273)/('Sound Power'!$F273)))),DEGREES(ACOS(1-(1/'ModelParams Lw'!F$29*SQRT(0.5*1.2/'Sound Power'!$C273)*('Sound Power'!$B273/3600)/('Sound Power'!$D273)/('Sound Power'!$F273)))))</f>
        <v>#DIV/0!</v>
      </c>
      <c r="BW273" s="23" t="e">
        <f>IF(Calcul!$E275="SW",DEGREES(ACOS(1-(1/'ModelParams Lw'!G$25*SQRT(0.5*1.2/'Sound Power'!$C273)*('Sound Power'!$B273/3600)/('Sound Power'!$D273)/('Sound Power'!$F273)))),DEGREES(ACOS(1-(1/'ModelParams Lw'!G$29*SQRT(0.5*1.2/'Sound Power'!$C273)*('Sound Power'!$B273/3600)/('Sound Power'!$D273)/('Sound Power'!$F273)))))</f>
        <v>#DIV/0!</v>
      </c>
      <c r="BX273" s="23" t="e">
        <f>IF(Calcul!$E275="SW",DEGREES(ACOS(1-(1/'ModelParams Lw'!H$25*SQRT(0.5*1.2/'Sound Power'!$C273)*('Sound Power'!$B273/3600)/('Sound Power'!$D273)/('Sound Power'!$F273)))),DEGREES(ACOS(1-(1/'ModelParams Lw'!H$29*SQRT(0.5*1.2/'Sound Power'!$C273)*('Sound Power'!$B273/3600)/('Sound Power'!$D273)/('Sound Power'!$F273)))))</f>
        <v>#DIV/0!</v>
      </c>
      <c r="BY273" s="23" t="e">
        <f>IF(Calcul!$E275="SW",DEGREES(ACOS(1-(1/'ModelParams Lw'!I$25*SQRT(0.5*1.2/'Sound Power'!$C273)*('Sound Power'!$B273/3600)/('Sound Power'!$D273)/('Sound Power'!$F273)))),DEGREES(ACOS(1-(1/'ModelParams Lw'!I$29*SQRT(0.5*1.2/'Sound Power'!$C273)*('Sound Power'!$B273/3600)/('Sound Power'!$D273)/('Sound Power'!$F273)))))</f>
        <v>#DIV/0!</v>
      </c>
      <c r="BZ273" s="23" t="e">
        <f>IF(Calcul!$E275="SW",DEGREES(ACOS(1-(1/'ModelParams Lw'!J$25*SQRT(0.5*1.2/'Sound Power'!$C273)*('Sound Power'!$B273/3600)/('Sound Power'!$D273)/('Sound Power'!$F273)))),DEGREES(ACOS(1-(1/'ModelParams Lw'!J$29*SQRT(0.5*1.2/'Sound Power'!$C273)*('Sound Power'!$B273/3600)/('Sound Power'!$D273)/('Sound Power'!$F273)))))</f>
        <v>#DIV/0!</v>
      </c>
      <c r="CA273" s="26" t="e">
        <f>IF(Calcul!$E275="SW",'ModelParams Lw'!C$22+'ModelParams Lw'!C$23*LOG('Sound Power'!$D273/'Sound Power'!$E273)+'ModelParams Lw'!C$24*LN('Sound Power'!BS273),IF('ModelParams Lw'!C$26+'ModelParams Lw'!C$27*LOG('Sound Power'!$D273/'Sound Power'!$E273)+'ModelParams Lw'!C$28*LN('Sound Power'!BS273)&lt;'ModelParams Lw'!C$22+'ModelParams Lw'!C$23*LOG('Sound Power'!$D273/'Sound Power'!$E273)+'ModelParams Lw'!C$24*LN('Sound Power'!BS273),'ModelParams Lw'!C$22+'ModelParams Lw'!C$23*LOG('Sound Power'!$D273/'Sound Power'!$E273)+'ModelParams Lw'!C$24*LN('Sound Power'!BS273),'ModelParams Lw'!C$26+'ModelParams Lw'!C$27*LOG('Sound Power'!$D273/'Sound Power'!$E273)+'ModelParams Lw'!C$28*LN('Sound Power'!BS273)))</f>
        <v>#DIV/0!</v>
      </c>
      <c r="CB273" s="26" t="e">
        <f>IF(Calcul!$E275="SW",'ModelParams Lw'!D$22+'ModelParams Lw'!D$23*LOG('Sound Power'!$D273/'Sound Power'!$E273)+'ModelParams Lw'!D$24*LN('Sound Power'!BT273),IF('ModelParams Lw'!D$26+'ModelParams Lw'!D$27*LOG('Sound Power'!$D273/'Sound Power'!$E273)+'ModelParams Lw'!D$28*LN('Sound Power'!BT273)&lt;'ModelParams Lw'!D$22+'ModelParams Lw'!D$23*LOG('Sound Power'!$D273/'Sound Power'!$E273)+'ModelParams Lw'!D$24*LN('Sound Power'!BT273),'ModelParams Lw'!D$22+'ModelParams Lw'!D$23*LOG('Sound Power'!$D273/'Sound Power'!$E273)+'ModelParams Lw'!D$24*LN('Sound Power'!BT273),'ModelParams Lw'!D$26+'ModelParams Lw'!D$27*LOG('Sound Power'!$D273/'Sound Power'!$E273)+'ModelParams Lw'!D$28*LN('Sound Power'!BT273)))</f>
        <v>#DIV/0!</v>
      </c>
      <c r="CC273" s="26" t="e">
        <f>IF(Calcul!$E275="SW",'ModelParams Lw'!E$22+'ModelParams Lw'!E$23*LOG('Sound Power'!$D273/'Sound Power'!$E273)+'ModelParams Lw'!E$24*LN('Sound Power'!BU273),IF('ModelParams Lw'!E$26+'ModelParams Lw'!E$27*LOG('Sound Power'!$D273/'Sound Power'!$E273)+'ModelParams Lw'!E$28*LN('Sound Power'!BU273)&lt;'ModelParams Lw'!E$22+'ModelParams Lw'!E$23*LOG('Sound Power'!$D273/'Sound Power'!$E273)+'ModelParams Lw'!E$24*LN('Sound Power'!BU273),'ModelParams Lw'!E$22+'ModelParams Lw'!E$23*LOG('Sound Power'!$D273/'Sound Power'!$E273)+'ModelParams Lw'!E$24*LN('Sound Power'!BU273),'ModelParams Lw'!E$26+'ModelParams Lw'!E$27*LOG('Sound Power'!$D273/'Sound Power'!$E273)+'ModelParams Lw'!E$28*LN('Sound Power'!BU273)))</f>
        <v>#DIV/0!</v>
      </c>
      <c r="CD273" s="26" t="e">
        <f>IF(Calcul!$E275="SW",'ModelParams Lw'!F$22+'ModelParams Lw'!F$23*LOG('Sound Power'!$D273/'Sound Power'!$E273)+'ModelParams Lw'!F$24*LN('Sound Power'!BV273),IF('ModelParams Lw'!F$26+'ModelParams Lw'!F$27*LOG('Sound Power'!$D273/'Sound Power'!$E273)+'ModelParams Lw'!F$28*LN('Sound Power'!BV273)&lt;'ModelParams Lw'!F$22+'ModelParams Lw'!F$23*LOG('Sound Power'!$D273/'Sound Power'!$E273)+'ModelParams Lw'!F$24*LN('Sound Power'!BV273),'ModelParams Lw'!F$22+'ModelParams Lw'!F$23*LOG('Sound Power'!$D273/'Sound Power'!$E273)+'ModelParams Lw'!F$24*LN('Sound Power'!BV273),'ModelParams Lw'!F$26+'ModelParams Lw'!F$27*LOG('Sound Power'!$D273/'Sound Power'!$E273)+'ModelParams Lw'!F$28*LN('Sound Power'!BV273)))</f>
        <v>#DIV/0!</v>
      </c>
      <c r="CE273" s="26" t="e">
        <f>IF(Calcul!$E275="SW",'ModelParams Lw'!G$22+'ModelParams Lw'!G$23*LOG('Sound Power'!$D273/'Sound Power'!$E273)+'ModelParams Lw'!G$24*LN('Sound Power'!BW273),IF('ModelParams Lw'!G$26+'ModelParams Lw'!G$27*LOG('Sound Power'!$D273/'Sound Power'!$E273)+'ModelParams Lw'!G$28*LN('Sound Power'!BW273)&lt;'ModelParams Lw'!G$22+'ModelParams Lw'!G$23*LOG('Sound Power'!$D273/'Sound Power'!$E273)+'ModelParams Lw'!G$24*LN('Sound Power'!BW273),'ModelParams Lw'!G$22+'ModelParams Lw'!G$23*LOG('Sound Power'!$D273/'Sound Power'!$E273)+'ModelParams Lw'!G$24*LN('Sound Power'!BW273),'ModelParams Lw'!G$26+'ModelParams Lw'!G$27*LOG('Sound Power'!$D273/'Sound Power'!$E273)+'ModelParams Lw'!G$28*LN('Sound Power'!BW273)))</f>
        <v>#DIV/0!</v>
      </c>
      <c r="CF273" s="26" t="e">
        <f>IF(Calcul!$E275="SW",'ModelParams Lw'!H$22+'ModelParams Lw'!H$23*LOG('Sound Power'!$D273/'Sound Power'!$E273)+'ModelParams Lw'!H$24*LN('Sound Power'!BX273),IF('ModelParams Lw'!H$26+'ModelParams Lw'!H$27*LOG('Sound Power'!$D273/'Sound Power'!$E273)+'ModelParams Lw'!H$28*LN('Sound Power'!BX273)&lt;'ModelParams Lw'!H$22+'ModelParams Lw'!H$23*LOG('Sound Power'!$D273/'Sound Power'!$E273)+'ModelParams Lw'!H$24*LN('Sound Power'!BX273),'ModelParams Lw'!H$22+'ModelParams Lw'!H$23*LOG('Sound Power'!$D273/'Sound Power'!$E273)+'ModelParams Lw'!H$24*LN('Sound Power'!BX273),'ModelParams Lw'!H$26+'ModelParams Lw'!H$27*LOG('Sound Power'!$D273/'Sound Power'!$E273)+'ModelParams Lw'!H$28*LN('Sound Power'!BX273)))</f>
        <v>#DIV/0!</v>
      </c>
      <c r="CG273" s="26" t="e">
        <f>IF(Calcul!$E275="SW",'ModelParams Lw'!I$22+'ModelParams Lw'!I$23*LOG('Sound Power'!$D273/'Sound Power'!$E273)+'ModelParams Lw'!I$24*LN('Sound Power'!BY273),IF('ModelParams Lw'!I$26+'ModelParams Lw'!I$27*LOG('Sound Power'!$D273/'Sound Power'!$E273)+'ModelParams Lw'!I$28*LN('Sound Power'!BY273)&lt;'ModelParams Lw'!I$22+'ModelParams Lw'!I$23*LOG('Sound Power'!$D273/'Sound Power'!$E273)+'ModelParams Lw'!I$24*LN('Sound Power'!BY273),'ModelParams Lw'!I$22+'ModelParams Lw'!I$23*LOG('Sound Power'!$D273/'Sound Power'!$E273)+'ModelParams Lw'!I$24*LN('Sound Power'!BY273),'ModelParams Lw'!I$26+'ModelParams Lw'!I$27*LOG('Sound Power'!$D273/'Sound Power'!$E273)+'ModelParams Lw'!I$28*LN('Sound Power'!BY273)))</f>
        <v>#DIV/0!</v>
      </c>
      <c r="CH273" s="26" t="e">
        <f>IF(Calcul!$E275="SW",'ModelParams Lw'!J$22+'ModelParams Lw'!J$23*LOG('Sound Power'!$D273/'Sound Power'!$E273)+'ModelParams Lw'!J$24*LN('Sound Power'!BZ273),IF('ModelParams Lw'!J$26+'ModelParams Lw'!J$27*LOG('Sound Power'!$D273/'Sound Power'!$E273)+'ModelParams Lw'!J$28*LN('Sound Power'!BZ273)&lt;'ModelParams Lw'!J$22+'ModelParams Lw'!J$23*LOG('Sound Power'!$D273/'Sound Power'!$E273)+'ModelParams Lw'!J$24*LN('Sound Power'!BZ273),'ModelParams Lw'!J$22+'ModelParams Lw'!J$23*LOG('Sound Power'!$D273/'Sound Power'!$E273)+'ModelParams Lw'!J$24*LN('Sound Power'!BZ273),'ModelParams Lw'!J$26+'ModelParams Lw'!J$27*LOG('Sound Power'!$D273/'Sound Power'!$E273)+'ModelParams Lw'!J$28*LN('Sound Power'!BZ273)))</f>
        <v>#DIV/0!</v>
      </c>
      <c r="CI273" s="26" t="e">
        <f t="shared" si="108"/>
        <v>#DIV/0!</v>
      </c>
      <c r="CJ273" s="26" t="e">
        <f t="shared" si="109"/>
        <v>#DIV/0!</v>
      </c>
      <c r="CK273" s="26" t="e">
        <f t="shared" si="110"/>
        <v>#DIV/0!</v>
      </c>
      <c r="CL273" s="26" t="e">
        <f t="shared" si="111"/>
        <v>#DIV/0!</v>
      </c>
      <c r="CM273" s="26" t="e">
        <f t="shared" si="112"/>
        <v>#DIV/0!</v>
      </c>
      <c r="CN273" s="26" t="e">
        <f t="shared" si="113"/>
        <v>#DIV/0!</v>
      </c>
      <c r="CO273" s="26" t="e">
        <f t="shared" si="114"/>
        <v>#DIV/0!</v>
      </c>
      <c r="CP273" s="26" t="e">
        <f t="shared" si="115"/>
        <v>#DIV/0!</v>
      </c>
      <c r="CQ273" s="26" t="e">
        <f>10*LOG10(IF(CI273="",0,POWER(10,((CI273+'ModelParams Lw'!$O$4)/10))) +IF(CJ273="",0,POWER(10,((CJ273+'ModelParams Lw'!$P$4)/10))) +IF(CK273="",0,POWER(10,((CK273+'ModelParams Lw'!$Q$4)/10))) +IF(CL273="",0,POWER(10,((CL273+'ModelParams Lw'!$R$4)/10))) +IF(CM273="",0,POWER(10,((CM273+'ModelParams Lw'!$S$4)/10))) +IF(CN273="",0,POWER(10,((CN273+'ModelParams Lw'!$T$4)/10))) +IF(CO273="",0,POWER(10,((CO273+'ModelParams Lw'!$U$4)/10)))+IF(CP273="",0,POWER(10,((CP273+'ModelParams Lw'!$V$4)/10))))</f>
        <v>#DIV/0!</v>
      </c>
      <c r="CR273" s="26" t="e">
        <f t="shared" si="116"/>
        <v>#DIV/0!</v>
      </c>
      <c r="CS273" s="26" t="e">
        <f>(CI273-'ModelParams Lw'!$O$10)/'ModelParams Lw'!$O$11</f>
        <v>#DIV/0!</v>
      </c>
      <c r="CT273" s="26" t="e">
        <f>(CJ273-'ModelParams Lw'!$P$10)/'ModelParams Lw'!$P$11</f>
        <v>#DIV/0!</v>
      </c>
      <c r="CU273" s="26" t="e">
        <f>(CK273-'ModelParams Lw'!$Q$10)/'ModelParams Lw'!$Q$11</f>
        <v>#DIV/0!</v>
      </c>
      <c r="CV273" s="26" t="e">
        <f>(CL273-'ModelParams Lw'!$R$10)/'ModelParams Lw'!$R$11</f>
        <v>#DIV/0!</v>
      </c>
      <c r="CW273" s="26" t="e">
        <f>(CM273-'ModelParams Lw'!$S$10)/'ModelParams Lw'!$S$11</f>
        <v>#DIV/0!</v>
      </c>
      <c r="CX273" s="26" t="e">
        <f>(CN273-'ModelParams Lw'!$T$10)/'ModelParams Lw'!$T$11</f>
        <v>#DIV/0!</v>
      </c>
      <c r="CY273" s="26" t="e">
        <f>(CO273-'ModelParams Lw'!$U$10)/'ModelParams Lw'!$U$11</f>
        <v>#DIV/0!</v>
      </c>
      <c r="CZ273" s="26" t="e">
        <f>(CP273-'ModelParams Lw'!$V$10)/'ModelParams Lw'!$V$11</f>
        <v>#DIV/0!</v>
      </c>
    </row>
    <row r="274" spans="1:104" x14ac:dyDescent="0.2">
      <c r="A274" s="13">
        <f>Calcul!A276</f>
        <v>0</v>
      </c>
      <c r="B274" s="13">
        <f t="shared" si="117"/>
        <v>0</v>
      </c>
      <c r="C274" s="13">
        <f>Calcul!B276</f>
        <v>0</v>
      </c>
      <c r="D274" s="13">
        <f>Calcul!C276/1000</f>
        <v>0</v>
      </c>
      <c r="E274" s="13">
        <f>Calcul!D276/1000</f>
        <v>0</v>
      </c>
      <c r="F274" s="13">
        <f t="shared" si="118"/>
        <v>0</v>
      </c>
      <c r="G274" s="23" t="e">
        <f>DEGREES(ACOS(1-(1/'ModelParams Lw'!B$15*SQRT(0.5*1.2/'Sound Power'!$C274)*('Sound Power'!$B274/3600)/('Sound Power'!$D274)/('Sound Power'!$F274))))</f>
        <v>#DIV/0!</v>
      </c>
      <c r="H274" s="23" t="e">
        <f>DEGREES(ACOS(1-(1/'ModelParams Lw'!C$15*SQRT(0.5*1.2/'Sound Power'!$C274)*('Sound Power'!$B274/3600)/('Sound Power'!$D274)/('Sound Power'!$F274))))</f>
        <v>#DIV/0!</v>
      </c>
      <c r="I274" s="23" t="e">
        <f>DEGREES(ACOS(1-(1/'ModelParams Lw'!D$15*SQRT(0.5*1.2/'Sound Power'!$C274)*('Sound Power'!$B274/3600)/('Sound Power'!$D274)/('Sound Power'!$F274))))</f>
        <v>#DIV/0!</v>
      </c>
      <c r="J274" s="23" t="e">
        <f>DEGREES(ACOS(1-(1/'ModelParams Lw'!E$15*SQRT(0.5*1.2/'Sound Power'!$C274)*('Sound Power'!$B274/3600)/('Sound Power'!$D274)/('Sound Power'!$F274))))</f>
        <v>#DIV/0!</v>
      </c>
      <c r="K274" s="23" t="e">
        <f>DEGREES(ACOS(1-(1/'ModelParams Lw'!F$15*SQRT(0.5*1.2/'Sound Power'!$C274)*('Sound Power'!$B274/3600)/('Sound Power'!$D274)/('Sound Power'!$F274))))</f>
        <v>#DIV/0!</v>
      </c>
      <c r="L274" s="23" t="e">
        <f>DEGREES(ACOS(1-(1/'ModelParams Lw'!G$15*SQRT(0.5*1.2/'Sound Power'!$C274)*('Sound Power'!$B274/3600)/('Sound Power'!$D274)/('Sound Power'!$F274))))</f>
        <v>#DIV/0!</v>
      </c>
      <c r="M274" s="23" t="e">
        <f>DEGREES(ACOS(1-(1/'ModelParams Lw'!H$15*SQRT(0.5*1.2/'Sound Power'!$C274)*('Sound Power'!$B274/3600)/('Sound Power'!$D274)/('Sound Power'!$F274))))</f>
        <v>#DIV/0!</v>
      </c>
      <c r="N274" s="23" t="e">
        <f>DEGREES(ACOS(1-(1/'ModelParams Lw'!I$15*SQRT(0.5*1.2/'Sound Power'!$C274)*('Sound Power'!$B274/3600)/('Sound Power'!$D274)/('Sound Power'!$F274))))</f>
        <v>#DIV/0!</v>
      </c>
      <c r="O274" s="26" t="e">
        <f>('ModelParams Lw'!B$4*LN('Sound Power'!G274)/(1+EXP(-('Sound Power'!$D274*1000+'ModelParams Lw'!B$6)/'ModelParams Lw'!B$7))+'ModelParams Lw'!B$5)*LN('Sound Power'!$B274)-('ModelParams Lw'!B$8+'ModelParams Lw'!B$9*$D274+'ModelParams Lw'!B$10*'Sound Power'!$F274^'ModelParams Lw'!B$14+'ModelParams Lw'!B$11*LN('Sound Power'!G274)+'ModelParams Lw'!B$12*'Sound Power'!$D274*'Sound Power'!$F274+'ModelParams Lw'!B$13*'Sound Power'!$D274*LN('Sound Power'!G274))</f>
        <v>#DIV/0!</v>
      </c>
      <c r="P274" s="26" t="e">
        <f>('ModelParams Lw'!C$4*LN('Sound Power'!H274)/(1+EXP(-('Sound Power'!$D274*1000+'ModelParams Lw'!C$6)/'ModelParams Lw'!C$7))+'ModelParams Lw'!C$5)*LN('Sound Power'!$B274)-('ModelParams Lw'!C$8+'ModelParams Lw'!C$9*$D274+'ModelParams Lw'!C$10*'Sound Power'!$F274^'ModelParams Lw'!C$14+'ModelParams Lw'!C$11*LN('Sound Power'!H274)+'ModelParams Lw'!C$12*'Sound Power'!$D274*'Sound Power'!$F274+'ModelParams Lw'!C$13*'Sound Power'!$D274*LN('Sound Power'!H274))</f>
        <v>#DIV/0!</v>
      </c>
      <c r="Q274" s="26" t="e">
        <f>('ModelParams Lw'!D$4*LN('Sound Power'!I274)/(1+EXP(-('Sound Power'!$D274*1000+'ModelParams Lw'!D$6)/'ModelParams Lw'!D$7))+'ModelParams Lw'!D$5)*LN('Sound Power'!$B274)-('ModelParams Lw'!D$8+'ModelParams Lw'!D$9*$D274+'ModelParams Lw'!D$10*'Sound Power'!$F274^'ModelParams Lw'!D$14+'ModelParams Lw'!D$11*LN('Sound Power'!I274)+'ModelParams Lw'!D$12*'Sound Power'!$D274*'Sound Power'!$F274+'ModelParams Lw'!D$13*'Sound Power'!$D274*LN('Sound Power'!I274))</f>
        <v>#DIV/0!</v>
      </c>
      <c r="R274" s="26" t="e">
        <f>('ModelParams Lw'!E$4*LN('Sound Power'!J274)/(1+EXP(-('Sound Power'!$D274*1000+'ModelParams Lw'!E$6)/'ModelParams Lw'!E$7))+'ModelParams Lw'!E$5)*LN('Sound Power'!$B274)-('ModelParams Lw'!E$8+'ModelParams Lw'!E$9*$D274+'ModelParams Lw'!E$10*'Sound Power'!$F274^'ModelParams Lw'!E$14+'ModelParams Lw'!E$11*LN('Sound Power'!J274)+'ModelParams Lw'!E$12*'Sound Power'!$D274*'Sound Power'!$F274+'ModelParams Lw'!E$13*'Sound Power'!$D274*LN('Sound Power'!J274))</f>
        <v>#DIV/0!</v>
      </c>
      <c r="S274" s="26" t="e">
        <f>('ModelParams Lw'!F$4*LN('Sound Power'!K274)/(1+EXP(-('Sound Power'!$D274*1000+'ModelParams Lw'!F$6)/'ModelParams Lw'!F$7))+'ModelParams Lw'!F$5)*LN('Sound Power'!$B274)-('ModelParams Lw'!F$8+'ModelParams Lw'!F$9*$D274+'ModelParams Lw'!F$10*'Sound Power'!$F274^'ModelParams Lw'!F$14+'ModelParams Lw'!F$11*LN('Sound Power'!K274)+'ModelParams Lw'!F$12*'Sound Power'!$D274*'Sound Power'!$F274+'ModelParams Lw'!F$13*'Sound Power'!$D274*LN('Sound Power'!K274))</f>
        <v>#DIV/0!</v>
      </c>
      <c r="T274" s="26" t="e">
        <f>('ModelParams Lw'!G$4*LN('Sound Power'!L274)/(1+EXP(-('Sound Power'!$D274*1000+'ModelParams Lw'!G$6)/'ModelParams Lw'!G$7))+'ModelParams Lw'!G$5)*LN('Sound Power'!$B274)-('ModelParams Lw'!G$8+'ModelParams Lw'!G$9*$D274+'ModelParams Lw'!G$10*'Sound Power'!$F274^'ModelParams Lw'!G$14+'ModelParams Lw'!G$11*LN('Sound Power'!L274)+'ModelParams Lw'!G$12*'Sound Power'!$D274*'Sound Power'!$F274+'ModelParams Lw'!G$13*'Sound Power'!$D274*LN('Sound Power'!L274))</f>
        <v>#DIV/0!</v>
      </c>
      <c r="U274" s="26" t="e">
        <f>('ModelParams Lw'!H$4*LN('Sound Power'!M274)/(1+EXP(-('Sound Power'!$D274*1000+'ModelParams Lw'!H$6)/'ModelParams Lw'!H$7))+'ModelParams Lw'!H$5)*LN('Sound Power'!$B274)-('ModelParams Lw'!H$8+'ModelParams Lw'!H$9*$D274+'ModelParams Lw'!H$10*'Sound Power'!$F274^'ModelParams Lw'!H$14+'ModelParams Lw'!H$11*LN('Sound Power'!M274)+'ModelParams Lw'!H$12*'Sound Power'!$D274*'Sound Power'!$F274+'ModelParams Lw'!H$13*'Sound Power'!$D274*LN('Sound Power'!M274))</f>
        <v>#DIV/0!</v>
      </c>
      <c r="V274" s="26" t="e">
        <f>('ModelParams Lw'!I$4*LN('Sound Power'!N274)/(1+EXP(-('Sound Power'!$D274*1000+'ModelParams Lw'!I$6)/'ModelParams Lw'!I$7))+'ModelParams Lw'!I$5)*LN('Sound Power'!$B274)-('ModelParams Lw'!I$8+'ModelParams Lw'!I$9*$D274+'ModelParams Lw'!I$10*'Sound Power'!$F274^'ModelParams Lw'!I$14+'ModelParams Lw'!I$11*LN('Sound Power'!N274)+'ModelParams Lw'!I$12*'Sound Power'!$D274*'Sound Power'!$F274+'ModelParams Lw'!I$13*'Sound Power'!$D274*LN('Sound Power'!N274))</f>
        <v>#DIV/0!</v>
      </c>
      <c r="W274" s="26" t="e">
        <f>10*LOG10(IF(O274="",0,POWER(10,((O274+'ModelParams Lw'!$O$4)/10))) +IF(P274="",0,POWER(10,((P274+'ModelParams Lw'!$P$4)/10))) +IF(Q274="",0,POWER(10,((Q274+'ModelParams Lw'!$Q$4)/10))) +IF(R274="",0,POWER(10,((R274+'ModelParams Lw'!$R$4)/10))) +IF(S274="",0,POWER(10,((S274+'ModelParams Lw'!$S$4)/10))) +IF(T274="",0,POWER(10,((T274+'ModelParams Lw'!$T$4)/10))) +IF(U274="",0,POWER(10,((U274+'ModelParams Lw'!$U$4)/10)))+IF(V274="",0,POWER(10,((V274+'ModelParams Lw'!$V$4)/10))))</f>
        <v>#DIV/0!</v>
      </c>
      <c r="X274" s="26" t="e">
        <f t="shared" si="102"/>
        <v>#DIV/0!</v>
      </c>
      <c r="Y274" s="26" t="e">
        <f>(O274-'ModelParams Lw'!O$10)/'ModelParams Lw'!O$11</f>
        <v>#DIV/0!</v>
      </c>
      <c r="Z274" s="26" t="e">
        <f>(P274-'ModelParams Lw'!P$10)/'ModelParams Lw'!P$11</f>
        <v>#DIV/0!</v>
      </c>
      <c r="AA274" s="26" t="e">
        <f>(Q274-'ModelParams Lw'!Q$10)/'ModelParams Lw'!Q$11</f>
        <v>#DIV/0!</v>
      </c>
      <c r="AB274" s="26" t="e">
        <f>(R274-'ModelParams Lw'!R$10)/'ModelParams Lw'!R$11</f>
        <v>#DIV/0!</v>
      </c>
      <c r="AC274" s="26" t="e">
        <f>(S274-'ModelParams Lw'!S$10)/'ModelParams Lw'!S$11</f>
        <v>#DIV/0!</v>
      </c>
      <c r="AD274" s="26" t="e">
        <f>(T274-'ModelParams Lw'!T$10)/'ModelParams Lw'!T$11</f>
        <v>#DIV/0!</v>
      </c>
      <c r="AE274" s="26" t="e">
        <f>(U274-'ModelParams Lw'!U$10)/'ModelParams Lw'!U$11</f>
        <v>#DIV/0!</v>
      </c>
      <c r="AF274" s="26" t="e">
        <f>(V274-'ModelParams Lw'!V$10)/'ModelParams Lw'!V$11</f>
        <v>#DIV/0!</v>
      </c>
      <c r="AG274" s="26" t="e">
        <f t="shared" si="103"/>
        <v>#DIV/0!</v>
      </c>
      <c r="AH274" s="26" t="e">
        <f>VLOOKUP(D274*1000,'ModelParams Lw'!$A$38:$D$58,4)</f>
        <v>#N/A</v>
      </c>
      <c r="AI274" s="56" t="e">
        <f>VLOOKUP(D274*1000,'ModelParams Lw'!$A$38:$D$58,2)</f>
        <v>#N/A</v>
      </c>
      <c r="AJ274" s="46" t="e">
        <f t="shared" si="104"/>
        <v>#DIV/0!</v>
      </c>
      <c r="AK274" s="26" t="e">
        <f t="shared" si="105"/>
        <v>#VALUE!</v>
      </c>
      <c r="AL274" s="26" t="e">
        <f>IF($AI274=100,'ModelParams Lw'!R$35*'Sound Power'!$AH274^2+'ModelParams Lw'!R$36*'Sound Power'!$AH274+'ModelParams Lw'!R$37,IF($AI274=150,'ModelParams Lw'!R$38*'Sound Power'!$AH274^2+'ModelParams Lw'!R$39*'Sound Power'!$AH274+'ModelParams Lw'!R$40,'ModelParams Lw'!R$41*'Sound Power'!$AH274^2+'ModelParams Lw'!R$42*'Sound Power'!$AH274+'ModelParams Lw'!R$43))</f>
        <v>#N/A</v>
      </c>
      <c r="AM274" s="26" t="e">
        <f>IF($AI274=100,'ModelParams Lw'!S$35*'Sound Power'!$AH274^2+'ModelParams Lw'!S$36*'Sound Power'!$AH274+'ModelParams Lw'!S$37,IF($AI274=150,'ModelParams Lw'!S$38*'Sound Power'!$AH274^2+'ModelParams Lw'!S$39*'Sound Power'!$AH274+'ModelParams Lw'!S$40,'ModelParams Lw'!S$41*'Sound Power'!$AH274^2+'ModelParams Lw'!S$42*'Sound Power'!$AH274+'ModelParams Lw'!S$43))</f>
        <v>#N/A</v>
      </c>
      <c r="AN274" s="26" t="e">
        <f>IF($AI274=100,'ModelParams Lw'!T$35*'Sound Power'!$AH274^2+'ModelParams Lw'!T$36*'Sound Power'!$AH274+'ModelParams Lw'!T$37,IF($AI274=150,'ModelParams Lw'!T$38*'Sound Power'!$AH274^2+'ModelParams Lw'!T$39*'Sound Power'!$AH274+'ModelParams Lw'!T$40,'ModelParams Lw'!T$41*'Sound Power'!$AH274^2+'ModelParams Lw'!T$42*'Sound Power'!$AH274+'ModelParams Lw'!T$43))</f>
        <v>#N/A</v>
      </c>
      <c r="AO274" s="26" t="e">
        <f>IF($AI274=100,'ModelParams Lw'!U$35*'Sound Power'!$AH274^2+'ModelParams Lw'!U$36*'Sound Power'!$AH274+'ModelParams Lw'!U$37,IF($AI274=150,'ModelParams Lw'!U$38*'Sound Power'!$AH274^2+'ModelParams Lw'!U$39*'Sound Power'!$AH274+'ModelParams Lw'!U$40,'ModelParams Lw'!U$41*'Sound Power'!$AH274^2+'ModelParams Lw'!U$42*'Sound Power'!$AH274+'ModelParams Lw'!U$43))</f>
        <v>#N/A</v>
      </c>
      <c r="AP274" s="26" t="e">
        <f>IF($AI274=100,'ModelParams Lw'!V$35*'Sound Power'!$AH274^2+'ModelParams Lw'!V$36*'Sound Power'!$AH274+'ModelParams Lw'!V$37,IF($AI274=150,'ModelParams Lw'!V$38*'Sound Power'!$AH274^2+'ModelParams Lw'!V$39*'Sound Power'!$AH274+'ModelParams Lw'!V$40,'ModelParams Lw'!V$41*'Sound Power'!$AH274^2+'ModelParams Lw'!V$42*'Sound Power'!$AH274+'ModelParams Lw'!V$43))</f>
        <v>#N/A</v>
      </c>
      <c r="AQ274" s="26" t="e">
        <f>IF($AI274=100,'ModelParams Lw'!W$35*'Sound Power'!$AH274^2+'ModelParams Lw'!W$36*'Sound Power'!$AH274+'ModelParams Lw'!W$37,IF($AI274=150,'ModelParams Lw'!W$38*'Sound Power'!$AH274^2+'ModelParams Lw'!W$39*'Sound Power'!$AH274+'ModelParams Lw'!W$40,'ModelParams Lw'!W$41*'Sound Power'!$AH274^2+'ModelParams Lw'!W$42*'Sound Power'!$AH274+'ModelParams Lw'!W$43))</f>
        <v>#N/A</v>
      </c>
      <c r="AR274" s="26" t="e">
        <f t="shared" si="106"/>
        <v>#VALUE!</v>
      </c>
      <c r="AS274" s="26" t="e">
        <f>IF(26.83*LN($AJ274)-11.791-'ModelParams Lw'!B$35&lt;0,0,26.83*LN($AJ274)-11.791-'ModelParams Lw'!B$35)</f>
        <v>#DIV/0!</v>
      </c>
      <c r="AT274" s="26" t="e">
        <f>IF(26.83*LN($AJ274)-11.791-'ModelParams Lw'!C$35&lt;0,0,26.83*LN($AJ274)-11.791-'ModelParams Lw'!C$35)</f>
        <v>#DIV/0!</v>
      </c>
      <c r="AU274" s="26" t="e">
        <f>IF(26.83*LN($AJ274)-11.791-'ModelParams Lw'!D$35&lt;0,0,26.83*LN($AJ274)-11.791-'ModelParams Lw'!D$35)</f>
        <v>#DIV/0!</v>
      </c>
      <c r="AV274" s="26" t="e">
        <f>IF(26.83*LN($AJ274)-11.791-'ModelParams Lw'!E$35&lt;0,0,26.83*LN($AJ274)-11.791-'ModelParams Lw'!E$35)</f>
        <v>#DIV/0!</v>
      </c>
      <c r="AW274" s="26" t="e">
        <f>IF(26.83*LN($AJ274)-11.791-'ModelParams Lw'!F$35&lt;0,0,26.83*LN($AJ274)-11.791-'ModelParams Lw'!F$35)</f>
        <v>#DIV/0!</v>
      </c>
      <c r="AX274" s="26" t="e">
        <f>IF(26.83*LN($AJ274)-11.791-'ModelParams Lw'!G$35&lt;0,0,26.83*LN($AJ274)-11.791-'ModelParams Lw'!G$35)</f>
        <v>#DIV/0!</v>
      </c>
      <c r="AY274" s="26" t="e">
        <f>IF(26.83*LN($AJ274)-11.791-'ModelParams Lw'!H$35&lt;0,0,26.83*LN($AJ274)-11.791-'ModelParams Lw'!H$35)</f>
        <v>#DIV/0!</v>
      </c>
      <c r="AZ274" s="26" t="e">
        <f>IF(26.83*LN($AJ274)-11.791-'ModelParams Lw'!I$35&lt;0,0,26.83*LN($AJ274)-11.791-'ModelParams Lw'!I$35)</f>
        <v>#DIV/0!</v>
      </c>
      <c r="BA274" s="26" t="e">
        <f t="shared" si="119"/>
        <v>#DIV/0!</v>
      </c>
      <c r="BB274" s="26" t="e">
        <f t="shared" si="120"/>
        <v>#DIV/0!</v>
      </c>
      <c r="BC274" s="26" t="e">
        <f t="shared" si="121"/>
        <v>#DIV/0!</v>
      </c>
      <c r="BD274" s="26" t="e">
        <f t="shared" si="122"/>
        <v>#DIV/0!</v>
      </c>
      <c r="BE274" s="26" t="e">
        <f t="shared" si="123"/>
        <v>#DIV/0!</v>
      </c>
      <c r="BF274" s="26" t="e">
        <f t="shared" si="124"/>
        <v>#DIV/0!</v>
      </c>
      <c r="BG274" s="26" t="e">
        <f t="shared" si="125"/>
        <v>#DIV/0!</v>
      </c>
      <c r="BH274" s="26" t="e">
        <f t="shared" si="126"/>
        <v>#DIV/0!</v>
      </c>
      <c r="BI274" s="26" t="e">
        <f>10*LOG10(IF(BA274="",0,POWER(10,((BA274+'ModelParams Lw'!$O$4)/10))) +IF(BB274="",0,POWER(10,((BB274+'ModelParams Lw'!$P$4)/10))) +IF(BC274="",0,POWER(10,((BC274+'ModelParams Lw'!$Q$4)/10))) +IF(BD274="",0,POWER(10,((BD274+'ModelParams Lw'!$R$4)/10))) +IF(BE274="",0,POWER(10,((BE274+'ModelParams Lw'!$S$4)/10))) +IF(BF274="",0,POWER(10,((BF274+'ModelParams Lw'!$T$4)/10))) +IF(BG274="",0,POWER(10,((BG274+'ModelParams Lw'!$U$4)/10)))+IF(BH274="",0,POWER(10,((BH274+'ModelParams Lw'!$V$4)/10))))</f>
        <v>#DIV/0!</v>
      </c>
      <c r="BJ274" s="26" t="e">
        <f t="shared" si="107"/>
        <v>#DIV/0!</v>
      </c>
      <c r="BK274" s="26" t="e">
        <f>(BA274-'ModelParams Lw'!O$10)/'ModelParams Lw'!O$11</f>
        <v>#DIV/0!</v>
      </c>
      <c r="BL274" s="26" t="e">
        <f>(BB274-'ModelParams Lw'!P$10)/'ModelParams Lw'!P$11</f>
        <v>#DIV/0!</v>
      </c>
      <c r="BM274" s="26" t="e">
        <f>(BC274-'ModelParams Lw'!Q$10)/'ModelParams Lw'!Q$11</f>
        <v>#DIV/0!</v>
      </c>
      <c r="BN274" s="26" t="e">
        <f>(BD274-'ModelParams Lw'!R$10)/'ModelParams Lw'!R$11</f>
        <v>#DIV/0!</v>
      </c>
      <c r="BO274" s="26" t="e">
        <f>(BE274-'ModelParams Lw'!S$10)/'ModelParams Lw'!S$11</f>
        <v>#DIV/0!</v>
      </c>
      <c r="BP274" s="26" t="e">
        <f>(BF274-'ModelParams Lw'!T$10)/'ModelParams Lw'!T$11</f>
        <v>#DIV/0!</v>
      </c>
      <c r="BQ274" s="26" t="e">
        <f>(BG274-'ModelParams Lw'!U$10)/'ModelParams Lw'!U$11</f>
        <v>#DIV/0!</v>
      </c>
      <c r="BR274" s="26" t="e">
        <f>(BH274-'ModelParams Lw'!V$10)/'ModelParams Lw'!V$11</f>
        <v>#DIV/0!</v>
      </c>
      <c r="BS274" s="23" t="e">
        <f>IF(Calcul!$E276="SW",DEGREES(ACOS(1-(1/'ModelParams Lw'!C$25*SQRT(0.5*1.2/'Sound Power'!$C274)*('Sound Power'!$B274/3600)/('Sound Power'!$D274)/('Sound Power'!$F274)))),DEGREES(ACOS(1-(1/'ModelParams Lw'!C$29*SQRT(0.5*1.2/'Sound Power'!$C274)*('Sound Power'!$B274/3600)/('Sound Power'!$D274)/('Sound Power'!$F274)))))</f>
        <v>#DIV/0!</v>
      </c>
      <c r="BT274" s="23" t="e">
        <f>IF(Calcul!$E276="SW",DEGREES(ACOS(1-(1/'ModelParams Lw'!D$25*SQRT(0.5*1.2/'Sound Power'!$C274)*('Sound Power'!$B274/3600)/('Sound Power'!$D274)/('Sound Power'!$F274)))),DEGREES(ACOS(1-(1/'ModelParams Lw'!D$29*SQRT(0.5*1.2/'Sound Power'!$C274)*('Sound Power'!$B274/3600)/('Sound Power'!$D274)/('Sound Power'!$F274)))))</f>
        <v>#DIV/0!</v>
      </c>
      <c r="BU274" s="23" t="e">
        <f>IF(Calcul!$E276="SW",DEGREES(ACOS(1-(1/'ModelParams Lw'!E$25*SQRT(0.5*1.2/'Sound Power'!$C274)*('Sound Power'!$B274/3600)/('Sound Power'!$D274)/('Sound Power'!$F274)))),DEGREES(ACOS(1-(1/'ModelParams Lw'!E$29*SQRT(0.5*1.2/'Sound Power'!$C274)*('Sound Power'!$B274/3600)/('Sound Power'!$D274)/('Sound Power'!$F274)))))</f>
        <v>#DIV/0!</v>
      </c>
      <c r="BV274" s="23" t="e">
        <f>IF(Calcul!$E276="SW",DEGREES(ACOS(1-(1/'ModelParams Lw'!F$25*SQRT(0.5*1.2/'Sound Power'!$C274)*('Sound Power'!$B274/3600)/('Sound Power'!$D274)/('Sound Power'!$F274)))),DEGREES(ACOS(1-(1/'ModelParams Lw'!F$29*SQRT(0.5*1.2/'Sound Power'!$C274)*('Sound Power'!$B274/3600)/('Sound Power'!$D274)/('Sound Power'!$F274)))))</f>
        <v>#DIV/0!</v>
      </c>
      <c r="BW274" s="23" t="e">
        <f>IF(Calcul!$E276="SW",DEGREES(ACOS(1-(1/'ModelParams Lw'!G$25*SQRT(0.5*1.2/'Sound Power'!$C274)*('Sound Power'!$B274/3600)/('Sound Power'!$D274)/('Sound Power'!$F274)))),DEGREES(ACOS(1-(1/'ModelParams Lw'!G$29*SQRT(0.5*1.2/'Sound Power'!$C274)*('Sound Power'!$B274/3600)/('Sound Power'!$D274)/('Sound Power'!$F274)))))</f>
        <v>#DIV/0!</v>
      </c>
      <c r="BX274" s="23" t="e">
        <f>IF(Calcul!$E276="SW",DEGREES(ACOS(1-(1/'ModelParams Lw'!H$25*SQRT(0.5*1.2/'Sound Power'!$C274)*('Sound Power'!$B274/3600)/('Sound Power'!$D274)/('Sound Power'!$F274)))),DEGREES(ACOS(1-(1/'ModelParams Lw'!H$29*SQRT(0.5*1.2/'Sound Power'!$C274)*('Sound Power'!$B274/3600)/('Sound Power'!$D274)/('Sound Power'!$F274)))))</f>
        <v>#DIV/0!</v>
      </c>
      <c r="BY274" s="23" t="e">
        <f>IF(Calcul!$E276="SW",DEGREES(ACOS(1-(1/'ModelParams Lw'!I$25*SQRT(0.5*1.2/'Sound Power'!$C274)*('Sound Power'!$B274/3600)/('Sound Power'!$D274)/('Sound Power'!$F274)))),DEGREES(ACOS(1-(1/'ModelParams Lw'!I$29*SQRT(0.5*1.2/'Sound Power'!$C274)*('Sound Power'!$B274/3600)/('Sound Power'!$D274)/('Sound Power'!$F274)))))</f>
        <v>#DIV/0!</v>
      </c>
      <c r="BZ274" s="23" t="e">
        <f>IF(Calcul!$E276="SW",DEGREES(ACOS(1-(1/'ModelParams Lw'!J$25*SQRT(0.5*1.2/'Sound Power'!$C274)*('Sound Power'!$B274/3600)/('Sound Power'!$D274)/('Sound Power'!$F274)))),DEGREES(ACOS(1-(1/'ModelParams Lw'!J$29*SQRT(0.5*1.2/'Sound Power'!$C274)*('Sound Power'!$B274/3600)/('Sound Power'!$D274)/('Sound Power'!$F274)))))</f>
        <v>#DIV/0!</v>
      </c>
      <c r="CA274" s="26" t="e">
        <f>IF(Calcul!$E276="SW",'ModelParams Lw'!C$22+'ModelParams Lw'!C$23*LOG('Sound Power'!$D274/'Sound Power'!$E274)+'ModelParams Lw'!C$24*LN('Sound Power'!BS274),IF('ModelParams Lw'!C$26+'ModelParams Lw'!C$27*LOG('Sound Power'!$D274/'Sound Power'!$E274)+'ModelParams Lw'!C$28*LN('Sound Power'!BS274)&lt;'ModelParams Lw'!C$22+'ModelParams Lw'!C$23*LOG('Sound Power'!$D274/'Sound Power'!$E274)+'ModelParams Lw'!C$24*LN('Sound Power'!BS274),'ModelParams Lw'!C$22+'ModelParams Lw'!C$23*LOG('Sound Power'!$D274/'Sound Power'!$E274)+'ModelParams Lw'!C$24*LN('Sound Power'!BS274),'ModelParams Lw'!C$26+'ModelParams Lw'!C$27*LOG('Sound Power'!$D274/'Sound Power'!$E274)+'ModelParams Lw'!C$28*LN('Sound Power'!BS274)))</f>
        <v>#DIV/0!</v>
      </c>
      <c r="CB274" s="26" t="e">
        <f>IF(Calcul!$E276="SW",'ModelParams Lw'!D$22+'ModelParams Lw'!D$23*LOG('Sound Power'!$D274/'Sound Power'!$E274)+'ModelParams Lw'!D$24*LN('Sound Power'!BT274),IF('ModelParams Lw'!D$26+'ModelParams Lw'!D$27*LOG('Sound Power'!$D274/'Sound Power'!$E274)+'ModelParams Lw'!D$28*LN('Sound Power'!BT274)&lt;'ModelParams Lw'!D$22+'ModelParams Lw'!D$23*LOG('Sound Power'!$D274/'Sound Power'!$E274)+'ModelParams Lw'!D$24*LN('Sound Power'!BT274),'ModelParams Lw'!D$22+'ModelParams Lw'!D$23*LOG('Sound Power'!$D274/'Sound Power'!$E274)+'ModelParams Lw'!D$24*LN('Sound Power'!BT274),'ModelParams Lw'!D$26+'ModelParams Lw'!D$27*LOG('Sound Power'!$D274/'Sound Power'!$E274)+'ModelParams Lw'!D$28*LN('Sound Power'!BT274)))</f>
        <v>#DIV/0!</v>
      </c>
      <c r="CC274" s="26" t="e">
        <f>IF(Calcul!$E276="SW",'ModelParams Lw'!E$22+'ModelParams Lw'!E$23*LOG('Sound Power'!$D274/'Sound Power'!$E274)+'ModelParams Lw'!E$24*LN('Sound Power'!BU274),IF('ModelParams Lw'!E$26+'ModelParams Lw'!E$27*LOG('Sound Power'!$D274/'Sound Power'!$E274)+'ModelParams Lw'!E$28*LN('Sound Power'!BU274)&lt;'ModelParams Lw'!E$22+'ModelParams Lw'!E$23*LOG('Sound Power'!$D274/'Sound Power'!$E274)+'ModelParams Lw'!E$24*LN('Sound Power'!BU274),'ModelParams Lw'!E$22+'ModelParams Lw'!E$23*LOG('Sound Power'!$D274/'Sound Power'!$E274)+'ModelParams Lw'!E$24*LN('Sound Power'!BU274),'ModelParams Lw'!E$26+'ModelParams Lw'!E$27*LOG('Sound Power'!$D274/'Sound Power'!$E274)+'ModelParams Lw'!E$28*LN('Sound Power'!BU274)))</f>
        <v>#DIV/0!</v>
      </c>
      <c r="CD274" s="26" t="e">
        <f>IF(Calcul!$E276="SW",'ModelParams Lw'!F$22+'ModelParams Lw'!F$23*LOG('Sound Power'!$D274/'Sound Power'!$E274)+'ModelParams Lw'!F$24*LN('Sound Power'!BV274),IF('ModelParams Lw'!F$26+'ModelParams Lw'!F$27*LOG('Sound Power'!$D274/'Sound Power'!$E274)+'ModelParams Lw'!F$28*LN('Sound Power'!BV274)&lt;'ModelParams Lw'!F$22+'ModelParams Lw'!F$23*LOG('Sound Power'!$D274/'Sound Power'!$E274)+'ModelParams Lw'!F$24*LN('Sound Power'!BV274),'ModelParams Lw'!F$22+'ModelParams Lw'!F$23*LOG('Sound Power'!$D274/'Sound Power'!$E274)+'ModelParams Lw'!F$24*LN('Sound Power'!BV274),'ModelParams Lw'!F$26+'ModelParams Lw'!F$27*LOG('Sound Power'!$D274/'Sound Power'!$E274)+'ModelParams Lw'!F$28*LN('Sound Power'!BV274)))</f>
        <v>#DIV/0!</v>
      </c>
      <c r="CE274" s="26" t="e">
        <f>IF(Calcul!$E276="SW",'ModelParams Lw'!G$22+'ModelParams Lw'!G$23*LOG('Sound Power'!$D274/'Sound Power'!$E274)+'ModelParams Lw'!G$24*LN('Sound Power'!BW274),IF('ModelParams Lw'!G$26+'ModelParams Lw'!G$27*LOG('Sound Power'!$D274/'Sound Power'!$E274)+'ModelParams Lw'!G$28*LN('Sound Power'!BW274)&lt;'ModelParams Lw'!G$22+'ModelParams Lw'!G$23*LOG('Sound Power'!$D274/'Sound Power'!$E274)+'ModelParams Lw'!G$24*LN('Sound Power'!BW274),'ModelParams Lw'!G$22+'ModelParams Lw'!G$23*LOG('Sound Power'!$D274/'Sound Power'!$E274)+'ModelParams Lw'!G$24*LN('Sound Power'!BW274),'ModelParams Lw'!G$26+'ModelParams Lw'!G$27*LOG('Sound Power'!$D274/'Sound Power'!$E274)+'ModelParams Lw'!G$28*LN('Sound Power'!BW274)))</f>
        <v>#DIV/0!</v>
      </c>
      <c r="CF274" s="26" t="e">
        <f>IF(Calcul!$E276="SW",'ModelParams Lw'!H$22+'ModelParams Lw'!H$23*LOG('Sound Power'!$D274/'Sound Power'!$E274)+'ModelParams Lw'!H$24*LN('Sound Power'!BX274),IF('ModelParams Lw'!H$26+'ModelParams Lw'!H$27*LOG('Sound Power'!$D274/'Sound Power'!$E274)+'ModelParams Lw'!H$28*LN('Sound Power'!BX274)&lt;'ModelParams Lw'!H$22+'ModelParams Lw'!H$23*LOG('Sound Power'!$D274/'Sound Power'!$E274)+'ModelParams Lw'!H$24*LN('Sound Power'!BX274),'ModelParams Lw'!H$22+'ModelParams Lw'!H$23*LOG('Sound Power'!$D274/'Sound Power'!$E274)+'ModelParams Lw'!H$24*LN('Sound Power'!BX274),'ModelParams Lw'!H$26+'ModelParams Lw'!H$27*LOG('Sound Power'!$D274/'Sound Power'!$E274)+'ModelParams Lw'!H$28*LN('Sound Power'!BX274)))</f>
        <v>#DIV/0!</v>
      </c>
      <c r="CG274" s="26" t="e">
        <f>IF(Calcul!$E276="SW",'ModelParams Lw'!I$22+'ModelParams Lw'!I$23*LOG('Sound Power'!$D274/'Sound Power'!$E274)+'ModelParams Lw'!I$24*LN('Sound Power'!BY274),IF('ModelParams Lw'!I$26+'ModelParams Lw'!I$27*LOG('Sound Power'!$D274/'Sound Power'!$E274)+'ModelParams Lw'!I$28*LN('Sound Power'!BY274)&lt;'ModelParams Lw'!I$22+'ModelParams Lw'!I$23*LOG('Sound Power'!$D274/'Sound Power'!$E274)+'ModelParams Lw'!I$24*LN('Sound Power'!BY274),'ModelParams Lw'!I$22+'ModelParams Lw'!I$23*LOG('Sound Power'!$D274/'Sound Power'!$E274)+'ModelParams Lw'!I$24*LN('Sound Power'!BY274),'ModelParams Lw'!I$26+'ModelParams Lw'!I$27*LOG('Sound Power'!$D274/'Sound Power'!$E274)+'ModelParams Lw'!I$28*LN('Sound Power'!BY274)))</f>
        <v>#DIV/0!</v>
      </c>
      <c r="CH274" s="26" t="e">
        <f>IF(Calcul!$E276="SW",'ModelParams Lw'!J$22+'ModelParams Lw'!J$23*LOG('Sound Power'!$D274/'Sound Power'!$E274)+'ModelParams Lw'!J$24*LN('Sound Power'!BZ274),IF('ModelParams Lw'!J$26+'ModelParams Lw'!J$27*LOG('Sound Power'!$D274/'Sound Power'!$E274)+'ModelParams Lw'!J$28*LN('Sound Power'!BZ274)&lt;'ModelParams Lw'!J$22+'ModelParams Lw'!J$23*LOG('Sound Power'!$D274/'Sound Power'!$E274)+'ModelParams Lw'!J$24*LN('Sound Power'!BZ274),'ModelParams Lw'!J$22+'ModelParams Lw'!J$23*LOG('Sound Power'!$D274/'Sound Power'!$E274)+'ModelParams Lw'!J$24*LN('Sound Power'!BZ274),'ModelParams Lw'!J$26+'ModelParams Lw'!J$27*LOG('Sound Power'!$D274/'Sound Power'!$E274)+'ModelParams Lw'!J$28*LN('Sound Power'!BZ274)))</f>
        <v>#DIV/0!</v>
      </c>
      <c r="CI274" s="26" t="e">
        <f t="shared" si="108"/>
        <v>#DIV/0!</v>
      </c>
      <c r="CJ274" s="26" t="e">
        <f t="shared" si="109"/>
        <v>#DIV/0!</v>
      </c>
      <c r="CK274" s="26" t="e">
        <f t="shared" si="110"/>
        <v>#DIV/0!</v>
      </c>
      <c r="CL274" s="26" t="e">
        <f t="shared" si="111"/>
        <v>#DIV/0!</v>
      </c>
      <c r="CM274" s="26" t="e">
        <f t="shared" si="112"/>
        <v>#DIV/0!</v>
      </c>
      <c r="CN274" s="26" t="e">
        <f t="shared" si="113"/>
        <v>#DIV/0!</v>
      </c>
      <c r="CO274" s="26" t="e">
        <f t="shared" si="114"/>
        <v>#DIV/0!</v>
      </c>
      <c r="CP274" s="26" t="e">
        <f t="shared" si="115"/>
        <v>#DIV/0!</v>
      </c>
      <c r="CQ274" s="26" t="e">
        <f>10*LOG10(IF(CI274="",0,POWER(10,((CI274+'ModelParams Lw'!$O$4)/10))) +IF(CJ274="",0,POWER(10,((CJ274+'ModelParams Lw'!$P$4)/10))) +IF(CK274="",0,POWER(10,((CK274+'ModelParams Lw'!$Q$4)/10))) +IF(CL274="",0,POWER(10,((CL274+'ModelParams Lw'!$R$4)/10))) +IF(CM274="",0,POWER(10,((CM274+'ModelParams Lw'!$S$4)/10))) +IF(CN274="",0,POWER(10,((CN274+'ModelParams Lw'!$T$4)/10))) +IF(CO274="",0,POWER(10,((CO274+'ModelParams Lw'!$U$4)/10)))+IF(CP274="",0,POWER(10,((CP274+'ModelParams Lw'!$V$4)/10))))</f>
        <v>#DIV/0!</v>
      </c>
      <c r="CR274" s="26" t="e">
        <f t="shared" si="116"/>
        <v>#DIV/0!</v>
      </c>
      <c r="CS274" s="26" t="e">
        <f>(CI274-'ModelParams Lw'!$O$10)/'ModelParams Lw'!$O$11</f>
        <v>#DIV/0!</v>
      </c>
      <c r="CT274" s="26" t="e">
        <f>(CJ274-'ModelParams Lw'!$P$10)/'ModelParams Lw'!$P$11</f>
        <v>#DIV/0!</v>
      </c>
      <c r="CU274" s="26" t="e">
        <f>(CK274-'ModelParams Lw'!$Q$10)/'ModelParams Lw'!$Q$11</f>
        <v>#DIV/0!</v>
      </c>
      <c r="CV274" s="26" t="e">
        <f>(CL274-'ModelParams Lw'!$R$10)/'ModelParams Lw'!$R$11</f>
        <v>#DIV/0!</v>
      </c>
      <c r="CW274" s="26" t="e">
        <f>(CM274-'ModelParams Lw'!$S$10)/'ModelParams Lw'!$S$11</f>
        <v>#DIV/0!</v>
      </c>
      <c r="CX274" s="26" t="e">
        <f>(CN274-'ModelParams Lw'!$T$10)/'ModelParams Lw'!$T$11</f>
        <v>#DIV/0!</v>
      </c>
      <c r="CY274" s="26" t="e">
        <f>(CO274-'ModelParams Lw'!$U$10)/'ModelParams Lw'!$U$11</f>
        <v>#DIV/0!</v>
      </c>
      <c r="CZ274" s="26" t="e">
        <f>(CP274-'ModelParams Lw'!$V$10)/'ModelParams Lw'!$V$11</f>
        <v>#DIV/0!</v>
      </c>
    </row>
    <row r="275" spans="1:104" x14ac:dyDescent="0.2">
      <c r="A275" s="13">
        <f>Calcul!A277</f>
        <v>0</v>
      </c>
      <c r="B275" s="13">
        <f t="shared" si="117"/>
        <v>0</v>
      </c>
      <c r="C275" s="13">
        <f>Calcul!B277</f>
        <v>0</v>
      </c>
      <c r="D275" s="13">
        <f>Calcul!C277/1000</f>
        <v>0</v>
      </c>
      <c r="E275" s="13">
        <f>Calcul!D277/1000</f>
        <v>0</v>
      </c>
      <c r="F275" s="13">
        <f t="shared" si="118"/>
        <v>0</v>
      </c>
      <c r="G275" s="23" t="e">
        <f>DEGREES(ACOS(1-(1/'ModelParams Lw'!B$15*SQRT(0.5*1.2/'Sound Power'!$C275)*('Sound Power'!$B275/3600)/('Sound Power'!$D275)/('Sound Power'!$F275))))</f>
        <v>#DIV/0!</v>
      </c>
      <c r="H275" s="23" t="e">
        <f>DEGREES(ACOS(1-(1/'ModelParams Lw'!C$15*SQRT(0.5*1.2/'Sound Power'!$C275)*('Sound Power'!$B275/3600)/('Sound Power'!$D275)/('Sound Power'!$F275))))</f>
        <v>#DIV/0!</v>
      </c>
      <c r="I275" s="23" t="e">
        <f>DEGREES(ACOS(1-(1/'ModelParams Lw'!D$15*SQRT(0.5*1.2/'Sound Power'!$C275)*('Sound Power'!$B275/3600)/('Sound Power'!$D275)/('Sound Power'!$F275))))</f>
        <v>#DIV/0!</v>
      </c>
      <c r="J275" s="23" t="e">
        <f>DEGREES(ACOS(1-(1/'ModelParams Lw'!E$15*SQRT(0.5*1.2/'Sound Power'!$C275)*('Sound Power'!$B275/3600)/('Sound Power'!$D275)/('Sound Power'!$F275))))</f>
        <v>#DIV/0!</v>
      </c>
      <c r="K275" s="23" t="e">
        <f>DEGREES(ACOS(1-(1/'ModelParams Lw'!F$15*SQRT(0.5*1.2/'Sound Power'!$C275)*('Sound Power'!$B275/3600)/('Sound Power'!$D275)/('Sound Power'!$F275))))</f>
        <v>#DIV/0!</v>
      </c>
      <c r="L275" s="23" t="e">
        <f>DEGREES(ACOS(1-(1/'ModelParams Lw'!G$15*SQRT(0.5*1.2/'Sound Power'!$C275)*('Sound Power'!$B275/3600)/('Sound Power'!$D275)/('Sound Power'!$F275))))</f>
        <v>#DIV/0!</v>
      </c>
      <c r="M275" s="23" t="e">
        <f>DEGREES(ACOS(1-(1/'ModelParams Lw'!H$15*SQRT(0.5*1.2/'Sound Power'!$C275)*('Sound Power'!$B275/3600)/('Sound Power'!$D275)/('Sound Power'!$F275))))</f>
        <v>#DIV/0!</v>
      </c>
      <c r="N275" s="23" t="e">
        <f>DEGREES(ACOS(1-(1/'ModelParams Lw'!I$15*SQRT(0.5*1.2/'Sound Power'!$C275)*('Sound Power'!$B275/3600)/('Sound Power'!$D275)/('Sound Power'!$F275))))</f>
        <v>#DIV/0!</v>
      </c>
      <c r="O275" s="26" t="e">
        <f>('ModelParams Lw'!B$4*LN('Sound Power'!G275)/(1+EXP(-('Sound Power'!$D275*1000+'ModelParams Lw'!B$6)/'ModelParams Lw'!B$7))+'ModelParams Lw'!B$5)*LN('Sound Power'!$B275)-('ModelParams Lw'!B$8+'ModelParams Lw'!B$9*$D275+'ModelParams Lw'!B$10*'Sound Power'!$F275^'ModelParams Lw'!B$14+'ModelParams Lw'!B$11*LN('Sound Power'!G275)+'ModelParams Lw'!B$12*'Sound Power'!$D275*'Sound Power'!$F275+'ModelParams Lw'!B$13*'Sound Power'!$D275*LN('Sound Power'!G275))</f>
        <v>#DIV/0!</v>
      </c>
      <c r="P275" s="26" t="e">
        <f>('ModelParams Lw'!C$4*LN('Sound Power'!H275)/(1+EXP(-('Sound Power'!$D275*1000+'ModelParams Lw'!C$6)/'ModelParams Lw'!C$7))+'ModelParams Lw'!C$5)*LN('Sound Power'!$B275)-('ModelParams Lw'!C$8+'ModelParams Lw'!C$9*$D275+'ModelParams Lw'!C$10*'Sound Power'!$F275^'ModelParams Lw'!C$14+'ModelParams Lw'!C$11*LN('Sound Power'!H275)+'ModelParams Lw'!C$12*'Sound Power'!$D275*'Sound Power'!$F275+'ModelParams Lw'!C$13*'Sound Power'!$D275*LN('Sound Power'!H275))</f>
        <v>#DIV/0!</v>
      </c>
      <c r="Q275" s="26" t="e">
        <f>('ModelParams Lw'!D$4*LN('Sound Power'!I275)/(1+EXP(-('Sound Power'!$D275*1000+'ModelParams Lw'!D$6)/'ModelParams Lw'!D$7))+'ModelParams Lw'!D$5)*LN('Sound Power'!$B275)-('ModelParams Lw'!D$8+'ModelParams Lw'!D$9*$D275+'ModelParams Lw'!D$10*'Sound Power'!$F275^'ModelParams Lw'!D$14+'ModelParams Lw'!D$11*LN('Sound Power'!I275)+'ModelParams Lw'!D$12*'Sound Power'!$D275*'Sound Power'!$F275+'ModelParams Lw'!D$13*'Sound Power'!$D275*LN('Sound Power'!I275))</f>
        <v>#DIV/0!</v>
      </c>
      <c r="R275" s="26" t="e">
        <f>('ModelParams Lw'!E$4*LN('Sound Power'!J275)/(1+EXP(-('Sound Power'!$D275*1000+'ModelParams Lw'!E$6)/'ModelParams Lw'!E$7))+'ModelParams Lw'!E$5)*LN('Sound Power'!$B275)-('ModelParams Lw'!E$8+'ModelParams Lw'!E$9*$D275+'ModelParams Lw'!E$10*'Sound Power'!$F275^'ModelParams Lw'!E$14+'ModelParams Lw'!E$11*LN('Sound Power'!J275)+'ModelParams Lw'!E$12*'Sound Power'!$D275*'Sound Power'!$F275+'ModelParams Lw'!E$13*'Sound Power'!$D275*LN('Sound Power'!J275))</f>
        <v>#DIV/0!</v>
      </c>
      <c r="S275" s="26" t="e">
        <f>('ModelParams Lw'!F$4*LN('Sound Power'!K275)/(1+EXP(-('Sound Power'!$D275*1000+'ModelParams Lw'!F$6)/'ModelParams Lw'!F$7))+'ModelParams Lw'!F$5)*LN('Sound Power'!$B275)-('ModelParams Lw'!F$8+'ModelParams Lw'!F$9*$D275+'ModelParams Lw'!F$10*'Sound Power'!$F275^'ModelParams Lw'!F$14+'ModelParams Lw'!F$11*LN('Sound Power'!K275)+'ModelParams Lw'!F$12*'Sound Power'!$D275*'Sound Power'!$F275+'ModelParams Lw'!F$13*'Sound Power'!$D275*LN('Sound Power'!K275))</f>
        <v>#DIV/0!</v>
      </c>
      <c r="T275" s="26" t="e">
        <f>('ModelParams Lw'!G$4*LN('Sound Power'!L275)/(1+EXP(-('Sound Power'!$D275*1000+'ModelParams Lw'!G$6)/'ModelParams Lw'!G$7))+'ModelParams Lw'!G$5)*LN('Sound Power'!$B275)-('ModelParams Lw'!G$8+'ModelParams Lw'!G$9*$D275+'ModelParams Lw'!G$10*'Sound Power'!$F275^'ModelParams Lw'!G$14+'ModelParams Lw'!G$11*LN('Sound Power'!L275)+'ModelParams Lw'!G$12*'Sound Power'!$D275*'Sound Power'!$F275+'ModelParams Lw'!G$13*'Sound Power'!$D275*LN('Sound Power'!L275))</f>
        <v>#DIV/0!</v>
      </c>
      <c r="U275" s="26" t="e">
        <f>('ModelParams Lw'!H$4*LN('Sound Power'!M275)/(1+EXP(-('Sound Power'!$D275*1000+'ModelParams Lw'!H$6)/'ModelParams Lw'!H$7))+'ModelParams Lw'!H$5)*LN('Sound Power'!$B275)-('ModelParams Lw'!H$8+'ModelParams Lw'!H$9*$D275+'ModelParams Lw'!H$10*'Sound Power'!$F275^'ModelParams Lw'!H$14+'ModelParams Lw'!H$11*LN('Sound Power'!M275)+'ModelParams Lw'!H$12*'Sound Power'!$D275*'Sound Power'!$F275+'ModelParams Lw'!H$13*'Sound Power'!$D275*LN('Sound Power'!M275))</f>
        <v>#DIV/0!</v>
      </c>
      <c r="V275" s="26" t="e">
        <f>('ModelParams Lw'!I$4*LN('Sound Power'!N275)/(1+EXP(-('Sound Power'!$D275*1000+'ModelParams Lw'!I$6)/'ModelParams Lw'!I$7))+'ModelParams Lw'!I$5)*LN('Sound Power'!$B275)-('ModelParams Lw'!I$8+'ModelParams Lw'!I$9*$D275+'ModelParams Lw'!I$10*'Sound Power'!$F275^'ModelParams Lw'!I$14+'ModelParams Lw'!I$11*LN('Sound Power'!N275)+'ModelParams Lw'!I$12*'Sound Power'!$D275*'Sound Power'!$F275+'ModelParams Lw'!I$13*'Sound Power'!$D275*LN('Sound Power'!N275))</f>
        <v>#DIV/0!</v>
      </c>
      <c r="W275" s="26" t="e">
        <f>10*LOG10(IF(O275="",0,POWER(10,((O275+'ModelParams Lw'!$O$4)/10))) +IF(P275="",0,POWER(10,((P275+'ModelParams Lw'!$P$4)/10))) +IF(Q275="",0,POWER(10,((Q275+'ModelParams Lw'!$Q$4)/10))) +IF(R275="",0,POWER(10,((R275+'ModelParams Lw'!$R$4)/10))) +IF(S275="",0,POWER(10,((S275+'ModelParams Lw'!$S$4)/10))) +IF(T275="",0,POWER(10,((T275+'ModelParams Lw'!$T$4)/10))) +IF(U275="",0,POWER(10,((U275+'ModelParams Lw'!$U$4)/10)))+IF(V275="",0,POWER(10,((V275+'ModelParams Lw'!$V$4)/10))))</f>
        <v>#DIV/0!</v>
      </c>
      <c r="X275" s="26" t="e">
        <f t="shared" si="102"/>
        <v>#DIV/0!</v>
      </c>
      <c r="Y275" s="26" t="e">
        <f>(O275-'ModelParams Lw'!O$10)/'ModelParams Lw'!O$11</f>
        <v>#DIV/0!</v>
      </c>
      <c r="Z275" s="26" t="e">
        <f>(P275-'ModelParams Lw'!P$10)/'ModelParams Lw'!P$11</f>
        <v>#DIV/0!</v>
      </c>
      <c r="AA275" s="26" t="e">
        <f>(Q275-'ModelParams Lw'!Q$10)/'ModelParams Lw'!Q$11</f>
        <v>#DIV/0!</v>
      </c>
      <c r="AB275" s="26" t="e">
        <f>(R275-'ModelParams Lw'!R$10)/'ModelParams Lw'!R$11</f>
        <v>#DIV/0!</v>
      </c>
      <c r="AC275" s="26" t="e">
        <f>(S275-'ModelParams Lw'!S$10)/'ModelParams Lw'!S$11</f>
        <v>#DIV/0!</v>
      </c>
      <c r="AD275" s="26" t="e">
        <f>(T275-'ModelParams Lw'!T$10)/'ModelParams Lw'!T$11</f>
        <v>#DIV/0!</v>
      </c>
      <c r="AE275" s="26" t="e">
        <f>(U275-'ModelParams Lw'!U$10)/'ModelParams Lw'!U$11</f>
        <v>#DIV/0!</v>
      </c>
      <c r="AF275" s="26" t="e">
        <f>(V275-'ModelParams Lw'!V$10)/'ModelParams Lw'!V$11</f>
        <v>#DIV/0!</v>
      </c>
      <c r="AG275" s="26" t="e">
        <f t="shared" si="103"/>
        <v>#DIV/0!</v>
      </c>
      <c r="AH275" s="26" t="e">
        <f>VLOOKUP(D275*1000,'ModelParams Lw'!$A$38:$D$58,4)</f>
        <v>#N/A</v>
      </c>
      <c r="AI275" s="56" t="e">
        <f>VLOOKUP(D275*1000,'ModelParams Lw'!$A$38:$D$58,2)</f>
        <v>#N/A</v>
      </c>
      <c r="AJ275" s="46" t="e">
        <f t="shared" si="104"/>
        <v>#DIV/0!</v>
      </c>
      <c r="AK275" s="26" t="e">
        <f t="shared" si="105"/>
        <v>#VALUE!</v>
      </c>
      <c r="AL275" s="26" t="e">
        <f>IF($AI275=100,'ModelParams Lw'!R$35*'Sound Power'!$AH275^2+'ModelParams Lw'!R$36*'Sound Power'!$AH275+'ModelParams Lw'!R$37,IF($AI275=150,'ModelParams Lw'!R$38*'Sound Power'!$AH275^2+'ModelParams Lw'!R$39*'Sound Power'!$AH275+'ModelParams Lw'!R$40,'ModelParams Lw'!R$41*'Sound Power'!$AH275^2+'ModelParams Lw'!R$42*'Sound Power'!$AH275+'ModelParams Lw'!R$43))</f>
        <v>#N/A</v>
      </c>
      <c r="AM275" s="26" t="e">
        <f>IF($AI275=100,'ModelParams Lw'!S$35*'Sound Power'!$AH275^2+'ModelParams Lw'!S$36*'Sound Power'!$AH275+'ModelParams Lw'!S$37,IF($AI275=150,'ModelParams Lw'!S$38*'Sound Power'!$AH275^2+'ModelParams Lw'!S$39*'Sound Power'!$AH275+'ModelParams Lw'!S$40,'ModelParams Lw'!S$41*'Sound Power'!$AH275^2+'ModelParams Lw'!S$42*'Sound Power'!$AH275+'ModelParams Lw'!S$43))</f>
        <v>#N/A</v>
      </c>
      <c r="AN275" s="26" t="e">
        <f>IF($AI275=100,'ModelParams Lw'!T$35*'Sound Power'!$AH275^2+'ModelParams Lw'!T$36*'Sound Power'!$AH275+'ModelParams Lw'!T$37,IF($AI275=150,'ModelParams Lw'!T$38*'Sound Power'!$AH275^2+'ModelParams Lw'!T$39*'Sound Power'!$AH275+'ModelParams Lw'!T$40,'ModelParams Lw'!T$41*'Sound Power'!$AH275^2+'ModelParams Lw'!T$42*'Sound Power'!$AH275+'ModelParams Lw'!T$43))</f>
        <v>#N/A</v>
      </c>
      <c r="AO275" s="26" t="e">
        <f>IF($AI275=100,'ModelParams Lw'!U$35*'Sound Power'!$AH275^2+'ModelParams Lw'!U$36*'Sound Power'!$AH275+'ModelParams Lw'!U$37,IF($AI275=150,'ModelParams Lw'!U$38*'Sound Power'!$AH275^2+'ModelParams Lw'!U$39*'Sound Power'!$AH275+'ModelParams Lw'!U$40,'ModelParams Lw'!U$41*'Sound Power'!$AH275^2+'ModelParams Lw'!U$42*'Sound Power'!$AH275+'ModelParams Lw'!U$43))</f>
        <v>#N/A</v>
      </c>
      <c r="AP275" s="26" t="e">
        <f>IF($AI275=100,'ModelParams Lw'!V$35*'Sound Power'!$AH275^2+'ModelParams Lw'!V$36*'Sound Power'!$AH275+'ModelParams Lw'!V$37,IF($AI275=150,'ModelParams Lw'!V$38*'Sound Power'!$AH275^2+'ModelParams Lw'!V$39*'Sound Power'!$AH275+'ModelParams Lw'!V$40,'ModelParams Lw'!V$41*'Sound Power'!$AH275^2+'ModelParams Lw'!V$42*'Sound Power'!$AH275+'ModelParams Lw'!V$43))</f>
        <v>#N/A</v>
      </c>
      <c r="AQ275" s="26" t="e">
        <f>IF($AI275=100,'ModelParams Lw'!W$35*'Sound Power'!$AH275^2+'ModelParams Lw'!W$36*'Sound Power'!$AH275+'ModelParams Lw'!W$37,IF($AI275=150,'ModelParams Lw'!W$38*'Sound Power'!$AH275^2+'ModelParams Lw'!W$39*'Sound Power'!$AH275+'ModelParams Lw'!W$40,'ModelParams Lw'!W$41*'Sound Power'!$AH275^2+'ModelParams Lw'!W$42*'Sound Power'!$AH275+'ModelParams Lw'!W$43))</f>
        <v>#N/A</v>
      </c>
      <c r="AR275" s="26" t="e">
        <f t="shared" si="106"/>
        <v>#VALUE!</v>
      </c>
      <c r="AS275" s="26" t="e">
        <f>IF(26.83*LN($AJ275)-11.791-'ModelParams Lw'!B$35&lt;0,0,26.83*LN($AJ275)-11.791-'ModelParams Lw'!B$35)</f>
        <v>#DIV/0!</v>
      </c>
      <c r="AT275" s="26" t="e">
        <f>IF(26.83*LN($AJ275)-11.791-'ModelParams Lw'!C$35&lt;0,0,26.83*LN($AJ275)-11.791-'ModelParams Lw'!C$35)</f>
        <v>#DIV/0!</v>
      </c>
      <c r="AU275" s="26" t="e">
        <f>IF(26.83*LN($AJ275)-11.791-'ModelParams Lw'!D$35&lt;0,0,26.83*LN($AJ275)-11.791-'ModelParams Lw'!D$35)</f>
        <v>#DIV/0!</v>
      </c>
      <c r="AV275" s="26" t="e">
        <f>IF(26.83*LN($AJ275)-11.791-'ModelParams Lw'!E$35&lt;0,0,26.83*LN($AJ275)-11.791-'ModelParams Lw'!E$35)</f>
        <v>#DIV/0!</v>
      </c>
      <c r="AW275" s="26" t="e">
        <f>IF(26.83*LN($AJ275)-11.791-'ModelParams Lw'!F$35&lt;0,0,26.83*LN($AJ275)-11.791-'ModelParams Lw'!F$35)</f>
        <v>#DIV/0!</v>
      </c>
      <c r="AX275" s="26" t="e">
        <f>IF(26.83*LN($AJ275)-11.791-'ModelParams Lw'!G$35&lt;0,0,26.83*LN($AJ275)-11.791-'ModelParams Lw'!G$35)</f>
        <v>#DIV/0!</v>
      </c>
      <c r="AY275" s="26" t="e">
        <f>IF(26.83*LN($AJ275)-11.791-'ModelParams Lw'!H$35&lt;0,0,26.83*LN($AJ275)-11.791-'ModelParams Lw'!H$35)</f>
        <v>#DIV/0!</v>
      </c>
      <c r="AZ275" s="26" t="e">
        <f>IF(26.83*LN($AJ275)-11.791-'ModelParams Lw'!I$35&lt;0,0,26.83*LN($AJ275)-11.791-'ModelParams Lw'!I$35)</f>
        <v>#DIV/0!</v>
      </c>
      <c r="BA275" s="26" t="e">
        <f t="shared" si="119"/>
        <v>#DIV/0!</v>
      </c>
      <c r="BB275" s="26" t="e">
        <f t="shared" si="120"/>
        <v>#DIV/0!</v>
      </c>
      <c r="BC275" s="26" t="e">
        <f t="shared" si="121"/>
        <v>#DIV/0!</v>
      </c>
      <c r="BD275" s="26" t="e">
        <f t="shared" si="122"/>
        <v>#DIV/0!</v>
      </c>
      <c r="BE275" s="26" t="e">
        <f t="shared" si="123"/>
        <v>#DIV/0!</v>
      </c>
      <c r="BF275" s="26" t="e">
        <f t="shared" si="124"/>
        <v>#DIV/0!</v>
      </c>
      <c r="BG275" s="26" t="e">
        <f t="shared" si="125"/>
        <v>#DIV/0!</v>
      </c>
      <c r="BH275" s="26" t="e">
        <f t="shared" si="126"/>
        <v>#DIV/0!</v>
      </c>
      <c r="BI275" s="26" t="e">
        <f>10*LOG10(IF(BA275="",0,POWER(10,((BA275+'ModelParams Lw'!$O$4)/10))) +IF(BB275="",0,POWER(10,((BB275+'ModelParams Lw'!$P$4)/10))) +IF(BC275="",0,POWER(10,((BC275+'ModelParams Lw'!$Q$4)/10))) +IF(BD275="",0,POWER(10,((BD275+'ModelParams Lw'!$R$4)/10))) +IF(BE275="",0,POWER(10,((BE275+'ModelParams Lw'!$S$4)/10))) +IF(BF275="",0,POWER(10,((BF275+'ModelParams Lw'!$T$4)/10))) +IF(BG275="",0,POWER(10,((BG275+'ModelParams Lw'!$U$4)/10)))+IF(BH275="",0,POWER(10,((BH275+'ModelParams Lw'!$V$4)/10))))</f>
        <v>#DIV/0!</v>
      </c>
      <c r="BJ275" s="26" t="e">
        <f t="shared" si="107"/>
        <v>#DIV/0!</v>
      </c>
      <c r="BK275" s="26" t="e">
        <f>(BA275-'ModelParams Lw'!O$10)/'ModelParams Lw'!O$11</f>
        <v>#DIV/0!</v>
      </c>
      <c r="BL275" s="26" t="e">
        <f>(BB275-'ModelParams Lw'!P$10)/'ModelParams Lw'!P$11</f>
        <v>#DIV/0!</v>
      </c>
      <c r="BM275" s="26" t="e">
        <f>(BC275-'ModelParams Lw'!Q$10)/'ModelParams Lw'!Q$11</f>
        <v>#DIV/0!</v>
      </c>
      <c r="BN275" s="26" t="e">
        <f>(BD275-'ModelParams Lw'!R$10)/'ModelParams Lw'!R$11</f>
        <v>#DIV/0!</v>
      </c>
      <c r="BO275" s="26" t="e">
        <f>(BE275-'ModelParams Lw'!S$10)/'ModelParams Lw'!S$11</f>
        <v>#DIV/0!</v>
      </c>
      <c r="BP275" s="26" t="e">
        <f>(BF275-'ModelParams Lw'!T$10)/'ModelParams Lw'!T$11</f>
        <v>#DIV/0!</v>
      </c>
      <c r="BQ275" s="26" t="e">
        <f>(BG275-'ModelParams Lw'!U$10)/'ModelParams Lw'!U$11</f>
        <v>#DIV/0!</v>
      </c>
      <c r="BR275" s="26" t="e">
        <f>(BH275-'ModelParams Lw'!V$10)/'ModelParams Lw'!V$11</f>
        <v>#DIV/0!</v>
      </c>
      <c r="BS275" s="23" t="e">
        <f>IF(Calcul!$E277="SW",DEGREES(ACOS(1-(1/'ModelParams Lw'!C$25*SQRT(0.5*1.2/'Sound Power'!$C275)*('Sound Power'!$B275/3600)/('Sound Power'!$D275)/('Sound Power'!$F275)))),DEGREES(ACOS(1-(1/'ModelParams Lw'!C$29*SQRT(0.5*1.2/'Sound Power'!$C275)*('Sound Power'!$B275/3600)/('Sound Power'!$D275)/('Sound Power'!$F275)))))</f>
        <v>#DIV/0!</v>
      </c>
      <c r="BT275" s="23" t="e">
        <f>IF(Calcul!$E277="SW",DEGREES(ACOS(1-(1/'ModelParams Lw'!D$25*SQRT(0.5*1.2/'Sound Power'!$C275)*('Sound Power'!$B275/3600)/('Sound Power'!$D275)/('Sound Power'!$F275)))),DEGREES(ACOS(1-(1/'ModelParams Lw'!D$29*SQRT(0.5*1.2/'Sound Power'!$C275)*('Sound Power'!$B275/3600)/('Sound Power'!$D275)/('Sound Power'!$F275)))))</f>
        <v>#DIV/0!</v>
      </c>
      <c r="BU275" s="23" t="e">
        <f>IF(Calcul!$E277="SW",DEGREES(ACOS(1-(1/'ModelParams Lw'!E$25*SQRT(0.5*1.2/'Sound Power'!$C275)*('Sound Power'!$B275/3600)/('Sound Power'!$D275)/('Sound Power'!$F275)))),DEGREES(ACOS(1-(1/'ModelParams Lw'!E$29*SQRT(0.5*1.2/'Sound Power'!$C275)*('Sound Power'!$B275/3600)/('Sound Power'!$D275)/('Sound Power'!$F275)))))</f>
        <v>#DIV/0!</v>
      </c>
      <c r="BV275" s="23" t="e">
        <f>IF(Calcul!$E277="SW",DEGREES(ACOS(1-(1/'ModelParams Lw'!F$25*SQRT(0.5*1.2/'Sound Power'!$C275)*('Sound Power'!$B275/3600)/('Sound Power'!$D275)/('Sound Power'!$F275)))),DEGREES(ACOS(1-(1/'ModelParams Lw'!F$29*SQRT(0.5*1.2/'Sound Power'!$C275)*('Sound Power'!$B275/3600)/('Sound Power'!$D275)/('Sound Power'!$F275)))))</f>
        <v>#DIV/0!</v>
      </c>
      <c r="BW275" s="23" t="e">
        <f>IF(Calcul!$E277="SW",DEGREES(ACOS(1-(1/'ModelParams Lw'!G$25*SQRT(0.5*1.2/'Sound Power'!$C275)*('Sound Power'!$B275/3600)/('Sound Power'!$D275)/('Sound Power'!$F275)))),DEGREES(ACOS(1-(1/'ModelParams Lw'!G$29*SQRT(0.5*1.2/'Sound Power'!$C275)*('Sound Power'!$B275/3600)/('Sound Power'!$D275)/('Sound Power'!$F275)))))</f>
        <v>#DIV/0!</v>
      </c>
      <c r="BX275" s="23" t="e">
        <f>IF(Calcul!$E277="SW",DEGREES(ACOS(1-(1/'ModelParams Lw'!H$25*SQRT(0.5*1.2/'Sound Power'!$C275)*('Sound Power'!$B275/3600)/('Sound Power'!$D275)/('Sound Power'!$F275)))),DEGREES(ACOS(1-(1/'ModelParams Lw'!H$29*SQRT(0.5*1.2/'Sound Power'!$C275)*('Sound Power'!$B275/3600)/('Sound Power'!$D275)/('Sound Power'!$F275)))))</f>
        <v>#DIV/0!</v>
      </c>
      <c r="BY275" s="23" t="e">
        <f>IF(Calcul!$E277="SW",DEGREES(ACOS(1-(1/'ModelParams Lw'!I$25*SQRT(0.5*1.2/'Sound Power'!$C275)*('Sound Power'!$B275/3600)/('Sound Power'!$D275)/('Sound Power'!$F275)))),DEGREES(ACOS(1-(1/'ModelParams Lw'!I$29*SQRT(0.5*1.2/'Sound Power'!$C275)*('Sound Power'!$B275/3600)/('Sound Power'!$D275)/('Sound Power'!$F275)))))</f>
        <v>#DIV/0!</v>
      </c>
      <c r="BZ275" s="23" t="e">
        <f>IF(Calcul!$E277="SW",DEGREES(ACOS(1-(1/'ModelParams Lw'!J$25*SQRT(0.5*1.2/'Sound Power'!$C275)*('Sound Power'!$B275/3600)/('Sound Power'!$D275)/('Sound Power'!$F275)))),DEGREES(ACOS(1-(1/'ModelParams Lw'!J$29*SQRT(0.5*1.2/'Sound Power'!$C275)*('Sound Power'!$B275/3600)/('Sound Power'!$D275)/('Sound Power'!$F275)))))</f>
        <v>#DIV/0!</v>
      </c>
      <c r="CA275" s="26" t="e">
        <f>IF(Calcul!$E277="SW",'ModelParams Lw'!C$22+'ModelParams Lw'!C$23*LOG('Sound Power'!$D275/'Sound Power'!$E275)+'ModelParams Lw'!C$24*LN('Sound Power'!BS275),IF('ModelParams Lw'!C$26+'ModelParams Lw'!C$27*LOG('Sound Power'!$D275/'Sound Power'!$E275)+'ModelParams Lw'!C$28*LN('Sound Power'!BS275)&lt;'ModelParams Lw'!C$22+'ModelParams Lw'!C$23*LOG('Sound Power'!$D275/'Sound Power'!$E275)+'ModelParams Lw'!C$24*LN('Sound Power'!BS275),'ModelParams Lw'!C$22+'ModelParams Lw'!C$23*LOG('Sound Power'!$D275/'Sound Power'!$E275)+'ModelParams Lw'!C$24*LN('Sound Power'!BS275),'ModelParams Lw'!C$26+'ModelParams Lw'!C$27*LOG('Sound Power'!$D275/'Sound Power'!$E275)+'ModelParams Lw'!C$28*LN('Sound Power'!BS275)))</f>
        <v>#DIV/0!</v>
      </c>
      <c r="CB275" s="26" t="e">
        <f>IF(Calcul!$E277="SW",'ModelParams Lw'!D$22+'ModelParams Lw'!D$23*LOG('Sound Power'!$D275/'Sound Power'!$E275)+'ModelParams Lw'!D$24*LN('Sound Power'!BT275),IF('ModelParams Lw'!D$26+'ModelParams Lw'!D$27*LOG('Sound Power'!$D275/'Sound Power'!$E275)+'ModelParams Lw'!D$28*LN('Sound Power'!BT275)&lt;'ModelParams Lw'!D$22+'ModelParams Lw'!D$23*LOG('Sound Power'!$D275/'Sound Power'!$E275)+'ModelParams Lw'!D$24*LN('Sound Power'!BT275),'ModelParams Lw'!D$22+'ModelParams Lw'!D$23*LOG('Sound Power'!$D275/'Sound Power'!$E275)+'ModelParams Lw'!D$24*LN('Sound Power'!BT275),'ModelParams Lw'!D$26+'ModelParams Lw'!D$27*LOG('Sound Power'!$D275/'Sound Power'!$E275)+'ModelParams Lw'!D$28*LN('Sound Power'!BT275)))</f>
        <v>#DIV/0!</v>
      </c>
      <c r="CC275" s="26" t="e">
        <f>IF(Calcul!$E277="SW",'ModelParams Lw'!E$22+'ModelParams Lw'!E$23*LOG('Sound Power'!$D275/'Sound Power'!$E275)+'ModelParams Lw'!E$24*LN('Sound Power'!BU275),IF('ModelParams Lw'!E$26+'ModelParams Lw'!E$27*LOG('Sound Power'!$D275/'Sound Power'!$E275)+'ModelParams Lw'!E$28*LN('Sound Power'!BU275)&lt;'ModelParams Lw'!E$22+'ModelParams Lw'!E$23*LOG('Sound Power'!$D275/'Sound Power'!$E275)+'ModelParams Lw'!E$24*LN('Sound Power'!BU275),'ModelParams Lw'!E$22+'ModelParams Lw'!E$23*LOG('Sound Power'!$D275/'Sound Power'!$E275)+'ModelParams Lw'!E$24*LN('Sound Power'!BU275),'ModelParams Lw'!E$26+'ModelParams Lw'!E$27*LOG('Sound Power'!$D275/'Sound Power'!$E275)+'ModelParams Lw'!E$28*LN('Sound Power'!BU275)))</f>
        <v>#DIV/0!</v>
      </c>
      <c r="CD275" s="26" t="e">
        <f>IF(Calcul!$E277="SW",'ModelParams Lw'!F$22+'ModelParams Lw'!F$23*LOG('Sound Power'!$D275/'Sound Power'!$E275)+'ModelParams Lw'!F$24*LN('Sound Power'!BV275),IF('ModelParams Lw'!F$26+'ModelParams Lw'!F$27*LOG('Sound Power'!$D275/'Sound Power'!$E275)+'ModelParams Lw'!F$28*LN('Sound Power'!BV275)&lt;'ModelParams Lw'!F$22+'ModelParams Lw'!F$23*LOG('Sound Power'!$D275/'Sound Power'!$E275)+'ModelParams Lw'!F$24*LN('Sound Power'!BV275),'ModelParams Lw'!F$22+'ModelParams Lw'!F$23*LOG('Sound Power'!$D275/'Sound Power'!$E275)+'ModelParams Lw'!F$24*LN('Sound Power'!BV275),'ModelParams Lw'!F$26+'ModelParams Lw'!F$27*LOG('Sound Power'!$D275/'Sound Power'!$E275)+'ModelParams Lw'!F$28*LN('Sound Power'!BV275)))</f>
        <v>#DIV/0!</v>
      </c>
      <c r="CE275" s="26" t="e">
        <f>IF(Calcul!$E277="SW",'ModelParams Lw'!G$22+'ModelParams Lw'!G$23*LOG('Sound Power'!$D275/'Sound Power'!$E275)+'ModelParams Lw'!G$24*LN('Sound Power'!BW275),IF('ModelParams Lw'!G$26+'ModelParams Lw'!G$27*LOG('Sound Power'!$D275/'Sound Power'!$E275)+'ModelParams Lw'!G$28*LN('Sound Power'!BW275)&lt;'ModelParams Lw'!G$22+'ModelParams Lw'!G$23*LOG('Sound Power'!$D275/'Sound Power'!$E275)+'ModelParams Lw'!G$24*LN('Sound Power'!BW275),'ModelParams Lw'!G$22+'ModelParams Lw'!G$23*LOG('Sound Power'!$D275/'Sound Power'!$E275)+'ModelParams Lw'!G$24*LN('Sound Power'!BW275),'ModelParams Lw'!G$26+'ModelParams Lw'!G$27*LOG('Sound Power'!$D275/'Sound Power'!$E275)+'ModelParams Lw'!G$28*LN('Sound Power'!BW275)))</f>
        <v>#DIV/0!</v>
      </c>
      <c r="CF275" s="26" t="e">
        <f>IF(Calcul!$E277="SW",'ModelParams Lw'!H$22+'ModelParams Lw'!H$23*LOG('Sound Power'!$D275/'Sound Power'!$E275)+'ModelParams Lw'!H$24*LN('Sound Power'!BX275),IF('ModelParams Lw'!H$26+'ModelParams Lw'!H$27*LOG('Sound Power'!$D275/'Sound Power'!$E275)+'ModelParams Lw'!H$28*LN('Sound Power'!BX275)&lt;'ModelParams Lw'!H$22+'ModelParams Lw'!H$23*LOG('Sound Power'!$D275/'Sound Power'!$E275)+'ModelParams Lw'!H$24*LN('Sound Power'!BX275),'ModelParams Lw'!H$22+'ModelParams Lw'!H$23*LOG('Sound Power'!$D275/'Sound Power'!$E275)+'ModelParams Lw'!H$24*LN('Sound Power'!BX275),'ModelParams Lw'!H$26+'ModelParams Lw'!H$27*LOG('Sound Power'!$D275/'Sound Power'!$E275)+'ModelParams Lw'!H$28*LN('Sound Power'!BX275)))</f>
        <v>#DIV/0!</v>
      </c>
      <c r="CG275" s="26" t="e">
        <f>IF(Calcul!$E277="SW",'ModelParams Lw'!I$22+'ModelParams Lw'!I$23*LOG('Sound Power'!$D275/'Sound Power'!$E275)+'ModelParams Lw'!I$24*LN('Sound Power'!BY275),IF('ModelParams Lw'!I$26+'ModelParams Lw'!I$27*LOG('Sound Power'!$D275/'Sound Power'!$E275)+'ModelParams Lw'!I$28*LN('Sound Power'!BY275)&lt;'ModelParams Lw'!I$22+'ModelParams Lw'!I$23*LOG('Sound Power'!$D275/'Sound Power'!$E275)+'ModelParams Lw'!I$24*LN('Sound Power'!BY275),'ModelParams Lw'!I$22+'ModelParams Lw'!I$23*LOG('Sound Power'!$D275/'Sound Power'!$E275)+'ModelParams Lw'!I$24*LN('Sound Power'!BY275),'ModelParams Lw'!I$26+'ModelParams Lw'!I$27*LOG('Sound Power'!$D275/'Sound Power'!$E275)+'ModelParams Lw'!I$28*LN('Sound Power'!BY275)))</f>
        <v>#DIV/0!</v>
      </c>
      <c r="CH275" s="26" t="e">
        <f>IF(Calcul!$E277="SW",'ModelParams Lw'!J$22+'ModelParams Lw'!J$23*LOG('Sound Power'!$D275/'Sound Power'!$E275)+'ModelParams Lw'!J$24*LN('Sound Power'!BZ275),IF('ModelParams Lw'!J$26+'ModelParams Lw'!J$27*LOG('Sound Power'!$D275/'Sound Power'!$E275)+'ModelParams Lw'!J$28*LN('Sound Power'!BZ275)&lt;'ModelParams Lw'!J$22+'ModelParams Lw'!J$23*LOG('Sound Power'!$D275/'Sound Power'!$E275)+'ModelParams Lw'!J$24*LN('Sound Power'!BZ275),'ModelParams Lw'!J$22+'ModelParams Lw'!J$23*LOG('Sound Power'!$D275/'Sound Power'!$E275)+'ModelParams Lw'!J$24*LN('Sound Power'!BZ275),'ModelParams Lw'!J$26+'ModelParams Lw'!J$27*LOG('Sound Power'!$D275/'Sound Power'!$E275)+'ModelParams Lw'!J$28*LN('Sound Power'!BZ275)))</f>
        <v>#DIV/0!</v>
      </c>
      <c r="CI275" s="26" t="e">
        <f t="shared" si="108"/>
        <v>#DIV/0!</v>
      </c>
      <c r="CJ275" s="26" t="e">
        <f t="shared" si="109"/>
        <v>#DIV/0!</v>
      </c>
      <c r="CK275" s="26" t="e">
        <f t="shared" si="110"/>
        <v>#DIV/0!</v>
      </c>
      <c r="CL275" s="26" t="e">
        <f t="shared" si="111"/>
        <v>#DIV/0!</v>
      </c>
      <c r="CM275" s="26" t="e">
        <f t="shared" si="112"/>
        <v>#DIV/0!</v>
      </c>
      <c r="CN275" s="26" t="e">
        <f t="shared" si="113"/>
        <v>#DIV/0!</v>
      </c>
      <c r="CO275" s="26" t="e">
        <f t="shared" si="114"/>
        <v>#DIV/0!</v>
      </c>
      <c r="CP275" s="26" t="e">
        <f t="shared" si="115"/>
        <v>#DIV/0!</v>
      </c>
      <c r="CQ275" s="26" t="e">
        <f>10*LOG10(IF(CI275="",0,POWER(10,((CI275+'ModelParams Lw'!$O$4)/10))) +IF(CJ275="",0,POWER(10,((CJ275+'ModelParams Lw'!$P$4)/10))) +IF(CK275="",0,POWER(10,((CK275+'ModelParams Lw'!$Q$4)/10))) +IF(CL275="",0,POWER(10,((CL275+'ModelParams Lw'!$R$4)/10))) +IF(CM275="",0,POWER(10,((CM275+'ModelParams Lw'!$S$4)/10))) +IF(CN275="",0,POWER(10,((CN275+'ModelParams Lw'!$T$4)/10))) +IF(CO275="",0,POWER(10,((CO275+'ModelParams Lw'!$U$4)/10)))+IF(CP275="",0,POWER(10,((CP275+'ModelParams Lw'!$V$4)/10))))</f>
        <v>#DIV/0!</v>
      </c>
      <c r="CR275" s="26" t="e">
        <f t="shared" si="116"/>
        <v>#DIV/0!</v>
      </c>
      <c r="CS275" s="26" t="e">
        <f>(CI275-'ModelParams Lw'!$O$10)/'ModelParams Lw'!$O$11</f>
        <v>#DIV/0!</v>
      </c>
      <c r="CT275" s="26" t="e">
        <f>(CJ275-'ModelParams Lw'!$P$10)/'ModelParams Lw'!$P$11</f>
        <v>#DIV/0!</v>
      </c>
      <c r="CU275" s="26" t="e">
        <f>(CK275-'ModelParams Lw'!$Q$10)/'ModelParams Lw'!$Q$11</f>
        <v>#DIV/0!</v>
      </c>
      <c r="CV275" s="26" t="e">
        <f>(CL275-'ModelParams Lw'!$R$10)/'ModelParams Lw'!$R$11</f>
        <v>#DIV/0!</v>
      </c>
      <c r="CW275" s="26" t="e">
        <f>(CM275-'ModelParams Lw'!$S$10)/'ModelParams Lw'!$S$11</f>
        <v>#DIV/0!</v>
      </c>
      <c r="CX275" s="26" t="e">
        <f>(CN275-'ModelParams Lw'!$T$10)/'ModelParams Lw'!$T$11</f>
        <v>#DIV/0!</v>
      </c>
      <c r="CY275" s="26" t="e">
        <f>(CO275-'ModelParams Lw'!$U$10)/'ModelParams Lw'!$U$11</f>
        <v>#DIV/0!</v>
      </c>
      <c r="CZ275" s="26" t="e">
        <f>(CP275-'ModelParams Lw'!$V$10)/'ModelParams Lw'!$V$11</f>
        <v>#DIV/0!</v>
      </c>
    </row>
    <row r="276" spans="1:104" x14ac:dyDescent="0.2">
      <c r="A276" s="13">
        <f>Calcul!A278</f>
        <v>0</v>
      </c>
      <c r="B276" s="13">
        <f t="shared" si="117"/>
        <v>0</v>
      </c>
      <c r="C276" s="13">
        <f>Calcul!B278</f>
        <v>0</v>
      </c>
      <c r="D276" s="13">
        <f>Calcul!C278/1000</f>
        <v>0</v>
      </c>
      <c r="E276" s="13">
        <f>Calcul!D278/1000</f>
        <v>0</v>
      </c>
      <c r="F276" s="13">
        <f t="shared" si="118"/>
        <v>0</v>
      </c>
      <c r="G276" s="23" t="e">
        <f>DEGREES(ACOS(1-(1/'ModelParams Lw'!B$15*SQRT(0.5*1.2/'Sound Power'!$C276)*('Sound Power'!$B276/3600)/('Sound Power'!$D276)/('Sound Power'!$F276))))</f>
        <v>#DIV/0!</v>
      </c>
      <c r="H276" s="23" t="e">
        <f>DEGREES(ACOS(1-(1/'ModelParams Lw'!C$15*SQRT(0.5*1.2/'Sound Power'!$C276)*('Sound Power'!$B276/3600)/('Sound Power'!$D276)/('Sound Power'!$F276))))</f>
        <v>#DIV/0!</v>
      </c>
      <c r="I276" s="23" t="e">
        <f>DEGREES(ACOS(1-(1/'ModelParams Lw'!D$15*SQRT(0.5*1.2/'Sound Power'!$C276)*('Sound Power'!$B276/3600)/('Sound Power'!$D276)/('Sound Power'!$F276))))</f>
        <v>#DIV/0!</v>
      </c>
      <c r="J276" s="23" t="e">
        <f>DEGREES(ACOS(1-(1/'ModelParams Lw'!E$15*SQRT(0.5*1.2/'Sound Power'!$C276)*('Sound Power'!$B276/3600)/('Sound Power'!$D276)/('Sound Power'!$F276))))</f>
        <v>#DIV/0!</v>
      </c>
      <c r="K276" s="23" t="e">
        <f>DEGREES(ACOS(1-(1/'ModelParams Lw'!F$15*SQRT(0.5*1.2/'Sound Power'!$C276)*('Sound Power'!$B276/3600)/('Sound Power'!$D276)/('Sound Power'!$F276))))</f>
        <v>#DIV/0!</v>
      </c>
      <c r="L276" s="23" t="e">
        <f>DEGREES(ACOS(1-(1/'ModelParams Lw'!G$15*SQRT(0.5*1.2/'Sound Power'!$C276)*('Sound Power'!$B276/3600)/('Sound Power'!$D276)/('Sound Power'!$F276))))</f>
        <v>#DIV/0!</v>
      </c>
      <c r="M276" s="23" t="e">
        <f>DEGREES(ACOS(1-(1/'ModelParams Lw'!H$15*SQRT(0.5*1.2/'Sound Power'!$C276)*('Sound Power'!$B276/3600)/('Sound Power'!$D276)/('Sound Power'!$F276))))</f>
        <v>#DIV/0!</v>
      </c>
      <c r="N276" s="23" t="e">
        <f>DEGREES(ACOS(1-(1/'ModelParams Lw'!I$15*SQRT(0.5*1.2/'Sound Power'!$C276)*('Sound Power'!$B276/3600)/('Sound Power'!$D276)/('Sound Power'!$F276))))</f>
        <v>#DIV/0!</v>
      </c>
      <c r="O276" s="26" t="e">
        <f>('ModelParams Lw'!B$4*LN('Sound Power'!G276)/(1+EXP(-('Sound Power'!$D276*1000+'ModelParams Lw'!B$6)/'ModelParams Lw'!B$7))+'ModelParams Lw'!B$5)*LN('Sound Power'!$B276)-('ModelParams Lw'!B$8+'ModelParams Lw'!B$9*$D276+'ModelParams Lw'!B$10*'Sound Power'!$F276^'ModelParams Lw'!B$14+'ModelParams Lw'!B$11*LN('Sound Power'!G276)+'ModelParams Lw'!B$12*'Sound Power'!$D276*'Sound Power'!$F276+'ModelParams Lw'!B$13*'Sound Power'!$D276*LN('Sound Power'!G276))</f>
        <v>#DIV/0!</v>
      </c>
      <c r="P276" s="26" t="e">
        <f>('ModelParams Lw'!C$4*LN('Sound Power'!H276)/(1+EXP(-('Sound Power'!$D276*1000+'ModelParams Lw'!C$6)/'ModelParams Lw'!C$7))+'ModelParams Lw'!C$5)*LN('Sound Power'!$B276)-('ModelParams Lw'!C$8+'ModelParams Lw'!C$9*$D276+'ModelParams Lw'!C$10*'Sound Power'!$F276^'ModelParams Lw'!C$14+'ModelParams Lw'!C$11*LN('Sound Power'!H276)+'ModelParams Lw'!C$12*'Sound Power'!$D276*'Sound Power'!$F276+'ModelParams Lw'!C$13*'Sound Power'!$D276*LN('Sound Power'!H276))</f>
        <v>#DIV/0!</v>
      </c>
      <c r="Q276" s="26" t="e">
        <f>('ModelParams Lw'!D$4*LN('Sound Power'!I276)/(1+EXP(-('Sound Power'!$D276*1000+'ModelParams Lw'!D$6)/'ModelParams Lw'!D$7))+'ModelParams Lw'!D$5)*LN('Sound Power'!$B276)-('ModelParams Lw'!D$8+'ModelParams Lw'!D$9*$D276+'ModelParams Lw'!D$10*'Sound Power'!$F276^'ModelParams Lw'!D$14+'ModelParams Lw'!D$11*LN('Sound Power'!I276)+'ModelParams Lw'!D$12*'Sound Power'!$D276*'Sound Power'!$F276+'ModelParams Lw'!D$13*'Sound Power'!$D276*LN('Sound Power'!I276))</f>
        <v>#DIV/0!</v>
      </c>
      <c r="R276" s="26" t="e">
        <f>('ModelParams Lw'!E$4*LN('Sound Power'!J276)/(1+EXP(-('Sound Power'!$D276*1000+'ModelParams Lw'!E$6)/'ModelParams Lw'!E$7))+'ModelParams Lw'!E$5)*LN('Sound Power'!$B276)-('ModelParams Lw'!E$8+'ModelParams Lw'!E$9*$D276+'ModelParams Lw'!E$10*'Sound Power'!$F276^'ModelParams Lw'!E$14+'ModelParams Lw'!E$11*LN('Sound Power'!J276)+'ModelParams Lw'!E$12*'Sound Power'!$D276*'Sound Power'!$F276+'ModelParams Lw'!E$13*'Sound Power'!$D276*LN('Sound Power'!J276))</f>
        <v>#DIV/0!</v>
      </c>
      <c r="S276" s="26" t="e">
        <f>('ModelParams Lw'!F$4*LN('Sound Power'!K276)/(1+EXP(-('Sound Power'!$D276*1000+'ModelParams Lw'!F$6)/'ModelParams Lw'!F$7))+'ModelParams Lw'!F$5)*LN('Sound Power'!$B276)-('ModelParams Lw'!F$8+'ModelParams Lw'!F$9*$D276+'ModelParams Lw'!F$10*'Sound Power'!$F276^'ModelParams Lw'!F$14+'ModelParams Lw'!F$11*LN('Sound Power'!K276)+'ModelParams Lw'!F$12*'Sound Power'!$D276*'Sound Power'!$F276+'ModelParams Lw'!F$13*'Sound Power'!$D276*LN('Sound Power'!K276))</f>
        <v>#DIV/0!</v>
      </c>
      <c r="T276" s="26" t="e">
        <f>('ModelParams Lw'!G$4*LN('Sound Power'!L276)/(1+EXP(-('Sound Power'!$D276*1000+'ModelParams Lw'!G$6)/'ModelParams Lw'!G$7))+'ModelParams Lw'!G$5)*LN('Sound Power'!$B276)-('ModelParams Lw'!G$8+'ModelParams Lw'!G$9*$D276+'ModelParams Lw'!G$10*'Sound Power'!$F276^'ModelParams Lw'!G$14+'ModelParams Lw'!G$11*LN('Sound Power'!L276)+'ModelParams Lw'!G$12*'Sound Power'!$D276*'Sound Power'!$F276+'ModelParams Lw'!G$13*'Sound Power'!$D276*LN('Sound Power'!L276))</f>
        <v>#DIV/0!</v>
      </c>
      <c r="U276" s="26" t="e">
        <f>('ModelParams Lw'!H$4*LN('Sound Power'!M276)/(1+EXP(-('Sound Power'!$D276*1000+'ModelParams Lw'!H$6)/'ModelParams Lw'!H$7))+'ModelParams Lw'!H$5)*LN('Sound Power'!$B276)-('ModelParams Lw'!H$8+'ModelParams Lw'!H$9*$D276+'ModelParams Lw'!H$10*'Sound Power'!$F276^'ModelParams Lw'!H$14+'ModelParams Lw'!H$11*LN('Sound Power'!M276)+'ModelParams Lw'!H$12*'Sound Power'!$D276*'Sound Power'!$F276+'ModelParams Lw'!H$13*'Sound Power'!$D276*LN('Sound Power'!M276))</f>
        <v>#DIV/0!</v>
      </c>
      <c r="V276" s="26" t="e">
        <f>('ModelParams Lw'!I$4*LN('Sound Power'!N276)/(1+EXP(-('Sound Power'!$D276*1000+'ModelParams Lw'!I$6)/'ModelParams Lw'!I$7))+'ModelParams Lw'!I$5)*LN('Sound Power'!$B276)-('ModelParams Lw'!I$8+'ModelParams Lw'!I$9*$D276+'ModelParams Lw'!I$10*'Sound Power'!$F276^'ModelParams Lw'!I$14+'ModelParams Lw'!I$11*LN('Sound Power'!N276)+'ModelParams Lw'!I$12*'Sound Power'!$D276*'Sound Power'!$F276+'ModelParams Lw'!I$13*'Sound Power'!$D276*LN('Sound Power'!N276))</f>
        <v>#DIV/0!</v>
      </c>
      <c r="W276" s="26" t="e">
        <f>10*LOG10(IF(O276="",0,POWER(10,((O276+'ModelParams Lw'!$O$4)/10))) +IF(P276="",0,POWER(10,((P276+'ModelParams Lw'!$P$4)/10))) +IF(Q276="",0,POWER(10,((Q276+'ModelParams Lw'!$Q$4)/10))) +IF(R276="",0,POWER(10,((R276+'ModelParams Lw'!$R$4)/10))) +IF(S276="",0,POWER(10,((S276+'ModelParams Lw'!$S$4)/10))) +IF(T276="",0,POWER(10,((T276+'ModelParams Lw'!$T$4)/10))) +IF(U276="",0,POWER(10,((U276+'ModelParams Lw'!$U$4)/10)))+IF(V276="",0,POWER(10,((V276+'ModelParams Lw'!$V$4)/10))))</f>
        <v>#DIV/0!</v>
      </c>
      <c r="X276" s="26" t="e">
        <f t="shared" si="102"/>
        <v>#DIV/0!</v>
      </c>
      <c r="Y276" s="26" t="e">
        <f>(O276-'ModelParams Lw'!O$10)/'ModelParams Lw'!O$11</f>
        <v>#DIV/0!</v>
      </c>
      <c r="Z276" s="26" t="e">
        <f>(P276-'ModelParams Lw'!P$10)/'ModelParams Lw'!P$11</f>
        <v>#DIV/0!</v>
      </c>
      <c r="AA276" s="26" t="e">
        <f>(Q276-'ModelParams Lw'!Q$10)/'ModelParams Lw'!Q$11</f>
        <v>#DIV/0!</v>
      </c>
      <c r="AB276" s="26" t="e">
        <f>(R276-'ModelParams Lw'!R$10)/'ModelParams Lw'!R$11</f>
        <v>#DIV/0!</v>
      </c>
      <c r="AC276" s="26" t="e">
        <f>(S276-'ModelParams Lw'!S$10)/'ModelParams Lw'!S$11</f>
        <v>#DIV/0!</v>
      </c>
      <c r="AD276" s="26" t="e">
        <f>(T276-'ModelParams Lw'!T$10)/'ModelParams Lw'!T$11</f>
        <v>#DIV/0!</v>
      </c>
      <c r="AE276" s="26" t="e">
        <f>(U276-'ModelParams Lw'!U$10)/'ModelParams Lw'!U$11</f>
        <v>#DIV/0!</v>
      </c>
      <c r="AF276" s="26" t="e">
        <f>(V276-'ModelParams Lw'!V$10)/'ModelParams Lw'!V$11</f>
        <v>#DIV/0!</v>
      </c>
      <c r="AG276" s="26" t="e">
        <f t="shared" si="103"/>
        <v>#DIV/0!</v>
      </c>
      <c r="AH276" s="26" t="e">
        <f>VLOOKUP(D276*1000,'ModelParams Lw'!$A$38:$D$58,4)</f>
        <v>#N/A</v>
      </c>
      <c r="AI276" s="56" t="e">
        <f>VLOOKUP(D276*1000,'ModelParams Lw'!$A$38:$D$58,2)</f>
        <v>#N/A</v>
      </c>
      <c r="AJ276" s="46" t="e">
        <f t="shared" si="104"/>
        <v>#DIV/0!</v>
      </c>
      <c r="AK276" s="26" t="e">
        <f t="shared" si="105"/>
        <v>#VALUE!</v>
      </c>
      <c r="AL276" s="26" t="e">
        <f>IF($AI276=100,'ModelParams Lw'!R$35*'Sound Power'!$AH276^2+'ModelParams Lw'!R$36*'Sound Power'!$AH276+'ModelParams Lw'!R$37,IF($AI276=150,'ModelParams Lw'!R$38*'Sound Power'!$AH276^2+'ModelParams Lw'!R$39*'Sound Power'!$AH276+'ModelParams Lw'!R$40,'ModelParams Lw'!R$41*'Sound Power'!$AH276^2+'ModelParams Lw'!R$42*'Sound Power'!$AH276+'ModelParams Lw'!R$43))</f>
        <v>#N/A</v>
      </c>
      <c r="AM276" s="26" t="e">
        <f>IF($AI276=100,'ModelParams Lw'!S$35*'Sound Power'!$AH276^2+'ModelParams Lw'!S$36*'Sound Power'!$AH276+'ModelParams Lw'!S$37,IF($AI276=150,'ModelParams Lw'!S$38*'Sound Power'!$AH276^2+'ModelParams Lw'!S$39*'Sound Power'!$AH276+'ModelParams Lw'!S$40,'ModelParams Lw'!S$41*'Sound Power'!$AH276^2+'ModelParams Lw'!S$42*'Sound Power'!$AH276+'ModelParams Lw'!S$43))</f>
        <v>#N/A</v>
      </c>
      <c r="AN276" s="26" t="e">
        <f>IF($AI276=100,'ModelParams Lw'!T$35*'Sound Power'!$AH276^2+'ModelParams Lw'!T$36*'Sound Power'!$AH276+'ModelParams Lw'!T$37,IF($AI276=150,'ModelParams Lw'!T$38*'Sound Power'!$AH276^2+'ModelParams Lw'!T$39*'Sound Power'!$AH276+'ModelParams Lw'!T$40,'ModelParams Lw'!T$41*'Sound Power'!$AH276^2+'ModelParams Lw'!T$42*'Sound Power'!$AH276+'ModelParams Lw'!T$43))</f>
        <v>#N/A</v>
      </c>
      <c r="AO276" s="26" t="e">
        <f>IF($AI276=100,'ModelParams Lw'!U$35*'Sound Power'!$AH276^2+'ModelParams Lw'!U$36*'Sound Power'!$AH276+'ModelParams Lw'!U$37,IF($AI276=150,'ModelParams Lw'!U$38*'Sound Power'!$AH276^2+'ModelParams Lw'!U$39*'Sound Power'!$AH276+'ModelParams Lw'!U$40,'ModelParams Lw'!U$41*'Sound Power'!$AH276^2+'ModelParams Lw'!U$42*'Sound Power'!$AH276+'ModelParams Lw'!U$43))</f>
        <v>#N/A</v>
      </c>
      <c r="AP276" s="26" t="e">
        <f>IF($AI276=100,'ModelParams Lw'!V$35*'Sound Power'!$AH276^2+'ModelParams Lw'!V$36*'Sound Power'!$AH276+'ModelParams Lw'!V$37,IF($AI276=150,'ModelParams Lw'!V$38*'Sound Power'!$AH276^2+'ModelParams Lw'!V$39*'Sound Power'!$AH276+'ModelParams Lw'!V$40,'ModelParams Lw'!V$41*'Sound Power'!$AH276^2+'ModelParams Lw'!V$42*'Sound Power'!$AH276+'ModelParams Lw'!V$43))</f>
        <v>#N/A</v>
      </c>
      <c r="AQ276" s="26" t="e">
        <f>IF($AI276=100,'ModelParams Lw'!W$35*'Sound Power'!$AH276^2+'ModelParams Lw'!W$36*'Sound Power'!$AH276+'ModelParams Lw'!W$37,IF($AI276=150,'ModelParams Lw'!W$38*'Sound Power'!$AH276^2+'ModelParams Lw'!W$39*'Sound Power'!$AH276+'ModelParams Lw'!W$40,'ModelParams Lw'!W$41*'Sound Power'!$AH276^2+'ModelParams Lw'!W$42*'Sound Power'!$AH276+'ModelParams Lw'!W$43))</f>
        <v>#N/A</v>
      </c>
      <c r="AR276" s="26" t="e">
        <f t="shared" si="106"/>
        <v>#VALUE!</v>
      </c>
      <c r="AS276" s="26" t="e">
        <f>IF(26.83*LN($AJ276)-11.791-'ModelParams Lw'!B$35&lt;0,0,26.83*LN($AJ276)-11.791-'ModelParams Lw'!B$35)</f>
        <v>#DIV/0!</v>
      </c>
      <c r="AT276" s="26" t="e">
        <f>IF(26.83*LN($AJ276)-11.791-'ModelParams Lw'!C$35&lt;0,0,26.83*LN($AJ276)-11.791-'ModelParams Lw'!C$35)</f>
        <v>#DIV/0!</v>
      </c>
      <c r="AU276" s="26" t="e">
        <f>IF(26.83*LN($AJ276)-11.791-'ModelParams Lw'!D$35&lt;0,0,26.83*LN($AJ276)-11.791-'ModelParams Lw'!D$35)</f>
        <v>#DIV/0!</v>
      </c>
      <c r="AV276" s="26" t="e">
        <f>IF(26.83*LN($AJ276)-11.791-'ModelParams Lw'!E$35&lt;0,0,26.83*LN($AJ276)-11.791-'ModelParams Lw'!E$35)</f>
        <v>#DIV/0!</v>
      </c>
      <c r="AW276" s="26" t="e">
        <f>IF(26.83*LN($AJ276)-11.791-'ModelParams Lw'!F$35&lt;0,0,26.83*LN($AJ276)-11.791-'ModelParams Lw'!F$35)</f>
        <v>#DIV/0!</v>
      </c>
      <c r="AX276" s="26" t="e">
        <f>IF(26.83*LN($AJ276)-11.791-'ModelParams Lw'!G$35&lt;0,0,26.83*LN($AJ276)-11.791-'ModelParams Lw'!G$35)</f>
        <v>#DIV/0!</v>
      </c>
      <c r="AY276" s="26" t="e">
        <f>IF(26.83*LN($AJ276)-11.791-'ModelParams Lw'!H$35&lt;0,0,26.83*LN($AJ276)-11.791-'ModelParams Lw'!H$35)</f>
        <v>#DIV/0!</v>
      </c>
      <c r="AZ276" s="26" t="e">
        <f>IF(26.83*LN($AJ276)-11.791-'ModelParams Lw'!I$35&lt;0,0,26.83*LN($AJ276)-11.791-'ModelParams Lw'!I$35)</f>
        <v>#DIV/0!</v>
      </c>
      <c r="BA276" s="26" t="e">
        <f t="shared" si="119"/>
        <v>#DIV/0!</v>
      </c>
      <c r="BB276" s="26" t="e">
        <f t="shared" si="120"/>
        <v>#DIV/0!</v>
      </c>
      <c r="BC276" s="26" t="e">
        <f t="shared" si="121"/>
        <v>#DIV/0!</v>
      </c>
      <c r="BD276" s="26" t="e">
        <f t="shared" si="122"/>
        <v>#DIV/0!</v>
      </c>
      <c r="BE276" s="26" t="e">
        <f t="shared" si="123"/>
        <v>#DIV/0!</v>
      </c>
      <c r="BF276" s="26" t="e">
        <f t="shared" si="124"/>
        <v>#DIV/0!</v>
      </c>
      <c r="BG276" s="26" t="e">
        <f t="shared" si="125"/>
        <v>#DIV/0!</v>
      </c>
      <c r="BH276" s="26" t="e">
        <f t="shared" si="126"/>
        <v>#DIV/0!</v>
      </c>
      <c r="BI276" s="26" t="e">
        <f>10*LOG10(IF(BA276="",0,POWER(10,((BA276+'ModelParams Lw'!$O$4)/10))) +IF(BB276="",0,POWER(10,((BB276+'ModelParams Lw'!$P$4)/10))) +IF(BC276="",0,POWER(10,((BC276+'ModelParams Lw'!$Q$4)/10))) +IF(BD276="",0,POWER(10,((BD276+'ModelParams Lw'!$R$4)/10))) +IF(BE276="",0,POWER(10,((BE276+'ModelParams Lw'!$S$4)/10))) +IF(BF276="",0,POWER(10,((BF276+'ModelParams Lw'!$T$4)/10))) +IF(BG276="",0,POWER(10,((BG276+'ModelParams Lw'!$U$4)/10)))+IF(BH276="",0,POWER(10,((BH276+'ModelParams Lw'!$V$4)/10))))</f>
        <v>#DIV/0!</v>
      </c>
      <c r="BJ276" s="26" t="e">
        <f t="shared" si="107"/>
        <v>#DIV/0!</v>
      </c>
      <c r="BK276" s="26" t="e">
        <f>(BA276-'ModelParams Lw'!O$10)/'ModelParams Lw'!O$11</f>
        <v>#DIV/0!</v>
      </c>
      <c r="BL276" s="26" t="e">
        <f>(BB276-'ModelParams Lw'!P$10)/'ModelParams Lw'!P$11</f>
        <v>#DIV/0!</v>
      </c>
      <c r="BM276" s="26" t="e">
        <f>(BC276-'ModelParams Lw'!Q$10)/'ModelParams Lw'!Q$11</f>
        <v>#DIV/0!</v>
      </c>
      <c r="BN276" s="26" t="e">
        <f>(BD276-'ModelParams Lw'!R$10)/'ModelParams Lw'!R$11</f>
        <v>#DIV/0!</v>
      </c>
      <c r="BO276" s="26" t="e">
        <f>(BE276-'ModelParams Lw'!S$10)/'ModelParams Lw'!S$11</f>
        <v>#DIV/0!</v>
      </c>
      <c r="BP276" s="26" t="e">
        <f>(BF276-'ModelParams Lw'!T$10)/'ModelParams Lw'!T$11</f>
        <v>#DIV/0!</v>
      </c>
      <c r="BQ276" s="26" t="e">
        <f>(BG276-'ModelParams Lw'!U$10)/'ModelParams Lw'!U$11</f>
        <v>#DIV/0!</v>
      </c>
      <c r="BR276" s="26" t="e">
        <f>(BH276-'ModelParams Lw'!V$10)/'ModelParams Lw'!V$11</f>
        <v>#DIV/0!</v>
      </c>
      <c r="BS276" s="23" t="e">
        <f>IF(Calcul!$E278="SW",DEGREES(ACOS(1-(1/'ModelParams Lw'!C$25*SQRT(0.5*1.2/'Sound Power'!$C276)*('Sound Power'!$B276/3600)/('Sound Power'!$D276)/('Sound Power'!$F276)))),DEGREES(ACOS(1-(1/'ModelParams Lw'!C$29*SQRT(0.5*1.2/'Sound Power'!$C276)*('Sound Power'!$B276/3600)/('Sound Power'!$D276)/('Sound Power'!$F276)))))</f>
        <v>#DIV/0!</v>
      </c>
      <c r="BT276" s="23" t="e">
        <f>IF(Calcul!$E278="SW",DEGREES(ACOS(1-(1/'ModelParams Lw'!D$25*SQRT(0.5*1.2/'Sound Power'!$C276)*('Sound Power'!$B276/3600)/('Sound Power'!$D276)/('Sound Power'!$F276)))),DEGREES(ACOS(1-(1/'ModelParams Lw'!D$29*SQRT(0.5*1.2/'Sound Power'!$C276)*('Sound Power'!$B276/3600)/('Sound Power'!$D276)/('Sound Power'!$F276)))))</f>
        <v>#DIV/0!</v>
      </c>
      <c r="BU276" s="23" t="e">
        <f>IF(Calcul!$E278="SW",DEGREES(ACOS(1-(1/'ModelParams Lw'!E$25*SQRT(0.5*1.2/'Sound Power'!$C276)*('Sound Power'!$B276/3600)/('Sound Power'!$D276)/('Sound Power'!$F276)))),DEGREES(ACOS(1-(1/'ModelParams Lw'!E$29*SQRT(0.5*1.2/'Sound Power'!$C276)*('Sound Power'!$B276/3600)/('Sound Power'!$D276)/('Sound Power'!$F276)))))</f>
        <v>#DIV/0!</v>
      </c>
      <c r="BV276" s="23" t="e">
        <f>IF(Calcul!$E278="SW",DEGREES(ACOS(1-(1/'ModelParams Lw'!F$25*SQRT(0.5*1.2/'Sound Power'!$C276)*('Sound Power'!$B276/3600)/('Sound Power'!$D276)/('Sound Power'!$F276)))),DEGREES(ACOS(1-(1/'ModelParams Lw'!F$29*SQRT(0.5*1.2/'Sound Power'!$C276)*('Sound Power'!$B276/3600)/('Sound Power'!$D276)/('Sound Power'!$F276)))))</f>
        <v>#DIV/0!</v>
      </c>
      <c r="BW276" s="23" t="e">
        <f>IF(Calcul!$E278="SW",DEGREES(ACOS(1-(1/'ModelParams Lw'!G$25*SQRT(0.5*1.2/'Sound Power'!$C276)*('Sound Power'!$B276/3600)/('Sound Power'!$D276)/('Sound Power'!$F276)))),DEGREES(ACOS(1-(1/'ModelParams Lw'!G$29*SQRT(0.5*1.2/'Sound Power'!$C276)*('Sound Power'!$B276/3600)/('Sound Power'!$D276)/('Sound Power'!$F276)))))</f>
        <v>#DIV/0!</v>
      </c>
      <c r="BX276" s="23" t="e">
        <f>IF(Calcul!$E278="SW",DEGREES(ACOS(1-(1/'ModelParams Lw'!H$25*SQRT(0.5*1.2/'Sound Power'!$C276)*('Sound Power'!$B276/3600)/('Sound Power'!$D276)/('Sound Power'!$F276)))),DEGREES(ACOS(1-(1/'ModelParams Lw'!H$29*SQRT(0.5*1.2/'Sound Power'!$C276)*('Sound Power'!$B276/3600)/('Sound Power'!$D276)/('Sound Power'!$F276)))))</f>
        <v>#DIV/0!</v>
      </c>
      <c r="BY276" s="23" t="e">
        <f>IF(Calcul!$E278="SW",DEGREES(ACOS(1-(1/'ModelParams Lw'!I$25*SQRT(0.5*1.2/'Sound Power'!$C276)*('Sound Power'!$B276/3600)/('Sound Power'!$D276)/('Sound Power'!$F276)))),DEGREES(ACOS(1-(1/'ModelParams Lw'!I$29*SQRT(0.5*1.2/'Sound Power'!$C276)*('Sound Power'!$B276/3600)/('Sound Power'!$D276)/('Sound Power'!$F276)))))</f>
        <v>#DIV/0!</v>
      </c>
      <c r="BZ276" s="23" t="e">
        <f>IF(Calcul!$E278="SW",DEGREES(ACOS(1-(1/'ModelParams Lw'!J$25*SQRT(0.5*1.2/'Sound Power'!$C276)*('Sound Power'!$B276/3600)/('Sound Power'!$D276)/('Sound Power'!$F276)))),DEGREES(ACOS(1-(1/'ModelParams Lw'!J$29*SQRT(0.5*1.2/'Sound Power'!$C276)*('Sound Power'!$B276/3600)/('Sound Power'!$D276)/('Sound Power'!$F276)))))</f>
        <v>#DIV/0!</v>
      </c>
      <c r="CA276" s="26" t="e">
        <f>IF(Calcul!$E278="SW",'ModelParams Lw'!C$22+'ModelParams Lw'!C$23*LOG('Sound Power'!$D276/'Sound Power'!$E276)+'ModelParams Lw'!C$24*LN('Sound Power'!BS276),IF('ModelParams Lw'!C$26+'ModelParams Lw'!C$27*LOG('Sound Power'!$D276/'Sound Power'!$E276)+'ModelParams Lw'!C$28*LN('Sound Power'!BS276)&lt;'ModelParams Lw'!C$22+'ModelParams Lw'!C$23*LOG('Sound Power'!$D276/'Sound Power'!$E276)+'ModelParams Lw'!C$24*LN('Sound Power'!BS276),'ModelParams Lw'!C$22+'ModelParams Lw'!C$23*LOG('Sound Power'!$D276/'Sound Power'!$E276)+'ModelParams Lw'!C$24*LN('Sound Power'!BS276),'ModelParams Lw'!C$26+'ModelParams Lw'!C$27*LOG('Sound Power'!$D276/'Sound Power'!$E276)+'ModelParams Lw'!C$28*LN('Sound Power'!BS276)))</f>
        <v>#DIV/0!</v>
      </c>
      <c r="CB276" s="26" t="e">
        <f>IF(Calcul!$E278="SW",'ModelParams Lw'!D$22+'ModelParams Lw'!D$23*LOG('Sound Power'!$D276/'Sound Power'!$E276)+'ModelParams Lw'!D$24*LN('Sound Power'!BT276),IF('ModelParams Lw'!D$26+'ModelParams Lw'!D$27*LOG('Sound Power'!$D276/'Sound Power'!$E276)+'ModelParams Lw'!D$28*LN('Sound Power'!BT276)&lt;'ModelParams Lw'!D$22+'ModelParams Lw'!D$23*LOG('Sound Power'!$D276/'Sound Power'!$E276)+'ModelParams Lw'!D$24*LN('Sound Power'!BT276),'ModelParams Lw'!D$22+'ModelParams Lw'!D$23*LOG('Sound Power'!$D276/'Sound Power'!$E276)+'ModelParams Lw'!D$24*LN('Sound Power'!BT276),'ModelParams Lw'!D$26+'ModelParams Lw'!D$27*LOG('Sound Power'!$D276/'Sound Power'!$E276)+'ModelParams Lw'!D$28*LN('Sound Power'!BT276)))</f>
        <v>#DIV/0!</v>
      </c>
      <c r="CC276" s="26" t="e">
        <f>IF(Calcul!$E278="SW",'ModelParams Lw'!E$22+'ModelParams Lw'!E$23*LOG('Sound Power'!$D276/'Sound Power'!$E276)+'ModelParams Lw'!E$24*LN('Sound Power'!BU276),IF('ModelParams Lw'!E$26+'ModelParams Lw'!E$27*LOG('Sound Power'!$D276/'Sound Power'!$E276)+'ModelParams Lw'!E$28*LN('Sound Power'!BU276)&lt;'ModelParams Lw'!E$22+'ModelParams Lw'!E$23*LOG('Sound Power'!$D276/'Sound Power'!$E276)+'ModelParams Lw'!E$24*LN('Sound Power'!BU276),'ModelParams Lw'!E$22+'ModelParams Lw'!E$23*LOG('Sound Power'!$D276/'Sound Power'!$E276)+'ModelParams Lw'!E$24*LN('Sound Power'!BU276),'ModelParams Lw'!E$26+'ModelParams Lw'!E$27*LOG('Sound Power'!$D276/'Sound Power'!$E276)+'ModelParams Lw'!E$28*LN('Sound Power'!BU276)))</f>
        <v>#DIV/0!</v>
      </c>
      <c r="CD276" s="26" t="e">
        <f>IF(Calcul!$E278="SW",'ModelParams Lw'!F$22+'ModelParams Lw'!F$23*LOG('Sound Power'!$D276/'Sound Power'!$E276)+'ModelParams Lw'!F$24*LN('Sound Power'!BV276),IF('ModelParams Lw'!F$26+'ModelParams Lw'!F$27*LOG('Sound Power'!$D276/'Sound Power'!$E276)+'ModelParams Lw'!F$28*LN('Sound Power'!BV276)&lt;'ModelParams Lw'!F$22+'ModelParams Lw'!F$23*LOG('Sound Power'!$D276/'Sound Power'!$E276)+'ModelParams Lw'!F$24*LN('Sound Power'!BV276),'ModelParams Lw'!F$22+'ModelParams Lw'!F$23*LOG('Sound Power'!$D276/'Sound Power'!$E276)+'ModelParams Lw'!F$24*LN('Sound Power'!BV276),'ModelParams Lw'!F$26+'ModelParams Lw'!F$27*LOG('Sound Power'!$D276/'Sound Power'!$E276)+'ModelParams Lw'!F$28*LN('Sound Power'!BV276)))</f>
        <v>#DIV/0!</v>
      </c>
      <c r="CE276" s="26" t="e">
        <f>IF(Calcul!$E278="SW",'ModelParams Lw'!G$22+'ModelParams Lw'!G$23*LOG('Sound Power'!$D276/'Sound Power'!$E276)+'ModelParams Lw'!G$24*LN('Sound Power'!BW276),IF('ModelParams Lw'!G$26+'ModelParams Lw'!G$27*LOG('Sound Power'!$D276/'Sound Power'!$E276)+'ModelParams Lw'!G$28*LN('Sound Power'!BW276)&lt;'ModelParams Lw'!G$22+'ModelParams Lw'!G$23*LOG('Sound Power'!$D276/'Sound Power'!$E276)+'ModelParams Lw'!G$24*LN('Sound Power'!BW276),'ModelParams Lw'!G$22+'ModelParams Lw'!G$23*LOG('Sound Power'!$D276/'Sound Power'!$E276)+'ModelParams Lw'!G$24*LN('Sound Power'!BW276),'ModelParams Lw'!G$26+'ModelParams Lw'!G$27*LOG('Sound Power'!$D276/'Sound Power'!$E276)+'ModelParams Lw'!G$28*LN('Sound Power'!BW276)))</f>
        <v>#DIV/0!</v>
      </c>
      <c r="CF276" s="26" t="e">
        <f>IF(Calcul!$E278="SW",'ModelParams Lw'!H$22+'ModelParams Lw'!H$23*LOG('Sound Power'!$D276/'Sound Power'!$E276)+'ModelParams Lw'!H$24*LN('Sound Power'!BX276),IF('ModelParams Lw'!H$26+'ModelParams Lw'!H$27*LOG('Sound Power'!$D276/'Sound Power'!$E276)+'ModelParams Lw'!H$28*LN('Sound Power'!BX276)&lt;'ModelParams Lw'!H$22+'ModelParams Lw'!H$23*LOG('Sound Power'!$D276/'Sound Power'!$E276)+'ModelParams Lw'!H$24*LN('Sound Power'!BX276),'ModelParams Lw'!H$22+'ModelParams Lw'!H$23*LOG('Sound Power'!$D276/'Sound Power'!$E276)+'ModelParams Lw'!H$24*LN('Sound Power'!BX276),'ModelParams Lw'!H$26+'ModelParams Lw'!H$27*LOG('Sound Power'!$D276/'Sound Power'!$E276)+'ModelParams Lw'!H$28*LN('Sound Power'!BX276)))</f>
        <v>#DIV/0!</v>
      </c>
      <c r="CG276" s="26" t="e">
        <f>IF(Calcul!$E278="SW",'ModelParams Lw'!I$22+'ModelParams Lw'!I$23*LOG('Sound Power'!$D276/'Sound Power'!$E276)+'ModelParams Lw'!I$24*LN('Sound Power'!BY276),IF('ModelParams Lw'!I$26+'ModelParams Lw'!I$27*LOG('Sound Power'!$D276/'Sound Power'!$E276)+'ModelParams Lw'!I$28*LN('Sound Power'!BY276)&lt;'ModelParams Lw'!I$22+'ModelParams Lw'!I$23*LOG('Sound Power'!$D276/'Sound Power'!$E276)+'ModelParams Lw'!I$24*LN('Sound Power'!BY276),'ModelParams Lw'!I$22+'ModelParams Lw'!I$23*LOG('Sound Power'!$D276/'Sound Power'!$E276)+'ModelParams Lw'!I$24*LN('Sound Power'!BY276),'ModelParams Lw'!I$26+'ModelParams Lw'!I$27*LOG('Sound Power'!$D276/'Sound Power'!$E276)+'ModelParams Lw'!I$28*LN('Sound Power'!BY276)))</f>
        <v>#DIV/0!</v>
      </c>
      <c r="CH276" s="26" t="e">
        <f>IF(Calcul!$E278="SW",'ModelParams Lw'!J$22+'ModelParams Lw'!J$23*LOG('Sound Power'!$D276/'Sound Power'!$E276)+'ModelParams Lw'!J$24*LN('Sound Power'!BZ276),IF('ModelParams Lw'!J$26+'ModelParams Lw'!J$27*LOG('Sound Power'!$D276/'Sound Power'!$E276)+'ModelParams Lw'!J$28*LN('Sound Power'!BZ276)&lt;'ModelParams Lw'!J$22+'ModelParams Lw'!J$23*LOG('Sound Power'!$D276/'Sound Power'!$E276)+'ModelParams Lw'!J$24*LN('Sound Power'!BZ276),'ModelParams Lw'!J$22+'ModelParams Lw'!J$23*LOG('Sound Power'!$D276/'Sound Power'!$E276)+'ModelParams Lw'!J$24*LN('Sound Power'!BZ276),'ModelParams Lw'!J$26+'ModelParams Lw'!J$27*LOG('Sound Power'!$D276/'Sound Power'!$E276)+'ModelParams Lw'!J$28*LN('Sound Power'!BZ276)))</f>
        <v>#DIV/0!</v>
      </c>
      <c r="CI276" s="26" t="e">
        <f t="shared" si="108"/>
        <v>#DIV/0!</v>
      </c>
      <c r="CJ276" s="26" t="e">
        <f t="shared" si="109"/>
        <v>#DIV/0!</v>
      </c>
      <c r="CK276" s="26" t="e">
        <f t="shared" si="110"/>
        <v>#DIV/0!</v>
      </c>
      <c r="CL276" s="26" t="e">
        <f t="shared" si="111"/>
        <v>#DIV/0!</v>
      </c>
      <c r="CM276" s="26" t="e">
        <f t="shared" si="112"/>
        <v>#DIV/0!</v>
      </c>
      <c r="CN276" s="26" t="e">
        <f t="shared" si="113"/>
        <v>#DIV/0!</v>
      </c>
      <c r="CO276" s="26" t="e">
        <f t="shared" si="114"/>
        <v>#DIV/0!</v>
      </c>
      <c r="CP276" s="26" t="e">
        <f t="shared" si="115"/>
        <v>#DIV/0!</v>
      </c>
      <c r="CQ276" s="26" t="e">
        <f>10*LOG10(IF(CI276="",0,POWER(10,((CI276+'ModelParams Lw'!$O$4)/10))) +IF(CJ276="",0,POWER(10,((CJ276+'ModelParams Lw'!$P$4)/10))) +IF(CK276="",0,POWER(10,((CK276+'ModelParams Lw'!$Q$4)/10))) +IF(CL276="",0,POWER(10,((CL276+'ModelParams Lw'!$R$4)/10))) +IF(CM276="",0,POWER(10,((CM276+'ModelParams Lw'!$S$4)/10))) +IF(CN276="",0,POWER(10,((CN276+'ModelParams Lw'!$T$4)/10))) +IF(CO276="",0,POWER(10,((CO276+'ModelParams Lw'!$U$4)/10)))+IF(CP276="",0,POWER(10,((CP276+'ModelParams Lw'!$V$4)/10))))</f>
        <v>#DIV/0!</v>
      </c>
      <c r="CR276" s="26" t="e">
        <f t="shared" si="116"/>
        <v>#DIV/0!</v>
      </c>
      <c r="CS276" s="26" t="e">
        <f>(CI276-'ModelParams Lw'!$O$10)/'ModelParams Lw'!$O$11</f>
        <v>#DIV/0!</v>
      </c>
      <c r="CT276" s="26" t="e">
        <f>(CJ276-'ModelParams Lw'!$P$10)/'ModelParams Lw'!$P$11</f>
        <v>#DIV/0!</v>
      </c>
      <c r="CU276" s="26" t="e">
        <f>(CK276-'ModelParams Lw'!$Q$10)/'ModelParams Lw'!$Q$11</f>
        <v>#DIV/0!</v>
      </c>
      <c r="CV276" s="26" t="e">
        <f>(CL276-'ModelParams Lw'!$R$10)/'ModelParams Lw'!$R$11</f>
        <v>#DIV/0!</v>
      </c>
      <c r="CW276" s="26" t="e">
        <f>(CM276-'ModelParams Lw'!$S$10)/'ModelParams Lw'!$S$11</f>
        <v>#DIV/0!</v>
      </c>
      <c r="CX276" s="26" t="e">
        <f>(CN276-'ModelParams Lw'!$T$10)/'ModelParams Lw'!$T$11</f>
        <v>#DIV/0!</v>
      </c>
      <c r="CY276" s="26" t="e">
        <f>(CO276-'ModelParams Lw'!$U$10)/'ModelParams Lw'!$U$11</f>
        <v>#DIV/0!</v>
      </c>
      <c r="CZ276" s="26" t="e">
        <f>(CP276-'ModelParams Lw'!$V$10)/'ModelParams Lw'!$V$11</f>
        <v>#DIV/0!</v>
      </c>
    </row>
    <row r="277" spans="1:104" x14ac:dyDescent="0.2">
      <c r="A277" s="13">
        <f>Calcul!A279</f>
        <v>0</v>
      </c>
      <c r="B277" s="13">
        <f t="shared" si="117"/>
        <v>0</v>
      </c>
      <c r="C277" s="13">
        <f>Calcul!B279</f>
        <v>0</v>
      </c>
      <c r="D277" s="13">
        <f>Calcul!C279/1000</f>
        <v>0</v>
      </c>
      <c r="E277" s="13">
        <f>Calcul!D279/1000</f>
        <v>0</v>
      </c>
      <c r="F277" s="13">
        <f t="shared" si="118"/>
        <v>0</v>
      </c>
      <c r="G277" s="23" t="e">
        <f>DEGREES(ACOS(1-(1/'ModelParams Lw'!B$15*SQRT(0.5*1.2/'Sound Power'!$C277)*('Sound Power'!$B277/3600)/('Sound Power'!$D277)/('Sound Power'!$F277))))</f>
        <v>#DIV/0!</v>
      </c>
      <c r="H277" s="23" t="e">
        <f>DEGREES(ACOS(1-(1/'ModelParams Lw'!C$15*SQRT(0.5*1.2/'Sound Power'!$C277)*('Sound Power'!$B277/3600)/('Sound Power'!$D277)/('Sound Power'!$F277))))</f>
        <v>#DIV/0!</v>
      </c>
      <c r="I277" s="23" t="e">
        <f>DEGREES(ACOS(1-(1/'ModelParams Lw'!D$15*SQRT(0.5*1.2/'Sound Power'!$C277)*('Sound Power'!$B277/3600)/('Sound Power'!$D277)/('Sound Power'!$F277))))</f>
        <v>#DIV/0!</v>
      </c>
      <c r="J277" s="23" t="e">
        <f>DEGREES(ACOS(1-(1/'ModelParams Lw'!E$15*SQRT(0.5*1.2/'Sound Power'!$C277)*('Sound Power'!$B277/3600)/('Sound Power'!$D277)/('Sound Power'!$F277))))</f>
        <v>#DIV/0!</v>
      </c>
      <c r="K277" s="23" t="e">
        <f>DEGREES(ACOS(1-(1/'ModelParams Lw'!F$15*SQRT(0.5*1.2/'Sound Power'!$C277)*('Sound Power'!$B277/3600)/('Sound Power'!$D277)/('Sound Power'!$F277))))</f>
        <v>#DIV/0!</v>
      </c>
      <c r="L277" s="23" t="e">
        <f>DEGREES(ACOS(1-(1/'ModelParams Lw'!G$15*SQRT(0.5*1.2/'Sound Power'!$C277)*('Sound Power'!$B277/3600)/('Sound Power'!$D277)/('Sound Power'!$F277))))</f>
        <v>#DIV/0!</v>
      </c>
      <c r="M277" s="23" t="e">
        <f>DEGREES(ACOS(1-(1/'ModelParams Lw'!H$15*SQRT(0.5*1.2/'Sound Power'!$C277)*('Sound Power'!$B277/3600)/('Sound Power'!$D277)/('Sound Power'!$F277))))</f>
        <v>#DIV/0!</v>
      </c>
      <c r="N277" s="23" t="e">
        <f>DEGREES(ACOS(1-(1/'ModelParams Lw'!I$15*SQRT(0.5*1.2/'Sound Power'!$C277)*('Sound Power'!$B277/3600)/('Sound Power'!$D277)/('Sound Power'!$F277))))</f>
        <v>#DIV/0!</v>
      </c>
      <c r="O277" s="26" t="e">
        <f>('ModelParams Lw'!B$4*LN('Sound Power'!G277)/(1+EXP(-('Sound Power'!$D277*1000+'ModelParams Lw'!B$6)/'ModelParams Lw'!B$7))+'ModelParams Lw'!B$5)*LN('Sound Power'!$B277)-('ModelParams Lw'!B$8+'ModelParams Lw'!B$9*$D277+'ModelParams Lw'!B$10*'Sound Power'!$F277^'ModelParams Lw'!B$14+'ModelParams Lw'!B$11*LN('Sound Power'!G277)+'ModelParams Lw'!B$12*'Sound Power'!$D277*'Sound Power'!$F277+'ModelParams Lw'!B$13*'Sound Power'!$D277*LN('Sound Power'!G277))</f>
        <v>#DIV/0!</v>
      </c>
      <c r="P277" s="26" t="e">
        <f>('ModelParams Lw'!C$4*LN('Sound Power'!H277)/(1+EXP(-('Sound Power'!$D277*1000+'ModelParams Lw'!C$6)/'ModelParams Lw'!C$7))+'ModelParams Lw'!C$5)*LN('Sound Power'!$B277)-('ModelParams Lw'!C$8+'ModelParams Lw'!C$9*$D277+'ModelParams Lw'!C$10*'Sound Power'!$F277^'ModelParams Lw'!C$14+'ModelParams Lw'!C$11*LN('Sound Power'!H277)+'ModelParams Lw'!C$12*'Sound Power'!$D277*'Sound Power'!$F277+'ModelParams Lw'!C$13*'Sound Power'!$D277*LN('Sound Power'!H277))</f>
        <v>#DIV/0!</v>
      </c>
      <c r="Q277" s="26" t="e">
        <f>('ModelParams Lw'!D$4*LN('Sound Power'!I277)/(1+EXP(-('Sound Power'!$D277*1000+'ModelParams Lw'!D$6)/'ModelParams Lw'!D$7))+'ModelParams Lw'!D$5)*LN('Sound Power'!$B277)-('ModelParams Lw'!D$8+'ModelParams Lw'!D$9*$D277+'ModelParams Lw'!D$10*'Sound Power'!$F277^'ModelParams Lw'!D$14+'ModelParams Lw'!D$11*LN('Sound Power'!I277)+'ModelParams Lw'!D$12*'Sound Power'!$D277*'Sound Power'!$F277+'ModelParams Lw'!D$13*'Sound Power'!$D277*LN('Sound Power'!I277))</f>
        <v>#DIV/0!</v>
      </c>
      <c r="R277" s="26" t="e">
        <f>('ModelParams Lw'!E$4*LN('Sound Power'!J277)/(1+EXP(-('Sound Power'!$D277*1000+'ModelParams Lw'!E$6)/'ModelParams Lw'!E$7))+'ModelParams Lw'!E$5)*LN('Sound Power'!$B277)-('ModelParams Lw'!E$8+'ModelParams Lw'!E$9*$D277+'ModelParams Lw'!E$10*'Sound Power'!$F277^'ModelParams Lw'!E$14+'ModelParams Lw'!E$11*LN('Sound Power'!J277)+'ModelParams Lw'!E$12*'Sound Power'!$D277*'Sound Power'!$F277+'ModelParams Lw'!E$13*'Sound Power'!$D277*LN('Sound Power'!J277))</f>
        <v>#DIV/0!</v>
      </c>
      <c r="S277" s="26" t="e">
        <f>('ModelParams Lw'!F$4*LN('Sound Power'!K277)/(1+EXP(-('Sound Power'!$D277*1000+'ModelParams Lw'!F$6)/'ModelParams Lw'!F$7))+'ModelParams Lw'!F$5)*LN('Sound Power'!$B277)-('ModelParams Lw'!F$8+'ModelParams Lw'!F$9*$D277+'ModelParams Lw'!F$10*'Sound Power'!$F277^'ModelParams Lw'!F$14+'ModelParams Lw'!F$11*LN('Sound Power'!K277)+'ModelParams Lw'!F$12*'Sound Power'!$D277*'Sound Power'!$F277+'ModelParams Lw'!F$13*'Sound Power'!$D277*LN('Sound Power'!K277))</f>
        <v>#DIV/0!</v>
      </c>
      <c r="T277" s="26" t="e">
        <f>('ModelParams Lw'!G$4*LN('Sound Power'!L277)/(1+EXP(-('Sound Power'!$D277*1000+'ModelParams Lw'!G$6)/'ModelParams Lw'!G$7))+'ModelParams Lw'!G$5)*LN('Sound Power'!$B277)-('ModelParams Lw'!G$8+'ModelParams Lw'!G$9*$D277+'ModelParams Lw'!G$10*'Sound Power'!$F277^'ModelParams Lw'!G$14+'ModelParams Lw'!G$11*LN('Sound Power'!L277)+'ModelParams Lw'!G$12*'Sound Power'!$D277*'Sound Power'!$F277+'ModelParams Lw'!G$13*'Sound Power'!$D277*LN('Sound Power'!L277))</f>
        <v>#DIV/0!</v>
      </c>
      <c r="U277" s="26" t="e">
        <f>('ModelParams Lw'!H$4*LN('Sound Power'!M277)/(1+EXP(-('Sound Power'!$D277*1000+'ModelParams Lw'!H$6)/'ModelParams Lw'!H$7))+'ModelParams Lw'!H$5)*LN('Sound Power'!$B277)-('ModelParams Lw'!H$8+'ModelParams Lw'!H$9*$D277+'ModelParams Lw'!H$10*'Sound Power'!$F277^'ModelParams Lw'!H$14+'ModelParams Lw'!H$11*LN('Sound Power'!M277)+'ModelParams Lw'!H$12*'Sound Power'!$D277*'Sound Power'!$F277+'ModelParams Lw'!H$13*'Sound Power'!$D277*LN('Sound Power'!M277))</f>
        <v>#DIV/0!</v>
      </c>
      <c r="V277" s="26" t="e">
        <f>('ModelParams Lw'!I$4*LN('Sound Power'!N277)/(1+EXP(-('Sound Power'!$D277*1000+'ModelParams Lw'!I$6)/'ModelParams Lw'!I$7))+'ModelParams Lw'!I$5)*LN('Sound Power'!$B277)-('ModelParams Lw'!I$8+'ModelParams Lw'!I$9*$D277+'ModelParams Lw'!I$10*'Sound Power'!$F277^'ModelParams Lw'!I$14+'ModelParams Lw'!I$11*LN('Sound Power'!N277)+'ModelParams Lw'!I$12*'Sound Power'!$D277*'Sound Power'!$F277+'ModelParams Lw'!I$13*'Sound Power'!$D277*LN('Sound Power'!N277))</f>
        <v>#DIV/0!</v>
      </c>
      <c r="W277" s="26" t="e">
        <f>10*LOG10(IF(O277="",0,POWER(10,((O277+'ModelParams Lw'!$O$4)/10))) +IF(P277="",0,POWER(10,((P277+'ModelParams Lw'!$P$4)/10))) +IF(Q277="",0,POWER(10,((Q277+'ModelParams Lw'!$Q$4)/10))) +IF(R277="",0,POWER(10,((R277+'ModelParams Lw'!$R$4)/10))) +IF(S277="",0,POWER(10,((S277+'ModelParams Lw'!$S$4)/10))) +IF(T277="",0,POWER(10,((T277+'ModelParams Lw'!$T$4)/10))) +IF(U277="",0,POWER(10,((U277+'ModelParams Lw'!$U$4)/10)))+IF(V277="",0,POWER(10,((V277+'ModelParams Lw'!$V$4)/10))))</f>
        <v>#DIV/0!</v>
      </c>
      <c r="X277" s="26" t="e">
        <f t="shared" si="102"/>
        <v>#DIV/0!</v>
      </c>
      <c r="Y277" s="26" t="e">
        <f>(O277-'ModelParams Lw'!O$10)/'ModelParams Lw'!O$11</f>
        <v>#DIV/0!</v>
      </c>
      <c r="Z277" s="26" t="e">
        <f>(P277-'ModelParams Lw'!P$10)/'ModelParams Lw'!P$11</f>
        <v>#DIV/0!</v>
      </c>
      <c r="AA277" s="26" t="e">
        <f>(Q277-'ModelParams Lw'!Q$10)/'ModelParams Lw'!Q$11</f>
        <v>#DIV/0!</v>
      </c>
      <c r="AB277" s="26" t="e">
        <f>(R277-'ModelParams Lw'!R$10)/'ModelParams Lw'!R$11</f>
        <v>#DIV/0!</v>
      </c>
      <c r="AC277" s="26" t="e">
        <f>(S277-'ModelParams Lw'!S$10)/'ModelParams Lw'!S$11</f>
        <v>#DIV/0!</v>
      </c>
      <c r="AD277" s="26" t="e">
        <f>(T277-'ModelParams Lw'!T$10)/'ModelParams Lw'!T$11</f>
        <v>#DIV/0!</v>
      </c>
      <c r="AE277" s="26" t="e">
        <f>(U277-'ModelParams Lw'!U$10)/'ModelParams Lw'!U$11</f>
        <v>#DIV/0!</v>
      </c>
      <c r="AF277" s="26" t="e">
        <f>(V277-'ModelParams Lw'!V$10)/'ModelParams Lw'!V$11</f>
        <v>#DIV/0!</v>
      </c>
      <c r="AG277" s="26" t="e">
        <f t="shared" si="103"/>
        <v>#DIV/0!</v>
      </c>
      <c r="AH277" s="26" t="e">
        <f>VLOOKUP(D277*1000,'ModelParams Lw'!$A$38:$D$58,4)</f>
        <v>#N/A</v>
      </c>
      <c r="AI277" s="56" t="e">
        <f>VLOOKUP(D277*1000,'ModelParams Lw'!$A$38:$D$58,2)</f>
        <v>#N/A</v>
      </c>
      <c r="AJ277" s="46" t="e">
        <f t="shared" si="104"/>
        <v>#DIV/0!</v>
      </c>
      <c r="AK277" s="26" t="e">
        <f t="shared" si="105"/>
        <v>#VALUE!</v>
      </c>
      <c r="AL277" s="26" t="e">
        <f>IF($AI277=100,'ModelParams Lw'!R$35*'Sound Power'!$AH277^2+'ModelParams Lw'!R$36*'Sound Power'!$AH277+'ModelParams Lw'!R$37,IF($AI277=150,'ModelParams Lw'!R$38*'Sound Power'!$AH277^2+'ModelParams Lw'!R$39*'Sound Power'!$AH277+'ModelParams Lw'!R$40,'ModelParams Lw'!R$41*'Sound Power'!$AH277^2+'ModelParams Lw'!R$42*'Sound Power'!$AH277+'ModelParams Lw'!R$43))</f>
        <v>#N/A</v>
      </c>
      <c r="AM277" s="26" t="e">
        <f>IF($AI277=100,'ModelParams Lw'!S$35*'Sound Power'!$AH277^2+'ModelParams Lw'!S$36*'Sound Power'!$AH277+'ModelParams Lw'!S$37,IF($AI277=150,'ModelParams Lw'!S$38*'Sound Power'!$AH277^2+'ModelParams Lw'!S$39*'Sound Power'!$AH277+'ModelParams Lw'!S$40,'ModelParams Lw'!S$41*'Sound Power'!$AH277^2+'ModelParams Lw'!S$42*'Sound Power'!$AH277+'ModelParams Lw'!S$43))</f>
        <v>#N/A</v>
      </c>
      <c r="AN277" s="26" t="e">
        <f>IF($AI277=100,'ModelParams Lw'!T$35*'Sound Power'!$AH277^2+'ModelParams Lw'!T$36*'Sound Power'!$AH277+'ModelParams Lw'!T$37,IF($AI277=150,'ModelParams Lw'!T$38*'Sound Power'!$AH277^2+'ModelParams Lw'!T$39*'Sound Power'!$AH277+'ModelParams Lw'!T$40,'ModelParams Lw'!T$41*'Sound Power'!$AH277^2+'ModelParams Lw'!T$42*'Sound Power'!$AH277+'ModelParams Lw'!T$43))</f>
        <v>#N/A</v>
      </c>
      <c r="AO277" s="26" t="e">
        <f>IF($AI277=100,'ModelParams Lw'!U$35*'Sound Power'!$AH277^2+'ModelParams Lw'!U$36*'Sound Power'!$AH277+'ModelParams Lw'!U$37,IF($AI277=150,'ModelParams Lw'!U$38*'Sound Power'!$AH277^2+'ModelParams Lw'!U$39*'Sound Power'!$AH277+'ModelParams Lw'!U$40,'ModelParams Lw'!U$41*'Sound Power'!$AH277^2+'ModelParams Lw'!U$42*'Sound Power'!$AH277+'ModelParams Lw'!U$43))</f>
        <v>#N/A</v>
      </c>
      <c r="AP277" s="26" t="e">
        <f>IF($AI277=100,'ModelParams Lw'!V$35*'Sound Power'!$AH277^2+'ModelParams Lw'!V$36*'Sound Power'!$AH277+'ModelParams Lw'!V$37,IF($AI277=150,'ModelParams Lw'!V$38*'Sound Power'!$AH277^2+'ModelParams Lw'!V$39*'Sound Power'!$AH277+'ModelParams Lw'!V$40,'ModelParams Lw'!V$41*'Sound Power'!$AH277^2+'ModelParams Lw'!V$42*'Sound Power'!$AH277+'ModelParams Lw'!V$43))</f>
        <v>#N/A</v>
      </c>
      <c r="AQ277" s="26" t="e">
        <f>IF($AI277=100,'ModelParams Lw'!W$35*'Sound Power'!$AH277^2+'ModelParams Lw'!W$36*'Sound Power'!$AH277+'ModelParams Lw'!W$37,IF($AI277=150,'ModelParams Lw'!W$38*'Sound Power'!$AH277^2+'ModelParams Lw'!W$39*'Sound Power'!$AH277+'ModelParams Lw'!W$40,'ModelParams Lw'!W$41*'Sound Power'!$AH277^2+'ModelParams Lw'!W$42*'Sound Power'!$AH277+'ModelParams Lw'!W$43))</f>
        <v>#N/A</v>
      </c>
      <c r="AR277" s="26" t="e">
        <f t="shared" si="106"/>
        <v>#VALUE!</v>
      </c>
      <c r="AS277" s="26" t="e">
        <f>IF(26.83*LN($AJ277)-11.791-'ModelParams Lw'!B$35&lt;0,0,26.83*LN($AJ277)-11.791-'ModelParams Lw'!B$35)</f>
        <v>#DIV/0!</v>
      </c>
      <c r="AT277" s="26" t="e">
        <f>IF(26.83*LN($AJ277)-11.791-'ModelParams Lw'!C$35&lt;0,0,26.83*LN($AJ277)-11.791-'ModelParams Lw'!C$35)</f>
        <v>#DIV/0!</v>
      </c>
      <c r="AU277" s="26" t="e">
        <f>IF(26.83*LN($AJ277)-11.791-'ModelParams Lw'!D$35&lt;0,0,26.83*LN($AJ277)-11.791-'ModelParams Lw'!D$35)</f>
        <v>#DIV/0!</v>
      </c>
      <c r="AV277" s="26" t="e">
        <f>IF(26.83*LN($AJ277)-11.791-'ModelParams Lw'!E$35&lt;0,0,26.83*LN($AJ277)-11.791-'ModelParams Lw'!E$35)</f>
        <v>#DIV/0!</v>
      </c>
      <c r="AW277" s="26" t="e">
        <f>IF(26.83*LN($AJ277)-11.791-'ModelParams Lw'!F$35&lt;0,0,26.83*LN($AJ277)-11.791-'ModelParams Lw'!F$35)</f>
        <v>#DIV/0!</v>
      </c>
      <c r="AX277" s="26" t="e">
        <f>IF(26.83*LN($AJ277)-11.791-'ModelParams Lw'!G$35&lt;0,0,26.83*LN($AJ277)-11.791-'ModelParams Lw'!G$35)</f>
        <v>#DIV/0!</v>
      </c>
      <c r="AY277" s="26" t="e">
        <f>IF(26.83*LN($AJ277)-11.791-'ModelParams Lw'!H$35&lt;0,0,26.83*LN($AJ277)-11.791-'ModelParams Lw'!H$35)</f>
        <v>#DIV/0!</v>
      </c>
      <c r="AZ277" s="26" t="e">
        <f>IF(26.83*LN($AJ277)-11.791-'ModelParams Lw'!I$35&lt;0,0,26.83*LN($AJ277)-11.791-'ModelParams Lw'!I$35)</f>
        <v>#DIV/0!</v>
      </c>
      <c r="BA277" s="26" t="e">
        <f t="shared" si="119"/>
        <v>#DIV/0!</v>
      </c>
      <c r="BB277" s="26" t="e">
        <f t="shared" si="120"/>
        <v>#DIV/0!</v>
      </c>
      <c r="BC277" s="26" t="e">
        <f t="shared" si="121"/>
        <v>#DIV/0!</v>
      </c>
      <c r="BD277" s="26" t="e">
        <f t="shared" si="122"/>
        <v>#DIV/0!</v>
      </c>
      <c r="BE277" s="26" t="e">
        <f t="shared" si="123"/>
        <v>#DIV/0!</v>
      </c>
      <c r="BF277" s="26" t="e">
        <f t="shared" si="124"/>
        <v>#DIV/0!</v>
      </c>
      <c r="BG277" s="26" t="e">
        <f t="shared" si="125"/>
        <v>#DIV/0!</v>
      </c>
      <c r="BH277" s="26" t="e">
        <f t="shared" si="126"/>
        <v>#DIV/0!</v>
      </c>
      <c r="BI277" s="26" t="e">
        <f>10*LOG10(IF(BA277="",0,POWER(10,((BA277+'ModelParams Lw'!$O$4)/10))) +IF(BB277="",0,POWER(10,((BB277+'ModelParams Lw'!$P$4)/10))) +IF(BC277="",0,POWER(10,((BC277+'ModelParams Lw'!$Q$4)/10))) +IF(BD277="",0,POWER(10,((BD277+'ModelParams Lw'!$R$4)/10))) +IF(BE277="",0,POWER(10,((BE277+'ModelParams Lw'!$S$4)/10))) +IF(BF277="",0,POWER(10,((BF277+'ModelParams Lw'!$T$4)/10))) +IF(BG277="",0,POWER(10,((BG277+'ModelParams Lw'!$U$4)/10)))+IF(BH277="",0,POWER(10,((BH277+'ModelParams Lw'!$V$4)/10))))</f>
        <v>#DIV/0!</v>
      </c>
      <c r="BJ277" s="26" t="e">
        <f t="shared" si="107"/>
        <v>#DIV/0!</v>
      </c>
      <c r="BK277" s="26" t="e">
        <f>(BA277-'ModelParams Lw'!O$10)/'ModelParams Lw'!O$11</f>
        <v>#DIV/0!</v>
      </c>
      <c r="BL277" s="26" t="e">
        <f>(BB277-'ModelParams Lw'!P$10)/'ModelParams Lw'!P$11</f>
        <v>#DIV/0!</v>
      </c>
      <c r="BM277" s="26" t="e">
        <f>(BC277-'ModelParams Lw'!Q$10)/'ModelParams Lw'!Q$11</f>
        <v>#DIV/0!</v>
      </c>
      <c r="BN277" s="26" t="e">
        <f>(BD277-'ModelParams Lw'!R$10)/'ModelParams Lw'!R$11</f>
        <v>#DIV/0!</v>
      </c>
      <c r="BO277" s="26" t="e">
        <f>(BE277-'ModelParams Lw'!S$10)/'ModelParams Lw'!S$11</f>
        <v>#DIV/0!</v>
      </c>
      <c r="BP277" s="26" t="e">
        <f>(BF277-'ModelParams Lw'!T$10)/'ModelParams Lw'!T$11</f>
        <v>#DIV/0!</v>
      </c>
      <c r="BQ277" s="26" t="e">
        <f>(BG277-'ModelParams Lw'!U$10)/'ModelParams Lw'!U$11</f>
        <v>#DIV/0!</v>
      </c>
      <c r="BR277" s="26" t="e">
        <f>(BH277-'ModelParams Lw'!V$10)/'ModelParams Lw'!V$11</f>
        <v>#DIV/0!</v>
      </c>
      <c r="BS277" s="23" t="e">
        <f>IF(Calcul!$E279="SW",DEGREES(ACOS(1-(1/'ModelParams Lw'!C$25*SQRT(0.5*1.2/'Sound Power'!$C277)*('Sound Power'!$B277/3600)/('Sound Power'!$D277)/('Sound Power'!$F277)))),DEGREES(ACOS(1-(1/'ModelParams Lw'!C$29*SQRT(0.5*1.2/'Sound Power'!$C277)*('Sound Power'!$B277/3600)/('Sound Power'!$D277)/('Sound Power'!$F277)))))</f>
        <v>#DIV/0!</v>
      </c>
      <c r="BT277" s="23" t="e">
        <f>IF(Calcul!$E279="SW",DEGREES(ACOS(1-(1/'ModelParams Lw'!D$25*SQRT(0.5*1.2/'Sound Power'!$C277)*('Sound Power'!$B277/3600)/('Sound Power'!$D277)/('Sound Power'!$F277)))),DEGREES(ACOS(1-(1/'ModelParams Lw'!D$29*SQRT(0.5*1.2/'Sound Power'!$C277)*('Sound Power'!$B277/3600)/('Sound Power'!$D277)/('Sound Power'!$F277)))))</f>
        <v>#DIV/0!</v>
      </c>
      <c r="BU277" s="23" t="e">
        <f>IF(Calcul!$E279="SW",DEGREES(ACOS(1-(1/'ModelParams Lw'!E$25*SQRT(0.5*1.2/'Sound Power'!$C277)*('Sound Power'!$B277/3600)/('Sound Power'!$D277)/('Sound Power'!$F277)))),DEGREES(ACOS(1-(1/'ModelParams Lw'!E$29*SQRT(0.5*1.2/'Sound Power'!$C277)*('Sound Power'!$B277/3600)/('Sound Power'!$D277)/('Sound Power'!$F277)))))</f>
        <v>#DIV/0!</v>
      </c>
      <c r="BV277" s="23" t="e">
        <f>IF(Calcul!$E279="SW",DEGREES(ACOS(1-(1/'ModelParams Lw'!F$25*SQRT(0.5*1.2/'Sound Power'!$C277)*('Sound Power'!$B277/3600)/('Sound Power'!$D277)/('Sound Power'!$F277)))),DEGREES(ACOS(1-(1/'ModelParams Lw'!F$29*SQRT(0.5*1.2/'Sound Power'!$C277)*('Sound Power'!$B277/3600)/('Sound Power'!$D277)/('Sound Power'!$F277)))))</f>
        <v>#DIV/0!</v>
      </c>
      <c r="BW277" s="23" t="e">
        <f>IF(Calcul!$E279="SW",DEGREES(ACOS(1-(1/'ModelParams Lw'!G$25*SQRT(0.5*1.2/'Sound Power'!$C277)*('Sound Power'!$B277/3600)/('Sound Power'!$D277)/('Sound Power'!$F277)))),DEGREES(ACOS(1-(1/'ModelParams Lw'!G$29*SQRT(0.5*1.2/'Sound Power'!$C277)*('Sound Power'!$B277/3600)/('Sound Power'!$D277)/('Sound Power'!$F277)))))</f>
        <v>#DIV/0!</v>
      </c>
      <c r="BX277" s="23" t="e">
        <f>IF(Calcul!$E279="SW",DEGREES(ACOS(1-(1/'ModelParams Lw'!H$25*SQRT(0.5*1.2/'Sound Power'!$C277)*('Sound Power'!$B277/3600)/('Sound Power'!$D277)/('Sound Power'!$F277)))),DEGREES(ACOS(1-(1/'ModelParams Lw'!H$29*SQRT(0.5*1.2/'Sound Power'!$C277)*('Sound Power'!$B277/3600)/('Sound Power'!$D277)/('Sound Power'!$F277)))))</f>
        <v>#DIV/0!</v>
      </c>
      <c r="BY277" s="23" t="e">
        <f>IF(Calcul!$E279="SW",DEGREES(ACOS(1-(1/'ModelParams Lw'!I$25*SQRT(0.5*1.2/'Sound Power'!$C277)*('Sound Power'!$B277/3600)/('Sound Power'!$D277)/('Sound Power'!$F277)))),DEGREES(ACOS(1-(1/'ModelParams Lw'!I$29*SQRT(0.5*1.2/'Sound Power'!$C277)*('Sound Power'!$B277/3600)/('Sound Power'!$D277)/('Sound Power'!$F277)))))</f>
        <v>#DIV/0!</v>
      </c>
      <c r="BZ277" s="23" t="e">
        <f>IF(Calcul!$E279="SW",DEGREES(ACOS(1-(1/'ModelParams Lw'!J$25*SQRT(0.5*1.2/'Sound Power'!$C277)*('Sound Power'!$B277/3600)/('Sound Power'!$D277)/('Sound Power'!$F277)))),DEGREES(ACOS(1-(1/'ModelParams Lw'!J$29*SQRT(0.5*1.2/'Sound Power'!$C277)*('Sound Power'!$B277/3600)/('Sound Power'!$D277)/('Sound Power'!$F277)))))</f>
        <v>#DIV/0!</v>
      </c>
      <c r="CA277" s="26" t="e">
        <f>IF(Calcul!$E279="SW",'ModelParams Lw'!C$22+'ModelParams Lw'!C$23*LOG('Sound Power'!$D277/'Sound Power'!$E277)+'ModelParams Lw'!C$24*LN('Sound Power'!BS277),IF('ModelParams Lw'!C$26+'ModelParams Lw'!C$27*LOG('Sound Power'!$D277/'Sound Power'!$E277)+'ModelParams Lw'!C$28*LN('Sound Power'!BS277)&lt;'ModelParams Lw'!C$22+'ModelParams Lw'!C$23*LOG('Sound Power'!$D277/'Sound Power'!$E277)+'ModelParams Lw'!C$24*LN('Sound Power'!BS277),'ModelParams Lw'!C$22+'ModelParams Lw'!C$23*LOG('Sound Power'!$D277/'Sound Power'!$E277)+'ModelParams Lw'!C$24*LN('Sound Power'!BS277),'ModelParams Lw'!C$26+'ModelParams Lw'!C$27*LOG('Sound Power'!$D277/'Sound Power'!$E277)+'ModelParams Lw'!C$28*LN('Sound Power'!BS277)))</f>
        <v>#DIV/0!</v>
      </c>
      <c r="CB277" s="26" t="e">
        <f>IF(Calcul!$E279="SW",'ModelParams Lw'!D$22+'ModelParams Lw'!D$23*LOG('Sound Power'!$D277/'Sound Power'!$E277)+'ModelParams Lw'!D$24*LN('Sound Power'!BT277),IF('ModelParams Lw'!D$26+'ModelParams Lw'!D$27*LOG('Sound Power'!$D277/'Sound Power'!$E277)+'ModelParams Lw'!D$28*LN('Sound Power'!BT277)&lt;'ModelParams Lw'!D$22+'ModelParams Lw'!D$23*LOG('Sound Power'!$D277/'Sound Power'!$E277)+'ModelParams Lw'!D$24*LN('Sound Power'!BT277),'ModelParams Lw'!D$22+'ModelParams Lw'!D$23*LOG('Sound Power'!$D277/'Sound Power'!$E277)+'ModelParams Lw'!D$24*LN('Sound Power'!BT277),'ModelParams Lw'!D$26+'ModelParams Lw'!D$27*LOG('Sound Power'!$D277/'Sound Power'!$E277)+'ModelParams Lw'!D$28*LN('Sound Power'!BT277)))</f>
        <v>#DIV/0!</v>
      </c>
      <c r="CC277" s="26" t="e">
        <f>IF(Calcul!$E279="SW",'ModelParams Lw'!E$22+'ModelParams Lw'!E$23*LOG('Sound Power'!$D277/'Sound Power'!$E277)+'ModelParams Lw'!E$24*LN('Sound Power'!BU277),IF('ModelParams Lw'!E$26+'ModelParams Lw'!E$27*LOG('Sound Power'!$D277/'Sound Power'!$E277)+'ModelParams Lw'!E$28*LN('Sound Power'!BU277)&lt;'ModelParams Lw'!E$22+'ModelParams Lw'!E$23*LOG('Sound Power'!$D277/'Sound Power'!$E277)+'ModelParams Lw'!E$24*LN('Sound Power'!BU277),'ModelParams Lw'!E$22+'ModelParams Lw'!E$23*LOG('Sound Power'!$D277/'Sound Power'!$E277)+'ModelParams Lw'!E$24*LN('Sound Power'!BU277),'ModelParams Lw'!E$26+'ModelParams Lw'!E$27*LOG('Sound Power'!$D277/'Sound Power'!$E277)+'ModelParams Lw'!E$28*LN('Sound Power'!BU277)))</f>
        <v>#DIV/0!</v>
      </c>
      <c r="CD277" s="26" t="e">
        <f>IF(Calcul!$E279="SW",'ModelParams Lw'!F$22+'ModelParams Lw'!F$23*LOG('Sound Power'!$D277/'Sound Power'!$E277)+'ModelParams Lw'!F$24*LN('Sound Power'!BV277),IF('ModelParams Lw'!F$26+'ModelParams Lw'!F$27*LOG('Sound Power'!$D277/'Sound Power'!$E277)+'ModelParams Lw'!F$28*LN('Sound Power'!BV277)&lt;'ModelParams Lw'!F$22+'ModelParams Lw'!F$23*LOG('Sound Power'!$D277/'Sound Power'!$E277)+'ModelParams Lw'!F$24*LN('Sound Power'!BV277),'ModelParams Lw'!F$22+'ModelParams Lw'!F$23*LOG('Sound Power'!$D277/'Sound Power'!$E277)+'ModelParams Lw'!F$24*LN('Sound Power'!BV277),'ModelParams Lw'!F$26+'ModelParams Lw'!F$27*LOG('Sound Power'!$D277/'Sound Power'!$E277)+'ModelParams Lw'!F$28*LN('Sound Power'!BV277)))</f>
        <v>#DIV/0!</v>
      </c>
      <c r="CE277" s="26" t="e">
        <f>IF(Calcul!$E279="SW",'ModelParams Lw'!G$22+'ModelParams Lw'!G$23*LOG('Sound Power'!$D277/'Sound Power'!$E277)+'ModelParams Lw'!G$24*LN('Sound Power'!BW277),IF('ModelParams Lw'!G$26+'ModelParams Lw'!G$27*LOG('Sound Power'!$D277/'Sound Power'!$E277)+'ModelParams Lw'!G$28*LN('Sound Power'!BW277)&lt;'ModelParams Lw'!G$22+'ModelParams Lw'!G$23*LOG('Sound Power'!$D277/'Sound Power'!$E277)+'ModelParams Lw'!G$24*LN('Sound Power'!BW277),'ModelParams Lw'!G$22+'ModelParams Lw'!G$23*LOG('Sound Power'!$D277/'Sound Power'!$E277)+'ModelParams Lw'!G$24*LN('Sound Power'!BW277),'ModelParams Lw'!G$26+'ModelParams Lw'!G$27*LOG('Sound Power'!$D277/'Sound Power'!$E277)+'ModelParams Lw'!G$28*LN('Sound Power'!BW277)))</f>
        <v>#DIV/0!</v>
      </c>
      <c r="CF277" s="26" t="e">
        <f>IF(Calcul!$E279="SW",'ModelParams Lw'!H$22+'ModelParams Lw'!H$23*LOG('Sound Power'!$D277/'Sound Power'!$E277)+'ModelParams Lw'!H$24*LN('Sound Power'!BX277),IF('ModelParams Lw'!H$26+'ModelParams Lw'!H$27*LOG('Sound Power'!$D277/'Sound Power'!$E277)+'ModelParams Lw'!H$28*LN('Sound Power'!BX277)&lt;'ModelParams Lw'!H$22+'ModelParams Lw'!H$23*LOG('Sound Power'!$D277/'Sound Power'!$E277)+'ModelParams Lw'!H$24*LN('Sound Power'!BX277),'ModelParams Lw'!H$22+'ModelParams Lw'!H$23*LOG('Sound Power'!$D277/'Sound Power'!$E277)+'ModelParams Lw'!H$24*LN('Sound Power'!BX277),'ModelParams Lw'!H$26+'ModelParams Lw'!H$27*LOG('Sound Power'!$D277/'Sound Power'!$E277)+'ModelParams Lw'!H$28*LN('Sound Power'!BX277)))</f>
        <v>#DIV/0!</v>
      </c>
      <c r="CG277" s="26" t="e">
        <f>IF(Calcul!$E279="SW",'ModelParams Lw'!I$22+'ModelParams Lw'!I$23*LOG('Sound Power'!$D277/'Sound Power'!$E277)+'ModelParams Lw'!I$24*LN('Sound Power'!BY277),IF('ModelParams Lw'!I$26+'ModelParams Lw'!I$27*LOG('Sound Power'!$D277/'Sound Power'!$E277)+'ModelParams Lw'!I$28*LN('Sound Power'!BY277)&lt;'ModelParams Lw'!I$22+'ModelParams Lw'!I$23*LOG('Sound Power'!$D277/'Sound Power'!$E277)+'ModelParams Lw'!I$24*LN('Sound Power'!BY277),'ModelParams Lw'!I$22+'ModelParams Lw'!I$23*LOG('Sound Power'!$D277/'Sound Power'!$E277)+'ModelParams Lw'!I$24*LN('Sound Power'!BY277),'ModelParams Lw'!I$26+'ModelParams Lw'!I$27*LOG('Sound Power'!$D277/'Sound Power'!$E277)+'ModelParams Lw'!I$28*LN('Sound Power'!BY277)))</f>
        <v>#DIV/0!</v>
      </c>
      <c r="CH277" s="26" t="e">
        <f>IF(Calcul!$E279="SW",'ModelParams Lw'!J$22+'ModelParams Lw'!J$23*LOG('Sound Power'!$D277/'Sound Power'!$E277)+'ModelParams Lw'!J$24*LN('Sound Power'!BZ277),IF('ModelParams Lw'!J$26+'ModelParams Lw'!J$27*LOG('Sound Power'!$D277/'Sound Power'!$E277)+'ModelParams Lw'!J$28*LN('Sound Power'!BZ277)&lt;'ModelParams Lw'!J$22+'ModelParams Lw'!J$23*LOG('Sound Power'!$D277/'Sound Power'!$E277)+'ModelParams Lw'!J$24*LN('Sound Power'!BZ277),'ModelParams Lw'!J$22+'ModelParams Lw'!J$23*LOG('Sound Power'!$D277/'Sound Power'!$E277)+'ModelParams Lw'!J$24*LN('Sound Power'!BZ277),'ModelParams Lw'!J$26+'ModelParams Lw'!J$27*LOG('Sound Power'!$D277/'Sound Power'!$E277)+'ModelParams Lw'!J$28*LN('Sound Power'!BZ277)))</f>
        <v>#DIV/0!</v>
      </c>
      <c r="CI277" s="26" t="e">
        <f t="shared" si="108"/>
        <v>#DIV/0!</v>
      </c>
      <c r="CJ277" s="26" t="e">
        <f t="shared" si="109"/>
        <v>#DIV/0!</v>
      </c>
      <c r="CK277" s="26" t="e">
        <f t="shared" si="110"/>
        <v>#DIV/0!</v>
      </c>
      <c r="CL277" s="26" t="e">
        <f t="shared" si="111"/>
        <v>#DIV/0!</v>
      </c>
      <c r="CM277" s="26" t="e">
        <f t="shared" si="112"/>
        <v>#DIV/0!</v>
      </c>
      <c r="CN277" s="26" t="e">
        <f t="shared" si="113"/>
        <v>#DIV/0!</v>
      </c>
      <c r="CO277" s="26" t="e">
        <f t="shared" si="114"/>
        <v>#DIV/0!</v>
      </c>
      <c r="CP277" s="26" t="e">
        <f t="shared" si="115"/>
        <v>#DIV/0!</v>
      </c>
      <c r="CQ277" s="26" t="e">
        <f>10*LOG10(IF(CI277="",0,POWER(10,((CI277+'ModelParams Lw'!$O$4)/10))) +IF(CJ277="",0,POWER(10,((CJ277+'ModelParams Lw'!$P$4)/10))) +IF(CK277="",0,POWER(10,((CK277+'ModelParams Lw'!$Q$4)/10))) +IF(CL277="",0,POWER(10,((CL277+'ModelParams Lw'!$R$4)/10))) +IF(CM277="",0,POWER(10,((CM277+'ModelParams Lw'!$S$4)/10))) +IF(CN277="",0,POWER(10,((CN277+'ModelParams Lw'!$T$4)/10))) +IF(CO277="",0,POWER(10,((CO277+'ModelParams Lw'!$U$4)/10)))+IF(CP277="",0,POWER(10,((CP277+'ModelParams Lw'!$V$4)/10))))</f>
        <v>#DIV/0!</v>
      </c>
      <c r="CR277" s="26" t="e">
        <f t="shared" si="116"/>
        <v>#DIV/0!</v>
      </c>
      <c r="CS277" s="26" t="e">
        <f>(CI277-'ModelParams Lw'!$O$10)/'ModelParams Lw'!$O$11</f>
        <v>#DIV/0!</v>
      </c>
      <c r="CT277" s="26" t="e">
        <f>(CJ277-'ModelParams Lw'!$P$10)/'ModelParams Lw'!$P$11</f>
        <v>#DIV/0!</v>
      </c>
      <c r="CU277" s="26" t="e">
        <f>(CK277-'ModelParams Lw'!$Q$10)/'ModelParams Lw'!$Q$11</f>
        <v>#DIV/0!</v>
      </c>
      <c r="CV277" s="26" t="e">
        <f>(CL277-'ModelParams Lw'!$R$10)/'ModelParams Lw'!$R$11</f>
        <v>#DIV/0!</v>
      </c>
      <c r="CW277" s="26" t="e">
        <f>(CM277-'ModelParams Lw'!$S$10)/'ModelParams Lw'!$S$11</f>
        <v>#DIV/0!</v>
      </c>
      <c r="CX277" s="26" t="e">
        <f>(CN277-'ModelParams Lw'!$T$10)/'ModelParams Lw'!$T$11</f>
        <v>#DIV/0!</v>
      </c>
      <c r="CY277" s="26" t="e">
        <f>(CO277-'ModelParams Lw'!$U$10)/'ModelParams Lw'!$U$11</f>
        <v>#DIV/0!</v>
      </c>
      <c r="CZ277" s="26" t="e">
        <f>(CP277-'ModelParams Lw'!$V$10)/'ModelParams Lw'!$V$11</f>
        <v>#DIV/0!</v>
      </c>
    </row>
    <row r="278" spans="1:104" x14ac:dyDescent="0.2">
      <c r="A278" s="13">
        <f>Calcul!A280</f>
        <v>0</v>
      </c>
      <c r="B278" s="13">
        <f t="shared" si="117"/>
        <v>0</v>
      </c>
      <c r="C278" s="13">
        <f>Calcul!B280</f>
        <v>0</v>
      </c>
      <c r="D278" s="13">
        <f>Calcul!C280/1000</f>
        <v>0</v>
      </c>
      <c r="E278" s="13">
        <f>Calcul!D280/1000</f>
        <v>0</v>
      </c>
      <c r="F278" s="13">
        <f t="shared" si="118"/>
        <v>0</v>
      </c>
      <c r="G278" s="23" t="e">
        <f>DEGREES(ACOS(1-(1/'ModelParams Lw'!B$15*SQRT(0.5*1.2/'Sound Power'!$C278)*('Sound Power'!$B278/3600)/('Sound Power'!$D278)/('Sound Power'!$F278))))</f>
        <v>#DIV/0!</v>
      </c>
      <c r="H278" s="23" t="e">
        <f>DEGREES(ACOS(1-(1/'ModelParams Lw'!C$15*SQRT(0.5*1.2/'Sound Power'!$C278)*('Sound Power'!$B278/3600)/('Sound Power'!$D278)/('Sound Power'!$F278))))</f>
        <v>#DIV/0!</v>
      </c>
      <c r="I278" s="23" t="e">
        <f>DEGREES(ACOS(1-(1/'ModelParams Lw'!D$15*SQRT(0.5*1.2/'Sound Power'!$C278)*('Sound Power'!$B278/3600)/('Sound Power'!$D278)/('Sound Power'!$F278))))</f>
        <v>#DIV/0!</v>
      </c>
      <c r="J278" s="23" t="e">
        <f>DEGREES(ACOS(1-(1/'ModelParams Lw'!E$15*SQRT(0.5*1.2/'Sound Power'!$C278)*('Sound Power'!$B278/3600)/('Sound Power'!$D278)/('Sound Power'!$F278))))</f>
        <v>#DIV/0!</v>
      </c>
      <c r="K278" s="23" t="e">
        <f>DEGREES(ACOS(1-(1/'ModelParams Lw'!F$15*SQRT(0.5*1.2/'Sound Power'!$C278)*('Sound Power'!$B278/3600)/('Sound Power'!$D278)/('Sound Power'!$F278))))</f>
        <v>#DIV/0!</v>
      </c>
      <c r="L278" s="23" t="e">
        <f>DEGREES(ACOS(1-(1/'ModelParams Lw'!G$15*SQRT(0.5*1.2/'Sound Power'!$C278)*('Sound Power'!$B278/3600)/('Sound Power'!$D278)/('Sound Power'!$F278))))</f>
        <v>#DIV/0!</v>
      </c>
      <c r="M278" s="23" t="e">
        <f>DEGREES(ACOS(1-(1/'ModelParams Lw'!H$15*SQRT(0.5*1.2/'Sound Power'!$C278)*('Sound Power'!$B278/3600)/('Sound Power'!$D278)/('Sound Power'!$F278))))</f>
        <v>#DIV/0!</v>
      </c>
      <c r="N278" s="23" t="e">
        <f>DEGREES(ACOS(1-(1/'ModelParams Lw'!I$15*SQRT(0.5*1.2/'Sound Power'!$C278)*('Sound Power'!$B278/3600)/('Sound Power'!$D278)/('Sound Power'!$F278))))</f>
        <v>#DIV/0!</v>
      </c>
      <c r="O278" s="26" t="e">
        <f>('ModelParams Lw'!B$4*LN('Sound Power'!G278)/(1+EXP(-('Sound Power'!$D278*1000+'ModelParams Lw'!B$6)/'ModelParams Lw'!B$7))+'ModelParams Lw'!B$5)*LN('Sound Power'!$B278)-('ModelParams Lw'!B$8+'ModelParams Lw'!B$9*$D278+'ModelParams Lw'!B$10*'Sound Power'!$F278^'ModelParams Lw'!B$14+'ModelParams Lw'!B$11*LN('Sound Power'!G278)+'ModelParams Lw'!B$12*'Sound Power'!$D278*'Sound Power'!$F278+'ModelParams Lw'!B$13*'Sound Power'!$D278*LN('Sound Power'!G278))</f>
        <v>#DIV/0!</v>
      </c>
      <c r="P278" s="26" t="e">
        <f>('ModelParams Lw'!C$4*LN('Sound Power'!H278)/(1+EXP(-('Sound Power'!$D278*1000+'ModelParams Lw'!C$6)/'ModelParams Lw'!C$7))+'ModelParams Lw'!C$5)*LN('Sound Power'!$B278)-('ModelParams Lw'!C$8+'ModelParams Lw'!C$9*$D278+'ModelParams Lw'!C$10*'Sound Power'!$F278^'ModelParams Lw'!C$14+'ModelParams Lw'!C$11*LN('Sound Power'!H278)+'ModelParams Lw'!C$12*'Sound Power'!$D278*'Sound Power'!$F278+'ModelParams Lw'!C$13*'Sound Power'!$D278*LN('Sound Power'!H278))</f>
        <v>#DIV/0!</v>
      </c>
      <c r="Q278" s="26" t="e">
        <f>('ModelParams Lw'!D$4*LN('Sound Power'!I278)/(1+EXP(-('Sound Power'!$D278*1000+'ModelParams Lw'!D$6)/'ModelParams Lw'!D$7))+'ModelParams Lw'!D$5)*LN('Sound Power'!$B278)-('ModelParams Lw'!D$8+'ModelParams Lw'!D$9*$D278+'ModelParams Lw'!D$10*'Sound Power'!$F278^'ModelParams Lw'!D$14+'ModelParams Lw'!D$11*LN('Sound Power'!I278)+'ModelParams Lw'!D$12*'Sound Power'!$D278*'Sound Power'!$F278+'ModelParams Lw'!D$13*'Sound Power'!$D278*LN('Sound Power'!I278))</f>
        <v>#DIV/0!</v>
      </c>
      <c r="R278" s="26" t="e">
        <f>('ModelParams Lw'!E$4*LN('Sound Power'!J278)/(1+EXP(-('Sound Power'!$D278*1000+'ModelParams Lw'!E$6)/'ModelParams Lw'!E$7))+'ModelParams Lw'!E$5)*LN('Sound Power'!$B278)-('ModelParams Lw'!E$8+'ModelParams Lw'!E$9*$D278+'ModelParams Lw'!E$10*'Sound Power'!$F278^'ModelParams Lw'!E$14+'ModelParams Lw'!E$11*LN('Sound Power'!J278)+'ModelParams Lw'!E$12*'Sound Power'!$D278*'Sound Power'!$F278+'ModelParams Lw'!E$13*'Sound Power'!$D278*LN('Sound Power'!J278))</f>
        <v>#DIV/0!</v>
      </c>
      <c r="S278" s="26" t="e">
        <f>('ModelParams Lw'!F$4*LN('Sound Power'!K278)/(1+EXP(-('Sound Power'!$D278*1000+'ModelParams Lw'!F$6)/'ModelParams Lw'!F$7))+'ModelParams Lw'!F$5)*LN('Sound Power'!$B278)-('ModelParams Lw'!F$8+'ModelParams Lw'!F$9*$D278+'ModelParams Lw'!F$10*'Sound Power'!$F278^'ModelParams Lw'!F$14+'ModelParams Lw'!F$11*LN('Sound Power'!K278)+'ModelParams Lw'!F$12*'Sound Power'!$D278*'Sound Power'!$F278+'ModelParams Lw'!F$13*'Sound Power'!$D278*LN('Sound Power'!K278))</f>
        <v>#DIV/0!</v>
      </c>
      <c r="T278" s="26" t="e">
        <f>('ModelParams Lw'!G$4*LN('Sound Power'!L278)/(1+EXP(-('Sound Power'!$D278*1000+'ModelParams Lw'!G$6)/'ModelParams Lw'!G$7))+'ModelParams Lw'!G$5)*LN('Sound Power'!$B278)-('ModelParams Lw'!G$8+'ModelParams Lw'!G$9*$D278+'ModelParams Lw'!G$10*'Sound Power'!$F278^'ModelParams Lw'!G$14+'ModelParams Lw'!G$11*LN('Sound Power'!L278)+'ModelParams Lw'!G$12*'Sound Power'!$D278*'Sound Power'!$F278+'ModelParams Lw'!G$13*'Sound Power'!$D278*LN('Sound Power'!L278))</f>
        <v>#DIV/0!</v>
      </c>
      <c r="U278" s="26" t="e">
        <f>('ModelParams Lw'!H$4*LN('Sound Power'!M278)/(1+EXP(-('Sound Power'!$D278*1000+'ModelParams Lw'!H$6)/'ModelParams Lw'!H$7))+'ModelParams Lw'!H$5)*LN('Sound Power'!$B278)-('ModelParams Lw'!H$8+'ModelParams Lw'!H$9*$D278+'ModelParams Lw'!H$10*'Sound Power'!$F278^'ModelParams Lw'!H$14+'ModelParams Lw'!H$11*LN('Sound Power'!M278)+'ModelParams Lw'!H$12*'Sound Power'!$D278*'Sound Power'!$F278+'ModelParams Lw'!H$13*'Sound Power'!$D278*LN('Sound Power'!M278))</f>
        <v>#DIV/0!</v>
      </c>
      <c r="V278" s="26" t="e">
        <f>('ModelParams Lw'!I$4*LN('Sound Power'!N278)/(1+EXP(-('Sound Power'!$D278*1000+'ModelParams Lw'!I$6)/'ModelParams Lw'!I$7))+'ModelParams Lw'!I$5)*LN('Sound Power'!$B278)-('ModelParams Lw'!I$8+'ModelParams Lw'!I$9*$D278+'ModelParams Lw'!I$10*'Sound Power'!$F278^'ModelParams Lw'!I$14+'ModelParams Lw'!I$11*LN('Sound Power'!N278)+'ModelParams Lw'!I$12*'Sound Power'!$D278*'Sound Power'!$F278+'ModelParams Lw'!I$13*'Sound Power'!$D278*LN('Sound Power'!N278))</f>
        <v>#DIV/0!</v>
      </c>
      <c r="W278" s="26" t="e">
        <f>10*LOG10(IF(O278="",0,POWER(10,((O278+'ModelParams Lw'!$O$4)/10))) +IF(P278="",0,POWER(10,((P278+'ModelParams Lw'!$P$4)/10))) +IF(Q278="",0,POWER(10,((Q278+'ModelParams Lw'!$Q$4)/10))) +IF(R278="",0,POWER(10,((R278+'ModelParams Lw'!$R$4)/10))) +IF(S278="",0,POWER(10,((S278+'ModelParams Lw'!$S$4)/10))) +IF(T278="",0,POWER(10,((T278+'ModelParams Lw'!$T$4)/10))) +IF(U278="",0,POWER(10,((U278+'ModelParams Lw'!$U$4)/10)))+IF(V278="",0,POWER(10,((V278+'ModelParams Lw'!$V$4)/10))))</f>
        <v>#DIV/0!</v>
      </c>
      <c r="X278" s="26" t="e">
        <f t="shared" si="102"/>
        <v>#DIV/0!</v>
      </c>
      <c r="Y278" s="26" t="e">
        <f>(O278-'ModelParams Lw'!O$10)/'ModelParams Lw'!O$11</f>
        <v>#DIV/0!</v>
      </c>
      <c r="Z278" s="26" t="e">
        <f>(P278-'ModelParams Lw'!P$10)/'ModelParams Lw'!P$11</f>
        <v>#DIV/0!</v>
      </c>
      <c r="AA278" s="26" t="e">
        <f>(Q278-'ModelParams Lw'!Q$10)/'ModelParams Lw'!Q$11</f>
        <v>#DIV/0!</v>
      </c>
      <c r="AB278" s="26" t="e">
        <f>(R278-'ModelParams Lw'!R$10)/'ModelParams Lw'!R$11</f>
        <v>#DIV/0!</v>
      </c>
      <c r="AC278" s="26" t="e">
        <f>(S278-'ModelParams Lw'!S$10)/'ModelParams Lw'!S$11</f>
        <v>#DIV/0!</v>
      </c>
      <c r="AD278" s="26" t="e">
        <f>(T278-'ModelParams Lw'!T$10)/'ModelParams Lw'!T$11</f>
        <v>#DIV/0!</v>
      </c>
      <c r="AE278" s="26" t="e">
        <f>(U278-'ModelParams Lw'!U$10)/'ModelParams Lw'!U$11</f>
        <v>#DIV/0!</v>
      </c>
      <c r="AF278" s="26" t="e">
        <f>(V278-'ModelParams Lw'!V$10)/'ModelParams Lw'!V$11</f>
        <v>#DIV/0!</v>
      </c>
      <c r="AG278" s="26" t="e">
        <f t="shared" si="103"/>
        <v>#DIV/0!</v>
      </c>
      <c r="AH278" s="26" t="e">
        <f>VLOOKUP(D278*1000,'ModelParams Lw'!$A$38:$D$58,4)</f>
        <v>#N/A</v>
      </c>
      <c r="AI278" s="56" t="e">
        <f>VLOOKUP(D278*1000,'ModelParams Lw'!$A$38:$D$58,2)</f>
        <v>#N/A</v>
      </c>
      <c r="AJ278" s="46" t="e">
        <f t="shared" si="104"/>
        <v>#DIV/0!</v>
      </c>
      <c r="AK278" s="26" t="e">
        <f t="shared" si="105"/>
        <v>#VALUE!</v>
      </c>
      <c r="AL278" s="26" t="e">
        <f>IF($AI278=100,'ModelParams Lw'!R$35*'Sound Power'!$AH278^2+'ModelParams Lw'!R$36*'Sound Power'!$AH278+'ModelParams Lw'!R$37,IF($AI278=150,'ModelParams Lw'!R$38*'Sound Power'!$AH278^2+'ModelParams Lw'!R$39*'Sound Power'!$AH278+'ModelParams Lw'!R$40,'ModelParams Lw'!R$41*'Sound Power'!$AH278^2+'ModelParams Lw'!R$42*'Sound Power'!$AH278+'ModelParams Lw'!R$43))</f>
        <v>#N/A</v>
      </c>
      <c r="AM278" s="26" t="e">
        <f>IF($AI278=100,'ModelParams Lw'!S$35*'Sound Power'!$AH278^2+'ModelParams Lw'!S$36*'Sound Power'!$AH278+'ModelParams Lw'!S$37,IF($AI278=150,'ModelParams Lw'!S$38*'Sound Power'!$AH278^2+'ModelParams Lw'!S$39*'Sound Power'!$AH278+'ModelParams Lw'!S$40,'ModelParams Lw'!S$41*'Sound Power'!$AH278^2+'ModelParams Lw'!S$42*'Sound Power'!$AH278+'ModelParams Lw'!S$43))</f>
        <v>#N/A</v>
      </c>
      <c r="AN278" s="26" t="e">
        <f>IF($AI278=100,'ModelParams Lw'!T$35*'Sound Power'!$AH278^2+'ModelParams Lw'!T$36*'Sound Power'!$AH278+'ModelParams Lw'!T$37,IF($AI278=150,'ModelParams Lw'!T$38*'Sound Power'!$AH278^2+'ModelParams Lw'!T$39*'Sound Power'!$AH278+'ModelParams Lw'!T$40,'ModelParams Lw'!T$41*'Sound Power'!$AH278^2+'ModelParams Lw'!T$42*'Sound Power'!$AH278+'ModelParams Lw'!T$43))</f>
        <v>#N/A</v>
      </c>
      <c r="AO278" s="26" t="e">
        <f>IF($AI278=100,'ModelParams Lw'!U$35*'Sound Power'!$AH278^2+'ModelParams Lw'!U$36*'Sound Power'!$AH278+'ModelParams Lw'!U$37,IF($AI278=150,'ModelParams Lw'!U$38*'Sound Power'!$AH278^2+'ModelParams Lw'!U$39*'Sound Power'!$AH278+'ModelParams Lw'!U$40,'ModelParams Lw'!U$41*'Sound Power'!$AH278^2+'ModelParams Lw'!U$42*'Sound Power'!$AH278+'ModelParams Lw'!U$43))</f>
        <v>#N/A</v>
      </c>
      <c r="AP278" s="26" t="e">
        <f>IF($AI278=100,'ModelParams Lw'!V$35*'Sound Power'!$AH278^2+'ModelParams Lw'!V$36*'Sound Power'!$AH278+'ModelParams Lw'!V$37,IF($AI278=150,'ModelParams Lw'!V$38*'Sound Power'!$AH278^2+'ModelParams Lw'!V$39*'Sound Power'!$AH278+'ModelParams Lw'!V$40,'ModelParams Lw'!V$41*'Sound Power'!$AH278^2+'ModelParams Lw'!V$42*'Sound Power'!$AH278+'ModelParams Lw'!V$43))</f>
        <v>#N/A</v>
      </c>
      <c r="AQ278" s="26" t="e">
        <f>IF($AI278=100,'ModelParams Lw'!W$35*'Sound Power'!$AH278^2+'ModelParams Lw'!W$36*'Sound Power'!$AH278+'ModelParams Lw'!W$37,IF($AI278=150,'ModelParams Lw'!W$38*'Sound Power'!$AH278^2+'ModelParams Lw'!W$39*'Sound Power'!$AH278+'ModelParams Lw'!W$40,'ModelParams Lw'!W$41*'Sound Power'!$AH278^2+'ModelParams Lw'!W$42*'Sound Power'!$AH278+'ModelParams Lw'!W$43))</f>
        <v>#N/A</v>
      </c>
      <c r="AR278" s="26" t="e">
        <f t="shared" si="106"/>
        <v>#VALUE!</v>
      </c>
      <c r="AS278" s="26" t="e">
        <f>IF(26.83*LN($AJ278)-11.791-'ModelParams Lw'!B$35&lt;0,0,26.83*LN($AJ278)-11.791-'ModelParams Lw'!B$35)</f>
        <v>#DIV/0!</v>
      </c>
      <c r="AT278" s="26" t="e">
        <f>IF(26.83*LN($AJ278)-11.791-'ModelParams Lw'!C$35&lt;0,0,26.83*LN($AJ278)-11.791-'ModelParams Lw'!C$35)</f>
        <v>#DIV/0!</v>
      </c>
      <c r="AU278" s="26" t="e">
        <f>IF(26.83*LN($AJ278)-11.791-'ModelParams Lw'!D$35&lt;0,0,26.83*LN($AJ278)-11.791-'ModelParams Lw'!D$35)</f>
        <v>#DIV/0!</v>
      </c>
      <c r="AV278" s="26" t="e">
        <f>IF(26.83*LN($AJ278)-11.791-'ModelParams Lw'!E$35&lt;0,0,26.83*LN($AJ278)-11.791-'ModelParams Lw'!E$35)</f>
        <v>#DIV/0!</v>
      </c>
      <c r="AW278" s="26" t="e">
        <f>IF(26.83*LN($AJ278)-11.791-'ModelParams Lw'!F$35&lt;0,0,26.83*LN($AJ278)-11.791-'ModelParams Lw'!F$35)</f>
        <v>#DIV/0!</v>
      </c>
      <c r="AX278" s="26" t="e">
        <f>IF(26.83*LN($AJ278)-11.791-'ModelParams Lw'!G$35&lt;0,0,26.83*LN($AJ278)-11.791-'ModelParams Lw'!G$35)</f>
        <v>#DIV/0!</v>
      </c>
      <c r="AY278" s="26" t="e">
        <f>IF(26.83*LN($AJ278)-11.791-'ModelParams Lw'!H$35&lt;0,0,26.83*LN($AJ278)-11.791-'ModelParams Lw'!H$35)</f>
        <v>#DIV/0!</v>
      </c>
      <c r="AZ278" s="26" t="e">
        <f>IF(26.83*LN($AJ278)-11.791-'ModelParams Lw'!I$35&lt;0,0,26.83*LN($AJ278)-11.791-'ModelParams Lw'!I$35)</f>
        <v>#DIV/0!</v>
      </c>
      <c r="BA278" s="26" t="e">
        <f t="shared" si="119"/>
        <v>#DIV/0!</v>
      </c>
      <c r="BB278" s="26" t="e">
        <f t="shared" si="120"/>
        <v>#DIV/0!</v>
      </c>
      <c r="BC278" s="26" t="e">
        <f t="shared" si="121"/>
        <v>#DIV/0!</v>
      </c>
      <c r="BD278" s="26" t="e">
        <f t="shared" si="122"/>
        <v>#DIV/0!</v>
      </c>
      <c r="BE278" s="26" t="e">
        <f t="shared" si="123"/>
        <v>#DIV/0!</v>
      </c>
      <c r="BF278" s="26" t="e">
        <f t="shared" si="124"/>
        <v>#DIV/0!</v>
      </c>
      <c r="BG278" s="26" t="e">
        <f t="shared" si="125"/>
        <v>#DIV/0!</v>
      </c>
      <c r="BH278" s="26" t="e">
        <f t="shared" si="126"/>
        <v>#DIV/0!</v>
      </c>
      <c r="BI278" s="26" t="e">
        <f>10*LOG10(IF(BA278="",0,POWER(10,((BA278+'ModelParams Lw'!$O$4)/10))) +IF(BB278="",0,POWER(10,((BB278+'ModelParams Lw'!$P$4)/10))) +IF(BC278="",0,POWER(10,((BC278+'ModelParams Lw'!$Q$4)/10))) +IF(BD278="",0,POWER(10,((BD278+'ModelParams Lw'!$R$4)/10))) +IF(BE278="",0,POWER(10,((BE278+'ModelParams Lw'!$S$4)/10))) +IF(BF278="",0,POWER(10,((BF278+'ModelParams Lw'!$T$4)/10))) +IF(BG278="",0,POWER(10,((BG278+'ModelParams Lw'!$U$4)/10)))+IF(BH278="",0,POWER(10,((BH278+'ModelParams Lw'!$V$4)/10))))</f>
        <v>#DIV/0!</v>
      </c>
      <c r="BJ278" s="26" t="e">
        <f t="shared" si="107"/>
        <v>#DIV/0!</v>
      </c>
      <c r="BK278" s="26" t="e">
        <f>(BA278-'ModelParams Lw'!O$10)/'ModelParams Lw'!O$11</f>
        <v>#DIV/0!</v>
      </c>
      <c r="BL278" s="26" t="e">
        <f>(BB278-'ModelParams Lw'!P$10)/'ModelParams Lw'!P$11</f>
        <v>#DIV/0!</v>
      </c>
      <c r="BM278" s="26" t="e">
        <f>(BC278-'ModelParams Lw'!Q$10)/'ModelParams Lw'!Q$11</f>
        <v>#DIV/0!</v>
      </c>
      <c r="BN278" s="26" t="e">
        <f>(BD278-'ModelParams Lw'!R$10)/'ModelParams Lw'!R$11</f>
        <v>#DIV/0!</v>
      </c>
      <c r="BO278" s="26" t="e">
        <f>(BE278-'ModelParams Lw'!S$10)/'ModelParams Lw'!S$11</f>
        <v>#DIV/0!</v>
      </c>
      <c r="BP278" s="26" t="e">
        <f>(BF278-'ModelParams Lw'!T$10)/'ModelParams Lw'!T$11</f>
        <v>#DIV/0!</v>
      </c>
      <c r="BQ278" s="26" t="e">
        <f>(BG278-'ModelParams Lw'!U$10)/'ModelParams Lw'!U$11</f>
        <v>#DIV/0!</v>
      </c>
      <c r="BR278" s="26" t="e">
        <f>(BH278-'ModelParams Lw'!V$10)/'ModelParams Lw'!V$11</f>
        <v>#DIV/0!</v>
      </c>
      <c r="BS278" s="23" t="e">
        <f>IF(Calcul!$E280="SW",DEGREES(ACOS(1-(1/'ModelParams Lw'!C$25*SQRT(0.5*1.2/'Sound Power'!$C278)*('Sound Power'!$B278/3600)/('Sound Power'!$D278)/('Sound Power'!$F278)))),DEGREES(ACOS(1-(1/'ModelParams Lw'!C$29*SQRT(0.5*1.2/'Sound Power'!$C278)*('Sound Power'!$B278/3600)/('Sound Power'!$D278)/('Sound Power'!$F278)))))</f>
        <v>#DIV/0!</v>
      </c>
      <c r="BT278" s="23" t="e">
        <f>IF(Calcul!$E280="SW",DEGREES(ACOS(1-(1/'ModelParams Lw'!D$25*SQRT(0.5*1.2/'Sound Power'!$C278)*('Sound Power'!$B278/3600)/('Sound Power'!$D278)/('Sound Power'!$F278)))),DEGREES(ACOS(1-(1/'ModelParams Lw'!D$29*SQRT(0.5*1.2/'Sound Power'!$C278)*('Sound Power'!$B278/3600)/('Sound Power'!$D278)/('Sound Power'!$F278)))))</f>
        <v>#DIV/0!</v>
      </c>
      <c r="BU278" s="23" t="e">
        <f>IF(Calcul!$E280="SW",DEGREES(ACOS(1-(1/'ModelParams Lw'!E$25*SQRT(0.5*1.2/'Sound Power'!$C278)*('Sound Power'!$B278/3600)/('Sound Power'!$D278)/('Sound Power'!$F278)))),DEGREES(ACOS(1-(1/'ModelParams Lw'!E$29*SQRT(0.5*1.2/'Sound Power'!$C278)*('Sound Power'!$B278/3600)/('Sound Power'!$D278)/('Sound Power'!$F278)))))</f>
        <v>#DIV/0!</v>
      </c>
      <c r="BV278" s="23" t="e">
        <f>IF(Calcul!$E280="SW",DEGREES(ACOS(1-(1/'ModelParams Lw'!F$25*SQRT(0.5*1.2/'Sound Power'!$C278)*('Sound Power'!$B278/3600)/('Sound Power'!$D278)/('Sound Power'!$F278)))),DEGREES(ACOS(1-(1/'ModelParams Lw'!F$29*SQRT(0.5*1.2/'Sound Power'!$C278)*('Sound Power'!$B278/3600)/('Sound Power'!$D278)/('Sound Power'!$F278)))))</f>
        <v>#DIV/0!</v>
      </c>
      <c r="BW278" s="23" t="e">
        <f>IF(Calcul!$E280="SW",DEGREES(ACOS(1-(1/'ModelParams Lw'!G$25*SQRT(0.5*1.2/'Sound Power'!$C278)*('Sound Power'!$B278/3600)/('Sound Power'!$D278)/('Sound Power'!$F278)))),DEGREES(ACOS(1-(1/'ModelParams Lw'!G$29*SQRT(0.5*1.2/'Sound Power'!$C278)*('Sound Power'!$B278/3600)/('Sound Power'!$D278)/('Sound Power'!$F278)))))</f>
        <v>#DIV/0!</v>
      </c>
      <c r="BX278" s="23" t="e">
        <f>IF(Calcul!$E280="SW",DEGREES(ACOS(1-(1/'ModelParams Lw'!H$25*SQRT(0.5*1.2/'Sound Power'!$C278)*('Sound Power'!$B278/3600)/('Sound Power'!$D278)/('Sound Power'!$F278)))),DEGREES(ACOS(1-(1/'ModelParams Lw'!H$29*SQRT(0.5*1.2/'Sound Power'!$C278)*('Sound Power'!$B278/3600)/('Sound Power'!$D278)/('Sound Power'!$F278)))))</f>
        <v>#DIV/0!</v>
      </c>
      <c r="BY278" s="23" t="e">
        <f>IF(Calcul!$E280="SW",DEGREES(ACOS(1-(1/'ModelParams Lw'!I$25*SQRT(0.5*1.2/'Sound Power'!$C278)*('Sound Power'!$B278/3600)/('Sound Power'!$D278)/('Sound Power'!$F278)))),DEGREES(ACOS(1-(1/'ModelParams Lw'!I$29*SQRT(0.5*1.2/'Sound Power'!$C278)*('Sound Power'!$B278/3600)/('Sound Power'!$D278)/('Sound Power'!$F278)))))</f>
        <v>#DIV/0!</v>
      </c>
      <c r="BZ278" s="23" t="e">
        <f>IF(Calcul!$E280="SW",DEGREES(ACOS(1-(1/'ModelParams Lw'!J$25*SQRT(0.5*1.2/'Sound Power'!$C278)*('Sound Power'!$B278/3600)/('Sound Power'!$D278)/('Sound Power'!$F278)))),DEGREES(ACOS(1-(1/'ModelParams Lw'!J$29*SQRT(0.5*1.2/'Sound Power'!$C278)*('Sound Power'!$B278/3600)/('Sound Power'!$D278)/('Sound Power'!$F278)))))</f>
        <v>#DIV/0!</v>
      </c>
      <c r="CA278" s="26" t="e">
        <f>IF(Calcul!$E280="SW",'ModelParams Lw'!C$22+'ModelParams Lw'!C$23*LOG('Sound Power'!$D278/'Sound Power'!$E278)+'ModelParams Lw'!C$24*LN('Sound Power'!BS278),IF('ModelParams Lw'!C$26+'ModelParams Lw'!C$27*LOG('Sound Power'!$D278/'Sound Power'!$E278)+'ModelParams Lw'!C$28*LN('Sound Power'!BS278)&lt;'ModelParams Lw'!C$22+'ModelParams Lw'!C$23*LOG('Sound Power'!$D278/'Sound Power'!$E278)+'ModelParams Lw'!C$24*LN('Sound Power'!BS278),'ModelParams Lw'!C$22+'ModelParams Lw'!C$23*LOG('Sound Power'!$D278/'Sound Power'!$E278)+'ModelParams Lw'!C$24*LN('Sound Power'!BS278),'ModelParams Lw'!C$26+'ModelParams Lw'!C$27*LOG('Sound Power'!$D278/'Sound Power'!$E278)+'ModelParams Lw'!C$28*LN('Sound Power'!BS278)))</f>
        <v>#DIV/0!</v>
      </c>
      <c r="CB278" s="26" t="e">
        <f>IF(Calcul!$E280="SW",'ModelParams Lw'!D$22+'ModelParams Lw'!D$23*LOG('Sound Power'!$D278/'Sound Power'!$E278)+'ModelParams Lw'!D$24*LN('Sound Power'!BT278),IF('ModelParams Lw'!D$26+'ModelParams Lw'!D$27*LOG('Sound Power'!$D278/'Sound Power'!$E278)+'ModelParams Lw'!D$28*LN('Sound Power'!BT278)&lt;'ModelParams Lw'!D$22+'ModelParams Lw'!D$23*LOG('Sound Power'!$D278/'Sound Power'!$E278)+'ModelParams Lw'!D$24*LN('Sound Power'!BT278),'ModelParams Lw'!D$22+'ModelParams Lw'!D$23*LOG('Sound Power'!$D278/'Sound Power'!$E278)+'ModelParams Lw'!D$24*LN('Sound Power'!BT278),'ModelParams Lw'!D$26+'ModelParams Lw'!D$27*LOG('Sound Power'!$D278/'Sound Power'!$E278)+'ModelParams Lw'!D$28*LN('Sound Power'!BT278)))</f>
        <v>#DIV/0!</v>
      </c>
      <c r="CC278" s="26" t="e">
        <f>IF(Calcul!$E280="SW",'ModelParams Lw'!E$22+'ModelParams Lw'!E$23*LOG('Sound Power'!$D278/'Sound Power'!$E278)+'ModelParams Lw'!E$24*LN('Sound Power'!BU278),IF('ModelParams Lw'!E$26+'ModelParams Lw'!E$27*LOG('Sound Power'!$D278/'Sound Power'!$E278)+'ModelParams Lw'!E$28*LN('Sound Power'!BU278)&lt;'ModelParams Lw'!E$22+'ModelParams Lw'!E$23*LOG('Sound Power'!$D278/'Sound Power'!$E278)+'ModelParams Lw'!E$24*LN('Sound Power'!BU278),'ModelParams Lw'!E$22+'ModelParams Lw'!E$23*LOG('Sound Power'!$D278/'Sound Power'!$E278)+'ModelParams Lw'!E$24*LN('Sound Power'!BU278),'ModelParams Lw'!E$26+'ModelParams Lw'!E$27*LOG('Sound Power'!$D278/'Sound Power'!$E278)+'ModelParams Lw'!E$28*LN('Sound Power'!BU278)))</f>
        <v>#DIV/0!</v>
      </c>
      <c r="CD278" s="26" t="e">
        <f>IF(Calcul!$E280="SW",'ModelParams Lw'!F$22+'ModelParams Lw'!F$23*LOG('Sound Power'!$D278/'Sound Power'!$E278)+'ModelParams Lw'!F$24*LN('Sound Power'!BV278),IF('ModelParams Lw'!F$26+'ModelParams Lw'!F$27*LOG('Sound Power'!$D278/'Sound Power'!$E278)+'ModelParams Lw'!F$28*LN('Sound Power'!BV278)&lt;'ModelParams Lw'!F$22+'ModelParams Lw'!F$23*LOG('Sound Power'!$D278/'Sound Power'!$E278)+'ModelParams Lw'!F$24*LN('Sound Power'!BV278),'ModelParams Lw'!F$22+'ModelParams Lw'!F$23*LOG('Sound Power'!$D278/'Sound Power'!$E278)+'ModelParams Lw'!F$24*LN('Sound Power'!BV278),'ModelParams Lw'!F$26+'ModelParams Lw'!F$27*LOG('Sound Power'!$D278/'Sound Power'!$E278)+'ModelParams Lw'!F$28*LN('Sound Power'!BV278)))</f>
        <v>#DIV/0!</v>
      </c>
      <c r="CE278" s="26" t="e">
        <f>IF(Calcul!$E280="SW",'ModelParams Lw'!G$22+'ModelParams Lw'!G$23*LOG('Sound Power'!$D278/'Sound Power'!$E278)+'ModelParams Lw'!G$24*LN('Sound Power'!BW278),IF('ModelParams Lw'!G$26+'ModelParams Lw'!G$27*LOG('Sound Power'!$D278/'Sound Power'!$E278)+'ModelParams Lw'!G$28*LN('Sound Power'!BW278)&lt;'ModelParams Lw'!G$22+'ModelParams Lw'!G$23*LOG('Sound Power'!$D278/'Sound Power'!$E278)+'ModelParams Lw'!G$24*LN('Sound Power'!BW278),'ModelParams Lw'!G$22+'ModelParams Lw'!G$23*LOG('Sound Power'!$D278/'Sound Power'!$E278)+'ModelParams Lw'!G$24*LN('Sound Power'!BW278),'ModelParams Lw'!G$26+'ModelParams Lw'!G$27*LOG('Sound Power'!$D278/'Sound Power'!$E278)+'ModelParams Lw'!G$28*LN('Sound Power'!BW278)))</f>
        <v>#DIV/0!</v>
      </c>
      <c r="CF278" s="26" t="e">
        <f>IF(Calcul!$E280="SW",'ModelParams Lw'!H$22+'ModelParams Lw'!H$23*LOG('Sound Power'!$D278/'Sound Power'!$E278)+'ModelParams Lw'!H$24*LN('Sound Power'!BX278),IF('ModelParams Lw'!H$26+'ModelParams Lw'!H$27*LOG('Sound Power'!$D278/'Sound Power'!$E278)+'ModelParams Lw'!H$28*LN('Sound Power'!BX278)&lt;'ModelParams Lw'!H$22+'ModelParams Lw'!H$23*LOG('Sound Power'!$D278/'Sound Power'!$E278)+'ModelParams Lw'!H$24*LN('Sound Power'!BX278),'ModelParams Lw'!H$22+'ModelParams Lw'!H$23*LOG('Sound Power'!$D278/'Sound Power'!$E278)+'ModelParams Lw'!H$24*LN('Sound Power'!BX278),'ModelParams Lw'!H$26+'ModelParams Lw'!H$27*LOG('Sound Power'!$D278/'Sound Power'!$E278)+'ModelParams Lw'!H$28*LN('Sound Power'!BX278)))</f>
        <v>#DIV/0!</v>
      </c>
      <c r="CG278" s="26" t="e">
        <f>IF(Calcul!$E280="SW",'ModelParams Lw'!I$22+'ModelParams Lw'!I$23*LOG('Sound Power'!$D278/'Sound Power'!$E278)+'ModelParams Lw'!I$24*LN('Sound Power'!BY278),IF('ModelParams Lw'!I$26+'ModelParams Lw'!I$27*LOG('Sound Power'!$D278/'Sound Power'!$E278)+'ModelParams Lw'!I$28*LN('Sound Power'!BY278)&lt;'ModelParams Lw'!I$22+'ModelParams Lw'!I$23*LOG('Sound Power'!$D278/'Sound Power'!$E278)+'ModelParams Lw'!I$24*LN('Sound Power'!BY278),'ModelParams Lw'!I$22+'ModelParams Lw'!I$23*LOG('Sound Power'!$D278/'Sound Power'!$E278)+'ModelParams Lw'!I$24*LN('Sound Power'!BY278),'ModelParams Lw'!I$26+'ModelParams Lw'!I$27*LOG('Sound Power'!$D278/'Sound Power'!$E278)+'ModelParams Lw'!I$28*LN('Sound Power'!BY278)))</f>
        <v>#DIV/0!</v>
      </c>
      <c r="CH278" s="26" t="e">
        <f>IF(Calcul!$E280="SW",'ModelParams Lw'!J$22+'ModelParams Lw'!J$23*LOG('Sound Power'!$D278/'Sound Power'!$E278)+'ModelParams Lw'!J$24*LN('Sound Power'!BZ278),IF('ModelParams Lw'!J$26+'ModelParams Lw'!J$27*LOG('Sound Power'!$D278/'Sound Power'!$E278)+'ModelParams Lw'!J$28*LN('Sound Power'!BZ278)&lt;'ModelParams Lw'!J$22+'ModelParams Lw'!J$23*LOG('Sound Power'!$D278/'Sound Power'!$E278)+'ModelParams Lw'!J$24*LN('Sound Power'!BZ278),'ModelParams Lw'!J$22+'ModelParams Lw'!J$23*LOG('Sound Power'!$D278/'Sound Power'!$E278)+'ModelParams Lw'!J$24*LN('Sound Power'!BZ278),'ModelParams Lw'!J$26+'ModelParams Lw'!J$27*LOG('Sound Power'!$D278/'Sound Power'!$E278)+'ModelParams Lw'!J$28*LN('Sound Power'!BZ278)))</f>
        <v>#DIV/0!</v>
      </c>
      <c r="CI278" s="26" t="e">
        <f t="shared" si="108"/>
        <v>#DIV/0!</v>
      </c>
      <c r="CJ278" s="26" t="e">
        <f t="shared" si="109"/>
        <v>#DIV/0!</v>
      </c>
      <c r="CK278" s="26" t="e">
        <f t="shared" si="110"/>
        <v>#DIV/0!</v>
      </c>
      <c r="CL278" s="26" t="e">
        <f t="shared" si="111"/>
        <v>#DIV/0!</v>
      </c>
      <c r="CM278" s="26" t="e">
        <f t="shared" si="112"/>
        <v>#DIV/0!</v>
      </c>
      <c r="CN278" s="26" t="e">
        <f t="shared" si="113"/>
        <v>#DIV/0!</v>
      </c>
      <c r="CO278" s="26" t="e">
        <f t="shared" si="114"/>
        <v>#DIV/0!</v>
      </c>
      <c r="CP278" s="26" t="e">
        <f t="shared" si="115"/>
        <v>#DIV/0!</v>
      </c>
      <c r="CQ278" s="26" t="e">
        <f>10*LOG10(IF(CI278="",0,POWER(10,((CI278+'ModelParams Lw'!$O$4)/10))) +IF(CJ278="",0,POWER(10,((CJ278+'ModelParams Lw'!$P$4)/10))) +IF(CK278="",0,POWER(10,((CK278+'ModelParams Lw'!$Q$4)/10))) +IF(CL278="",0,POWER(10,((CL278+'ModelParams Lw'!$R$4)/10))) +IF(CM278="",0,POWER(10,((CM278+'ModelParams Lw'!$S$4)/10))) +IF(CN278="",0,POWER(10,((CN278+'ModelParams Lw'!$T$4)/10))) +IF(CO278="",0,POWER(10,((CO278+'ModelParams Lw'!$U$4)/10)))+IF(CP278="",0,POWER(10,((CP278+'ModelParams Lw'!$V$4)/10))))</f>
        <v>#DIV/0!</v>
      </c>
      <c r="CR278" s="26" t="e">
        <f t="shared" si="116"/>
        <v>#DIV/0!</v>
      </c>
      <c r="CS278" s="26" t="e">
        <f>(CI278-'ModelParams Lw'!$O$10)/'ModelParams Lw'!$O$11</f>
        <v>#DIV/0!</v>
      </c>
      <c r="CT278" s="26" t="e">
        <f>(CJ278-'ModelParams Lw'!$P$10)/'ModelParams Lw'!$P$11</f>
        <v>#DIV/0!</v>
      </c>
      <c r="CU278" s="26" t="e">
        <f>(CK278-'ModelParams Lw'!$Q$10)/'ModelParams Lw'!$Q$11</f>
        <v>#DIV/0!</v>
      </c>
      <c r="CV278" s="26" t="e">
        <f>(CL278-'ModelParams Lw'!$R$10)/'ModelParams Lw'!$R$11</f>
        <v>#DIV/0!</v>
      </c>
      <c r="CW278" s="26" t="e">
        <f>(CM278-'ModelParams Lw'!$S$10)/'ModelParams Lw'!$S$11</f>
        <v>#DIV/0!</v>
      </c>
      <c r="CX278" s="26" t="e">
        <f>(CN278-'ModelParams Lw'!$T$10)/'ModelParams Lw'!$T$11</f>
        <v>#DIV/0!</v>
      </c>
      <c r="CY278" s="26" t="e">
        <f>(CO278-'ModelParams Lw'!$U$10)/'ModelParams Lw'!$U$11</f>
        <v>#DIV/0!</v>
      </c>
      <c r="CZ278" s="26" t="e">
        <f>(CP278-'ModelParams Lw'!$V$10)/'ModelParams Lw'!$V$11</f>
        <v>#DIV/0!</v>
      </c>
    </row>
    <row r="279" spans="1:104" x14ac:dyDescent="0.2">
      <c r="A279" s="13">
        <f>Calcul!A281</f>
        <v>0</v>
      </c>
      <c r="B279" s="13">
        <f t="shared" si="117"/>
        <v>0</v>
      </c>
      <c r="C279" s="13">
        <f>Calcul!B281</f>
        <v>0</v>
      </c>
      <c r="D279" s="13">
        <f>Calcul!C281/1000</f>
        <v>0</v>
      </c>
      <c r="E279" s="13">
        <f>Calcul!D281/1000</f>
        <v>0</v>
      </c>
      <c r="F279" s="13">
        <f t="shared" si="118"/>
        <v>0</v>
      </c>
      <c r="G279" s="23" t="e">
        <f>DEGREES(ACOS(1-(1/'ModelParams Lw'!B$15*SQRT(0.5*1.2/'Sound Power'!$C279)*('Sound Power'!$B279/3600)/('Sound Power'!$D279)/('Sound Power'!$F279))))</f>
        <v>#DIV/0!</v>
      </c>
      <c r="H279" s="23" t="e">
        <f>DEGREES(ACOS(1-(1/'ModelParams Lw'!C$15*SQRT(0.5*1.2/'Sound Power'!$C279)*('Sound Power'!$B279/3600)/('Sound Power'!$D279)/('Sound Power'!$F279))))</f>
        <v>#DIV/0!</v>
      </c>
      <c r="I279" s="23" t="e">
        <f>DEGREES(ACOS(1-(1/'ModelParams Lw'!D$15*SQRT(0.5*1.2/'Sound Power'!$C279)*('Sound Power'!$B279/3600)/('Sound Power'!$D279)/('Sound Power'!$F279))))</f>
        <v>#DIV/0!</v>
      </c>
      <c r="J279" s="23" t="e">
        <f>DEGREES(ACOS(1-(1/'ModelParams Lw'!E$15*SQRT(0.5*1.2/'Sound Power'!$C279)*('Sound Power'!$B279/3600)/('Sound Power'!$D279)/('Sound Power'!$F279))))</f>
        <v>#DIV/0!</v>
      </c>
      <c r="K279" s="23" t="e">
        <f>DEGREES(ACOS(1-(1/'ModelParams Lw'!F$15*SQRT(0.5*1.2/'Sound Power'!$C279)*('Sound Power'!$B279/3600)/('Sound Power'!$D279)/('Sound Power'!$F279))))</f>
        <v>#DIV/0!</v>
      </c>
      <c r="L279" s="23" t="e">
        <f>DEGREES(ACOS(1-(1/'ModelParams Lw'!G$15*SQRT(0.5*1.2/'Sound Power'!$C279)*('Sound Power'!$B279/3600)/('Sound Power'!$D279)/('Sound Power'!$F279))))</f>
        <v>#DIV/0!</v>
      </c>
      <c r="M279" s="23" t="e">
        <f>DEGREES(ACOS(1-(1/'ModelParams Lw'!H$15*SQRT(0.5*1.2/'Sound Power'!$C279)*('Sound Power'!$B279/3600)/('Sound Power'!$D279)/('Sound Power'!$F279))))</f>
        <v>#DIV/0!</v>
      </c>
      <c r="N279" s="23" t="e">
        <f>DEGREES(ACOS(1-(1/'ModelParams Lw'!I$15*SQRT(0.5*1.2/'Sound Power'!$C279)*('Sound Power'!$B279/3600)/('Sound Power'!$D279)/('Sound Power'!$F279))))</f>
        <v>#DIV/0!</v>
      </c>
      <c r="O279" s="26" t="e">
        <f>('ModelParams Lw'!B$4*LN('Sound Power'!G279)/(1+EXP(-('Sound Power'!$D279*1000+'ModelParams Lw'!B$6)/'ModelParams Lw'!B$7))+'ModelParams Lw'!B$5)*LN('Sound Power'!$B279)-('ModelParams Lw'!B$8+'ModelParams Lw'!B$9*$D279+'ModelParams Lw'!B$10*'Sound Power'!$F279^'ModelParams Lw'!B$14+'ModelParams Lw'!B$11*LN('Sound Power'!G279)+'ModelParams Lw'!B$12*'Sound Power'!$D279*'Sound Power'!$F279+'ModelParams Lw'!B$13*'Sound Power'!$D279*LN('Sound Power'!G279))</f>
        <v>#DIV/0!</v>
      </c>
      <c r="P279" s="26" t="e">
        <f>('ModelParams Lw'!C$4*LN('Sound Power'!H279)/(1+EXP(-('Sound Power'!$D279*1000+'ModelParams Lw'!C$6)/'ModelParams Lw'!C$7))+'ModelParams Lw'!C$5)*LN('Sound Power'!$B279)-('ModelParams Lw'!C$8+'ModelParams Lw'!C$9*$D279+'ModelParams Lw'!C$10*'Sound Power'!$F279^'ModelParams Lw'!C$14+'ModelParams Lw'!C$11*LN('Sound Power'!H279)+'ModelParams Lw'!C$12*'Sound Power'!$D279*'Sound Power'!$F279+'ModelParams Lw'!C$13*'Sound Power'!$D279*LN('Sound Power'!H279))</f>
        <v>#DIV/0!</v>
      </c>
      <c r="Q279" s="26" t="e">
        <f>('ModelParams Lw'!D$4*LN('Sound Power'!I279)/(1+EXP(-('Sound Power'!$D279*1000+'ModelParams Lw'!D$6)/'ModelParams Lw'!D$7))+'ModelParams Lw'!D$5)*LN('Sound Power'!$B279)-('ModelParams Lw'!D$8+'ModelParams Lw'!D$9*$D279+'ModelParams Lw'!D$10*'Sound Power'!$F279^'ModelParams Lw'!D$14+'ModelParams Lw'!D$11*LN('Sound Power'!I279)+'ModelParams Lw'!D$12*'Sound Power'!$D279*'Sound Power'!$F279+'ModelParams Lw'!D$13*'Sound Power'!$D279*LN('Sound Power'!I279))</f>
        <v>#DIV/0!</v>
      </c>
      <c r="R279" s="26" t="e">
        <f>('ModelParams Lw'!E$4*LN('Sound Power'!J279)/(1+EXP(-('Sound Power'!$D279*1000+'ModelParams Lw'!E$6)/'ModelParams Lw'!E$7))+'ModelParams Lw'!E$5)*LN('Sound Power'!$B279)-('ModelParams Lw'!E$8+'ModelParams Lw'!E$9*$D279+'ModelParams Lw'!E$10*'Sound Power'!$F279^'ModelParams Lw'!E$14+'ModelParams Lw'!E$11*LN('Sound Power'!J279)+'ModelParams Lw'!E$12*'Sound Power'!$D279*'Sound Power'!$F279+'ModelParams Lw'!E$13*'Sound Power'!$D279*LN('Sound Power'!J279))</f>
        <v>#DIV/0!</v>
      </c>
      <c r="S279" s="26" t="e">
        <f>('ModelParams Lw'!F$4*LN('Sound Power'!K279)/(1+EXP(-('Sound Power'!$D279*1000+'ModelParams Lw'!F$6)/'ModelParams Lw'!F$7))+'ModelParams Lw'!F$5)*LN('Sound Power'!$B279)-('ModelParams Lw'!F$8+'ModelParams Lw'!F$9*$D279+'ModelParams Lw'!F$10*'Sound Power'!$F279^'ModelParams Lw'!F$14+'ModelParams Lw'!F$11*LN('Sound Power'!K279)+'ModelParams Lw'!F$12*'Sound Power'!$D279*'Sound Power'!$F279+'ModelParams Lw'!F$13*'Sound Power'!$D279*LN('Sound Power'!K279))</f>
        <v>#DIV/0!</v>
      </c>
      <c r="T279" s="26" t="e">
        <f>('ModelParams Lw'!G$4*LN('Sound Power'!L279)/(1+EXP(-('Sound Power'!$D279*1000+'ModelParams Lw'!G$6)/'ModelParams Lw'!G$7))+'ModelParams Lw'!G$5)*LN('Sound Power'!$B279)-('ModelParams Lw'!G$8+'ModelParams Lw'!G$9*$D279+'ModelParams Lw'!G$10*'Sound Power'!$F279^'ModelParams Lw'!G$14+'ModelParams Lw'!G$11*LN('Sound Power'!L279)+'ModelParams Lw'!G$12*'Sound Power'!$D279*'Sound Power'!$F279+'ModelParams Lw'!G$13*'Sound Power'!$D279*LN('Sound Power'!L279))</f>
        <v>#DIV/0!</v>
      </c>
      <c r="U279" s="26" t="e">
        <f>('ModelParams Lw'!H$4*LN('Sound Power'!M279)/(1+EXP(-('Sound Power'!$D279*1000+'ModelParams Lw'!H$6)/'ModelParams Lw'!H$7))+'ModelParams Lw'!H$5)*LN('Sound Power'!$B279)-('ModelParams Lw'!H$8+'ModelParams Lw'!H$9*$D279+'ModelParams Lw'!H$10*'Sound Power'!$F279^'ModelParams Lw'!H$14+'ModelParams Lw'!H$11*LN('Sound Power'!M279)+'ModelParams Lw'!H$12*'Sound Power'!$D279*'Sound Power'!$F279+'ModelParams Lw'!H$13*'Sound Power'!$D279*LN('Sound Power'!M279))</f>
        <v>#DIV/0!</v>
      </c>
      <c r="V279" s="26" t="e">
        <f>('ModelParams Lw'!I$4*LN('Sound Power'!N279)/(1+EXP(-('Sound Power'!$D279*1000+'ModelParams Lw'!I$6)/'ModelParams Lw'!I$7))+'ModelParams Lw'!I$5)*LN('Sound Power'!$B279)-('ModelParams Lw'!I$8+'ModelParams Lw'!I$9*$D279+'ModelParams Lw'!I$10*'Sound Power'!$F279^'ModelParams Lw'!I$14+'ModelParams Lw'!I$11*LN('Sound Power'!N279)+'ModelParams Lw'!I$12*'Sound Power'!$D279*'Sound Power'!$F279+'ModelParams Lw'!I$13*'Sound Power'!$D279*LN('Sound Power'!N279))</f>
        <v>#DIV/0!</v>
      </c>
      <c r="W279" s="26" t="e">
        <f>10*LOG10(IF(O279="",0,POWER(10,((O279+'ModelParams Lw'!$O$4)/10))) +IF(P279="",0,POWER(10,((P279+'ModelParams Lw'!$P$4)/10))) +IF(Q279="",0,POWER(10,((Q279+'ModelParams Lw'!$Q$4)/10))) +IF(R279="",0,POWER(10,((R279+'ModelParams Lw'!$R$4)/10))) +IF(S279="",0,POWER(10,((S279+'ModelParams Lw'!$S$4)/10))) +IF(T279="",0,POWER(10,((T279+'ModelParams Lw'!$T$4)/10))) +IF(U279="",0,POWER(10,((U279+'ModelParams Lw'!$U$4)/10)))+IF(V279="",0,POWER(10,((V279+'ModelParams Lw'!$V$4)/10))))</f>
        <v>#DIV/0!</v>
      </c>
      <c r="X279" s="26" t="e">
        <f t="shared" si="102"/>
        <v>#DIV/0!</v>
      </c>
      <c r="Y279" s="26" t="e">
        <f>(O279-'ModelParams Lw'!O$10)/'ModelParams Lw'!O$11</f>
        <v>#DIV/0!</v>
      </c>
      <c r="Z279" s="26" t="e">
        <f>(P279-'ModelParams Lw'!P$10)/'ModelParams Lw'!P$11</f>
        <v>#DIV/0!</v>
      </c>
      <c r="AA279" s="26" t="e">
        <f>(Q279-'ModelParams Lw'!Q$10)/'ModelParams Lw'!Q$11</f>
        <v>#DIV/0!</v>
      </c>
      <c r="AB279" s="26" t="e">
        <f>(R279-'ModelParams Lw'!R$10)/'ModelParams Lw'!R$11</f>
        <v>#DIV/0!</v>
      </c>
      <c r="AC279" s="26" t="e">
        <f>(S279-'ModelParams Lw'!S$10)/'ModelParams Lw'!S$11</f>
        <v>#DIV/0!</v>
      </c>
      <c r="AD279" s="26" t="e">
        <f>(T279-'ModelParams Lw'!T$10)/'ModelParams Lw'!T$11</f>
        <v>#DIV/0!</v>
      </c>
      <c r="AE279" s="26" t="e">
        <f>(U279-'ModelParams Lw'!U$10)/'ModelParams Lw'!U$11</f>
        <v>#DIV/0!</v>
      </c>
      <c r="AF279" s="26" t="e">
        <f>(V279-'ModelParams Lw'!V$10)/'ModelParams Lw'!V$11</f>
        <v>#DIV/0!</v>
      </c>
      <c r="AG279" s="26" t="e">
        <f t="shared" si="103"/>
        <v>#DIV/0!</v>
      </c>
      <c r="AH279" s="26" t="e">
        <f>VLOOKUP(D279*1000,'ModelParams Lw'!$A$38:$D$58,4)</f>
        <v>#N/A</v>
      </c>
      <c r="AI279" s="56" t="e">
        <f>VLOOKUP(D279*1000,'ModelParams Lw'!$A$38:$D$58,2)</f>
        <v>#N/A</v>
      </c>
      <c r="AJ279" s="46" t="e">
        <f t="shared" si="104"/>
        <v>#DIV/0!</v>
      </c>
      <c r="AK279" s="26" t="e">
        <f t="shared" si="105"/>
        <v>#VALUE!</v>
      </c>
      <c r="AL279" s="26" t="e">
        <f>IF($AI279=100,'ModelParams Lw'!R$35*'Sound Power'!$AH279^2+'ModelParams Lw'!R$36*'Sound Power'!$AH279+'ModelParams Lw'!R$37,IF($AI279=150,'ModelParams Lw'!R$38*'Sound Power'!$AH279^2+'ModelParams Lw'!R$39*'Sound Power'!$AH279+'ModelParams Lw'!R$40,'ModelParams Lw'!R$41*'Sound Power'!$AH279^2+'ModelParams Lw'!R$42*'Sound Power'!$AH279+'ModelParams Lw'!R$43))</f>
        <v>#N/A</v>
      </c>
      <c r="AM279" s="26" t="e">
        <f>IF($AI279=100,'ModelParams Lw'!S$35*'Sound Power'!$AH279^2+'ModelParams Lw'!S$36*'Sound Power'!$AH279+'ModelParams Lw'!S$37,IF($AI279=150,'ModelParams Lw'!S$38*'Sound Power'!$AH279^2+'ModelParams Lw'!S$39*'Sound Power'!$AH279+'ModelParams Lw'!S$40,'ModelParams Lw'!S$41*'Sound Power'!$AH279^2+'ModelParams Lw'!S$42*'Sound Power'!$AH279+'ModelParams Lw'!S$43))</f>
        <v>#N/A</v>
      </c>
      <c r="AN279" s="26" t="e">
        <f>IF($AI279=100,'ModelParams Lw'!T$35*'Sound Power'!$AH279^2+'ModelParams Lw'!T$36*'Sound Power'!$AH279+'ModelParams Lw'!T$37,IF($AI279=150,'ModelParams Lw'!T$38*'Sound Power'!$AH279^2+'ModelParams Lw'!T$39*'Sound Power'!$AH279+'ModelParams Lw'!T$40,'ModelParams Lw'!T$41*'Sound Power'!$AH279^2+'ModelParams Lw'!T$42*'Sound Power'!$AH279+'ModelParams Lw'!T$43))</f>
        <v>#N/A</v>
      </c>
      <c r="AO279" s="26" t="e">
        <f>IF($AI279=100,'ModelParams Lw'!U$35*'Sound Power'!$AH279^2+'ModelParams Lw'!U$36*'Sound Power'!$AH279+'ModelParams Lw'!U$37,IF($AI279=150,'ModelParams Lw'!U$38*'Sound Power'!$AH279^2+'ModelParams Lw'!U$39*'Sound Power'!$AH279+'ModelParams Lw'!U$40,'ModelParams Lw'!U$41*'Sound Power'!$AH279^2+'ModelParams Lw'!U$42*'Sound Power'!$AH279+'ModelParams Lw'!U$43))</f>
        <v>#N/A</v>
      </c>
      <c r="AP279" s="26" t="e">
        <f>IF($AI279=100,'ModelParams Lw'!V$35*'Sound Power'!$AH279^2+'ModelParams Lw'!V$36*'Sound Power'!$AH279+'ModelParams Lw'!V$37,IF($AI279=150,'ModelParams Lw'!V$38*'Sound Power'!$AH279^2+'ModelParams Lw'!V$39*'Sound Power'!$AH279+'ModelParams Lw'!V$40,'ModelParams Lw'!V$41*'Sound Power'!$AH279^2+'ModelParams Lw'!V$42*'Sound Power'!$AH279+'ModelParams Lw'!V$43))</f>
        <v>#N/A</v>
      </c>
      <c r="AQ279" s="26" t="e">
        <f>IF($AI279=100,'ModelParams Lw'!W$35*'Sound Power'!$AH279^2+'ModelParams Lw'!W$36*'Sound Power'!$AH279+'ModelParams Lw'!W$37,IF($AI279=150,'ModelParams Lw'!W$38*'Sound Power'!$AH279^2+'ModelParams Lw'!W$39*'Sound Power'!$AH279+'ModelParams Lw'!W$40,'ModelParams Lw'!W$41*'Sound Power'!$AH279^2+'ModelParams Lw'!W$42*'Sound Power'!$AH279+'ModelParams Lw'!W$43))</f>
        <v>#N/A</v>
      </c>
      <c r="AR279" s="26" t="e">
        <f t="shared" si="106"/>
        <v>#VALUE!</v>
      </c>
      <c r="AS279" s="26" t="e">
        <f>IF(26.83*LN($AJ279)-11.791-'ModelParams Lw'!B$35&lt;0,0,26.83*LN($AJ279)-11.791-'ModelParams Lw'!B$35)</f>
        <v>#DIV/0!</v>
      </c>
      <c r="AT279" s="26" t="e">
        <f>IF(26.83*LN($AJ279)-11.791-'ModelParams Lw'!C$35&lt;0,0,26.83*LN($AJ279)-11.791-'ModelParams Lw'!C$35)</f>
        <v>#DIV/0!</v>
      </c>
      <c r="AU279" s="26" t="e">
        <f>IF(26.83*LN($AJ279)-11.791-'ModelParams Lw'!D$35&lt;0,0,26.83*LN($AJ279)-11.791-'ModelParams Lw'!D$35)</f>
        <v>#DIV/0!</v>
      </c>
      <c r="AV279" s="26" t="e">
        <f>IF(26.83*LN($AJ279)-11.791-'ModelParams Lw'!E$35&lt;0,0,26.83*LN($AJ279)-11.791-'ModelParams Lw'!E$35)</f>
        <v>#DIV/0!</v>
      </c>
      <c r="AW279" s="26" t="e">
        <f>IF(26.83*LN($AJ279)-11.791-'ModelParams Lw'!F$35&lt;0,0,26.83*LN($AJ279)-11.791-'ModelParams Lw'!F$35)</f>
        <v>#DIV/0!</v>
      </c>
      <c r="AX279" s="26" t="e">
        <f>IF(26.83*LN($AJ279)-11.791-'ModelParams Lw'!G$35&lt;0,0,26.83*LN($AJ279)-11.791-'ModelParams Lw'!G$35)</f>
        <v>#DIV/0!</v>
      </c>
      <c r="AY279" s="26" t="e">
        <f>IF(26.83*LN($AJ279)-11.791-'ModelParams Lw'!H$35&lt;0,0,26.83*LN($AJ279)-11.791-'ModelParams Lw'!H$35)</f>
        <v>#DIV/0!</v>
      </c>
      <c r="AZ279" s="26" t="e">
        <f>IF(26.83*LN($AJ279)-11.791-'ModelParams Lw'!I$35&lt;0,0,26.83*LN($AJ279)-11.791-'ModelParams Lw'!I$35)</f>
        <v>#DIV/0!</v>
      </c>
      <c r="BA279" s="26" t="e">
        <f t="shared" si="119"/>
        <v>#DIV/0!</v>
      </c>
      <c r="BB279" s="26" t="e">
        <f t="shared" si="120"/>
        <v>#DIV/0!</v>
      </c>
      <c r="BC279" s="26" t="e">
        <f t="shared" si="121"/>
        <v>#DIV/0!</v>
      </c>
      <c r="BD279" s="26" t="e">
        <f t="shared" si="122"/>
        <v>#DIV/0!</v>
      </c>
      <c r="BE279" s="26" t="e">
        <f t="shared" si="123"/>
        <v>#DIV/0!</v>
      </c>
      <c r="BF279" s="26" t="e">
        <f t="shared" si="124"/>
        <v>#DIV/0!</v>
      </c>
      <c r="BG279" s="26" t="e">
        <f t="shared" si="125"/>
        <v>#DIV/0!</v>
      </c>
      <c r="BH279" s="26" t="e">
        <f t="shared" si="126"/>
        <v>#DIV/0!</v>
      </c>
      <c r="BI279" s="26" t="e">
        <f>10*LOG10(IF(BA279="",0,POWER(10,((BA279+'ModelParams Lw'!$O$4)/10))) +IF(BB279="",0,POWER(10,((BB279+'ModelParams Lw'!$P$4)/10))) +IF(BC279="",0,POWER(10,((BC279+'ModelParams Lw'!$Q$4)/10))) +IF(BD279="",0,POWER(10,((BD279+'ModelParams Lw'!$R$4)/10))) +IF(BE279="",0,POWER(10,((BE279+'ModelParams Lw'!$S$4)/10))) +IF(BF279="",0,POWER(10,((BF279+'ModelParams Lw'!$T$4)/10))) +IF(BG279="",0,POWER(10,((BG279+'ModelParams Lw'!$U$4)/10)))+IF(BH279="",0,POWER(10,((BH279+'ModelParams Lw'!$V$4)/10))))</f>
        <v>#DIV/0!</v>
      </c>
      <c r="BJ279" s="26" t="e">
        <f t="shared" si="107"/>
        <v>#DIV/0!</v>
      </c>
      <c r="BK279" s="26" t="e">
        <f>(BA279-'ModelParams Lw'!O$10)/'ModelParams Lw'!O$11</f>
        <v>#DIV/0!</v>
      </c>
      <c r="BL279" s="26" t="e">
        <f>(BB279-'ModelParams Lw'!P$10)/'ModelParams Lw'!P$11</f>
        <v>#DIV/0!</v>
      </c>
      <c r="BM279" s="26" t="e">
        <f>(BC279-'ModelParams Lw'!Q$10)/'ModelParams Lw'!Q$11</f>
        <v>#DIV/0!</v>
      </c>
      <c r="BN279" s="26" t="e">
        <f>(BD279-'ModelParams Lw'!R$10)/'ModelParams Lw'!R$11</f>
        <v>#DIV/0!</v>
      </c>
      <c r="BO279" s="26" t="e">
        <f>(BE279-'ModelParams Lw'!S$10)/'ModelParams Lw'!S$11</f>
        <v>#DIV/0!</v>
      </c>
      <c r="BP279" s="26" t="e">
        <f>(BF279-'ModelParams Lw'!T$10)/'ModelParams Lw'!T$11</f>
        <v>#DIV/0!</v>
      </c>
      <c r="BQ279" s="26" t="e">
        <f>(BG279-'ModelParams Lw'!U$10)/'ModelParams Lw'!U$11</f>
        <v>#DIV/0!</v>
      </c>
      <c r="BR279" s="26" t="e">
        <f>(BH279-'ModelParams Lw'!V$10)/'ModelParams Lw'!V$11</f>
        <v>#DIV/0!</v>
      </c>
      <c r="BS279" s="23" t="e">
        <f>IF(Calcul!$E281="SW",DEGREES(ACOS(1-(1/'ModelParams Lw'!C$25*SQRT(0.5*1.2/'Sound Power'!$C279)*('Sound Power'!$B279/3600)/('Sound Power'!$D279)/('Sound Power'!$F279)))),DEGREES(ACOS(1-(1/'ModelParams Lw'!C$29*SQRT(0.5*1.2/'Sound Power'!$C279)*('Sound Power'!$B279/3600)/('Sound Power'!$D279)/('Sound Power'!$F279)))))</f>
        <v>#DIV/0!</v>
      </c>
      <c r="BT279" s="23" t="e">
        <f>IF(Calcul!$E281="SW",DEGREES(ACOS(1-(1/'ModelParams Lw'!D$25*SQRT(0.5*1.2/'Sound Power'!$C279)*('Sound Power'!$B279/3600)/('Sound Power'!$D279)/('Sound Power'!$F279)))),DEGREES(ACOS(1-(1/'ModelParams Lw'!D$29*SQRT(0.5*1.2/'Sound Power'!$C279)*('Sound Power'!$B279/3600)/('Sound Power'!$D279)/('Sound Power'!$F279)))))</f>
        <v>#DIV/0!</v>
      </c>
      <c r="BU279" s="23" t="e">
        <f>IF(Calcul!$E281="SW",DEGREES(ACOS(1-(1/'ModelParams Lw'!E$25*SQRT(0.5*1.2/'Sound Power'!$C279)*('Sound Power'!$B279/3600)/('Sound Power'!$D279)/('Sound Power'!$F279)))),DEGREES(ACOS(1-(1/'ModelParams Lw'!E$29*SQRT(0.5*1.2/'Sound Power'!$C279)*('Sound Power'!$B279/3600)/('Sound Power'!$D279)/('Sound Power'!$F279)))))</f>
        <v>#DIV/0!</v>
      </c>
      <c r="BV279" s="23" t="e">
        <f>IF(Calcul!$E281="SW",DEGREES(ACOS(1-(1/'ModelParams Lw'!F$25*SQRT(0.5*1.2/'Sound Power'!$C279)*('Sound Power'!$B279/3600)/('Sound Power'!$D279)/('Sound Power'!$F279)))),DEGREES(ACOS(1-(1/'ModelParams Lw'!F$29*SQRT(0.5*1.2/'Sound Power'!$C279)*('Sound Power'!$B279/3600)/('Sound Power'!$D279)/('Sound Power'!$F279)))))</f>
        <v>#DIV/0!</v>
      </c>
      <c r="BW279" s="23" t="e">
        <f>IF(Calcul!$E281="SW",DEGREES(ACOS(1-(1/'ModelParams Lw'!G$25*SQRT(0.5*1.2/'Sound Power'!$C279)*('Sound Power'!$B279/3600)/('Sound Power'!$D279)/('Sound Power'!$F279)))),DEGREES(ACOS(1-(1/'ModelParams Lw'!G$29*SQRT(0.5*1.2/'Sound Power'!$C279)*('Sound Power'!$B279/3600)/('Sound Power'!$D279)/('Sound Power'!$F279)))))</f>
        <v>#DIV/0!</v>
      </c>
      <c r="BX279" s="23" t="e">
        <f>IF(Calcul!$E281="SW",DEGREES(ACOS(1-(1/'ModelParams Lw'!H$25*SQRT(0.5*1.2/'Sound Power'!$C279)*('Sound Power'!$B279/3600)/('Sound Power'!$D279)/('Sound Power'!$F279)))),DEGREES(ACOS(1-(1/'ModelParams Lw'!H$29*SQRT(0.5*1.2/'Sound Power'!$C279)*('Sound Power'!$B279/3600)/('Sound Power'!$D279)/('Sound Power'!$F279)))))</f>
        <v>#DIV/0!</v>
      </c>
      <c r="BY279" s="23" t="e">
        <f>IF(Calcul!$E281="SW",DEGREES(ACOS(1-(1/'ModelParams Lw'!I$25*SQRT(0.5*1.2/'Sound Power'!$C279)*('Sound Power'!$B279/3600)/('Sound Power'!$D279)/('Sound Power'!$F279)))),DEGREES(ACOS(1-(1/'ModelParams Lw'!I$29*SQRT(0.5*1.2/'Sound Power'!$C279)*('Sound Power'!$B279/3600)/('Sound Power'!$D279)/('Sound Power'!$F279)))))</f>
        <v>#DIV/0!</v>
      </c>
      <c r="BZ279" s="23" t="e">
        <f>IF(Calcul!$E281="SW",DEGREES(ACOS(1-(1/'ModelParams Lw'!J$25*SQRT(0.5*1.2/'Sound Power'!$C279)*('Sound Power'!$B279/3600)/('Sound Power'!$D279)/('Sound Power'!$F279)))),DEGREES(ACOS(1-(1/'ModelParams Lw'!J$29*SQRT(0.5*1.2/'Sound Power'!$C279)*('Sound Power'!$B279/3600)/('Sound Power'!$D279)/('Sound Power'!$F279)))))</f>
        <v>#DIV/0!</v>
      </c>
      <c r="CA279" s="26" t="e">
        <f>IF(Calcul!$E281="SW",'ModelParams Lw'!C$22+'ModelParams Lw'!C$23*LOG('Sound Power'!$D279/'Sound Power'!$E279)+'ModelParams Lw'!C$24*LN('Sound Power'!BS279),IF('ModelParams Lw'!C$26+'ModelParams Lw'!C$27*LOG('Sound Power'!$D279/'Sound Power'!$E279)+'ModelParams Lw'!C$28*LN('Sound Power'!BS279)&lt;'ModelParams Lw'!C$22+'ModelParams Lw'!C$23*LOG('Sound Power'!$D279/'Sound Power'!$E279)+'ModelParams Lw'!C$24*LN('Sound Power'!BS279),'ModelParams Lw'!C$22+'ModelParams Lw'!C$23*LOG('Sound Power'!$D279/'Sound Power'!$E279)+'ModelParams Lw'!C$24*LN('Sound Power'!BS279),'ModelParams Lw'!C$26+'ModelParams Lw'!C$27*LOG('Sound Power'!$D279/'Sound Power'!$E279)+'ModelParams Lw'!C$28*LN('Sound Power'!BS279)))</f>
        <v>#DIV/0!</v>
      </c>
      <c r="CB279" s="26" t="e">
        <f>IF(Calcul!$E281="SW",'ModelParams Lw'!D$22+'ModelParams Lw'!D$23*LOG('Sound Power'!$D279/'Sound Power'!$E279)+'ModelParams Lw'!D$24*LN('Sound Power'!BT279),IF('ModelParams Lw'!D$26+'ModelParams Lw'!D$27*LOG('Sound Power'!$D279/'Sound Power'!$E279)+'ModelParams Lw'!D$28*LN('Sound Power'!BT279)&lt;'ModelParams Lw'!D$22+'ModelParams Lw'!D$23*LOG('Sound Power'!$D279/'Sound Power'!$E279)+'ModelParams Lw'!D$24*LN('Sound Power'!BT279),'ModelParams Lw'!D$22+'ModelParams Lw'!D$23*LOG('Sound Power'!$D279/'Sound Power'!$E279)+'ModelParams Lw'!D$24*LN('Sound Power'!BT279),'ModelParams Lw'!D$26+'ModelParams Lw'!D$27*LOG('Sound Power'!$D279/'Sound Power'!$E279)+'ModelParams Lw'!D$28*LN('Sound Power'!BT279)))</f>
        <v>#DIV/0!</v>
      </c>
      <c r="CC279" s="26" t="e">
        <f>IF(Calcul!$E281="SW",'ModelParams Lw'!E$22+'ModelParams Lw'!E$23*LOG('Sound Power'!$D279/'Sound Power'!$E279)+'ModelParams Lw'!E$24*LN('Sound Power'!BU279),IF('ModelParams Lw'!E$26+'ModelParams Lw'!E$27*LOG('Sound Power'!$D279/'Sound Power'!$E279)+'ModelParams Lw'!E$28*LN('Sound Power'!BU279)&lt;'ModelParams Lw'!E$22+'ModelParams Lw'!E$23*LOG('Sound Power'!$D279/'Sound Power'!$E279)+'ModelParams Lw'!E$24*LN('Sound Power'!BU279),'ModelParams Lw'!E$22+'ModelParams Lw'!E$23*LOG('Sound Power'!$D279/'Sound Power'!$E279)+'ModelParams Lw'!E$24*LN('Sound Power'!BU279),'ModelParams Lw'!E$26+'ModelParams Lw'!E$27*LOG('Sound Power'!$D279/'Sound Power'!$E279)+'ModelParams Lw'!E$28*LN('Sound Power'!BU279)))</f>
        <v>#DIV/0!</v>
      </c>
      <c r="CD279" s="26" t="e">
        <f>IF(Calcul!$E281="SW",'ModelParams Lw'!F$22+'ModelParams Lw'!F$23*LOG('Sound Power'!$D279/'Sound Power'!$E279)+'ModelParams Lw'!F$24*LN('Sound Power'!BV279),IF('ModelParams Lw'!F$26+'ModelParams Lw'!F$27*LOG('Sound Power'!$D279/'Sound Power'!$E279)+'ModelParams Lw'!F$28*LN('Sound Power'!BV279)&lt;'ModelParams Lw'!F$22+'ModelParams Lw'!F$23*LOG('Sound Power'!$D279/'Sound Power'!$E279)+'ModelParams Lw'!F$24*LN('Sound Power'!BV279),'ModelParams Lw'!F$22+'ModelParams Lw'!F$23*LOG('Sound Power'!$D279/'Sound Power'!$E279)+'ModelParams Lw'!F$24*LN('Sound Power'!BV279),'ModelParams Lw'!F$26+'ModelParams Lw'!F$27*LOG('Sound Power'!$D279/'Sound Power'!$E279)+'ModelParams Lw'!F$28*LN('Sound Power'!BV279)))</f>
        <v>#DIV/0!</v>
      </c>
      <c r="CE279" s="26" t="e">
        <f>IF(Calcul!$E281="SW",'ModelParams Lw'!G$22+'ModelParams Lw'!G$23*LOG('Sound Power'!$D279/'Sound Power'!$E279)+'ModelParams Lw'!G$24*LN('Sound Power'!BW279),IF('ModelParams Lw'!G$26+'ModelParams Lw'!G$27*LOG('Sound Power'!$D279/'Sound Power'!$E279)+'ModelParams Lw'!G$28*LN('Sound Power'!BW279)&lt;'ModelParams Lw'!G$22+'ModelParams Lw'!G$23*LOG('Sound Power'!$D279/'Sound Power'!$E279)+'ModelParams Lw'!G$24*LN('Sound Power'!BW279),'ModelParams Lw'!G$22+'ModelParams Lw'!G$23*LOG('Sound Power'!$D279/'Sound Power'!$E279)+'ModelParams Lw'!G$24*LN('Sound Power'!BW279),'ModelParams Lw'!G$26+'ModelParams Lw'!G$27*LOG('Sound Power'!$D279/'Sound Power'!$E279)+'ModelParams Lw'!G$28*LN('Sound Power'!BW279)))</f>
        <v>#DIV/0!</v>
      </c>
      <c r="CF279" s="26" t="e">
        <f>IF(Calcul!$E281="SW",'ModelParams Lw'!H$22+'ModelParams Lw'!H$23*LOG('Sound Power'!$D279/'Sound Power'!$E279)+'ModelParams Lw'!H$24*LN('Sound Power'!BX279),IF('ModelParams Lw'!H$26+'ModelParams Lw'!H$27*LOG('Sound Power'!$D279/'Sound Power'!$E279)+'ModelParams Lw'!H$28*LN('Sound Power'!BX279)&lt;'ModelParams Lw'!H$22+'ModelParams Lw'!H$23*LOG('Sound Power'!$D279/'Sound Power'!$E279)+'ModelParams Lw'!H$24*LN('Sound Power'!BX279),'ModelParams Lw'!H$22+'ModelParams Lw'!H$23*LOG('Sound Power'!$D279/'Sound Power'!$E279)+'ModelParams Lw'!H$24*LN('Sound Power'!BX279),'ModelParams Lw'!H$26+'ModelParams Lw'!H$27*LOG('Sound Power'!$D279/'Sound Power'!$E279)+'ModelParams Lw'!H$28*LN('Sound Power'!BX279)))</f>
        <v>#DIV/0!</v>
      </c>
      <c r="CG279" s="26" t="e">
        <f>IF(Calcul!$E281="SW",'ModelParams Lw'!I$22+'ModelParams Lw'!I$23*LOG('Sound Power'!$D279/'Sound Power'!$E279)+'ModelParams Lw'!I$24*LN('Sound Power'!BY279),IF('ModelParams Lw'!I$26+'ModelParams Lw'!I$27*LOG('Sound Power'!$D279/'Sound Power'!$E279)+'ModelParams Lw'!I$28*LN('Sound Power'!BY279)&lt;'ModelParams Lw'!I$22+'ModelParams Lw'!I$23*LOG('Sound Power'!$D279/'Sound Power'!$E279)+'ModelParams Lw'!I$24*LN('Sound Power'!BY279),'ModelParams Lw'!I$22+'ModelParams Lw'!I$23*LOG('Sound Power'!$D279/'Sound Power'!$E279)+'ModelParams Lw'!I$24*LN('Sound Power'!BY279),'ModelParams Lw'!I$26+'ModelParams Lw'!I$27*LOG('Sound Power'!$D279/'Sound Power'!$E279)+'ModelParams Lw'!I$28*LN('Sound Power'!BY279)))</f>
        <v>#DIV/0!</v>
      </c>
      <c r="CH279" s="26" t="e">
        <f>IF(Calcul!$E281="SW",'ModelParams Lw'!J$22+'ModelParams Lw'!J$23*LOG('Sound Power'!$D279/'Sound Power'!$E279)+'ModelParams Lw'!J$24*LN('Sound Power'!BZ279),IF('ModelParams Lw'!J$26+'ModelParams Lw'!J$27*LOG('Sound Power'!$D279/'Sound Power'!$E279)+'ModelParams Lw'!J$28*LN('Sound Power'!BZ279)&lt;'ModelParams Lw'!J$22+'ModelParams Lw'!J$23*LOG('Sound Power'!$D279/'Sound Power'!$E279)+'ModelParams Lw'!J$24*LN('Sound Power'!BZ279),'ModelParams Lw'!J$22+'ModelParams Lw'!J$23*LOG('Sound Power'!$D279/'Sound Power'!$E279)+'ModelParams Lw'!J$24*LN('Sound Power'!BZ279),'ModelParams Lw'!J$26+'ModelParams Lw'!J$27*LOG('Sound Power'!$D279/'Sound Power'!$E279)+'ModelParams Lw'!J$28*LN('Sound Power'!BZ279)))</f>
        <v>#DIV/0!</v>
      </c>
      <c r="CI279" s="26" t="e">
        <f t="shared" si="108"/>
        <v>#DIV/0!</v>
      </c>
      <c r="CJ279" s="26" t="e">
        <f t="shared" si="109"/>
        <v>#DIV/0!</v>
      </c>
      <c r="CK279" s="26" t="e">
        <f t="shared" si="110"/>
        <v>#DIV/0!</v>
      </c>
      <c r="CL279" s="26" t="e">
        <f t="shared" si="111"/>
        <v>#DIV/0!</v>
      </c>
      <c r="CM279" s="26" t="e">
        <f t="shared" si="112"/>
        <v>#DIV/0!</v>
      </c>
      <c r="CN279" s="26" t="e">
        <f t="shared" si="113"/>
        <v>#DIV/0!</v>
      </c>
      <c r="CO279" s="26" t="e">
        <f t="shared" si="114"/>
        <v>#DIV/0!</v>
      </c>
      <c r="CP279" s="26" t="e">
        <f t="shared" si="115"/>
        <v>#DIV/0!</v>
      </c>
      <c r="CQ279" s="26" t="e">
        <f>10*LOG10(IF(CI279="",0,POWER(10,((CI279+'ModelParams Lw'!$O$4)/10))) +IF(CJ279="",0,POWER(10,((CJ279+'ModelParams Lw'!$P$4)/10))) +IF(CK279="",0,POWER(10,((CK279+'ModelParams Lw'!$Q$4)/10))) +IF(CL279="",0,POWER(10,((CL279+'ModelParams Lw'!$R$4)/10))) +IF(CM279="",0,POWER(10,((CM279+'ModelParams Lw'!$S$4)/10))) +IF(CN279="",0,POWER(10,((CN279+'ModelParams Lw'!$T$4)/10))) +IF(CO279="",0,POWER(10,((CO279+'ModelParams Lw'!$U$4)/10)))+IF(CP279="",0,POWER(10,((CP279+'ModelParams Lw'!$V$4)/10))))</f>
        <v>#DIV/0!</v>
      </c>
      <c r="CR279" s="26" t="e">
        <f t="shared" si="116"/>
        <v>#DIV/0!</v>
      </c>
      <c r="CS279" s="26" t="e">
        <f>(CI279-'ModelParams Lw'!$O$10)/'ModelParams Lw'!$O$11</f>
        <v>#DIV/0!</v>
      </c>
      <c r="CT279" s="26" t="e">
        <f>(CJ279-'ModelParams Lw'!$P$10)/'ModelParams Lw'!$P$11</f>
        <v>#DIV/0!</v>
      </c>
      <c r="CU279" s="26" t="e">
        <f>(CK279-'ModelParams Lw'!$Q$10)/'ModelParams Lw'!$Q$11</f>
        <v>#DIV/0!</v>
      </c>
      <c r="CV279" s="26" t="e">
        <f>(CL279-'ModelParams Lw'!$R$10)/'ModelParams Lw'!$R$11</f>
        <v>#DIV/0!</v>
      </c>
      <c r="CW279" s="26" t="e">
        <f>(CM279-'ModelParams Lw'!$S$10)/'ModelParams Lw'!$S$11</f>
        <v>#DIV/0!</v>
      </c>
      <c r="CX279" s="26" t="e">
        <f>(CN279-'ModelParams Lw'!$T$10)/'ModelParams Lw'!$T$11</f>
        <v>#DIV/0!</v>
      </c>
      <c r="CY279" s="26" t="e">
        <f>(CO279-'ModelParams Lw'!$U$10)/'ModelParams Lw'!$U$11</f>
        <v>#DIV/0!</v>
      </c>
      <c r="CZ279" s="26" t="e">
        <f>(CP279-'ModelParams Lw'!$V$10)/'ModelParams Lw'!$V$11</f>
        <v>#DIV/0!</v>
      </c>
    </row>
    <row r="280" spans="1:104" x14ac:dyDescent="0.2">
      <c r="A280" s="13">
        <f>Calcul!A282</f>
        <v>0</v>
      </c>
      <c r="B280" s="13">
        <f t="shared" si="117"/>
        <v>0</v>
      </c>
      <c r="C280" s="13">
        <f>Calcul!B282</f>
        <v>0</v>
      </c>
      <c r="D280" s="13">
        <f>Calcul!C282/1000</f>
        <v>0</v>
      </c>
      <c r="E280" s="13">
        <f>Calcul!D282/1000</f>
        <v>0</v>
      </c>
      <c r="F280" s="13">
        <f t="shared" si="118"/>
        <v>0</v>
      </c>
      <c r="G280" s="23" t="e">
        <f>DEGREES(ACOS(1-(1/'ModelParams Lw'!B$15*SQRT(0.5*1.2/'Sound Power'!$C280)*('Sound Power'!$B280/3600)/('Sound Power'!$D280)/('Sound Power'!$F280))))</f>
        <v>#DIV/0!</v>
      </c>
      <c r="H280" s="23" t="e">
        <f>DEGREES(ACOS(1-(1/'ModelParams Lw'!C$15*SQRT(0.5*1.2/'Sound Power'!$C280)*('Sound Power'!$B280/3600)/('Sound Power'!$D280)/('Sound Power'!$F280))))</f>
        <v>#DIV/0!</v>
      </c>
      <c r="I280" s="23" t="e">
        <f>DEGREES(ACOS(1-(1/'ModelParams Lw'!D$15*SQRT(0.5*1.2/'Sound Power'!$C280)*('Sound Power'!$B280/3600)/('Sound Power'!$D280)/('Sound Power'!$F280))))</f>
        <v>#DIV/0!</v>
      </c>
      <c r="J280" s="23" t="e">
        <f>DEGREES(ACOS(1-(1/'ModelParams Lw'!E$15*SQRT(0.5*1.2/'Sound Power'!$C280)*('Sound Power'!$B280/3600)/('Sound Power'!$D280)/('Sound Power'!$F280))))</f>
        <v>#DIV/0!</v>
      </c>
      <c r="K280" s="23" t="e">
        <f>DEGREES(ACOS(1-(1/'ModelParams Lw'!F$15*SQRT(0.5*1.2/'Sound Power'!$C280)*('Sound Power'!$B280/3600)/('Sound Power'!$D280)/('Sound Power'!$F280))))</f>
        <v>#DIV/0!</v>
      </c>
      <c r="L280" s="23" t="e">
        <f>DEGREES(ACOS(1-(1/'ModelParams Lw'!G$15*SQRT(0.5*1.2/'Sound Power'!$C280)*('Sound Power'!$B280/3600)/('Sound Power'!$D280)/('Sound Power'!$F280))))</f>
        <v>#DIV/0!</v>
      </c>
      <c r="M280" s="23" t="e">
        <f>DEGREES(ACOS(1-(1/'ModelParams Lw'!H$15*SQRT(0.5*1.2/'Sound Power'!$C280)*('Sound Power'!$B280/3600)/('Sound Power'!$D280)/('Sound Power'!$F280))))</f>
        <v>#DIV/0!</v>
      </c>
      <c r="N280" s="23" t="e">
        <f>DEGREES(ACOS(1-(1/'ModelParams Lw'!I$15*SQRT(0.5*1.2/'Sound Power'!$C280)*('Sound Power'!$B280/3600)/('Sound Power'!$D280)/('Sound Power'!$F280))))</f>
        <v>#DIV/0!</v>
      </c>
      <c r="O280" s="26" t="e">
        <f>('ModelParams Lw'!B$4*LN('Sound Power'!G280)/(1+EXP(-('Sound Power'!$D280*1000+'ModelParams Lw'!B$6)/'ModelParams Lw'!B$7))+'ModelParams Lw'!B$5)*LN('Sound Power'!$B280)-('ModelParams Lw'!B$8+'ModelParams Lw'!B$9*$D280+'ModelParams Lw'!B$10*'Sound Power'!$F280^'ModelParams Lw'!B$14+'ModelParams Lw'!B$11*LN('Sound Power'!G280)+'ModelParams Lw'!B$12*'Sound Power'!$D280*'Sound Power'!$F280+'ModelParams Lw'!B$13*'Sound Power'!$D280*LN('Sound Power'!G280))</f>
        <v>#DIV/0!</v>
      </c>
      <c r="P280" s="26" t="e">
        <f>('ModelParams Lw'!C$4*LN('Sound Power'!H280)/(1+EXP(-('Sound Power'!$D280*1000+'ModelParams Lw'!C$6)/'ModelParams Lw'!C$7))+'ModelParams Lw'!C$5)*LN('Sound Power'!$B280)-('ModelParams Lw'!C$8+'ModelParams Lw'!C$9*$D280+'ModelParams Lw'!C$10*'Sound Power'!$F280^'ModelParams Lw'!C$14+'ModelParams Lw'!C$11*LN('Sound Power'!H280)+'ModelParams Lw'!C$12*'Sound Power'!$D280*'Sound Power'!$F280+'ModelParams Lw'!C$13*'Sound Power'!$D280*LN('Sound Power'!H280))</f>
        <v>#DIV/0!</v>
      </c>
      <c r="Q280" s="26" t="e">
        <f>('ModelParams Lw'!D$4*LN('Sound Power'!I280)/(1+EXP(-('Sound Power'!$D280*1000+'ModelParams Lw'!D$6)/'ModelParams Lw'!D$7))+'ModelParams Lw'!D$5)*LN('Sound Power'!$B280)-('ModelParams Lw'!D$8+'ModelParams Lw'!D$9*$D280+'ModelParams Lw'!D$10*'Sound Power'!$F280^'ModelParams Lw'!D$14+'ModelParams Lw'!D$11*LN('Sound Power'!I280)+'ModelParams Lw'!D$12*'Sound Power'!$D280*'Sound Power'!$F280+'ModelParams Lw'!D$13*'Sound Power'!$D280*LN('Sound Power'!I280))</f>
        <v>#DIV/0!</v>
      </c>
      <c r="R280" s="26" t="e">
        <f>('ModelParams Lw'!E$4*LN('Sound Power'!J280)/(1+EXP(-('Sound Power'!$D280*1000+'ModelParams Lw'!E$6)/'ModelParams Lw'!E$7))+'ModelParams Lw'!E$5)*LN('Sound Power'!$B280)-('ModelParams Lw'!E$8+'ModelParams Lw'!E$9*$D280+'ModelParams Lw'!E$10*'Sound Power'!$F280^'ModelParams Lw'!E$14+'ModelParams Lw'!E$11*LN('Sound Power'!J280)+'ModelParams Lw'!E$12*'Sound Power'!$D280*'Sound Power'!$F280+'ModelParams Lw'!E$13*'Sound Power'!$D280*LN('Sound Power'!J280))</f>
        <v>#DIV/0!</v>
      </c>
      <c r="S280" s="26" t="e">
        <f>('ModelParams Lw'!F$4*LN('Sound Power'!K280)/(1+EXP(-('Sound Power'!$D280*1000+'ModelParams Lw'!F$6)/'ModelParams Lw'!F$7))+'ModelParams Lw'!F$5)*LN('Sound Power'!$B280)-('ModelParams Lw'!F$8+'ModelParams Lw'!F$9*$D280+'ModelParams Lw'!F$10*'Sound Power'!$F280^'ModelParams Lw'!F$14+'ModelParams Lw'!F$11*LN('Sound Power'!K280)+'ModelParams Lw'!F$12*'Sound Power'!$D280*'Sound Power'!$F280+'ModelParams Lw'!F$13*'Sound Power'!$D280*LN('Sound Power'!K280))</f>
        <v>#DIV/0!</v>
      </c>
      <c r="T280" s="26" t="e">
        <f>('ModelParams Lw'!G$4*LN('Sound Power'!L280)/(1+EXP(-('Sound Power'!$D280*1000+'ModelParams Lw'!G$6)/'ModelParams Lw'!G$7))+'ModelParams Lw'!G$5)*LN('Sound Power'!$B280)-('ModelParams Lw'!G$8+'ModelParams Lw'!G$9*$D280+'ModelParams Lw'!G$10*'Sound Power'!$F280^'ModelParams Lw'!G$14+'ModelParams Lw'!G$11*LN('Sound Power'!L280)+'ModelParams Lw'!G$12*'Sound Power'!$D280*'Sound Power'!$F280+'ModelParams Lw'!G$13*'Sound Power'!$D280*LN('Sound Power'!L280))</f>
        <v>#DIV/0!</v>
      </c>
      <c r="U280" s="26" t="e">
        <f>('ModelParams Lw'!H$4*LN('Sound Power'!M280)/(1+EXP(-('Sound Power'!$D280*1000+'ModelParams Lw'!H$6)/'ModelParams Lw'!H$7))+'ModelParams Lw'!H$5)*LN('Sound Power'!$B280)-('ModelParams Lw'!H$8+'ModelParams Lw'!H$9*$D280+'ModelParams Lw'!H$10*'Sound Power'!$F280^'ModelParams Lw'!H$14+'ModelParams Lw'!H$11*LN('Sound Power'!M280)+'ModelParams Lw'!H$12*'Sound Power'!$D280*'Sound Power'!$F280+'ModelParams Lw'!H$13*'Sound Power'!$D280*LN('Sound Power'!M280))</f>
        <v>#DIV/0!</v>
      </c>
      <c r="V280" s="26" t="e">
        <f>('ModelParams Lw'!I$4*LN('Sound Power'!N280)/(1+EXP(-('Sound Power'!$D280*1000+'ModelParams Lw'!I$6)/'ModelParams Lw'!I$7))+'ModelParams Lw'!I$5)*LN('Sound Power'!$B280)-('ModelParams Lw'!I$8+'ModelParams Lw'!I$9*$D280+'ModelParams Lw'!I$10*'Sound Power'!$F280^'ModelParams Lw'!I$14+'ModelParams Lw'!I$11*LN('Sound Power'!N280)+'ModelParams Lw'!I$12*'Sound Power'!$D280*'Sound Power'!$F280+'ModelParams Lw'!I$13*'Sound Power'!$D280*LN('Sound Power'!N280))</f>
        <v>#DIV/0!</v>
      </c>
      <c r="W280" s="26" t="e">
        <f>10*LOG10(IF(O280="",0,POWER(10,((O280+'ModelParams Lw'!$O$4)/10))) +IF(P280="",0,POWER(10,((P280+'ModelParams Lw'!$P$4)/10))) +IF(Q280="",0,POWER(10,((Q280+'ModelParams Lw'!$Q$4)/10))) +IF(R280="",0,POWER(10,((R280+'ModelParams Lw'!$R$4)/10))) +IF(S280="",0,POWER(10,((S280+'ModelParams Lw'!$S$4)/10))) +IF(T280="",0,POWER(10,((T280+'ModelParams Lw'!$T$4)/10))) +IF(U280="",0,POWER(10,((U280+'ModelParams Lw'!$U$4)/10)))+IF(V280="",0,POWER(10,((V280+'ModelParams Lw'!$V$4)/10))))</f>
        <v>#DIV/0!</v>
      </c>
      <c r="X280" s="26" t="e">
        <f t="shared" si="102"/>
        <v>#DIV/0!</v>
      </c>
      <c r="Y280" s="26" t="e">
        <f>(O280-'ModelParams Lw'!O$10)/'ModelParams Lw'!O$11</f>
        <v>#DIV/0!</v>
      </c>
      <c r="Z280" s="26" t="e">
        <f>(P280-'ModelParams Lw'!P$10)/'ModelParams Lw'!P$11</f>
        <v>#DIV/0!</v>
      </c>
      <c r="AA280" s="26" t="e">
        <f>(Q280-'ModelParams Lw'!Q$10)/'ModelParams Lw'!Q$11</f>
        <v>#DIV/0!</v>
      </c>
      <c r="AB280" s="26" t="e">
        <f>(R280-'ModelParams Lw'!R$10)/'ModelParams Lw'!R$11</f>
        <v>#DIV/0!</v>
      </c>
      <c r="AC280" s="26" t="e">
        <f>(S280-'ModelParams Lw'!S$10)/'ModelParams Lw'!S$11</f>
        <v>#DIV/0!</v>
      </c>
      <c r="AD280" s="26" t="e">
        <f>(T280-'ModelParams Lw'!T$10)/'ModelParams Lw'!T$11</f>
        <v>#DIV/0!</v>
      </c>
      <c r="AE280" s="26" t="e">
        <f>(U280-'ModelParams Lw'!U$10)/'ModelParams Lw'!U$11</f>
        <v>#DIV/0!</v>
      </c>
      <c r="AF280" s="26" t="e">
        <f>(V280-'ModelParams Lw'!V$10)/'ModelParams Lw'!V$11</f>
        <v>#DIV/0!</v>
      </c>
      <c r="AG280" s="26" t="e">
        <f t="shared" si="103"/>
        <v>#DIV/0!</v>
      </c>
      <c r="AH280" s="26" t="e">
        <f>VLOOKUP(D280*1000,'ModelParams Lw'!$A$38:$D$58,4)</f>
        <v>#N/A</v>
      </c>
      <c r="AI280" s="56" t="e">
        <f>VLOOKUP(D280*1000,'ModelParams Lw'!$A$38:$D$58,2)</f>
        <v>#N/A</v>
      </c>
      <c r="AJ280" s="46" t="e">
        <f t="shared" si="104"/>
        <v>#DIV/0!</v>
      </c>
      <c r="AK280" s="26" t="e">
        <f t="shared" si="105"/>
        <v>#VALUE!</v>
      </c>
      <c r="AL280" s="26" t="e">
        <f>IF($AI280=100,'ModelParams Lw'!R$35*'Sound Power'!$AH280^2+'ModelParams Lw'!R$36*'Sound Power'!$AH280+'ModelParams Lw'!R$37,IF($AI280=150,'ModelParams Lw'!R$38*'Sound Power'!$AH280^2+'ModelParams Lw'!R$39*'Sound Power'!$AH280+'ModelParams Lw'!R$40,'ModelParams Lw'!R$41*'Sound Power'!$AH280^2+'ModelParams Lw'!R$42*'Sound Power'!$AH280+'ModelParams Lw'!R$43))</f>
        <v>#N/A</v>
      </c>
      <c r="AM280" s="26" t="e">
        <f>IF($AI280=100,'ModelParams Lw'!S$35*'Sound Power'!$AH280^2+'ModelParams Lw'!S$36*'Sound Power'!$AH280+'ModelParams Lw'!S$37,IF($AI280=150,'ModelParams Lw'!S$38*'Sound Power'!$AH280^2+'ModelParams Lw'!S$39*'Sound Power'!$AH280+'ModelParams Lw'!S$40,'ModelParams Lw'!S$41*'Sound Power'!$AH280^2+'ModelParams Lw'!S$42*'Sound Power'!$AH280+'ModelParams Lw'!S$43))</f>
        <v>#N/A</v>
      </c>
      <c r="AN280" s="26" t="e">
        <f>IF($AI280=100,'ModelParams Lw'!T$35*'Sound Power'!$AH280^2+'ModelParams Lw'!T$36*'Sound Power'!$AH280+'ModelParams Lw'!T$37,IF($AI280=150,'ModelParams Lw'!T$38*'Sound Power'!$AH280^2+'ModelParams Lw'!T$39*'Sound Power'!$AH280+'ModelParams Lw'!T$40,'ModelParams Lw'!T$41*'Sound Power'!$AH280^2+'ModelParams Lw'!T$42*'Sound Power'!$AH280+'ModelParams Lw'!T$43))</f>
        <v>#N/A</v>
      </c>
      <c r="AO280" s="26" t="e">
        <f>IF($AI280=100,'ModelParams Lw'!U$35*'Sound Power'!$AH280^2+'ModelParams Lw'!U$36*'Sound Power'!$AH280+'ModelParams Lw'!U$37,IF($AI280=150,'ModelParams Lw'!U$38*'Sound Power'!$AH280^2+'ModelParams Lw'!U$39*'Sound Power'!$AH280+'ModelParams Lw'!U$40,'ModelParams Lw'!U$41*'Sound Power'!$AH280^2+'ModelParams Lw'!U$42*'Sound Power'!$AH280+'ModelParams Lw'!U$43))</f>
        <v>#N/A</v>
      </c>
      <c r="AP280" s="26" t="e">
        <f>IF($AI280=100,'ModelParams Lw'!V$35*'Sound Power'!$AH280^2+'ModelParams Lw'!V$36*'Sound Power'!$AH280+'ModelParams Lw'!V$37,IF($AI280=150,'ModelParams Lw'!V$38*'Sound Power'!$AH280^2+'ModelParams Lw'!V$39*'Sound Power'!$AH280+'ModelParams Lw'!V$40,'ModelParams Lw'!V$41*'Sound Power'!$AH280^2+'ModelParams Lw'!V$42*'Sound Power'!$AH280+'ModelParams Lw'!V$43))</f>
        <v>#N/A</v>
      </c>
      <c r="AQ280" s="26" t="e">
        <f>IF($AI280=100,'ModelParams Lw'!W$35*'Sound Power'!$AH280^2+'ModelParams Lw'!W$36*'Sound Power'!$AH280+'ModelParams Lw'!W$37,IF($AI280=150,'ModelParams Lw'!W$38*'Sound Power'!$AH280^2+'ModelParams Lw'!W$39*'Sound Power'!$AH280+'ModelParams Lw'!W$40,'ModelParams Lw'!W$41*'Sound Power'!$AH280^2+'ModelParams Lw'!W$42*'Sound Power'!$AH280+'ModelParams Lw'!W$43))</f>
        <v>#N/A</v>
      </c>
      <c r="AR280" s="26" t="e">
        <f t="shared" si="106"/>
        <v>#VALUE!</v>
      </c>
      <c r="AS280" s="26" t="e">
        <f>IF(26.83*LN($AJ280)-11.791-'ModelParams Lw'!B$35&lt;0,0,26.83*LN($AJ280)-11.791-'ModelParams Lw'!B$35)</f>
        <v>#DIV/0!</v>
      </c>
      <c r="AT280" s="26" t="e">
        <f>IF(26.83*LN($AJ280)-11.791-'ModelParams Lw'!C$35&lt;0,0,26.83*LN($AJ280)-11.791-'ModelParams Lw'!C$35)</f>
        <v>#DIV/0!</v>
      </c>
      <c r="AU280" s="26" t="e">
        <f>IF(26.83*LN($AJ280)-11.791-'ModelParams Lw'!D$35&lt;0,0,26.83*LN($AJ280)-11.791-'ModelParams Lw'!D$35)</f>
        <v>#DIV/0!</v>
      </c>
      <c r="AV280" s="26" t="e">
        <f>IF(26.83*LN($AJ280)-11.791-'ModelParams Lw'!E$35&lt;0,0,26.83*LN($AJ280)-11.791-'ModelParams Lw'!E$35)</f>
        <v>#DIV/0!</v>
      </c>
      <c r="AW280" s="26" t="e">
        <f>IF(26.83*LN($AJ280)-11.791-'ModelParams Lw'!F$35&lt;0,0,26.83*LN($AJ280)-11.791-'ModelParams Lw'!F$35)</f>
        <v>#DIV/0!</v>
      </c>
      <c r="AX280" s="26" t="e">
        <f>IF(26.83*LN($AJ280)-11.791-'ModelParams Lw'!G$35&lt;0,0,26.83*LN($AJ280)-11.791-'ModelParams Lw'!G$35)</f>
        <v>#DIV/0!</v>
      </c>
      <c r="AY280" s="26" t="e">
        <f>IF(26.83*LN($AJ280)-11.791-'ModelParams Lw'!H$35&lt;0,0,26.83*LN($AJ280)-11.791-'ModelParams Lw'!H$35)</f>
        <v>#DIV/0!</v>
      </c>
      <c r="AZ280" s="26" t="e">
        <f>IF(26.83*LN($AJ280)-11.791-'ModelParams Lw'!I$35&lt;0,0,26.83*LN($AJ280)-11.791-'ModelParams Lw'!I$35)</f>
        <v>#DIV/0!</v>
      </c>
      <c r="BA280" s="26" t="e">
        <f t="shared" si="119"/>
        <v>#DIV/0!</v>
      </c>
      <c r="BB280" s="26" t="e">
        <f t="shared" si="120"/>
        <v>#DIV/0!</v>
      </c>
      <c r="BC280" s="26" t="e">
        <f t="shared" si="121"/>
        <v>#DIV/0!</v>
      </c>
      <c r="BD280" s="26" t="e">
        <f t="shared" si="122"/>
        <v>#DIV/0!</v>
      </c>
      <c r="BE280" s="26" t="e">
        <f t="shared" si="123"/>
        <v>#DIV/0!</v>
      </c>
      <c r="BF280" s="26" t="e">
        <f t="shared" si="124"/>
        <v>#DIV/0!</v>
      </c>
      <c r="BG280" s="26" t="e">
        <f t="shared" si="125"/>
        <v>#DIV/0!</v>
      </c>
      <c r="BH280" s="26" t="e">
        <f t="shared" si="126"/>
        <v>#DIV/0!</v>
      </c>
      <c r="BI280" s="26" t="e">
        <f>10*LOG10(IF(BA280="",0,POWER(10,((BA280+'ModelParams Lw'!$O$4)/10))) +IF(BB280="",0,POWER(10,((BB280+'ModelParams Lw'!$P$4)/10))) +IF(BC280="",0,POWER(10,((BC280+'ModelParams Lw'!$Q$4)/10))) +IF(BD280="",0,POWER(10,((BD280+'ModelParams Lw'!$R$4)/10))) +IF(BE280="",0,POWER(10,((BE280+'ModelParams Lw'!$S$4)/10))) +IF(BF280="",0,POWER(10,((BF280+'ModelParams Lw'!$T$4)/10))) +IF(BG280="",0,POWER(10,((BG280+'ModelParams Lw'!$U$4)/10)))+IF(BH280="",0,POWER(10,((BH280+'ModelParams Lw'!$V$4)/10))))</f>
        <v>#DIV/0!</v>
      </c>
      <c r="BJ280" s="26" t="e">
        <f t="shared" si="107"/>
        <v>#DIV/0!</v>
      </c>
      <c r="BK280" s="26" t="e">
        <f>(BA280-'ModelParams Lw'!O$10)/'ModelParams Lw'!O$11</f>
        <v>#DIV/0!</v>
      </c>
      <c r="BL280" s="26" t="e">
        <f>(BB280-'ModelParams Lw'!P$10)/'ModelParams Lw'!P$11</f>
        <v>#DIV/0!</v>
      </c>
      <c r="BM280" s="26" t="e">
        <f>(BC280-'ModelParams Lw'!Q$10)/'ModelParams Lw'!Q$11</f>
        <v>#DIV/0!</v>
      </c>
      <c r="BN280" s="26" t="e">
        <f>(BD280-'ModelParams Lw'!R$10)/'ModelParams Lw'!R$11</f>
        <v>#DIV/0!</v>
      </c>
      <c r="BO280" s="26" t="e">
        <f>(BE280-'ModelParams Lw'!S$10)/'ModelParams Lw'!S$11</f>
        <v>#DIV/0!</v>
      </c>
      <c r="BP280" s="26" t="e">
        <f>(BF280-'ModelParams Lw'!T$10)/'ModelParams Lw'!T$11</f>
        <v>#DIV/0!</v>
      </c>
      <c r="BQ280" s="26" t="e">
        <f>(BG280-'ModelParams Lw'!U$10)/'ModelParams Lw'!U$11</f>
        <v>#DIV/0!</v>
      </c>
      <c r="BR280" s="26" t="e">
        <f>(BH280-'ModelParams Lw'!V$10)/'ModelParams Lw'!V$11</f>
        <v>#DIV/0!</v>
      </c>
      <c r="BS280" s="23" t="e">
        <f>IF(Calcul!$E282="SW",DEGREES(ACOS(1-(1/'ModelParams Lw'!C$25*SQRT(0.5*1.2/'Sound Power'!$C280)*('Sound Power'!$B280/3600)/('Sound Power'!$D280)/('Sound Power'!$F280)))),DEGREES(ACOS(1-(1/'ModelParams Lw'!C$29*SQRT(0.5*1.2/'Sound Power'!$C280)*('Sound Power'!$B280/3600)/('Sound Power'!$D280)/('Sound Power'!$F280)))))</f>
        <v>#DIV/0!</v>
      </c>
      <c r="BT280" s="23" t="e">
        <f>IF(Calcul!$E282="SW",DEGREES(ACOS(1-(1/'ModelParams Lw'!D$25*SQRT(0.5*1.2/'Sound Power'!$C280)*('Sound Power'!$B280/3600)/('Sound Power'!$D280)/('Sound Power'!$F280)))),DEGREES(ACOS(1-(1/'ModelParams Lw'!D$29*SQRT(0.5*1.2/'Sound Power'!$C280)*('Sound Power'!$B280/3600)/('Sound Power'!$D280)/('Sound Power'!$F280)))))</f>
        <v>#DIV/0!</v>
      </c>
      <c r="BU280" s="23" t="e">
        <f>IF(Calcul!$E282="SW",DEGREES(ACOS(1-(1/'ModelParams Lw'!E$25*SQRT(0.5*1.2/'Sound Power'!$C280)*('Sound Power'!$B280/3600)/('Sound Power'!$D280)/('Sound Power'!$F280)))),DEGREES(ACOS(1-(1/'ModelParams Lw'!E$29*SQRT(0.5*1.2/'Sound Power'!$C280)*('Sound Power'!$B280/3600)/('Sound Power'!$D280)/('Sound Power'!$F280)))))</f>
        <v>#DIV/0!</v>
      </c>
      <c r="BV280" s="23" t="e">
        <f>IF(Calcul!$E282="SW",DEGREES(ACOS(1-(1/'ModelParams Lw'!F$25*SQRT(0.5*1.2/'Sound Power'!$C280)*('Sound Power'!$B280/3600)/('Sound Power'!$D280)/('Sound Power'!$F280)))),DEGREES(ACOS(1-(1/'ModelParams Lw'!F$29*SQRT(0.5*1.2/'Sound Power'!$C280)*('Sound Power'!$B280/3600)/('Sound Power'!$D280)/('Sound Power'!$F280)))))</f>
        <v>#DIV/0!</v>
      </c>
      <c r="BW280" s="23" t="e">
        <f>IF(Calcul!$E282="SW",DEGREES(ACOS(1-(1/'ModelParams Lw'!G$25*SQRT(0.5*1.2/'Sound Power'!$C280)*('Sound Power'!$B280/3600)/('Sound Power'!$D280)/('Sound Power'!$F280)))),DEGREES(ACOS(1-(1/'ModelParams Lw'!G$29*SQRT(0.5*1.2/'Sound Power'!$C280)*('Sound Power'!$B280/3600)/('Sound Power'!$D280)/('Sound Power'!$F280)))))</f>
        <v>#DIV/0!</v>
      </c>
      <c r="BX280" s="23" t="e">
        <f>IF(Calcul!$E282="SW",DEGREES(ACOS(1-(1/'ModelParams Lw'!H$25*SQRT(0.5*1.2/'Sound Power'!$C280)*('Sound Power'!$B280/3600)/('Sound Power'!$D280)/('Sound Power'!$F280)))),DEGREES(ACOS(1-(1/'ModelParams Lw'!H$29*SQRT(0.5*1.2/'Sound Power'!$C280)*('Sound Power'!$B280/3600)/('Sound Power'!$D280)/('Sound Power'!$F280)))))</f>
        <v>#DIV/0!</v>
      </c>
      <c r="BY280" s="23" t="e">
        <f>IF(Calcul!$E282="SW",DEGREES(ACOS(1-(1/'ModelParams Lw'!I$25*SQRT(0.5*1.2/'Sound Power'!$C280)*('Sound Power'!$B280/3600)/('Sound Power'!$D280)/('Sound Power'!$F280)))),DEGREES(ACOS(1-(1/'ModelParams Lw'!I$29*SQRT(0.5*1.2/'Sound Power'!$C280)*('Sound Power'!$B280/3600)/('Sound Power'!$D280)/('Sound Power'!$F280)))))</f>
        <v>#DIV/0!</v>
      </c>
      <c r="BZ280" s="23" t="e">
        <f>IF(Calcul!$E282="SW",DEGREES(ACOS(1-(1/'ModelParams Lw'!J$25*SQRT(0.5*1.2/'Sound Power'!$C280)*('Sound Power'!$B280/3600)/('Sound Power'!$D280)/('Sound Power'!$F280)))),DEGREES(ACOS(1-(1/'ModelParams Lw'!J$29*SQRT(0.5*1.2/'Sound Power'!$C280)*('Sound Power'!$B280/3600)/('Sound Power'!$D280)/('Sound Power'!$F280)))))</f>
        <v>#DIV/0!</v>
      </c>
      <c r="CA280" s="26" t="e">
        <f>IF(Calcul!$E282="SW",'ModelParams Lw'!C$22+'ModelParams Lw'!C$23*LOG('Sound Power'!$D280/'Sound Power'!$E280)+'ModelParams Lw'!C$24*LN('Sound Power'!BS280),IF('ModelParams Lw'!C$26+'ModelParams Lw'!C$27*LOG('Sound Power'!$D280/'Sound Power'!$E280)+'ModelParams Lw'!C$28*LN('Sound Power'!BS280)&lt;'ModelParams Lw'!C$22+'ModelParams Lw'!C$23*LOG('Sound Power'!$D280/'Sound Power'!$E280)+'ModelParams Lw'!C$24*LN('Sound Power'!BS280),'ModelParams Lw'!C$22+'ModelParams Lw'!C$23*LOG('Sound Power'!$D280/'Sound Power'!$E280)+'ModelParams Lw'!C$24*LN('Sound Power'!BS280),'ModelParams Lw'!C$26+'ModelParams Lw'!C$27*LOG('Sound Power'!$D280/'Sound Power'!$E280)+'ModelParams Lw'!C$28*LN('Sound Power'!BS280)))</f>
        <v>#DIV/0!</v>
      </c>
      <c r="CB280" s="26" t="e">
        <f>IF(Calcul!$E282="SW",'ModelParams Lw'!D$22+'ModelParams Lw'!D$23*LOG('Sound Power'!$D280/'Sound Power'!$E280)+'ModelParams Lw'!D$24*LN('Sound Power'!BT280),IF('ModelParams Lw'!D$26+'ModelParams Lw'!D$27*LOG('Sound Power'!$D280/'Sound Power'!$E280)+'ModelParams Lw'!D$28*LN('Sound Power'!BT280)&lt;'ModelParams Lw'!D$22+'ModelParams Lw'!D$23*LOG('Sound Power'!$D280/'Sound Power'!$E280)+'ModelParams Lw'!D$24*LN('Sound Power'!BT280),'ModelParams Lw'!D$22+'ModelParams Lw'!D$23*LOG('Sound Power'!$D280/'Sound Power'!$E280)+'ModelParams Lw'!D$24*LN('Sound Power'!BT280),'ModelParams Lw'!D$26+'ModelParams Lw'!D$27*LOG('Sound Power'!$D280/'Sound Power'!$E280)+'ModelParams Lw'!D$28*LN('Sound Power'!BT280)))</f>
        <v>#DIV/0!</v>
      </c>
      <c r="CC280" s="26" t="e">
        <f>IF(Calcul!$E282="SW",'ModelParams Lw'!E$22+'ModelParams Lw'!E$23*LOG('Sound Power'!$D280/'Sound Power'!$E280)+'ModelParams Lw'!E$24*LN('Sound Power'!BU280),IF('ModelParams Lw'!E$26+'ModelParams Lw'!E$27*LOG('Sound Power'!$D280/'Sound Power'!$E280)+'ModelParams Lw'!E$28*LN('Sound Power'!BU280)&lt;'ModelParams Lw'!E$22+'ModelParams Lw'!E$23*LOG('Sound Power'!$D280/'Sound Power'!$E280)+'ModelParams Lw'!E$24*LN('Sound Power'!BU280),'ModelParams Lw'!E$22+'ModelParams Lw'!E$23*LOG('Sound Power'!$D280/'Sound Power'!$E280)+'ModelParams Lw'!E$24*LN('Sound Power'!BU280),'ModelParams Lw'!E$26+'ModelParams Lw'!E$27*LOG('Sound Power'!$D280/'Sound Power'!$E280)+'ModelParams Lw'!E$28*LN('Sound Power'!BU280)))</f>
        <v>#DIV/0!</v>
      </c>
      <c r="CD280" s="26" t="e">
        <f>IF(Calcul!$E282="SW",'ModelParams Lw'!F$22+'ModelParams Lw'!F$23*LOG('Sound Power'!$D280/'Sound Power'!$E280)+'ModelParams Lw'!F$24*LN('Sound Power'!BV280),IF('ModelParams Lw'!F$26+'ModelParams Lw'!F$27*LOG('Sound Power'!$D280/'Sound Power'!$E280)+'ModelParams Lw'!F$28*LN('Sound Power'!BV280)&lt;'ModelParams Lw'!F$22+'ModelParams Lw'!F$23*LOG('Sound Power'!$D280/'Sound Power'!$E280)+'ModelParams Lw'!F$24*LN('Sound Power'!BV280),'ModelParams Lw'!F$22+'ModelParams Lw'!F$23*LOG('Sound Power'!$D280/'Sound Power'!$E280)+'ModelParams Lw'!F$24*LN('Sound Power'!BV280),'ModelParams Lw'!F$26+'ModelParams Lw'!F$27*LOG('Sound Power'!$D280/'Sound Power'!$E280)+'ModelParams Lw'!F$28*LN('Sound Power'!BV280)))</f>
        <v>#DIV/0!</v>
      </c>
      <c r="CE280" s="26" t="e">
        <f>IF(Calcul!$E282="SW",'ModelParams Lw'!G$22+'ModelParams Lw'!G$23*LOG('Sound Power'!$D280/'Sound Power'!$E280)+'ModelParams Lw'!G$24*LN('Sound Power'!BW280),IF('ModelParams Lw'!G$26+'ModelParams Lw'!G$27*LOG('Sound Power'!$D280/'Sound Power'!$E280)+'ModelParams Lw'!G$28*LN('Sound Power'!BW280)&lt;'ModelParams Lw'!G$22+'ModelParams Lw'!G$23*LOG('Sound Power'!$D280/'Sound Power'!$E280)+'ModelParams Lw'!G$24*LN('Sound Power'!BW280),'ModelParams Lw'!G$22+'ModelParams Lw'!G$23*LOG('Sound Power'!$D280/'Sound Power'!$E280)+'ModelParams Lw'!G$24*LN('Sound Power'!BW280),'ModelParams Lw'!G$26+'ModelParams Lw'!G$27*LOG('Sound Power'!$D280/'Sound Power'!$E280)+'ModelParams Lw'!G$28*LN('Sound Power'!BW280)))</f>
        <v>#DIV/0!</v>
      </c>
      <c r="CF280" s="26" t="e">
        <f>IF(Calcul!$E282="SW",'ModelParams Lw'!H$22+'ModelParams Lw'!H$23*LOG('Sound Power'!$D280/'Sound Power'!$E280)+'ModelParams Lw'!H$24*LN('Sound Power'!BX280),IF('ModelParams Lw'!H$26+'ModelParams Lw'!H$27*LOG('Sound Power'!$D280/'Sound Power'!$E280)+'ModelParams Lw'!H$28*LN('Sound Power'!BX280)&lt;'ModelParams Lw'!H$22+'ModelParams Lw'!H$23*LOG('Sound Power'!$D280/'Sound Power'!$E280)+'ModelParams Lw'!H$24*LN('Sound Power'!BX280),'ModelParams Lw'!H$22+'ModelParams Lw'!H$23*LOG('Sound Power'!$D280/'Sound Power'!$E280)+'ModelParams Lw'!H$24*LN('Sound Power'!BX280),'ModelParams Lw'!H$26+'ModelParams Lw'!H$27*LOG('Sound Power'!$D280/'Sound Power'!$E280)+'ModelParams Lw'!H$28*LN('Sound Power'!BX280)))</f>
        <v>#DIV/0!</v>
      </c>
      <c r="CG280" s="26" t="e">
        <f>IF(Calcul!$E282="SW",'ModelParams Lw'!I$22+'ModelParams Lw'!I$23*LOG('Sound Power'!$D280/'Sound Power'!$E280)+'ModelParams Lw'!I$24*LN('Sound Power'!BY280),IF('ModelParams Lw'!I$26+'ModelParams Lw'!I$27*LOG('Sound Power'!$D280/'Sound Power'!$E280)+'ModelParams Lw'!I$28*LN('Sound Power'!BY280)&lt;'ModelParams Lw'!I$22+'ModelParams Lw'!I$23*LOG('Sound Power'!$D280/'Sound Power'!$E280)+'ModelParams Lw'!I$24*LN('Sound Power'!BY280),'ModelParams Lw'!I$22+'ModelParams Lw'!I$23*LOG('Sound Power'!$D280/'Sound Power'!$E280)+'ModelParams Lw'!I$24*LN('Sound Power'!BY280),'ModelParams Lw'!I$26+'ModelParams Lw'!I$27*LOG('Sound Power'!$D280/'Sound Power'!$E280)+'ModelParams Lw'!I$28*LN('Sound Power'!BY280)))</f>
        <v>#DIV/0!</v>
      </c>
      <c r="CH280" s="26" t="e">
        <f>IF(Calcul!$E282="SW",'ModelParams Lw'!J$22+'ModelParams Lw'!J$23*LOG('Sound Power'!$D280/'Sound Power'!$E280)+'ModelParams Lw'!J$24*LN('Sound Power'!BZ280),IF('ModelParams Lw'!J$26+'ModelParams Lw'!J$27*LOG('Sound Power'!$D280/'Sound Power'!$E280)+'ModelParams Lw'!J$28*LN('Sound Power'!BZ280)&lt;'ModelParams Lw'!J$22+'ModelParams Lw'!J$23*LOG('Sound Power'!$D280/'Sound Power'!$E280)+'ModelParams Lw'!J$24*LN('Sound Power'!BZ280),'ModelParams Lw'!J$22+'ModelParams Lw'!J$23*LOG('Sound Power'!$D280/'Sound Power'!$E280)+'ModelParams Lw'!J$24*LN('Sound Power'!BZ280),'ModelParams Lw'!J$26+'ModelParams Lw'!J$27*LOG('Sound Power'!$D280/'Sound Power'!$E280)+'ModelParams Lw'!J$28*LN('Sound Power'!BZ280)))</f>
        <v>#DIV/0!</v>
      </c>
      <c r="CI280" s="26" t="e">
        <f t="shared" si="108"/>
        <v>#DIV/0!</v>
      </c>
      <c r="CJ280" s="26" t="e">
        <f t="shared" si="109"/>
        <v>#DIV/0!</v>
      </c>
      <c r="CK280" s="26" t="e">
        <f t="shared" si="110"/>
        <v>#DIV/0!</v>
      </c>
      <c r="CL280" s="26" t="e">
        <f t="shared" si="111"/>
        <v>#DIV/0!</v>
      </c>
      <c r="CM280" s="26" t="e">
        <f t="shared" si="112"/>
        <v>#DIV/0!</v>
      </c>
      <c r="CN280" s="26" t="e">
        <f t="shared" si="113"/>
        <v>#DIV/0!</v>
      </c>
      <c r="CO280" s="26" t="e">
        <f t="shared" si="114"/>
        <v>#DIV/0!</v>
      </c>
      <c r="CP280" s="26" t="e">
        <f t="shared" si="115"/>
        <v>#DIV/0!</v>
      </c>
      <c r="CQ280" s="26" t="e">
        <f>10*LOG10(IF(CI280="",0,POWER(10,((CI280+'ModelParams Lw'!$O$4)/10))) +IF(CJ280="",0,POWER(10,((CJ280+'ModelParams Lw'!$P$4)/10))) +IF(CK280="",0,POWER(10,((CK280+'ModelParams Lw'!$Q$4)/10))) +IF(CL280="",0,POWER(10,((CL280+'ModelParams Lw'!$R$4)/10))) +IF(CM280="",0,POWER(10,((CM280+'ModelParams Lw'!$S$4)/10))) +IF(CN280="",0,POWER(10,((CN280+'ModelParams Lw'!$T$4)/10))) +IF(CO280="",0,POWER(10,((CO280+'ModelParams Lw'!$U$4)/10)))+IF(CP280="",0,POWER(10,((CP280+'ModelParams Lw'!$V$4)/10))))</f>
        <v>#DIV/0!</v>
      </c>
      <c r="CR280" s="26" t="e">
        <f t="shared" si="116"/>
        <v>#DIV/0!</v>
      </c>
      <c r="CS280" s="26" t="e">
        <f>(CI280-'ModelParams Lw'!$O$10)/'ModelParams Lw'!$O$11</f>
        <v>#DIV/0!</v>
      </c>
      <c r="CT280" s="26" t="e">
        <f>(CJ280-'ModelParams Lw'!$P$10)/'ModelParams Lw'!$P$11</f>
        <v>#DIV/0!</v>
      </c>
      <c r="CU280" s="26" t="e">
        <f>(CK280-'ModelParams Lw'!$Q$10)/'ModelParams Lw'!$Q$11</f>
        <v>#DIV/0!</v>
      </c>
      <c r="CV280" s="26" t="e">
        <f>(CL280-'ModelParams Lw'!$R$10)/'ModelParams Lw'!$R$11</f>
        <v>#DIV/0!</v>
      </c>
      <c r="CW280" s="26" t="e">
        <f>(CM280-'ModelParams Lw'!$S$10)/'ModelParams Lw'!$S$11</f>
        <v>#DIV/0!</v>
      </c>
      <c r="CX280" s="26" t="e">
        <f>(CN280-'ModelParams Lw'!$T$10)/'ModelParams Lw'!$T$11</f>
        <v>#DIV/0!</v>
      </c>
      <c r="CY280" s="26" t="e">
        <f>(CO280-'ModelParams Lw'!$U$10)/'ModelParams Lw'!$U$11</f>
        <v>#DIV/0!</v>
      </c>
      <c r="CZ280" s="26" t="e">
        <f>(CP280-'ModelParams Lw'!$V$10)/'ModelParams Lw'!$V$11</f>
        <v>#DIV/0!</v>
      </c>
    </row>
    <row r="281" spans="1:104" x14ac:dyDescent="0.2">
      <c r="A281" s="13">
        <f>Calcul!A283</f>
        <v>0</v>
      </c>
      <c r="B281" s="13">
        <f t="shared" si="117"/>
        <v>0</v>
      </c>
      <c r="C281" s="13">
        <f>Calcul!B283</f>
        <v>0</v>
      </c>
      <c r="D281" s="13">
        <f>Calcul!C283/1000</f>
        <v>0</v>
      </c>
      <c r="E281" s="13">
        <f>Calcul!D283/1000</f>
        <v>0</v>
      </c>
      <c r="F281" s="13">
        <f t="shared" si="118"/>
        <v>0</v>
      </c>
      <c r="G281" s="23" t="e">
        <f>DEGREES(ACOS(1-(1/'ModelParams Lw'!B$15*SQRT(0.5*1.2/'Sound Power'!$C281)*('Sound Power'!$B281/3600)/('Sound Power'!$D281)/('Sound Power'!$F281))))</f>
        <v>#DIV/0!</v>
      </c>
      <c r="H281" s="23" t="e">
        <f>DEGREES(ACOS(1-(1/'ModelParams Lw'!C$15*SQRT(0.5*1.2/'Sound Power'!$C281)*('Sound Power'!$B281/3600)/('Sound Power'!$D281)/('Sound Power'!$F281))))</f>
        <v>#DIV/0!</v>
      </c>
      <c r="I281" s="23" t="e">
        <f>DEGREES(ACOS(1-(1/'ModelParams Lw'!D$15*SQRT(0.5*1.2/'Sound Power'!$C281)*('Sound Power'!$B281/3600)/('Sound Power'!$D281)/('Sound Power'!$F281))))</f>
        <v>#DIV/0!</v>
      </c>
      <c r="J281" s="23" t="e">
        <f>DEGREES(ACOS(1-(1/'ModelParams Lw'!E$15*SQRT(0.5*1.2/'Sound Power'!$C281)*('Sound Power'!$B281/3600)/('Sound Power'!$D281)/('Sound Power'!$F281))))</f>
        <v>#DIV/0!</v>
      </c>
      <c r="K281" s="23" t="e">
        <f>DEGREES(ACOS(1-(1/'ModelParams Lw'!F$15*SQRT(0.5*1.2/'Sound Power'!$C281)*('Sound Power'!$B281/3600)/('Sound Power'!$D281)/('Sound Power'!$F281))))</f>
        <v>#DIV/0!</v>
      </c>
      <c r="L281" s="23" t="e">
        <f>DEGREES(ACOS(1-(1/'ModelParams Lw'!G$15*SQRT(0.5*1.2/'Sound Power'!$C281)*('Sound Power'!$B281/3600)/('Sound Power'!$D281)/('Sound Power'!$F281))))</f>
        <v>#DIV/0!</v>
      </c>
      <c r="M281" s="23" t="e">
        <f>DEGREES(ACOS(1-(1/'ModelParams Lw'!H$15*SQRT(0.5*1.2/'Sound Power'!$C281)*('Sound Power'!$B281/3600)/('Sound Power'!$D281)/('Sound Power'!$F281))))</f>
        <v>#DIV/0!</v>
      </c>
      <c r="N281" s="23" t="e">
        <f>DEGREES(ACOS(1-(1/'ModelParams Lw'!I$15*SQRT(0.5*1.2/'Sound Power'!$C281)*('Sound Power'!$B281/3600)/('Sound Power'!$D281)/('Sound Power'!$F281))))</f>
        <v>#DIV/0!</v>
      </c>
      <c r="O281" s="26" t="e">
        <f>('ModelParams Lw'!B$4*LN('Sound Power'!G281)/(1+EXP(-('Sound Power'!$D281*1000+'ModelParams Lw'!B$6)/'ModelParams Lw'!B$7))+'ModelParams Lw'!B$5)*LN('Sound Power'!$B281)-('ModelParams Lw'!B$8+'ModelParams Lw'!B$9*$D281+'ModelParams Lw'!B$10*'Sound Power'!$F281^'ModelParams Lw'!B$14+'ModelParams Lw'!B$11*LN('Sound Power'!G281)+'ModelParams Lw'!B$12*'Sound Power'!$D281*'Sound Power'!$F281+'ModelParams Lw'!B$13*'Sound Power'!$D281*LN('Sound Power'!G281))</f>
        <v>#DIV/0!</v>
      </c>
      <c r="P281" s="26" t="e">
        <f>('ModelParams Lw'!C$4*LN('Sound Power'!H281)/(1+EXP(-('Sound Power'!$D281*1000+'ModelParams Lw'!C$6)/'ModelParams Lw'!C$7))+'ModelParams Lw'!C$5)*LN('Sound Power'!$B281)-('ModelParams Lw'!C$8+'ModelParams Lw'!C$9*$D281+'ModelParams Lw'!C$10*'Sound Power'!$F281^'ModelParams Lw'!C$14+'ModelParams Lw'!C$11*LN('Sound Power'!H281)+'ModelParams Lw'!C$12*'Sound Power'!$D281*'Sound Power'!$F281+'ModelParams Lw'!C$13*'Sound Power'!$D281*LN('Sound Power'!H281))</f>
        <v>#DIV/0!</v>
      </c>
      <c r="Q281" s="26" t="e">
        <f>('ModelParams Lw'!D$4*LN('Sound Power'!I281)/(1+EXP(-('Sound Power'!$D281*1000+'ModelParams Lw'!D$6)/'ModelParams Lw'!D$7))+'ModelParams Lw'!D$5)*LN('Sound Power'!$B281)-('ModelParams Lw'!D$8+'ModelParams Lw'!D$9*$D281+'ModelParams Lw'!D$10*'Sound Power'!$F281^'ModelParams Lw'!D$14+'ModelParams Lw'!D$11*LN('Sound Power'!I281)+'ModelParams Lw'!D$12*'Sound Power'!$D281*'Sound Power'!$F281+'ModelParams Lw'!D$13*'Sound Power'!$D281*LN('Sound Power'!I281))</f>
        <v>#DIV/0!</v>
      </c>
      <c r="R281" s="26" t="e">
        <f>('ModelParams Lw'!E$4*LN('Sound Power'!J281)/(1+EXP(-('Sound Power'!$D281*1000+'ModelParams Lw'!E$6)/'ModelParams Lw'!E$7))+'ModelParams Lw'!E$5)*LN('Sound Power'!$B281)-('ModelParams Lw'!E$8+'ModelParams Lw'!E$9*$D281+'ModelParams Lw'!E$10*'Sound Power'!$F281^'ModelParams Lw'!E$14+'ModelParams Lw'!E$11*LN('Sound Power'!J281)+'ModelParams Lw'!E$12*'Sound Power'!$D281*'Sound Power'!$F281+'ModelParams Lw'!E$13*'Sound Power'!$D281*LN('Sound Power'!J281))</f>
        <v>#DIV/0!</v>
      </c>
      <c r="S281" s="26" t="e">
        <f>('ModelParams Lw'!F$4*LN('Sound Power'!K281)/(1+EXP(-('Sound Power'!$D281*1000+'ModelParams Lw'!F$6)/'ModelParams Lw'!F$7))+'ModelParams Lw'!F$5)*LN('Sound Power'!$B281)-('ModelParams Lw'!F$8+'ModelParams Lw'!F$9*$D281+'ModelParams Lw'!F$10*'Sound Power'!$F281^'ModelParams Lw'!F$14+'ModelParams Lw'!F$11*LN('Sound Power'!K281)+'ModelParams Lw'!F$12*'Sound Power'!$D281*'Sound Power'!$F281+'ModelParams Lw'!F$13*'Sound Power'!$D281*LN('Sound Power'!K281))</f>
        <v>#DIV/0!</v>
      </c>
      <c r="T281" s="26" t="e">
        <f>('ModelParams Lw'!G$4*LN('Sound Power'!L281)/(1+EXP(-('Sound Power'!$D281*1000+'ModelParams Lw'!G$6)/'ModelParams Lw'!G$7))+'ModelParams Lw'!G$5)*LN('Sound Power'!$B281)-('ModelParams Lw'!G$8+'ModelParams Lw'!G$9*$D281+'ModelParams Lw'!G$10*'Sound Power'!$F281^'ModelParams Lw'!G$14+'ModelParams Lw'!G$11*LN('Sound Power'!L281)+'ModelParams Lw'!G$12*'Sound Power'!$D281*'Sound Power'!$F281+'ModelParams Lw'!G$13*'Sound Power'!$D281*LN('Sound Power'!L281))</f>
        <v>#DIV/0!</v>
      </c>
      <c r="U281" s="26" t="e">
        <f>('ModelParams Lw'!H$4*LN('Sound Power'!M281)/(1+EXP(-('Sound Power'!$D281*1000+'ModelParams Lw'!H$6)/'ModelParams Lw'!H$7))+'ModelParams Lw'!H$5)*LN('Sound Power'!$B281)-('ModelParams Lw'!H$8+'ModelParams Lw'!H$9*$D281+'ModelParams Lw'!H$10*'Sound Power'!$F281^'ModelParams Lw'!H$14+'ModelParams Lw'!H$11*LN('Sound Power'!M281)+'ModelParams Lw'!H$12*'Sound Power'!$D281*'Sound Power'!$F281+'ModelParams Lw'!H$13*'Sound Power'!$D281*LN('Sound Power'!M281))</f>
        <v>#DIV/0!</v>
      </c>
      <c r="V281" s="26" t="e">
        <f>('ModelParams Lw'!I$4*LN('Sound Power'!N281)/(1+EXP(-('Sound Power'!$D281*1000+'ModelParams Lw'!I$6)/'ModelParams Lw'!I$7))+'ModelParams Lw'!I$5)*LN('Sound Power'!$B281)-('ModelParams Lw'!I$8+'ModelParams Lw'!I$9*$D281+'ModelParams Lw'!I$10*'Sound Power'!$F281^'ModelParams Lw'!I$14+'ModelParams Lw'!I$11*LN('Sound Power'!N281)+'ModelParams Lw'!I$12*'Sound Power'!$D281*'Sound Power'!$F281+'ModelParams Lw'!I$13*'Sound Power'!$D281*LN('Sound Power'!N281))</f>
        <v>#DIV/0!</v>
      </c>
      <c r="W281" s="26" t="e">
        <f>10*LOG10(IF(O281="",0,POWER(10,((O281+'ModelParams Lw'!$O$4)/10))) +IF(P281="",0,POWER(10,((P281+'ModelParams Lw'!$P$4)/10))) +IF(Q281="",0,POWER(10,((Q281+'ModelParams Lw'!$Q$4)/10))) +IF(R281="",0,POWER(10,((R281+'ModelParams Lw'!$R$4)/10))) +IF(S281="",0,POWER(10,((S281+'ModelParams Lw'!$S$4)/10))) +IF(T281="",0,POWER(10,((T281+'ModelParams Lw'!$T$4)/10))) +IF(U281="",0,POWER(10,((U281+'ModelParams Lw'!$U$4)/10)))+IF(V281="",0,POWER(10,((V281+'ModelParams Lw'!$V$4)/10))))</f>
        <v>#DIV/0!</v>
      </c>
      <c r="X281" s="26" t="e">
        <f t="shared" si="102"/>
        <v>#DIV/0!</v>
      </c>
      <c r="Y281" s="26" t="e">
        <f>(O281-'ModelParams Lw'!O$10)/'ModelParams Lw'!O$11</f>
        <v>#DIV/0!</v>
      </c>
      <c r="Z281" s="26" t="e">
        <f>(P281-'ModelParams Lw'!P$10)/'ModelParams Lw'!P$11</f>
        <v>#DIV/0!</v>
      </c>
      <c r="AA281" s="26" t="e">
        <f>(Q281-'ModelParams Lw'!Q$10)/'ModelParams Lw'!Q$11</f>
        <v>#DIV/0!</v>
      </c>
      <c r="AB281" s="26" t="e">
        <f>(R281-'ModelParams Lw'!R$10)/'ModelParams Lw'!R$11</f>
        <v>#DIV/0!</v>
      </c>
      <c r="AC281" s="26" t="e">
        <f>(S281-'ModelParams Lw'!S$10)/'ModelParams Lw'!S$11</f>
        <v>#DIV/0!</v>
      </c>
      <c r="AD281" s="26" t="e">
        <f>(T281-'ModelParams Lw'!T$10)/'ModelParams Lw'!T$11</f>
        <v>#DIV/0!</v>
      </c>
      <c r="AE281" s="26" t="e">
        <f>(U281-'ModelParams Lw'!U$10)/'ModelParams Lw'!U$11</f>
        <v>#DIV/0!</v>
      </c>
      <c r="AF281" s="26" t="e">
        <f>(V281-'ModelParams Lw'!V$10)/'ModelParams Lw'!V$11</f>
        <v>#DIV/0!</v>
      </c>
      <c r="AG281" s="26" t="e">
        <f t="shared" si="103"/>
        <v>#DIV/0!</v>
      </c>
      <c r="AH281" s="26" t="e">
        <f>VLOOKUP(D281*1000,'ModelParams Lw'!$A$38:$D$58,4)</f>
        <v>#N/A</v>
      </c>
      <c r="AI281" s="56" t="e">
        <f>VLOOKUP(D281*1000,'ModelParams Lw'!$A$38:$D$58,2)</f>
        <v>#N/A</v>
      </c>
      <c r="AJ281" s="46" t="e">
        <f t="shared" si="104"/>
        <v>#DIV/0!</v>
      </c>
      <c r="AK281" s="26" t="e">
        <f t="shared" si="105"/>
        <v>#VALUE!</v>
      </c>
      <c r="AL281" s="26" t="e">
        <f>IF($AI281=100,'ModelParams Lw'!R$35*'Sound Power'!$AH281^2+'ModelParams Lw'!R$36*'Sound Power'!$AH281+'ModelParams Lw'!R$37,IF($AI281=150,'ModelParams Lw'!R$38*'Sound Power'!$AH281^2+'ModelParams Lw'!R$39*'Sound Power'!$AH281+'ModelParams Lw'!R$40,'ModelParams Lw'!R$41*'Sound Power'!$AH281^2+'ModelParams Lw'!R$42*'Sound Power'!$AH281+'ModelParams Lw'!R$43))</f>
        <v>#N/A</v>
      </c>
      <c r="AM281" s="26" t="e">
        <f>IF($AI281=100,'ModelParams Lw'!S$35*'Sound Power'!$AH281^2+'ModelParams Lw'!S$36*'Sound Power'!$AH281+'ModelParams Lw'!S$37,IF($AI281=150,'ModelParams Lw'!S$38*'Sound Power'!$AH281^2+'ModelParams Lw'!S$39*'Sound Power'!$AH281+'ModelParams Lw'!S$40,'ModelParams Lw'!S$41*'Sound Power'!$AH281^2+'ModelParams Lw'!S$42*'Sound Power'!$AH281+'ModelParams Lw'!S$43))</f>
        <v>#N/A</v>
      </c>
      <c r="AN281" s="26" t="e">
        <f>IF($AI281=100,'ModelParams Lw'!T$35*'Sound Power'!$AH281^2+'ModelParams Lw'!T$36*'Sound Power'!$AH281+'ModelParams Lw'!T$37,IF($AI281=150,'ModelParams Lw'!T$38*'Sound Power'!$AH281^2+'ModelParams Lw'!T$39*'Sound Power'!$AH281+'ModelParams Lw'!T$40,'ModelParams Lw'!T$41*'Sound Power'!$AH281^2+'ModelParams Lw'!T$42*'Sound Power'!$AH281+'ModelParams Lw'!T$43))</f>
        <v>#N/A</v>
      </c>
      <c r="AO281" s="26" t="e">
        <f>IF($AI281=100,'ModelParams Lw'!U$35*'Sound Power'!$AH281^2+'ModelParams Lw'!U$36*'Sound Power'!$AH281+'ModelParams Lw'!U$37,IF($AI281=150,'ModelParams Lw'!U$38*'Sound Power'!$AH281^2+'ModelParams Lw'!U$39*'Sound Power'!$AH281+'ModelParams Lw'!U$40,'ModelParams Lw'!U$41*'Sound Power'!$AH281^2+'ModelParams Lw'!U$42*'Sound Power'!$AH281+'ModelParams Lw'!U$43))</f>
        <v>#N/A</v>
      </c>
      <c r="AP281" s="26" t="e">
        <f>IF($AI281=100,'ModelParams Lw'!V$35*'Sound Power'!$AH281^2+'ModelParams Lw'!V$36*'Sound Power'!$AH281+'ModelParams Lw'!V$37,IF($AI281=150,'ModelParams Lw'!V$38*'Sound Power'!$AH281^2+'ModelParams Lw'!V$39*'Sound Power'!$AH281+'ModelParams Lw'!V$40,'ModelParams Lw'!V$41*'Sound Power'!$AH281^2+'ModelParams Lw'!V$42*'Sound Power'!$AH281+'ModelParams Lw'!V$43))</f>
        <v>#N/A</v>
      </c>
      <c r="AQ281" s="26" t="e">
        <f>IF($AI281=100,'ModelParams Lw'!W$35*'Sound Power'!$AH281^2+'ModelParams Lw'!W$36*'Sound Power'!$AH281+'ModelParams Lw'!W$37,IF($AI281=150,'ModelParams Lw'!W$38*'Sound Power'!$AH281^2+'ModelParams Lw'!W$39*'Sound Power'!$AH281+'ModelParams Lw'!W$40,'ModelParams Lw'!W$41*'Sound Power'!$AH281^2+'ModelParams Lw'!W$42*'Sound Power'!$AH281+'ModelParams Lw'!W$43))</f>
        <v>#N/A</v>
      </c>
      <c r="AR281" s="26" t="e">
        <f t="shared" si="106"/>
        <v>#VALUE!</v>
      </c>
      <c r="AS281" s="26" t="e">
        <f>IF(26.83*LN($AJ281)-11.791-'ModelParams Lw'!B$35&lt;0,0,26.83*LN($AJ281)-11.791-'ModelParams Lw'!B$35)</f>
        <v>#DIV/0!</v>
      </c>
      <c r="AT281" s="26" t="e">
        <f>IF(26.83*LN($AJ281)-11.791-'ModelParams Lw'!C$35&lt;0,0,26.83*LN($AJ281)-11.791-'ModelParams Lw'!C$35)</f>
        <v>#DIV/0!</v>
      </c>
      <c r="AU281" s="26" t="e">
        <f>IF(26.83*LN($AJ281)-11.791-'ModelParams Lw'!D$35&lt;0,0,26.83*LN($AJ281)-11.791-'ModelParams Lw'!D$35)</f>
        <v>#DIV/0!</v>
      </c>
      <c r="AV281" s="26" t="e">
        <f>IF(26.83*LN($AJ281)-11.791-'ModelParams Lw'!E$35&lt;0,0,26.83*LN($AJ281)-11.791-'ModelParams Lw'!E$35)</f>
        <v>#DIV/0!</v>
      </c>
      <c r="AW281" s="26" t="e">
        <f>IF(26.83*LN($AJ281)-11.791-'ModelParams Lw'!F$35&lt;0,0,26.83*LN($AJ281)-11.791-'ModelParams Lw'!F$35)</f>
        <v>#DIV/0!</v>
      </c>
      <c r="AX281" s="26" t="e">
        <f>IF(26.83*LN($AJ281)-11.791-'ModelParams Lw'!G$35&lt;0,0,26.83*LN($AJ281)-11.791-'ModelParams Lw'!G$35)</f>
        <v>#DIV/0!</v>
      </c>
      <c r="AY281" s="26" t="e">
        <f>IF(26.83*LN($AJ281)-11.791-'ModelParams Lw'!H$35&lt;0,0,26.83*LN($AJ281)-11.791-'ModelParams Lw'!H$35)</f>
        <v>#DIV/0!</v>
      </c>
      <c r="AZ281" s="26" t="e">
        <f>IF(26.83*LN($AJ281)-11.791-'ModelParams Lw'!I$35&lt;0,0,26.83*LN($AJ281)-11.791-'ModelParams Lw'!I$35)</f>
        <v>#DIV/0!</v>
      </c>
      <c r="BA281" s="26" t="e">
        <f t="shared" si="119"/>
        <v>#DIV/0!</v>
      </c>
      <c r="BB281" s="26" t="e">
        <f t="shared" si="120"/>
        <v>#DIV/0!</v>
      </c>
      <c r="BC281" s="26" t="e">
        <f t="shared" si="121"/>
        <v>#DIV/0!</v>
      </c>
      <c r="BD281" s="26" t="e">
        <f t="shared" si="122"/>
        <v>#DIV/0!</v>
      </c>
      <c r="BE281" s="26" t="e">
        <f t="shared" si="123"/>
        <v>#DIV/0!</v>
      </c>
      <c r="BF281" s="26" t="e">
        <f t="shared" si="124"/>
        <v>#DIV/0!</v>
      </c>
      <c r="BG281" s="26" t="e">
        <f t="shared" si="125"/>
        <v>#DIV/0!</v>
      </c>
      <c r="BH281" s="26" t="e">
        <f t="shared" si="126"/>
        <v>#DIV/0!</v>
      </c>
      <c r="BI281" s="26" t="e">
        <f>10*LOG10(IF(BA281="",0,POWER(10,((BA281+'ModelParams Lw'!$O$4)/10))) +IF(BB281="",0,POWER(10,((BB281+'ModelParams Lw'!$P$4)/10))) +IF(BC281="",0,POWER(10,((BC281+'ModelParams Lw'!$Q$4)/10))) +IF(BD281="",0,POWER(10,((BD281+'ModelParams Lw'!$R$4)/10))) +IF(BE281="",0,POWER(10,((BE281+'ModelParams Lw'!$S$4)/10))) +IF(BF281="",0,POWER(10,((BF281+'ModelParams Lw'!$T$4)/10))) +IF(BG281="",0,POWER(10,((BG281+'ModelParams Lw'!$U$4)/10)))+IF(BH281="",0,POWER(10,((BH281+'ModelParams Lw'!$V$4)/10))))</f>
        <v>#DIV/0!</v>
      </c>
      <c r="BJ281" s="26" t="e">
        <f t="shared" si="107"/>
        <v>#DIV/0!</v>
      </c>
      <c r="BK281" s="26" t="e">
        <f>(BA281-'ModelParams Lw'!O$10)/'ModelParams Lw'!O$11</f>
        <v>#DIV/0!</v>
      </c>
      <c r="BL281" s="26" t="e">
        <f>(BB281-'ModelParams Lw'!P$10)/'ModelParams Lw'!P$11</f>
        <v>#DIV/0!</v>
      </c>
      <c r="BM281" s="26" t="e">
        <f>(BC281-'ModelParams Lw'!Q$10)/'ModelParams Lw'!Q$11</f>
        <v>#DIV/0!</v>
      </c>
      <c r="BN281" s="26" t="e">
        <f>(BD281-'ModelParams Lw'!R$10)/'ModelParams Lw'!R$11</f>
        <v>#DIV/0!</v>
      </c>
      <c r="BO281" s="26" t="e">
        <f>(BE281-'ModelParams Lw'!S$10)/'ModelParams Lw'!S$11</f>
        <v>#DIV/0!</v>
      </c>
      <c r="BP281" s="26" t="e">
        <f>(BF281-'ModelParams Lw'!T$10)/'ModelParams Lw'!T$11</f>
        <v>#DIV/0!</v>
      </c>
      <c r="BQ281" s="26" t="e">
        <f>(BG281-'ModelParams Lw'!U$10)/'ModelParams Lw'!U$11</f>
        <v>#DIV/0!</v>
      </c>
      <c r="BR281" s="26" t="e">
        <f>(BH281-'ModelParams Lw'!V$10)/'ModelParams Lw'!V$11</f>
        <v>#DIV/0!</v>
      </c>
      <c r="BS281" s="23" t="e">
        <f>IF(Calcul!$E283="SW",DEGREES(ACOS(1-(1/'ModelParams Lw'!C$25*SQRT(0.5*1.2/'Sound Power'!$C281)*('Sound Power'!$B281/3600)/('Sound Power'!$D281)/('Sound Power'!$F281)))),DEGREES(ACOS(1-(1/'ModelParams Lw'!C$29*SQRT(0.5*1.2/'Sound Power'!$C281)*('Sound Power'!$B281/3600)/('Sound Power'!$D281)/('Sound Power'!$F281)))))</f>
        <v>#DIV/0!</v>
      </c>
      <c r="BT281" s="23" t="e">
        <f>IF(Calcul!$E283="SW",DEGREES(ACOS(1-(1/'ModelParams Lw'!D$25*SQRT(0.5*1.2/'Sound Power'!$C281)*('Sound Power'!$B281/3600)/('Sound Power'!$D281)/('Sound Power'!$F281)))),DEGREES(ACOS(1-(1/'ModelParams Lw'!D$29*SQRT(0.5*1.2/'Sound Power'!$C281)*('Sound Power'!$B281/3600)/('Sound Power'!$D281)/('Sound Power'!$F281)))))</f>
        <v>#DIV/0!</v>
      </c>
      <c r="BU281" s="23" t="e">
        <f>IF(Calcul!$E283="SW",DEGREES(ACOS(1-(1/'ModelParams Lw'!E$25*SQRT(0.5*1.2/'Sound Power'!$C281)*('Sound Power'!$B281/3600)/('Sound Power'!$D281)/('Sound Power'!$F281)))),DEGREES(ACOS(1-(1/'ModelParams Lw'!E$29*SQRT(0.5*1.2/'Sound Power'!$C281)*('Sound Power'!$B281/3600)/('Sound Power'!$D281)/('Sound Power'!$F281)))))</f>
        <v>#DIV/0!</v>
      </c>
      <c r="BV281" s="23" t="e">
        <f>IF(Calcul!$E283="SW",DEGREES(ACOS(1-(1/'ModelParams Lw'!F$25*SQRT(0.5*1.2/'Sound Power'!$C281)*('Sound Power'!$B281/3600)/('Sound Power'!$D281)/('Sound Power'!$F281)))),DEGREES(ACOS(1-(1/'ModelParams Lw'!F$29*SQRT(0.5*1.2/'Sound Power'!$C281)*('Sound Power'!$B281/3600)/('Sound Power'!$D281)/('Sound Power'!$F281)))))</f>
        <v>#DIV/0!</v>
      </c>
      <c r="BW281" s="23" t="e">
        <f>IF(Calcul!$E283="SW",DEGREES(ACOS(1-(1/'ModelParams Lw'!G$25*SQRT(0.5*1.2/'Sound Power'!$C281)*('Sound Power'!$B281/3600)/('Sound Power'!$D281)/('Sound Power'!$F281)))),DEGREES(ACOS(1-(1/'ModelParams Lw'!G$29*SQRT(0.5*1.2/'Sound Power'!$C281)*('Sound Power'!$B281/3600)/('Sound Power'!$D281)/('Sound Power'!$F281)))))</f>
        <v>#DIV/0!</v>
      </c>
      <c r="BX281" s="23" t="e">
        <f>IF(Calcul!$E283="SW",DEGREES(ACOS(1-(1/'ModelParams Lw'!H$25*SQRT(0.5*1.2/'Sound Power'!$C281)*('Sound Power'!$B281/3600)/('Sound Power'!$D281)/('Sound Power'!$F281)))),DEGREES(ACOS(1-(1/'ModelParams Lw'!H$29*SQRT(0.5*1.2/'Sound Power'!$C281)*('Sound Power'!$B281/3600)/('Sound Power'!$D281)/('Sound Power'!$F281)))))</f>
        <v>#DIV/0!</v>
      </c>
      <c r="BY281" s="23" t="e">
        <f>IF(Calcul!$E283="SW",DEGREES(ACOS(1-(1/'ModelParams Lw'!I$25*SQRT(0.5*1.2/'Sound Power'!$C281)*('Sound Power'!$B281/3600)/('Sound Power'!$D281)/('Sound Power'!$F281)))),DEGREES(ACOS(1-(1/'ModelParams Lw'!I$29*SQRT(0.5*1.2/'Sound Power'!$C281)*('Sound Power'!$B281/3600)/('Sound Power'!$D281)/('Sound Power'!$F281)))))</f>
        <v>#DIV/0!</v>
      </c>
      <c r="BZ281" s="23" t="e">
        <f>IF(Calcul!$E283="SW",DEGREES(ACOS(1-(1/'ModelParams Lw'!J$25*SQRT(0.5*1.2/'Sound Power'!$C281)*('Sound Power'!$B281/3600)/('Sound Power'!$D281)/('Sound Power'!$F281)))),DEGREES(ACOS(1-(1/'ModelParams Lw'!J$29*SQRT(0.5*1.2/'Sound Power'!$C281)*('Sound Power'!$B281/3600)/('Sound Power'!$D281)/('Sound Power'!$F281)))))</f>
        <v>#DIV/0!</v>
      </c>
      <c r="CA281" s="26" t="e">
        <f>IF(Calcul!$E283="SW",'ModelParams Lw'!C$22+'ModelParams Lw'!C$23*LOG('Sound Power'!$D281/'Sound Power'!$E281)+'ModelParams Lw'!C$24*LN('Sound Power'!BS281),IF('ModelParams Lw'!C$26+'ModelParams Lw'!C$27*LOG('Sound Power'!$D281/'Sound Power'!$E281)+'ModelParams Lw'!C$28*LN('Sound Power'!BS281)&lt;'ModelParams Lw'!C$22+'ModelParams Lw'!C$23*LOG('Sound Power'!$D281/'Sound Power'!$E281)+'ModelParams Lw'!C$24*LN('Sound Power'!BS281),'ModelParams Lw'!C$22+'ModelParams Lw'!C$23*LOG('Sound Power'!$D281/'Sound Power'!$E281)+'ModelParams Lw'!C$24*LN('Sound Power'!BS281),'ModelParams Lw'!C$26+'ModelParams Lw'!C$27*LOG('Sound Power'!$D281/'Sound Power'!$E281)+'ModelParams Lw'!C$28*LN('Sound Power'!BS281)))</f>
        <v>#DIV/0!</v>
      </c>
      <c r="CB281" s="26" t="e">
        <f>IF(Calcul!$E283="SW",'ModelParams Lw'!D$22+'ModelParams Lw'!D$23*LOG('Sound Power'!$D281/'Sound Power'!$E281)+'ModelParams Lw'!D$24*LN('Sound Power'!BT281),IF('ModelParams Lw'!D$26+'ModelParams Lw'!D$27*LOG('Sound Power'!$D281/'Sound Power'!$E281)+'ModelParams Lw'!D$28*LN('Sound Power'!BT281)&lt;'ModelParams Lw'!D$22+'ModelParams Lw'!D$23*LOG('Sound Power'!$D281/'Sound Power'!$E281)+'ModelParams Lw'!D$24*LN('Sound Power'!BT281),'ModelParams Lw'!D$22+'ModelParams Lw'!D$23*LOG('Sound Power'!$D281/'Sound Power'!$E281)+'ModelParams Lw'!D$24*LN('Sound Power'!BT281),'ModelParams Lw'!D$26+'ModelParams Lw'!D$27*LOG('Sound Power'!$D281/'Sound Power'!$E281)+'ModelParams Lw'!D$28*LN('Sound Power'!BT281)))</f>
        <v>#DIV/0!</v>
      </c>
      <c r="CC281" s="26" t="e">
        <f>IF(Calcul!$E283="SW",'ModelParams Lw'!E$22+'ModelParams Lw'!E$23*LOG('Sound Power'!$D281/'Sound Power'!$E281)+'ModelParams Lw'!E$24*LN('Sound Power'!BU281),IF('ModelParams Lw'!E$26+'ModelParams Lw'!E$27*LOG('Sound Power'!$D281/'Sound Power'!$E281)+'ModelParams Lw'!E$28*LN('Sound Power'!BU281)&lt;'ModelParams Lw'!E$22+'ModelParams Lw'!E$23*LOG('Sound Power'!$D281/'Sound Power'!$E281)+'ModelParams Lw'!E$24*LN('Sound Power'!BU281),'ModelParams Lw'!E$22+'ModelParams Lw'!E$23*LOG('Sound Power'!$D281/'Sound Power'!$E281)+'ModelParams Lw'!E$24*LN('Sound Power'!BU281),'ModelParams Lw'!E$26+'ModelParams Lw'!E$27*LOG('Sound Power'!$D281/'Sound Power'!$E281)+'ModelParams Lw'!E$28*LN('Sound Power'!BU281)))</f>
        <v>#DIV/0!</v>
      </c>
      <c r="CD281" s="26" t="e">
        <f>IF(Calcul!$E283="SW",'ModelParams Lw'!F$22+'ModelParams Lw'!F$23*LOG('Sound Power'!$D281/'Sound Power'!$E281)+'ModelParams Lw'!F$24*LN('Sound Power'!BV281),IF('ModelParams Lw'!F$26+'ModelParams Lw'!F$27*LOG('Sound Power'!$D281/'Sound Power'!$E281)+'ModelParams Lw'!F$28*LN('Sound Power'!BV281)&lt;'ModelParams Lw'!F$22+'ModelParams Lw'!F$23*LOG('Sound Power'!$D281/'Sound Power'!$E281)+'ModelParams Lw'!F$24*LN('Sound Power'!BV281),'ModelParams Lw'!F$22+'ModelParams Lw'!F$23*LOG('Sound Power'!$D281/'Sound Power'!$E281)+'ModelParams Lw'!F$24*LN('Sound Power'!BV281),'ModelParams Lw'!F$26+'ModelParams Lw'!F$27*LOG('Sound Power'!$D281/'Sound Power'!$E281)+'ModelParams Lw'!F$28*LN('Sound Power'!BV281)))</f>
        <v>#DIV/0!</v>
      </c>
      <c r="CE281" s="26" t="e">
        <f>IF(Calcul!$E283="SW",'ModelParams Lw'!G$22+'ModelParams Lw'!G$23*LOG('Sound Power'!$D281/'Sound Power'!$E281)+'ModelParams Lw'!G$24*LN('Sound Power'!BW281),IF('ModelParams Lw'!G$26+'ModelParams Lw'!G$27*LOG('Sound Power'!$D281/'Sound Power'!$E281)+'ModelParams Lw'!G$28*LN('Sound Power'!BW281)&lt;'ModelParams Lw'!G$22+'ModelParams Lw'!G$23*LOG('Sound Power'!$D281/'Sound Power'!$E281)+'ModelParams Lw'!G$24*LN('Sound Power'!BW281),'ModelParams Lw'!G$22+'ModelParams Lw'!G$23*LOG('Sound Power'!$D281/'Sound Power'!$E281)+'ModelParams Lw'!G$24*LN('Sound Power'!BW281),'ModelParams Lw'!G$26+'ModelParams Lw'!G$27*LOG('Sound Power'!$D281/'Sound Power'!$E281)+'ModelParams Lw'!G$28*LN('Sound Power'!BW281)))</f>
        <v>#DIV/0!</v>
      </c>
      <c r="CF281" s="26" t="e">
        <f>IF(Calcul!$E283="SW",'ModelParams Lw'!H$22+'ModelParams Lw'!H$23*LOG('Sound Power'!$D281/'Sound Power'!$E281)+'ModelParams Lw'!H$24*LN('Sound Power'!BX281),IF('ModelParams Lw'!H$26+'ModelParams Lw'!H$27*LOG('Sound Power'!$D281/'Sound Power'!$E281)+'ModelParams Lw'!H$28*LN('Sound Power'!BX281)&lt;'ModelParams Lw'!H$22+'ModelParams Lw'!H$23*LOG('Sound Power'!$D281/'Sound Power'!$E281)+'ModelParams Lw'!H$24*LN('Sound Power'!BX281),'ModelParams Lw'!H$22+'ModelParams Lw'!H$23*LOG('Sound Power'!$D281/'Sound Power'!$E281)+'ModelParams Lw'!H$24*LN('Sound Power'!BX281),'ModelParams Lw'!H$26+'ModelParams Lw'!H$27*LOG('Sound Power'!$D281/'Sound Power'!$E281)+'ModelParams Lw'!H$28*LN('Sound Power'!BX281)))</f>
        <v>#DIV/0!</v>
      </c>
      <c r="CG281" s="26" t="e">
        <f>IF(Calcul!$E283="SW",'ModelParams Lw'!I$22+'ModelParams Lw'!I$23*LOG('Sound Power'!$D281/'Sound Power'!$E281)+'ModelParams Lw'!I$24*LN('Sound Power'!BY281),IF('ModelParams Lw'!I$26+'ModelParams Lw'!I$27*LOG('Sound Power'!$D281/'Sound Power'!$E281)+'ModelParams Lw'!I$28*LN('Sound Power'!BY281)&lt;'ModelParams Lw'!I$22+'ModelParams Lw'!I$23*LOG('Sound Power'!$D281/'Sound Power'!$E281)+'ModelParams Lw'!I$24*LN('Sound Power'!BY281),'ModelParams Lw'!I$22+'ModelParams Lw'!I$23*LOG('Sound Power'!$D281/'Sound Power'!$E281)+'ModelParams Lw'!I$24*LN('Sound Power'!BY281),'ModelParams Lw'!I$26+'ModelParams Lw'!I$27*LOG('Sound Power'!$D281/'Sound Power'!$E281)+'ModelParams Lw'!I$28*LN('Sound Power'!BY281)))</f>
        <v>#DIV/0!</v>
      </c>
      <c r="CH281" s="26" t="e">
        <f>IF(Calcul!$E283="SW",'ModelParams Lw'!J$22+'ModelParams Lw'!J$23*LOG('Sound Power'!$D281/'Sound Power'!$E281)+'ModelParams Lw'!J$24*LN('Sound Power'!BZ281),IF('ModelParams Lw'!J$26+'ModelParams Lw'!J$27*LOG('Sound Power'!$D281/'Sound Power'!$E281)+'ModelParams Lw'!J$28*LN('Sound Power'!BZ281)&lt;'ModelParams Lw'!J$22+'ModelParams Lw'!J$23*LOG('Sound Power'!$D281/'Sound Power'!$E281)+'ModelParams Lw'!J$24*LN('Sound Power'!BZ281),'ModelParams Lw'!J$22+'ModelParams Lw'!J$23*LOG('Sound Power'!$D281/'Sound Power'!$E281)+'ModelParams Lw'!J$24*LN('Sound Power'!BZ281),'ModelParams Lw'!J$26+'ModelParams Lw'!J$27*LOG('Sound Power'!$D281/'Sound Power'!$E281)+'ModelParams Lw'!J$28*LN('Sound Power'!BZ281)))</f>
        <v>#DIV/0!</v>
      </c>
      <c r="CI281" s="26" t="e">
        <f t="shared" si="108"/>
        <v>#DIV/0!</v>
      </c>
      <c r="CJ281" s="26" t="e">
        <f t="shared" si="109"/>
        <v>#DIV/0!</v>
      </c>
      <c r="CK281" s="26" t="e">
        <f t="shared" si="110"/>
        <v>#DIV/0!</v>
      </c>
      <c r="CL281" s="26" t="e">
        <f t="shared" si="111"/>
        <v>#DIV/0!</v>
      </c>
      <c r="CM281" s="26" t="e">
        <f t="shared" si="112"/>
        <v>#DIV/0!</v>
      </c>
      <c r="CN281" s="26" t="e">
        <f t="shared" si="113"/>
        <v>#DIV/0!</v>
      </c>
      <c r="CO281" s="26" t="e">
        <f t="shared" si="114"/>
        <v>#DIV/0!</v>
      </c>
      <c r="CP281" s="26" t="e">
        <f t="shared" si="115"/>
        <v>#DIV/0!</v>
      </c>
      <c r="CQ281" s="26" t="e">
        <f>10*LOG10(IF(CI281="",0,POWER(10,((CI281+'ModelParams Lw'!$O$4)/10))) +IF(CJ281="",0,POWER(10,((CJ281+'ModelParams Lw'!$P$4)/10))) +IF(CK281="",0,POWER(10,((CK281+'ModelParams Lw'!$Q$4)/10))) +IF(CL281="",0,POWER(10,((CL281+'ModelParams Lw'!$R$4)/10))) +IF(CM281="",0,POWER(10,((CM281+'ModelParams Lw'!$S$4)/10))) +IF(CN281="",0,POWER(10,((CN281+'ModelParams Lw'!$T$4)/10))) +IF(CO281="",0,POWER(10,((CO281+'ModelParams Lw'!$U$4)/10)))+IF(CP281="",0,POWER(10,((CP281+'ModelParams Lw'!$V$4)/10))))</f>
        <v>#DIV/0!</v>
      </c>
      <c r="CR281" s="26" t="e">
        <f t="shared" si="116"/>
        <v>#DIV/0!</v>
      </c>
      <c r="CS281" s="26" t="e">
        <f>(CI281-'ModelParams Lw'!$O$10)/'ModelParams Lw'!$O$11</f>
        <v>#DIV/0!</v>
      </c>
      <c r="CT281" s="26" t="e">
        <f>(CJ281-'ModelParams Lw'!$P$10)/'ModelParams Lw'!$P$11</f>
        <v>#DIV/0!</v>
      </c>
      <c r="CU281" s="26" t="e">
        <f>(CK281-'ModelParams Lw'!$Q$10)/'ModelParams Lw'!$Q$11</f>
        <v>#DIV/0!</v>
      </c>
      <c r="CV281" s="26" t="e">
        <f>(CL281-'ModelParams Lw'!$R$10)/'ModelParams Lw'!$R$11</f>
        <v>#DIV/0!</v>
      </c>
      <c r="CW281" s="26" t="e">
        <f>(CM281-'ModelParams Lw'!$S$10)/'ModelParams Lw'!$S$11</f>
        <v>#DIV/0!</v>
      </c>
      <c r="CX281" s="26" t="e">
        <f>(CN281-'ModelParams Lw'!$T$10)/'ModelParams Lw'!$T$11</f>
        <v>#DIV/0!</v>
      </c>
      <c r="CY281" s="26" t="e">
        <f>(CO281-'ModelParams Lw'!$U$10)/'ModelParams Lw'!$U$11</f>
        <v>#DIV/0!</v>
      </c>
      <c r="CZ281" s="26" t="e">
        <f>(CP281-'ModelParams Lw'!$V$10)/'ModelParams Lw'!$V$11</f>
        <v>#DIV/0!</v>
      </c>
    </row>
    <row r="282" spans="1:104" x14ac:dyDescent="0.2">
      <c r="A282" s="13">
        <f>Calcul!A284</f>
        <v>0</v>
      </c>
      <c r="B282" s="13">
        <f t="shared" si="117"/>
        <v>0</v>
      </c>
      <c r="C282" s="13">
        <f>Calcul!B284</f>
        <v>0</v>
      </c>
      <c r="D282" s="13">
        <f>Calcul!C284/1000</f>
        <v>0</v>
      </c>
      <c r="E282" s="13">
        <f>Calcul!D284/1000</f>
        <v>0</v>
      </c>
      <c r="F282" s="13">
        <f t="shared" si="118"/>
        <v>0</v>
      </c>
      <c r="G282" s="23" t="e">
        <f>DEGREES(ACOS(1-(1/'ModelParams Lw'!B$15*SQRT(0.5*1.2/'Sound Power'!$C282)*('Sound Power'!$B282/3600)/('Sound Power'!$D282)/('Sound Power'!$F282))))</f>
        <v>#DIV/0!</v>
      </c>
      <c r="H282" s="23" t="e">
        <f>DEGREES(ACOS(1-(1/'ModelParams Lw'!C$15*SQRT(0.5*1.2/'Sound Power'!$C282)*('Sound Power'!$B282/3600)/('Sound Power'!$D282)/('Sound Power'!$F282))))</f>
        <v>#DIV/0!</v>
      </c>
      <c r="I282" s="23" t="e">
        <f>DEGREES(ACOS(1-(1/'ModelParams Lw'!D$15*SQRT(0.5*1.2/'Sound Power'!$C282)*('Sound Power'!$B282/3600)/('Sound Power'!$D282)/('Sound Power'!$F282))))</f>
        <v>#DIV/0!</v>
      </c>
      <c r="J282" s="23" t="e">
        <f>DEGREES(ACOS(1-(1/'ModelParams Lw'!E$15*SQRT(0.5*1.2/'Sound Power'!$C282)*('Sound Power'!$B282/3600)/('Sound Power'!$D282)/('Sound Power'!$F282))))</f>
        <v>#DIV/0!</v>
      </c>
      <c r="K282" s="23" t="e">
        <f>DEGREES(ACOS(1-(1/'ModelParams Lw'!F$15*SQRT(0.5*1.2/'Sound Power'!$C282)*('Sound Power'!$B282/3600)/('Sound Power'!$D282)/('Sound Power'!$F282))))</f>
        <v>#DIV/0!</v>
      </c>
      <c r="L282" s="23" t="e">
        <f>DEGREES(ACOS(1-(1/'ModelParams Lw'!G$15*SQRT(0.5*1.2/'Sound Power'!$C282)*('Sound Power'!$B282/3600)/('Sound Power'!$D282)/('Sound Power'!$F282))))</f>
        <v>#DIV/0!</v>
      </c>
      <c r="M282" s="23" t="e">
        <f>DEGREES(ACOS(1-(1/'ModelParams Lw'!H$15*SQRT(0.5*1.2/'Sound Power'!$C282)*('Sound Power'!$B282/3600)/('Sound Power'!$D282)/('Sound Power'!$F282))))</f>
        <v>#DIV/0!</v>
      </c>
      <c r="N282" s="23" t="e">
        <f>DEGREES(ACOS(1-(1/'ModelParams Lw'!I$15*SQRT(0.5*1.2/'Sound Power'!$C282)*('Sound Power'!$B282/3600)/('Sound Power'!$D282)/('Sound Power'!$F282))))</f>
        <v>#DIV/0!</v>
      </c>
      <c r="O282" s="26" t="e">
        <f>('ModelParams Lw'!B$4*LN('Sound Power'!G282)/(1+EXP(-('Sound Power'!$D282*1000+'ModelParams Lw'!B$6)/'ModelParams Lw'!B$7))+'ModelParams Lw'!B$5)*LN('Sound Power'!$B282)-('ModelParams Lw'!B$8+'ModelParams Lw'!B$9*$D282+'ModelParams Lw'!B$10*'Sound Power'!$F282^'ModelParams Lw'!B$14+'ModelParams Lw'!B$11*LN('Sound Power'!G282)+'ModelParams Lw'!B$12*'Sound Power'!$D282*'Sound Power'!$F282+'ModelParams Lw'!B$13*'Sound Power'!$D282*LN('Sound Power'!G282))</f>
        <v>#DIV/0!</v>
      </c>
      <c r="P282" s="26" t="e">
        <f>('ModelParams Lw'!C$4*LN('Sound Power'!H282)/(1+EXP(-('Sound Power'!$D282*1000+'ModelParams Lw'!C$6)/'ModelParams Lw'!C$7))+'ModelParams Lw'!C$5)*LN('Sound Power'!$B282)-('ModelParams Lw'!C$8+'ModelParams Lw'!C$9*$D282+'ModelParams Lw'!C$10*'Sound Power'!$F282^'ModelParams Lw'!C$14+'ModelParams Lw'!C$11*LN('Sound Power'!H282)+'ModelParams Lw'!C$12*'Sound Power'!$D282*'Sound Power'!$F282+'ModelParams Lw'!C$13*'Sound Power'!$D282*LN('Sound Power'!H282))</f>
        <v>#DIV/0!</v>
      </c>
      <c r="Q282" s="26" t="e">
        <f>('ModelParams Lw'!D$4*LN('Sound Power'!I282)/(1+EXP(-('Sound Power'!$D282*1000+'ModelParams Lw'!D$6)/'ModelParams Lw'!D$7))+'ModelParams Lw'!D$5)*LN('Sound Power'!$B282)-('ModelParams Lw'!D$8+'ModelParams Lw'!D$9*$D282+'ModelParams Lw'!D$10*'Sound Power'!$F282^'ModelParams Lw'!D$14+'ModelParams Lw'!D$11*LN('Sound Power'!I282)+'ModelParams Lw'!D$12*'Sound Power'!$D282*'Sound Power'!$F282+'ModelParams Lw'!D$13*'Sound Power'!$D282*LN('Sound Power'!I282))</f>
        <v>#DIV/0!</v>
      </c>
      <c r="R282" s="26" t="e">
        <f>('ModelParams Lw'!E$4*LN('Sound Power'!J282)/(1+EXP(-('Sound Power'!$D282*1000+'ModelParams Lw'!E$6)/'ModelParams Lw'!E$7))+'ModelParams Lw'!E$5)*LN('Sound Power'!$B282)-('ModelParams Lw'!E$8+'ModelParams Lw'!E$9*$D282+'ModelParams Lw'!E$10*'Sound Power'!$F282^'ModelParams Lw'!E$14+'ModelParams Lw'!E$11*LN('Sound Power'!J282)+'ModelParams Lw'!E$12*'Sound Power'!$D282*'Sound Power'!$F282+'ModelParams Lw'!E$13*'Sound Power'!$D282*LN('Sound Power'!J282))</f>
        <v>#DIV/0!</v>
      </c>
      <c r="S282" s="26" t="e">
        <f>('ModelParams Lw'!F$4*LN('Sound Power'!K282)/(1+EXP(-('Sound Power'!$D282*1000+'ModelParams Lw'!F$6)/'ModelParams Lw'!F$7))+'ModelParams Lw'!F$5)*LN('Sound Power'!$B282)-('ModelParams Lw'!F$8+'ModelParams Lw'!F$9*$D282+'ModelParams Lw'!F$10*'Sound Power'!$F282^'ModelParams Lw'!F$14+'ModelParams Lw'!F$11*LN('Sound Power'!K282)+'ModelParams Lw'!F$12*'Sound Power'!$D282*'Sound Power'!$F282+'ModelParams Lw'!F$13*'Sound Power'!$D282*LN('Sound Power'!K282))</f>
        <v>#DIV/0!</v>
      </c>
      <c r="T282" s="26" t="e">
        <f>('ModelParams Lw'!G$4*LN('Sound Power'!L282)/(1+EXP(-('Sound Power'!$D282*1000+'ModelParams Lw'!G$6)/'ModelParams Lw'!G$7))+'ModelParams Lw'!G$5)*LN('Sound Power'!$B282)-('ModelParams Lw'!G$8+'ModelParams Lw'!G$9*$D282+'ModelParams Lw'!G$10*'Sound Power'!$F282^'ModelParams Lw'!G$14+'ModelParams Lw'!G$11*LN('Sound Power'!L282)+'ModelParams Lw'!G$12*'Sound Power'!$D282*'Sound Power'!$F282+'ModelParams Lw'!G$13*'Sound Power'!$D282*LN('Sound Power'!L282))</f>
        <v>#DIV/0!</v>
      </c>
      <c r="U282" s="26" t="e">
        <f>('ModelParams Lw'!H$4*LN('Sound Power'!M282)/(1+EXP(-('Sound Power'!$D282*1000+'ModelParams Lw'!H$6)/'ModelParams Lw'!H$7))+'ModelParams Lw'!H$5)*LN('Sound Power'!$B282)-('ModelParams Lw'!H$8+'ModelParams Lw'!H$9*$D282+'ModelParams Lw'!H$10*'Sound Power'!$F282^'ModelParams Lw'!H$14+'ModelParams Lw'!H$11*LN('Sound Power'!M282)+'ModelParams Lw'!H$12*'Sound Power'!$D282*'Sound Power'!$F282+'ModelParams Lw'!H$13*'Sound Power'!$D282*LN('Sound Power'!M282))</f>
        <v>#DIV/0!</v>
      </c>
      <c r="V282" s="26" t="e">
        <f>('ModelParams Lw'!I$4*LN('Sound Power'!N282)/(1+EXP(-('Sound Power'!$D282*1000+'ModelParams Lw'!I$6)/'ModelParams Lw'!I$7))+'ModelParams Lw'!I$5)*LN('Sound Power'!$B282)-('ModelParams Lw'!I$8+'ModelParams Lw'!I$9*$D282+'ModelParams Lw'!I$10*'Sound Power'!$F282^'ModelParams Lw'!I$14+'ModelParams Lw'!I$11*LN('Sound Power'!N282)+'ModelParams Lw'!I$12*'Sound Power'!$D282*'Sound Power'!$F282+'ModelParams Lw'!I$13*'Sound Power'!$D282*LN('Sound Power'!N282))</f>
        <v>#DIV/0!</v>
      </c>
      <c r="W282" s="26" t="e">
        <f>10*LOG10(IF(O282="",0,POWER(10,((O282+'ModelParams Lw'!$O$4)/10))) +IF(P282="",0,POWER(10,((P282+'ModelParams Lw'!$P$4)/10))) +IF(Q282="",0,POWER(10,((Q282+'ModelParams Lw'!$Q$4)/10))) +IF(R282="",0,POWER(10,((R282+'ModelParams Lw'!$R$4)/10))) +IF(S282="",0,POWER(10,((S282+'ModelParams Lw'!$S$4)/10))) +IF(T282="",0,POWER(10,((T282+'ModelParams Lw'!$T$4)/10))) +IF(U282="",0,POWER(10,((U282+'ModelParams Lw'!$U$4)/10)))+IF(V282="",0,POWER(10,((V282+'ModelParams Lw'!$V$4)/10))))</f>
        <v>#DIV/0!</v>
      </c>
      <c r="X282" s="26" t="e">
        <f t="shared" si="102"/>
        <v>#DIV/0!</v>
      </c>
      <c r="Y282" s="26" t="e">
        <f>(O282-'ModelParams Lw'!O$10)/'ModelParams Lw'!O$11</f>
        <v>#DIV/0!</v>
      </c>
      <c r="Z282" s="26" t="e">
        <f>(P282-'ModelParams Lw'!P$10)/'ModelParams Lw'!P$11</f>
        <v>#DIV/0!</v>
      </c>
      <c r="AA282" s="26" t="e">
        <f>(Q282-'ModelParams Lw'!Q$10)/'ModelParams Lw'!Q$11</f>
        <v>#DIV/0!</v>
      </c>
      <c r="AB282" s="26" t="e">
        <f>(R282-'ModelParams Lw'!R$10)/'ModelParams Lw'!R$11</f>
        <v>#DIV/0!</v>
      </c>
      <c r="AC282" s="26" t="e">
        <f>(S282-'ModelParams Lw'!S$10)/'ModelParams Lw'!S$11</f>
        <v>#DIV/0!</v>
      </c>
      <c r="AD282" s="26" t="e">
        <f>(T282-'ModelParams Lw'!T$10)/'ModelParams Lw'!T$11</f>
        <v>#DIV/0!</v>
      </c>
      <c r="AE282" s="26" t="e">
        <f>(U282-'ModelParams Lw'!U$10)/'ModelParams Lw'!U$11</f>
        <v>#DIV/0!</v>
      </c>
      <c r="AF282" s="26" t="e">
        <f>(V282-'ModelParams Lw'!V$10)/'ModelParams Lw'!V$11</f>
        <v>#DIV/0!</v>
      </c>
      <c r="AG282" s="26" t="e">
        <f t="shared" si="103"/>
        <v>#DIV/0!</v>
      </c>
      <c r="AH282" s="26" t="e">
        <f>VLOOKUP(D282*1000,'ModelParams Lw'!$A$38:$D$58,4)</f>
        <v>#N/A</v>
      </c>
      <c r="AI282" s="56" t="e">
        <f>VLOOKUP(D282*1000,'ModelParams Lw'!$A$38:$D$58,2)</f>
        <v>#N/A</v>
      </c>
      <c r="AJ282" s="46" t="e">
        <f t="shared" si="104"/>
        <v>#DIV/0!</v>
      </c>
      <c r="AK282" s="26" t="e">
        <f t="shared" si="105"/>
        <v>#VALUE!</v>
      </c>
      <c r="AL282" s="26" t="e">
        <f>IF($AI282=100,'ModelParams Lw'!R$35*'Sound Power'!$AH282^2+'ModelParams Lw'!R$36*'Sound Power'!$AH282+'ModelParams Lw'!R$37,IF($AI282=150,'ModelParams Lw'!R$38*'Sound Power'!$AH282^2+'ModelParams Lw'!R$39*'Sound Power'!$AH282+'ModelParams Lw'!R$40,'ModelParams Lw'!R$41*'Sound Power'!$AH282^2+'ModelParams Lw'!R$42*'Sound Power'!$AH282+'ModelParams Lw'!R$43))</f>
        <v>#N/A</v>
      </c>
      <c r="AM282" s="26" t="e">
        <f>IF($AI282=100,'ModelParams Lw'!S$35*'Sound Power'!$AH282^2+'ModelParams Lw'!S$36*'Sound Power'!$AH282+'ModelParams Lw'!S$37,IF($AI282=150,'ModelParams Lw'!S$38*'Sound Power'!$AH282^2+'ModelParams Lw'!S$39*'Sound Power'!$AH282+'ModelParams Lw'!S$40,'ModelParams Lw'!S$41*'Sound Power'!$AH282^2+'ModelParams Lw'!S$42*'Sound Power'!$AH282+'ModelParams Lw'!S$43))</f>
        <v>#N/A</v>
      </c>
      <c r="AN282" s="26" t="e">
        <f>IF($AI282=100,'ModelParams Lw'!T$35*'Sound Power'!$AH282^2+'ModelParams Lw'!T$36*'Sound Power'!$AH282+'ModelParams Lw'!T$37,IF($AI282=150,'ModelParams Lw'!T$38*'Sound Power'!$AH282^2+'ModelParams Lw'!T$39*'Sound Power'!$AH282+'ModelParams Lw'!T$40,'ModelParams Lw'!T$41*'Sound Power'!$AH282^2+'ModelParams Lw'!T$42*'Sound Power'!$AH282+'ModelParams Lw'!T$43))</f>
        <v>#N/A</v>
      </c>
      <c r="AO282" s="26" t="e">
        <f>IF($AI282=100,'ModelParams Lw'!U$35*'Sound Power'!$AH282^2+'ModelParams Lw'!U$36*'Sound Power'!$AH282+'ModelParams Lw'!U$37,IF($AI282=150,'ModelParams Lw'!U$38*'Sound Power'!$AH282^2+'ModelParams Lw'!U$39*'Sound Power'!$AH282+'ModelParams Lw'!U$40,'ModelParams Lw'!U$41*'Sound Power'!$AH282^2+'ModelParams Lw'!U$42*'Sound Power'!$AH282+'ModelParams Lw'!U$43))</f>
        <v>#N/A</v>
      </c>
      <c r="AP282" s="26" t="e">
        <f>IF($AI282=100,'ModelParams Lw'!V$35*'Sound Power'!$AH282^2+'ModelParams Lw'!V$36*'Sound Power'!$AH282+'ModelParams Lw'!V$37,IF($AI282=150,'ModelParams Lw'!V$38*'Sound Power'!$AH282^2+'ModelParams Lw'!V$39*'Sound Power'!$AH282+'ModelParams Lw'!V$40,'ModelParams Lw'!V$41*'Sound Power'!$AH282^2+'ModelParams Lw'!V$42*'Sound Power'!$AH282+'ModelParams Lw'!V$43))</f>
        <v>#N/A</v>
      </c>
      <c r="AQ282" s="26" t="e">
        <f>IF($AI282=100,'ModelParams Lw'!W$35*'Sound Power'!$AH282^2+'ModelParams Lw'!W$36*'Sound Power'!$AH282+'ModelParams Lw'!W$37,IF($AI282=150,'ModelParams Lw'!W$38*'Sound Power'!$AH282^2+'ModelParams Lw'!W$39*'Sound Power'!$AH282+'ModelParams Lw'!W$40,'ModelParams Lw'!W$41*'Sound Power'!$AH282^2+'ModelParams Lw'!W$42*'Sound Power'!$AH282+'ModelParams Lw'!W$43))</f>
        <v>#N/A</v>
      </c>
      <c r="AR282" s="26" t="e">
        <f t="shared" si="106"/>
        <v>#VALUE!</v>
      </c>
      <c r="AS282" s="26" t="e">
        <f>IF(26.83*LN($AJ282)-11.791-'ModelParams Lw'!B$35&lt;0,0,26.83*LN($AJ282)-11.791-'ModelParams Lw'!B$35)</f>
        <v>#DIV/0!</v>
      </c>
      <c r="AT282" s="26" t="e">
        <f>IF(26.83*LN($AJ282)-11.791-'ModelParams Lw'!C$35&lt;0,0,26.83*LN($AJ282)-11.791-'ModelParams Lw'!C$35)</f>
        <v>#DIV/0!</v>
      </c>
      <c r="AU282" s="26" t="e">
        <f>IF(26.83*LN($AJ282)-11.791-'ModelParams Lw'!D$35&lt;0,0,26.83*LN($AJ282)-11.791-'ModelParams Lw'!D$35)</f>
        <v>#DIV/0!</v>
      </c>
      <c r="AV282" s="26" t="e">
        <f>IF(26.83*LN($AJ282)-11.791-'ModelParams Lw'!E$35&lt;0,0,26.83*LN($AJ282)-11.791-'ModelParams Lw'!E$35)</f>
        <v>#DIV/0!</v>
      </c>
      <c r="AW282" s="26" t="e">
        <f>IF(26.83*LN($AJ282)-11.791-'ModelParams Lw'!F$35&lt;0,0,26.83*LN($AJ282)-11.791-'ModelParams Lw'!F$35)</f>
        <v>#DIV/0!</v>
      </c>
      <c r="AX282" s="26" t="e">
        <f>IF(26.83*LN($AJ282)-11.791-'ModelParams Lw'!G$35&lt;0,0,26.83*LN($AJ282)-11.791-'ModelParams Lw'!G$35)</f>
        <v>#DIV/0!</v>
      </c>
      <c r="AY282" s="26" t="e">
        <f>IF(26.83*LN($AJ282)-11.791-'ModelParams Lw'!H$35&lt;0,0,26.83*LN($AJ282)-11.791-'ModelParams Lw'!H$35)</f>
        <v>#DIV/0!</v>
      </c>
      <c r="AZ282" s="26" t="e">
        <f>IF(26.83*LN($AJ282)-11.791-'ModelParams Lw'!I$35&lt;0,0,26.83*LN($AJ282)-11.791-'ModelParams Lw'!I$35)</f>
        <v>#DIV/0!</v>
      </c>
      <c r="BA282" s="26" t="e">
        <f t="shared" si="119"/>
        <v>#DIV/0!</v>
      </c>
      <c r="BB282" s="26" t="e">
        <f t="shared" si="120"/>
        <v>#DIV/0!</v>
      </c>
      <c r="BC282" s="26" t="e">
        <f t="shared" si="121"/>
        <v>#DIV/0!</v>
      </c>
      <c r="BD282" s="26" t="e">
        <f t="shared" si="122"/>
        <v>#DIV/0!</v>
      </c>
      <c r="BE282" s="26" t="e">
        <f t="shared" si="123"/>
        <v>#DIV/0!</v>
      </c>
      <c r="BF282" s="26" t="e">
        <f t="shared" si="124"/>
        <v>#DIV/0!</v>
      </c>
      <c r="BG282" s="26" t="e">
        <f t="shared" si="125"/>
        <v>#DIV/0!</v>
      </c>
      <c r="BH282" s="26" t="e">
        <f t="shared" si="126"/>
        <v>#DIV/0!</v>
      </c>
      <c r="BI282" s="26" t="e">
        <f>10*LOG10(IF(BA282="",0,POWER(10,((BA282+'ModelParams Lw'!$O$4)/10))) +IF(BB282="",0,POWER(10,((BB282+'ModelParams Lw'!$P$4)/10))) +IF(BC282="",0,POWER(10,((BC282+'ModelParams Lw'!$Q$4)/10))) +IF(BD282="",0,POWER(10,((BD282+'ModelParams Lw'!$R$4)/10))) +IF(BE282="",0,POWER(10,((BE282+'ModelParams Lw'!$S$4)/10))) +IF(BF282="",0,POWER(10,((BF282+'ModelParams Lw'!$T$4)/10))) +IF(BG282="",0,POWER(10,((BG282+'ModelParams Lw'!$U$4)/10)))+IF(BH282="",0,POWER(10,((BH282+'ModelParams Lw'!$V$4)/10))))</f>
        <v>#DIV/0!</v>
      </c>
      <c r="BJ282" s="26" t="e">
        <f t="shared" si="107"/>
        <v>#DIV/0!</v>
      </c>
      <c r="BK282" s="26" t="e">
        <f>(BA282-'ModelParams Lw'!O$10)/'ModelParams Lw'!O$11</f>
        <v>#DIV/0!</v>
      </c>
      <c r="BL282" s="26" t="e">
        <f>(BB282-'ModelParams Lw'!P$10)/'ModelParams Lw'!P$11</f>
        <v>#DIV/0!</v>
      </c>
      <c r="BM282" s="26" t="e">
        <f>(BC282-'ModelParams Lw'!Q$10)/'ModelParams Lw'!Q$11</f>
        <v>#DIV/0!</v>
      </c>
      <c r="BN282" s="26" t="e">
        <f>(BD282-'ModelParams Lw'!R$10)/'ModelParams Lw'!R$11</f>
        <v>#DIV/0!</v>
      </c>
      <c r="BO282" s="26" t="e">
        <f>(BE282-'ModelParams Lw'!S$10)/'ModelParams Lw'!S$11</f>
        <v>#DIV/0!</v>
      </c>
      <c r="BP282" s="26" t="e">
        <f>(BF282-'ModelParams Lw'!T$10)/'ModelParams Lw'!T$11</f>
        <v>#DIV/0!</v>
      </c>
      <c r="BQ282" s="26" t="e">
        <f>(BG282-'ModelParams Lw'!U$10)/'ModelParams Lw'!U$11</f>
        <v>#DIV/0!</v>
      </c>
      <c r="BR282" s="26" t="e">
        <f>(BH282-'ModelParams Lw'!V$10)/'ModelParams Lw'!V$11</f>
        <v>#DIV/0!</v>
      </c>
      <c r="BS282" s="23" t="e">
        <f>IF(Calcul!$E284="SW",DEGREES(ACOS(1-(1/'ModelParams Lw'!C$25*SQRT(0.5*1.2/'Sound Power'!$C282)*('Sound Power'!$B282/3600)/('Sound Power'!$D282)/('Sound Power'!$F282)))),DEGREES(ACOS(1-(1/'ModelParams Lw'!C$29*SQRT(0.5*1.2/'Sound Power'!$C282)*('Sound Power'!$B282/3600)/('Sound Power'!$D282)/('Sound Power'!$F282)))))</f>
        <v>#DIV/0!</v>
      </c>
      <c r="BT282" s="23" t="e">
        <f>IF(Calcul!$E284="SW",DEGREES(ACOS(1-(1/'ModelParams Lw'!D$25*SQRT(0.5*1.2/'Sound Power'!$C282)*('Sound Power'!$B282/3600)/('Sound Power'!$D282)/('Sound Power'!$F282)))),DEGREES(ACOS(1-(1/'ModelParams Lw'!D$29*SQRT(0.5*1.2/'Sound Power'!$C282)*('Sound Power'!$B282/3600)/('Sound Power'!$D282)/('Sound Power'!$F282)))))</f>
        <v>#DIV/0!</v>
      </c>
      <c r="BU282" s="23" t="e">
        <f>IF(Calcul!$E284="SW",DEGREES(ACOS(1-(1/'ModelParams Lw'!E$25*SQRT(0.5*1.2/'Sound Power'!$C282)*('Sound Power'!$B282/3600)/('Sound Power'!$D282)/('Sound Power'!$F282)))),DEGREES(ACOS(1-(1/'ModelParams Lw'!E$29*SQRT(0.5*1.2/'Sound Power'!$C282)*('Sound Power'!$B282/3600)/('Sound Power'!$D282)/('Sound Power'!$F282)))))</f>
        <v>#DIV/0!</v>
      </c>
      <c r="BV282" s="23" t="e">
        <f>IF(Calcul!$E284="SW",DEGREES(ACOS(1-(1/'ModelParams Lw'!F$25*SQRT(0.5*1.2/'Sound Power'!$C282)*('Sound Power'!$B282/3600)/('Sound Power'!$D282)/('Sound Power'!$F282)))),DEGREES(ACOS(1-(1/'ModelParams Lw'!F$29*SQRT(0.5*1.2/'Sound Power'!$C282)*('Sound Power'!$B282/3600)/('Sound Power'!$D282)/('Sound Power'!$F282)))))</f>
        <v>#DIV/0!</v>
      </c>
      <c r="BW282" s="23" t="e">
        <f>IF(Calcul!$E284="SW",DEGREES(ACOS(1-(1/'ModelParams Lw'!G$25*SQRT(0.5*1.2/'Sound Power'!$C282)*('Sound Power'!$B282/3600)/('Sound Power'!$D282)/('Sound Power'!$F282)))),DEGREES(ACOS(1-(1/'ModelParams Lw'!G$29*SQRT(0.5*1.2/'Sound Power'!$C282)*('Sound Power'!$B282/3600)/('Sound Power'!$D282)/('Sound Power'!$F282)))))</f>
        <v>#DIV/0!</v>
      </c>
      <c r="BX282" s="23" t="e">
        <f>IF(Calcul!$E284="SW",DEGREES(ACOS(1-(1/'ModelParams Lw'!H$25*SQRT(0.5*1.2/'Sound Power'!$C282)*('Sound Power'!$B282/3600)/('Sound Power'!$D282)/('Sound Power'!$F282)))),DEGREES(ACOS(1-(1/'ModelParams Lw'!H$29*SQRT(0.5*1.2/'Sound Power'!$C282)*('Sound Power'!$B282/3600)/('Sound Power'!$D282)/('Sound Power'!$F282)))))</f>
        <v>#DIV/0!</v>
      </c>
      <c r="BY282" s="23" t="e">
        <f>IF(Calcul!$E284="SW",DEGREES(ACOS(1-(1/'ModelParams Lw'!I$25*SQRT(0.5*1.2/'Sound Power'!$C282)*('Sound Power'!$B282/3600)/('Sound Power'!$D282)/('Sound Power'!$F282)))),DEGREES(ACOS(1-(1/'ModelParams Lw'!I$29*SQRT(0.5*1.2/'Sound Power'!$C282)*('Sound Power'!$B282/3600)/('Sound Power'!$D282)/('Sound Power'!$F282)))))</f>
        <v>#DIV/0!</v>
      </c>
      <c r="BZ282" s="23" t="e">
        <f>IF(Calcul!$E284="SW",DEGREES(ACOS(1-(1/'ModelParams Lw'!J$25*SQRT(0.5*1.2/'Sound Power'!$C282)*('Sound Power'!$B282/3600)/('Sound Power'!$D282)/('Sound Power'!$F282)))),DEGREES(ACOS(1-(1/'ModelParams Lw'!J$29*SQRT(0.5*1.2/'Sound Power'!$C282)*('Sound Power'!$B282/3600)/('Sound Power'!$D282)/('Sound Power'!$F282)))))</f>
        <v>#DIV/0!</v>
      </c>
      <c r="CA282" s="26" t="e">
        <f>IF(Calcul!$E284="SW",'ModelParams Lw'!C$22+'ModelParams Lw'!C$23*LOG('Sound Power'!$D282/'Sound Power'!$E282)+'ModelParams Lw'!C$24*LN('Sound Power'!BS282),IF('ModelParams Lw'!C$26+'ModelParams Lw'!C$27*LOG('Sound Power'!$D282/'Sound Power'!$E282)+'ModelParams Lw'!C$28*LN('Sound Power'!BS282)&lt;'ModelParams Lw'!C$22+'ModelParams Lw'!C$23*LOG('Sound Power'!$D282/'Sound Power'!$E282)+'ModelParams Lw'!C$24*LN('Sound Power'!BS282),'ModelParams Lw'!C$22+'ModelParams Lw'!C$23*LOG('Sound Power'!$D282/'Sound Power'!$E282)+'ModelParams Lw'!C$24*LN('Sound Power'!BS282),'ModelParams Lw'!C$26+'ModelParams Lw'!C$27*LOG('Sound Power'!$D282/'Sound Power'!$E282)+'ModelParams Lw'!C$28*LN('Sound Power'!BS282)))</f>
        <v>#DIV/0!</v>
      </c>
      <c r="CB282" s="26" t="e">
        <f>IF(Calcul!$E284="SW",'ModelParams Lw'!D$22+'ModelParams Lw'!D$23*LOG('Sound Power'!$D282/'Sound Power'!$E282)+'ModelParams Lw'!D$24*LN('Sound Power'!BT282),IF('ModelParams Lw'!D$26+'ModelParams Lw'!D$27*LOG('Sound Power'!$D282/'Sound Power'!$E282)+'ModelParams Lw'!D$28*LN('Sound Power'!BT282)&lt;'ModelParams Lw'!D$22+'ModelParams Lw'!D$23*LOG('Sound Power'!$D282/'Sound Power'!$E282)+'ModelParams Lw'!D$24*LN('Sound Power'!BT282),'ModelParams Lw'!D$22+'ModelParams Lw'!D$23*LOG('Sound Power'!$D282/'Sound Power'!$E282)+'ModelParams Lw'!D$24*LN('Sound Power'!BT282),'ModelParams Lw'!D$26+'ModelParams Lw'!D$27*LOG('Sound Power'!$D282/'Sound Power'!$E282)+'ModelParams Lw'!D$28*LN('Sound Power'!BT282)))</f>
        <v>#DIV/0!</v>
      </c>
      <c r="CC282" s="26" t="e">
        <f>IF(Calcul!$E284="SW",'ModelParams Lw'!E$22+'ModelParams Lw'!E$23*LOG('Sound Power'!$D282/'Sound Power'!$E282)+'ModelParams Lw'!E$24*LN('Sound Power'!BU282),IF('ModelParams Lw'!E$26+'ModelParams Lw'!E$27*LOG('Sound Power'!$D282/'Sound Power'!$E282)+'ModelParams Lw'!E$28*LN('Sound Power'!BU282)&lt;'ModelParams Lw'!E$22+'ModelParams Lw'!E$23*LOG('Sound Power'!$D282/'Sound Power'!$E282)+'ModelParams Lw'!E$24*LN('Sound Power'!BU282),'ModelParams Lw'!E$22+'ModelParams Lw'!E$23*LOG('Sound Power'!$D282/'Sound Power'!$E282)+'ModelParams Lw'!E$24*LN('Sound Power'!BU282),'ModelParams Lw'!E$26+'ModelParams Lw'!E$27*LOG('Sound Power'!$D282/'Sound Power'!$E282)+'ModelParams Lw'!E$28*LN('Sound Power'!BU282)))</f>
        <v>#DIV/0!</v>
      </c>
      <c r="CD282" s="26" t="e">
        <f>IF(Calcul!$E284="SW",'ModelParams Lw'!F$22+'ModelParams Lw'!F$23*LOG('Sound Power'!$D282/'Sound Power'!$E282)+'ModelParams Lw'!F$24*LN('Sound Power'!BV282),IF('ModelParams Lw'!F$26+'ModelParams Lw'!F$27*LOG('Sound Power'!$D282/'Sound Power'!$E282)+'ModelParams Lw'!F$28*LN('Sound Power'!BV282)&lt;'ModelParams Lw'!F$22+'ModelParams Lw'!F$23*LOG('Sound Power'!$D282/'Sound Power'!$E282)+'ModelParams Lw'!F$24*LN('Sound Power'!BV282),'ModelParams Lw'!F$22+'ModelParams Lw'!F$23*LOG('Sound Power'!$D282/'Sound Power'!$E282)+'ModelParams Lw'!F$24*LN('Sound Power'!BV282),'ModelParams Lw'!F$26+'ModelParams Lw'!F$27*LOG('Sound Power'!$D282/'Sound Power'!$E282)+'ModelParams Lw'!F$28*LN('Sound Power'!BV282)))</f>
        <v>#DIV/0!</v>
      </c>
      <c r="CE282" s="26" t="e">
        <f>IF(Calcul!$E284="SW",'ModelParams Lw'!G$22+'ModelParams Lw'!G$23*LOG('Sound Power'!$D282/'Sound Power'!$E282)+'ModelParams Lw'!G$24*LN('Sound Power'!BW282),IF('ModelParams Lw'!G$26+'ModelParams Lw'!G$27*LOG('Sound Power'!$D282/'Sound Power'!$E282)+'ModelParams Lw'!G$28*LN('Sound Power'!BW282)&lt;'ModelParams Lw'!G$22+'ModelParams Lw'!G$23*LOG('Sound Power'!$D282/'Sound Power'!$E282)+'ModelParams Lw'!G$24*LN('Sound Power'!BW282),'ModelParams Lw'!G$22+'ModelParams Lw'!G$23*LOG('Sound Power'!$D282/'Sound Power'!$E282)+'ModelParams Lw'!G$24*LN('Sound Power'!BW282),'ModelParams Lw'!G$26+'ModelParams Lw'!G$27*LOG('Sound Power'!$D282/'Sound Power'!$E282)+'ModelParams Lw'!G$28*LN('Sound Power'!BW282)))</f>
        <v>#DIV/0!</v>
      </c>
      <c r="CF282" s="26" t="e">
        <f>IF(Calcul!$E284="SW",'ModelParams Lw'!H$22+'ModelParams Lw'!H$23*LOG('Sound Power'!$D282/'Sound Power'!$E282)+'ModelParams Lw'!H$24*LN('Sound Power'!BX282),IF('ModelParams Lw'!H$26+'ModelParams Lw'!H$27*LOG('Sound Power'!$D282/'Sound Power'!$E282)+'ModelParams Lw'!H$28*LN('Sound Power'!BX282)&lt;'ModelParams Lw'!H$22+'ModelParams Lw'!H$23*LOG('Sound Power'!$D282/'Sound Power'!$E282)+'ModelParams Lw'!H$24*LN('Sound Power'!BX282),'ModelParams Lw'!H$22+'ModelParams Lw'!H$23*LOG('Sound Power'!$D282/'Sound Power'!$E282)+'ModelParams Lw'!H$24*LN('Sound Power'!BX282),'ModelParams Lw'!H$26+'ModelParams Lw'!H$27*LOG('Sound Power'!$D282/'Sound Power'!$E282)+'ModelParams Lw'!H$28*LN('Sound Power'!BX282)))</f>
        <v>#DIV/0!</v>
      </c>
      <c r="CG282" s="26" t="e">
        <f>IF(Calcul!$E284="SW",'ModelParams Lw'!I$22+'ModelParams Lw'!I$23*LOG('Sound Power'!$D282/'Sound Power'!$E282)+'ModelParams Lw'!I$24*LN('Sound Power'!BY282),IF('ModelParams Lw'!I$26+'ModelParams Lw'!I$27*LOG('Sound Power'!$D282/'Sound Power'!$E282)+'ModelParams Lw'!I$28*LN('Sound Power'!BY282)&lt;'ModelParams Lw'!I$22+'ModelParams Lw'!I$23*LOG('Sound Power'!$D282/'Sound Power'!$E282)+'ModelParams Lw'!I$24*LN('Sound Power'!BY282),'ModelParams Lw'!I$22+'ModelParams Lw'!I$23*LOG('Sound Power'!$D282/'Sound Power'!$E282)+'ModelParams Lw'!I$24*LN('Sound Power'!BY282),'ModelParams Lw'!I$26+'ModelParams Lw'!I$27*LOG('Sound Power'!$D282/'Sound Power'!$E282)+'ModelParams Lw'!I$28*LN('Sound Power'!BY282)))</f>
        <v>#DIV/0!</v>
      </c>
      <c r="CH282" s="26" t="e">
        <f>IF(Calcul!$E284="SW",'ModelParams Lw'!J$22+'ModelParams Lw'!J$23*LOG('Sound Power'!$D282/'Sound Power'!$E282)+'ModelParams Lw'!J$24*LN('Sound Power'!BZ282),IF('ModelParams Lw'!J$26+'ModelParams Lw'!J$27*LOG('Sound Power'!$D282/'Sound Power'!$E282)+'ModelParams Lw'!J$28*LN('Sound Power'!BZ282)&lt;'ModelParams Lw'!J$22+'ModelParams Lw'!J$23*LOG('Sound Power'!$D282/'Sound Power'!$E282)+'ModelParams Lw'!J$24*LN('Sound Power'!BZ282),'ModelParams Lw'!J$22+'ModelParams Lw'!J$23*LOG('Sound Power'!$D282/'Sound Power'!$E282)+'ModelParams Lw'!J$24*LN('Sound Power'!BZ282),'ModelParams Lw'!J$26+'ModelParams Lw'!J$27*LOG('Sound Power'!$D282/'Sound Power'!$E282)+'ModelParams Lw'!J$28*LN('Sound Power'!BZ282)))</f>
        <v>#DIV/0!</v>
      </c>
      <c r="CI282" s="26" t="e">
        <f t="shared" si="108"/>
        <v>#DIV/0!</v>
      </c>
      <c r="CJ282" s="26" t="e">
        <f t="shared" si="109"/>
        <v>#DIV/0!</v>
      </c>
      <c r="CK282" s="26" t="e">
        <f t="shared" si="110"/>
        <v>#DIV/0!</v>
      </c>
      <c r="CL282" s="26" t="e">
        <f t="shared" si="111"/>
        <v>#DIV/0!</v>
      </c>
      <c r="CM282" s="26" t="e">
        <f t="shared" si="112"/>
        <v>#DIV/0!</v>
      </c>
      <c r="CN282" s="26" t="e">
        <f t="shared" si="113"/>
        <v>#DIV/0!</v>
      </c>
      <c r="CO282" s="26" t="e">
        <f t="shared" si="114"/>
        <v>#DIV/0!</v>
      </c>
      <c r="CP282" s="26" t="e">
        <f t="shared" si="115"/>
        <v>#DIV/0!</v>
      </c>
      <c r="CQ282" s="26" t="e">
        <f>10*LOG10(IF(CI282="",0,POWER(10,((CI282+'ModelParams Lw'!$O$4)/10))) +IF(CJ282="",0,POWER(10,((CJ282+'ModelParams Lw'!$P$4)/10))) +IF(CK282="",0,POWER(10,((CK282+'ModelParams Lw'!$Q$4)/10))) +IF(CL282="",0,POWER(10,((CL282+'ModelParams Lw'!$R$4)/10))) +IF(CM282="",0,POWER(10,((CM282+'ModelParams Lw'!$S$4)/10))) +IF(CN282="",0,POWER(10,((CN282+'ModelParams Lw'!$T$4)/10))) +IF(CO282="",0,POWER(10,((CO282+'ModelParams Lw'!$U$4)/10)))+IF(CP282="",0,POWER(10,((CP282+'ModelParams Lw'!$V$4)/10))))</f>
        <v>#DIV/0!</v>
      </c>
      <c r="CR282" s="26" t="e">
        <f t="shared" si="116"/>
        <v>#DIV/0!</v>
      </c>
      <c r="CS282" s="26" t="e">
        <f>(CI282-'ModelParams Lw'!$O$10)/'ModelParams Lw'!$O$11</f>
        <v>#DIV/0!</v>
      </c>
      <c r="CT282" s="26" t="e">
        <f>(CJ282-'ModelParams Lw'!$P$10)/'ModelParams Lw'!$P$11</f>
        <v>#DIV/0!</v>
      </c>
      <c r="CU282" s="26" t="e">
        <f>(CK282-'ModelParams Lw'!$Q$10)/'ModelParams Lw'!$Q$11</f>
        <v>#DIV/0!</v>
      </c>
      <c r="CV282" s="26" t="e">
        <f>(CL282-'ModelParams Lw'!$R$10)/'ModelParams Lw'!$R$11</f>
        <v>#DIV/0!</v>
      </c>
      <c r="CW282" s="26" t="e">
        <f>(CM282-'ModelParams Lw'!$S$10)/'ModelParams Lw'!$S$11</f>
        <v>#DIV/0!</v>
      </c>
      <c r="CX282" s="26" t="e">
        <f>(CN282-'ModelParams Lw'!$T$10)/'ModelParams Lw'!$T$11</f>
        <v>#DIV/0!</v>
      </c>
      <c r="CY282" s="26" t="e">
        <f>(CO282-'ModelParams Lw'!$U$10)/'ModelParams Lw'!$U$11</f>
        <v>#DIV/0!</v>
      </c>
      <c r="CZ282" s="26" t="e">
        <f>(CP282-'ModelParams Lw'!$V$10)/'ModelParams Lw'!$V$11</f>
        <v>#DIV/0!</v>
      </c>
    </row>
    <row r="283" spans="1:104" x14ac:dyDescent="0.2">
      <c r="A283" s="13">
        <f>Calcul!A285</f>
        <v>0</v>
      </c>
      <c r="B283" s="13">
        <f t="shared" si="117"/>
        <v>0</v>
      </c>
      <c r="C283" s="13">
        <f>Calcul!B285</f>
        <v>0</v>
      </c>
      <c r="D283" s="13">
        <f>Calcul!C285/1000</f>
        <v>0</v>
      </c>
      <c r="E283" s="13">
        <f>Calcul!D285/1000</f>
        <v>0</v>
      </c>
      <c r="F283" s="13">
        <f t="shared" si="118"/>
        <v>0</v>
      </c>
      <c r="G283" s="23" t="e">
        <f>DEGREES(ACOS(1-(1/'ModelParams Lw'!B$15*SQRT(0.5*1.2/'Sound Power'!$C283)*('Sound Power'!$B283/3600)/('Sound Power'!$D283)/('Sound Power'!$F283))))</f>
        <v>#DIV/0!</v>
      </c>
      <c r="H283" s="23" t="e">
        <f>DEGREES(ACOS(1-(1/'ModelParams Lw'!C$15*SQRT(0.5*1.2/'Sound Power'!$C283)*('Sound Power'!$B283/3600)/('Sound Power'!$D283)/('Sound Power'!$F283))))</f>
        <v>#DIV/0!</v>
      </c>
      <c r="I283" s="23" t="e">
        <f>DEGREES(ACOS(1-(1/'ModelParams Lw'!D$15*SQRT(0.5*1.2/'Sound Power'!$C283)*('Sound Power'!$B283/3600)/('Sound Power'!$D283)/('Sound Power'!$F283))))</f>
        <v>#DIV/0!</v>
      </c>
      <c r="J283" s="23" t="e">
        <f>DEGREES(ACOS(1-(1/'ModelParams Lw'!E$15*SQRT(0.5*1.2/'Sound Power'!$C283)*('Sound Power'!$B283/3600)/('Sound Power'!$D283)/('Sound Power'!$F283))))</f>
        <v>#DIV/0!</v>
      </c>
      <c r="K283" s="23" t="e">
        <f>DEGREES(ACOS(1-(1/'ModelParams Lw'!F$15*SQRT(0.5*1.2/'Sound Power'!$C283)*('Sound Power'!$B283/3600)/('Sound Power'!$D283)/('Sound Power'!$F283))))</f>
        <v>#DIV/0!</v>
      </c>
      <c r="L283" s="23" t="e">
        <f>DEGREES(ACOS(1-(1/'ModelParams Lw'!G$15*SQRT(0.5*1.2/'Sound Power'!$C283)*('Sound Power'!$B283/3600)/('Sound Power'!$D283)/('Sound Power'!$F283))))</f>
        <v>#DIV/0!</v>
      </c>
      <c r="M283" s="23" t="e">
        <f>DEGREES(ACOS(1-(1/'ModelParams Lw'!H$15*SQRT(0.5*1.2/'Sound Power'!$C283)*('Sound Power'!$B283/3600)/('Sound Power'!$D283)/('Sound Power'!$F283))))</f>
        <v>#DIV/0!</v>
      </c>
      <c r="N283" s="23" t="e">
        <f>DEGREES(ACOS(1-(1/'ModelParams Lw'!I$15*SQRT(0.5*1.2/'Sound Power'!$C283)*('Sound Power'!$B283/3600)/('Sound Power'!$D283)/('Sound Power'!$F283))))</f>
        <v>#DIV/0!</v>
      </c>
      <c r="O283" s="26" t="e">
        <f>('ModelParams Lw'!B$4*LN('Sound Power'!G283)/(1+EXP(-('Sound Power'!$D283*1000+'ModelParams Lw'!B$6)/'ModelParams Lw'!B$7))+'ModelParams Lw'!B$5)*LN('Sound Power'!$B283)-('ModelParams Lw'!B$8+'ModelParams Lw'!B$9*$D283+'ModelParams Lw'!B$10*'Sound Power'!$F283^'ModelParams Lw'!B$14+'ModelParams Lw'!B$11*LN('Sound Power'!G283)+'ModelParams Lw'!B$12*'Sound Power'!$D283*'Sound Power'!$F283+'ModelParams Lw'!B$13*'Sound Power'!$D283*LN('Sound Power'!G283))</f>
        <v>#DIV/0!</v>
      </c>
      <c r="P283" s="26" t="e">
        <f>('ModelParams Lw'!C$4*LN('Sound Power'!H283)/(1+EXP(-('Sound Power'!$D283*1000+'ModelParams Lw'!C$6)/'ModelParams Lw'!C$7))+'ModelParams Lw'!C$5)*LN('Sound Power'!$B283)-('ModelParams Lw'!C$8+'ModelParams Lw'!C$9*$D283+'ModelParams Lw'!C$10*'Sound Power'!$F283^'ModelParams Lw'!C$14+'ModelParams Lw'!C$11*LN('Sound Power'!H283)+'ModelParams Lw'!C$12*'Sound Power'!$D283*'Sound Power'!$F283+'ModelParams Lw'!C$13*'Sound Power'!$D283*LN('Sound Power'!H283))</f>
        <v>#DIV/0!</v>
      </c>
      <c r="Q283" s="26" t="e">
        <f>('ModelParams Lw'!D$4*LN('Sound Power'!I283)/(1+EXP(-('Sound Power'!$D283*1000+'ModelParams Lw'!D$6)/'ModelParams Lw'!D$7))+'ModelParams Lw'!D$5)*LN('Sound Power'!$B283)-('ModelParams Lw'!D$8+'ModelParams Lw'!D$9*$D283+'ModelParams Lw'!D$10*'Sound Power'!$F283^'ModelParams Lw'!D$14+'ModelParams Lw'!D$11*LN('Sound Power'!I283)+'ModelParams Lw'!D$12*'Sound Power'!$D283*'Sound Power'!$F283+'ModelParams Lw'!D$13*'Sound Power'!$D283*LN('Sound Power'!I283))</f>
        <v>#DIV/0!</v>
      </c>
      <c r="R283" s="26" t="e">
        <f>('ModelParams Lw'!E$4*LN('Sound Power'!J283)/(1+EXP(-('Sound Power'!$D283*1000+'ModelParams Lw'!E$6)/'ModelParams Lw'!E$7))+'ModelParams Lw'!E$5)*LN('Sound Power'!$B283)-('ModelParams Lw'!E$8+'ModelParams Lw'!E$9*$D283+'ModelParams Lw'!E$10*'Sound Power'!$F283^'ModelParams Lw'!E$14+'ModelParams Lw'!E$11*LN('Sound Power'!J283)+'ModelParams Lw'!E$12*'Sound Power'!$D283*'Sound Power'!$F283+'ModelParams Lw'!E$13*'Sound Power'!$D283*LN('Sound Power'!J283))</f>
        <v>#DIV/0!</v>
      </c>
      <c r="S283" s="26" t="e">
        <f>('ModelParams Lw'!F$4*LN('Sound Power'!K283)/(1+EXP(-('Sound Power'!$D283*1000+'ModelParams Lw'!F$6)/'ModelParams Lw'!F$7))+'ModelParams Lw'!F$5)*LN('Sound Power'!$B283)-('ModelParams Lw'!F$8+'ModelParams Lw'!F$9*$D283+'ModelParams Lw'!F$10*'Sound Power'!$F283^'ModelParams Lw'!F$14+'ModelParams Lw'!F$11*LN('Sound Power'!K283)+'ModelParams Lw'!F$12*'Sound Power'!$D283*'Sound Power'!$F283+'ModelParams Lw'!F$13*'Sound Power'!$D283*LN('Sound Power'!K283))</f>
        <v>#DIV/0!</v>
      </c>
      <c r="T283" s="26" t="e">
        <f>('ModelParams Lw'!G$4*LN('Sound Power'!L283)/(1+EXP(-('Sound Power'!$D283*1000+'ModelParams Lw'!G$6)/'ModelParams Lw'!G$7))+'ModelParams Lw'!G$5)*LN('Sound Power'!$B283)-('ModelParams Lw'!G$8+'ModelParams Lw'!G$9*$D283+'ModelParams Lw'!G$10*'Sound Power'!$F283^'ModelParams Lw'!G$14+'ModelParams Lw'!G$11*LN('Sound Power'!L283)+'ModelParams Lw'!G$12*'Sound Power'!$D283*'Sound Power'!$F283+'ModelParams Lw'!G$13*'Sound Power'!$D283*LN('Sound Power'!L283))</f>
        <v>#DIV/0!</v>
      </c>
      <c r="U283" s="26" t="e">
        <f>('ModelParams Lw'!H$4*LN('Sound Power'!M283)/(1+EXP(-('Sound Power'!$D283*1000+'ModelParams Lw'!H$6)/'ModelParams Lw'!H$7))+'ModelParams Lw'!H$5)*LN('Sound Power'!$B283)-('ModelParams Lw'!H$8+'ModelParams Lw'!H$9*$D283+'ModelParams Lw'!H$10*'Sound Power'!$F283^'ModelParams Lw'!H$14+'ModelParams Lw'!H$11*LN('Sound Power'!M283)+'ModelParams Lw'!H$12*'Sound Power'!$D283*'Sound Power'!$F283+'ModelParams Lw'!H$13*'Sound Power'!$D283*LN('Sound Power'!M283))</f>
        <v>#DIV/0!</v>
      </c>
      <c r="V283" s="26" t="e">
        <f>('ModelParams Lw'!I$4*LN('Sound Power'!N283)/(1+EXP(-('Sound Power'!$D283*1000+'ModelParams Lw'!I$6)/'ModelParams Lw'!I$7))+'ModelParams Lw'!I$5)*LN('Sound Power'!$B283)-('ModelParams Lw'!I$8+'ModelParams Lw'!I$9*$D283+'ModelParams Lw'!I$10*'Sound Power'!$F283^'ModelParams Lw'!I$14+'ModelParams Lw'!I$11*LN('Sound Power'!N283)+'ModelParams Lw'!I$12*'Sound Power'!$D283*'Sound Power'!$F283+'ModelParams Lw'!I$13*'Sound Power'!$D283*LN('Sound Power'!N283))</f>
        <v>#DIV/0!</v>
      </c>
      <c r="W283" s="26" t="e">
        <f>10*LOG10(IF(O283="",0,POWER(10,((O283+'ModelParams Lw'!$O$4)/10))) +IF(P283="",0,POWER(10,((P283+'ModelParams Lw'!$P$4)/10))) +IF(Q283="",0,POWER(10,((Q283+'ModelParams Lw'!$Q$4)/10))) +IF(R283="",0,POWER(10,((R283+'ModelParams Lw'!$R$4)/10))) +IF(S283="",0,POWER(10,((S283+'ModelParams Lw'!$S$4)/10))) +IF(T283="",0,POWER(10,((T283+'ModelParams Lw'!$T$4)/10))) +IF(U283="",0,POWER(10,((U283+'ModelParams Lw'!$U$4)/10)))+IF(V283="",0,POWER(10,((V283+'ModelParams Lw'!$V$4)/10))))</f>
        <v>#DIV/0!</v>
      </c>
      <c r="X283" s="26" t="e">
        <f t="shared" si="102"/>
        <v>#DIV/0!</v>
      </c>
      <c r="Y283" s="26" t="e">
        <f>(O283-'ModelParams Lw'!O$10)/'ModelParams Lw'!O$11</f>
        <v>#DIV/0!</v>
      </c>
      <c r="Z283" s="26" t="e">
        <f>(P283-'ModelParams Lw'!P$10)/'ModelParams Lw'!P$11</f>
        <v>#DIV/0!</v>
      </c>
      <c r="AA283" s="26" t="e">
        <f>(Q283-'ModelParams Lw'!Q$10)/'ModelParams Lw'!Q$11</f>
        <v>#DIV/0!</v>
      </c>
      <c r="AB283" s="26" t="e">
        <f>(R283-'ModelParams Lw'!R$10)/'ModelParams Lw'!R$11</f>
        <v>#DIV/0!</v>
      </c>
      <c r="AC283" s="26" t="e">
        <f>(S283-'ModelParams Lw'!S$10)/'ModelParams Lw'!S$11</f>
        <v>#DIV/0!</v>
      </c>
      <c r="AD283" s="26" t="e">
        <f>(T283-'ModelParams Lw'!T$10)/'ModelParams Lw'!T$11</f>
        <v>#DIV/0!</v>
      </c>
      <c r="AE283" s="26" t="e">
        <f>(U283-'ModelParams Lw'!U$10)/'ModelParams Lw'!U$11</f>
        <v>#DIV/0!</v>
      </c>
      <c r="AF283" s="26" t="e">
        <f>(V283-'ModelParams Lw'!V$10)/'ModelParams Lw'!V$11</f>
        <v>#DIV/0!</v>
      </c>
      <c r="AG283" s="26" t="e">
        <f t="shared" si="103"/>
        <v>#DIV/0!</v>
      </c>
      <c r="AH283" s="26" t="e">
        <f>VLOOKUP(D283*1000,'ModelParams Lw'!$A$38:$D$58,4)</f>
        <v>#N/A</v>
      </c>
      <c r="AI283" s="56" t="e">
        <f>VLOOKUP(D283*1000,'ModelParams Lw'!$A$38:$D$58,2)</f>
        <v>#N/A</v>
      </c>
      <c r="AJ283" s="46" t="e">
        <f t="shared" si="104"/>
        <v>#DIV/0!</v>
      </c>
      <c r="AK283" s="26" t="e">
        <f t="shared" si="105"/>
        <v>#VALUE!</v>
      </c>
      <c r="AL283" s="26" t="e">
        <f>IF($AI283=100,'ModelParams Lw'!R$35*'Sound Power'!$AH283^2+'ModelParams Lw'!R$36*'Sound Power'!$AH283+'ModelParams Lw'!R$37,IF($AI283=150,'ModelParams Lw'!R$38*'Sound Power'!$AH283^2+'ModelParams Lw'!R$39*'Sound Power'!$AH283+'ModelParams Lw'!R$40,'ModelParams Lw'!R$41*'Sound Power'!$AH283^2+'ModelParams Lw'!R$42*'Sound Power'!$AH283+'ModelParams Lw'!R$43))</f>
        <v>#N/A</v>
      </c>
      <c r="AM283" s="26" t="e">
        <f>IF($AI283=100,'ModelParams Lw'!S$35*'Sound Power'!$AH283^2+'ModelParams Lw'!S$36*'Sound Power'!$AH283+'ModelParams Lw'!S$37,IF($AI283=150,'ModelParams Lw'!S$38*'Sound Power'!$AH283^2+'ModelParams Lw'!S$39*'Sound Power'!$AH283+'ModelParams Lw'!S$40,'ModelParams Lw'!S$41*'Sound Power'!$AH283^2+'ModelParams Lw'!S$42*'Sound Power'!$AH283+'ModelParams Lw'!S$43))</f>
        <v>#N/A</v>
      </c>
      <c r="AN283" s="26" t="e">
        <f>IF($AI283=100,'ModelParams Lw'!T$35*'Sound Power'!$AH283^2+'ModelParams Lw'!T$36*'Sound Power'!$AH283+'ModelParams Lw'!T$37,IF($AI283=150,'ModelParams Lw'!T$38*'Sound Power'!$AH283^2+'ModelParams Lw'!T$39*'Sound Power'!$AH283+'ModelParams Lw'!T$40,'ModelParams Lw'!T$41*'Sound Power'!$AH283^2+'ModelParams Lw'!T$42*'Sound Power'!$AH283+'ModelParams Lw'!T$43))</f>
        <v>#N/A</v>
      </c>
      <c r="AO283" s="26" t="e">
        <f>IF($AI283=100,'ModelParams Lw'!U$35*'Sound Power'!$AH283^2+'ModelParams Lw'!U$36*'Sound Power'!$AH283+'ModelParams Lw'!U$37,IF($AI283=150,'ModelParams Lw'!U$38*'Sound Power'!$AH283^2+'ModelParams Lw'!U$39*'Sound Power'!$AH283+'ModelParams Lw'!U$40,'ModelParams Lw'!U$41*'Sound Power'!$AH283^2+'ModelParams Lw'!U$42*'Sound Power'!$AH283+'ModelParams Lw'!U$43))</f>
        <v>#N/A</v>
      </c>
      <c r="AP283" s="26" t="e">
        <f>IF($AI283=100,'ModelParams Lw'!V$35*'Sound Power'!$AH283^2+'ModelParams Lw'!V$36*'Sound Power'!$AH283+'ModelParams Lw'!V$37,IF($AI283=150,'ModelParams Lw'!V$38*'Sound Power'!$AH283^2+'ModelParams Lw'!V$39*'Sound Power'!$AH283+'ModelParams Lw'!V$40,'ModelParams Lw'!V$41*'Sound Power'!$AH283^2+'ModelParams Lw'!V$42*'Sound Power'!$AH283+'ModelParams Lw'!V$43))</f>
        <v>#N/A</v>
      </c>
      <c r="AQ283" s="26" t="e">
        <f>IF($AI283=100,'ModelParams Lw'!W$35*'Sound Power'!$AH283^2+'ModelParams Lw'!W$36*'Sound Power'!$AH283+'ModelParams Lw'!W$37,IF($AI283=150,'ModelParams Lw'!W$38*'Sound Power'!$AH283^2+'ModelParams Lw'!W$39*'Sound Power'!$AH283+'ModelParams Lw'!W$40,'ModelParams Lw'!W$41*'Sound Power'!$AH283^2+'ModelParams Lw'!W$42*'Sound Power'!$AH283+'ModelParams Lw'!W$43))</f>
        <v>#N/A</v>
      </c>
      <c r="AR283" s="26" t="e">
        <f t="shared" si="106"/>
        <v>#VALUE!</v>
      </c>
      <c r="AS283" s="26" t="e">
        <f>IF(26.83*LN($AJ283)-11.791-'ModelParams Lw'!B$35&lt;0,0,26.83*LN($AJ283)-11.791-'ModelParams Lw'!B$35)</f>
        <v>#DIV/0!</v>
      </c>
      <c r="AT283" s="26" t="e">
        <f>IF(26.83*LN($AJ283)-11.791-'ModelParams Lw'!C$35&lt;0,0,26.83*LN($AJ283)-11.791-'ModelParams Lw'!C$35)</f>
        <v>#DIV/0!</v>
      </c>
      <c r="AU283" s="26" t="e">
        <f>IF(26.83*LN($AJ283)-11.791-'ModelParams Lw'!D$35&lt;0,0,26.83*LN($AJ283)-11.791-'ModelParams Lw'!D$35)</f>
        <v>#DIV/0!</v>
      </c>
      <c r="AV283" s="26" t="e">
        <f>IF(26.83*LN($AJ283)-11.791-'ModelParams Lw'!E$35&lt;0,0,26.83*LN($AJ283)-11.791-'ModelParams Lw'!E$35)</f>
        <v>#DIV/0!</v>
      </c>
      <c r="AW283" s="26" t="e">
        <f>IF(26.83*LN($AJ283)-11.791-'ModelParams Lw'!F$35&lt;0,0,26.83*LN($AJ283)-11.791-'ModelParams Lw'!F$35)</f>
        <v>#DIV/0!</v>
      </c>
      <c r="AX283" s="26" t="e">
        <f>IF(26.83*LN($AJ283)-11.791-'ModelParams Lw'!G$35&lt;0,0,26.83*LN($AJ283)-11.791-'ModelParams Lw'!G$35)</f>
        <v>#DIV/0!</v>
      </c>
      <c r="AY283" s="26" t="e">
        <f>IF(26.83*LN($AJ283)-11.791-'ModelParams Lw'!H$35&lt;0,0,26.83*LN($AJ283)-11.791-'ModelParams Lw'!H$35)</f>
        <v>#DIV/0!</v>
      </c>
      <c r="AZ283" s="26" t="e">
        <f>IF(26.83*LN($AJ283)-11.791-'ModelParams Lw'!I$35&lt;0,0,26.83*LN($AJ283)-11.791-'ModelParams Lw'!I$35)</f>
        <v>#DIV/0!</v>
      </c>
      <c r="BA283" s="26" t="e">
        <f t="shared" si="119"/>
        <v>#DIV/0!</v>
      </c>
      <c r="BB283" s="26" t="e">
        <f t="shared" si="120"/>
        <v>#DIV/0!</v>
      </c>
      <c r="BC283" s="26" t="e">
        <f t="shared" si="121"/>
        <v>#DIV/0!</v>
      </c>
      <c r="BD283" s="26" t="e">
        <f t="shared" si="122"/>
        <v>#DIV/0!</v>
      </c>
      <c r="BE283" s="26" t="e">
        <f t="shared" si="123"/>
        <v>#DIV/0!</v>
      </c>
      <c r="BF283" s="26" t="e">
        <f t="shared" si="124"/>
        <v>#DIV/0!</v>
      </c>
      <c r="BG283" s="26" t="e">
        <f t="shared" si="125"/>
        <v>#DIV/0!</v>
      </c>
      <c r="BH283" s="26" t="e">
        <f t="shared" si="126"/>
        <v>#DIV/0!</v>
      </c>
      <c r="BI283" s="26" t="e">
        <f>10*LOG10(IF(BA283="",0,POWER(10,((BA283+'ModelParams Lw'!$O$4)/10))) +IF(BB283="",0,POWER(10,((BB283+'ModelParams Lw'!$P$4)/10))) +IF(BC283="",0,POWER(10,((BC283+'ModelParams Lw'!$Q$4)/10))) +IF(BD283="",0,POWER(10,((BD283+'ModelParams Lw'!$R$4)/10))) +IF(BE283="",0,POWER(10,((BE283+'ModelParams Lw'!$S$4)/10))) +IF(BF283="",0,POWER(10,((BF283+'ModelParams Lw'!$T$4)/10))) +IF(BG283="",0,POWER(10,((BG283+'ModelParams Lw'!$U$4)/10)))+IF(BH283="",0,POWER(10,((BH283+'ModelParams Lw'!$V$4)/10))))</f>
        <v>#DIV/0!</v>
      </c>
      <c r="BJ283" s="26" t="e">
        <f t="shared" si="107"/>
        <v>#DIV/0!</v>
      </c>
      <c r="BK283" s="26" t="e">
        <f>(BA283-'ModelParams Lw'!O$10)/'ModelParams Lw'!O$11</f>
        <v>#DIV/0!</v>
      </c>
      <c r="BL283" s="26" t="e">
        <f>(BB283-'ModelParams Lw'!P$10)/'ModelParams Lw'!P$11</f>
        <v>#DIV/0!</v>
      </c>
      <c r="BM283" s="26" t="e">
        <f>(BC283-'ModelParams Lw'!Q$10)/'ModelParams Lw'!Q$11</f>
        <v>#DIV/0!</v>
      </c>
      <c r="BN283" s="26" t="e">
        <f>(BD283-'ModelParams Lw'!R$10)/'ModelParams Lw'!R$11</f>
        <v>#DIV/0!</v>
      </c>
      <c r="BO283" s="26" t="e">
        <f>(BE283-'ModelParams Lw'!S$10)/'ModelParams Lw'!S$11</f>
        <v>#DIV/0!</v>
      </c>
      <c r="BP283" s="26" t="e">
        <f>(BF283-'ModelParams Lw'!T$10)/'ModelParams Lw'!T$11</f>
        <v>#DIV/0!</v>
      </c>
      <c r="BQ283" s="26" t="e">
        <f>(BG283-'ModelParams Lw'!U$10)/'ModelParams Lw'!U$11</f>
        <v>#DIV/0!</v>
      </c>
      <c r="BR283" s="26" t="e">
        <f>(BH283-'ModelParams Lw'!V$10)/'ModelParams Lw'!V$11</f>
        <v>#DIV/0!</v>
      </c>
      <c r="BS283" s="23" t="e">
        <f>IF(Calcul!$E285="SW",DEGREES(ACOS(1-(1/'ModelParams Lw'!C$25*SQRT(0.5*1.2/'Sound Power'!$C283)*('Sound Power'!$B283/3600)/('Sound Power'!$D283)/('Sound Power'!$F283)))),DEGREES(ACOS(1-(1/'ModelParams Lw'!C$29*SQRT(0.5*1.2/'Sound Power'!$C283)*('Sound Power'!$B283/3600)/('Sound Power'!$D283)/('Sound Power'!$F283)))))</f>
        <v>#DIV/0!</v>
      </c>
      <c r="BT283" s="23" t="e">
        <f>IF(Calcul!$E285="SW",DEGREES(ACOS(1-(1/'ModelParams Lw'!D$25*SQRT(0.5*1.2/'Sound Power'!$C283)*('Sound Power'!$B283/3600)/('Sound Power'!$D283)/('Sound Power'!$F283)))),DEGREES(ACOS(1-(1/'ModelParams Lw'!D$29*SQRT(0.5*1.2/'Sound Power'!$C283)*('Sound Power'!$B283/3600)/('Sound Power'!$D283)/('Sound Power'!$F283)))))</f>
        <v>#DIV/0!</v>
      </c>
      <c r="BU283" s="23" t="e">
        <f>IF(Calcul!$E285="SW",DEGREES(ACOS(1-(1/'ModelParams Lw'!E$25*SQRT(0.5*1.2/'Sound Power'!$C283)*('Sound Power'!$B283/3600)/('Sound Power'!$D283)/('Sound Power'!$F283)))),DEGREES(ACOS(1-(1/'ModelParams Lw'!E$29*SQRT(0.5*1.2/'Sound Power'!$C283)*('Sound Power'!$B283/3600)/('Sound Power'!$D283)/('Sound Power'!$F283)))))</f>
        <v>#DIV/0!</v>
      </c>
      <c r="BV283" s="23" t="e">
        <f>IF(Calcul!$E285="SW",DEGREES(ACOS(1-(1/'ModelParams Lw'!F$25*SQRT(0.5*1.2/'Sound Power'!$C283)*('Sound Power'!$B283/3600)/('Sound Power'!$D283)/('Sound Power'!$F283)))),DEGREES(ACOS(1-(1/'ModelParams Lw'!F$29*SQRT(0.5*1.2/'Sound Power'!$C283)*('Sound Power'!$B283/3600)/('Sound Power'!$D283)/('Sound Power'!$F283)))))</f>
        <v>#DIV/0!</v>
      </c>
      <c r="BW283" s="23" t="e">
        <f>IF(Calcul!$E285="SW",DEGREES(ACOS(1-(1/'ModelParams Lw'!G$25*SQRT(0.5*1.2/'Sound Power'!$C283)*('Sound Power'!$B283/3600)/('Sound Power'!$D283)/('Sound Power'!$F283)))),DEGREES(ACOS(1-(1/'ModelParams Lw'!G$29*SQRT(0.5*1.2/'Sound Power'!$C283)*('Sound Power'!$B283/3600)/('Sound Power'!$D283)/('Sound Power'!$F283)))))</f>
        <v>#DIV/0!</v>
      </c>
      <c r="BX283" s="23" t="e">
        <f>IF(Calcul!$E285="SW",DEGREES(ACOS(1-(1/'ModelParams Lw'!H$25*SQRT(0.5*1.2/'Sound Power'!$C283)*('Sound Power'!$B283/3600)/('Sound Power'!$D283)/('Sound Power'!$F283)))),DEGREES(ACOS(1-(1/'ModelParams Lw'!H$29*SQRT(0.5*1.2/'Sound Power'!$C283)*('Sound Power'!$B283/3600)/('Sound Power'!$D283)/('Sound Power'!$F283)))))</f>
        <v>#DIV/0!</v>
      </c>
      <c r="BY283" s="23" t="e">
        <f>IF(Calcul!$E285="SW",DEGREES(ACOS(1-(1/'ModelParams Lw'!I$25*SQRT(0.5*1.2/'Sound Power'!$C283)*('Sound Power'!$B283/3600)/('Sound Power'!$D283)/('Sound Power'!$F283)))),DEGREES(ACOS(1-(1/'ModelParams Lw'!I$29*SQRT(0.5*1.2/'Sound Power'!$C283)*('Sound Power'!$B283/3600)/('Sound Power'!$D283)/('Sound Power'!$F283)))))</f>
        <v>#DIV/0!</v>
      </c>
      <c r="BZ283" s="23" t="e">
        <f>IF(Calcul!$E285="SW",DEGREES(ACOS(1-(1/'ModelParams Lw'!J$25*SQRT(0.5*1.2/'Sound Power'!$C283)*('Sound Power'!$B283/3600)/('Sound Power'!$D283)/('Sound Power'!$F283)))),DEGREES(ACOS(1-(1/'ModelParams Lw'!J$29*SQRT(0.5*1.2/'Sound Power'!$C283)*('Sound Power'!$B283/3600)/('Sound Power'!$D283)/('Sound Power'!$F283)))))</f>
        <v>#DIV/0!</v>
      </c>
      <c r="CA283" s="26" t="e">
        <f>IF(Calcul!$E285="SW",'ModelParams Lw'!C$22+'ModelParams Lw'!C$23*LOG('Sound Power'!$D283/'Sound Power'!$E283)+'ModelParams Lw'!C$24*LN('Sound Power'!BS283),IF('ModelParams Lw'!C$26+'ModelParams Lw'!C$27*LOG('Sound Power'!$D283/'Sound Power'!$E283)+'ModelParams Lw'!C$28*LN('Sound Power'!BS283)&lt;'ModelParams Lw'!C$22+'ModelParams Lw'!C$23*LOG('Sound Power'!$D283/'Sound Power'!$E283)+'ModelParams Lw'!C$24*LN('Sound Power'!BS283),'ModelParams Lw'!C$22+'ModelParams Lw'!C$23*LOG('Sound Power'!$D283/'Sound Power'!$E283)+'ModelParams Lw'!C$24*LN('Sound Power'!BS283),'ModelParams Lw'!C$26+'ModelParams Lw'!C$27*LOG('Sound Power'!$D283/'Sound Power'!$E283)+'ModelParams Lw'!C$28*LN('Sound Power'!BS283)))</f>
        <v>#DIV/0!</v>
      </c>
      <c r="CB283" s="26" t="e">
        <f>IF(Calcul!$E285="SW",'ModelParams Lw'!D$22+'ModelParams Lw'!D$23*LOG('Sound Power'!$D283/'Sound Power'!$E283)+'ModelParams Lw'!D$24*LN('Sound Power'!BT283),IF('ModelParams Lw'!D$26+'ModelParams Lw'!D$27*LOG('Sound Power'!$D283/'Sound Power'!$E283)+'ModelParams Lw'!D$28*LN('Sound Power'!BT283)&lt;'ModelParams Lw'!D$22+'ModelParams Lw'!D$23*LOG('Sound Power'!$D283/'Sound Power'!$E283)+'ModelParams Lw'!D$24*LN('Sound Power'!BT283),'ModelParams Lw'!D$22+'ModelParams Lw'!D$23*LOG('Sound Power'!$D283/'Sound Power'!$E283)+'ModelParams Lw'!D$24*LN('Sound Power'!BT283),'ModelParams Lw'!D$26+'ModelParams Lw'!D$27*LOG('Sound Power'!$D283/'Sound Power'!$E283)+'ModelParams Lw'!D$28*LN('Sound Power'!BT283)))</f>
        <v>#DIV/0!</v>
      </c>
      <c r="CC283" s="26" t="e">
        <f>IF(Calcul!$E285="SW",'ModelParams Lw'!E$22+'ModelParams Lw'!E$23*LOG('Sound Power'!$D283/'Sound Power'!$E283)+'ModelParams Lw'!E$24*LN('Sound Power'!BU283),IF('ModelParams Lw'!E$26+'ModelParams Lw'!E$27*LOG('Sound Power'!$D283/'Sound Power'!$E283)+'ModelParams Lw'!E$28*LN('Sound Power'!BU283)&lt;'ModelParams Lw'!E$22+'ModelParams Lw'!E$23*LOG('Sound Power'!$D283/'Sound Power'!$E283)+'ModelParams Lw'!E$24*LN('Sound Power'!BU283),'ModelParams Lw'!E$22+'ModelParams Lw'!E$23*LOG('Sound Power'!$D283/'Sound Power'!$E283)+'ModelParams Lw'!E$24*LN('Sound Power'!BU283),'ModelParams Lw'!E$26+'ModelParams Lw'!E$27*LOG('Sound Power'!$D283/'Sound Power'!$E283)+'ModelParams Lw'!E$28*LN('Sound Power'!BU283)))</f>
        <v>#DIV/0!</v>
      </c>
      <c r="CD283" s="26" t="e">
        <f>IF(Calcul!$E285="SW",'ModelParams Lw'!F$22+'ModelParams Lw'!F$23*LOG('Sound Power'!$D283/'Sound Power'!$E283)+'ModelParams Lw'!F$24*LN('Sound Power'!BV283),IF('ModelParams Lw'!F$26+'ModelParams Lw'!F$27*LOG('Sound Power'!$D283/'Sound Power'!$E283)+'ModelParams Lw'!F$28*LN('Sound Power'!BV283)&lt;'ModelParams Lw'!F$22+'ModelParams Lw'!F$23*LOG('Sound Power'!$D283/'Sound Power'!$E283)+'ModelParams Lw'!F$24*LN('Sound Power'!BV283),'ModelParams Lw'!F$22+'ModelParams Lw'!F$23*LOG('Sound Power'!$D283/'Sound Power'!$E283)+'ModelParams Lw'!F$24*LN('Sound Power'!BV283),'ModelParams Lw'!F$26+'ModelParams Lw'!F$27*LOG('Sound Power'!$D283/'Sound Power'!$E283)+'ModelParams Lw'!F$28*LN('Sound Power'!BV283)))</f>
        <v>#DIV/0!</v>
      </c>
      <c r="CE283" s="26" t="e">
        <f>IF(Calcul!$E285="SW",'ModelParams Lw'!G$22+'ModelParams Lw'!G$23*LOG('Sound Power'!$D283/'Sound Power'!$E283)+'ModelParams Lw'!G$24*LN('Sound Power'!BW283),IF('ModelParams Lw'!G$26+'ModelParams Lw'!G$27*LOG('Sound Power'!$D283/'Sound Power'!$E283)+'ModelParams Lw'!G$28*LN('Sound Power'!BW283)&lt;'ModelParams Lw'!G$22+'ModelParams Lw'!G$23*LOG('Sound Power'!$D283/'Sound Power'!$E283)+'ModelParams Lw'!G$24*LN('Sound Power'!BW283),'ModelParams Lw'!G$22+'ModelParams Lw'!G$23*LOG('Sound Power'!$D283/'Sound Power'!$E283)+'ModelParams Lw'!G$24*LN('Sound Power'!BW283),'ModelParams Lw'!G$26+'ModelParams Lw'!G$27*LOG('Sound Power'!$D283/'Sound Power'!$E283)+'ModelParams Lw'!G$28*LN('Sound Power'!BW283)))</f>
        <v>#DIV/0!</v>
      </c>
      <c r="CF283" s="26" t="e">
        <f>IF(Calcul!$E285="SW",'ModelParams Lw'!H$22+'ModelParams Lw'!H$23*LOG('Sound Power'!$D283/'Sound Power'!$E283)+'ModelParams Lw'!H$24*LN('Sound Power'!BX283),IF('ModelParams Lw'!H$26+'ModelParams Lw'!H$27*LOG('Sound Power'!$D283/'Sound Power'!$E283)+'ModelParams Lw'!H$28*LN('Sound Power'!BX283)&lt;'ModelParams Lw'!H$22+'ModelParams Lw'!H$23*LOG('Sound Power'!$D283/'Sound Power'!$E283)+'ModelParams Lw'!H$24*LN('Sound Power'!BX283),'ModelParams Lw'!H$22+'ModelParams Lw'!H$23*LOG('Sound Power'!$D283/'Sound Power'!$E283)+'ModelParams Lw'!H$24*LN('Sound Power'!BX283),'ModelParams Lw'!H$26+'ModelParams Lw'!H$27*LOG('Sound Power'!$D283/'Sound Power'!$E283)+'ModelParams Lw'!H$28*LN('Sound Power'!BX283)))</f>
        <v>#DIV/0!</v>
      </c>
      <c r="CG283" s="26" t="e">
        <f>IF(Calcul!$E285="SW",'ModelParams Lw'!I$22+'ModelParams Lw'!I$23*LOG('Sound Power'!$D283/'Sound Power'!$E283)+'ModelParams Lw'!I$24*LN('Sound Power'!BY283),IF('ModelParams Lw'!I$26+'ModelParams Lw'!I$27*LOG('Sound Power'!$D283/'Sound Power'!$E283)+'ModelParams Lw'!I$28*LN('Sound Power'!BY283)&lt;'ModelParams Lw'!I$22+'ModelParams Lw'!I$23*LOG('Sound Power'!$D283/'Sound Power'!$E283)+'ModelParams Lw'!I$24*LN('Sound Power'!BY283),'ModelParams Lw'!I$22+'ModelParams Lw'!I$23*LOG('Sound Power'!$D283/'Sound Power'!$E283)+'ModelParams Lw'!I$24*LN('Sound Power'!BY283),'ModelParams Lw'!I$26+'ModelParams Lw'!I$27*LOG('Sound Power'!$D283/'Sound Power'!$E283)+'ModelParams Lw'!I$28*LN('Sound Power'!BY283)))</f>
        <v>#DIV/0!</v>
      </c>
      <c r="CH283" s="26" t="e">
        <f>IF(Calcul!$E285="SW",'ModelParams Lw'!J$22+'ModelParams Lw'!J$23*LOG('Sound Power'!$D283/'Sound Power'!$E283)+'ModelParams Lw'!J$24*LN('Sound Power'!BZ283),IF('ModelParams Lw'!J$26+'ModelParams Lw'!J$27*LOG('Sound Power'!$D283/'Sound Power'!$E283)+'ModelParams Lw'!J$28*LN('Sound Power'!BZ283)&lt;'ModelParams Lw'!J$22+'ModelParams Lw'!J$23*LOG('Sound Power'!$D283/'Sound Power'!$E283)+'ModelParams Lw'!J$24*LN('Sound Power'!BZ283),'ModelParams Lw'!J$22+'ModelParams Lw'!J$23*LOG('Sound Power'!$D283/'Sound Power'!$E283)+'ModelParams Lw'!J$24*LN('Sound Power'!BZ283),'ModelParams Lw'!J$26+'ModelParams Lw'!J$27*LOG('Sound Power'!$D283/'Sound Power'!$E283)+'ModelParams Lw'!J$28*LN('Sound Power'!BZ283)))</f>
        <v>#DIV/0!</v>
      </c>
      <c r="CI283" s="26" t="e">
        <f t="shared" si="108"/>
        <v>#DIV/0!</v>
      </c>
      <c r="CJ283" s="26" t="e">
        <f t="shared" si="109"/>
        <v>#DIV/0!</v>
      </c>
      <c r="CK283" s="26" t="e">
        <f t="shared" si="110"/>
        <v>#DIV/0!</v>
      </c>
      <c r="CL283" s="26" t="e">
        <f t="shared" si="111"/>
        <v>#DIV/0!</v>
      </c>
      <c r="CM283" s="26" t="e">
        <f t="shared" si="112"/>
        <v>#DIV/0!</v>
      </c>
      <c r="CN283" s="26" t="e">
        <f t="shared" si="113"/>
        <v>#DIV/0!</v>
      </c>
      <c r="CO283" s="26" t="e">
        <f t="shared" si="114"/>
        <v>#DIV/0!</v>
      </c>
      <c r="CP283" s="26" t="e">
        <f t="shared" si="115"/>
        <v>#DIV/0!</v>
      </c>
      <c r="CQ283" s="26" t="e">
        <f>10*LOG10(IF(CI283="",0,POWER(10,((CI283+'ModelParams Lw'!$O$4)/10))) +IF(CJ283="",0,POWER(10,((CJ283+'ModelParams Lw'!$P$4)/10))) +IF(CK283="",0,POWER(10,((CK283+'ModelParams Lw'!$Q$4)/10))) +IF(CL283="",0,POWER(10,((CL283+'ModelParams Lw'!$R$4)/10))) +IF(CM283="",0,POWER(10,((CM283+'ModelParams Lw'!$S$4)/10))) +IF(CN283="",0,POWER(10,((CN283+'ModelParams Lw'!$T$4)/10))) +IF(CO283="",0,POWER(10,((CO283+'ModelParams Lw'!$U$4)/10)))+IF(CP283="",0,POWER(10,((CP283+'ModelParams Lw'!$V$4)/10))))</f>
        <v>#DIV/0!</v>
      </c>
      <c r="CR283" s="26" t="e">
        <f t="shared" si="116"/>
        <v>#DIV/0!</v>
      </c>
      <c r="CS283" s="26" t="e">
        <f>(CI283-'ModelParams Lw'!$O$10)/'ModelParams Lw'!$O$11</f>
        <v>#DIV/0!</v>
      </c>
      <c r="CT283" s="26" t="e">
        <f>(CJ283-'ModelParams Lw'!$P$10)/'ModelParams Lw'!$P$11</f>
        <v>#DIV/0!</v>
      </c>
      <c r="CU283" s="26" t="e">
        <f>(CK283-'ModelParams Lw'!$Q$10)/'ModelParams Lw'!$Q$11</f>
        <v>#DIV/0!</v>
      </c>
      <c r="CV283" s="26" t="e">
        <f>(CL283-'ModelParams Lw'!$R$10)/'ModelParams Lw'!$R$11</f>
        <v>#DIV/0!</v>
      </c>
      <c r="CW283" s="26" t="e">
        <f>(CM283-'ModelParams Lw'!$S$10)/'ModelParams Lw'!$S$11</f>
        <v>#DIV/0!</v>
      </c>
      <c r="CX283" s="26" t="e">
        <f>(CN283-'ModelParams Lw'!$T$10)/'ModelParams Lw'!$T$11</f>
        <v>#DIV/0!</v>
      </c>
      <c r="CY283" s="26" t="e">
        <f>(CO283-'ModelParams Lw'!$U$10)/'ModelParams Lw'!$U$11</f>
        <v>#DIV/0!</v>
      </c>
      <c r="CZ283" s="26" t="e">
        <f>(CP283-'ModelParams Lw'!$V$10)/'ModelParams Lw'!$V$11</f>
        <v>#DIV/0!</v>
      </c>
    </row>
    <row r="284" spans="1:104" x14ac:dyDescent="0.2">
      <c r="A284" s="13">
        <f>Calcul!A286</f>
        <v>0</v>
      </c>
      <c r="B284" s="13">
        <f t="shared" si="117"/>
        <v>0</v>
      </c>
      <c r="C284" s="13">
        <f>Calcul!B286</f>
        <v>0</v>
      </c>
      <c r="D284" s="13">
        <f>Calcul!C286/1000</f>
        <v>0</v>
      </c>
      <c r="E284" s="13">
        <f>Calcul!D286/1000</f>
        <v>0</v>
      </c>
      <c r="F284" s="13">
        <f t="shared" si="118"/>
        <v>0</v>
      </c>
      <c r="G284" s="23" t="e">
        <f>DEGREES(ACOS(1-(1/'ModelParams Lw'!B$15*SQRT(0.5*1.2/'Sound Power'!$C284)*('Sound Power'!$B284/3600)/('Sound Power'!$D284)/('Sound Power'!$F284))))</f>
        <v>#DIV/0!</v>
      </c>
      <c r="H284" s="23" t="e">
        <f>DEGREES(ACOS(1-(1/'ModelParams Lw'!C$15*SQRT(0.5*1.2/'Sound Power'!$C284)*('Sound Power'!$B284/3600)/('Sound Power'!$D284)/('Sound Power'!$F284))))</f>
        <v>#DIV/0!</v>
      </c>
      <c r="I284" s="23" t="e">
        <f>DEGREES(ACOS(1-(1/'ModelParams Lw'!D$15*SQRT(0.5*1.2/'Sound Power'!$C284)*('Sound Power'!$B284/3600)/('Sound Power'!$D284)/('Sound Power'!$F284))))</f>
        <v>#DIV/0!</v>
      </c>
      <c r="J284" s="23" t="e">
        <f>DEGREES(ACOS(1-(1/'ModelParams Lw'!E$15*SQRT(0.5*1.2/'Sound Power'!$C284)*('Sound Power'!$B284/3600)/('Sound Power'!$D284)/('Sound Power'!$F284))))</f>
        <v>#DIV/0!</v>
      </c>
      <c r="K284" s="23" t="e">
        <f>DEGREES(ACOS(1-(1/'ModelParams Lw'!F$15*SQRT(0.5*1.2/'Sound Power'!$C284)*('Sound Power'!$B284/3600)/('Sound Power'!$D284)/('Sound Power'!$F284))))</f>
        <v>#DIV/0!</v>
      </c>
      <c r="L284" s="23" t="e">
        <f>DEGREES(ACOS(1-(1/'ModelParams Lw'!G$15*SQRT(0.5*1.2/'Sound Power'!$C284)*('Sound Power'!$B284/3600)/('Sound Power'!$D284)/('Sound Power'!$F284))))</f>
        <v>#DIV/0!</v>
      </c>
      <c r="M284" s="23" t="e">
        <f>DEGREES(ACOS(1-(1/'ModelParams Lw'!H$15*SQRT(0.5*1.2/'Sound Power'!$C284)*('Sound Power'!$B284/3600)/('Sound Power'!$D284)/('Sound Power'!$F284))))</f>
        <v>#DIV/0!</v>
      </c>
      <c r="N284" s="23" t="e">
        <f>DEGREES(ACOS(1-(1/'ModelParams Lw'!I$15*SQRT(0.5*1.2/'Sound Power'!$C284)*('Sound Power'!$B284/3600)/('Sound Power'!$D284)/('Sound Power'!$F284))))</f>
        <v>#DIV/0!</v>
      </c>
      <c r="O284" s="26" t="e">
        <f>('ModelParams Lw'!B$4*LN('Sound Power'!G284)/(1+EXP(-('Sound Power'!$D284*1000+'ModelParams Lw'!B$6)/'ModelParams Lw'!B$7))+'ModelParams Lw'!B$5)*LN('Sound Power'!$B284)-('ModelParams Lw'!B$8+'ModelParams Lw'!B$9*$D284+'ModelParams Lw'!B$10*'Sound Power'!$F284^'ModelParams Lw'!B$14+'ModelParams Lw'!B$11*LN('Sound Power'!G284)+'ModelParams Lw'!B$12*'Sound Power'!$D284*'Sound Power'!$F284+'ModelParams Lw'!B$13*'Sound Power'!$D284*LN('Sound Power'!G284))</f>
        <v>#DIV/0!</v>
      </c>
      <c r="P284" s="26" t="e">
        <f>('ModelParams Lw'!C$4*LN('Sound Power'!H284)/(1+EXP(-('Sound Power'!$D284*1000+'ModelParams Lw'!C$6)/'ModelParams Lw'!C$7))+'ModelParams Lw'!C$5)*LN('Sound Power'!$B284)-('ModelParams Lw'!C$8+'ModelParams Lw'!C$9*$D284+'ModelParams Lw'!C$10*'Sound Power'!$F284^'ModelParams Lw'!C$14+'ModelParams Lw'!C$11*LN('Sound Power'!H284)+'ModelParams Lw'!C$12*'Sound Power'!$D284*'Sound Power'!$F284+'ModelParams Lw'!C$13*'Sound Power'!$D284*LN('Sound Power'!H284))</f>
        <v>#DIV/0!</v>
      </c>
      <c r="Q284" s="26" t="e">
        <f>('ModelParams Lw'!D$4*LN('Sound Power'!I284)/(1+EXP(-('Sound Power'!$D284*1000+'ModelParams Lw'!D$6)/'ModelParams Lw'!D$7))+'ModelParams Lw'!D$5)*LN('Sound Power'!$B284)-('ModelParams Lw'!D$8+'ModelParams Lw'!D$9*$D284+'ModelParams Lw'!D$10*'Sound Power'!$F284^'ModelParams Lw'!D$14+'ModelParams Lw'!D$11*LN('Sound Power'!I284)+'ModelParams Lw'!D$12*'Sound Power'!$D284*'Sound Power'!$F284+'ModelParams Lw'!D$13*'Sound Power'!$D284*LN('Sound Power'!I284))</f>
        <v>#DIV/0!</v>
      </c>
      <c r="R284" s="26" t="e">
        <f>('ModelParams Lw'!E$4*LN('Sound Power'!J284)/(1+EXP(-('Sound Power'!$D284*1000+'ModelParams Lw'!E$6)/'ModelParams Lw'!E$7))+'ModelParams Lw'!E$5)*LN('Sound Power'!$B284)-('ModelParams Lw'!E$8+'ModelParams Lw'!E$9*$D284+'ModelParams Lw'!E$10*'Sound Power'!$F284^'ModelParams Lw'!E$14+'ModelParams Lw'!E$11*LN('Sound Power'!J284)+'ModelParams Lw'!E$12*'Sound Power'!$D284*'Sound Power'!$F284+'ModelParams Lw'!E$13*'Sound Power'!$D284*LN('Sound Power'!J284))</f>
        <v>#DIV/0!</v>
      </c>
      <c r="S284" s="26" t="e">
        <f>('ModelParams Lw'!F$4*LN('Sound Power'!K284)/(1+EXP(-('Sound Power'!$D284*1000+'ModelParams Lw'!F$6)/'ModelParams Lw'!F$7))+'ModelParams Lw'!F$5)*LN('Sound Power'!$B284)-('ModelParams Lw'!F$8+'ModelParams Lw'!F$9*$D284+'ModelParams Lw'!F$10*'Sound Power'!$F284^'ModelParams Lw'!F$14+'ModelParams Lw'!F$11*LN('Sound Power'!K284)+'ModelParams Lw'!F$12*'Sound Power'!$D284*'Sound Power'!$F284+'ModelParams Lw'!F$13*'Sound Power'!$D284*LN('Sound Power'!K284))</f>
        <v>#DIV/0!</v>
      </c>
      <c r="T284" s="26" t="e">
        <f>('ModelParams Lw'!G$4*LN('Sound Power'!L284)/(1+EXP(-('Sound Power'!$D284*1000+'ModelParams Lw'!G$6)/'ModelParams Lw'!G$7))+'ModelParams Lw'!G$5)*LN('Sound Power'!$B284)-('ModelParams Lw'!G$8+'ModelParams Lw'!G$9*$D284+'ModelParams Lw'!G$10*'Sound Power'!$F284^'ModelParams Lw'!G$14+'ModelParams Lw'!G$11*LN('Sound Power'!L284)+'ModelParams Lw'!G$12*'Sound Power'!$D284*'Sound Power'!$F284+'ModelParams Lw'!G$13*'Sound Power'!$D284*LN('Sound Power'!L284))</f>
        <v>#DIV/0!</v>
      </c>
      <c r="U284" s="26" t="e">
        <f>('ModelParams Lw'!H$4*LN('Sound Power'!M284)/(1+EXP(-('Sound Power'!$D284*1000+'ModelParams Lw'!H$6)/'ModelParams Lw'!H$7))+'ModelParams Lw'!H$5)*LN('Sound Power'!$B284)-('ModelParams Lw'!H$8+'ModelParams Lw'!H$9*$D284+'ModelParams Lw'!H$10*'Sound Power'!$F284^'ModelParams Lw'!H$14+'ModelParams Lw'!H$11*LN('Sound Power'!M284)+'ModelParams Lw'!H$12*'Sound Power'!$D284*'Sound Power'!$F284+'ModelParams Lw'!H$13*'Sound Power'!$D284*LN('Sound Power'!M284))</f>
        <v>#DIV/0!</v>
      </c>
      <c r="V284" s="26" t="e">
        <f>('ModelParams Lw'!I$4*LN('Sound Power'!N284)/(1+EXP(-('Sound Power'!$D284*1000+'ModelParams Lw'!I$6)/'ModelParams Lw'!I$7))+'ModelParams Lw'!I$5)*LN('Sound Power'!$B284)-('ModelParams Lw'!I$8+'ModelParams Lw'!I$9*$D284+'ModelParams Lw'!I$10*'Sound Power'!$F284^'ModelParams Lw'!I$14+'ModelParams Lw'!I$11*LN('Sound Power'!N284)+'ModelParams Lw'!I$12*'Sound Power'!$D284*'Sound Power'!$F284+'ModelParams Lw'!I$13*'Sound Power'!$D284*LN('Sound Power'!N284))</f>
        <v>#DIV/0!</v>
      </c>
      <c r="W284" s="26" t="e">
        <f>10*LOG10(IF(O284="",0,POWER(10,((O284+'ModelParams Lw'!$O$4)/10))) +IF(P284="",0,POWER(10,((P284+'ModelParams Lw'!$P$4)/10))) +IF(Q284="",0,POWER(10,((Q284+'ModelParams Lw'!$Q$4)/10))) +IF(R284="",0,POWER(10,((R284+'ModelParams Lw'!$R$4)/10))) +IF(S284="",0,POWER(10,((S284+'ModelParams Lw'!$S$4)/10))) +IF(T284="",0,POWER(10,((T284+'ModelParams Lw'!$T$4)/10))) +IF(U284="",0,POWER(10,((U284+'ModelParams Lw'!$U$4)/10)))+IF(V284="",0,POWER(10,((V284+'ModelParams Lw'!$V$4)/10))))</f>
        <v>#DIV/0!</v>
      </c>
      <c r="X284" s="26" t="e">
        <f t="shared" si="102"/>
        <v>#DIV/0!</v>
      </c>
      <c r="Y284" s="26" t="e">
        <f>(O284-'ModelParams Lw'!O$10)/'ModelParams Lw'!O$11</f>
        <v>#DIV/0!</v>
      </c>
      <c r="Z284" s="26" t="e">
        <f>(P284-'ModelParams Lw'!P$10)/'ModelParams Lw'!P$11</f>
        <v>#DIV/0!</v>
      </c>
      <c r="AA284" s="26" t="e">
        <f>(Q284-'ModelParams Lw'!Q$10)/'ModelParams Lw'!Q$11</f>
        <v>#DIV/0!</v>
      </c>
      <c r="AB284" s="26" t="e">
        <f>(R284-'ModelParams Lw'!R$10)/'ModelParams Lw'!R$11</f>
        <v>#DIV/0!</v>
      </c>
      <c r="AC284" s="26" t="e">
        <f>(S284-'ModelParams Lw'!S$10)/'ModelParams Lw'!S$11</f>
        <v>#DIV/0!</v>
      </c>
      <c r="AD284" s="26" t="e">
        <f>(T284-'ModelParams Lw'!T$10)/'ModelParams Lw'!T$11</f>
        <v>#DIV/0!</v>
      </c>
      <c r="AE284" s="26" t="e">
        <f>(U284-'ModelParams Lw'!U$10)/'ModelParams Lw'!U$11</f>
        <v>#DIV/0!</v>
      </c>
      <c r="AF284" s="26" t="e">
        <f>(V284-'ModelParams Lw'!V$10)/'ModelParams Lw'!V$11</f>
        <v>#DIV/0!</v>
      </c>
      <c r="AG284" s="26" t="e">
        <f t="shared" si="103"/>
        <v>#DIV/0!</v>
      </c>
      <c r="AH284" s="26" t="e">
        <f>VLOOKUP(D284*1000,'ModelParams Lw'!$A$38:$D$58,4)</f>
        <v>#N/A</v>
      </c>
      <c r="AI284" s="56" t="e">
        <f>VLOOKUP(D284*1000,'ModelParams Lw'!$A$38:$D$58,2)</f>
        <v>#N/A</v>
      </c>
      <c r="AJ284" s="46" t="e">
        <f t="shared" si="104"/>
        <v>#DIV/0!</v>
      </c>
      <c r="AK284" s="26" t="e">
        <f t="shared" si="105"/>
        <v>#VALUE!</v>
      </c>
      <c r="AL284" s="26" t="e">
        <f>IF($AI284=100,'ModelParams Lw'!R$35*'Sound Power'!$AH284^2+'ModelParams Lw'!R$36*'Sound Power'!$AH284+'ModelParams Lw'!R$37,IF($AI284=150,'ModelParams Lw'!R$38*'Sound Power'!$AH284^2+'ModelParams Lw'!R$39*'Sound Power'!$AH284+'ModelParams Lw'!R$40,'ModelParams Lw'!R$41*'Sound Power'!$AH284^2+'ModelParams Lw'!R$42*'Sound Power'!$AH284+'ModelParams Lw'!R$43))</f>
        <v>#N/A</v>
      </c>
      <c r="AM284" s="26" t="e">
        <f>IF($AI284=100,'ModelParams Lw'!S$35*'Sound Power'!$AH284^2+'ModelParams Lw'!S$36*'Sound Power'!$AH284+'ModelParams Lw'!S$37,IF($AI284=150,'ModelParams Lw'!S$38*'Sound Power'!$AH284^2+'ModelParams Lw'!S$39*'Sound Power'!$AH284+'ModelParams Lw'!S$40,'ModelParams Lw'!S$41*'Sound Power'!$AH284^2+'ModelParams Lw'!S$42*'Sound Power'!$AH284+'ModelParams Lw'!S$43))</f>
        <v>#N/A</v>
      </c>
      <c r="AN284" s="26" t="e">
        <f>IF($AI284=100,'ModelParams Lw'!T$35*'Sound Power'!$AH284^2+'ModelParams Lw'!T$36*'Sound Power'!$AH284+'ModelParams Lw'!T$37,IF($AI284=150,'ModelParams Lw'!T$38*'Sound Power'!$AH284^2+'ModelParams Lw'!T$39*'Sound Power'!$AH284+'ModelParams Lw'!T$40,'ModelParams Lw'!T$41*'Sound Power'!$AH284^2+'ModelParams Lw'!T$42*'Sound Power'!$AH284+'ModelParams Lw'!T$43))</f>
        <v>#N/A</v>
      </c>
      <c r="AO284" s="26" t="e">
        <f>IF($AI284=100,'ModelParams Lw'!U$35*'Sound Power'!$AH284^2+'ModelParams Lw'!U$36*'Sound Power'!$AH284+'ModelParams Lw'!U$37,IF($AI284=150,'ModelParams Lw'!U$38*'Sound Power'!$AH284^2+'ModelParams Lw'!U$39*'Sound Power'!$AH284+'ModelParams Lw'!U$40,'ModelParams Lw'!U$41*'Sound Power'!$AH284^2+'ModelParams Lw'!U$42*'Sound Power'!$AH284+'ModelParams Lw'!U$43))</f>
        <v>#N/A</v>
      </c>
      <c r="AP284" s="26" t="e">
        <f>IF($AI284=100,'ModelParams Lw'!V$35*'Sound Power'!$AH284^2+'ModelParams Lw'!V$36*'Sound Power'!$AH284+'ModelParams Lw'!V$37,IF($AI284=150,'ModelParams Lw'!V$38*'Sound Power'!$AH284^2+'ModelParams Lw'!V$39*'Sound Power'!$AH284+'ModelParams Lw'!V$40,'ModelParams Lw'!V$41*'Sound Power'!$AH284^2+'ModelParams Lw'!V$42*'Sound Power'!$AH284+'ModelParams Lw'!V$43))</f>
        <v>#N/A</v>
      </c>
      <c r="AQ284" s="26" t="e">
        <f>IF($AI284=100,'ModelParams Lw'!W$35*'Sound Power'!$AH284^2+'ModelParams Lw'!W$36*'Sound Power'!$AH284+'ModelParams Lw'!W$37,IF($AI284=150,'ModelParams Lw'!W$38*'Sound Power'!$AH284^2+'ModelParams Lw'!W$39*'Sound Power'!$AH284+'ModelParams Lw'!W$40,'ModelParams Lw'!W$41*'Sound Power'!$AH284^2+'ModelParams Lw'!W$42*'Sound Power'!$AH284+'ModelParams Lw'!W$43))</f>
        <v>#N/A</v>
      </c>
      <c r="AR284" s="26" t="e">
        <f t="shared" si="106"/>
        <v>#VALUE!</v>
      </c>
      <c r="AS284" s="26" t="e">
        <f>IF(26.83*LN($AJ284)-11.791-'ModelParams Lw'!B$35&lt;0,0,26.83*LN($AJ284)-11.791-'ModelParams Lw'!B$35)</f>
        <v>#DIV/0!</v>
      </c>
      <c r="AT284" s="26" t="e">
        <f>IF(26.83*LN($AJ284)-11.791-'ModelParams Lw'!C$35&lt;0,0,26.83*LN($AJ284)-11.791-'ModelParams Lw'!C$35)</f>
        <v>#DIV/0!</v>
      </c>
      <c r="AU284" s="26" t="e">
        <f>IF(26.83*LN($AJ284)-11.791-'ModelParams Lw'!D$35&lt;0,0,26.83*LN($AJ284)-11.791-'ModelParams Lw'!D$35)</f>
        <v>#DIV/0!</v>
      </c>
      <c r="AV284" s="26" t="e">
        <f>IF(26.83*LN($AJ284)-11.791-'ModelParams Lw'!E$35&lt;0,0,26.83*LN($AJ284)-11.791-'ModelParams Lw'!E$35)</f>
        <v>#DIV/0!</v>
      </c>
      <c r="AW284" s="26" t="e">
        <f>IF(26.83*LN($AJ284)-11.791-'ModelParams Lw'!F$35&lt;0,0,26.83*LN($AJ284)-11.791-'ModelParams Lw'!F$35)</f>
        <v>#DIV/0!</v>
      </c>
      <c r="AX284" s="26" t="e">
        <f>IF(26.83*LN($AJ284)-11.791-'ModelParams Lw'!G$35&lt;0,0,26.83*LN($AJ284)-11.791-'ModelParams Lw'!G$35)</f>
        <v>#DIV/0!</v>
      </c>
      <c r="AY284" s="26" t="e">
        <f>IF(26.83*LN($AJ284)-11.791-'ModelParams Lw'!H$35&lt;0,0,26.83*LN($AJ284)-11.791-'ModelParams Lw'!H$35)</f>
        <v>#DIV/0!</v>
      </c>
      <c r="AZ284" s="26" t="e">
        <f>IF(26.83*LN($AJ284)-11.791-'ModelParams Lw'!I$35&lt;0,0,26.83*LN($AJ284)-11.791-'ModelParams Lw'!I$35)</f>
        <v>#DIV/0!</v>
      </c>
      <c r="BA284" s="26" t="e">
        <f t="shared" si="119"/>
        <v>#DIV/0!</v>
      </c>
      <c r="BB284" s="26" t="e">
        <f t="shared" si="120"/>
        <v>#DIV/0!</v>
      </c>
      <c r="BC284" s="26" t="e">
        <f t="shared" si="121"/>
        <v>#DIV/0!</v>
      </c>
      <c r="BD284" s="26" t="e">
        <f t="shared" si="122"/>
        <v>#DIV/0!</v>
      </c>
      <c r="BE284" s="26" t="e">
        <f t="shared" si="123"/>
        <v>#DIV/0!</v>
      </c>
      <c r="BF284" s="26" t="e">
        <f t="shared" si="124"/>
        <v>#DIV/0!</v>
      </c>
      <c r="BG284" s="26" t="e">
        <f t="shared" si="125"/>
        <v>#DIV/0!</v>
      </c>
      <c r="BH284" s="26" t="e">
        <f t="shared" si="126"/>
        <v>#DIV/0!</v>
      </c>
      <c r="BI284" s="26" t="e">
        <f>10*LOG10(IF(BA284="",0,POWER(10,((BA284+'ModelParams Lw'!$O$4)/10))) +IF(BB284="",0,POWER(10,((BB284+'ModelParams Lw'!$P$4)/10))) +IF(BC284="",0,POWER(10,((BC284+'ModelParams Lw'!$Q$4)/10))) +IF(BD284="",0,POWER(10,((BD284+'ModelParams Lw'!$R$4)/10))) +IF(BE284="",0,POWER(10,((BE284+'ModelParams Lw'!$S$4)/10))) +IF(BF284="",0,POWER(10,((BF284+'ModelParams Lw'!$T$4)/10))) +IF(BG284="",0,POWER(10,((BG284+'ModelParams Lw'!$U$4)/10)))+IF(BH284="",0,POWER(10,((BH284+'ModelParams Lw'!$V$4)/10))))</f>
        <v>#DIV/0!</v>
      </c>
      <c r="BJ284" s="26" t="e">
        <f t="shared" si="107"/>
        <v>#DIV/0!</v>
      </c>
      <c r="BK284" s="26" t="e">
        <f>(BA284-'ModelParams Lw'!O$10)/'ModelParams Lw'!O$11</f>
        <v>#DIV/0!</v>
      </c>
      <c r="BL284" s="26" t="e">
        <f>(BB284-'ModelParams Lw'!P$10)/'ModelParams Lw'!P$11</f>
        <v>#DIV/0!</v>
      </c>
      <c r="BM284" s="26" t="e">
        <f>(BC284-'ModelParams Lw'!Q$10)/'ModelParams Lw'!Q$11</f>
        <v>#DIV/0!</v>
      </c>
      <c r="BN284" s="26" t="e">
        <f>(BD284-'ModelParams Lw'!R$10)/'ModelParams Lw'!R$11</f>
        <v>#DIV/0!</v>
      </c>
      <c r="BO284" s="26" t="e">
        <f>(BE284-'ModelParams Lw'!S$10)/'ModelParams Lw'!S$11</f>
        <v>#DIV/0!</v>
      </c>
      <c r="BP284" s="26" t="e">
        <f>(BF284-'ModelParams Lw'!T$10)/'ModelParams Lw'!T$11</f>
        <v>#DIV/0!</v>
      </c>
      <c r="BQ284" s="26" t="e">
        <f>(BG284-'ModelParams Lw'!U$10)/'ModelParams Lw'!U$11</f>
        <v>#DIV/0!</v>
      </c>
      <c r="BR284" s="26" t="e">
        <f>(BH284-'ModelParams Lw'!V$10)/'ModelParams Lw'!V$11</f>
        <v>#DIV/0!</v>
      </c>
      <c r="BS284" s="23" t="e">
        <f>IF(Calcul!$E286="SW",DEGREES(ACOS(1-(1/'ModelParams Lw'!C$25*SQRT(0.5*1.2/'Sound Power'!$C284)*('Sound Power'!$B284/3600)/('Sound Power'!$D284)/('Sound Power'!$F284)))),DEGREES(ACOS(1-(1/'ModelParams Lw'!C$29*SQRT(0.5*1.2/'Sound Power'!$C284)*('Sound Power'!$B284/3600)/('Sound Power'!$D284)/('Sound Power'!$F284)))))</f>
        <v>#DIV/0!</v>
      </c>
      <c r="BT284" s="23" t="e">
        <f>IF(Calcul!$E286="SW",DEGREES(ACOS(1-(1/'ModelParams Lw'!D$25*SQRT(0.5*1.2/'Sound Power'!$C284)*('Sound Power'!$B284/3600)/('Sound Power'!$D284)/('Sound Power'!$F284)))),DEGREES(ACOS(1-(1/'ModelParams Lw'!D$29*SQRT(0.5*1.2/'Sound Power'!$C284)*('Sound Power'!$B284/3600)/('Sound Power'!$D284)/('Sound Power'!$F284)))))</f>
        <v>#DIV/0!</v>
      </c>
      <c r="BU284" s="23" t="e">
        <f>IF(Calcul!$E286="SW",DEGREES(ACOS(1-(1/'ModelParams Lw'!E$25*SQRT(0.5*1.2/'Sound Power'!$C284)*('Sound Power'!$B284/3600)/('Sound Power'!$D284)/('Sound Power'!$F284)))),DEGREES(ACOS(1-(1/'ModelParams Lw'!E$29*SQRT(0.5*1.2/'Sound Power'!$C284)*('Sound Power'!$B284/3600)/('Sound Power'!$D284)/('Sound Power'!$F284)))))</f>
        <v>#DIV/0!</v>
      </c>
      <c r="BV284" s="23" t="e">
        <f>IF(Calcul!$E286="SW",DEGREES(ACOS(1-(1/'ModelParams Lw'!F$25*SQRT(0.5*1.2/'Sound Power'!$C284)*('Sound Power'!$B284/3600)/('Sound Power'!$D284)/('Sound Power'!$F284)))),DEGREES(ACOS(1-(1/'ModelParams Lw'!F$29*SQRT(0.5*1.2/'Sound Power'!$C284)*('Sound Power'!$B284/3600)/('Sound Power'!$D284)/('Sound Power'!$F284)))))</f>
        <v>#DIV/0!</v>
      </c>
      <c r="BW284" s="23" t="e">
        <f>IF(Calcul!$E286="SW",DEGREES(ACOS(1-(1/'ModelParams Lw'!G$25*SQRT(0.5*1.2/'Sound Power'!$C284)*('Sound Power'!$B284/3600)/('Sound Power'!$D284)/('Sound Power'!$F284)))),DEGREES(ACOS(1-(1/'ModelParams Lw'!G$29*SQRT(0.5*1.2/'Sound Power'!$C284)*('Sound Power'!$B284/3600)/('Sound Power'!$D284)/('Sound Power'!$F284)))))</f>
        <v>#DIV/0!</v>
      </c>
      <c r="BX284" s="23" t="e">
        <f>IF(Calcul!$E286="SW",DEGREES(ACOS(1-(1/'ModelParams Lw'!H$25*SQRT(0.5*1.2/'Sound Power'!$C284)*('Sound Power'!$B284/3600)/('Sound Power'!$D284)/('Sound Power'!$F284)))),DEGREES(ACOS(1-(1/'ModelParams Lw'!H$29*SQRT(0.5*1.2/'Sound Power'!$C284)*('Sound Power'!$B284/3600)/('Sound Power'!$D284)/('Sound Power'!$F284)))))</f>
        <v>#DIV/0!</v>
      </c>
      <c r="BY284" s="23" t="e">
        <f>IF(Calcul!$E286="SW",DEGREES(ACOS(1-(1/'ModelParams Lw'!I$25*SQRT(0.5*1.2/'Sound Power'!$C284)*('Sound Power'!$B284/3600)/('Sound Power'!$D284)/('Sound Power'!$F284)))),DEGREES(ACOS(1-(1/'ModelParams Lw'!I$29*SQRT(0.5*1.2/'Sound Power'!$C284)*('Sound Power'!$B284/3600)/('Sound Power'!$D284)/('Sound Power'!$F284)))))</f>
        <v>#DIV/0!</v>
      </c>
      <c r="BZ284" s="23" t="e">
        <f>IF(Calcul!$E286="SW",DEGREES(ACOS(1-(1/'ModelParams Lw'!J$25*SQRT(0.5*1.2/'Sound Power'!$C284)*('Sound Power'!$B284/3600)/('Sound Power'!$D284)/('Sound Power'!$F284)))),DEGREES(ACOS(1-(1/'ModelParams Lw'!J$29*SQRT(0.5*1.2/'Sound Power'!$C284)*('Sound Power'!$B284/3600)/('Sound Power'!$D284)/('Sound Power'!$F284)))))</f>
        <v>#DIV/0!</v>
      </c>
      <c r="CA284" s="26" t="e">
        <f>IF(Calcul!$E286="SW",'ModelParams Lw'!C$22+'ModelParams Lw'!C$23*LOG('Sound Power'!$D284/'Sound Power'!$E284)+'ModelParams Lw'!C$24*LN('Sound Power'!BS284),IF('ModelParams Lw'!C$26+'ModelParams Lw'!C$27*LOG('Sound Power'!$D284/'Sound Power'!$E284)+'ModelParams Lw'!C$28*LN('Sound Power'!BS284)&lt;'ModelParams Lw'!C$22+'ModelParams Lw'!C$23*LOG('Sound Power'!$D284/'Sound Power'!$E284)+'ModelParams Lw'!C$24*LN('Sound Power'!BS284),'ModelParams Lw'!C$22+'ModelParams Lw'!C$23*LOG('Sound Power'!$D284/'Sound Power'!$E284)+'ModelParams Lw'!C$24*LN('Sound Power'!BS284),'ModelParams Lw'!C$26+'ModelParams Lw'!C$27*LOG('Sound Power'!$D284/'Sound Power'!$E284)+'ModelParams Lw'!C$28*LN('Sound Power'!BS284)))</f>
        <v>#DIV/0!</v>
      </c>
      <c r="CB284" s="26" t="e">
        <f>IF(Calcul!$E286="SW",'ModelParams Lw'!D$22+'ModelParams Lw'!D$23*LOG('Sound Power'!$D284/'Sound Power'!$E284)+'ModelParams Lw'!D$24*LN('Sound Power'!BT284),IF('ModelParams Lw'!D$26+'ModelParams Lw'!D$27*LOG('Sound Power'!$D284/'Sound Power'!$E284)+'ModelParams Lw'!D$28*LN('Sound Power'!BT284)&lt;'ModelParams Lw'!D$22+'ModelParams Lw'!D$23*LOG('Sound Power'!$D284/'Sound Power'!$E284)+'ModelParams Lw'!D$24*LN('Sound Power'!BT284),'ModelParams Lw'!D$22+'ModelParams Lw'!D$23*LOG('Sound Power'!$D284/'Sound Power'!$E284)+'ModelParams Lw'!D$24*LN('Sound Power'!BT284),'ModelParams Lw'!D$26+'ModelParams Lw'!D$27*LOG('Sound Power'!$D284/'Sound Power'!$E284)+'ModelParams Lw'!D$28*LN('Sound Power'!BT284)))</f>
        <v>#DIV/0!</v>
      </c>
      <c r="CC284" s="26" t="e">
        <f>IF(Calcul!$E286="SW",'ModelParams Lw'!E$22+'ModelParams Lw'!E$23*LOG('Sound Power'!$D284/'Sound Power'!$E284)+'ModelParams Lw'!E$24*LN('Sound Power'!BU284),IF('ModelParams Lw'!E$26+'ModelParams Lw'!E$27*LOG('Sound Power'!$D284/'Sound Power'!$E284)+'ModelParams Lw'!E$28*LN('Sound Power'!BU284)&lt;'ModelParams Lw'!E$22+'ModelParams Lw'!E$23*LOG('Sound Power'!$D284/'Sound Power'!$E284)+'ModelParams Lw'!E$24*LN('Sound Power'!BU284),'ModelParams Lw'!E$22+'ModelParams Lw'!E$23*LOG('Sound Power'!$D284/'Sound Power'!$E284)+'ModelParams Lw'!E$24*LN('Sound Power'!BU284),'ModelParams Lw'!E$26+'ModelParams Lw'!E$27*LOG('Sound Power'!$D284/'Sound Power'!$E284)+'ModelParams Lw'!E$28*LN('Sound Power'!BU284)))</f>
        <v>#DIV/0!</v>
      </c>
      <c r="CD284" s="26" t="e">
        <f>IF(Calcul!$E286="SW",'ModelParams Lw'!F$22+'ModelParams Lw'!F$23*LOG('Sound Power'!$D284/'Sound Power'!$E284)+'ModelParams Lw'!F$24*LN('Sound Power'!BV284),IF('ModelParams Lw'!F$26+'ModelParams Lw'!F$27*LOG('Sound Power'!$D284/'Sound Power'!$E284)+'ModelParams Lw'!F$28*LN('Sound Power'!BV284)&lt;'ModelParams Lw'!F$22+'ModelParams Lw'!F$23*LOG('Sound Power'!$D284/'Sound Power'!$E284)+'ModelParams Lw'!F$24*LN('Sound Power'!BV284),'ModelParams Lw'!F$22+'ModelParams Lw'!F$23*LOG('Sound Power'!$D284/'Sound Power'!$E284)+'ModelParams Lw'!F$24*LN('Sound Power'!BV284),'ModelParams Lw'!F$26+'ModelParams Lw'!F$27*LOG('Sound Power'!$D284/'Sound Power'!$E284)+'ModelParams Lw'!F$28*LN('Sound Power'!BV284)))</f>
        <v>#DIV/0!</v>
      </c>
      <c r="CE284" s="26" t="e">
        <f>IF(Calcul!$E286="SW",'ModelParams Lw'!G$22+'ModelParams Lw'!G$23*LOG('Sound Power'!$D284/'Sound Power'!$E284)+'ModelParams Lw'!G$24*LN('Sound Power'!BW284),IF('ModelParams Lw'!G$26+'ModelParams Lw'!G$27*LOG('Sound Power'!$D284/'Sound Power'!$E284)+'ModelParams Lw'!G$28*LN('Sound Power'!BW284)&lt;'ModelParams Lw'!G$22+'ModelParams Lw'!G$23*LOG('Sound Power'!$D284/'Sound Power'!$E284)+'ModelParams Lw'!G$24*LN('Sound Power'!BW284),'ModelParams Lw'!G$22+'ModelParams Lw'!G$23*LOG('Sound Power'!$D284/'Sound Power'!$E284)+'ModelParams Lw'!G$24*LN('Sound Power'!BW284),'ModelParams Lw'!G$26+'ModelParams Lw'!G$27*LOG('Sound Power'!$D284/'Sound Power'!$E284)+'ModelParams Lw'!G$28*LN('Sound Power'!BW284)))</f>
        <v>#DIV/0!</v>
      </c>
      <c r="CF284" s="26" t="e">
        <f>IF(Calcul!$E286="SW",'ModelParams Lw'!H$22+'ModelParams Lw'!H$23*LOG('Sound Power'!$D284/'Sound Power'!$E284)+'ModelParams Lw'!H$24*LN('Sound Power'!BX284),IF('ModelParams Lw'!H$26+'ModelParams Lw'!H$27*LOG('Sound Power'!$D284/'Sound Power'!$E284)+'ModelParams Lw'!H$28*LN('Sound Power'!BX284)&lt;'ModelParams Lw'!H$22+'ModelParams Lw'!H$23*LOG('Sound Power'!$D284/'Sound Power'!$E284)+'ModelParams Lw'!H$24*LN('Sound Power'!BX284),'ModelParams Lw'!H$22+'ModelParams Lw'!H$23*LOG('Sound Power'!$D284/'Sound Power'!$E284)+'ModelParams Lw'!H$24*LN('Sound Power'!BX284),'ModelParams Lw'!H$26+'ModelParams Lw'!H$27*LOG('Sound Power'!$D284/'Sound Power'!$E284)+'ModelParams Lw'!H$28*LN('Sound Power'!BX284)))</f>
        <v>#DIV/0!</v>
      </c>
      <c r="CG284" s="26" t="e">
        <f>IF(Calcul!$E286="SW",'ModelParams Lw'!I$22+'ModelParams Lw'!I$23*LOG('Sound Power'!$D284/'Sound Power'!$E284)+'ModelParams Lw'!I$24*LN('Sound Power'!BY284),IF('ModelParams Lw'!I$26+'ModelParams Lw'!I$27*LOG('Sound Power'!$D284/'Sound Power'!$E284)+'ModelParams Lw'!I$28*LN('Sound Power'!BY284)&lt;'ModelParams Lw'!I$22+'ModelParams Lw'!I$23*LOG('Sound Power'!$D284/'Sound Power'!$E284)+'ModelParams Lw'!I$24*LN('Sound Power'!BY284),'ModelParams Lw'!I$22+'ModelParams Lw'!I$23*LOG('Sound Power'!$D284/'Sound Power'!$E284)+'ModelParams Lw'!I$24*LN('Sound Power'!BY284),'ModelParams Lw'!I$26+'ModelParams Lw'!I$27*LOG('Sound Power'!$D284/'Sound Power'!$E284)+'ModelParams Lw'!I$28*LN('Sound Power'!BY284)))</f>
        <v>#DIV/0!</v>
      </c>
      <c r="CH284" s="26" t="e">
        <f>IF(Calcul!$E286="SW",'ModelParams Lw'!J$22+'ModelParams Lw'!J$23*LOG('Sound Power'!$D284/'Sound Power'!$E284)+'ModelParams Lw'!J$24*LN('Sound Power'!BZ284),IF('ModelParams Lw'!J$26+'ModelParams Lw'!J$27*LOG('Sound Power'!$D284/'Sound Power'!$E284)+'ModelParams Lw'!J$28*LN('Sound Power'!BZ284)&lt;'ModelParams Lw'!J$22+'ModelParams Lw'!J$23*LOG('Sound Power'!$D284/'Sound Power'!$E284)+'ModelParams Lw'!J$24*LN('Sound Power'!BZ284),'ModelParams Lw'!J$22+'ModelParams Lw'!J$23*LOG('Sound Power'!$D284/'Sound Power'!$E284)+'ModelParams Lw'!J$24*LN('Sound Power'!BZ284),'ModelParams Lw'!J$26+'ModelParams Lw'!J$27*LOG('Sound Power'!$D284/'Sound Power'!$E284)+'ModelParams Lw'!J$28*LN('Sound Power'!BZ284)))</f>
        <v>#DIV/0!</v>
      </c>
      <c r="CI284" s="26" t="e">
        <f t="shared" si="108"/>
        <v>#DIV/0!</v>
      </c>
      <c r="CJ284" s="26" t="e">
        <f t="shared" si="109"/>
        <v>#DIV/0!</v>
      </c>
      <c r="CK284" s="26" t="e">
        <f t="shared" si="110"/>
        <v>#DIV/0!</v>
      </c>
      <c r="CL284" s="26" t="e">
        <f t="shared" si="111"/>
        <v>#DIV/0!</v>
      </c>
      <c r="CM284" s="26" t="e">
        <f t="shared" si="112"/>
        <v>#DIV/0!</v>
      </c>
      <c r="CN284" s="26" t="e">
        <f t="shared" si="113"/>
        <v>#DIV/0!</v>
      </c>
      <c r="CO284" s="26" t="e">
        <f t="shared" si="114"/>
        <v>#DIV/0!</v>
      </c>
      <c r="CP284" s="26" t="e">
        <f t="shared" si="115"/>
        <v>#DIV/0!</v>
      </c>
      <c r="CQ284" s="26" t="e">
        <f>10*LOG10(IF(CI284="",0,POWER(10,((CI284+'ModelParams Lw'!$O$4)/10))) +IF(CJ284="",0,POWER(10,((CJ284+'ModelParams Lw'!$P$4)/10))) +IF(CK284="",0,POWER(10,((CK284+'ModelParams Lw'!$Q$4)/10))) +IF(CL284="",0,POWER(10,((CL284+'ModelParams Lw'!$R$4)/10))) +IF(CM284="",0,POWER(10,((CM284+'ModelParams Lw'!$S$4)/10))) +IF(CN284="",0,POWER(10,((CN284+'ModelParams Lw'!$T$4)/10))) +IF(CO284="",0,POWER(10,((CO284+'ModelParams Lw'!$U$4)/10)))+IF(CP284="",0,POWER(10,((CP284+'ModelParams Lw'!$V$4)/10))))</f>
        <v>#DIV/0!</v>
      </c>
      <c r="CR284" s="26" t="e">
        <f t="shared" si="116"/>
        <v>#DIV/0!</v>
      </c>
      <c r="CS284" s="26" t="e">
        <f>(CI284-'ModelParams Lw'!$O$10)/'ModelParams Lw'!$O$11</f>
        <v>#DIV/0!</v>
      </c>
      <c r="CT284" s="26" t="e">
        <f>(CJ284-'ModelParams Lw'!$P$10)/'ModelParams Lw'!$P$11</f>
        <v>#DIV/0!</v>
      </c>
      <c r="CU284" s="26" t="e">
        <f>(CK284-'ModelParams Lw'!$Q$10)/'ModelParams Lw'!$Q$11</f>
        <v>#DIV/0!</v>
      </c>
      <c r="CV284" s="26" t="e">
        <f>(CL284-'ModelParams Lw'!$R$10)/'ModelParams Lw'!$R$11</f>
        <v>#DIV/0!</v>
      </c>
      <c r="CW284" s="26" t="e">
        <f>(CM284-'ModelParams Lw'!$S$10)/'ModelParams Lw'!$S$11</f>
        <v>#DIV/0!</v>
      </c>
      <c r="CX284" s="26" t="e">
        <f>(CN284-'ModelParams Lw'!$T$10)/'ModelParams Lw'!$T$11</f>
        <v>#DIV/0!</v>
      </c>
      <c r="CY284" s="26" t="e">
        <f>(CO284-'ModelParams Lw'!$U$10)/'ModelParams Lw'!$U$11</f>
        <v>#DIV/0!</v>
      </c>
      <c r="CZ284" s="26" t="e">
        <f>(CP284-'ModelParams Lw'!$V$10)/'ModelParams Lw'!$V$11</f>
        <v>#DIV/0!</v>
      </c>
    </row>
    <row r="285" spans="1:104" x14ac:dyDescent="0.2">
      <c r="A285" s="13">
        <f>Calcul!A287</f>
        <v>0</v>
      </c>
      <c r="B285" s="13">
        <f t="shared" si="117"/>
        <v>0</v>
      </c>
      <c r="C285" s="13">
        <f>Calcul!B287</f>
        <v>0</v>
      </c>
      <c r="D285" s="13">
        <f>Calcul!C287/1000</f>
        <v>0</v>
      </c>
      <c r="E285" s="13">
        <f>Calcul!D287/1000</f>
        <v>0</v>
      </c>
      <c r="F285" s="13">
        <f t="shared" si="118"/>
        <v>0</v>
      </c>
      <c r="G285" s="23" t="e">
        <f>DEGREES(ACOS(1-(1/'ModelParams Lw'!B$15*SQRT(0.5*1.2/'Sound Power'!$C285)*('Sound Power'!$B285/3600)/('Sound Power'!$D285)/('Sound Power'!$F285))))</f>
        <v>#DIV/0!</v>
      </c>
      <c r="H285" s="23" t="e">
        <f>DEGREES(ACOS(1-(1/'ModelParams Lw'!C$15*SQRT(0.5*1.2/'Sound Power'!$C285)*('Sound Power'!$B285/3600)/('Sound Power'!$D285)/('Sound Power'!$F285))))</f>
        <v>#DIV/0!</v>
      </c>
      <c r="I285" s="23" t="e">
        <f>DEGREES(ACOS(1-(1/'ModelParams Lw'!D$15*SQRT(0.5*1.2/'Sound Power'!$C285)*('Sound Power'!$B285/3600)/('Sound Power'!$D285)/('Sound Power'!$F285))))</f>
        <v>#DIV/0!</v>
      </c>
      <c r="J285" s="23" t="e">
        <f>DEGREES(ACOS(1-(1/'ModelParams Lw'!E$15*SQRT(0.5*1.2/'Sound Power'!$C285)*('Sound Power'!$B285/3600)/('Sound Power'!$D285)/('Sound Power'!$F285))))</f>
        <v>#DIV/0!</v>
      </c>
      <c r="K285" s="23" t="e">
        <f>DEGREES(ACOS(1-(1/'ModelParams Lw'!F$15*SQRT(0.5*1.2/'Sound Power'!$C285)*('Sound Power'!$B285/3600)/('Sound Power'!$D285)/('Sound Power'!$F285))))</f>
        <v>#DIV/0!</v>
      </c>
      <c r="L285" s="23" t="e">
        <f>DEGREES(ACOS(1-(1/'ModelParams Lw'!G$15*SQRT(0.5*1.2/'Sound Power'!$C285)*('Sound Power'!$B285/3600)/('Sound Power'!$D285)/('Sound Power'!$F285))))</f>
        <v>#DIV/0!</v>
      </c>
      <c r="M285" s="23" t="e">
        <f>DEGREES(ACOS(1-(1/'ModelParams Lw'!H$15*SQRT(0.5*1.2/'Sound Power'!$C285)*('Sound Power'!$B285/3600)/('Sound Power'!$D285)/('Sound Power'!$F285))))</f>
        <v>#DIV/0!</v>
      </c>
      <c r="N285" s="23" t="e">
        <f>DEGREES(ACOS(1-(1/'ModelParams Lw'!I$15*SQRT(0.5*1.2/'Sound Power'!$C285)*('Sound Power'!$B285/3600)/('Sound Power'!$D285)/('Sound Power'!$F285))))</f>
        <v>#DIV/0!</v>
      </c>
      <c r="O285" s="26" t="e">
        <f>('ModelParams Lw'!B$4*LN('Sound Power'!G285)/(1+EXP(-('Sound Power'!$D285*1000+'ModelParams Lw'!B$6)/'ModelParams Lw'!B$7))+'ModelParams Lw'!B$5)*LN('Sound Power'!$B285)-('ModelParams Lw'!B$8+'ModelParams Lw'!B$9*$D285+'ModelParams Lw'!B$10*'Sound Power'!$F285^'ModelParams Lw'!B$14+'ModelParams Lw'!B$11*LN('Sound Power'!G285)+'ModelParams Lw'!B$12*'Sound Power'!$D285*'Sound Power'!$F285+'ModelParams Lw'!B$13*'Sound Power'!$D285*LN('Sound Power'!G285))</f>
        <v>#DIV/0!</v>
      </c>
      <c r="P285" s="26" t="e">
        <f>('ModelParams Lw'!C$4*LN('Sound Power'!H285)/(1+EXP(-('Sound Power'!$D285*1000+'ModelParams Lw'!C$6)/'ModelParams Lw'!C$7))+'ModelParams Lw'!C$5)*LN('Sound Power'!$B285)-('ModelParams Lw'!C$8+'ModelParams Lw'!C$9*$D285+'ModelParams Lw'!C$10*'Sound Power'!$F285^'ModelParams Lw'!C$14+'ModelParams Lw'!C$11*LN('Sound Power'!H285)+'ModelParams Lw'!C$12*'Sound Power'!$D285*'Sound Power'!$F285+'ModelParams Lw'!C$13*'Sound Power'!$D285*LN('Sound Power'!H285))</f>
        <v>#DIV/0!</v>
      </c>
      <c r="Q285" s="26" t="e">
        <f>('ModelParams Lw'!D$4*LN('Sound Power'!I285)/(1+EXP(-('Sound Power'!$D285*1000+'ModelParams Lw'!D$6)/'ModelParams Lw'!D$7))+'ModelParams Lw'!D$5)*LN('Sound Power'!$B285)-('ModelParams Lw'!D$8+'ModelParams Lw'!D$9*$D285+'ModelParams Lw'!D$10*'Sound Power'!$F285^'ModelParams Lw'!D$14+'ModelParams Lw'!D$11*LN('Sound Power'!I285)+'ModelParams Lw'!D$12*'Sound Power'!$D285*'Sound Power'!$F285+'ModelParams Lw'!D$13*'Sound Power'!$D285*LN('Sound Power'!I285))</f>
        <v>#DIV/0!</v>
      </c>
      <c r="R285" s="26" t="e">
        <f>('ModelParams Lw'!E$4*LN('Sound Power'!J285)/(1+EXP(-('Sound Power'!$D285*1000+'ModelParams Lw'!E$6)/'ModelParams Lw'!E$7))+'ModelParams Lw'!E$5)*LN('Sound Power'!$B285)-('ModelParams Lw'!E$8+'ModelParams Lw'!E$9*$D285+'ModelParams Lw'!E$10*'Sound Power'!$F285^'ModelParams Lw'!E$14+'ModelParams Lw'!E$11*LN('Sound Power'!J285)+'ModelParams Lw'!E$12*'Sound Power'!$D285*'Sound Power'!$F285+'ModelParams Lw'!E$13*'Sound Power'!$D285*LN('Sound Power'!J285))</f>
        <v>#DIV/0!</v>
      </c>
      <c r="S285" s="26" t="e">
        <f>('ModelParams Lw'!F$4*LN('Sound Power'!K285)/(1+EXP(-('Sound Power'!$D285*1000+'ModelParams Lw'!F$6)/'ModelParams Lw'!F$7))+'ModelParams Lw'!F$5)*LN('Sound Power'!$B285)-('ModelParams Lw'!F$8+'ModelParams Lw'!F$9*$D285+'ModelParams Lw'!F$10*'Sound Power'!$F285^'ModelParams Lw'!F$14+'ModelParams Lw'!F$11*LN('Sound Power'!K285)+'ModelParams Lw'!F$12*'Sound Power'!$D285*'Sound Power'!$F285+'ModelParams Lw'!F$13*'Sound Power'!$D285*LN('Sound Power'!K285))</f>
        <v>#DIV/0!</v>
      </c>
      <c r="T285" s="26" t="e">
        <f>('ModelParams Lw'!G$4*LN('Sound Power'!L285)/(1+EXP(-('Sound Power'!$D285*1000+'ModelParams Lw'!G$6)/'ModelParams Lw'!G$7))+'ModelParams Lw'!G$5)*LN('Sound Power'!$B285)-('ModelParams Lw'!G$8+'ModelParams Lw'!G$9*$D285+'ModelParams Lw'!G$10*'Sound Power'!$F285^'ModelParams Lw'!G$14+'ModelParams Lw'!G$11*LN('Sound Power'!L285)+'ModelParams Lw'!G$12*'Sound Power'!$D285*'Sound Power'!$F285+'ModelParams Lw'!G$13*'Sound Power'!$D285*LN('Sound Power'!L285))</f>
        <v>#DIV/0!</v>
      </c>
      <c r="U285" s="26" t="e">
        <f>('ModelParams Lw'!H$4*LN('Sound Power'!M285)/(1+EXP(-('Sound Power'!$D285*1000+'ModelParams Lw'!H$6)/'ModelParams Lw'!H$7))+'ModelParams Lw'!H$5)*LN('Sound Power'!$B285)-('ModelParams Lw'!H$8+'ModelParams Lw'!H$9*$D285+'ModelParams Lw'!H$10*'Sound Power'!$F285^'ModelParams Lw'!H$14+'ModelParams Lw'!H$11*LN('Sound Power'!M285)+'ModelParams Lw'!H$12*'Sound Power'!$D285*'Sound Power'!$F285+'ModelParams Lw'!H$13*'Sound Power'!$D285*LN('Sound Power'!M285))</f>
        <v>#DIV/0!</v>
      </c>
      <c r="V285" s="26" t="e">
        <f>('ModelParams Lw'!I$4*LN('Sound Power'!N285)/(1+EXP(-('Sound Power'!$D285*1000+'ModelParams Lw'!I$6)/'ModelParams Lw'!I$7))+'ModelParams Lw'!I$5)*LN('Sound Power'!$B285)-('ModelParams Lw'!I$8+'ModelParams Lw'!I$9*$D285+'ModelParams Lw'!I$10*'Sound Power'!$F285^'ModelParams Lw'!I$14+'ModelParams Lw'!I$11*LN('Sound Power'!N285)+'ModelParams Lw'!I$12*'Sound Power'!$D285*'Sound Power'!$F285+'ModelParams Lw'!I$13*'Sound Power'!$D285*LN('Sound Power'!N285))</f>
        <v>#DIV/0!</v>
      </c>
      <c r="W285" s="26" t="e">
        <f>10*LOG10(IF(O285="",0,POWER(10,((O285+'ModelParams Lw'!$O$4)/10))) +IF(P285="",0,POWER(10,((P285+'ModelParams Lw'!$P$4)/10))) +IF(Q285="",0,POWER(10,((Q285+'ModelParams Lw'!$Q$4)/10))) +IF(R285="",0,POWER(10,((R285+'ModelParams Lw'!$R$4)/10))) +IF(S285="",0,POWER(10,((S285+'ModelParams Lw'!$S$4)/10))) +IF(T285="",0,POWER(10,((T285+'ModelParams Lw'!$T$4)/10))) +IF(U285="",0,POWER(10,((U285+'ModelParams Lw'!$U$4)/10)))+IF(V285="",0,POWER(10,((V285+'ModelParams Lw'!$V$4)/10))))</f>
        <v>#DIV/0!</v>
      </c>
      <c r="X285" s="26" t="e">
        <f t="shared" si="102"/>
        <v>#DIV/0!</v>
      </c>
      <c r="Y285" s="26" t="e">
        <f>(O285-'ModelParams Lw'!O$10)/'ModelParams Lw'!O$11</f>
        <v>#DIV/0!</v>
      </c>
      <c r="Z285" s="26" t="e">
        <f>(P285-'ModelParams Lw'!P$10)/'ModelParams Lw'!P$11</f>
        <v>#DIV/0!</v>
      </c>
      <c r="AA285" s="26" t="e">
        <f>(Q285-'ModelParams Lw'!Q$10)/'ModelParams Lw'!Q$11</f>
        <v>#DIV/0!</v>
      </c>
      <c r="AB285" s="26" t="e">
        <f>(R285-'ModelParams Lw'!R$10)/'ModelParams Lw'!R$11</f>
        <v>#DIV/0!</v>
      </c>
      <c r="AC285" s="26" t="e">
        <f>(S285-'ModelParams Lw'!S$10)/'ModelParams Lw'!S$11</f>
        <v>#DIV/0!</v>
      </c>
      <c r="AD285" s="26" t="e">
        <f>(T285-'ModelParams Lw'!T$10)/'ModelParams Lw'!T$11</f>
        <v>#DIV/0!</v>
      </c>
      <c r="AE285" s="26" t="e">
        <f>(U285-'ModelParams Lw'!U$10)/'ModelParams Lw'!U$11</f>
        <v>#DIV/0!</v>
      </c>
      <c r="AF285" s="26" t="e">
        <f>(V285-'ModelParams Lw'!V$10)/'ModelParams Lw'!V$11</f>
        <v>#DIV/0!</v>
      </c>
      <c r="AG285" s="26" t="e">
        <f t="shared" si="103"/>
        <v>#DIV/0!</v>
      </c>
      <c r="AH285" s="26" t="e">
        <f>VLOOKUP(D285*1000,'ModelParams Lw'!$A$38:$D$58,4)</f>
        <v>#N/A</v>
      </c>
      <c r="AI285" s="56" t="e">
        <f>VLOOKUP(D285*1000,'ModelParams Lw'!$A$38:$D$58,2)</f>
        <v>#N/A</v>
      </c>
      <c r="AJ285" s="46" t="e">
        <f t="shared" si="104"/>
        <v>#DIV/0!</v>
      </c>
      <c r="AK285" s="26" t="e">
        <f t="shared" si="105"/>
        <v>#VALUE!</v>
      </c>
      <c r="AL285" s="26" t="e">
        <f>IF($AI285=100,'ModelParams Lw'!R$35*'Sound Power'!$AH285^2+'ModelParams Lw'!R$36*'Sound Power'!$AH285+'ModelParams Lw'!R$37,IF($AI285=150,'ModelParams Lw'!R$38*'Sound Power'!$AH285^2+'ModelParams Lw'!R$39*'Sound Power'!$AH285+'ModelParams Lw'!R$40,'ModelParams Lw'!R$41*'Sound Power'!$AH285^2+'ModelParams Lw'!R$42*'Sound Power'!$AH285+'ModelParams Lw'!R$43))</f>
        <v>#N/A</v>
      </c>
      <c r="AM285" s="26" t="e">
        <f>IF($AI285=100,'ModelParams Lw'!S$35*'Sound Power'!$AH285^2+'ModelParams Lw'!S$36*'Sound Power'!$AH285+'ModelParams Lw'!S$37,IF($AI285=150,'ModelParams Lw'!S$38*'Sound Power'!$AH285^2+'ModelParams Lw'!S$39*'Sound Power'!$AH285+'ModelParams Lw'!S$40,'ModelParams Lw'!S$41*'Sound Power'!$AH285^2+'ModelParams Lw'!S$42*'Sound Power'!$AH285+'ModelParams Lw'!S$43))</f>
        <v>#N/A</v>
      </c>
      <c r="AN285" s="26" t="e">
        <f>IF($AI285=100,'ModelParams Lw'!T$35*'Sound Power'!$AH285^2+'ModelParams Lw'!T$36*'Sound Power'!$AH285+'ModelParams Lw'!T$37,IF($AI285=150,'ModelParams Lw'!T$38*'Sound Power'!$AH285^2+'ModelParams Lw'!T$39*'Sound Power'!$AH285+'ModelParams Lw'!T$40,'ModelParams Lw'!T$41*'Sound Power'!$AH285^2+'ModelParams Lw'!T$42*'Sound Power'!$AH285+'ModelParams Lw'!T$43))</f>
        <v>#N/A</v>
      </c>
      <c r="AO285" s="26" t="e">
        <f>IF($AI285=100,'ModelParams Lw'!U$35*'Sound Power'!$AH285^2+'ModelParams Lw'!U$36*'Sound Power'!$AH285+'ModelParams Lw'!U$37,IF($AI285=150,'ModelParams Lw'!U$38*'Sound Power'!$AH285^2+'ModelParams Lw'!U$39*'Sound Power'!$AH285+'ModelParams Lw'!U$40,'ModelParams Lw'!U$41*'Sound Power'!$AH285^2+'ModelParams Lw'!U$42*'Sound Power'!$AH285+'ModelParams Lw'!U$43))</f>
        <v>#N/A</v>
      </c>
      <c r="AP285" s="26" t="e">
        <f>IF($AI285=100,'ModelParams Lw'!V$35*'Sound Power'!$AH285^2+'ModelParams Lw'!V$36*'Sound Power'!$AH285+'ModelParams Lw'!V$37,IF($AI285=150,'ModelParams Lw'!V$38*'Sound Power'!$AH285^2+'ModelParams Lw'!V$39*'Sound Power'!$AH285+'ModelParams Lw'!V$40,'ModelParams Lw'!V$41*'Sound Power'!$AH285^2+'ModelParams Lw'!V$42*'Sound Power'!$AH285+'ModelParams Lw'!V$43))</f>
        <v>#N/A</v>
      </c>
      <c r="AQ285" s="26" t="e">
        <f>IF($AI285=100,'ModelParams Lw'!W$35*'Sound Power'!$AH285^2+'ModelParams Lw'!W$36*'Sound Power'!$AH285+'ModelParams Lw'!W$37,IF($AI285=150,'ModelParams Lw'!W$38*'Sound Power'!$AH285^2+'ModelParams Lw'!W$39*'Sound Power'!$AH285+'ModelParams Lw'!W$40,'ModelParams Lw'!W$41*'Sound Power'!$AH285^2+'ModelParams Lw'!W$42*'Sound Power'!$AH285+'ModelParams Lw'!W$43))</f>
        <v>#N/A</v>
      </c>
      <c r="AR285" s="26" t="e">
        <f t="shared" si="106"/>
        <v>#VALUE!</v>
      </c>
      <c r="AS285" s="26" t="e">
        <f>IF(26.83*LN($AJ285)-11.791-'ModelParams Lw'!B$35&lt;0,0,26.83*LN($AJ285)-11.791-'ModelParams Lw'!B$35)</f>
        <v>#DIV/0!</v>
      </c>
      <c r="AT285" s="26" t="e">
        <f>IF(26.83*LN($AJ285)-11.791-'ModelParams Lw'!C$35&lt;0,0,26.83*LN($AJ285)-11.791-'ModelParams Lw'!C$35)</f>
        <v>#DIV/0!</v>
      </c>
      <c r="AU285" s="26" t="e">
        <f>IF(26.83*LN($AJ285)-11.791-'ModelParams Lw'!D$35&lt;0,0,26.83*LN($AJ285)-11.791-'ModelParams Lw'!D$35)</f>
        <v>#DIV/0!</v>
      </c>
      <c r="AV285" s="26" t="e">
        <f>IF(26.83*LN($AJ285)-11.791-'ModelParams Lw'!E$35&lt;0,0,26.83*LN($AJ285)-11.791-'ModelParams Lw'!E$35)</f>
        <v>#DIV/0!</v>
      </c>
      <c r="AW285" s="26" t="e">
        <f>IF(26.83*LN($AJ285)-11.791-'ModelParams Lw'!F$35&lt;0,0,26.83*LN($AJ285)-11.791-'ModelParams Lw'!F$35)</f>
        <v>#DIV/0!</v>
      </c>
      <c r="AX285" s="26" t="e">
        <f>IF(26.83*LN($AJ285)-11.791-'ModelParams Lw'!G$35&lt;0,0,26.83*LN($AJ285)-11.791-'ModelParams Lw'!G$35)</f>
        <v>#DIV/0!</v>
      </c>
      <c r="AY285" s="26" t="e">
        <f>IF(26.83*LN($AJ285)-11.791-'ModelParams Lw'!H$35&lt;0,0,26.83*LN($AJ285)-11.791-'ModelParams Lw'!H$35)</f>
        <v>#DIV/0!</v>
      </c>
      <c r="AZ285" s="26" t="e">
        <f>IF(26.83*LN($AJ285)-11.791-'ModelParams Lw'!I$35&lt;0,0,26.83*LN($AJ285)-11.791-'ModelParams Lw'!I$35)</f>
        <v>#DIV/0!</v>
      </c>
      <c r="BA285" s="26" t="e">
        <f t="shared" si="119"/>
        <v>#DIV/0!</v>
      </c>
      <c r="BB285" s="26" t="e">
        <f t="shared" si="120"/>
        <v>#DIV/0!</v>
      </c>
      <c r="BC285" s="26" t="e">
        <f t="shared" si="121"/>
        <v>#DIV/0!</v>
      </c>
      <c r="BD285" s="26" t="e">
        <f t="shared" si="122"/>
        <v>#DIV/0!</v>
      </c>
      <c r="BE285" s="26" t="e">
        <f t="shared" si="123"/>
        <v>#DIV/0!</v>
      </c>
      <c r="BF285" s="26" t="e">
        <f t="shared" si="124"/>
        <v>#DIV/0!</v>
      </c>
      <c r="BG285" s="26" t="e">
        <f t="shared" si="125"/>
        <v>#DIV/0!</v>
      </c>
      <c r="BH285" s="26" t="e">
        <f t="shared" si="126"/>
        <v>#DIV/0!</v>
      </c>
      <c r="BI285" s="26" t="e">
        <f>10*LOG10(IF(BA285="",0,POWER(10,((BA285+'ModelParams Lw'!$O$4)/10))) +IF(BB285="",0,POWER(10,((BB285+'ModelParams Lw'!$P$4)/10))) +IF(BC285="",0,POWER(10,((BC285+'ModelParams Lw'!$Q$4)/10))) +IF(BD285="",0,POWER(10,((BD285+'ModelParams Lw'!$R$4)/10))) +IF(BE285="",0,POWER(10,((BE285+'ModelParams Lw'!$S$4)/10))) +IF(BF285="",0,POWER(10,((BF285+'ModelParams Lw'!$T$4)/10))) +IF(BG285="",0,POWER(10,((BG285+'ModelParams Lw'!$U$4)/10)))+IF(BH285="",0,POWER(10,((BH285+'ModelParams Lw'!$V$4)/10))))</f>
        <v>#DIV/0!</v>
      </c>
      <c r="BJ285" s="26" t="e">
        <f t="shared" si="107"/>
        <v>#DIV/0!</v>
      </c>
      <c r="BK285" s="26" t="e">
        <f>(BA285-'ModelParams Lw'!O$10)/'ModelParams Lw'!O$11</f>
        <v>#DIV/0!</v>
      </c>
      <c r="BL285" s="26" t="e">
        <f>(BB285-'ModelParams Lw'!P$10)/'ModelParams Lw'!P$11</f>
        <v>#DIV/0!</v>
      </c>
      <c r="BM285" s="26" t="e">
        <f>(BC285-'ModelParams Lw'!Q$10)/'ModelParams Lw'!Q$11</f>
        <v>#DIV/0!</v>
      </c>
      <c r="BN285" s="26" t="e">
        <f>(BD285-'ModelParams Lw'!R$10)/'ModelParams Lw'!R$11</f>
        <v>#DIV/0!</v>
      </c>
      <c r="BO285" s="26" t="e">
        <f>(BE285-'ModelParams Lw'!S$10)/'ModelParams Lw'!S$11</f>
        <v>#DIV/0!</v>
      </c>
      <c r="BP285" s="26" t="e">
        <f>(BF285-'ModelParams Lw'!T$10)/'ModelParams Lw'!T$11</f>
        <v>#DIV/0!</v>
      </c>
      <c r="BQ285" s="26" t="e">
        <f>(BG285-'ModelParams Lw'!U$10)/'ModelParams Lw'!U$11</f>
        <v>#DIV/0!</v>
      </c>
      <c r="BR285" s="26" t="e">
        <f>(BH285-'ModelParams Lw'!V$10)/'ModelParams Lw'!V$11</f>
        <v>#DIV/0!</v>
      </c>
      <c r="BS285" s="23" t="e">
        <f>IF(Calcul!$E287="SW",DEGREES(ACOS(1-(1/'ModelParams Lw'!C$25*SQRT(0.5*1.2/'Sound Power'!$C285)*('Sound Power'!$B285/3600)/('Sound Power'!$D285)/('Sound Power'!$F285)))),DEGREES(ACOS(1-(1/'ModelParams Lw'!C$29*SQRT(0.5*1.2/'Sound Power'!$C285)*('Sound Power'!$B285/3600)/('Sound Power'!$D285)/('Sound Power'!$F285)))))</f>
        <v>#DIV/0!</v>
      </c>
      <c r="BT285" s="23" t="e">
        <f>IF(Calcul!$E287="SW",DEGREES(ACOS(1-(1/'ModelParams Lw'!D$25*SQRT(0.5*1.2/'Sound Power'!$C285)*('Sound Power'!$B285/3600)/('Sound Power'!$D285)/('Sound Power'!$F285)))),DEGREES(ACOS(1-(1/'ModelParams Lw'!D$29*SQRT(0.5*1.2/'Sound Power'!$C285)*('Sound Power'!$B285/3600)/('Sound Power'!$D285)/('Sound Power'!$F285)))))</f>
        <v>#DIV/0!</v>
      </c>
      <c r="BU285" s="23" t="e">
        <f>IF(Calcul!$E287="SW",DEGREES(ACOS(1-(1/'ModelParams Lw'!E$25*SQRT(0.5*1.2/'Sound Power'!$C285)*('Sound Power'!$B285/3600)/('Sound Power'!$D285)/('Sound Power'!$F285)))),DEGREES(ACOS(1-(1/'ModelParams Lw'!E$29*SQRT(0.5*1.2/'Sound Power'!$C285)*('Sound Power'!$B285/3600)/('Sound Power'!$D285)/('Sound Power'!$F285)))))</f>
        <v>#DIV/0!</v>
      </c>
      <c r="BV285" s="23" t="e">
        <f>IF(Calcul!$E287="SW",DEGREES(ACOS(1-(1/'ModelParams Lw'!F$25*SQRT(0.5*1.2/'Sound Power'!$C285)*('Sound Power'!$B285/3600)/('Sound Power'!$D285)/('Sound Power'!$F285)))),DEGREES(ACOS(1-(1/'ModelParams Lw'!F$29*SQRT(0.5*1.2/'Sound Power'!$C285)*('Sound Power'!$B285/3600)/('Sound Power'!$D285)/('Sound Power'!$F285)))))</f>
        <v>#DIV/0!</v>
      </c>
      <c r="BW285" s="23" t="e">
        <f>IF(Calcul!$E287="SW",DEGREES(ACOS(1-(1/'ModelParams Lw'!G$25*SQRT(0.5*1.2/'Sound Power'!$C285)*('Sound Power'!$B285/3600)/('Sound Power'!$D285)/('Sound Power'!$F285)))),DEGREES(ACOS(1-(1/'ModelParams Lw'!G$29*SQRT(0.5*1.2/'Sound Power'!$C285)*('Sound Power'!$B285/3600)/('Sound Power'!$D285)/('Sound Power'!$F285)))))</f>
        <v>#DIV/0!</v>
      </c>
      <c r="BX285" s="23" t="e">
        <f>IF(Calcul!$E287="SW",DEGREES(ACOS(1-(1/'ModelParams Lw'!H$25*SQRT(0.5*1.2/'Sound Power'!$C285)*('Sound Power'!$B285/3600)/('Sound Power'!$D285)/('Sound Power'!$F285)))),DEGREES(ACOS(1-(1/'ModelParams Lw'!H$29*SQRT(0.5*1.2/'Sound Power'!$C285)*('Sound Power'!$B285/3600)/('Sound Power'!$D285)/('Sound Power'!$F285)))))</f>
        <v>#DIV/0!</v>
      </c>
      <c r="BY285" s="23" t="e">
        <f>IF(Calcul!$E287="SW",DEGREES(ACOS(1-(1/'ModelParams Lw'!I$25*SQRT(0.5*1.2/'Sound Power'!$C285)*('Sound Power'!$B285/3600)/('Sound Power'!$D285)/('Sound Power'!$F285)))),DEGREES(ACOS(1-(1/'ModelParams Lw'!I$29*SQRT(0.5*1.2/'Sound Power'!$C285)*('Sound Power'!$B285/3600)/('Sound Power'!$D285)/('Sound Power'!$F285)))))</f>
        <v>#DIV/0!</v>
      </c>
      <c r="BZ285" s="23" t="e">
        <f>IF(Calcul!$E287="SW",DEGREES(ACOS(1-(1/'ModelParams Lw'!J$25*SQRT(0.5*1.2/'Sound Power'!$C285)*('Sound Power'!$B285/3600)/('Sound Power'!$D285)/('Sound Power'!$F285)))),DEGREES(ACOS(1-(1/'ModelParams Lw'!J$29*SQRT(0.5*1.2/'Sound Power'!$C285)*('Sound Power'!$B285/3600)/('Sound Power'!$D285)/('Sound Power'!$F285)))))</f>
        <v>#DIV/0!</v>
      </c>
      <c r="CA285" s="26" t="e">
        <f>IF(Calcul!$E287="SW",'ModelParams Lw'!C$22+'ModelParams Lw'!C$23*LOG('Sound Power'!$D285/'Sound Power'!$E285)+'ModelParams Lw'!C$24*LN('Sound Power'!BS285),IF('ModelParams Lw'!C$26+'ModelParams Lw'!C$27*LOG('Sound Power'!$D285/'Sound Power'!$E285)+'ModelParams Lw'!C$28*LN('Sound Power'!BS285)&lt;'ModelParams Lw'!C$22+'ModelParams Lw'!C$23*LOG('Sound Power'!$D285/'Sound Power'!$E285)+'ModelParams Lw'!C$24*LN('Sound Power'!BS285),'ModelParams Lw'!C$22+'ModelParams Lw'!C$23*LOG('Sound Power'!$D285/'Sound Power'!$E285)+'ModelParams Lw'!C$24*LN('Sound Power'!BS285),'ModelParams Lw'!C$26+'ModelParams Lw'!C$27*LOG('Sound Power'!$D285/'Sound Power'!$E285)+'ModelParams Lw'!C$28*LN('Sound Power'!BS285)))</f>
        <v>#DIV/0!</v>
      </c>
      <c r="CB285" s="26" t="e">
        <f>IF(Calcul!$E287="SW",'ModelParams Lw'!D$22+'ModelParams Lw'!D$23*LOG('Sound Power'!$D285/'Sound Power'!$E285)+'ModelParams Lw'!D$24*LN('Sound Power'!BT285),IF('ModelParams Lw'!D$26+'ModelParams Lw'!D$27*LOG('Sound Power'!$D285/'Sound Power'!$E285)+'ModelParams Lw'!D$28*LN('Sound Power'!BT285)&lt;'ModelParams Lw'!D$22+'ModelParams Lw'!D$23*LOG('Sound Power'!$D285/'Sound Power'!$E285)+'ModelParams Lw'!D$24*LN('Sound Power'!BT285),'ModelParams Lw'!D$22+'ModelParams Lw'!D$23*LOG('Sound Power'!$D285/'Sound Power'!$E285)+'ModelParams Lw'!D$24*LN('Sound Power'!BT285),'ModelParams Lw'!D$26+'ModelParams Lw'!D$27*LOG('Sound Power'!$D285/'Sound Power'!$E285)+'ModelParams Lw'!D$28*LN('Sound Power'!BT285)))</f>
        <v>#DIV/0!</v>
      </c>
      <c r="CC285" s="26" t="e">
        <f>IF(Calcul!$E287="SW",'ModelParams Lw'!E$22+'ModelParams Lw'!E$23*LOG('Sound Power'!$D285/'Sound Power'!$E285)+'ModelParams Lw'!E$24*LN('Sound Power'!BU285),IF('ModelParams Lw'!E$26+'ModelParams Lw'!E$27*LOG('Sound Power'!$D285/'Sound Power'!$E285)+'ModelParams Lw'!E$28*LN('Sound Power'!BU285)&lt;'ModelParams Lw'!E$22+'ModelParams Lw'!E$23*LOG('Sound Power'!$D285/'Sound Power'!$E285)+'ModelParams Lw'!E$24*LN('Sound Power'!BU285),'ModelParams Lw'!E$22+'ModelParams Lw'!E$23*LOG('Sound Power'!$D285/'Sound Power'!$E285)+'ModelParams Lw'!E$24*LN('Sound Power'!BU285),'ModelParams Lw'!E$26+'ModelParams Lw'!E$27*LOG('Sound Power'!$D285/'Sound Power'!$E285)+'ModelParams Lw'!E$28*LN('Sound Power'!BU285)))</f>
        <v>#DIV/0!</v>
      </c>
      <c r="CD285" s="26" t="e">
        <f>IF(Calcul!$E287="SW",'ModelParams Lw'!F$22+'ModelParams Lw'!F$23*LOG('Sound Power'!$D285/'Sound Power'!$E285)+'ModelParams Lw'!F$24*LN('Sound Power'!BV285),IF('ModelParams Lw'!F$26+'ModelParams Lw'!F$27*LOG('Sound Power'!$D285/'Sound Power'!$E285)+'ModelParams Lw'!F$28*LN('Sound Power'!BV285)&lt;'ModelParams Lw'!F$22+'ModelParams Lw'!F$23*LOG('Sound Power'!$D285/'Sound Power'!$E285)+'ModelParams Lw'!F$24*LN('Sound Power'!BV285),'ModelParams Lw'!F$22+'ModelParams Lw'!F$23*LOG('Sound Power'!$D285/'Sound Power'!$E285)+'ModelParams Lw'!F$24*LN('Sound Power'!BV285),'ModelParams Lw'!F$26+'ModelParams Lw'!F$27*LOG('Sound Power'!$D285/'Sound Power'!$E285)+'ModelParams Lw'!F$28*LN('Sound Power'!BV285)))</f>
        <v>#DIV/0!</v>
      </c>
      <c r="CE285" s="26" t="e">
        <f>IF(Calcul!$E287="SW",'ModelParams Lw'!G$22+'ModelParams Lw'!G$23*LOG('Sound Power'!$D285/'Sound Power'!$E285)+'ModelParams Lw'!G$24*LN('Sound Power'!BW285),IF('ModelParams Lw'!G$26+'ModelParams Lw'!G$27*LOG('Sound Power'!$D285/'Sound Power'!$E285)+'ModelParams Lw'!G$28*LN('Sound Power'!BW285)&lt;'ModelParams Lw'!G$22+'ModelParams Lw'!G$23*LOG('Sound Power'!$D285/'Sound Power'!$E285)+'ModelParams Lw'!G$24*LN('Sound Power'!BW285),'ModelParams Lw'!G$22+'ModelParams Lw'!G$23*LOG('Sound Power'!$D285/'Sound Power'!$E285)+'ModelParams Lw'!G$24*LN('Sound Power'!BW285),'ModelParams Lw'!G$26+'ModelParams Lw'!G$27*LOG('Sound Power'!$D285/'Sound Power'!$E285)+'ModelParams Lw'!G$28*LN('Sound Power'!BW285)))</f>
        <v>#DIV/0!</v>
      </c>
      <c r="CF285" s="26" t="e">
        <f>IF(Calcul!$E287="SW",'ModelParams Lw'!H$22+'ModelParams Lw'!H$23*LOG('Sound Power'!$D285/'Sound Power'!$E285)+'ModelParams Lw'!H$24*LN('Sound Power'!BX285),IF('ModelParams Lw'!H$26+'ModelParams Lw'!H$27*LOG('Sound Power'!$D285/'Sound Power'!$E285)+'ModelParams Lw'!H$28*LN('Sound Power'!BX285)&lt;'ModelParams Lw'!H$22+'ModelParams Lw'!H$23*LOG('Sound Power'!$D285/'Sound Power'!$E285)+'ModelParams Lw'!H$24*LN('Sound Power'!BX285),'ModelParams Lw'!H$22+'ModelParams Lw'!H$23*LOG('Sound Power'!$D285/'Sound Power'!$E285)+'ModelParams Lw'!H$24*LN('Sound Power'!BX285),'ModelParams Lw'!H$26+'ModelParams Lw'!H$27*LOG('Sound Power'!$D285/'Sound Power'!$E285)+'ModelParams Lw'!H$28*LN('Sound Power'!BX285)))</f>
        <v>#DIV/0!</v>
      </c>
      <c r="CG285" s="26" t="e">
        <f>IF(Calcul!$E287="SW",'ModelParams Lw'!I$22+'ModelParams Lw'!I$23*LOG('Sound Power'!$D285/'Sound Power'!$E285)+'ModelParams Lw'!I$24*LN('Sound Power'!BY285),IF('ModelParams Lw'!I$26+'ModelParams Lw'!I$27*LOG('Sound Power'!$D285/'Sound Power'!$E285)+'ModelParams Lw'!I$28*LN('Sound Power'!BY285)&lt;'ModelParams Lw'!I$22+'ModelParams Lw'!I$23*LOG('Sound Power'!$D285/'Sound Power'!$E285)+'ModelParams Lw'!I$24*LN('Sound Power'!BY285),'ModelParams Lw'!I$22+'ModelParams Lw'!I$23*LOG('Sound Power'!$D285/'Sound Power'!$E285)+'ModelParams Lw'!I$24*LN('Sound Power'!BY285),'ModelParams Lw'!I$26+'ModelParams Lw'!I$27*LOG('Sound Power'!$D285/'Sound Power'!$E285)+'ModelParams Lw'!I$28*LN('Sound Power'!BY285)))</f>
        <v>#DIV/0!</v>
      </c>
      <c r="CH285" s="26" t="e">
        <f>IF(Calcul!$E287="SW",'ModelParams Lw'!J$22+'ModelParams Lw'!J$23*LOG('Sound Power'!$D285/'Sound Power'!$E285)+'ModelParams Lw'!J$24*LN('Sound Power'!BZ285),IF('ModelParams Lw'!J$26+'ModelParams Lw'!J$27*LOG('Sound Power'!$D285/'Sound Power'!$E285)+'ModelParams Lw'!J$28*LN('Sound Power'!BZ285)&lt;'ModelParams Lw'!J$22+'ModelParams Lw'!J$23*LOG('Sound Power'!$D285/'Sound Power'!$E285)+'ModelParams Lw'!J$24*LN('Sound Power'!BZ285),'ModelParams Lw'!J$22+'ModelParams Lw'!J$23*LOG('Sound Power'!$D285/'Sound Power'!$E285)+'ModelParams Lw'!J$24*LN('Sound Power'!BZ285),'ModelParams Lw'!J$26+'ModelParams Lw'!J$27*LOG('Sound Power'!$D285/'Sound Power'!$E285)+'ModelParams Lw'!J$28*LN('Sound Power'!BZ285)))</f>
        <v>#DIV/0!</v>
      </c>
      <c r="CI285" s="26" t="e">
        <f t="shared" si="108"/>
        <v>#DIV/0!</v>
      </c>
      <c r="CJ285" s="26" t="e">
        <f t="shared" si="109"/>
        <v>#DIV/0!</v>
      </c>
      <c r="CK285" s="26" t="e">
        <f t="shared" si="110"/>
        <v>#DIV/0!</v>
      </c>
      <c r="CL285" s="26" t="e">
        <f t="shared" si="111"/>
        <v>#DIV/0!</v>
      </c>
      <c r="CM285" s="26" t="e">
        <f t="shared" si="112"/>
        <v>#DIV/0!</v>
      </c>
      <c r="CN285" s="26" t="e">
        <f t="shared" si="113"/>
        <v>#DIV/0!</v>
      </c>
      <c r="CO285" s="26" t="e">
        <f t="shared" si="114"/>
        <v>#DIV/0!</v>
      </c>
      <c r="CP285" s="26" t="e">
        <f t="shared" si="115"/>
        <v>#DIV/0!</v>
      </c>
      <c r="CQ285" s="26" t="e">
        <f>10*LOG10(IF(CI285="",0,POWER(10,((CI285+'ModelParams Lw'!$O$4)/10))) +IF(CJ285="",0,POWER(10,((CJ285+'ModelParams Lw'!$P$4)/10))) +IF(CK285="",0,POWER(10,((CK285+'ModelParams Lw'!$Q$4)/10))) +IF(CL285="",0,POWER(10,((CL285+'ModelParams Lw'!$R$4)/10))) +IF(CM285="",0,POWER(10,((CM285+'ModelParams Lw'!$S$4)/10))) +IF(CN285="",0,POWER(10,((CN285+'ModelParams Lw'!$T$4)/10))) +IF(CO285="",0,POWER(10,((CO285+'ModelParams Lw'!$U$4)/10)))+IF(CP285="",0,POWER(10,((CP285+'ModelParams Lw'!$V$4)/10))))</f>
        <v>#DIV/0!</v>
      </c>
      <c r="CR285" s="26" t="e">
        <f t="shared" si="116"/>
        <v>#DIV/0!</v>
      </c>
      <c r="CS285" s="26" t="e">
        <f>(CI285-'ModelParams Lw'!$O$10)/'ModelParams Lw'!$O$11</f>
        <v>#DIV/0!</v>
      </c>
      <c r="CT285" s="26" t="e">
        <f>(CJ285-'ModelParams Lw'!$P$10)/'ModelParams Lw'!$P$11</f>
        <v>#DIV/0!</v>
      </c>
      <c r="CU285" s="26" t="e">
        <f>(CK285-'ModelParams Lw'!$Q$10)/'ModelParams Lw'!$Q$11</f>
        <v>#DIV/0!</v>
      </c>
      <c r="CV285" s="26" t="e">
        <f>(CL285-'ModelParams Lw'!$R$10)/'ModelParams Lw'!$R$11</f>
        <v>#DIV/0!</v>
      </c>
      <c r="CW285" s="26" t="e">
        <f>(CM285-'ModelParams Lw'!$S$10)/'ModelParams Lw'!$S$11</f>
        <v>#DIV/0!</v>
      </c>
      <c r="CX285" s="26" t="e">
        <f>(CN285-'ModelParams Lw'!$T$10)/'ModelParams Lw'!$T$11</f>
        <v>#DIV/0!</v>
      </c>
      <c r="CY285" s="26" t="e">
        <f>(CO285-'ModelParams Lw'!$U$10)/'ModelParams Lw'!$U$11</f>
        <v>#DIV/0!</v>
      </c>
      <c r="CZ285" s="26" t="e">
        <f>(CP285-'ModelParams Lw'!$V$10)/'ModelParams Lw'!$V$11</f>
        <v>#DIV/0!</v>
      </c>
    </row>
    <row r="286" spans="1:104" x14ac:dyDescent="0.2">
      <c r="A286" s="13">
        <f>Calcul!A288</f>
        <v>0</v>
      </c>
      <c r="B286" s="13">
        <f t="shared" si="117"/>
        <v>0</v>
      </c>
      <c r="C286" s="13">
        <f>Calcul!B288</f>
        <v>0</v>
      </c>
      <c r="D286" s="13">
        <f>Calcul!C288/1000</f>
        <v>0</v>
      </c>
      <c r="E286" s="13">
        <f>Calcul!D288/1000</f>
        <v>0</v>
      </c>
      <c r="F286" s="13">
        <f t="shared" si="118"/>
        <v>0</v>
      </c>
      <c r="G286" s="23" t="e">
        <f>DEGREES(ACOS(1-(1/'ModelParams Lw'!B$15*SQRT(0.5*1.2/'Sound Power'!$C286)*('Sound Power'!$B286/3600)/('Sound Power'!$D286)/('Sound Power'!$F286))))</f>
        <v>#DIV/0!</v>
      </c>
      <c r="H286" s="23" t="e">
        <f>DEGREES(ACOS(1-(1/'ModelParams Lw'!C$15*SQRT(0.5*1.2/'Sound Power'!$C286)*('Sound Power'!$B286/3600)/('Sound Power'!$D286)/('Sound Power'!$F286))))</f>
        <v>#DIV/0!</v>
      </c>
      <c r="I286" s="23" t="e">
        <f>DEGREES(ACOS(1-(1/'ModelParams Lw'!D$15*SQRT(0.5*1.2/'Sound Power'!$C286)*('Sound Power'!$B286/3600)/('Sound Power'!$D286)/('Sound Power'!$F286))))</f>
        <v>#DIV/0!</v>
      </c>
      <c r="J286" s="23" t="e">
        <f>DEGREES(ACOS(1-(1/'ModelParams Lw'!E$15*SQRT(0.5*1.2/'Sound Power'!$C286)*('Sound Power'!$B286/3600)/('Sound Power'!$D286)/('Sound Power'!$F286))))</f>
        <v>#DIV/0!</v>
      </c>
      <c r="K286" s="23" t="e">
        <f>DEGREES(ACOS(1-(1/'ModelParams Lw'!F$15*SQRT(0.5*1.2/'Sound Power'!$C286)*('Sound Power'!$B286/3600)/('Sound Power'!$D286)/('Sound Power'!$F286))))</f>
        <v>#DIV/0!</v>
      </c>
      <c r="L286" s="23" t="e">
        <f>DEGREES(ACOS(1-(1/'ModelParams Lw'!G$15*SQRT(0.5*1.2/'Sound Power'!$C286)*('Sound Power'!$B286/3600)/('Sound Power'!$D286)/('Sound Power'!$F286))))</f>
        <v>#DIV/0!</v>
      </c>
      <c r="M286" s="23" t="e">
        <f>DEGREES(ACOS(1-(1/'ModelParams Lw'!H$15*SQRT(0.5*1.2/'Sound Power'!$C286)*('Sound Power'!$B286/3600)/('Sound Power'!$D286)/('Sound Power'!$F286))))</f>
        <v>#DIV/0!</v>
      </c>
      <c r="N286" s="23" t="e">
        <f>DEGREES(ACOS(1-(1/'ModelParams Lw'!I$15*SQRT(0.5*1.2/'Sound Power'!$C286)*('Sound Power'!$B286/3600)/('Sound Power'!$D286)/('Sound Power'!$F286))))</f>
        <v>#DIV/0!</v>
      </c>
      <c r="O286" s="26" t="e">
        <f>('ModelParams Lw'!B$4*LN('Sound Power'!G286)/(1+EXP(-('Sound Power'!$D286*1000+'ModelParams Lw'!B$6)/'ModelParams Lw'!B$7))+'ModelParams Lw'!B$5)*LN('Sound Power'!$B286)-('ModelParams Lw'!B$8+'ModelParams Lw'!B$9*$D286+'ModelParams Lw'!B$10*'Sound Power'!$F286^'ModelParams Lw'!B$14+'ModelParams Lw'!B$11*LN('Sound Power'!G286)+'ModelParams Lw'!B$12*'Sound Power'!$D286*'Sound Power'!$F286+'ModelParams Lw'!B$13*'Sound Power'!$D286*LN('Sound Power'!G286))</f>
        <v>#DIV/0!</v>
      </c>
      <c r="P286" s="26" t="e">
        <f>('ModelParams Lw'!C$4*LN('Sound Power'!H286)/(1+EXP(-('Sound Power'!$D286*1000+'ModelParams Lw'!C$6)/'ModelParams Lw'!C$7))+'ModelParams Lw'!C$5)*LN('Sound Power'!$B286)-('ModelParams Lw'!C$8+'ModelParams Lw'!C$9*$D286+'ModelParams Lw'!C$10*'Sound Power'!$F286^'ModelParams Lw'!C$14+'ModelParams Lw'!C$11*LN('Sound Power'!H286)+'ModelParams Lw'!C$12*'Sound Power'!$D286*'Sound Power'!$F286+'ModelParams Lw'!C$13*'Sound Power'!$D286*LN('Sound Power'!H286))</f>
        <v>#DIV/0!</v>
      </c>
      <c r="Q286" s="26" t="e">
        <f>('ModelParams Lw'!D$4*LN('Sound Power'!I286)/(1+EXP(-('Sound Power'!$D286*1000+'ModelParams Lw'!D$6)/'ModelParams Lw'!D$7))+'ModelParams Lw'!D$5)*LN('Sound Power'!$B286)-('ModelParams Lw'!D$8+'ModelParams Lw'!D$9*$D286+'ModelParams Lw'!D$10*'Sound Power'!$F286^'ModelParams Lw'!D$14+'ModelParams Lw'!D$11*LN('Sound Power'!I286)+'ModelParams Lw'!D$12*'Sound Power'!$D286*'Sound Power'!$F286+'ModelParams Lw'!D$13*'Sound Power'!$D286*LN('Sound Power'!I286))</f>
        <v>#DIV/0!</v>
      </c>
      <c r="R286" s="26" t="e">
        <f>('ModelParams Lw'!E$4*LN('Sound Power'!J286)/(1+EXP(-('Sound Power'!$D286*1000+'ModelParams Lw'!E$6)/'ModelParams Lw'!E$7))+'ModelParams Lw'!E$5)*LN('Sound Power'!$B286)-('ModelParams Lw'!E$8+'ModelParams Lw'!E$9*$D286+'ModelParams Lw'!E$10*'Sound Power'!$F286^'ModelParams Lw'!E$14+'ModelParams Lw'!E$11*LN('Sound Power'!J286)+'ModelParams Lw'!E$12*'Sound Power'!$D286*'Sound Power'!$F286+'ModelParams Lw'!E$13*'Sound Power'!$D286*LN('Sound Power'!J286))</f>
        <v>#DIV/0!</v>
      </c>
      <c r="S286" s="26" t="e">
        <f>('ModelParams Lw'!F$4*LN('Sound Power'!K286)/(1+EXP(-('Sound Power'!$D286*1000+'ModelParams Lw'!F$6)/'ModelParams Lw'!F$7))+'ModelParams Lw'!F$5)*LN('Sound Power'!$B286)-('ModelParams Lw'!F$8+'ModelParams Lw'!F$9*$D286+'ModelParams Lw'!F$10*'Sound Power'!$F286^'ModelParams Lw'!F$14+'ModelParams Lw'!F$11*LN('Sound Power'!K286)+'ModelParams Lw'!F$12*'Sound Power'!$D286*'Sound Power'!$F286+'ModelParams Lw'!F$13*'Sound Power'!$D286*LN('Sound Power'!K286))</f>
        <v>#DIV/0!</v>
      </c>
      <c r="T286" s="26" t="e">
        <f>('ModelParams Lw'!G$4*LN('Sound Power'!L286)/(1+EXP(-('Sound Power'!$D286*1000+'ModelParams Lw'!G$6)/'ModelParams Lw'!G$7))+'ModelParams Lw'!G$5)*LN('Sound Power'!$B286)-('ModelParams Lw'!G$8+'ModelParams Lw'!G$9*$D286+'ModelParams Lw'!G$10*'Sound Power'!$F286^'ModelParams Lw'!G$14+'ModelParams Lw'!G$11*LN('Sound Power'!L286)+'ModelParams Lw'!G$12*'Sound Power'!$D286*'Sound Power'!$F286+'ModelParams Lw'!G$13*'Sound Power'!$D286*LN('Sound Power'!L286))</f>
        <v>#DIV/0!</v>
      </c>
      <c r="U286" s="26" t="e">
        <f>('ModelParams Lw'!H$4*LN('Sound Power'!M286)/(1+EXP(-('Sound Power'!$D286*1000+'ModelParams Lw'!H$6)/'ModelParams Lw'!H$7))+'ModelParams Lw'!H$5)*LN('Sound Power'!$B286)-('ModelParams Lw'!H$8+'ModelParams Lw'!H$9*$D286+'ModelParams Lw'!H$10*'Sound Power'!$F286^'ModelParams Lw'!H$14+'ModelParams Lw'!H$11*LN('Sound Power'!M286)+'ModelParams Lw'!H$12*'Sound Power'!$D286*'Sound Power'!$F286+'ModelParams Lw'!H$13*'Sound Power'!$D286*LN('Sound Power'!M286))</f>
        <v>#DIV/0!</v>
      </c>
      <c r="V286" s="26" t="e">
        <f>('ModelParams Lw'!I$4*LN('Sound Power'!N286)/(1+EXP(-('Sound Power'!$D286*1000+'ModelParams Lw'!I$6)/'ModelParams Lw'!I$7))+'ModelParams Lw'!I$5)*LN('Sound Power'!$B286)-('ModelParams Lw'!I$8+'ModelParams Lw'!I$9*$D286+'ModelParams Lw'!I$10*'Sound Power'!$F286^'ModelParams Lw'!I$14+'ModelParams Lw'!I$11*LN('Sound Power'!N286)+'ModelParams Lw'!I$12*'Sound Power'!$D286*'Sound Power'!$F286+'ModelParams Lw'!I$13*'Sound Power'!$D286*LN('Sound Power'!N286))</f>
        <v>#DIV/0!</v>
      </c>
      <c r="W286" s="26" t="e">
        <f>10*LOG10(IF(O286="",0,POWER(10,((O286+'ModelParams Lw'!$O$4)/10))) +IF(P286="",0,POWER(10,((P286+'ModelParams Lw'!$P$4)/10))) +IF(Q286="",0,POWER(10,((Q286+'ModelParams Lw'!$Q$4)/10))) +IF(R286="",0,POWER(10,((R286+'ModelParams Lw'!$R$4)/10))) +IF(S286="",0,POWER(10,((S286+'ModelParams Lw'!$S$4)/10))) +IF(T286="",0,POWER(10,((T286+'ModelParams Lw'!$T$4)/10))) +IF(U286="",0,POWER(10,((U286+'ModelParams Lw'!$U$4)/10)))+IF(V286="",0,POWER(10,((V286+'ModelParams Lw'!$V$4)/10))))</f>
        <v>#DIV/0!</v>
      </c>
      <c r="X286" s="26" t="e">
        <f t="shared" si="102"/>
        <v>#DIV/0!</v>
      </c>
      <c r="Y286" s="26" t="e">
        <f>(O286-'ModelParams Lw'!O$10)/'ModelParams Lw'!O$11</f>
        <v>#DIV/0!</v>
      </c>
      <c r="Z286" s="26" t="e">
        <f>(P286-'ModelParams Lw'!P$10)/'ModelParams Lw'!P$11</f>
        <v>#DIV/0!</v>
      </c>
      <c r="AA286" s="26" t="e">
        <f>(Q286-'ModelParams Lw'!Q$10)/'ModelParams Lw'!Q$11</f>
        <v>#DIV/0!</v>
      </c>
      <c r="AB286" s="26" t="e">
        <f>(R286-'ModelParams Lw'!R$10)/'ModelParams Lw'!R$11</f>
        <v>#DIV/0!</v>
      </c>
      <c r="AC286" s="26" t="e">
        <f>(S286-'ModelParams Lw'!S$10)/'ModelParams Lw'!S$11</f>
        <v>#DIV/0!</v>
      </c>
      <c r="AD286" s="26" t="e">
        <f>(T286-'ModelParams Lw'!T$10)/'ModelParams Lw'!T$11</f>
        <v>#DIV/0!</v>
      </c>
      <c r="AE286" s="26" t="e">
        <f>(U286-'ModelParams Lw'!U$10)/'ModelParams Lw'!U$11</f>
        <v>#DIV/0!</v>
      </c>
      <c r="AF286" s="26" t="e">
        <f>(V286-'ModelParams Lw'!V$10)/'ModelParams Lw'!V$11</f>
        <v>#DIV/0!</v>
      </c>
      <c r="AG286" s="26" t="e">
        <f t="shared" si="103"/>
        <v>#DIV/0!</v>
      </c>
      <c r="AH286" s="26" t="e">
        <f>VLOOKUP(D286*1000,'ModelParams Lw'!$A$38:$D$58,4)</f>
        <v>#N/A</v>
      </c>
      <c r="AI286" s="56" t="e">
        <f>VLOOKUP(D286*1000,'ModelParams Lw'!$A$38:$D$58,2)</f>
        <v>#N/A</v>
      </c>
      <c r="AJ286" s="46" t="e">
        <f t="shared" si="104"/>
        <v>#DIV/0!</v>
      </c>
      <c r="AK286" s="26" t="e">
        <f t="shared" si="105"/>
        <v>#VALUE!</v>
      </c>
      <c r="AL286" s="26" t="e">
        <f>IF($AI286=100,'ModelParams Lw'!R$35*'Sound Power'!$AH286^2+'ModelParams Lw'!R$36*'Sound Power'!$AH286+'ModelParams Lw'!R$37,IF($AI286=150,'ModelParams Lw'!R$38*'Sound Power'!$AH286^2+'ModelParams Lw'!R$39*'Sound Power'!$AH286+'ModelParams Lw'!R$40,'ModelParams Lw'!R$41*'Sound Power'!$AH286^2+'ModelParams Lw'!R$42*'Sound Power'!$AH286+'ModelParams Lw'!R$43))</f>
        <v>#N/A</v>
      </c>
      <c r="AM286" s="26" t="e">
        <f>IF($AI286=100,'ModelParams Lw'!S$35*'Sound Power'!$AH286^2+'ModelParams Lw'!S$36*'Sound Power'!$AH286+'ModelParams Lw'!S$37,IF($AI286=150,'ModelParams Lw'!S$38*'Sound Power'!$AH286^2+'ModelParams Lw'!S$39*'Sound Power'!$AH286+'ModelParams Lw'!S$40,'ModelParams Lw'!S$41*'Sound Power'!$AH286^2+'ModelParams Lw'!S$42*'Sound Power'!$AH286+'ModelParams Lw'!S$43))</f>
        <v>#N/A</v>
      </c>
      <c r="AN286" s="26" t="e">
        <f>IF($AI286=100,'ModelParams Lw'!T$35*'Sound Power'!$AH286^2+'ModelParams Lw'!T$36*'Sound Power'!$AH286+'ModelParams Lw'!T$37,IF($AI286=150,'ModelParams Lw'!T$38*'Sound Power'!$AH286^2+'ModelParams Lw'!T$39*'Sound Power'!$AH286+'ModelParams Lw'!T$40,'ModelParams Lw'!T$41*'Sound Power'!$AH286^2+'ModelParams Lw'!T$42*'Sound Power'!$AH286+'ModelParams Lw'!T$43))</f>
        <v>#N/A</v>
      </c>
      <c r="AO286" s="26" t="e">
        <f>IF($AI286=100,'ModelParams Lw'!U$35*'Sound Power'!$AH286^2+'ModelParams Lw'!U$36*'Sound Power'!$AH286+'ModelParams Lw'!U$37,IF($AI286=150,'ModelParams Lw'!U$38*'Sound Power'!$AH286^2+'ModelParams Lw'!U$39*'Sound Power'!$AH286+'ModelParams Lw'!U$40,'ModelParams Lw'!U$41*'Sound Power'!$AH286^2+'ModelParams Lw'!U$42*'Sound Power'!$AH286+'ModelParams Lw'!U$43))</f>
        <v>#N/A</v>
      </c>
      <c r="AP286" s="26" t="e">
        <f>IF($AI286=100,'ModelParams Lw'!V$35*'Sound Power'!$AH286^2+'ModelParams Lw'!V$36*'Sound Power'!$AH286+'ModelParams Lw'!V$37,IF($AI286=150,'ModelParams Lw'!V$38*'Sound Power'!$AH286^2+'ModelParams Lw'!V$39*'Sound Power'!$AH286+'ModelParams Lw'!V$40,'ModelParams Lw'!V$41*'Sound Power'!$AH286^2+'ModelParams Lw'!V$42*'Sound Power'!$AH286+'ModelParams Lw'!V$43))</f>
        <v>#N/A</v>
      </c>
      <c r="AQ286" s="26" t="e">
        <f>IF($AI286=100,'ModelParams Lw'!W$35*'Sound Power'!$AH286^2+'ModelParams Lw'!W$36*'Sound Power'!$AH286+'ModelParams Lw'!W$37,IF($AI286=150,'ModelParams Lw'!W$38*'Sound Power'!$AH286^2+'ModelParams Lw'!W$39*'Sound Power'!$AH286+'ModelParams Lw'!W$40,'ModelParams Lw'!W$41*'Sound Power'!$AH286^2+'ModelParams Lw'!W$42*'Sound Power'!$AH286+'ModelParams Lw'!W$43))</f>
        <v>#N/A</v>
      </c>
      <c r="AR286" s="26" t="e">
        <f t="shared" si="106"/>
        <v>#VALUE!</v>
      </c>
      <c r="AS286" s="26" t="e">
        <f>IF(26.83*LN($AJ286)-11.791-'ModelParams Lw'!B$35&lt;0,0,26.83*LN($AJ286)-11.791-'ModelParams Lw'!B$35)</f>
        <v>#DIV/0!</v>
      </c>
      <c r="AT286" s="26" t="e">
        <f>IF(26.83*LN($AJ286)-11.791-'ModelParams Lw'!C$35&lt;0,0,26.83*LN($AJ286)-11.791-'ModelParams Lw'!C$35)</f>
        <v>#DIV/0!</v>
      </c>
      <c r="AU286" s="26" t="e">
        <f>IF(26.83*LN($AJ286)-11.791-'ModelParams Lw'!D$35&lt;0,0,26.83*LN($AJ286)-11.791-'ModelParams Lw'!D$35)</f>
        <v>#DIV/0!</v>
      </c>
      <c r="AV286" s="26" t="e">
        <f>IF(26.83*LN($AJ286)-11.791-'ModelParams Lw'!E$35&lt;0,0,26.83*LN($AJ286)-11.791-'ModelParams Lw'!E$35)</f>
        <v>#DIV/0!</v>
      </c>
      <c r="AW286" s="26" t="e">
        <f>IF(26.83*LN($AJ286)-11.791-'ModelParams Lw'!F$35&lt;0,0,26.83*LN($AJ286)-11.791-'ModelParams Lw'!F$35)</f>
        <v>#DIV/0!</v>
      </c>
      <c r="AX286" s="26" t="e">
        <f>IF(26.83*LN($AJ286)-11.791-'ModelParams Lw'!G$35&lt;0,0,26.83*LN($AJ286)-11.791-'ModelParams Lw'!G$35)</f>
        <v>#DIV/0!</v>
      </c>
      <c r="AY286" s="26" t="e">
        <f>IF(26.83*LN($AJ286)-11.791-'ModelParams Lw'!H$35&lt;0,0,26.83*LN($AJ286)-11.791-'ModelParams Lw'!H$35)</f>
        <v>#DIV/0!</v>
      </c>
      <c r="AZ286" s="26" t="e">
        <f>IF(26.83*LN($AJ286)-11.791-'ModelParams Lw'!I$35&lt;0,0,26.83*LN($AJ286)-11.791-'ModelParams Lw'!I$35)</f>
        <v>#DIV/0!</v>
      </c>
      <c r="BA286" s="26" t="e">
        <f t="shared" si="119"/>
        <v>#DIV/0!</v>
      </c>
      <c r="BB286" s="26" t="e">
        <f t="shared" si="120"/>
        <v>#DIV/0!</v>
      </c>
      <c r="BC286" s="26" t="e">
        <f t="shared" si="121"/>
        <v>#DIV/0!</v>
      </c>
      <c r="BD286" s="26" t="e">
        <f t="shared" si="122"/>
        <v>#DIV/0!</v>
      </c>
      <c r="BE286" s="26" t="e">
        <f t="shared" si="123"/>
        <v>#DIV/0!</v>
      </c>
      <c r="BF286" s="26" t="e">
        <f t="shared" si="124"/>
        <v>#DIV/0!</v>
      </c>
      <c r="BG286" s="26" t="e">
        <f t="shared" si="125"/>
        <v>#DIV/0!</v>
      </c>
      <c r="BH286" s="26" t="e">
        <f t="shared" si="126"/>
        <v>#DIV/0!</v>
      </c>
      <c r="BI286" s="26" t="e">
        <f>10*LOG10(IF(BA286="",0,POWER(10,((BA286+'ModelParams Lw'!$O$4)/10))) +IF(BB286="",0,POWER(10,((BB286+'ModelParams Lw'!$P$4)/10))) +IF(BC286="",0,POWER(10,((BC286+'ModelParams Lw'!$Q$4)/10))) +IF(BD286="",0,POWER(10,((BD286+'ModelParams Lw'!$R$4)/10))) +IF(BE286="",0,POWER(10,((BE286+'ModelParams Lw'!$S$4)/10))) +IF(BF286="",0,POWER(10,((BF286+'ModelParams Lw'!$T$4)/10))) +IF(BG286="",0,POWER(10,((BG286+'ModelParams Lw'!$U$4)/10)))+IF(BH286="",0,POWER(10,((BH286+'ModelParams Lw'!$V$4)/10))))</f>
        <v>#DIV/0!</v>
      </c>
      <c r="BJ286" s="26" t="e">
        <f t="shared" si="107"/>
        <v>#DIV/0!</v>
      </c>
      <c r="BK286" s="26" t="e">
        <f>(BA286-'ModelParams Lw'!O$10)/'ModelParams Lw'!O$11</f>
        <v>#DIV/0!</v>
      </c>
      <c r="BL286" s="26" t="e">
        <f>(BB286-'ModelParams Lw'!P$10)/'ModelParams Lw'!P$11</f>
        <v>#DIV/0!</v>
      </c>
      <c r="BM286" s="26" t="e">
        <f>(BC286-'ModelParams Lw'!Q$10)/'ModelParams Lw'!Q$11</f>
        <v>#DIV/0!</v>
      </c>
      <c r="BN286" s="26" t="e">
        <f>(BD286-'ModelParams Lw'!R$10)/'ModelParams Lw'!R$11</f>
        <v>#DIV/0!</v>
      </c>
      <c r="BO286" s="26" t="e">
        <f>(BE286-'ModelParams Lw'!S$10)/'ModelParams Lw'!S$11</f>
        <v>#DIV/0!</v>
      </c>
      <c r="BP286" s="26" t="e">
        <f>(BF286-'ModelParams Lw'!T$10)/'ModelParams Lw'!T$11</f>
        <v>#DIV/0!</v>
      </c>
      <c r="BQ286" s="26" t="e">
        <f>(BG286-'ModelParams Lw'!U$10)/'ModelParams Lw'!U$11</f>
        <v>#DIV/0!</v>
      </c>
      <c r="BR286" s="26" t="e">
        <f>(BH286-'ModelParams Lw'!V$10)/'ModelParams Lw'!V$11</f>
        <v>#DIV/0!</v>
      </c>
      <c r="BS286" s="23" t="e">
        <f>IF(Calcul!$E288="SW",DEGREES(ACOS(1-(1/'ModelParams Lw'!C$25*SQRT(0.5*1.2/'Sound Power'!$C286)*('Sound Power'!$B286/3600)/('Sound Power'!$D286)/('Sound Power'!$F286)))),DEGREES(ACOS(1-(1/'ModelParams Lw'!C$29*SQRT(0.5*1.2/'Sound Power'!$C286)*('Sound Power'!$B286/3600)/('Sound Power'!$D286)/('Sound Power'!$F286)))))</f>
        <v>#DIV/0!</v>
      </c>
      <c r="BT286" s="23" t="e">
        <f>IF(Calcul!$E288="SW",DEGREES(ACOS(1-(1/'ModelParams Lw'!D$25*SQRT(0.5*1.2/'Sound Power'!$C286)*('Sound Power'!$B286/3600)/('Sound Power'!$D286)/('Sound Power'!$F286)))),DEGREES(ACOS(1-(1/'ModelParams Lw'!D$29*SQRT(0.5*1.2/'Sound Power'!$C286)*('Sound Power'!$B286/3600)/('Sound Power'!$D286)/('Sound Power'!$F286)))))</f>
        <v>#DIV/0!</v>
      </c>
      <c r="BU286" s="23" t="e">
        <f>IF(Calcul!$E288="SW",DEGREES(ACOS(1-(1/'ModelParams Lw'!E$25*SQRT(0.5*1.2/'Sound Power'!$C286)*('Sound Power'!$B286/3600)/('Sound Power'!$D286)/('Sound Power'!$F286)))),DEGREES(ACOS(1-(1/'ModelParams Lw'!E$29*SQRT(0.5*1.2/'Sound Power'!$C286)*('Sound Power'!$B286/3600)/('Sound Power'!$D286)/('Sound Power'!$F286)))))</f>
        <v>#DIV/0!</v>
      </c>
      <c r="BV286" s="23" t="e">
        <f>IF(Calcul!$E288="SW",DEGREES(ACOS(1-(1/'ModelParams Lw'!F$25*SQRT(0.5*1.2/'Sound Power'!$C286)*('Sound Power'!$B286/3600)/('Sound Power'!$D286)/('Sound Power'!$F286)))),DEGREES(ACOS(1-(1/'ModelParams Lw'!F$29*SQRT(0.5*1.2/'Sound Power'!$C286)*('Sound Power'!$B286/3600)/('Sound Power'!$D286)/('Sound Power'!$F286)))))</f>
        <v>#DIV/0!</v>
      </c>
      <c r="BW286" s="23" t="e">
        <f>IF(Calcul!$E288="SW",DEGREES(ACOS(1-(1/'ModelParams Lw'!G$25*SQRT(0.5*1.2/'Sound Power'!$C286)*('Sound Power'!$B286/3600)/('Sound Power'!$D286)/('Sound Power'!$F286)))),DEGREES(ACOS(1-(1/'ModelParams Lw'!G$29*SQRT(0.5*1.2/'Sound Power'!$C286)*('Sound Power'!$B286/3600)/('Sound Power'!$D286)/('Sound Power'!$F286)))))</f>
        <v>#DIV/0!</v>
      </c>
      <c r="BX286" s="23" t="e">
        <f>IF(Calcul!$E288="SW",DEGREES(ACOS(1-(1/'ModelParams Lw'!H$25*SQRT(0.5*1.2/'Sound Power'!$C286)*('Sound Power'!$B286/3600)/('Sound Power'!$D286)/('Sound Power'!$F286)))),DEGREES(ACOS(1-(1/'ModelParams Lw'!H$29*SQRT(0.5*1.2/'Sound Power'!$C286)*('Sound Power'!$B286/3600)/('Sound Power'!$D286)/('Sound Power'!$F286)))))</f>
        <v>#DIV/0!</v>
      </c>
      <c r="BY286" s="23" t="e">
        <f>IF(Calcul!$E288="SW",DEGREES(ACOS(1-(1/'ModelParams Lw'!I$25*SQRT(0.5*1.2/'Sound Power'!$C286)*('Sound Power'!$B286/3600)/('Sound Power'!$D286)/('Sound Power'!$F286)))),DEGREES(ACOS(1-(1/'ModelParams Lw'!I$29*SQRT(0.5*1.2/'Sound Power'!$C286)*('Sound Power'!$B286/3600)/('Sound Power'!$D286)/('Sound Power'!$F286)))))</f>
        <v>#DIV/0!</v>
      </c>
      <c r="BZ286" s="23" t="e">
        <f>IF(Calcul!$E288="SW",DEGREES(ACOS(1-(1/'ModelParams Lw'!J$25*SQRT(0.5*1.2/'Sound Power'!$C286)*('Sound Power'!$B286/3600)/('Sound Power'!$D286)/('Sound Power'!$F286)))),DEGREES(ACOS(1-(1/'ModelParams Lw'!J$29*SQRT(0.5*1.2/'Sound Power'!$C286)*('Sound Power'!$B286/3600)/('Sound Power'!$D286)/('Sound Power'!$F286)))))</f>
        <v>#DIV/0!</v>
      </c>
      <c r="CA286" s="26" t="e">
        <f>IF(Calcul!$E288="SW",'ModelParams Lw'!C$22+'ModelParams Lw'!C$23*LOG('Sound Power'!$D286/'Sound Power'!$E286)+'ModelParams Lw'!C$24*LN('Sound Power'!BS286),IF('ModelParams Lw'!C$26+'ModelParams Lw'!C$27*LOG('Sound Power'!$D286/'Sound Power'!$E286)+'ModelParams Lw'!C$28*LN('Sound Power'!BS286)&lt;'ModelParams Lw'!C$22+'ModelParams Lw'!C$23*LOG('Sound Power'!$D286/'Sound Power'!$E286)+'ModelParams Lw'!C$24*LN('Sound Power'!BS286),'ModelParams Lw'!C$22+'ModelParams Lw'!C$23*LOG('Sound Power'!$D286/'Sound Power'!$E286)+'ModelParams Lw'!C$24*LN('Sound Power'!BS286),'ModelParams Lw'!C$26+'ModelParams Lw'!C$27*LOG('Sound Power'!$D286/'Sound Power'!$E286)+'ModelParams Lw'!C$28*LN('Sound Power'!BS286)))</f>
        <v>#DIV/0!</v>
      </c>
      <c r="CB286" s="26" t="e">
        <f>IF(Calcul!$E288="SW",'ModelParams Lw'!D$22+'ModelParams Lw'!D$23*LOG('Sound Power'!$D286/'Sound Power'!$E286)+'ModelParams Lw'!D$24*LN('Sound Power'!BT286),IF('ModelParams Lw'!D$26+'ModelParams Lw'!D$27*LOG('Sound Power'!$D286/'Sound Power'!$E286)+'ModelParams Lw'!D$28*LN('Sound Power'!BT286)&lt;'ModelParams Lw'!D$22+'ModelParams Lw'!D$23*LOG('Sound Power'!$D286/'Sound Power'!$E286)+'ModelParams Lw'!D$24*LN('Sound Power'!BT286),'ModelParams Lw'!D$22+'ModelParams Lw'!D$23*LOG('Sound Power'!$D286/'Sound Power'!$E286)+'ModelParams Lw'!D$24*LN('Sound Power'!BT286),'ModelParams Lw'!D$26+'ModelParams Lw'!D$27*LOG('Sound Power'!$D286/'Sound Power'!$E286)+'ModelParams Lw'!D$28*LN('Sound Power'!BT286)))</f>
        <v>#DIV/0!</v>
      </c>
      <c r="CC286" s="26" t="e">
        <f>IF(Calcul!$E288="SW",'ModelParams Lw'!E$22+'ModelParams Lw'!E$23*LOG('Sound Power'!$D286/'Sound Power'!$E286)+'ModelParams Lw'!E$24*LN('Sound Power'!BU286),IF('ModelParams Lw'!E$26+'ModelParams Lw'!E$27*LOG('Sound Power'!$D286/'Sound Power'!$E286)+'ModelParams Lw'!E$28*LN('Sound Power'!BU286)&lt;'ModelParams Lw'!E$22+'ModelParams Lw'!E$23*LOG('Sound Power'!$D286/'Sound Power'!$E286)+'ModelParams Lw'!E$24*LN('Sound Power'!BU286),'ModelParams Lw'!E$22+'ModelParams Lw'!E$23*LOG('Sound Power'!$D286/'Sound Power'!$E286)+'ModelParams Lw'!E$24*LN('Sound Power'!BU286),'ModelParams Lw'!E$26+'ModelParams Lw'!E$27*LOG('Sound Power'!$D286/'Sound Power'!$E286)+'ModelParams Lw'!E$28*LN('Sound Power'!BU286)))</f>
        <v>#DIV/0!</v>
      </c>
      <c r="CD286" s="26" t="e">
        <f>IF(Calcul!$E288="SW",'ModelParams Lw'!F$22+'ModelParams Lw'!F$23*LOG('Sound Power'!$D286/'Sound Power'!$E286)+'ModelParams Lw'!F$24*LN('Sound Power'!BV286),IF('ModelParams Lw'!F$26+'ModelParams Lw'!F$27*LOG('Sound Power'!$D286/'Sound Power'!$E286)+'ModelParams Lw'!F$28*LN('Sound Power'!BV286)&lt;'ModelParams Lw'!F$22+'ModelParams Lw'!F$23*LOG('Sound Power'!$D286/'Sound Power'!$E286)+'ModelParams Lw'!F$24*LN('Sound Power'!BV286),'ModelParams Lw'!F$22+'ModelParams Lw'!F$23*LOG('Sound Power'!$D286/'Sound Power'!$E286)+'ModelParams Lw'!F$24*LN('Sound Power'!BV286),'ModelParams Lw'!F$26+'ModelParams Lw'!F$27*LOG('Sound Power'!$D286/'Sound Power'!$E286)+'ModelParams Lw'!F$28*LN('Sound Power'!BV286)))</f>
        <v>#DIV/0!</v>
      </c>
      <c r="CE286" s="26" t="e">
        <f>IF(Calcul!$E288="SW",'ModelParams Lw'!G$22+'ModelParams Lw'!G$23*LOG('Sound Power'!$D286/'Sound Power'!$E286)+'ModelParams Lw'!G$24*LN('Sound Power'!BW286),IF('ModelParams Lw'!G$26+'ModelParams Lw'!G$27*LOG('Sound Power'!$D286/'Sound Power'!$E286)+'ModelParams Lw'!G$28*LN('Sound Power'!BW286)&lt;'ModelParams Lw'!G$22+'ModelParams Lw'!G$23*LOG('Sound Power'!$D286/'Sound Power'!$E286)+'ModelParams Lw'!G$24*LN('Sound Power'!BW286),'ModelParams Lw'!G$22+'ModelParams Lw'!G$23*LOG('Sound Power'!$D286/'Sound Power'!$E286)+'ModelParams Lw'!G$24*LN('Sound Power'!BW286),'ModelParams Lw'!G$26+'ModelParams Lw'!G$27*LOG('Sound Power'!$D286/'Sound Power'!$E286)+'ModelParams Lw'!G$28*LN('Sound Power'!BW286)))</f>
        <v>#DIV/0!</v>
      </c>
      <c r="CF286" s="26" t="e">
        <f>IF(Calcul!$E288="SW",'ModelParams Lw'!H$22+'ModelParams Lw'!H$23*LOG('Sound Power'!$D286/'Sound Power'!$E286)+'ModelParams Lw'!H$24*LN('Sound Power'!BX286),IF('ModelParams Lw'!H$26+'ModelParams Lw'!H$27*LOG('Sound Power'!$D286/'Sound Power'!$E286)+'ModelParams Lw'!H$28*LN('Sound Power'!BX286)&lt;'ModelParams Lw'!H$22+'ModelParams Lw'!H$23*LOG('Sound Power'!$D286/'Sound Power'!$E286)+'ModelParams Lw'!H$24*LN('Sound Power'!BX286),'ModelParams Lw'!H$22+'ModelParams Lw'!H$23*LOG('Sound Power'!$D286/'Sound Power'!$E286)+'ModelParams Lw'!H$24*LN('Sound Power'!BX286),'ModelParams Lw'!H$26+'ModelParams Lw'!H$27*LOG('Sound Power'!$D286/'Sound Power'!$E286)+'ModelParams Lw'!H$28*LN('Sound Power'!BX286)))</f>
        <v>#DIV/0!</v>
      </c>
      <c r="CG286" s="26" t="e">
        <f>IF(Calcul!$E288="SW",'ModelParams Lw'!I$22+'ModelParams Lw'!I$23*LOG('Sound Power'!$D286/'Sound Power'!$E286)+'ModelParams Lw'!I$24*LN('Sound Power'!BY286),IF('ModelParams Lw'!I$26+'ModelParams Lw'!I$27*LOG('Sound Power'!$D286/'Sound Power'!$E286)+'ModelParams Lw'!I$28*LN('Sound Power'!BY286)&lt;'ModelParams Lw'!I$22+'ModelParams Lw'!I$23*LOG('Sound Power'!$D286/'Sound Power'!$E286)+'ModelParams Lw'!I$24*LN('Sound Power'!BY286),'ModelParams Lw'!I$22+'ModelParams Lw'!I$23*LOG('Sound Power'!$D286/'Sound Power'!$E286)+'ModelParams Lw'!I$24*LN('Sound Power'!BY286),'ModelParams Lw'!I$26+'ModelParams Lw'!I$27*LOG('Sound Power'!$D286/'Sound Power'!$E286)+'ModelParams Lw'!I$28*LN('Sound Power'!BY286)))</f>
        <v>#DIV/0!</v>
      </c>
      <c r="CH286" s="26" t="e">
        <f>IF(Calcul!$E288="SW",'ModelParams Lw'!J$22+'ModelParams Lw'!J$23*LOG('Sound Power'!$D286/'Sound Power'!$E286)+'ModelParams Lw'!J$24*LN('Sound Power'!BZ286),IF('ModelParams Lw'!J$26+'ModelParams Lw'!J$27*LOG('Sound Power'!$D286/'Sound Power'!$E286)+'ModelParams Lw'!J$28*LN('Sound Power'!BZ286)&lt;'ModelParams Lw'!J$22+'ModelParams Lw'!J$23*LOG('Sound Power'!$D286/'Sound Power'!$E286)+'ModelParams Lw'!J$24*LN('Sound Power'!BZ286),'ModelParams Lw'!J$22+'ModelParams Lw'!J$23*LOG('Sound Power'!$D286/'Sound Power'!$E286)+'ModelParams Lw'!J$24*LN('Sound Power'!BZ286),'ModelParams Lw'!J$26+'ModelParams Lw'!J$27*LOG('Sound Power'!$D286/'Sound Power'!$E286)+'ModelParams Lw'!J$28*LN('Sound Power'!BZ286)))</f>
        <v>#DIV/0!</v>
      </c>
      <c r="CI286" s="26" t="e">
        <f t="shared" si="108"/>
        <v>#DIV/0!</v>
      </c>
      <c r="CJ286" s="26" t="e">
        <f t="shared" si="109"/>
        <v>#DIV/0!</v>
      </c>
      <c r="CK286" s="26" t="e">
        <f t="shared" si="110"/>
        <v>#DIV/0!</v>
      </c>
      <c r="CL286" s="26" t="e">
        <f t="shared" si="111"/>
        <v>#DIV/0!</v>
      </c>
      <c r="CM286" s="26" t="e">
        <f t="shared" si="112"/>
        <v>#DIV/0!</v>
      </c>
      <c r="CN286" s="26" t="e">
        <f t="shared" si="113"/>
        <v>#DIV/0!</v>
      </c>
      <c r="CO286" s="26" t="e">
        <f t="shared" si="114"/>
        <v>#DIV/0!</v>
      </c>
      <c r="CP286" s="26" t="e">
        <f t="shared" si="115"/>
        <v>#DIV/0!</v>
      </c>
      <c r="CQ286" s="26" t="e">
        <f>10*LOG10(IF(CI286="",0,POWER(10,((CI286+'ModelParams Lw'!$O$4)/10))) +IF(CJ286="",0,POWER(10,((CJ286+'ModelParams Lw'!$P$4)/10))) +IF(CK286="",0,POWER(10,((CK286+'ModelParams Lw'!$Q$4)/10))) +IF(CL286="",0,POWER(10,((CL286+'ModelParams Lw'!$R$4)/10))) +IF(CM286="",0,POWER(10,((CM286+'ModelParams Lw'!$S$4)/10))) +IF(CN286="",0,POWER(10,((CN286+'ModelParams Lw'!$T$4)/10))) +IF(CO286="",0,POWER(10,((CO286+'ModelParams Lw'!$U$4)/10)))+IF(CP286="",0,POWER(10,((CP286+'ModelParams Lw'!$V$4)/10))))</f>
        <v>#DIV/0!</v>
      </c>
      <c r="CR286" s="26" t="e">
        <f t="shared" si="116"/>
        <v>#DIV/0!</v>
      </c>
      <c r="CS286" s="26" t="e">
        <f>(CI286-'ModelParams Lw'!$O$10)/'ModelParams Lw'!$O$11</f>
        <v>#DIV/0!</v>
      </c>
      <c r="CT286" s="26" t="e">
        <f>(CJ286-'ModelParams Lw'!$P$10)/'ModelParams Lw'!$P$11</f>
        <v>#DIV/0!</v>
      </c>
      <c r="CU286" s="26" t="e">
        <f>(CK286-'ModelParams Lw'!$Q$10)/'ModelParams Lw'!$Q$11</f>
        <v>#DIV/0!</v>
      </c>
      <c r="CV286" s="26" t="e">
        <f>(CL286-'ModelParams Lw'!$R$10)/'ModelParams Lw'!$R$11</f>
        <v>#DIV/0!</v>
      </c>
      <c r="CW286" s="26" t="e">
        <f>(CM286-'ModelParams Lw'!$S$10)/'ModelParams Lw'!$S$11</f>
        <v>#DIV/0!</v>
      </c>
      <c r="CX286" s="26" t="e">
        <f>(CN286-'ModelParams Lw'!$T$10)/'ModelParams Lw'!$T$11</f>
        <v>#DIV/0!</v>
      </c>
      <c r="CY286" s="26" t="e">
        <f>(CO286-'ModelParams Lw'!$U$10)/'ModelParams Lw'!$U$11</f>
        <v>#DIV/0!</v>
      </c>
      <c r="CZ286" s="26" t="e">
        <f>(CP286-'ModelParams Lw'!$V$10)/'ModelParams Lw'!$V$11</f>
        <v>#DIV/0!</v>
      </c>
    </row>
    <row r="287" spans="1:104" x14ac:dyDescent="0.2">
      <c r="A287" s="13">
        <f>Calcul!A289</f>
        <v>0</v>
      </c>
      <c r="B287" s="13">
        <f t="shared" si="117"/>
        <v>0</v>
      </c>
      <c r="C287" s="13">
        <f>Calcul!B289</f>
        <v>0</v>
      </c>
      <c r="D287" s="13">
        <f>Calcul!C289/1000</f>
        <v>0</v>
      </c>
      <c r="E287" s="13">
        <f>Calcul!D289/1000</f>
        <v>0</v>
      </c>
      <c r="F287" s="13">
        <f t="shared" si="118"/>
        <v>0</v>
      </c>
      <c r="G287" s="23" t="e">
        <f>DEGREES(ACOS(1-(1/'ModelParams Lw'!B$15*SQRT(0.5*1.2/'Sound Power'!$C287)*('Sound Power'!$B287/3600)/('Sound Power'!$D287)/('Sound Power'!$F287))))</f>
        <v>#DIV/0!</v>
      </c>
      <c r="H287" s="23" t="e">
        <f>DEGREES(ACOS(1-(1/'ModelParams Lw'!C$15*SQRT(0.5*1.2/'Sound Power'!$C287)*('Sound Power'!$B287/3600)/('Sound Power'!$D287)/('Sound Power'!$F287))))</f>
        <v>#DIV/0!</v>
      </c>
      <c r="I287" s="23" t="e">
        <f>DEGREES(ACOS(1-(1/'ModelParams Lw'!D$15*SQRT(0.5*1.2/'Sound Power'!$C287)*('Sound Power'!$B287/3600)/('Sound Power'!$D287)/('Sound Power'!$F287))))</f>
        <v>#DIV/0!</v>
      </c>
      <c r="J287" s="23" t="e">
        <f>DEGREES(ACOS(1-(1/'ModelParams Lw'!E$15*SQRT(0.5*1.2/'Sound Power'!$C287)*('Sound Power'!$B287/3600)/('Sound Power'!$D287)/('Sound Power'!$F287))))</f>
        <v>#DIV/0!</v>
      </c>
      <c r="K287" s="23" t="e">
        <f>DEGREES(ACOS(1-(1/'ModelParams Lw'!F$15*SQRT(0.5*1.2/'Sound Power'!$C287)*('Sound Power'!$B287/3600)/('Sound Power'!$D287)/('Sound Power'!$F287))))</f>
        <v>#DIV/0!</v>
      </c>
      <c r="L287" s="23" t="e">
        <f>DEGREES(ACOS(1-(1/'ModelParams Lw'!G$15*SQRT(0.5*1.2/'Sound Power'!$C287)*('Sound Power'!$B287/3600)/('Sound Power'!$D287)/('Sound Power'!$F287))))</f>
        <v>#DIV/0!</v>
      </c>
      <c r="M287" s="23" t="e">
        <f>DEGREES(ACOS(1-(1/'ModelParams Lw'!H$15*SQRT(0.5*1.2/'Sound Power'!$C287)*('Sound Power'!$B287/3600)/('Sound Power'!$D287)/('Sound Power'!$F287))))</f>
        <v>#DIV/0!</v>
      </c>
      <c r="N287" s="23" t="e">
        <f>DEGREES(ACOS(1-(1/'ModelParams Lw'!I$15*SQRT(0.5*1.2/'Sound Power'!$C287)*('Sound Power'!$B287/3600)/('Sound Power'!$D287)/('Sound Power'!$F287))))</f>
        <v>#DIV/0!</v>
      </c>
      <c r="O287" s="26" t="e">
        <f>('ModelParams Lw'!B$4*LN('Sound Power'!G287)/(1+EXP(-('Sound Power'!$D287*1000+'ModelParams Lw'!B$6)/'ModelParams Lw'!B$7))+'ModelParams Lw'!B$5)*LN('Sound Power'!$B287)-('ModelParams Lw'!B$8+'ModelParams Lw'!B$9*$D287+'ModelParams Lw'!B$10*'Sound Power'!$F287^'ModelParams Lw'!B$14+'ModelParams Lw'!B$11*LN('Sound Power'!G287)+'ModelParams Lw'!B$12*'Sound Power'!$D287*'Sound Power'!$F287+'ModelParams Lw'!B$13*'Sound Power'!$D287*LN('Sound Power'!G287))</f>
        <v>#DIV/0!</v>
      </c>
      <c r="P287" s="26" t="e">
        <f>('ModelParams Lw'!C$4*LN('Sound Power'!H287)/(1+EXP(-('Sound Power'!$D287*1000+'ModelParams Lw'!C$6)/'ModelParams Lw'!C$7))+'ModelParams Lw'!C$5)*LN('Sound Power'!$B287)-('ModelParams Lw'!C$8+'ModelParams Lw'!C$9*$D287+'ModelParams Lw'!C$10*'Sound Power'!$F287^'ModelParams Lw'!C$14+'ModelParams Lw'!C$11*LN('Sound Power'!H287)+'ModelParams Lw'!C$12*'Sound Power'!$D287*'Sound Power'!$F287+'ModelParams Lw'!C$13*'Sound Power'!$D287*LN('Sound Power'!H287))</f>
        <v>#DIV/0!</v>
      </c>
      <c r="Q287" s="26" t="e">
        <f>('ModelParams Lw'!D$4*LN('Sound Power'!I287)/(1+EXP(-('Sound Power'!$D287*1000+'ModelParams Lw'!D$6)/'ModelParams Lw'!D$7))+'ModelParams Lw'!D$5)*LN('Sound Power'!$B287)-('ModelParams Lw'!D$8+'ModelParams Lw'!D$9*$D287+'ModelParams Lw'!D$10*'Sound Power'!$F287^'ModelParams Lw'!D$14+'ModelParams Lw'!D$11*LN('Sound Power'!I287)+'ModelParams Lw'!D$12*'Sound Power'!$D287*'Sound Power'!$F287+'ModelParams Lw'!D$13*'Sound Power'!$D287*LN('Sound Power'!I287))</f>
        <v>#DIV/0!</v>
      </c>
      <c r="R287" s="26" t="e">
        <f>('ModelParams Lw'!E$4*LN('Sound Power'!J287)/(1+EXP(-('Sound Power'!$D287*1000+'ModelParams Lw'!E$6)/'ModelParams Lw'!E$7))+'ModelParams Lw'!E$5)*LN('Sound Power'!$B287)-('ModelParams Lw'!E$8+'ModelParams Lw'!E$9*$D287+'ModelParams Lw'!E$10*'Sound Power'!$F287^'ModelParams Lw'!E$14+'ModelParams Lw'!E$11*LN('Sound Power'!J287)+'ModelParams Lw'!E$12*'Sound Power'!$D287*'Sound Power'!$F287+'ModelParams Lw'!E$13*'Sound Power'!$D287*LN('Sound Power'!J287))</f>
        <v>#DIV/0!</v>
      </c>
      <c r="S287" s="26" t="e">
        <f>('ModelParams Lw'!F$4*LN('Sound Power'!K287)/(1+EXP(-('Sound Power'!$D287*1000+'ModelParams Lw'!F$6)/'ModelParams Lw'!F$7))+'ModelParams Lw'!F$5)*LN('Sound Power'!$B287)-('ModelParams Lw'!F$8+'ModelParams Lw'!F$9*$D287+'ModelParams Lw'!F$10*'Sound Power'!$F287^'ModelParams Lw'!F$14+'ModelParams Lw'!F$11*LN('Sound Power'!K287)+'ModelParams Lw'!F$12*'Sound Power'!$D287*'Sound Power'!$F287+'ModelParams Lw'!F$13*'Sound Power'!$D287*LN('Sound Power'!K287))</f>
        <v>#DIV/0!</v>
      </c>
      <c r="T287" s="26" t="e">
        <f>('ModelParams Lw'!G$4*LN('Sound Power'!L287)/(1+EXP(-('Sound Power'!$D287*1000+'ModelParams Lw'!G$6)/'ModelParams Lw'!G$7))+'ModelParams Lw'!G$5)*LN('Sound Power'!$B287)-('ModelParams Lw'!G$8+'ModelParams Lw'!G$9*$D287+'ModelParams Lw'!G$10*'Sound Power'!$F287^'ModelParams Lw'!G$14+'ModelParams Lw'!G$11*LN('Sound Power'!L287)+'ModelParams Lw'!G$12*'Sound Power'!$D287*'Sound Power'!$F287+'ModelParams Lw'!G$13*'Sound Power'!$D287*LN('Sound Power'!L287))</f>
        <v>#DIV/0!</v>
      </c>
      <c r="U287" s="26" t="e">
        <f>('ModelParams Lw'!H$4*LN('Sound Power'!M287)/(1+EXP(-('Sound Power'!$D287*1000+'ModelParams Lw'!H$6)/'ModelParams Lw'!H$7))+'ModelParams Lw'!H$5)*LN('Sound Power'!$B287)-('ModelParams Lw'!H$8+'ModelParams Lw'!H$9*$D287+'ModelParams Lw'!H$10*'Sound Power'!$F287^'ModelParams Lw'!H$14+'ModelParams Lw'!H$11*LN('Sound Power'!M287)+'ModelParams Lw'!H$12*'Sound Power'!$D287*'Sound Power'!$F287+'ModelParams Lw'!H$13*'Sound Power'!$D287*LN('Sound Power'!M287))</f>
        <v>#DIV/0!</v>
      </c>
      <c r="V287" s="26" t="e">
        <f>('ModelParams Lw'!I$4*LN('Sound Power'!N287)/(1+EXP(-('Sound Power'!$D287*1000+'ModelParams Lw'!I$6)/'ModelParams Lw'!I$7))+'ModelParams Lw'!I$5)*LN('Sound Power'!$B287)-('ModelParams Lw'!I$8+'ModelParams Lw'!I$9*$D287+'ModelParams Lw'!I$10*'Sound Power'!$F287^'ModelParams Lw'!I$14+'ModelParams Lw'!I$11*LN('Sound Power'!N287)+'ModelParams Lw'!I$12*'Sound Power'!$D287*'Sound Power'!$F287+'ModelParams Lw'!I$13*'Sound Power'!$D287*LN('Sound Power'!N287))</f>
        <v>#DIV/0!</v>
      </c>
      <c r="W287" s="26" t="e">
        <f>10*LOG10(IF(O287="",0,POWER(10,((O287+'ModelParams Lw'!$O$4)/10))) +IF(P287="",0,POWER(10,((P287+'ModelParams Lw'!$P$4)/10))) +IF(Q287="",0,POWER(10,((Q287+'ModelParams Lw'!$Q$4)/10))) +IF(R287="",0,POWER(10,((R287+'ModelParams Lw'!$R$4)/10))) +IF(S287="",0,POWER(10,((S287+'ModelParams Lw'!$S$4)/10))) +IF(T287="",0,POWER(10,((T287+'ModelParams Lw'!$T$4)/10))) +IF(U287="",0,POWER(10,((U287+'ModelParams Lw'!$U$4)/10)))+IF(V287="",0,POWER(10,((V287+'ModelParams Lw'!$V$4)/10))))</f>
        <v>#DIV/0!</v>
      </c>
      <c r="X287" s="26" t="e">
        <f t="shared" si="102"/>
        <v>#DIV/0!</v>
      </c>
      <c r="Y287" s="26" t="e">
        <f>(O287-'ModelParams Lw'!O$10)/'ModelParams Lw'!O$11</f>
        <v>#DIV/0!</v>
      </c>
      <c r="Z287" s="26" t="e">
        <f>(P287-'ModelParams Lw'!P$10)/'ModelParams Lw'!P$11</f>
        <v>#DIV/0!</v>
      </c>
      <c r="AA287" s="26" t="e">
        <f>(Q287-'ModelParams Lw'!Q$10)/'ModelParams Lw'!Q$11</f>
        <v>#DIV/0!</v>
      </c>
      <c r="AB287" s="26" t="e">
        <f>(R287-'ModelParams Lw'!R$10)/'ModelParams Lw'!R$11</f>
        <v>#DIV/0!</v>
      </c>
      <c r="AC287" s="26" t="e">
        <f>(S287-'ModelParams Lw'!S$10)/'ModelParams Lw'!S$11</f>
        <v>#DIV/0!</v>
      </c>
      <c r="AD287" s="26" t="e">
        <f>(T287-'ModelParams Lw'!T$10)/'ModelParams Lw'!T$11</f>
        <v>#DIV/0!</v>
      </c>
      <c r="AE287" s="26" t="e">
        <f>(U287-'ModelParams Lw'!U$10)/'ModelParams Lw'!U$11</f>
        <v>#DIV/0!</v>
      </c>
      <c r="AF287" s="26" t="e">
        <f>(V287-'ModelParams Lw'!V$10)/'ModelParams Lw'!V$11</f>
        <v>#DIV/0!</v>
      </c>
      <c r="AG287" s="26" t="e">
        <f t="shared" si="103"/>
        <v>#DIV/0!</v>
      </c>
      <c r="AH287" s="26" t="e">
        <f>VLOOKUP(D287*1000,'ModelParams Lw'!$A$38:$D$58,4)</f>
        <v>#N/A</v>
      </c>
      <c r="AI287" s="56" t="e">
        <f>VLOOKUP(D287*1000,'ModelParams Lw'!$A$38:$D$58,2)</f>
        <v>#N/A</v>
      </c>
      <c r="AJ287" s="46" t="e">
        <f t="shared" si="104"/>
        <v>#DIV/0!</v>
      </c>
      <c r="AK287" s="26" t="e">
        <f t="shared" si="105"/>
        <v>#VALUE!</v>
      </c>
      <c r="AL287" s="26" t="e">
        <f>IF($AI287=100,'ModelParams Lw'!R$35*'Sound Power'!$AH287^2+'ModelParams Lw'!R$36*'Sound Power'!$AH287+'ModelParams Lw'!R$37,IF($AI287=150,'ModelParams Lw'!R$38*'Sound Power'!$AH287^2+'ModelParams Lw'!R$39*'Sound Power'!$AH287+'ModelParams Lw'!R$40,'ModelParams Lw'!R$41*'Sound Power'!$AH287^2+'ModelParams Lw'!R$42*'Sound Power'!$AH287+'ModelParams Lw'!R$43))</f>
        <v>#N/A</v>
      </c>
      <c r="AM287" s="26" t="e">
        <f>IF($AI287=100,'ModelParams Lw'!S$35*'Sound Power'!$AH287^2+'ModelParams Lw'!S$36*'Sound Power'!$AH287+'ModelParams Lw'!S$37,IF($AI287=150,'ModelParams Lw'!S$38*'Sound Power'!$AH287^2+'ModelParams Lw'!S$39*'Sound Power'!$AH287+'ModelParams Lw'!S$40,'ModelParams Lw'!S$41*'Sound Power'!$AH287^2+'ModelParams Lw'!S$42*'Sound Power'!$AH287+'ModelParams Lw'!S$43))</f>
        <v>#N/A</v>
      </c>
      <c r="AN287" s="26" t="e">
        <f>IF($AI287=100,'ModelParams Lw'!T$35*'Sound Power'!$AH287^2+'ModelParams Lw'!T$36*'Sound Power'!$AH287+'ModelParams Lw'!T$37,IF($AI287=150,'ModelParams Lw'!T$38*'Sound Power'!$AH287^2+'ModelParams Lw'!T$39*'Sound Power'!$AH287+'ModelParams Lw'!T$40,'ModelParams Lw'!T$41*'Sound Power'!$AH287^2+'ModelParams Lw'!T$42*'Sound Power'!$AH287+'ModelParams Lw'!T$43))</f>
        <v>#N/A</v>
      </c>
      <c r="AO287" s="26" t="e">
        <f>IF($AI287=100,'ModelParams Lw'!U$35*'Sound Power'!$AH287^2+'ModelParams Lw'!U$36*'Sound Power'!$AH287+'ModelParams Lw'!U$37,IF($AI287=150,'ModelParams Lw'!U$38*'Sound Power'!$AH287^2+'ModelParams Lw'!U$39*'Sound Power'!$AH287+'ModelParams Lw'!U$40,'ModelParams Lw'!U$41*'Sound Power'!$AH287^2+'ModelParams Lw'!U$42*'Sound Power'!$AH287+'ModelParams Lw'!U$43))</f>
        <v>#N/A</v>
      </c>
      <c r="AP287" s="26" t="e">
        <f>IF($AI287=100,'ModelParams Lw'!V$35*'Sound Power'!$AH287^2+'ModelParams Lw'!V$36*'Sound Power'!$AH287+'ModelParams Lw'!V$37,IF($AI287=150,'ModelParams Lw'!V$38*'Sound Power'!$AH287^2+'ModelParams Lw'!V$39*'Sound Power'!$AH287+'ModelParams Lw'!V$40,'ModelParams Lw'!V$41*'Sound Power'!$AH287^2+'ModelParams Lw'!V$42*'Sound Power'!$AH287+'ModelParams Lw'!V$43))</f>
        <v>#N/A</v>
      </c>
      <c r="AQ287" s="26" t="e">
        <f>IF($AI287=100,'ModelParams Lw'!W$35*'Sound Power'!$AH287^2+'ModelParams Lw'!W$36*'Sound Power'!$AH287+'ModelParams Lw'!W$37,IF($AI287=150,'ModelParams Lw'!W$38*'Sound Power'!$AH287^2+'ModelParams Lw'!W$39*'Sound Power'!$AH287+'ModelParams Lw'!W$40,'ModelParams Lw'!W$41*'Sound Power'!$AH287^2+'ModelParams Lw'!W$42*'Sound Power'!$AH287+'ModelParams Lw'!W$43))</f>
        <v>#N/A</v>
      </c>
      <c r="AR287" s="26" t="e">
        <f t="shared" si="106"/>
        <v>#VALUE!</v>
      </c>
      <c r="AS287" s="26" t="e">
        <f>IF(26.83*LN($AJ287)-11.791-'ModelParams Lw'!B$35&lt;0,0,26.83*LN($AJ287)-11.791-'ModelParams Lw'!B$35)</f>
        <v>#DIV/0!</v>
      </c>
      <c r="AT287" s="26" t="e">
        <f>IF(26.83*LN($AJ287)-11.791-'ModelParams Lw'!C$35&lt;0,0,26.83*LN($AJ287)-11.791-'ModelParams Lw'!C$35)</f>
        <v>#DIV/0!</v>
      </c>
      <c r="AU287" s="26" t="e">
        <f>IF(26.83*LN($AJ287)-11.791-'ModelParams Lw'!D$35&lt;0,0,26.83*LN($AJ287)-11.791-'ModelParams Lw'!D$35)</f>
        <v>#DIV/0!</v>
      </c>
      <c r="AV287" s="26" t="e">
        <f>IF(26.83*LN($AJ287)-11.791-'ModelParams Lw'!E$35&lt;0,0,26.83*LN($AJ287)-11.791-'ModelParams Lw'!E$35)</f>
        <v>#DIV/0!</v>
      </c>
      <c r="AW287" s="26" t="e">
        <f>IF(26.83*LN($AJ287)-11.791-'ModelParams Lw'!F$35&lt;0,0,26.83*LN($AJ287)-11.791-'ModelParams Lw'!F$35)</f>
        <v>#DIV/0!</v>
      </c>
      <c r="AX287" s="26" t="e">
        <f>IF(26.83*LN($AJ287)-11.791-'ModelParams Lw'!G$35&lt;0,0,26.83*LN($AJ287)-11.791-'ModelParams Lw'!G$35)</f>
        <v>#DIV/0!</v>
      </c>
      <c r="AY287" s="26" t="e">
        <f>IF(26.83*LN($AJ287)-11.791-'ModelParams Lw'!H$35&lt;0,0,26.83*LN($AJ287)-11.791-'ModelParams Lw'!H$35)</f>
        <v>#DIV/0!</v>
      </c>
      <c r="AZ287" s="26" t="e">
        <f>IF(26.83*LN($AJ287)-11.791-'ModelParams Lw'!I$35&lt;0,0,26.83*LN($AJ287)-11.791-'ModelParams Lw'!I$35)</f>
        <v>#DIV/0!</v>
      </c>
      <c r="BA287" s="26" t="e">
        <f t="shared" si="119"/>
        <v>#DIV/0!</v>
      </c>
      <c r="BB287" s="26" t="e">
        <f t="shared" si="120"/>
        <v>#DIV/0!</v>
      </c>
      <c r="BC287" s="26" t="e">
        <f t="shared" si="121"/>
        <v>#DIV/0!</v>
      </c>
      <c r="BD287" s="26" t="e">
        <f t="shared" si="122"/>
        <v>#DIV/0!</v>
      </c>
      <c r="BE287" s="26" t="e">
        <f t="shared" si="123"/>
        <v>#DIV/0!</v>
      </c>
      <c r="BF287" s="26" t="e">
        <f t="shared" si="124"/>
        <v>#DIV/0!</v>
      </c>
      <c r="BG287" s="26" t="e">
        <f t="shared" si="125"/>
        <v>#DIV/0!</v>
      </c>
      <c r="BH287" s="26" t="e">
        <f t="shared" si="126"/>
        <v>#DIV/0!</v>
      </c>
      <c r="BI287" s="26" t="e">
        <f>10*LOG10(IF(BA287="",0,POWER(10,((BA287+'ModelParams Lw'!$O$4)/10))) +IF(BB287="",0,POWER(10,((BB287+'ModelParams Lw'!$P$4)/10))) +IF(BC287="",0,POWER(10,((BC287+'ModelParams Lw'!$Q$4)/10))) +IF(BD287="",0,POWER(10,((BD287+'ModelParams Lw'!$R$4)/10))) +IF(BE287="",0,POWER(10,((BE287+'ModelParams Lw'!$S$4)/10))) +IF(BF287="",0,POWER(10,((BF287+'ModelParams Lw'!$T$4)/10))) +IF(BG287="",0,POWER(10,((BG287+'ModelParams Lw'!$U$4)/10)))+IF(BH287="",0,POWER(10,((BH287+'ModelParams Lw'!$V$4)/10))))</f>
        <v>#DIV/0!</v>
      </c>
      <c r="BJ287" s="26" t="e">
        <f t="shared" si="107"/>
        <v>#DIV/0!</v>
      </c>
      <c r="BK287" s="26" t="e">
        <f>(BA287-'ModelParams Lw'!O$10)/'ModelParams Lw'!O$11</f>
        <v>#DIV/0!</v>
      </c>
      <c r="BL287" s="26" t="e">
        <f>(BB287-'ModelParams Lw'!P$10)/'ModelParams Lw'!P$11</f>
        <v>#DIV/0!</v>
      </c>
      <c r="BM287" s="26" t="e">
        <f>(BC287-'ModelParams Lw'!Q$10)/'ModelParams Lw'!Q$11</f>
        <v>#DIV/0!</v>
      </c>
      <c r="BN287" s="26" t="e">
        <f>(BD287-'ModelParams Lw'!R$10)/'ModelParams Lw'!R$11</f>
        <v>#DIV/0!</v>
      </c>
      <c r="BO287" s="26" t="e">
        <f>(BE287-'ModelParams Lw'!S$10)/'ModelParams Lw'!S$11</f>
        <v>#DIV/0!</v>
      </c>
      <c r="BP287" s="26" t="e">
        <f>(BF287-'ModelParams Lw'!T$10)/'ModelParams Lw'!T$11</f>
        <v>#DIV/0!</v>
      </c>
      <c r="BQ287" s="26" t="e">
        <f>(BG287-'ModelParams Lw'!U$10)/'ModelParams Lw'!U$11</f>
        <v>#DIV/0!</v>
      </c>
      <c r="BR287" s="26" t="e">
        <f>(BH287-'ModelParams Lw'!V$10)/'ModelParams Lw'!V$11</f>
        <v>#DIV/0!</v>
      </c>
      <c r="BS287" s="23" t="e">
        <f>IF(Calcul!$E289="SW",DEGREES(ACOS(1-(1/'ModelParams Lw'!C$25*SQRT(0.5*1.2/'Sound Power'!$C287)*('Sound Power'!$B287/3600)/('Sound Power'!$D287)/('Sound Power'!$F287)))),DEGREES(ACOS(1-(1/'ModelParams Lw'!C$29*SQRT(0.5*1.2/'Sound Power'!$C287)*('Sound Power'!$B287/3600)/('Sound Power'!$D287)/('Sound Power'!$F287)))))</f>
        <v>#DIV/0!</v>
      </c>
      <c r="BT287" s="23" t="e">
        <f>IF(Calcul!$E289="SW",DEGREES(ACOS(1-(1/'ModelParams Lw'!D$25*SQRT(0.5*1.2/'Sound Power'!$C287)*('Sound Power'!$B287/3600)/('Sound Power'!$D287)/('Sound Power'!$F287)))),DEGREES(ACOS(1-(1/'ModelParams Lw'!D$29*SQRT(0.5*1.2/'Sound Power'!$C287)*('Sound Power'!$B287/3600)/('Sound Power'!$D287)/('Sound Power'!$F287)))))</f>
        <v>#DIV/0!</v>
      </c>
      <c r="BU287" s="23" t="e">
        <f>IF(Calcul!$E289="SW",DEGREES(ACOS(1-(1/'ModelParams Lw'!E$25*SQRT(0.5*1.2/'Sound Power'!$C287)*('Sound Power'!$B287/3600)/('Sound Power'!$D287)/('Sound Power'!$F287)))),DEGREES(ACOS(1-(1/'ModelParams Lw'!E$29*SQRT(0.5*1.2/'Sound Power'!$C287)*('Sound Power'!$B287/3600)/('Sound Power'!$D287)/('Sound Power'!$F287)))))</f>
        <v>#DIV/0!</v>
      </c>
      <c r="BV287" s="23" t="e">
        <f>IF(Calcul!$E289="SW",DEGREES(ACOS(1-(1/'ModelParams Lw'!F$25*SQRT(0.5*1.2/'Sound Power'!$C287)*('Sound Power'!$B287/3600)/('Sound Power'!$D287)/('Sound Power'!$F287)))),DEGREES(ACOS(1-(1/'ModelParams Lw'!F$29*SQRT(0.5*1.2/'Sound Power'!$C287)*('Sound Power'!$B287/3600)/('Sound Power'!$D287)/('Sound Power'!$F287)))))</f>
        <v>#DIV/0!</v>
      </c>
      <c r="BW287" s="23" t="e">
        <f>IF(Calcul!$E289="SW",DEGREES(ACOS(1-(1/'ModelParams Lw'!G$25*SQRT(0.5*1.2/'Sound Power'!$C287)*('Sound Power'!$B287/3600)/('Sound Power'!$D287)/('Sound Power'!$F287)))),DEGREES(ACOS(1-(1/'ModelParams Lw'!G$29*SQRT(0.5*1.2/'Sound Power'!$C287)*('Sound Power'!$B287/3600)/('Sound Power'!$D287)/('Sound Power'!$F287)))))</f>
        <v>#DIV/0!</v>
      </c>
      <c r="BX287" s="23" t="e">
        <f>IF(Calcul!$E289="SW",DEGREES(ACOS(1-(1/'ModelParams Lw'!H$25*SQRT(0.5*1.2/'Sound Power'!$C287)*('Sound Power'!$B287/3600)/('Sound Power'!$D287)/('Sound Power'!$F287)))),DEGREES(ACOS(1-(1/'ModelParams Lw'!H$29*SQRT(0.5*1.2/'Sound Power'!$C287)*('Sound Power'!$B287/3600)/('Sound Power'!$D287)/('Sound Power'!$F287)))))</f>
        <v>#DIV/0!</v>
      </c>
      <c r="BY287" s="23" t="e">
        <f>IF(Calcul!$E289="SW",DEGREES(ACOS(1-(1/'ModelParams Lw'!I$25*SQRT(0.5*1.2/'Sound Power'!$C287)*('Sound Power'!$B287/3600)/('Sound Power'!$D287)/('Sound Power'!$F287)))),DEGREES(ACOS(1-(1/'ModelParams Lw'!I$29*SQRT(0.5*1.2/'Sound Power'!$C287)*('Sound Power'!$B287/3600)/('Sound Power'!$D287)/('Sound Power'!$F287)))))</f>
        <v>#DIV/0!</v>
      </c>
      <c r="BZ287" s="23" t="e">
        <f>IF(Calcul!$E289="SW",DEGREES(ACOS(1-(1/'ModelParams Lw'!J$25*SQRT(0.5*1.2/'Sound Power'!$C287)*('Sound Power'!$B287/3600)/('Sound Power'!$D287)/('Sound Power'!$F287)))),DEGREES(ACOS(1-(1/'ModelParams Lw'!J$29*SQRT(0.5*1.2/'Sound Power'!$C287)*('Sound Power'!$B287/3600)/('Sound Power'!$D287)/('Sound Power'!$F287)))))</f>
        <v>#DIV/0!</v>
      </c>
      <c r="CA287" s="26" t="e">
        <f>IF(Calcul!$E289="SW",'ModelParams Lw'!C$22+'ModelParams Lw'!C$23*LOG('Sound Power'!$D287/'Sound Power'!$E287)+'ModelParams Lw'!C$24*LN('Sound Power'!BS287),IF('ModelParams Lw'!C$26+'ModelParams Lw'!C$27*LOG('Sound Power'!$D287/'Sound Power'!$E287)+'ModelParams Lw'!C$28*LN('Sound Power'!BS287)&lt;'ModelParams Lw'!C$22+'ModelParams Lw'!C$23*LOG('Sound Power'!$D287/'Sound Power'!$E287)+'ModelParams Lw'!C$24*LN('Sound Power'!BS287),'ModelParams Lw'!C$22+'ModelParams Lw'!C$23*LOG('Sound Power'!$D287/'Sound Power'!$E287)+'ModelParams Lw'!C$24*LN('Sound Power'!BS287),'ModelParams Lw'!C$26+'ModelParams Lw'!C$27*LOG('Sound Power'!$D287/'Sound Power'!$E287)+'ModelParams Lw'!C$28*LN('Sound Power'!BS287)))</f>
        <v>#DIV/0!</v>
      </c>
      <c r="CB287" s="26" t="e">
        <f>IF(Calcul!$E289="SW",'ModelParams Lw'!D$22+'ModelParams Lw'!D$23*LOG('Sound Power'!$D287/'Sound Power'!$E287)+'ModelParams Lw'!D$24*LN('Sound Power'!BT287),IF('ModelParams Lw'!D$26+'ModelParams Lw'!D$27*LOG('Sound Power'!$D287/'Sound Power'!$E287)+'ModelParams Lw'!D$28*LN('Sound Power'!BT287)&lt;'ModelParams Lw'!D$22+'ModelParams Lw'!D$23*LOG('Sound Power'!$D287/'Sound Power'!$E287)+'ModelParams Lw'!D$24*LN('Sound Power'!BT287),'ModelParams Lw'!D$22+'ModelParams Lw'!D$23*LOG('Sound Power'!$D287/'Sound Power'!$E287)+'ModelParams Lw'!D$24*LN('Sound Power'!BT287),'ModelParams Lw'!D$26+'ModelParams Lw'!D$27*LOG('Sound Power'!$D287/'Sound Power'!$E287)+'ModelParams Lw'!D$28*LN('Sound Power'!BT287)))</f>
        <v>#DIV/0!</v>
      </c>
      <c r="CC287" s="26" t="e">
        <f>IF(Calcul!$E289="SW",'ModelParams Lw'!E$22+'ModelParams Lw'!E$23*LOG('Sound Power'!$D287/'Sound Power'!$E287)+'ModelParams Lw'!E$24*LN('Sound Power'!BU287),IF('ModelParams Lw'!E$26+'ModelParams Lw'!E$27*LOG('Sound Power'!$D287/'Sound Power'!$E287)+'ModelParams Lw'!E$28*LN('Sound Power'!BU287)&lt;'ModelParams Lw'!E$22+'ModelParams Lw'!E$23*LOG('Sound Power'!$D287/'Sound Power'!$E287)+'ModelParams Lw'!E$24*LN('Sound Power'!BU287),'ModelParams Lw'!E$22+'ModelParams Lw'!E$23*LOG('Sound Power'!$D287/'Sound Power'!$E287)+'ModelParams Lw'!E$24*LN('Sound Power'!BU287),'ModelParams Lw'!E$26+'ModelParams Lw'!E$27*LOG('Sound Power'!$D287/'Sound Power'!$E287)+'ModelParams Lw'!E$28*LN('Sound Power'!BU287)))</f>
        <v>#DIV/0!</v>
      </c>
      <c r="CD287" s="26" t="e">
        <f>IF(Calcul!$E289="SW",'ModelParams Lw'!F$22+'ModelParams Lw'!F$23*LOG('Sound Power'!$D287/'Sound Power'!$E287)+'ModelParams Lw'!F$24*LN('Sound Power'!BV287),IF('ModelParams Lw'!F$26+'ModelParams Lw'!F$27*LOG('Sound Power'!$D287/'Sound Power'!$E287)+'ModelParams Lw'!F$28*LN('Sound Power'!BV287)&lt;'ModelParams Lw'!F$22+'ModelParams Lw'!F$23*LOG('Sound Power'!$D287/'Sound Power'!$E287)+'ModelParams Lw'!F$24*LN('Sound Power'!BV287),'ModelParams Lw'!F$22+'ModelParams Lw'!F$23*LOG('Sound Power'!$D287/'Sound Power'!$E287)+'ModelParams Lw'!F$24*LN('Sound Power'!BV287),'ModelParams Lw'!F$26+'ModelParams Lw'!F$27*LOG('Sound Power'!$D287/'Sound Power'!$E287)+'ModelParams Lw'!F$28*LN('Sound Power'!BV287)))</f>
        <v>#DIV/0!</v>
      </c>
      <c r="CE287" s="26" t="e">
        <f>IF(Calcul!$E289="SW",'ModelParams Lw'!G$22+'ModelParams Lw'!G$23*LOG('Sound Power'!$D287/'Sound Power'!$E287)+'ModelParams Lw'!G$24*LN('Sound Power'!BW287),IF('ModelParams Lw'!G$26+'ModelParams Lw'!G$27*LOG('Sound Power'!$D287/'Sound Power'!$E287)+'ModelParams Lw'!G$28*LN('Sound Power'!BW287)&lt;'ModelParams Lw'!G$22+'ModelParams Lw'!G$23*LOG('Sound Power'!$D287/'Sound Power'!$E287)+'ModelParams Lw'!G$24*LN('Sound Power'!BW287),'ModelParams Lw'!G$22+'ModelParams Lw'!G$23*LOG('Sound Power'!$D287/'Sound Power'!$E287)+'ModelParams Lw'!G$24*LN('Sound Power'!BW287),'ModelParams Lw'!G$26+'ModelParams Lw'!G$27*LOG('Sound Power'!$D287/'Sound Power'!$E287)+'ModelParams Lw'!G$28*LN('Sound Power'!BW287)))</f>
        <v>#DIV/0!</v>
      </c>
      <c r="CF287" s="26" t="e">
        <f>IF(Calcul!$E289="SW",'ModelParams Lw'!H$22+'ModelParams Lw'!H$23*LOG('Sound Power'!$D287/'Sound Power'!$E287)+'ModelParams Lw'!H$24*LN('Sound Power'!BX287),IF('ModelParams Lw'!H$26+'ModelParams Lw'!H$27*LOG('Sound Power'!$D287/'Sound Power'!$E287)+'ModelParams Lw'!H$28*LN('Sound Power'!BX287)&lt;'ModelParams Lw'!H$22+'ModelParams Lw'!H$23*LOG('Sound Power'!$D287/'Sound Power'!$E287)+'ModelParams Lw'!H$24*LN('Sound Power'!BX287),'ModelParams Lw'!H$22+'ModelParams Lw'!H$23*LOG('Sound Power'!$D287/'Sound Power'!$E287)+'ModelParams Lw'!H$24*LN('Sound Power'!BX287),'ModelParams Lw'!H$26+'ModelParams Lw'!H$27*LOG('Sound Power'!$D287/'Sound Power'!$E287)+'ModelParams Lw'!H$28*LN('Sound Power'!BX287)))</f>
        <v>#DIV/0!</v>
      </c>
      <c r="CG287" s="26" t="e">
        <f>IF(Calcul!$E289="SW",'ModelParams Lw'!I$22+'ModelParams Lw'!I$23*LOG('Sound Power'!$D287/'Sound Power'!$E287)+'ModelParams Lw'!I$24*LN('Sound Power'!BY287),IF('ModelParams Lw'!I$26+'ModelParams Lw'!I$27*LOG('Sound Power'!$D287/'Sound Power'!$E287)+'ModelParams Lw'!I$28*LN('Sound Power'!BY287)&lt;'ModelParams Lw'!I$22+'ModelParams Lw'!I$23*LOG('Sound Power'!$D287/'Sound Power'!$E287)+'ModelParams Lw'!I$24*LN('Sound Power'!BY287),'ModelParams Lw'!I$22+'ModelParams Lw'!I$23*LOG('Sound Power'!$D287/'Sound Power'!$E287)+'ModelParams Lw'!I$24*LN('Sound Power'!BY287),'ModelParams Lw'!I$26+'ModelParams Lw'!I$27*LOG('Sound Power'!$D287/'Sound Power'!$E287)+'ModelParams Lw'!I$28*LN('Sound Power'!BY287)))</f>
        <v>#DIV/0!</v>
      </c>
      <c r="CH287" s="26" t="e">
        <f>IF(Calcul!$E289="SW",'ModelParams Lw'!J$22+'ModelParams Lw'!J$23*LOG('Sound Power'!$D287/'Sound Power'!$E287)+'ModelParams Lw'!J$24*LN('Sound Power'!BZ287),IF('ModelParams Lw'!J$26+'ModelParams Lw'!J$27*LOG('Sound Power'!$D287/'Sound Power'!$E287)+'ModelParams Lw'!J$28*LN('Sound Power'!BZ287)&lt;'ModelParams Lw'!J$22+'ModelParams Lw'!J$23*LOG('Sound Power'!$D287/'Sound Power'!$E287)+'ModelParams Lw'!J$24*LN('Sound Power'!BZ287),'ModelParams Lw'!J$22+'ModelParams Lw'!J$23*LOG('Sound Power'!$D287/'Sound Power'!$E287)+'ModelParams Lw'!J$24*LN('Sound Power'!BZ287),'ModelParams Lw'!J$26+'ModelParams Lw'!J$27*LOG('Sound Power'!$D287/'Sound Power'!$E287)+'ModelParams Lw'!J$28*LN('Sound Power'!BZ287)))</f>
        <v>#DIV/0!</v>
      </c>
      <c r="CI287" s="26" t="e">
        <f t="shared" si="108"/>
        <v>#DIV/0!</v>
      </c>
      <c r="CJ287" s="26" t="e">
        <f t="shared" si="109"/>
        <v>#DIV/0!</v>
      </c>
      <c r="CK287" s="26" t="e">
        <f t="shared" si="110"/>
        <v>#DIV/0!</v>
      </c>
      <c r="CL287" s="26" t="e">
        <f t="shared" si="111"/>
        <v>#DIV/0!</v>
      </c>
      <c r="CM287" s="26" t="e">
        <f t="shared" si="112"/>
        <v>#DIV/0!</v>
      </c>
      <c r="CN287" s="26" t="e">
        <f t="shared" si="113"/>
        <v>#DIV/0!</v>
      </c>
      <c r="CO287" s="26" t="e">
        <f t="shared" si="114"/>
        <v>#DIV/0!</v>
      </c>
      <c r="CP287" s="26" t="e">
        <f t="shared" si="115"/>
        <v>#DIV/0!</v>
      </c>
      <c r="CQ287" s="26" t="e">
        <f>10*LOG10(IF(CI287="",0,POWER(10,((CI287+'ModelParams Lw'!$O$4)/10))) +IF(CJ287="",0,POWER(10,((CJ287+'ModelParams Lw'!$P$4)/10))) +IF(CK287="",0,POWER(10,((CK287+'ModelParams Lw'!$Q$4)/10))) +IF(CL287="",0,POWER(10,((CL287+'ModelParams Lw'!$R$4)/10))) +IF(CM287="",0,POWER(10,((CM287+'ModelParams Lw'!$S$4)/10))) +IF(CN287="",0,POWER(10,((CN287+'ModelParams Lw'!$T$4)/10))) +IF(CO287="",0,POWER(10,((CO287+'ModelParams Lw'!$U$4)/10)))+IF(CP287="",0,POWER(10,((CP287+'ModelParams Lw'!$V$4)/10))))</f>
        <v>#DIV/0!</v>
      </c>
      <c r="CR287" s="26" t="e">
        <f t="shared" si="116"/>
        <v>#DIV/0!</v>
      </c>
      <c r="CS287" s="26" t="e">
        <f>(CI287-'ModelParams Lw'!$O$10)/'ModelParams Lw'!$O$11</f>
        <v>#DIV/0!</v>
      </c>
      <c r="CT287" s="26" t="e">
        <f>(CJ287-'ModelParams Lw'!$P$10)/'ModelParams Lw'!$P$11</f>
        <v>#DIV/0!</v>
      </c>
      <c r="CU287" s="26" t="e">
        <f>(CK287-'ModelParams Lw'!$Q$10)/'ModelParams Lw'!$Q$11</f>
        <v>#DIV/0!</v>
      </c>
      <c r="CV287" s="26" t="e">
        <f>(CL287-'ModelParams Lw'!$R$10)/'ModelParams Lw'!$R$11</f>
        <v>#DIV/0!</v>
      </c>
      <c r="CW287" s="26" t="e">
        <f>(CM287-'ModelParams Lw'!$S$10)/'ModelParams Lw'!$S$11</f>
        <v>#DIV/0!</v>
      </c>
      <c r="CX287" s="26" t="e">
        <f>(CN287-'ModelParams Lw'!$T$10)/'ModelParams Lw'!$T$11</f>
        <v>#DIV/0!</v>
      </c>
      <c r="CY287" s="26" t="e">
        <f>(CO287-'ModelParams Lw'!$U$10)/'ModelParams Lw'!$U$11</f>
        <v>#DIV/0!</v>
      </c>
      <c r="CZ287" s="26" t="e">
        <f>(CP287-'ModelParams Lw'!$V$10)/'ModelParams Lw'!$V$11</f>
        <v>#DIV/0!</v>
      </c>
    </row>
    <row r="288" spans="1:104" x14ac:dyDescent="0.2">
      <c r="A288" s="13">
        <f>Calcul!A290</f>
        <v>0</v>
      </c>
      <c r="B288" s="13">
        <f t="shared" si="117"/>
        <v>0</v>
      </c>
      <c r="C288" s="13">
        <f>Calcul!B290</f>
        <v>0</v>
      </c>
      <c r="D288" s="13">
        <f>Calcul!C290/1000</f>
        <v>0</v>
      </c>
      <c r="E288" s="13">
        <f>Calcul!D290/1000</f>
        <v>0</v>
      </c>
      <c r="F288" s="13">
        <f t="shared" si="118"/>
        <v>0</v>
      </c>
      <c r="G288" s="23" t="e">
        <f>DEGREES(ACOS(1-(1/'ModelParams Lw'!B$15*SQRT(0.5*1.2/'Sound Power'!$C288)*('Sound Power'!$B288/3600)/('Sound Power'!$D288)/('Sound Power'!$F288))))</f>
        <v>#DIV/0!</v>
      </c>
      <c r="H288" s="23" t="e">
        <f>DEGREES(ACOS(1-(1/'ModelParams Lw'!C$15*SQRT(0.5*1.2/'Sound Power'!$C288)*('Sound Power'!$B288/3600)/('Sound Power'!$D288)/('Sound Power'!$F288))))</f>
        <v>#DIV/0!</v>
      </c>
      <c r="I288" s="23" t="e">
        <f>DEGREES(ACOS(1-(1/'ModelParams Lw'!D$15*SQRT(0.5*1.2/'Sound Power'!$C288)*('Sound Power'!$B288/3600)/('Sound Power'!$D288)/('Sound Power'!$F288))))</f>
        <v>#DIV/0!</v>
      </c>
      <c r="J288" s="23" t="e">
        <f>DEGREES(ACOS(1-(1/'ModelParams Lw'!E$15*SQRT(0.5*1.2/'Sound Power'!$C288)*('Sound Power'!$B288/3600)/('Sound Power'!$D288)/('Sound Power'!$F288))))</f>
        <v>#DIV/0!</v>
      </c>
      <c r="K288" s="23" t="e">
        <f>DEGREES(ACOS(1-(1/'ModelParams Lw'!F$15*SQRT(0.5*1.2/'Sound Power'!$C288)*('Sound Power'!$B288/3600)/('Sound Power'!$D288)/('Sound Power'!$F288))))</f>
        <v>#DIV/0!</v>
      </c>
      <c r="L288" s="23" t="e">
        <f>DEGREES(ACOS(1-(1/'ModelParams Lw'!G$15*SQRT(0.5*1.2/'Sound Power'!$C288)*('Sound Power'!$B288/3600)/('Sound Power'!$D288)/('Sound Power'!$F288))))</f>
        <v>#DIV/0!</v>
      </c>
      <c r="M288" s="23" t="e">
        <f>DEGREES(ACOS(1-(1/'ModelParams Lw'!H$15*SQRT(0.5*1.2/'Sound Power'!$C288)*('Sound Power'!$B288/3600)/('Sound Power'!$D288)/('Sound Power'!$F288))))</f>
        <v>#DIV/0!</v>
      </c>
      <c r="N288" s="23" t="e">
        <f>DEGREES(ACOS(1-(1/'ModelParams Lw'!I$15*SQRT(0.5*1.2/'Sound Power'!$C288)*('Sound Power'!$B288/3600)/('Sound Power'!$D288)/('Sound Power'!$F288))))</f>
        <v>#DIV/0!</v>
      </c>
      <c r="O288" s="26" t="e">
        <f>('ModelParams Lw'!B$4*LN('Sound Power'!G288)/(1+EXP(-('Sound Power'!$D288*1000+'ModelParams Lw'!B$6)/'ModelParams Lw'!B$7))+'ModelParams Lw'!B$5)*LN('Sound Power'!$B288)-('ModelParams Lw'!B$8+'ModelParams Lw'!B$9*$D288+'ModelParams Lw'!B$10*'Sound Power'!$F288^'ModelParams Lw'!B$14+'ModelParams Lw'!B$11*LN('Sound Power'!G288)+'ModelParams Lw'!B$12*'Sound Power'!$D288*'Sound Power'!$F288+'ModelParams Lw'!B$13*'Sound Power'!$D288*LN('Sound Power'!G288))</f>
        <v>#DIV/0!</v>
      </c>
      <c r="P288" s="26" t="e">
        <f>('ModelParams Lw'!C$4*LN('Sound Power'!H288)/(1+EXP(-('Sound Power'!$D288*1000+'ModelParams Lw'!C$6)/'ModelParams Lw'!C$7))+'ModelParams Lw'!C$5)*LN('Sound Power'!$B288)-('ModelParams Lw'!C$8+'ModelParams Lw'!C$9*$D288+'ModelParams Lw'!C$10*'Sound Power'!$F288^'ModelParams Lw'!C$14+'ModelParams Lw'!C$11*LN('Sound Power'!H288)+'ModelParams Lw'!C$12*'Sound Power'!$D288*'Sound Power'!$F288+'ModelParams Lw'!C$13*'Sound Power'!$D288*LN('Sound Power'!H288))</f>
        <v>#DIV/0!</v>
      </c>
      <c r="Q288" s="26" t="e">
        <f>('ModelParams Lw'!D$4*LN('Sound Power'!I288)/(1+EXP(-('Sound Power'!$D288*1000+'ModelParams Lw'!D$6)/'ModelParams Lw'!D$7))+'ModelParams Lw'!D$5)*LN('Sound Power'!$B288)-('ModelParams Lw'!D$8+'ModelParams Lw'!D$9*$D288+'ModelParams Lw'!D$10*'Sound Power'!$F288^'ModelParams Lw'!D$14+'ModelParams Lw'!D$11*LN('Sound Power'!I288)+'ModelParams Lw'!D$12*'Sound Power'!$D288*'Sound Power'!$F288+'ModelParams Lw'!D$13*'Sound Power'!$D288*LN('Sound Power'!I288))</f>
        <v>#DIV/0!</v>
      </c>
      <c r="R288" s="26" t="e">
        <f>('ModelParams Lw'!E$4*LN('Sound Power'!J288)/(1+EXP(-('Sound Power'!$D288*1000+'ModelParams Lw'!E$6)/'ModelParams Lw'!E$7))+'ModelParams Lw'!E$5)*LN('Sound Power'!$B288)-('ModelParams Lw'!E$8+'ModelParams Lw'!E$9*$D288+'ModelParams Lw'!E$10*'Sound Power'!$F288^'ModelParams Lw'!E$14+'ModelParams Lw'!E$11*LN('Sound Power'!J288)+'ModelParams Lw'!E$12*'Sound Power'!$D288*'Sound Power'!$F288+'ModelParams Lw'!E$13*'Sound Power'!$D288*LN('Sound Power'!J288))</f>
        <v>#DIV/0!</v>
      </c>
      <c r="S288" s="26" t="e">
        <f>('ModelParams Lw'!F$4*LN('Sound Power'!K288)/(1+EXP(-('Sound Power'!$D288*1000+'ModelParams Lw'!F$6)/'ModelParams Lw'!F$7))+'ModelParams Lw'!F$5)*LN('Sound Power'!$B288)-('ModelParams Lw'!F$8+'ModelParams Lw'!F$9*$D288+'ModelParams Lw'!F$10*'Sound Power'!$F288^'ModelParams Lw'!F$14+'ModelParams Lw'!F$11*LN('Sound Power'!K288)+'ModelParams Lw'!F$12*'Sound Power'!$D288*'Sound Power'!$F288+'ModelParams Lw'!F$13*'Sound Power'!$D288*LN('Sound Power'!K288))</f>
        <v>#DIV/0!</v>
      </c>
      <c r="T288" s="26" t="e">
        <f>('ModelParams Lw'!G$4*LN('Sound Power'!L288)/(1+EXP(-('Sound Power'!$D288*1000+'ModelParams Lw'!G$6)/'ModelParams Lw'!G$7))+'ModelParams Lw'!G$5)*LN('Sound Power'!$B288)-('ModelParams Lw'!G$8+'ModelParams Lw'!G$9*$D288+'ModelParams Lw'!G$10*'Sound Power'!$F288^'ModelParams Lw'!G$14+'ModelParams Lw'!G$11*LN('Sound Power'!L288)+'ModelParams Lw'!G$12*'Sound Power'!$D288*'Sound Power'!$F288+'ModelParams Lw'!G$13*'Sound Power'!$D288*LN('Sound Power'!L288))</f>
        <v>#DIV/0!</v>
      </c>
      <c r="U288" s="26" t="e">
        <f>('ModelParams Lw'!H$4*LN('Sound Power'!M288)/(1+EXP(-('Sound Power'!$D288*1000+'ModelParams Lw'!H$6)/'ModelParams Lw'!H$7))+'ModelParams Lw'!H$5)*LN('Sound Power'!$B288)-('ModelParams Lw'!H$8+'ModelParams Lw'!H$9*$D288+'ModelParams Lw'!H$10*'Sound Power'!$F288^'ModelParams Lw'!H$14+'ModelParams Lw'!H$11*LN('Sound Power'!M288)+'ModelParams Lw'!H$12*'Sound Power'!$D288*'Sound Power'!$F288+'ModelParams Lw'!H$13*'Sound Power'!$D288*LN('Sound Power'!M288))</f>
        <v>#DIV/0!</v>
      </c>
      <c r="V288" s="26" t="e">
        <f>('ModelParams Lw'!I$4*LN('Sound Power'!N288)/(1+EXP(-('Sound Power'!$D288*1000+'ModelParams Lw'!I$6)/'ModelParams Lw'!I$7))+'ModelParams Lw'!I$5)*LN('Sound Power'!$B288)-('ModelParams Lw'!I$8+'ModelParams Lw'!I$9*$D288+'ModelParams Lw'!I$10*'Sound Power'!$F288^'ModelParams Lw'!I$14+'ModelParams Lw'!I$11*LN('Sound Power'!N288)+'ModelParams Lw'!I$12*'Sound Power'!$D288*'Sound Power'!$F288+'ModelParams Lw'!I$13*'Sound Power'!$D288*LN('Sound Power'!N288))</f>
        <v>#DIV/0!</v>
      </c>
      <c r="W288" s="26" t="e">
        <f>10*LOG10(IF(O288="",0,POWER(10,((O288+'ModelParams Lw'!$O$4)/10))) +IF(P288="",0,POWER(10,((P288+'ModelParams Lw'!$P$4)/10))) +IF(Q288="",0,POWER(10,((Q288+'ModelParams Lw'!$Q$4)/10))) +IF(R288="",0,POWER(10,((R288+'ModelParams Lw'!$R$4)/10))) +IF(S288="",0,POWER(10,((S288+'ModelParams Lw'!$S$4)/10))) +IF(T288="",0,POWER(10,((T288+'ModelParams Lw'!$T$4)/10))) +IF(U288="",0,POWER(10,((U288+'ModelParams Lw'!$U$4)/10)))+IF(V288="",0,POWER(10,((V288+'ModelParams Lw'!$V$4)/10))))</f>
        <v>#DIV/0!</v>
      </c>
      <c r="X288" s="26" t="e">
        <f t="shared" si="102"/>
        <v>#DIV/0!</v>
      </c>
      <c r="Y288" s="26" t="e">
        <f>(O288-'ModelParams Lw'!O$10)/'ModelParams Lw'!O$11</f>
        <v>#DIV/0!</v>
      </c>
      <c r="Z288" s="26" t="e">
        <f>(P288-'ModelParams Lw'!P$10)/'ModelParams Lw'!P$11</f>
        <v>#DIV/0!</v>
      </c>
      <c r="AA288" s="26" t="e">
        <f>(Q288-'ModelParams Lw'!Q$10)/'ModelParams Lw'!Q$11</f>
        <v>#DIV/0!</v>
      </c>
      <c r="AB288" s="26" t="e">
        <f>(R288-'ModelParams Lw'!R$10)/'ModelParams Lw'!R$11</f>
        <v>#DIV/0!</v>
      </c>
      <c r="AC288" s="26" t="e">
        <f>(S288-'ModelParams Lw'!S$10)/'ModelParams Lw'!S$11</f>
        <v>#DIV/0!</v>
      </c>
      <c r="AD288" s="26" t="e">
        <f>(T288-'ModelParams Lw'!T$10)/'ModelParams Lw'!T$11</f>
        <v>#DIV/0!</v>
      </c>
      <c r="AE288" s="26" t="e">
        <f>(U288-'ModelParams Lw'!U$10)/'ModelParams Lw'!U$11</f>
        <v>#DIV/0!</v>
      </c>
      <c r="AF288" s="26" t="e">
        <f>(V288-'ModelParams Lw'!V$10)/'ModelParams Lw'!V$11</f>
        <v>#DIV/0!</v>
      </c>
      <c r="AG288" s="26" t="e">
        <f t="shared" si="103"/>
        <v>#DIV/0!</v>
      </c>
      <c r="AH288" s="26" t="e">
        <f>VLOOKUP(D288*1000,'ModelParams Lw'!$A$38:$D$58,4)</f>
        <v>#N/A</v>
      </c>
      <c r="AI288" s="56" t="e">
        <f>VLOOKUP(D288*1000,'ModelParams Lw'!$A$38:$D$58,2)</f>
        <v>#N/A</v>
      </c>
      <c r="AJ288" s="46" t="e">
        <f t="shared" si="104"/>
        <v>#DIV/0!</v>
      </c>
      <c r="AK288" s="26" t="e">
        <f t="shared" si="105"/>
        <v>#VALUE!</v>
      </c>
      <c r="AL288" s="26" t="e">
        <f>IF($AI288=100,'ModelParams Lw'!R$35*'Sound Power'!$AH288^2+'ModelParams Lw'!R$36*'Sound Power'!$AH288+'ModelParams Lw'!R$37,IF($AI288=150,'ModelParams Lw'!R$38*'Sound Power'!$AH288^2+'ModelParams Lw'!R$39*'Sound Power'!$AH288+'ModelParams Lw'!R$40,'ModelParams Lw'!R$41*'Sound Power'!$AH288^2+'ModelParams Lw'!R$42*'Sound Power'!$AH288+'ModelParams Lw'!R$43))</f>
        <v>#N/A</v>
      </c>
      <c r="AM288" s="26" t="e">
        <f>IF($AI288=100,'ModelParams Lw'!S$35*'Sound Power'!$AH288^2+'ModelParams Lw'!S$36*'Sound Power'!$AH288+'ModelParams Lw'!S$37,IF($AI288=150,'ModelParams Lw'!S$38*'Sound Power'!$AH288^2+'ModelParams Lw'!S$39*'Sound Power'!$AH288+'ModelParams Lw'!S$40,'ModelParams Lw'!S$41*'Sound Power'!$AH288^2+'ModelParams Lw'!S$42*'Sound Power'!$AH288+'ModelParams Lw'!S$43))</f>
        <v>#N/A</v>
      </c>
      <c r="AN288" s="26" t="e">
        <f>IF($AI288=100,'ModelParams Lw'!T$35*'Sound Power'!$AH288^2+'ModelParams Lw'!T$36*'Sound Power'!$AH288+'ModelParams Lw'!T$37,IF($AI288=150,'ModelParams Lw'!T$38*'Sound Power'!$AH288^2+'ModelParams Lw'!T$39*'Sound Power'!$AH288+'ModelParams Lw'!T$40,'ModelParams Lw'!T$41*'Sound Power'!$AH288^2+'ModelParams Lw'!T$42*'Sound Power'!$AH288+'ModelParams Lw'!T$43))</f>
        <v>#N/A</v>
      </c>
      <c r="AO288" s="26" t="e">
        <f>IF($AI288=100,'ModelParams Lw'!U$35*'Sound Power'!$AH288^2+'ModelParams Lw'!U$36*'Sound Power'!$AH288+'ModelParams Lw'!U$37,IF($AI288=150,'ModelParams Lw'!U$38*'Sound Power'!$AH288^2+'ModelParams Lw'!U$39*'Sound Power'!$AH288+'ModelParams Lw'!U$40,'ModelParams Lw'!U$41*'Sound Power'!$AH288^2+'ModelParams Lw'!U$42*'Sound Power'!$AH288+'ModelParams Lw'!U$43))</f>
        <v>#N/A</v>
      </c>
      <c r="AP288" s="26" t="e">
        <f>IF($AI288=100,'ModelParams Lw'!V$35*'Sound Power'!$AH288^2+'ModelParams Lw'!V$36*'Sound Power'!$AH288+'ModelParams Lw'!V$37,IF($AI288=150,'ModelParams Lw'!V$38*'Sound Power'!$AH288^2+'ModelParams Lw'!V$39*'Sound Power'!$AH288+'ModelParams Lw'!V$40,'ModelParams Lw'!V$41*'Sound Power'!$AH288^2+'ModelParams Lw'!V$42*'Sound Power'!$AH288+'ModelParams Lw'!V$43))</f>
        <v>#N/A</v>
      </c>
      <c r="AQ288" s="26" t="e">
        <f>IF($AI288=100,'ModelParams Lw'!W$35*'Sound Power'!$AH288^2+'ModelParams Lw'!W$36*'Sound Power'!$AH288+'ModelParams Lw'!W$37,IF($AI288=150,'ModelParams Lw'!W$38*'Sound Power'!$AH288^2+'ModelParams Lw'!W$39*'Sound Power'!$AH288+'ModelParams Lw'!W$40,'ModelParams Lw'!W$41*'Sound Power'!$AH288^2+'ModelParams Lw'!W$42*'Sound Power'!$AH288+'ModelParams Lw'!W$43))</f>
        <v>#N/A</v>
      </c>
      <c r="AR288" s="26" t="e">
        <f t="shared" si="106"/>
        <v>#VALUE!</v>
      </c>
      <c r="AS288" s="26" t="e">
        <f>IF(26.83*LN($AJ288)-11.791-'ModelParams Lw'!B$35&lt;0,0,26.83*LN($AJ288)-11.791-'ModelParams Lw'!B$35)</f>
        <v>#DIV/0!</v>
      </c>
      <c r="AT288" s="26" t="e">
        <f>IF(26.83*LN($AJ288)-11.791-'ModelParams Lw'!C$35&lt;0,0,26.83*LN($AJ288)-11.791-'ModelParams Lw'!C$35)</f>
        <v>#DIV/0!</v>
      </c>
      <c r="AU288" s="26" t="e">
        <f>IF(26.83*LN($AJ288)-11.791-'ModelParams Lw'!D$35&lt;0,0,26.83*LN($AJ288)-11.791-'ModelParams Lw'!D$35)</f>
        <v>#DIV/0!</v>
      </c>
      <c r="AV288" s="26" t="e">
        <f>IF(26.83*LN($AJ288)-11.791-'ModelParams Lw'!E$35&lt;0,0,26.83*LN($AJ288)-11.791-'ModelParams Lw'!E$35)</f>
        <v>#DIV/0!</v>
      </c>
      <c r="AW288" s="26" t="e">
        <f>IF(26.83*LN($AJ288)-11.791-'ModelParams Lw'!F$35&lt;0,0,26.83*LN($AJ288)-11.791-'ModelParams Lw'!F$35)</f>
        <v>#DIV/0!</v>
      </c>
      <c r="AX288" s="26" t="e">
        <f>IF(26.83*LN($AJ288)-11.791-'ModelParams Lw'!G$35&lt;0,0,26.83*LN($AJ288)-11.791-'ModelParams Lw'!G$35)</f>
        <v>#DIV/0!</v>
      </c>
      <c r="AY288" s="26" t="e">
        <f>IF(26.83*LN($AJ288)-11.791-'ModelParams Lw'!H$35&lt;0,0,26.83*LN($AJ288)-11.791-'ModelParams Lw'!H$35)</f>
        <v>#DIV/0!</v>
      </c>
      <c r="AZ288" s="26" t="e">
        <f>IF(26.83*LN($AJ288)-11.791-'ModelParams Lw'!I$35&lt;0,0,26.83*LN($AJ288)-11.791-'ModelParams Lw'!I$35)</f>
        <v>#DIV/0!</v>
      </c>
      <c r="BA288" s="26" t="e">
        <f t="shared" si="119"/>
        <v>#DIV/0!</v>
      </c>
      <c r="BB288" s="26" t="e">
        <f t="shared" si="120"/>
        <v>#DIV/0!</v>
      </c>
      <c r="BC288" s="26" t="e">
        <f t="shared" si="121"/>
        <v>#DIV/0!</v>
      </c>
      <c r="BD288" s="26" t="e">
        <f t="shared" si="122"/>
        <v>#DIV/0!</v>
      </c>
      <c r="BE288" s="26" t="e">
        <f t="shared" si="123"/>
        <v>#DIV/0!</v>
      </c>
      <c r="BF288" s="26" t="e">
        <f t="shared" si="124"/>
        <v>#DIV/0!</v>
      </c>
      <c r="BG288" s="26" t="e">
        <f t="shared" si="125"/>
        <v>#DIV/0!</v>
      </c>
      <c r="BH288" s="26" t="e">
        <f t="shared" si="126"/>
        <v>#DIV/0!</v>
      </c>
      <c r="BI288" s="26" t="e">
        <f>10*LOG10(IF(BA288="",0,POWER(10,((BA288+'ModelParams Lw'!$O$4)/10))) +IF(BB288="",0,POWER(10,((BB288+'ModelParams Lw'!$P$4)/10))) +IF(BC288="",0,POWER(10,((BC288+'ModelParams Lw'!$Q$4)/10))) +IF(BD288="",0,POWER(10,((BD288+'ModelParams Lw'!$R$4)/10))) +IF(BE288="",0,POWER(10,((BE288+'ModelParams Lw'!$S$4)/10))) +IF(BF288="",0,POWER(10,((BF288+'ModelParams Lw'!$T$4)/10))) +IF(BG288="",0,POWER(10,((BG288+'ModelParams Lw'!$U$4)/10)))+IF(BH288="",0,POWER(10,((BH288+'ModelParams Lw'!$V$4)/10))))</f>
        <v>#DIV/0!</v>
      </c>
      <c r="BJ288" s="26" t="e">
        <f t="shared" si="107"/>
        <v>#DIV/0!</v>
      </c>
      <c r="BK288" s="26" t="e">
        <f>(BA288-'ModelParams Lw'!O$10)/'ModelParams Lw'!O$11</f>
        <v>#DIV/0!</v>
      </c>
      <c r="BL288" s="26" t="e">
        <f>(BB288-'ModelParams Lw'!P$10)/'ModelParams Lw'!P$11</f>
        <v>#DIV/0!</v>
      </c>
      <c r="BM288" s="26" t="e">
        <f>(BC288-'ModelParams Lw'!Q$10)/'ModelParams Lw'!Q$11</f>
        <v>#DIV/0!</v>
      </c>
      <c r="BN288" s="26" t="e">
        <f>(BD288-'ModelParams Lw'!R$10)/'ModelParams Lw'!R$11</f>
        <v>#DIV/0!</v>
      </c>
      <c r="BO288" s="26" t="e">
        <f>(BE288-'ModelParams Lw'!S$10)/'ModelParams Lw'!S$11</f>
        <v>#DIV/0!</v>
      </c>
      <c r="BP288" s="26" t="e">
        <f>(BF288-'ModelParams Lw'!T$10)/'ModelParams Lw'!T$11</f>
        <v>#DIV/0!</v>
      </c>
      <c r="BQ288" s="26" t="e">
        <f>(BG288-'ModelParams Lw'!U$10)/'ModelParams Lw'!U$11</f>
        <v>#DIV/0!</v>
      </c>
      <c r="BR288" s="26" t="e">
        <f>(BH288-'ModelParams Lw'!V$10)/'ModelParams Lw'!V$11</f>
        <v>#DIV/0!</v>
      </c>
      <c r="BS288" s="23" t="e">
        <f>IF(Calcul!$E290="SW",DEGREES(ACOS(1-(1/'ModelParams Lw'!C$25*SQRT(0.5*1.2/'Sound Power'!$C288)*('Sound Power'!$B288/3600)/('Sound Power'!$D288)/('Sound Power'!$F288)))),DEGREES(ACOS(1-(1/'ModelParams Lw'!C$29*SQRT(0.5*1.2/'Sound Power'!$C288)*('Sound Power'!$B288/3600)/('Sound Power'!$D288)/('Sound Power'!$F288)))))</f>
        <v>#DIV/0!</v>
      </c>
      <c r="BT288" s="23" t="e">
        <f>IF(Calcul!$E290="SW",DEGREES(ACOS(1-(1/'ModelParams Lw'!D$25*SQRT(0.5*1.2/'Sound Power'!$C288)*('Sound Power'!$B288/3600)/('Sound Power'!$D288)/('Sound Power'!$F288)))),DEGREES(ACOS(1-(1/'ModelParams Lw'!D$29*SQRT(0.5*1.2/'Sound Power'!$C288)*('Sound Power'!$B288/3600)/('Sound Power'!$D288)/('Sound Power'!$F288)))))</f>
        <v>#DIV/0!</v>
      </c>
      <c r="BU288" s="23" t="e">
        <f>IF(Calcul!$E290="SW",DEGREES(ACOS(1-(1/'ModelParams Lw'!E$25*SQRT(0.5*1.2/'Sound Power'!$C288)*('Sound Power'!$B288/3600)/('Sound Power'!$D288)/('Sound Power'!$F288)))),DEGREES(ACOS(1-(1/'ModelParams Lw'!E$29*SQRT(0.5*1.2/'Sound Power'!$C288)*('Sound Power'!$B288/3600)/('Sound Power'!$D288)/('Sound Power'!$F288)))))</f>
        <v>#DIV/0!</v>
      </c>
      <c r="BV288" s="23" t="e">
        <f>IF(Calcul!$E290="SW",DEGREES(ACOS(1-(1/'ModelParams Lw'!F$25*SQRT(0.5*1.2/'Sound Power'!$C288)*('Sound Power'!$B288/3600)/('Sound Power'!$D288)/('Sound Power'!$F288)))),DEGREES(ACOS(1-(1/'ModelParams Lw'!F$29*SQRT(0.5*1.2/'Sound Power'!$C288)*('Sound Power'!$B288/3600)/('Sound Power'!$D288)/('Sound Power'!$F288)))))</f>
        <v>#DIV/0!</v>
      </c>
      <c r="BW288" s="23" t="e">
        <f>IF(Calcul!$E290="SW",DEGREES(ACOS(1-(1/'ModelParams Lw'!G$25*SQRT(0.5*1.2/'Sound Power'!$C288)*('Sound Power'!$B288/3600)/('Sound Power'!$D288)/('Sound Power'!$F288)))),DEGREES(ACOS(1-(1/'ModelParams Lw'!G$29*SQRT(0.5*1.2/'Sound Power'!$C288)*('Sound Power'!$B288/3600)/('Sound Power'!$D288)/('Sound Power'!$F288)))))</f>
        <v>#DIV/0!</v>
      </c>
      <c r="BX288" s="23" t="e">
        <f>IF(Calcul!$E290="SW",DEGREES(ACOS(1-(1/'ModelParams Lw'!H$25*SQRT(0.5*1.2/'Sound Power'!$C288)*('Sound Power'!$B288/3600)/('Sound Power'!$D288)/('Sound Power'!$F288)))),DEGREES(ACOS(1-(1/'ModelParams Lw'!H$29*SQRT(0.5*1.2/'Sound Power'!$C288)*('Sound Power'!$B288/3600)/('Sound Power'!$D288)/('Sound Power'!$F288)))))</f>
        <v>#DIV/0!</v>
      </c>
      <c r="BY288" s="23" t="e">
        <f>IF(Calcul!$E290="SW",DEGREES(ACOS(1-(1/'ModelParams Lw'!I$25*SQRT(0.5*1.2/'Sound Power'!$C288)*('Sound Power'!$B288/3600)/('Sound Power'!$D288)/('Sound Power'!$F288)))),DEGREES(ACOS(1-(1/'ModelParams Lw'!I$29*SQRT(0.5*1.2/'Sound Power'!$C288)*('Sound Power'!$B288/3600)/('Sound Power'!$D288)/('Sound Power'!$F288)))))</f>
        <v>#DIV/0!</v>
      </c>
      <c r="BZ288" s="23" t="e">
        <f>IF(Calcul!$E290="SW",DEGREES(ACOS(1-(1/'ModelParams Lw'!J$25*SQRT(0.5*1.2/'Sound Power'!$C288)*('Sound Power'!$B288/3600)/('Sound Power'!$D288)/('Sound Power'!$F288)))),DEGREES(ACOS(1-(1/'ModelParams Lw'!J$29*SQRT(0.5*1.2/'Sound Power'!$C288)*('Sound Power'!$B288/3600)/('Sound Power'!$D288)/('Sound Power'!$F288)))))</f>
        <v>#DIV/0!</v>
      </c>
      <c r="CA288" s="26" t="e">
        <f>IF(Calcul!$E290="SW",'ModelParams Lw'!C$22+'ModelParams Lw'!C$23*LOG('Sound Power'!$D288/'Sound Power'!$E288)+'ModelParams Lw'!C$24*LN('Sound Power'!BS288),IF('ModelParams Lw'!C$26+'ModelParams Lw'!C$27*LOG('Sound Power'!$D288/'Sound Power'!$E288)+'ModelParams Lw'!C$28*LN('Sound Power'!BS288)&lt;'ModelParams Lw'!C$22+'ModelParams Lw'!C$23*LOG('Sound Power'!$D288/'Sound Power'!$E288)+'ModelParams Lw'!C$24*LN('Sound Power'!BS288),'ModelParams Lw'!C$22+'ModelParams Lw'!C$23*LOG('Sound Power'!$D288/'Sound Power'!$E288)+'ModelParams Lw'!C$24*LN('Sound Power'!BS288),'ModelParams Lw'!C$26+'ModelParams Lw'!C$27*LOG('Sound Power'!$D288/'Sound Power'!$E288)+'ModelParams Lw'!C$28*LN('Sound Power'!BS288)))</f>
        <v>#DIV/0!</v>
      </c>
      <c r="CB288" s="26" t="e">
        <f>IF(Calcul!$E290="SW",'ModelParams Lw'!D$22+'ModelParams Lw'!D$23*LOG('Sound Power'!$D288/'Sound Power'!$E288)+'ModelParams Lw'!D$24*LN('Sound Power'!BT288),IF('ModelParams Lw'!D$26+'ModelParams Lw'!D$27*LOG('Sound Power'!$D288/'Sound Power'!$E288)+'ModelParams Lw'!D$28*LN('Sound Power'!BT288)&lt;'ModelParams Lw'!D$22+'ModelParams Lw'!D$23*LOG('Sound Power'!$D288/'Sound Power'!$E288)+'ModelParams Lw'!D$24*LN('Sound Power'!BT288),'ModelParams Lw'!D$22+'ModelParams Lw'!D$23*LOG('Sound Power'!$D288/'Sound Power'!$E288)+'ModelParams Lw'!D$24*LN('Sound Power'!BT288),'ModelParams Lw'!D$26+'ModelParams Lw'!D$27*LOG('Sound Power'!$D288/'Sound Power'!$E288)+'ModelParams Lw'!D$28*LN('Sound Power'!BT288)))</f>
        <v>#DIV/0!</v>
      </c>
      <c r="CC288" s="26" t="e">
        <f>IF(Calcul!$E290="SW",'ModelParams Lw'!E$22+'ModelParams Lw'!E$23*LOG('Sound Power'!$D288/'Sound Power'!$E288)+'ModelParams Lw'!E$24*LN('Sound Power'!BU288),IF('ModelParams Lw'!E$26+'ModelParams Lw'!E$27*LOG('Sound Power'!$D288/'Sound Power'!$E288)+'ModelParams Lw'!E$28*LN('Sound Power'!BU288)&lt;'ModelParams Lw'!E$22+'ModelParams Lw'!E$23*LOG('Sound Power'!$D288/'Sound Power'!$E288)+'ModelParams Lw'!E$24*LN('Sound Power'!BU288),'ModelParams Lw'!E$22+'ModelParams Lw'!E$23*LOG('Sound Power'!$D288/'Sound Power'!$E288)+'ModelParams Lw'!E$24*LN('Sound Power'!BU288),'ModelParams Lw'!E$26+'ModelParams Lw'!E$27*LOG('Sound Power'!$D288/'Sound Power'!$E288)+'ModelParams Lw'!E$28*LN('Sound Power'!BU288)))</f>
        <v>#DIV/0!</v>
      </c>
      <c r="CD288" s="26" t="e">
        <f>IF(Calcul!$E290="SW",'ModelParams Lw'!F$22+'ModelParams Lw'!F$23*LOG('Sound Power'!$D288/'Sound Power'!$E288)+'ModelParams Lw'!F$24*LN('Sound Power'!BV288),IF('ModelParams Lw'!F$26+'ModelParams Lw'!F$27*LOG('Sound Power'!$D288/'Sound Power'!$E288)+'ModelParams Lw'!F$28*LN('Sound Power'!BV288)&lt;'ModelParams Lw'!F$22+'ModelParams Lw'!F$23*LOG('Sound Power'!$D288/'Sound Power'!$E288)+'ModelParams Lw'!F$24*LN('Sound Power'!BV288),'ModelParams Lw'!F$22+'ModelParams Lw'!F$23*LOG('Sound Power'!$D288/'Sound Power'!$E288)+'ModelParams Lw'!F$24*LN('Sound Power'!BV288),'ModelParams Lw'!F$26+'ModelParams Lw'!F$27*LOG('Sound Power'!$D288/'Sound Power'!$E288)+'ModelParams Lw'!F$28*LN('Sound Power'!BV288)))</f>
        <v>#DIV/0!</v>
      </c>
      <c r="CE288" s="26" t="e">
        <f>IF(Calcul!$E290="SW",'ModelParams Lw'!G$22+'ModelParams Lw'!G$23*LOG('Sound Power'!$D288/'Sound Power'!$E288)+'ModelParams Lw'!G$24*LN('Sound Power'!BW288),IF('ModelParams Lw'!G$26+'ModelParams Lw'!G$27*LOG('Sound Power'!$D288/'Sound Power'!$E288)+'ModelParams Lw'!G$28*LN('Sound Power'!BW288)&lt;'ModelParams Lw'!G$22+'ModelParams Lw'!G$23*LOG('Sound Power'!$D288/'Sound Power'!$E288)+'ModelParams Lw'!G$24*LN('Sound Power'!BW288),'ModelParams Lw'!G$22+'ModelParams Lw'!G$23*LOG('Sound Power'!$D288/'Sound Power'!$E288)+'ModelParams Lw'!G$24*LN('Sound Power'!BW288),'ModelParams Lw'!G$26+'ModelParams Lw'!G$27*LOG('Sound Power'!$D288/'Sound Power'!$E288)+'ModelParams Lw'!G$28*LN('Sound Power'!BW288)))</f>
        <v>#DIV/0!</v>
      </c>
      <c r="CF288" s="26" t="e">
        <f>IF(Calcul!$E290="SW",'ModelParams Lw'!H$22+'ModelParams Lw'!H$23*LOG('Sound Power'!$D288/'Sound Power'!$E288)+'ModelParams Lw'!H$24*LN('Sound Power'!BX288),IF('ModelParams Lw'!H$26+'ModelParams Lw'!H$27*LOG('Sound Power'!$D288/'Sound Power'!$E288)+'ModelParams Lw'!H$28*LN('Sound Power'!BX288)&lt;'ModelParams Lw'!H$22+'ModelParams Lw'!H$23*LOG('Sound Power'!$D288/'Sound Power'!$E288)+'ModelParams Lw'!H$24*LN('Sound Power'!BX288),'ModelParams Lw'!H$22+'ModelParams Lw'!H$23*LOG('Sound Power'!$D288/'Sound Power'!$E288)+'ModelParams Lw'!H$24*LN('Sound Power'!BX288),'ModelParams Lw'!H$26+'ModelParams Lw'!H$27*LOG('Sound Power'!$D288/'Sound Power'!$E288)+'ModelParams Lw'!H$28*LN('Sound Power'!BX288)))</f>
        <v>#DIV/0!</v>
      </c>
      <c r="CG288" s="26" t="e">
        <f>IF(Calcul!$E290="SW",'ModelParams Lw'!I$22+'ModelParams Lw'!I$23*LOG('Sound Power'!$D288/'Sound Power'!$E288)+'ModelParams Lw'!I$24*LN('Sound Power'!BY288),IF('ModelParams Lw'!I$26+'ModelParams Lw'!I$27*LOG('Sound Power'!$D288/'Sound Power'!$E288)+'ModelParams Lw'!I$28*LN('Sound Power'!BY288)&lt;'ModelParams Lw'!I$22+'ModelParams Lw'!I$23*LOG('Sound Power'!$D288/'Sound Power'!$E288)+'ModelParams Lw'!I$24*LN('Sound Power'!BY288),'ModelParams Lw'!I$22+'ModelParams Lw'!I$23*LOG('Sound Power'!$D288/'Sound Power'!$E288)+'ModelParams Lw'!I$24*LN('Sound Power'!BY288),'ModelParams Lw'!I$26+'ModelParams Lw'!I$27*LOG('Sound Power'!$D288/'Sound Power'!$E288)+'ModelParams Lw'!I$28*LN('Sound Power'!BY288)))</f>
        <v>#DIV/0!</v>
      </c>
      <c r="CH288" s="26" t="e">
        <f>IF(Calcul!$E290="SW",'ModelParams Lw'!J$22+'ModelParams Lw'!J$23*LOG('Sound Power'!$D288/'Sound Power'!$E288)+'ModelParams Lw'!J$24*LN('Sound Power'!BZ288),IF('ModelParams Lw'!J$26+'ModelParams Lw'!J$27*LOG('Sound Power'!$D288/'Sound Power'!$E288)+'ModelParams Lw'!J$28*LN('Sound Power'!BZ288)&lt;'ModelParams Lw'!J$22+'ModelParams Lw'!J$23*LOG('Sound Power'!$D288/'Sound Power'!$E288)+'ModelParams Lw'!J$24*LN('Sound Power'!BZ288),'ModelParams Lw'!J$22+'ModelParams Lw'!J$23*LOG('Sound Power'!$D288/'Sound Power'!$E288)+'ModelParams Lw'!J$24*LN('Sound Power'!BZ288),'ModelParams Lw'!J$26+'ModelParams Lw'!J$27*LOG('Sound Power'!$D288/'Sound Power'!$E288)+'ModelParams Lw'!J$28*LN('Sound Power'!BZ288)))</f>
        <v>#DIV/0!</v>
      </c>
      <c r="CI288" s="26" t="e">
        <f t="shared" si="108"/>
        <v>#DIV/0!</v>
      </c>
      <c r="CJ288" s="26" t="e">
        <f t="shared" si="109"/>
        <v>#DIV/0!</v>
      </c>
      <c r="CK288" s="26" t="e">
        <f t="shared" si="110"/>
        <v>#DIV/0!</v>
      </c>
      <c r="CL288" s="26" t="e">
        <f t="shared" si="111"/>
        <v>#DIV/0!</v>
      </c>
      <c r="CM288" s="26" t="e">
        <f t="shared" si="112"/>
        <v>#DIV/0!</v>
      </c>
      <c r="CN288" s="26" t="e">
        <f t="shared" si="113"/>
        <v>#DIV/0!</v>
      </c>
      <c r="CO288" s="26" t="e">
        <f t="shared" si="114"/>
        <v>#DIV/0!</v>
      </c>
      <c r="CP288" s="26" t="e">
        <f t="shared" si="115"/>
        <v>#DIV/0!</v>
      </c>
      <c r="CQ288" s="26" t="e">
        <f>10*LOG10(IF(CI288="",0,POWER(10,((CI288+'ModelParams Lw'!$O$4)/10))) +IF(CJ288="",0,POWER(10,((CJ288+'ModelParams Lw'!$P$4)/10))) +IF(CK288="",0,POWER(10,((CK288+'ModelParams Lw'!$Q$4)/10))) +IF(CL288="",0,POWER(10,((CL288+'ModelParams Lw'!$R$4)/10))) +IF(CM288="",0,POWER(10,((CM288+'ModelParams Lw'!$S$4)/10))) +IF(CN288="",0,POWER(10,((CN288+'ModelParams Lw'!$T$4)/10))) +IF(CO288="",0,POWER(10,((CO288+'ModelParams Lw'!$U$4)/10)))+IF(CP288="",0,POWER(10,((CP288+'ModelParams Lw'!$V$4)/10))))</f>
        <v>#DIV/0!</v>
      </c>
      <c r="CR288" s="26" t="e">
        <f t="shared" si="116"/>
        <v>#DIV/0!</v>
      </c>
      <c r="CS288" s="26" t="e">
        <f>(CI288-'ModelParams Lw'!$O$10)/'ModelParams Lw'!$O$11</f>
        <v>#DIV/0!</v>
      </c>
      <c r="CT288" s="26" t="e">
        <f>(CJ288-'ModelParams Lw'!$P$10)/'ModelParams Lw'!$P$11</f>
        <v>#DIV/0!</v>
      </c>
      <c r="CU288" s="26" t="e">
        <f>(CK288-'ModelParams Lw'!$Q$10)/'ModelParams Lw'!$Q$11</f>
        <v>#DIV/0!</v>
      </c>
      <c r="CV288" s="26" t="e">
        <f>(CL288-'ModelParams Lw'!$R$10)/'ModelParams Lw'!$R$11</f>
        <v>#DIV/0!</v>
      </c>
      <c r="CW288" s="26" t="e">
        <f>(CM288-'ModelParams Lw'!$S$10)/'ModelParams Lw'!$S$11</f>
        <v>#DIV/0!</v>
      </c>
      <c r="CX288" s="26" t="e">
        <f>(CN288-'ModelParams Lw'!$T$10)/'ModelParams Lw'!$T$11</f>
        <v>#DIV/0!</v>
      </c>
      <c r="CY288" s="26" t="e">
        <f>(CO288-'ModelParams Lw'!$U$10)/'ModelParams Lw'!$U$11</f>
        <v>#DIV/0!</v>
      </c>
      <c r="CZ288" s="26" t="e">
        <f>(CP288-'ModelParams Lw'!$V$10)/'ModelParams Lw'!$V$11</f>
        <v>#DIV/0!</v>
      </c>
    </row>
    <row r="289" spans="1:104" x14ac:dyDescent="0.2">
      <c r="A289" s="13">
        <f>Calcul!A291</f>
        <v>0</v>
      </c>
      <c r="B289" s="13">
        <f t="shared" si="117"/>
        <v>0</v>
      </c>
      <c r="C289" s="13">
        <f>Calcul!B291</f>
        <v>0</v>
      </c>
      <c r="D289" s="13">
        <f>Calcul!C291/1000</f>
        <v>0</v>
      </c>
      <c r="E289" s="13">
        <f>Calcul!D291/1000</f>
        <v>0</v>
      </c>
      <c r="F289" s="13">
        <f t="shared" si="118"/>
        <v>0</v>
      </c>
      <c r="G289" s="23" t="e">
        <f>DEGREES(ACOS(1-(1/'ModelParams Lw'!B$15*SQRT(0.5*1.2/'Sound Power'!$C289)*('Sound Power'!$B289/3600)/('Sound Power'!$D289)/('Sound Power'!$F289))))</f>
        <v>#DIV/0!</v>
      </c>
      <c r="H289" s="23" t="e">
        <f>DEGREES(ACOS(1-(1/'ModelParams Lw'!C$15*SQRT(0.5*1.2/'Sound Power'!$C289)*('Sound Power'!$B289/3600)/('Sound Power'!$D289)/('Sound Power'!$F289))))</f>
        <v>#DIV/0!</v>
      </c>
      <c r="I289" s="23" t="e">
        <f>DEGREES(ACOS(1-(1/'ModelParams Lw'!D$15*SQRT(0.5*1.2/'Sound Power'!$C289)*('Sound Power'!$B289/3600)/('Sound Power'!$D289)/('Sound Power'!$F289))))</f>
        <v>#DIV/0!</v>
      </c>
      <c r="J289" s="23" t="e">
        <f>DEGREES(ACOS(1-(1/'ModelParams Lw'!E$15*SQRT(0.5*1.2/'Sound Power'!$C289)*('Sound Power'!$B289/3600)/('Sound Power'!$D289)/('Sound Power'!$F289))))</f>
        <v>#DIV/0!</v>
      </c>
      <c r="K289" s="23" t="e">
        <f>DEGREES(ACOS(1-(1/'ModelParams Lw'!F$15*SQRT(0.5*1.2/'Sound Power'!$C289)*('Sound Power'!$B289/3600)/('Sound Power'!$D289)/('Sound Power'!$F289))))</f>
        <v>#DIV/0!</v>
      </c>
      <c r="L289" s="23" t="e">
        <f>DEGREES(ACOS(1-(1/'ModelParams Lw'!G$15*SQRT(0.5*1.2/'Sound Power'!$C289)*('Sound Power'!$B289/3600)/('Sound Power'!$D289)/('Sound Power'!$F289))))</f>
        <v>#DIV/0!</v>
      </c>
      <c r="M289" s="23" t="e">
        <f>DEGREES(ACOS(1-(1/'ModelParams Lw'!H$15*SQRT(0.5*1.2/'Sound Power'!$C289)*('Sound Power'!$B289/3600)/('Sound Power'!$D289)/('Sound Power'!$F289))))</f>
        <v>#DIV/0!</v>
      </c>
      <c r="N289" s="23" t="e">
        <f>DEGREES(ACOS(1-(1/'ModelParams Lw'!I$15*SQRT(0.5*1.2/'Sound Power'!$C289)*('Sound Power'!$B289/3600)/('Sound Power'!$D289)/('Sound Power'!$F289))))</f>
        <v>#DIV/0!</v>
      </c>
      <c r="O289" s="26" t="e">
        <f>('ModelParams Lw'!B$4*LN('Sound Power'!G289)/(1+EXP(-('Sound Power'!$D289*1000+'ModelParams Lw'!B$6)/'ModelParams Lw'!B$7))+'ModelParams Lw'!B$5)*LN('Sound Power'!$B289)-('ModelParams Lw'!B$8+'ModelParams Lw'!B$9*$D289+'ModelParams Lw'!B$10*'Sound Power'!$F289^'ModelParams Lw'!B$14+'ModelParams Lw'!B$11*LN('Sound Power'!G289)+'ModelParams Lw'!B$12*'Sound Power'!$D289*'Sound Power'!$F289+'ModelParams Lw'!B$13*'Sound Power'!$D289*LN('Sound Power'!G289))</f>
        <v>#DIV/0!</v>
      </c>
      <c r="P289" s="26" t="e">
        <f>('ModelParams Lw'!C$4*LN('Sound Power'!H289)/(1+EXP(-('Sound Power'!$D289*1000+'ModelParams Lw'!C$6)/'ModelParams Lw'!C$7))+'ModelParams Lw'!C$5)*LN('Sound Power'!$B289)-('ModelParams Lw'!C$8+'ModelParams Lw'!C$9*$D289+'ModelParams Lw'!C$10*'Sound Power'!$F289^'ModelParams Lw'!C$14+'ModelParams Lw'!C$11*LN('Sound Power'!H289)+'ModelParams Lw'!C$12*'Sound Power'!$D289*'Sound Power'!$F289+'ModelParams Lw'!C$13*'Sound Power'!$D289*LN('Sound Power'!H289))</f>
        <v>#DIV/0!</v>
      </c>
      <c r="Q289" s="26" t="e">
        <f>('ModelParams Lw'!D$4*LN('Sound Power'!I289)/(1+EXP(-('Sound Power'!$D289*1000+'ModelParams Lw'!D$6)/'ModelParams Lw'!D$7))+'ModelParams Lw'!D$5)*LN('Sound Power'!$B289)-('ModelParams Lw'!D$8+'ModelParams Lw'!D$9*$D289+'ModelParams Lw'!D$10*'Sound Power'!$F289^'ModelParams Lw'!D$14+'ModelParams Lw'!D$11*LN('Sound Power'!I289)+'ModelParams Lw'!D$12*'Sound Power'!$D289*'Sound Power'!$F289+'ModelParams Lw'!D$13*'Sound Power'!$D289*LN('Sound Power'!I289))</f>
        <v>#DIV/0!</v>
      </c>
      <c r="R289" s="26" t="e">
        <f>('ModelParams Lw'!E$4*LN('Sound Power'!J289)/(1+EXP(-('Sound Power'!$D289*1000+'ModelParams Lw'!E$6)/'ModelParams Lw'!E$7))+'ModelParams Lw'!E$5)*LN('Sound Power'!$B289)-('ModelParams Lw'!E$8+'ModelParams Lw'!E$9*$D289+'ModelParams Lw'!E$10*'Sound Power'!$F289^'ModelParams Lw'!E$14+'ModelParams Lw'!E$11*LN('Sound Power'!J289)+'ModelParams Lw'!E$12*'Sound Power'!$D289*'Sound Power'!$F289+'ModelParams Lw'!E$13*'Sound Power'!$D289*LN('Sound Power'!J289))</f>
        <v>#DIV/0!</v>
      </c>
      <c r="S289" s="26" t="e">
        <f>('ModelParams Lw'!F$4*LN('Sound Power'!K289)/(1+EXP(-('Sound Power'!$D289*1000+'ModelParams Lw'!F$6)/'ModelParams Lw'!F$7))+'ModelParams Lw'!F$5)*LN('Sound Power'!$B289)-('ModelParams Lw'!F$8+'ModelParams Lw'!F$9*$D289+'ModelParams Lw'!F$10*'Sound Power'!$F289^'ModelParams Lw'!F$14+'ModelParams Lw'!F$11*LN('Sound Power'!K289)+'ModelParams Lw'!F$12*'Sound Power'!$D289*'Sound Power'!$F289+'ModelParams Lw'!F$13*'Sound Power'!$D289*LN('Sound Power'!K289))</f>
        <v>#DIV/0!</v>
      </c>
      <c r="T289" s="26" t="e">
        <f>('ModelParams Lw'!G$4*LN('Sound Power'!L289)/(1+EXP(-('Sound Power'!$D289*1000+'ModelParams Lw'!G$6)/'ModelParams Lw'!G$7))+'ModelParams Lw'!G$5)*LN('Sound Power'!$B289)-('ModelParams Lw'!G$8+'ModelParams Lw'!G$9*$D289+'ModelParams Lw'!G$10*'Sound Power'!$F289^'ModelParams Lw'!G$14+'ModelParams Lw'!G$11*LN('Sound Power'!L289)+'ModelParams Lw'!G$12*'Sound Power'!$D289*'Sound Power'!$F289+'ModelParams Lw'!G$13*'Sound Power'!$D289*LN('Sound Power'!L289))</f>
        <v>#DIV/0!</v>
      </c>
      <c r="U289" s="26" t="e">
        <f>('ModelParams Lw'!H$4*LN('Sound Power'!M289)/(1+EXP(-('Sound Power'!$D289*1000+'ModelParams Lw'!H$6)/'ModelParams Lw'!H$7))+'ModelParams Lw'!H$5)*LN('Sound Power'!$B289)-('ModelParams Lw'!H$8+'ModelParams Lw'!H$9*$D289+'ModelParams Lw'!H$10*'Sound Power'!$F289^'ModelParams Lw'!H$14+'ModelParams Lw'!H$11*LN('Sound Power'!M289)+'ModelParams Lw'!H$12*'Sound Power'!$D289*'Sound Power'!$F289+'ModelParams Lw'!H$13*'Sound Power'!$D289*LN('Sound Power'!M289))</f>
        <v>#DIV/0!</v>
      </c>
      <c r="V289" s="26" t="e">
        <f>('ModelParams Lw'!I$4*LN('Sound Power'!N289)/(1+EXP(-('Sound Power'!$D289*1000+'ModelParams Lw'!I$6)/'ModelParams Lw'!I$7))+'ModelParams Lw'!I$5)*LN('Sound Power'!$B289)-('ModelParams Lw'!I$8+'ModelParams Lw'!I$9*$D289+'ModelParams Lw'!I$10*'Sound Power'!$F289^'ModelParams Lw'!I$14+'ModelParams Lw'!I$11*LN('Sound Power'!N289)+'ModelParams Lw'!I$12*'Sound Power'!$D289*'Sound Power'!$F289+'ModelParams Lw'!I$13*'Sound Power'!$D289*LN('Sound Power'!N289))</f>
        <v>#DIV/0!</v>
      </c>
      <c r="W289" s="26" t="e">
        <f>10*LOG10(IF(O289="",0,POWER(10,((O289+'ModelParams Lw'!$O$4)/10))) +IF(P289="",0,POWER(10,((P289+'ModelParams Lw'!$P$4)/10))) +IF(Q289="",0,POWER(10,((Q289+'ModelParams Lw'!$Q$4)/10))) +IF(R289="",0,POWER(10,((R289+'ModelParams Lw'!$R$4)/10))) +IF(S289="",0,POWER(10,((S289+'ModelParams Lw'!$S$4)/10))) +IF(T289="",0,POWER(10,((T289+'ModelParams Lw'!$T$4)/10))) +IF(U289="",0,POWER(10,((U289+'ModelParams Lw'!$U$4)/10)))+IF(V289="",0,POWER(10,((V289+'ModelParams Lw'!$V$4)/10))))</f>
        <v>#DIV/0!</v>
      </c>
      <c r="X289" s="26" t="e">
        <f t="shared" si="102"/>
        <v>#DIV/0!</v>
      </c>
      <c r="Y289" s="26" t="e">
        <f>(O289-'ModelParams Lw'!O$10)/'ModelParams Lw'!O$11</f>
        <v>#DIV/0!</v>
      </c>
      <c r="Z289" s="26" t="e">
        <f>(P289-'ModelParams Lw'!P$10)/'ModelParams Lw'!P$11</f>
        <v>#DIV/0!</v>
      </c>
      <c r="AA289" s="26" t="e">
        <f>(Q289-'ModelParams Lw'!Q$10)/'ModelParams Lw'!Q$11</f>
        <v>#DIV/0!</v>
      </c>
      <c r="AB289" s="26" t="e">
        <f>(R289-'ModelParams Lw'!R$10)/'ModelParams Lw'!R$11</f>
        <v>#DIV/0!</v>
      </c>
      <c r="AC289" s="26" t="e">
        <f>(S289-'ModelParams Lw'!S$10)/'ModelParams Lw'!S$11</f>
        <v>#DIV/0!</v>
      </c>
      <c r="AD289" s="26" t="e">
        <f>(T289-'ModelParams Lw'!T$10)/'ModelParams Lw'!T$11</f>
        <v>#DIV/0!</v>
      </c>
      <c r="AE289" s="26" t="e">
        <f>(U289-'ModelParams Lw'!U$10)/'ModelParams Lw'!U$11</f>
        <v>#DIV/0!</v>
      </c>
      <c r="AF289" s="26" t="e">
        <f>(V289-'ModelParams Lw'!V$10)/'ModelParams Lw'!V$11</f>
        <v>#DIV/0!</v>
      </c>
      <c r="AG289" s="26" t="e">
        <f t="shared" si="103"/>
        <v>#DIV/0!</v>
      </c>
      <c r="AH289" s="26" t="e">
        <f>VLOOKUP(D289*1000,'ModelParams Lw'!$A$38:$D$58,4)</f>
        <v>#N/A</v>
      </c>
      <c r="AI289" s="56" t="e">
        <f>VLOOKUP(D289*1000,'ModelParams Lw'!$A$38:$D$58,2)</f>
        <v>#N/A</v>
      </c>
      <c r="AJ289" s="46" t="e">
        <f t="shared" si="104"/>
        <v>#DIV/0!</v>
      </c>
      <c r="AK289" s="26" t="e">
        <f t="shared" si="105"/>
        <v>#VALUE!</v>
      </c>
      <c r="AL289" s="26" t="e">
        <f>IF($AI289=100,'ModelParams Lw'!R$35*'Sound Power'!$AH289^2+'ModelParams Lw'!R$36*'Sound Power'!$AH289+'ModelParams Lw'!R$37,IF($AI289=150,'ModelParams Lw'!R$38*'Sound Power'!$AH289^2+'ModelParams Lw'!R$39*'Sound Power'!$AH289+'ModelParams Lw'!R$40,'ModelParams Lw'!R$41*'Sound Power'!$AH289^2+'ModelParams Lw'!R$42*'Sound Power'!$AH289+'ModelParams Lw'!R$43))</f>
        <v>#N/A</v>
      </c>
      <c r="AM289" s="26" t="e">
        <f>IF($AI289=100,'ModelParams Lw'!S$35*'Sound Power'!$AH289^2+'ModelParams Lw'!S$36*'Sound Power'!$AH289+'ModelParams Lw'!S$37,IF($AI289=150,'ModelParams Lw'!S$38*'Sound Power'!$AH289^2+'ModelParams Lw'!S$39*'Sound Power'!$AH289+'ModelParams Lw'!S$40,'ModelParams Lw'!S$41*'Sound Power'!$AH289^2+'ModelParams Lw'!S$42*'Sound Power'!$AH289+'ModelParams Lw'!S$43))</f>
        <v>#N/A</v>
      </c>
      <c r="AN289" s="26" t="e">
        <f>IF($AI289=100,'ModelParams Lw'!T$35*'Sound Power'!$AH289^2+'ModelParams Lw'!T$36*'Sound Power'!$AH289+'ModelParams Lw'!T$37,IF($AI289=150,'ModelParams Lw'!T$38*'Sound Power'!$AH289^2+'ModelParams Lw'!T$39*'Sound Power'!$AH289+'ModelParams Lw'!T$40,'ModelParams Lw'!T$41*'Sound Power'!$AH289^2+'ModelParams Lw'!T$42*'Sound Power'!$AH289+'ModelParams Lw'!T$43))</f>
        <v>#N/A</v>
      </c>
      <c r="AO289" s="26" t="e">
        <f>IF($AI289=100,'ModelParams Lw'!U$35*'Sound Power'!$AH289^2+'ModelParams Lw'!U$36*'Sound Power'!$AH289+'ModelParams Lw'!U$37,IF($AI289=150,'ModelParams Lw'!U$38*'Sound Power'!$AH289^2+'ModelParams Lw'!U$39*'Sound Power'!$AH289+'ModelParams Lw'!U$40,'ModelParams Lw'!U$41*'Sound Power'!$AH289^2+'ModelParams Lw'!U$42*'Sound Power'!$AH289+'ModelParams Lw'!U$43))</f>
        <v>#N/A</v>
      </c>
      <c r="AP289" s="26" t="e">
        <f>IF($AI289=100,'ModelParams Lw'!V$35*'Sound Power'!$AH289^2+'ModelParams Lw'!V$36*'Sound Power'!$AH289+'ModelParams Lw'!V$37,IF($AI289=150,'ModelParams Lw'!V$38*'Sound Power'!$AH289^2+'ModelParams Lw'!V$39*'Sound Power'!$AH289+'ModelParams Lw'!V$40,'ModelParams Lw'!V$41*'Sound Power'!$AH289^2+'ModelParams Lw'!V$42*'Sound Power'!$AH289+'ModelParams Lw'!V$43))</f>
        <v>#N/A</v>
      </c>
      <c r="AQ289" s="26" t="e">
        <f>IF($AI289=100,'ModelParams Lw'!W$35*'Sound Power'!$AH289^2+'ModelParams Lw'!W$36*'Sound Power'!$AH289+'ModelParams Lw'!W$37,IF($AI289=150,'ModelParams Lw'!W$38*'Sound Power'!$AH289^2+'ModelParams Lw'!W$39*'Sound Power'!$AH289+'ModelParams Lw'!W$40,'ModelParams Lw'!W$41*'Sound Power'!$AH289^2+'ModelParams Lw'!W$42*'Sound Power'!$AH289+'ModelParams Lw'!W$43))</f>
        <v>#N/A</v>
      </c>
      <c r="AR289" s="26" t="e">
        <f t="shared" si="106"/>
        <v>#VALUE!</v>
      </c>
      <c r="AS289" s="26" t="e">
        <f>IF(26.83*LN($AJ289)-11.791-'ModelParams Lw'!B$35&lt;0,0,26.83*LN($AJ289)-11.791-'ModelParams Lw'!B$35)</f>
        <v>#DIV/0!</v>
      </c>
      <c r="AT289" s="26" t="e">
        <f>IF(26.83*LN($AJ289)-11.791-'ModelParams Lw'!C$35&lt;0,0,26.83*LN($AJ289)-11.791-'ModelParams Lw'!C$35)</f>
        <v>#DIV/0!</v>
      </c>
      <c r="AU289" s="26" t="e">
        <f>IF(26.83*LN($AJ289)-11.791-'ModelParams Lw'!D$35&lt;0,0,26.83*LN($AJ289)-11.791-'ModelParams Lw'!D$35)</f>
        <v>#DIV/0!</v>
      </c>
      <c r="AV289" s="26" t="e">
        <f>IF(26.83*LN($AJ289)-11.791-'ModelParams Lw'!E$35&lt;0,0,26.83*LN($AJ289)-11.791-'ModelParams Lw'!E$35)</f>
        <v>#DIV/0!</v>
      </c>
      <c r="AW289" s="26" t="e">
        <f>IF(26.83*LN($AJ289)-11.791-'ModelParams Lw'!F$35&lt;0,0,26.83*LN($AJ289)-11.791-'ModelParams Lw'!F$35)</f>
        <v>#DIV/0!</v>
      </c>
      <c r="AX289" s="26" t="e">
        <f>IF(26.83*LN($AJ289)-11.791-'ModelParams Lw'!G$35&lt;0,0,26.83*LN($AJ289)-11.791-'ModelParams Lw'!G$35)</f>
        <v>#DIV/0!</v>
      </c>
      <c r="AY289" s="26" t="e">
        <f>IF(26.83*LN($AJ289)-11.791-'ModelParams Lw'!H$35&lt;0,0,26.83*LN($AJ289)-11.791-'ModelParams Lw'!H$35)</f>
        <v>#DIV/0!</v>
      </c>
      <c r="AZ289" s="26" t="e">
        <f>IF(26.83*LN($AJ289)-11.791-'ModelParams Lw'!I$35&lt;0,0,26.83*LN($AJ289)-11.791-'ModelParams Lw'!I$35)</f>
        <v>#DIV/0!</v>
      </c>
      <c r="BA289" s="26" t="e">
        <f t="shared" si="119"/>
        <v>#DIV/0!</v>
      </c>
      <c r="BB289" s="26" t="e">
        <f t="shared" si="120"/>
        <v>#DIV/0!</v>
      </c>
      <c r="BC289" s="26" t="e">
        <f t="shared" si="121"/>
        <v>#DIV/0!</v>
      </c>
      <c r="BD289" s="26" t="e">
        <f t="shared" si="122"/>
        <v>#DIV/0!</v>
      </c>
      <c r="BE289" s="26" t="e">
        <f t="shared" si="123"/>
        <v>#DIV/0!</v>
      </c>
      <c r="BF289" s="26" t="e">
        <f t="shared" si="124"/>
        <v>#DIV/0!</v>
      </c>
      <c r="BG289" s="26" t="e">
        <f t="shared" si="125"/>
        <v>#DIV/0!</v>
      </c>
      <c r="BH289" s="26" t="e">
        <f t="shared" si="126"/>
        <v>#DIV/0!</v>
      </c>
      <c r="BI289" s="26" t="e">
        <f>10*LOG10(IF(BA289="",0,POWER(10,((BA289+'ModelParams Lw'!$O$4)/10))) +IF(BB289="",0,POWER(10,((BB289+'ModelParams Lw'!$P$4)/10))) +IF(BC289="",0,POWER(10,((BC289+'ModelParams Lw'!$Q$4)/10))) +IF(BD289="",0,POWER(10,((BD289+'ModelParams Lw'!$R$4)/10))) +IF(BE289="",0,POWER(10,((BE289+'ModelParams Lw'!$S$4)/10))) +IF(BF289="",0,POWER(10,((BF289+'ModelParams Lw'!$T$4)/10))) +IF(BG289="",0,POWER(10,((BG289+'ModelParams Lw'!$U$4)/10)))+IF(BH289="",0,POWER(10,((BH289+'ModelParams Lw'!$V$4)/10))))</f>
        <v>#DIV/0!</v>
      </c>
      <c r="BJ289" s="26" t="e">
        <f t="shared" si="107"/>
        <v>#DIV/0!</v>
      </c>
      <c r="BK289" s="26" t="e">
        <f>(BA289-'ModelParams Lw'!O$10)/'ModelParams Lw'!O$11</f>
        <v>#DIV/0!</v>
      </c>
      <c r="BL289" s="26" t="e">
        <f>(BB289-'ModelParams Lw'!P$10)/'ModelParams Lw'!P$11</f>
        <v>#DIV/0!</v>
      </c>
      <c r="BM289" s="26" t="e">
        <f>(BC289-'ModelParams Lw'!Q$10)/'ModelParams Lw'!Q$11</f>
        <v>#DIV/0!</v>
      </c>
      <c r="BN289" s="26" t="e">
        <f>(BD289-'ModelParams Lw'!R$10)/'ModelParams Lw'!R$11</f>
        <v>#DIV/0!</v>
      </c>
      <c r="BO289" s="26" t="e">
        <f>(BE289-'ModelParams Lw'!S$10)/'ModelParams Lw'!S$11</f>
        <v>#DIV/0!</v>
      </c>
      <c r="BP289" s="26" t="e">
        <f>(BF289-'ModelParams Lw'!T$10)/'ModelParams Lw'!T$11</f>
        <v>#DIV/0!</v>
      </c>
      <c r="BQ289" s="26" t="e">
        <f>(BG289-'ModelParams Lw'!U$10)/'ModelParams Lw'!U$11</f>
        <v>#DIV/0!</v>
      </c>
      <c r="BR289" s="26" t="e">
        <f>(BH289-'ModelParams Lw'!V$10)/'ModelParams Lw'!V$11</f>
        <v>#DIV/0!</v>
      </c>
      <c r="BS289" s="23" t="e">
        <f>IF(Calcul!$E291="SW",DEGREES(ACOS(1-(1/'ModelParams Lw'!C$25*SQRT(0.5*1.2/'Sound Power'!$C289)*('Sound Power'!$B289/3600)/('Sound Power'!$D289)/('Sound Power'!$F289)))),DEGREES(ACOS(1-(1/'ModelParams Lw'!C$29*SQRT(0.5*1.2/'Sound Power'!$C289)*('Sound Power'!$B289/3600)/('Sound Power'!$D289)/('Sound Power'!$F289)))))</f>
        <v>#DIV/0!</v>
      </c>
      <c r="BT289" s="23" t="e">
        <f>IF(Calcul!$E291="SW",DEGREES(ACOS(1-(1/'ModelParams Lw'!D$25*SQRT(0.5*1.2/'Sound Power'!$C289)*('Sound Power'!$B289/3600)/('Sound Power'!$D289)/('Sound Power'!$F289)))),DEGREES(ACOS(1-(1/'ModelParams Lw'!D$29*SQRT(0.5*1.2/'Sound Power'!$C289)*('Sound Power'!$B289/3600)/('Sound Power'!$D289)/('Sound Power'!$F289)))))</f>
        <v>#DIV/0!</v>
      </c>
      <c r="BU289" s="23" t="e">
        <f>IF(Calcul!$E291="SW",DEGREES(ACOS(1-(1/'ModelParams Lw'!E$25*SQRT(0.5*1.2/'Sound Power'!$C289)*('Sound Power'!$B289/3600)/('Sound Power'!$D289)/('Sound Power'!$F289)))),DEGREES(ACOS(1-(1/'ModelParams Lw'!E$29*SQRT(0.5*1.2/'Sound Power'!$C289)*('Sound Power'!$B289/3600)/('Sound Power'!$D289)/('Sound Power'!$F289)))))</f>
        <v>#DIV/0!</v>
      </c>
      <c r="BV289" s="23" t="e">
        <f>IF(Calcul!$E291="SW",DEGREES(ACOS(1-(1/'ModelParams Lw'!F$25*SQRT(0.5*1.2/'Sound Power'!$C289)*('Sound Power'!$B289/3600)/('Sound Power'!$D289)/('Sound Power'!$F289)))),DEGREES(ACOS(1-(1/'ModelParams Lw'!F$29*SQRT(0.5*1.2/'Sound Power'!$C289)*('Sound Power'!$B289/3600)/('Sound Power'!$D289)/('Sound Power'!$F289)))))</f>
        <v>#DIV/0!</v>
      </c>
      <c r="BW289" s="23" t="e">
        <f>IF(Calcul!$E291="SW",DEGREES(ACOS(1-(1/'ModelParams Lw'!G$25*SQRT(0.5*1.2/'Sound Power'!$C289)*('Sound Power'!$B289/3600)/('Sound Power'!$D289)/('Sound Power'!$F289)))),DEGREES(ACOS(1-(1/'ModelParams Lw'!G$29*SQRT(0.5*1.2/'Sound Power'!$C289)*('Sound Power'!$B289/3600)/('Sound Power'!$D289)/('Sound Power'!$F289)))))</f>
        <v>#DIV/0!</v>
      </c>
      <c r="BX289" s="23" t="e">
        <f>IF(Calcul!$E291="SW",DEGREES(ACOS(1-(1/'ModelParams Lw'!H$25*SQRT(0.5*1.2/'Sound Power'!$C289)*('Sound Power'!$B289/3600)/('Sound Power'!$D289)/('Sound Power'!$F289)))),DEGREES(ACOS(1-(1/'ModelParams Lw'!H$29*SQRT(0.5*1.2/'Sound Power'!$C289)*('Sound Power'!$B289/3600)/('Sound Power'!$D289)/('Sound Power'!$F289)))))</f>
        <v>#DIV/0!</v>
      </c>
      <c r="BY289" s="23" t="e">
        <f>IF(Calcul!$E291="SW",DEGREES(ACOS(1-(1/'ModelParams Lw'!I$25*SQRT(0.5*1.2/'Sound Power'!$C289)*('Sound Power'!$B289/3600)/('Sound Power'!$D289)/('Sound Power'!$F289)))),DEGREES(ACOS(1-(1/'ModelParams Lw'!I$29*SQRT(0.5*1.2/'Sound Power'!$C289)*('Sound Power'!$B289/3600)/('Sound Power'!$D289)/('Sound Power'!$F289)))))</f>
        <v>#DIV/0!</v>
      </c>
      <c r="BZ289" s="23" t="e">
        <f>IF(Calcul!$E291="SW",DEGREES(ACOS(1-(1/'ModelParams Lw'!J$25*SQRT(0.5*1.2/'Sound Power'!$C289)*('Sound Power'!$B289/3600)/('Sound Power'!$D289)/('Sound Power'!$F289)))),DEGREES(ACOS(1-(1/'ModelParams Lw'!J$29*SQRT(0.5*1.2/'Sound Power'!$C289)*('Sound Power'!$B289/3600)/('Sound Power'!$D289)/('Sound Power'!$F289)))))</f>
        <v>#DIV/0!</v>
      </c>
      <c r="CA289" s="26" t="e">
        <f>IF(Calcul!$E291="SW",'ModelParams Lw'!C$22+'ModelParams Lw'!C$23*LOG('Sound Power'!$D289/'Sound Power'!$E289)+'ModelParams Lw'!C$24*LN('Sound Power'!BS289),IF('ModelParams Lw'!C$26+'ModelParams Lw'!C$27*LOG('Sound Power'!$D289/'Sound Power'!$E289)+'ModelParams Lw'!C$28*LN('Sound Power'!BS289)&lt;'ModelParams Lw'!C$22+'ModelParams Lw'!C$23*LOG('Sound Power'!$D289/'Sound Power'!$E289)+'ModelParams Lw'!C$24*LN('Sound Power'!BS289),'ModelParams Lw'!C$22+'ModelParams Lw'!C$23*LOG('Sound Power'!$D289/'Sound Power'!$E289)+'ModelParams Lw'!C$24*LN('Sound Power'!BS289),'ModelParams Lw'!C$26+'ModelParams Lw'!C$27*LOG('Sound Power'!$D289/'Sound Power'!$E289)+'ModelParams Lw'!C$28*LN('Sound Power'!BS289)))</f>
        <v>#DIV/0!</v>
      </c>
      <c r="CB289" s="26" t="e">
        <f>IF(Calcul!$E291="SW",'ModelParams Lw'!D$22+'ModelParams Lw'!D$23*LOG('Sound Power'!$D289/'Sound Power'!$E289)+'ModelParams Lw'!D$24*LN('Sound Power'!BT289),IF('ModelParams Lw'!D$26+'ModelParams Lw'!D$27*LOG('Sound Power'!$D289/'Sound Power'!$E289)+'ModelParams Lw'!D$28*LN('Sound Power'!BT289)&lt;'ModelParams Lw'!D$22+'ModelParams Lw'!D$23*LOG('Sound Power'!$D289/'Sound Power'!$E289)+'ModelParams Lw'!D$24*LN('Sound Power'!BT289),'ModelParams Lw'!D$22+'ModelParams Lw'!D$23*LOG('Sound Power'!$D289/'Sound Power'!$E289)+'ModelParams Lw'!D$24*LN('Sound Power'!BT289),'ModelParams Lw'!D$26+'ModelParams Lw'!D$27*LOG('Sound Power'!$D289/'Sound Power'!$E289)+'ModelParams Lw'!D$28*LN('Sound Power'!BT289)))</f>
        <v>#DIV/0!</v>
      </c>
      <c r="CC289" s="26" t="e">
        <f>IF(Calcul!$E291="SW",'ModelParams Lw'!E$22+'ModelParams Lw'!E$23*LOG('Sound Power'!$D289/'Sound Power'!$E289)+'ModelParams Lw'!E$24*LN('Sound Power'!BU289),IF('ModelParams Lw'!E$26+'ModelParams Lw'!E$27*LOG('Sound Power'!$D289/'Sound Power'!$E289)+'ModelParams Lw'!E$28*LN('Sound Power'!BU289)&lt;'ModelParams Lw'!E$22+'ModelParams Lw'!E$23*LOG('Sound Power'!$D289/'Sound Power'!$E289)+'ModelParams Lw'!E$24*LN('Sound Power'!BU289),'ModelParams Lw'!E$22+'ModelParams Lw'!E$23*LOG('Sound Power'!$D289/'Sound Power'!$E289)+'ModelParams Lw'!E$24*LN('Sound Power'!BU289),'ModelParams Lw'!E$26+'ModelParams Lw'!E$27*LOG('Sound Power'!$D289/'Sound Power'!$E289)+'ModelParams Lw'!E$28*LN('Sound Power'!BU289)))</f>
        <v>#DIV/0!</v>
      </c>
      <c r="CD289" s="26" t="e">
        <f>IF(Calcul!$E291="SW",'ModelParams Lw'!F$22+'ModelParams Lw'!F$23*LOG('Sound Power'!$D289/'Sound Power'!$E289)+'ModelParams Lw'!F$24*LN('Sound Power'!BV289),IF('ModelParams Lw'!F$26+'ModelParams Lw'!F$27*LOG('Sound Power'!$D289/'Sound Power'!$E289)+'ModelParams Lw'!F$28*LN('Sound Power'!BV289)&lt;'ModelParams Lw'!F$22+'ModelParams Lw'!F$23*LOG('Sound Power'!$D289/'Sound Power'!$E289)+'ModelParams Lw'!F$24*LN('Sound Power'!BV289),'ModelParams Lw'!F$22+'ModelParams Lw'!F$23*LOG('Sound Power'!$D289/'Sound Power'!$E289)+'ModelParams Lw'!F$24*LN('Sound Power'!BV289),'ModelParams Lw'!F$26+'ModelParams Lw'!F$27*LOG('Sound Power'!$D289/'Sound Power'!$E289)+'ModelParams Lw'!F$28*LN('Sound Power'!BV289)))</f>
        <v>#DIV/0!</v>
      </c>
      <c r="CE289" s="26" t="e">
        <f>IF(Calcul!$E291="SW",'ModelParams Lw'!G$22+'ModelParams Lw'!G$23*LOG('Sound Power'!$D289/'Sound Power'!$E289)+'ModelParams Lw'!G$24*LN('Sound Power'!BW289),IF('ModelParams Lw'!G$26+'ModelParams Lw'!G$27*LOG('Sound Power'!$D289/'Sound Power'!$E289)+'ModelParams Lw'!G$28*LN('Sound Power'!BW289)&lt;'ModelParams Lw'!G$22+'ModelParams Lw'!G$23*LOG('Sound Power'!$D289/'Sound Power'!$E289)+'ModelParams Lw'!G$24*LN('Sound Power'!BW289),'ModelParams Lw'!G$22+'ModelParams Lw'!G$23*LOG('Sound Power'!$D289/'Sound Power'!$E289)+'ModelParams Lw'!G$24*LN('Sound Power'!BW289),'ModelParams Lw'!G$26+'ModelParams Lw'!G$27*LOG('Sound Power'!$D289/'Sound Power'!$E289)+'ModelParams Lw'!G$28*LN('Sound Power'!BW289)))</f>
        <v>#DIV/0!</v>
      </c>
      <c r="CF289" s="26" t="e">
        <f>IF(Calcul!$E291="SW",'ModelParams Lw'!H$22+'ModelParams Lw'!H$23*LOG('Sound Power'!$D289/'Sound Power'!$E289)+'ModelParams Lw'!H$24*LN('Sound Power'!BX289),IF('ModelParams Lw'!H$26+'ModelParams Lw'!H$27*LOG('Sound Power'!$D289/'Sound Power'!$E289)+'ModelParams Lw'!H$28*LN('Sound Power'!BX289)&lt;'ModelParams Lw'!H$22+'ModelParams Lw'!H$23*LOG('Sound Power'!$D289/'Sound Power'!$E289)+'ModelParams Lw'!H$24*LN('Sound Power'!BX289),'ModelParams Lw'!H$22+'ModelParams Lw'!H$23*LOG('Sound Power'!$D289/'Sound Power'!$E289)+'ModelParams Lw'!H$24*LN('Sound Power'!BX289),'ModelParams Lw'!H$26+'ModelParams Lw'!H$27*LOG('Sound Power'!$D289/'Sound Power'!$E289)+'ModelParams Lw'!H$28*LN('Sound Power'!BX289)))</f>
        <v>#DIV/0!</v>
      </c>
      <c r="CG289" s="26" t="e">
        <f>IF(Calcul!$E291="SW",'ModelParams Lw'!I$22+'ModelParams Lw'!I$23*LOG('Sound Power'!$D289/'Sound Power'!$E289)+'ModelParams Lw'!I$24*LN('Sound Power'!BY289),IF('ModelParams Lw'!I$26+'ModelParams Lw'!I$27*LOG('Sound Power'!$D289/'Sound Power'!$E289)+'ModelParams Lw'!I$28*LN('Sound Power'!BY289)&lt;'ModelParams Lw'!I$22+'ModelParams Lw'!I$23*LOG('Sound Power'!$D289/'Sound Power'!$E289)+'ModelParams Lw'!I$24*LN('Sound Power'!BY289),'ModelParams Lw'!I$22+'ModelParams Lw'!I$23*LOG('Sound Power'!$D289/'Sound Power'!$E289)+'ModelParams Lw'!I$24*LN('Sound Power'!BY289),'ModelParams Lw'!I$26+'ModelParams Lw'!I$27*LOG('Sound Power'!$D289/'Sound Power'!$E289)+'ModelParams Lw'!I$28*LN('Sound Power'!BY289)))</f>
        <v>#DIV/0!</v>
      </c>
      <c r="CH289" s="26" t="e">
        <f>IF(Calcul!$E291="SW",'ModelParams Lw'!J$22+'ModelParams Lw'!J$23*LOG('Sound Power'!$D289/'Sound Power'!$E289)+'ModelParams Lw'!J$24*LN('Sound Power'!BZ289),IF('ModelParams Lw'!J$26+'ModelParams Lw'!J$27*LOG('Sound Power'!$D289/'Sound Power'!$E289)+'ModelParams Lw'!J$28*LN('Sound Power'!BZ289)&lt;'ModelParams Lw'!J$22+'ModelParams Lw'!J$23*LOG('Sound Power'!$D289/'Sound Power'!$E289)+'ModelParams Lw'!J$24*LN('Sound Power'!BZ289),'ModelParams Lw'!J$22+'ModelParams Lw'!J$23*LOG('Sound Power'!$D289/'Sound Power'!$E289)+'ModelParams Lw'!J$24*LN('Sound Power'!BZ289),'ModelParams Lw'!J$26+'ModelParams Lw'!J$27*LOG('Sound Power'!$D289/'Sound Power'!$E289)+'ModelParams Lw'!J$28*LN('Sound Power'!BZ289)))</f>
        <v>#DIV/0!</v>
      </c>
      <c r="CI289" s="26" t="e">
        <f t="shared" si="108"/>
        <v>#DIV/0!</v>
      </c>
      <c r="CJ289" s="26" t="e">
        <f t="shared" si="109"/>
        <v>#DIV/0!</v>
      </c>
      <c r="CK289" s="26" t="e">
        <f t="shared" si="110"/>
        <v>#DIV/0!</v>
      </c>
      <c r="CL289" s="26" t="e">
        <f t="shared" si="111"/>
        <v>#DIV/0!</v>
      </c>
      <c r="CM289" s="26" t="e">
        <f t="shared" si="112"/>
        <v>#DIV/0!</v>
      </c>
      <c r="CN289" s="26" t="e">
        <f t="shared" si="113"/>
        <v>#DIV/0!</v>
      </c>
      <c r="CO289" s="26" t="e">
        <f t="shared" si="114"/>
        <v>#DIV/0!</v>
      </c>
      <c r="CP289" s="26" t="e">
        <f t="shared" si="115"/>
        <v>#DIV/0!</v>
      </c>
      <c r="CQ289" s="26" t="e">
        <f>10*LOG10(IF(CI289="",0,POWER(10,((CI289+'ModelParams Lw'!$O$4)/10))) +IF(CJ289="",0,POWER(10,((CJ289+'ModelParams Lw'!$P$4)/10))) +IF(CK289="",0,POWER(10,((CK289+'ModelParams Lw'!$Q$4)/10))) +IF(CL289="",0,POWER(10,((CL289+'ModelParams Lw'!$R$4)/10))) +IF(CM289="",0,POWER(10,((CM289+'ModelParams Lw'!$S$4)/10))) +IF(CN289="",0,POWER(10,((CN289+'ModelParams Lw'!$T$4)/10))) +IF(CO289="",0,POWER(10,((CO289+'ModelParams Lw'!$U$4)/10)))+IF(CP289="",0,POWER(10,((CP289+'ModelParams Lw'!$V$4)/10))))</f>
        <v>#DIV/0!</v>
      </c>
      <c r="CR289" s="26" t="e">
        <f t="shared" si="116"/>
        <v>#DIV/0!</v>
      </c>
      <c r="CS289" s="26" t="e">
        <f>(CI289-'ModelParams Lw'!$O$10)/'ModelParams Lw'!$O$11</f>
        <v>#DIV/0!</v>
      </c>
      <c r="CT289" s="26" t="e">
        <f>(CJ289-'ModelParams Lw'!$P$10)/'ModelParams Lw'!$P$11</f>
        <v>#DIV/0!</v>
      </c>
      <c r="CU289" s="26" t="e">
        <f>(CK289-'ModelParams Lw'!$Q$10)/'ModelParams Lw'!$Q$11</f>
        <v>#DIV/0!</v>
      </c>
      <c r="CV289" s="26" t="e">
        <f>(CL289-'ModelParams Lw'!$R$10)/'ModelParams Lw'!$R$11</f>
        <v>#DIV/0!</v>
      </c>
      <c r="CW289" s="26" t="e">
        <f>(CM289-'ModelParams Lw'!$S$10)/'ModelParams Lw'!$S$11</f>
        <v>#DIV/0!</v>
      </c>
      <c r="CX289" s="26" t="e">
        <f>(CN289-'ModelParams Lw'!$T$10)/'ModelParams Lw'!$T$11</f>
        <v>#DIV/0!</v>
      </c>
      <c r="CY289" s="26" t="e">
        <f>(CO289-'ModelParams Lw'!$U$10)/'ModelParams Lw'!$U$11</f>
        <v>#DIV/0!</v>
      </c>
      <c r="CZ289" s="26" t="e">
        <f>(CP289-'ModelParams Lw'!$V$10)/'ModelParams Lw'!$V$11</f>
        <v>#DIV/0!</v>
      </c>
    </row>
    <row r="290" spans="1:104" x14ac:dyDescent="0.2">
      <c r="A290" s="13">
        <f>Calcul!A292</f>
        <v>0</v>
      </c>
      <c r="B290" s="13">
        <f t="shared" si="117"/>
        <v>0</v>
      </c>
      <c r="C290" s="13">
        <f>Calcul!B292</f>
        <v>0</v>
      </c>
      <c r="D290" s="13">
        <f>Calcul!C292/1000</f>
        <v>0</v>
      </c>
      <c r="E290" s="13">
        <f>Calcul!D292/1000</f>
        <v>0</v>
      </c>
      <c r="F290" s="13">
        <f t="shared" si="118"/>
        <v>0</v>
      </c>
      <c r="G290" s="23" t="e">
        <f>DEGREES(ACOS(1-(1/'ModelParams Lw'!B$15*SQRT(0.5*1.2/'Sound Power'!$C290)*('Sound Power'!$B290/3600)/('Sound Power'!$D290)/('Sound Power'!$F290))))</f>
        <v>#DIV/0!</v>
      </c>
      <c r="H290" s="23" t="e">
        <f>DEGREES(ACOS(1-(1/'ModelParams Lw'!C$15*SQRT(0.5*1.2/'Sound Power'!$C290)*('Sound Power'!$B290/3600)/('Sound Power'!$D290)/('Sound Power'!$F290))))</f>
        <v>#DIV/0!</v>
      </c>
      <c r="I290" s="23" t="e">
        <f>DEGREES(ACOS(1-(1/'ModelParams Lw'!D$15*SQRT(0.5*1.2/'Sound Power'!$C290)*('Sound Power'!$B290/3600)/('Sound Power'!$D290)/('Sound Power'!$F290))))</f>
        <v>#DIV/0!</v>
      </c>
      <c r="J290" s="23" t="e">
        <f>DEGREES(ACOS(1-(1/'ModelParams Lw'!E$15*SQRT(0.5*1.2/'Sound Power'!$C290)*('Sound Power'!$B290/3600)/('Sound Power'!$D290)/('Sound Power'!$F290))))</f>
        <v>#DIV/0!</v>
      </c>
      <c r="K290" s="23" t="e">
        <f>DEGREES(ACOS(1-(1/'ModelParams Lw'!F$15*SQRT(0.5*1.2/'Sound Power'!$C290)*('Sound Power'!$B290/3600)/('Sound Power'!$D290)/('Sound Power'!$F290))))</f>
        <v>#DIV/0!</v>
      </c>
      <c r="L290" s="23" t="e">
        <f>DEGREES(ACOS(1-(1/'ModelParams Lw'!G$15*SQRT(0.5*1.2/'Sound Power'!$C290)*('Sound Power'!$B290/3600)/('Sound Power'!$D290)/('Sound Power'!$F290))))</f>
        <v>#DIV/0!</v>
      </c>
      <c r="M290" s="23" t="e">
        <f>DEGREES(ACOS(1-(1/'ModelParams Lw'!H$15*SQRT(0.5*1.2/'Sound Power'!$C290)*('Sound Power'!$B290/3600)/('Sound Power'!$D290)/('Sound Power'!$F290))))</f>
        <v>#DIV/0!</v>
      </c>
      <c r="N290" s="23" t="e">
        <f>DEGREES(ACOS(1-(1/'ModelParams Lw'!I$15*SQRT(0.5*1.2/'Sound Power'!$C290)*('Sound Power'!$B290/3600)/('Sound Power'!$D290)/('Sound Power'!$F290))))</f>
        <v>#DIV/0!</v>
      </c>
      <c r="O290" s="26" t="e">
        <f>('ModelParams Lw'!B$4*LN('Sound Power'!G290)/(1+EXP(-('Sound Power'!$D290*1000+'ModelParams Lw'!B$6)/'ModelParams Lw'!B$7))+'ModelParams Lw'!B$5)*LN('Sound Power'!$B290)-('ModelParams Lw'!B$8+'ModelParams Lw'!B$9*$D290+'ModelParams Lw'!B$10*'Sound Power'!$F290^'ModelParams Lw'!B$14+'ModelParams Lw'!B$11*LN('Sound Power'!G290)+'ModelParams Lw'!B$12*'Sound Power'!$D290*'Sound Power'!$F290+'ModelParams Lw'!B$13*'Sound Power'!$D290*LN('Sound Power'!G290))</f>
        <v>#DIV/0!</v>
      </c>
      <c r="P290" s="26" t="e">
        <f>('ModelParams Lw'!C$4*LN('Sound Power'!H290)/(1+EXP(-('Sound Power'!$D290*1000+'ModelParams Lw'!C$6)/'ModelParams Lw'!C$7))+'ModelParams Lw'!C$5)*LN('Sound Power'!$B290)-('ModelParams Lw'!C$8+'ModelParams Lw'!C$9*$D290+'ModelParams Lw'!C$10*'Sound Power'!$F290^'ModelParams Lw'!C$14+'ModelParams Lw'!C$11*LN('Sound Power'!H290)+'ModelParams Lw'!C$12*'Sound Power'!$D290*'Sound Power'!$F290+'ModelParams Lw'!C$13*'Sound Power'!$D290*LN('Sound Power'!H290))</f>
        <v>#DIV/0!</v>
      </c>
      <c r="Q290" s="26" t="e">
        <f>('ModelParams Lw'!D$4*LN('Sound Power'!I290)/(1+EXP(-('Sound Power'!$D290*1000+'ModelParams Lw'!D$6)/'ModelParams Lw'!D$7))+'ModelParams Lw'!D$5)*LN('Sound Power'!$B290)-('ModelParams Lw'!D$8+'ModelParams Lw'!D$9*$D290+'ModelParams Lw'!D$10*'Sound Power'!$F290^'ModelParams Lw'!D$14+'ModelParams Lw'!D$11*LN('Sound Power'!I290)+'ModelParams Lw'!D$12*'Sound Power'!$D290*'Sound Power'!$F290+'ModelParams Lw'!D$13*'Sound Power'!$D290*LN('Sound Power'!I290))</f>
        <v>#DIV/0!</v>
      </c>
      <c r="R290" s="26" t="e">
        <f>('ModelParams Lw'!E$4*LN('Sound Power'!J290)/(1+EXP(-('Sound Power'!$D290*1000+'ModelParams Lw'!E$6)/'ModelParams Lw'!E$7))+'ModelParams Lw'!E$5)*LN('Sound Power'!$B290)-('ModelParams Lw'!E$8+'ModelParams Lw'!E$9*$D290+'ModelParams Lw'!E$10*'Sound Power'!$F290^'ModelParams Lw'!E$14+'ModelParams Lw'!E$11*LN('Sound Power'!J290)+'ModelParams Lw'!E$12*'Sound Power'!$D290*'Sound Power'!$F290+'ModelParams Lw'!E$13*'Sound Power'!$D290*LN('Sound Power'!J290))</f>
        <v>#DIV/0!</v>
      </c>
      <c r="S290" s="26" t="e">
        <f>('ModelParams Lw'!F$4*LN('Sound Power'!K290)/(1+EXP(-('Sound Power'!$D290*1000+'ModelParams Lw'!F$6)/'ModelParams Lw'!F$7))+'ModelParams Lw'!F$5)*LN('Sound Power'!$B290)-('ModelParams Lw'!F$8+'ModelParams Lw'!F$9*$D290+'ModelParams Lw'!F$10*'Sound Power'!$F290^'ModelParams Lw'!F$14+'ModelParams Lw'!F$11*LN('Sound Power'!K290)+'ModelParams Lw'!F$12*'Sound Power'!$D290*'Sound Power'!$F290+'ModelParams Lw'!F$13*'Sound Power'!$D290*LN('Sound Power'!K290))</f>
        <v>#DIV/0!</v>
      </c>
      <c r="T290" s="26" t="e">
        <f>('ModelParams Lw'!G$4*LN('Sound Power'!L290)/(1+EXP(-('Sound Power'!$D290*1000+'ModelParams Lw'!G$6)/'ModelParams Lw'!G$7))+'ModelParams Lw'!G$5)*LN('Sound Power'!$B290)-('ModelParams Lw'!G$8+'ModelParams Lw'!G$9*$D290+'ModelParams Lw'!G$10*'Sound Power'!$F290^'ModelParams Lw'!G$14+'ModelParams Lw'!G$11*LN('Sound Power'!L290)+'ModelParams Lw'!G$12*'Sound Power'!$D290*'Sound Power'!$F290+'ModelParams Lw'!G$13*'Sound Power'!$D290*LN('Sound Power'!L290))</f>
        <v>#DIV/0!</v>
      </c>
      <c r="U290" s="26" t="e">
        <f>('ModelParams Lw'!H$4*LN('Sound Power'!M290)/(1+EXP(-('Sound Power'!$D290*1000+'ModelParams Lw'!H$6)/'ModelParams Lw'!H$7))+'ModelParams Lw'!H$5)*LN('Sound Power'!$B290)-('ModelParams Lw'!H$8+'ModelParams Lw'!H$9*$D290+'ModelParams Lw'!H$10*'Sound Power'!$F290^'ModelParams Lw'!H$14+'ModelParams Lw'!H$11*LN('Sound Power'!M290)+'ModelParams Lw'!H$12*'Sound Power'!$D290*'Sound Power'!$F290+'ModelParams Lw'!H$13*'Sound Power'!$D290*LN('Sound Power'!M290))</f>
        <v>#DIV/0!</v>
      </c>
      <c r="V290" s="26" t="e">
        <f>('ModelParams Lw'!I$4*LN('Sound Power'!N290)/(1+EXP(-('Sound Power'!$D290*1000+'ModelParams Lw'!I$6)/'ModelParams Lw'!I$7))+'ModelParams Lw'!I$5)*LN('Sound Power'!$B290)-('ModelParams Lw'!I$8+'ModelParams Lw'!I$9*$D290+'ModelParams Lw'!I$10*'Sound Power'!$F290^'ModelParams Lw'!I$14+'ModelParams Lw'!I$11*LN('Sound Power'!N290)+'ModelParams Lw'!I$12*'Sound Power'!$D290*'Sound Power'!$F290+'ModelParams Lw'!I$13*'Sound Power'!$D290*LN('Sound Power'!N290))</f>
        <v>#DIV/0!</v>
      </c>
      <c r="W290" s="26" t="e">
        <f>10*LOG10(IF(O290="",0,POWER(10,((O290+'ModelParams Lw'!$O$4)/10))) +IF(P290="",0,POWER(10,((P290+'ModelParams Lw'!$P$4)/10))) +IF(Q290="",0,POWER(10,((Q290+'ModelParams Lw'!$Q$4)/10))) +IF(R290="",0,POWER(10,((R290+'ModelParams Lw'!$R$4)/10))) +IF(S290="",0,POWER(10,((S290+'ModelParams Lw'!$S$4)/10))) +IF(T290="",0,POWER(10,((T290+'ModelParams Lw'!$T$4)/10))) +IF(U290="",0,POWER(10,((U290+'ModelParams Lw'!$U$4)/10)))+IF(V290="",0,POWER(10,((V290+'ModelParams Lw'!$V$4)/10))))</f>
        <v>#DIV/0!</v>
      </c>
      <c r="X290" s="26" t="e">
        <f t="shared" si="102"/>
        <v>#DIV/0!</v>
      </c>
      <c r="Y290" s="26" t="e">
        <f>(O290-'ModelParams Lw'!O$10)/'ModelParams Lw'!O$11</f>
        <v>#DIV/0!</v>
      </c>
      <c r="Z290" s="26" t="e">
        <f>(P290-'ModelParams Lw'!P$10)/'ModelParams Lw'!P$11</f>
        <v>#DIV/0!</v>
      </c>
      <c r="AA290" s="26" t="e">
        <f>(Q290-'ModelParams Lw'!Q$10)/'ModelParams Lw'!Q$11</f>
        <v>#DIV/0!</v>
      </c>
      <c r="AB290" s="26" t="e">
        <f>(R290-'ModelParams Lw'!R$10)/'ModelParams Lw'!R$11</f>
        <v>#DIV/0!</v>
      </c>
      <c r="AC290" s="26" t="e">
        <f>(S290-'ModelParams Lw'!S$10)/'ModelParams Lw'!S$11</f>
        <v>#DIV/0!</v>
      </c>
      <c r="AD290" s="26" t="e">
        <f>(T290-'ModelParams Lw'!T$10)/'ModelParams Lw'!T$11</f>
        <v>#DIV/0!</v>
      </c>
      <c r="AE290" s="26" t="e">
        <f>(U290-'ModelParams Lw'!U$10)/'ModelParams Lw'!U$11</f>
        <v>#DIV/0!</v>
      </c>
      <c r="AF290" s="26" t="e">
        <f>(V290-'ModelParams Lw'!V$10)/'ModelParams Lw'!V$11</f>
        <v>#DIV/0!</v>
      </c>
      <c r="AG290" s="26" t="e">
        <f t="shared" si="103"/>
        <v>#DIV/0!</v>
      </c>
      <c r="AH290" s="26" t="e">
        <f>VLOOKUP(D290*1000,'ModelParams Lw'!$A$38:$D$58,4)</f>
        <v>#N/A</v>
      </c>
      <c r="AI290" s="56" t="e">
        <f>VLOOKUP(D290*1000,'ModelParams Lw'!$A$38:$D$58,2)</f>
        <v>#N/A</v>
      </c>
      <c r="AJ290" s="46" t="e">
        <f t="shared" si="104"/>
        <v>#DIV/0!</v>
      </c>
      <c r="AK290" s="26" t="e">
        <f t="shared" si="105"/>
        <v>#VALUE!</v>
      </c>
      <c r="AL290" s="26" t="e">
        <f>IF($AI290=100,'ModelParams Lw'!R$35*'Sound Power'!$AH290^2+'ModelParams Lw'!R$36*'Sound Power'!$AH290+'ModelParams Lw'!R$37,IF($AI290=150,'ModelParams Lw'!R$38*'Sound Power'!$AH290^2+'ModelParams Lw'!R$39*'Sound Power'!$AH290+'ModelParams Lw'!R$40,'ModelParams Lw'!R$41*'Sound Power'!$AH290^2+'ModelParams Lw'!R$42*'Sound Power'!$AH290+'ModelParams Lw'!R$43))</f>
        <v>#N/A</v>
      </c>
      <c r="AM290" s="26" t="e">
        <f>IF($AI290=100,'ModelParams Lw'!S$35*'Sound Power'!$AH290^2+'ModelParams Lw'!S$36*'Sound Power'!$AH290+'ModelParams Lw'!S$37,IF($AI290=150,'ModelParams Lw'!S$38*'Sound Power'!$AH290^2+'ModelParams Lw'!S$39*'Sound Power'!$AH290+'ModelParams Lw'!S$40,'ModelParams Lw'!S$41*'Sound Power'!$AH290^2+'ModelParams Lw'!S$42*'Sound Power'!$AH290+'ModelParams Lw'!S$43))</f>
        <v>#N/A</v>
      </c>
      <c r="AN290" s="26" t="e">
        <f>IF($AI290=100,'ModelParams Lw'!T$35*'Sound Power'!$AH290^2+'ModelParams Lw'!T$36*'Sound Power'!$AH290+'ModelParams Lw'!T$37,IF($AI290=150,'ModelParams Lw'!T$38*'Sound Power'!$AH290^2+'ModelParams Lw'!T$39*'Sound Power'!$AH290+'ModelParams Lw'!T$40,'ModelParams Lw'!T$41*'Sound Power'!$AH290^2+'ModelParams Lw'!T$42*'Sound Power'!$AH290+'ModelParams Lw'!T$43))</f>
        <v>#N/A</v>
      </c>
      <c r="AO290" s="26" t="e">
        <f>IF($AI290=100,'ModelParams Lw'!U$35*'Sound Power'!$AH290^2+'ModelParams Lw'!U$36*'Sound Power'!$AH290+'ModelParams Lw'!U$37,IF($AI290=150,'ModelParams Lw'!U$38*'Sound Power'!$AH290^2+'ModelParams Lw'!U$39*'Sound Power'!$AH290+'ModelParams Lw'!U$40,'ModelParams Lw'!U$41*'Sound Power'!$AH290^2+'ModelParams Lw'!U$42*'Sound Power'!$AH290+'ModelParams Lw'!U$43))</f>
        <v>#N/A</v>
      </c>
      <c r="AP290" s="26" t="e">
        <f>IF($AI290=100,'ModelParams Lw'!V$35*'Sound Power'!$AH290^2+'ModelParams Lw'!V$36*'Sound Power'!$AH290+'ModelParams Lw'!V$37,IF($AI290=150,'ModelParams Lw'!V$38*'Sound Power'!$AH290^2+'ModelParams Lw'!V$39*'Sound Power'!$AH290+'ModelParams Lw'!V$40,'ModelParams Lw'!V$41*'Sound Power'!$AH290^2+'ModelParams Lw'!V$42*'Sound Power'!$AH290+'ModelParams Lw'!V$43))</f>
        <v>#N/A</v>
      </c>
      <c r="AQ290" s="26" t="e">
        <f>IF($AI290=100,'ModelParams Lw'!W$35*'Sound Power'!$AH290^2+'ModelParams Lw'!W$36*'Sound Power'!$AH290+'ModelParams Lw'!W$37,IF($AI290=150,'ModelParams Lw'!W$38*'Sound Power'!$AH290^2+'ModelParams Lw'!W$39*'Sound Power'!$AH290+'ModelParams Lw'!W$40,'ModelParams Lw'!W$41*'Sound Power'!$AH290^2+'ModelParams Lw'!W$42*'Sound Power'!$AH290+'ModelParams Lw'!W$43))</f>
        <v>#N/A</v>
      </c>
      <c r="AR290" s="26" t="e">
        <f t="shared" si="106"/>
        <v>#VALUE!</v>
      </c>
      <c r="AS290" s="26" t="e">
        <f>IF(26.83*LN($AJ290)-11.791-'ModelParams Lw'!B$35&lt;0,0,26.83*LN($AJ290)-11.791-'ModelParams Lw'!B$35)</f>
        <v>#DIV/0!</v>
      </c>
      <c r="AT290" s="26" t="e">
        <f>IF(26.83*LN($AJ290)-11.791-'ModelParams Lw'!C$35&lt;0,0,26.83*LN($AJ290)-11.791-'ModelParams Lw'!C$35)</f>
        <v>#DIV/0!</v>
      </c>
      <c r="AU290" s="26" t="e">
        <f>IF(26.83*LN($AJ290)-11.791-'ModelParams Lw'!D$35&lt;0,0,26.83*LN($AJ290)-11.791-'ModelParams Lw'!D$35)</f>
        <v>#DIV/0!</v>
      </c>
      <c r="AV290" s="26" t="e">
        <f>IF(26.83*LN($AJ290)-11.791-'ModelParams Lw'!E$35&lt;0,0,26.83*LN($AJ290)-11.791-'ModelParams Lw'!E$35)</f>
        <v>#DIV/0!</v>
      </c>
      <c r="AW290" s="26" t="e">
        <f>IF(26.83*LN($AJ290)-11.791-'ModelParams Lw'!F$35&lt;0,0,26.83*LN($AJ290)-11.791-'ModelParams Lw'!F$35)</f>
        <v>#DIV/0!</v>
      </c>
      <c r="AX290" s="26" t="e">
        <f>IF(26.83*LN($AJ290)-11.791-'ModelParams Lw'!G$35&lt;0,0,26.83*LN($AJ290)-11.791-'ModelParams Lw'!G$35)</f>
        <v>#DIV/0!</v>
      </c>
      <c r="AY290" s="26" t="e">
        <f>IF(26.83*LN($AJ290)-11.791-'ModelParams Lw'!H$35&lt;0,0,26.83*LN($AJ290)-11.791-'ModelParams Lw'!H$35)</f>
        <v>#DIV/0!</v>
      </c>
      <c r="AZ290" s="26" t="e">
        <f>IF(26.83*LN($AJ290)-11.791-'ModelParams Lw'!I$35&lt;0,0,26.83*LN($AJ290)-11.791-'ModelParams Lw'!I$35)</f>
        <v>#DIV/0!</v>
      </c>
      <c r="BA290" s="26" t="e">
        <f t="shared" si="119"/>
        <v>#DIV/0!</v>
      </c>
      <c r="BB290" s="26" t="e">
        <f t="shared" si="120"/>
        <v>#DIV/0!</v>
      </c>
      <c r="BC290" s="26" t="e">
        <f t="shared" si="121"/>
        <v>#DIV/0!</v>
      </c>
      <c r="BD290" s="26" t="e">
        <f t="shared" si="122"/>
        <v>#DIV/0!</v>
      </c>
      <c r="BE290" s="26" t="e">
        <f t="shared" si="123"/>
        <v>#DIV/0!</v>
      </c>
      <c r="BF290" s="26" t="e">
        <f t="shared" si="124"/>
        <v>#DIV/0!</v>
      </c>
      <c r="BG290" s="26" t="e">
        <f t="shared" si="125"/>
        <v>#DIV/0!</v>
      </c>
      <c r="BH290" s="26" t="e">
        <f t="shared" si="126"/>
        <v>#DIV/0!</v>
      </c>
      <c r="BI290" s="26" t="e">
        <f>10*LOG10(IF(BA290="",0,POWER(10,((BA290+'ModelParams Lw'!$O$4)/10))) +IF(BB290="",0,POWER(10,((BB290+'ModelParams Lw'!$P$4)/10))) +IF(BC290="",0,POWER(10,((BC290+'ModelParams Lw'!$Q$4)/10))) +IF(BD290="",0,POWER(10,((BD290+'ModelParams Lw'!$R$4)/10))) +IF(BE290="",0,POWER(10,((BE290+'ModelParams Lw'!$S$4)/10))) +IF(BF290="",0,POWER(10,((BF290+'ModelParams Lw'!$T$4)/10))) +IF(BG290="",0,POWER(10,((BG290+'ModelParams Lw'!$U$4)/10)))+IF(BH290="",0,POWER(10,((BH290+'ModelParams Lw'!$V$4)/10))))</f>
        <v>#DIV/0!</v>
      </c>
      <c r="BJ290" s="26" t="e">
        <f t="shared" si="107"/>
        <v>#DIV/0!</v>
      </c>
      <c r="BK290" s="26" t="e">
        <f>(BA290-'ModelParams Lw'!O$10)/'ModelParams Lw'!O$11</f>
        <v>#DIV/0!</v>
      </c>
      <c r="BL290" s="26" t="e">
        <f>(BB290-'ModelParams Lw'!P$10)/'ModelParams Lw'!P$11</f>
        <v>#DIV/0!</v>
      </c>
      <c r="BM290" s="26" t="e">
        <f>(BC290-'ModelParams Lw'!Q$10)/'ModelParams Lw'!Q$11</f>
        <v>#DIV/0!</v>
      </c>
      <c r="BN290" s="26" t="e">
        <f>(BD290-'ModelParams Lw'!R$10)/'ModelParams Lw'!R$11</f>
        <v>#DIV/0!</v>
      </c>
      <c r="BO290" s="26" t="e">
        <f>(BE290-'ModelParams Lw'!S$10)/'ModelParams Lw'!S$11</f>
        <v>#DIV/0!</v>
      </c>
      <c r="BP290" s="26" t="e">
        <f>(BF290-'ModelParams Lw'!T$10)/'ModelParams Lw'!T$11</f>
        <v>#DIV/0!</v>
      </c>
      <c r="BQ290" s="26" t="e">
        <f>(BG290-'ModelParams Lw'!U$10)/'ModelParams Lw'!U$11</f>
        <v>#DIV/0!</v>
      </c>
      <c r="BR290" s="26" t="e">
        <f>(BH290-'ModelParams Lw'!V$10)/'ModelParams Lw'!V$11</f>
        <v>#DIV/0!</v>
      </c>
      <c r="BS290" s="23" t="e">
        <f>IF(Calcul!$E292="SW",DEGREES(ACOS(1-(1/'ModelParams Lw'!C$25*SQRT(0.5*1.2/'Sound Power'!$C290)*('Sound Power'!$B290/3600)/('Sound Power'!$D290)/('Sound Power'!$F290)))),DEGREES(ACOS(1-(1/'ModelParams Lw'!C$29*SQRT(0.5*1.2/'Sound Power'!$C290)*('Sound Power'!$B290/3600)/('Sound Power'!$D290)/('Sound Power'!$F290)))))</f>
        <v>#DIV/0!</v>
      </c>
      <c r="BT290" s="23" t="e">
        <f>IF(Calcul!$E292="SW",DEGREES(ACOS(1-(1/'ModelParams Lw'!D$25*SQRT(0.5*1.2/'Sound Power'!$C290)*('Sound Power'!$B290/3600)/('Sound Power'!$D290)/('Sound Power'!$F290)))),DEGREES(ACOS(1-(1/'ModelParams Lw'!D$29*SQRT(0.5*1.2/'Sound Power'!$C290)*('Sound Power'!$B290/3600)/('Sound Power'!$D290)/('Sound Power'!$F290)))))</f>
        <v>#DIV/0!</v>
      </c>
      <c r="BU290" s="23" t="e">
        <f>IF(Calcul!$E292="SW",DEGREES(ACOS(1-(1/'ModelParams Lw'!E$25*SQRT(0.5*1.2/'Sound Power'!$C290)*('Sound Power'!$B290/3600)/('Sound Power'!$D290)/('Sound Power'!$F290)))),DEGREES(ACOS(1-(1/'ModelParams Lw'!E$29*SQRT(0.5*1.2/'Sound Power'!$C290)*('Sound Power'!$B290/3600)/('Sound Power'!$D290)/('Sound Power'!$F290)))))</f>
        <v>#DIV/0!</v>
      </c>
      <c r="BV290" s="23" t="e">
        <f>IF(Calcul!$E292="SW",DEGREES(ACOS(1-(1/'ModelParams Lw'!F$25*SQRT(0.5*1.2/'Sound Power'!$C290)*('Sound Power'!$B290/3600)/('Sound Power'!$D290)/('Sound Power'!$F290)))),DEGREES(ACOS(1-(1/'ModelParams Lw'!F$29*SQRT(0.5*1.2/'Sound Power'!$C290)*('Sound Power'!$B290/3600)/('Sound Power'!$D290)/('Sound Power'!$F290)))))</f>
        <v>#DIV/0!</v>
      </c>
      <c r="BW290" s="23" t="e">
        <f>IF(Calcul!$E292="SW",DEGREES(ACOS(1-(1/'ModelParams Lw'!G$25*SQRT(0.5*1.2/'Sound Power'!$C290)*('Sound Power'!$B290/3600)/('Sound Power'!$D290)/('Sound Power'!$F290)))),DEGREES(ACOS(1-(1/'ModelParams Lw'!G$29*SQRT(0.5*1.2/'Sound Power'!$C290)*('Sound Power'!$B290/3600)/('Sound Power'!$D290)/('Sound Power'!$F290)))))</f>
        <v>#DIV/0!</v>
      </c>
      <c r="BX290" s="23" t="e">
        <f>IF(Calcul!$E292="SW",DEGREES(ACOS(1-(1/'ModelParams Lw'!H$25*SQRT(0.5*1.2/'Sound Power'!$C290)*('Sound Power'!$B290/3600)/('Sound Power'!$D290)/('Sound Power'!$F290)))),DEGREES(ACOS(1-(1/'ModelParams Lw'!H$29*SQRT(0.5*1.2/'Sound Power'!$C290)*('Sound Power'!$B290/3600)/('Sound Power'!$D290)/('Sound Power'!$F290)))))</f>
        <v>#DIV/0!</v>
      </c>
      <c r="BY290" s="23" t="e">
        <f>IF(Calcul!$E292="SW",DEGREES(ACOS(1-(1/'ModelParams Lw'!I$25*SQRT(0.5*1.2/'Sound Power'!$C290)*('Sound Power'!$B290/3600)/('Sound Power'!$D290)/('Sound Power'!$F290)))),DEGREES(ACOS(1-(1/'ModelParams Lw'!I$29*SQRT(0.5*1.2/'Sound Power'!$C290)*('Sound Power'!$B290/3600)/('Sound Power'!$D290)/('Sound Power'!$F290)))))</f>
        <v>#DIV/0!</v>
      </c>
      <c r="BZ290" s="23" t="e">
        <f>IF(Calcul!$E292="SW",DEGREES(ACOS(1-(1/'ModelParams Lw'!J$25*SQRT(0.5*1.2/'Sound Power'!$C290)*('Sound Power'!$B290/3600)/('Sound Power'!$D290)/('Sound Power'!$F290)))),DEGREES(ACOS(1-(1/'ModelParams Lw'!J$29*SQRT(0.5*1.2/'Sound Power'!$C290)*('Sound Power'!$B290/3600)/('Sound Power'!$D290)/('Sound Power'!$F290)))))</f>
        <v>#DIV/0!</v>
      </c>
      <c r="CA290" s="26" t="e">
        <f>IF(Calcul!$E292="SW",'ModelParams Lw'!C$22+'ModelParams Lw'!C$23*LOG('Sound Power'!$D290/'Sound Power'!$E290)+'ModelParams Lw'!C$24*LN('Sound Power'!BS290),IF('ModelParams Lw'!C$26+'ModelParams Lw'!C$27*LOG('Sound Power'!$D290/'Sound Power'!$E290)+'ModelParams Lw'!C$28*LN('Sound Power'!BS290)&lt;'ModelParams Lw'!C$22+'ModelParams Lw'!C$23*LOG('Sound Power'!$D290/'Sound Power'!$E290)+'ModelParams Lw'!C$24*LN('Sound Power'!BS290),'ModelParams Lw'!C$22+'ModelParams Lw'!C$23*LOG('Sound Power'!$D290/'Sound Power'!$E290)+'ModelParams Lw'!C$24*LN('Sound Power'!BS290),'ModelParams Lw'!C$26+'ModelParams Lw'!C$27*LOG('Sound Power'!$D290/'Sound Power'!$E290)+'ModelParams Lw'!C$28*LN('Sound Power'!BS290)))</f>
        <v>#DIV/0!</v>
      </c>
      <c r="CB290" s="26" t="e">
        <f>IF(Calcul!$E292="SW",'ModelParams Lw'!D$22+'ModelParams Lw'!D$23*LOG('Sound Power'!$D290/'Sound Power'!$E290)+'ModelParams Lw'!D$24*LN('Sound Power'!BT290),IF('ModelParams Lw'!D$26+'ModelParams Lw'!D$27*LOG('Sound Power'!$D290/'Sound Power'!$E290)+'ModelParams Lw'!D$28*LN('Sound Power'!BT290)&lt;'ModelParams Lw'!D$22+'ModelParams Lw'!D$23*LOG('Sound Power'!$D290/'Sound Power'!$E290)+'ModelParams Lw'!D$24*LN('Sound Power'!BT290),'ModelParams Lw'!D$22+'ModelParams Lw'!D$23*LOG('Sound Power'!$D290/'Sound Power'!$E290)+'ModelParams Lw'!D$24*LN('Sound Power'!BT290),'ModelParams Lw'!D$26+'ModelParams Lw'!D$27*LOG('Sound Power'!$D290/'Sound Power'!$E290)+'ModelParams Lw'!D$28*LN('Sound Power'!BT290)))</f>
        <v>#DIV/0!</v>
      </c>
      <c r="CC290" s="26" t="e">
        <f>IF(Calcul!$E292="SW",'ModelParams Lw'!E$22+'ModelParams Lw'!E$23*LOG('Sound Power'!$D290/'Sound Power'!$E290)+'ModelParams Lw'!E$24*LN('Sound Power'!BU290),IF('ModelParams Lw'!E$26+'ModelParams Lw'!E$27*LOG('Sound Power'!$D290/'Sound Power'!$E290)+'ModelParams Lw'!E$28*LN('Sound Power'!BU290)&lt;'ModelParams Lw'!E$22+'ModelParams Lw'!E$23*LOG('Sound Power'!$D290/'Sound Power'!$E290)+'ModelParams Lw'!E$24*LN('Sound Power'!BU290),'ModelParams Lw'!E$22+'ModelParams Lw'!E$23*LOG('Sound Power'!$D290/'Sound Power'!$E290)+'ModelParams Lw'!E$24*LN('Sound Power'!BU290),'ModelParams Lw'!E$26+'ModelParams Lw'!E$27*LOG('Sound Power'!$D290/'Sound Power'!$E290)+'ModelParams Lw'!E$28*LN('Sound Power'!BU290)))</f>
        <v>#DIV/0!</v>
      </c>
      <c r="CD290" s="26" t="e">
        <f>IF(Calcul!$E292="SW",'ModelParams Lw'!F$22+'ModelParams Lw'!F$23*LOG('Sound Power'!$D290/'Sound Power'!$E290)+'ModelParams Lw'!F$24*LN('Sound Power'!BV290),IF('ModelParams Lw'!F$26+'ModelParams Lw'!F$27*LOG('Sound Power'!$D290/'Sound Power'!$E290)+'ModelParams Lw'!F$28*LN('Sound Power'!BV290)&lt;'ModelParams Lw'!F$22+'ModelParams Lw'!F$23*LOG('Sound Power'!$D290/'Sound Power'!$E290)+'ModelParams Lw'!F$24*LN('Sound Power'!BV290),'ModelParams Lw'!F$22+'ModelParams Lw'!F$23*LOG('Sound Power'!$D290/'Sound Power'!$E290)+'ModelParams Lw'!F$24*LN('Sound Power'!BV290),'ModelParams Lw'!F$26+'ModelParams Lw'!F$27*LOG('Sound Power'!$D290/'Sound Power'!$E290)+'ModelParams Lw'!F$28*LN('Sound Power'!BV290)))</f>
        <v>#DIV/0!</v>
      </c>
      <c r="CE290" s="26" t="e">
        <f>IF(Calcul!$E292="SW",'ModelParams Lw'!G$22+'ModelParams Lw'!G$23*LOG('Sound Power'!$D290/'Sound Power'!$E290)+'ModelParams Lw'!G$24*LN('Sound Power'!BW290),IF('ModelParams Lw'!G$26+'ModelParams Lw'!G$27*LOG('Sound Power'!$D290/'Sound Power'!$E290)+'ModelParams Lw'!G$28*LN('Sound Power'!BW290)&lt;'ModelParams Lw'!G$22+'ModelParams Lw'!G$23*LOG('Sound Power'!$D290/'Sound Power'!$E290)+'ModelParams Lw'!G$24*LN('Sound Power'!BW290),'ModelParams Lw'!G$22+'ModelParams Lw'!G$23*LOG('Sound Power'!$D290/'Sound Power'!$E290)+'ModelParams Lw'!G$24*LN('Sound Power'!BW290),'ModelParams Lw'!G$26+'ModelParams Lw'!G$27*LOG('Sound Power'!$D290/'Sound Power'!$E290)+'ModelParams Lw'!G$28*LN('Sound Power'!BW290)))</f>
        <v>#DIV/0!</v>
      </c>
      <c r="CF290" s="26" t="e">
        <f>IF(Calcul!$E292="SW",'ModelParams Lw'!H$22+'ModelParams Lw'!H$23*LOG('Sound Power'!$D290/'Sound Power'!$E290)+'ModelParams Lw'!H$24*LN('Sound Power'!BX290),IF('ModelParams Lw'!H$26+'ModelParams Lw'!H$27*LOG('Sound Power'!$D290/'Sound Power'!$E290)+'ModelParams Lw'!H$28*LN('Sound Power'!BX290)&lt;'ModelParams Lw'!H$22+'ModelParams Lw'!H$23*LOG('Sound Power'!$D290/'Sound Power'!$E290)+'ModelParams Lw'!H$24*LN('Sound Power'!BX290),'ModelParams Lw'!H$22+'ModelParams Lw'!H$23*LOG('Sound Power'!$D290/'Sound Power'!$E290)+'ModelParams Lw'!H$24*LN('Sound Power'!BX290),'ModelParams Lw'!H$26+'ModelParams Lw'!H$27*LOG('Sound Power'!$D290/'Sound Power'!$E290)+'ModelParams Lw'!H$28*LN('Sound Power'!BX290)))</f>
        <v>#DIV/0!</v>
      </c>
      <c r="CG290" s="26" t="e">
        <f>IF(Calcul!$E292="SW",'ModelParams Lw'!I$22+'ModelParams Lw'!I$23*LOG('Sound Power'!$D290/'Sound Power'!$E290)+'ModelParams Lw'!I$24*LN('Sound Power'!BY290),IF('ModelParams Lw'!I$26+'ModelParams Lw'!I$27*LOG('Sound Power'!$D290/'Sound Power'!$E290)+'ModelParams Lw'!I$28*LN('Sound Power'!BY290)&lt;'ModelParams Lw'!I$22+'ModelParams Lw'!I$23*LOG('Sound Power'!$D290/'Sound Power'!$E290)+'ModelParams Lw'!I$24*LN('Sound Power'!BY290),'ModelParams Lw'!I$22+'ModelParams Lw'!I$23*LOG('Sound Power'!$D290/'Sound Power'!$E290)+'ModelParams Lw'!I$24*LN('Sound Power'!BY290),'ModelParams Lw'!I$26+'ModelParams Lw'!I$27*LOG('Sound Power'!$D290/'Sound Power'!$E290)+'ModelParams Lw'!I$28*LN('Sound Power'!BY290)))</f>
        <v>#DIV/0!</v>
      </c>
      <c r="CH290" s="26" t="e">
        <f>IF(Calcul!$E292="SW",'ModelParams Lw'!J$22+'ModelParams Lw'!J$23*LOG('Sound Power'!$D290/'Sound Power'!$E290)+'ModelParams Lw'!J$24*LN('Sound Power'!BZ290),IF('ModelParams Lw'!J$26+'ModelParams Lw'!J$27*LOG('Sound Power'!$D290/'Sound Power'!$E290)+'ModelParams Lw'!J$28*LN('Sound Power'!BZ290)&lt;'ModelParams Lw'!J$22+'ModelParams Lw'!J$23*LOG('Sound Power'!$D290/'Sound Power'!$E290)+'ModelParams Lw'!J$24*LN('Sound Power'!BZ290),'ModelParams Lw'!J$22+'ModelParams Lw'!J$23*LOG('Sound Power'!$D290/'Sound Power'!$E290)+'ModelParams Lw'!J$24*LN('Sound Power'!BZ290),'ModelParams Lw'!J$26+'ModelParams Lw'!J$27*LOG('Sound Power'!$D290/'Sound Power'!$E290)+'ModelParams Lw'!J$28*LN('Sound Power'!BZ290)))</f>
        <v>#DIV/0!</v>
      </c>
      <c r="CI290" s="26" t="e">
        <f t="shared" si="108"/>
        <v>#DIV/0!</v>
      </c>
      <c r="CJ290" s="26" t="e">
        <f t="shared" si="109"/>
        <v>#DIV/0!</v>
      </c>
      <c r="CK290" s="26" t="e">
        <f t="shared" si="110"/>
        <v>#DIV/0!</v>
      </c>
      <c r="CL290" s="26" t="e">
        <f t="shared" si="111"/>
        <v>#DIV/0!</v>
      </c>
      <c r="CM290" s="26" t="e">
        <f t="shared" si="112"/>
        <v>#DIV/0!</v>
      </c>
      <c r="CN290" s="26" t="e">
        <f t="shared" si="113"/>
        <v>#DIV/0!</v>
      </c>
      <c r="CO290" s="26" t="e">
        <f t="shared" si="114"/>
        <v>#DIV/0!</v>
      </c>
      <c r="CP290" s="26" t="e">
        <f t="shared" si="115"/>
        <v>#DIV/0!</v>
      </c>
      <c r="CQ290" s="26" t="e">
        <f>10*LOG10(IF(CI290="",0,POWER(10,((CI290+'ModelParams Lw'!$O$4)/10))) +IF(CJ290="",0,POWER(10,((CJ290+'ModelParams Lw'!$P$4)/10))) +IF(CK290="",0,POWER(10,((CK290+'ModelParams Lw'!$Q$4)/10))) +IF(CL290="",0,POWER(10,((CL290+'ModelParams Lw'!$R$4)/10))) +IF(CM290="",0,POWER(10,((CM290+'ModelParams Lw'!$S$4)/10))) +IF(CN290="",0,POWER(10,((CN290+'ModelParams Lw'!$T$4)/10))) +IF(CO290="",0,POWER(10,((CO290+'ModelParams Lw'!$U$4)/10)))+IF(CP290="",0,POWER(10,((CP290+'ModelParams Lw'!$V$4)/10))))</f>
        <v>#DIV/0!</v>
      </c>
      <c r="CR290" s="26" t="e">
        <f t="shared" si="116"/>
        <v>#DIV/0!</v>
      </c>
      <c r="CS290" s="26" t="e">
        <f>(CI290-'ModelParams Lw'!$O$10)/'ModelParams Lw'!$O$11</f>
        <v>#DIV/0!</v>
      </c>
      <c r="CT290" s="26" t="e">
        <f>(CJ290-'ModelParams Lw'!$P$10)/'ModelParams Lw'!$P$11</f>
        <v>#DIV/0!</v>
      </c>
      <c r="CU290" s="26" t="e">
        <f>(CK290-'ModelParams Lw'!$Q$10)/'ModelParams Lw'!$Q$11</f>
        <v>#DIV/0!</v>
      </c>
      <c r="CV290" s="26" t="e">
        <f>(CL290-'ModelParams Lw'!$R$10)/'ModelParams Lw'!$R$11</f>
        <v>#DIV/0!</v>
      </c>
      <c r="CW290" s="26" t="e">
        <f>(CM290-'ModelParams Lw'!$S$10)/'ModelParams Lw'!$S$11</f>
        <v>#DIV/0!</v>
      </c>
      <c r="CX290" s="26" t="e">
        <f>(CN290-'ModelParams Lw'!$T$10)/'ModelParams Lw'!$T$11</f>
        <v>#DIV/0!</v>
      </c>
      <c r="CY290" s="26" t="e">
        <f>(CO290-'ModelParams Lw'!$U$10)/'ModelParams Lw'!$U$11</f>
        <v>#DIV/0!</v>
      </c>
      <c r="CZ290" s="26" t="e">
        <f>(CP290-'ModelParams Lw'!$V$10)/'ModelParams Lw'!$V$11</f>
        <v>#DIV/0!</v>
      </c>
    </row>
    <row r="291" spans="1:104" x14ac:dyDescent="0.2">
      <c r="A291" s="13">
        <f>Calcul!A293</f>
        <v>0</v>
      </c>
      <c r="B291" s="13">
        <f t="shared" si="117"/>
        <v>0</v>
      </c>
      <c r="C291" s="13">
        <f>Calcul!B293</f>
        <v>0</v>
      </c>
      <c r="D291" s="13">
        <f>Calcul!C293/1000</f>
        <v>0</v>
      </c>
      <c r="E291" s="13">
        <f>Calcul!D293/1000</f>
        <v>0</v>
      </c>
      <c r="F291" s="13">
        <f t="shared" si="118"/>
        <v>0</v>
      </c>
      <c r="G291" s="23" t="e">
        <f>DEGREES(ACOS(1-(1/'ModelParams Lw'!B$15*SQRT(0.5*1.2/'Sound Power'!$C291)*('Sound Power'!$B291/3600)/('Sound Power'!$D291)/('Sound Power'!$F291))))</f>
        <v>#DIV/0!</v>
      </c>
      <c r="H291" s="23" t="e">
        <f>DEGREES(ACOS(1-(1/'ModelParams Lw'!C$15*SQRT(0.5*1.2/'Sound Power'!$C291)*('Sound Power'!$B291/3600)/('Sound Power'!$D291)/('Sound Power'!$F291))))</f>
        <v>#DIV/0!</v>
      </c>
      <c r="I291" s="23" t="e">
        <f>DEGREES(ACOS(1-(1/'ModelParams Lw'!D$15*SQRT(0.5*1.2/'Sound Power'!$C291)*('Sound Power'!$B291/3600)/('Sound Power'!$D291)/('Sound Power'!$F291))))</f>
        <v>#DIV/0!</v>
      </c>
      <c r="J291" s="23" t="e">
        <f>DEGREES(ACOS(1-(1/'ModelParams Lw'!E$15*SQRT(0.5*1.2/'Sound Power'!$C291)*('Sound Power'!$B291/3600)/('Sound Power'!$D291)/('Sound Power'!$F291))))</f>
        <v>#DIV/0!</v>
      </c>
      <c r="K291" s="23" t="e">
        <f>DEGREES(ACOS(1-(1/'ModelParams Lw'!F$15*SQRT(0.5*1.2/'Sound Power'!$C291)*('Sound Power'!$B291/3600)/('Sound Power'!$D291)/('Sound Power'!$F291))))</f>
        <v>#DIV/0!</v>
      </c>
      <c r="L291" s="23" t="e">
        <f>DEGREES(ACOS(1-(1/'ModelParams Lw'!G$15*SQRT(0.5*1.2/'Sound Power'!$C291)*('Sound Power'!$B291/3600)/('Sound Power'!$D291)/('Sound Power'!$F291))))</f>
        <v>#DIV/0!</v>
      </c>
      <c r="M291" s="23" t="e">
        <f>DEGREES(ACOS(1-(1/'ModelParams Lw'!H$15*SQRT(0.5*1.2/'Sound Power'!$C291)*('Sound Power'!$B291/3600)/('Sound Power'!$D291)/('Sound Power'!$F291))))</f>
        <v>#DIV/0!</v>
      </c>
      <c r="N291" s="23" t="e">
        <f>DEGREES(ACOS(1-(1/'ModelParams Lw'!I$15*SQRT(0.5*1.2/'Sound Power'!$C291)*('Sound Power'!$B291/3600)/('Sound Power'!$D291)/('Sound Power'!$F291))))</f>
        <v>#DIV/0!</v>
      </c>
      <c r="O291" s="26" t="e">
        <f>('ModelParams Lw'!B$4*LN('Sound Power'!G291)/(1+EXP(-('Sound Power'!$D291*1000+'ModelParams Lw'!B$6)/'ModelParams Lw'!B$7))+'ModelParams Lw'!B$5)*LN('Sound Power'!$B291)-('ModelParams Lw'!B$8+'ModelParams Lw'!B$9*$D291+'ModelParams Lw'!B$10*'Sound Power'!$F291^'ModelParams Lw'!B$14+'ModelParams Lw'!B$11*LN('Sound Power'!G291)+'ModelParams Lw'!B$12*'Sound Power'!$D291*'Sound Power'!$F291+'ModelParams Lw'!B$13*'Sound Power'!$D291*LN('Sound Power'!G291))</f>
        <v>#DIV/0!</v>
      </c>
      <c r="P291" s="26" t="e">
        <f>('ModelParams Lw'!C$4*LN('Sound Power'!H291)/(1+EXP(-('Sound Power'!$D291*1000+'ModelParams Lw'!C$6)/'ModelParams Lw'!C$7))+'ModelParams Lw'!C$5)*LN('Sound Power'!$B291)-('ModelParams Lw'!C$8+'ModelParams Lw'!C$9*$D291+'ModelParams Lw'!C$10*'Sound Power'!$F291^'ModelParams Lw'!C$14+'ModelParams Lw'!C$11*LN('Sound Power'!H291)+'ModelParams Lw'!C$12*'Sound Power'!$D291*'Sound Power'!$F291+'ModelParams Lw'!C$13*'Sound Power'!$D291*LN('Sound Power'!H291))</f>
        <v>#DIV/0!</v>
      </c>
      <c r="Q291" s="26" t="e">
        <f>('ModelParams Lw'!D$4*LN('Sound Power'!I291)/(1+EXP(-('Sound Power'!$D291*1000+'ModelParams Lw'!D$6)/'ModelParams Lw'!D$7))+'ModelParams Lw'!D$5)*LN('Sound Power'!$B291)-('ModelParams Lw'!D$8+'ModelParams Lw'!D$9*$D291+'ModelParams Lw'!D$10*'Sound Power'!$F291^'ModelParams Lw'!D$14+'ModelParams Lw'!D$11*LN('Sound Power'!I291)+'ModelParams Lw'!D$12*'Sound Power'!$D291*'Sound Power'!$F291+'ModelParams Lw'!D$13*'Sound Power'!$D291*LN('Sound Power'!I291))</f>
        <v>#DIV/0!</v>
      </c>
      <c r="R291" s="26" t="e">
        <f>('ModelParams Lw'!E$4*LN('Sound Power'!J291)/(1+EXP(-('Sound Power'!$D291*1000+'ModelParams Lw'!E$6)/'ModelParams Lw'!E$7))+'ModelParams Lw'!E$5)*LN('Sound Power'!$B291)-('ModelParams Lw'!E$8+'ModelParams Lw'!E$9*$D291+'ModelParams Lw'!E$10*'Sound Power'!$F291^'ModelParams Lw'!E$14+'ModelParams Lw'!E$11*LN('Sound Power'!J291)+'ModelParams Lw'!E$12*'Sound Power'!$D291*'Sound Power'!$F291+'ModelParams Lw'!E$13*'Sound Power'!$D291*LN('Sound Power'!J291))</f>
        <v>#DIV/0!</v>
      </c>
      <c r="S291" s="26" t="e">
        <f>('ModelParams Lw'!F$4*LN('Sound Power'!K291)/(1+EXP(-('Sound Power'!$D291*1000+'ModelParams Lw'!F$6)/'ModelParams Lw'!F$7))+'ModelParams Lw'!F$5)*LN('Sound Power'!$B291)-('ModelParams Lw'!F$8+'ModelParams Lw'!F$9*$D291+'ModelParams Lw'!F$10*'Sound Power'!$F291^'ModelParams Lw'!F$14+'ModelParams Lw'!F$11*LN('Sound Power'!K291)+'ModelParams Lw'!F$12*'Sound Power'!$D291*'Sound Power'!$F291+'ModelParams Lw'!F$13*'Sound Power'!$D291*LN('Sound Power'!K291))</f>
        <v>#DIV/0!</v>
      </c>
      <c r="T291" s="26" t="e">
        <f>('ModelParams Lw'!G$4*LN('Sound Power'!L291)/(1+EXP(-('Sound Power'!$D291*1000+'ModelParams Lw'!G$6)/'ModelParams Lw'!G$7))+'ModelParams Lw'!G$5)*LN('Sound Power'!$B291)-('ModelParams Lw'!G$8+'ModelParams Lw'!G$9*$D291+'ModelParams Lw'!G$10*'Sound Power'!$F291^'ModelParams Lw'!G$14+'ModelParams Lw'!G$11*LN('Sound Power'!L291)+'ModelParams Lw'!G$12*'Sound Power'!$D291*'Sound Power'!$F291+'ModelParams Lw'!G$13*'Sound Power'!$D291*LN('Sound Power'!L291))</f>
        <v>#DIV/0!</v>
      </c>
      <c r="U291" s="26" t="e">
        <f>('ModelParams Lw'!H$4*LN('Sound Power'!M291)/(1+EXP(-('Sound Power'!$D291*1000+'ModelParams Lw'!H$6)/'ModelParams Lw'!H$7))+'ModelParams Lw'!H$5)*LN('Sound Power'!$B291)-('ModelParams Lw'!H$8+'ModelParams Lw'!H$9*$D291+'ModelParams Lw'!H$10*'Sound Power'!$F291^'ModelParams Lw'!H$14+'ModelParams Lw'!H$11*LN('Sound Power'!M291)+'ModelParams Lw'!H$12*'Sound Power'!$D291*'Sound Power'!$F291+'ModelParams Lw'!H$13*'Sound Power'!$D291*LN('Sound Power'!M291))</f>
        <v>#DIV/0!</v>
      </c>
      <c r="V291" s="26" t="e">
        <f>('ModelParams Lw'!I$4*LN('Sound Power'!N291)/(1+EXP(-('Sound Power'!$D291*1000+'ModelParams Lw'!I$6)/'ModelParams Lw'!I$7))+'ModelParams Lw'!I$5)*LN('Sound Power'!$B291)-('ModelParams Lw'!I$8+'ModelParams Lw'!I$9*$D291+'ModelParams Lw'!I$10*'Sound Power'!$F291^'ModelParams Lw'!I$14+'ModelParams Lw'!I$11*LN('Sound Power'!N291)+'ModelParams Lw'!I$12*'Sound Power'!$D291*'Sound Power'!$F291+'ModelParams Lw'!I$13*'Sound Power'!$D291*LN('Sound Power'!N291))</f>
        <v>#DIV/0!</v>
      </c>
      <c r="W291" s="26" t="e">
        <f>10*LOG10(IF(O291="",0,POWER(10,((O291+'ModelParams Lw'!$O$4)/10))) +IF(P291="",0,POWER(10,((P291+'ModelParams Lw'!$P$4)/10))) +IF(Q291="",0,POWER(10,((Q291+'ModelParams Lw'!$Q$4)/10))) +IF(R291="",0,POWER(10,((R291+'ModelParams Lw'!$R$4)/10))) +IF(S291="",0,POWER(10,((S291+'ModelParams Lw'!$S$4)/10))) +IF(T291="",0,POWER(10,((T291+'ModelParams Lw'!$T$4)/10))) +IF(U291="",0,POWER(10,((U291+'ModelParams Lw'!$U$4)/10)))+IF(V291="",0,POWER(10,((V291+'ModelParams Lw'!$V$4)/10))))</f>
        <v>#DIV/0!</v>
      </c>
      <c r="X291" s="26" t="e">
        <f t="shared" si="102"/>
        <v>#DIV/0!</v>
      </c>
      <c r="Y291" s="26" t="e">
        <f>(O291-'ModelParams Lw'!O$10)/'ModelParams Lw'!O$11</f>
        <v>#DIV/0!</v>
      </c>
      <c r="Z291" s="26" t="e">
        <f>(P291-'ModelParams Lw'!P$10)/'ModelParams Lw'!P$11</f>
        <v>#DIV/0!</v>
      </c>
      <c r="AA291" s="26" t="e">
        <f>(Q291-'ModelParams Lw'!Q$10)/'ModelParams Lw'!Q$11</f>
        <v>#DIV/0!</v>
      </c>
      <c r="AB291" s="26" t="e">
        <f>(R291-'ModelParams Lw'!R$10)/'ModelParams Lw'!R$11</f>
        <v>#DIV/0!</v>
      </c>
      <c r="AC291" s="26" t="e">
        <f>(S291-'ModelParams Lw'!S$10)/'ModelParams Lw'!S$11</f>
        <v>#DIV/0!</v>
      </c>
      <c r="AD291" s="26" t="e">
        <f>(T291-'ModelParams Lw'!T$10)/'ModelParams Lw'!T$11</f>
        <v>#DIV/0!</v>
      </c>
      <c r="AE291" s="26" t="e">
        <f>(U291-'ModelParams Lw'!U$10)/'ModelParams Lw'!U$11</f>
        <v>#DIV/0!</v>
      </c>
      <c r="AF291" s="26" t="e">
        <f>(V291-'ModelParams Lw'!V$10)/'ModelParams Lw'!V$11</f>
        <v>#DIV/0!</v>
      </c>
      <c r="AG291" s="26" t="e">
        <f t="shared" si="103"/>
        <v>#DIV/0!</v>
      </c>
      <c r="AH291" s="26" t="e">
        <f>VLOOKUP(D291*1000,'ModelParams Lw'!$A$38:$D$58,4)</f>
        <v>#N/A</v>
      </c>
      <c r="AI291" s="56" t="e">
        <f>VLOOKUP(D291*1000,'ModelParams Lw'!$A$38:$D$58,2)</f>
        <v>#N/A</v>
      </c>
      <c r="AJ291" s="46" t="e">
        <f t="shared" si="104"/>
        <v>#DIV/0!</v>
      </c>
      <c r="AK291" s="26" t="e">
        <f t="shared" si="105"/>
        <v>#VALUE!</v>
      </c>
      <c r="AL291" s="26" t="e">
        <f>IF($AI291=100,'ModelParams Lw'!R$35*'Sound Power'!$AH291^2+'ModelParams Lw'!R$36*'Sound Power'!$AH291+'ModelParams Lw'!R$37,IF($AI291=150,'ModelParams Lw'!R$38*'Sound Power'!$AH291^2+'ModelParams Lw'!R$39*'Sound Power'!$AH291+'ModelParams Lw'!R$40,'ModelParams Lw'!R$41*'Sound Power'!$AH291^2+'ModelParams Lw'!R$42*'Sound Power'!$AH291+'ModelParams Lw'!R$43))</f>
        <v>#N/A</v>
      </c>
      <c r="AM291" s="26" t="e">
        <f>IF($AI291=100,'ModelParams Lw'!S$35*'Sound Power'!$AH291^2+'ModelParams Lw'!S$36*'Sound Power'!$AH291+'ModelParams Lw'!S$37,IF($AI291=150,'ModelParams Lw'!S$38*'Sound Power'!$AH291^2+'ModelParams Lw'!S$39*'Sound Power'!$AH291+'ModelParams Lw'!S$40,'ModelParams Lw'!S$41*'Sound Power'!$AH291^2+'ModelParams Lw'!S$42*'Sound Power'!$AH291+'ModelParams Lw'!S$43))</f>
        <v>#N/A</v>
      </c>
      <c r="AN291" s="26" t="e">
        <f>IF($AI291=100,'ModelParams Lw'!T$35*'Sound Power'!$AH291^2+'ModelParams Lw'!T$36*'Sound Power'!$AH291+'ModelParams Lw'!T$37,IF($AI291=150,'ModelParams Lw'!T$38*'Sound Power'!$AH291^2+'ModelParams Lw'!T$39*'Sound Power'!$AH291+'ModelParams Lw'!T$40,'ModelParams Lw'!T$41*'Sound Power'!$AH291^2+'ModelParams Lw'!T$42*'Sound Power'!$AH291+'ModelParams Lw'!T$43))</f>
        <v>#N/A</v>
      </c>
      <c r="AO291" s="26" t="e">
        <f>IF($AI291=100,'ModelParams Lw'!U$35*'Sound Power'!$AH291^2+'ModelParams Lw'!U$36*'Sound Power'!$AH291+'ModelParams Lw'!U$37,IF($AI291=150,'ModelParams Lw'!U$38*'Sound Power'!$AH291^2+'ModelParams Lw'!U$39*'Sound Power'!$AH291+'ModelParams Lw'!U$40,'ModelParams Lw'!U$41*'Sound Power'!$AH291^2+'ModelParams Lw'!U$42*'Sound Power'!$AH291+'ModelParams Lw'!U$43))</f>
        <v>#N/A</v>
      </c>
      <c r="AP291" s="26" t="e">
        <f>IF($AI291=100,'ModelParams Lw'!V$35*'Sound Power'!$AH291^2+'ModelParams Lw'!V$36*'Sound Power'!$AH291+'ModelParams Lw'!V$37,IF($AI291=150,'ModelParams Lw'!V$38*'Sound Power'!$AH291^2+'ModelParams Lw'!V$39*'Sound Power'!$AH291+'ModelParams Lw'!V$40,'ModelParams Lw'!V$41*'Sound Power'!$AH291^2+'ModelParams Lw'!V$42*'Sound Power'!$AH291+'ModelParams Lw'!V$43))</f>
        <v>#N/A</v>
      </c>
      <c r="AQ291" s="26" t="e">
        <f>IF($AI291=100,'ModelParams Lw'!W$35*'Sound Power'!$AH291^2+'ModelParams Lw'!W$36*'Sound Power'!$AH291+'ModelParams Lw'!W$37,IF($AI291=150,'ModelParams Lw'!W$38*'Sound Power'!$AH291^2+'ModelParams Lw'!W$39*'Sound Power'!$AH291+'ModelParams Lw'!W$40,'ModelParams Lw'!W$41*'Sound Power'!$AH291^2+'ModelParams Lw'!W$42*'Sound Power'!$AH291+'ModelParams Lw'!W$43))</f>
        <v>#N/A</v>
      </c>
      <c r="AR291" s="26" t="e">
        <f t="shared" si="106"/>
        <v>#VALUE!</v>
      </c>
      <c r="AS291" s="26" t="e">
        <f>IF(26.83*LN($AJ291)-11.791-'ModelParams Lw'!B$35&lt;0,0,26.83*LN($AJ291)-11.791-'ModelParams Lw'!B$35)</f>
        <v>#DIV/0!</v>
      </c>
      <c r="AT291" s="26" t="e">
        <f>IF(26.83*LN($AJ291)-11.791-'ModelParams Lw'!C$35&lt;0,0,26.83*LN($AJ291)-11.791-'ModelParams Lw'!C$35)</f>
        <v>#DIV/0!</v>
      </c>
      <c r="AU291" s="26" t="e">
        <f>IF(26.83*LN($AJ291)-11.791-'ModelParams Lw'!D$35&lt;0,0,26.83*LN($AJ291)-11.791-'ModelParams Lw'!D$35)</f>
        <v>#DIV/0!</v>
      </c>
      <c r="AV291" s="26" t="e">
        <f>IF(26.83*LN($AJ291)-11.791-'ModelParams Lw'!E$35&lt;0,0,26.83*LN($AJ291)-11.791-'ModelParams Lw'!E$35)</f>
        <v>#DIV/0!</v>
      </c>
      <c r="AW291" s="26" t="e">
        <f>IF(26.83*LN($AJ291)-11.791-'ModelParams Lw'!F$35&lt;0,0,26.83*LN($AJ291)-11.791-'ModelParams Lw'!F$35)</f>
        <v>#DIV/0!</v>
      </c>
      <c r="AX291" s="26" t="e">
        <f>IF(26.83*LN($AJ291)-11.791-'ModelParams Lw'!G$35&lt;0,0,26.83*LN($AJ291)-11.791-'ModelParams Lw'!G$35)</f>
        <v>#DIV/0!</v>
      </c>
      <c r="AY291" s="26" t="e">
        <f>IF(26.83*LN($AJ291)-11.791-'ModelParams Lw'!H$35&lt;0,0,26.83*LN($AJ291)-11.791-'ModelParams Lw'!H$35)</f>
        <v>#DIV/0!</v>
      </c>
      <c r="AZ291" s="26" t="e">
        <f>IF(26.83*LN($AJ291)-11.791-'ModelParams Lw'!I$35&lt;0,0,26.83*LN($AJ291)-11.791-'ModelParams Lw'!I$35)</f>
        <v>#DIV/0!</v>
      </c>
      <c r="BA291" s="26" t="e">
        <f t="shared" si="119"/>
        <v>#DIV/0!</v>
      </c>
      <c r="BB291" s="26" t="e">
        <f t="shared" si="120"/>
        <v>#DIV/0!</v>
      </c>
      <c r="BC291" s="26" t="e">
        <f t="shared" si="121"/>
        <v>#DIV/0!</v>
      </c>
      <c r="BD291" s="26" t="e">
        <f t="shared" si="122"/>
        <v>#DIV/0!</v>
      </c>
      <c r="BE291" s="26" t="e">
        <f t="shared" si="123"/>
        <v>#DIV/0!</v>
      </c>
      <c r="BF291" s="26" t="e">
        <f t="shared" si="124"/>
        <v>#DIV/0!</v>
      </c>
      <c r="BG291" s="26" t="e">
        <f t="shared" si="125"/>
        <v>#DIV/0!</v>
      </c>
      <c r="BH291" s="26" t="e">
        <f t="shared" si="126"/>
        <v>#DIV/0!</v>
      </c>
      <c r="BI291" s="26" t="e">
        <f>10*LOG10(IF(BA291="",0,POWER(10,((BA291+'ModelParams Lw'!$O$4)/10))) +IF(BB291="",0,POWER(10,((BB291+'ModelParams Lw'!$P$4)/10))) +IF(BC291="",0,POWER(10,((BC291+'ModelParams Lw'!$Q$4)/10))) +IF(BD291="",0,POWER(10,((BD291+'ModelParams Lw'!$R$4)/10))) +IF(BE291="",0,POWER(10,((BE291+'ModelParams Lw'!$S$4)/10))) +IF(BF291="",0,POWER(10,((BF291+'ModelParams Lw'!$T$4)/10))) +IF(BG291="",0,POWER(10,((BG291+'ModelParams Lw'!$U$4)/10)))+IF(BH291="",0,POWER(10,((BH291+'ModelParams Lw'!$V$4)/10))))</f>
        <v>#DIV/0!</v>
      </c>
      <c r="BJ291" s="26" t="e">
        <f t="shared" si="107"/>
        <v>#DIV/0!</v>
      </c>
      <c r="BK291" s="26" t="e">
        <f>(BA291-'ModelParams Lw'!O$10)/'ModelParams Lw'!O$11</f>
        <v>#DIV/0!</v>
      </c>
      <c r="BL291" s="26" t="e">
        <f>(BB291-'ModelParams Lw'!P$10)/'ModelParams Lw'!P$11</f>
        <v>#DIV/0!</v>
      </c>
      <c r="BM291" s="26" t="e">
        <f>(BC291-'ModelParams Lw'!Q$10)/'ModelParams Lw'!Q$11</f>
        <v>#DIV/0!</v>
      </c>
      <c r="BN291" s="26" t="e">
        <f>(BD291-'ModelParams Lw'!R$10)/'ModelParams Lw'!R$11</f>
        <v>#DIV/0!</v>
      </c>
      <c r="BO291" s="26" t="e">
        <f>(BE291-'ModelParams Lw'!S$10)/'ModelParams Lw'!S$11</f>
        <v>#DIV/0!</v>
      </c>
      <c r="BP291" s="26" t="e">
        <f>(BF291-'ModelParams Lw'!T$10)/'ModelParams Lw'!T$11</f>
        <v>#DIV/0!</v>
      </c>
      <c r="BQ291" s="26" t="e">
        <f>(BG291-'ModelParams Lw'!U$10)/'ModelParams Lw'!U$11</f>
        <v>#DIV/0!</v>
      </c>
      <c r="BR291" s="26" t="e">
        <f>(BH291-'ModelParams Lw'!V$10)/'ModelParams Lw'!V$11</f>
        <v>#DIV/0!</v>
      </c>
      <c r="BS291" s="23" t="e">
        <f>IF(Calcul!$E293="SW",DEGREES(ACOS(1-(1/'ModelParams Lw'!C$25*SQRT(0.5*1.2/'Sound Power'!$C291)*('Sound Power'!$B291/3600)/('Sound Power'!$D291)/('Sound Power'!$F291)))),DEGREES(ACOS(1-(1/'ModelParams Lw'!C$29*SQRT(0.5*1.2/'Sound Power'!$C291)*('Sound Power'!$B291/3600)/('Sound Power'!$D291)/('Sound Power'!$F291)))))</f>
        <v>#DIV/0!</v>
      </c>
      <c r="BT291" s="23" t="e">
        <f>IF(Calcul!$E293="SW",DEGREES(ACOS(1-(1/'ModelParams Lw'!D$25*SQRT(0.5*1.2/'Sound Power'!$C291)*('Sound Power'!$B291/3600)/('Sound Power'!$D291)/('Sound Power'!$F291)))),DEGREES(ACOS(1-(1/'ModelParams Lw'!D$29*SQRT(0.5*1.2/'Sound Power'!$C291)*('Sound Power'!$B291/3600)/('Sound Power'!$D291)/('Sound Power'!$F291)))))</f>
        <v>#DIV/0!</v>
      </c>
      <c r="BU291" s="23" t="e">
        <f>IF(Calcul!$E293="SW",DEGREES(ACOS(1-(1/'ModelParams Lw'!E$25*SQRT(0.5*1.2/'Sound Power'!$C291)*('Sound Power'!$B291/3600)/('Sound Power'!$D291)/('Sound Power'!$F291)))),DEGREES(ACOS(1-(1/'ModelParams Lw'!E$29*SQRT(0.5*1.2/'Sound Power'!$C291)*('Sound Power'!$B291/3600)/('Sound Power'!$D291)/('Sound Power'!$F291)))))</f>
        <v>#DIV/0!</v>
      </c>
      <c r="BV291" s="23" t="e">
        <f>IF(Calcul!$E293="SW",DEGREES(ACOS(1-(1/'ModelParams Lw'!F$25*SQRT(0.5*1.2/'Sound Power'!$C291)*('Sound Power'!$B291/3600)/('Sound Power'!$D291)/('Sound Power'!$F291)))),DEGREES(ACOS(1-(1/'ModelParams Lw'!F$29*SQRT(0.5*1.2/'Sound Power'!$C291)*('Sound Power'!$B291/3600)/('Sound Power'!$D291)/('Sound Power'!$F291)))))</f>
        <v>#DIV/0!</v>
      </c>
      <c r="BW291" s="23" t="e">
        <f>IF(Calcul!$E293="SW",DEGREES(ACOS(1-(1/'ModelParams Lw'!G$25*SQRT(0.5*1.2/'Sound Power'!$C291)*('Sound Power'!$B291/3600)/('Sound Power'!$D291)/('Sound Power'!$F291)))),DEGREES(ACOS(1-(1/'ModelParams Lw'!G$29*SQRT(0.5*1.2/'Sound Power'!$C291)*('Sound Power'!$B291/3600)/('Sound Power'!$D291)/('Sound Power'!$F291)))))</f>
        <v>#DIV/0!</v>
      </c>
      <c r="BX291" s="23" t="e">
        <f>IF(Calcul!$E293="SW",DEGREES(ACOS(1-(1/'ModelParams Lw'!H$25*SQRT(0.5*1.2/'Sound Power'!$C291)*('Sound Power'!$B291/3600)/('Sound Power'!$D291)/('Sound Power'!$F291)))),DEGREES(ACOS(1-(1/'ModelParams Lw'!H$29*SQRT(0.5*1.2/'Sound Power'!$C291)*('Sound Power'!$B291/3600)/('Sound Power'!$D291)/('Sound Power'!$F291)))))</f>
        <v>#DIV/0!</v>
      </c>
      <c r="BY291" s="23" t="e">
        <f>IF(Calcul!$E293="SW",DEGREES(ACOS(1-(1/'ModelParams Lw'!I$25*SQRT(0.5*1.2/'Sound Power'!$C291)*('Sound Power'!$B291/3600)/('Sound Power'!$D291)/('Sound Power'!$F291)))),DEGREES(ACOS(1-(1/'ModelParams Lw'!I$29*SQRT(0.5*1.2/'Sound Power'!$C291)*('Sound Power'!$B291/3600)/('Sound Power'!$D291)/('Sound Power'!$F291)))))</f>
        <v>#DIV/0!</v>
      </c>
      <c r="BZ291" s="23" t="e">
        <f>IF(Calcul!$E293="SW",DEGREES(ACOS(1-(1/'ModelParams Lw'!J$25*SQRT(0.5*1.2/'Sound Power'!$C291)*('Sound Power'!$B291/3600)/('Sound Power'!$D291)/('Sound Power'!$F291)))),DEGREES(ACOS(1-(1/'ModelParams Lw'!J$29*SQRT(0.5*1.2/'Sound Power'!$C291)*('Sound Power'!$B291/3600)/('Sound Power'!$D291)/('Sound Power'!$F291)))))</f>
        <v>#DIV/0!</v>
      </c>
      <c r="CA291" s="26" t="e">
        <f>IF(Calcul!$E293="SW",'ModelParams Lw'!C$22+'ModelParams Lw'!C$23*LOG('Sound Power'!$D291/'Sound Power'!$E291)+'ModelParams Lw'!C$24*LN('Sound Power'!BS291),IF('ModelParams Lw'!C$26+'ModelParams Lw'!C$27*LOG('Sound Power'!$D291/'Sound Power'!$E291)+'ModelParams Lw'!C$28*LN('Sound Power'!BS291)&lt;'ModelParams Lw'!C$22+'ModelParams Lw'!C$23*LOG('Sound Power'!$D291/'Sound Power'!$E291)+'ModelParams Lw'!C$24*LN('Sound Power'!BS291),'ModelParams Lw'!C$22+'ModelParams Lw'!C$23*LOG('Sound Power'!$D291/'Sound Power'!$E291)+'ModelParams Lw'!C$24*LN('Sound Power'!BS291),'ModelParams Lw'!C$26+'ModelParams Lw'!C$27*LOG('Sound Power'!$D291/'Sound Power'!$E291)+'ModelParams Lw'!C$28*LN('Sound Power'!BS291)))</f>
        <v>#DIV/0!</v>
      </c>
      <c r="CB291" s="26" t="e">
        <f>IF(Calcul!$E293="SW",'ModelParams Lw'!D$22+'ModelParams Lw'!D$23*LOG('Sound Power'!$D291/'Sound Power'!$E291)+'ModelParams Lw'!D$24*LN('Sound Power'!BT291),IF('ModelParams Lw'!D$26+'ModelParams Lw'!D$27*LOG('Sound Power'!$D291/'Sound Power'!$E291)+'ModelParams Lw'!D$28*LN('Sound Power'!BT291)&lt;'ModelParams Lw'!D$22+'ModelParams Lw'!D$23*LOG('Sound Power'!$D291/'Sound Power'!$E291)+'ModelParams Lw'!D$24*LN('Sound Power'!BT291),'ModelParams Lw'!D$22+'ModelParams Lw'!D$23*LOG('Sound Power'!$D291/'Sound Power'!$E291)+'ModelParams Lw'!D$24*LN('Sound Power'!BT291),'ModelParams Lw'!D$26+'ModelParams Lw'!D$27*LOG('Sound Power'!$D291/'Sound Power'!$E291)+'ModelParams Lw'!D$28*LN('Sound Power'!BT291)))</f>
        <v>#DIV/0!</v>
      </c>
      <c r="CC291" s="26" t="e">
        <f>IF(Calcul!$E293="SW",'ModelParams Lw'!E$22+'ModelParams Lw'!E$23*LOG('Sound Power'!$D291/'Sound Power'!$E291)+'ModelParams Lw'!E$24*LN('Sound Power'!BU291),IF('ModelParams Lw'!E$26+'ModelParams Lw'!E$27*LOG('Sound Power'!$D291/'Sound Power'!$E291)+'ModelParams Lw'!E$28*LN('Sound Power'!BU291)&lt;'ModelParams Lw'!E$22+'ModelParams Lw'!E$23*LOG('Sound Power'!$D291/'Sound Power'!$E291)+'ModelParams Lw'!E$24*LN('Sound Power'!BU291),'ModelParams Lw'!E$22+'ModelParams Lw'!E$23*LOG('Sound Power'!$D291/'Sound Power'!$E291)+'ModelParams Lw'!E$24*LN('Sound Power'!BU291),'ModelParams Lw'!E$26+'ModelParams Lw'!E$27*LOG('Sound Power'!$D291/'Sound Power'!$E291)+'ModelParams Lw'!E$28*LN('Sound Power'!BU291)))</f>
        <v>#DIV/0!</v>
      </c>
      <c r="CD291" s="26" t="e">
        <f>IF(Calcul!$E293="SW",'ModelParams Lw'!F$22+'ModelParams Lw'!F$23*LOG('Sound Power'!$D291/'Sound Power'!$E291)+'ModelParams Lw'!F$24*LN('Sound Power'!BV291),IF('ModelParams Lw'!F$26+'ModelParams Lw'!F$27*LOG('Sound Power'!$D291/'Sound Power'!$E291)+'ModelParams Lw'!F$28*LN('Sound Power'!BV291)&lt;'ModelParams Lw'!F$22+'ModelParams Lw'!F$23*LOG('Sound Power'!$D291/'Sound Power'!$E291)+'ModelParams Lw'!F$24*LN('Sound Power'!BV291),'ModelParams Lw'!F$22+'ModelParams Lw'!F$23*LOG('Sound Power'!$D291/'Sound Power'!$E291)+'ModelParams Lw'!F$24*LN('Sound Power'!BV291),'ModelParams Lw'!F$26+'ModelParams Lw'!F$27*LOG('Sound Power'!$D291/'Sound Power'!$E291)+'ModelParams Lw'!F$28*LN('Sound Power'!BV291)))</f>
        <v>#DIV/0!</v>
      </c>
      <c r="CE291" s="26" t="e">
        <f>IF(Calcul!$E293="SW",'ModelParams Lw'!G$22+'ModelParams Lw'!G$23*LOG('Sound Power'!$D291/'Sound Power'!$E291)+'ModelParams Lw'!G$24*LN('Sound Power'!BW291),IF('ModelParams Lw'!G$26+'ModelParams Lw'!G$27*LOG('Sound Power'!$D291/'Sound Power'!$E291)+'ModelParams Lw'!G$28*LN('Sound Power'!BW291)&lt;'ModelParams Lw'!G$22+'ModelParams Lw'!G$23*LOG('Sound Power'!$D291/'Sound Power'!$E291)+'ModelParams Lw'!G$24*LN('Sound Power'!BW291),'ModelParams Lw'!G$22+'ModelParams Lw'!G$23*LOG('Sound Power'!$D291/'Sound Power'!$E291)+'ModelParams Lw'!G$24*LN('Sound Power'!BW291),'ModelParams Lw'!G$26+'ModelParams Lw'!G$27*LOG('Sound Power'!$D291/'Sound Power'!$E291)+'ModelParams Lw'!G$28*LN('Sound Power'!BW291)))</f>
        <v>#DIV/0!</v>
      </c>
      <c r="CF291" s="26" t="e">
        <f>IF(Calcul!$E293="SW",'ModelParams Lw'!H$22+'ModelParams Lw'!H$23*LOG('Sound Power'!$D291/'Sound Power'!$E291)+'ModelParams Lw'!H$24*LN('Sound Power'!BX291),IF('ModelParams Lw'!H$26+'ModelParams Lw'!H$27*LOG('Sound Power'!$D291/'Sound Power'!$E291)+'ModelParams Lw'!H$28*LN('Sound Power'!BX291)&lt;'ModelParams Lw'!H$22+'ModelParams Lw'!H$23*LOG('Sound Power'!$D291/'Sound Power'!$E291)+'ModelParams Lw'!H$24*LN('Sound Power'!BX291),'ModelParams Lw'!H$22+'ModelParams Lw'!H$23*LOG('Sound Power'!$D291/'Sound Power'!$E291)+'ModelParams Lw'!H$24*LN('Sound Power'!BX291),'ModelParams Lw'!H$26+'ModelParams Lw'!H$27*LOG('Sound Power'!$D291/'Sound Power'!$E291)+'ModelParams Lw'!H$28*LN('Sound Power'!BX291)))</f>
        <v>#DIV/0!</v>
      </c>
      <c r="CG291" s="26" t="e">
        <f>IF(Calcul!$E293="SW",'ModelParams Lw'!I$22+'ModelParams Lw'!I$23*LOG('Sound Power'!$D291/'Sound Power'!$E291)+'ModelParams Lw'!I$24*LN('Sound Power'!BY291),IF('ModelParams Lw'!I$26+'ModelParams Lw'!I$27*LOG('Sound Power'!$D291/'Sound Power'!$E291)+'ModelParams Lw'!I$28*LN('Sound Power'!BY291)&lt;'ModelParams Lw'!I$22+'ModelParams Lw'!I$23*LOG('Sound Power'!$D291/'Sound Power'!$E291)+'ModelParams Lw'!I$24*LN('Sound Power'!BY291),'ModelParams Lw'!I$22+'ModelParams Lw'!I$23*LOG('Sound Power'!$D291/'Sound Power'!$E291)+'ModelParams Lw'!I$24*LN('Sound Power'!BY291),'ModelParams Lw'!I$26+'ModelParams Lw'!I$27*LOG('Sound Power'!$D291/'Sound Power'!$E291)+'ModelParams Lw'!I$28*LN('Sound Power'!BY291)))</f>
        <v>#DIV/0!</v>
      </c>
      <c r="CH291" s="26" t="e">
        <f>IF(Calcul!$E293="SW",'ModelParams Lw'!J$22+'ModelParams Lw'!J$23*LOG('Sound Power'!$D291/'Sound Power'!$E291)+'ModelParams Lw'!J$24*LN('Sound Power'!BZ291),IF('ModelParams Lw'!J$26+'ModelParams Lw'!J$27*LOG('Sound Power'!$D291/'Sound Power'!$E291)+'ModelParams Lw'!J$28*LN('Sound Power'!BZ291)&lt;'ModelParams Lw'!J$22+'ModelParams Lw'!J$23*LOG('Sound Power'!$D291/'Sound Power'!$E291)+'ModelParams Lw'!J$24*LN('Sound Power'!BZ291),'ModelParams Lw'!J$22+'ModelParams Lw'!J$23*LOG('Sound Power'!$D291/'Sound Power'!$E291)+'ModelParams Lw'!J$24*LN('Sound Power'!BZ291),'ModelParams Lw'!J$26+'ModelParams Lw'!J$27*LOG('Sound Power'!$D291/'Sound Power'!$E291)+'ModelParams Lw'!J$28*LN('Sound Power'!BZ291)))</f>
        <v>#DIV/0!</v>
      </c>
      <c r="CI291" s="26" t="e">
        <f t="shared" si="108"/>
        <v>#DIV/0!</v>
      </c>
      <c r="CJ291" s="26" t="e">
        <f t="shared" si="109"/>
        <v>#DIV/0!</v>
      </c>
      <c r="CK291" s="26" t="e">
        <f t="shared" si="110"/>
        <v>#DIV/0!</v>
      </c>
      <c r="CL291" s="26" t="e">
        <f t="shared" si="111"/>
        <v>#DIV/0!</v>
      </c>
      <c r="CM291" s="26" t="e">
        <f t="shared" si="112"/>
        <v>#DIV/0!</v>
      </c>
      <c r="CN291" s="26" t="e">
        <f t="shared" si="113"/>
        <v>#DIV/0!</v>
      </c>
      <c r="CO291" s="26" t="e">
        <f t="shared" si="114"/>
        <v>#DIV/0!</v>
      </c>
      <c r="CP291" s="26" t="e">
        <f t="shared" si="115"/>
        <v>#DIV/0!</v>
      </c>
      <c r="CQ291" s="26" t="e">
        <f>10*LOG10(IF(CI291="",0,POWER(10,((CI291+'ModelParams Lw'!$O$4)/10))) +IF(CJ291="",0,POWER(10,((CJ291+'ModelParams Lw'!$P$4)/10))) +IF(CK291="",0,POWER(10,((CK291+'ModelParams Lw'!$Q$4)/10))) +IF(CL291="",0,POWER(10,((CL291+'ModelParams Lw'!$R$4)/10))) +IF(CM291="",0,POWER(10,((CM291+'ModelParams Lw'!$S$4)/10))) +IF(CN291="",0,POWER(10,((CN291+'ModelParams Lw'!$T$4)/10))) +IF(CO291="",0,POWER(10,((CO291+'ModelParams Lw'!$U$4)/10)))+IF(CP291="",0,POWER(10,((CP291+'ModelParams Lw'!$V$4)/10))))</f>
        <v>#DIV/0!</v>
      </c>
      <c r="CR291" s="26" t="e">
        <f t="shared" si="116"/>
        <v>#DIV/0!</v>
      </c>
      <c r="CS291" s="26" t="e">
        <f>(CI291-'ModelParams Lw'!$O$10)/'ModelParams Lw'!$O$11</f>
        <v>#DIV/0!</v>
      </c>
      <c r="CT291" s="26" t="e">
        <f>(CJ291-'ModelParams Lw'!$P$10)/'ModelParams Lw'!$P$11</f>
        <v>#DIV/0!</v>
      </c>
      <c r="CU291" s="26" t="e">
        <f>(CK291-'ModelParams Lw'!$Q$10)/'ModelParams Lw'!$Q$11</f>
        <v>#DIV/0!</v>
      </c>
      <c r="CV291" s="26" t="e">
        <f>(CL291-'ModelParams Lw'!$R$10)/'ModelParams Lw'!$R$11</f>
        <v>#DIV/0!</v>
      </c>
      <c r="CW291" s="26" t="e">
        <f>(CM291-'ModelParams Lw'!$S$10)/'ModelParams Lw'!$S$11</f>
        <v>#DIV/0!</v>
      </c>
      <c r="CX291" s="26" t="e">
        <f>(CN291-'ModelParams Lw'!$T$10)/'ModelParams Lw'!$T$11</f>
        <v>#DIV/0!</v>
      </c>
      <c r="CY291" s="26" t="e">
        <f>(CO291-'ModelParams Lw'!$U$10)/'ModelParams Lw'!$U$11</f>
        <v>#DIV/0!</v>
      </c>
      <c r="CZ291" s="26" t="e">
        <f>(CP291-'ModelParams Lw'!$V$10)/'ModelParams Lw'!$V$11</f>
        <v>#DIV/0!</v>
      </c>
    </row>
    <row r="292" spans="1:104" x14ac:dyDescent="0.2">
      <c r="A292" s="13">
        <f>Calcul!A294</f>
        <v>0</v>
      </c>
      <c r="B292" s="13">
        <f t="shared" si="117"/>
        <v>0</v>
      </c>
      <c r="C292" s="13">
        <f>Calcul!B294</f>
        <v>0</v>
      </c>
      <c r="D292" s="13">
        <f>Calcul!C294/1000</f>
        <v>0</v>
      </c>
      <c r="E292" s="13">
        <f>Calcul!D294/1000</f>
        <v>0</v>
      </c>
      <c r="F292" s="13">
        <f t="shared" si="118"/>
        <v>0</v>
      </c>
      <c r="G292" s="23" t="e">
        <f>DEGREES(ACOS(1-(1/'ModelParams Lw'!B$15*SQRT(0.5*1.2/'Sound Power'!$C292)*('Sound Power'!$B292/3600)/('Sound Power'!$D292)/('Sound Power'!$F292))))</f>
        <v>#DIV/0!</v>
      </c>
      <c r="H292" s="23" t="e">
        <f>DEGREES(ACOS(1-(1/'ModelParams Lw'!C$15*SQRT(0.5*1.2/'Sound Power'!$C292)*('Sound Power'!$B292/3600)/('Sound Power'!$D292)/('Sound Power'!$F292))))</f>
        <v>#DIV/0!</v>
      </c>
      <c r="I292" s="23" t="e">
        <f>DEGREES(ACOS(1-(1/'ModelParams Lw'!D$15*SQRT(0.5*1.2/'Sound Power'!$C292)*('Sound Power'!$B292/3600)/('Sound Power'!$D292)/('Sound Power'!$F292))))</f>
        <v>#DIV/0!</v>
      </c>
      <c r="J292" s="23" t="e">
        <f>DEGREES(ACOS(1-(1/'ModelParams Lw'!E$15*SQRT(0.5*1.2/'Sound Power'!$C292)*('Sound Power'!$B292/3600)/('Sound Power'!$D292)/('Sound Power'!$F292))))</f>
        <v>#DIV/0!</v>
      </c>
      <c r="K292" s="23" t="e">
        <f>DEGREES(ACOS(1-(1/'ModelParams Lw'!F$15*SQRT(0.5*1.2/'Sound Power'!$C292)*('Sound Power'!$B292/3600)/('Sound Power'!$D292)/('Sound Power'!$F292))))</f>
        <v>#DIV/0!</v>
      </c>
      <c r="L292" s="23" t="e">
        <f>DEGREES(ACOS(1-(1/'ModelParams Lw'!G$15*SQRT(0.5*1.2/'Sound Power'!$C292)*('Sound Power'!$B292/3600)/('Sound Power'!$D292)/('Sound Power'!$F292))))</f>
        <v>#DIV/0!</v>
      </c>
      <c r="M292" s="23" t="e">
        <f>DEGREES(ACOS(1-(1/'ModelParams Lw'!H$15*SQRT(0.5*1.2/'Sound Power'!$C292)*('Sound Power'!$B292/3600)/('Sound Power'!$D292)/('Sound Power'!$F292))))</f>
        <v>#DIV/0!</v>
      </c>
      <c r="N292" s="23" t="e">
        <f>DEGREES(ACOS(1-(1/'ModelParams Lw'!I$15*SQRT(0.5*1.2/'Sound Power'!$C292)*('Sound Power'!$B292/3600)/('Sound Power'!$D292)/('Sound Power'!$F292))))</f>
        <v>#DIV/0!</v>
      </c>
      <c r="O292" s="26" t="e">
        <f>('ModelParams Lw'!B$4*LN('Sound Power'!G292)/(1+EXP(-('Sound Power'!$D292*1000+'ModelParams Lw'!B$6)/'ModelParams Lw'!B$7))+'ModelParams Lw'!B$5)*LN('Sound Power'!$B292)-('ModelParams Lw'!B$8+'ModelParams Lw'!B$9*$D292+'ModelParams Lw'!B$10*'Sound Power'!$F292^'ModelParams Lw'!B$14+'ModelParams Lw'!B$11*LN('Sound Power'!G292)+'ModelParams Lw'!B$12*'Sound Power'!$D292*'Sound Power'!$F292+'ModelParams Lw'!B$13*'Sound Power'!$D292*LN('Sound Power'!G292))</f>
        <v>#DIV/0!</v>
      </c>
      <c r="P292" s="26" t="e">
        <f>('ModelParams Lw'!C$4*LN('Sound Power'!H292)/(1+EXP(-('Sound Power'!$D292*1000+'ModelParams Lw'!C$6)/'ModelParams Lw'!C$7))+'ModelParams Lw'!C$5)*LN('Sound Power'!$B292)-('ModelParams Lw'!C$8+'ModelParams Lw'!C$9*$D292+'ModelParams Lw'!C$10*'Sound Power'!$F292^'ModelParams Lw'!C$14+'ModelParams Lw'!C$11*LN('Sound Power'!H292)+'ModelParams Lw'!C$12*'Sound Power'!$D292*'Sound Power'!$F292+'ModelParams Lw'!C$13*'Sound Power'!$D292*LN('Sound Power'!H292))</f>
        <v>#DIV/0!</v>
      </c>
      <c r="Q292" s="26" t="e">
        <f>('ModelParams Lw'!D$4*LN('Sound Power'!I292)/(1+EXP(-('Sound Power'!$D292*1000+'ModelParams Lw'!D$6)/'ModelParams Lw'!D$7))+'ModelParams Lw'!D$5)*LN('Sound Power'!$B292)-('ModelParams Lw'!D$8+'ModelParams Lw'!D$9*$D292+'ModelParams Lw'!D$10*'Sound Power'!$F292^'ModelParams Lw'!D$14+'ModelParams Lw'!D$11*LN('Sound Power'!I292)+'ModelParams Lw'!D$12*'Sound Power'!$D292*'Sound Power'!$F292+'ModelParams Lw'!D$13*'Sound Power'!$D292*LN('Sound Power'!I292))</f>
        <v>#DIV/0!</v>
      </c>
      <c r="R292" s="26" t="e">
        <f>('ModelParams Lw'!E$4*LN('Sound Power'!J292)/(1+EXP(-('Sound Power'!$D292*1000+'ModelParams Lw'!E$6)/'ModelParams Lw'!E$7))+'ModelParams Lw'!E$5)*LN('Sound Power'!$B292)-('ModelParams Lw'!E$8+'ModelParams Lw'!E$9*$D292+'ModelParams Lw'!E$10*'Sound Power'!$F292^'ModelParams Lw'!E$14+'ModelParams Lw'!E$11*LN('Sound Power'!J292)+'ModelParams Lw'!E$12*'Sound Power'!$D292*'Sound Power'!$F292+'ModelParams Lw'!E$13*'Sound Power'!$D292*LN('Sound Power'!J292))</f>
        <v>#DIV/0!</v>
      </c>
      <c r="S292" s="26" t="e">
        <f>('ModelParams Lw'!F$4*LN('Sound Power'!K292)/(1+EXP(-('Sound Power'!$D292*1000+'ModelParams Lw'!F$6)/'ModelParams Lw'!F$7))+'ModelParams Lw'!F$5)*LN('Sound Power'!$B292)-('ModelParams Lw'!F$8+'ModelParams Lw'!F$9*$D292+'ModelParams Lw'!F$10*'Sound Power'!$F292^'ModelParams Lw'!F$14+'ModelParams Lw'!F$11*LN('Sound Power'!K292)+'ModelParams Lw'!F$12*'Sound Power'!$D292*'Sound Power'!$F292+'ModelParams Lw'!F$13*'Sound Power'!$D292*LN('Sound Power'!K292))</f>
        <v>#DIV/0!</v>
      </c>
      <c r="T292" s="26" t="e">
        <f>('ModelParams Lw'!G$4*LN('Sound Power'!L292)/(1+EXP(-('Sound Power'!$D292*1000+'ModelParams Lw'!G$6)/'ModelParams Lw'!G$7))+'ModelParams Lw'!G$5)*LN('Sound Power'!$B292)-('ModelParams Lw'!G$8+'ModelParams Lw'!G$9*$D292+'ModelParams Lw'!G$10*'Sound Power'!$F292^'ModelParams Lw'!G$14+'ModelParams Lw'!G$11*LN('Sound Power'!L292)+'ModelParams Lw'!G$12*'Sound Power'!$D292*'Sound Power'!$F292+'ModelParams Lw'!G$13*'Sound Power'!$D292*LN('Sound Power'!L292))</f>
        <v>#DIV/0!</v>
      </c>
      <c r="U292" s="26" t="e">
        <f>('ModelParams Lw'!H$4*LN('Sound Power'!M292)/(1+EXP(-('Sound Power'!$D292*1000+'ModelParams Lw'!H$6)/'ModelParams Lw'!H$7))+'ModelParams Lw'!H$5)*LN('Sound Power'!$B292)-('ModelParams Lw'!H$8+'ModelParams Lw'!H$9*$D292+'ModelParams Lw'!H$10*'Sound Power'!$F292^'ModelParams Lw'!H$14+'ModelParams Lw'!H$11*LN('Sound Power'!M292)+'ModelParams Lw'!H$12*'Sound Power'!$D292*'Sound Power'!$F292+'ModelParams Lw'!H$13*'Sound Power'!$D292*LN('Sound Power'!M292))</f>
        <v>#DIV/0!</v>
      </c>
      <c r="V292" s="26" t="e">
        <f>('ModelParams Lw'!I$4*LN('Sound Power'!N292)/(1+EXP(-('Sound Power'!$D292*1000+'ModelParams Lw'!I$6)/'ModelParams Lw'!I$7))+'ModelParams Lw'!I$5)*LN('Sound Power'!$B292)-('ModelParams Lw'!I$8+'ModelParams Lw'!I$9*$D292+'ModelParams Lw'!I$10*'Sound Power'!$F292^'ModelParams Lw'!I$14+'ModelParams Lw'!I$11*LN('Sound Power'!N292)+'ModelParams Lw'!I$12*'Sound Power'!$D292*'Sound Power'!$F292+'ModelParams Lw'!I$13*'Sound Power'!$D292*LN('Sound Power'!N292))</f>
        <v>#DIV/0!</v>
      </c>
      <c r="W292" s="26" t="e">
        <f>10*LOG10(IF(O292="",0,POWER(10,((O292+'ModelParams Lw'!$O$4)/10))) +IF(P292="",0,POWER(10,((P292+'ModelParams Lw'!$P$4)/10))) +IF(Q292="",0,POWER(10,((Q292+'ModelParams Lw'!$Q$4)/10))) +IF(R292="",0,POWER(10,((R292+'ModelParams Lw'!$R$4)/10))) +IF(S292="",0,POWER(10,((S292+'ModelParams Lw'!$S$4)/10))) +IF(T292="",0,POWER(10,((T292+'ModelParams Lw'!$T$4)/10))) +IF(U292="",0,POWER(10,((U292+'ModelParams Lw'!$U$4)/10)))+IF(V292="",0,POWER(10,((V292+'ModelParams Lw'!$V$4)/10))))</f>
        <v>#DIV/0!</v>
      </c>
      <c r="X292" s="26" t="e">
        <f t="shared" ref="X292:X300" si="127">MAX(Y292:AF292)</f>
        <v>#DIV/0!</v>
      </c>
      <c r="Y292" s="26" t="e">
        <f>(O292-'ModelParams Lw'!O$10)/'ModelParams Lw'!O$11</f>
        <v>#DIV/0!</v>
      </c>
      <c r="Z292" s="26" t="e">
        <f>(P292-'ModelParams Lw'!P$10)/'ModelParams Lw'!P$11</f>
        <v>#DIV/0!</v>
      </c>
      <c r="AA292" s="26" t="e">
        <f>(Q292-'ModelParams Lw'!Q$10)/'ModelParams Lw'!Q$11</f>
        <v>#DIV/0!</v>
      </c>
      <c r="AB292" s="26" t="e">
        <f>(R292-'ModelParams Lw'!R$10)/'ModelParams Lw'!R$11</f>
        <v>#DIV/0!</v>
      </c>
      <c r="AC292" s="26" t="e">
        <f>(S292-'ModelParams Lw'!S$10)/'ModelParams Lw'!S$11</f>
        <v>#DIV/0!</v>
      </c>
      <c r="AD292" s="26" t="e">
        <f>(T292-'ModelParams Lw'!T$10)/'ModelParams Lw'!T$11</f>
        <v>#DIV/0!</v>
      </c>
      <c r="AE292" s="26" t="e">
        <f>(U292-'ModelParams Lw'!U$10)/'ModelParams Lw'!U$11</f>
        <v>#DIV/0!</v>
      </c>
      <c r="AF292" s="26" t="e">
        <f>(V292-'ModelParams Lw'!V$10)/'ModelParams Lw'!V$11</f>
        <v>#DIV/0!</v>
      </c>
      <c r="AG292" s="26" t="e">
        <f t="shared" ref="AG292:AG300" si="128">(B292/3600)/(D292*E292)</f>
        <v>#DIV/0!</v>
      </c>
      <c r="AH292" s="26" t="e">
        <f>VLOOKUP(D292*1000,'ModelParams Lw'!$A$38:$D$58,4)</f>
        <v>#N/A</v>
      </c>
      <c r="AI292" s="56" t="e">
        <f>VLOOKUP(D292*1000,'ModelParams Lw'!$A$38:$D$58,2)</f>
        <v>#N/A</v>
      </c>
      <c r="AJ292" s="46" t="e">
        <f t="shared" ref="AJ292:AJ300" si="129">AG292/AH292</f>
        <v>#DIV/0!</v>
      </c>
      <c r="AK292" s="26" t="e">
        <f t="shared" ref="AK292:AK300" si="130">INDEX(LINEST(AL292:AN292,$AL$3:$AN$3,1),1)/2*($AK$3-$AL$3)+AL292</f>
        <v>#VALUE!</v>
      </c>
      <c r="AL292" s="26" t="e">
        <f>IF($AI292=100,'ModelParams Lw'!R$35*'Sound Power'!$AH292^2+'ModelParams Lw'!R$36*'Sound Power'!$AH292+'ModelParams Lw'!R$37,IF($AI292=150,'ModelParams Lw'!R$38*'Sound Power'!$AH292^2+'ModelParams Lw'!R$39*'Sound Power'!$AH292+'ModelParams Lw'!R$40,'ModelParams Lw'!R$41*'Sound Power'!$AH292^2+'ModelParams Lw'!R$42*'Sound Power'!$AH292+'ModelParams Lw'!R$43))</f>
        <v>#N/A</v>
      </c>
      <c r="AM292" s="26" t="e">
        <f>IF($AI292=100,'ModelParams Lw'!S$35*'Sound Power'!$AH292^2+'ModelParams Lw'!S$36*'Sound Power'!$AH292+'ModelParams Lw'!S$37,IF($AI292=150,'ModelParams Lw'!S$38*'Sound Power'!$AH292^2+'ModelParams Lw'!S$39*'Sound Power'!$AH292+'ModelParams Lw'!S$40,'ModelParams Lw'!S$41*'Sound Power'!$AH292^2+'ModelParams Lw'!S$42*'Sound Power'!$AH292+'ModelParams Lw'!S$43))</f>
        <v>#N/A</v>
      </c>
      <c r="AN292" s="26" t="e">
        <f>IF($AI292=100,'ModelParams Lw'!T$35*'Sound Power'!$AH292^2+'ModelParams Lw'!T$36*'Sound Power'!$AH292+'ModelParams Lw'!T$37,IF($AI292=150,'ModelParams Lw'!T$38*'Sound Power'!$AH292^2+'ModelParams Lw'!T$39*'Sound Power'!$AH292+'ModelParams Lw'!T$40,'ModelParams Lw'!T$41*'Sound Power'!$AH292^2+'ModelParams Lw'!T$42*'Sound Power'!$AH292+'ModelParams Lw'!T$43))</f>
        <v>#N/A</v>
      </c>
      <c r="AO292" s="26" t="e">
        <f>IF($AI292=100,'ModelParams Lw'!U$35*'Sound Power'!$AH292^2+'ModelParams Lw'!U$36*'Sound Power'!$AH292+'ModelParams Lw'!U$37,IF($AI292=150,'ModelParams Lw'!U$38*'Sound Power'!$AH292^2+'ModelParams Lw'!U$39*'Sound Power'!$AH292+'ModelParams Lw'!U$40,'ModelParams Lw'!U$41*'Sound Power'!$AH292^2+'ModelParams Lw'!U$42*'Sound Power'!$AH292+'ModelParams Lw'!U$43))</f>
        <v>#N/A</v>
      </c>
      <c r="AP292" s="26" t="e">
        <f>IF($AI292=100,'ModelParams Lw'!V$35*'Sound Power'!$AH292^2+'ModelParams Lw'!V$36*'Sound Power'!$AH292+'ModelParams Lw'!V$37,IF($AI292=150,'ModelParams Lw'!V$38*'Sound Power'!$AH292^2+'ModelParams Lw'!V$39*'Sound Power'!$AH292+'ModelParams Lw'!V$40,'ModelParams Lw'!V$41*'Sound Power'!$AH292^2+'ModelParams Lw'!V$42*'Sound Power'!$AH292+'ModelParams Lw'!V$43))</f>
        <v>#N/A</v>
      </c>
      <c r="AQ292" s="26" t="e">
        <f>IF($AI292=100,'ModelParams Lw'!W$35*'Sound Power'!$AH292^2+'ModelParams Lw'!W$36*'Sound Power'!$AH292+'ModelParams Lw'!W$37,IF($AI292=150,'ModelParams Lw'!W$38*'Sound Power'!$AH292^2+'ModelParams Lw'!W$39*'Sound Power'!$AH292+'ModelParams Lw'!W$40,'ModelParams Lw'!W$41*'Sound Power'!$AH292^2+'ModelParams Lw'!W$42*'Sound Power'!$AH292+'ModelParams Lw'!W$43))</f>
        <v>#N/A</v>
      </c>
      <c r="AR292" s="26" t="e">
        <f t="shared" ref="AR292:AR300" si="131">INDEX(LINEST(AO292:AQ292,$AO$3:$AQ$3,1),1)/2*($AR$3-$AQ$3)+AQ292</f>
        <v>#VALUE!</v>
      </c>
      <c r="AS292" s="26" t="e">
        <f>IF(26.83*LN($AJ292)-11.791-'ModelParams Lw'!B$35&lt;0,0,26.83*LN($AJ292)-11.791-'ModelParams Lw'!B$35)</f>
        <v>#DIV/0!</v>
      </c>
      <c r="AT292" s="26" t="e">
        <f>IF(26.83*LN($AJ292)-11.791-'ModelParams Lw'!C$35&lt;0,0,26.83*LN($AJ292)-11.791-'ModelParams Lw'!C$35)</f>
        <v>#DIV/0!</v>
      </c>
      <c r="AU292" s="26" t="e">
        <f>IF(26.83*LN($AJ292)-11.791-'ModelParams Lw'!D$35&lt;0,0,26.83*LN($AJ292)-11.791-'ModelParams Lw'!D$35)</f>
        <v>#DIV/0!</v>
      </c>
      <c r="AV292" s="26" t="e">
        <f>IF(26.83*LN($AJ292)-11.791-'ModelParams Lw'!E$35&lt;0,0,26.83*LN($AJ292)-11.791-'ModelParams Lw'!E$35)</f>
        <v>#DIV/0!</v>
      </c>
      <c r="AW292" s="26" t="e">
        <f>IF(26.83*LN($AJ292)-11.791-'ModelParams Lw'!F$35&lt;0,0,26.83*LN($AJ292)-11.791-'ModelParams Lw'!F$35)</f>
        <v>#DIV/0!</v>
      </c>
      <c r="AX292" s="26" t="e">
        <f>IF(26.83*LN($AJ292)-11.791-'ModelParams Lw'!G$35&lt;0,0,26.83*LN($AJ292)-11.791-'ModelParams Lw'!G$35)</f>
        <v>#DIV/0!</v>
      </c>
      <c r="AY292" s="26" t="e">
        <f>IF(26.83*LN($AJ292)-11.791-'ModelParams Lw'!H$35&lt;0,0,26.83*LN($AJ292)-11.791-'ModelParams Lw'!H$35)</f>
        <v>#DIV/0!</v>
      </c>
      <c r="AZ292" s="26" t="e">
        <f>IF(26.83*LN($AJ292)-11.791-'ModelParams Lw'!I$35&lt;0,0,26.83*LN($AJ292)-11.791-'ModelParams Lw'!I$35)</f>
        <v>#DIV/0!</v>
      </c>
      <c r="BA292" s="26" t="e">
        <f t="shared" si="119"/>
        <v>#DIV/0!</v>
      </c>
      <c r="BB292" s="26" t="e">
        <f t="shared" si="120"/>
        <v>#DIV/0!</v>
      </c>
      <c r="BC292" s="26" t="e">
        <f t="shared" si="121"/>
        <v>#DIV/0!</v>
      </c>
      <c r="BD292" s="26" t="e">
        <f t="shared" si="122"/>
        <v>#DIV/0!</v>
      </c>
      <c r="BE292" s="26" t="e">
        <f t="shared" si="123"/>
        <v>#DIV/0!</v>
      </c>
      <c r="BF292" s="26" t="e">
        <f t="shared" si="124"/>
        <v>#DIV/0!</v>
      </c>
      <c r="BG292" s="26" t="e">
        <f t="shared" si="125"/>
        <v>#DIV/0!</v>
      </c>
      <c r="BH292" s="26" t="e">
        <f t="shared" si="126"/>
        <v>#DIV/0!</v>
      </c>
      <c r="BI292" s="26" t="e">
        <f>10*LOG10(IF(BA292="",0,POWER(10,((BA292+'ModelParams Lw'!$O$4)/10))) +IF(BB292="",0,POWER(10,((BB292+'ModelParams Lw'!$P$4)/10))) +IF(BC292="",0,POWER(10,((BC292+'ModelParams Lw'!$Q$4)/10))) +IF(BD292="",0,POWER(10,((BD292+'ModelParams Lw'!$R$4)/10))) +IF(BE292="",0,POWER(10,((BE292+'ModelParams Lw'!$S$4)/10))) +IF(BF292="",0,POWER(10,((BF292+'ModelParams Lw'!$T$4)/10))) +IF(BG292="",0,POWER(10,((BG292+'ModelParams Lw'!$U$4)/10)))+IF(BH292="",0,POWER(10,((BH292+'ModelParams Lw'!$V$4)/10))))</f>
        <v>#DIV/0!</v>
      </c>
      <c r="BJ292" s="26" t="e">
        <f t="shared" ref="BJ292:BJ300" si="132">MAX(BK292:BR292)</f>
        <v>#DIV/0!</v>
      </c>
      <c r="BK292" s="26" t="e">
        <f>(BA292-'ModelParams Lw'!O$10)/'ModelParams Lw'!O$11</f>
        <v>#DIV/0!</v>
      </c>
      <c r="BL292" s="26" t="e">
        <f>(BB292-'ModelParams Lw'!P$10)/'ModelParams Lw'!P$11</f>
        <v>#DIV/0!</v>
      </c>
      <c r="BM292" s="26" t="e">
        <f>(BC292-'ModelParams Lw'!Q$10)/'ModelParams Lw'!Q$11</f>
        <v>#DIV/0!</v>
      </c>
      <c r="BN292" s="26" t="e">
        <f>(BD292-'ModelParams Lw'!R$10)/'ModelParams Lw'!R$11</f>
        <v>#DIV/0!</v>
      </c>
      <c r="BO292" s="26" t="e">
        <f>(BE292-'ModelParams Lw'!S$10)/'ModelParams Lw'!S$11</f>
        <v>#DIV/0!</v>
      </c>
      <c r="BP292" s="26" t="e">
        <f>(BF292-'ModelParams Lw'!T$10)/'ModelParams Lw'!T$11</f>
        <v>#DIV/0!</v>
      </c>
      <c r="BQ292" s="26" t="e">
        <f>(BG292-'ModelParams Lw'!U$10)/'ModelParams Lw'!U$11</f>
        <v>#DIV/0!</v>
      </c>
      <c r="BR292" s="26" t="e">
        <f>(BH292-'ModelParams Lw'!V$10)/'ModelParams Lw'!V$11</f>
        <v>#DIV/0!</v>
      </c>
      <c r="BS292" s="23" t="e">
        <f>IF(Calcul!$E294="SW",DEGREES(ACOS(1-(1/'ModelParams Lw'!C$25*SQRT(0.5*1.2/'Sound Power'!$C292)*('Sound Power'!$B292/3600)/('Sound Power'!$D292)/('Sound Power'!$F292)))),DEGREES(ACOS(1-(1/'ModelParams Lw'!C$29*SQRT(0.5*1.2/'Sound Power'!$C292)*('Sound Power'!$B292/3600)/('Sound Power'!$D292)/('Sound Power'!$F292)))))</f>
        <v>#DIV/0!</v>
      </c>
      <c r="BT292" s="23" t="e">
        <f>IF(Calcul!$E294="SW",DEGREES(ACOS(1-(1/'ModelParams Lw'!D$25*SQRT(0.5*1.2/'Sound Power'!$C292)*('Sound Power'!$B292/3600)/('Sound Power'!$D292)/('Sound Power'!$F292)))),DEGREES(ACOS(1-(1/'ModelParams Lw'!D$29*SQRT(0.5*1.2/'Sound Power'!$C292)*('Sound Power'!$B292/3600)/('Sound Power'!$D292)/('Sound Power'!$F292)))))</f>
        <v>#DIV/0!</v>
      </c>
      <c r="BU292" s="23" t="e">
        <f>IF(Calcul!$E294="SW",DEGREES(ACOS(1-(1/'ModelParams Lw'!E$25*SQRT(0.5*1.2/'Sound Power'!$C292)*('Sound Power'!$B292/3600)/('Sound Power'!$D292)/('Sound Power'!$F292)))),DEGREES(ACOS(1-(1/'ModelParams Lw'!E$29*SQRT(0.5*1.2/'Sound Power'!$C292)*('Sound Power'!$B292/3600)/('Sound Power'!$D292)/('Sound Power'!$F292)))))</f>
        <v>#DIV/0!</v>
      </c>
      <c r="BV292" s="23" t="e">
        <f>IF(Calcul!$E294="SW",DEGREES(ACOS(1-(1/'ModelParams Lw'!F$25*SQRT(0.5*1.2/'Sound Power'!$C292)*('Sound Power'!$B292/3600)/('Sound Power'!$D292)/('Sound Power'!$F292)))),DEGREES(ACOS(1-(1/'ModelParams Lw'!F$29*SQRT(0.5*1.2/'Sound Power'!$C292)*('Sound Power'!$B292/3600)/('Sound Power'!$D292)/('Sound Power'!$F292)))))</f>
        <v>#DIV/0!</v>
      </c>
      <c r="BW292" s="23" t="e">
        <f>IF(Calcul!$E294="SW",DEGREES(ACOS(1-(1/'ModelParams Lw'!G$25*SQRT(0.5*1.2/'Sound Power'!$C292)*('Sound Power'!$B292/3600)/('Sound Power'!$D292)/('Sound Power'!$F292)))),DEGREES(ACOS(1-(1/'ModelParams Lw'!G$29*SQRT(0.5*1.2/'Sound Power'!$C292)*('Sound Power'!$B292/3600)/('Sound Power'!$D292)/('Sound Power'!$F292)))))</f>
        <v>#DIV/0!</v>
      </c>
      <c r="BX292" s="23" t="e">
        <f>IF(Calcul!$E294="SW",DEGREES(ACOS(1-(1/'ModelParams Lw'!H$25*SQRT(0.5*1.2/'Sound Power'!$C292)*('Sound Power'!$B292/3600)/('Sound Power'!$D292)/('Sound Power'!$F292)))),DEGREES(ACOS(1-(1/'ModelParams Lw'!H$29*SQRT(0.5*1.2/'Sound Power'!$C292)*('Sound Power'!$B292/3600)/('Sound Power'!$D292)/('Sound Power'!$F292)))))</f>
        <v>#DIV/0!</v>
      </c>
      <c r="BY292" s="23" t="e">
        <f>IF(Calcul!$E294="SW",DEGREES(ACOS(1-(1/'ModelParams Lw'!I$25*SQRT(0.5*1.2/'Sound Power'!$C292)*('Sound Power'!$B292/3600)/('Sound Power'!$D292)/('Sound Power'!$F292)))),DEGREES(ACOS(1-(1/'ModelParams Lw'!I$29*SQRT(0.5*1.2/'Sound Power'!$C292)*('Sound Power'!$B292/3600)/('Sound Power'!$D292)/('Sound Power'!$F292)))))</f>
        <v>#DIV/0!</v>
      </c>
      <c r="BZ292" s="23" t="e">
        <f>IF(Calcul!$E294="SW",DEGREES(ACOS(1-(1/'ModelParams Lw'!J$25*SQRT(0.5*1.2/'Sound Power'!$C292)*('Sound Power'!$B292/3600)/('Sound Power'!$D292)/('Sound Power'!$F292)))),DEGREES(ACOS(1-(1/'ModelParams Lw'!J$29*SQRT(0.5*1.2/'Sound Power'!$C292)*('Sound Power'!$B292/3600)/('Sound Power'!$D292)/('Sound Power'!$F292)))))</f>
        <v>#DIV/0!</v>
      </c>
      <c r="CA292" s="26" t="e">
        <f>IF(Calcul!$E294="SW",'ModelParams Lw'!C$22+'ModelParams Lw'!C$23*LOG('Sound Power'!$D292/'Sound Power'!$E292)+'ModelParams Lw'!C$24*LN('Sound Power'!BS292),IF('ModelParams Lw'!C$26+'ModelParams Lw'!C$27*LOG('Sound Power'!$D292/'Sound Power'!$E292)+'ModelParams Lw'!C$28*LN('Sound Power'!BS292)&lt;'ModelParams Lw'!C$22+'ModelParams Lw'!C$23*LOG('Sound Power'!$D292/'Sound Power'!$E292)+'ModelParams Lw'!C$24*LN('Sound Power'!BS292),'ModelParams Lw'!C$22+'ModelParams Lw'!C$23*LOG('Sound Power'!$D292/'Sound Power'!$E292)+'ModelParams Lw'!C$24*LN('Sound Power'!BS292),'ModelParams Lw'!C$26+'ModelParams Lw'!C$27*LOG('Sound Power'!$D292/'Sound Power'!$E292)+'ModelParams Lw'!C$28*LN('Sound Power'!BS292)))</f>
        <v>#DIV/0!</v>
      </c>
      <c r="CB292" s="26" t="e">
        <f>IF(Calcul!$E294="SW",'ModelParams Lw'!D$22+'ModelParams Lw'!D$23*LOG('Sound Power'!$D292/'Sound Power'!$E292)+'ModelParams Lw'!D$24*LN('Sound Power'!BT292),IF('ModelParams Lw'!D$26+'ModelParams Lw'!D$27*LOG('Sound Power'!$D292/'Sound Power'!$E292)+'ModelParams Lw'!D$28*LN('Sound Power'!BT292)&lt;'ModelParams Lw'!D$22+'ModelParams Lw'!D$23*LOG('Sound Power'!$D292/'Sound Power'!$E292)+'ModelParams Lw'!D$24*LN('Sound Power'!BT292),'ModelParams Lw'!D$22+'ModelParams Lw'!D$23*LOG('Sound Power'!$D292/'Sound Power'!$E292)+'ModelParams Lw'!D$24*LN('Sound Power'!BT292),'ModelParams Lw'!D$26+'ModelParams Lw'!D$27*LOG('Sound Power'!$D292/'Sound Power'!$E292)+'ModelParams Lw'!D$28*LN('Sound Power'!BT292)))</f>
        <v>#DIV/0!</v>
      </c>
      <c r="CC292" s="26" t="e">
        <f>IF(Calcul!$E294="SW",'ModelParams Lw'!E$22+'ModelParams Lw'!E$23*LOG('Sound Power'!$D292/'Sound Power'!$E292)+'ModelParams Lw'!E$24*LN('Sound Power'!BU292),IF('ModelParams Lw'!E$26+'ModelParams Lw'!E$27*LOG('Sound Power'!$D292/'Sound Power'!$E292)+'ModelParams Lw'!E$28*LN('Sound Power'!BU292)&lt;'ModelParams Lw'!E$22+'ModelParams Lw'!E$23*LOG('Sound Power'!$D292/'Sound Power'!$E292)+'ModelParams Lw'!E$24*LN('Sound Power'!BU292),'ModelParams Lw'!E$22+'ModelParams Lw'!E$23*LOG('Sound Power'!$D292/'Sound Power'!$E292)+'ModelParams Lw'!E$24*LN('Sound Power'!BU292),'ModelParams Lw'!E$26+'ModelParams Lw'!E$27*LOG('Sound Power'!$D292/'Sound Power'!$E292)+'ModelParams Lw'!E$28*LN('Sound Power'!BU292)))</f>
        <v>#DIV/0!</v>
      </c>
      <c r="CD292" s="26" t="e">
        <f>IF(Calcul!$E294="SW",'ModelParams Lw'!F$22+'ModelParams Lw'!F$23*LOG('Sound Power'!$D292/'Sound Power'!$E292)+'ModelParams Lw'!F$24*LN('Sound Power'!BV292),IF('ModelParams Lw'!F$26+'ModelParams Lw'!F$27*LOG('Sound Power'!$D292/'Sound Power'!$E292)+'ModelParams Lw'!F$28*LN('Sound Power'!BV292)&lt;'ModelParams Lw'!F$22+'ModelParams Lw'!F$23*LOG('Sound Power'!$D292/'Sound Power'!$E292)+'ModelParams Lw'!F$24*LN('Sound Power'!BV292),'ModelParams Lw'!F$22+'ModelParams Lw'!F$23*LOG('Sound Power'!$D292/'Sound Power'!$E292)+'ModelParams Lw'!F$24*LN('Sound Power'!BV292),'ModelParams Lw'!F$26+'ModelParams Lw'!F$27*LOG('Sound Power'!$D292/'Sound Power'!$E292)+'ModelParams Lw'!F$28*LN('Sound Power'!BV292)))</f>
        <v>#DIV/0!</v>
      </c>
      <c r="CE292" s="26" t="e">
        <f>IF(Calcul!$E294="SW",'ModelParams Lw'!G$22+'ModelParams Lw'!G$23*LOG('Sound Power'!$D292/'Sound Power'!$E292)+'ModelParams Lw'!G$24*LN('Sound Power'!BW292),IF('ModelParams Lw'!G$26+'ModelParams Lw'!G$27*LOG('Sound Power'!$D292/'Sound Power'!$E292)+'ModelParams Lw'!G$28*LN('Sound Power'!BW292)&lt;'ModelParams Lw'!G$22+'ModelParams Lw'!G$23*LOG('Sound Power'!$D292/'Sound Power'!$E292)+'ModelParams Lw'!G$24*LN('Sound Power'!BW292),'ModelParams Lw'!G$22+'ModelParams Lw'!G$23*LOG('Sound Power'!$D292/'Sound Power'!$E292)+'ModelParams Lw'!G$24*LN('Sound Power'!BW292),'ModelParams Lw'!G$26+'ModelParams Lw'!G$27*LOG('Sound Power'!$D292/'Sound Power'!$E292)+'ModelParams Lw'!G$28*LN('Sound Power'!BW292)))</f>
        <v>#DIV/0!</v>
      </c>
      <c r="CF292" s="26" t="e">
        <f>IF(Calcul!$E294="SW",'ModelParams Lw'!H$22+'ModelParams Lw'!H$23*LOG('Sound Power'!$D292/'Sound Power'!$E292)+'ModelParams Lw'!H$24*LN('Sound Power'!BX292),IF('ModelParams Lw'!H$26+'ModelParams Lw'!H$27*LOG('Sound Power'!$D292/'Sound Power'!$E292)+'ModelParams Lw'!H$28*LN('Sound Power'!BX292)&lt;'ModelParams Lw'!H$22+'ModelParams Lw'!H$23*LOG('Sound Power'!$D292/'Sound Power'!$E292)+'ModelParams Lw'!H$24*LN('Sound Power'!BX292),'ModelParams Lw'!H$22+'ModelParams Lw'!H$23*LOG('Sound Power'!$D292/'Sound Power'!$E292)+'ModelParams Lw'!H$24*LN('Sound Power'!BX292),'ModelParams Lw'!H$26+'ModelParams Lw'!H$27*LOG('Sound Power'!$D292/'Sound Power'!$E292)+'ModelParams Lw'!H$28*LN('Sound Power'!BX292)))</f>
        <v>#DIV/0!</v>
      </c>
      <c r="CG292" s="26" t="e">
        <f>IF(Calcul!$E294="SW",'ModelParams Lw'!I$22+'ModelParams Lw'!I$23*LOG('Sound Power'!$D292/'Sound Power'!$E292)+'ModelParams Lw'!I$24*LN('Sound Power'!BY292),IF('ModelParams Lw'!I$26+'ModelParams Lw'!I$27*LOG('Sound Power'!$D292/'Sound Power'!$E292)+'ModelParams Lw'!I$28*LN('Sound Power'!BY292)&lt;'ModelParams Lw'!I$22+'ModelParams Lw'!I$23*LOG('Sound Power'!$D292/'Sound Power'!$E292)+'ModelParams Lw'!I$24*LN('Sound Power'!BY292),'ModelParams Lw'!I$22+'ModelParams Lw'!I$23*LOG('Sound Power'!$D292/'Sound Power'!$E292)+'ModelParams Lw'!I$24*LN('Sound Power'!BY292),'ModelParams Lw'!I$26+'ModelParams Lw'!I$27*LOG('Sound Power'!$D292/'Sound Power'!$E292)+'ModelParams Lw'!I$28*LN('Sound Power'!BY292)))</f>
        <v>#DIV/0!</v>
      </c>
      <c r="CH292" s="26" t="e">
        <f>IF(Calcul!$E294="SW",'ModelParams Lw'!J$22+'ModelParams Lw'!J$23*LOG('Sound Power'!$D292/'Sound Power'!$E292)+'ModelParams Lw'!J$24*LN('Sound Power'!BZ292),IF('ModelParams Lw'!J$26+'ModelParams Lw'!J$27*LOG('Sound Power'!$D292/'Sound Power'!$E292)+'ModelParams Lw'!J$28*LN('Sound Power'!BZ292)&lt;'ModelParams Lw'!J$22+'ModelParams Lw'!J$23*LOG('Sound Power'!$D292/'Sound Power'!$E292)+'ModelParams Lw'!J$24*LN('Sound Power'!BZ292),'ModelParams Lw'!J$22+'ModelParams Lw'!J$23*LOG('Sound Power'!$D292/'Sound Power'!$E292)+'ModelParams Lw'!J$24*LN('Sound Power'!BZ292),'ModelParams Lw'!J$26+'ModelParams Lw'!J$27*LOG('Sound Power'!$D292/'Sound Power'!$E292)+'ModelParams Lw'!J$28*LN('Sound Power'!BZ292)))</f>
        <v>#DIV/0!</v>
      </c>
      <c r="CI292" s="26" t="e">
        <f t="shared" ref="CI292:CI300" si="133">O292+10*LOG((2*0.4*$D292+2*0.4*$E292)/($D292*$E292))-CA292</f>
        <v>#DIV/0!</v>
      </c>
      <c r="CJ292" s="26" t="e">
        <f t="shared" ref="CJ292:CJ300" si="134">P292+10*LOG((2*0.4*$D292+2*0.4*$E292)/($D292*$E292))-CB292</f>
        <v>#DIV/0!</v>
      </c>
      <c r="CK292" s="26" t="e">
        <f t="shared" ref="CK292:CK300" si="135">Q292+10*LOG((2*0.4*$D292+2*0.4*$E292)/($D292*$E292))-CC292</f>
        <v>#DIV/0!</v>
      </c>
      <c r="CL292" s="26" t="e">
        <f t="shared" ref="CL292:CL300" si="136">R292+10*LOG((2*0.4*$D292+2*0.4*$E292)/($D292*$E292))-CD292</f>
        <v>#DIV/0!</v>
      </c>
      <c r="CM292" s="26" t="e">
        <f t="shared" ref="CM292:CM300" si="137">S292+10*LOG((2*0.4*$D292+2*0.4*$E292)/($D292*$E292))-CE292</f>
        <v>#DIV/0!</v>
      </c>
      <c r="CN292" s="26" t="e">
        <f t="shared" ref="CN292:CN300" si="138">T292+10*LOG((2*0.4*$D292+2*0.4*$E292)/($D292*$E292))-CF292</f>
        <v>#DIV/0!</v>
      </c>
      <c r="CO292" s="26" t="e">
        <f t="shared" ref="CO292:CO300" si="139">U292+10*LOG((2*0.4*$D292+2*0.4*$E292)/($D292*$E292))-CG292</f>
        <v>#DIV/0!</v>
      </c>
      <c r="CP292" s="26" t="e">
        <f t="shared" ref="CP292:CP300" si="140">V292+10*LOG((2*0.4*$D292+2*0.4*$E292)/($D292*$E292))-CH292</f>
        <v>#DIV/0!</v>
      </c>
      <c r="CQ292" s="26" t="e">
        <f>10*LOG10(IF(CI292="",0,POWER(10,((CI292+'ModelParams Lw'!$O$4)/10))) +IF(CJ292="",0,POWER(10,((CJ292+'ModelParams Lw'!$P$4)/10))) +IF(CK292="",0,POWER(10,((CK292+'ModelParams Lw'!$Q$4)/10))) +IF(CL292="",0,POWER(10,((CL292+'ModelParams Lw'!$R$4)/10))) +IF(CM292="",0,POWER(10,((CM292+'ModelParams Lw'!$S$4)/10))) +IF(CN292="",0,POWER(10,((CN292+'ModelParams Lw'!$T$4)/10))) +IF(CO292="",0,POWER(10,((CO292+'ModelParams Lw'!$U$4)/10)))+IF(CP292="",0,POWER(10,((CP292+'ModelParams Lw'!$V$4)/10))))</f>
        <v>#DIV/0!</v>
      </c>
      <c r="CR292" s="26" t="e">
        <f t="shared" ref="CR292:CR300" si="141">MAX(CS292:CZ292)</f>
        <v>#DIV/0!</v>
      </c>
      <c r="CS292" s="26" t="e">
        <f>(CI292-'ModelParams Lw'!$O$10)/'ModelParams Lw'!$O$11</f>
        <v>#DIV/0!</v>
      </c>
      <c r="CT292" s="26" t="e">
        <f>(CJ292-'ModelParams Lw'!$P$10)/'ModelParams Lw'!$P$11</f>
        <v>#DIV/0!</v>
      </c>
      <c r="CU292" s="26" t="e">
        <f>(CK292-'ModelParams Lw'!$Q$10)/'ModelParams Lw'!$Q$11</f>
        <v>#DIV/0!</v>
      </c>
      <c r="CV292" s="26" t="e">
        <f>(CL292-'ModelParams Lw'!$R$10)/'ModelParams Lw'!$R$11</f>
        <v>#DIV/0!</v>
      </c>
      <c r="CW292" s="26" t="e">
        <f>(CM292-'ModelParams Lw'!$S$10)/'ModelParams Lw'!$S$11</f>
        <v>#DIV/0!</v>
      </c>
      <c r="CX292" s="26" t="e">
        <f>(CN292-'ModelParams Lw'!$T$10)/'ModelParams Lw'!$T$11</f>
        <v>#DIV/0!</v>
      </c>
      <c r="CY292" s="26" t="e">
        <f>(CO292-'ModelParams Lw'!$U$10)/'ModelParams Lw'!$U$11</f>
        <v>#DIV/0!</v>
      </c>
      <c r="CZ292" s="26" t="e">
        <f>(CP292-'ModelParams Lw'!$V$10)/'ModelParams Lw'!$V$11</f>
        <v>#DIV/0!</v>
      </c>
    </row>
    <row r="293" spans="1:104" x14ac:dyDescent="0.2">
      <c r="A293" s="13">
        <f>Calcul!A295</f>
        <v>0</v>
      </c>
      <c r="B293" s="13">
        <f t="shared" si="117"/>
        <v>0</v>
      </c>
      <c r="C293" s="13">
        <f>Calcul!B295</f>
        <v>0</v>
      </c>
      <c r="D293" s="13">
        <f>Calcul!C295/1000</f>
        <v>0</v>
      </c>
      <c r="E293" s="13">
        <f>Calcul!D295/1000</f>
        <v>0</v>
      </c>
      <c r="F293" s="13">
        <f t="shared" si="118"/>
        <v>0</v>
      </c>
      <c r="G293" s="23" t="e">
        <f>DEGREES(ACOS(1-(1/'ModelParams Lw'!B$15*SQRT(0.5*1.2/'Sound Power'!$C293)*('Sound Power'!$B293/3600)/('Sound Power'!$D293)/('Sound Power'!$F293))))</f>
        <v>#DIV/0!</v>
      </c>
      <c r="H293" s="23" t="e">
        <f>DEGREES(ACOS(1-(1/'ModelParams Lw'!C$15*SQRT(0.5*1.2/'Sound Power'!$C293)*('Sound Power'!$B293/3600)/('Sound Power'!$D293)/('Sound Power'!$F293))))</f>
        <v>#DIV/0!</v>
      </c>
      <c r="I293" s="23" t="e">
        <f>DEGREES(ACOS(1-(1/'ModelParams Lw'!D$15*SQRT(0.5*1.2/'Sound Power'!$C293)*('Sound Power'!$B293/3600)/('Sound Power'!$D293)/('Sound Power'!$F293))))</f>
        <v>#DIV/0!</v>
      </c>
      <c r="J293" s="23" t="e">
        <f>DEGREES(ACOS(1-(1/'ModelParams Lw'!E$15*SQRT(0.5*1.2/'Sound Power'!$C293)*('Sound Power'!$B293/3600)/('Sound Power'!$D293)/('Sound Power'!$F293))))</f>
        <v>#DIV/0!</v>
      </c>
      <c r="K293" s="23" t="e">
        <f>DEGREES(ACOS(1-(1/'ModelParams Lw'!F$15*SQRT(0.5*1.2/'Sound Power'!$C293)*('Sound Power'!$B293/3600)/('Sound Power'!$D293)/('Sound Power'!$F293))))</f>
        <v>#DIV/0!</v>
      </c>
      <c r="L293" s="23" t="e">
        <f>DEGREES(ACOS(1-(1/'ModelParams Lw'!G$15*SQRT(0.5*1.2/'Sound Power'!$C293)*('Sound Power'!$B293/3600)/('Sound Power'!$D293)/('Sound Power'!$F293))))</f>
        <v>#DIV/0!</v>
      </c>
      <c r="M293" s="23" t="e">
        <f>DEGREES(ACOS(1-(1/'ModelParams Lw'!H$15*SQRT(0.5*1.2/'Sound Power'!$C293)*('Sound Power'!$B293/3600)/('Sound Power'!$D293)/('Sound Power'!$F293))))</f>
        <v>#DIV/0!</v>
      </c>
      <c r="N293" s="23" t="e">
        <f>DEGREES(ACOS(1-(1/'ModelParams Lw'!I$15*SQRT(0.5*1.2/'Sound Power'!$C293)*('Sound Power'!$B293/3600)/('Sound Power'!$D293)/('Sound Power'!$F293))))</f>
        <v>#DIV/0!</v>
      </c>
      <c r="O293" s="26" t="e">
        <f>('ModelParams Lw'!B$4*LN('Sound Power'!G293)/(1+EXP(-('Sound Power'!$D293*1000+'ModelParams Lw'!B$6)/'ModelParams Lw'!B$7))+'ModelParams Lw'!B$5)*LN('Sound Power'!$B293)-('ModelParams Lw'!B$8+'ModelParams Lw'!B$9*$D293+'ModelParams Lw'!B$10*'Sound Power'!$F293^'ModelParams Lw'!B$14+'ModelParams Lw'!B$11*LN('Sound Power'!G293)+'ModelParams Lw'!B$12*'Sound Power'!$D293*'Sound Power'!$F293+'ModelParams Lw'!B$13*'Sound Power'!$D293*LN('Sound Power'!G293))</f>
        <v>#DIV/0!</v>
      </c>
      <c r="P293" s="26" t="e">
        <f>('ModelParams Lw'!C$4*LN('Sound Power'!H293)/(1+EXP(-('Sound Power'!$D293*1000+'ModelParams Lw'!C$6)/'ModelParams Lw'!C$7))+'ModelParams Lw'!C$5)*LN('Sound Power'!$B293)-('ModelParams Lw'!C$8+'ModelParams Lw'!C$9*$D293+'ModelParams Lw'!C$10*'Sound Power'!$F293^'ModelParams Lw'!C$14+'ModelParams Lw'!C$11*LN('Sound Power'!H293)+'ModelParams Lw'!C$12*'Sound Power'!$D293*'Sound Power'!$F293+'ModelParams Lw'!C$13*'Sound Power'!$D293*LN('Sound Power'!H293))</f>
        <v>#DIV/0!</v>
      </c>
      <c r="Q293" s="26" t="e">
        <f>('ModelParams Lw'!D$4*LN('Sound Power'!I293)/(1+EXP(-('Sound Power'!$D293*1000+'ModelParams Lw'!D$6)/'ModelParams Lw'!D$7))+'ModelParams Lw'!D$5)*LN('Sound Power'!$B293)-('ModelParams Lw'!D$8+'ModelParams Lw'!D$9*$D293+'ModelParams Lw'!D$10*'Sound Power'!$F293^'ModelParams Lw'!D$14+'ModelParams Lw'!D$11*LN('Sound Power'!I293)+'ModelParams Lw'!D$12*'Sound Power'!$D293*'Sound Power'!$F293+'ModelParams Lw'!D$13*'Sound Power'!$D293*LN('Sound Power'!I293))</f>
        <v>#DIV/0!</v>
      </c>
      <c r="R293" s="26" t="e">
        <f>('ModelParams Lw'!E$4*LN('Sound Power'!J293)/(1+EXP(-('Sound Power'!$D293*1000+'ModelParams Lw'!E$6)/'ModelParams Lw'!E$7))+'ModelParams Lw'!E$5)*LN('Sound Power'!$B293)-('ModelParams Lw'!E$8+'ModelParams Lw'!E$9*$D293+'ModelParams Lw'!E$10*'Sound Power'!$F293^'ModelParams Lw'!E$14+'ModelParams Lw'!E$11*LN('Sound Power'!J293)+'ModelParams Lw'!E$12*'Sound Power'!$D293*'Sound Power'!$F293+'ModelParams Lw'!E$13*'Sound Power'!$D293*LN('Sound Power'!J293))</f>
        <v>#DIV/0!</v>
      </c>
      <c r="S293" s="26" t="e">
        <f>('ModelParams Lw'!F$4*LN('Sound Power'!K293)/(1+EXP(-('Sound Power'!$D293*1000+'ModelParams Lw'!F$6)/'ModelParams Lw'!F$7))+'ModelParams Lw'!F$5)*LN('Sound Power'!$B293)-('ModelParams Lw'!F$8+'ModelParams Lw'!F$9*$D293+'ModelParams Lw'!F$10*'Sound Power'!$F293^'ModelParams Lw'!F$14+'ModelParams Lw'!F$11*LN('Sound Power'!K293)+'ModelParams Lw'!F$12*'Sound Power'!$D293*'Sound Power'!$F293+'ModelParams Lw'!F$13*'Sound Power'!$D293*LN('Sound Power'!K293))</f>
        <v>#DIV/0!</v>
      </c>
      <c r="T293" s="26" t="e">
        <f>('ModelParams Lw'!G$4*LN('Sound Power'!L293)/(1+EXP(-('Sound Power'!$D293*1000+'ModelParams Lw'!G$6)/'ModelParams Lw'!G$7))+'ModelParams Lw'!G$5)*LN('Sound Power'!$B293)-('ModelParams Lw'!G$8+'ModelParams Lw'!G$9*$D293+'ModelParams Lw'!G$10*'Sound Power'!$F293^'ModelParams Lw'!G$14+'ModelParams Lw'!G$11*LN('Sound Power'!L293)+'ModelParams Lw'!G$12*'Sound Power'!$D293*'Sound Power'!$F293+'ModelParams Lw'!G$13*'Sound Power'!$D293*LN('Sound Power'!L293))</f>
        <v>#DIV/0!</v>
      </c>
      <c r="U293" s="26" t="e">
        <f>('ModelParams Lw'!H$4*LN('Sound Power'!M293)/(1+EXP(-('Sound Power'!$D293*1000+'ModelParams Lw'!H$6)/'ModelParams Lw'!H$7))+'ModelParams Lw'!H$5)*LN('Sound Power'!$B293)-('ModelParams Lw'!H$8+'ModelParams Lw'!H$9*$D293+'ModelParams Lw'!H$10*'Sound Power'!$F293^'ModelParams Lw'!H$14+'ModelParams Lw'!H$11*LN('Sound Power'!M293)+'ModelParams Lw'!H$12*'Sound Power'!$D293*'Sound Power'!$F293+'ModelParams Lw'!H$13*'Sound Power'!$D293*LN('Sound Power'!M293))</f>
        <v>#DIV/0!</v>
      </c>
      <c r="V293" s="26" t="e">
        <f>('ModelParams Lw'!I$4*LN('Sound Power'!N293)/(1+EXP(-('Sound Power'!$D293*1000+'ModelParams Lw'!I$6)/'ModelParams Lw'!I$7))+'ModelParams Lw'!I$5)*LN('Sound Power'!$B293)-('ModelParams Lw'!I$8+'ModelParams Lw'!I$9*$D293+'ModelParams Lw'!I$10*'Sound Power'!$F293^'ModelParams Lw'!I$14+'ModelParams Lw'!I$11*LN('Sound Power'!N293)+'ModelParams Lw'!I$12*'Sound Power'!$D293*'Sound Power'!$F293+'ModelParams Lw'!I$13*'Sound Power'!$D293*LN('Sound Power'!N293))</f>
        <v>#DIV/0!</v>
      </c>
      <c r="W293" s="26" t="e">
        <f>10*LOG10(IF(O293="",0,POWER(10,((O293+'ModelParams Lw'!$O$4)/10))) +IF(P293="",0,POWER(10,((P293+'ModelParams Lw'!$P$4)/10))) +IF(Q293="",0,POWER(10,((Q293+'ModelParams Lw'!$Q$4)/10))) +IF(R293="",0,POWER(10,((R293+'ModelParams Lw'!$R$4)/10))) +IF(S293="",0,POWER(10,((S293+'ModelParams Lw'!$S$4)/10))) +IF(T293="",0,POWER(10,((T293+'ModelParams Lw'!$T$4)/10))) +IF(U293="",0,POWER(10,((U293+'ModelParams Lw'!$U$4)/10)))+IF(V293="",0,POWER(10,((V293+'ModelParams Lw'!$V$4)/10))))</f>
        <v>#DIV/0!</v>
      </c>
      <c r="X293" s="26" t="e">
        <f t="shared" si="127"/>
        <v>#DIV/0!</v>
      </c>
      <c r="Y293" s="26" t="e">
        <f>(O293-'ModelParams Lw'!O$10)/'ModelParams Lw'!O$11</f>
        <v>#DIV/0!</v>
      </c>
      <c r="Z293" s="26" t="e">
        <f>(P293-'ModelParams Lw'!P$10)/'ModelParams Lw'!P$11</f>
        <v>#DIV/0!</v>
      </c>
      <c r="AA293" s="26" t="e">
        <f>(Q293-'ModelParams Lw'!Q$10)/'ModelParams Lw'!Q$11</f>
        <v>#DIV/0!</v>
      </c>
      <c r="AB293" s="26" t="e">
        <f>(R293-'ModelParams Lw'!R$10)/'ModelParams Lw'!R$11</f>
        <v>#DIV/0!</v>
      </c>
      <c r="AC293" s="26" t="e">
        <f>(S293-'ModelParams Lw'!S$10)/'ModelParams Lw'!S$11</f>
        <v>#DIV/0!</v>
      </c>
      <c r="AD293" s="26" t="e">
        <f>(T293-'ModelParams Lw'!T$10)/'ModelParams Lw'!T$11</f>
        <v>#DIV/0!</v>
      </c>
      <c r="AE293" s="26" t="e">
        <f>(U293-'ModelParams Lw'!U$10)/'ModelParams Lw'!U$11</f>
        <v>#DIV/0!</v>
      </c>
      <c r="AF293" s="26" t="e">
        <f>(V293-'ModelParams Lw'!V$10)/'ModelParams Lw'!V$11</f>
        <v>#DIV/0!</v>
      </c>
      <c r="AG293" s="26" t="e">
        <f t="shared" si="128"/>
        <v>#DIV/0!</v>
      </c>
      <c r="AH293" s="26" t="e">
        <f>VLOOKUP(D293*1000,'ModelParams Lw'!$A$38:$D$58,4)</f>
        <v>#N/A</v>
      </c>
      <c r="AI293" s="56" t="e">
        <f>VLOOKUP(D293*1000,'ModelParams Lw'!$A$38:$D$58,2)</f>
        <v>#N/A</v>
      </c>
      <c r="AJ293" s="46" t="e">
        <f t="shared" si="129"/>
        <v>#DIV/0!</v>
      </c>
      <c r="AK293" s="26" t="e">
        <f t="shared" si="130"/>
        <v>#VALUE!</v>
      </c>
      <c r="AL293" s="26" t="e">
        <f>IF($AI293=100,'ModelParams Lw'!R$35*'Sound Power'!$AH293^2+'ModelParams Lw'!R$36*'Sound Power'!$AH293+'ModelParams Lw'!R$37,IF($AI293=150,'ModelParams Lw'!R$38*'Sound Power'!$AH293^2+'ModelParams Lw'!R$39*'Sound Power'!$AH293+'ModelParams Lw'!R$40,'ModelParams Lw'!R$41*'Sound Power'!$AH293^2+'ModelParams Lw'!R$42*'Sound Power'!$AH293+'ModelParams Lw'!R$43))</f>
        <v>#N/A</v>
      </c>
      <c r="AM293" s="26" t="e">
        <f>IF($AI293=100,'ModelParams Lw'!S$35*'Sound Power'!$AH293^2+'ModelParams Lw'!S$36*'Sound Power'!$AH293+'ModelParams Lw'!S$37,IF($AI293=150,'ModelParams Lw'!S$38*'Sound Power'!$AH293^2+'ModelParams Lw'!S$39*'Sound Power'!$AH293+'ModelParams Lw'!S$40,'ModelParams Lw'!S$41*'Sound Power'!$AH293^2+'ModelParams Lw'!S$42*'Sound Power'!$AH293+'ModelParams Lw'!S$43))</f>
        <v>#N/A</v>
      </c>
      <c r="AN293" s="26" t="e">
        <f>IF($AI293=100,'ModelParams Lw'!T$35*'Sound Power'!$AH293^2+'ModelParams Lw'!T$36*'Sound Power'!$AH293+'ModelParams Lw'!T$37,IF($AI293=150,'ModelParams Lw'!T$38*'Sound Power'!$AH293^2+'ModelParams Lw'!T$39*'Sound Power'!$AH293+'ModelParams Lw'!T$40,'ModelParams Lw'!T$41*'Sound Power'!$AH293^2+'ModelParams Lw'!T$42*'Sound Power'!$AH293+'ModelParams Lw'!T$43))</f>
        <v>#N/A</v>
      </c>
      <c r="AO293" s="26" t="e">
        <f>IF($AI293=100,'ModelParams Lw'!U$35*'Sound Power'!$AH293^2+'ModelParams Lw'!U$36*'Sound Power'!$AH293+'ModelParams Lw'!U$37,IF($AI293=150,'ModelParams Lw'!U$38*'Sound Power'!$AH293^2+'ModelParams Lw'!U$39*'Sound Power'!$AH293+'ModelParams Lw'!U$40,'ModelParams Lw'!U$41*'Sound Power'!$AH293^2+'ModelParams Lw'!U$42*'Sound Power'!$AH293+'ModelParams Lw'!U$43))</f>
        <v>#N/A</v>
      </c>
      <c r="AP293" s="26" t="e">
        <f>IF($AI293=100,'ModelParams Lw'!V$35*'Sound Power'!$AH293^2+'ModelParams Lw'!V$36*'Sound Power'!$AH293+'ModelParams Lw'!V$37,IF($AI293=150,'ModelParams Lw'!V$38*'Sound Power'!$AH293^2+'ModelParams Lw'!V$39*'Sound Power'!$AH293+'ModelParams Lw'!V$40,'ModelParams Lw'!V$41*'Sound Power'!$AH293^2+'ModelParams Lw'!V$42*'Sound Power'!$AH293+'ModelParams Lw'!V$43))</f>
        <v>#N/A</v>
      </c>
      <c r="AQ293" s="26" t="e">
        <f>IF($AI293=100,'ModelParams Lw'!W$35*'Sound Power'!$AH293^2+'ModelParams Lw'!W$36*'Sound Power'!$AH293+'ModelParams Lw'!W$37,IF($AI293=150,'ModelParams Lw'!W$38*'Sound Power'!$AH293^2+'ModelParams Lw'!W$39*'Sound Power'!$AH293+'ModelParams Lw'!W$40,'ModelParams Lw'!W$41*'Sound Power'!$AH293^2+'ModelParams Lw'!W$42*'Sound Power'!$AH293+'ModelParams Lw'!W$43))</f>
        <v>#N/A</v>
      </c>
      <c r="AR293" s="26" t="e">
        <f t="shared" si="131"/>
        <v>#VALUE!</v>
      </c>
      <c r="AS293" s="26" t="e">
        <f>IF(26.83*LN($AJ293)-11.791-'ModelParams Lw'!B$35&lt;0,0,26.83*LN($AJ293)-11.791-'ModelParams Lw'!B$35)</f>
        <v>#DIV/0!</v>
      </c>
      <c r="AT293" s="26" t="e">
        <f>IF(26.83*LN($AJ293)-11.791-'ModelParams Lw'!C$35&lt;0,0,26.83*LN($AJ293)-11.791-'ModelParams Lw'!C$35)</f>
        <v>#DIV/0!</v>
      </c>
      <c r="AU293" s="26" t="e">
        <f>IF(26.83*LN($AJ293)-11.791-'ModelParams Lw'!D$35&lt;0,0,26.83*LN($AJ293)-11.791-'ModelParams Lw'!D$35)</f>
        <v>#DIV/0!</v>
      </c>
      <c r="AV293" s="26" t="e">
        <f>IF(26.83*LN($AJ293)-11.791-'ModelParams Lw'!E$35&lt;0,0,26.83*LN($AJ293)-11.791-'ModelParams Lw'!E$35)</f>
        <v>#DIV/0!</v>
      </c>
      <c r="AW293" s="26" t="e">
        <f>IF(26.83*LN($AJ293)-11.791-'ModelParams Lw'!F$35&lt;0,0,26.83*LN($AJ293)-11.791-'ModelParams Lw'!F$35)</f>
        <v>#DIV/0!</v>
      </c>
      <c r="AX293" s="26" t="e">
        <f>IF(26.83*LN($AJ293)-11.791-'ModelParams Lw'!G$35&lt;0,0,26.83*LN($AJ293)-11.791-'ModelParams Lw'!G$35)</f>
        <v>#DIV/0!</v>
      </c>
      <c r="AY293" s="26" t="e">
        <f>IF(26.83*LN($AJ293)-11.791-'ModelParams Lw'!H$35&lt;0,0,26.83*LN($AJ293)-11.791-'ModelParams Lw'!H$35)</f>
        <v>#DIV/0!</v>
      </c>
      <c r="AZ293" s="26" t="e">
        <f>IF(26.83*LN($AJ293)-11.791-'ModelParams Lw'!I$35&lt;0,0,26.83*LN($AJ293)-11.791-'ModelParams Lw'!I$35)</f>
        <v>#DIV/0!</v>
      </c>
      <c r="BA293" s="26" t="e">
        <f t="shared" si="119"/>
        <v>#DIV/0!</v>
      </c>
      <c r="BB293" s="26" t="e">
        <f t="shared" si="120"/>
        <v>#DIV/0!</v>
      </c>
      <c r="BC293" s="26" t="e">
        <f t="shared" si="121"/>
        <v>#DIV/0!</v>
      </c>
      <c r="BD293" s="26" t="e">
        <f t="shared" si="122"/>
        <v>#DIV/0!</v>
      </c>
      <c r="BE293" s="26" t="e">
        <f t="shared" si="123"/>
        <v>#DIV/0!</v>
      </c>
      <c r="BF293" s="26" t="e">
        <f t="shared" si="124"/>
        <v>#DIV/0!</v>
      </c>
      <c r="BG293" s="26" t="e">
        <f t="shared" si="125"/>
        <v>#DIV/0!</v>
      </c>
      <c r="BH293" s="26" t="e">
        <f t="shared" si="126"/>
        <v>#DIV/0!</v>
      </c>
      <c r="BI293" s="26" t="e">
        <f>10*LOG10(IF(BA293="",0,POWER(10,((BA293+'ModelParams Lw'!$O$4)/10))) +IF(BB293="",0,POWER(10,((BB293+'ModelParams Lw'!$P$4)/10))) +IF(BC293="",0,POWER(10,((BC293+'ModelParams Lw'!$Q$4)/10))) +IF(BD293="",0,POWER(10,((BD293+'ModelParams Lw'!$R$4)/10))) +IF(BE293="",0,POWER(10,((BE293+'ModelParams Lw'!$S$4)/10))) +IF(BF293="",0,POWER(10,((BF293+'ModelParams Lw'!$T$4)/10))) +IF(BG293="",0,POWER(10,((BG293+'ModelParams Lw'!$U$4)/10)))+IF(BH293="",0,POWER(10,((BH293+'ModelParams Lw'!$V$4)/10))))</f>
        <v>#DIV/0!</v>
      </c>
      <c r="BJ293" s="26" t="e">
        <f t="shared" si="132"/>
        <v>#DIV/0!</v>
      </c>
      <c r="BK293" s="26" t="e">
        <f>(BA293-'ModelParams Lw'!O$10)/'ModelParams Lw'!O$11</f>
        <v>#DIV/0!</v>
      </c>
      <c r="BL293" s="26" t="e">
        <f>(BB293-'ModelParams Lw'!P$10)/'ModelParams Lw'!P$11</f>
        <v>#DIV/0!</v>
      </c>
      <c r="BM293" s="26" t="e">
        <f>(BC293-'ModelParams Lw'!Q$10)/'ModelParams Lw'!Q$11</f>
        <v>#DIV/0!</v>
      </c>
      <c r="BN293" s="26" t="e">
        <f>(BD293-'ModelParams Lw'!R$10)/'ModelParams Lw'!R$11</f>
        <v>#DIV/0!</v>
      </c>
      <c r="BO293" s="26" t="e">
        <f>(BE293-'ModelParams Lw'!S$10)/'ModelParams Lw'!S$11</f>
        <v>#DIV/0!</v>
      </c>
      <c r="BP293" s="26" t="e">
        <f>(BF293-'ModelParams Lw'!T$10)/'ModelParams Lw'!T$11</f>
        <v>#DIV/0!</v>
      </c>
      <c r="BQ293" s="26" t="e">
        <f>(BG293-'ModelParams Lw'!U$10)/'ModelParams Lw'!U$11</f>
        <v>#DIV/0!</v>
      </c>
      <c r="BR293" s="26" t="e">
        <f>(BH293-'ModelParams Lw'!V$10)/'ModelParams Lw'!V$11</f>
        <v>#DIV/0!</v>
      </c>
      <c r="BS293" s="23" t="e">
        <f>IF(Calcul!$E295="SW",DEGREES(ACOS(1-(1/'ModelParams Lw'!C$25*SQRT(0.5*1.2/'Sound Power'!$C293)*('Sound Power'!$B293/3600)/('Sound Power'!$D293)/('Sound Power'!$F293)))),DEGREES(ACOS(1-(1/'ModelParams Lw'!C$29*SQRT(0.5*1.2/'Sound Power'!$C293)*('Sound Power'!$B293/3600)/('Sound Power'!$D293)/('Sound Power'!$F293)))))</f>
        <v>#DIV/0!</v>
      </c>
      <c r="BT293" s="23" t="e">
        <f>IF(Calcul!$E295="SW",DEGREES(ACOS(1-(1/'ModelParams Lw'!D$25*SQRT(0.5*1.2/'Sound Power'!$C293)*('Sound Power'!$B293/3600)/('Sound Power'!$D293)/('Sound Power'!$F293)))),DEGREES(ACOS(1-(1/'ModelParams Lw'!D$29*SQRT(0.5*1.2/'Sound Power'!$C293)*('Sound Power'!$B293/3600)/('Sound Power'!$D293)/('Sound Power'!$F293)))))</f>
        <v>#DIV/0!</v>
      </c>
      <c r="BU293" s="23" t="e">
        <f>IF(Calcul!$E295="SW",DEGREES(ACOS(1-(1/'ModelParams Lw'!E$25*SQRT(0.5*1.2/'Sound Power'!$C293)*('Sound Power'!$B293/3600)/('Sound Power'!$D293)/('Sound Power'!$F293)))),DEGREES(ACOS(1-(1/'ModelParams Lw'!E$29*SQRT(0.5*1.2/'Sound Power'!$C293)*('Sound Power'!$B293/3600)/('Sound Power'!$D293)/('Sound Power'!$F293)))))</f>
        <v>#DIV/0!</v>
      </c>
      <c r="BV293" s="23" t="e">
        <f>IF(Calcul!$E295="SW",DEGREES(ACOS(1-(1/'ModelParams Lw'!F$25*SQRT(0.5*1.2/'Sound Power'!$C293)*('Sound Power'!$B293/3600)/('Sound Power'!$D293)/('Sound Power'!$F293)))),DEGREES(ACOS(1-(1/'ModelParams Lw'!F$29*SQRT(0.5*1.2/'Sound Power'!$C293)*('Sound Power'!$B293/3600)/('Sound Power'!$D293)/('Sound Power'!$F293)))))</f>
        <v>#DIV/0!</v>
      </c>
      <c r="BW293" s="23" t="e">
        <f>IF(Calcul!$E295="SW",DEGREES(ACOS(1-(1/'ModelParams Lw'!G$25*SQRT(0.5*1.2/'Sound Power'!$C293)*('Sound Power'!$B293/3600)/('Sound Power'!$D293)/('Sound Power'!$F293)))),DEGREES(ACOS(1-(1/'ModelParams Lw'!G$29*SQRT(0.5*1.2/'Sound Power'!$C293)*('Sound Power'!$B293/3600)/('Sound Power'!$D293)/('Sound Power'!$F293)))))</f>
        <v>#DIV/0!</v>
      </c>
      <c r="BX293" s="23" t="e">
        <f>IF(Calcul!$E295="SW",DEGREES(ACOS(1-(1/'ModelParams Lw'!H$25*SQRT(0.5*1.2/'Sound Power'!$C293)*('Sound Power'!$B293/3600)/('Sound Power'!$D293)/('Sound Power'!$F293)))),DEGREES(ACOS(1-(1/'ModelParams Lw'!H$29*SQRT(0.5*1.2/'Sound Power'!$C293)*('Sound Power'!$B293/3600)/('Sound Power'!$D293)/('Sound Power'!$F293)))))</f>
        <v>#DIV/0!</v>
      </c>
      <c r="BY293" s="23" t="e">
        <f>IF(Calcul!$E295="SW",DEGREES(ACOS(1-(1/'ModelParams Lw'!I$25*SQRT(0.5*1.2/'Sound Power'!$C293)*('Sound Power'!$B293/3600)/('Sound Power'!$D293)/('Sound Power'!$F293)))),DEGREES(ACOS(1-(1/'ModelParams Lw'!I$29*SQRT(0.5*1.2/'Sound Power'!$C293)*('Sound Power'!$B293/3600)/('Sound Power'!$D293)/('Sound Power'!$F293)))))</f>
        <v>#DIV/0!</v>
      </c>
      <c r="BZ293" s="23" t="e">
        <f>IF(Calcul!$E295="SW",DEGREES(ACOS(1-(1/'ModelParams Lw'!J$25*SQRT(0.5*1.2/'Sound Power'!$C293)*('Sound Power'!$B293/3600)/('Sound Power'!$D293)/('Sound Power'!$F293)))),DEGREES(ACOS(1-(1/'ModelParams Lw'!J$29*SQRT(0.5*1.2/'Sound Power'!$C293)*('Sound Power'!$B293/3600)/('Sound Power'!$D293)/('Sound Power'!$F293)))))</f>
        <v>#DIV/0!</v>
      </c>
      <c r="CA293" s="26" t="e">
        <f>IF(Calcul!$E295="SW",'ModelParams Lw'!C$22+'ModelParams Lw'!C$23*LOG('Sound Power'!$D293/'Sound Power'!$E293)+'ModelParams Lw'!C$24*LN('Sound Power'!BS293),IF('ModelParams Lw'!C$26+'ModelParams Lw'!C$27*LOG('Sound Power'!$D293/'Sound Power'!$E293)+'ModelParams Lw'!C$28*LN('Sound Power'!BS293)&lt;'ModelParams Lw'!C$22+'ModelParams Lw'!C$23*LOG('Sound Power'!$D293/'Sound Power'!$E293)+'ModelParams Lw'!C$24*LN('Sound Power'!BS293),'ModelParams Lw'!C$22+'ModelParams Lw'!C$23*LOG('Sound Power'!$D293/'Sound Power'!$E293)+'ModelParams Lw'!C$24*LN('Sound Power'!BS293),'ModelParams Lw'!C$26+'ModelParams Lw'!C$27*LOG('Sound Power'!$D293/'Sound Power'!$E293)+'ModelParams Lw'!C$28*LN('Sound Power'!BS293)))</f>
        <v>#DIV/0!</v>
      </c>
      <c r="CB293" s="26" t="e">
        <f>IF(Calcul!$E295="SW",'ModelParams Lw'!D$22+'ModelParams Lw'!D$23*LOG('Sound Power'!$D293/'Sound Power'!$E293)+'ModelParams Lw'!D$24*LN('Sound Power'!BT293),IF('ModelParams Lw'!D$26+'ModelParams Lw'!D$27*LOG('Sound Power'!$D293/'Sound Power'!$E293)+'ModelParams Lw'!D$28*LN('Sound Power'!BT293)&lt;'ModelParams Lw'!D$22+'ModelParams Lw'!D$23*LOG('Sound Power'!$D293/'Sound Power'!$E293)+'ModelParams Lw'!D$24*LN('Sound Power'!BT293),'ModelParams Lw'!D$22+'ModelParams Lw'!D$23*LOG('Sound Power'!$D293/'Sound Power'!$E293)+'ModelParams Lw'!D$24*LN('Sound Power'!BT293),'ModelParams Lw'!D$26+'ModelParams Lw'!D$27*LOG('Sound Power'!$D293/'Sound Power'!$E293)+'ModelParams Lw'!D$28*LN('Sound Power'!BT293)))</f>
        <v>#DIV/0!</v>
      </c>
      <c r="CC293" s="26" t="e">
        <f>IF(Calcul!$E295="SW",'ModelParams Lw'!E$22+'ModelParams Lw'!E$23*LOG('Sound Power'!$D293/'Sound Power'!$E293)+'ModelParams Lw'!E$24*LN('Sound Power'!BU293),IF('ModelParams Lw'!E$26+'ModelParams Lw'!E$27*LOG('Sound Power'!$D293/'Sound Power'!$E293)+'ModelParams Lw'!E$28*LN('Sound Power'!BU293)&lt;'ModelParams Lw'!E$22+'ModelParams Lw'!E$23*LOG('Sound Power'!$D293/'Sound Power'!$E293)+'ModelParams Lw'!E$24*LN('Sound Power'!BU293),'ModelParams Lw'!E$22+'ModelParams Lw'!E$23*LOG('Sound Power'!$D293/'Sound Power'!$E293)+'ModelParams Lw'!E$24*LN('Sound Power'!BU293),'ModelParams Lw'!E$26+'ModelParams Lw'!E$27*LOG('Sound Power'!$D293/'Sound Power'!$E293)+'ModelParams Lw'!E$28*LN('Sound Power'!BU293)))</f>
        <v>#DIV/0!</v>
      </c>
      <c r="CD293" s="26" t="e">
        <f>IF(Calcul!$E295="SW",'ModelParams Lw'!F$22+'ModelParams Lw'!F$23*LOG('Sound Power'!$D293/'Sound Power'!$E293)+'ModelParams Lw'!F$24*LN('Sound Power'!BV293),IF('ModelParams Lw'!F$26+'ModelParams Lw'!F$27*LOG('Sound Power'!$D293/'Sound Power'!$E293)+'ModelParams Lw'!F$28*LN('Sound Power'!BV293)&lt;'ModelParams Lw'!F$22+'ModelParams Lw'!F$23*LOG('Sound Power'!$D293/'Sound Power'!$E293)+'ModelParams Lw'!F$24*LN('Sound Power'!BV293),'ModelParams Lw'!F$22+'ModelParams Lw'!F$23*LOG('Sound Power'!$D293/'Sound Power'!$E293)+'ModelParams Lw'!F$24*LN('Sound Power'!BV293),'ModelParams Lw'!F$26+'ModelParams Lw'!F$27*LOG('Sound Power'!$D293/'Sound Power'!$E293)+'ModelParams Lw'!F$28*LN('Sound Power'!BV293)))</f>
        <v>#DIV/0!</v>
      </c>
      <c r="CE293" s="26" t="e">
        <f>IF(Calcul!$E295="SW",'ModelParams Lw'!G$22+'ModelParams Lw'!G$23*LOG('Sound Power'!$D293/'Sound Power'!$E293)+'ModelParams Lw'!G$24*LN('Sound Power'!BW293),IF('ModelParams Lw'!G$26+'ModelParams Lw'!G$27*LOG('Sound Power'!$D293/'Sound Power'!$E293)+'ModelParams Lw'!G$28*LN('Sound Power'!BW293)&lt;'ModelParams Lw'!G$22+'ModelParams Lw'!G$23*LOG('Sound Power'!$D293/'Sound Power'!$E293)+'ModelParams Lw'!G$24*LN('Sound Power'!BW293),'ModelParams Lw'!G$22+'ModelParams Lw'!G$23*LOG('Sound Power'!$D293/'Sound Power'!$E293)+'ModelParams Lw'!G$24*LN('Sound Power'!BW293),'ModelParams Lw'!G$26+'ModelParams Lw'!G$27*LOG('Sound Power'!$D293/'Sound Power'!$E293)+'ModelParams Lw'!G$28*LN('Sound Power'!BW293)))</f>
        <v>#DIV/0!</v>
      </c>
      <c r="CF293" s="26" t="e">
        <f>IF(Calcul!$E295="SW",'ModelParams Lw'!H$22+'ModelParams Lw'!H$23*LOG('Sound Power'!$D293/'Sound Power'!$E293)+'ModelParams Lw'!H$24*LN('Sound Power'!BX293),IF('ModelParams Lw'!H$26+'ModelParams Lw'!H$27*LOG('Sound Power'!$D293/'Sound Power'!$E293)+'ModelParams Lw'!H$28*LN('Sound Power'!BX293)&lt;'ModelParams Lw'!H$22+'ModelParams Lw'!H$23*LOG('Sound Power'!$D293/'Sound Power'!$E293)+'ModelParams Lw'!H$24*LN('Sound Power'!BX293),'ModelParams Lw'!H$22+'ModelParams Lw'!H$23*LOG('Sound Power'!$D293/'Sound Power'!$E293)+'ModelParams Lw'!H$24*LN('Sound Power'!BX293),'ModelParams Lw'!H$26+'ModelParams Lw'!H$27*LOG('Sound Power'!$D293/'Sound Power'!$E293)+'ModelParams Lw'!H$28*LN('Sound Power'!BX293)))</f>
        <v>#DIV/0!</v>
      </c>
      <c r="CG293" s="26" t="e">
        <f>IF(Calcul!$E295="SW",'ModelParams Lw'!I$22+'ModelParams Lw'!I$23*LOG('Sound Power'!$D293/'Sound Power'!$E293)+'ModelParams Lw'!I$24*LN('Sound Power'!BY293),IF('ModelParams Lw'!I$26+'ModelParams Lw'!I$27*LOG('Sound Power'!$D293/'Sound Power'!$E293)+'ModelParams Lw'!I$28*LN('Sound Power'!BY293)&lt;'ModelParams Lw'!I$22+'ModelParams Lw'!I$23*LOG('Sound Power'!$D293/'Sound Power'!$E293)+'ModelParams Lw'!I$24*LN('Sound Power'!BY293),'ModelParams Lw'!I$22+'ModelParams Lw'!I$23*LOG('Sound Power'!$D293/'Sound Power'!$E293)+'ModelParams Lw'!I$24*LN('Sound Power'!BY293),'ModelParams Lw'!I$26+'ModelParams Lw'!I$27*LOG('Sound Power'!$D293/'Sound Power'!$E293)+'ModelParams Lw'!I$28*LN('Sound Power'!BY293)))</f>
        <v>#DIV/0!</v>
      </c>
      <c r="CH293" s="26" t="e">
        <f>IF(Calcul!$E295="SW",'ModelParams Lw'!J$22+'ModelParams Lw'!J$23*LOG('Sound Power'!$D293/'Sound Power'!$E293)+'ModelParams Lw'!J$24*LN('Sound Power'!BZ293),IF('ModelParams Lw'!J$26+'ModelParams Lw'!J$27*LOG('Sound Power'!$D293/'Sound Power'!$E293)+'ModelParams Lw'!J$28*LN('Sound Power'!BZ293)&lt;'ModelParams Lw'!J$22+'ModelParams Lw'!J$23*LOG('Sound Power'!$D293/'Sound Power'!$E293)+'ModelParams Lw'!J$24*LN('Sound Power'!BZ293),'ModelParams Lw'!J$22+'ModelParams Lw'!J$23*LOG('Sound Power'!$D293/'Sound Power'!$E293)+'ModelParams Lw'!J$24*LN('Sound Power'!BZ293),'ModelParams Lw'!J$26+'ModelParams Lw'!J$27*LOG('Sound Power'!$D293/'Sound Power'!$E293)+'ModelParams Lw'!J$28*LN('Sound Power'!BZ293)))</f>
        <v>#DIV/0!</v>
      </c>
      <c r="CI293" s="26" t="e">
        <f t="shared" si="133"/>
        <v>#DIV/0!</v>
      </c>
      <c r="CJ293" s="26" t="e">
        <f t="shared" si="134"/>
        <v>#DIV/0!</v>
      </c>
      <c r="CK293" s="26" t="e">
        <f t="shared" si="135"/>
        <v>#DIV/0!</v>
      </c>
      <c r="CL293" s="26" t="e">
        <f t="shared" si="136"/>
        <v>#DIV/0!</v>
      </c>
      <c r="CM293" s="26" t="e">
        <f t="shared" si="137"/>
        <v>#DIV/0!</v>
      </c>
      <c r="CN293" s="26" t="e">
        <f t="shared" si="138"/>
        <v>#DIV/0!</v>
      </c>
      <c r="CO293" s="26" t="e">
        <f t="shared" si="139"/>
        <v>#DIV/0!</v>
      </c>
      <c r="CP293" s="26" t="e">
        <f t="shared" si="140"/>
        <v>#DIV/0!</v>
      </c>
      <c r="CQ293" s="26" t="e">
        <f>10*LOG10(IF(CI293="",0,POWER(10,((CI293+'ModelParams Lw'!$O$4)/10))) +IF(CJ293="",0,POWER(10,((CJ293+'ModelParams Lw'!$P$4)/10))) +IF(CK293="",0,POWER(10,((CK293+'ModelParams Lw'!$Q$4)/10))) +IF(CL293="",0,POWER(10,((CL293+'ModelParams Lw'!$R$4)/10))) +IF(CM293="",0,POWER(10,((CM293+'ModelParams Lw'!$S$4)/10))) +IF(CN293="",0,POWER(10,((CN293+'ModelParams Lw'!$T$4)/10))) +IF(CO293="",0,POWER(10,((CO293+'ModelParams Lw'!$U$4)/10)))+IF(CP293="",0,POWER(10,((CP293+'ModelParams Lw'!$V$4)/10))))</f>
        <v>#DIV/0!</v>
      </c>
      <c r="CR293" s="26" t="e">
        <f t="shared" si="141"/>
        <v>#DIV/0!</v>
      </c>
      <c r="CS293" s="26" t="e">
        <f>(CI293-'ModelParams Lw'!$O$10)/'ModelParams Lw'!$O$11</f>
        <v>#DIV/0!</v>
      </c>
      <c r="CT293" s="26" t="e">
        <f>(CJ293-'ModelParams Lw'!$P$10)/'ModelParams Lw'!$P$11</f>
        <v>#DIV/0!</v>
      </c>
      <c r="CU293" s="26" t="e">
        <f>(CK293-'ModelParams Lw'!$Q$10)/'ModelParams Lw'!$Q$11</f>
        <v>#DIV/0!</v>
      </c>
      <c r="CV293" s="26" t="e">
        <f>(CL293-'ModelParams Lw'!$R$10)/'ModelParams Lw'!$R$11</f>
        <v>#DIV/0!</v>
      </c>
      <c r="CW293" s="26" t="e">
        <f>(CM293-'ModelParams Lw'!$S$10)/'ModelParams Lw'!$S$11</f>
        <v>#DIV/0!</v>
      </c>
      <c r="CX293" s="26" t="e">
        <f>(CN293-'ModelParams Lw'!$T$10)/'ModelParams Lw'!$T$11</f>
        <v>#DIV/0!</v>
      </c>
      <c r="CY293" s="26" t="e">
        <f>(CO293-'ModelParams Lw'!$U$10)/'ModelParams Lw'!$U$11</f>
        <v>#DIV/0!</v>
      </c>
      <c r="CZ293" s="26" t="e">
        <f>(CP293-'ModelParams Lw'!$V$10)/'ModelParams Lw'!$V$11</f>
        <v>#DIV/0!</v>
      </c>
    </row>
    <row r="294" spans="1:104" x14ac:dyDescent="0.2">
      <c r="A294" s="13">
        <f>Calcul!A296</f>
        <v>0</v>
      </c>
      <c r="B294" s="13">
        <f t="shared" si="117"/>
        <v>0</v>
      </c>
      <c r="C294" s="13">
        <f>Calcul!B296</f>
        <v>0</v>
      </c>
      <c r="D294" s="13">
        <f>Calcul!C296/1000</f>
        <v>0</v>
      </c>
      <c r="E294" s="13">
        <f>Calcul!D296/1000</f>
        <v>0</v>
      </c>
      <c r="F294" s="13">
        <f t="shared" si="118"/>
        <v>0</v>
      </c>
      <c r="G294" s="23" t="e">
        <f>DEGREES(ACOS(1-(1/'ModelParams Lw'!B$15*SQRT(0.5*1.2/'Sound Power'!$C294)*('Sound Power'!$B294/3600)/('Sound Power'!$D294)/('Sound Power'!$F294))))</f>
        <v>#DIV/0!</v>
      </c>
      <c r="H294" s="23" t="e">
        <f>DEGREES(ACOS(1-(1/'ModelParams Lw'!C$15*SQRT(0.5*1.2/'Sound Power'!$C294)*('Sound Power'!$B294/3600)/('Sound Power'!$D294)/('Sound Power'!$F294))))</f>
        <v>#DIV/0!</v>
      </c>
      <c r="I294" s="23" t="e">
        <f>DEGREES(ACOS(1-(1/'ModelParams Lw'!D$15*SQRT(0.5*1.2/'Sound Power'!$C294)*('Sound Power'!$B294/3600)/('Sound Power'!$D294)/('Sound Power'!$F294))))</f>
        <v>#DIV/0!</v>
      </c>
      <c r="J294" s="23" t="e">
        <f>DEGREES(ACOS(1-(1/'ModelParams Lw'!E$15*SQRT(0.5*1.2/'Sound Power'!$C294)*('Sound Power'!$B294/3600)/('Sound Power'!$D294)/('Sound Power'!$F294))))</f>
        <v>#DIV/0!</v>
      </c>
      <c r="K294" s="23" t="e">
        <f>DEGREES(ACOS(1-(1/'ModelParams Lw'!F$15*SQRT(0.5*1.2/'Sound Power'!$C294)*('Sound Power'!$B294/3600)/('Sound Power'!$D294)/('Sound Power'!$F294))))</f>
        <v>#DIV/0!</v>
      </c>
      <c r="L294" s="23" t="e">
        <f>DEGREES(ACOS(1-(1/'ModelParams Lw'!G$15*SQRT(0.5*1.2/'Sound Power'!$C294)*('Sound Power'!$B294/3600)/('Sound Power'!$D294)/('Sound Power'!$F294))))</f>
        <v>#DIV/0!</v>
      </c>
      <c r="M294" s="23" t="e">
        <f>DEGREES(ACOS(1-(1/'ModelParams Lw'!H$15*SQRT(0.5*1.2/'Sound Power'!$C294)*('Sound Power'!$B294/3600)/('Sound Power'!$D294)/('Sound Power'!$F294))))</f>
        <v>#DIV/0!</v>
      </c>
      <c r="N294" s="23" t="e">
        <f>DEGREES(ACOS(1-(1/'ModelParams Lw'!I$15*SQRT(0.5*1.2/'Sound Power'!$C294)*('Sound Power'!$B294/3600)/('Sound Power'!$D294)/('Sound Power'!$F294))))</f>
        <v>#DIV/0!</v>
      </c>
      <c r="O294" s="26" t="e">
        <f>('ModelParams Lw'!B$4*LN('Sound Power'!G294)/(1+EXP(-('Sound Power'!$D294*1000+'ModelParams Lw'!B$6)/'ModelParams Lw'!B$7))+'ModelParams Lw'!B$5)*LN('Sound Power'!$B294)-('ModelParams Lw'!B$8+'ModelParams Lw'!B$9*$D294+'ModelParams Lw'!B$10*'Sound Power'!$F294^'ModelParams Lw'!B$14+'ModelParams Lw'!B$11*LN('Sound Power'!G294)+'ModelParams Lw'!B$12*'Sound Power'!$D294*'Sound Power'!$F294+'ModelParams Lw'!B$13*'Sound Power'!$D294*LN('Sound Power'!G294))</f>
        <v>#DIV/0!</v>
      </c>
      <c r="P294" s="26" t="e">
        <f>('ModelParams Lw'!C$4*LN('Sound Power'!H294)/(1+EXP(-('Sound Power'!$D294*1000+'ModelParams Lw'!C$6)/'ModelParams Lw'!C$7))+'ModelParams Lw'!C$5)*LN('Sound Power'!$B294)-('ModelParams Lw'!C$8+'ModelParams Lw'!C$9*$D294+'ModelParams Lw'!C$10*'Sound Power'!$F294^'ModelParams Lw'!C$14+'ModelParams Lw'!C$11*LN('Sound Power'!H294)+'ModelParams Lw'!C$12*'Sound Power'!$D294*'Sound Power'!$F294+'ModelParams Lw'!C$13*'Sound Power'!$D294*LN('Sound Power'!H294))</f>
        <v>#DIV/0!</v>
      </c>
      <c r="Q294" s="26" t="e">
        <f>('ModelParams Lw'!D$4*LN('Sound Power'!I294)/(1+EXP(-('Sound Power'!$D294*1000+'ModelParams Lw'!D$6)/'ModelParams Lw'!D$7))+'ModelParams Lw'!D$5)*LN('Sound Power'!$B294)-('ModelParams Lw'!D$8+'ModelParams Lw'!D$9*$D294+'ModelParams Lw'!D$10*'Sound Power'!$F294^'ModelParams Lw'!D$14+'ModelParams Lw'!D$11*LN('Sound Power'!I294)+'ModelParams Lw'!D$12*'Sound Power'!$D294*'Sound Power'!$F294+'ModelParams Lw'!D$13*'Sound Power'!$D294*LN('Sound Power'!I294))</f>
        <v>#DIV/0!</v>
      </c>
      <c r="R294" s="26" t="e">
        <f>('ModelParams Lw'!E$4*LN('Sound Power'!J294)/(1+EXP(-('Sound Power'!$D294*1000+'ModelParams Lw'!E$6)/'ModelParams Lw'!E$7))+'ModelParams Lw'!E$5)*LN('Sound Power'!$B294)-('ModelParams Lw'!E$8+'ModelParams Lw'!E$9*$D294+'ModelParams Lw'!E$10*'Sound Power'!$F294^'ModelParams Lw'!E$14+'ModelParams Lw'!E$11*LN('Sound Power'!J294)+'ModelParams Lw'!E$12*'Sound Power'!$D294*'Sound Power'!$F294+'ModelParams Lw'!E$13*'Sound Power'!$D294*LN('Sound Power'!J294))</f>
        <v>#DIV/0!</v>
      </c>
      <c r="S294" s="26" t="e">
        <f>('ModelParams Lw'!F$4*LN('Sound Power'!K294)/(1+EXP(-('Sound Power'!$D294*1000+'ModelParams Lw'!F$6)/'ModelParams Lw'!F$7))+'ModelParams Lw'!F$5)*LN('Sound Power'!$B294)-('ModelParams Lw'!F$8+'ModelParams Lw'!F$9*$D294+'ModelParams Lw'!F$10*'Sound Power'!$F294^'ModelParams Lw'!F$14+'ModelParams Lw'!F$11*LN('Sound Power'!K294)+'ModelParams Lw'!F$12*'Sound Power'!$D294*'Sound Power'!$F294+'ModelParams Lw'!F$13*'Sound Power'!$D294*LN('Sound Power'!K294))</f>
        <v>#DIV/0!</v>
      </c>
      <c r="T294" s="26" t="e">
        <f>('ModelParams Lw'!G$4*LN('Sound Power'!L294)/(1+EXP(-('Sound Power'!$D294*1000+'ModelParams Lw'!G$6)/'ModelParams Lw'!G$7))+'ModelParams Lw'!G$5)*LN('Sound Power'!$B294)-('ModelParams Lw'!G$8+'ModelParams Lw'!G$9*$D294+'ModelParams Lw'!G$10*'Sound Power'!$F294^'ModelParams Lw'!G$14+'ModelParams Lw'!G$11*LN('Sound Power'!L294)+'ModelParams Lw'!G$12*'Sound Power'!$D294*'Sound Power'!$F294+'ModelParams Lw'!G$13*'Sound Power'!$D294*LN('Sound Power'!L294))</f>
        <v>#DIV/0!</v>
      </c>
      <c r="U294" s="26" t="e">
        <f>('ModelParams Lw'!H$4*LN('Sound Power'!M294)/(1+EXP(-('Sound Power'!$D294*1000+'ModelParams Lw'!H$6)/'ModelParams Lw'!H$7))+'ModelParams Lw'!H$5)*LN('Sound Power'!$B294)-('ModelParams Lw'!H$8+'ModelParams Lw'!H$9*$D294+'ModelParams Lw'!H$10*'Sound Power'!$F294^'ModelParams Lw'!H$14+'ModelParams Lw'!H$11*LN('Sound Power'!M294)+'ModelParams Lw'!H$12*'Sound Power'!$D294*'Sound Power'!$F294+'ModelParams Lw'!H$13*'Sound Power'!$D294*LN('Sound Power'!M294))</f>
        <v>#DIV/0!</v>
      </c>
      <c r="V294" s="26" t="e">
        <f>('ModelParams Lw'!I$4*LN('Sound Power'!N294)/(1+EXP(-('Sound Power'!$D294*1000+'ModelParams Lw'!I$6)/'ModelParams Lw'!I$7))+'ModelParams Lw'!I$5)*LN('Sound Power'!$B294)-('ModelParams Lw'!I$8+'ModelParams Lw'!I$9*$D294+'ModelParams Lw'!I$10*'Sound Power'!$F294^'ModelParams Lw'!I$14+'ModelParams Lw'!I$11*LN('Sound Power'!N294)+'ModelParams Lw'!I$12*'Sound Power'!$D294*'Sound Power'!$F294+'ModelParams Lw'!I$13*'Sound Power'!$D294*LN('Sound Power'!N294))</f>
        <v>#DIV/0!</v>
      </c>
      <c r="W294" s="26" t="e">
        <f>10*LOG10(IF(O294="",0,POWER(10,((O294+'ModelParams Lw'!$O$4)/10))) +IF(P294="",0,POWER(10,((P294+'ModelParams Lw'!$P$4)/10))) +IF(Q294="",0,POWER(10,((Q294+'ModelParams Lw'!$Q$4)/10))) +IF(R294="",0,POWER(10,((R294+'ModelParams Lw'!$R$4)/10))) +IF(S294="",0,POWER(10,((S294+'ModelParams Lw'!$S$4)/10))) +IF(T294="",0,POWER(10,((T294+'ModelParams Lw'!$T$4)/10))) +IF(U294="",0,POWER(10,((U294+'ModelParams Lw'!$U$4)/10)))+IF(V294="",0,POWER(10,((V294+'ModelParams Lw'!$V$4)/10))))</f>
        <v>#DIV/0!</v>
      </c>
      <c r="X294" s="26" t="e">
        <f t="shared" si="127"/>
        <v>#DIV/0!</v>
      </c>
      <c r="Y294" s="26" t="e">
        <f>(O294-'ModelParams Lw'!O$10)/'ModelParams Lw'!O$11</f>
        <v>#DIV/0!</v>
      </c>
      <c r="Z294" s="26" t="e">
        <f>(P294-'ModelParams Lw'!P$10)/'ModelParams Lw'!P$11</f>
        <v>#DIV/0!</v>
      </c>
      <c r="AA294" s="26" t="e">
        <f>(Q294-'ModelParams Lw'!Q$10)/'ModelParams Lw'!Q$11</f>
        <v>#DIV/0!</v>
      </c>
      <c r="AB294" s="26" t="e">
        <f>(R294-'ModelParams Lw'!R$10)/'ModelParams Lw'!R$11</f>
        <v>#DIV/0!</v>
      </c>
      <c r="AC294" s="26" t="e">
        <f>(S294-'ModelParams Lw'!S$10)/'ModelParams Lw'!S$11</f>
        <v>#DIV/0!</v>
      </c>
      <c r="AD294" s="26" t="e">
        <f>(T294-'ModelParams Lw'!T$10)/'ModelParams Lw'!T$11</f>
        <v>#DIV/0!</v>
      </c>
      <c r="AE294" s="26" t="e">
        <f>(U294-'ModelParams Lw'!U$10)/'ModelParams Lw'!U$11</f>
        <v>#DIV/0!</v>
      </c>
      <c r="AF294" s="26" t="e">
        <f>(V294-'ModelParams Lw'!V$10)/'ModelParams Lw'!V$11</f>
        <v>#DIV/0!</v>
      </c>
      <c r="AG294" s="26" t="e">
        <f t="shared" si="128"/>
        <v>#DIV/0!</v>
      </c>
      <c r="AH294" s="26" t="e">
        <f>VLOOKUP(D294*1000,'ModelParams Lw'!$A$38:$D$58,4)</f>
        <v>#N/A</v>
      </c>
      <c r="AI294" s="56" t="e">
        <f>VLOOKUP(D294*1000,'ModelParams Lw'!$A$38:$D$58,2)</f>
        <v>#N/A</v>
      </c>
      <c r="AJ294" s="46" t="e">
        <f t="shared" si="129"/>
        <v>#DIV/0!</v>
      </c>
      <c r="AK294" s="26" t="e">
        <f t="shared" si="130"/>
        <v>#VALUE!</v>
      </c>
      <c r="AL294" s="26" t="e">
        <f>IF($AI294=100,'ModelParams Lw'!R$35*'Sound Power'!$AH294^2+'ModelParams Lw'!R$36*'Sound Power'!$AH294+'ModelParams Lw'!R$37,IF($AI294=150,'ModelParams Lw'!R$38*'Sound Power'!$AH294^2+'ModelParams Lw'!R$39*'Sound Power'!$AH294+'ModelParams Lw'!R$40,'ModelParams Lw'!R$41*'Sound Power'!$AH294^2+'ModelParams Lw'!R$42*'Sound Power'!$AH294+'ModelParams Lw'!R$43))</f>
        <v>#N/A</v>
      </c>
      <c r="AM294" s="26" t="e">
        <f>IF($AI294=100,'ModelParams Lw'!S$35*'Sound Power'!$AH294^2+'ModelParams Lw'!S$36*'Sound Power'!$AH294+'ModelParams Lw'!S$37,IF($AI294=150,'ModelParams Lw'!S$38*'Sound Power'!$AH294^2+'ModelParams Lw'!S$39*'Sound Power'!$AH294+'ModelParams Lw'!S$40,'ModelParams Lw'!S$41*'Sound Power'!$AH294^2+'ModelParams Lw'!S$42*'Sound Power'!$AH294+'ModelParams Lw'!S$43))</f>
        <v>#N/A</v>
      </c>
      <c r="AN294" s="26" t="e">
        <f>IF($AI294=100,'ModelParams Lw'!T$35*'Sound Power'!$AH294^2+'ModelParams Lw'!T$36*'Sound Power'!$AH294+'ModelParams Lw'!T$37,IF($AI294=150,'ModelParams Lw'!T$38*'Sound Power'!$AH294^2+'ModelParams Lw'!T$39*'Sound Power'!$AH294+'ModelParams Lw'!T$40,'ModelParams Lw'!T$41*'Sound Power'!$AH294^2+'ModelParams Lw'!T$42*'Sound Power'!$AH294+'ModelParams Lw'!T$43))</f>
        <v>#N/A</v>
      </c>
      <c r="AO294" s="26" t="e">
        <f>IF($AI294=100,'ModelParams Lw'!U$35*'Sound Power'!$AH294^2+'ModelParams Lw'!U$36*'Sound Power'!$AH294+'ModelParams Lw'!U$37,IF($AI294=150,'ModelParams Lw'!U$38*'Sound Power'!$AH294^2+'ModelParams Lw'!U$39*'Sound Power'!$AH294+'ModelParams Lw'!U$40,'ModelParams Lw'!U$41*'Sound Power'!$AH294^2+'ModelParams Lw'!U$42*'Sound Power'!$AH294+'ModelParams Lw'!U$43))</f>
        <v>#N/A</v>
      </c>
      <c r="AP294" s="26" t="e">
        <f>IF($AI294=100,'ModelParams Lw'!V$35*'Sound Power'!$AH294^2+'ModelParams Lw'!V$36*'Sound Power'!$AH294+'ModelParams Lw'!V$37,IF($AI294=150,'ModelParams Lw'!V$38*'Sound Power'!$AH294^2+'ModelParams Lw'!V$39*'Sound Power'!$AH294+'ModelParams Lw'!V$40,'ModelParams Lw'!V$41*'Sound Power'!$AH294^2+'ModelParams Lw'!V$42*'Sound Power'!$AH294+'ModelParams Lw'!V$43))</f>
        <v>#N/A</v>
      </c>
      <c r="AQ294" s="26" t="e">
        <f>IF($AI294=100,'ModelParams Lw'!W$35*'Sound Power'!$AH294^2+'ModelParams Lw'!W$36*'Sound Power'!$AH294+'ModelParams Lw'!W$37,IF($AI294=150,'ModelParams Lw'!W$38*'Sound Power'!$AH294^2+'ModelParams Lw'!W$39*'Sound Power'!$AH294+'ModelParams Lw'!W$40,'ModelParams Lw'!W$41*'Sound Power'!$AH294^2+'ModelParams Lw'!W$42*'Sound Power'!$AH294+'ModelParams Lw'!W$43))</f>
        <v>#N/A</v>
      </c>
      <c r="AR294" s="26" t="e">
        <f t="shared" si="131"/>
        <v>#VALUE!</v>
      </c>
      <c r="AS294" s="26" t="e">
        <f>IF(26.83*LN($AJ294)-11.791-'ModelParams Lw'!B$35&lt;0,0,26.83*LN($AJ294)-11.791-'ModelParams Lw'!B$35)</f>
        <v>#DIV/0!</v>
      </c>
      <c r="AT294" s="26" t="e">
        <f>IF(26.83*LN($AJ294)-11.791-'ModelParams Lw'!C$35&lt;0,0,26.83*LN($AJ294)-11.791-'ModelParams Lw'!C$35)</f>
        <v>#DIV/0!</v>
      </c>
      <c r="AU294" s="26" t="e">
        <f>IF(26.83*LN($AJ294)-11.791-'ModelParams Lw'!D$35&lt;0,0,26.83*LN($AJ294)-11.791-'ModelParams Lw'!D$35)</f>
        <v>#DIV/0!</v>
      </c>
      <c r="AV294" s="26" t="e">
        <f>IF(26.83*LN($AJ294)-11.791-'ModelParams Lw'!E$35&lt;0,0,26.83*LN($AJ294)-11.791-'ModelParams Lw'!E$35)</f>
        <v>#DIV/0!</v>
      </c>
      <c r="AW294" s="26" t="e">
        <f>IF(26.83*LN($AJ294)-11.791-'ModelParams Lw'!F$35&lt;0,0,26.83*LN($AJ294)-11.791-'ModelParams Lw'!F$35)</f>
        <v>#DIV/0!</v>
      </c>
      <c r="AX294" s="26" t="e">
        <f>IF(26.83*LN($AJ294)-11.791-'ModelParams Lw'!G$35&lt;0,0,26.83*LN($AJ294)-11.791-'ModelParams Lw'!G$35)</f>
        <v>#DIV/0!</v>
      </c>
      <c r="AY294" s="26" t="e">
        <f>IF(26.83*LN($AJ294)-11.791-'ModelParams Lw'!H$35&lt;0,0,26.83*LN($AJ294)-11.791-'ModelParams Lw'!H$35)</f>
        <v>#DIV/0!</v>
      </c>
      <c r="AZ294" s="26" t="e">
        <f>IF(26.83*LN($AJ294)-11.791-'ModelParams Lw'!I$35&lt;0,0,26.83*LN($AJ294)-11.791-'ModelParams Lw'!I$35)</f>
        <v>#DIV/0!</v>
      </c>
      <c r="BA294" s="26" t="e">
        <f t="shared" si="119"/>
        <v>#DIV/0!</v>
      </c>
      <c r="BB294" s="26" t="e">
        <f t="shared" si="120"/>
        <v>#DIV/0!</v>
      </c>
      <c r="BC294" s="26" t="e">
        <f t="shared" si="121"/>
        <v>#DIV/0!</v>
      </c>
      <c r="BD294" s="26" t="e">
        <f t="shared" si="122"/>
        <v>#DIV/0!</v>
      </c>
      <c r="BE294" s="26" t="e">
        <f t="shared" si="123"/>
        <v>#DIV/0!</v>
      </c>
      <c r="BF294" s="26" t="e">
        <f t="shared" si="124"/>
        <v>#DIV/0!</v>
      </c>
      <c r="BG294" s="26" t="e">
        <f t="shared" si="125"/>
        <v>#DIV/0!</v>
      </c>
      <c r="BH294" s="26" t="e">
        <f t="shared" si="126"/>
        <v>#DIV/0!</v>
      </c>
      <c r="BI294" s="26" t="e">
        <f>10*LOG10(IF(BA294="",0,POWER(10,((BA294+'ModelParams Lw'!$O$4)/10))) +IF(BB294="",0,POWER(10,((BB294+'ModelParams Lw'!$P$4)/10))) +IF(BC294="",0,POWER(10,((BC294+'ModelParams Lw'!$Q$4)/10))) +IF(BD294="",0,POWER(10,((BD294+'ModelParams Lw'!$R$4)/10))) +IF(BE294="",0,POWER(10,((BE294+'ModelParams Lw'!$S$4)/10))) +IF(BF294="",0,POWER(10,((BF294+'ModelParams Lw'!$T$4)/10))) +IF(BG294="",0,POWER(10,((BG294+'ModelParams Lw'!$U$4)/10)))+IF(BH294="",0,POWER(10,((BH294+'ModelParams Lw'!$V$4)/10))))</f>
        <v>#DIV/0!</v>
      </c>
      <c r="BJ294" s="26" t="e">
        <f t="shared" si="132"/>
        <v>#DIV/0!</v>
      </c>
      <c r="BK294" s="26" t="e">
        <f>(BA294-'ModelParams Lw'!O$10)/'ModelParams Lw'!O$11</f>
        <v>#DIV/0!</v>
      </c>
      <c r="BL294" s="26" t="e">
        <f>(BB294-'ModelParams Lw'!P$10)/'ModelParams Lw'!P$11</f>
        <v>#DIV/0!</v>
      </c>
      <c r="BM294" s="26" t="e">
        <f>(BC294-'ModelParams Lw'!Q$10)/'ModelParams Lw'!Q$11</f>
        <v>#DIV/0!</v>
      </c>
      <c r="BN294" s="26" t="e">
        <f>(BD294-'ModelParams Lw'!R$10)/'ModelParams Lw'!R$11</f>
        <v>#DIV/0!</v>
      </c>
      <c r="BO294" s="26" t="e">
        <f>(BE294-'ModelParams Lw'!S$10)/'ModelParams Lw'!S$11</f>
        <v>#DIV/0!</v>
      </c>
      <c r="BP294" s="26" t="e">
        <f>(BF294-'ModelParams Lw'!T$10)/'ModelParams Lw'!T$11</f>
        <v>#DIV/0!</v>
      </c>
      <c r="BQ294" s="26" t="e">
        <f>(BG294-'ModelParams Lw'!U$10)/'ModelParams Lw'!U$11</f>
        <v>#DIV/0!</v>
      </c>
      <c r="BR294" s="26" t="e">
        <f>(BH294-'ModelParams Lw'!V$10)/'ModelParams Lw'!V$11</f>
        <v>#DIV/0!</v>
      </c>
      <c r="BS294" s="23" t="e">
        <f>IF(Calcul!$E296="SW",DEGREES(ACOS(1-(1/'ModelParams Lw'!C$25*SQRT(0.5*1.2/'Sound Power'!$C294)*('Sound Power'!$B294/3600)/('Sound Power'!$D294)/('Sound Power'!$F294)))),DEGREES(ACOS(1-(1/'ModelParams Lw'!C$29*SQRT(0.5*1.2/'Sound Power'!$C294)*('Sound Power'!$B294/3600)/('Sound Power'!$D294)/('Sound Power'!$F294)))))</f>
        <v>#DIV/0!</v>
      </c>
      <c r="BT294" s="23" t="e">
        <f>IF(Calcul!$E296="SW",DEGREES(ACOS(1-(1/'ModelParams Lw'!D$25*SQRT(0.5*1.2/'Sound Power'!$C294)*('Sound Power'!$B294/3600)/('Sound Power'!$D294)/('Sound Power'!$F294)))),DEGREES(ACOS(1-(1/'ModelParams Lw'!D$29*SQRT(0.5*1.2/'Sound Power'!$C294)*('Sound Power'!$B294/3600)/('Sound Power'!$D294)/('Sound Power'!$F294)))))</f>
        <v>#DIV/0!</v>
      </c>
      <c r="BU294" s="23" t="e">
        <f>IF(Calcul!$E296="SW",DEGREES(ACOS(1-(1/'ModelParams Lw'!E$25*SQRT(0.5*1.2/'Sound Power'!$C294)*('Sound Power'!$B294/3600)/('Sound Power'!$D294)/('Sound Power'!$F294)))),DEGREES(ACOS(1-(1/'ModelParams Lw'!E$29*SQRT(0.5*1.2/'Sound Power'!$C294)*('Sound Power'!$B294/3600)/('Sound Power'!$D294)/('Sound Power'!$F294)))))</f>
        <v>#DIV/0!</v>
      </c>
      <c r="BV294" s="23" t="e">
        <f>IF(Calcul!$E296="SW",DEGREES(ACOS(1-(1/'ModelParams Lw'!F$25*SQRT(0.5*1.2/'Sound Power'!$C294)*('Sound Power'!$B294/3600)/('Sound Power'!$D294)/('Sound Power'!$F294)))),DEGREES(ACOS(1-(1/'ModelParams Lw'!F$29*SQRT(0.5*1.2/'Sound Power'!$C294)*('Sound Power'!$B294/3600)/('Sound Power'!$D294)/('Sound Power'!$F294)))))</f>
        <v>#DIV/0!</v>
      </c>
      <c r="BW294" s="23" t="e">
        <f>IF(Calcul!$E296="SW",DEGREES(ACOS(1-(1/'ModelParams Lw'!G$25*SQRT(0.5*1.2/'Sound Power'!$C294)*('Sound Power'!$B294/3600)/('Sound Power'!$D294)/('Sound Power'!$F294)))),DEGREES(ACOS(1-(1/'ModelParams Lw'!G$29*SQRT(0.5*1.2/'Sound Power'!$C294)*('Sound Power'!$B294/3600)/('Sound Power'!$D294)/('Sound Power'!$F294)))))</f>
        <v>#DIV/0!</v>
      </c>
      <c r="BX294" s="23" t="e">
        <f>IF(Calcul!$E296="SW",DEGREES(ACOS(1-(1/'ModelParams Lw'!H$25*SQRT(0.5*1.2/'Sound Power'!$C294)*('Sound Power'!$B294/3600)/('Sound Power'!$D294)/('Sound Power'!$F294)))),DEGREES(ACOS(1-(1/'ModelParams Lw'!H$29*SQRT(0.5*1.2/'Sound Power'!$C294)*('Sound Power'!$B294/3600)/('Sound Power'!$D294)/('Sound Power'!$F294)))))</f>
        <v>#DIV/0!</v>
      </c>
      <c r="BY294" s="23" t="e">
        <f>IF(Calcul!$E296="SW",DEGREES(ACOS(1-(1/'ModelParams Lw'!I$25*SQRT(0.5*1.2/'Sound Power'!$C294)*('Sound Power'!$B294/3600)/('Sound Power'!$D294)/('Sound Power'!$F294)))),DEGREES(ACOS(1-(1/'ModelParams Lw'!I$29*SQRT(0.5*1.2/'Sound Power'!$C294)*('Sound Power'!$B294/3600)/('Sound Power'!$D294)/('Sound Power'!$F294)))))</f>
        <v>#DIV/0!</v>
      </c>
      <c r="BZ294" s="23" t="e">
        <f>IF(Calcul!$E296="SW",DEGREES(ACOS(1-(1/'ModelParams Lw'!J$25*SQRT(0.5*1.2/'Sound Power'!$C294)*('Sound Power'!$B294/3600)/('Sound Power'!$D294)/('Sound Power'!$F294)))),DEGREES(ACOS(1-(1/'ModelParams Lw'!J$29*SQRT(0.5*1.2/'Sound Power'!$C294)*('Sound Power'!$B294/3600)/('Sound Power'!$D294)/('Sound Power'!$F294)))))</f>
        <v>#DIV/0!</v>
      </c>
      <c r="CA294" s="26" t="e">
        <f>IF(Calcul!$E296="SW",'ModelParams Lw'!C$22+'ModelParams Lw'!C$23*LOG('Sound Power'!$D294/'Sound Power'!$E294)+'ModelParams Lw'!C$24*LN('Sound Power'!BS294),IF('ModelParams Lw'!C$26+'ModelParams Lw'!C$27*LOG('Sound Power'!$D294/'Sound Power'!$E294)+'ModelParams Lw'!C$28*LN('Sound Power'!BS294)&lt;'ModelParams Lw'!C$22+'ModelParams Lw'!C$23*LOG('Sound Power'!$D294/'Sound Power'!$E294)+'ModelParams Lw'!C$24*LN('Sound Power'!BS294),'ModelParams Lw'!C$22+'ModelParams Lw'!C$23*LOG('Sound Power'!$D294/'Sound Power'!$E294)+'ModelParams Lw'!C$24*LN('Sound Power'!BS294),'ModelParams Lw'!C$26+'ModelParams Lw'!C$27*LOG('Sound Power'!$D294/'Sound Power'!$E294)+'ModelParams Lw'!C$28*LN('Sound Power'!BS294)))</f>
        <v>#DIV/0!</v>
      </c>
      <c r="CB294" s="26" t="e">
        <f>IF(Calcul!$E296="SW",'ModelParams Lw'!D$22+'ModelParams Lw'!D$23*LOG('Sound Power'!$D294/'Sound Power'!$E294)+'ModelParams Lw'!D$24*LN('Sound Power'!BT294),IF('ModelParams Lw'!D$26+'ModelParams Lw'!D$27*LOG('Sound Power'!$D294/'Sound Power'!$E294)+'ModelParams Lw'!D$28*LN('Sound Power'!BT294)&lt;'ModelParams Lw'!D$22+'ModelParams Lw'!D$23*LOG('Sound Power'!$D294/'Sound Power'!$E294)+'ModelParams Lw'!D$24*LN('Sound Power'!BT294),'ModelParams Lw'!D$22+'ModelParams Lw'!D$23*LOG('Sound Power'!$D294/'Sound Power'!$E294)+'ModelParams Lw'!D$24*LN('Sound Power'!BT294),'ModelParams Lw'!D$26+'ModelParams Lw'!D$27*LOG('Sound Power'!$D294/'Sound Power'!$E294)+'ModelParams Lw'!D$28*LN('Sound Power'!BT294)))</f>
        <v>#DIV/0!</v>
      </c>
      <c r="CC294" s="26" t="e">
        <f>IF(Calcul!$E296="SW",'ModelParams Lw'!E$22+'ModelParams Lw'!E$23*LOG('Sound Power'!$D294/'Sound Power'!$E294)+'ModelParams Lw'!E$24*LN('Sound Power'!BU294),IF('ModelParams Lw'!E$26+'ModelParams Lw'!E$27*LOG('Sound Power'!$D294/'Sound Power'!$E294)+'ModelParams Lw'!E$28*LN('Sound Power'!BU294)&lt;'ModelParams Lw'!E$22+'ModelParams Lw'!E$23*LOG('Sound Power'!$D294/'Sound Power'!$E294)+'ModelParams Lw'!E$24*LN('Sound Power'!BU294),'ModelParams Lw'!E$22+'ModelParams Lw'!E$23*LOG('Sound Power'!$D294/'Sound Power'!$E294)+'ModelParams Lw'!E$24*LN('Sound Power'!BU294),'ModelParams Lw'!E$26+'ModelParams Lw'!E$27*LOG('Sound Power'!$D294/'Sound Power'!$E294)+'ModelParams Lw'!E$28*LN('Sound Power'!BU294)))</f>
        <v>#DIV/0!</v>
      </c>
      <c r="CD294" s="26" t="e">
        <f>IF(Calcul!$E296="SW",'ModelParams Lw'!F$22+'ModelParams Lw'!F$23*LOG('Sound Power'!$D294/'Sound Power'!$E294)+'ModelParams Lw'!F$24*LN('Sound Power'!BV294),IF('ModelParams Lw'!F$26+'ModelParams Lw'!F$27*LOG('Sound Power'!$D294/'Sound Power'!$E294)+'ModelParams Lw'!F$28*LN('Sound Power'!BV294)&lt;'ModelParams Lw'!F$22+'ModelParams Lw'!F$23*LOG('Sound Power'!$D294/'Sound Power'!$E294)+'ModelParams Lw'!F$24*LN('Sound Power'!BV294),'ModelParams Lw'!F$22+'ModelParams Lw'!F$23*LOG('Sound Power'!$D294/'Sound Power'!$E294)+'ModelParams Lw'!F$24*LN('Sound Power'!BV294),'ModelParams Lw'!F$26+'ModelParams Lw'!F$27*LOG('Sound Power'!$D294/'Sound Power'!$E294)+'ModelParams Lw'!F$28*LN('Sound Power'!BV294)))</f>
        <v>#DIV/0!</v>
      </c>
      <c r="CE294" s="26" t="e">
        <f>IF(Calcul!$E296="SW",'ModelParams Lw'!G$22+'ModelParams Lw'!G$23*LOG('Sound Power'!$D294/'Sound Power'!$E294)+'ModelParams Lw'!G$24*LN('Sound Power'!BW294),IF('ModelParams Lw'!G$26+'ModelParams Lw'!G$27*LOG('Sound Power'!$D294/'Sound Power'!$E294)+'ModelParams Lw'!G$28*LN('Sound Power'!BW294)&lt;'ModelParams Lw'!G$22+'ModelParams Lw'!G$23*LOG('Sound Power'!$D294/'Sound Power'!$E294)+'ModelParams Lw'!G$24*LN('Sound Power'!BW294),'ModelParams Lw'!G$22+'ModelParams Lw'!G$23*LOG('Sound Power'!$D294/'Sound Power'!$E294)+'ModelParams Lw'!G$24*LN('Sound Power'!BW294),'ModelParams Lw'!G$26+'ModelParams Lw'!G$27*LOG('Sound Power'!$D294/'Sound Power'!$E294)+'ModelParams Lw'!G$28*LN('Sound Power'!BW294)))</f>
        <v>#DIV/0!</v>
      </c>
      <c r="CF294" s="26" t="e">
        <f>IF(Calcul!$E296="SW",'ModelParams Lw'!H$22+'ModelParams Lw'!H$23*LOG('Sound Power'!$D294/'Sound Power'!$E294)+'ModelParams Lw'!H$24*LN('Sound Power'!BX294),IF('ModelParams Lw'!H$26+'ModelParams Lw'!H$27*LOG('Sound Power'!$D294/'Sound Power'!$E294)+'ModelParams Lw'!H$28*LN('Sound Power'!BX294)&lt;'ModelParams Lw'!H$22+'ModelParams Lw'!H$23*LOG('Sound Power'!$D294/'Sound Power'!$E294)+'ModelParams Lw'!H$24*LN('Sound Power'!BX294),'ModelParams Lw'!H$22+'ModelParams Lw'!H$23*LOG('Sound Power'!$D294/'Sound Power'!$E294)+'ModelParams Lw'!H$24*LN('Sound Power'!BX294),'ModelParams Lw'!H$26+'ModelParams Lw'!H$27*LOG('Sound Power'!$D294/'Sound Power'!$E294)+'ModelParams Lw'!H$28*LN('Sound Power'!BX294)))</f>
        <v>#DIV/0!</v>
      </c>
      <c r="CG294" s="26" t="e">
        <f>IF(Calcul!$E296="SW",'ModelParams Lw'!I$22+'ModelParams Lw'!I$23*LOG('Sound Power'!$D294/'Sound Power'!$E294)+'ModelParams Lw'!I$24*LN('Sound Power'!BY294),IF('ModelParams Lw'!I$26+'ModelParams Lw'!I$27*LOG('Sound Power'!$D294/'Sound Power'!$E294)+'ModelParams Lw'!I$28*LN('Sound Power'!BY294)&lt;'ModelParams Lw'!I$22+'ModelParams Lw'!I$23*LOG('Sound Power'!$D294/'Sound Power'!$E294)+'ModelParams Lw'!I$24*LN('Sound Power'!BY294),'ModelParams Lw'!I$22+'ModelParams Lw'!I$23*LOG('Sound Power'!$D294/'Sound Power'!$E294)+'ModelParams Lw'!I$24*LN('Sound Power'!BY294),'ModelParams Lw'!I$26+'ModelParams Lw'!I$27*LOG('Sound Power'!$D294/'Sound Power'!$E294)+'ModelParams Lw'!I$28*LN('Sound Power'!BY294)))</f>
        <v>#DIV/0!</v>
      </c>
      <c r="CH294" s="26" t="e">
        <f>IF(Calcul!$E296="SW",'ModelParams Lw'!J$22+'ModelParams Lw'!J$23*LOG('Sound Power'!$D294/'Sound Power'!$E294)+'ModelParams Lw'!J$24*LN('Sound Power'!BZ294),IF('ModelParams Lw'!J$26+'ModelParams Lw'!J$27*LOG('Sound Power'!$D294/'Sound Power'!$E294)+'ModelParams Lw'!J$28*LN('Sound Power'!BZ294)&lt;'ModelParams Lw'!J$22+'ModelParams Lw'!J$23*LOG('Sound Power'!$D294/'Sound Power'!$E294)+'ModelParams Lw'!J$24*LN('Sound Power'!BZ294),'ModelParams Lw'!J$22+'ModelParams Lw'!J$23*LOG('Sound Power'!$D294/'Sound Power'!$E294)+'ModelParams Lw'!J$24*LN('Sound Power'!BZ294),'ModelParams Lw'!J$26+'ModelParams Lw'!J$27*LOG('Sound Power'!$D294/'Sound Power'!$E294)+'ModelParams Lw'!J$28*LN('Sound Power'!BZ294)))</f>
        <v>#DIV/0!</v>
      </c>
      <c r="CI294" s="26" t="e">
        <f t="shared" si="133"/>
        <v>#DIV/0!</v>
      </c>
      <c r="CJ294" s="26" t="e">
        <f t="shared" si="134"/>
        <v>#DIV/0!</v>
      </c>
      <c r="CK294" s="26" t="e">
        <f t="shared" si="135"/>
        <v>#DIV/0!</v>
      </c>
      <c r="CL294" s="26" t="e">
        <f t="shared" si="136"/>
        <v>#DIV/0!</v>
      </c>
      <c r="CM294" s="26" t="e">
        <f t="shared" si="137"/>
        <v>#DIV/0!</v>
      </c>
      <c r="CN294" s="26" t="e">
        <f t="shared" si="138"/>
        <v>#DIV/0!</v>
      </c>
      <c r="CO294" s="26" t="e">
        <f t="shared" si="139"/>
        <v>#DIV/0!</v>
      </c>
      <c r="CP294" s="26" t="e">
        <f t="shared" si="140"/>
        <v>#DIV/0!</v>
      </c>
      <c r="CQ294" s="26" t="e">
        <f>10*LOG10(IF(CI294="",0,POWER(10,((CI294+'ModelParams Lw'!$O$4)/10))) +IF(CJ294="",0,POWER(10,((CJ294+'ModelParams Lw'!$P$4)/10))) +IF(CK294="",0,POWER(10,((CK294+'ModelParams Lw'!$Q$4)/10))) +IF(CL294="",0,POWER(10,((CL294+'ModelParams Lw'!$R$4)/10))) +IF(CM294="",0,POWER(10,((CM294+'ModelParams Lw'!$S$4)/10))) +IF(CN294="",0,POWER(10,((CN294+'ModelParams Lw'!$T$4)/10))) +IF(CO294="",0,POWER(10,((CO294+'ModelParams Lw'!$U$4)/10)))+IF(CP294="",0,POWER(10,((CP294+'ModelParams Lw'!$V$4)/10))))</f>
        <v>#DIV/0!</v>
      </c>
      <c r="CR294" s="26" t="e">
        <f t="shared" si="141"/>
        <v>#DIV/0!</v>
      </c>
      <c r="CS294" s="26" t="e">
        <f>(CI294-'ModelParams Lw'!$O$10)/'ModelParams Lw'!$O$11</f>
        <v>#DIV/0!</v>
      </c>
      <c r="CT294" s="26" t="e">
        <f>(CJ294-'ModelParams Lw'!$P$10)/'ModelParams Lw'!$P$11</f>
        <v>#DIV/0!</v>
      </c>
      <c r="CU294" s="26" t="e">
        <f>(CK294-'ModelParams Lw'!$Q$10)/'ModelParams Lw'!$Q$11</f>
        <v>#DIV/0!</v>
      </c>
      <c r="CV294" s="26" t="e">
        <f>(CL294-'ModelParams Lw'!$R$10)/'ModelParams Lw'!$R$11</f>
        <v>#DIV/0!</v>
      </c>
      <c r="CW294" s="26" t="e">
        <f>(CM294-'ModelParams Lw'!$S$10)/'ModelParams Lw'!$S$11</f>
        <v>#DIV/0!</v>
      </c>
      <c r="CX294" s="26" t="e">
        <f>(CN294-'ModelParams Lw'!$T$10)/'ModelParams Lw'!$T$11</f>
        <v>#DIV/0!</v>
      </c>
      <c r="CY294" s="26" t="e">
        <f>(CO294-'ModelParams Lw'!$U$10)/'ModelParams Lw'!$U$11</f>
        <v>#DIV/0!</v>
      </c>
      <c r="CZ294" s="26" t="e">
        <f>(CP294-'ModelParams Lw'!$V$10)/'ModelParams Lw'!$V$11</f>
        <v>#DIV/0!</v>
      </c>
    </row>
    <row r="295" spans="1:104" x14ac:dyDescent="0.2">
      <c r="A295" s="13">
        <f>Calcul!A297</f>
        <v>0</v>
      </c>
      <c r="B295" s="13">
        <f t="shared" si="117"/>
        <v>0</v>
      </c>
      <c r="C295" s="13">
        <f>Calcul!B297</f>
        <v>0</v>
      </c>
      <c r="D295" s="13">
        <f>Calcul!C297/1000</f>
        <v>0</v>
      </c>
      <c r="E295" s="13">
        <f>Calcul!D297/1000</f>
        <v>0</v>
      </c>
      <c r="F295" s="13">
        <f t="shared" si="118"/>
        <v>0</v>
      </c>
      <c r="G295" s="23" t="e">
        <f>DEGREES(ACOS(1-(1/'ModelParams Lw'!B$15*SQRT(0.5*1.2/'Sound Power'!$C295)*('Sound Power'!$B295/3600)/('Sound Power'!$D295)/('Sound Power'!$F295))))</f>
        <v>#DIV/0!</v>
      </c>
      <c r="H295" s="23" t="e">
        <f>DEGREES(ACOS(1-(1/'ModelParams Lw'!C$15*SQRT(0.5*1.2/'Sound Power'!$C295)*('Sound Power'!$B295/3600)/('Sound Power'!$D295)/('Sound Power'!$F295))))</f>
        <v>#DIV/0!</v>
      </c>
      <c r="I295" s="23" t="e">
        <f>DEGREES(ACOS(1-(1/'ModelParams Lw'!D$15*SQRT(0.5*1.2/'Sound Power'!$C295)*('Sound Power'!$B295/3600)/('Sound Power'!$D295)/('Sound Power'!$F295))))</f>
        <v>#DIV/0!</v>
      </c>
      <c r="J295" s="23" t="e">
        <f>DEGREES(ACOS(1-(1/'ModelParams Lw'!E$15*SQRT(0.5*1.2/'Sound Power'!$C295)*('Sound Power'!$B295/3600)/('Sound Power'!$D295)/('Sound Power'!$F295))))</f>
        <v>#DIV/0!</v>
      </c>
      <c r="K295" s="23" t="e">
        <f>DEGREES(ACOS(1-(1/'ModelParams Lw'!F$15*SQRT(0.5*1.2/'Sound Power'!$C295)*('Sound Power'!$B295/3600)/('Sound Power'!$D295)/('Sound Power'!$F295))))</f>
        <v>#DIV/0!</v>
      </c>
      <c r="L295" s="23" t="e">
        <f>DEGREES(ACOS(1-(1/'ModelParams Lw'!G$15*SQRT(0.5*1.2/'Sound Power'!$C295)*('Sound Power'!$B295/3600)/('Sound Power'!$D295)/('Sound Power'!$F295))))</f>
        <v>#DIV/0!</v>
      </c>
      <c r="M295" s="23" t="e">
        <f>DEGREES(ACOS(1-(1/'ModelParams Lw'!H$15*SQRT(0.5*1.2/'Sound Power'!$C295)*('Sound Power'!$B295/3600)/('Sound Power'!$D295)/('Sound Power'!$F295))))</f>
        <v>#DIV/0!</v>
      </c>
      <c r="N295" s="23" t="e">
        <f>DEGREES(ACOS(1-(1/'ModelParams Lw'!I$15*SQRT(0.5*1.2/'Sound Power'!$C295)*('Sound Power'!$B295/3600)/('Sound Power'!$D295)/('Sound Power'!$F295))))</f>
        <v>#DIV/0!</v>
      </c>
      <c r="O295" s="26" t="e">
        <f>('ModelParams Lw'!B$4*LN('Sound Power'!G295)/(1+EXP(-('Sound Power'!$D295*1000+'ModelParams Lw'!B$6)/'ModelParams Lw'!B$7))+'ModelParams Lw'!B$5)*LN('Sound Power'!$B295)-('ModelParams Lw'!B$8+'ModelParams Lw'!B$9*$D295+'ModelParams Lw'!B$10*'Sound Power'!$F295^'ModelParams Lw'!B$14+'ModelParams Lw'!B$11*LN('Sound Power'!G295)+'ModelParams Lw'!B$12*'Sound Power'!$D295*'Sound Power'!$F295+'ModelParams Lw'!B$13*'Sound Power'!$D295*LN('Sound Power'!G295))</f>
        <v>#DIV/0!</v>
      </c>
      <c r="P295" s="26" t="e">
        <f>('ModelParams Lw'!C$4*LN('Sound Power'!H295)/(1+EXP(-('Sound Power'!$D295*1000+'ModelParams Lw'!C$6)/'ModelParams Lw'!C$7))+'ModelParams Lw'!C$5)*LN('Sound Power'!$B295)-('ModelParams Lw'!C$8+'ModelParams Lw'!C$9*$D295+'ModelParams Lw'!C$10*'Sound Power'!$F295^'ModelParams Lw'!C$14+'ModelParams Lw'!C$11*LN('Sound Power'!H295)+'ModelParams Lw'!C$12*'Sound Power'!$D295*'Sound Power'!$F295+'ModelParams Lw'!C$13*'Sound Power'!$D295*LN('Sound Power'!H295))</f>
        <v>#DIV/0!</v>
      </c>
      <c r="Q295" s="26" t="e">
        <f>('ModelParams Lw'!D$4*LN('Sound Power'!I295)/(1+EXP(-('Sound Power'!$D295*1000+'ModelParams Lw'!D$6)/'ModelParams Lw'!D$7))+'ModelParams Lw'!D$5)*LN('Sound Power'!$B295)-('ModelParams Lw'!D$8+'ModelParams Lw'!D$9*$D295+'ModelParams Lw'!D$10*'Sound Power'!$F295^'ModelParams Lw'!D$14+'ModelParams Lw'!D$11*LN('Sound Power'!I295)+'ModelParams Lw'!D$12*'Sound Power'!$D295*'Sound Power'!$F295+'ModelParams Lw'!D$13*'Sound Power'!$D295*LN('Sound Power'!I295))</f>
        <v>#DIV/0!</v>
      </c>
      <c r="R295" s="26" t="e">
        <f>('ModelParams Lw'!E$4*LN('Sound Power'!J295)/(1+EXP(-('Sound Power'!$D295*1000+'ModelParams Lw'!E$6)/'ModelParams Lw'!E$7))+'ModelParams Lw'!E$5)*LN('Sound Power'!$B295)-('ModelParams Lw'!E$8+'ModelParams Lw'!E$9*$D295+'ModelParams Lw'!E$10*'Sound Power'!$F295^'ModelParams Lw'!E$14+'ModelParams Lw'!E$11*LN('Sound Power'!J295)+'ModelParams Lw'!E$12*'Sound Power'!$D295*'Sound Power'!$F295+'ModelParams Lw'!E$13*'Sound Power'!$D295*LN('Sound Power'!J295))</f>
        <v>#DIV/0!</v>
      </c>
      <c r="S295" s="26" t="e">
        <f>('ModelParams Lw'!F$4*LN('Sound Power'!K295)/(1+EXP(-('Sound Power'!$D295*1000+'ModelParams Lw'!F$6)/'ModelParams Lw'!F$7))+'ModelParams Lw'!F$5)*LN('Sound Power'!$B295)-('ModelParams Lw'!F$8+'ModelParams Lw'!F$9*$D295+'ModelParams Lw'!F$10*'Sound Power'!$F295^'ModelParams Lw'!F$14+'ModelParams Lw'!F$11*LN('Sound Power'!K295)+'ModelParams Lw'!F$12*'Sound Power'!$D295*'Sound Power'!$F295+'ModelParams Lw'!F$13*'Sound Power'!$D295*LN('Sound Power'!K295))</f>
        <v>#DIV/0!</v>
      </c>
      <c r="T295" s="26" t="e">
        <f>('ModelParams Lw'!G$4*LN('Sound Power'!L295)/(1+EXP(-('Sound Power'!$D295*1000+'ModelParams Lw'!G$6)/'ModelParams Lw'!G$7))+'ModelParams Lw'!G$5)*LN('Sound Power'!$B295)-('ModelParams Lw'!G$8+'ModelParams Lw'!G$9*$D295+'ModelParams Lw'!G$10*'Sound Power'!$F295^'ModelParams Lw'!G$14+'ModelParams Lw'!G$11*LN('Sound Power'!L295)+'ModelParams Lw'!G$12*'Sound Power'!$D295*'Sound Power'!$F295+'ModelParams Lw'!G$13*'Sound Power'!$D295*LN('Sound Power'!L295))</f>
        <v>#DIV/0!</v>
      </c>
      <c r="U295" s="26" t="e">
        <f>('ModelParams Lw'!H$4*LN('Sound Power'!M295)/(1+EXP(-('Sound Power'!$D295*1000+'ModelParams Lw'!H$6)/'ModelParams Lw'!H$7))+'ModelParams Lw'!H$5)*LN('Sound Power'!$B295)-('ModelParams Lw'!H$8+'ModelParams Lw'!H$9*$D295+'ModelParams Lw'!H$10*'Sound Power'!$F295^'ModelParams Lw'!H$14+'ModelParams Lw'!H$11*LN('Sound Power'!M295)+'ModelParams Lw'!H$12*'Sound Power'!$D295*'Sound Power'!$F295+'ModelParams Lw'!H$13*'Sound Power'!$D295*LN('Sound Power'!M295))</f>
        <v>#DIV/0!</v>
      </c>
      <c r="V295" s="26" t="e">
        <f>('ModelParams Lw'!I$4*LN('Sound Power'!N295)/(1+EXP(-('Sound Power'!$D295*1000+'ModelParams Lw'!I$6)/'ModelParams Lw'!I$7))+'ModelParams Lw'!I$5)*LN('Sound Power'!$B295)-('ModelParams Lw'!I$8+'ModelParams Lw'!I$9*$D295+'ModelParams Lw'!I$10*'Sound Power'!$F295^'ModelParams Lw'!I$14+'ModelParams Lw'!I$11*LN('Sound Power'!N295)+'ModelParams Lw'!I$12*'Sound Power'!$D295*'Sound Power'!$F295+'ModelParams Lw'!I$13*'Sound Power'!$D295*LN('Sound Power'!N295))</f>
        <v>#DIV/0!</v>
      </c>
      <c r="W295" s="26" t="e">
        <f>10*LOG10(IF(O295="",0,POWER(10,((O295+'ModelParams Lw'!$O$4)/10))) +IF(P295="",0,POWER(10,((P295+'ModelParams Lw'!$P$4)/10))) +IF(Q295="",0,POWER(10,((Q295+'ModelParams Lw'!$Q$4)/10))) +IF(R295="",0,POWER(10,((R295+'ModelParams Lw'!$R$4)/10))) +IF(S295="",0,POWER(10,((S295+'ModelParams Lw'!$S$4)/10))) +IF(T295="",0,POWER(10,((T295+'ModelParams Lw'!$T$4)/10))) +IF(U295="",0,POWER(10,((U295+'ModelParams Lw'!$U$4)/10)))+IF(V295="",0,POWER(10,((V295+'ModelParams Lw'!$V$4)/10))))</f>
        <v>#DIV/0!</v>
      </c>
      <c r="X295" s="26" t="e">
        <f t="shared" si="127"/>
        <v>#DIV/0!</v>
      </c>
      <c r="Y295" s="26" t="e">
        <f>(O295-'ModelParams Lw'!O$10)/'ModelParams Lw'!O$11</f>
        <v>#DIV/0!</v>
      </c>
      <c r="Z295" s="26" t="e">
        <f>(P295-'ModelParams Lw'!P$10)/'ModelParams Lw'!P$11</f>
        <v>#DIV/0!</v>
      </c>
      <c r="AA295" s="26" t="e">
        <f>(Q295-'ModelParams Lw'!Q$10)/'ModelParams Lw'!Q$11</f>
        <v>#DIV/0!</v>
      </c>
      <c r="AB295" s="26" t="e">
        <f>(R295-'ModelParams Lw'!R$10)/'ModelParams Lw'!R$11</f>
        <v>#DIV/0!</v>
      </c>
      <c r="AC295" s="26" t="e">
        <f>(S295-'ModelParams Lw'!S$10)/'ModelParams Lw'!S$11</f>
        <v>#DIV/0!</v>
      </c>
      <c r="AD295" s="26" t="e">
        <f>(T295-'ModelParams Lw'!T$10)/'ModelParams Lw'!T$11</f>
        <v>#DIV/0!</v>
      </c>
      <c r="AE295" s="26" t="e">
        <f>(U295-'ModelParams Lw'!U$10)/'ModelParams Lw'!U$11</f>
        <v>#DIV/0!</v>
      </c>
      <c r="AF295" s="26" t="e">
        <f>(V295-'ModelParams Lw'!V$10)/'ModelParams Lw'!V$11</f>
        <v>#DIV/0!</v>
      </c>
      <c r="AG295" s="26" t="e">
        <f t="shared" si="128"/>
        <v>#DIV/0!</v>
      </c>
      <c r="AH295" s="26" t="e">
        <f>VLOOKUP(D295*1000,'ModelParams Lw'!$A$38:$D$58,4)</f>
        <v>#N/A</v>
      </c>
      <c r="AI295" s="56" t="e">
        <f>VLOOKUP(D295*1000,'ModelParams Lw'!$A$38:$D$58,2)</f>
        <v>#N/A</v>
      </c>
      <c r="AJ295" s="46" t="e">
        <f t="shared" si="129"/>
        <v>#DIV/0!</v>
      </c>
      <c r="AK295" s="26" t="e">
        <f t="shared" si="130"/>
        <v>#VALUE!</v>
      </c>
      <c r="AL295" s="26" t="e">
        <f>IF($AI295=100,'ModelParams Lw'!R$35*'Sound Power'!$AH295^2+'ModelParams Lw'!R$36*'Sound Power'!$AH295+'ModelParams Lw'!R$37,IF($AI295=150,'ModelParams Lw'!R$38*'Sound Power'!$AH295^2+'ModelParams Lw'!R$39*'Sound Power'!$AH295+'ModelParams Lw'!R$40,'ModelParams Lw'!R$41*'Sound Power'!$AH295^2+'ModelParams Lw'!R$42*'Sound Power'!$AH295+'ModelParams Lw'!R$43))</f>
        <v>#N/A</v>
      </c>
      <c r="AM295" s="26" t="e">
        <f>IF($AI295=100,'ModelParams Lw'!S$35*'Sound Power'!$AH295^2+'ModelParams Lw'!S$36*'Sound Power'!$AH295+'ModelParams Lw'!S$37,IF($AI295=150,'ModelParams Lw'!S$38*'Sound Power'!$AH295^2+'ModelParams Lw'!S$39*'Sound Power'!$AH295+'ModelParams Lw'!S$40,'ModelParams Lw'!S$41*'Sound Power'!$AH295^2+'ModelParams Lw'!S$42*'Sound Power'!$AH295+'ModelParams Lw'!S$43))</f>
        <v>#N/A</v>
      </c>
      <c r="AN295" s="26" t="e">
        <f>IF($AI295=100,'ModelParams Lw'!T$35*'Sound Power'!$AH295^2+'ModelParams Lw'!T$36*'Sound Power'!$AH295+'ModelParams Lw'!T$37,IF($AI295=150,'ModelParams Lw'!T$38*'Sound Power'!$AH295^2+'ModelParams Lw'!T$39*'Sound Power'!$AH295+'ModelParams Lw'!T$40,'ModelParams Lw'!T$41*'Sound Power'!$AH295^2+'ModelParams Lw'!T$42*'Sound Power'!$AH295+'ModelParams Lw'!T$43))</f>
        <v>#N/A</v>
      </c>
      <c r="AO295" s="26" t="e">
        <f>IF($AI295=100,'ModelParams Lw'!U$35*'Sound Power'!$AH295^2+'ModelParams Lw'!U$36*'Sound Power'!$AH295+'ModelParams Lw'!U$37,IF($AI295=150,'ModelParams Lw'!U$38*'Sound Power'!$AH295^2+'ModelParams Lw'!U$39*'Sound Power'!$AH295+'ModelParams Lw'!U$40,'ModelParams Lw'!U$41*'Sound Power'!$AH295^2+'ModelParams Lw'!U$42*'Sound Power'!$AH295+'ModelParams Lw'!U$43))</f>
        <v>#N/A</v>
      </c>
      <c r="AP295" s="26" t="e">
        <f>IF($AI295=100,'ModelParams Lw'!V$35*'Sound Power'!$AH295^2+'ModelParams Lw'!V$36*'Sound Power'!$AH295+'ModelParams Lw'!V$37,IF($AI295=150,'ModelParams Lw'!V$38*'Sound Power'!$AH295^2+'ModelParams Lw'!V$39*'Sound Power'!$AH295+'ModelParams Lw'!V$40,'ModelParams Lw'!V$41*'Sound Power'!$AH295^2+'ModelParams Lw'!V$42*'Sound Power'!$AH295+'ModelParams Lw'!V$43))</f>
        <v>#N/A</v>
      </c>
      <c r="AQ295" s="26" t="e">
        <f>IF($AI295=100,'ModelParams Lw'!W$35*'Sound Power'!$AH295^2+'ModelParams Lw'!W$36*'Sound Power'!$AH295+'ModelParams Lw'!W$37,IF($AI295=150,'ModelParams Lw'!W$38*'Sound Power'!$AH295^2+'ModelParams Lw'!W$39*'Sound Power'!$AH295+'ModelParams Lw'!W$40,'ModelParams Lw'!W$41*'Sound Power'!$AH295^2+'ModelParams Lw'!W$42*'Sound Power'!$AH295+'ModelParams Lw'!W$43))</f>
        <v>#N/A</v>
      </c>
      <c r="AR295" s="26" t="e">
        <f t="shared" si="131"/>
        <v>#VALUE!</v>
      </c>
      <c r="AS295" s="26" t="e">
        <f>IF(26.83*LN($AJ295)-11.791-'ModelParams Lw'!B$35&lt;0,0,26.83*LN($AJ295)-11.791-'ModelParams Lw'!B$35)</f>
        <v>#DIV/0!</v>
      </c>
      <c r="AT295" s="26" t="e">
        <f>IF(26.83*LN($AJ295)-11.791-'ModelParams Lw'!C$35&lt;0,0,26.83*LN($AJ295)-11.791-'ModelParams Lw'!C$35)</f>
        <v>#DIV/0!</v>
      </c>
      <c r="AU295" s="26" t="e">
        <f>IF(26.83*LN($AJ295)-11.791-'ModelParams Lw'!D$35&lt;0,0,26.83*LN($AJ295)-11.791-'ModelParams Lw'!D$35)</f>
        <v>#DIV/0!</v>
      </c>
      <c r="AV295" s="26" t="e">
        <f>IF(26.83*LN($AJ295)-11.791-'ModelParams Lw'!E$35&lt;0,0,26.83*LN($AJ295)-11.791-'ModelParams Lw'!E$35)</f>
        <v>#DIV/0!</v>
      </c>
      <c r="AW295" s="26" t="e">
        <f>IF(26.83*LN($AJ295)-11.791-'ModelParams Lw'!F$35&lt;0,0,26.83*LN($AJ295)-11.791-'ModelParams Lw'!F$35)</f>
        <v>#DIV/0!</v>
      </c>
      <c r="AX295" s="26" t="e">
        <f>IF(26.83*LN($AJ295)-11.791-'ModelParams Lw'!G$35&lt;0,0,26.83*LN($AJ295)-11.791-'ModelParams Lw'!G$35)</f>
        <v>#DIV/0!</v>
      </c>
      <c r="AY295" s="26" t="e">
        <f>IF(26.83*LN($AJ295)-11.791-'ModelParams Lw'!H$35&lt;0,0,26.83*LN($AJ295)-11.791-'ModelParams Lw'!H$35)</f>
        <v>#DIV/0!</v>
      </c>
      <c r="AZ295" s="26" t="e">
        <f>IF(26.83*LN($AJ295)-11.791-'ModelParams Lw'!I$35&lt;0,0,26.83*LN($AJ295)-11.791-'ModelParams Lw'!I$35)</f>
        <v>#DIV/0!</v>
      </c>
      <c r="BA295" s="26" t="e">
        <f t="shared" si="119"/>
        <v>#DIV/0!</v>
      </c>
      <c r="BB295" s="26" t="e">
        <f t="shared" si="120"/>
        <v>#DIV/0!</v>
      </c>
      <c r="BC295" s="26" t="e">
        <f t="shared" si="121"/>
        <v>#DIV/0!</v>
      </c>
      <c r="BD295" s="26" t="e">
        <f t="shared" si="122"/>
        <v>#DIV/0!</v>
      </c>
      <c r="BE295" s="26" t="e">
        <f t="shared" si="123"/>
        <v>#DIV/0!</v>
      </c>
      <c r="BF295" s="26" t="e">
        <f t="shared" si="124"/>
        <v>#DIV/0!</v>
      </c>
      <c r="BG295" s="26" t="e">
        <f t="shared" si="125"/>
        <v>#DIV/0!</v>
      </c>
      <c r="BH295" s="26" t="e">
        <f t="shared" si="126"/>
        <v>#DIV/0!</v>
      </c>
      <c r="BI295" s="26" t="e">
        <f>10*LOG10(IF(BA295="",0,POWER(10,((BA295+'ModelParams Lw'!$O$4)/10))) +IF(BB295="",0,POWER(10,((BB295+'ModelParams Lw'!$P$4)/10))) +IF(BC295="",0,POWER(10,((BC295+'ModelParams Lw'!$Q$4)/10))) +IF(BD295="",0,POWER(10,((BD295+'ModelParams Lw'!$R$4)/10))) +IF(BE295="",0,POWER(10,((BE295+'ModelParams Lw'!$S$4)/10))) +IF(BF295="",0,POWER(10,((BF295+'ModelParams Lw'!$T$4)/10))) +IF(BG295="",0,POWER(10,((BG295+'ModelParams Lw'!$U$4)/10)))+IF(BH295="",0,POWER(10,((BH295+'ModelParams Lw'!$V$4)/10))))</f>
        <v>#DIV/0!</v>
      </c>
      <c r="BJ295" s="26" t="e">
        <f t="shared" si="132"/>
        <v>#DIV/0!</v>
      </c>
      <c r="BK295" s="26" t="e">
        <f>(BA295-'ModelParams Lw'!O$10)/'ModelParams Lw'!O$11</f>
        <v>#DIV/0!</v>
      </c>
      <c r="BL295" s="26" t="e">
        <f>(BB295-'ModelParams Lw'!P$10)/'ModelParams Lw'!P$11</f>
        <v>#DIV/0!</v>
      </c>
      <c r="BM295" s="26" t="e">
        <f>(BC295-'ModelParams Lw'!Q$10)/'ModelParams Lw'!Q$11</f>
        <v>#DIV/0!</v>
      </c>
      <c r="BN295" s="26" t="e">
        <f>(BD295-'ModelParams Lw'!R$10)/'ModelParams Lw'!R$11</f>
        <v>#DIV/0!</v>
      </c>
      <c r="BO295" s="26" t="e">
        <f>(BE295-'ModelParams Lw'!S$10)/'ModelParams Lw'!S$11</f>
        <v>#DIV/0!</v>
      </c>
      <c r="BP295" s="26" t="e">
        <f>(BF295-'ModelParams Lw'!T$10)/'ModelParams Lw'!T$11</f>
        <v>#DIV/0!</v>
      </c>
      <c r="BQ295" s="26" t="e">
        <f>(BG295-'ModelParams Lw'!U$10)/'ModelParams Lw'!U$11</f>
        <v>#DIV/0!</v>
      </c>
      <c r="BR295" s="26" t="e">
        <f>(BH295-'ModelParams Lw'!V$10)/'ModelParams Lw'!V$11</f>
        <v>#DIV/0!</v>
      </c>
      <c r="BS295" s="23" t="e">
        <f>IF(Calcul!$E297="SW",DEGREES(ACOS(1-(1/'ModelParams Lw'!C$25*SQRT(0.5*1.2/'Sound Power'!$C295)*('Sound Power'!$B295/3600)/('Sound Power'!$D295)/('Sound Power'!$F295)))),DEGREES(ACOS(1-(1/'ModelParams Lw'!C$29*SQRT(0.5*1.2/'Sound Power'!$C295)*('Sound Power'!$B295/3600)/('Sound Power'!$D295)/('Sound Power'!$F295)))))</f>
        <v>#DIV/0!</v>
      </c>
      <c r="BT295" s="23" t="e">
        <f>IF(Calcul!$E297="SW",DEGREES(ACOS(1-(1/'ModelParams Lw'!D$25*SQRT(0.5*1.2/'Sound Power'!$C295)*('Sound Power'!$B295/3600)/('Sound Power'!$D295)/('Sound Power'!$F295)))),DEGREES(ACOS(1-(1/'ModelParams Lw'!D$29*SQRT(0.5*1.2/'Sound Power'!$C295)*('Sound Power'!$B295/3600)/('Sound Power'!$D295)/('Sound Power'!$F295)))))</f>
        <v>#DIV/0!</v>
      </c>
      <c r="BU295" s="23" t="e">
        <f>IF(Calcul!$E297="SW",DEGREES(ACOS(1-(1/'ModelParams Lw'!E$25*SQRT(0.5*1.2/'Sound Power'!$C295)*('Sound Power'!$B295/3600)/('Sound Power'!$D295)/('Sound Power'!$F295)))),DEGREES(ACOS(1-(1/'ModelParams Lw'!E$29*SQRT(0.5*1.2/'Sound Power'!$C295)*('Sound Power'!$B295/3600)/('Sound Power'!$D295)/('Sound Power'!$F295)))))</f>
        <v>#DIV/0!</v>
      </c>
      <c r="BV295" s="23" t="e">
        <f>IF(Calcul!$E297="SW",DEGREES(ACOS(1-(1/'ModelParams Lw'!F$25*SQRT(0.5*1.2/'Sound Power'!$C295)*('Sound Power'!$B295/3600)/('Sound Power'!$D295)/('Sound Power'!$F295)))),DEGREES(ACOS(1-(1/'ModelParams Lw'!F$29*SQRT(0.5*1.2/'Sound Power'!$C295)*('Sound Power'!$B295/3600)/('Sound Power'!$D295)/('Sound Power'!$F295)))))</f>
        <v>#DIV/0!</v>
      </c>
      <c r="BW295" s="23" t="e">
        <f>IF(Calcul!$E297="SW",DEGREES(ACOS(1-(1/'ModelParams Lw'!G$25*SQRT(0.5*1.2/'Sound Power'!$C295)*('Sound Power'!$B295/3600)/('Sound Power'!$D295)/('Sound Power'!$F295)))),DEGREES(ACOS(1-(1/'ModelParams Lw'!G$29*SQRT(0.5*1.2/'Sound Power'!$C295)*('Sound Power'!$B295/3600)/('Sound Power'!$D295)/('Sound Power'!$F295)))))</f>
        <v>#DIV/0!</v>
      </c>
      <c r="BX295" s="23" t="e">
        <f>IF(Calcul!$E297="SW",DEGREES(ACOS(1-(1/'ModelParams Lw'!H$25*SQRT(0.5*1.2/'Sound Power'!$C295)*('Sound Power'!$B295/3600)/('Sound Power'!$D295)/('Sound Power'!$F295)))),DEGREES(ACOS(1-(1/'ModelParams Lw'!H$29*SQRT(0.5*1.2/'Sound Power'!$C295)*('Sound Power'!$B295/3600)/('Sound Power'!$D295)/('Sound Power'!$F295)))))</f>
        <v>#DIV/0!</v>
      </c>
      <c r="BY295" s="23" t="e">
        <f>IF(Calcul!$E297="SW",DEGREES(ACOS(1-(1/'ModelParams Lw'!I$25*SQRT(0.5*1.2/'Sound Power'!$C295)*('Sound Power'!$B295/3600)/('Sound Power'!$D295)/('Sound Power'!$F295)))),DEGREES(ACOS(1-(1/'ModelParams Lw'!I$29*SQRT(0.5*1.2/'Sound Power'!$C295)*('Sound Power'!$B295/3600)/('Sound Power'!$D295)/('Sound Power'!$F295)))))</f>
        <v>#DIV/0!</v>
      </c>
      <c r="BZ295" s="23" t="e">
        <f>IF(Calcul!$E297="SW",DEGREES(ACOS(1-(1/'ModelParams Lw'!J$25*SQRT(0.5*1.2/'Sound Power'!$C295)*('Sound Power'!$B295/3600)/('Sound Power'!$D295)/('Sound Power'!$F295)))),DEGREES(ACOS(1-(1/'ModelParams Lw'!J$29*SQRT(0.5*1.2/'Sound Power'!$C295)*('Sound Power'!$B295/3600)/('Sound Power'!$D295)/('Sound Power'!$F295)))))</f>
        <v>#DIV/0!</v>
      </c>
      <c r="CA295" s="26" t="e">
        <f>IF(Calcul!$E297="SW",'ModelParams Lw'!C$22+'ModelParams Lw'!C$23*LOG('Sound Power'!$D295/'Sound Power'!$E295)+'ModelParams Lw'!C$24*LN('Sound Power'!BS295),IF('ModelParams Lw'!C$26+'ModelParams Lw'!C$27*LOG('Sound Power'!$D295/'Sound Power'!$E295)+'ModelParams Lw'!C$28*LN('Sound Power'!BS295)&lt;'ModelParams Lw'!C$22+'ModelParams Lw'!C$23*LOG('Sound Power'!$D295/'Sound Power'!$E295)+'ModelParams Lw'!C$24*LN('Sound Power'!BS295),'ModelParams Lw'!C$22+'ModelParams Lw'!C$23*LOG('Sound Power'!$D295/'Sound Power'!$E295)+'ModelParams Lw'!C$24*LN('Sound Power'!BS295),'ModelParams Lw'!C$26+'ModelParams Lw'!C$27*LOG('Sound Power'!$D295/'Sound Power'!$E295)+'ModelParams Lw'!C$28*LN('Sound Power'!BS295)))</f>
        <v>#DIV/0!</v>
      </c>
      <c r="CB295" s="26" t="e">
        <f>IF(Calcul!$E297="SW",'ModelParams Lw'!D$22+'ModelParams Lw'!D$23*LOG('Sound Power'!$D295/'Sound Power'!$E295)+'ModelParams Lw'!D$24*LN('Sound Power'!BT295),IF('ModelParams Lw'!D$26+'ModelParams Lw'!D$27*LOG('Sound Power'!$D295/'Sound Power'!$E295)+'ModelParams Lw'!D$28*LN('Sound Power'!BT295)&lt;'ModelParams Lw'!D$22+'ModelParams Lw'!D$23*LOG('Sound Power'!$D295/'Sound Power'!$E295)+'ModelParams Lw'!D$24*LN('Sound Power'!BT295),'ModelParams Lw'!D$22+'ModelParams Lw'!D$23*LOG('Sound Power'!$D295/'Sound Power'!$E295)+'ModelParams Lw'!D$24*LN('Sound Power'!BT295),'ModelParams Lw'!D$26+'ModelParams Lw'!D$27*LOG('Sound Power'!$D295/'Sound Power'!$E295)+'ModelParams Lw'!D$28*LN('Sound Power'!BT295)))</f>
        <v>#DIV/0!</v>
      </c>
      <c r="CC295" s="26" t="e">
        <f>IF(Calcul!$E297="SW",'ModelParams Lw'!E$22+'ModelParams Lw'!E$23*LOG('Sound Power'!$D295/'Sound Power'!$E295)+'ModelParams Lw'!E$24*LN('Sound Power'!BU295),IF('ModelParams Lw'!E$26+'ModelParams Lw'!E$27*LOG('Sound Power'!$D295/'Sound Power'!$E295)+'ModelParams Lw'!E$28*LN('Sound Power'!BU295)&lt;'ModelParams Lw'!E$22+'ModelParams Lw'!E$23*LOG('Sound Power'!$D295/'Sound Power'!$E295)+'ModelParams Lw'!E$24*LN('Sound Power'!BU295),'ModelParams Lw'!E$22+'ModelParams Lw'!E$23*LOG('Sound Power'!$D295/'Sound Power'!$E295)+'ModelParams Lw'!E$24*LN('Sound Power'!BU295),'ModelParams Lw'!E$26+'ModelParams Lw'!E$27*LOG('Sound Power'!$D295/'Sound Power'!$E295)+'ModelParams Lw'!E$28*LN('Sound Power'!BU295)))</f>
        <v>#DIV/0!</v>
      </c>
      <c r="CD295" s="26" t="e">
        <f>IF(Calcul!$E297="SW",'ModelParams Lw'!F$22+'ModelParams Lw'!F$23*LOG('Sound Power'!$D295/'Sound Power'!$E295)+'ModelParams Lw'!F$24*LN('Sound Power'!BV295),IF('ModelParams Lw'!F$26+'ModelParams Lw'!F$27*LOG('Sound Power'!$D295/'Sound Power'!$E295)+'ModelParams Lw'!F$28*LN('Sound Power'!BV295)&lt;'ModelParams Lw'!F$22+'ModelParams Lw'!F$23*LOG('Sound Power'!$D295/'Sound Power'!$E295)+'ModelParams Lw'!F$24*LN('Sound Power'!BV295),'ModelParams Lw'!F$22+'ModelParams Lw'!F$23*LOG('Sound Power'!$D295/'Sound Power'!$E295)+'ModelParams Lw'!F$24*LN('Sound Power'!BV295),'ModelParams Lw'!F$26+'ModelParams Lw'!F$27*LOG('Sound Power'!$D295/'Sound Power'!$E295)+'ModelParams Lw'!F$28*LN('Sound Power'!BV295)))</f>
        <v>#DIV/0!</v>
      </c>
      <c r="CE295" s="26" t="e">
        <f>IF(Calcul!$E297="SW",'ModelParams Lw'!G$22+'ModelParams Lw'!G$23*LOG('Sound Power'!$D295/'Sound Power'!$E295)+'ModelParams Lw'!G$24*LN('Sound Power'!BW295),IF('ModelParams Lw'!G$26+'ModelParams Lw'!G$27*LOG('Sound Power'!$D295/'Sound Power'!$E295)+'ModelParams Lw'!G$28*LN('Sound Power'!BW295)&lt;'ModelParams Lw'!G$22+'ModelParams Lw'!G$23*LOG('Sound Power'!$D295/'Sound Power'!$E295)+'ModelParams Lw'!G$24*LN('Sound Power'!BW295),'ModelParams Lw'!G$22+'ModelParams Lw'!G$23*LOG('Sound Power'!$D295/'Sound Power'!$E295)+'ModelParams Lw'!G$24*LN('Sound Power'!BW295),'ModelParams Lw'!G$26+'ModelParams Lw'!G$27*LOG('Sound Power'!$D295/'Sound Power'!$E295)+'ModelParams Lw'!G$28*LN('Sound Power'!BW295)))</f>
        <v>#DIV/0!</v>
      </c>
      <c r="CF295" s="26" t="e">
        <f>IF(Calcul!$E297="SW",'ModelParams Lw'!H$22+'ModelParams Lw'!H$23*LOG('Sound Power'!$D295/'Sound Power'!$E295)+'ModelParams Lw'!H$24*LN('Sound Power'!BX295),IF('ModelParams Lw'!H$26+'ModelParams Lw'!H$27*LOG('Sound Power'!$D295/'Sound Power'!$E295)+'ModelParams Lw'!H$28*LN('Sound Power'!BX295)&lt;'ModelParams Lw'!H$22+'ModelParams Lw'!H$23*LOG('Sound Power'!$D295/'Sound Power'!$E295)+'ModelParams Lw'!H$24*LN('Sound Power'!BX295),'ModelParams Lw'!H$22+'ModelParams Lw'!H$23*LOG('Sound Power'!$D295/'Sound Power'!$E295)+'ModelParams Lw'!H$24*LN('Sound Power'!BX295),'ModelParams Lw'!H$26+'ModelParams Lw'!H$27*LOG('Sound Power'!$D295/'Sound Power'!$E295)+'ModelParams Lw'!H$28*LN('Sound Power'!BX295)))</f>
        <v>#DIV/0!</v>
      </c>
      <c r="CG295" s="26" t="e">
        <f>IF(Calcul!$E297="SW",'ModelParams Lw'!I$22+'ModelParams Lw'!I$23*LOG('Sound Power'!$D295/'Sound Power'!$E295)+'ModelParams Lw'!I$24*LN('Sound Power'!BY295),IF('ModelParams Lw'!I$26+'ModelParams Lw'!I$27*LOG('Sound Power'!$D295/'Sound Power'!$E295)+'ModelParams Lw'!I$28*LN('Sound Power'!BY295)&lt;'ModelParams Lw'!I$22+'ModelParams Lw'!I$23*LOG('Sound Power'!$D295/'Sound Power'!$E295)+'ModelParams Lw'!I$24*LN('Sound Power'!BY295),'ModelParams Lw'!I$22+'ModelParams Lw'!I$23*LOG('Sound Power'!$D295/'Sound Power'!$E295)+'ModelParams Lw'!I$24*LN('Sound Power'!BY295),'ModelParams Lw'!I$26+'ModelParams Lw'!I$27*LOG('Sound Power'!$D295/'Sound Power'!$E295)+'ModelParams Lw'!I$28*LN('Sound Power'!BY295)))</f>
        <v>#DIV/0!</v>
      </c>
      <c r="CH295" s="26" t="e">
        <f>IF(Calcul!$E297="SW",'ModelParams Lw'!J$22+'ModelParams Lw'!J$23*LOG('Sound Power'!$D295/'Sound Power'!$E295)+'ModelParams Lw'!J$24*LN('Sound Power'!BZ295),IF('ModelParams Lw'!J$26+'ModelParams Lw'!J$27*LOG('Sound Power'!$D295/'Sound Power'!$E295)+'ModelParams Lw'!J$28*LN('Sound Power'!BZ295)&lt;'ModelParams Lw'!J$22+'ModelParams Lw'!J$23*LOG('Sound Power'!$D295/'Sound Power'!$E295)+'ModelParams Lw'!J$24*LN('Sound Power'!BZ295),'ModelParams Lw'!J$22+'ModelParams Lw'!J$23*LOG('Sound Power'!$D295/'Sound Power'!$E295)+'ModelParams Lw'!J$24*LN('Sound Power'!BZ295),'ModelParams Lw'!J$26+'ModelParams Lw'!J$27*LOG('Sound Power'!$D295/'Sound Power'!$E295)+'ModelParams Lw'!J$28*LN('Sound Power'!BZ295)))</f>
        <v>#DIV/0!</v>
      </c>
      <c r="CI295" s="26" t="e">
        <f t="shared" si="133"/>
        <v>#DIV/0!</v>
      </c>
      <c r="CJ295" s="26" t="e">
        <f t="shared" si="134"/>
        <v>#DIV/0!</v>
      </c>
      <c r="CK295" s="26" t="e">
        <f t="shared" si="135"/>
        <v>#DIV/0!</v>
      </c>
      <c r="CL295" s="26" t="e">
        <f t="shared" si="136"/>
        <v>#DIV/0!</v>
      </c>
      <c r="CM295" s="26" t="e">
        <f t="shared" si="137"/>
        <v>#DIV/0!</v>
      </c>
      <c r="CN295" s="26" t="e">
        <f t="shared" si="138"/>
        <v>#DIV/0!</v>
      </c>
      <c r="CO295" s="26" t="e">
        <f t="shared" si="139"/>
        <v>#DIV/0!</v>
      </c>
      <c r="CP295" s="26" t="e">
        <f t="shared" si="140"/>
        <v>#DIV/0!</v>
      </c>
      <c r="CQ295" s="26" t="e">
        <f>10*LOG10(IF(CI295="",0,POWER(10,((CI295+'ModelParams Lw'!$O$4)/10))) +IF(CJ295="",0,POWER(10,((CJ295+'ModelParams Lw'!$P$4)/10))) +IF(CK295="",0,POWER(10,((CK295+'ModelParams Lw'!$Q$4)/10))) +IF(CL295="",0,POWER(10,((CL295+'ModelParams Lw'!$R$4)/10))) +IF(CM295="",0,POWER(10,((CM295+'ModelParams Lw'!$S$4)/10))) +IF(CN295="",0,POWER(10,((CN295+'ModelParams Lw'!$T$4)/10))) +IF(CO295="",0,POWER(10,((CO295+'ModelParams Lw'!$U$4)/10)))+IF(CP295="",0,POWER(10,((CP295+'ModelParams Lw'!$V$4)/10))))</f>
        <v>#DIV/0!</v>
      </c>
      <c r="CR295" s="26" t="e">
        <f t="shared" si="141"/>
        <v>#DIV/0!</v>
      </c>
      <c r="CS295" s="26" t="e">
        <f>(CI295-'ModelParams Lw'!$O$10)/'ModelParams Lw'!$O$11</f>
        <v>#DIV/0!</v>
      </c>
      <c r="CT295" s="26" t="e">
        <f>(CJ295-'ModelParams Lw'!$P$10)/'ModelParams Lw'!$P$11</f>
        <v>#DIV/0!</v>
      </c>
      <c r="CU295" s="26" t="e">
        <f>(CK295-'ModelParams Lw'!$Q$10)/'ModelParams Lw'!$Q$11</f>
        <v>#DIV/0!</v>
      </c>
      <c r="CV295" s="26" t="e">
        <f>(CL295-'ModelParams Lw'!$R$10)/'ModelParams Lw'!$R$11</f>
        <v>#DIV/0!</v>
      </c>
      <c r="CW295" s="26" t="e">
        <f>(CM295-'ModelParams Lw'!$S$10)/'ModelParams Lw'!$S$11</f>
        <v>#DIV/0!</v>
      </c>
      <c r="CX295" s="26" t="e">
        <f>(CN295-'ModelParams Lw'!$T$10)/'ModelParams Lw'!$T$11</f>
        <v>#DIV/0!</v>
      </c>
      <c r="CY295" s="26" t="e">
        <f>(CO295-'ModelParams Lw'!$U$10)/'ModelParams Lw'!$U$11</f>
        <v>#DIV/0!</v>
      </c>
      <c r="CZ295" s="26" t="e">
        <f>(CP295-'ModelParams Lw'!$V$10)/'ModelParams Lw'!$V$11</f>
        <v>#DIV/0!</v>
      </c>
    </row>
    <row r="296" spans="1:104" x14ac:dyDescent="0.2">
      <c r="A296" s="13">
        <f>Calcul!A298</f>
        <v>0</v>
      </c>
      <c r="B296" s="13">
        <f t="shared" si="117"/>
        <v>0</v>
      </c>
      <c r="C296" s="13">
        <f>Calcul!B298</f>
        <v>0</v>
      </c>
      <c r="D296" s="13">
        <f>Calcul!C298/1000</f>
        <v>0</v>
      </c>
      <c r="E296" s="13">
        <f>Calcul!D298/1000</f>
        <v>0</v>
      </c>
      <c r="F296" s="13">
        <f t="shared" si="118"/>
        <v>0</v>
      </c>
      <c r="G296" s="23" t="e">
        <f>DEGREES(ACOS(1-(1/'ModelParams Lw'!B$15*SQRT(0.5*1.2/'Sound Power'!$C296)*('Sound Power'!$B296/3600)/('Sound Power'!$D296)/('Sound Power'!$F296))))</f>
        <v>#DIV/0!</v>
      </c>
      <c r="H296" s="23" t="e">
        <f>DEGREES(ACOS(1-(1/'ModelParams Lw'!C$15*SQRT(0.5*1.2/'Sound Power'!$C296)*('Sound Power'!$B296/3600)/('Sound Power'!$D296)/('Sound Power'!$F296))))</f>
        <v>#DIV/0!</v>
      </c>
      <c r="I296" s="23" t="e">
        <f>DEGREES(ACOS(1-(1/'ModelParams Lw'!D$15*SQRT(0.5*1.2/'Sound Power'!$C296)*('Sound Power'!$B296/3600)/('Sound Power'!$D296)/('Sound Power'!$F296))))</f>
        <v>#DIV/0!</v>
      </c>
      <c r="J296" s="23" t="e">
        <f>DEGREES(ACOS(1-(1/'ModelParams Lw'!E$15*SQRT(0.5*1.2/'Sound Power'!$C296)*('Sound Power'!$B296/3600)/('Sound Power'!$D296)/('Sound Power'!$F296))))</f>
        <v>#DIV/0!</v>
      </c>
      <c r="K296" s="23" t="e">
        <f>DEGREES(ACOS(1-(1/'ModelParams Lw'!F$15*SQRT(0.5*1.2/'Sound Power'!$C296)*('Sound Power'!$B296/3600)/('Sound Power'!$D296)/('Sound Power'!$F296))))</f>
        <v>#DIV/0!</v>
      </c>
      <c r="L296" s="23" t="e">
        <f>DEGREES(ACOS(1-(1/'ModelParams Lw'!G$15*SQRT(0.5*1.2/'Sound Power'!$C296)*('Sound Power'!$B296/3600)/('Sound Power'!$D296)/('Sound Power'!$F296))))</f>
        <v>#DIV/0!</v>
      </c>
      <c r="M296" s="23" t="e">
        <f>DEGREES(ACOS(1-(1/'ModelParams Lw'!H$15*SQRT(0.5*1.2/'Sound Power'!$C296)*('Sound Power'!$B296/3600)/('Sound Power'!$D296)/('Sound Power'!$F296))))</f>
        <v>#DIV/0!</v>
      </c>
      <c r="N296" s="23" t="e">
        <f>DEGREES(ACOS(1-(1/'ModelParams Lw'!I$15*SQRT(0.5*1.2/'Sound Power'!$C296)*('Sound Power'!$B296/3600)/('Sound Power'!$D296)/('Sound Power'!$F296))))</f>
        <v>#DIV/0!</v>
      </c>
      <c r="O296" s="26" t="e">
        <f>('ModelParams Lw'!B$4*LN('Sound Power'!G296)/(1+EXP(-('Sound Power'!$D296*1000+'ModelParams Lw'!B$6)/'ModelParams Lw'!B$7))+'ModelParams Lw'!B$5)*LN('Sound Power'!$B296)-('ModelParams Lw'!B$8+'ModelParams Lw'!B$9*$D296+'ModelParams Lw'!B$10*'Sound Power'!$F296^'ModelParams Lw'!B$14+'ModelParams Lw'!B$11*LN('Sound Power'!G296)+'ModelParams Lw'!B$12*'Sound Power'!$D296*'Sound Power'!$F296+'ModelParams Lw'!B$13*'Sound Power'!$D296*LN('Sound Power'!G296))</f>
        <v>#DIV/0!</v>
      </c>
      <c r="P296" s="26" t="e">
        <f>('ModelParams Lw'!C$4*LN('Sound Power'!H296)/(1+EXP(-('Sound Power'!$D296*1000+'ModelParams Lw'!C$6)/'ModelParams Lw'!C$7))+'ModelParams Lw'!C$5)*LN('Sound Power'!$B296)-('ModelParams Lw'!C$8+'ModelParams Lw'!C$9*$D296+'ModelParams Lw'!C$10*'Sound Power'!$F296^'ModelParams Lw'!C$14+'ModelParams Lw'!C$11*LN('Sound Power'!H296)+'ModelParams Lw'!C$12*'Sound Power'!$D296*'Sound Power'!$F296+'ModelParams Lw'!C$13*'Sound Power'!$D296*LN('Sound Power'!H296))</f>
        <v>#DIV/0!</v>
      </c>
      <c r="Q296" s="26" t="e">
        <f>('ModelParams Lw'!D$4*LN('Sound Power'!I296)/(1+EXP(-('Sound Power'!$D296*1000+'ModelParams Lw'!D$6)/'ModelParams Lw'!D$7))+'ModelParams Lw'!D$5)*LN('Sound Power'!$B296)-('ModelParams Lw'!D$8+'ModelParams Lw'!D$9*$D296+'ModelParams Lw'!D$10*'Sound Power'!$F296^'ModelParams Lw'!D$14+'ModelParams Lw'!D$11*LN('Sound Power'!I296)+'ModelParams Lw'!D$12*'Sound Power'!$D296*'Sound Power'!$F296+'ModelParams Lw'!D$13*'Sound Power'!$D296*LN('Sound Power'!I296))</f>
        <v>#DIV/0!</v>
      </c>
      <c r="R296" s="26" t="e">
        <f>('ModelParams Lw'!E$4*LN('Sound Power'!J296)/(1+EXP(-('Sound Power'!$D296*1000+'ModelParams Lw'!E$6)/'ModelParams Lw'!E$7))+'ModelParams Lw'!E$5)*LN('Sound Power'!$B296)-('ModelParams Lw'!E$8+'ModelParams Lw'!E$9*$D296+'ModelParams Lw'!E$10*'Sound Power'!$F296^'ModelParams Lw'!E$14+'ModelParams Lw'!E$11*LN('Sound Power'!J296)+'ModelParams Lw'!E$12*'Sound Power'!$D296*'Sound Power'!$F296+'ModelParams Lw'!E$13*'Sound Power'!$D296*LN('Sound Power'!J296))</f>
        <v>#DIV/0!</v>
      </c>
      <c r="S296" s="26" t="e">
        <f>('ModelParams Lw'!F$4*LN('Sound Power'!K296)/(1+EXP(-('Sound Power'!$D296*1000+'ModelParams Lw'!F$6)/'ModelParams Lw'!F$7))+'ModelParams Lw'!F$5)*LN('Sound Power'!$B296)-('ModelParams Lw'!F$8+'ModelParams Lw'!F$9*$D296+'ModelParams Lw'!F$10*'Sound Power'!$F296^'ModelParams Lw'!F$14+'ModelParams Lw'!F$11*LN('Sound Power'!K296)+'ModelParams Lw'!F$12*'Sound Power'!$D296*'Sound Power'!$F296+'ModelParams Lw'!F$13*'Sound Power'!$D296*LN('Sound Power'!K296))</f>
        <v>#DIV/0!</v>
      </c>
      <c r="T296" s="26" t="e">
        <f>('ModelParams Lw'!G$4*LN('Sound Power'!L296)/(1+EXP(-('Sound Power'!$D296*1000+'ModelParams Lw'!G$6)/'ModelParams Lw'!G$7))+'ModelParams Lw'!G$5)*LN('Sound Power'!$B296)-('ModelParams Lw'!G$8+'ModelParams Lw'!G$9*$D296+'ModelParams Lw'!G$10*'Sound Power'!$F296^'ModelParams Lw'!G$14+'ModelParams Lw'!G$11*LN('Sound Power'!L296)+'ModelParams Lw'!G$12*'Sound Power'!$D296*'Sound Power'!$F296+'ModelParams Lw'!G$13*'Sound Power'!$D296*LN('Sound Power'!L296))</f>
        <v>#DIV/0!</v>
      </c>
      <c r="U296" s="26" t="e">
        <f>('ModelParams Lw'!H$4*LN('Sound Power'!M296)/(1+EXP(-('Sound Power'!$D296*1000+'ModelParams Lw'!H$6)/'ModelParams Lw'!H$7))+'ModelParams Lw'!H$5)*LN('Sound Power'!$B296)-('ModelParams Lw'!H$8+'ModelParams Lw'!H$9*$D296+'ModelParams Lw'!H$10*'Sound Power'!$F296^'ModelParams Lw'!H$14+'ModelParams Lw'!H$11*LN('Sound Power'!M296)+'ModelParams Lw'!H$12*'Sound Power'!$D296*'Sound Power'!$F296+'ModelParams Lw'!H$13*'Sound Power'!$D296*LN('Sound Power'!M296))</f>
        <v>#DIV/0!</v>
      </c>
      <c r="V296" s="26" t="e">
        <f>('ModelParams Lw'!I$4*LN('Sound Power'!N296)/(1+EXP(-('Sound Power'!$D296*1000+'ModelParams Lw'!I$6)/'ModelParams Lw'!I$7))+'ModelParams Lw'!I$5)*LN('Sound Power'!$B296)-('ModelParams Lw'!I$8+'ModelParams Lw'!I$9*$D296+'ModelParams Lw'!I$10*'Sound Power'!$F296^'ModelParams Lw'!I$14+'ModelParams Lw'!I$11*LN('Sound Power'!N296)+'ModelParams Lw'!I$12*'Sound Power'!$D296*'Sound Power'!$F296+'ModelParams Lw'!I$13*'Sound Power'!$D296*LN('Sound Power'!N296))</f>
        <v>#DIV/0!</v>
      </c>
      <c r="W296" s="26" t="e">
        <f>10*LOG10(IF(O296="",0,POWER(10,((O296+'ModelParams Lw'!$O$4)/10))) +IF(P296="",0,POWER(10,((P296+'ModelParams Lw'!$P$4)/10))) +IF(Q296="",0,POWER(10,((Q296+'ModelParams Lw'!$Q$4)/10))) +IF(R296="",0,POWER(10,((R296+'ModelParams Lw'!$R$4)/10))) +IF(S296="",0,POWER(10,((S296+'ModelParams Lw'!$S$4)/10))) +IF(T296="",0,POWER(10,((T296+'ModelParams Lw'!$T$4)/10))) +IF(U296="",0,POWER(10,((U296+'ModelParams Lw'!$U$4)/10)))+IF(V296="",0,POWER(10,((V296+'ModelParams Lw'!$V$4)/10))))</f>
        <v>#DIV/0!</v>
      </c>
      <c r="X296" s="26" t="e">
        <f t="shared" si="127"/>
        <v>#DIV/0!</v>
      </c>
      <c r="Y296" s="26" t="e">
        <f>(O296-'ModelParams Lw'!O$10)/'ModelParams Lw'!O$11</f>
        <v>#DIV/0!</v>
      </c>
      <c r="Z296" s="26" t="e">
        <f>(P296-'ModelParams Lw'!P$10)/'ModelParams Lw'!P$11</f>
        <v>#DIV/0!</v>
      </c>
      <c r="AA296" s="26" t="e">
        <f>(Q296-'ModelParams Lw'!Q$10)/'ModelParams Lw'!Q$11</f>
        <v>#DIV/0!</v>
      </c>
      <c r="AB296" s="26" t="e">
        <f>(R296-'ModelParams Lw'!R$10)/'ModelParams Lw'!R$11</f>
        <v>#DIV/0!</v>
      </c>
      <c r="AC296" s="26" t="e">
        <f>(S296-'ModelParams Lw'!S$10)/'ModelParams Lw'!S$11</f>
        <v>#DIV/0!</v>
      </c>
      <c r="AD296" s="26" t="e">
        <f>(T296-'ModelParams Lw'!T$10)/'ModelParams Lw'!T$11</f>
        <v>#DIV/0!</v>
      </c>
      <c r="AE296" s="26" t="e">
        <f>(U296-'ModelParams Lw'!U$10)/'ModelParams Lw'!U$11</f>
        <v>#DIV/0!</v>
      </c>
      <c r="AF296" s="26" t="e">
        <f>(V296-'ModelParams Lw'!V$10)/'ModelParams Lw'!V$11</f>
        <v>#DIV/0!</v>
      </c>
      <c r="AG296" s="26" t="e">
        <f t="shared" si="128"/>
        <v>#DIV/0!</v>
      </c>
      <c r="AH296" s="26" t="e">
        <f>VLOOKUP(D296*1000,'ModelParams Lw'!$A$38:$D$58,4)</f>
        <v>#N/A</v>
      </c>
      <c r="AI296" s="56" t="e">
        <f>VLOOKUP(D296*1000,'ModelParams Lw'!$A$38:$D$58,2)</f>
        <v>#N/A</v>
      </c>
      <c r="AJ296" s="46" t="e">
        <f t="shared" si="129"/>
        <v>#DIV/0!</v>
      </c>
      <c r="AK296" s="26" t="e">
        <f t="shared" si="130"/>
        <v>#VALUE!</v>
      </c>
      <c r="AL296" s="26" t="e">
        <f>IF($AI296=100,'ModelParams Lw'!R$35*'Sound Power'!$AH296^2+'ModelParams Lw'!R$36*'Sound Power'!$AH296+'ModelParams Lw'!R$37,IF($AI296=150,'ModelParams Lw'!R$38*'Sound Power'!$AH296^2+'ModelParams Lw'!R$39*'Sound Power'!$AH296+'ModelParams Lw'!R$40,'ModelParams Lw'!R$41*'Sound Power'!$AH296^2+'ModelParams Lw'!R$42*'Sound Power'!$AH296+'ModelParams Lw'!R$43))</f>
        <v>#N/A</v>
      </c>
      <c r="AM296" s="26" t="e">
        <f>IF($AI296=100,'ModelParams Lw'!S$35*'Sound Power'!$AH296^2+'ModelParams Lw'!S$36*'Sound Power'!$AH296+'ModelParams Lw'!S$37,IF($AI296=150,'ModelParams Lw'!S$38*'Sound Power'!$AH296^2+'ModelParams Lw'!S$39*'Sound Power'!$AH296+'ModelParams Lw'!S$40,'ModelParams Lw'!S$41*'Sound Power'!$AH296^2+'ModelParams Lw'!S$42*'Sound Power'!$AH296+'ModelParams Lw'!S$43))</f>
        <v>#N/A</v>
      </c>
      <c r="AN296" s="26" t="e">
        <f>IF($AI296=100,'ModelParams Lw'!T$35*'Sound Power'!$AH296^2+'ModelParams Lw'!T$36*'Sound Power'!$AH296+'ModelParams Lw'!T$37,IF($AI296=150,'ModelParams Lw'!T$38*'Sound Power'!$AH296^2+'ModelParams Lw'!T$39*'Sound Power'!$AH296+'ModelParams Lw'!T$40,'ModelParams Lw'!T$41*'Sound Power'!$AH296^2+'ModelParams Lw'!T$42*'Sound Power'!$AH296+'ModelParams Lw'!T$43))</f>
        <v>#N/A</v>
      </c>
      <c r="AO296" s="26" t="e">
        <f>IF($AI296=100,'ModelParams Lw'!U$35*'Sound Power'!$AH296^2+'ModelParams Lw'!U$36*'Sound Power'!$AH296+'ModelParams Lw'!U$37,IF($AI296=150,'ModelParams Lw'!U$38*'Sound Power'!$AH296^2+'ModelParams Lw'!U$39*'Sound Power'!$AH296+'ModelParams Lw'!U$40,'ModelParams Lw'!U$41*'Sound Power'!$AH296^2+'ModelParams Lw'!U$42*'Sound Power'!$AH296+'ModelParams Lw'!U$43))</f>
        <v>#N/A</v>
      </c>
      <c r="AP296" s="26" t="e">
        <f>IF($AI296=100,'ModelParams Lw'!V$35*'Sound Power'!$AH296^2+'ModelParams Lw'!V$36*'Sound Power'!$AH296+'ModelParams Lw'!V$37,IF($AI296=150,'ModelParams Lw'!V$38*'Sound Power'!$AH296^2+'ModelParams Lw'!V$39*'Sound Power'!$AH296+'ModelParams Lw'!V$40,'ModelParams Lw'!V$41*'Sound Power'!$AH296^2+'ModelParams Lw'!V$42*'Sound Power'!$AH296+'ModelParams Lw'!V$43))</f>
        <v>#N/A</v>
      </c>
      <c r="AQ296" s="26" t="e">
        <f>IF($AI296=100,'ModelParams Lw'!W$35*'Sound Power'!$AH296^2+'ModelParams Lw'!W$36*'Sound Power'!$AH296+'ModelParams Lw'!W$37,IF($AI296=150,'ModelParams Lw'!W$38*'Sound Power'!$AH296^2+'ModelParams Lw'!W$39*'Sound Power'!$AH296+'ModelParams Lw'!W$40,'ModelParams Lw'!W$41*'Sound Power'!$AH296^2+'ModelParams Lw'!W$42*'Sound Power'!$AH296+'ModelParams Lw'!W$43))</f>
        <v>#N/A</v>
      </c>
      <c r="AR296" s="26" t="e">
        <f t="shared" si="131"/>
        <v>#VALUE!</v>
      </c>
      <c r="AS296" s="26" t="e">
        <f>IF(26.83*LN($AJ296)-11.791-'ModelParams Lw'!B$35&lt;0,0,26.83*LN($AJ296)-11.791-'ModelParams Lw'!B$35)</f>
        <v>#DIV/0!</v>
      </c>
      <c r="AT296" s="26" t="e">
        <f>IF(26.83*LN($AJ296)-11.791-'ModelParams Lw'!C$35&lt;0,0,26.83*LN($AJ296)-11.791-'ModelParams Lw'!C$35)</f>
        <v>#DIV/0!</v>
      </c>
      <c r="AU296" s="26" t="e">
        <f>IF(26.83*LN($AJ296)-11.791-'ModelParams Lw'!D$35&lt;0,0,26.83*LN($AJ296)-11.791-'ModelParams Lw'!D$35)</f>
        <v>#DIV/0!</v>
      </c>
      <c r="AV296" s="26" t="e">
        <f>IF(26.83*LN($AJ296)-11.791-'ModelParams Lw'!E$35&lt;0,0,26.83*LN($AJ296)-11.791-'ModelParams Lw'!E$35)</f>
        <v>#DIV/0!</v>
      </c>
      <c r="AW296" s="26" t="e">
        <f>IF(26.83*LN($AJ296)-11.791-'ModelParams Lw'!F$35&lt;0,0,26.83*LN($AJ296)-11.791-'ModelParams Lw'!F$35)</f>
        <v>#DIV/0!</v>
      </c>
      <c r="AX296" s="26" t="e">
        <f>IF(26.83*LN($AJ296)-11.791-'ModelParams Lw'!G$35&lt;0,0,26.83*LN($AJ296)-11.791-'ModelParams Lw'!G$35)</f>
        <v>#DIV/0!</v>
      </c>
      <c r="AY296" s="26" t="e">
        <f>IF(26.83*LN($AJ296)-11.791-'ModelParams Lw'!H$35&lt;0,0,26.83*LN($AJ296)-11.791-'ModelParams Lw'!H$35)</f>
        <v>#DIV/0!</v>
      </c>
      <c r="AZ296" s="26" t="e">
        <f>IF(26.83*LN($AJ296)-11.791-'ModelParams Lw'!I$35&lt;0,0,26.83*LN($AJ296)-11.791-'ModelParams Lw'!I$35)</f>
        <v>#DIV/0!</v>
      </c>
      <c r="BA296" s="26" t="e">
        <f t="shared" si="119"/>
        <v>#DIV/0!</v>
      </c>
      <c r="BB296" s="26" t="e">
        <f t="shared" si="120"/>
        <v>#DIV/0!</v>
      </c>
      <c r="BC296" s="26" t="e">
        <f t="shared" si="121"/>
        <v>#DIV/0!</v>
      </c>
      <c r="BD296" s="26" t="e">
        <f t="shared" si="122"/>
        <v>#DIV/0!</v>
      </c>
      <c r="BE296" s="26" t="e">
        <f t="shared" si="123"/>
        <v>#DIV/0!</v>
      </c>
      <c r="BF296" s="26" t="e">
        <f t="shared" si="124"/>
        <v>#DIV/0!</v>
      </c>
      <c r="BG296" s="26" t="e">
        <f t="shared" si="125"/>
        <v>#DIV/0!</v>
      </c>
      <c r="BH296" s="26" t="e">
        <f t="shared" si="126"/>
        <v>#DIV/0!</v>
      </c>
      <c r="BI296" s="26" t="e">
        <f>10*LOG10(IF(BA296="",0,POWER(10,((BA296+'ModelParams Lw'!$O$4)/10))) +IF(BB296="",0,POWER(10,((BB296+'ModelParams Lw'!$P$4)/10))) +IF(BC296="",0,POWER(10,((BC296+'ModelParams Lw'!$Q$4)/10))) +IF(BD296="",0,POWER(10,((BD296+'ModelParams Lw'!$R$4)/10))) +IF(BE296="",0,POWER(10,((BE296+'ModelParams Lw'!$S$4)/10))) +IF(BF296="",0,POWER(10,((BF296+'ModelParams Lw'!$T$4)/10))) +IF(BG296="",0,POWER(10,((BG296+'ModelParams Lw'!$U$4)/10)))+IF(BH296="",0,POWER(10,((BH296+'ModelParams Lw'!$V$4)/10))))</f>
        <v>#DIV/0!</v>
      </c>
      <c r="BJ296" s="26" t="e">
        <f t="shared" si="132"/>
        <v>#DIV/0!</v>
      </c>
      <c r="BK296" s="26" t="e">
        <f>(BA296-'ModelParams Lw'!O$10)/'ModelParams Lw'!O$11</f>
        <v>#DIV/0!</v>
      </c>
      <c r="BL296" s="26" t="e">
        <f>(BB296-'ModelParams Lw'!P$10)/'ModelParams Lw'!P$11</f>
        <v>#DIV/0!</v>
      </c>
      <c r="BM296" s="26" t="e">
        <f>(BC296-'ModelParams Lw'!Q$10)/'ModelParams Lw'!Q$11</f>
        <v>#DIV/0!</v>
      </c>
      <c r="BN296" s="26" t="e">
        <f>(BD296-'ModelParams Lw'!R$10)/'ModelParams Lw'!R$11</f>
        <v>#DIV/0!</v>
      </c>
      <c r="BO296" s="26" t="e">
        <f>(BE296-'ModelParams Lw'!S$10)/'ModelParams Lw'!S$11</f>
        <v>#DIV/0!</v>
      </c>
      <c r="BP296" s="26" t="e">
        <f>(BF296-'ModelParams Lw'!T$10)/'ModelParams Lw'!T$11</f>
        <v>#DIV/0!</v>
      </c>
      <c r="BQ296" s="26" t="e">
        <f>(BG296-'ModelParams Lw'!U$10)/'ModelParams Lw'!U$11</f>
        <v>#DIV/0!</v>
      </c>
      <c r="BR296" s="26" t="e">
        <f>(BH296-'ModelParams Lw'!V$10)/'ModelParams Lw'!V$11</f>
        <v>#DIV/0!</v>
      </c>
      <c r="BS296" s="23" t="e">
        <f>IF(Calcul!$E298="SW",DEGREES(ACOS(1-(1/'ModelParams Lw'!C$25*SQRT(0.5*1.2/'Sound Power'!$C296)*('Sound Power'!$B296/3600)/('Sound Power'!$D296)/('Sound Power'!$F296)))),DEGREES(ACOS(1-(1/'ModelParams Lw'!C$29*SQRT(0.5*1.2/'Sound Power'!$C296)*('Sound Power'!$B296/3600)/('Sound Power'!$D296)/('Sound Power'!$F296)))))</f>
        <v>#DIV/0!</v>
      </c>
      <c r="BT296" s="23" t="e">
        <f>IF(Calcul!$E298="SW",DEGREES(ACOS(1-(1/'ModelParams Lw'!D$25*SQRT(0.5*1.2/'Sound Power'!$C296)*('Sound Power'!$B296/3600)/('Sound Power'!$D296)/('Sound Power'!$F296)))),DEGREES(ACOS(1-(1/'ModelParams Lw'!D$29*SQRT(0.5*1.2/'Sound Power'!$C296)*('Sound Power'!$B296/3600)/('Sound Power'!$D296)/('Sound Power'!$F296)))))</f>
        <v>#DIV/0!</v>
      </c>
      <c r="BU296" s="23" t="e">
        <f>IF(Calcul!$E298="SW",DEGREES(ACOS(1-(1/'ModelParams Lw'!E$25*SQRT(0.5*1.2/'Sound Power'!$C296)*('Sound Power'!$B296/3600)/('Sound Power'!$D296)/('Sound Power'!$F296)))),DEGREES(ACOS(1-(1/'ModelParams Lw'!E$29*SQRT(0.5*1.2/'Sound Power'!$C296)*('Sound Power'!$B296/3600)/('Sound Power'!$D296)/('Sound Power'!$F296)))))</f>
        <v>#DIV/0!</v>
      </c>
      <c r="BV296" s="23" t="e">
        <f>IF(Calcul!$E298="SW",DEGREES(ACOS(1-(1/'ModelParams Lw'!F$25*SQRT(0.5*1.2/'Sound Power'!$C296)*('Sound Power'!$B296/3600)/('Sound Power'!$D296)/('Sound Power'!$F296)))),DEGREES(ACOS(1-(1/'ModelParams Lw'!F$29*SQRT(0.5*1.2/'Sound Power'!$C296)*('Sound Power'!$B296/3600)/('Sound Power'!$D296)/('Sound Power'!$F296)))))</f>
        <v>#DIV/0!</v>
      </c>
      <c r="BW296" s="23" t="e">
        <f>IF(Calcul!$E298="SW",DEGREES(ACOS(1-(1/'ModelParams Lw'!G$25*SQRT(0.5*1.2/'Sound Power'!$C296)*('Sound Power'!$B296/3600)/('Sound Power'!$D296)/('Sound Power'!$F296)))),DEGREES(ACOS(1-(1/'ModelParams Lw'!G$29*SQRT(0.5*1.2/'Sound Power'!$C296)*('Sound Power'!$B296/3600)/('Sound Power'!$D296)/('Sound Power'!$F296)))))</f>
        <v>#DIV/0!</v>
      </c>
      <c r="BX296" s="23" t="e">
        <f>IF(Calcul!$E298="SW",DEGREES(ACOS(1-(1/'ModelParams Lw'!H$25*SQRT(0.5*1.2/'Sound Power'!$C296)*('Sound Power'!$B296/3600)/('Sound Power'!$D296)/('Sound Power'!$F296)))),DEGREES(ACOS(1-(1/'ModelParams Lw'!H$29*SQRT(0.5*1.2/'Sound Power'!$C296)*('Sound Power'!$B296/3600)/('Sound Power'!$D296)/('Sound Power'!$F296)))))</f>
        <v>#DIV/0!</v>
      </c>
      <c r="BY296" s="23" t="e">
        <f>IF(Calcul!$E298="SW",DEGREES(ACOS(1-(1/'ModelParams Lw'!I$25*SQRT(0.5*1.2/'Sound Power'!$C296)*('Sound Power'!$B296/3600)/('Sound Power'!$D296)/('Sound Power'!$F296)))),DEGREES(ACOS(1-(1/'ModelParams Lw'!I$29*SQRT(0.5*1.2/'Sound Power'!$C296)*('Sound Power'!$B296/3600)/('Sound Power'!$D296)/('Sound Power'!$F296)))))</f>
        <v>#DIV/0!</v>
      </c>
      <c r="BZ296" s="23" t="e">
        <f>IF(Calcul!$E298="SW",DEGREES(ACOS(1-(1/'ModelParams Lw'!J$25*SQRT(0.5*1.2/'Sound Power'!$C296)*('Sound Power'!$B296/3600)/('Sound Power'!$D296)/('Sound Power'!$F296)))),DEGREES(ACOS(1-(1/'ModelParams Lw'!J$29*SQRT(0.5*1.2/'Sound Power'!$C296)*('Sound Power'!$B296/3600)/('Sound Power'!$D296)/('Sound Power'!$F296)))))</f>
        <v>#DIV/0!</v>
      </c>
      <c r="CA296" s="26" t="e">
        <f>IF(Calcul!$E298="SW",'ModelParams Lw'!C$22+'ModelParams Lw'!C$23*LOG('Sound Power'!$D296/'Sound Power'!$E296)+'ModelParams Lw'!C$24*LN('Sound Power'!BS296),IF('ModelParams Lw'!C$26+'ModelParams Lw'!C$27*LOG('Sound Power'!$D296/'Sound Power'!$E296)+'ModelParams Lw'!C$28*LN('Sound Power'!BS296)&lt;'ModelParams Lw'!C$22+'ModelParams Lw'!C$23*LOG('Sound Power'!$D296/'Sound Power'!$E296)+'ModelParams Lw'!C$24*LN('Sound Power'!BS296),'ModelParams Lw'!C$22+'ModelParams Lw'!C$23*LOG('Sound Power'!$D296/'Sound Power'!$E296)+'ModelParams Lw'!C$24*LN('Sound Power'!BS296),'ModelParams Lw'!C$26+'ModelParams Lw'!C$27*LOG('Sound Power'!$D296/'Sound Power'!$E296)+'ModelParams Lw'!C$28*LN('Sound Power'!BS296)))</f>
        <v>#DIV/0!</v>
      </c>
      <c r="CB296" s="26" t="e">
        <f>IF(Calcul!$E298="SW",'ModelParams Lw'!D$22+'ModelParams Lw'!D$23*LOG('Sound Power'!$D296/'Sound Power'!$E296)+'ModelParams Lw'!D$24*LN('Sound Power'!BT296),IF('ModelParams Lw'!D$26+'ModelParams Lw'!D$27*LOG('Sound Power'!$D296/'Sound Power'!$E296)+'ModelParams Lw'!D$28*LN('Sound Power'!BT296)&lt;'ModelParams Lw'!D$22+'ModelParams Lw'!D$23*LOG('Sound Power'!$D296/'Sound Power'!$E296)+'ModelParams Lw'!D$24*LN('Sound Power'!BT296),'ModelParams Lw'!D$22+'ModelParams Lw'!D$23*LOG('Sound Power'!$D296/'Sound Power'!$E296)+'ModelParams Lw'!D$24*LN('Sound Power'!BT296),'ModelParams Lw'!D$26+'ModelParams Lw'!D$27*LOG('Sound Power'!$D296/'Sound Power'!$E296)+'ModelParams Lw'!D$28*LN('Sound Power'!BT296)))</f>
        <v>#DIV/0!</v>
      </c>
      <c r="CC296" s="26" t="e">
        <f>IF(Calcul!$E298="SW",'ModelParams Lw'!E$22+'ModelParams Lw'!E$23*LOG('Sound Power'!$D296/'Sound Power'!$E296)+'ModelParams Lw'!E$24*LN('Sound Power'!BU296),IF('ModelParams Lw'!E$26+'ModelParams Lw'!E$27*LOG('Sound Power'!$D296/'Sound Power'!$E296)+'ModelParams Lw'!E$28*LN('Sound Power'!BU296)&lt;'ModelParams Lw'!E$22+'ModelParams Lw'!E$23*LOG('Sound Power'!$D296/'Sound Power'!$E296)+'ModelParams Lw'!E$24*LN('Sound Power'!BU296),'ModelParams Lw'!E$22+'ModelParams Lw'!E$23*LOG('Sound Power'!$D296/'Sound Power'!$E296)+'ModelParams Lw'!E$24*LN('Sound Power'!BU296),'ModelParams Lw'!E$26+'ModelParams Lw'!E$27*LOG('Sound Power'!$D296/'Sound Power'!$E296)+'ModelParams Lw'!E$28*LN('Sound Power'!BU296)))</f>
        <v>#DIV/0!</v>
      </c>
      <c r="CD296" s="26" t="e">
        <f>IF(Calcul!$E298="SW",'ModelParams Lw'!F$22+'ModelParams Lw'!F$23*LOG('Sound Power'!$D296/'Sound Power'!$E296)+'ModelParams Lw'!F$24*LN('Sound Power'!BV296),IF('ModelParams Lw'!F$26+'ModelParams Lw'!F$27*LOG('Sound Power'!$D296/'Sound Power'!$E296)+'ModelParams Lw'!F$28*LN('Sound Power'!BV296)&lt;'ModelParams Lw'!F$22+'ModelParams Lw'!F$23*LOG('Sound Power'!$D296/'Sound Power'!$E296)+'ModelParams Lw'!F$24*LN('Sound Power'!BV296),'ModelParams Lw'!F$22+'ModelParams Lw'!F$23*LOG('Sound Power'!$D296/'Sound Power'!$E296)+'ModelParams Lw'!F$24*LN('Sound Power'!BV296),'ModelParams Lw'!F$26+'ModelParams Lw'!F$27*LOG('Sound Power'!$D296/'Sound Power'!$E296)+'ModelParams Lw'!F$28*LN('Sound Power'!BV296)))</f>
        <v>#DIV/0!</v>
      </c>
      <c r="CE296" s="26" t="e">
        <f>IF(Calcul!$E298="SW",'ModelParams Lw'!G$22+'ModelParams Lw'!G$23*LOG('Sound Power'!$D296/'Sound Power'!$E296)+'ModelParams Lw'!G$24*LN('Sound Power'!BW296),IF('ModelParams Lw'!G$26+'ModelParams Lw'!G$27*LOG('Sound Power'!$D296/'Sound Power'!$E296)+'ModelParams Lw'!G$28*LN('Sound Power'!BW296)&lt;'ModelParams Lw'!G$22+'ModelParams Lw'!G$23*LOG('Sound Power'!$D296/'Sound Power'!$E296)+'ModelParams Lw'!G$24*LN('Sound Power'!BW296),'ModelParams Lw'!G$22+'ModelParams Lw'!G$23*LOG('Sound Power'!$D296/'Sound Power'!$E296)+'ModelParams Lw'!G$24*LN('Sound Power'!BW296),'ModelParams Lw'!G$26+'ModelParams Lw'!G$27*LOG('Sound Power'!$D296/'Sound Power'!$E296)+'ModelParams Lw'!G$28*LN('Sound Power'!BW296)))</f>
        <v>#DIV/0!</v>
      </c>
      <c r="CF296" s="26" t="e">
        <f>IF(Calcul!$E298="SW",'ModelParams Lw'!H$22+'ModelParams Lw'!H$23*LOG('Sound Power'!$D296/'Sound Power'!$E296)+'ModelParams Lw'!H$24*LN('Sound Power'!BX296),IF('ModelParams Lw'!H$26+'ModelParams Lw'!H$27*LOG('Sound Power'!$D296/'Sound Power'!$E296)+'ModelParams Lw'!H$28*LN('Sound Power'!BX296)&lt;'ModelParams Lw'!H$22+'ModelParams Lw'!H$23*LOG('Sound Power'!$D296/'Sound Power'!$E296)+'ModelParams Lw'!H$24*LN('Sound Power'!BX296),'ModelParams Lw'!H$22+'ModelParams Lw'!H$23*LOG('Sound Power'!$D296/'Sound Power'!$E296)+'ModelParams Lw'!H$24*LN('Sound Power'!BX296),'ModelParams Lw'!H$26+'ModelParams Lw'!H$27*LOG('Sound Power'!$D296/'Sound Power'!$E296)+'ModelParams Lw'!H$28*LN('Sound Power'!BX296)))</f>
        <v>#DIV/0!</v>
      </c>
      <c r="CG296" s="26" t="e">
        <f>IF(Calcul!$E298="SW",'ModelParams Lw'!I$22+'ModelParams Lw'!I$23*LOG('Sound Power'!$D296/'Sound Power'!$E296)+'ModelParams Lw'!I$24*LN('Sound Power'!BY296),IF('ModelParams Lw'!I$26+'ModelParams Lw'!I$27*LOG('Sound Power'!$D296/'Sound Power'!$E296)+'ModelParams Lw'!I$28*LN('Sound Power'!BY296)&lt;'ModelParams Lw'!I$22+'ModelParams Lw'!I$23*LOG('Sound Power'!$D296/'Sound Power'!$E296)+'ModelParams Lw'!I$24*LN('Sound Power'!BY296),'ModelParams Lw'!I$22+'ModelParams Lw'!I$23*LOG('Sound Power'!$D296/'Sound Power'!$E296)+'ModelParams Lw'!I$24*LN('Sound Power'!BY296),'ModelParams Lw'!I$26+'ModelParams Lw'!I$27*LOG('Sound Power'!$D296/'Sound Power'!$E296)+'ModelParams Lw'!I$28*LN('Sound Power'!BY296)))</f>
        <v>#DIV/0!</v>
      </c>
      <c r="CH296" s="26" t="e">
        <f>IF(Calcul!$E298="SW",'ModelParams Lw'!J$22+'ModelParams Lw'!J$23*LOG('Sound Power'!$D296/'Sound Power'!$E296)+'ModelParams Lw'!J$24*LN('Sound Power'!BZ296),IF('ModelParams Lw'!J$26+'ModelParams Lw'!J$27*LOG('Sound Power'!$D296/'Sound Power'!$E296)+'ModelParams Lw'!J$28*LN('Sound Power'!BZ296)&lt;'ModelParams Lw'!J$22+'ModelParams Lw'!J$23*LOG('Sound Power'!$D296/'Sound Power'!$E296)+'ModelParams Lw'!J$24*LN('Sound Power'!BZ296),'ModelParams Lw'!J$22+'ModelParams Lw'!J$23*LOG('Sound Power'!$D296/'Sound Power'!$E296)+'ModelParams Lw'!J$24*LN('Sound Power'!BZ296),'ModelParams Lw'!J$26+'ModelParams Lw'!J$27*LOG('Sound Power'!$D296/'Sound Power'!$E296)+'ModelParams Lw'!J$28*LN('Sound Power'!BZ296)))</f>
        <v>#DIV/0!</v>
      </c>
      <c r="CI296" s="26" t="e">
        <f t="shared" si="133"/>
        <v>#DIV/0!</v>
      </c>
      <c r="CJ296" s="26" t="e">
        <f t="shared" si="134"/>
        <v>#DIV/0!</v>
      </c>
      <c r="CK296" s="26" t="e">
        <f t="shared" si="135"/>
        <v>#DIV/0!</v>
      </c>
      <c r="CL296" s="26" t="e">
        <f t="shared" si="136"/>
        <v>#DIV/0!</v>
      </c>
      <c r="CM296" s="26" t="e">
        <f t="shared" si="137"/>
        <v>#DIV/0!</v>
      </c>
      <c r="CN296" s="26" t="e">
        <f t="shared" si="138"/>
        <v>#DIV/0!</v>
      </c>
      <c r="CO296" s="26" t="e">
        <f t="shared" si="139"/>
        <v>#DIV/0!</v>
      </c>
      <c r="CP296" s="26" t="e">
        <f t="shared" si="140"/>
        <v>#DIV/0!</v>
      </c>
      <c r="CQ296" s="26" t="e">
        <f>10*LOG10(IF(CI296="",0,POWER(10,((CI296+'ModelParams Lw'!$O$4)/10))) +IF(CJ296="",0,POWER(10,((CJ296+'ModelParams Lw'!$P$4)/10))) +IF(CK296="",0,POWER(10,((CK296+'ModelParams Lw'!$Q$4)/10))) +IF(CL296="",0,POWER(10,((CL296+'ModelParams Lw'!$R$4)/10))) +IF(CM296="",0,POWER(10,((CM296+'ModelParams Lw'!$S$4)/10))) +IF(CN296="",0,POWER(10,((CN296+'ModelParams Lw'!$T$4)/10))) +IF(CO296="",0,POWER(10,((CO296+'ModelParams Lw'!$U$4)/10)))+IF(CP296="",0,POWER(10,((CP296+'ModelParams Lw'!$V$4)/10))))</f>
        <v>#DIV/0!</v>
      </c>
      <c r="CR296" s="26" t="e">
        <f t="shared" si="141"/>
        <v>#DIV/0!</v>
      </c>
      <c r="CS296" s="26" t="e">
        <f>(CI296-'ModelParams Lw'!$O$10)/'ModelParams Lw'!$O$11</f>
        <v>#DIV/0!</v>
      </c>
      <c r="CT296" s="26" t="e">
        <f>(CJ296-'ModelParams Lw'!$P$10)/'ModelParams Lw'!$P$11</f>
        <v>#DIV/0!</v>
      </c>
      <c r="CU296" s="26" t="e">
        <f>(CK296-'ModelParams Lw'!$Q$10)/'ModelParams Lw'!$Q$11</f>
        <v>#DIV/0!</v>
      </c>
      <c r="CV296" s="26" t="e">
        <f>(CL296-'ModelParams Lw'!$R$10)/'ModelParams Lw'!$R$11</f>
        <v>#DIV/0!</v>
      </c>
      <c r="CW296" s="26" t="e">
        <f>(CM296-'ModelParams Lw'!$S$10)/'ModelParams Lw'!$S$11</f>
        <v>#DIV/0!</v>
      </c>
      <c r="CX296" s="26" t="e">
        <f>(CN296-'ModelParams Lw'!$T$10)/'ModelParams Lw'!$T$11</f>
        <v>#DIV/0!</v>
      </c>
      <c r="CY296" s="26" t="e">
        <f>(CO296-'ModelParams Lw'!$U$10)/'ModelParams Lw'!$U$11</f>
        <v>#DIV/0!</v>
      </c>
      <c r="CZ296" s="26" t="e">
        <f>(CP296-'ModelParams Lw'!$V$10)/'ModelParams Lw'!$V$11</f>
        <v>#DIV/0!</v>
      </c>
    </row>
    <row r="297" spans="1:104" x14ac:dyDescent="0.2">
      <c r="A297" s="13">
        <f>Calcul!A299</f>
        <v>0</v>
      </c>
      <c r="B297" s="13">
        <f t="shared" si="117"/>
        <v>0</v>
      </c>
      <c r="C297" s="13">
        <f>Calcul!B299</f>
        <v>0</v>
      </c>
      <c r="D297" s="13">
        <f>Calcul!C299/1000</f>
        <v>0</v>
      </c>
      <c r="E297" s="13">
        <f>Calcul!D299/1000</f>
        <v>0</v>
      </c>
      <c r="F297" s="13">
        <f t="shared" si="118"/>
        <v>0</v>
      </c>
      <c r="G297" s="23" t="e">
        <f>DEGREES(ACOS(1-(1/'ModelParams Lw'!B$15*SQRT(0.5*1.2/'Sound Power'!$C297)*('Sound Power'!$B297/3600)/('Sound Power'!$D297)/('Sound Power'!$F297))))</f>
        <v>#DIV/0!</v>
      </c>
      <c r="H297" s="23" t="e">
        <f>DEGREES(ACOS(1-(1/'ModelParams Lw'!C$15*SQRT(0.5*1.2/'Sound Power'!$C297)*('Sound Power'!$B297/3600)/('Sound Power'!$D297)/('Sound Power'!$F297))))</f>
        <v>#DIV/0!</v>
      </c>
      <c r="I297" s="23" t="e">
        <f>DEGREES(ACOS(1-(1/'ModelParams Lw'!D$15*SQRT(0.5*1.2/'Sound Power'!$C297)*('Sound Power'!$B297/3600)/('Sound Power'!$D297)/('Sound Power'!$F297))))</f>
        <v>#DIV/0!</v>
      </c>
      <c r="J297" s="23" t="e">
        <f>DEGREES(ACOS(1-(1/'ModelParams Lw'!E$15*SQRT(0.5*1.2/'Sound Power'!$C297)*('Sound Power'!$B297/3600)/('Sound Power'!$D297)/('Sound Power'!$F297))))</f>
        <v>#DIV/0!</v>
      </c>
      <c r="K297" s="23" t="e">
        <f>DEGREES(ACOS(1-(1/'ModelParams Lw'!F$15*SQRT(0.5*1.2/'Sound Power'!$C297)*('Sound Power'!$B297/3600)/('Sound Power'!$D297)/('Sound Power'!$F297))))</f>
        <v>#DIV/0!</v>
      </c>
      <c r="L297" s="23" t="e">
        <f>DEGREES(ACOS(1-(1/'ModelParams Lw'!G$15*SQRT(0.5*1.2/'Sound Power'!$C297)*('Sound Power'!$B297/3600)/('Sound Power'!$D297)/('Sound Power'!$F297))))</f>
        <v>#DIV/0!</v>
      </c>
      <c r="M297" s="23" t="e">
        <f>DEGREES(ACOS(1-(1/'ModelParams Lw'!H$15*SQRT(0.5*1.2/'Sound Power'!$C297)*('Sound Power'!$B297/3600)/('Sound Power'!$D297)/('Sound Power'!$F297))))</f>
        <v>#DIV/0!</v>
      </c>
      <c r="N297" s="23" t="e">
        <f>DEGREES(ACOS(1-(1/'ModelParams Lw'!I$15*SQRT(0.5*1.2/'Sound Power'!$C297)*('Sound Power'!$B297/3600)/('Sound Power'!$D297)/('Sound Power'!$F297))))</f>
        <v>#DIV/0!</v>
      </c>
      <c r="O297" s="26" t="e">
        <f>('ModelParams Lw'!B$4*LN('Sound Power'!G297)/(1+EXP(-('Sound Power'!$D297*1000+'ModelParams Lw'!B$6)/'ModelParams Lw'!B$7))+'ModelParams Lw'!B$5)*LN('Sound Power'!$B297)-('ModelParams Lw'!B$8+'ModelParams Lw'!B$9*$D297+'ModelParams Lw'!B$10*'Sound Power'!$F297^'ModelParams Lw'!B$14+'ModelParams Lw'!B$11*LN('Sound Power'!G297)+'ModelParams Lw'!B$12*'Sound Power'!$D297*'Sound Power'!$F297+'ModelParams Lw'!B$13*'Sound Power'!$D297*LN('Sound Power'!G297))</f>
        <v>#DIV/0!</v>
      </c>
      <c r="P297" s="26" t="e">
        <f>('ModelParams Lw'!C$4*LN('Sound Power'!H297)/(1+EXP(-('Sound Power'!$D297*1000+'ModelParams Lw'!C$6)/'ModelParams Lw'!C$7))+'ModelParams Lw'!C$5)*LN('Sound Power'!$B297)-('ModelParams Lw'!C$8+'ModelParams Lw'!C$9*$D297+'ModelParams Lw'!C$10*'Sound Power'!$F297^'ModelParams Lw'!C$14+'ModelParams Lw'!C$11*LN('Sound Power'!H297)+'ModelParams Lw'!C$12*'Sound Power'!$D297*'Sound Power'!$F297+'ModelParams Lw'!C$13*'Sound Power'!$D297*LN('Sound Power'!H297))</f>
        <v>#DIV/0!</v>
      </c>
      <c r="Q297" s="26" t="e">
        <f>('ModelParams Lw'!D$4*LN('Sound Power'!I297)/(1+EXP(-('Sound Power'!$D297*1000+'ModelParams Lw'!D$6)/'ModelParams Lw'!D$7))+'ModelParams Lw'!D$5)*LN('Sound Power'!$B297)-('ModelParams Lw'!D$8+'ModelParams Lw'!D$9*$D297+'ModelParams Lw'!D$10*'Sound Power'!$F297^'ModelParams Lw'!D$14+'ModelParams Lw'!D$11*LN('Sound Power'!I297)+'ModelParams Lw'!D$12*'Sound Power'!$D297*'Sound Power'!$F297+'ModelParams Lw'!D$13*'Sound Power'!$D297*LN('Sound Power'!I297))</f>
        <v>#DIV/0!</v>
      </c>
      <c r="R297" s="26" t="e">
        <f>('ModelParams Lw'!E$4*LN('Sound Power'!J297)/(1+EXP(-('Sound Power'!$D297*1000+'ModelParams Lw'!E$6)/'ModelParams Lw'!E$7))+'ModelParams Lw'!E$5)*LN('Sound Power'!$B297)-('ModelParams Lw'!E$8+'ModelParams Lw'!E$9*$D297+'ModelParams Lw'!E$10*'Sound Power'!$F297^'ModelParams Lw'!E$14+'ModelParams Lw'!E$11*LN('Sound Power'!J297)+'ModelParams Lw'!E$12*'Sound Power'!$D297*'Sound Power'!$F297+'ModelParams Lw'!E$13*'Sound Power'!$D297*LN('Sound Power'!J297))</f>
        <v>#DIV/0!</v>
      </c>
      <c r="S297" s="26" t="e">
        <f>('ModelParams Lw'!F$4*LN('Sound Power'!K297)/(1+EXP(-('Sound Power'!$D297*1000+'ModelParams Lw'!F$6)/'ModelParams Lw'!F$7))+'ModelParams Lw'!F$5)*LN('Sound Power'!$B297)-('ModelParams Lw'!F$8+'ModelParams Lw'!F$9*$D297+'ModelParams Lw'!F$10*'Sound Power'!$F297^'ModelParams Lw'!F$14+'ModelParams Lw'!F$11*LN('Sound Power'!K297)+'ModelParams Lw'!F$12*'Sound Power'!$D297*'Sound Power'!$F297+'ModelParams Lw'!F$13*'Sound Power'!$D297*LN('Sound Power'!K297))</f>
        <v>#DIV/0!</v>
      </c>
      <c r="T297" s="26" t="e">
        <f>('ModelParams Lw'!G$4*LN('Sound Power'!L297)/(1+EXP(-('Sound Power'!$D297*1000+'ModelParams Lw'!G$6)/'ModelParams Lw'!G$7))+'ModelParams Lw'!G$5)*LN('Sound Power'!$B297)-('ModelParams Lw'!G$8+'ModelParams Lw'!G$9*$D297+'ModelParams Lw'!G$10*'Sound Power'!$F297^'ModelParams Lw'!G$14+'ModelParams Lw'!G$11*LN('Sound Power'!L297)+'ModelParams Lw'!G$12*'Sound Power'!$D297*'Sound Power'!$F297+'ModelParams Lw'!G$13*'Sound Power'!$D297*LN('Sound Power'!L297))</f>
        <v>#DIV/0!</v>
      </c>
      <c r="U297" s="26" t="e">
        <f>('ModelParams Lw'!H$4*LN('Sound Power'!M297)/(1+EXP(-('Sound Power'!$D297*1000+'ModelParams Lw'!H$6)/'ModelParams Lw'!H$7))+'ModelParams Lw'!H$5)*LN('Sound Power'!$B297)-('ModelParams Lw'!H$8+'ModelParams Lw'!H$9*$D297+'ModelParams Lw'!H$10*'Sound Power'!$F297^'ModelParams Lw'!H$14+'ModelParams Lw'!H$11*LN('Sound Power'!M297)+'ModelParams Lw'!H$12*'Sound Power'!$D297*'Sound Power'!$F297+'ModelParams Lw'!H$13*'Sound Power'!$D297*LN('Sound Power'!M297))</f>
        <v>#DIV/0!</v>
      </c>
      <c r="V297" s="26" t="e">
        <f>('ModelParams Lw'!I$4*LN('Sound Power'!N297)/(1+EXP(-('Sound Power'!$D297*1000+'ModelParams Lw'!I$6)/'ModelParams Lw'!I$7))+'ModelParams Lw'!I$5)*LN('Sound Power'!$B297)-('ModelParams Lw'!I$8+'ModelParams Lw'!I$9*$D297+'ModelParams Lw'!I$10*'Sound Power'!$F297^'ModelParams Lw'!I$14+'ModelParams Lw'!I$11*LN('Sound Power'!N297)+'ModelParams Lw'!I$12*'Sound Power'!$D297*'Sound Power'!$F297+'ModelParams Lw'!I$13*'Sound Power'!$D297*LN('Sound Power'!N297))</f>
        <v>#DIV/0!</v>
      </c>
      <c r="W297" s="26" t="e">
        <f>10*LOG10(IF(O297="",0,POWER(10,((O297+'ModelParams Lw'!$O$4)/10))) +IF(P297="",0,POWER(10,((P297+'ModelParams Lw'!$P$4)/10))) +IF(Q297="",0,POWER(10,((Q297+'ModelParams Lw'!$Q$4)/10))) +IF(R297="",0,POWER(10,((R297+'ModelParams Lw'!$R$4)/10))) +IF(S297="",0,POWER(10,((S297+'ModelParams Lw'!$S$4)/10))) +IF(T297="",0,POWER(10,((T297+'ModelParams Lw'!$T$4)/10))) +IF(U297="",0,POWER(10,((U297+'ModelParams Lw'!$U$4)/10)))+IF(V297="",0,POWER(10,((V297+'ModelParams Lw'!$V$4)/10))))</f>
        <v>#DIV/0!</v>
      </c>
      <c r="X297" s="26" t="e">
        <f t="shared" si="127"/>
        <v>#DIV/0!</v>
      </c>
      <c r="Y297" s="26" t="e">
        <f>(O297-'ModelParams Lw'!O$10)/'ModelParams Lw'!O$11</f>
        <v>#DIV/0!</v>
      </c>
      <c r="Z297" s="26" t="e">
        <f>(P297-'ModelParams Lw'!P$10)/'ModelParams Lw'!P$11</f>
        <v>#DIV/0!</v>
      </c>
      <c r="AA297" s="26" t="e">
        <f>(Q297-'ModelParams Lw'!Q$10)/'ModelParams Lw'!Q$11</f>
        <v>#DIV/0!</v>
      </c>
      <c r="AB297" s="26" t="e">
        <f>(R297-'ModelParams Lw'!R$10)/'ModelParams Lw'!R$11</f>
        <v>#DIV/0!</v>
      </c>
      <c r="AC297" s="26" t="e">
        <f>(S297-'ModelParams Lw'!S$10)/'ModelParams Lw'!S$11</f>
        <v>#DIV/0!</v>
      </c>
      <c r="AD297" s="26" t="e">
        <f>(T297-'ModelParams Lw'!T$10)/'ModelParams Lw'!T$11</f>
        <v>#DIV/0!</v>
      </c>
      <c r="AE297" s="26" t="e">
        <f>(U297-'ModelParams Lw'!U$10)/'ModelParams Lw'!U$11</f>
        <v>#DIV/0!</v>
      </c>
      <c r="AF297" s="26" t="e">
        <f>(V297-'ModelParams Lw'!V$10)/'ModelParams Lw'!V$11</f>
        <v>#DIV/0!</v>
      </c>
      <c r="AG297" s="26" t="e">
        <f t="shared" si="128"/>
        <v>#DIV/0!</v>
      </c>
      <c r="AH297" s="26" t="e">
        <f>VLOOKUP(D297*1000,'ModelParams Lw'!$A$38:$D$58,4)</f>
        <v>#N/A</v>
      </c>
      <c r="AI297" s="56" t="e">
        <f>VLOOKUP(D297*1000,'ModelParams Lw'!$A$38:$D$58,2)</f>
        <v>#N/A</v>
      </c>
      <c r="AJ297" s="46" t="e">
        <f t="shared" si="129"/>
        <v>#DIV/0!</v>
      </c>
      <c r="AK297" s="26" t="e">
        <f t="shared" si="130"/>
        <v>#VALUE!</v>
      </c>
      <c r="AL297" s="26" t="e">
        <f>IF($AI297=100,'ModelParams Lw'!R$35*'Sound Power'!$AH297^2+'ModelParams Lw'!R$36*'Sound Power'!$AH297+'ModelParams Lw'!R$37,IF($AI297=150,'ModelParams Lw'!R$38*'Sound Power'!$AH297^2+'ModelParams Lw'!R$39*'Sound Power'!$AH297+'ModelParams Lw'!R$40,'ModelParams Lw'!R$41*'Sound Power'!$AH297^2+'ModelParams Lw'!R$42*'Sound Power'!$AH297+'ModelParams Lw'!R$43))</f>
        <v>#N/A</v>
      </c>
      <c r="AM297" s="26" t="e">
        <f>IF($AI297=100,'ModelParams Lw'!S$35*'Sound Power'!$AH297^2+'ModelParams Lw'!S$36*'Sound Power'!$AH297+'ModelParams Lw'!S$37,IF($AI297=150,'ModelParams Lw'!S$38*'Sound Power'!$AH297^2+'ModelParams Lw'!S$39*'Sound Power'!$AH297+'ModelParams Lw'!S$40,'ModelParams Lw'!S$41*'Sound Power'!$AH297^2+'ModelParams Lw'!S$42*'Sound Power'!$AH297+'ModelParams Lw'!S$43))</f>
        <v>#N/A</v>
      </c>
      <c r="AN297" s="26" t="e">
        <f>IF($AI297=100,'ModelParams Lw'!T$35*'Sound Power'!$AH297^2+'ModelParams Lw'!T$36*'Sound Power'!$AH297+'ModelParams Lw'!T$37,IF($AI297=150,'ModelParams Lw'!T$38*'Sound Power'!$AH297^2+'ModelParams Lw'!T$39*'Sound Power'!$AH297+'ModelParams Lw'!T$40,'ModelParams Lw'!T$41*'Sound Power'!$AH297^2+'ModelParams Lw'!T$42*'Sound Power'!$AH297+'ModelParams Lw'!T$43))</f>
        <v>#N/A</v>
      </c>
      <c r="AO297" s="26" t="e">
        <f>IF($AI297=100,'ModelParams Lw'!U$35*'Sound Power'!$AH297^2+'ModelParams Lw'!U$36*'Sound Power'!$AH297+'ModelParams Lw'!U$37,IF($AI297=150,'ModelParams Lw'!U$38*'Sound Power'!$AH297^2+'ModelParams Lw'!U$39*'Sound Power'!$AH297+'ModelParams Lw'!U$40,'ModelParams Lw'!U$41*'Sound Power'!$AH297^2+'ModelParams Lw'!U$42*'Sound Power'!$AH297+'ModelParams Lw'!U$43))</f>
        <v>#N/A</v>
      </c>
      <c r="AP297" s="26" t="e">
        <f>IF($AI297=100,'ModelParams Lw'!V$35*'Sound Power'!$AH297^2+'ModelParams Lw'!V$36*'Sound Power'!$AH297+'ModelParams Lw'!V$37,IF($AI297=150,'ModelParams Lw'!V$38*'Sound Power'!$AH297^2+'ModelParams Lw'!V$39*'Sound Power'!$AH297+'ModelParams Lw'!V$40,'ModelParams Lw'!V$41*'Sound Power'!$AH297^2+'ModelParams Lw'!V$42*'Sound Power'!$AH297+'ModelParams Lw'!V$43))</f>
        <v>#N/A</v>
      </c>
      <c r="AQ297" s="26" t="e">
        <f>IF($AI297=100,'ModelParams Lw'!W$35*'Sound Power'!$AH297^2+'ModelParams Lw'!W$36*'Sound Power'!$AH297+'ModelParams Lw'!W$37,IF($AI297=150,'ModelParams Lw'!W$38*'Sound Power'!$AH297^2+'ModelParams Lw'!W$39*'Sound Power'!$AH297+'ModelParams Lw'!W$40,'ModelParams Lw'!W$41*'Sound Power'!$AH297^2+'ModelParams Lw'!W$42*'Sound Power'!$AH297+'ModelParams Lw'!W$43))</f>
        <v>#N/A</v>
      </c>
      <c r="AR297" s="26" t="e">
        <f t="shared" si="131"/>
        <v>#VALUE!</v>
      </c>
      <c r="AS297" s="26" t="e">
        <f>IF(26.83*LN($AJ297)-11.791-'ModelParams Lw'!B$35&lt;0,0,26.83*LN($AJ297)-11.791-'ModelParams Lw'!B$35)</f>
        <v>#DIV/0!</v>
      </c>
      <c r="AT297" s="26" t="e">
        <f>IF(26.83*LN($AJ297)-11.791-'ModelParams Lw'!C$35&lt;0,0,26.83*LN($AJ297)-11.791-'ModelParams Lw'!C$35)</f>
        <v>#DIV/0!</v>
      </c>
      <c r="AU297" s="26" t="e">
        <f>IF(26.83*LN($AJ297)-11.791-'ModelParams Lw'!D$35&lt;0,0,26.83*LN($AJ297)-11.791-'ModelParams Lw'!D$35)</f>
        <v>#DIV/0!</v>
      </c>
      <c r="AV297" s="26" t="e">
        <f>IF(26.83*LN($AJ297)-11.791-'ModelParams Lw'!E$35&lt;0,0,26.83*LN($AJ297)-11.791-'ModelParams Lw'!E$35)</f>
        <v>#DIV/0!</v>
      </c>
      <c r="AW297" s="26" t="e">
        <f>IF(26.83*LN($AJ297)-11.791-'ModelParams Lw'!F$35&lt;0,0,26.83*LN($AJ297)-11.791-'ModelParams Lw'!F$35)</f>
        <v>#DIV/0!</v>
      </c>
      <c r="AX297" s="26" t="e">
        <f>IF(26.83*LN($AJ297)-11.791-'ModelParams Lw'!G$35&lt;0,0,26.83*LN($AJ297)-11.791-'ModelParams Lw'!G$35)</f>
        <v>#DIV/0!</v>
      </c>
      <c r="AY297" s="26" t="e">
        <f>IF(26.83*LN($AJ297)-11.791-'ModelParams Lw'!H$35&lt;0,0,26.83*LN($AJ297)-11.791-'ModelParams Lw'!H$35)</f>
        <v>#DIV/0!</v>
      </c>
      <c r="AZ297" s="26" t="e">
        <f>IF(26.83*LN($AJ297)-11.791-'ModelParams Lw'!I$35&lt;0,0,26.83*LN($AJ297)-11.791-'ModelParams Lw'!I$35)</f>
        <v>#DIV/0!</v>
      </c>
      <c r="BA297" s="26" t="e">
        <f t="shared" si="119"/>
        <v>#DIV/0!</v>
      </c>
      <c r="BB297" s="26" t="e">
        <f t="shared" si="120"/>
        <v>#DIV/0!</v>
      </c>
      <c r="BC297" s="26" t="e">
        <f t="shared" si="121"/>
        <v>#DIV/0!</v>
      </c>
      <c r="BD297" s="26" t="e">
        <f t="shared" si="122"/>
        <v>#DIV/0!</v>
      </c>
      <c r="BE297" s="26" t="e">
        <f t="shared" si="123"/>
        <v>#DIV/0!</v>
      </c>
      <c r="BF297" s="26" t="e">
        <f t="shared" si="124"/>
        <v>#DIV/0!</v>
      </c>
      <c r="BG297" s="26" t="e">
        <f t="shared" si="125"/>
        <v>#DIV/0!</v>
      </c>
      <c r="BH297" s="26" t="e">
        <f t="shared" si="126"/>
        <v>#DIV/0!</v>
      </c>
      <c r="BI297" s="26" t="e">
        <f>10*LOG10(IF(BA297="",0,POWER(10,((BA297+'ModelParams Lw'!$O$4)/10))) +IF(BB297="",0,POWER(10,((BB297+'ModelParams Lw'!$P$4)/10))) +IF(BC297="",0,POWER(10,((BC297+'ModelParams Lw'!$Q$4)/10))) +IF(BD297="",0,POWER(10,((BD297+'ModelParams Lw'!$R$4)/10))) +IF(BE297="",0,POWER(10,((BE297+'ModelParams Lw'!$S$4)/10))) +IF(BF297="",0,POWER(10,((BF297+'ModelParams Lw'!$T$4)/10))) +IF(BG297="",0,POWER(10,((BG297+'ModelParams Lw'!$U$4)/10)))+IF(BH297="",0,POWER(10,((BH297+'ModelParams Lw'!$V$4)/10))))</f>
        <v>#DIV/0!</v>
      </c>
      <c r="BJ297" s="26" t="e">
        <f t="shared" si="132"/>
        <v>#DIV/0!</v>
      </c>
      <c r="BK297" s="26" t="e">
        <f>(BA297-'ModelParams Lw'!O$10)/'ModelParams Lw'!O$11</f>
        <v>#DIV/0!</v>
      </c>
      <c r="BL297" s="26" t="e">
        <f>(BB297-'ModelParams Lw'!P$10)/'ModelParams Lw'!P$11</f>
        <v>#DIV/0!</v>
      </c>
      <c r="BM297" s="26" t="e">
        <f>(BC297-'ModelParams Lw'!Q$10)/'ModelParams Lw'!Q$11</f>
        <v>#DIV/0!</v>
      </c>
      <c r="BN297" s="26" t="e">
        <f>(BD297-'ModelParams Lw'!R$10)/'ModelParams Lw'!R$11</f>
        <v>#DIV/0!</v>
      </c>
      <c r="BO297" s="26" t="e">
        <f>(BE297-'ModelParams Lw'!S$10)/'ModelParams Lw'!S$11</f>
        <v>#DIV/0!</v>
      </c>
      <c r="BP297" s="26" t="e">
        <f>(BF297-'ModelParams Lw'!T$10)/'ModelParams Lw'!T$11</f>
        <v>#DIV/0!</v>
      </c>
      <c r="BQ297" s="26" t="e">
        <f>(BG297-'ModelParams Lw'!U$10)/'ModelParams Lw'!U$11</f>
        <v>#DIV/0!</v>
      </c>
      <c r="BR297" s="26" t="e">
        <f>(BH297-'ModelParams Lw'!V$10)/'ModelParams Lw'!V$11</f>
        <v>#DIV/0!</v>
      </c>
      <c r="BS297" s="23" t="e">
        <f>IF(Calcul!$E299="SW",DEGREES(ACOS(1-(1/'ModelParams Lw'!C$25*SQRT(0.5*1.2/'Sound Power'!$C297)*('Sound Power'!$B297/3600)/('Sound Power'!$D297)/('Sound Power'!$F297)))),DEGREES(ACOS(1-(1/'ModelParams Lw'!C$29*SQRT(0.5*1.2/'Sound Power'!$C297)*('Sound Power'!$B297/3600)/('Sound Power'!$D297)/('Sound Power'!$F297)))))</f>
        <v>#DIV/0!</v>
      </c>
      <c r="BT297" s="23" t="e">
        <f>IF(Calcul!$E299="SW",DEGREES(ACOS(1-(1/'ModelParams Lw'!D$25*SQRT(0.5*1.2/'Sound Power'!$C297)*('Sound Power'!$B297/3600)/('Sound Power'!$D297)/('Sound Power'!$F297)))),DEGREES(ACOS(1-(1/'ModelParams Lw'!D$29*SQRT(0.5*1.2/'Sound Power'!$C297)*('Sound Power'!$B297/3600)/('Sound Power'!$D297)/('Sound Power'!$F297)))))</f>
        <v>#DIV/0!</v>
      </c>
      <c r="BU297" s="23" t="e">
        <f>IF(Calcul!$E299="SW",DEGREES(ACOS(1-(1/'ModelParams Lw'!E$25*SQRT(0.5*1.2/'Sound Power'!$C297)*('Sound Power'!$B297/3600)/('Sound Power'!$D297)/('Sound Power'!$F297)))),DEGREES(ACOS(1-(1/'ModelParams Lw'!E$29*SQRT(0.5*1.2/'Sound Power'!$C297)*('Sound Power'!$B297/3600)/('Sound Power'!$D297)/('Sound Power'!$F297)))))</f>
        <v>#DIV/0!</v>
      </c>
      <c r="BV297" s="23" t="e">
        <f>IF(Calcul!$E299="SW",DEGREES(ACOS(1-(1/'ModelParams Lw'!F$25*SQRT(0.5*1.2/'Sound Power'!$C297)*('Sound Power'!$B297/3600)/('Sound Power'!$D297)/('Sound Power'!$F297)))),DEGREES(ACOS(1-(1/'ModelParams Lw'!F$29*SQRT(0.5*1.2/'Sound Power'!$C297)*('Sound Power'!$B297/3600)/('Sound Power'!$D297)/('Sound Power'!$F297)))))</f>
        <v>#DIV/0!</v>
      </c>
      <c r="BW297" s="23" t="e">
        <f>IF(Calcul!$E299="SW",DEGREES(ACOS(1-(1/'ModelParams Lw'!G$25*SQRT(0.5*1.2/'Sound Power'!$C297)*('Sound Power'!$B297/3600)/('Sound Power'!$D297)/('Sound Power'!$F297)))),DEGREES(ACOS(1-(1/'ModelParams Lw'!G$29*SQRT(0.5*1.2/'Sound Power'!$C297)*('Sound Power'!$B297/3600)/('Sound Power'!$D297)/('Sound Power'!$F297)))))</f>
        <v>#DIV/0!</v>
      </c>
      <c r="BX297" s="23" t="e">
        <f>IF(Calcul!$E299="SW",DEGREES(ACOS(1-(1/'ModelParams Lw'!H$25*SQRT(0.5*1.2/'Sound Power'!$C297)*('Sound Power'!$B297/3600)/('Sound Power'!$D297)/('Sound Power'!$F297)))),DEGREES(ACOS(1-(1/'ModelParams Lw'!H$29*SQRT(0.5*1.2/'Sound Power'!$C297)*('Sound Power'!$B297/3600)/('Sound Power'!$D297)/('Sound Power'!$F297)))))</f>
        <v>#DIV/0!</v>
      </c>
      <c r="BY297" s="23" t="e">
        <f>IF(Calcul!$E299="SW",DEGREES(ACOS(1-(1/'ModelParams Lw'!I$25*SQRT(0.5*1.2/'Sound Power'!$C297)*('Sound Power'!$B297/3600)/('Sound Power'!$D297)/('Sound Power'!$F297)))),DEGREES(ACOS(1-(1/'ModelParams Lw'!I$29*SQRT(0.5*1.2/'Sound Power'!$C297)*('Sound Power'!$B297/3600)/('Sound Power'!$D297)/('Sound Power'!$F297)))))</f>
        <v>#DIV/0!</v>
      </c>
      <c r="BZ297" s="23" t="e">
        <f>IF(Calcul!$E299="SW",DEGREES(ACOS(1-(1/'ModelParams Lw'!J$25*SQRT(0.5*1.2/'Sound Power'!$C297)*('Sound Power'!$B297/3600)/('Sound Power'!$D297)/('Sound Power'!$F297)))),DEGREES(ACOS(1-(1/'ModelParams Lw'!J$29*SQRT(0.5*1.2/'Sound Power'!$C297)*('Sound Power'!$B297/3600)/('Sound Power'!$D297)/('Sound Power'!$F297)))))</f>
        <v>#DIV/0!</v>
      </c>
      <c r="CA297" s="26" t="e">
        <f>IF(Calcul!$E299="SW",'ModelParams Lw'!C$22+'ModelParams Lw'!C$23*LOG('Sound Power'!$D297/'Sound Power'!$E297)+'ModelParams Lw'!C$24*LN('Sound Power'!BS297),IF('ModelParams Lw'!C$26+'ModelParams Lw'!C$27*LOG('Sound Power'!$D297/'Sound Power'!$E297)+'ModelParams Lw'!C$28*LN('Sound Power'!BS297)&lt;'ModelParams Lw'!C$22+'ModelParams Lw'!C$23*LOG('Sound Power'!$D297/'Sound Power'!$E297)+'ModelParams Lw'!C$24*LN('Sound Power'!BS297),'ModelParams Lw'!C$22+'ModelParams Lw'!C$23*LOG('Sound Power'!$D297/'Sound Power'!$E297)+'ModelParams Lw'!C$24*LN('Sound Power'!BS297),'ModelParams Lw'!C$26+'ModelParams Lw'!C$27*LOG('Sound Power'!$D297/'Sound Power'!$E297)+'ModelParams Lw'!C$28*LN('Sound Power'!BS297)))</f>
        <v>#DIV/0!</v>
      </c>
      <c r="CB297" s="26" t="e">
        <f>IF(Calcul!$E299="SW",'ModelParams Lw'!D$22+'ModelParams Lw'!D$23*LOG('Sound Power'!$D297/'Sound Power'!$E297)+'ModelParams Lw'!D$24*LN('Sound Power'!BT297),IF('ModelParams Lw'!D$26+'ModelParams Lw'!D$27*LOG('Sound Power'!$D297/'Sound Power'!$E297)+'ModelParams Lw'!D$28*LN('Sound Power'!BT297)&lt;'ModelParams Lw'!D$22+'ModelParams Lw'!D$23*LOG('Sound Power'!$D297/'Sound Power'!$E297)+'ModelParams Lw'!D$24*LN('Sound Power'!BT297),'ModelParams Lw'!D$22+'ModelParams Lw'!D$23*LOG('Sound Power'!$D297/'Sound Power'!$E297)+'ModelParams Lw'!D$24*LN('Sound Power'!BT297),'ModelParams Lw'!D$26+'ModelParams Lw'!D$27*LOG('Sound Power'!$D297/'Sound Power'!$E297)+'ModelParams Lw'!D$28*LN('Sound Power'!BT297)))</f>
        <v>#DIV/0!</v>
      </c>
      <c r="CC297" s="26" t="e">
        <f>IF(Calcul!$E299="SW",'ModelParams Lw'!E$22+'ModelParams Lw'!E$23*LOG('Sound Power'!$D297/'Sound Power'!$E297)+'ModelParams Lw'!E$24*LN('Sound Power'!BU297),IF('ModelParams Lw'!E$26+'ModelParams Lw'!E$27*LOG('Sound Power'!$D297/'Sound Power'!$E297)+'ModelParams Lw'!E$28*LN('Sound Power'!BU297)&lt;'ModelParams Lw'!E$22+'ModelParams Lw'!E$23*LOG('Sound Power'!$D297/'Sound Power'!$E297)+'ModelParams Lw'!E$24*LN('Sound Power'!BU297),'ModelParams Lw'!E$22+'ModelParams Lw'!E$23*LOG('Sound Power'!$D297/'Sound Power'!$E297)+'ModelParams Lw'!E$24*LN('Sound Power'!BU297),'ModelParams Lw'!E$26+'ModelParams Lw'!E$27*LOG('Sound Power'!$D297/'Sound Power'!$E297)+'ModelParams Lw'!E$28*LN('Sound Power'!BU297)))</f>
        <v>#DIV/0!</v>
      </c>
      <c r="CD297" s="26" t="e">
        <f>IF(Calcul!$E299="SW",'ModelParams Lw'!F$22+'ModelParams Lw'!F$23*LOG('Sound Power'!$D297/'Sound Power'!$E297)+'ModelParams Lw'!F$24*LN('Sound Power'!BV297),IF('ModelParams Lw'!F$26+'ModelParams Lw'!F$27*LOG('Sound Power'!$D297/'Sound Power'!$E297)+'ModelParams Lw'!F$28*LN('Sound Power'!BV297)&lt;'ModelParams Lw'!F$22+'ModelParams Lw'!F$23*LOG('Sound Power'!$D297/'Sound Power'!$E297)+'ModelParams Lw'!F$24*LN('Sound Power'!BV297),'ModelParams Lw'!F$22+'ModelParams Lw'!F$23*LOG('Sound Power'!$D297/'Sound Power'!$E297)+'ModelParams Lw'!F$24*LN('Sound Power'!BV297),'ModelParams Lw'!F$26+'ModelParams Lw'!F$27*LOG('Sound Power'!$D297/'Sound Power'!$E297)+'ModelParams Lw'!F$28*LN('Sound Power'!BV297)))</f>
        <v>#DIV/0!</v>
      </c>
      <c r="CE297" s="26" t="e">
        <f>IF(Calcul!$E299="SW",'ModelParams Lw'!G$22+'ModelParams Lw'!G$23*LOG('Sound Power'!$D297/'Sound Power'!$E297)+'ModelParams Lw'!G$24*LN('Sound Power'!BW297),IF('ModelParams Lw'!G$26+'ModelParams Lw'!G$27*LOG('Sound Power'!$D297/'Sound Power'!$E297)+'ModelParams Lw'!G$28*LN('Sound Power'!BW297)&lt;'ModelParams Lw'!G$22+'ModelParams Lw'!G$23*LOG('Sound Power'!$D297/'Sound Power'!$E297)+'ModelParams Lw'!G$24*LN('Sound Power'!BW297),'ModelParams Lw'!G$22+'ModelParams Lw'!G$23*LOG('Sound Power'!$D297/'Sound Power'!$E297)+'ModelParams Lw'!G$24*LN('Sound Power'!BW297),'ModelParams Lw'!G$26+'ModelParams Lw'!G$27*LOG('Sound Power'!$D297/'Sound Power'!$E297)+'ModelParams Lw'!G$28*LN('Sound Power'!BW297)))</f>
        <v>#DIV/0!</v>
      </c>
      <c r="CF297" s="26" t="e">
        <f>IF(Calcul!$E299="SW",'ModelParams Lw'!H$22+'ModelParams Lw'!H$23*LOG('Sound Power'!$D297/'Sound Power'!$E297)+'ModelParams Lw'!H$24*LN('Sound Power'!BX297),IF('ModelParams Lw'!H$26+'ModelParams Lw'!H$27*LOG('Sound Power'!$D297/'Sound Power'!$E297)+'ModelParams Lw'!H$28*LN('Sound Power'!BX297)&lt;'ModelParams Lw'!H$22+'ModelParams Lw'!H$23*LOG('Sound Power'!$D297/'Sound Power'!$E297)+'ModelParams Lw'!H$24*LN('Sound Power'!BX297),'ModelParams Lw'!H$22+'ModelParams Lw'!H$23*LOG('Sound Power'!$D297/'Sound Power'!$E297)+'ModelParams Lw'!H$24*LN('Sound Power'!BX297),'ModelParams Lw'!H$26+'ModelParams Lw'!H$27*LOG('Sound Power'!$D297/'Sound Power'!$E297)+'ModelParams Lw'!H$28*LN('Sound Power'!BX297)))</f>
        <v>#DIV/0!</v>
      </c>
      <c r="CG297" s="26" t="e">
        <f>IF(Calcul!$E299="SW",'ModelParams Lw'!I$22+'ModelParams Lw'!I$23*LOG('Sound Power'!$D297/'Sound Power'!$E297)+'ModelParams Lw'!I$24*LN('Sound Power'!BY297),IF('ModelParams Lw'!I$26+'ModelParams Lw'!I$27*LOG('Sound Power'!$D297/'Sound Power'!$E297)+'ModelParams Lw'!I$28*LN('Sound Power'!BY297)&lt;'ModelParams Lw'!I$22+'ModelParams Lw'!I$23*LOG('Sound Power'!$D297/'Sound Power'!$E297)+'ModelParams Lw'!I$24*LN('Sound Power'!BY297),'ModelParams Lw'!I$22+'ModelParams Lw'!I$23*LOG('Sound Power'!$D297/'Sound Power'!$E297)+'ModelParams Lw'!I$24*LN('Sound Power'!BY297),'ModelParams Lw'!I$26+'ModelParams Lw'!I$27*LOG('Sound Power'!$D297/'Sound Power'!$E297)+'ModelParams Lw'!I$28*LN('Sound Power'!BY297)))</f>
        <v>#DIV/0!</v>
      </c>
      <c r="CH297" s="26" t="e">
        <f>IF(Calcul!$E299="SW",'ModelParams Lw'!J$22+'ModelParams Lw'!J$23*LOG('Sound Power'!$D297/'Sound Power'!$E297)+'ModelParams Lw'!J$24*LN('Sound Power'!BZ297),IF('ModelParams Lw'!J$26+'ModelParams Lw'!J$27*LOG('Sound Power'!$D297/'Sound Power'!$E297)+'ModelParams Lw'!J$28*LN('Sound Power'!BZ297)&lt;'ModelParams Lw'!J$22+'ModelParams Lw'!J$23*LOG('Sound Power'!$D297/'Sound Power'!$E297)+'ModelParams Lw'!J$24*LN('Sound Power'!BZ297),'ModelParams Lw'!J$22+'ModelParams Lw'!J$23*LOG('Sound Power'!$D297/'Sound Power'!$E297)+'ModelParams Lw'!J$24*LN('Sound Power'!BZ297),'ModelParams Lw'!J$26+'ModelParams Lw'!J$27*LOG('Sound Power'!$D297/'Sound Power'!$E297)+'ModelParams Lw'!J$28*LN('Sound Power'!BZ297)))</f>
        <v>#DIV/0!</v>
      </c>
      <c r="CI297" s="26" t="e">
        <f t="shared" si="133"/>
        <v>#DIV/0!</v>
      </c>
      <c r="CJ297" s="26" t="e">
        <f t="shared" si="134"/>
        <v>#DIV/0!</v>
      </c>
      <c r="CK297" s="26" t="e">
        <f t="shared" si="135"/>
        <v>#DIV/0!</v>
      </c>
      <c r="CL297" s="26" t="e">
        <f t="shared" si="136"/>
        <v>#DIV/0!</v>
      </c>
      <c r="CM297" s="26" t="e">
        <f t="shared" si="137"/>
        <v>#DIV/0!</v>
      </c>
      <c r="CN297" s="26" t="e">
        <f t="shared" si="138"/>
        <v>#DIV/0!</v>
      </c>
      <c r="CO297" s="26" t="e">
        <f t="shared" si="139"/>
        <v>#DIV/0!</v>
      </c>
      <c r="CP297" s="26" t="e">
        <f t="shared" si="140"/>
        <v>#DIV/0!</v>
      </c>
      <c r="CQ297" s="26" t="e">
        <f>10*LOG10(IF(CI297="",0,POWER(10,((CI297+'ModelParams Lw'!$O$4)/10))) +IF(CJ297="",0,POWER(10,((CJ297+'ModelParams Lw'!$P$4)/10))) +IF(CK297="",0,POWER(10,((CK297+'ModelParams Lw'!$Q$4)/10))) +IF(CL297="",0,POWER(10,((CL297+'ModelParams Lw'!$R$4)/10))) +IF(CM297="",0,POWER(10,((CM297+'ModelParams Lw'!$S$4)/10))) +IF(CN297="",0,POWER(10,((CN297+'ModelParams Lw'!$T$4)/10))) +IF(CO297="",0,POWER(10,((CO297+'ModelParams Lw'!$U$4)/10)))+IF(CP297="",0,POWER(10,((CP297+'ModelParams Lw'!$V$4)/10))))</f>
        <v>#DIV/0!</v>
      </c>
      <c r="CR297" s="26" t="e">
        <f t="shared" si="141"/>
        <v>#DIV/0!</v>
      </c>
      <c r="CS297" s="26" t="e">
        <f>(CI297-'ModelParams Lw'!$O$10)/'ModelParams Lw'!$O$11</f>
        <v>#DIV/0!</v>
      </c>
      <c r="CT297" s="26" t="e">
        <f>(CJ297-'ModelParams Lw'!$P$10)/'ModelParams Lw'!$P$11</f>
        <v>#DIV/0!</v>
      </c>
      <c r="CU297" s="26" t="e">
        <f>(CK297-'ModelParams Lw'!$Q$10)/'ModelParams Lw'!$Q$11</f>
        <v>#DIV/0!</v>
      </c>
      <c r="CV297" s="26" t="e">
        <f>(CL297-'ModelParams Lw'!$R$10)/'ModelParams Lw'!$R$11</f>
        <v>#DIV/0!</v>
      </c>
      <c r="CW297" s="26" t="e">
        <f>(CM297-'ModelParams Lw'!$S$10)/'ModelParams Lw'!$S$11</f>
        <v>#DIV/0!</v>
      </c>
      <c r="CX297" s="26" t="e">
        <f>(CN297-'ModelParams Lw'!$T$10)/'ModelParams Lw'!$T$11</f>
        <v>#DIV/0!</v>
      </c>
      <c r="CY297" s="26" t="e">
        <f>(CO297-'ModelParams Lw'!$U$10)/'ModelParams Lw'!$U$11</f>
        <v>#DIV/0!</v>
      </c>
      <c r="CZ297" s="26" t="e">
        <f>(CP297-'ModelParams Lw'!$V$10)/'ModelParams Lw'!$V$11</f>
        <v>#DIV/0!</v>
      </c>
    </row>
    <row r="298" spans="1:104" x14ac:dyDescent="0.2">
      <c r="A298" s="13">
        <f>Calcul!A300</f>
        <v>0</v>
      </c>
      <c r="B298" s="13">
        <f t="shared" si="117"/>
        <v>0</v>
      </c>
      <c r="C298" s="13">
        <f>Calcul!B300</f>
        <v>0</v>
      </c>
      <c r="D298" s="13">
        <f>Calcul!C300/1000</f>
        <v>0</v>
      </c>
      <c r="E298" s="13">
        <f>Calcul!D300/1000</f>
        <v>0</v>
      </c>
      <c r="F298" s="13">
        <f t="shared" si="118"/>
        <v>0</v>
      </c>
      <c r="G298" s="23" t="e">
        <f>DEGREES(ACOS(1-(1/'ModelParams Lw'!B$15*SQRT(0.5*1.2/'Sound Power'!$C298)*('Sound Power'!$B298/3600)/('Sound Power'!$D298)/('Sound Power'!$F298))))</f>
        <v>#DIV/0!</v>
      </c>
      <c r="H298" s="23" t="e">
        <f>DEGREES(ACOS(1-(1/'ModelParams Lw'!C$15*SQRT(0.5*1.2/'Sound Power'!$C298)*('Sound Power'!$B298/3600)/('Sound Power'!$D298)/('Sound Power'!$F298))))</f>
        <v>#DIV/0!</v>
      </c>
      <c r="I298" s="23" t="e">
        <f>DEGREES(ACOS(1-(1/'ModelParams Lw'!D$15*SQRT(0.5*1.2/'Sound Power'!$C298)*('Sound Power'!$B298/3600)/('Sound Power'!$D298)/('Sound Power'!$F298))))</f>
        <v>#DIV/0!</v>
      </c>
      <c r="J298" s="23" t="e">
        <f>DEGREES(ACOS(1-(1/'ModelParams Lw'!E$15*SQRT(0.5*1.2/'Sound Power'!$C298)*('Sound Power'!$B298/3600)/('Sound Power'!$D298)/('Sound Power'!$F298))))</f>
        <v>#DIV/0!</v>
      </c>
      <c r="K298" s="23" t="e">
        <f>DEGREES(ACOS(1-(1/'ModelParams Lw'!F$15*SQRT(0.5*1.2/'Sound Power'!$C298)*('Sound Power'!$B298/3600)/('Sound Power'!$D298)/('Sound Power'!$F298))))</f>
        <v>#DIV/0!</v>
      </c>
      <c r="L298" s="23" t="e">
        <f>DEGREES(ACOS(1-(1/'ModelParams Lw'!G$15*SQRT(0.5*1.2/'Sound Power'!$C298)*('Sound Power'!$B298/3600)/('Sound Power'!$D298)/('Sound Power'!$F298))))</f>
        <v>#DIV/0!</v>
      </c>
      <c r="M298" s="23" t="e">
        <f>DEGREES(ACOS(1-(1/'ModelParams Lw'!H$15*SQRT(0.5*1.2/'Sound Power'!$C298)*('Sound Power'!$B298/3600)/('Sound Power'!$D298)/('Sound Power'!$F298))))</f>
        <v>#DIV/0!</v>
      </c>
      <c r="N298" s="23" t="e">
        <f>DEGREES(ACOS(1-(1/'ModelParams Lw'!I$15*SQRT(0.5*1.2/'Sound Power'!$C298)*('Sound Power'!$B298/3600)/('Sound Power'!$D298)/('Sound Power'!$F298))))</f>
        <v>#DIV/0!</v>
      </c>
      <c r="O298" s="26" t="e">
        <f>('ModelParams Lw'!B$4*LN('Sound Power'!G298)/(1+EXP(-('Sound Power'!$D298*1000+'ModelParams Lw'!B$6)/'ModelParams Lw'!B$7))+'ModelParams Lw'!B$5)*LN('Sound Power'!$B298)-('ModelParams Lw'!B$8+'ModelParams Lw'!B$9*$D298+'ModelParams Lw'!B$10*'Sound Power'!$F298^'ModelParams Lw'!B$14+'ModelParams Lw'!B$11*LN('Sound Power'!G298)+'ModelParams Lw'!B$12*'Sound Power'!$D298*'Sound Power'!$F298+'ModelParams Lw'!B$13*'Sound Power'!$D298*LN('Sound Power'!G298))</f>
        <v>#DIV/0!</v>
      </c>
      <c r="P298" s="26" t="e">
        <f>('ModelParams Lw'!C$4*LN('Sound Power'!H298)/(1+EXP(-('Sound Power'!$D298*1000+'ModelParams Lw'!C$6)/'ModelParams Lw'!C$7))+'ModelParams Lw'!C$5)*LN('Sound Power'!$B298)-('ModelParams Lw'!C$8+'ModelParams Lw'!C$9*$D298+'ModelParams Lw'!C$10*'Sound Power'!$F298^'ModelParams Lw'!C$14+'ModelParams Lw'!C$11*LN('Sound Power'!H298)+'ModelParams Lw'!C$12*'Sound Power'!$D298*'Sound Power'!$F298+'ModelParams Lw'!C$13*'Sound Power'!$D298*LN('Sound Power'!H298))</f>
        <v>#DIV/0!</v>
      </c>
      <c r="Q298" s="26" t="e">
        <f>('ModelParams Lw'!D$4*LN('Sound Power'!I298)/(1+EXP(-('Sound Power'!$D298*1000+'ModelParams Lw'!D$6)/'ModelParams Lw'!D$7))+'ModelParams Lw'!D$5)*LN('Sound Power'!$B298)-('ModelParams Lw'!D$8+'ModelParams Lw'!D$9*$D298+'ModelParams Lw'!D$10*'Sound Power'!$F298^'ModelParams Lw'!D$14+'ModelParams Lw'!D$11*LN('Sound Power'!I298)+'ModelParams Lw'!D$12*'Sound Power'!$D298*'Sound Power'!$F298+'ModelParams Lw'!D$13*'Sound Power'!$D298*LN('Sound Power'!I298))</f>
        <v>#DIV/0!</v>
      </c>
      <c r="R298" s="26" t="e">
        <f>('ModelParams Lw'!E$4*LN('Sound Power'!J298)/(1+EXP(-('Sound Power'!$D298*1000+'ModelParams Lw'!E$6)/'ModelParams Lw'!E$7))+'ModelParams Lw'!E$5)*LN('Sound Power'!$B298)-('ModelParams Lw'!E$8+'ModelParams Lw'!E$9*$D298+'ModelParams Lw'!E$10*'Sound Power'!$F298^'ModelParams Lw'!E$14+'ModelParams Lw'!E$11*LN('Sound Power'!J298)+'ModelParams Lw'!E$12*'Sound Power'!$D298*'Sound Power'!$F298+'ModelParams Lw'!E$13*'Sound Power'!$D298*LN('Sound Power'!J298))</f>
        <v>#DIV/0!</v>
      </c>
      <c r="S298" s="26" t="e">
        <f>('ModelParams Lw'!F$4*LN('Sound Power'!K298)/(1+EXP(-('Sound Power'!$D298*1000+'ModelParams Lw'!F$6)/'ModelParams Lw'!F$7))+'ModelParams Lw'!F$5)*LN('Sound Power'!$B298)-('ModelParams Lw'!F$8+'ModelParams Lw'!F$9*$D298+'ModelParams Lw'!F$10*'Sound Power'!$F298^'ModelParams Lw'!F$14+'ModelParams Lw'!F$11*LN('Sound Power'!K298)+'ModelParams Lw'!F$12*'Sound Power'!$D298*'Sound Power'!$F298+'ModelParams Lw'!F$13*'Sound Power'!$D298*LN('Sound Power'!K298))</f>
        <v>#DIV/0!</v>
      </c>
      <c r="T298" s="26" t="e">
        <f>('ModelParams Lw'!G$4*LN('Sound Power'!L298)/(1+EXP(-('Sound Power'!$D298*1000+'ModelParams Lw'!G$6)/'ModelParams Lw'!G$7))+'ModelParams Lw'!G$5)*LN('Sound Power'!$B298)-('ModelParams Lw'!G$8+'ModelParams Lw'!G$9*$D298+'ModelParams Lw'!G$10*'Sound Power'!$F298^'ModelParams Lw'!G$14+'ModelParams Lw'!G$11*LN('Sound Power'!L298)+'ModelParams Lw'!G$12*'Sound Power'!$D298*'Sound Power'!$F298+'ModelParams Lw'!G$13*'Sound Power'!$D298*LN('Sound Power'!L298))</f>
        <v>#DIV/0!</v>
      </c>
      <c r="U298" s="26" t="e">
        <f>('ModelParams Lw'!H$4*LN('Sound Power'!M298)/(1+EXP(-('Sound Power'!$D298*1000+'ModelParams Lw'!H$6)/'ModelParams Lw'!H$7))+'ModelParams Lw'!H$5)*LN('Sound Power'!$B298)-('ModelParams Lw'!H$8+'ModelParams Lw'!H$9*$D298+'ModelParams Lw'!H$10*'Sound Power'!$F298^'ModelParams Lw'!H$14+'ModelParams Lw'!H$11*LN('Sound Power'!M298)+'ModelParams Lw'!H$12*'Sound Power'!$D298*'Sound Power'!$F298+'ModelParams Lw'!H$13*'Sound Power'!$D298*LN('Sound Power'!M298))</f>
        <v>#DIV/0!</v>
      </c>
      <c r="V298" s="26" t="e">
        <f>('ModelParams Lw'!I$4*LN('Sound Power'!N298)/(1+EXP(-('Sound Power'!$D298*1000+'ModelParams Lw'!I$6)/'ModelParams Lw'!I$7))+'ModelParams Lw'!I$5)*LN('Sound Power'!$B298)-('ModelParams Lw'!I$8+'ModelParams Lw'!I$9*$D298+'ModelParams Lw'!I$10*'Sound Power'!$F298^'ModelParams Lw'!I$14+'ModelParams Lw'!I$11*LN('Sound Power'!N298)+'ModelParams Lw'!I$12*'Sound Power'!$D298*'Sound Power'!$F298+'ModelParams Lw'!I$13*'Sound Power'!$D298*LN('Sound Power'!N298))</f>
        <v>#DIV/0!</v>
      </c>
      <c r="W298" s="26" t="e">
        <f>10*LOG10(IF(O298="",0,POWER(10,((O298+'ModelParams Lw'!$O$4)/10))) +IF(P298="",0,POWER(10,((P298+'ModelParams Lw'!$P$4)/10))) +IF(Q298="",0,POWER(10,((Q298+'ModelParams Lw'!$Q$4)/10))) +IF(R298="",0,POWER(10,((R298+'ModelParams Lw'!$R$4)/10))) +IF(S298="",0,POWER(10,((S298+'ModelParams Lw'!$S$4)/10))) +IF(T298="",0,POWER(10,((T298+'ModelParams Lw'!$T$4)/10))) +IF(U298="",0,POWER(10,((U298+'ModelParams Lw'!$U$4)/10)))+IF(V298="",0,POWER(10,((V298+'ModelParams Lw'!$V$4)/10))))</f>
        <v>#DIV/0!</v>
      </c>
      <c r="X298" s="26" t="e">
        <f t="shared" si="127"/>
        <v>#DIV/0!</v>
      </c>
      <c r="Y298" s="26" t="e">
        <f>(O298-'ModelParams Lw'!O$10)/'ModelParams Lw'!O$11</f>
        <v>#DIV/0!</v>
      </c>
      <c r="Z298" s="26" t="e">
        <f>(P298-'ModelParams Lw'!P$10)/'ModelParams Lw'!P$11</f>
        <v>#DIV/0!</v>
      </c>
      <c r="AA298" s="26" t="e">
        <f>(Q298-'ModelParams Lw'!Q$10)/'ModelParams Lw'!Q$11</f>
        <v>#DIV/0!</v>
      </c>
      <c r="AB298" s="26" t="e">
        <f>(R298-'ModelParams Lw'!R$10)/'ModelParams Lw'!R$11</f>
        <v>#DIV/0!</v>
      </c>
      <c r="AC298" s="26" t="e">
        <f>(S298-'ModelParams Lw'!S$10)/'ModelParams Lw'!S$11</f>
        <v>#DIV/0!</v>
      </c>
      <c r="AD298" s="26" t="e">
        <f>(T298-'ModelParams Lw'!T$10)/'ModelParams Lw'!T$11</f>
        <v>#DIV/0!</v>
      </c>
      <c r="AE298" s="26" t="e">
        <f>(U298-'ModelParams Lw'!U$10)/'ModelParams Lw'!U$11</f>
        <v>#DIV/0!</v>
      </c>
      <c r="AF298" s="26" t="e">
        <f>(V298-'ModelParams Lw'!V$10)/'ModelParams Lw'!V$11</f>
        <v>#DIV/0!</v>
      </c>
      <c r="AG298" s="26" t="e">
        <f t="shared" si="128"/>
        <v>#DIV/0!</v>
      </c>
      <c r="AH298" s="26" t="e">
        <f>VLOOKUP(D298*1000,'ModelParams Lw'!$A$38:$D$58,4)</f>
        <v>#N/A</v>
      </c>
      <c r="AI298" s="56" t="e">
        <f>VLOOKUP(D298*1000,'ModelParams Lw'!$A$38:$D$58,2)</f>
        <v>#N/A</v>
      </c>
      <c r="AJ298" s="46" t="e">
        <f t="shared" si="129"/>
        <v>#DIV/0!</v>
      </c>
      <c r="AK298" s="26" t="e">
        <f t="shared" si="130"/>
        <v>#VALUE!</v>
      </c>
      <c r="AL298" s="26" t="e">
        <f>IF($AI298=100,'ModelParams Lw'!R$35*'Sound Power'!$AH298^2+'ModelParams Lw'!R$36*'Sound Power'!$AH298+'ModelParams Lw'!R$37,IF($AI298=150,'ModelParams Lw'!R$38*'Sound Power'!$AH298^2+'ModelParams Lw'!R$39*'Sound Power'!$AH298+'ModelParams Lw'!R$40,'ModelParams Lw'!R$41*'Sound Power'!$AH298^2+'ModelParams Lw'!R$42*'Sound Power'!$AH298+'ModelParams Lw'!R$43))</f>
        <v>#N/A</v>
      </c>
      <c r="AM298" s="26" t="e">
        <f>IF($AI298=100,'ModelParams Lw'!S$35*'Sound Power'!$AH298^2+'ModelParams Lw'!S$36*'Sound Power'!$AH298+'ModelParams Lw'!S$37,IF($AI298=150,'ModelParams Lw'!S$38*'Sound Power'!$AH298^2+'ModelParams Lw'!S$39*'Sound Power'!$AH298+'ModelParams Lw'!S$40,'ModelParams Lw'!S$41*'Sound Power'!$AH298^2+'ModelParams Lw'!S$42*'Sound Power'!$AH298+'ModelParams Lw'!S$43))</f>
        <v>#N/A</v>
      </c>
      <c r="AN298" s="26" t="e">
        <f>IF($AI298=100,'ModelParams Lw'!T$35*'Sound Power'!$AH298^2+'ModelParams Lw'!T$36*'Sound Power'!$AH298+'ModelParams Lw'!T$37,IF($AI298=150,'ModelParams Lw'!T$38*'Sound Power'!$AH298^2+'ModelParams Lw'!T$39*'Sound Power'!$AH298+'ModelParams Lw'!T$40,'ModelParams Lw'!T$41*'Sound Power'!$AH298^2+'ModelParams Lw'!T$42*'Sound Power'!$AH298+'ModelParams Lw'!T$43))</f>
        <v>#N/A</v>
      </c>
      <c r="AO298" s="26" t="e">
        <f>IF($AI298=100,'ModelParams Lw'!U$35*'Sound Power'!$AH298^2+'ModelParams Lw'!U$36*'Sound Power'!$AH298+'ModelParams Lw'!U$37,IF($AI298=150,'ModelParams Lw'!U$38*'Sound Power'!$AH298^2+'ModelParams Lw'!U$39*'Sound Power'!$AH298+'ModelParams Lw'!U$40,'ModelParams Lw'!U$41*'Sound Power'!$AH298^2+'ModelParams Lw'!U$42*'Sound Power'!$AH298+'ModelParams Lw'!U$43))</f>
        <v>#N/A</v>
      </c>
      <c r="AP298" s="26" t="e">
        <f>IF($AI298=100,'ModelParams Lw'!V$35*'Sound Power'!$AH298^2+'ModelParams Lw'!V$36*'Sound Power'!$AH298+'ModelParams Lw'!V$37,IF($AI298=150,'ModelParams Lw'!V$38*'Sound Power'!$AH298^2+'ModelParams Lw'!V$39*'Sound Power'!$AH298+'ModelParams Lw'!V$40,'ModelParams Lw'!V$41*'Sound Power'!$AH298^2+'ModelParams Lw'!V$42*'Sound Power'!$AH298+'ModelParams Lw'!V$43))</f>
        <v>#N/A</v>
      </c>
      <c r="AQ298" s="26" t="e">
        <f>IF($AI298=100,'ModelParams Lw'!W$35*'Sound Power'!$AH298^2+'ModelParams Lw'!W$36*'Sound Power'!$AH298+'ModelParams Lw'!W$37,IF($AI298=150,'ModelParams Lw'!W$38*'Sound Power'!$AH298^2+'ModelParams Lw'!W$39*'Sound Power'!$AH298+'ModelParams Lw'!W$40,'ModelParams Lw'!W$41*'Sound Power'!$AH298^2+'ModelParams Lw'!W$42*'Sound Power'!$AH298+'ModelParams Lw'!W$43))</f>
        <v>#N/A</v>
      </c>
      <c r="AR298" s="26" t="e">
        <f t="shared" si="131"/>
        <v>#VALUE!</v>
      </c>
      <c r="AS298" s="26" t="e">
        <f>IF(26.83*LN($AJ298)-11.791-'ModelParams Lw'!B$35&lt;0,0,26.83*LN($AJ298)-11.791-'ModelParams Lw'!B$35)</f>
        <v>#DIV/0!</v>
      </c>
      <c r="AT298" s="26" t="e">
        <f>IF(26.83*LN($AJ298)-11.791-'ModelParams Lw'!C$35&lt;0,0,26.83*LN($AJ298)-11.791-'ModelParams Lw'!C$35)</f>
        <v>#DIV/0!</v>
      </c>
      <c r="AU298" s="26" t="e">
        <f>IF(26.83*LN($AJ298)-11.791-'ModelParams Lw'!D$35&lt;0,0,26.83*LN($AJ298)-11.791-'ModelParams Lw'!D$35)</f>
        <v>#DIV/0!</v>
      </c>
      <c r="AV298" s="26" t="e">
        <f>IF(26.83*LN($AJ298)-11.791-'ModelParams Lw'!E$35&lt;0,0,26.83*LN($AJ298)-11.791-'ModelParams Lw'!E$35)</f>
        <v>#DIV/0!</v>
      </c>
      <c r="AW298" s="26" t="e">
        <f>IF(26.83*LN($AJ298)-11.791-'ModelParams Lw'!F$35&lt;0,0,26.83*LN($AJ298)-11.791-'ModelParams Lw'!F$35)</f>
        <v>#DIV/0!</v>
      </c>
      <c r="AX298" s="26" t="e">
        <f>IF(26.83*LN($AJ298)-11.791-'ModelParams Lw'!G$35&lt;0,0,26.83*LN($AJ298)-11.791-'ModelParams Lw'!G$35)</f>
        <v>#DIV/0!</v>
      </c>
      <c r="AY298" s="26" t="e">
        <f>IF(26.83*LN($AJ298)-11.791-'ModelParams Lw'!H$35&lt;0,0,26.83*LN($AJ298)-11.791-'ModelParams Lw'!H$35)</f>
        <v>#DIV/0!</v>
      </c>
      <c r="AZ298" s="26" t="e">
        <f>IF(26.83*LN($AJ298)-11.791-'ModelParams Lw'!I$35&lt;0,0,26.83*LN($AJ298)-11.791-'ModelParams Lw'!I$35)</f>
        <v>#DIV/0!</v>
      </c>
      <c r="BA298" s="26" t="e">
        <f t="shared" si="119"/>
        <v>#DIV/0!</v>
      </c>
      <c r="BB298" s="26" t="e">
        <f t="shared" si="120"/>
        <v>#DIV/0!</v>
      </c>
      <c r="BC298" s="26" t="e">
        <f t="shared" si="121"/>
        <v>#DIV/0!</v>
      </c>
      <c r="BD298" s="26" t="e">
        <f t="shared" si="122"/>
        <v>#DIV/0!</v>
      </c>
      <c r="BE298" s="26" t="e">
        <f t="shared" si="123"/>
        <v>#DIV/0!</v>
      </c>
      <c r="BF298" s="26" t="e">
        <f t="shared" si="124"/>
        <v>#DIV/0!</v>
      </c>
      <c r="BG298" s="26" t="e">
        <f t="shared" si="125"/>
        <v>#DIV/0!</v>
      </c>
      <c r="BH298" s="26" t="e">
        <f t="shared" si="126"/>
        <v>#DIV/0!</v>
      </c>
      <c r="BI298" s="26" t="e">
        <f>10*LOG10(IF(BA298="",0,POWER(10,((BA298+'ModelParams Lw'!$O$4)/10))) +IF(BB298="",0,POWER(10,((BB298+'ModelParams Lw'!$P$4)/10))) +IF(BC298="",0,POWER(10,((BC298+'ModelParams Lw'!$Q$4)/10))) +IF(BD298="",0,POWER(10,((BD298+'ModelParams Lw'!$R$4)/10))) +IF(BE298="",0,POWER(10,((BE298+'ModelParams Lw'!$S$4)/10))) +IF(BF298="",0,POWER(10,((BF298+'ModelParams Lw'!$T$4)/10))) +IF(BG298="",0,POWER(10,((BG298+'ModelParams Lw'!$U$4)/10)))+IF(BH298="",0,POWER(10,((BH298+'ModelParams Lw'!$V$4)/10))))</f>
        <v>#DIV/0!</v>
      </c>
      <c r="BJ298" s="26" t="e">
        <f t="shared" si="132"/>
        <v>#DIV/0!</v>
      </c>
      <c r="BK298" s="26" t="e">
        <f>(BA298-'ModelParams Lw'!O$10)/'ModelParams Lw'!O$11</f>
        <v>#DIV/0!</v>
      </c>
      <c r="BL298" s="26" t="e">
        <f>(BB298-'ModelParams Lw'!P$10)/'ModelParams Lw'!P$11</f>
        <v>#DIV/0!</v>
      </c>
      <c r="BM298" s="26" t="e">
        <f>(BC298-'ModelParams Lw'!Q$10)/'ModelParams Lw'!Q$11</f>
        <v>#DIV/0!</v>
      </c>
      <c r="BN298" s="26" t="e">
        <f>(BD298-'ModelParams Lw'!R$10)/'ModelParams Lw'!R$11</f>
        <v>#DIV/0!</v>
      </c>
      <c r="BO298" s="26" t="e">
        <f>(BE298-'ModelParams Lw'!S$10)/'ModelParams Lw'!S$11</f>
        <v>#DIV/0!</v>
      </c>
      <c r="BP298" s="26" t="e">
        <f>(BF298-'ModelParams Lw'!T$10)/'ModelParams Lw'!T$11</f>
        <v>#DIV/0!</v>
      </c>
      <c r="BQ298" s="26" t="e">
        <f>(BG298-'ModelParams Lw'!U$10)/'ModelParams Lw'!U$11</f>
        <v>#DIV/0!</v>
      </c>
      <c r="BR298" s="26" t="e">
        <f>(BH298-'ModelParams Lw'!V$10)/'ModelParams Lw'!V$11</f>
        <v>#DIV/0!</v>
      </c>
      <c r="BS298" s="23" t="e">
        <f>IF(Calcul!$E300="SW",DEGREES(ACOS(1-(1/'ModelParams Lw'!C$25*SQRT(0.5*1.2/'Sound Power'!$C298)*('Sound Power'!$B298/3600)/('Sound Power'!$D298)/('Sound Power'!$F298)))),DEGREES(ACOS(1-(1/'ModelParams Lw'!C$29*SQRT(0.5*1.2/'Sound Power'!$C298)*('Sound Power'!$B298/3600)/('Sound Power'!$D298)/('Sound Power'!$F298)))))</f>
        <v>#DIV/0!</v>
      </c>
      <c r="BT298" s="23" t="e">
        <f>IF(Calcul!$E300="SW",DEGREES(ACOS(1-(1/'ModelParams Lw'!D$25*SQRT(0.5*1.2/'Sound Power'!$C298)*('Sound Power'!$B298/3600)/('Sound Power'!$D298)/('Sound Power'!$F298)))),DEGREES(ACOS(1-(1/'ModelParams Lw'!D$29*SQRT(0.5*1.2/'Sound Power'!$C298)*('Sound Power'!$B298/3600)/('Sound Power'!$D298)/('Sound Power'!$F298)))))</f>
        <v>#DIV/0!</v>
      </c>
      <c r="BU298" s="23" t="e">
        <f>IF(Calcul!$E300="SW",DEGREES(ACOS(1-(1/'ModelParams Lw'!E$25*SQRT(0.5*1.2/'Sound Power'!$C298)*('Sound Power'!$B298/3600)/('Sound Power'!$D298)/('Sound Power'!$F298)))),DEGREES(ACOS(1-(1/'ModelParams Lw'!E$29*SQRT(0.5*1.2/'Sound Power'!$C298)*('Sound Power'!$B298/3600)/('Sound Power'!$D298)/('Sound Power'!$F298)))))</f>
        <v>#DIV/0!</v>
      </c>
      <c r="BV298" s="23" t="e">
        <f>IF(Calcul!$E300="SW",DEGREES(ACOS(1-(1/'ModelParams Lw'!F$25*SQRT(0.5*1.2/'Sound Power'!$C298)*('Sound Power'!$B298/3600)/('Sound Power'!$D298)/('Sound Power'!$F298)))),DEGREES(ACOS(1-(1/'ModelParams Lw'!F$29*SQRT(0.5*1.2/'Sound Power'!$C298)*('Sound Power'!$B298/3600)/('Sound Power'!$D298)/('Sound Power'!$F298)))))</f>
        <v>#DIV/0!</v>
      </c>
      <c r="BW298" s="23" t="e">
        <f>IF(Calcul!$E300="SW",DEGREES(ACOS(1-(1/'ModelParams Lw'!G$25*SQRT(0.5*1.2/'Sound Power'!$C298)*('Sound Power'!$B298/3600)/('Sound Power'!$D298)/('Sound Power'!$F298)))),DEGREES(ACOS(1-(1/'ModelParams Lw'!G$29*SQRT(0.5*1.2/'Sound Power'!$C298)*('Sound Power'!$B298/3600)/('Sound Power'!$D298)/('Sound Power'!$F298)))))</f>
        <v>#DIV/0!</v>
      </c>
      <c r="BX298" s="23" t="e">
        <f>IF(Calcul!$E300="SW",DEGREES(ACOS(1-(1/'ModelParams Lw'!H$25*SQRT(0.5*1.2/'Sound Power'!$C298)*('Sound Power'!$B298/3600)/('Sound Power'!$D298)/('Sound Power'!$F298)))),DEGREES(ACOS(1-(1/'ModelParams Lw'!H$29*SQRT(0.5*1.2/'Sound Power'!$C298)*('Sound Power'!$B298/3600)/('Sound Power'!$D298)/('Sound Power'!$F298)))))</f>
        <v>#DIV/0!</v>
      </c>
      <c r="BY298" s="23" t="e">
        <f>IF(Calcul!$E300="SW",DEGREES(ACOS(1-(1/'ModelParams Lw'!I$25*SQRT(0.5*1.2/'Sound Power'!$C298)*('Sound Power'!$B298/3600)/('Sound Power'!$D298)/('Sound Power'!$F298)))),DEGREES(ACOS(1-(1/'ModelParams Lw'!I$29*SQRT(0.5*1.2/'Sound Power'!$C298)*('Sound Power'!$B298/3600)/('Sound Power'!$D298)/('Sound Power'!$F298)))))</f>
        <v>#DIV/0!</v>
      </c>
      <c r="BZ298" s="23" t="e">
        <f>IF(Calcul!$E300="SW",DEGREES(ACOS(1-(1/'ModelParams Lw'!J$25*SQRT(0.5*1.2/'Sound Power'!$C298)*('Sound Power'!$B298/3600)/('Sound Power'!$D298)/('Sound Power'!$F298)))),DEGREES(ACOS(1-(1/'ModelParams Lw'!J$29*SQRT(0.5*1.2/'Sound Power'!$C298)*('Sound Power'!$B298/3600)/('Sound Power'!$D298)/('Sound Power'!$F298)))))</f>
        <v>#DIV/0!</v>
      </c>
      <c r="CA298" s="26" t="e">
        <f>IF(Calcul!$E300="SW",'ModelParams Lw'!C$22+'ModelParams Lw'!C$23*LOG('Sound Power'!$D298/'Sound Power'!$E298)+'ModelParams Lw'!C$24*LN('Sound Power'!BS298),IF('ModelParams Lw'!C$26+'ModelParams Lw'!C$27*LOG('Sound Power'!$D298/'Sound Power'!$E298)+'ModelParams Lw'!C$28*LN('Sound Power'!BS298)&lt;'ModelParams Lw'!C$22+'ModelParams Lw'!C$23*LOG('Sound Power'!$D298/'Sound Power'!$E298)+'ModelParams Lw'!C$24*LN('Sound Power'!BS298),'ModelParams Lw'!C$22+'ModelParams Lw'!C$23*LOG('Sound Power'!$D298/'Sound Power'!$E298)+'ModelParams Lw'!C$24*LN('Sound Power'!BS298),'ModelParams Lw'!C$26+'ModelParams Lw'!C$27*LOG('Sound Power'!$D298/'Sound Power'!$E298)+'ModelParams Lw'!C$28*LN('Sound Power'!BS298)))</f>
        <v>#DIV/0!</v>
      </c>
      <c r="CB298" s="26" t="e">
        <f>IF(Calcul!$E300="SW",'ModelParams Lw'!D$22+'ModelParams Lw'!D$23*LOG('Sound Power'!$D298/'Sound Power'!$E298)+'ModelParams Lw'!D$24*LN('Sound Power'!BT298),IF('ModelParams Lw'!D$26+'ModelParams Lw'!D$27*LOG('Sound Power'!$D298/'Sound Power'!$E298)+'ModelParams Lw'!D$28*LN('Sound Power'!BT298)&lt;'ModelParams Lw'!D$22+'ModelParams Lw'!D$23*LOG('Sound Power'!$D298/'Sound Power'!$E298)+'ModelParams Lw'!D$24*LN('Sound Power'!BT298),'ModelParams Lw'!D$22+'ModelParams Lw'!D$23*LOG('Sound Power'!$D298/'Sound Power'!$E298)+'ModelParams Lw'!D$24*LN('Sound Power'!BT298),'ModelParams Lw'!D$26+'ModelParams Lw'!D$27*LOG('Sound Power'!$D298/'Sound Power'!$E298)+'ModelParams Lw'!D$28*LN('Sound Power'!BT298)))</f>
        <v>#DIV/0!</v>
      </c>
      <c r="CC298" s="26" t="e">
        <f>IF(Calcul!$E300="SW",'ModelParams Lw'!E$22+'ModelParams Lw'!E$23*LOG('Sound Power'!$D298/'Sound Power'!$E298)+'ModelParams Lw'!E$24*LN('Sound Power'!BU298),IF('ModelParams Lw'!E$26+'ModelParams Lw'!E$27*LOG('Sound Power'!$D298/'Sound Power'!$E298)+'ModelParams Lw'!E$28*LN('Sound Power'!BU298)&lt;'ModelParams Lw'!E$22+'ModelParams Lw'!E$23*LOG('Sound Power'!$D298/'Sound Power'!$E298)+'ModelParams Lw'!E$24*LN('Sound Power'!BU298),'ModelParams Lw'!E$22+'ModelParams Lw'!E$23*LOG('Sound Power'!$D298/'Sound Power'!$E298)+'ModelParams Lw'!E$24*LN('Sound Power'!BU298),'ModelParams Lw'!E$26+'ModelParams Lw'!E$27*LOG('Sound Power'!$D298/'Sound Power'!$E298)+'ModelParams Lw'!E$28*LN('Sound Power'!BU298)))</f>
        <v>#DIV/0!</v>
      </c>
      <c r="CD298" s="26" t="e">
        <f>IF(Calcul!$E300="SW",'ModelParams Lw'!F$22+'ModelParams Lw'!F$23*LOG('Sound Power'!$D298/'Sound Power'!$E298)+'ModelParams Lw'!F$24*LN('Sound Power'!BV298),IF('ModelParams Lw'!F$26+'ModelParams Lw'!F$27*LOG('Sound Power'!$D298/'Sound Power'!$E298)+'ModelParams Lw'!F$28*LN('Sound Power'!BV298)&lt;'ModelParams Lw'!F$22+'ModelParams Lw'!F$23*LOG('Sound Power'!$D298/'Sound Power'!$E298)+'ModelParams Lw'!F$24*LN('Sound Power'!BV298),'ModelParams Lw'!F$22+'ModelParams Lw'!F$23*LOG('Sound Power'!$D298/'Sound Power'!$E298)+'ModelParams Lw'!F$24*LN('Sound Power'!BV298),'ModelParams Lw'!F$26+'ModelParams Lw'!F$27*LOG('Sound Power'!$D298/'Sound Power'!$E298)+'ModelParams Lw'!F$28*LN('Sound Power'!BV298)))</f>
        <v>#DIV/0!</v>
      </c>
      <c r="CE298" s="26" t="e">
        <f>IF(Calcul!$E300="SW",'ModelParams Lw'!G$22+'ModelParams Lw'!G$23*LOG('Sound Power'!$D298/'Sound Power'!$E298)+'ModelParams Lw'!G$24*LN('Sound Power'!BW298),IF('ModelParams Lw'!G$26+'ModelParams Lw'!G$27*LOG('Sound Power'!$D298/'Sound Power'!$E298)+'ModelParams Lw'!G$28*LN('Sound Power'!BW298)&lt;'ModelParams Lw'!G$22+'ModelParams Lw'!G$23*LOG('Sound Power'!$D298/'Sound Power'!$E298)+'ModelParams Lw'!G$24*LN('Sound Power'!BW298),'ModelParams Lw'!G$22+'ModelParams Lw'!G$23*LOG('Sound Power'!$D298/'Sound Power'!$E298)+'ModelParams Lw'!G$24*LN('Sound Power'!BW298),'ModelParams Lw'!G$26+'ModelParams Lw'!G$27*LOG('Sound Power'!$D298/'Sound Power'!$E298)+'ModelParams Lw'!G$28*LN('Sound Power'!BW298)))</f>
        <v>#DIV/0!</v>
      </c>
      <c r="CF298" s="26" t="e">
        <f>IF(Calcul!$E300="SW",'ModelParams Lw'!H$22+'ModelParams Lw'!H$23*LOG('Sound Power'!$D298/'Sound Power'!$E298)+'ModelParams Lw'!H$24*LN('Sound Power'!BX298),IF('ModelParams Lw'!H$26+'ModelParams Lw'!H$27*LOG('Sound Power'!$D298/'Sound Power'!$E298)+'ModelParams Lw'!H$28*LN('Sound Power'!BX298)&lt;'ModelParams Lw'!H$22+'ModelParams Lw'!H$23*LOG('Sound Power'!$D298/'Sound Power'!$E298)+'ModelParams Lw'!H$24*LN('Sound Power'!BX298),'ModelParams Lw'!H$22+'ModelParams Lw'!H$23*LOG('Sound Power'!$D298/'Sound Power'!$E298)+'ModelParams Lw'!H$24*LN('Sound Power'!BX298),'ModelParams Lw'!H$26+'ModelParams Lw'!H$27*LOG('Sound Power'!$D298/'Sound Power'!$E298)+'ModelParams Lw'!H$28*LN('Sound Power'!BX298)))</f>
        <v>#DIV/0!</v>
      </c>
      <c r="CG298" s="26" t="e">
        <f>IF(Calcul!$E300="SW",'ModelParams Lw'!I$22+'ModelParams Lw'!I$23*LOG('Sound Power'!$D298/'Sound Power'!$E298)+'ModelParams Lw'!I$24*LN('Sound Power'!BY298),IF('ModelParams Lw'!I$26+'ModelParams Lw'!I$27*LOG('Sound Power'!$D298/'Sound Power'!$E298)+'ModelParams Lw'!I$28*LN('Sound Power'!BY298)&lt;'ModelParams Lw'!I$22+'ModelParams Lw'!I$23*LOG('Sound Power'!$D298/'Sound Power'!$E298)+'ModelParams Lw'!I$24*LN('Sound Power'!BY298),'ModelParams Lw'!I$22+'ModelParams Lw'!I$23*LOG('Sound Power'!$D298/'Sound Power'!$E298)+'ModelParams Lw'!I$24*LN('Sound Power'!BY298),'ModelParams Lw'!I$26+'ModelParams Lw'!I$27*LOG('Sound Power'!$D298/'Sound Power'!$E298)+'ModelParams Lw'!I$28*LN('Sound Power'!BY298)))</f>
        <v>#DIV/0!</v>
      </c>
      <c r="CH298" s="26" t="e">
        <f>IF(Calcul!$E300="SW",'ModelParams Lw'!J$22+'ModelParams Lw'!J$23*LOG('Sound Power'!$D298/'Sound Power'!$E298)+'ModelParams Lw'!J$24*LN('Sound Power'!BZ298),IF('ModelParams Lw'!J$26+'ModelParams Lw'!J$27*LOG('Sound Power'!$D298/'Sound Power'!$E298)+'ModelParams Lw'!J$28*LN('Sound Power'!BZ298)&lt;'ModelParams Lw'!J$22+'ModelParams Lw'!J$23*LOG('Sound Power'!$D298/'Sound Power'!$E298)+'ModelParams Lw'!J$24*LN('Sound Power'!BZ298),'ModelParams Lw'!J$22+'ModelParams Lw'!J$23*LOG('Sound Power'!$D298/'Sound Power'!$E298)+'ModelParams Lw'!J$24*LN('Sound Power'!BZ298),'ModelParams Lw'!J$26+'ModelParams Lw'!J$27*LOG('Sound Power'!$D298/'Sound Power'!$E298)+'ModelParams Lw'!J$28*LN('Sound Power'!BZ298)))</f>
        <v>#DIV/0!</v>
      </c>
      <c r="CI298" s="26" t="e">
        <f t="shared" si="133"/>
        <v>#DIV/0!</v>
      </c>
      <c r="CJ298" s="26" t="e">
        <f t="shared" si="134"/>
        <v>#DIV/0!</v>
      </c>
      <c r="CK298" s="26" t="e">
        <f t="shared" si="135"/>
        <v>#DIV/0!</v>
      </c>
      <c r="CL298" s="26" t="e">
        <f t="shared" si="136"/>
        <v>#DIV/0!</v>
      </c>
      <c r="CM298" s="26" t="e">
        <f t="shared" si="137"/>
        <v>#DIV/0!</v>
      </c>
      <c r="CN298" s="26" t="e">
        <f t="shared" si="138"/>
        <v>#DIV/0!</v>
      </c>
      <c r="CO298" s="26" t="e">
        <f t="shared" si="139"/>
        <v>#DIV/0!</v>
      </c>
      <c r="CP298" s="26" t="e">
        <f t="shared" si="140"/>
        <v>#DIV/0!</v>
      </c>
      <c r="CQ298" s="26" t="e">
        <f>10*LOG10(IF(CI298="",0,POWER(10,((CI298+'ModelParams Lw'!$O$4)/10))) +IF(CJ298="",0,POWER(10,((CJ298+'ModelParams Lw'!$P$4)/10))) +IF(CK298="",0,POWER(10,((CK298+'ModelParams Lw'!$Q$4)/10))) +IF(CL298="",0,POWER(10,((CL298+'ModelParams Lw'!$R$4)/10))) +IF(CM298="",0,POWER(10,((CM298+'ModelParams Lw'!$S$4)/10))) +IF(CN298="",0,POWER(10,((CN298+'ModelParams Lw'!$T$4)/10))) +IF(CO298="",0,POWER(10,((CO298+'ModelParams Lw'!$U$4)/10)))+IF(CP298="",0,POWER(10,((CP298+'ModelParams Lw'!$V$4)/10))))</f>
        <v>#DIV/0!</v>
      </c>
      <c r="CR298" s="26" t="e">
        <f t="shared" si="141"/>
        <v>#DIV/0!</v>
      </c>
      <c r="CS298" s="26" t="e">
        <f>(CI298-'ModelParams Lw'!$O$10)/'ModelParams Lw'!$O$11</f>
        <v>#DIV/0!</v>
      </c>
      <c r="CT298" s="26" t="e">
        <f>(CJ298-'ModelParams Lw'!$P$10)/'ModelParams Lw'!$P$11</f>
        <v>#DIV/0!</v>
      </c>
      <c r="CU298" s="26" t="e">
        <f>(CK298-'ModelParams Lw'!$Q$10)/'ModelParams Lw'!$Q$11</f>
        <v>#DIV/0!</v>
      </c>
      <c r="CV298" s="26" t="e">
        <f>(CL298-'ModelParams Lw'!$R$10)/'ModelParams Lw'!$R$11</f>
        <v>#DIV/0!</v>
      </c>
      <c r="CW298" s="26" t="e">
        <f>(CM298-'ModelParams Lw'!$S$10)/'ModelParams Lw'!$S$11</f>
        <v>#DIV/0!</v>
      </c>
      <c r="CX298" s="26" t="e">
        <f>(CN298-'ModelParams Lw'!$T$10)/'ModelParams Lw'!$T$11</f>
        <v>#DIV/0!</v>
      </c>
      <c r="CY298" s="26" t="e">
        <f>(CO298-'ModelParams Lw'!$U$10)/'ModelParams Lw'!$U$11</f>
        <v>#DIV/0!</v>
      </c>
      <c r="CZ298" s="26" t="e">
        <f>(CP298-'ModelParams Lw'!$V$10)/'ModelParams Lw'!$V$11</f>
        <v>#DIV/0!</v>
      </c>
    </row>
    <row r="299" spans="1:104" x14ac:dyDescent="0.2">
      <c r="A299" s="13">
        <f>Calcul!A301</f>
        <v>0</v>
      </c>
      <c r="B299" s="13">
        <f t="shared" si="117"/>
        <v>0</v>
      </c>
      <c r="C299" s="13">
        <f>Calcul!B301</f>
        <v>0</v>
      </c>
      <c r="D299" s="13">
        <f>Calcul!C301/1000</f>
        <v>0</v>
      </c>
      <c r="E299" s="13">
        <f>Calcul!D301/1000</f>
        <v>0</v>
      </c>
      <c r="F299" s="13">
        <f t="shared" si="118"/>
        <v>0</v>
      </c>
      <c r="G299" s="23" t="e">
        <f>DEGREES(ACOS(1-(1/'ModelParams Lw'!B$15*SQRT(0.5*1.2/'Sound Power'!$C299)*('Sound Power'!$B299/3600)/('Sound Power'!$D299)/('Sound Power'!$F299))))</f>
        <v>#DIV/0!</v>
      </c>
      <c r="H299" s="23" t="e">
        <f>DEGREES(ACOS(1-(1/'ModelParams Lw'!C$15*SQRT(0.5*1.2/'Sound Power'!$C299)*('Sound Power'!$B299/3600)/('Sound Power'!$D299)/('Sound Power'!$F299))))</f>
        <v>#DIV/0!</v>
      </c>
      <c r="I299" s="23" t="e">
        <f>DEGREES(ACOS(1-(1/'ModelParams Lw'!D$15*SQRT(0.5*1.2/'Sound Power'!$C299)*('Sound Power'!$B299/3600)/('Sound Power'!$D299)/('Sound Power'!$F299))))</f>
        <v>#DIV/0!</v>
      </c>
      <c r="J299" s="23" t="e">
        <f>DEGREES(ACOS(1-(1/'ModelParams Lw'!E$15*SQRT(0.5*1.2/'Sound Power'!$C299)*('Sound Power'!$B299/3600)/('Sound Power'!$D299)/('Sound Power'!$F299))))</f>
        <v>#DIV/0!</v>
      </c>
      <c r="K299" s="23" t="e">
        <f>DEGREES(ACOS(1-(1/'ModelParams Lw'!F$15*SQRT(0.5*1.2/'Sound Power'!$C299)*('Sound Power'!$B299/3600)/('Sound Power'!$D299)/('Sound Power'!$F299))))</f>
        <v>#DIV/0!</v>
      </c>
      <c r="L299" s="23" t="e">
        <f>DEGREES(ACOS(1-(1/'ModelParams Lw'!G$15*SQRT(0.5*1.2/'Sound Power'!$C299)*('Sound Power'!$B299/3600)/('Sound Power'!$D299)/('Sound Power'!$F299))))</f>
        <v>#DIV/0!</v>
      </c>
      <c r="M299" s="23" t="e">
        <f>DEGREES(ACOS(1-(1/'ModelParams Lw'!H$15*SQRT(0.5*1.2/'Sound Power'!$C299)*('Sound Power'!$B299/3600)/('Sound Power'!$D299)/('Sound Power'!$F299))))</f>
        <v>#DIV/0!</v>
      </c>
      <c r="N299" s="23" t="e">
        <f>DEGREES(ACOS(1-(1/'ModelParams Lw'!I$15*SQRT(0.5*1.2/'Sound Power'!$C299)*('Sound Power'!$B299/3600)/('Sound Power'!$D299)/('Sound Power'!$F299))))</f>
        <v>#DIV/0!</v>
      </c>
      <c r="O299" s="26" t="e">
        <f>('ModelParams Lw'!B$4*LN('Sound Power'!G299)/(1+EXP(-('Sound Power'!$D299*1000+'ModelParams Lw'!B$6)/'ModelParams Lw'!B$7))+'ModelParams Lw'!B$5)*LN('Sound Power'!$B299)-('ModelParams Lw'!B$8+'ModelParams Lw'!B$9*$D299+'ModelParams Lw'!B$10*'Sound Power'!$F299^'ModelParams Lw'!B$14+'ModelParams Lw'!B$11*LN('Sound Power'!G299)+'ModelParams Lw'!B$12*'Sound Power'!$D299*'Sound Power'!$F299+'ModelParams Lw'!B$13*'Sound Power'!$D299*LN('Sound Power'!G299))</f>
        <v>#DIV/0!</v>
      </c>
      <c r="P299" s="26" t="e">
        <f>('ModelParams Lw'!C$4*LN('Sound Power'!H299)/(1+EXP(-('Sound Power'!$D299*1000+'ModelParams Lw'!C$6)/'ModelParams Lw'!C$7))+'ModelParams Lw'!C$5)*LN('Sound Power'!$B299)-('ModelParams Lw'!C$8+'ModelParams Lw'!C$9*$D299+'ModelParams Lw'!C$10*'Sound Power'!$F299^'ModelParams Lw'!C$14+'ModelParams Lw'!C$11*LN('Sound Power'!H299)+'ModelParams Lw'!C$12*'Sound Power'!$D299*'Sound Power'!$F299+'ModelParams Lw'!C$13*'Sound Power'!$D299*LN('Sound Power'!H299))</f>
        <v>#DIV/0!</v>
      </c>
      <c r="Q299" s="26" t="e">
        <f>('ModelParams Lw'!D$4*LN('Sound Power'!I299)/(1+EXP(-('Sound Power'!$D299*1000+'ModelParams Lw'!D$6)/'ModelParams Lw'!D$7))+'ModelParams Lw'!D$5)*LN('Sound Power'!$B299)-('ModelParams Lw'!D$8+'ModelParams Lw'!D$9*$D299+'ModelParams Lw'!D$10*'Sound Power'!$F299^'ModelParams Lw'!D$14+'ModelParams Lw'!D$11*LN('Sound Power'!I299)+'ModelParams Lw'!D$12*'Sound Power'!$D299*'Sound Power'!$F299+'ModelParams Lw'!D$13*'Sound Power'!$D299*LN('Sound Power'!I299))</f>
        <v>#DIV/0!</v>
      </c>
      <c r="R299" s="26" t="e">
        <f>('ModelParams Lw'!E$4*LN('Sound Power'!J299)/(1+EXP(-('Sound Power'!$D299*1000+'ModelParams Lw'!E$6)/'ModelParams Lw'!E$7))+'ModelParams Lw'!E$5)*LN('Sound Power'!$B299)-('ModelParams Lw'!E$8+'ModelParams Lw'!E$9*$D299+'ModelParams Lw'!E$10*'Sound Power'!$F299^'ModelParams Lw'!E$14+'ModelParams Lw'!E$11*LN('Sound Power'!J299)+'ModelParams Lw'!E$12*'Sound Power'!$D299*'Sound Power'!$F299+'ModelParams Lw'!E$13*'Sound Power'!$D299*LN('Sound Power'!J299))</f>
        <v>#DIV/0!</v>
      </c>
      <c r="S299" s="26" t="e">
        <f>('ModelParams Lw'!F$4*LN('Sound Power'!K299)/(1+EXP(-('Sound Power'!$D299*1000+'ModelParams Lw'!F$6)/'ModelParams Lw'!F$7))+'ModelParams Lw'!F$5)*LN('Sound Power'!$B299)-('ModelParams Lw'!F$8+'ModelParams Lw'!F$9*$D299+'ModelParams Lw'!F$10*'Sound Power'!$F299^'ModelParams Lw'!F$14+'ModelParams Lw'!F$11*LN('Sound Power'!K299)+'ModelParams Lw'!F$12*'Sound Power'!$D299*'Sound Power'!$F299+'ModelParams Lw'!F$13*'Sound Power'!$D299*LN('Sound Power'!K299))</f>
        <v>#DIV/0!</v>
      </c>
      <c r="T299" s="26" t="e">
        <f>('ModelParams Lw'!G$4*LN('Sound Power'!L299)/(1+EXP(-('Sound Power'!$D299*1000+'ModelParams Lw'!G$6)/'ModelParams Lw'!G$7))+'ModelParams Lw'!G$5)*LN('Sound Power'!$B299)-('ModelParams Lw'!G$8+'ModelParams Lw'!G$9*$D299+'ModelParams Lw'!G$10*'Sound Power'!$F299^'ModelParams Lw'!G$14+'ModelParams Lw'!G$11*LN('Sound Power'!L299)+'ModelParams Lw'!G$12*'Sound Power'!$D299*'Sound Power'!$F299+'ModelParams Lw'!G$13*'Sound Power'!$D299*LN('Sound Power'!L299))</f>
        <v>#DIV/0!</v>
      </c>
      <c r="U299" s="26" t="e">
        <f>('ModelParams Lw'!H$4*LN('Sound Power'!M299)/(1+EXP(-('Sound Power'!$D299*1000+'ModelParams Lw'!H$6)/'ModelParams Lw'!H$7))+'ModelParams Lw'!H$5)*LN('Sound Power'!$B299)-('ModelParams Lw'!H$8+'ModelParams Lw'!H$9*$D299+'ModelParams Lw'!H$10*'Sound Power'!$F299^'ModelParams Lw'!H$14+'ModelParams Lw'!H$11*LN('Sound Power'!M299)+'ModelParams Lw'!H$12*'Sound Power'!$D299*'Sound Power'!$F299+'ModelParams Lw'!H$13*'Sound Power'!$D299*LN('Sound Power'!M299))</f>
        <v>#DIV/0!</v>
      </c>
      <c r="V299" s="26" t="e">
        <f>('ModelParams Lw'!I$4*LN('Sound Power'!N299)/(1+EXP(-('Sound Power'!$D299*1000+'ModelParams Lw'!I$6)/'ModelParams Lw'!I$7))+'ModelParams Lw'!I$5)*LN('Sound Power'!$B299)-('ModelParams Lw'!I$8+'ModelParams Lw'!I$9*$D299+'ModelParams Lw'!I$10*'Sound Power'!$F299^'ModelParams Lw'!I$14+'ModelParams Lw'!I$11*LN('Sound Power'!N299)+'ModelParams Lw'!I$12*'Sound Power'!$D299*'Sound Power'!$F299+'ModelParams Lw'!I$13*'Sound Power'!$D299*LN('Sound Power'!N299))</f>
        <v>#DIV/0!</v>
      </c>
      <c r="W299" s="26" t="e">
        <f>10*LOG10(IF(O299="",0,POWER(10,((O299+'ModelParams Lw'!$O$4)/10))) +IF(P299="",0,POWER(10,((P299+'ModelParams Lw'!$P$4)/10))) +IF(Q299="",0,POWER(10,((Q299+'ModelParams Lw'!$Q$4)/10))) +IF(R299="",0,POWER(10,((R299+'ModelParams Lw'!$R$4)/10))) +IF(S299="",0,POWER(10,((S299+'ModelParams Lw'!$S$4)/10))) +IF(T299="",0,POWER(10,((T299+'ModelParams Lw'!$T$4)/10))) +IF(U299="",0,POWER(10,((U299+'ModelParams Lw'!$U$4)/10)))+IF(V299="",0,POWER(10,((V299+'ModelParams Lw'!$V$4)/10))))</f>
        <v>#DIV/0!</v>
      </c>
      <c r="X299" s="26" t="e">
        <f t="shared" si="127"/>
        <v>#DIV/0!</v>
      </c>
      <c r="Y299" s="26" t="e">
        <f>(O299-'ModelParams Lw'!O$10)/'ModelParams Lw'!O$11</f>
        <v>#DIV/0!</v>
      </c>
      <c r="Z299" s="26" t="e">
        <f>(P299-'ModelParams Lw'!P$10)/'ModelParams Lw'!P$11</f>
        <v>#DIV/0!</v>
      </c>
      <c r="AA299" s="26" t="e">
        <f>(Q299-'ModelParams Lw'!Q$10)/'ModelParams Lw'!Q$11</f>
        <v>#DIV/0!</v>
      </c>
      <c r="AB299" s="26" t="e">
        <f>(R299-'ModelParams Lw'!R$10)/'ModelParams Lw'!R$11</f>
        <v>#DIV/0!</v>
      </c>
      <c r="AC299" s="26" t="e">
        <f>(S299-'ModelParams Lw'!S$10)/'ModelParams Lw'!S$11</f>
        <v>#DIV/0!</v>
      </c>
      <c r="AD299" s="26" t="e">
        <f>(T299-'ModelParams Lw'!T$10)/'ModelParams Lw'!T$11</f>
        <v>#DIV/0!</v>
      </c>
      <c r="AE299" s="26" t="e">
        <f>(U299-'ModelParams Lw'!U$10)/'ModelParams Lw'!U$11</f>
        <v>#DIV/0!</v>
      </c>
      <c r="AF299" s="26" t="e">
        <f>(V299-'ModelParams Lw'!V$10)/'ModelParams Lw'!V$11</f>
        <v>#DIV/0!</v>
      </c>
      <c r="AG299" s="26" t="e">
        <f t="shared" si="128"/>
        <v>#DIV/0!</v>
      </c>
      <c r="AH299" s="26" t="e">
        <f>VLOOKUP(D299*1000,'ModelParams Lw'!$A$38:$D$58,4)</f>
        <v>#N/A</v>
      </c>
      <c r="AI299" s="56" t="e">
        <f>VLOOKUP(D299*1000,'ModelParams Lw'!$A$38:$D$58,2)</f>
        <v>#N/A</v>
      </c>
      <c r="AJ299" s="46" t="e">
        <f t="shared" si="129"/>
        <v>#DIV/0!</v>
      </c>
      <c r="AK299" s="26" t="e">
        <f t="shared" si="130"/>
        <v>#VALUE!</v>
      </c>
      <c r="AL299" s="26" t="e">
        <f>IF($AI299=100,'ModelParams Lw'!R$35*'Sound Power'!$AH299^2+'ModelParams Lw'!R$36*'Sound Power'!$AH299+'ModelParams Lw'!R$37,IF($AI299=150,'ModelParams Lw'!R$38*'Sound Power'!$AH299^2+'ModelParams Lw'!R$39*'Sound Power'!$AH299+'ModelParams Lw'!R$40,'ModelParams Lw'!R$41*'Sound Power'!$AH299^2+'ModelParams Lw'!R$42*'Sound Power'!$AH299+'ModelParams Lw'!R$43))</f>
        <v>#N/A</v>
      </c>
      <c r="AM299" s="26" t="e">
        <f>IF($AI299=100,'ModelParams Lw'!S$35*'Sound Power'!$AH299^2+'ModelParams Lw'!S$36*'Sound Power'!$AH299+'ModelParams Lw'!S$37,IF($AI299=150,'ModelParams Lw'!S$38*'Sound Power'!$AH299^2+'ModelParams Lw'!S$39*'Sound Power'!$AH299+'ModelParams Lw'!S$40,'ModelParams Lw'!S$41*'Sound Power'!$AH299^2+'ModelParams Lw'!S$42*'Sound Power'!$AH299+'ModelParams Lw'!S$43))</f>
        <v>#N/A</v>
      </c>
      <c r="AN299" s="26" t="e">
        <f>IF($AI299=100,'ModelParams Lw'!T$35*'Sound Power'!$AH299^2+'ModelParams Lw'!T$36*'Sound Power'!$AH299+'ModelParams Lw'!T$37,IF($AI299=150,'ModelParams Lw'!T$38*'Sound Power'!$AH299^2+'ModelParams Lw'!T$39*'Sound Power'!$AH299+'ModelParams Lw'!T$40,'ModelParams Lw'!T$41*'Sound Power'!$AH299^2+'ModelParams Lw'!T$42*'Sound Power'!$AH299+'ModelParams Lw'!T$43))</f>
        <v>#N/A</v>
      </c>
      <c r="AO299" s="26" t="e">
        <f>IF($AI299=100,'ModelParams Lw'!U$35*'Sound Power'!$AH299^2+'ModelParams Lw'!U$36*'Sound Power'!$AH299+'ModelParams Lw'!U$37,IF($AI299=150,'ModelParams Lw'!U$38*'Sound Power'!$AH299^2+'ModelParams Lw'!U$39*'Sound Power'!$AH299+'ModelParams Lw'!U$40,'ModelParams Lw'!U$41*'Sound Power'!$AH299^2+'ModelParams Lw'!U$42*'Sound Power'!$AH299+'ModelParams Lw'!U$43))</f>
        <v>#N/A</v>
      </c>
      <c r="AP299" s="26" t="e">
        <f>IF($AI299=100,'ModelParams Lw'!V$35*'Sound Power'!$AH299^2+'ModelParams Lw'!V$36*'Sound Power'!$AH299+'ModelParams Lw'!V$37,IF($AI299=150,'ModelParams Lw'!V$38*'Sound Power'!$AH299^2+'ModelParams Lw'!V$39*'Sound Power'!$AH299+'ModelParams Lw'!V$40,'ModelParams Lw'!V$41*'Sound Power'!$AH299^2+'ModelParams Lw'!V$42*'Sound Power'!$AH299+'ModelParams Lw'!V$43))</f>
        <v>#N/A</v>
      </c>
      <c r="AQ299" s="26" t="e">
        <f>IF($AI299=100,'ModelParams Lw'!W$35*'Sound Power'!$AH299^2+'ModelParams Lw'!W$36*'Sound Power'!$AH299+'ModelParams Lw'!W$37,IF($AI299=150,'ModelParams Lw'!W$38*'Sound Power'!$AH299^2+'ModelParams Lw'!W$39*'Sound Power'!$AH299+'ModelParams Lw'!W$40,'ModelParams Lw'!W$41*'Sound Power'!$AH299^2+'ModelParams Lw'!W$42*'Sound Power'!$AH299+'ModelParams Lw'!W$43))</f>
        <v>#N/A</v>
      </c>
      <c r="AR299" s="26" t="e">
        <f t="shared" si="131"/>
        <v>#VALUE!</v>
      </c>
      <c r="AS299" s="26" t="e">
        <f>IF(26.83*LN($AJ299)-11.791-'ModelParams Lw'!B$35&lt;0,0,26.83*LN($AJ299)-11.791-'ModelParams Lw'!B$35)</f>
        <v>#DIV/0!</v>
      </c>
      <c r="AT299" s="26" t="e">
        <f>IF(26.83*LN($AJ299)-11.791-'ModelParams Lw'!C$35&lt;0,0,26.83*LN($AJ299)-11.791-'ModelParams Lw'!C$35)</f>
        <v>#DIV/0!</v>
      </c>
      <c r="AU299" s="26" t="e">
        <f>IF(26.83*LN($AJ299)-11.791-'ModelParams Lw'!D$35&lt;0,0,26.83*LN($AJ299)-11.791-'ModelParams Lw'!D$35)</f>
        <v>#DIV/0!</v>
      </c>
      <c r="AV299" s="26" t="e">
        <f>IF(26.83*LN($AJ299)-11.791-'ModelParams Lw'!E$35&lt;0,0,26.83*LN($AJ299)-11.791-'ModelParams Lw'!E$35)</f>
        <v>#DIV/0!</v>
      </c>
      <c r="AW299" s="26" t="e">
        <f>IF(26.83*LN($AJ299)-11.791-'ModelParams Lw'!F$35&lt;0,0,26.83*LN($AJ299)-11.791-'ModelParams Lw'!F$35)</f>
        <v>#DIV/0!</v>
      </c>
      <c r="AX299" s="26" t="e">
        <f>IF(26.83*LN($AJ299)-11.791-'ModelParams Lw'!G$35&lt;0,0,26.83*LN($AJ299)-11.791-'ModelParams Lw'!G$35)</f>
        <v>#DIV/0!</v>
      </c>
      <c r="AY299" s="26" t="e">
        <f>IF(26.83*LN($AJ299)-11.791-'ModelParams Lw'!H$35&lt;0,0,26.83*LN($AJ299)-11.791-'ModelParams Lw'!H$35)</f>
        <v>#DIV/0!</v>
      </c>
      <c r="AZ299" s="26" t="e">
        <f>IF(26.83*LN($AJ299)-11.791-'ModelParams Lw'!I$35&lt;0,0,26.83*LN($AJ299)-11.791-'ModelParams Lw'!I$35)</f>
        <v>#DIV/0!</v>
      </c>
      <c r="BA299" s="26" t="e">
        <f t="shared" si="119"/>
        <v>#DIV/0!</v>
      </c>
      <c r="BB299" s="26" t="e">
        <f t="shared" si="120"/>
        <v>#DIV/0!</v>
      </c>
      <c r="BC299" s="26" t="e">
        <f t="shared" si="121"/>
        <v>#DIV/0!</v>
      </c>
      <c r="BD299" s="26" t="e">
        <f t="shared" si="122"/>
        <v>#DIV/0!</v>
      </c>
      <c r="BE299" s="26" t="e">
        <f t="shared" si="123"/>
        <v>#DIV/0!</v>
      </c>
      <c r="BF299" s="26" t="e">
        <f t="shared" si="124"/>
        <v>#DIV/0!</v>
      </c>
      <c r="BG299" s="26" t="e">
        <f t="shared" si="125"/>
        <v>#DIV/0!</v>
      </c>
      <c r="BH299" s="26" t="e">
        <f t="shared" si="126"/>
        <v>#DIV/0!</v>
      </c>
      <c r="BI299" s="26" t="e">
        <f>10*LOG10(IF(BA299="",0,POWER(10,((BA299+'ModelParams Lw'!$O$4)/10))) +IF(BB299="",0,POWER(10,((BB299+'ModelParams Lw'!$P$4)/10))) +IF(BC299="",0,POWER(10,((BC299+'ModelParams Lw'!$Q$4)/10))) +IF(BD299="",0,POWER(10,((BD299+'ModelParams Lw'!$R$4)/10))) +IF(BE299="",0,POWER(10,((BE299+'ModelParams Lw'!$S$4)/10))) +IF(BF299="",0,POWER(10,((BF299+'ModelParams Lw'!$T$4)/10))) +IF(BG299="",0,POWER(10,((BG299+'ModelParams Lw'!$U$4)/10)))+IF(BH299="",0,POWER(10,((BH299+'ModelParams Lw'!$V$4)/10))))</f>
        <v>#DIV/0!</v>
      </c>
      <c r="BJ299" s="26" t="e">
        <f t="shared" si="132"/>
        <v>#DIV/0!</v>
      </c>
      <c r="BK299" s="26" t="e">
        <f>(BA299-'ModelParams Lw'!O$10)/'ModelParams Lw'!O$11</f>
        <v>#DIV/0!</v>
      </c>
      <c r="BL299" s="26" t="e">
        <f>(BB299-'ModelParams Lw'!P$10)/'ModelParams Lw'!P$11</f>
        <v>#DIV/0!</v>
      </c>
      <c r="BM299" s="26" t="e">
        <f>(BC299-'ModelParams Lw'!Q$10)/'ModelParams Lw'!Q$11</f>
        <v>#DIV/0!</v>
      </c>
      <c r="BN299" s="26" t="e">
        <f>(BD299-'ModelParams Lw'!R$10)/'ModelParams Lw'!R$11</f>
        <v>#DIV/0!</v>
      </c>
      <c r="BO299" s="26" t="e">
        <f>(BE299-'ModelParams Lw'!S$10)/'ModelParams Lw'!S$11</f>
        <v>#DIV/0!</v>
      </c>
      <c r="BP299" s="26" t="e">
        <f>(BF299-'ModelParams Lw'!T$10)/'ModelParams Lw'!T$11</f>
        <v>#DIV/0!</v>
      </c>
      <c r="BQ299" s="26" t="e">
        <f>(BG299-'ModelParams Lw'!U$10)/'ModelParams Lw'!U$11</f>
        <v>#DIV/0!</v>
      </c>
      <c r="BR299" s="26" t="e">
        <f>(BH299-'ModelParams Lw'!V$10)/'ModelParams Lw'!V$11</f>
        <v>#DIV/0!</v>
      </c>
      <c r="BS299" s="23" t="e">
        <f>IF(Calcul!$E301="SW",DEGREES(ACOS(1-(1/'ModelParams Lw'!C$25*SQRT(0.5*1.2/'Sound Power'!$C299)*('Sound Power'!$B299/3600)/('Sound Power'!$D299)/('Sound Power'!$F299)))),DEGREES(ACOS(1-(1/'ModelParams Lw'!C$29*SQRT(0.5*1.2/'Sound Power'!$C299)*('Sound Power'!$B299/3600)/('Sound Power'!$D299)/('Sound Power'!$F299)))))</f>
        <v>#DIV/0!</v>
      </c>
      <c r="BT299" s="23" t="e">
        <f>IF(Calcul!$E301="SW",DEGREES(ACOS(1-(1/'ModelParams Lw'!D$25*SQRT(0.5*1.2/'Sound Power'!$C299)*('Sound Power'!$B299/3600)/('Sound Power'!$D299)/('Sound Power'!$F299)))),DEGREES(ACOS(1-(1/'ModelParams Lw'!D$29*SQRT(0.5*1.2/'Sound Power'!$C299)*('Sound Power'!$B299/3600)/('Sound Power'!$D299)/('Sound Power'!$F299)))))</f>
        <v>#DIV/0!</v>
      </c>
      <c r="BU299" s="23" t="e">
        <f>IF(Calcul!$E301="SW",DEGREES(ACOS(1-(1/'ModelParams Lw'!E$25*SQRT(0.5*1.2/'Sound Power'!$C299)*('Sound Power'!$B299/3600)/('Sound Power'!$D299)/('Sound Power'!$F299)))),DEGREES(ACOS(1-(1/'ModelParams Lw'!E$29*SQRT(0.5*1.2/'Sound Power'!$C299)*('Sound Power'!$B299/3600)/('Sound Power'!$D299)/('Sound Power'!$F299)))))</f>
        <v>#DIV/0!</v>
      </c>
      <c r="BV299" s="23" t="e">
        <f>IF(Calcul!$E301="SW",DEGREES(ACOS(1-(1/'ModelParams Lw'!F$25*SQRT(0.5*1.2/'Sound Power'!$C299)*('Sound Power'!$B299/3600)/('Sound Power'!$D299)/('Sound Power'!$F299)))),DEGREES(ACOS(1-(1/'ModelParams Lw'!F$29*SQRT(0.5*1.2/'Sound Power'!$C299)*('Sound Power'!$B299/3600)/('Sound Power'!$D299)/('Sound Power'!$F299)))))</f>
        <v>#DIV/0!</v>
      </c>
      <c r="BW299" s="23" t="e">
        <f>IF(Calcul!$E301="SW",DEGREES(ACOS(1-(1/'ModelParams Lw'!G$25*SQRT(0.5*1.2/'Sound Power'!$C299)*('Sound Power'!$B299/3600)/('Sound Power'!$D299)/('Sound Power'!$F299)))),DEGREES(ACOS(1-(1/'ModelParams Lw'!G$29*SQRT(0.5*1.2/'Sound Power'!$C299)*('Sound Power'!$B299/3600)/('Sound Power'!$D299)/('Sound Power'!$F299)))))</f>
        <v>#DIV/0!</v>
      </c>
      <c r="BX299" s="23" t="e">
        <f>IF(Calcul!$E301="SW",DEGREES(ACOS(1-(1/'ModelParams Lw'!H$25*SQRT(0.5*1.2/'Sound Power'!$C299)*('Sound Power'!$B299/3600)/('Sound Power'!$D299)/('Sound Power'!$F299)))),DEGREES(ACOS(1-(1/'ModelParams Lw'!H$29*SQRT(0.5*1.2/'Sound Power'!$C299)*('Sound Power'!$B299/3600)/('Sound Power'!$D299)/('Sound Power'!$F299)))))</f>
        <v>#DIV/0!</v>
      </c>
      <c r="BY299" s="23" t="e">
        <f>IF(Calcul!$E301="SW",DEGREES(ACOS(1-(1/'ModelParams Lw'!I$25*SQRT(0.5*1.2/'Sound Power'!$C299)*('Sound Power'!$B299/3600)/('Sound Power'!$D299)/('Sound Power'!$F299)))),DEGREES(ACOS(1-(1/'ModelParams Lw'!I$29*SQRT(0.5*1.2/'Sound Power'!$C299)*('Sound Power'!$B299/3600)/('Sound Power'!$D299)/('Sound Power'!$F299)))))</f>
        <v>#DIV/0!</v>
      </c>
      <c r="BZ299" s="23" t="e">
        <f>IF(Calcul!$E301="SW",DEGREES(ACOS(1-(1/'ModelParams Lw'!J$25*SQRT(0.5*1.2/'Sound Power'!$C299)*('Sound Power'!$B299/3600)/('Sound Power'!$D299)/('Sound Power'!$F299)))),DEGREES(ACOS(1-(1/'ModelParams Lw'!J$29*SQRT(0.5*1.2/'Sound Power'!$C299)*('Sound Power'!$B299/3600)/('Sound Power'!$D299)/('Sound Power'!$F299)))))</f>
        <v>#DIV/0!</v>
      </c>
      <c r="CA299" s="26" t="e">
        <f>IF(Calcul!$E301="SW",'ModelParams Lw'!C$22+'ModelParams Lw'!C$23*LOG('Sound Power'!$D299/'Sound Power'!$E299)+'ModelParams Lw'!C$24*LN('Sound Power'!BS299),IF('ModelParams Lw'!C$26+'ModelParams Lw'!C$27*LOG('Sound Power'!$D299/'Sound Power'!$E299)+'ModelParams Lw'!C$28*LN('Sound Power'!BS299)&lt;'ModelParams Lw'!C$22+'ModelParams Lw'!C$23*LOG('Sound Power'!$D299/'Sound Power'!$E299)+'ModelParams Lw'!C$24*LN('Sound Power'!BS299),'ModelParams Lw'!C$22+'ModelParams Lw'!C$23*LOG('Sound Power'!$D299/'Sound Power'!$E299)+'ModelParams Lw'!C$24*LN('Sound Power'!BS299),'ModelParams Lw'!C$26+'ModelParams Lw'!C$27*LOG('Sound Power'!$D299/'Sound Power'!$E299)+'ModelParams Lw'!C$28*LN('Sound Power'!BS299)))</f>
        <v>#DIV/0!</v>
      </c>
      <c r="CB299" s="26" t="e">
        <f>IF(Calcul!$E301="SW",'ModelParams Lw'!D$22+'ModelParams Lw'!D$23*LOG('Sound Power'!$D299/'Sound Power'!$E299)+'ModelParams Lw'!D$24*LN('Sound Power'!BT299),IF('ModelParams Lw'!D$26+'ModelParams Lw'!D$27*LOG('Sound Power'!$D299/'Sound Power'!$E299)+'ModelParams Lw'!D$28*LN('Sound Power'!BT299)&lt;'ModelParams Lw'!D$22+'ModelParams Lw'!D$23*LOG('Sound Power'!$D299/'Sound Power'!$E299)+'ModelParams Lw'!D$24*LN('Sound Power'!BT299),'ModelParams Lw'!D$22+'ModelParams Lw'!D$23*LOG('Sound Power'!$D299/'Sound Power'!$E299)+'ModelParams Lw'!D$24*LN('Sound Power'!BT299),'ModelParams Lw'!D$26+'ModelParams Lw'!D$27*LOG('Sound Power'!$D299/'Sound Power'!$E299)+'ModelParams Lw'!D$28*LN('Sound Power'!BT299)))</f>
        <v>#DIV/0!</v>
      </c>
      <c r="CC299" s="26" t="e">
        <f>IF(Calcul!$E301="SW",'ModelParams Lw'!E$22+'ModelParams Lw'!E$23*LOG('Sound Power'!$D299/'Sound Power'!$E299)+'ModelParams Lw'!E$24*LN('Sound Power'!BU299),IF('ModelParams Lw'!E$26+'ModelParams Lw'!E$27*LOG('Sound Power'!$D299/'Sound Power'!$E299)+'ModelParams Lw'!E$28*LN('Sound Power'!BU299)&lt;'ModelParams Lw'!E$22+'ModelParams Lw'!E$23*LOG('Sound Power'!$D299/'Sound Power'!$E299)+'ModelParams Lw'!E$24*LN('Sound Power'!BU299),'ModelParams Lw'!E$22+'ModelParams Lw'!E$23*LOG('Sound Power'!$D299/'Sound Power'!$E299)+'ModelParams Lw'!E$24*LN('Sound Power'!BU299),'ModelParams Lw'!E$26+'ModelParams Lw'!E$27*LOG('Sound Power'!$D299/'Sound Power'!$E299)+'ModelParams Lw'!E$28*LN('Sound Power'!BU299)))</f>
        <v>#DIV/0!</v>
      </c>
      <c r="CD299" s="26" t="e">
        <f>IF(Calcul!$E301="SW",'ModelParams Lw'!F$22+'ModelParams Lw'!F$23*LOG('Sound Power'!$D299/'Sound Power'!$E299)+'ModelParams Lw'!F$24*LN('Sound Power'!BV299),IF('ModelParams Lw'!F$26+'ModelParams Lw'!F$27*LOG('Sound Power'!$D299/'Sound Power'!$E299)+'ModelParams Lw'!F$28*LN('Sound Power'!BV299)&lt;'ModelParams Lw'!F$22+'ModelParams Lw'!F$23*LOG('Sound Power'!$D299/'Sound Power'!$E299)+'ModelParams Lw'!F$24*LN('Sound Power'!BV299),'ModelParams Lw'!F$22+'ModelParams Lw'!F$23*LOG('Sound Power'!$D299/'Sound Power'!$E299)+'ModelParams Lw'!F$24*LN('Sound Power'!BV299),'ModelParams Lw'!F$26+'ModelParams Lw'!F$27*LOG('Sound Power'!$D299/'Sound Power'!$E299)+'ModelParams Lw'!F$28*LN('Sound Power'!BV299)))</f>
        <v>#DIV/0!</v>
      </c>
      <c r="CE299" s="26" t="e">
        <f>IF(Calcul!$E301="SW",'ModelParams Lw'!G$22+'ModelParams Lw'!G$23*LOG('Sound Power'!$D299/'Sound Power'!$E299)+'ModelParams Lw'!G$24*LN('Sound Power'!BW299),IF('ModelParams Lw'!G$26+'ModelParams Lw'!G$27*LOG('Sound Power'!$D299/'Sound Power'!$E299)+'ModelParams Lw'!G$28*LN('Sound Power'!BW299)&lt;'ModelParams Lw'!G$22+'ModelParams Lw'!G$23*LOG('Sound Power'!$D299/'Sound Power'!$E299)+'ModelParams Lw'!G$24*LN('Sound Power'!BW299),'ModelParams Lw'!G$22+'ModelParams Lw'!G$23*LOG('Sound Power'!$D299/'Sound Power'!$E299)+'ModelParams Lw'!G$24*LN('Sound Power'!BW299),'ModelParams Lw'!G$26+'ModelParams Lw'!G$27*LOG('Sound Power'!$D299/'Sound Power'!$E299)+'ModelParams Lw'!G$28*LN('Sound Power'!BW299)))</f>
        <v>#DIV/0!</v>
      </c>
      <c r="CF299" s="26" t="e">
        <f>IF(Calcul!$E301="SW",'ModelParams Lw'!H$22+'ModelParams Lw'!H$23*LOG('Sound Power'!$D299/'Sound Power'!$E299)+'ModelParams Lw'!H$24*LN('Sound Power'!BX299),IF('ModelParams Lw'!H$26+'ModelParams Lw'!H$27*LOG('Sound Power'!$D299/'Sound Power'!$E299)+'ModelParams Lw'!H$28*LN('Sound Power'!BX299)&lt;'ModelParams Lw'!H$22+'ModelParams Lw'!H$23*LOG('Sound Power'!$D299/'Sound Power'!$E299)+'ModelParams Lw'!H$24*LN('Sound Power'!BX299),'ModelParams Lw'!H$22+'ModelParams Lw'!H$23*LOG('Sound Power'!$D299/'Sound Power'!$E299)+'ModelParams Lw'!H$24*LN('Sound Power'!BX299),'ModelParams Lw'!H$26+'ModelParams Lw'!H$27*LOG('Sound Power'!$D299/'Sound Power'!$E299)+'ModelParams Lw'!H$28*LN('Sound Power'!BX299)))</f>
        <v>#DIV/0!</v>
      </c>
      <c r="CG299" s="26" t="e">
        <f>IF(Calcul!$E301="SW",'ModelParams Lw'!I$22+'ModelParams Lw'!I$23*LOG('Sound Power'!$D299/'Sound Power'!$E299)+'ModelParams Lw'!I$24*LN('Sound Power'!BY299),IF('ModelParams Lw'!I$26+'ModelParams Lw'!I$27*LOG('Sound Power'!$D299/'Sound Power'!$E299)+'ModelParams Lw'!I$28*LN('Sound Power'!BY299)&lt;'ModelParams Lw'!I$22+'ModelParams Lw'!I$23*LOG('Sound Power'!$D299/'Sound Power'!$E299)+'ModelParams Lw'!I$24*LN('Sound Power'!BY299),'ModelParams Lw'!I$22+'ModelParams Lw'!I$23*LOG('Sound Power'!$D299/'Sound Power'!$E299)+'ModelParams Lw'!I$24*LN('Sound Power'!BY299),'ModelParams Lw'!I$26+'ModelParams Lw'!I$27*LOG('Sound Power'!$D299/'Sound Power'!$E299)+'ModelParams Lw'!I$28*LN('Sound Power'!BY299)))</f>
        <v>#DIV/0!</v>
      </c>
      <c r="CH299" s="26" t="e">
        <f>IF(Calcul!$E301="SW",'ModelParams Lw'!J$22+'ModelParams Lw'!J$23*LOG('Sound Power'!$D299/'Sound Power'!$E299)+'ModelParams Lw'!J$24*LN('Sound Power'!BZ299),IF('ModelParams Lw'!J$26+'ModelParams Lw'!J$27*LOG('Sound Power'!$D299/'Sound Power'!$E299)+'ModelParams Lw'!J$28*LN('Sound Power'!BZ299)&lt;'ModelParams Lw'!J$22+'ModelParams Lw'!J$23*LOG('Sound Power'!$D299/'Sound Power'!$E299)+'ModelParams Lw'!J$24*LN('Sound Power'!BZ299),'ModelParams Lw'!J$22+'ModelParams Lw'!J$23*LOG('Sound Power'!$D299/'Sound Power'!$E299)+'ModelParams Lw'!J$24*LN('Sound Power'!BZ299),'ModelParams Lw'!J$26+'ModelParams Lw'!J$27*LOG('Sound Power'!$D299/'Sound Power'!$E299)+'ModelParams Lw'!J$28*LN('Sound Power'!BZ299)))</f>
        <v>#DIV/0!</v>
      </c>
      <c r="CI299" s="26" t="e">
        <f t="shared" si="133"/>
        <v>#DIV/0!</v>
      </c>
      <c r="CJ299" s="26" t="e">
        <f t="shared" si="134"/>
        <v>#DIV/0!</v>
      </c>
      <c r="CK299" s="26" t="e">
        <f t="shared" si="135"/>
        <v>#DIV/0!</v>
      </c>
      <c r="CL299" s="26" t="e">
        <f t="shared" si="136"/>
        <v>#DIV/0!</v>
      </c>
      <c r="CM299" s="26" t="e">
        <f t="shared" si="137"/>
        <v>#DIV/0!</v>
      </c>
      <c r="CN299" s="26" t="e">
        <f t="shared" si="138"/>
        <v>#DIV/0!</v>
      </c>
      <c r="CO299" s="26" t="e">
        <f t="shared" si="139"/>
        <v>#DIV/0!</v>
      </c>
      <c r="CP299" s="26" t="e">
        <f t="shared" si="140"/>
        <v>#DIV/0!</v>
      </c>
      <c r="CQ299" s="26" t="e">
        <f>10*LOG10(IF(CI299="",0,POWER(10,((CI299+'ModelParams Lw'!$O$4)/10))) +IF(CJ299="",0,POWER(10,((CJ299+'ModelParams Lw'!$P$4)/10))) +IF(CK299="",0,POWER(10,((CK299+'ModelParams Lw'!$Q$4)/10))) +IF(CL299="",0,POWER(10,((CL299+'ModelParams Lw'!$R$4)/10))) +IF(CM299="",0,POWER(10,((CM299+'ModelParams Lw'!$S$4)/10))) +IF(CN299="",0,POWER(10,((CN299+'ModelParams Lw'!$T$4)/10))) +IF(CO299="",0,POWER(10,((CO299+'ModelParams Lw'!$U$4)/10)))+IF(CP299="",0,POWER(10,((CP299+'ModelParams Lw'!$V$4)/10))))</f>
        <v>#DIV/0!</v>
      </c>
      <c r="CR299" s="26" t="e">
        <f t="shared" si="141"/>
        <v>#DIV/0!</v>
      </c>
      <c r="CS299" s="26" t="e">
        <f>(CI299-'ModelParams Lw'!$O$10)/'ModelParams Lw'!$O$11</f>
        <v>#DIV/0!</v>
      </c>
      <c r="CT299" s="26" t="e">
        <f>(CJ299-'ModelParams Lw'!$P$10)/'ModelParams Lw'!$P$11</f>
        <v>#DIV/0!</v>
      </c>
      <c r="CU299" s="26" t="e">
        <f>(CK299-'ModelParams Lw'!$Q$10)/'ModelParams Lw'!$Q$11</f>
        <v>#DIV/0!</v>
      </c>
      <c r="CV299" s="26" t="e">
        <f>(CL299-'ModelParams Lw'!$R$10)/'ModelParams Lw'!$R$11</f>
        <v>#DIV/0!</v>
      </c>
      <c r="CW299" s="26" t="e">
        <f>(CM299-'ModelParams Lw'!$S$10)/'ModelParams Lw'!$S$11</f>
        <v>#DIV/0!</v>
      </c>
      <c r="CX299" s="26" t="e">
        <f>(CN299-'ModelParams Lw'!$T$10)/'ModelParams Lw'!$T$11</f>
        <v>#DIV/0!</v>
      </c>
      <c r="CY299" s="26" t="e">
        <f>(CO299-'ModelParams Lw'!$U$10)/'ModelParams Lw'!$U$11</f>
        <v>#DIV/0!</v>
      </c>
      <c r="CZ299" s="26" t="e">
        <f>(CP299-'ModelParams Lw'!$V$10)/'ModelParams Lw'!$V$11</f>
        <v>#DIV/0!</v>
      </c>
    </row>
    <row r="300" spans="1:104" x14ac:dyDescent="0.2">
      <c r="A300" s="13">
        <f>Calcul!A302</f>
        <v>0</v>
      </c>
      <c r="B300" s="13">
        <f t="shared" si="117"/>
        <v>0</v>
      </c>
      <c r="C300" s="13">
        <f>Calcul!B302</f>
        <v>0</v>
      </c>
      <c r="D300" s="13">
        <f>Calcul!C302/1000</f>
        <v>0</v>
      </c>
      <c r="E300" s="13">
        <f>Calcul!D302/1000</f>
        <v>0</v>
      </c>
      <c r="F300" s="13">
        <f t="shared" si="118"/>
        <v>0</v>
      </c>
      <c r="G300" s="23" t="e">
        <f>DEGREES(ACOS(1-(1/'ModelParams Lw'!B$15*SQRT(0.5*1.2/'Sound Power'!$C300)*('Sound Power'!$B300/3600)/('Sound Power'!$D300)/('Sound Power'!$F300))))</f>
        <v>#DIV/0!</v>
      </c>
      <c r="H300" s="23" t="e">
        <f>DEGREES(ACOS(1-(1/'ModelParams Lw'!C$15*SQRT(0.5*1.2/'Sound Power'!$C300)*('Sound Power'!$B300/3600)/('Sound Power'!$D300)/('Sound Power'!$F300))))</f>
        <v>#DIV/0!</v>
      </c>
      <c r="I300" s="23" t="e">
        <f>DEGREES(ACOS(1-(1/'ModelParams Lw'!D$15*SQRT(0.5*1.2/'Sound Power'!$C300)*('Sound Power'!$B300/3600)/('Sound Power'!$D300)/('Sound Power'!$F300))))</f>
        <v>#DIV/0!</v>
      </c>
      <c r="J300" s="23" t="e">
        <f>DEGREES(ACOS(1-(1/'ModelParams Lw'!E$15*SQRT(0.5*1.2/'Sound Power'!$C300)*('Sound Power'!$B300/3600)/('Sound Power'!$D300)/('Sound Power'!$F300))))</f>
        <v>#DIV/0!</v>
      </c>
      <c r="K300" s="23" t="e">
        <f>DEGREES(ACOS(1-(1/'ModelParams Lw'!F$15*SQRT(0.5*1.2/'Sound Power'!$C300)*('Sound Power'!$B300/3600)/('Sound Power'!$D300)/('Sound Power'!$F300))))</f>
        <v>#DIV/0!</v>
      </c>
      <c r="L300" s="23" t="e">
        <f>DEGREES(ACOS(1-(1/'ModelParams Lw'!G$15*SQRT(0.5*1.2/'Sound Power'!$C300)*('Sound Power'!$B300/3600)/('Sound Power'!$D300)/('Sound Power'!$F300))))</f>
        <v>#DIV/0!</v>
      </c>
      <c r="M300" s="23" t="e">
        <f>DEGREES(ACOS(1-(1/'ModelParams Lw'!H$15*SQRT(0.5*1.2/'Sound Power'!$C300)*('Sound Power'!$B300/3600)/('Sound Power'!$D300)/('Sound Power'!$F300))))</f>
        <v>#DIV/0!</v>
      </c>
      <c r="N300" s="23" t="e">
        <f>DEGREES(ACOS(1-(1/'ModelParams Lw'!I$15*SQRT(0.5*1.2/'Sound Power'!$C300)*('Sound Power'!$B300/3600)/('Sound Power'!$D300)/('Sound Power'!$F300))))</f>
        <v>#DIV/0!</v>
      </c>
      <c r="O300" s="26" t="e">
        <f>('ModelParams Lw'!B$4*LN('Sound Power'!G300)/(1+EXP(-('Sound Power'!$D300*1000+'ModelParams Lw'!B$6)/'ModelParams Lw'!B$7))+'ModelParams Lw'!B$5)*LN('Sound Power'!$B300)-('ModelParams Lw'!B$8+'ModelParams Lw'!B$9*$D300+'ModelParams Lw'!B$10*'Sound Power'!$F300^'ModelParams Lw'!B$14+'ModelParams Lw'!B$11*LN('Sound Power'!G300)+'ModelParams Lw'!B$12*'Sound Power'!$D300*'Sound Power'!$F300+'ModelParams Lw'!B$13*'Sound Power'!$D300*LN('Sound Power'!G300))</f>
        <v>#DIV/0!</v>
      </c>
      <c r="P300" s="26" t="e">
        <f>('ModelParams Lw'!C$4*LN('Sound Power'!H300)/(1+EXP(-('Sound Power'!$D300*1000+'ModelParams Lw'!C$6)/'ModelParams Lw'!C$7))+'ModelParams Lw'!C$5)*LN('Sound Power'!$B300)-('ModelParams Lw'!C$8+'ModelParams Lw'!C$9*$D300+'ModelParams Lw'!C$10*'Sound Power'!$F300^'ModelParams Lw'!C$14+'ModelParams Lw'!C$11*LN('Sound Power'!H300)+'ModelParams Lw'!C$12*'Sound Power'!$D300*'Sound Power'!$F300+'ModelParams Lw'!C$13*'Sound Power'!$D300*LN('Sound Power'!H300))</f>
        <v>#DIV/0!</v>
      </c>
      <c r="Q300" s="26" t="e">
        <f>('ModelParams Lw'!D$4*LN('Sound Power'!I300)/(1+EXP(-('Sound Power'!$D300*1000+'ModelParams Lw'!D$6)/'ModelParams Lw'!D$7))+'ModelParams Lw'!D$5)*LN('Sound Power'!$B300)-('ModelParams Lw'!D$8+'ModelParams Lw'!D$9*$D300+'ModelParams Lw'!D$10*'Sound Power'!$F300^'ModelParams Lw'!D$14+'ModelParams Lw'!D$11*LN('Sound Power'!I300)+'ModelParams Lw'!D$12*'Sound Power'!$D300*'Sound Power'!$F300+'ModelParams Lw'!D$13*'Sound Power'!$D300*LN('Sound Power'!I300))</f>
        <v>#DIV/0!</v>
      </c>
      <c r="R300" s="26" t="e">
        <f>('ModelParams Lw'!E$4*LN('Sound Power'!J300)/(1+EXP(-('Sound Power'!$D300*1000+'ModelParams Lw'!E$6)/'ModelParams Lw'!E$7))+'ModelParams Lw'!E$5)*LN('Sound Power'!$B300)-('ModelParams Lw'!E$8+'ModelParams Lw'!E$9*$D300+'ModelParams Lw'!E$10*'Sound Power'!$F300^'ModelParams Lw'!E$14+'ModelParams Lw'!E$11*LN('Sound Power'!J300)+'ModelParams Lw'!E$12*'Sound Power'!$D300*'Sound Power'!$F300+'ModelParams Lw'!E$13*'Sound Power'!$D300*LN('Sound Power'!J300))</f>
        <v>#DIV/0!</v>
      </c>
      <c r="S300" s="26" t="e">
        <f>('ModelParams Lw'!F$4*LN('Sound Power'!K300)/(1+EXP(-('Sound Power'!$D300*1000+'ModelParams Lw'!F$6)/'ModelParams Lw'!F$7))+'ModelParams Lw'!F$5)*LN('Sound Power'!$B300)-('ModelParams Lw'!F$8+'ModelParams Lw'!F$9*$D300+'ModelParams Lw'!F$10*'Sound Power'!$F300^'ModelParams Lw'!F$14+'ModelParams Lw'!F$11*LN('Sound Power'!K300)+'ModelParams Lw'!F$12*'Sound Power'!$D300*'Sound Power'!$F300+'ModelParams Lw'!F$13*'Sound Power'!$D300*LN('Sound Power'!K300))</f>
        <v>#DIV/0!</v>
      </c>
      <c r="T300" s="26" t="e">
        <f>('ModelParams Lw'!G$4*LN('Sound Power'!L300)/(1+EXP(-('Sound Power'!$D300*1000+'ModelParams Lw'!G$6)/'ModelParams Lw'!G$7))+'ModelParams Lw'!G$5)*LN('Sound Power'!$B300)-('ModelParams Lw'!G$8+'ModelParams Lw'!G$9*$D300+'ModelParams Lw'!G$10*'Sound Power'!$F300^'ModelParams Lw'!G$14+'ModelParams Lw'!G$11*LN('Sound Power'!L300)+'ModelParams Lw'!G$12*'Sound Power'!$D300*'Sound Power'!$F300+'ModelParams Lw'!G$13*'Sound Power'!$D300*LN('Sound Power'!L300))</f>
        <v>#DIV/0!</v>
      </c>
      <c r="U300" s="26" t="e">
        <f>('ModelParams Lw'!H$4*LN('Sound Power'!M300)/(1+EXP(-('Sound Power'!$D300*1000+'ModelParams Lw'!H$6)/'ModelParams Lw'!H$7))+'ModelParams Lw'!H$5)*LN('Sound Power'!$B300)-('ModelParams Lw'!H$8+'ModelParams Lw'!H$9*$D300+'ModelParams Lw'!H$10*'Sound Power'!$F300^'ModelParams Lw'!H$14+'ModelParams Lw'!H$11*LN('Sound Power'!M300)+'ModelParams Lw'!H$12*'Sound Power'!$D300*'Sound Power'!$F300+'ModelParams Lw'!H$13*'Sound Power'!$D300*LN('Sound Power'!M300))</f>
        <v>#DIV/0!</v>
      </c>
      <c r="V300" s="26" t="e">
        <f>('ModelParams Lw'!I$4*LN('Sound Power'!N300)/(1+EXP(-('Sound Power'!$D300*1000+'ModelParams Lw'!I$6)/'ModelParams Lw'!I$7))+'ModelParams Lw'!I$5)*LN('Sound Power'!$B300)-('ModelParams Lw'!I$8+'ModelParams Lw'!I$9*$D300+'ModelParams Lw'!I$10*'Sound Power'!$F300^'ModelParams Lw'!I$14+'ModelParams Lw'!I$11*LN('Sound Power'!N300)+'ModelParams Lw'!I$12*'Sound Power'!$D300*'Sound Power'!$F300+'ModelParams Lw'!I$13*'Sound Power'!$D300*LN('Sound Power'!N300))</f>
        <v>#DIV/0!</v>
      </c>
      <c r="W300" s="26" t="e">
        <f>10*LOG10(IF(O300="",0,POWER(10,((O300+'ModelParams Lw'!$O$4)/10))) +IF(P300="",0,POWER(10,((P300+'ModelParams Lw'!$P$4)/10))) +IF(Q300="",0,POWER(10,((Q300+'ModelParams Lw'!$Q$4)/10))) +IF(R300="",0,POWER(10,((R300+'ModelParams Lw'!$R$4)/10))) +IF(S300="",0,POWER(10,((S300+'ModelParams Lw'!$S$4)/10))) +IF(T300="",0,POWER(10,((T300+'ModelParams Lw'!$T$4)/10))) +IF(U300="",0,POWER(10,((U300+'ModelParams Lw'!$U$4)/10)))+IF(V300="",0,POWER(10,((V300+'ModelParams Lw'!$V$4)/10))))</f>
        <v>#DIV/0!</v>
      </c>
      <c r="X300" s="26" t="e">
        <f t="shared" si="127"/>
        <v>#DIV/0!</v>
      </c>
      <c r="Y300" s="26" t="e">
        <f>(O300-'ModelParams Lw'!O$10)/'ModelParams Lw'!O$11</f>
        <v>#DIV/0!</v>
      </c>
      <c r="Z300" s="26" t="e">
        <f>(P300-'ModelParams Lw'!P$10)/'ModelParams Lw'!P$11</f>
        <v>#DIV/0!</v>
      </c>
      <c r="AA300" s="26" t="e">
        <f>(Q300-'ModelParams Lw'!Q$10)/'ModelParams Lw'!Q$11</f>
        <v>#DIV/0!</v>
      </c>
      <c r="AB300" s="26" t="e">
        <f>(R300-'ModelParams Lw'!R$10)/'ModelParams Lw'!R$11</f>
        <v>#DIV/0!</v>
      </c>
      <c r="AC300" s="26" t="e">
        <f>(S300-'ModelParams Lw'!S$10)/'ModelParams Lw'!S$11</f>
        <v>#DIV/0!</v>
      </c>
      <c r="AD300" s="26" t="e">
        <f>(T300-'ModelParams Lw'!T$10)/'ModelParams Lw'!T$11</f>
        <v>#DIV/0!</v>
      </c>
      <c r="AE300" s="26" t="e">
        <f>(U300-'ModelParams Lw'!U$10)/'ModelParams Lw'!U$11</f>
        <v>#DIV/0!</v>
      </c>
      <c r="AF300" s="26" t="e">
        <f>(V300-'ModelParams Lw'!V$10)/'ModelParams Lw'!V$11</f>
        <v>#DIV/0!</v>
      </c>
      <c r="AG300" s="26" t="e">
        <f t="shared" si="128"/>
        <v>#DIV/0!</v>
      </c>
      <c r="AH300" s="26" t="e">
        <f>VLOOKUP(D300*1000,'ModelParams Lw'!$A$38:$D$58,4)</f>
        <v>#N/A</v>
      </c>
      <c r="AI300" s="56" t="e">
        <f>VLOOKUP(D300*1000,'ModelParams Lw'!$A$38:$D$58,2)</f>
        <v>#N/A</v>
      </c>
      <c r="AJ300" s="46" t="e">
        <f t="shared" si="129"/>
        <v>#DIV/0!</v>
      </c>
      <c r="AK300" s="26" t="e">
        <f t="shared" si="130"/>
        <v>#VALUE!</v>
      </c>
      <c r="AL300" s="26" t="e">
        <f>IF($AI300=100,'ModelParams Lw'!R$35*'Sound Power'!$AH300^2+'ModelParams Lw'!R$36*'Sound Power'!$AH300+'ModelParams Lw'!R$37,IF($AI300=150,'ModelParams Lw'!R$38*'Sound Power'!$AH300^2+'ModelParams Lw'!R$39*'Sound Power'!$AH300+'ModelParams Lw'!R$40,'ModelParams Lw'!R$41*'Sound Power'!$AH300^2+'ModelParams Lw'!R$42*'Sound Power'!$AH300+'ModelParams Lw'!R$43))</f>
        <v>#N/A</v>
      </c>
      <c r="AM300" s="26" t="e">
        <f>IF($AI300=100,'ModelParams Lw'!S$35*'Sound Power'!$AH300^2+'ModelParams Lw'!S$36*'Sound Power'!$AH300+'ModelParams Lw'!S$37,IF($AI300=150,'ModelParams Lw'!S$38*'Sound Power'!$AH300^2+'ModelParams Lw'!S$39*'Sound Power'!$AH300+'ModelParams Lw'!S$40,'ModelParams Lw'!S$41*'Sound Power'!$AH300^2+'ModelParams Lw'!S$42*'Sound Power'!$AH300+'ModelParams Lw'!S$43))</f>
        <v>#N/A</v>
      </c>
      <c r="AN300" s="26" t="e">
        <f>IF($AI300=100,'ModelParams Lw'!T$35*'Sound Power'!$AH300^2+'ModelParams Lw'!T$36*'Sound Power'!$AH300+'ModelParams Lw'!T$37,IF($AI300=150,'ModelParams Lw'!T$38*'Sound Power'!$AH300^2+'ModelParams Lw'!T$39*'Sound Power'!$AH300+'ModelParams Lw'!T$40,'ModelParams Lw'!T$41*'Sound Power'!$AH300^2+'ModelParams Lw'!T$42*'Sound Power'!$AH300+'ModelParams Lw'!T$43))</f>
        <v>#N/A</v>
      </c>
      <c r="AO300" s="26" t="e">
        <f>IF($AI300=100,'ModelParams Lw'!U$35*'Sound Power'!$AH300^2+'ModelParams Lw'!U$36*'Sound Power'!$AH300+'ModelParams Lw'!U$37,IF($AI300=150,'ModelParams Lw'!U$38*'Sound Power'!$AH300^2+'ModelParams Lw'!U$39*'Sound Power'!$AH300+'ModelParams Lw'!U$40,'ModelParams Lw'!U$41*'Sound Power'!$AH300^2+'ModelParams Lw'!U$42*'Sound Power'!$AH300+'ModelParams Lw'!U$43))</f>
        <v>#N/A</v>
      </c>
      <c r="AP300" s="26" t="e">
        <f>IF($AI300=100,'ModelParams Lw'!V$35*'Sound Power'!$AH300^2+'ModelParams Lw'!V$36*'Sound Power'!$AH300+'ModelParams Lw'!V$37,IF($AI300=150,'ModelParams Lw'!V$38*'Sound Power'!$AH300^2+'ModelParams Lw'!V$39*'Sound Power'!$AH300+'ModelParams Lw'!V$40,'ModelParams Lw'!V$41*'Sound Power'!$AH300^2+'ModelParams Lw'!V$42*'Sound Power'!$AH300+'ModelParams Lw'!V$43))</f>
        <v>#N/A</v>
      </c>
      <c r="AQ300" s="26" t="e">
        <f>IF($AI300=100,'ModelParams Lw'!W$35*'Sound Power'!$AH300^2+'ModelParams Lw'!W$36*'Sound Power'!$AH300+'ModelParams Lw'!W$37,IF($AI300=150,'ModelParams Lw'!W$38*'Sound Power'!$AH300^2+'ModelParams Lw'!W$39*'Sound Power'!$AH300+'ModelParams Lw'!W$40,'ModelParams Lw'!W$41*'Sound Power'!$AH300^2+'ModelParams Lw'!W$42*'Sound Power'!$AH300+'ModelParams Lw'!W$43))</f>
        <v>#N/A</v>
      </c>
      <c r="AR300" s="26" t="e">
        <f t="shared" si="131"/>
        <v>#VALUE!</v>
      </c>
      <c r="AS300" s="26" t="e">
        <f>IF(26.83*LN($AJ300)-11.791-'ModelParams Lw'!B$35&lt;0,0,26.83*LN($AJ300)-11.791-'ModelParams Lw'!B$35)</f>
        <v>#DIV/0!</v>
      </c>
      <c r="AT300" s="26" t="e">
        <f>IF(26.83*LN($AJ300)-11.791-'ModelParams Lw'!C$35&lt;0,0,26.83*LN($AJ300)-11.791-'ModelParams Lw'!C$35)</f>
        <v>#DIV/0!</v>
      </c>
      <c r="AU300" s="26" t="e">
        <f>IF(26.83*LN($AJ300)-11.791-'ModelParams Lw'!D$35&lt;0,0,26.83*LN($AJ300)-11.791-'ModelParams Lw'!D$35)</f>
        <v>#DIV/0!</v>
      </c>
      <c r="AV300" s="26" t="e">
        <f>IF(26.83*LN($AJ300)-11.791-'ModelParams Lw'!E$35&lt;0,0,26.83*LN($AJ300)-11.791-'ModelParams Lw'!E$35)</f>
        <v>#DIV/0!</v>
      </c>
      <c r="AW300" s="26" t="e">
        <f>IF(26.83*LN($AJ300)-11.791-'ModelParams Lw'!F$35&lt;0,0,26.83*LN($AJ300)-11.791-'ModelParams Lw'!F$35)</f>
        <v>#DIV/0!</v>
      </c>
      <c r="AX300" s="26" t="e">
        <f>IF(26.83*LN($AJ300)-11.791-'ModelParams Lw'!G$35&lt;0,0,26.83*LN($AJ300)-11.791-'ModelParams Lw'!G$35)</f>
        <v>#DIV/0!</v>
      </c>
      <c r="AY300" s="26" t="e">
        <f>IF(26.83*LN($AJ300)-11.791-'ModelParams Lw'!H$35&lt;0,0,26.83*LN($AJ300)-11.791-'ModelParams Lw'!H$35)</f>
        <v>#DIV/0!</v>
      </c>
      <c r="AZ300" s="26" t="e">
        <f>IF(26.83*LN($AJ300)-11.791-'ModelParams Lw'!I$35&lt;0,0,26.83*LN($AJ300)-11.791-'ModelParams Lw'!I$35)</f>
        <v>#DIV/0!</v>
      </c>
      <c r="BA300" s="26" t="e">
        <f t="shared" si="119"/>
        <v>#DIV/0!</v>
      </c>
      <c r="BB300" s="26" t="e">
        <f t="shared" si="120"/>
        <v>#DIV/0!</v>
      </c>
      <c r="BC300" s="26" t="e">
        <f t="shared" si="121"/>
        <v>#DIV/0!</v>
      </c>
      <c r="BD300" s="26" t="e">
        <f t="shared" si="122"/>
        <v>#DIV/0!</v>
      </c>
      <c r="BE300" s="26" t="e">
        <f t="shared" si="123"/>
        <v>#DIV/0!</v>
      </c>
      <c r="BF300" s="26" t="e">
        <f t="shared" si="124"/>
        <v>#DIV/0!</v>
      </c>
      <c r="BG300" s="26" t="e">
        <f t="shared" si="125"/>
        <v>#DIV/0!</v>
      </c>
      <c r="BH300" s="26" t="e">
        <f t="shared" si="126"/>
        <v>#DIV/0!</v>
      </c>
      <c r="BI300" s="26" t="e">
        <f>10*LOG10(IF(BA300="",0,POWER(10,((BA300+'ModelParams Lw'!$O$4)/10))) +IF(BB300="",0,POWER(10,((BB300+'ModelParams Lw'!$P$4)/10))) +IF(BC300="",0,POWER(10,((BC300+'ModelParams Lw'!$Q$4)/10))) +IF(BD300="",0,POWER(10,((BD300+'ModelParams Lw'!$R$4)/10))) +IF(BE300="",0,POWER(10,((BE300+'ModelParams Lw'!$S$4)/10))) +IF(BF300="",0,POWER(10,((BF300+'ModelParams Lw'!$T$4)/10))) +IF(BG300="",0,POWER(10,((BG300+'ModelParams Lw'!$U$4)/10)))+IF(BH300="",0,POWER(10,((BH300+'ModelParams Lw'!$V$4)/10))))</f>
        <v>#DIV/0!</v>
      </c>
      <c r="BJ300" s="26" t="e">
        <f t="shared" si="132"/>
        <v>#DIV/0!</v>
      </c>
      <c r="BK300" s="26" t="e">
        <f>(BA300-'ModelParams Lw'!O$10)/'ModelParams Lw'!O$11</f>
        <v>#DIV/0!</v>
      </c>
      <c r="BL300" s="26" t="e">
        <f>(BB300-'ModelParams Lw'!P$10)/'ModelParams Lw'!P$11</f>
        <v>#DIV/0!</v>
      </c>
      <c r="BM300" s="26" t="e">
        <f>(BC300-'ModelParams Lw'!Q$10)/'ModelParams Lw'!Q$11</f>
        <v>#DIV/0!</v>
      </c>
      <c r="BN300" s="26" t="e">
        <f>(BD300-'ModelParams Lw'!R$10)/'ModelParams Lw'!R$11</f>
        <v>#DIV/0!</v>
      </c>
      <c r="BO300" s="26" t="e">
        <f>(BE300-'ModelParams Lw'!S$10)/'ModelParams Lw'!S$11</f>
        <v>#DIV/0!</v>
      </c>
      <c r="BP300" s="26" t="e">
        <f>(BF300-'ModelParams Lw'!T$10)/'ModelParams Lw'!T$11</f>
        <v>#DIV/0!</v>
      </c>
      <c r="BQ300" s="26" t="e">
        <f>(BG300-'ModelParams Lw'!U$10)/'ModelParams Lw'!U$11</f>
        <v>#DIV/0!</v>
      </c>
      <c r="BR300" s="26" t="e">
        <f>(BH300-'ModelParams Lw'!V$10)/'ModelParams Lw'!V$11</f>
        <v>#DIV/0!</v>
      </c>
      <c r="BS300" s="23" t="e">
        <f>IF(Calcul!$E302="SW",DEGREES(ACOS(1-(1/'ModelParams Lw'!C$25*SQRT(0.5*1.2/'Sound Power'!$C300)*('Sound Power'!$B300/3600)/('Sound Power'!$D300)/('Sound Power'!$F300)))),DEGREES(ACOS(1-(1/'ModelParams Lw'!C$29*SQRT(0.5*1.2/'Sound Power'!$C300)*('Sound Power'!$B300/3600)/('Sound Power'!$D300)/('Sound Power'!$F300)))))</f>
        <v>#DIV/0!</v>
      </c>
      <c r="BT300" s="23" t="e">
        <f>IF(Calcul!$E302="SW",DEGREES(ACOS(1-(1/'ModelParams Lw'!D$25*SQRT(0.5*1.2/'Sound Power'!$C300)*('Sound Power'!$B300/3600)/('Sound Power'!$D300)/('Sound Power'!$F300)))),DEGREES(ACOS(1-(1/'ModelParams Lw'!D$29*SQRT(0.5*1.2/'Sound Power'!$C300)*('Sound Power'!$B300/3600)/('Sound Power'!$D300)/('Sound Power'!$F300)))))</f>
        <v>#DIV/0!</v>
      </c>
      <c r="BU300" s="23" t="e">
        <f>IF(Calcul!$E302="SW",DEGREES(ACOS(1-(1/'ModelParams Lw'!E$25*SQRT(0.5*1.2/'Sound Power'!$C300)*('Sound Power'!$B300/3600)/('Sound Power'!$D300)/('Sound Power'!$F300)))),DEGREES(ACOS(1-(1/'ModelParams Lw'!E$29*SQRT(0.5*1.2/'Sound Power'!$C300)*('Sound Power'!$B300/3600)/('Sound Power'!$D300)/('Sound Power'!$F300)))))</f>
        <v>#DIV/0!</v>
      </c>
      <c r="BV300" s="23" t="e">
        <f>IF(Calcul!$E302="SW",DEGREES(ACOS(1-(1/'ModelParams Lw'!F$25*SQRT(0.5*1.2/'Sound Power'!$C300)*('Sound Power'!$B300/3600)/('Sound Power'!$D300)/('Sound Power'!$F300)))),DEGREES(ACOS(1-(1/'ModelParams Lw'!F$29*SQRT(0.5*1.2/'Sound Power'!$C300)*('Sound Power'!$B300/3600)/('Sound Power'!$D300)/('Sound Power'!$F300)))))</f>
        <v>#DIV/0!</v>
      </c>
      <c r="BW300" s="23" t="e">
        <f>IF(Calcul!$E302="SW",DEGREES(ACOS(1-(1/'ModelParams Lw'!G$25*SQRT(0.5*1.2/'Sound Power'!$C300)*('Sound Power'!$B300/3600)/('Sound Power'!$D300)/('Sound Power'!$F300)))),DEGREES(ACOS(1-(1/'ModelParams Lw'!G$29*SQRT(0.5*1.2/'Sound Power'!$C300)*('Sound Power'!$B300/3600)/('Sound Power'!$D300)/('Sound Power'!$F300)))))</f>
        <v>#DIV/0!</v>
      </c>
      <c r="BX300" s="23" t="e">
        <f>IF(Calcul!$E302="SW",DEGREES(ACOS(1-(1/'ModelParams Lw'!H$25*SQRT(0.5*1.2/'Sound Power'!$C300)*('Sound Power'!$B300/3600)/('Sound Power'!$D300)/('Sound Power'!$F300)))),DEGREES(ACOS(1-(1/'ModelParams Lw'!H$29*SQRT(0.5*1.2/'Sound Power'!$C300)*('Sound Power'!$B300/3600)/('Sound Power'!$D300)/('Sound Power'!$F300)))))</f>
        <v>#DIV/0!</v>
      </c>
      <c r="BY300" s="23" t="e">
        <f>IF(Calcul!$E302="SW",DEGREES(ACOS(1-(1/'ModelParams Lw'!I$25*SQRT(0.5*1.2/'Sound Power'!$C300)*('Sound Power'!$B300/3600)/('Sound Power'!$D300)/('Sound Power'!$F300)))),DEGREES(ACOS(1-(1/'ModelParams Lw'!I$29*SQRT(0.5*1.2/'Sound Power'!$C300)*('Sound Power'!$B300/3600)/('Sound Power'!$D300)/('Sound Power'!$F300)))))</f>
        <v>#DIV/0!</v>
      </c>
      <c r="BZ300" s="23" t="e">
        <f>IF(Calcul!$E302="SW",DEGREES(ACOS(1-(1/'ModelParams Lw'!J$25*SQRT(0.5*1.2/'Sound Power'!$C300)*('Sound Power'!$B300/3600)/('Sound Power'!$D300)/('Sound Power'!$F300)))),DEGREES(ACOS(1-(1/'ModelParams Lw'!J$29*SQRT(0.5*1.2/'Sound Power'!$C300)*('Sound Power'!$B300/3600)/('Sound Power'!$D300)/('Sound Power'!$F300)))))</f>
        <v>#DIV/0!</v>
      </c>
      <c r="CA300" s="26" t="e">
        <f>IF(Calcul!$E302="SW",'ModelParams Lw'!C$22+'ModelParams Lw'!C$23*LOG('Sound Power'!$D300/'Sound Power'!$E300)+'ModelParams Lw'!C$24*LN('Sound Power'!BS300),IF('ModelParams Lw'!C$26+'ModelParams Lw'!C$27*LOG('Sound Power'!$D300/'Sound Power'!$E300)+'ModelParams Lw'!C$28*LN('Sound Power'!BS300)&lt;'ModelParams Lw'!C$22+'ModelParams Lw'!C$23*LOG('Sound Power'!$D300/'Sound Power'!$E300)+'ModelParams Lw'!C$24*LN('Sound Power'!BS300),'ModelParams Lw'!C$22+'ModelParams Lw'!C$23*LOG('Sound Power'!$D300/'Sound Power'!$E300)+'ModelParams Lw'!C$24*LN('Sound Power'!BS300),'ModelParams Lw'!C$26+'ModelParams Lw'!C$27*LOG('Sound Power'!$D300/'Sound Power'!$E300)+'ModelParams Lw'!C$28*LN('Sound Power'!BS300)))</f>
        <v>#DIV/0!</v>
      </c>
      <c r="CB300" s="26" t="e">
        <f>IF(Calcul!$E302="SW",'ModelParams Lw'!D$22+'ModelParams Lw'!D$23*LOG('Sound Power'!$D300/'Sound Power'!$E300)+'ModelParams Lw'!D$24*LN('Sound Power'!BT300),IF('ModelParams Lw'!D$26+'ModelParams Lw'!D$27*LOG('Sound Power'!$D300/'Sound Power'!$E300)+'ModelParams Lw'!D$28*LN('Sound Power'!BT300)&lt;'ModelParams Lw'!D$22+'ModelParams Lw'!D$23*LOG('Sound Power'!$D300/'Sound Power'!$E300)+'ModelParams Lw'!D$24*LN('Sound Power'!BT300),'ModelParams Lw'!D$22+'ModelParams Lw'!D$23*LOG('Sound Power'!$D300/'Sound Power'!$E300)+'ModelParams Lw'!D$24*LN('Sound Power'!BT300),'ModelParams Lw'!D$26+'ModelParams Lw'!D$27*LOG('Sound Power'!$D300/'Sound Power'!$E300)+'ModelParams Lw'!D$28*LN('Sound Power'!BT300)))</f>
        <v>#DIV/0!</v>
      </c>
      <c r="CC300" s="26" t="e">
        <f>IF(Calcul!$E302="SW",'ModelParams Lw'!E$22+'ModelParams Lw'!E$23*LOG('Sound Power'!$D300/'Sound Power'!$E300)+'ModelParams Lw'!E$24*LN('Sound Power'!BU300),IF('ModelParams Lw'!E$26+'ModelParams Lw'!E$27*LOG('Sound Power'!$D300/'Sound Power'!$E300)+'ModelParams Lw'!E$28*LN('Sound Power'!BU300)&lt;'ModelParams Lw'!E$22+'ModelParams Lw'!E$23*LOG('Sound Power'!$D300/'Sound Power'!$E300)+'ModelParams Lw'!E$24*LN('Sound Power'!BU300),'ModelParams Lw'!E$22+'ModelParams Lw'!E$23*LOG('Sound Power'!$D300/'Sound Power'!$E300)+'ModelParams Lw'!E$24*LN('Sound Power'!BU300),'ModelParams Lw'!E$26+'ModelParams Lw'!E$27*LOG('Sound Power'!$D300/'Sound Power'!$E300)+'ModelParams Lw'!E$28*LN('Sound Power'!BU300)))</f>
        <v>#DIV/0!</v>
      </c>
      <c r="CD300" s="26" t="e">
        <f>IF(Calcul!$E302="SW",'ModelParams Lw'!F$22+'ModelParams Lw'!F$23*LOG('Sound Power'!$D300/'Sound Power'!$E300)+'ModelParams Lw'!F$24*LN('Sound Power'!BV300),IF('ModelParams Lw'!F$26+'ModelParams Lw'!F$27*LOG('Sound Power'!$D300/'Sound Power'!$E300)+'ModelParams Lw'!F$28*LN('Sound Power'!BV300)&lt;'ModelParams Lw'!F$22+'ModelParams Lw'!F$23*LOG('Sound Power'!$D300/'Sound Power'!$E300)+'ModelParams Lw'!F$24*LN('Sound Power'!BV300),'ModelParams Lw'!F$22+'ModelParams Lw'!F$23*LOG('Sound Power'!$D300/'Sound Power'!$E300)+'ModelParams Lw'!F$24*LN('Sound Power'!BV300),'ModelParams Lw'!F$26+'ModelParams Lw'!F$27*LOG('Sound Power'!$D300/'Sound Power'!$E300)+'ModelParams Lw'!F$28*LN('Sound Power'!BV300)))</f>
        <v>#DIV/0!</v>
      </c>
      <c r="CE300" s="26" t="e">
        <f>IF(Calcul!$E302="SW",'ModelParams Lw'!G$22+'ModelParams Lw'!G$23*LOG('Sound Power'!$D300/'Sound Power'!$E300)+'ModelParams Lw'!G$24*LN('Sound Power'!BW300),IF('ModelParams Lw'!G$26+'ModelParams Lw'!G$27*LOG('Sound Power'!$D300/'Sound Power'!$E300)+'ModelParams Lw'!G$28*LN('Sound Power'!BW300)&lt;'ModelParams Lw'!G$22+'ModelParams Lw'!G$23*LOG('Sound Power'!$D300/'Sound Power'!$E300)+'ModelParams Lw'!G$24*LN('Sound Power'!BW300),'ModelParams Lw'!G$22+'ModelParams Lw'!G$23*LOG('Sound Power'!$D300/'Sound Power'!$E300)+'ModelParams Lw'!G$24*LN('Sound Power'!BW300),'ModelParams Lw'!G$26+'ModelParams Lw'!G$27*LOG('Sound Power'!$D300/'Sound Power'!$E300)+'ModelParams Lw'!G$28*LN('Sound Power'!BW300)))</f>
        <v>#DIV/0!</v>
      </c>
      <c r="CF300" s="26" t="e">
        <f>IF(Calcul!$E302="SW",'ModelParams Lw'!H$22+'ModelParams Lw'!H$23*LOG('Sound Power'!$D300/'Sound Power'!$E300)+'ModelParams Lw'!H$24*LN('Sound Power'!BX300),IF('ModelParams Lw'!H$26+'ModelParams Lw'!H$27*LOG('Sound Power'!$D300/'Sound Power'!$E300)+'ModelParams Lw'!H$28*LN('Sound Power'!BX300)&lt;'ModelParams Lw'!H$22+'ModelParams Lw'!H$23*LOG('Sound Power'!$D300/'Sound Power'!$E300)+'ModelParams Lw'!H$24*LN('Sound Power'!BX300),'ModelParams Lw'!H$22+'ModelParams Lw'!H$23*LOG('Sound Power'!$D300/'Sound Power'!$E300)+'ModelParams Lw'!H$24*LN('Sound Power'!BX300),'ModelParams Lw'!H$26+'ModelParams Lw'!H$27*LOG('Sound Power'!$D300/'Sound Power'!$E300)+'ModelParams Lw'!H$28*LN('Sound Power'!BX300)))</f>
        <v>#DIV/0!</v>
      </c>
      <c r="CG300" s="26" t="e">
        <f>IF(Calcul!$E302="SW",'ModelParams Lw'!I$22+'ModelParams Lw'!I$23*LOG('Sound Power'!$D300/'Sound Power'!$E300)+'ModelParams Lw'!I$24*LN('Sound Power'!BY300),IF('ModelParams Lw'!I$26+'ModelParams Lw'!I$27*LOG('Sound Power'!$D300/'Sound Power'!$E300)+'ModelParams Lw'!I$28*LN('Sound Power'!BY300)&lt;'ModelParams Lw'!I$22+'ModelParams Lw'!I$23*LOG('Sound Power'!$D300/'Sound Power'!$E300)+'ModelParams Lw'!I$24*LN('Sound Power'!BY300),'ModelParams Lw'!I$22+'ModelParams Lw'!I$23*LOG('Sound Power'!$D300/'Sound Power'!$E300)+'ModelParams Lw'!I$24*LN('Sound Power'!BY300),'ModelParams Lw'!I$26+'ModelParams Lw'!I$27*LOG('Sound Power'!$D300/'Sound Power'!$E300)+'ModelParams Lw'!I$28*LN('Sound Power'!BY300)))</f>
        <v>#DIV/0!</v>
      </c>
      <c r="CH300" s="26" t="e">
        <f>IF(Calcul!$E302="SW",'ModelParams Lw'!J$22+'ModelParams Lw'!J$23*LOG('Sound Power'!$D300/'Sound Power'!$E300)+'ModelParams Lw'!J$24*LN('Sound Power'!BZ300),IF('ModelParams Lw'!J$26+'ModelParams Lw'!J$27*LOG('Sound Power'!$D300/'Sound Power'!$E300)+'ModelParams Lw'!J$28*LN('Sound Power'!BZ300)&lt;'ModelParams Lw'!J$22+'ModelParams Lw'!J$23*LOG('Sound Power'!$D300/'Sound Power'!$E300)+'ModelParams Lw'!J$24*LN('Sound Power'!BZ300),'ModelParams Lw'!J$22+'ModelParams Lw'!J$23*LOG('Sound Power'!$D300/'Sound Power'!$E300)+'ModelParams Lw'!J$24*LN('Sound Power'!BZ300),'ModelParams Lw'!J$26+'ModelParams Lw'!J$27*LOG('Sound Power'!$D300/'Sound Power'!$E300)+'ModelParams Lw'!J$28*LN('Sound Power'!BZ300)))</f>
        <v>#DIV/0!</v>
      </c>
      <c r="CI300" s="26" t="e">
        <f t="shared" si="133"/>
        <v>#DIV/0!</v>
      </c>
      <c r="CJ300" s="26" t="e">
        <f t="shared" si="134"/>
        <v>#DIV/0!</v>
      </c>
      <c r="CK300" s="26" t="e">
        <f t="shared" si="135"/>
        <v>#DIV/0!</v>
      </c>
      <c r="CL300" s="26" t="e">
        <f t="shared" si="136"/>
        <v>#DIV/0!</v>
      </c>
      <c r="CM300" s="26" t="e">
        <f t="shared" si="137"/>
        <v>#DIV/0!</v>
      </c>
      <c r="CN300" s="26" t="e">
        <f t="shared" si="138"/>
        <v>#DIV/0!</v>
      </c>
      <c r="CO300" s="26" t="e">
        <f t="shared" si="139"/>
        <v>#DIV/0!</v>
      </c>
      <c r="CP300" s="26" t="e">
        <f t="shared" si="140"/>
        <v>#DIV/0!</v>
      </c>
      <c r="CQ300" s="26" t="e">
        <f>10*LOG10(IF(CI300="",0,POWER(10,((CI300+'ModelParams Lw'!$O$4)/10))) +IF(CJ300="",0,POWER(10,((CJ300+'ModelParams Lw'!$P$4)/10))) +IF(CK300="",0,POWER(10,((CK300+'ModelParams Lw'!$Q$4)/10))) +IF(CL300="",0,POWER(10,((CL300+'ModelParams Lw'!$R$4)/10))) +IF(CM300="",0,POWER(10,((CM300+'ModelParams Lw'!$S$4)/10))) +IF(CN300="",0,POWER(10,((CN300+'ModelParams Lw'!$T$4)/10))) +IF(CO300="",0,POWER(10,((CO300+'ModelParams Lw'!$U$4)/10)))+IF(CP300="",0,POWER(10,((CP300+'ModelParams Lw'!$V$4)/10))))</f>
        <v>#DIV/0!</v>
      </c>
      <c r="CR300" s="26" t="e">
        <f t="shared" si="141"/>
        <v>#DIV/0!</v>
      </c>
      <c r="CS300" s="26" t="e">
        <f>(CI300-'ModelParams Lw'!$O$10)/'ModelParams Lw'!$O$11</f>
        <v>#DIV/0!</v>
      </c>
      <c r="CT300" s="26" t="e">
        <f>(CJ300-'ModelParams Lw'!$P$10)/'ModelParams Lw'!$P$11</f>
        <v>#DIV/0!</v>
      </c>
      <c r="CU300" s="26" t="e">
        <f>(CK300-'ModelParams Lw'!$Q$10)/'ModelParams Lw'!$Q$11</f>
        <v>#DIV/0!</v>
      </c>
      <c r="CV300" s="26" t="e">
        <f>(CL300-'ModelParams Lw'!$R$10)/'ModelParams Lw'!$R$11</f>
        <v>#DIV/0!</v>
      </c>
      <c r="CW300" s="26" t="e">
        <f>(CM300-'ModelParams Lw'!$S$10)/'ModelParams Lw'!$S$11</f>
        <v>#DIV/0!</v>
      </c>
      <c r="CX300" s="26" t="e">
        <f>(CN300-'ModelParams Lw'!$T$10)/'ModelParams Lw'!$T$11</f>
        <v>#DIV/0!</v>
      </c>
      <c r="CY300" s="26" t="e">
        <f>(CO300-'ModelParams Lw'!$U$10)/'ModelParams Lw'!$U$11</f>
        <v>#DIV/0!</v>
      </c>
      <c r="CZ300" s="26" t="e">
        <f>(CP300-'ModelParams Lw'!$V$10)/'ModelParams Lw'!$V$11</f>
        <v>#DIV/0!</v>
      </c>
    </row>
    <row r="301" spans="1:104" x14ac:dyDescent="0.2">
      <c r="AJ301" s="46"/>
    </row>
    <row r="302" spans="1:104" x14ac:dyDescent="0.2">
      <c r="AJ302" s="46"/>
    </row>
    <row r="303" spans="1:104" x14ac:dyDescent="0.2">
      <c r="AJ303" s="46"/>
    </row>
    <row r="304" spans="1:104" x14ac:dyDescent="0.2">
      <c r="AJ304" s="46"/>
    </row>
    <row r="305" spans="36:36" x14ac:dyDescent="0.2">
      <c r="AJ305" s="46"/>
    </row>
    <row r="306" spans="36:36" x14ac:dyDescent="0.2">
      <c r="AJ306" s="46"/>
    </row>
    <row r="307" spans="36:36" x14ac:dyDescent="0.2">
      <c r="AJ307" s="46"/>
    </row>
    <row r="308" spans="36:36" x14ac:dyDescent="0.2">
      <c r="AJ308" s="46"/>
    </row>
    <row r="309" spans="36:36" x14ac:dyDescent="0.2">
      <c r="AJ309" s="46"/>
    </row>
    <row r="310" spans="36:36" x14ac:dyDescent="0.2">
      <c r="AJ310" s="46"/>
    </row>
    <row r="311" spans="36:36" x14ac:dyDescent="0.2">
      <c r="AJ311" s="46"/>
    </row>
    <row r="312" spans="36:36" x14ac:dyDescent="0.2">
      <c r="AJ312" s="46"/>
    </row>
    <row r="313" spans="36:36" x14ac:dyDescent="0.2">
      <c r="AJ313" s="46"/>
    </row>
    <row r="314" spans="36:36" x14ac:dyDescent="0.2">
      <c r="AJ314" s="46"/>
    </row>
    <row r="315" spans="36:36" x14ac:dyDescent="0.2">
      <c r="AJ315" s="46"/>
    </row>
    <row r="316" spans="36:36" x14ac:dyDescent="0.2">
      <c r="AJ316" s="46"/>
    </row>
    <row r="317" spans="36:36" x14ac:dyDescent="0.2">
      <c r="AJ317" s="46"/>
    </row>
    <row r="318" spans="36:36" x14ac:dyDescent="0.2">
      <c r="AJ318" s="46"/>
    </row>
    <row r="319" spans="36:36" x14ac:dyDescent="0.2">
      <c r="AJ319" s="46"/>
    </row>
    <row r="320" spans="36:36" x14ac:dyDescent="0.2">
      <c r="AJ320" s="46"/>
    </row>
    <row r="321" spans="36:36" x14ac:dyDescent="0.2">
      <c r="AJ321" s="46"/>
    </row>
    <row r="322" spans="36:36" x14ac:dyDescent="0.2">
      <c r="AJ322" s="46"/>
    </row>
    <row r="323" spans="36:36" x14ac:dyDescent="0.2">
      <c r="AJ323" s="46"/>
    </row>
    <row r="324" spans="36:36" x14ac:dyDescent="0.2">
      <c r="AJ324" s="46"/>
    </row>
    <row r="325" spans="36:36" x14ac:dyDescent="0.2">
      <c r="AJ325" s="46"/>
    </row>
    <row r="326" spans="36:36" x14ac:dyDescent="0.2">
      <c r="AJ326" s="46"/>
    </row>
    <row r="327" spans="36:36" x14ac:dyDescent="0.2">
      <c r="AJ327" s="46"/>
    </row>
    <row r="328" spans="36:36" x14ac:dyDescent="0.2">
      <c r="AJ328" s="46"/>
    </row>
    <row r="329" spans="36:36" x14ac:dyDescent="0.2">
      <c r="AJ329" s="46"/>
    </row>
    <row r="330" spans="36:36" x14ac:dyDescent="0.2">
      <c r="AJ330" s="46"/>
    </row>
    <row r="331" spans="36:36" x14ac:dyDescent="0.2">
      <c r="AJ331" s="46"/>
    </row>
    <row r="332" spans="36:36" x14ac:dyDescent="0.2">
      <c r="AJ332" s="46"/>
    </row>
    <row r="333" spans="36:36" x14ac:dyDescent="0.2">
      <c r="AJ333" s="46"/>
    </row>
    <row r="334" spans="36:36" x14ac:dyDescent="0.2">
      <c r="AJ334" s="46"/>
    </row>
    <row r="335" spans="36:36" x14ac:dyDescent="0.2">
      <c r="AJ335" s="46"/>
    </row>
    <row r="336" spans="36:36" x14ac:dyDescent="0.2">
      <c r="AJ336" s="46"/>
    </row>
    <row r="337" spans="36:36" x14ac:dyDescent="0.2">
      <c r="AJ337" s="46"/>
    </row>
    <row r="338" spans="36:36" x14ac:dyDescent="0.2">
      <c r="AJ338" s="46"/>
    </row>
    <row r="339" spans="36:36" x14ac:dyDescent="0.2">
      <c r="AJ339" s="46"/>
    </row>
    <row r="340" spans="36:36" x14ac:dyDescent="0.2">
      <c r="AJ340" s="46"/>
    </row>
    <row r="341" spans="36:36" x14ac:dyDescent="0.2">
      <c r="AJ341" s="46"/>
    </row>
    <row r="342" spans="36:36" x14ac:dyDescent="0.2">
      <c r="AJ342" s="46"/>
    </row>
    <row r="343" spans="36:36" x14ac:dyDescent="0.2">
      <c r="AJ343" s="46"/>
    </row>
    <row r="344" spans="36:36" x14ac:dyDescent="0.2">
      <c r="AJ344" s="46"/>
    </row>
    <row r="345" spans="36:36" x14ac:dyDescent="0.2">
      <c r="AJ345" s="46"/>
    </row>
    <row r="346" spans="36:36" x14ac:dyDescent="0.2">
      <c r="AJ346" s="46"/>
    </row>
    <row r="347" spans="36:36" x14ac:dyDescent="0.2">
      <c r="AJ347" s="46"/>
    </row>
    <row r="348" spans="36:36" x14ac:dyDescent="0.2">
      <c r="AJ348" s="46"/>
    </row>
    <row r="349" spans="36:36" x14ac:dyDescent="0.2">
      <c r="AJ349" s="46"/>
    </row>
    <row r="350" spans="36:36" x14ac:dyDescent="0.2">
      <c r="AJ350" s="46"/>
    </row>
    <row r="351" spans="36:36" x14ac:dyDescent="0.2">
      <c r="AJ351" s="46"/>
    </row>
    <row r="352" spans="36:36" x14ac:dyDescent="0.2">
      <c r="AJ352" s="46"/>
    </row>
    <row r="353" spans="36:36" x14ac:dyDescent="0.2">
      <c r="AJ353" s="46"/>
    </row>
    <row r="354" spans="36:36" x14ac:dyDescent="0.2">
      <c r="AJ354" s="46"/>
    </row>
    <row r="355" spans="36:36" x14ac:dyDescent="0.2">
      <c r="AJ355" s="46"/>
    </row>
    <row r="356" spans="36:36" x14ac:dyDescent="0.2">
      <c r="AJ356" s="46"/>
    </row>
    <row r="357" spans="36:36" x14ac:dyDescent="0.2">
      <c r="AJ357" s="46"/>
    </row>
    <row r="358" spans="36:36" x14ac:dyDescent="0.2">
      <c r="AJ358" s="46"/>
    </row>
    <row r="359" spans="36:36" x14ac:dyDescent="0.2">
      <c r="AJ359" s="46"/>
    </row>
    <row r="360" spans="36:36" x14ac:dyDescent="0.2">
      <c r="AJ360" s="46"/>
    </row>
    <row r="361" spans="36:36" x14ac:dyDescent="0.2">
      <c r="AJ361" s="46"/>
    </row>
    <row r="362" spans="36:36" x14ac:dyDescent="0.2">
      <c r="AJ362" s="46"/>
    </row>
    <row r="363" spans="36:36" x14ac:dyDescent="0.2">
      <c r="AJ363" s="46"/>
    </row>
    <row r="364" spans="36:36" x14ac:dyDescent="0.2">
      <c r="AJ364" s="46"/>
    </row>
    <row r="365" spans="36:36" x14ac:dyDescent="0.2">
      <c r="AJ365" s="46"/>
    </row>
    <row r="366" spans="36:36" x14ac:dyDescent="0.2">
      <c r="AJ366" s="46"/>
    </row>
    <row r="367" spans="36:36" x14ac:dyDescent="0.2">
      <c r="AJ367" s="46"/>
    </row>
    <row r="368" spans="36:36" x14ac:dyDescent="0.2">
      <c r="AJ368" s="46"/>
    </row>
    <row r="369" spans="36:36" x14ac:dyDescent="0.2">
      <c r="AJ369" s="46"/>
    </row>
    <row r="370" spans="36:36" x14ac:dyDescent="0.2">
      <c r="AJ370" s="46"/>
    </row>
    <row r="371" spans="36:36" x14ac:dyDescent="0.2">
      <c r="AJ371" s="46"/>
    </row>
    <row r="372" spans="36:36" x14ac:dyDescent="0.2">
      <c r="AJ372" s="46"/>
    </row>
    <row r="373" spans="36:36" x14ac:dyDescent="0.2">
      <c r="AJ373" s="46"/>
    </row>
    <row r="374" spans="36:36" x14ac:dyDescent="0.2">
      <c r="AJ374" s="46"/>
    </row>
    <row r="375" spans="36:36" x14ac:dyDescent="0.2">
      <c r="AJ375" s="46"/>
    </row>
    <row r="376" spans="36:36" x14ac:dyDescent="0.2">
      <c r="AJ376" s="46"/>
    </row>
    <row r="377" spans="36:36" x14ac:dyDescent="0.2">
      <c r="AJ377" s="46"/>
    </row>
    <row r="378" spans="36:36" x14ac:dyDescent="0.2">
      <c r="AJ378" s="46"/>
    </row>
    <row r="379" spans="36:36" x14ac:dyDescent="0.2">
      <c r="AJ379" s="46"/>
    </row>
    <row r="380" spans="36:36" x14ac:dyDescent="0.2">
      <c r="AJ380" s="46"/>
    </row>
    <row r="381" spans="36:36" x14ac:dyDescent="0.2">
      <c r="AJ381" s="46"/>
    </row>
    <row r="382" spans="36:36" x14ac:dyDescent="0.2">
      <c r="AJ382" s="46"/>
    </row>
    <row r="383" spans="36:36" x14ac:dyDescent="0.2">
      <c r="AJ383" s="46"/>
    </row>
    <row r="384" spans="36:36" x14ac:dyDescent="0.2">
      <c r="AJ384" s="46"/>
    </row>
    <row r="385" spans="36:36" x14ac:dyDescent="0.2">
      <c r="AJ385" s="46"/>
    </row>
    <row r="386" spans="36:36" x14ac:dyDescent="0.2">
      <c r="AJ386" s="46"/>
    </row>
    <row r="387" spans="36:36" x14ac:dyDescent="0.2">
      <c r="AJ387" s="46"/>
    </row>
    <row r="388" spans="36:36" x14ac:dyDescent="0.2">
      <c r="AJ388" s="46"/>
    </row>
    <row r="389" spans="36:36" x14ac:dyDescent="0.2">
      <c r="AJ389" s="46"/>
    </row>
    <row r="390" spans="36:36" x14ac:dyDescent="0.2">
      <c r="AJ390" s="46"/>
    </row>
    <row r="391" spans="36:36" x14ac:dyDescent="0.2">
      <c r="AJ391" s="46"/>
    </row>
    <row r="392" spans="36:36" x14ac:dyDescent="0.2">
      <c r="AJ392" s="46"/>
    </row>
    <row r="393" spans="36:36" x14ac:dyDescent="0.2">
      <c r="AJ393" s="46"/>
    </row>
    <row r="394" spans="36:36" x14ac:dyDescent="0.2">
      <c r="AJ394" s="46"/>
    </row>
    <row r="395" spans="36:36" x14ac:dyDescent="0.2">
      <c r="AJ395" s="46"/>
    </row>
    <row r="396" spans="36:36" x14ac:dyDescent="0.2">
      <c r="AJ396" s="46"/>
    </row>
    <row r="397" spans="36:36" x14ac:dyDescent="0.2">
      <c r="AJ397" s="46"/>
    </row>
    <row r="398" spans="36:36" x14ac:dyDescent="0.2">
      <c r="AJ398" s="46"/>
    </row>
    <row r="399" spans="36:36" x14ac:dyDescent="0.2">
      <c r="AJ399" s="46"/>
    </row>
    <row r="400" spans="36:36" x14ac:dyDescent="0.2">
      <c r="AJ400" s="46"/>
    </row>
    <row r="401" spans="36:36" x14ac:dyDescent="0.2">
      <c r="AJ401" s="46"/>
    </row>
    <row r="402" spans="36:36" x14ac:dyDescent="0.2">
      <c r="AJ402" s="46"/>
    </row>
    <row r="403" spans="36:36" x14ac:dyDescent="0.2">
      <c r="AJ403" s="46"/>
    </row>
    <row r="404" spans="36:36" x14ac:dyDescent="0.2">
      <c r="AJ404" s="46"/>
    </row>
    <row r="405" spans="36:36" x14ac:dyDescent="0.2">
      <c r="AJ405" s="46"/>
    </row>
    <row r="406" spans="36:36" x14ac:dyDescent="0.2">
      <c r="AJ406" s="46"/>
    </row>
    <row r="407" spans="36:36" x14ac:dyDescent="0.2">
      <c r="AJ407" s="46"/>
    </row>
    <row r="408" spans="36:36" x14ac:dyDescent="0.2">
      <c r="AJ408" s="46"/>
    </row>
    <row r="409" spans="36:36" x14ac:dyDescent="0.2">
      <c r="AJ409" s="46"/>
    </row>
    <row r="410" spans="36:36" x14ac:dyDescent="0.2">
      <c r="AJ410" s="46"/>
    </row>
    <row r="411" spans="36:36" x14ac:dyDescent="0.2">
      <c r="AJ411" s="46"/>
    </row>
    <row r="412" spans="36:36" x14ac:dyDescent="0.2">
      <c r="AJ412" s="46"/>
    </row>
    <row r="413" spans="36:36" x14ac:dyDescent="0.2">
      <c r="AJ413" s="46"/>
    </row>
    <row r="414" spans="36:36" x14ac:dyDescent="0.2">
      <c r="AJ414" s="46"/>
    </row>
    <row r="415" spans="36:36" x14ac:dyDescent="0.2">
      <c r="AJ415" s="46"/>
    </row>
    <row r="416" spans="36:36" x14ac:dyDescent="0.2">
      <c r="AJ416" s="46"/>
    </row>
    <row r="417" spans="36:36" x14ac:dyDescent="0.2">
      <c r="AJ417" s="46"/>
    </row>
    <row r="418" spans="36:36" x14ac:dyDescent="0.2">
      <c r="AJ418" s="46"/>
    </row>
    <row r="419" spans="36:36" x14ac:dyDescent="0.2">
      <c r="AJ419" s="46"/>
    </row>
    <row r="420" spans="36:36" x14ac:dyDescent="0.2">
      <c r="AJ420" s="46"/>
    </row>
    <row r="421" spans="36:36" x14ac:dyDescent="0.2">
      <c r="AJ421" s="46"/>
    </row>
    <row r="422" spans="36:36" x14ac:dyDescent="0.2">
      <c r="AJ422" s="46"/>
    </row>
    <row r="423" spans="36:36" x14ac:dyDescent="0.2">
      <c r="AJ423" s="46"/>
    </row>
    <row r="424" spans="36:36" x14ac:dyDescent="0.2">
      <c r="AJ424" s="46"/>
    </row>
    <row r="425" spans="36:36" x14ac:dyDescent="0.2">
      <c r="AJ425" s="46"/>
    </row>
    <row r="426" spans="36:36" x14ac:dyDescent="0.2">
      <c r="AJ426" s="46"/>
    </row>
    <row r="427" spans="36:36" x14ac:dyDescent="0.2">
      <c r="AJ427" s="46"/>
    </row>
    <row r="428" spans="36:36" x14ac:dyDescent="0.2">
      <c r="AJ428" s="46"/>
    </row>
    <row r="429" spans="36:36" x14ac:dyDescent="0.2">
      <c r="AJ429" s="46"/>
    </row>
    <row r="430" spans="36:36" x14ac:dyDescent="0.2">
      <c r="AJ430" s="46"/>
    </row>
    <row r="431" spans="36:36" x14ac:dyDescent="0.2">
      <c r="AJ431" s="46"/>
    </row>
    <row r="432" spans="36:36" x14ac:dyDescent="0.2">
      <c r="AJ432" s="46"/>
    </row>
    <row r="433" spans="36:36" x14ac:dyDescent="0.2">
      <c r="AJ433" s="46"/>
    </row>
    <row r="434" spans="36:36" x14ac:dyDescent="0.2">
      <c r="AJ434" s="46"/>
    </row>
    <row r="435" spans="36:36" x14ac:dyDescent="0.2">
      <c r="AJ435" s="46"/>
    </row>
    <row r="436" spans="36:36" x14ac:dyDescent="0.2">
      <c r="AJ436" s="46"/>
    </row>
    <row r="437" spans="36:36" x14ac:dyDescent="0.2">
      <c r="AJ437" s="46"/>
    </row>
    <row r="438" spans="36:36" x14ac:dyDescent="0.2">
      <c r="AJ438" s="46"/>
    </row>
  </sheetData>
  <sheetProtection algorithmName="SHA-512" hashValue="AWFpxV0IT++sHKtLrNhqqAtNmyLF3eyDTX8kIsrrbVjRzsQXy7qIpLSAXFniky+ct3Sc6ELzXvUG2iPFlqcAdQ==" saltValue="9wub2Pz94B+r2+DxG/YJ9g==" spinCount="100000" sheet="1" objects="1" scenarios="1"/>
  <mergeCells count="28">
    <mergeCell ref="CQ1:CR1"/>
    <mergeCell ref="CQ2:CR2"/>
    <mergeCell ref="CS1:CZ1"/>
    <mergeCell ref="CS2:CZ2"/>
    <mergeCell ref="AS1:AZ1"/>
    <mergeCell ref="BI1:BJ1"/>
    <mergeCell ref="BK1:BR1"/>
    <mergeCell ref="AS2:AZ2"/>
    <mergeCell ref="BI2:BJ2"/>
    <mergeCell ref="BK2:BR2"/>
    <mergeCell ref="BA1:BH1"/>
    <mergeCell ref="BA2:BH2"/>
    <mergeCell ref="G1:N1"/>
    <mergeCell ref="G2:N2"/>
    <mergeCell ref="W1:X1"/>
    <mergeCell ref="W2:X2"/>
    <mergeCell ref="CI1:CP1"/>
    <mergeCell ref="CI2:CP2"/>
    <mergeCell ref="AK1:AR1"/>
    <mergeCell ref="AK2:AR2"/>
    <mergeCell ref="Y1:AF1"/>
    <mergeCell ref="Y2:AF2"/>
    <mergeCell ref="CA1:CH1"/>
    <mergeCell ref="CA2:CH2"/>
    <mergeCell ref="O1:V1"/>
    <mergeCell ref="O2:V2"/>
    <mergeCell ref="BS1:BZ1"/>
    <mergeCell ref="BS2:B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0"/>
  <sheetViews>
    <sheetView topLeftCell="G1" zoomScale="70" zoomScaleNormal="70" workbookViewId="0">
      <selection activeCell="U16" sqref="U16"/>
    </sheetView>
  </sheetViews>
  <sheetFormatPr defaultRowHeight="15" x14ac:dyDescent="0.25"/>
  <cols>
    <col min="1" max="8" width="9.140625" style="62"/>
  </cols>
  <sheetData>
    <row r="1" spans="1:22" x14ac:dyDescent="0.25">
      <c r="A1" s="18"/>
      <c r="B1" s="18"/>
      <c r="C1" s="18"/>
      <c r="D1" s="18"/>
      <c r="E1" s="18"/>
      <c r="F1" s="18"/>
      <c r="G1" s="18"/>
      <c r="H1" s="116"/>
      <c r="L1" s="2" t="s">
        <v>212</v>
      </c>
    </row>
    <row r="2" spans="1:22" ht="18" x14ac:dyDescent="0.35">
      <c r="A2" s="19" t="str">
        <f>'Sound Power'!B2</f>
        <v>Flow rate</v>
      </c>
      <c r="B2" s="19" t="s">
        <v>3</v>
      </c>
      <c r="C2" s="19" t="s">
        <v>4</v>
      </c>
      <c r="D2" s="19" t="s">
        <v>35</v>
      </c>
      <c r="E2" s="19" t="s">
        <v>210</v>
      </c>
      <c r="F2" s="61" t="s">
        <v>95</v>
      </c>
      <c r="G2" s="19" t="s">
        <v>211</v>
      </c>
      <c r="H2" s="5" t="s">
        <v>18</v>
      </c>
      <c r="L2" s="118" t="s">
        <v>97</v>
      </c>
      <c r="M2" s="119">
        <v>2.0691962064755185E-2</v>
      </c>
      <c r="N2" s="119">
        <v>8.7743488566762645E-2</v>
      </c>
    </row>
    <row r="3" spans="1:22" x14ac:dyDescent="0.25">
      <c r="A3" s="20" t="str">
        <f>'Sound Power'!B3</f>
        <v>[m³/h]</v>
      </c>
      <c r="B3" s="20" t="s">
        <v>34</v>
      </c>
      <c r="C3" s="20" t="s">
        <v>34</v>
      </c>
      <c r="D3" s="20" t="s">
        <v>34</v>
      </c>
      <c r="E3" s="20" t="s">
        <v>96</v>
      </c>
      <c r="F3" s="20" t="s">
        <v>96</v>
      </c>
      <c r="G3" s="20" t="s">
        <v>11</v>
      </c>
      <c r="H3" s="117" t="s">
        <v>2</v>
      </c>
      <c r="L3" s="118" t="s">
        <v>98</v>
      </c>
      <c r="M3" s="119">
        <v>-0.19341054628313706</v>
      </c>
      <c r="N3" s="119">
        <v>2.0913614917587982</v>
      </c>
    </row>
    <row r="4" spans="1:22" x14ac:dyDescent="0.25">
      <c r="A4" s="13">
        <f>'Sound Power'!B4</f>
        <v>3024</v>
      </c>
      <c r="B4" s="13">
        <f>Calcul!C9/1000</f>
        <v>0.6</v>
      </c>
      <c r="C4" s="13">
        <f>Calcul!D9/1000</f>
        <v>0.2</v>
      </c>
      <c r="D4" s="13">
        <f>_xlfn.CEILING.MATH(C4*1000,100)/1000</f>
        <v>0.2</v>
      </c>
      <c r="E4" s="13">
        <f>((D4*10)*B4)/(2*(D4+B4))</f>
        <v>0.74999999999999989</v>
      </c>
      <c r="F4" s="62">
        <f>$M$4*LN(E4)+$N$4</f>
        <v>0.27947150248457286</v>
      </c>
      <c r="G4" s="13">
        <f>A4/3600/(B4*D4)</f>
        <v>7</v>
      </c>
      <c r="H4" s="73">
        <f>0.5*1.2*F4*G4^2</f>
        <v>8.2164621730464429</v>
      </c>
      <c r="L4" s="118" t="s">
        <v>99</v>
      </c>
      <c r="M4" s="119">
        <v>-0.26919026750279074</v>
      </c>
      <c r="N4" s="119">
        <v>0.20203028844552068</v>
      </c>
    </row>
    <row r="5" spans="1:22" x14ac:dyDescent="0.25">
      <c r="A5" s="13">
        <f>'Sound Power'!B5</f>
        <v>1008</v>
      </c>
      <c r="B5" s="13">
        <f>Calcul!C10/1000</f>
        <v>0.2</v>
      </c>
      <c r="C5" s="13">
        <f>Calcul!D10/1000</f>
        <v>0.2</v>
      </c>
      <c r="D5" s="13">
        <f t="shared" ref="D5:D68" si="0">_xlfn.CEILING.MATH(C5*1000,100)/1000</f>
        <v>0.2</v>
      </c>
      <c r="E5" s="13">
        <f t="shared" ref="E5:E68" si="1">((D5*10)*B5)/(2*(D5+B5))</f>
        <v>0.5</v>
      </c>
      <c r="F5" s="62">
        <f t="shared" ref="F5:F68" si="2">$M$4*LN(E5)+$N$4</f>
        <v>0.38861876339925755</v>
      </c>
      <c r="G5" s="13">
        <f t="shared" ref="G5:G68" si="3">A5/3600/(B5*D5)</f>
        <v>6.9999999999999991</v>
      </c>
      <c r="H5" s="73">
        <f t="shared" ref="H5:H68" si="4">0.5*1.2*F5*G5^2</f>
        <v>11.425391643938168</v>
      </c>
      <c r="M5" s="120"/>
      <c r="N5" s="120"/>
      <c r="O5" s="120"/>
    </row>
    <row r="6" spans="1:22" x14ac:dyDescent="0.25">
      <c r="A6" s="13">
        <f>'Sound Power'!B6</f>
        <v>3024</v>
      </c>
      <c r="B6" s="13">
        <f>Calcul!C11/1000</f>
        <v>0.2</v>
      </c>
      <c r="C6" s="13">
        <f>Calcul!D11/1000</f>
        <v>0.6</v>
      </c>
      <c r="D6" s="13">
        <f t="shared" si="0"/>
        <v>0.6</v>
      </c>
      <c r="E6" s="13">
        <f t="shared" si="1"/>
        <v>0.75000000000000011</v>
      </c>
      <c r="F6" s="62">
        <f t="shared" si="2"/>
        <v>0.27947150248457275</v>
      </c>
      <c r="G6" s="13">
        <f t="shared" si="3"/>
        <v>7</v>
      </c>
      <c r="H6" s="73">
        <f t="shared" si="4"/>
        <v>8.2164621730464376</v>
      </c>
      <c r="L6" s="120"/>
      <c r="M6" s="74"/>
      <c r="N6" s="74"/>
      <c r="O6" s="74"/>
      <c r="P6" s="74"/>
      <c r="Q6" s="74"/>
      <c r="R6" s="74"/>
      <c r="S6" s="74"/>
      <c r="T6" s="74"/>
      <c r="U6" s="74"/>
    </row>
    <row r="7" spans="1:22" x14ac:dyDescent="0.25">
      <c r="A7" s="13">
        <f>'Sound Power'!B7</f>
        <v>0</v>
      </c>
      <c r="B7" s="13">
        <f>Calcul!C12/1000</f>
        <v>0</v>
      </c>
      <c r="C7" s="13">
        <f>Calcul!D12/1000</f>
        <v>0</v>
      </c>
      <c r="D7" s="13">
        <f t="shared" si="0"/>
        <v>0</v>
      </c>
      <c r="E7" s="13" t="e">
        <f t="shared" si="1"/>
        <v>#DIV/0!</v>
      </c>
      <c r="F7" s="62" t="e">
        <f t="shared" si="2"/>
        <v>#DIV/0!</v>
      </c>
      <c r="G7" s="13" t="e">
        <f t="shared" si="3"/>
        <v>#DIV/0!</v>
      </c>
      <c r="H7" s="73" t="e">
        <f t="shared" si="4"/>
        <v>#DIV/0!</v>
      </c>
      <c r="L7" s="120"/>
      <c r="M7" s="74"/>
      <c r="N7" s="74"/>
      <c r="O7" s="74"/>
      <c r="P7" s="74"/>
      <c r="Q7" s="74"/>
      <c r="R7" s="74"/>
      <c r="S7" s="74"/>
      <c r="T7" s="74"/>
      <c r="U7" s="74"/>
      <c r="V7" s="74"/>
    </row>
    <row r="8" spans="1:22" x14ac:dyDescent="0.25">
      <c r="A8" s="13">
        <f>'Sound Power'!B8</f>
        <v>0</v>
      </c>
      <c r="B8" s="13">
        <f>Calcul!C13/1000</f>
        <v>0</v>
      </c>
      <c r="C8" s="13">
        <f>Calcul!D13/1000</f>
        <v>0</v>
      </c>
      <c r="D8" s="13">
        <f t="shared" si="0"/>
        <v>0</v>
      </c>
      <c r="E8" s="13" t="e">
        <f t="shared" si="1"/>
        <v>#DIV/0!</v>
      </c>
      <c r="F8" s="62" t="e">
        <f t="shared" si="2"/>
        <v>#DIV/0!</v>
      </c>
      <c r="G8" s="13" t="e">
        <f t="shared" si="3"/>
        <v>#DIV/0!</v>
      </c>
      <c r="H8" s="73" t="e">
        <f t="shared" si="4"/>
        <v>#DIV/0!</v>
      </c>
      <c r="L8" s="120"/>
      <c r="M8" s="74"/>
      <c r="N8" s="74"/>
      <c r="O8" s="74"/>
      <c r="P8" s="74"/>
      <c r="Q8" s="74"/>
      <c r="R8" s="74"/>
      <c r="S8" s="74"/>
      <c r="T8" s="74"/>
      <c r="U8" s="74"/>
    </row>
    <row r="9" spans="1:22" x14ac:dyDescent="0.25">
      <c r="A9" s="13">
        <f>'Sound Power'!B9</f>
        <v>0</v>
      </c>
      <c r="B9" s="13">
        <f>Calcul!C14/1000</f>
        <v>0</v>
      </c>
      <c r="C9" s="13">
        <f>Calcul!D14/1000</f>
        <v>0</v>
      </c>
      <c r="D9" s="13">
        <f t="shared" si="0"/>
        <v>0</v>
      </c>
      <c r="E9" s="13" t="e">
        <f>((D9*10)*B9)/(2*(D9+B9))</f>
        <v>#DIV/0!</v>
      </c>
      <c r="F9" s="62" t="e">
        <f>$M$4*LN(E9)+$N$4</f>
        <v>#DIV/0!</v>
      </c>
      <c r="G9" s="13" t="e">
        <f t="shared" si="3"/>
        <v>#DIV/0!</v>
      </c>
      <c r="H9" s="73" t="e">
        <f t="shared" si="4"/>
        <v>#DIV/0!</v>
      </c>
      <c r="L9" s="120"/>
    </row>
    <row r="10" spans="1:22" x14ac:dyDescent="0.25">
      <c r="A10" s="13">
        <f>'Sound Power'!B10</f>
        <v>0</v>
      </c>
      <c r="B10" s="13">
        <f>Calcul!C15/1000</f>
        <v>0</v>
      </c>
      <c r="C10" s="13">
        <f>Calcul!D15/1000</f>
        <v>0</v>
      </c>
      <c r="D10" s="13">
        <f t="shared" si="0"/>
        <v>0</v>
      </c>
      <c r="E10" s="13" t="e">
        <f t="shared" si="1"/>
        <v>#DIV/0!</v>
      </c>
      <c r="F10" s="62" t="e">
        <f t="shared" si="2"/>
        <v>#DIV/0!</v>
      </c>
      <c r="G10" s="13" t="e">
        <f t="shared" si="3"/>
        <v>#DIV/0!</v>
      </c>
      <c r="H10" s="73" t="e">
        <f t="shared" si="4"/>
        <v>#DIV/0!</v>
      </c>
      <c r="M10" s="74"/>
    </row>
    <row r="11" spans="1:22" x14ac:dyDescent="0.25">
      <c r="A11" s="13">
        <f>'Sound Power'!B11</f>
        <v>0</v>
      </c>
      <c r="B11" s="13">
        <f>Calcul!C16/1000</f>
        <v>0</v>
      </c>
      <c r="C11" s="13">
        <f>Calcul!D16/1000</f>
        <v>0</v>
      </c>
      <c r="D11" s="13">
        <f t="shared" si="0"/>
        <v>0</v>
      </c>
      <c r="E11" s="13" t="e">
        <f t="shared" si="1"/>
        <v>#DIV/0!</v>
      </c>
      <c r="F11" s="62" t="e">
        <f t="shared" si="2"/>
        <v>#DIV/0!</v>
      </c>
      <c r="G11" s="13" t="e">
        <f t="shared" si="3"/>
        <v>#DIV/0!</v>
      </c>
      <c r="H11" s="73" t="e">
        <f t="shared" si="4"/>
        <v>#DIV/0!</v>
      </c>
    </row>
    <row r="12" spans="1:22" x14ac:dyDescent="0.25">
      <c r="A12" s="13">
        <f>'Sound Power'!B12</f>
        <v>0</v>
      </c>
      <c r="B12" s="13">
        <f>Calcul!C17/1000</f>
        <v>0</v>
      </c>
      <c r="C12" s="13">
        <f>Calcul!D17/1000</f>
        <v>0</v>
      </c>
      <c r="D12" s="13">
        <f t="shared" si="0"/>
        <v>0</v>
      </c>
      <c r="E12" s="13" t="e">
        <f t="shared" si="1"/>
        <v>#DIV/0!</v>
      </c>
      <c r="F12" s="62" t="e">
        <f t="shared" si="2"/>
        <v>#DIV/0!</v>
      </c>
      <c r="G12" s="13" t="e">
        <f t="shared" si="3"/>
        <v>#DIV/0!</v>
      </c>
      <c r="H12" s="73" t="e">
        <f t="shared" si="4"/>
        <v>#DIV/0!</v>
      </c>
    </row>
    <row r="13" spans="1:22" x14ac:dyDescent="0.25">
      <c r="A13" s="13">
        <f>'Sound Power'!B13</f>
        <v>0</v>
      </c>
      <c r="B13" s="13">
        <f>Calcul!C18/1000</f>
        <v>0</v>
      </c>
      <c r="C13" s="13">
        <f>Calcul!D18/1000</f>
        <v>0</v>
      </c>
      <c r="D13" s="13">
        <f t="shared" si="0"/>
        <v>0</v>
      </c>
      <c r="E13" s="13" t="e">
        <f t="shared" si="1"/>
        <v>#DIV/0!</v>
      </c>
      <c r="F13" s="62" t="e">
        <f t="shared" si="2"/>
        <v>#DIV/0!</v>
      </c>
      <c r="G13" s="13" t="e">
        <f t="shared" si="3"/>
        <v>#DIV/0!</v>
      </c>
      <c r="H13" s="73" t="e">
        <f t="shared" si="4"/>
        <v>#DIV/0!</v>
      </c>
    </row>
    <row r="14" spans="1:22" x14ac:dyDescent="0.25">
      <c r="A14" s="13">
        <f>'Sound Power'!B14</f>
        <v>0</v>
      </c>
      <c r="B14" s="13">
        <f>Calcul!C19/1000</f>
        <v>0</v>
      </c>
      <c r="C14" s="13">
        <f>Calcul!D19/1000</f>
        <v>0</v>
      </c>
      <c r="D14" s="13">
        <f t="shared" si="0"/>
        <v>0</v>
      </c>
      <c r="E14" s="13" t="e">
        <f t="shared" si="1"/>
        <v>#DIV/0!</v>
      </c>
      <c r="F14" s="62" t="e">
        <f t="shared" si="2"/>
        <v>#DIV/0!</v>
      </c>
      <c r="G14" s="13" t="e">
        <f t="shared" si="3"/>
        <v>#DIV/0!</v>
      </c>
      <c r="H14" s="73" t="e">
        <f t="shared" si="4"/>
        <v>#DIV/0!</v>
      </c>
    </row>
    <row r="15" spans="1:22" x14ac:dyDescent="0.25">
      <c r="A15" s="13">
        <f>'Sound Power'!B15</f>
        <v>0</v>
      </c>
      <c r="B15" s="13">
        <f>Calcul!C20/1000</f>
        <v>0</v>
      </c>
      <c r="C15" s="13">
        <f>Calcul!D20/1000</f>
        <v>0</v>
      </c>
      <c r="D15" s="13">
        <f t="shared" si="0"/>
        <v>0</v>
      </c>
      <c r="E15" s="13" t="e">
        <f t="shared" si="1"/>
        <v>#DIV/0!</v>
      </c>
      <c r="F15" s="62" t="e">
        <f t="shared" si="2"/>
        <v>#DIV/0!</v>
      </c>
      <c r="G15" s="13" t="e">
        <f t="shared" si="3"/>
        <v>#DIV/0!</v>
      </c>
      <c r="H15" s="73" t="e">
        <f t="shared" si="4"/>
        <v>#DIV/0!</v>
      </c>
    </row>
    <row r="16" spans="1:22" x14ac:dyDescent="0.25">
      <c r="A16" s="13">
        <f>'Sound Power'!B16</f>
        <v>0</v>
      </c>
      <c r="B16" s="13">
        <f>Calcul!C21/1000</f>
        <v>0</v>
      </c>
      <c r="C16" s="13">
        <f>Calcul!D21/1000</f>
        <v>0</v>
      </c>
      <c r="D16" s="13">
        <f t="shared" si="0"/>
        <v>0</v>
      </c>
      <c r="E16" s="13" t="e">
        <f t="shared" si="1"/>
        <v>#DIV/0!</v>
      </c>
      <c r="F16" s="62" t="e">
        <f t="shared" si="2"/>
        <v>#DIV/0!</v>
      </c>
      <c r="G16" s="13" t="e">
        <f t="shared" si="3"/>
        <v>#DIV/0!</v>
      </c>
      <c r="H16" s="73" t="e">
        <f t="shared" si="4"/>
        <v>#DIV/0!</v>
      </c>
    </row>
    <row r="17" spans="1:8" x14ac:dyDescent="0.25">
      <c r="A17" s="13">
        <f>'Sound Power'!B17</f>
        <v>0</v>
      </c>
      <c r="B17" s="13">
        <f>Calcul!C22/1000</f>
        <v>0</v>
      </c>
      <c r="C17" s="13">
        <f>Calcul!D22/1000</f>
        <v>0</v>
      </c>
      <c r="D17" s="13">
        <f t="shared" si="0"/>
        <v>0</v>
      </c>
      <c r="E17" s="13" t="e">
        <f t="shared" si="1"/>
        <v>#DIV/0!</v>
      </c>
      <c r="F17" s="62" t="e">
        <f t="shared" si="2"/>
        <v>#DIV/0!</v>
      </c>
      <c r="G17" s="13" t="e">
        <f t="shared" si="3"/>
        <v>#DIV/0!</v>
      </c>
      <c r="H17" s="73" t="e">
        <f t="shared" si="4"/>
        <v>#DIV/0!</v>
      </c>
    </row>
    <row r="18" spans="1:8" x14ac:dyDescent="0.25">
      <c r="A18" s="13">
        <f>'Sound Power'!B18</f>
        <v>0</v>
      </c>
      <c r="B18" s="13">
        <f>Calcul!C23/1000</f>
        <v>0</v>
      </c>
      <c r="C18" s="13">
        <f>Calcul!D23/1000</f>
        <v>0</v>
      </c>
      <c r="D18" s="13">
        <f t="shared" si="0"/>
        <v>0</v>
      </c>
      <c r="E18" s="13" t="e">
        <f t="shared" si="1"/>
        <v>#DIV/0!</v>
      </c>
      <c r="F18" s="62" t="e">
        <f t="shared" si="2"/>
        <v>#DIV/0!</v>
      </c>
      <c r="G18" s="13" t="e">
        <f t="shared" si="3"/>
        <v>#DIV/0!</v>
      </c>
      <c r="H18" s="73" t="e">
        <f t="shared" si="4"/>
        <v>#DIV/0!</v>
      </c>
    </row>
    <row r="19" spans="1:8" x14ac:dyDescent="0.25">
      <c r="A19" s="13">
        <f>'Sound Power'!B19</f>
        <v>0</v>
      </c>
      <c r="B19" s="13">
        <f>Calcul!C24/1000</f>
        <v>0</v>
      </c>
      <c r="C19" s="13">
        <f>Calcul!D24/1000</f>
        <v>0</v>
      </c>
      <c r="D19" s="13">
        <f t="shared" si="0"/>
        <v>0</v>
      </c>
      <c r="E19" s="13" t="e">
        <f t="shared" si="1"/>
        <v>#DIV/0!</v>
      </c>
      <c r="F19" s="62" t="e">
        <f t="shared" si="2"/>
        <v>#DIV/0!</v>
      </c>
      <c r="G19" s="13" t="e">
        <f t="shared" si="3"/>
        <v>#DIV/0!</v>
      </c>
      <c r="H19" s="73" t="e">
        <f t="shared" si="4"/>
        <v>#DIV/0!</v>
      </c>
    </row>
    <row r="20" spans="1:8" x14ac:dyDescent="0.25">
      <c r="A20" s="13">
        <f>'Sound Power'!B20</f>
        <v>0</v>
      </c>
      <c r="B20" s="13">
        <f>Calcul!C25/1000</f>
        <v>0</v>
      </c>
      <c r="C20" s="13">
        <f>Calcul!D25/1000</f>
        <v>0</v>
      </c>
      <c r="D20" s="13">
        <f t="shared" si="0"/>
        <v>0</v>
      </c>
      <c r="E20" s="13" t="e">
        <f t="shared" si="1"/>
        <v>#DIV/0!</v>
      </c>
      <c r="F20" s="62" t="e">
        <f t="shared" si="2"/>
        <v>#DIV/0!</v>
      </c>
      <c r="G20" s="13" t="e">
        <f t="shared" si="3"/>
        <v>#DIV/0!</v>
      </c>
      <c r="H20" s="73" t="e">
        <f t="shared" si="4"/>
        <v>#DIV/0!</v>
      </c>
    </row>
    <row r="21" spans="1:8" x14ac:dyDescent="0.25">
      <c r="A21" s="13">
        <f>'Sound Power'!B21</f>
        <v>0</v>
      </c>
      <c r="B21" s="13">
        <f>Calcul!C26/1000</f>
        <v>0</v>
      </c>
      <c r="C21" s="13">
        <f>Calcul!D26/1000</f>
        <v>0</v>
      </c>
      <c r="D21" s="13">
        <f t="shared" si="0"/>
        <v>0</v>
      </c>
      <c r="E21" s="13" t="e">
        <f t="shared" si="1"/>
        <v>#DIV/0!</v>
      </c>
      <c r="F21" s="62" t="e">
        <f t="shared" si="2"/>
        <v>#DIV/0!</v>
      </c>
      <c r="G21" s="13" t="e">
        <f t="shared" si="3"/>
        <v>#DIV/0!</v>
      </c>
      <c r="H21" s="73" t="e">
        <f t="shared" si="4"/>
        <v>#DIV/0!</v>
      </c>
    </row>
    <row r="22" spans="1:8" x14ac:dyDescent="0.25">
      <c r="A22" s="13">
        <f>'Sound Power'!B22</f>
        <v>0</v>
      </c>
      <c r="B22" s="13">
        <f>Calcul!C27/1000</f>
        <v>0</v>
      </c>
      <c r="C22" s="13">
        <f>Calcul!D27/1000</f>
        <v>0</v>
      </c>
      <c r="D22" s="13">
        <f t="shared" si="0"/>
        <v>0</v>
      </c>
      <c r="E22" s="13" t="e">
        <f t="shared" si="1"/>
        <v>#DIV/0!</v>
      </c>
      <c r="F22" s="62" t="e">
        <f t="shared" si="2"/>
        <v>#DIV/0!</v>
      </c>
      <c r="G22" s="13" t="e">
        <f t="shared" si="3"/>
        <v>#DIV/0!</v>
      </c>
      <c r="H22" s="73" t="e">
        <f t="shared" si="4"/>
        <v>#DIV/0!</v>
      </c>
    </row>
    <row r="23" spans="1:8" x14ac:dyDescent="0.25">
      <c r="A23" s="13">
        <f>'Sound Power'!B23</f>
        <v>0</v>
      </c>
      <c r="B23" s="13">
        <f>Calcul!C28/1000</f>
        <v>0</v>
      </c>
      <c r="C23" s="13">
        <f>Calcul!D28/1000</f>
        <v>0</v>
      </c>
      <c r="D23" s="13">
        <f t="shared" si="0"/>
        <v>0</v>
      </c>
      <c r="E23" s="13" t="e">
        <f t="shared" si="1"/>
        <v>#DIV/0!</v>
      </c>
      <c r="F23" s="62" t="e">
        <f t="shared" si="2"/>
        <v>#DIV/0!</v>
      </c>
      <c r="G23" s="13" t="e">
        <f t="shared" si="3"/>
        <v>#DIV/0!</v>
      </c>
      <c r="H23" s="73" t="e">
        <f t="shared" si="4"/>
        <v>#DIV/0!</v>
      </c>
    </row>
    <row r="24" spans="1:8" x14ac:dyDescent="0.25">
      <c r="A24" s="13">
        <f>'Sound Power'!B24</f>
        <v>0</v>
      </c>
      <c r="B24" s="13">
        <f>Calcul!C29/1000</f>
        <v>0</v>
      </c>
      <c r="C24" s="13">
        <f>Calcul!D29/1000</f>
        <v>0</v>
      </c>
      <c r="D24" s="13">
        <f t="shared" si="0"/>
        <v>0</v>
      </c>
      <c r="E24" s="13" t="e">
        <f t="shared" si="1"/>
        <v>#DIV/0!</v>
      </c>
      <c r="F24" s="62" t="e">
        <f t="shared" si="2"/>
        <v>#DIV/0!</v>
      </c>
      <c r="G24" s="13" t="e">
        <f t="shared" si="3"/>
        <v>#DIV/0!</v>
      </c>
      <c r="H24" s="73" t="e">
        <f t="shared" si="4"/>
        <v>#DIV/0!</v>
      </c>
    </row>
    <row r="25" spans="1:8" x14ac:dyDescent="0.25">
      <c r="A25" s="13">
        <f>'Sound Power'!B25</f>
        <v>0</v>
      </c>
      <c r="B25" s="13">
        <f>Calcul!C30/1000</f>
        <v>0</v>
      </c>
      <c r="C25" s="13">
        <f>Calcul!D30/1000</f>
        <v>0</v>
      </c>
      <c r="D25" s="13">
        <f t="shared" si="0"/>
        <v>0</v>
      </c>
      <c r="E25" s="13" t="e">
        <f t="shared" si="1"/>
        <v>#DIV/0!</v>
      </c>
      <c r="F25" s="62" t="e">
        <f t="shared" si="2"/>
        <v>#DIV/0!</v>
      </c>
      <c r="G25" s="13" t="e">
        <f t="shared" si="3"/>
        <v>#DIV/0!</v>
      </c>
      <c r="H25" s="73" t="e">
        <f t="shared" si="4"/>
        <v>#DIV/0!</v>
      </c>
    </row>
    <row r="26" spans="1:8" x14ac:dyDescent="0.25">
      <c r="A26" s="13">
        <f>'Sound Power'!B26</f>
        <v>0</v>
      </c>
      <c r="B26" s="13">
        <f>Calcul!C31/1000</f>
        <v>0</v>
      </c>
      <c r="C26" s="13">
        <f>Calcul!D31/1000</f>
        <v>0</v>
      </c>
      <c r="D26" s="13">
        <f t="shared" si="0"/>
        <v>0</v>
      </c>
      <c r="E26" s="13" t="e">
        <f t="shared" si="1"/>
        <v>#DIV/0!</v>
      </c>
      <c r="F26" s="62" t="e">
        <f t="shared" si="2"/>
        <v>#DIV/0!</v>
      </c>
      <c r="G26" s="13" t="e">
        <f t="shared" si="3"/>
        <v>#DIV/0!</v>
      </c>
      <c r="H26" s="73" t="e">
        <f t="shared" si="4"/>
        <v>#DIV/0!</v>
      </c>
    </row>
    <row r="27" spans="1:8" x14ac:dyDescent="0.25">
      <c r="A27" s="13">
        <f>'Sound Power'!B27</f>
        <v>0</v>
      </c>
      <c r="B27" s="13">
        <f>Calcul!C32/1000</f>
        <v>0</v>
      </c>
      <c r="C27" s="13">
        <f>Calcul!D32/1000</f>
        <v>0</v>
      </c>
      <c r="D27" s="13">
        <f t="shared" si="0"/>
        <v>0</v>
      </c>
      <c r="E27" s="13" t="e">
        <f t="shared" si="1"/>
        <v>#DIV/0!</v>
      </c>
      <c r="F27" s="62" t="e">
        <f t="shared" si="2"/>
        <v>#DIV/0!</v>
      </c>
      <c r="G27" s="13" t="e">
        <f t="shared" si="3"/>
        <v>#DIV/0!</v>
      </c>
      <c r="H27" s="73" t="e">
        <f t="shared" si="4"/>
        <v>#DIV/0!</v>
      </c>
    </row>
    <row r="28" spans="1:8" x14ac:dyDescent="0.25">
      <c r="A28" s="13">
        <f>'Sound Power'!B28</f>
        <v>0</v>
      </c>
      <c r="B28" s="13">
        <f>Calcul!C33/1000</f>
        <v>0</v>
      </c>
      <c r="C28" s="13">
        <f>Calcul!D33/1000</f>
        <v>0</v>
      </c>
      <c r="D28" s="13">
        <f t="shared" si="0"/>
        <v>0</v>
      </c>
      <c r="E28" s="13" t="e">
        <f t="shared" si="1"/>
        <v>#DIV/0!</v>
      </c>
      <c r="F28" s="62" t="e">
        <f t="shared" si="2"/>
        <v>#DIV/0!</v>
      </c>
      <c r="G28" s="13" t="e">
        <f t="shared" si="3"/>
        <v>#DIV/0!</v>
      </c>
      <c r="H28" s="73" t="e">
        <f t="shared" si="4"/>
        <v>#DIV/0!</v>
      </c>
    </row>
    <row r="29" spans="1:8" x14ac:dyDescent="0.25">
      <c r="A29" s="13">
        <f>'Sound Power'!B29</f>
        <v>0</v>
      </c>
      <c r="B29" s="13">
        <f>Calcul!C34/1000</f>
        <v>0</v>
      </c>
      <c r="C29" s="13">
        <f>Calcul!D34/1000</f>
        <v>0</v>
      </c>
      <c r="D29" s="13">
        <f t="shared" si="0"/>
        <v>0</v>
      </c>
      <c r="E29" s="13" t="e">
        <f t="shared" si="1"/>
        <v>#DIV/0!</v>
      </c>
      <c r="F29" s="62" t="e">
        <f t="shared" si="2"/>
        <v>#DIV/0!</v>
      </c>
      <c r="G29" s="13" t="e">
        <f t="shared" si="3"/>
        <v>#DIV/0!</v>
      </c>
      <c r="H29" s="73" t="e">
        <f t="shared" si="4"/>
        <v>#DIV/0!</v>
      </c>
    </row>
    <row r="30" spans="1:8" x14ac:dyDescent="0.25">
      <c r="A30" s="13">
        <f>'Sound Power'!B30</f>
        <v>0</v>
      </c>
      <c r="B30" s="13">
        <f>Calcul!C35/1000</f>
        <v>0</v>
      </c>
      <c r="C30" s="13">
        <f>Calcul!D35/1000</f>
        <v>0</v>
      </c>
      <c r="D30" s="13">
        <f t="shared" si="0"/>
        <v>0</v>
      </c>
      <c r="E30" s="13" t="e">
        <f t="shared" si="1"/>
        <v>#DIV/0!</v>
      </c>
      <c r="F30" s="62" t="e">
        <f t="shared" si="2"/>
        <v>#DIV/0!</v>
      </c>
      <c r="G30" s="13" t="e">
        <f t="shared" si="3"/>
        <v>#DIV/0!</v>
      </c>
      <c r="H30" s="73" t="e">
        <f t="shared" si="4"/>
        <v>#DIV/0!</v>
      </c>
    </row>
    <row r="31" spans="1:8" x14ac:dyDescent="0.25">
      <c r="A31" s="13">
        <f>'Sound Power'!B31</f>
        <v>0</v>
      </c>
      <c r="B31" s="13">
        <f>Calcul!C36/1000</f>
        <v>0</v>
      </c>
      <c r="C31" s="13">
        <f>Calcul!D36/1000</f>
        <v>0</v>
      </c>
      <c r="D31" s="13">
        <f t="shared" si="0"/>
        <v>0</v>
      </c>
      <c r="E31" s="13" t="e">
        <f t="shared" si="1"/>
        <v>#DIV/0!</v>
      </c>
      <c r="F31" s="62" t="e">
        <f t="shared" si="2"/>
        <v>#DIV/0!</v>
      </c>
      <c r="G31" s="13" t="e">
        <f t="shared" si="3"/>
        <v>#DIV/0!</v>
      </c>
      <c r="H31" s="73" t="e">
        <f t="shared" si="4"/>
        <v>#DIV/0!</v>
      </c>
    </row>
    <row r="32" spans="1:8" x14ac:dyDescent="0.25">
      <c r="A32" s="13">
        <f>'Sound Power'!B32</f>
        <v>0</v>
      </c>
      <c r="B32" s="13">
        <f>Calcul!C37/1000</f>
        <v>0</v>
      </c>
      <c r="C32" s="13">
        <f>Calcul!D37/1000</f>
        <v>0</v>
      </c>
      <c r="D32" s="13">
        <f t="shared" si="0"/>
        <v>0</v>
      </c>
      <c r="E32" s="13" t="e">
        <f t="shared" si="1"/>
        <v>#DIV/0!</v>
      </c>
      <c r="F32" s="62" t="e">
        <f t="shared" si="2"/>
        <v>#DIV/0!</v>
      </c>
      <c r="G32" s="13" t="e">
        <f t="shared" si="3"/>
        <v>#DIV/0!</v>
      </c>
      <c r="H32" s="73" t="e">
        <f t="shared" si="4"/>
        <v>#DIV/0!</v>
      </c>
    </row>
    <row r="33" spans="1:8" x14ac:dyDescent="0.25">
      <c r="A33" s="13">
        <f>'Sound Power'!B33</f>
        <v>0</v>
      </c>
      <c r="B33" s="13">
        <f>Calcul!C38/1000</f>
        <v>0</v>
      </c>
      <c r="C33" s="13">
        <f>Calcul!D38/1000</f>
        <v>0</v>
      </c>
      <c r="D33" s="13">
        <f t="shared" si="0"/>
        <v>0</v>
      </c>
      <c r="E33" s="13" t="e">
        <f t="shared" si="1"/>
        <v>#DIV/0!</v>
      </c>
      <c r="F33" s="62" t="e">
        <f t="shared" si="2"/>
        <v>#DIV/0!</v>
      </c>
      <c r="G33" s="13" t="e">
        <f t="shared" si="3"/>
        <v>#DIV/0!</v>
      </c>
      <c r="H33" s="73" t="e">
        <f t="shared" si="4"/>
        <v>#DIV/0!</v>
      </c>
    </row>
    <row r="34" spans="1:8" x14ac:dyDescent="0.25">
      <c r="A34" s="13">
        <f>'Sound Power'!B34</f>
        <v>0</v>
      </c>
      <c r="B34" s="13">
        <f>Calcul!C39/1000</f>
        <v>0</v>
      </c>
      <c r="C34" s="13">
        <f>Calcul!D39/1000</f>
        <v>0</v>
      </c>
      <c r="D34" s="13">
        <f t="shared" si="0"/>
        <v>0</v>
      </c>
      <c r="E34" s="13" t="e">
        <f t="shared" si="1"/>
        <v>#DIV/0!</v>
      </c>
      <c r="F34" s="62" t="e">
        <f t="shared" si="2"/>
        <v>#DIV/0!</v>
      </c>
      <c r="G34" s="13" t="e">
        <f t="shared" si="3"/>
        <v>#DIV/0!</v>
      </c>
      <c r="H34" s="73" t="e">
        <f t="shared" si="4"/>
        <v>#DIV/0!</v>
      </c>
    </row>
    <row r="35" spans="1:8" x14ac:dyDescent="0.25">
      <c r="A35" s="13" t="e">
        <f>'Sound Power'!B35</f>
        <v>#VALUE!</v>
      </c>
      <c r="B35" s="13">
        <f>Calcul!C40/1000</f>
        <v>0</v>
      </c>
      <c r="C35" s="13">
        <f>Calcul!D40/1000</f>
        <v>0</v>
      </c>
      <c r="D35" s="13">
        <f t="shared" si="0"/>
        <v>0</v>
      </c>
      <c r="E35" s="13" t="e">
        <f t="shared" si="1"/>
        <v>#DIV/0!</v>
      </c>
      <c r="F35" s="62" t="e">
        <f t="shared" si="2"/>
        <v>#DIV/0!</v>
      </c>
      <c r="G35" s="13" t="e">
        <f t="shared" si="3"/>
        <v>#VALUE!</v>
      </c>
      <c r="H35" s="73" t="e">
        <f t="shared" si="4"/>
        <v>#DIV/0!</v>
      </c>
    </row>
    <row r="36" spans="1:8" x14ac:dyDescent="0.25">
      <c r="A36" s="13" t="e">
        <f>'Sound Power'!B36</f>
        <v>#VALUE!</v>
      </c>
      <c r="B36" s="13">
        <f>Calcul!C41/1000</f>
        <v>0</v>
      </c>
      <c r="C36" s="13">
        <f>Calcul!A43/1000</f>
        <v>0</v>
      </c>
      <c r="D36" s="13">
        <f t="shared" si="0"/>
        <v>0</v>
      </c>
      <c r="E36" s="13" t="e">
        <f t="shared" si="1"/>
        <v>#DIV/0!</v>
      </c>
      <c r="F36" s="62" t="e">
        <f t="shared" si="2"/>
        <v>#DIV/0!</v>
      </c>
      <c r="G36" s="13" t="e">
        <f t="shared" si="3"/>
        <v>#VALUE!</v>
      </c>
      <c r="H36" s="73" t="e">
        <f t="shared" si="4"/>
        <v>#DIV/0!</v>
      </c>
    </row>
    <row r="37" spans="1:8" x14ac:dyDescent="0.25">
      <c r="A37" s="13" t="e">
        <f>'Sound Power'!B37</f>
        <v>#VALUE!</v>
      </c>
      <c r="B37" s="13">
        <f>Calcul!C42/1000</f>
        <v>0</v>
      </c>
      <c r="C37" s="13">
        <f>Calcul!D42/1000</f>
        <v>0</v>
      </c>
      <c r="D37" s="13">
        <f t="shared" si="0"/>
        <v>0</v>
      </c>
      <c r="E37" s="13" t="e">
        <f t="shared" si="1"/>
        <v>#DIV/0!</v>
      </c>
      <c r="F37" s="62" t="e">
        <f t="shared" si="2"/>
        <v>#DIV/0!</v>
      </c>
      <c r="G37" s="13" t="e">
        <f t="shared" si="3"/>
        <v>#VALUE!</v>
      </c>
      <c r="H37" s="73" t="e">
        <f t="shared" si="4"/>
        <v>#DIV/0!</v>
      </c>
    </row>
    <row r="38" spans="1:8" x14ac:dyDescent="0.25">
      <c r="A38" s="13" t="e">
        <f>'Sound Power'!B38</f>
        <v>#REF!</v>
      </c>
      <c r="B38" s="13">
        <f>Calcul!C43/1000</f>
        <v>0</v>
      </c>
      <c r="C38" s="13">
        <f>Calcul!D43/1000</f>
        <v>0</v>
      </c>
      <c r="D38" s="13">
        <f t="shared" si="0"/>
        <v>0</v>
      </c>
      <c r="E38" s="13" t="e">
        <f t="shared" si="1"/>
        <v>#DIV/0!</v>
      </c>
      <c r="F38" s="62" t="e">
        <f t="shared" si="2"/>
        <v>#DIV/0!</v>
      </c>
      <c r="G38" s="13" t="e">
        <f t="shared" si="3"/>
        <v>#REF!</v>
      </c>
      <c r="H38" s="73" t="e">
        <f t="shared" si="4"/>
        <v>#DIV/0!</v>
      </c>
    </row>
    <row r="39" spans="1:8" x14ac:dyDescent="0.25">
      <c r="A39" s="13" t="e">
        <f>'Sound Power'!B39</f>
        <v>#REF!</v>
      </c>
      <c r="B39" s="13">
        <f>Calcul!C44/1000</f>
        <v>0</v>
      </c>
      <c r="C39" s="13">
        <f>Calcul!D44/1000</f>
        <v>0</v>
      </c>
      <c r="D39" s="13">
        <f t="shared" si="0"/>
        <v>0</v>
      </c>
      <c r="E39" s="13" t="e">
        <f t="shared" si="1"/>
        <v>#DIV/0!</v>
      </c>
      <c r="F39" s="62" t="e">
        <f t="shared" si="2"/>
        <v>#DIV/0!</v>
      </c>
      <c r="G39" s="13" t="e">
        <f t="shared" si="3"/>
        <v>#REF!</v>
      </c>
      <c r="H39" s="73" t="e">
        <f t="shared" si="4"/>
        <v>#DIV/0!</v>
      </c>
    </row>
    <row r="40" spans="1:8" x14ac:dyDescent="0.25">
      <c r="A40" s="13">
        <f>'Sound Power'!B40</f>
        <v>0</v>
      </c>
      <c r="B40" s="13">
        <f>Calcul!C45/1000</f>
        <v>0</v>
      </c>
      <c r="C40" s="13">
        <f>Calcul!D45/1000</f>
        <v>0</v>
      </c>
      <c r="D40" s="13">
        <f t="shared" si="0"/>
        <v>0</v>
      </c>
      <c r="E40" s="13" t="e">
        <f t="shared" si="1"/>
        <v>#DIV/0!</v>
      </c>
      <c r="F40" s="62" t="e">
        <f t="shared" si="2"/>
        <v>#DIV/0!</v>
      </c>
      <c r="G40" s="13" t="e">
        <f t="shared" si="3"/>
        <v>#DIV/0!</v>
      </c>
      <c r="H40" s="73" t="e">
        <f t="shared" si="4"/>
        <v>#DIV/0!</v>
      </c>
    </row>
    <row r="41" spans="1:8" x14ac:dyDescent="0.25">
      <c r="A41" s="13" t="e">
        <f>'Sound Power'!B41</f>
        <v>#REF!</v>
      </c>
      <c r="B41" s="13" t="e">
        <f>Calcul!#REF!/1000</f>
        <v>#REF!</v>
      </c>
      <c r="C41" s="13" t="e">
        <f>Calcul!#REF!/1000</f>
        <v>#REF!</v>
      </c>
      <c r="D41" s="13" t="e">
        <f t="shared" si="0"/>
        <v>#REF!</v>
      </c>
      <c r="E41" s="13" t="e">
        <f t="shared" si="1"/>
        <v>#REF!</v>
      </c>
      <c r="F41" s="62" t="e">
        <f t="shared" si="2"/>
        <v>#REF!</v>
      </c>
      <c r="G41" s="13" t="e">
        <f t="shared" si="3"/>
        <v>#REF!</v>
      </c>
      <c r="H41" s="73" t="e">
        <f t="shared" si="4"/>
        <v>#REF!</v>
      </c>
    </row>
    <row r="42" spans="1:8" x14ac:dyDescent="0.25">
      <c r="A42" s="13" t="e">
        <f>'Sound Power'!B42</f>
        <v>#REF!</v>
      </c>
      <c r="B42" s="13">
        <f>Calcul!C46/1000</f>
        <v>0</v>
      </c>
      <c r="C42" s="13">
        <f>Calcul!D46/1000</f>
        <v>0</v>
      </c>
      <c r="D42" s="13">
        <f t="shared" si="0"/>
        <v>0</v>
      </c>
      <c r="E42" s="13" t="e">
        <f t="shared" si="1"/>
        <v>#DIV/0!</v>
      </c>
      <c r="F42" s="62" t="e">
        <f t="shared" si="2"/>
        <v>#DIV/0!</v>
      </c>
      <c r="G42" s="13" t="e">
        <f t="shared" si="3"/>
        <v>#REF!</v>
      </c>
      <c r="H42" s="73" t="e">
        <f t="shared" si="4"/>
        <v>#DIV/0!</v>
      </c>
    </row>
    <row r="43" spans="1:8" x14ac:dyDescent="0.25">
      <c r="A43" s="13" t="e">
        <f>'Sound Power'!B43</f>
        <v>#REF!</v>
      </c>
      <c r="B43" s="13" t="e">
        <f>Calcul!#REF!/1000</f>
        <v>#REF!</v>
      </c>
      <c r="C43" s="13" t="e">
        <f>Calcul!#REF!/1000</f>
        <v>#REF!</v>
      </c>
      <c r="D43" s="13" t="e">
        <f t="shared" si="0"/>
        <v>#REF!</v>
      </c>
      <c r="E43" s="13" t="e">
        <f t="shared" si="1"/>
        <v>#REF!</v>
      </c>
      <c r="F43" s="62" t="e">
        <f t="shared" si="2"/>
        <v>#REF!</v>
      </c>
      <c r="G43" s="13" t="e">
        <f t="shared" si="3"/>
        <v>#REF!</v>
      </c>
      <c r="H43" s="73" t="e">
        <f t="shared" si="4"/>
        <v>#REF!</v>
      </c>
    </row>
    <row r="44" spans="1:8" x14ac:dyDescent="0.25">
      <c r="A44" s="13" t="e">
        <f>'Sound Power'!B44</f>
        <v>#REF!</v>
      </c>
      <c r="B44" s="13" t="e">
        <f>Calcul!#REF!/1000</f>
        <v>#REF!</v>
      </c>
      <c r="C44" s="13" t="e">
        <f>Calcul!#REF!/1000</f>
        <v>#REF!</v>
      </c>
      <c r="D44" s="13" t="e">
        <f t="shared" si="0"/>
        <v>#REF!</v>
      </c>
      <c r="E44" s="13" t="e">
        <f t="shared" si="1"/>
        <v>#REF!</v>
      </c>
      <c r="F44" s="62" t="e">
        <f t="shared" si="2"/>
        <v>#REF!</v>
      </c>
      <c r="G44" s="13" t="e">
        <f t="shared" si="3"/>
        <v>#REF!</v>
      </c>
      <c r="H44" s="73" t="e">
        <f t="shared" si="4"/>
        <v>#REF!</v>
      </c>
    </row>
    <row r="45" spans="1:8" x14ac:dyDescent="0.25">
      <c r="A45" s="13" t="e">
        <f>'Sound Power'!B45</f>
        <v>#REF!</v>
      </c>
      <c r="B45" s="13">
        <f>Calcul!C47/1000</f>
        <v>0</v>
      </c>
      <c r="C45" s="13">
        <f>Calcul!D47/1000</f>
        <v>0</v>
      </c>
      <c r="D45" s="13">
        <f t="shared" si="0"/>
        <v>0</v>
      </c>
      <c r="E45" s="13" t="e">
        <f t="shared" si="1"/>
        <v>#DIV/0!</v>
      </c>
      <c r="F45" s="62" t="e">
        <f t="shared" si="2"/>
        <v>#DIV/0!</v>
      </c>
      <c r="G45" s="13" t="e">
        <f t="shared" si="3"/>
        <v>#REF!</v>
      </c>
      <c r="H45" s="73" t="e">
        <f t="shared" si="4"/>
        <v>#DIV/0!</v>
      </c>
    </row>
    <row r="46" spans="1:8" x14ac:dyDescent="0.25">
      <c r="A46" s="13">
        <f>'Sound Power'!B46</f>
        <v>0</v>
      </c>
      <c r="B46" s="13">
        <f>Calcul!C48/1000</f>
        <v>0</v>
      </c>
      <c r="C46" s="13">
        <f>Calcul!D48/1000</f>
        <v>0</v>
      </c>
      <c r="D46" s="13">
        <f t="shared" si="0"/>
        <v>0</v>
      </c>
      <c r="E46" s="13" t="e">
        <f t="shared" si="1"/>
        <v>#DIV/0!</v>
      </c>
      <c r="F46" s="62" t="e">
        <f t="shared" si="2"/>
        <v>#DIV/0!</v>
      </c>
      <c r="G46" s="13" t="e">
        <f t="shared" si="3"/>
        <v>#DIV/0!</v>
      </c>
      <c r="H46" s="73" t="e">
        <f t="shared" si="4"/>
        <v>#DIV/0!</v>
      </c>
    </row>
    <row r="47" spans="1:8" x14ac:dyDescent="0.25">
      <c r="A47" s="13">
        <f>'Sound Power'!B47</f>
        <v>0</v>
      </c>
      <c r="B47" s="13">
        <f>Calcul!C49/1000</f>
        <v>0</v>
      </c>
      <c r="C47" s="13">
        <f>Calcul!D49/1000</f>
        <v>0</v>
      </c>
      <c r="D47" s="13">
        <f t="shared" si="0"/>
        <v>0</v>
      </c>
      <c r="E47" s="13" t="e">
        <f t="shared" si="1"/>
        <v>#DIV/0!</v>
      </c>
      <c r="F47" s="62" t="e">
        <f t="shared" si="2"/>
        <v>#DIV/0!</v>
      </c>
      <c r="G47" s="13" t="e">
        <f t="shared" si="3"/>
        <v>#DIV/0!</v>
      </c>
      <c r="H47" s="73" t="e">
        <f t="shared" si="4"/>
        <v>#DIV/0!</v>
      </c>
    </row>
    <row r="48" spans="1:8" x14ac:dyDescent="0.25">
      <c r="A48" s="13">
        <f>'Sound Power'!B48</f>
        <v>0</v>
      </c>
      <c r="B48" s="13">
        <f>Calcul!C50/1000</f>
        <v>0</v>
      </c>
      <c r="C48" s="13">
        <f>Calcul!D50/1000</f>
        <v>0</v>
      </c>
      <c r="D48" s="13">
        <f t="shared" si="0"/>
        <v>0</v>
      </c>
      <c r="E48" s="13" t="e">
        <f t="shared" si="1"/>
        <v>#DIV/0!</v>
      </c>
      <c r="F48" s="62" t="e">
        <f t="shared" si="2"/>
        <v>#DIV/0!</v>
      </c>
      <c r="G48" s="13" t="e">
        <f t="shared" si="3"/>
        <v>#DIV/0!</v>
      </c>
      <c r="H48" s="73" t="e">
        <f t="shared" si="4"/>
        <v>#DIV/0!</v>
      </c>
    </row>
    <row r="49" spans="1:8" x14ac:dyDescent="0.25">
      <c r="A49" s="13">
        <f>'Sound Power'!B49</f>
        <v>0</v>
      </c>
      <c r="B49" s="13">
        <f>Calcul!C51/1000</f>
        <v>0</v>
      </c>
      <c r="C49" s="13">
        <f>Calcul!D51/1000</f>
        <v>0</v>
      </c>
      <c r="D49" s="13">
        <f t="shared" si="0"/>
        <v>0</v>
      </c>
      <c r="E49" s="13" t="e">
        <f t="shared" si="1"/>
        <v>#DIV/0!</v>
      </c>
      <c r="F49" s="62" t="e">
        <f t="shared" si="2"/>
        <v>#DIV/0!</v>
      </c>
      <c r="G49" s="13" t="e">
        <f t="shared" si="3"/>
        <v>#DIV/0!</v>
      </c>
      <c r="H49" s="73" t="e">
        <f t="shared" si="4"/>
        <v>#DIV/0!</v>
      </c>
    </row>
    <row r="50" spans="1:8" x14ac:dyDescent="0.25">
      <c r="A50" s="13">
        <f>'Sound Power'!B50</f>
        <v>0</v>
      </c>
      <c r="B50" s="13">
        <f>Calcul!C52/1000</f>
        <v>0</v>
      </c>
      <c r="C50" s="13">
        <f>Calcul!D52/1000</f>
        <v>0</v>
      </c>
      <c r="D50" s="13">
        <f t="shared" si="0"/>
        <v>0</v>
      </c>
      <c r="E50" s="13" t="e">
        <f t="shared" si="1"/>
        <v>#DIV/0!</v>
      </c>
      <c r="F50" s="62" t="e">
        <f t="shared" si="2"/>
        <v>#DIV/0!</v>
      </c>
      <c r="G50" s="13" t="e">
        <f t="shared" si="3"/>
        <v>#DIV/0!</v>
      </c>
      <c r="H50" s="73" t="e">
        <f t="shared" si="4"/>
        <v>#DIV/0!</v>
      </c>
    </row>
    <row r="51" spans="1:8" x14ac:dyDescent="0.25">
      <c r="A51" s="13">
        <f>'Sound Power'!B51</f>
        <v>0</v>
      </c>
      <c r="B51" s="13">
        <f>Calcul!C53/1000</f>
        <v>0</v>
      </c>
      <c r="C51" s="13">
        <f>Calcul!D53/1000</f>
        <v>0</v>
      </c>
      <c r="D51" s="13">
        <f t="shared" si="0"/>
        <v>0</v>
      </c>
      <c r="E51" s="13" t="e">
        <f t="shared" si="1"/>
        <v>#DIV/0!</v>
      </c>
      <c r="F51" s="62" t="e">
        <f t="shared" si="2"/>
        <v>#DIV/0!</v>
      </c>
      <c r="G51" s="13" t="e">
        <f t="shared" si="3"/>
        <v>#DIV/0!</v>
      </c>
      <c r="H51" s="73" t="e">
        <f t="shared" si="4"/>
        <v>#DIV/0!</v>
      </c>
    </row>
    <row r="52" spans="1:8" x14ac:dyDescent="0.25">
      <c r="A52" s="13">
        <f>'Sound Power'!B52</f>
        <v>0</v>
      </c>
      <c r="B52" s="13">
        <f>Calcul!C54/1000</f>
        <v>0</v>
      </c>
      <c r="C52" s="13">
        <f>Calcul!D54/1000</f>
        <v>0</v>
      </c>
      <c r="D52" s="13">
        <f t="shared" si="0"/>
        <v>0</v>
      </c>
      <c r="E52" s="13" t="e">
        <f t="shared" si="1"/>
        <v>#DIV/0!</v>
      </c>
      <c r="F52" s="62" t="e">
        <f t="shared" si="2"/>
        <v>#DIV/0!</v>
      </c>
      <c r="G52" s="13" t="e">
        <f t="shared" si="3"/>
        <v>#DIV/0!</v>
      </c>
      <c r="H52" s="73" t="e">
        <f t="shared" si="4"/>
        <v>#DIV/0!</v>
      </c>
    </row>
    <row r="53" spans="1:8" x14ac:dyDescent="0.25">
      <c r="A53" s="13">
        <f>'Sound Power'!B53</f>
        <v>0</v>
      </c>
      <c r="B53" s="13">
        <f>Calcul!C55/1000</f>
        <v>0</v>
      </c>
      <c r="C53" s="13">
        <f>Calcul!D55/1000</f>
        <v>0</v>
      </c>
      <c r="D53" s="13">
        <f t="shared" si="0"/>
        <v>0</v>
      </c>
      <c r="E53" s="13" t="e">
        <f t="shared" si="1"/>
        <v>#DIV/0!</v>
      </c>
      <c r="F53" s="62" t="e">
        <f t="shared" si="2"/>
        <v>#DIV/0!</v>
      </c>
      <c r="G53" s="13" t="e">
        <f t="shared" si="3"/>
        <v>#DIV/0!</v>
      </c>
      <c r="H53" s="73" t="e">
        <f t="shared" si="4"/>
        <v>#DIV/0!</v>
      </c>
    </row>
    <row r="54" spans="1:8" x14ac:dyDescent="0.25">
      <c r="A54" s="13">
        <f>'Sound Power'!B54</f>
        <v>0</v>
      </c>
      <c r="B54" s="13">
        <f>Calcul!C56/1000</f>
        <v>0</v>
      </c>
      <c r="C54" s="13">
        <f>Calcul!D56/1000</f>
        <v>0</v>
      </c>
      <c r="D54" s="13">
        <f t="shared" si="0"/>
        <v>0</v>
      </c>
      <c r="E54" s="13" t="e">
        <f t="shared" si="1"/>
        <v>#DIV/0!</v>
      </c>
      <c r="F54" s="62" t="e">
        <f t="shared" si="2"/>
        <v>#DIV/0!</v>
      </c>
      <c r="G54" s="13" t="e">
        <f t="shared" si="3"/>
        <v>#DIV/0!</v>
      </c>
      <c r="H54" s="73" t="e">
        <f t="shared" si="4"/>
        <v>#DIV/0!</v>
      </c>
    </row>
    <row r="55" spans="1:8" x14ac:dyDescent="0.25">
      <c r="A55" s="13">
        <f>'Sound Power'!B55</f>
        <v>0</v>
      </c>
      <c r="B55" s="13">
        <f>Calcul!C57/1000</f>
        <v>0</v>
      </c>
      <c r="C55" s="13">
        <f>Calcul!D57/1000</f>
        <v>0</v>
      </c>
      <c r="D55" s="13">
        <f t="shared" si="0"/>
        <v>0</v>
      </c>
      <c r="E55" s="13" t="e">
        <f t="shared" si="1"/>
        <v>#DIV/0!</v>
      </c>
      <c r="F55" s="62" t="e">
        <f t="shared" si="2"/>
        <v>#DIV/0!</v>
      </c>
      <c r="G55" s="13" t="e">
        <f t="shared" si="3"/>
        <v>#DIV/0!</v>
      </c>
      <c r="H55" s="73" t="e">
        <f t="shared" si="4"/>
        <v>#DIV/0!</v>
      </c>
    </row>
    <row r="56" spans="1:8" x14ac:dyDescent="0.25">
      <c r="A56" s="13">
        <f>'Sound Power'!B56</f>
        <v>0</v>
      </c>
      <c r="B56" s="13">
        <f>Calcul!C58/1000</f>
        <v>0</v>
      </c>
      <c r="C56" s="13">
        <f>Calcul!D58/1000</f>
        <v>0</v>
      </c>
      <c r="D56" s="13">
        <f t="shared" si="0"/>
        <v>0</v>
      </c>
      <c r="E56" s="13" t="e">
        <f t="shared" si="1"/>
        <v>#DIV/0!</v>
      </c>
      <c r="F56" s="62" t="e">
        <f t="shared" si="2"/>
        <v>#DIV/0!</v>
      </c>
      <c r="G56" s="13" t="e">
        <f t="shared" si="3"/>
        <v>#DIV/0!</v>
      </c>
      <c r="H56" s="73" t="e">
        <f t="shared" si="4"/>
        <v>#DIV/0!</v>
      </c>
    </row>
    <row r="57" spans="1:8" x14ac:dyDescent="0.25">
      <c r="A57" s="13">
        <f>'Sound Power'!B57</f>
        <v>0</v>
      </c>
      <c r="B57" s="13">
        <f>Calcul!C59/1000</f>
        <v>0</v>
      </c>
      <c r="C57" s="13">
        <f>Calcul!D59/1000</f>
        <v>0</v>
      </c>
      <c r="D57" s="13">
        <f t="shared" si="0"/>
        <v>0</v>
      </c>
      <c r="E57" s="13" t="e">
        <f t="shared" si="1"/>
        <v>#DIV/0!</v>
      </c>
      <c r="F57" s="62" t="e">
        <f t="shared" si="2"/>
        <v>#DIV/0!</v>
      </c>
      <c r="G57" s="13" t="e">
        <f t="shared" si="3"/>
        <v>#DIV/0!</v>
      </c>
      <c r="H57" s="73" t="e">
        <f t="shared" si="4"/>
        <v>#DIV/0!</v>
      </c>
    </row>
    <row r="58" spans="1:8" x14ac:dyDescent="0.25">
      <c r="A58" s="13">
        <f>'Sound Power'!B58</f>
        <v>0</v>
      </c>
      <c r="B58" s="13">
        <f>Calcul!C60/1000</f>
        <v>0</v>
      </c>
      <c r="C58" s="13">
        <f>Calcul!D60/1000</f>
        <v>0</v>
      </c>
      <c r="D58" s="13">
        <f t="shared" si="0"/>
        <v>0</v>
      </c>
      <c r="E58" s="13" t="e">
        <f t="shared" si="1"/>
        <v>#DIV/0!</v>
      </c>
      <c r="F58" s="62" t="e">
        <f t="shared" si="2"/>
        <v>#DIV/0!</v>
      </c>
      <c r="G58" s="13" t="e">
        <f t="shared" si="3"/>
        <v>#DIV/0!</v>
      </c>
      <c r="H58" s="73" t="e">
        <f t="shared" si="4"/>
        <v>#DIV/0!</v>
      </c>
    </row>
    <row r="59" spans="1:8" x14ac:dyDescent="0.25">
      <c r="A59" s="13">
        <f>'Sound Power'!B59</f>
        <v>0</v>
      </c>
      <c r="B59" s="13">
        <f>Calcul!C61/1000</f>
        <v>0</v>
      </c>
      <c r="C59" s="13">
        <f>Calcul!D61/1000</f>
        <v>0</v>
      </c>
      <c r="D59" s="13">
        <f t="shared" si="0"/>
        <v>0</v>
      </c>
      <c r="E59" s="13" t="e">
        <f t="shared" si="1"/>
        <v>#DIV/0!</v>
      </c>
      <c r="F59" s="62" t="e">
        <f t="shared" si="2"/>
        <v>#DIV/0!</v>
      </c>
      <c r="G59" s="13" t="e">
        <f t="shared" si="3"/>
        <v>#DIV/0!</v>
      </c>
      <c r="H59" s="73" t="e">
        <f t="shared" si="4"/>
        <v>#DIV/0!</v>
      </c>
    </row>
    <row r="60" spans="1:8" x14ac:dyDescent="0.25">
      <c r="A60" s="13">
        <f>'Sound Power'!B60</f>
        <v>0</v>
      </c>
      <c r="B60" s="13">
        <f>Calcul!C62/1000</f>
        <v>0</v>
      </c>
      <c r="C60" s="13">
        <f>Calcul!D62/1000</f>
        <v>0</v>
      </c>
      <c r="D60" s="13">
        <f t="shared" si="0"/>
        <v>0</v>
      </c>
      <c r="E60" s="13" t="e">
        <f t="shared" si="1"/>
        <v>#DIV/0!</v>
      </c>
      <c r="F60" s="62" t="e">
        <f t="shared" si="2"/>
        <v>#DIV/0!</v>
      </c>
      <c r="G60" s="13" t="e">
        <f t="shared" si="3"/>
        <v>#DIV/0!</v>
      </c>
      <c r="H60" s="73" t="e">
        <f t="shared" si="4"/>
        <v>#DIV/0!</v>
      </c>
    </row>
    <row r="61" spans="1:8" x14ac:dyDescent="0.25">
      <c r="A61" s="13">
        <f>'Sound Power'!B61</f>
        <v>0</v>
      </c>
      <c r="B61" s="13">
        <f>Calcul!C63/1000</f>
        <v>0</v>
      </c>
      <c r="C61" s="13">
        <f>Calcul!D63/1000</f>
        <v>0</v>
      </c>
      <c r="D61" s="13">
        <f t="shared" si="0"/>
        <v>0</v>
      </c>
      <c r="E61" s="13" t="e">
        <f t="shared" si="1"/>
        <v>#DIV/0!</v>
      </c>
      <c r="F61" s="62" t="e">
        <f t="shared" si="2"/>
        <v>#DIV/0!</v>
      </c>
      <c r="G61" s="13" t="e">
        <f t="shared" si="3"/>
        <v>#DIV/0!</v>
      </c>
      <c r="H61" s="73" t="e">
        <f t="shared" si="4"/>
        <v>#DIV/0!</v>
      </c>
    </row>
    <row r="62" spans="1:8" x14ac:dyDescent="0.25">
      <c r="A62" s="13">
        <f>'Sound Power'!B62</f>
        <v>0</v>
      </c>
      <c r="B62" s="13">
        <f>Calcul!C64/1000</f>
        <v>0</v>
      </c>
      <c r="C62" s="13">
        <f>Calcul!D64/1000</f>
        <v>0</v>
      </c>
      <c r="D62" s="13">
        <f t="shared" si="0"/>
        <v>0</v>
      </c>
      <c r="E62" s="13" t="e">
        <f t="shared" si="1"/>
        <v>#DIV/0!</v>
      </c>
      <c r="F62" s="62" t="e">
        <f t="shared" si="2"/>
        <v>#DIV/0!</v>
      </c>
      <c r="G62" s="13" t="e">
        <f t="shared" si="3"/>
        <v>#DIV/0!</v>
      </c>
      <c r="H62" s="73" t="e">
        <f t="shared" si="4"/>
        <v>#DIV/0!</v>
      </c>
    </row>
    <row r="63" spans="1:8" x14ac:dyDescent="0.25">
      <c r="A63" s="13">
        <f>'Sound Power'!B63</f>
        <v>0</v>
      </c>
      <c r="B63" s="13">
        <f>Calcul!C65/1000</f>
        <v>0</v>
      </c>
      <c r="C63" s="13">
        <f>Calcul!D65/1000</f>
        <v>0</v>
      </c>
      <c r="D63" s="13">
        <f t="shared" si="0"/>
        <v>0</v>
      </c>
      <c r="E63" s="13" t="e">
        <f t="shared" si="1"/>
        <v>#DIV/0!</v>
      </c>
      <c r="F63" s="62" t="e">
        <f t="shared" si="2"/>
        <v>#DIV/0!</v>
      </c>
      <c r="G63" s="13" t="e">
        <f t="shared" si="3"/>
        <v>#DIV/0!</v>
      </c>
      <c r="H63" s="73" t="e">
        <f t="shared" si="4"/>
        <v>#DIV/0!</v>
      </c>
    </row>
    <row r="64" spans="1:8" x14ac:dyDescent="0.25">
      <c r="A64" s="13">
        <f>'Sound Power'!B64</f>
        <v>0</v>
      </c>
      <c r="B64" s="13">
        <f>Calcul!C66/1000</f>
        <v>0</v>
      </c>
      <c r="C64" s="13">
        <f>Calcul!D66/1000</f>
        <v>0</v>
      </c>
      <c r="D64" s="13">
        <f t="shared" si="0"/>
        <v>0</v>
      </c>
      <c r="E64" s="13" t="e">
        <f t="shared" si="1"/>
        <v>#DIV/0!</v>
      </c>
      <c r="F64" s="62" t="e">
        <f t="shared" si="2"/>
        <v>#DIV/0!</v>
      </c>
      <c r="G64" s="13" t="e">
        <f t="shared" si="3"/>
        <v>#DIV/0!</v>
      </c>
      <c r="H64" s="73" t="e">
        <f t="shared" si="4"/>
        <v>#DIV/0!</v>
      </c>
    </row>
    <row r="65" spans="1:8" x14ac:dyDescent="0.25">
      <c r="A65" s="13">
        <f>'Sound Power'!B65</f>
        <v>0</v>
      </c>
      <c r="B65" s="13">
        <f>Calcul!C67/1000</f>
        <v>0</v>
      </c>
      <c r="C65" s="13">
        <f>Calcul!D67/1000</f>
        <v>0</v>
      </c>
      <c r="D65" s="13">
        <f t="shared" si="0"/>
        <v>0</v>
      </c>
      <c r="E65" s="13" t="e">
        <f t="shared" si="1"/>
        <v>#DIV/0!</v>
      </c>
      <c r="F65" s="62" t="e">
        <f t="shared" si="2"/>
        <v>#DIV/0!</v>
      </c>
      <c r="G65" s="13" t="e">
        <f t="shared" si="3"/>
        <v>#DIV/0!</v>
      </c>
      <c r="H65" s="73" t="e">
        <f t="shared" si="4"/>
        <v>#DIV/0!</v>
      </c>
    </row>
    <row r="66" spans="1:8" x14ac:dyDescent="0.25">
      <c r="A66" s="13">
        <f>'Sound Power'!B66</f>
        <v>0</v>
      </c>
      <c r="B66" s="13">
        <f>Calcul!C68/1000</f>
        <v>0</v>
      </c>
      <c r="C66" s="13">
        <f>Calcul!D68/1000</f>
        <v>0</v>
      </c>
      <c r="D66" s="13">
        <f t="shared" si="0"/>
        <v>0</v>
      </c>
      <c r="E66" s="13" t="e">
        <f t="shared" si="1"/>
        <v>#DIV/0!</v>
      </c>
      <c r="F66" s="62" t="e">
        <f t="shared" si="2"/>
        <v>#DIV/0!</v>
      </c>
      <c r="G66" s="13" t="e">
        <f t="shared" si="3"/>
        <v>#DIV/0!</v>
      </c>
      <c r="H66" s="73" t="e">
        <f t="shared" si="4"/>
        <v>#DIV/0!</v>
      </c>
    </row>
    <row r="67" spans="1:8" x14ac:dyDescent="0.25">
      <c r="A67" s="13">
        <f>'Sound Power'!B67</f>
        <v>0</v>
      </c>
      <c r="B67" s="13">
        <f>Calcul!C69/1000</f>
        <v>0</v>
      </c>
      <c r="C67" s="13">
        <f>Calcul!D69/1000</f>
        <v>0</v>
      </c>
      <c r="D67" s="13">
        <f t="shared" si="0"/>
        <v>0</v>
      </c>
      <c r="E67" s="13" t="e">
        <f t="shared" si="1"/>
        <v>#DIV/0!</v>
      </c>
      <c r="F67" s="62" t="e">
        <f t="shared" si="2"/>
        <v>#DIV/0!</v>
      </c>
      <c r="G67" s="13" t="e">
        <f t="shared" si="3"/>
        <v>#DIV/0!</v>
      </c>
      <c r="H67" s="73" t="e">
        <f t="shared" si="4"/>
        <v>#DIV/0!</v>
      </c>
    </row>
    <row r="68" spans="1:8" x14ac:dyDescent="0.25">
      <c r="A68" s="13">
        <f>'Sound Power'!B68</f>
        <v>0</v>
      </c>
      <c r="B68" s="13">
        <f>Calcul!C70/1000</f>
        <v>0</v>
      </c>
      <c r="C68" s="13">
        <f>Calcul!D70/1000</f>
        <v>0</v>
      </c>
      <c r="D68" s="13">
        <f t="shared" si="0"/>
        <v>0</v>
      </c>
      <c r="E68" s="13" t="e">
        <f t="shared" si="1"/>
        <v>#DIV/0!</v>
      </c>
      <c r="F68" s="62" t="e">
        <f t="shared" si="2"/>
        <v>#DIV/0!</v>
      </c>
      <c r="G68" s="13" t="e">
        <f t="shared" si="3"/>
        <v>#DIV/0!</v>
      </c>
      <c r="H68" s="73" t="e">
        <f t="shared" si="4"/>
        <v>#DIV/0!</v>
      </c>
    </row>
    <row r="69" spans="1:8" x14ac:dyDescent="0.25">
      <c r="A69" s="13">
        <f>'Sound Power'!B69</f>
        <v>0</v>
      </c>
      <c r="B69" s="13">
        <f>Calcul!C71/1000</f>
        <v>0</v>
      </c>
      <c r="C69" s="13">
        <f>Calcul!D71/1000</f>
        <v>0</v>
      </c>
      <c r="D69" s="13">
        <f t="shared" ref="D69:D132" si="5">_xlfn.CEILING.MATH(C69*1000,100)/1000</f>
        <v>0</v>
      </c>
      <c r="E69" s="13" t="e">
        <f t="shared" ref="E69:E132" si="6">((D69*10)*B69)/(2*(D69+B69))</f>
        <v>#DIV/0!</v>
      </c>
      <c r="F69" s="62" t="e">
        <f t="shared" ref="F69:F132" si="7">$M$4*LN(E69)+$N$4</f>
        <v>#DIV/0!</v>
      </c>
      <c r="G69" s="13" t="e">
        <f t="shared" ref="G69:G132" si="8">A69/3600/(B69*D69)</f>
        <v>#DIV/0!</v>
      </c>
      <c r="H69" s="73" t="e">
        <f t="shared" ref="H69:H132" si="9">0.5*1.2*F69*G69^2</f>
        <v>#DIV/0!</v>
      </c>
    </row>
    <row r="70" spans="1:8" x14ac:dyDescent="0.25">
      <c r="A70" s="13">
        <f>'Sound Power'!B70</f>
        <v>0</v>
      </c>
      <c r="B70" s="13">
        <f>Calcul!C72/1000</f>
        <v>0</v>
      </c>
      <c r="C70" s="13">
        <f>Calcul!D72/1000</f>
        <v>0</v>
      </c>
      <c r="D70" s="13">
        <f t="shared" si="5"/>
        <v>0</v>
      </c>
      <c r="E70" s="13" t="e">
        <f t="shared" si="6"/>
        <v>#DIV/0!</v>
      </c>
      <c r="F70" s="62" t="e">
        <f t="shared" si="7"/>
        <v>#DIV/0!</v>
      </c>
      <c r="G70" s="13" t="e">
        <f t="shared" si="8"/>
        <v>#DIV/0!</v>
      </c>
      <c r="H70" s="73" t="e">
        <f t="shared" si="9"/>
        <v>#DIV/0!</v>
      </c>
    </row>
    <row r="71" spans="1:8" x14ac:dyDescent="0.25">
      <c r="A71" s="13">
        <f>'Sound Power'!B71</f>
        <v>0</v>
      </c>
      <c r="B71" s="13">
        <f>Calcul!C73/1000</f>
        <v>0</v>
      </c>
      <c r="C71" s="13">
        <f>Calcul!D73/1000</f>
        <v>0</v>
      </c>
      <c r="D71" s="13">
        <f t="shared" si="5"/>
        <v>0</v>
      </c>
      <c r="E71" s="13" t="e">
        <f t="shared" si="6"/>
        <v>#DIV/0!</v>
      </c>
      <c r="F71" s="62" t="e">
        <f t="shared" si="7"/>
        <v>#DIV/0!</v>
      </c>
      <c r="G71" s="13" t="e">
        <f t="shared" si="8"/>
        <v>#DIV/0!</v>
      </c>
      <c r="H71" s="73" t="e">
        <f t="shared" si="9"/>
        <v>#DIV/0!</v>
      </c>
    </row>
    <row r="72" spans="1:8" x14ac:dyDescent="0.25">
      <c r="A72" s="13">
        <f>'Sound Power'!B72</f>
        <v>0</v>
      </c>
      <c r="B72" s="13">
        <f>Calcul!C74/1000</f>
        <v>0</v>
      </c>
      <c r="C72" s="13">
        <f>Calcul!D74/1000</f>
        <v>0</v>
      </c>
      <c r="D72" s="13">
        <f t="shared" si="5"/>
        <v>0</v>
      </c>
      <c r="E72" s="13" t="e">
        <f t="shared" si="6"/>
        <v>#DIV/0!</v>
      </c>
      <c r="F72" s="62" t="e">
        <f t="shared" si="7"/>
        <v>#DIV/0!</v>
      </c>
      <c r="G72" s="13" t="e">
        <f t="shared" si="8"/>
        <v>#DIV/0!</v>
      </c>
      <c r="H72" s="73" t="e">
        <f t="shared" si="9"/>
        <v>#DIV/0!</v>
      </c>
    </row>
    <row r="73" spans="1:8" x14ac:dyDescent="0.25">
      <c r="A73" s="13">
        <f>'Sound Power'!B73</f>
        <v>0</v>
      </c>
      <c r="B73" s="13">
        <f>Calcul!C75/1000</f>
        <v>0</v>
      </c>
      <c r="C73" s="13">
        <f>Calcul!D75/1000</f>
        <v>0</v>
      </c>
      <c r="D73" s="13">
        <f t="shared" si="5"/>
        <v>0</v>
      </c>
      <c r="E73" s="13" t="e">
        <f t="shared" si="6"/>
        <v>#DIV/0!</v>
      </c>
      <c r="F73" s="62" t="e">
        <f t="shared" si="7"/>
        <v>#DIV/0!</v>
      </c>
      <c r="G73" s="13" t="e">
        <f t="shared" si="8"/>
        <v>#DIV/0!</v>
      </c>
      <c r="H73" s="73" t="e">
        <f t="shared" si="9"/>
        <v>#DIV/0!</v>
      </c>
    </row>
    <row r="74" spans="1:8" x14ac:dyDescent="0.25">
      <c r="A74" s="13">
        <f>'Sound Power'!B74</f>
        <v>0</v>
      </c>
      <c r="B74" s="13">
        <f>Calcul!C76/1000</f>
        <v>0</v>
      </c>
      <c r="C74" s="13">
        <f>Calcul!D76/1000</f>
        <v>0</v>
      </c>
      <c r="D74" s="13">
        <f t="shared" si="5"/>
        <v>0</v>
      </c>
      <c r="E74" s="13" t="e">
        <f t="shared" si="6"/>
        <v>#DIV/0!</v>
      </c>
      <c r="F74" s="62" t="e">
        <f t="shared" si="7"/>
        <v>#DIV/0!</v>
      </c>
      <c r="G74" s="13" t="e">
        <f t="shared" si="8"/>
        <v>#DIV/0!</v>
      </c>
      <c r="H74" s="73" t="e">
        <f t="shared" si="9"/>
        <v>#DIV/0!</v>
      </c>
    </row>
    <row r="75" spans="1:8" x14ac:dyDescent="0.25">
      <c r="A75" s="13">
        <f>'Sound Power'!B75</f>
        <v>0</v>
      </c>
      <c r="B75" s="13">
        <f>Calcul!C77/1000</f>
        <v>0</v>
      </c>
      <c r="C75" s="13">
        <f>Calcul!D77/1000</f>
        <v>0</v>
      </c>
      <c r="D75" s="13">
        <f t="shared" si="5"/>
        <v>0</v>
      </c>
      <c r="E75" s="13" t="e">
        <f t="shared" si="6"/>
        <v>#DIV/0!</v>
      </c>
      <c r="F75" s="62" t="e">
        <f t="shared" si="7"/>
        <v>#DIV/0!</v>
      </c>
      <c r="G75" s="13" t="e">
        <f t="shared" si="8"/>
        <v>#DIV/0!</v>
      </c>
      <c r="H75" s="73" t="e">
        <f t="shared" si="9"/>
        <v>#DIV/0!</v>
      </c>
    </row>
    <row r="76" spans="1:8" x14ac:dyDescent="0.25">
      <c r="A76" s="13">
        <f>'Sound Power'!B76</f>
        <v>0</v>
      </c>
      <c r="B76" s="13">
        <f>Calcul!C78/1000</f>
        <v>0</v>
      </c>
      <c r="C76" s="13">
        <f>Calcul!D78/1000</f>
        <v>0</v>
      </c>
      <c r="D76" s="13">
        <f t="shared" si="5"/>
        <v>0</v>
      </c>
      <c r="E76" s="13" t="e">
        <f t="shared" si="6"/>
        <v>#DIV/0!</v>
      </c>
      <c r="F76" s="62" t="e">
        <f t="shared" si="7"/>
        <v>#DIV/0!</v>
      </c>
      <c r="G76" s="13" t="e">
        <f t="shared" si="8"/>
        <v>#DIV/0!</v>
      </c>
      <c r="H76" s="73" t="e">
        <f t="shared" si="9"/>
        <v>#DIV/0!</v>
      </c>
    </row>
    <row r="77" spans="1:8" x14ac:dyDescent="0.25">
      <c r="A77" s="13">
        <f>'Sound Power'!B77</f>
        <v>0</v>
      </c>
      <c r="B77" s="13">
        <f>Calcul!C79/1000</f>
        <v>0</v>
      </c>
      <c r="C77" s="13">
        <f>Calcul!D79/1000</f>
        <v>0</v>
      </c>
      <c r="D77" s="13">
        <f t="shared" si="5"/>
        <v>0</v>
      </c>
      <c r="E77" s="13" t="e">
        <f t="shared" si="6"/>
        <v>#DIV/0!</v>
      </c>
      <c r="F77" s="62" t="e">
        <f t="shared" si="7"/>
        <v>#DIV/0!</v>
      </c>
      <c r="G77" s="13" t="e">
        <f t="shared" si="8"/>
        <v>#DIV/0!</v>
      </c>
      <c r="H77" s="73" t="e">
        <f t="shared" si="9"/>
        <v>#DIV/0!</v>
      </c>
    </row>
    <row r="78" spans="1:8" x14ac:dyDescent="0.25">
      <c r="A78" s="13">
        <f>'Sound Power'!B78</f>
        <v>0</v>
      </c>
      <c r="B78" s="13">
        <f>Calcul!C80/1000</f>
        <v>0</v>
      </c>
      <c r="C78" s="13">
        <f>Calcul!D80/1000</f>
        <v>0</v>
      </c>
      <c r="D78" s="13">
        <f t="shared" si="5"/>
        <v>0</v>
      </c>
      <c r="E78" s="13" t="e">
        <f t="shared" si="6"/>
        <v>#DIV/0!</v>
      </c>
      <c r="F78" s="62" t="e">
        <f t="shared" si="7"/>
        <v>#DIV/0!</v>
      </c>
      <c r="G78" s="13" t="e">
        <f t="shared" si="8"/>
        <v>#DIV/0!</v>
      </c>
      <c r="H78" s="73" t="e">
        <f t="shared" si="9"/>
        <v>#DIV/0!</v>
      </c>
    </row>
    <row r="79" spans="1:8" x14ac:dyDescent="0.25">
      <c r="A79" s="13">
        <f>'Sound Power'!B79</f>
        <v>0</v>
      </c>
      <c r="B79" s="13">
        <f>Calcul!C81/1000</f>
        <v>0</v>
      </c>
      <c r="C79" s="13">
        <f>Calcul!D81/1000</f>
        <v>0</v>
      </c>
      <c r="D79" s="13">
        <f t="shared" si="5"/>
        <v>0</v>
      </c>
      <c r="E79" s="13" t="e">
        <f t="shared" si="6"/>
        <v>#DIV/0!</v>
      </c>
      <c r="F79" s="62" t="e">
        <f t="shared" si="7"/>
        <v>#DIV/0!</v>
      </c>
      <c r="G79" s="13" t="e">
        <f t="shared" si="8"/>
        <v>#DIV/0!</v>
      </c>
      <c r="H79" s="73" t="e">
        <f t="shared" si="9"/>
        <v>#DIV/0!</v>
      </c>
    </row>
    <row r="80" spans="1:8" x14ac:dyDescent="0.25">
      <c r="A80" s="13">
        <f>'Sound Power'!B80</f>
        <v>0</v>
      </c>
      <c r="B80" s="13">
        <f>Calcul!C82/1000</f>
        <v>0</v>
      </c>
      <c r="C80" s="13">
        <f>Calcul!D82/1000</f>
        <v>0</v>
      </c>
      <c r="D80" s="13">
        <f t="shared" si="5"/>
        <v>0</v>
      </c>
      <c r="E80" s="13" t="e">
        <f t="shared" si="6"/>
        <v>#DIV/0!</v>
      </c>
      <c r="F80" s="62" t="e">
        <f t="shared" si="7"/>
        <v>#DIV/0!</v>
      </c>
      <c r="G80" s="13" t="e">
        <f t="shared" si="8"/>
        <v>#DIV/0!</v>
      </c>
      <c r="H80" s="73" t="e">
        <f t="shared" si="9"/>
        <v>#DIV/0!</v>
      </c>
    </row>
    <row r="81" spans="1:8" x14ac:dyDescent="0.25">
      <c r="A81" s="13">
        <f>'Sound Power'!B81</f>
        <v>0</v>
      </c>
      <c r="B81" s="13">
        <f>Calcul!C83/1000</f>
        <v>0</v>
      </c>
      <c r="C81" s="13">
        <f>Calcul!D83/1000</f>
        <v>0</v>
      </c>
      <c r="D81" s="13">
        <f t="shared" si="5"/>
        <v>0</v>
      </c>
      <c r="E81" s="13" t="e">
        <f t="shared" si="6"/>
        <v>#DIV/0!</v>
      </c>
      <c r="F81" s="62" t="e">
        <f t="shared" si="7"/>
        <v>#DIV/0!</v>
      </c>
      <c r="G81" s="13" t="e">
        <f t="shared" si="8"/>
        <v>#DIV/0!</v>
      </c>
      <c r="H81" s="73" t="e">
        <f t="shared" si="9"/>
        <v>#DIV/0!</v>
      </c>
    </row>
    <row r="82" spans="1:8" x14ac:dyDescent="0.25">
      <c r="A82" s="13">
        <f>'Sound Power'!B82</f>
        <v>0</v>
      </c>
      <c r="B82" s="13">
        <f>Calcul!C84/1000</f>
        <v>0</v>
      </c>
      <c r="C82" s="13">
        <f>Calcul!D84/1000</f>
        <v>0</v>
      </c>
      <c r="D82" s="13">
        <f t="shared" si="5"/>
        <v>0</v>
      </c>
      <c r="E82" s="13" t="e">
        <f t="shared" si="6"/>
        <v>#DIV/0!</v>
      </c>
      <c r="F82" s="62" t="e">
        <f t="shared" si="7"/>
        <v>#DIV/0!</v>
      </c>
      <c r="G82" s="13" t="e">
        <f t="shared" si="8"/>
        <v>#DIV/0!</v>
      </c>
      <c r="H82" s="73" t="e">
        <f t="shared" si="9"/>
        <v>#DIV/0!</v>
      </c>
    </row>
    <row r="83" spans="1:8" x14ac:dyDescent="0.25">
      <c r="A83" s="13">
        <f>'Sound Power'!B83</f>
        <v>0</v>
      </c>
      <c r="B83" s="13">
        <f>Calcul!C85/1000</f>
        <v>0</v>
      </c>
      <c r="C83" s="13">
        <f>Calcul!D85/1000</f>
        <v>0</v>
      </c>
      <c r="D83" s="13">
        <f t="shared" si="5"/>
        <v>0</v>
      </c>
      <c r="E83" s="13" t="e">
        <f t="shared" si="6"/>
        <v>#DIV/0!</v>
      </c>
      <c r="F83" s="62" t="e">
        <f t="shared" si="7"/>
        <v>#DIV/0!</v>
      </c>
      <c r="G83" s="13" t="e">
        <f t="shared" si="8"/>
        <v>#DIV/0!</v>
      </c>
      <c r="H83" s="73" t="e">
        <f t="shared" si="9"/>
        <v>#DIV/0!</v>
      </c>
    </row>
    <row r="84" spans="1:8" x14ac:dyDescent="0.25">
      <c r="A84" s="13">
        <f>'Sound Power'!B84</f>
        <v>0</v>
      </c>
      <c r="B84" s="13">
        <f>Calcul!C86/1000</f>
        <v>0</v>
      </c>
      <c r="C84" s="13">
        <f>Calcul!D86/1000</f>
        <v>0</v>
      </c>
      <c r="D84" s="13">
        <f t="shared" si="5"/>
        <v>0</v>
      </c>
      <c r="E84" s="13" t="e">
        <f t="shared" si="6"/>
        <v>#DIV/0!</v>
      </c>
      <c r="F84" s="62" t="e">
        <f t="shared" si="7"/>
        <v>#DIV/0!</v>
      </c>
      <c r="G84" s="13" t="e">
        <f t="shared" si="8"/>
        <v>#DIV/0!</v>
      </c>
      <c r="H84" s="73" t="e">
        <f t="shared" si="9"/>
        <v>#DIV/0!</v>
      </c>
    </row>
    <row r="85" spans="1:8" x14ac:dyDescent="0.25">
      <c r="A85" s="13">
        <f>'Sound Power'!B85</f>
        <v>0</v>
      </c>
      <c r="B85" s="13">
        <f>Calcul!C87/1000</f>
        <v>0</v>
      </c>
      <c r="C85" s="13">
        <f>Calcul!D87/1000</f>
        <v>0</v>
      </c>
      <c r="D85" s="13">
        <f t="shared" si="5"/>
        <v>0</v>
      </c>
      <c r="E85" s="13" t="e">
        <f t="shared" si="6"/>
        <v>#DIV/0!</v>
      </c>
      <c r="F85" s="62" t="e">
        <f t="shared" si="7"/>
        <v>#DIV/0!</v>
      </c>
      <c r="G85" s="13" t="e">
        <f t="shared" si="8"/>
        <v>#DIV/0!</v>
      </c>
      <c r="H85" s="73" t="e">
        <f t="shared" si="9"/>
        <v>#DIV/0!</v>
      </c>
    </row>
    <row r="86" spans="1:8" x14ac:dyDescent="0.25">
      <c r="A86" s="13">
        <f>'Sound Power'!B86</f>
        <v>0</v>
      </c>
      <c r="B86" s="13">
        <f>Calcul!C88/1000</f>
        <v>0</v>
      </c>
      <c r="C86" s="13">
        <f>Calcul!D88/1000</f>
        <v>0</v>
      </c>
      <c r="D86" s="13">
        <f t="shared" si="5"/>
        <v>0</v>
      </c>
      <c r="E86" s="13" t="e">
        <f t="shared" si="6"/>
        <v>#DIV/0!</v>
      </c>
      <c r="F86" s="62" t="e">
        <f t="shared" si="7"/>
        <v>#DIV/0!</v>
      </c>
      <c r="G86" s="13" t="e">
        <f t="shared" si="8"/>
        <v>#DIV/0!</v>
      </c>
      <c r="H86" s="73" t="e">
        <f t="shared" si="9"/>
        <v>#DIV/0!</v>
      </c>
    </row>
    <row r="87" spans="1:8" x14ac:dyDescent="0.25">
      <c r="A87" s="13">
        <f>'Sound Power'!B87</f>
        <v>0</v>
      </c>
      <c r="B87" s="13">
        <f>Calcul!C89/1000</f>
        <v>0</v>
      </c>
      <c r="C87" s="13">
        <f>Calcul!D89/1000</f>
        <v>0</v>
      </c>
      <c r="D87" s="13">
        <f t="shared" si="5"/>
        <v>0</v>
      </c>
      <c r="E87" s="13" t="e">
        <f t="shared" si="6"/>
        <v>#DIV/0!</v>
      </c>
      <c r="F87" s="62" t="e">
        <f t="shared" si="7"/>
        <v>#DIV/0!</v>
      </c>
      <c r="G87" s="13" t="e">
        <f t="shared" si="8"/>
        <v>#DIV/0!</v>
      </c>
      <c r="H87" s="73" t="e">
        <f t="shared" si="9"/>
        <v>#DIV/0!</v>
      </c>
    </row>
    <row r="88" spans="1:8" x14ac:dyDescent="0.25">
      <c r="A88" s="13">
        <f>'Sound Power'!B88</f>
        <v>0</v>
      </c>
      <c r="B88" s="13">
        <f>Calcul!C90/1000</f>
        <v>0</v>
      </c>
      <c r="C88" s="13">
        <f>Calcul!D90/1000</f>
        <v>0</v>
      </c>
      <c r="D88" s="13">
        <f t="shared" si="5"/>
        <v>0</v>
      </c>
      <c r="E88" s="13" t="e">
        <f t="shared" si="6"/>
        <v>#DIV/0!</v>
      </c>
      <c r="F88" s="62" t="e">
        <f t="shared" si="7"/>
        <v>#DIV/0!</v>
      </c>
      <c r="G88" s="13" t="e">
        <f t="shared" si="8"/>
        <v>#DIV/0!</v>
      </c>
      <c r="H88" s="73" t="e">
        <f t="shared" si="9"/>
        <v>#DIV/0!</v>
      </c>
    </row>
    <row r="89" spans="1:8" x14ac:dyDescent="0.25">
      <c r="A89" s="13">
        <f>'Sound Power'!B89</f>
        <v>0</v>
      </c>
      <c r="B89" s="13">
        <f>Calcul!C91/1000</f>
        <v>0</v>
      </c>
      <c r="C89" s="13">
        <f>Calcul!D91/1000</f>
        <v>0</v>
      </c>
      <c r="D89" s="13">
        <f t="shared" si="5"/>
        <v>0</v>
      </c>
      <c r="E89" s="13" t="e">
        <f t="shared" si="6"/>
        <v>#DIV/0!</v>
      </c>
      <c r="F89" s="62" t="e">
        <f t="shared" si="7"/>
        <v>#DIV/0!</v>
      </c>
      <c r="G89" s="13" t="e">
        <f t="shared" si="8"/>
        <v>#DIV/0!</v>
      </c>
      <c r="H89" s="73" t="e">
        <f t="shared" si="9"/>
        <v>#DIV/0!</v>
      </c>
    </row>
    <row r="90" spans="1:8" x14ac:dyDescent="0.25">
      <c r="A90" s="13">
        <f>'Sound Power'!B90</f>
        <v>0</v>
      </c>
      <c r="B90" s="13">
        <f>Calcul!C92/1000</f>
        <v>0</v>
      </c>
      <c r="C90" s="13">
        <f>Calcul!D92/1000</f>
        <v>0</v>
      </c>
      <c r="D90" s="13">
        <f t="shared" si="5"/>
        <v>0</v>
      </c>
      <c r="E90" s="13" t="e">
        <f t="shared" si="6"/>
        <v>#DIV/0!</v>
      </c>
      <c r="F90" s="62" t="e">
        <f t="shared" si="7"/>
        <v>#DIV/0!</v>
      </c>
      <c r="G90" s="13" t="e">
        <f t="shared" si="8"/>
        <v>#DIV/0!</v>
      </c>
      <c r="H90" s="73" t="e">
        <f t="shared" si="9"/>
        <v>#DIV/0!</v>
      </c>
    </row>
    <row r="91" spans="1:8" x14ac:dyDescent="0.25">
      <c r="A91" s="13">
        <f>'Sound Power'!B91</f>
        <v>0</v>
      </c>
      <c r="B91" s="13">
        <f>Calcul!C93/1000</f>
        <v>0</v>
      </c>
      <c r="C91" s="13">
        <f>Calcul!D93/1000</f>
        <v>0</v>
      </c>
      <c r="D91" s="13">
        <f t="shared" si="5"/>
        <v>0</v>
      </c>
      <c r="E91" s="13" t="e">
        <f t="shared" si="6"/>
        <v>#DIV/0!</v>
      </c>
      <c r="F91" s="62" t="e">
        <f t="shared" si="7"/>
        <v>#DIV/0!</v>
      </c>
      <c r="G91" s="13" t="e">
        <f t="shared" si="8"/>
        <v>#DIV/0!</v>
      </c>
      <c r="H91" s="73" t="e">
        <f t="shared" si="9"/>
        <v>#DIV/0!</v>
      </c>
    </row>
    <row r="92" spans="1:8" x14ac:dyDescent="0.25">
      <c r="A92" s="13">
        <f>'Sound Power'!B92</f>
        <v>0</v>
      </c>
      <c r="B92" s="13">
        <f>Calcul!C94/1000</f>
        <v>0</v>
      </c>
      <c r="C92" s="13">
        <f>Calcul!D94/1000</f>
        <v>0</v>
      </c>
      <c r="D92" s="13">
        <f t="shared" si="5"/>
        <v>0</v>
      </c>
      <c r="E92" s="13" t="e">
        <f t="shared" si="6"/>
        <v>#DIV/0!</v>
      </c>
      <c r="F92" s="62" t="e">
        <f t="shared" si="7"/>
        <v>#DIV/0!</v>
      </c>
      <c r="G92" s="13" t="e">
        <f t="shared" si="8"/>
        <v>#DIV/0!</v>
      </c>
      <c r="H92" s="73" t="e">
        <f t="shared" si="9"/>
        <v>#DIV/0!</v>
      </c>
    </row>
    <row r="93" spans="1:8" x14ac:dyDescent="0.25">
      <c r="A93" s="13">
        <f>'Sound Power'!B93</f>
        <v>0</v>
      </c>
      <c r="B93" s="13">
        <f>Calcul!C95/1000</f>
        <v>0</v>
      </c>
      <c r="C93" s="13">
        <f>Calcul!D95/1000</f>
        <v>0</v>
      </c>
      <c r="D93" s="13">
        <f t="shared" si="5"/>
        <v>0</v>
      </c>
      <c r="E93" s="13" t="e">
        <f t="shared" si="6"/>
        <v>#DIV/0!</v>
      </c>
      <c r="F93" s="62" t="e">
        <f t="shared" si="7"/>
        <v>#DIV/0!</v>
      </c>
      <c r="G93" s="13" t="e">
        <f t="shared" si="8"/>
        <v>#DIV/0!</v>
      </c>
      <c r="H93" s="73" t="e">
        <f t="shared" si="9"/>
        <v>#DIV/0!</v>
      </c>
    </row>
    <row r="94" spans="1:8" x14ac:dyDescent="0.25">
      <c r="A94" s="13">
        <f>'Sound Power'!B94</f>
        <v>0</v>
      </c>
      <c r="B94" s="13">
        <f>Calcul!C96/1000</f>
        <v>0</v>
      </c>
      <c r="C94" s="13">
        <f>Calcul!D96/1000</f>
        <v>0</v>
      </c>
      <c r="D94" s="13">
        <f t="shared" si="5"/>
        <v>0</v>
      </c>
      <c r="E94" s="13" t="e">
        <f t="shared" si="6"/>
        <v>#DIV/0!</v>
      </c>
      <c r="F94" s="62" t="e">
        <f t="shared" si="7"/>
        <v>#DIV/0!</v>
      </c>
      <c r="G94" s="13" t="e">
        <f t="shared" si="8"/>
        <v>#DIV/0!</v>
      </c>
      <c r="H94" s="73" t="e">
        <f t="shared" si="9"/>
        <v>#DIV/0!</v>
      </c>
    </row>
    <row r="95" spans="1:8" x14ac:dyDescent="0.25">
      <c r="A95" s="13">
        <f>'Sound Power'!B95</f>
        <v>0</v>
      </c>
      <c r="B95" s="13">
        <f>Calcul!C97/1000</f>
        <v>0</v>
      </c>
      <c r="C95" s="13">
        <f>Calcul!D97/1000</f>
        <v>0</v>
      </c>
      <c r="D95" s="13">
        <f t="shared" si="5"/>
        <v>0</v>
      </c>
      <c r="E95" s="13" t="e">
        <f t="shared" si="6"/>
        <v>#DIV/0!</v>
      </c>
      <c r="F95" s="62" t="e">
        <f t="shared" si="7"/>
        <v>#DIV/0!</v>
      </c>
      <c r="G95" s="13" t="e">
        <f t="shared" si="8"/>
        <v>#DIV/0!</v>
      </c>
      <c r="H95" s="73" t="e">
        <f t="shared" si="9"/>
        <v>#DIV/0!</v>
      </c>
    </row>
    <row r="96" spans="1:8" x14ac:dyDescent="0.25">
      <c r="A96" s="13">
        <f>'Sound Power'!B96</f>
        <v>0</v>
      </c>
      <c r="B96" s="13">
        <f>Calcul!C98/1000</f>
        <v>0</v>
      </c>
      <c r="C96" s="13">
        <f>Calcul!D98/1000</f>
        <v>0</v>
      </c>
      <c r="D96" s="13">
        <f t="shared" si="5"/>
        <v>0</v>
      </c>
      <c r="E96" s="13" t="e">
        <f t="shared" si="6"/>
        <v>#DIV/0!</v>
      </c>
      <c r="F96" s="62" t="e">
        <f t="shared" si="7"/>
        <v>#DIV/0!</v>
      </c>
      <c r="G96" s="13" t="e">
        <f t="shared" si="8"/>
        <v>#DIV/0!</v>
      </c>
      <c r="H96" s="73" t="e">
        <f t="shared" si="9"/>
        <v>#DIV/0!</v>
      </c>
    </row>
    <row r="97" spans="1:8" x14ac:dyDescent="0.25">
      <c r="A97" s="13">
        <f>'Sound Power'!B97</f>
        <v>0</v>
      </c>
      <c r="B97" s="13">
        <f>Calcul!C99/1000</f>
        <v>0</v>
      </c>
      <c r="C97" s="13">
        <f>Calcul!D99/1000</f>
        <v>0</v>
      </c>
      <c r="D97" s="13">
        <f t="shared" si="5"/>
        <v>0</v>
      </c>
      <c r="E97" s="13" t="e">
        <f t="shared" si="6"/>
        <v>#DIV/0!</v>
      </c>
      <c r="F97" s="62" t="e">
        <f t="shared" si="7"/>
        <v>#DIV/0!</v>
      </c>
      <c r="G97" s="13" t="e">
        <f t="shared" si="8"/>
        <v>#DIV/0!</v>
      </c>
      <c r="H97" s="73" t="e">
        <f t="shared" si="9"/>
        <v>#DIV/0!</v>
      </c>
    </row>
    <row r="98" spans="1:8" x14ac:dyDescent="0.25">
      <c r="A98" s="13">
        <f>'Sound Power'!B98</f>
        <v>0</v>
      </c>
      <c r="B98" s="13">
        <f>Calcul!C100/1000</f>
        <v>0</v>
      </c>
      <c r="C98" s="13">
        <f>Calcul!D100/1000</f>
        <v>0</v>
      </c>
      <c r="D98" s="13">
        <f t="shared" si="5"/>
        <v>0</v>
      </c>
      <c r="E98" s="13" t="e">
        <f t="shared" si="6"/>
        <v>#DIV/0!</v>
      </c>
      <c r="F98" s="62" t="e">
        <f t="shared" si="7"/>
        <v>#DIV/0!</v>
      </c>
      <c r="G98" s="13" t="e">
        <f t="shared" si="8"/>
        <v>#DIV/0!</v>
      </c>
      <c r="H98" s="73" t="e">
        <f t="shared" si="9"/>
        <v>#DIV/0!</v>
      </c>
    </row>
    <row r="99" spans="1:8" x14ac:dyDescent="0.25">
      <c r="A99" s="13">
        <f>'Sound Power'!B99</f>
        <v>0</v>
      </c>
      <c r="B99" s="13">
        <f>Calcul!C101/1000</f>
        <v>0</v>
      </c>
      <c r="C99" s="13">
        <f>Calcul!D101/1000</f>
        <v>0</v>
      </c>
      <c r="D99" s="13">
        <f t="shared" si="5"/>
        <v>0</v>
      </c>
      <c r="E99" s="13" t="e">
        <f t="shared" si="6"/>
        <v>#DIV/0!</v>
      </c>
      <c r="F99" s="62" t="e">
        <f t="shared" si="7"/>
        <v>#DIV/0!</v>
      </c>
      <c r="G99" s="13" t="e">
        <f t="shared" si="8"/>
        <v>#DIV/0!</v>
      </c>
      <c r="H99" s="73" t="e">
        <f t="shared" si="9"/>
        <v>#DIV/0!</v>
      </c>
    </row>
    <row r="100" spans="1:8" x14ac:dyDescent="0.25">
      <c r="A100" s="13">
        <f>'Sound Power'!B100</f>
        <v>0</v>
      </c>
      <c r="B100" s="13">
        <f>Calcul!C102/1000</f>
        <v>0</v>
      </c>
      <c r="C100" s="13">
        <f>Calcul!D102/1000</f>
        <v>0</v>
      </c>
      <c r="D100" s="13">
        <f t="shared" si="5"/>
        <v>0</v>
      </c>
      <c r="E100" s="13" t="e">
        <f t="shared" si="6"/>
        <v>#DIV/0!</v>
      </c>
      <c r="F100" s="62" t="e">
        <f t="shared" si="7"/>
        <v>#DIV/0!</v>
      </c>
      <c r="G100" s="13" t="e">
        <f t="shared" si="8"/>
        <v>#DIV/0!</v>
      </c>
      <c r="H100" s="73" t="e">
        <f t="shared" si="9"/>
        <v>#DIV/0!</v>
      </c>
    </row>
    <row r="101" spans="1:8" x14ac:dyDescent="0.25">
      <c r="A101" s="13">
        <f>'Sound Power'!B101</f>
        <v>0</v>
      </c>
      <c r="B101" s="13">
        <f>Calcul!C103/1000</f>
        <v>0</v>
      </c>
      <c r="C101" s="13">
        <f>Calcul!D103/1000</f>
        <v>0</v>
      </c>
      <c r="D101" s="13">
        <f t="shared" si="5"/>
        <v>0</v>
      </c>
      <c r="E101" s="13" t="e">
        <f t="shared" si="6"/>
        <v>#DIV/0!</v>
      </c>
      <c r="F101" s="62" t="e">
        <f t="shared" si="7"/>
        <v>#DIV/0!</v>
      </c>
      <c r="G101" s="13" t="e">
        <f t="shared" si="8"/>
        <v>#DIV/0!</v>
      </c>
      <c r="H101" s="73" t="e">
        <f t="shared" si="9"/>
        <v>#DIV/0!</v>
      </c>
    </row>
    <row r="102" spans="1:8" x14ac:dyDescent="0.25">
      <c r="A102" s="13">
        <f>'Sound Power'!B102</f>
        <v>0</v>
      </c>
      <c r="B102" s="13">
        <f>Calcul!C104/1000</f>
        <v>0</v>
      </c>
      <c r="C102" s="13">
        <f>Calcul!D104/1000</f>
        <v>0</v>
      </c>
      <c r="D102" s="13">
        <f t="shared" si="5"/>
        <v>0</v>
      </c>
      <c r="E102" s="13" t="e">
        <f t="shared" si="6"/>
        <v>#DIV/0!</v>
      </c>
      <c r="F102" s="62" t="e">
        <f t="shared" si="7"/>
        <v>#DIV/0!</v>
      </c>
      <c r="G102" s="13" t="e">
        <f t="shared" si="8"/>
        <v>#DIV/0!</v>
      </c>
      <c r="H102" s="73" t="e">
        <f t="shared" si="9"/>
        <v>#DIV/0!</v>
      </c>
    </row>
    <row r="103" spans="1:8" x14ac:dyDescent="0.25">
      <c r="A103" s="13">
        <f>'Sound Power'!B103</f>
        <v>0</v>
      </c>
      <c r="B103" s="13">
        <f>Calcul!C105/1000</f>
        <v>0</v>
      </c>
      <c r="C103" s="13">
        <f>Calcul!D105/1000</f>
        <v>0</v>
      </c>
      <c r="D103" s="13">
        <f t="shared" si="5"/>
        <v>0</v>
      </c>
      <c r="E103" s="13" t="e">
        <f t="shared" si="6"/>
        <v>#DIV/0!</v>
      </c>
      <c r="F103" s="62" t="e">
        <f t="shared" si="7"/>
        <v>#DIV/0!</v>
      </c>
      <c r="G103" s="13" t="e">
        <f t="shared" si="8"/>
        <v>#DIV/0!</v>
      </c>
      <c r="H103" s="73" t="e">
        <f t="shared" si="9"/>
        <v>#DIV/0!</v>
      </c>
    </row>
    <row r="104" spans="1:8" x14ac:dyDescent="0.25">
      <c r="A104" s="13">
        <f>'Sound Power'!B104</f>
        <v>0</v>
      </c>
      <c r="B104" s="13">
        <f>Calcul!C106/1000</f>
        <v>0</v>
      </c>
      <c r="C104" s="13">
        <f>Calcul!D106/1000</f>
        <v>0</v>
      </c>
      <c r="D104" s="13">
        <f t="shared" si="5"/>
        <v>0</v>
      </c>
      <c r="E104" s="13" t="e">
        <f t="shared" si="6"/>
        <v>#DIV/0!</v>
      </c>
      <c r="F104" s="62" t="e">
        <f t="shared" si="7"/>
        <v>#DIV/0!</v>
      </c>
      <c r="G104" s="13" t="e">
        <f t="shared" si="8"/>
        <v>#DIV/0!</v>
      </c>
      <c r="H104" s="73" t="e">
        <f t="shared" si="9"/>
        <v>#DIV/0!</v>
      </c>
    </row>
    <row r="105" spans="1:8" x14ac:dyDescent="0.25">
      <c r="A105" s="13">
        <f>'Sound Power'!B105</f>
        <v>0</v>
      </c>
      <c r="B105" s="13">
        <f>Calcul!C107/1000</f>
        <v>0</v>
      </c>
      <c r="C105" s="13">
        <f>Calcul!D107/1000</f>
        <v>0</v>
      </c>
      <c r="D105" s="13">
        <f t="shared" si="5"/>
        <v>0</v>
      </c>
      <c r="E105" s="13" t="e">
        <f t="shared" si="6"/>
        <v>#DIV/0!</v>
      </c>
      <c r="F105" s="62" t="e">
        <f t="shared" si="7"/>
        <v>#DIV/0!</v>
      </c>
      <c r="G105" s="13" t="e">
        <f t="shared" si="8"/>
        <v>#DIV/0!</v>
      </c>
      <c r="H105" s="73" t="e">
        <f t="shared" si="9"/>
        <v>#DIV/0!</v>
      </c>
    </row>
    <row r="106" spans="1:8" x14ac:dyDescent="0.25">
      <c r="A106" s="13">
        <f>'Sound Power'!B106</f>
        <v>0</v>
      </c>
      <c r="B106" s="13">
        <f>Calcul!C108/1000</f>
        <v>0</v>
      </c>
      <c r="C106" s="13">
        <f>Calcul!D108/1000</f>
        <v>0</v>
      </c>
      <c r="D106" s="13">
        <f t="shared" si="5"/>
        <v>0</v>
      </c>
      <c r="E106" s="13" t="e">
        <f t="shared" si="6"/>
        <v>#DIV/0!</v>
      </c>
      <c r="F106" s="62" t="e">
        <f t="shared" si="7"/>
        <v>#DIV/0!</v>
      </c>
      <c r="G106" s="13" t="e">
        <f t="shared" si="8"/>
        <v>#DIV/0!</v>
      </c>
      <c r="H106" s="73" t="e">
        <f t="shared" si="9"/>
        <v>#DIV/0!</v>
      </c>
    </row>
    <row r="107" spans="1:8" x14ac:dyDescent="0.25">
      <c r="A107" s="13">
        <f>'Sound Power'!B107</f>
        <v>0</v>
      </c>
      <c r="B107" s="13">
        <f>Calcul!C109/1000</f>
        <v>0</v>
      </c>
      <c r="C107" s="13">
        <f>Calcul!D109/1000</f>
        <v>0</v>
      </c>
      <c r="D107" s="13">
        <f t="shared" si="5"/>
        <v>0</v>
      </c>
      <c r="E107" s="13" t="e">
        <f t="shared" si="6"/>
        <v>#DIV/0!</v>
      </c>
      <c r="F107" s="62" t="e">
        <f t="shared" si="7"/>
        <v>#DIV/0!</v>
      </c>
      <c r="G107" s="13" t="e">
        <f t="shared" si="8"/>
        <v>#DIV/0!</v>
      </c>
      <c r="H107" s="73" t="e">
        <f t="shared" si="9"/>
        <v>#DIV/0!</v>
      </c>
    </row>
    <row r="108" spans="1:8" x14ac:dyDescent="0.25">
      <c r="A108" s="13">
        <f>'Sound Power'!B108</f>
        <v>0</v>
      </c>
      <c r="B108" s="13">
        <f>Calcul!C110/1000</f>
        <v>0</v>
      </c>
      <c r="C108" s="13">
        <f>Calcul!D110/1000</f>
        <v>0</v>
      </c>
      <c r="D108" s="13">
        <f t="shared" si="5"/>
        <v>0</v>
      </c>
      <c r="E108" s="13" t="e">
        <f t="shared" si="6"/>
        <v>#DIV/0!</v>
      </c>
      <c r="F108" s="62" t="e">
        <f t="shared" si="7"/>
        <v>#DIV/0!</v>
      </c>
      <c r="G108" s="13" t="e">
        <f t="shared" si="8"/>
        <v>#DIV/0!</v>
      </c>
      <c r="H108" s="73" t="e">
        <f t="shared" si="9"/>
        <v>#DIV/0!</v>
      </c>
    </row>
    <row r="109" spans="1:8" x14ac:dyDescent="0.25">
      <c r="A109" s="13">
        <f>'Sound Power'!B109</f>
        <v>0</v>
      </c>
      <c r="B109" s="13">
        <f>Calcul!C111/1000</f>
        <v>0</v>
      </c>
      <c r="C109" s="13">
        <f>Calcul!D111/1000</f>
        <v>0</v>
      </c>
      <c r="D109" s="13">
        <f t="shared" si="5"/>
        <v>0</v>
      </c>
      <c r="E109" s="13" t="e">
        <f t="shared" si="6"/>
        <v>#DIV/0!</v>
      </c>
      <c r="F109" s="62" t="e">
        <f t="shared" si="7"/>
        <v>#DIV/0!</v>
      </c>
      <c r="G109" s="13" t="e">
        <f t="shared" si="8"/>
        <v>#DIV/0!</v>
      </c>
      <c r="H109" s="73" t="e">
        <f t="shared" si="9"/>
        <v>#DIV/0!</v>
      </c>
    </row>
    <row r="110" spans="1:8" x14ac:dyDescent="0.25">
      <c r="A110" s="13">
        <f>'Sound Power'!B110</f>
        <v>0</v>
      </c>
      <c r="B110" s="13">
        <f>Calcul!C112/1000</f>
        <v>0</v>
      </c>
      <c r="C110" s="13">
        <f>Calcul!D112/1000</f>
        <v>0</v>
      </c>
      <c r="D110" s="13">
        <f t="shared" si="5"/>
        <v>0</v>
      </c>
      <c r="E110" s="13" t="e">
        <f t="shared" si="6"/>
        <v>#DIV/0!</v>
      </c>
      <c r="F110" s="62" t="e">
        <f t="shared" si="7"/>
        <v>#DIV/0!</v>
      </c>
      <c r="G110" s="13" t="e">
        <f t="shared" si="8"/>
        <v>#DIV/0!</v>
      </c>
      <c r="H110" s="73" t="e">
        <f t="shared" si="9"/>
        <v>#DIV/0!</v>
      </c>
    </row>
    <row r="111" spans="1:8" x14ac:dyDescent="0.25">
      <c r="A111" s="13">
        <f>'Sound Power'!B111</f>
        <v>0</v>
      </c>
      <c r="B111" s="13">
        <f>Calcul!C113/1000</f>
        <v>0</v>
      </c>
      <c r="C111" s="13">
        <f>Calcul!D113/1000</f>
        <v>0</v>
      </c>
      <c r="D111" s="13">
        <f t="shared" si="5"/>
        <v>0</v>
      </c>
      <c r="E111" s="13" t="e">
        <f t="shared" si="6"/>
        <v>#DIV/0!</v>
      </c>
      <c r="F111" s="62" t="e">
        <f t="shared" si="7"/>
        <v>#DIV/0!</v>
      </c>
      <c r="G111" s="13" t="e">
        <f t="shared" si="8"/>
        <v>#DIV/0!</v>
      </c>
      <c r="H111" s="73" t="e">
        <f t="shared" si="9"/>
        <v>#DIV/0!</v>
      </c>
    </row>
    <row r="112" spans="1:8" x14ac:dyDescent="0.25">
      <c r="A112" s="13">
        <f>'Sound Power'!B112</f>
        <v>0</v>
      </c>
      <c r="B112" s="13">
        <f>Calcul!C114/1000</f>
        <v>0</v>
      </c>
      <c r="C112" s="13">
        <f>Calcul!D114/1000</f>
        <v>0</v>
      </c>
      <c r="D112" s="13">
        <f t="shared" si="5"/>
        <v>0</v>
      </c>
      <c r="E112" s="13" t="e">
        <f t="shared" si="6"/>
        <v>#DIV/0!</v>
      </c>
      <c r="F112" s="62" t="e">
        <f t="shared" si="7"/>
        <v>#DIV/0!</v>
      </c>
      <c r="G112" s="13" t="e">
        <f t="shared" si="8"/>
        <v>#DIV/0!</v>
      </c>
      <c r="H112" s="73" t="e">
        <f t="shared" si="9"/>
        <v>#DIV/0!</v>
      </c>
    </row>
    <row r="113" spans="1:8" x14ac:dyDescent="0.25">
      <c r="A113" s="13">
        <f>'Sound Power'!B113</f>
        <v>0</v>
      </c>
      <c r="B113" s="13">
        <f>Calcul!C115/1000</f>
        <v>0</v>
      </c>
      <c r="C113" s="13">
        <f>Calcul!D115/1000</f>
        <v>0</v>
      </c>
      <c r="D113" s="13">
        <f t="shared" si="5"/>
        <v>0</v>
      </c>
      <c r="E113" s="13" t="e">
        <f t="shared" si="6"/>
        <v>#DIV/0!</v>
      </c>
      <c r="F113" s="62" t="e">
        <f t="shared" si="7"/>
        <v>#DIV/0!</v>
      </c>
      <c r="G113" s="13" t="e">
        <f t="shared" si="8"/>
        <v>#DIV/0!</v>
      </c>
      <c r="H113" s="73" t="e">
        <f t="shared" si="9"/>
        <v>#DIV/0!</v>
      </c>
    </row>
    <row r="114" spans="1:8" x14ac:dyDescent="0.25">
      <c r="A114" s="13">
        <f>'Sound Power'!B114</f>
        <v>0</v>
      </c>
      <c r="B114" s="13">
        <f>Calcul!C116/1000</f>
        <v>0</v>
      </c>
      <c r="C114" s="13">
        <f>Calcul!D116/1000</f>
        <v>0</v>
      </c>
      <c r="D114" s="13">
        <f t="shared" si="5"/>
        <v>0</v>
      </c>
      <c r="E114" s="13" t="e">
        <f t="shared" si="6"/>
        <v>#DIV/0!</v>
      </c>
      <c r="F114" s="62" t="e">
        <f t="shared" si="7"/>
        <v>#DIV/0!</v>
      </c>
      <c r="G114" s="13" t="e">
        <f t="shared" si="8"/>
        <v>#DIV/0!</v>
      </c>
      <c r="H114" s="73" t="e">
        <f t="shared" si="9"/>
        <v>#DIV/0!</v>
      </c>
    </row>
    <row r="115" spans="1:8" x14ac:dyDescent="0.25">
      <c r="A115" s="13">
        <f>'Sound Power'!B115</f>
        <v>0</v>
      </c>
      <c r="B115" s="13">
        <f>Calcul!C117/1000</f>
        <v>0</v>
      </c>
      <c r="C115" s="13">
        <f>Calcul!D117/1000</f>
        <v>0</v>
      </c>
      <c r="D115" s="13">
        <f t="shared" si="5"/>
        <v>0</v>
      </c>
      <c r="E115" s="13" t="e">
        <f t="shared" si="6"/>
        <v>#DIV/0!</v>
      </c>
      <c r="F115" s="62" t="e">
        <f t="shared" si="7"/>
        <v>#DIV/0!</v>
      </c>
      <c r="G115" s="13" t="e">
        <f t="shared" si="8"/>
        <v>#DIV/0!</v>
      </c>
      <c r="H115" s="73" t="e">
        <f t="shared" si="9"/>
        <v>#DIV/0!</v>
      </c>
    </row>
    <row r="116" spans="1:8" x14ac:dyDescent="0.25">
      <c r="A116" s="13">
        <f>'Sound Power'!B116</f>
        <v>0</v>
      </c>
      <c r="B116" s="13">
        <f>Calcul!C118/1000</f>
        <v>0</v>
      </c>
      <c r="C116" s="13">
        <f>Calcul!D118/1000</f>
        <v>0</v>
      </c>
      <c r="D116" s="13">
        <f t="shared" si="5"/>
        <v>0</v>
      </c>
      <c r="E116" s="13" t="e">
        <f t="shared" si="6"/>
        <v>#DIV/0!</v>
      </c>
      <c r="F116" s="62" t="e">
        <f t="shared" si="7"/>
        <v>#DIV/0!</v>
      </c>
      <c r="G116" s="13" t="e">
        <f t="shared" si="8"/>
        <v>#DIV/0!</v>
      </c>
      <c r="H116" s="73" t="e">
        <f t="shared" si="9"/>
        <v>#DIV/0!</v>
      </c>
    </row>
    <row r="117" spans="1:8" x14ac:dyDescent="0.25">
      <c r="A117" s="13">
        <f>'Sound Power'!B117</f>
        <v>0</v>
      </c>
      <c r="B117" s="13">
        <f>Calcul!C119/1000</f>
        <v>0</v>
      </c>
      <c r="C117" s="13">
        <f>Calcul!D119/1000</f>
        <v>0</v>
      </c>
      <c r="D117" s="13">
        <f t="shared" si="5"/>
        <v>0</v>
      </c>
      <c r="E117" s="13" t="e">
        <f t="shared" si="6"/>
        <v>#DIV/0!</v>
      </c>
      <c r="F117" s="62" t="e">
        <f t="shared" si="7"/>
        <v>#DIV/0!</v>
      </c>
      <c r="G117" s="13" t="e">
        <f t="shared" si="8"/>
        <v>#DIV/0!</v>
      </c>
      <c r="H117" s="73" t="e">
        <f t="shared" si="9"/>
        <v>#DIV/0!</v>
      </c>
    </row>
    <row r="118" spans="1:8" x14ac:dyDescent="0.25">
      <c r="A118" s="13">
        <f>'Sound Power'!B118</f>
        <v>0</v>
      </c>
      <c r="B118" s="13">
        <f>Calcul!C120/1000</f>
        <v>0</v>
      </c>
      <c r="C118" s="13">
        <f>Calcul!D120/1000</f>
        <v>0</v>
      </c>
      <c r="D118" s="13">
        <f t="shared" si="5"/>
        <v>0</v>
      </c>
      <c r="E118" s="13" t="e">
        <f t="shared" si="6"/>
        <v>#DIV/0!</v>
      </c>
      <c r="F118" s="62" t="e">
        <f t="shared" si="7"/>
        <v>#DIV/0!</v>
      </c>
      <c r="G118" s="13" t="e">
        <f t="shared" si="8"/>
        <v>#DIV/0!</v>
      </c>
      <c r="H118" s="73" t="e">
        <f t="shared" si="9"/>
        <v>#DIV/0!</v>
      </c>
    </row>
    <row r="119" spans="1:8" x14ac:dyDescent="0.25">
      <c r="A119" s="13">
        <f>'Sound Power'!B119</f>
        <v>0</v>
      </c>
      <c r="B119" s="13">
        <f>Calcul!C121/1000</f>
        <v>0</v>
      </c>
      <c r="C119" s="13">
        <f>Calcul!D121/1000</f>
        <v>0</v>
      </c>
      <c r="D119" s="13">
        <f t="shared" si="5"/>
        <v>0</v>
      </c>
      <c r="E119" s="13" t="e">
        <f t="shared" si="6"/>
        <v>#DIV/0!</v>
      </c>
      <c r="F119" s="62" t="e">
        <f t="shared" si="7"/>
        <v>#DIV/0!</v>
      </c>
      <c r="G119" s="13" t="e">
        <f t="shared" si="8"/>
        <v>#DIV/0!</v>
      </c>
      <c r="H119" s="73" t="e">
        <f t="shared" si="9"/>
        <v>#DIV/0!</v>
      </c>
    </row>
    <row r="120" spans="1:8" x14ac:dyDescent="0.25">
      <c r="A120" s="13">
        <f>'Sound Power'!B120</f>
        <v>0</v>
      </c>
      <c r="B120" s="13">
        <f>Calcul!C122/1000</f>
        <v>0</v>
      </c>
      <c r="C120" s="13">
        <f>Calcul!D122/1000</f>
        <v>0</v>
      </c>
      <c r="D120" s="13">
        <f t="shared" si="5"/>
        <v>0</v>
      </c>
      <c r="E120" s="13" t="e">
        <f t="shared" si="6"/>
        <v>#DIV/0!</v>
      </c>
      <c r="F120" s="62" t="e">
        <f t="shared" si="7"/>
        <v>#DIV/0!</v>
      </c>
      <c r="G120" s="13" t="e">
        <f t="shared" si="8"/>
        <v>#DIV/0!</v>
      </c>
      <c r="H120" s="73" t="e">
        <f t="shared" si="9"/>
        <v>#DIV/0!</v>
      </c>
    </row>
    <row r="121" spans="1:8" x14ac:dyDescent="0.25">
      <c r="A121" s="13">
        <f>'Sound Power'!B121</f>
        <v>0</v>
      </c>
      <c r="B121" s="13">
        <f>Calcul!C123/1000</f>
        <v>0</v>
      </c>
      <c r="C121" s="13">
        <f>Calcul!D123/1000</f>
        <v>0</v>
      </c>
      <c r="D121" s="13">
        <f t="shared" si="5"/>
        <v>0</v>
      </c>
      <c r="E121" s="13" t="e">
        <f t="shared" si="6"/>
        <v>#DIV/0!</v>
      </c>
      <c r="F121" s="62" t="e">
        <f t="shared" si="7"/>
        <v>#DIV/0!</v>
      </c>
      <c r="G121" s="13" t="e">
        <f t="shared" si="8"/>
        <v>#DIV/0!</v>
      </c>
      <c r="H121" s="73" t="e">
        <f t="shared" si="9"/>
        <v>#DIV/0!</v>
      </c>
    </row>
    <row r="122" spans="1:8" x14ac:dyDescent="0.25">
      <c r="A122" s="13">
        <f>'Sound Power'!B122</f>
        <v>0</v>
      </c>
      <c r="B122" s="13">
        <f>Calcul!C124/1000</f>
        <v>0</v>
      </c>
      <c r="C122" s="13">
        <f>Calcul!D124/1000</f>
        <v>0</v>
      </c>
      <c r="D122" s="13">
        <f t="shared" si="5"/>
        <v>0</v>
      </c>
      <c r="E122" s="13" t="e">
        <f t="shared" si="6"/>
        <v>#DIV/0!</v>
      </c>
      <c r="F122" s="62" t="e">
        <f t="shared" si="7"/>
        <v>#DIV/0!</v>
      </c>
      <c r="G122" s="13" t="e">
        <f t="shared" si="8"/>
        <v>#DIV/0!</v>
      </c>
      <c r="H122" s="73" t="e">
        <f t="shared" si="9"/>
        <v>#DIV/0!</v>
      </c>
    </row>
    <row r="123" spans="1:8" x14ac:dyDescent="0.25">
      <c r="A123" s="13">
        <f>'Sound Power'!B123</f>
        <v>0</v>
      </c>
      <c r="B123" s="13">
        <f>Calcul!C125/1000</f>
        <v>0</v>
      </c>
      <c r="C123" s="13">
        <f>Calcul!D125/1000</f>
        <v>0</v>
      </c>
      <c r="D123" s="13">
        <f t="shared" si="5"/>
        <v>0</v>
      </c>
      <c r="E123" s="13" t="e">
        <f t="shared" si="6"/>
        <v>#DIV/0!</v>
      </c>
      <c r="F123" s="62" t="e">
        <f t="shared" si="7"/>
        <v>#DIV/0!</v>
      </c>
      <c r="G123" s="13" t="e">
        <f t="shared" si="8"/>
        <v>#DIV/0!</v>
      </c>
      <c r="H123" s="73" t="e">
        <f t="shared" si="9"/>
        <v>#DIV/0!</v>
      </c>
    </row>
    <row r="124" spans="1:8" x14ac:dyDescent="0.25">
      <c r="A124" s="13">
        <f>'Sound Power'!B124</f>
        <v>0</v>
      </c>
      <c r="B124" s="13">
        <f>Calcul!C126/1000</f>
        <v>0</v>
      </c>
      <c r="C124" s="13">
        <f>Calcul!D126/1000</f>
        <v>0</v>
      </c>
      <c r="D124" s="13">
        <f t="shared" si="5"/>
        <v>0</v>
      </c>
      <c r="E124" s="13" t="e">
        <f t="shared" si="6"/>
        <v>#DIV/0!</v>
      </c>
      <c r="F124" s="62" t="e">
        <f t="shared" si="7"/>
        <v>#DIV/0!</v>
      </c>
      <c r="G124" s="13" t="e">
        <f t="shared" si="8"/>
        <v>#DIV/0!</v>
      </c>
      <c r="H124" s="73" t="e">
        <f t="shared" si="9"/>
        <v>#DIV/0!</v>
      </c>
    </row>
    <row r="125" spans="1:8" x14ac:dyDescent="0.25">
      <c r="A125" s="13">
        <f>'Sound Power'!B125</f>
        <v>0</v>
      </c>
      <c r="B125" s="13">
        <f>Calcul!C127/1000</f>
        <v>0</v>
      </c>
      <c r="C125" s="13">
        <f>Calcul!D127/1000</f>
        <v>0</v>
      </c>
      <c r="D125" s="13">
        <f t="shared" si="5"/>
        <v>0</v>
      </c>
      <c r="E125" s="13" t="e">
        <f t="shared" si="6"/>
        <v>#DIV/0!</v>
      </c>
      <c r="F125" s="62" t="e">
        <f t="shared" si="7"/>
        <v>#DIV/0!</v>
      </c>
      <c r="G125" s="13" t="e">
        <f t="shared" si="8"/>
        <v>#DIV/0!</v>
      </c>
      <c r="H125" s="73" t="e">
        <f t="shared" si="9"/>
        <v>#DIV/0!</v>
      </c>
    </row>
    <row r="126" spans="1:8" x14ac:dyDescent="0.25">
      <c r="A126" s="13">
        <f>'Sound Power'!B126</f>
        <v>0</v>
      </c>
      <c r="B126" s="13">
        <f>Calcul!C128/1000</f>
        <v>0</v>
      </c>
      <c r="C126" s="13">
        <f>Calcul!D128/1000</f>
        <v>0</v>
      </c>
      <c r="D126" s="13">
        <f t="shared" si="5"/>
        <v>0</v>
      </c>
      <c r="E126" s="13" t="e">
        <f t="shared" si="6"/>
        <v>#DIV/0!</v>
      </c>
      <c r="F126" s="62" t="e">
        <f t="shared" si="7"/>
        <v>#DIV/0!</v>
      </c>
      <c r="G126" s="13" t="e">
        <f t="shared" si="8"/>
        <v>#DIV/0!</v>
      </c>
      <c r="H126" s="73" t="e">
        <f t="shared" si="9"/>
        <v>#DIV/0!</v>
      </c>
    </row>
    <row r="127" spans="1:8" x14ac:dyDescent="0.25">
      <c r="A127" s="13">
        <f>'Sound Power'!B127</f>
        <v>0</v>
      </c>
      <c r="B127" s="13">
        <f>Calcul!C129/1000</f>
        <v>0</v>
      </c>
      <c r="C127" s="13">
        <f>Calcul!D129/1000</f>
        <v>0</v>
      </c>
      <c r="D127" s="13">
        <f t="shared" si="5"/>
        <v>0</v>
      </c>
      <c r="E127" s="13" t="e">
        <f t="shared" si="6"/>
        <v>#DIV/0!</v>
      </c>
      <c r="F127" s="62" t="e">
        <f t="shared" si="7"/>
        <v>#DIV/0!</v>
      </c>
      <c r="G127" s="13" t="e">
        <f t="shared" si="8"/>
        <v>#DIV/0!</v>
      </c>
      <c r="H127" s="73" t="e">
        <f t="shared" si="9"/>
        <v>#DIV/0!</v>
      </c>
    </row>
    <row r="128" spans="1:8" x14ac:dyDescent="0.25">
      <c r="A128" s="13">
        <f>'Sound Power'!B128</f>
        <v>0</v>
      </c>
      <c r="B128" s="13">
        <f>Calcul!C130/1000</f>
        <v>0</v>
      </c>
      <c r="C128" s="13">
        <f>Calcul!D130/1000</f>
        <v>0</v>
      </c>
      <c r="D128" s="13">
        <f t="shared" si="5"/>
        <v>0</v>
      </c>
      <c r="E128" s="13" t="e">
        <f t="shared" si="6"/>
        <v>#DIV/0!</v>
      </c>
      <c r="F128" s="62" t="e">
        <f t="shared" si="7"/>
        <v>#DIV/0!</v>
      </c>
      <c r="G128" s="13" t="e">
        <f t="shared" si="8"/>
        <v>#DIV/0!</v>
      </c>
      <c r="H128" s="73" t="e">
        <f t="shared" si="9"/>
        <v>#DIV/0!</v>
      </c>
    </row>
    <row r="129" spans="1:8" x14ac:dyDescent="0.25">
      <c r="A129" s="13">
        <f>'Sound Power'!B129</f>
        <v>0</v>
      </c>
      <c r="B129" s="13">
        <f>Calcul!C131/1000</f>
        <v>0</v>
      </c>
      <c r="C129" s="13">
        <f>Calcul!D131/1000</f>
        <v>0</v>
      </c>
      <c r="D129" s="13">
        <f t="shared" si="5"/>
        <v>0</v>
      </c>
      <c r="E129" s="13" t="e">
        <f t="shared" si="6"/>
        <v>#DIV/0!</v>
      </c>
      <c r="F129" s="62" t="e">
        <f t="shared" si="7"/>
        <v>#DIV/0!</v>
      </c>
      <c r="G129" s="13" t="e">
        <f t="shared" si="8"/>
        <v>#DIV/0!</v>
      </c>
      <c r="H129" s="73" t="e">
        <f t="shared" si="9"/>
        <v>#DIV/0!</v>
      </c>
    </row>
    <row r="130" spans="1:8" x14ac:dyDescent="0.25">
      <c r="A130" s="13">
        <f>'Sound Power'!B130</f>
        <v>0</v>
      </c>
      <c r="B130" s="13">
        <f>Calcul!C132/1000</f>
        <v>0</v>
      </c>
      <c r="C130" s="13">
        <f>Calcul!D132/1000</f>
        <v>0</v>
      </c>
      <c r="D130" s="13">
        <f t="shared" si="5"/>
        <v>0</v>
      </c>
      <c r="E130" s="13" t="e">
        <f t="shared" si="6"/>
        <v>#DIV/0!</v>
      </c>
      <c r="F130" s="62" t="e">
        <f t="shared" si="7"/>
        <v>#DIV/0!</v>
      </c>
      <c r="G130" s="13" t="e">
        <f t="shared" si="8"/>
        <v>#DIV/0!</v>
      </c>
      <c r="H130" s="73" t="e">
        <f t="shared" si="9"/>
        <v>#DIV/0!</v>
      </c>
    </row>
    <row r="131" spans="1:8" x14ac:dyDescent="0.25">
      <c r="A131" s="13">
        <f>'Sound Power'!B131</f>
        <v>0</v>
      </c>
      <c r="B131" s="13">
        <f>Calcul!C133/1000</f>
        <v>0</v>
      </c>
      <c r="C131" s="13">
        <f>Calcul!D133/1000</f>
        <v>0</v>
      </c>
      <c r="D131" s="13">
        <f t="shared" si="5"/>
        <v>0</v>
      </c>
      <c r="E131" s="13" t="e">
        <f t="shared" si="6"/>
        <v>#DIV/0!</v>
      </c>
      <c r="F131" s="62" t="e">
        <f t="shared" si="7"/>
        <v>#DIV/0!</v>
      </c>
      <c r="G131" s="13" t="e">
        <f t="shared" si="8"/>
        <v>#DIV/0!</v>
      </c>
      <c r="H131" s="73" t="e">
        <f t="shared" si="9"/>
        <v>#DIV/0!</v>
      </c>
    </row>
    <row r="132" spans="1:8" x14ac:dyDescent="0.25">
      <c r="A132" s="13">
        <f>'Sound Power'!B132</f>
        <v>0</v>
      </c>
      <c r="B132" s="13">
        <f>Calcul!C134/1000</f>
        <v>0</v>
      </c>
      <c r="C132" s="13">
        <f>Calcul!D134/1000</f>
        <v>0</v>
      </c>
      <c r="D132" s="13">
        <f t="shared" si="5"/>
        <v>0</v>
      </c>
      <c r="E132" s="13" t="e">
        <f t="shared" si="6"/>
        <v>#DIV/0!</v>
      </c>
      <c r="F132" s="62" t="e">
        <f t="shared" si="7"/>
        <v>#DIV/0!</v>
      </c>
      <c r="G132" s="13" t="e">
        <f t="shared" si="8"/>
        <v>#DIV/0!</v>
      </c>
      <c r="H132" s="73" t="e">
        <f t="shared" si="9"/>
        <v>#DIV/0!</v>
      </c>
    </row>
    <row r="133" spans="1:8" x14ac:dyDescent="0.25">
      <c r="A133" s="13">
        <f>'Sound Power'!B133</f>
        <v>0</v>
      </c>
      <c r="B133" s="13">
        <f>Calcul!C135/1000</f>
        <v>0</v>
      </c>
      <c r="C133" s="13">
        <f>Calcul!D135/1000</f>
        <v>0</v>
      </c>
      <c r="D133" s="13">
        <f t="shared" ref="D133:D196" si="10">_xlfn.CEILING.MATH(C133*1000,100)/1000</f>
        <v>0</v>
      </c>
      <c r="E133" s="13" t="e">
        <f t="shared" ref="E133:E196" si="11">((D133*10)*B133)/(2*(D133+B133))</f>
        <v>#DIV/0!</v>
      </c>
      <c r="F133" s="62" t="e">
        <f t="shared" ref="F133:F196" si="12">$M$4*LN(E133)+$N$4</f>
        <v>#DIV/0!</v>
      </c>
      <c r="G133" s="13" t="e">
        <f t="shared" ref="G133:G196" si="13">A133/3600/(B133*D133)</f>
        <v>#DIV/0!</v>
      </c>
      <c r="H133" s="73" t="e">
        <f t="shared" ref="H133:H196" si="14">0.5*1.2*F133*G133^2</f>
        <v>#DIV/0!</v>
      </c>
    </row>
    <row r="134" spans="1:8" x14ac:dyDescent="0.25">
      <c r="A134" s="13">
        <f>'Sound Power'!B134</f>
        <v>0</v>
      </c>
      <c r="B134" s="13">
        <f>Calcul!C136/1000</f>
        <v>0</v>
      </c>
      <c r="C134" s="13">
        <f>Calcul!D136/1000</f>
        <v>0</v>
      </c>
      <c r="D134" s="13">
        <f t="shared" si="10"/>
        <v>0</v>
      </c>
      <c r="E134" s="13" t="e">
        <f t="shared" si="11"/>
        <v>#DIV/0!</v>
      </c>
      <c r="F134" s="62" t="e">
        <f t="shared" si="12"/>
        <v>#DIV/0!</v>
      </c>
      <c r="G134" s="13" t="e">
        <f t="shared" si="13"/>
        <v>#DIV/0!</v>
      </c>
      <c r="H134" s="73" t="e">
        <f t="shared" si="14"/>
        <v>#DIV/0!</v>
      </c>
    </row>
    <row r="135" spans="1:8" x14ac:dyDescent="0.25">
      <c r="A135" s="13">
        <f>'Sound Power'!B135</f>
        <v>0</v>
      </c>
      <c r="B135" s="13">
        <f>Calcul!C137/1000</f>
        <v>0</v>
      </c>
      <c r="C135" s="13">
        <f>Calcul!D137/1000</f>
        <v>0</v>
      </c>
      <c r="D135" s="13">
        <f t="shared" si="10"/>
        <v>0</v>
      </c>
      <c r="E135" s="13" t="e">
        <f t="shared" si="11"/>
        <v>#DIV/0!</v>
      </c>
      <c r="F135" s="62" t="e">
        <f t="shared" si="12"/>
        <v>#DIV/0!</v>
      </c>
      <c r="G135" s="13" t="e">
        <f t="shared" si="13"/>
        <v>#DIV/0!</v>
      </c>
      <c r="H135" s="73" t="e">
        <f t="shared" si="14"/>
        <v>#DIV/0!</v>
      </c>
    </row>
    <row r="136" spans="1:8" x14ac:dyDescent="0.25">
      <c r="A136" s="13">
        <f>'Sound Power'!B136</f>
        <v>0</v>
      </c>
      <c r="B136" s="13">
        <f>Calcul!C138/1000</f>
        <v>0</v>
      </c>
      <c r="C136" s="13">
        <f>Calcul!D138/1000</f>
        <v>0</v>
      </c>
      <c r="D136" s="13">
        <f t="shared" si="10"/>
        <v>0</v>
      </c>
      <c r="E136" s="13" t="e">
        <f t="shared" si="11"/>
        <v>#DIV/0!</v>
      </c>
      <c r="F136" s="62" t="e">
        <f t="shared" si="12"/>
        <v>#DIV/0!</v>
      </c>
      <c r="G136" s="13" t="e">
        <f t="shared" si="13"/>
        <v>#DIV/0!</v>
      </c>
      <c r="H136" s="73" t="e">
        <f t="shared" si="14"/>
        <v>#DIV/0!</v>
      </c>
    </row>
    <row r="137" spans="1:8" x14ac:dyDescent="0.25">
      <c r="A137" s="13">
        <f>'Sound Power'!B137</f>
        <v>0</v>
      </c>
      <c r="B137" s="13">
        <f>Calcul!C139/1000</f>
        <v>0</v>
      </c>
      <c r="C137" s="13">
        <f>Calcul!D139/1000</f>
        <v>0</v>
      </c>
      <c r="D137" s="13">
        <f t="shared" si="10"/>
        <v>0</v>
      </c>
      <c r="E137" s="13" t="e">
        <f t="shared" si="11"/>
        <v>#DIV/0!</v>
      </c>
      <c r="F137" s="62" t="e">
        <f t="shared" si="12"/>
        <v>#DIV/0!</v>
      </c>
      <c r="G137" s="13" t="e">
        <f t="shared" si="13"/>
        <v>#DIV/0!</v>
      </c>
      <c r="H137" s="73" t="e">
        <f t="shared" si="14"/>
        <v>#DIV/0!</v>
      </c>
    </row>
    <row r="138" spans="1:8" x14ac:dyDescent="0.25">
      <c r="A138" s="13">
        <f>'Sound Power'!B138</f>
        <v>0</v>
      </c>
      <c r="B138" s="13">
        <f>Calcul!C140/1000</f>
        <v>0</v>
      </c>
      <c r="C138" s="13">
        <f>Calcul!D140/1000</f>
        <v>0</v>
      </c>
      <c r="D138" s="13">
        <f t="shared" si="10"/>
        <v>0</v>
      </c>
      <c r="E138" s="13" t="e">
        <f t="shared" si="11"/>
        <v>#DIV/0!</v>
      </c>
      <c r="F138" s="62" t="e">
        <f t="shared" si="12"/>
        <v>#DIV/0!</v>
      </c>
      <c r="G138" s="13" t="e">
        <f t="shared" si="13"/>
        <v>#DIV/0!</v>
      </c>
      <c r="H138" s="73" t="e">
        <f t="shared" si="14"/>
        <v>#DIV/0!</v>
      </c>
    </row>
    <row r="139" spans="1:8" x14ac:dyDescent="0.25">
      <c r="A139" s="13">
        <f>'Sound Power'!B139</f>
        <v>0</v>
      </c>
      <c r="B139" s="13">
        <f>Calcul!C141/1000</f>
        <v>0</v>
      </c>
      <c r="C139" s="13">
        <f>Calcul!D141/1000</f>
        <v>0</v>
      </c>
      <c r="D139" s="13">
        <f t="shared" si="10"/>
        <v>0</v>
      </c>
      <c r="E139" s="13" t="e">
        <f t="shared" si="11"/>
        <v>#DIV/0!</v>
      </c>
      <c r="F139" s="62" t="e">
        <f t="shared" si="12"/>
        <v>#DIV/0!</v>
      </c>
      <c r="G139" s="13" t="e">
        <f t="shared" si="13"/>
        <v>#DIV/0!</v>
      </c>
      <c r="H139" s="73" t="e">
        <f t="shared" si="14"/>
        <v>#DIV/0!</v>
      </c>
    </row>
    <row r="140" spans="1:8" x14ac:dyDescent="0.25">
      <c r="A140" s="13">
        <f>'Sound Power'!B140</f>
        <v>0</v>
      </c>
      <c r="B140" s="13">
        <f>Calcul!C142/1000</f>
        <v>0</v>
      </c>
      <c r="C140" s="13">
        <f>Calcul!D142/1000</f>
        <v>0</v>
      </c>
      <c r="D140" s="13">
        <f t="shared" si="10"/>
        <v>0</v>
      </c>
      <c r="E140" s="13" t="e">
        <f t="shared" si="11"/>
        <v>#DIV/0!</v>
      </c>
      <c r="F140" s="62" t="e">
        <f t="shared" si="12"/>
        <v>#DIV/0!</v>
      </c>
      <c r="G140" s="13" t="e">
        <f t="shared" si="13"/>
        <v>#DIV/0!</v>
      </c>
      <c r="H140" s="73" t="e">
        <f t="shared" si="14"/>
        <v>#DIV/0!</v>
      </c>
    </row>
    <row r="141" spans="1:8" x14ac:dyDescent="0.25">
      <c r="A141" s="13">
        <f>'Sound Power'!B141</f>
        <v>0</v>
      </c>
      <c r="B141" s="13">
        <f>Calcul!C143/1000</f>
        <v>0</v>
      </c>
      <c r="C141" s="13">
        <f>Calcul!D143/1000</f>
        <v>0</v>
      </c>
      <c r="D141" s="13">
        <f t="shared" si="10"/>
        <v>0</v>
      </c>
      <c r="E141" s="13" t="e">
        <f t="shared" si="11"/>
        <v>#DIV/0!</v>
      </c>
      <c r="F141" s="62" t="e">
        <f t="shared" si="12"/>
        <v>#DIV/0!</v>
      </c>
      <c r="G141" s="13" t="e">
        <f t="shared" si="13"/>
        <v>#DIV/0!</v>
      </c>
      <c r="H141" s="73" t="e">
        <f t="shared" si="14"/>
        <v>#DIV/0!</v>
      </c>
    </row>
    <row r="142" spans="1:8" x14ac:dyDescent="0.25">
      <c r="A142" s="13">
        <f>'Sound Power'!B142</f>
        <v>0</v>
      </c>
      <c r="B142" s="13">
        <f>Calcul!C144/1000</f>
        <v>0</v>
      </c>
      <c r="C142" s="13">
        <f>Calcul!D144/1000</f>
        <v>0</v>
      </c>
      <c r="D142" s="13">
        <f t="shared" si="10"/>
        <v>0</v>
      </c>
      <c r="E142" s="13" t="e">
        <f t="shared" si="11"/>
        <v>#DIV/0!</v>
      </c>
      <c r="F142" s="62" t="e">
        <f t="shared" si="12"/>
        <v>#DIV/0!</v>
      </c>
      <c r="G142" s="13" t="e">
        <f t="shared" si="13"/>
        <v>#DIV/0!</v>
      </c>
      <c r="H142" s="73" t="e">
        <f t="shared" si="14"/>
        <v>#DIV/0!</v>
      </c>
    </row>
    <row r="143" spans="1:8" x14ac:dyDescent="0.25">
      <c r="A143" s="13">
        <f>'Sound Power'!B143</f>
        <v>0</v>
      </c>
      <c r="B143" s="13">
        <f>Calcul!C145/1000</f>
        <v>0</v>
      </c>
      <c r="C143" s="13">
        <f>Calcul!D145/1000</f>
        <v>0</v>
      </c>
      <c r="D143" s="13">
        <f t="shared" si="10"/>
        <v>0</v>
      </c>
      <c r="E143" s="13" t="e">
        <f t="shared" si="11"/>
        <v>#DIV/0!</v>
      </c>
      <c r="F143" s="62" t="e">
        <f t="shared" si="12"/>
        <v>#DIV/0!</v>
      </c>
      <c r="G143" s="13" t="e">
        <f t="shared" si="13"/>
        <v>#DIV/0!</v>
      </c>
      <c r="H143" s="73" t="e">
        <f t="shared" si="14"/>
        <v>#DIV/0!</v>
      </c>
    </row>
    <row r="144" spans="1:8" x14ac:dyDescent="0.25">
      <c r="A144" s="13">
        <f>'Sound Power'!B144</f>
        <v>0</v>
      </c>
      <c r="B144" s="13">
        <f>Calcul!C146/1000</f>
        <v>0</v>
      </c>
      <c r="C144" s="13">
        <f>Calcul!D146/1000</f>
        <v>0</v>
      </c>
      <c r="D144" s="13">
        <f t="shared" si="10"/>
        <v>0</v>
      </c>
      <c r="E144" s="13" t="e">
        <f t="shared" si="11"/>
        <v>#DIV/0!</v>
      </c>
      <c r="F144" s="62" t="e">
        <f t="shared" si="12"/>
        <v>#DIV/0!</v>
      </c>
      <c r="G144" s="13" t="e">
        <f t="shared" si="13"/>
        <v>#DIV/0!</v>
      </c>
      <c r="H144" s="73" t="e">
        <f t="shared" si="14"/>
        <v>#DIV/0!</v>
      </c>
    </row>
    <row r="145" spans="1:8" x14ac:dyDescent="0.25">
      <c r="A145" s="13">
        <f>'Sound Power'!B145</f>
        <v>0</v>
      </c>
      <c r="B145" s="13">
        <f>Calcul!C147/1000</f>
        <v>0</v>
      </c>
      <c r="C145" s="13">
        <f>Calcul!D147/1000</f>
        <v>0</v>
      </c>
      <c r="D145" s="13">
        <f t="shared" si="10"/>
        <v>0</v>
      </c>
      <c r="E145" s="13" t="e">
        <f t="shared" si="11"/>
        <v>#DIV/0!</v>
      </c>
      <c r="F145" s="62" t="e">
        <f t="shared" si="12"/>
        <v>#DIV/0!</v>
      </c>
      <c r="G145" s="13" t="e">
        <f t="shared" si="13"/>
        <v>#DIV/0!</v>
      </c>
      <c r="H145" s="73" t="e">
        <f t="shared" si="14"/>
        <v>#DIV/0!</v>
      </c>
    </row>
    <row r="146" spans="1:8" x14ac:dyDescent="0.25">
      <c r="A146" s="13">
        <f>'Sound Power'!B146</f>
        <v>0</v>
      </c>
      <c r="B146" s="13">
        <f>Calcul!C148/1000</f>
        <v>0</v>
      </c>
      <c r="C146" s="13">
        <f>Calcul!D148/1000</f>
        <v>0</v>
      </c>
      <c r="D146" s="13">
        <f t="shared" si="10"/>
        <v>0</v>
      </c>
      <c r="E146" s="13" t="e">
        <f t="shared" si="11"/>
        <v>#DIV/0!</v>
      </c>
      <c r="F146" s="62" t="e">
        <f t="shared" si="12"/>
        <v>#DIV/0!</v>
      </c>
      <c r="G146" s="13" t="e">
        <f t="shared" si="13"/>
        <v>#DIV/0!</v>
      </c>
      <c r="H146" s="73" t="e">
        <f t="shared" si="14"/>
        <v>#DIV/0!</v>
      </c>
    </row>
    <row r="147" spans="1:8" x14ac:dyDescent="0.25">
      <c r="A147" s="13">
        <f>'Sound Power'!B147</f>
        <v>0</v>
      </c>
      <c r="B147" s="13">
        <f>Calcul!C149/1000</f>
        <v>0</v>
      </c>
      <c r="C147" s="13">
        <f>Calcul!D149/1000</f>
        <v>0</v>
      </c>
      <c r="D147" s="13">
        <f t="shared" si="10"/>
        <v>0</v>
      </c>
      <c r="E147" s="13" t="e">
        <f t="shared" si="11"/>
        <v>#DIV/0!</v>
      </c>
      <c r="F147" s="62" t="e">
        <f t="shared" si="12"/>
        <v>#DIV/0!</v>
      </c>
      <c r="G147" s="13" t="e">
        <f t="shared" si="13"/>
        <v>#DIV/0!</v>
      </c>
      <c r="H147" s="73" t="e">
        <f t="shared" si="14"/>
        <v>#DIV/0!</v>
      </c>
    </row>
    <row r="148" spans="1:8" x14ac:dyDescent="0.25">
      <c r="A148" s="13">
        <f>'Sound Power'!B148</f>
        <v>0</v>
      </c>
      <c r="B148" s="13">
        <f>Calcul!C150/1000</f>
        <v>0</v>
      </c>
      <c r="C148" s="13">
        <f>Calcul!D150/1000</f>
        <v>0</v>
      </c>
      <c r="D148" s="13">
        <f t="shared" si="10"/>
        <v>0</v>
      </c>
      <c r="E148" s="13" t="e">
        <f t="shared" si="11"/>
        <v>#DIV/0!</v>
      </c>
      <c r="F148" s="62" t="e">
        <f t="shared" si="12"/>
        <v>#DIV/0!</v>
      </c>
      <c r="G148" s="13" t="e">
        <f t="shared" si="13"/>
        <v>#DIV/0!</v>
      </c>
      <c r="H148" s="73" t="e">
        <f t="shared" si="14"/>
        <v>#DIV/0!</v>
      </c>
    </row>
    <row r="149" spans="1:8" x14ac:dyDescent="0.25">
      <c r="A149" s="13">
        <f>'Sound Power'!B149</f>
        <v>0</v>
      </c>
      <c r="B149" s="13">
        <f>Calcul!C151/1000</f>
        <v>0</v>
      </c>
      <c r="C149" s="13">
        <f>Calcul!D151/1000</f>
        <v>0</v>
      </c>
      <c r="D149" s="13">
        <f t="shared" si="10"/>
        <v>0</v>
      </c>
      <c r="E149" s="13" t="e">
        <f t="shared" si="11"/>
        <v>#DIV/0!</v>
      </c>
      <c r="F149" s="62" t="e">
        <f t="shared" si="12"/>
        <v>#DIV/0!</v>
      </c>
      <c r="G149" s="13" t="e">
        <f t="shared" si="13"/>
        <v>#DIV/0!</v>
      </c>
      <c r="H149" s="73" t="e">
        <f t="shared" si="14"/>
        <v>#DIV/0!</v>
      </c>
    </row>
    <row r="150" spans="1:8" x14ac:dyDescent="0.25">
      <c r="A150" s="13">
        <f>'Sound Power'!B150</f>
        <v>0</v>
      </c>
      <c r="B150" s="13">
        <f>Calcul!C152/1000</f>
        <v>0</v>
      </c>
      <c r="C150" s="13">
        <f>Calcul!D152/1000</f>
        <v>0</v>
      </c>
      <c r="D150" s="13">
        <f t="shared" si="10"/>
        <v>0</v>
      </c>
      <c r="E150" s="13" t="e">
        <f t="shared" si="11"/>
        <v>#DIV/0!</v>
      </c>
      <c r="F150" s="62" t="e">
        <f t="shared" si="12"/>
        <v>#DIV/0!</v>
      </c>
      <c r="G150" s="13" t="e">
        <f t="shared" si="13"/>
        <v>#DIV/0!</v>
      </c>
      <c r="H150" s="73" t="e">
        <f t="shared" si="14"/>
        <v>#DIV/0!</v>
      </c>
    </row>
    <row r="151" spans="1:8" x14ac:dyDescent="0.25">
      <c r="A151" s="13">
        <f>'Sound Power'!B151</f>
        <v>0</v>
      </c>
      <c r="B151" s="13">
        <f>Calcul!C153/1000</f>
        <v>0</v>
      </c>
      <c r="C151" s="13">
        <f>Calcul!D153/1000</f>
        <v>0</v>
      </c>
      <c r="D151" s="13">
        <f t="shared" si="10"/>
        <v>0</v>
      </c>
      <c r="E151" s="13" t="e">
        <f t="shared" si="11"/>
        <v>#DIV/0!</v>
      </c>
      <c r="F151" s="62" t="e">
        <f t="shared" si="12"/>
        <v>#DIV/0!</v>
      </c>
      <c r="G151" s="13" t="e">
        <f t="shared" si="13"/>
        <v>#DIV/0!</v>
      </c>
      <c r="H151" s="73" t="e">
        <f t="shared" si="14"/>
        <v>#DIV/0!</v>
      </c>
    </row>
    <row r="152" spans="1:8" x14ac:dyDescent="0.25">
      <c r="A152" s="13">
        <f>'Sound Power'!B152</f>
        <v>0</v>
      </c>
      <c r="B152" s="13">
        <f>Calcul!C154/1000</f>
        <v>0</v>
      </c>
      <c r="C152" s="13">
        <f>Calcul!D154/1000</f>
        <v>0</v>
      </c>
      <c r="D152" s="13">
        <f t="shared" si="10"/>
        <v>0</v>
      </c>
      <c r="E152" s="13" t="e">
        <f t="shared" si="11"/>
        <v>#DIV/0!</v>
      </c>
      <c r="F152" s="62" t="e">
        <f t="shared" si="12"/>
        <v>#DIV/0!</v>
      </c>
      <c r="G152" s="13" t="e">
        <f t="shared" si="13"/>
        <v>#DIV/0!</v>
      </c>
      <c r="H152" s="73" t="e">
        <f t="shared" si="14"/>
        <v>#DIV/0!</v>
      </c>
    </row>
    <row r="153" spans="1:8" x14ac:dyDescent="0.25">
      <c r="A153" s="13">
        <f>'Sound Power'!B153</f>
        <v>0</v>
      </c>
      <c r="B153" s="13">
        <f>Calcul!C155/1000</f>
        <v>0</v>
      </c>
      <c r="C153" s="13">
        <f>Calcul!D155/1000</f>
        <v>0</v>
      </c>
      <c r="D153" s="13">
        <f t="shared" si="10"/>
        <v>0</v>
      </c>
      <c r="E153" s="13" t="e">
        <f t="shared" si="11"/>
        <v>#DIV/0!</v>
      </c>
      <c r="F153" s="62" t="e">
        <f t="shared" si="12"/>
        <v>#DIV/0!</v>
      </c>
      <c r="G153" s="13" t="e">
        <f t="shared" si="13"/>
        <v>#DIV/0!</v>
      </c>
      <c r="H153" s="73" t="e">
        <f t="shared" si="14"/>
        <v>#DIV/0!</v>
      </c>
    </row>
    <row r="154" spans="1:8" x14ac:dyDescent="0.25">
      <c r="A154" s="13">
        <f>'Sound Power'!B154</f>
        <v>0</v>
      </c>
      <c r="B154" s="13">
        <f>Calcul!C156/1000</f>
        <v>0</v>
      </c>
      <c r="C154" s="13">
        <f>Calcul!D156/1000</f>
        <v>0</v>
      </c>
      <c r="D154" s="13">
        <f t="shared" si="10"/>
        <v>0</v>
      </c>
      <c r="E154" s="13" t="e">
        <f t="shared" si="11"/>
        <v>#DIV/0!</v>
      </c>
      <c r="F154" s="62" t="e">
        <f t="shared" si="12"/>
        <v>#DIV/0!</v>
      </c>
      <c r="G154" s="13" t="e">
        <f t="shared" si="13"/>
        <v>#DIV/0!</v>
      </c>
      <c r="H154" s="73" t="e">
        <f t="shared" si="14"/>
        <v>#DIV/0!</v>
      </c>
    </row>
    <row r="155" spans="1:8" x14ac:dyDescent="0.25">
      <c r="A155" s="13">
        <f>'Sound Power'!B155</f>
        <v>0</v>
      </c>
      <c r="B155" s="13">
        <f>Calcul!C157/1000</f>
        <v>0</v>
      </c>
      <c r="C155" s="13">
        <f>Calcul!D157/1000</f>
        <v>0</v>
      </c>
      <c r="D155" s="13">
        <f t="shared" si="10"/>
        <v>0</v>
      </c>
      <c r="E155" s="13" t="e">
        <f t="shared" si="11"/>
        <v>#DIV/0!</v>
      </c>
      <c r="F155" s="62" t="e">
        <f t="shared" si="12"/>
        <v>#DIV/0!</v>
      </c>
      <c r="G155" s="13" t="e">
        <f t="shared" si="13"/>
        <v>#DIV/0!</v>
      </c>
      <c r="H155" s="73" t="e">
        <f t="shared" si="14"/>
        <v>#DIV/0!</v>
      </c>
    </row>
    <row r="156" spans="1:8" x14ac:dyDescent="0.25">
      <c r="A156" s="13">
        <f>'Sound Power'!B156</f>
        <v>0</v>
      </c>
      <c r="B156" s="13">
        <f>Calcul!C158/1000</f>
        <v>0</v>
      </c>
      <c r="C156" s="13">
        <f>Calcul!D158/1000</f>
        <v>0</v>
      </c>
      <c r="D156" s="13">
        <f t="shared" si="10"/>
        <v>0</v>
      </c>
      <c r="E156" s="13" t="e">
        <f t="shared" si="11"/>
        <v>#DIV/0!</v>
      </c>
      <c r="F156" s="62" t="e">
        <f t="shared" si="12"/>
        <v>#DIV/0!</v>
      </c>
      <c r="G156" s="13" t="e">
        <f t="shared" si="13"/>
        <v>#DIV/0!</v>
      </c>
      <c r="H156" s="73" t="e">
        <f t="shared" si="14"/>
        <v>#DIV/0!</v>
      </c>
    </row>
    <row r="157" spans="1:8" x14ac:dyDescent="0.25">
      <c r="A157" s="13">
        <f>'Sound Power'!B157</f>
        <v>0</v>
      </c>
      <c r="B157" s="13">
        <f>Calcul!C159/1000</f>
        <v>0</v>
      </c>
      <c r="C157" s="13">
        <f>Calcul!D159/1000</f>
        <v>0</v>
      </c>
      <c r="D157" s="13">
        <f t="shared" si="10"/>
        <v>0</v>
      </c>
      <c r="E157" s="13" t="e">
        <f t="shared" si="11"/>
        <v>#DIV/0!</v>
      </c>
      <c r="F157" s="62" t="e">
        <f t="shared" si="12"/>
        <v>#DIV/0!</v>
      </c>
      <c r="G157" s="13" t="e">
        <f t="shared" si="13"/>
        <v>#DIV/0!</v>
      </c>
      <c r="H157" s="73" t="e">
        <f t="shared" si="14"/>
        <v>#DIV/0!</v>
      </c>
    </row>
    <row r="158" spans="1:8" x14ac:dyDescent="0.25">
      <c r="A158" s="13">
        <f>'Sound Power'!B158</f>
        <v>0</v>
      </c>
      <c r="B158" s="13">
        <f>Calcul!C160/1000</f>
        <v>0</v>
      </c>
      <c r="C158" s="13">
        <f>Calcul!D160/1000</f>
        <v>0</v>
      </c>
      <c r="D158" s="13">
        <f t="shared" si="10"/>
        <v>0</v>
      </c>
      <c r="E158" s="13" t="e">
        <f t="shared" si="11"/>
        <v>#DIV/0!</v>
      </c>
      <c r="F158" s="62" t="e">
        <f t="shared" si="12"/>
        <v>#DIV/0!</v>
      </c>
      <c r="G158" s="13" t="e">
        <f t="shared" si="13"/>
        <v>#DIV/0!</v>
      </c>
      <c r="H158" s="73" t="e">
        <f t="shared" si="14"/>
        <v>#DIV/0!</v>
      </c>
    </row>
    <row r="159" spans="1:8" x14ac:dyDescent="0.25">
      <c r="A159" s="13">
        <f>'Sound Power'!B159</f>
        <v>0</v>
      </c>
      <c r="B159" s="13">
        <f>Calcul!C161/1000</f>
        <v>0</v>
      </c>
      <c r="C159" s="13">
        <f>Calcul!D161/1000</f>
        <v>0</v>
      </c>
      <c r="D159" s="13">
        <f t="shared" si="10"/>
        <v>0</v>
      </c>
      <c r="E159" s="13" t="e">
        <f t="shared" si="11"/>
        <v>#DIV/0!</v>
      </c>
      <c r="F159" s="62" t="e">
        <f t="shared" si="12"/>
        <v>#DIV/0!</v>
      </c>
      <c r="G159" s="13" t="e">
        <f t="shared" si="13"/>
        <v>#DIV/0!</v>
      </c>
      <c r="H159" s="73" t="e">
        <f t="shared" si="14"/>
        <v>#DIV/0!</v>
      </c>
    </row>
    <row r="160" spans="1:8" x14ac:dyDescent="0.25">
      <c r="A160" s="13">
        <f>'Sound Power'!B160</f>
        <v>0</v>
      </c>
      <c r="B160" s="13">
        <f>Calcul!C162/1000</f>
        <v>0</v>
      </c>
      <c r="C160" s="13">
        <f>Calcul!D162/1000</f>
        <v>0</v>
      </c>
      <c r="D160" s="13">
        <f t="shared" si="10"/>
        <v>0</v>
      </c>
      <c r="E160" s="13" t="e">
        <f t="shared" si="11"/>
        <v>#DIV/0!</v>
      </c>
      <c r="F160" s="62" t="e">
        <f t="shared" si="12"/>
        <v>#DIV/0!</v>
      </c>
      <c r="G160" s="13" t="e">
        <f t="shared" si="13"/>
        <v>#DIV/0!</v>
      </c>
      <c r="H160" s="73" t="e">
        <f t="shared" si="14"/>
        <v>#DIV/0!</v>
      </c>
    </row>
    <row r="161" spans="1:8" x14ac:dyDescent="0.25">
      <c r="A161" s="13">
        <f>'Sound Power'!B161</f>
        <v>0</v>
      </c>
      <c r="B161" s="13">
        <f>Calcul!C163/1000</f>
        <v>0</v>
      </c>
      <c r="C161" s="13">
        <f>Calcul!D163/1000</f>
        <v>0</v>
      </c>
      <c r="D161" s="13">
        <f t="shared" si="10"/>
        <v>0</v>
      </c>
      <c r="E161" s="13" t="e">
        <f t="shared" si="11"/>
        <v>#DIV/0!</v>
      </c>
      <c r="F161" s="62" t="e">
        <f t="shared" si="12"/>
        <v>#DIV/0!</v>
      </c>
      <c r="G161" s="13" t="e">
        <f t="shared" si="13"/>
        <v>#DIV/0!</v>
      </c>
      <c r="H161" s="73" t="e">
        <f t="shared" si="14"/>
        <v>#DIV/0!</v>
      </c>
    </row>
    <row r="162" spans="1:8" x14ac:dyDescent="0.25">
      <c r="A162" s="13">
        <f>'Sound Power'!B162</f>
        <v>0</v>
      </c>
      <c r="B162" s="13">
        <f>Calcul!C164/1000</f>
        <v>0</v>
      </c>
      <c r="C162" s="13">
        <f>Calcul!D164/1000</f>
        <v>0</v>
      </c>
      <c r="D162" s="13">
        <f t="shared" si="10"/>
        <v>0</v>
      </c>
      <c r="E162" s="13" t="e">
        <f t="shared" si="11"/>
        <v>#DIV/0!</v>
      </c>
      <c r="F162" s="62" t="e">
        <f t="shared" si="12"/>
        <v>#DIV/0!</v>
      </c>
      <c r="G162" s="13" t="e">
        <f t="shared" si="13"/>
        <v>#DIV/0!</v>
      </c>
      <c r="H162" s="73" t="e">
        <f t="shared" si="14"/>
        <v>#DIV/0!</v>
      </c>
    </row>
    <row r="163" spans="1:8" x14ac:dyDescent="0.25">
      <c r="A163" s="13">
        <f>'Sound Power'!B163</f>
        <v>0</v>
      </c>
      <c r="B163" s="13">
        <f>Calcul!C165/1000</f>
        <v>0</v>
      </c>
      <c r="C163" s="13">
        <f>Calcul!D165/1000</f>
        <v>0</v>
      </c>
      <c r="D163" s="13">
        <f t="shared" si="10"/>
        <v>0</v>
      </c>
      <c r="E163" s="13" t="e">
        <f t="shared" si="11"/>
        <v>#DIV/0!</v>
      </c>
      <c r="F163" s="62" t="e">
        <f t="shared" si="12"/>
        <v>#DIV/0!</v>
      </c>
      <c r="G163" s="13" t="e">
        <f t="shared" si="13"/>
        <v>#DIV/0!</v>
      </c>
      <c r="H163" s="73" t="e">
        <f t="shared" si="14"/>
        <v>#DIV/0!</v>
      </c>
    </row>
    <row r="164" spans="1:8" x14ac:dyDescent="0.25">
      <c r="A164" s="13">
        <f>'Sound Power'!B164</f>
        <v>0</v>
      </c>
      <c r="B164" s="13">
        <f>Calcul!C166/1000</f>
        <v>0</v>
      </c>
      <c r="C164" s="13">
        <f>Calcul!D166/1000</f>
        <v>0</v>
      </c>
      <c r="D164" s="13">
        <f t="shared" si="10"/>
        <v>0</v>
      </c>
      <c r="E164" s="13" t="e">
        <f t="shared" si="11"/>
        <v>#DIV/0!</v>
      </c>
      <c r="F164" s="62" t="e">
        <f t="shared" si="12"/>
        <v>#DIV/0!</v>
      </c>
      <c r="G164" s="13" t="e">
        <f t="shared" si="13"/>
        <v>#DIV/0!</v>
      </c>
      <c r="H164" s="73" t="e">
        <f t="shared" si="14"/>
        <v>#DIV/0!</v>
      </c>
    </row>
    <row r="165" spans="1:8" x14ac:dyDescent="0.25">
      <c r="A165" s="13">
        <f>'Sound Power'!B165</f>
        <v>0</v>
      </c>
      <c r="B165" s="13">
        <f>Calcul!C167/1000</f>
        <v>0</v>
      </c>
      <c r="C165" s="13">
        <f>Calcul!D167/1000</f>
        <v>0</v>
      </c>
      <c r="D165" s="13">
        <f t="shared" si="10"/>
        <v>0</v>
      </c>
      <c r="E165" s="13" t="e">
        <f t="shared" si="11"/>
        <v>#DIV/0!</v>
      </c>
      <c r="F165" s="62" t="e">
        <f t="shared" si="12"/>
        <v>#DIV/0!</v>
      </c>
      <c r="G165" s="13" t="e">
        <f t="shared" si="13"/>
        <v>#DIV/0!</v>
      </c>
      <c r="H165" s="73" t="e">
        <f t="shared" si="14"/>
        <v>#DIV/0!</v>
      </c>
    </row>
    <row r="166" spans="1:8" x14ac:dyDescent="0.25">
      <c r="A166" s="13">
        <f>'Sound Power'!B166</f>
        <v>0</v>
      </c>
      <c r="B166" s="13">
        <f>Calcul!C168/1000</f>
        <v>0</v>
      </c>
      <c r="C166" s="13">
        <f>Calcul!D168/1000</f>
        <v>0</v>
      </c>
      <c r="D166" s="13">
        <f t="shared" si="10"/>
        <v>0</v>
      </c>
      <c r="E166" s="13" t="e">
        <f t="shared" si="11"/>
        <v>#DIV/0!</v>
      </c>
      <c r="F166" s="62" t="e">
        <f t="shared" si="12"/>
        <v>#DIV/0!</v>
      </c>
      <c r="G166" s="13" t="e">
        <f t="shared" si="13"/>
        <v>#DIV/0!</v>
      </c>
      <c r="H166" s="73" t="e">
        <f t="shared" si="14"/>
        <v>#DIV/0!</v>
      </c>
    </row>
    <row r="167" spans="1:8" x14ac:dyDescent="0.25">
      <c r="A167" s="13">
        <f>'Sound Power'!B167</f>
        <v>0</v>
      </c>
      <c r="B167" s="13">
        <f>Calcul!C169/1000</f>
        <v>0</v>
      </c>
      <c r="C167" s="13">
        <f>Calcul!D169/1000</f>
        <v>0</v>
      </c>
      <c r="D167" s="13">
        <f t="shared" si="10"/>
        <v>0</v>
      </c>
      <c r="E167" s="13" t="e">
        <f t="shared" si="11"/>
        <v>#DIV/0!</v>
      </c>
      <c r="F167" s="62" t="e">
        <f t="shared" si="12"/>
        <v>#DIV/0!</v>
      </c>
      <c r="G167" s="13" t="e">
        <f t="shared" si="13"/>
        <v>#DIV/0!</v>
      </c>
      <c r="H167" s="73" t="e">
        <f t="shared" si="14"/>
        <v>#DIV/0!</v>
      </c>
    </row>
    <row r="168" spans="1:8" x14ac:dyDescent="0.25">
      <c r="A168" s="13">
        <f>'Sound Power'!B168</f>
        <v>0</v>
      </c>
      <c r="B168" s="13">
        <f>Calcul!C170/1000</f>
        <v>0</v>
      </c>
      <c r="C168" s="13">
        <f>Calcul!D170/1000</f>
        <v>0</v>
      </c>
      <c r="D168" s="13">
        <f t="shared" si="10"/>
        <v>0</v>
      </c>
      <c r="E168" s="13" t="e">
        <f t="shared" si="11"/>
        <v>#DIV/0!</v>
      </c>
      <c r="F168" s="62" t="e">
        <f t="shared" si="12"/>
        <v>#DIV/0!</v>
      </c>
      <c r="G168" s="13" t="e">
        <f t="shared" si="13"/>
        <v>#DIV/0!</v>
      </c>
      <c r="H168" s="73" t="e">
        <f t="shared" si="14"/>
        <v>#DIV/0!</v>
      </c>
    </row>
    <row r="169" spans="1:8" x14ac:dyDescent="0.25">
      <c r="A169" s="13">
        <f>'Sound Power'!B169</f>
        <v>0</v>
      </c>
      <c r="B169" s="13">
        <f>Calcul!C171/1000</f>
        <v>0</v>
      </c>
      <c r="C169" s="13">
        <f>Calcul!D171/1000</f>
        <v>0</v>
      </c>
      <c r="D169" s="13">
        <f t="shared" si="10"/>
        <v>0</v>
      </c>
      <c r="E169" s="13" t="e">
        <f t="shared" si="11"/>
        <v>#DIV/0!</v>
      </c>
      <c r="F169" s="62" t="e">
        <f t="shared" si="12"/>
        <v>#DIV/0!</v>
      </c>
      <c r="G169" s="13" t="e">
        <f t="shared" si="13"/>
        <v>#DIV/0!</v>
      </c>
      <c r="H169" s="73" t="e">
        <f t="shared" si="14"/>
        <v>#DIV/0!</v>
      </c>
    </row>
    <row r="170" spans="1:8" x14ac:dyDescent="0.25">
      <c r="A170" s="13">
        <f>'Sound Power'!B170</f>
        <v>0</v>
      </c>
      <c r="B170" s="13">
        <f>Calcul!C172/1000</f>
        <v>0</v>
      </c>
      <c r="C170" s="13">
        <f>Calcul!D172/1000</f>
        <v>0</v>
      </c>
      <c r="D170" s="13">
        <f t="shared" si="10"/>
        <v>0</v>
      </c>
      <c r="E170" s="13" t="e">
        <f t="shared" si="11"/>
        <v>#DIV/0!</v>
      </c>
      <c r="F170" s="62" t="e">
        <f t="shared" si="12"/>
        <v>#DIV/0!</v>
      </c>
      <c r="G170" s="13" t="e">
        <f t="shared" si="13"/>
        <v>#DIV/0!</v>
      </c>
      <c r="H170" s="73" t="e">
        <f t="shared" si="14"/>
        <v>#DIV/0!</v>
      </c>
    </row>
    <row r="171" spans="1:8" x14ac:dyDescent="0.25">
      <c r="A171" s="13">
        <f>'Sound Power'!B171</f>
        <v>0</v>
      </c>
      <c r="B171" s="13">
        <f>Calcul!C173/1000</f>
        <v>0</v>
      </c>
      <c r="C171" s="13">
        <f>Calcul!D173/1000</f>
        <v>0</v>
      </c>
      <c r="D171" s="13">
        <f t="shared" si="10"/>
        <v>0</v>
      </c>
      <c r="E171" s="13" t="e">
        <f t="shared" si="11"/>
        <v>#DIV/0!</v>
      </c>
      <c r="F171" s="62" t="e">
        <f t="shared" si="12"/>
        <v>#DIV/0!</v>
      </c>
      <c r="G171" s="13" t="e">
        <f t="shared" si="13"/>
        <v>#DIV/0!</v>
      </c>
      <c r="H171" s="73" t="e">
        <f t="shared" si="14"/>
        <v>#DIV/0!</v>
      </c>
    </row>
    <row r="172" spans="1:8" x14ac:dyDescent="0.25">
      <c r="A172" s="13">
        <f>'Sound Power'!B172</f>
        <v>0</v>
      </c>
      <c r="B172" s="13">
        <f>Calcul!C174/1000</f>
        <v>0</v>
      </c>
      <c r="C172" s="13">
        <f>Calcul!D174/1000</f>
        <v>0</v>
      </c>
      <c r="D172" s="13">
        <f t="shared" si="10"/>
        <v>0</v>
      </c>
      <c r="E172" s="13" t="e">
        <f t="shared" si="11"/>
        <v>#DIV/0!</v>
      </c>
      <c r="F172" s="62" t="e">
        <f t="shared" si="12"/>
        <v>#DIV/0!</v>
      </c>
      <c r="G172" s="13" t="e">
        <f t="shared" si="13"/>
        <v>#DIV/0!</v>
      </c>
      <c r="H172" s="73" t="e">
        <f t="shared" si="14"/>
        <v>#DIV/0!</v>
      </c>
    </row>
    <row r="173" spans="1:8" x14ac:dyDescent="0.25">
      <c r="A173" s="13">
        <f>'Sound Power'!B173</f>
        <v>0</v>
      </c>
      <c r="B173" s="13">
        <f>Calcul!C175/1000</f>
        <v>0</v>
      </c>
      <c r="C173" s="13">
        <f>Calcul!D175/1000</f>
        <v>0</v>
      </c>
      <c r="D173" s="13">
        <f t="shared" si="10"/>
        <v>0</v>
      </c>
      <c r="E173" s="13" t="e">
        <f t="shared" si="11"/>
        <v>#DIV/0!</v>
      </c>
      <c r="F173" s="62" t="e">
        <f t="shared" si="12"/>
        <v>#DIV/0!</v>
      </c>
      <c r="G173" s="13" t="e">
        <f t="shared" si="13"/>
        <v>#DIV/0!</v>
      </c>
      <c r="H173" s="73" t="e">
        <f t="shared" si="14"/>
        <v>#DIV/0!</v>
      </c>
    </row>
    <row r="174" spans="1:8" x14ac:dyDescent="0.25">
      <c r="A174" s="13">
        <f>'Sound Power'!B174</f>
        <v>0</v>
      </c>
      <c r="B174" s="13">
        <f>Calcul!C176/1000</f>
        <v>0</v>
      </c>
      <c r="C174" s="13">
        <f>Calcul!D176/1000</f>
        <v>0</v>
      </c>
      <c r="D174" s="13">
        <f t="shared" si="10"/>
        <v>0</v>
      </c>
      <c r="E174" s="13" t="e">
        <f t="shared" si="11"/>
        <v>#DIV/0!</v>
      </c>
      <c r="F174" s="62" t="e">
        <f t="shared" si="12"/>
        <v>#DIV/0!</v>
      </c>
      <c r="G174" s="13" t="e">
        <f t="shared" si="13"/>
        <v>#DIV/0!</v>
      </c>
      <c r="H174" s="73" t="e">
        <f t="shared" si="14"/>
        <v>#DIV/0!</v>
      </c>
    </row>
    <row r="175" spans="1:8" x14ac:dyDescent="0.25">
      <c r="A175" s="13">
        <f>'Sound Power'!B175</f>
        <v>0</v>
      </c>
      <c r="B175" s="13">
        <f>Calcul!C177/1000</f>
        <v>0</v>
      </c>
      <c r="C175" s="13">
        <f>Calcul!D177/1000</f>
        <v>0</v>
      </c>
      <c r="D175" s="13">
        <f t="shared" si="10"/>
        <v>0</v>
      </c>
      <c r="E175" s="13" t="e">
        <f t="shared" si="11"/>
        <v>#DIV/0!</v>
      </c>
      <c r="F175" s="62" t="e">
        <f t="shared" si="12"/>
        <v>#DIV/0!</v>
      </c>
      <c r="G175" s="13" t="e">
        <f t="shared" si="13"/>
        <v>#DIV/0!</v>
      </c>
      <c r="H175" s="73" t="e">
        <f t="shared" si="14"/>
        <v>#DIV/0!</v>
      </c>
    </row>
    <row r="176" spans="1:8" x14ac:dyDescent="0.25">
      <c r="A176" s="13">
        <f>'Sound Power'!B176</f>
        <v>0</v>
      </c>
      <c r="B176" s="13">
        <f>Calcul!C178/1000</f>
        <v>0</v>
      </c>
      <c r="C176" s="13">
        <f>Calcul!D178/1000</f>
        <v>0</v>
      </c>
      <c r="D176" s="13">
        <f t="shared" si="10"/>
        <v>0</v>
      </c>
      <c r="E176" s="13" t="e">
        <f t="shared" si="11"/>
        <v>#DIV/0!</v>
      </c>
      <c r="F176" s="62" t="e">
        <f t="shared" si="12"/>
        <v>#DIV/0!</v>
      </c>
      <c r="G176" s="13" t="e">
        <f t="shared" si="13"/>
        <v>#DIV/0!</v>
      </c>
      <c r="H176" s="73" t="e">
        <f t="shared" si="14"/>
        <v>#DIV/0!</v>
      </c>
    </row>
    <row r="177" spans="1:8" x14ac:dyDescent="0.25">
      <c r="A177" s="13">
        <f>'Sound Power'!B177</f>
        <v>0</v>
      </c>
      <c r="B177" s="13">
        <f>Calcul!C179/1000</f>
        <v>0</v>
      </c>
      <c r="C177" s="13">
        <f>Calcul!D179/1000</f>
        <v>0</v>
      </c>
      <c r="D177" s="13">
        <f t="shared" si="10"/>
        <v>0</v>
      </c>
      <c r="E177" s="13" t="e">
        <f t="shared" si="11"/>
        <v>#DIV/0!</v>
      </c>
      <c r="F177" s="62" t="e">
        <f t="shared" si="12"/>
        <v>#DIV/0!</v>
      </c>
      <c r="G177" s="13" t="e">
        <f t="shared" si="13"/>
        <v>#DIV/0!</v>
      </c>
      <c r="H177" s="73" t="e">
        <f t="shared" si="14"/>
        <v>#DIV/0!</v>
      </c>
    </row>
    <row r="178" spans="1:8" x14ac:dyDescent="0.25">
      <c r="A178" s="13">
        <f>'Sound Power'!B178</f>
        <v>0</v>
      </c>
      <c r="B178" s="13">
        <f>Calcul!C180/1000</f>
        <v>0</v>
      </c>
      <c r="C178" s="13">
        <f>Calcul!D180/1000</f>
        <v>0</v>
      </c>
      <c r="D178" s="13">
        <f t="shared" si="10"/>
        <v>0</v>
      </c>
      <c r="E178" s="13" t="e">
        <f t="shared" si="11"/>
        <v>#DIV/0!</v>
      </c>
      <c r="F178" s="62" t="e">
        <f t="shared" si="12"/>
        <v>#DIV/0!</v>
      </c>
      <c r="G178" s="13" t="e">
        <f t="shared" si="13"/>
        <v>#DIV/0!</v>
      </c>
      <c r="H178" s="73" t="e">
        <f t="shared" si="14"/>
        <v>#DIV/0!</v>
      </c>
    </row>
    <row r="179" spans="1:8" x14ac:dyDescent="0.25">
      <c r="A179" s="13">
        <f>'Sound Power'!B179</f>
        <v>0</v>
      </c>
      <c r="B179" s="13">
        <f>Calcul!C181/1000</f>
        <v>0</v>
      </c>
      <c r="C179" s="13">
        <f>Calcul!D181/1000</f>
        <v>0</v>
      </c>
      <c r="D179" s="13">
        <f t="shared" si="10"/>
        <v>0</v>
      </c>
      <c r="E179" s="13" t="e">
        <f t="shared" si="11"/>
        <v>#DIV/0!</v>
      </c>
      <c r="F179" s="62" t="e">
        <f t="shared" si="12"/>
        <v>#DIV/0!</v>
      </c>
      <c r="G179" s="13" t="e">
        <f t="shared" si="13"/>
        <v>#DIV/0!</v>
      </c>
      <c r="H179" s="73" t="e">
        <f t="shared" si="14"/>
        <v>#DIV/0!</v>
      </c>
    </row>
    <row r="180" spans="1:8" x14ac:dyDescent="0.25">
      <c r="A180" s="13">
        <f>'Sound Power'!B180</f>
        <v>0</v>
      </c>
      <c r="B180" s="13">
        <f>Calcul!C182/1000</f>
        <v>0</v>
      </c>
      <c r="C180" s="13">
        <f>Calcul!D182/1000</f>
        <v>0</v>
      </c>
      <c r="D180" s="13">
        <f t="shared" si="10"/>
        <v>0</v>
      </c>
      <c r="E180" s="13" t="e">
        <f t="shared" si="11"/>
        <v>#DIV/0!</v>
      </c>
      <c r="F180" s="62" t="e">
        <f t="shared" si="12"/>
        <v>#DIV/0!</v>
      </c>
      <c r="G180" s="13" t="e">
        <f t="shared" si="13"/>
        <v>#DIV/0!</v>
      </c>
      <c r="H180" s="73" t="e">
        <f t="shared" si="14"/>
        <v>#DIV/0!</v>
      </c>
    </row>
    <row r="181" spans="1:8" x14ac:dyDescent="0.25">
      <c r="A181" s="13">
        <f>'Sound Power'!B181</f>
        <v>0</v>
      </c>
      <c r="B181" s="13">
        <f>Calcul!C183/1000</f>
        <v>0</v>
      </c>
      <c r="C181" s="13">
        <f>Calcul!D183/1000</f>
        <v>0</v>
      </c>
      <c r="D181" s="13">
        <f t="shared" si="10"/>
        <v>0</v>
      </c>
      <c r="E181" s="13" t="e">
        <f t="shared" si="11"/>
        <v>#DIV/0!</v>
      </c>
      <c r="F181" s="62" t="e">
        <f t="shared" si="12"/>
        <v>#DIV/0!</v>
      </c>
      <c r="G181" s="13" t="e">
        <f t="shared" si="13"/>
        <v>#DIV/0!</v>
      </c>
      <c r="H181" s="73" t="e">
        <f t="shared" si="14"/>
        <v>#DIV/0!</v>
      </c>
    </row>
    <row r="182" spans="1:8" x14ac:dyDescent="0.25">
      <c r="A182" s="13">
        <f>'Sound Power'!B182</f>
        <v>0</v>
      </c>
      <c r="B182" s="13">
        <f>Calcul!C184/1000</f>
        <v>0</v>
      </c>
      <c r="C182" s="13">
        <f>Calcul!D184/1000</f>
        <v>0</v>
      </c>
      <c r="D182" s="13">
        <f t="shared" si="10"/>
        <v>0</v>
      </c>
      <c r="E182" s="13" t="e">
        <f t="shared" si="11"/>
        <v>#DIV/0!</v>
      </c>
      <c r="F182" s="62" t="e">
        <f t="shared" si="12"/>
        <v>#DIV/0!</v>
      </c>
      <c r="G182" s="13" t="e">
        <f t="shared" si="13"/>
        <v>#DIV/0!</v>
      </c>
      <c r="H182" s="73" t="e">
        <f t="shared" si="14"/>
        <v>#DIV/0!</v>
      </c>
    </row>
    <row r="183" spans="1:8" x14ac:dyDescent="0.25">
      <c r="A183" s="13">
        <f>'Sound Power'!B183</f>
        <v>0</v>
      </c>
      <c r="B183" s="13">
        <f>Calcul!C185/1000</f>
        <v>0</v>
      </c>
      <c r="C183" s="13">
        <f>Calcul!D185/1000</f>
        <v>0</v>
      </c>
      <c r="D183" s="13">
        <f t="shared" si="10"/>
        <v>0</v>
      </c>
      <c r="E183" s="13" t="e">
        <f t="shared" si="11"/>
        <v>#DIV/0!</v>
      </c>
      <c r="F183" s="62" t="e">
        <f t="shared" si="12"/>
        <v>#DIV/0!</v>
      </c>
      <c r="G183" s="13" t="e">
        <f t="shared" si="13"/>
        <v>#DIV/0!</v>
      </c>
      <c r="H183" s="73" t="e">
        <f t="shared" si="14"/>
        <v>#DIV/0!</v>
      </c>
    </row>
    <row r="184" spans="1:8" x14ac:dyDescent="0.25">
      <c r="A184" s="13">
        <f>'Sound Power'!B184</f>
        <v>0</v>
      </c>
      <c r="B184" s="13">
        <f>Calcul!C186/1000</f>
        <v>0</v>
      </c>
      <c r="C184" s="13">
        <f>Calcul!D186/1000</f>
        <v>0</v>
      </c>
      <c r="D184" s="13">
        <f t="shared" si="10"/>
        <v>0</v>
      </c>
      <c r="E184" s="13" t="e">
        <f t="shared" si="11"/>
        <v>#DIV/0!</v>
      </c>
      <c r="F184" s="62" t="e">
        <f t="shared" si="12"/>
        <v>#DIV/0!</v>
      </c>
      <c r="G184" s="13" t="e">
        <f t="shared" si="13"/>
        <v>#DIV/0!</v>
      </c>
      <c r="H184" s="73" t="e">
        <f t="shared" si="14"/>
        <v>#DIV/0!</v>
      </c>
    </row>
    <row r="185" spans="1:8" x14ac:dyDescent="0.25">
      <c r="A185" s="13">
        <f>'Sound Power'!B185</f>
        <v>0</v>
      </c>
      <c r="B185" s="13">
        <f>Calcul!C187/1000</f>
        <v>0</v>
      </c>
      <c r="C185" s="13">
        <f>Calcul!D187/1000</f>
        <v>0</v>
      </c>
      <c r="D185" s="13">
        <f t="shared" si="10"/>
        <v>0</v>
      </c>
      <c r="E185" s="13" t="e">
        <f t="shared" si="11"/>
        <v>#DIV/0!</v>
      </c>
      <c r="F185" s="62" t="e">
        <f t="shared" si="12"/>
        <v>#DIV/0!</v>
      </c>
      <c r="G185" s="13" t="e">
        <f t="shared" si="13"/>
        <v>#DIV/0!</v>
      </c>
      <c r="H185" s="73" t="e">
        <f t="shared" si="14"/>
        <v>#DIV/0!</v>
      </c>
    </row>
    <row r="186" spans="1:8" x14ac:dyDescent="0.25">
      <c r="A186" s="13">
        <f>'Sound Power'!B186</f>
        <v>0</v>
      </c>
      <c r="B186" s="13">
        <f>Calcul!C188/1000</f>
        <v>0</v>
      </c>
      <c r="C186" s="13">
        <f>Calcul!D188/1000</f>
        <v>0</v>
      </c>
      <c r="D186" s="13">
        <f t="shared" si="10"/>
        <v>0</v>
      </c>
      <c r="E186" s="13" t="e">
        <f t="shared" si="11"/>
        <v>#DIV/0!</v>
      </c>
      <c r="F186" s="62" t="e">
        <f t="shared" si="12"/>
        <v>#DIV/0!</v>
      </c>
      <c r="G186" s="13" t="e">
        <f t="shared" si="13"/>
        <v>#DIV/0!</v>
      </c>
      <c r="H186" s="73" t="e">
        <f t="shared" si="14"/>
        <v>#DIV/0!</v>
      </c>
    </row>
    <row r="187" spans="1:8" x14ac:dyDescent="0.25">
      <c r="A187" s="13">
        <f>'Sound Power'!B187</f>
        <v>0</v>
      </c>
      <c r="B187" s="13">
        <f>Calcul!C189/1000</f>
        <v>0</v>
      </c>
      <c r="C187" s="13">
        <f>Calcul!D189/1000</f>
        <v>0</v>
      </c>
      <c r="D187" s="13">
        <f t="shared" si="10"/>
        <v>0</v>
      </c>
      <c r="E187" s="13" t="e">
        <f t="shared" si="11"/>
        <v>#DIV/0!</v>
      </c>
      <c r="F187" s="62" t="e">
        <f t="shared" si="12"/>
        <v>#DIV/0!</v>
      </c>
      <c r="G187" s="13" t="e">
        <f t="shared" si="13"/>
        <v>#DIV/0!</v>
      </c>
      <c r="H187" s="73" t="e">
        <f t="shared" si="14"/>
        <v>#DIV/0!</v>
      </c>
    </row>
    <row r="188" spans="1:8" x14ac:dyDescent="0.25">
      <c r="A188" s="13">
        <f>'Sound Power'!B188</f>
        <v>0</v>
      </c>
      <c r="B188" s="13">
        <f>Calcul!C190/1000</f>
        <v>0</v>
      </c>
      <c r="C188" s="13">
        <f>Calcul!D190/1000</f>
        <v>0</v>
      </c>
      <c r="D188" s="13">
        <f t="shared" si="10"/>
        <v>0</v>
      </c>
      <c r="E188" s="13" t="e">
        <f t="shared" si="11"/>
        <v>#DIV/0!</v>
      </c>
      <c r="F188" s="62" t="e">
        <f t="shared" si="12"/>
        <v>#DIV/0!</v>
      </c>
      <c r="G188" s="13" t="e">
        <f t="shared" si="13"/>
        <v>#DIV/0!</v>
      </c>
      <c r="H188" s="73" t="e">
        <f t="shared" si="14"/>
        <v>#DIV/0!</v>
      </c>
    </row>
    <row r="189" spans="1:8" x14ac:dyDescent="0.25">
      <c r="A189" s="13">
        <f>'Sound Power'!B189</f>
        <v>0</v>
      </c>
      <c r="B189" s="13">
        <f>Calcul!C191/1000</f>
        <v>0</v>
      </c>
      <c r="C189" s="13">
        <f>Calcul!D191/1000</f>
        <v>0</v>
      </c>
      <c r="D189" s="13">
        <f t="shared" si="10"/>
        <v>0</v>
      </c>
      <c r="E189" s="13" t="e">
        <f t="shared" si="11"/>
        <v>#DIV/0!</v>
      </c>
      <c r="F189" s="62" t="e">
        <f t="shared" si="12"/>
        <v>#DIV/0!</v>
      </c>
      <c r="G189" s="13" t="e">
        <f t="shared" si="13"/>
        <v>#DIV/0!</v>
      </c>
      <c r="H189" s="73" t="e">
        <f t="shared" si="14"/>
        <v>#DIV/0!</v>
      </c>
    </row>
    <row r="190" spans="1:8" x14ac:dyDescent="0.25">
      <c r="A190" s="13">
        <f>'Sound Power'!B190</f>
        <v>0</v>
      </c>
      <c r="B190" s="13">
        <f>Calcul!C192/1000</f>
        <v>0</v>
      </c>
      <c r="C190" s="13">
        <f>Calcul!D192/1000</f>
        <v>0</v>
      </c>
      <c r="D190" s="13">
        <f t="shared" si="10"/>
        <v>0</v>
      </c>
      <c r="E190" s="13" t="e">
        <f t="shared" si="11"/>
        <v>#DIV/0!</v>
      </c>
      <c r="F190" s="62" t="e">
        <f t="shared" si="12"/>
        <v>#DIV/0!</v>
      </c>
      <c r="G190" s="13" t="e">
        <f t="shared" si="13"/>
        <v>#DIV/0!</v>
      </c>
      <c r="H190" s="73" t="e">
        <f t="shared" si="14"/>
        <v>#DIV/0!</v>
      </c>
    </row>
    <row r="191" spans="1:8" x14ac:dyDescent="0.25">
      <c r="A191" s="13">
        <f>'Sound Power'!B191</f>
        <v>0</v>
      </c>
      <c r="B191" s="13">
        <f>Calcul!C193/1000</f>
        <v>0</v>
      </c>
      <c r="C191" s="13">
        <f>Calcul!D193/1000</f>
        <v>0</v>
      </c>
      <c r="D191" s="13">
        <f t="shared" si="10"/>
        <v>0</v>
      </c>
      <c r="E191" s="13" t="e">
        <f t="shared" si="11"/>
        <v>#DIV/0!</v>
      </c>
      <c r="F191" s="62" t="e">
        <f t="shared" si="12"/>
        <v>#DIV/0!</v>
      </c>
      <c r="G191" s="13" t="e">
        <f t="shared" si="13"/>
        <v>#DIV/0!</v>
      </c>
      <c r="H191" s="73" t="e">
        <f t="shared" si="14"/>
        <v>#DIV/0!</v>
      </c>
    </row>
    <row r="192" spans="1:8" x14ac:dyDescent="0.25">
      <c r="A192" s="13">
        <f>'Sound Power'!B192</f>
        <v>0</v>
      </c>
      <c r="B192" s="13">
        <f>Calcul!C194/1000</f>
        <v>0</v>
      </c>
      <c r="C192" s="13">
        <f>Calcul!D194/1000</f>
        <v>0</v>
      </c>
      <c r="D192" s="13">
        <f t="shared" si="10"/>
        <v>0</v>
      </c>
      <c r="E192" s="13" t="e">
        <f t="shared" si="11"/>
        <v>#DIV/0!</v>
      </c>
      <c r="F192" s="62" t="e">
        <f t="shared" si="12"/>
        <v>#DIV/0!</v>
      </c>
      <c r="G192" s="13" t="e">
        <f t="shared" si="13"/>
        <v>#DIV/0!</v>
      </c>
      <c r="H192" s="73" t="e">
        <f t="shared" si="14"/>
        <v>#DIV/0!</v>
      </c>
    </row>
    <row r="193" spans="1:8" x14ac:dyDescent="0.25">
      <c r="A193" s="13">
        <f>'Sound Power'!B193</f>
        <v>0</v>
      </c>
      <c r="B193" s="13">
        <f>Calcul!C195/1000</f>
        <v>0</v>
      </c>
      <c r="C193" s="13">
        <f>Calcul!D195/1000</f>
        <v>0</v>
      </c>
      <c r="D193" s="13">
        <f t="shared" si="10"/>
        <v>0</v>
      </c>
      <c r="E193" s="13" t="e">
        <f t="shared" si="11"/>
        <v>#DIV/0!</v>
      </c>
      <c r="F193" s="62" t="e">
        <f t="shared" si="12"/>
        <v>#DIV/0!</v>
      </c>
      <c r="G193" s="13" t="e">
        <f t="shared" si="13"/>
        <v>#DIV/0!</v>
      </c>
      <c r="H193" s="73" t="e">
        <f t="shared" si="14"/>
        <v>#DIV/0!</v>
      </c>
    </row>
    <row r="194" spans="1:8" x14ac:dyDescent="0.25">
      <c r="A194" s="13">
        <f>'Sound Power'!B194</f>
        <v>0</v>
      </c>
      <c r="B194" s="13">
        <f>Calcul!C196/1000</f>
        <v>0</v>
      </c>
      <c r="C194" s="13">
        <f>Calcul!D196/1000</f>
        <v>0</v>
      </c>
      <c r="D194" s="13">
        <f t="shared" si="10"/>
        <v>0</v>
      </c>
      <c r="E194" s="13" t="e">
        <f t="shared" si="11"/>
        <v>#DIV/0!</v>
      </c>
      <c r="F194" s="62" t="e">
        <f t="shared" si="12"/>
        <v>#DIV/0!</v>
      </c>
      <c r="G194" s="13" t="e">
        <f t="shared" si="13"/>
        <v>#DIV/0!</v>
      </c>
      <c r="H194" s="73" t="e">
        <f t="shared" si="14"/>
        <v>#DIV/0!</v>
      </c>
    </row>
    <row r="195" spans="1:8" x14ac:dyDescent="0.25">
      <c r="A195" s="13">
        <f>'Sound Power'!B195</f>
        <v>0</v>
      </c>
      <c r="B195" s="13">
        <f>Calcul!C197/1000</f>
        <v>0</v>
      </c>
      <c r="C195" s="13">
        <f>Calcul!D197/1000</f>
        <v>0</v>
      </c>
      <c r="D195" s="13">
        <f t="shared" si="10"/>
        <v>0</v>
      </c>
      <c r="E195" s="13" t="e">
        <f t="shared" si="11"/>
        <v>#DIV/0!</v>
      </c>
      <c r="F195" s="62" t="e">
        <f t="shared" si="12"/>
        <v>#DIV/0!</v>
      </c>
      <c r="G195" s="13" t="e">
        <f t="shared" si="13"/>
        <v>#DIV/0!</v>
      </c>
      <c r="H195" s="73" t="e">
        <f t="shared" si="14"/>
        <v>#DIV/0!</v>
      </c>
    </row>
    <row r="196" spans="1:8" x14ac:dyDescent="0.25">
      <c r="A196" s="13">
        <f>'Sound Power'!B196</f>
        <v>0</v>
      </c>
      <c r="B196" s="13">
        <f>Calcul!C198/1000</f>
        <v>0</v>
      </c>
      <c r="C196" s="13">
        <f>Calcul!D198/1000</f>
        <v>0</v>
      </c>
      <c r="D196" s="13">
        <f t="shared" si="10"/>
        <v>0</v>
      </c>
      <c r="E196" s="13" t="e">
        <f t="shared" si="11"/>
        <v>#DIV/0!</v>
      </c>
      <c r="F196" s="62" t="e">
        <f t="shared" si="12"/>
        <v>#DIV/0!</v>
      </c>
      <c r="G196" s="13" t="e">
        <f t="shared" si="13"/>
        <v>#DIV/0!</v>
      </c>
      <c r="H196" s="73" t="e">
        <f t="shared" si="14"/>
        <v>#DIV/0!</v>
      </c>
    </row>
    <row r="197" spans="1:8" x14ac:dyDescent="0.25">
      <c r="A197" s="13">
        <f>'Sound Power'!B197</f>
        <v>0</v>
      </c>
      <c r="B197" s="13">
        <f>Calcul!C199/1000</f>
        <v>0</v>
      </c>
      <c r="C197" s="13">
        <f>Calcul!D199/1000</f>
        <v>0</v>
      </c>
      <c r="D197" s="13">
        <f t="shared" ref="D197:D260" si="15">_xlfn.CEILING.MATH(C197*1000,100)/1000</f>
        <v>0</v>
      </c>
      <c r="E197" s="13" t="e">
        <f t="shared" ref="E197:E260" si="16">((D197*10)*B197)/(2*(D197+B197))</f>
        <v>#DIV/0!</v>
      </c>
      <c r="F197" s="62" t="e">
        <f t="shared" ref="F197:F260" si="17">$M$4*LN(E197)+$N$4</f>
        <v>#DIV/0!</v>
      </c>
      <c r="G197" s="13" t="e">
        <f t="shared" ref="G197:G260" si="18">A197/3600/(B197*D197)</f>
        <v>#DIV/0!</v>
      </c>
      <c r="H197" s="73" t="e">
        <f t="shared" ref="H197:H260" si="19">0.5*1.2*F197*G197^2</f>
        <v>#DIV/0!</v>
      </c>
    </row>
    <row r="198" spans="1:8" x14ac:dyDescent="0.25">
      <c r="A198" s="13">
        <f>'Sound Power'!B198</f>
        <v>0</v>
      </c>
      <c r="B198" s="13">
        <f>Calcul!C200/1000</f>
        <v>0</v>
      </c>
      <c r="C198" s="13">
        <f>Calcul!D200/1000</f>
        <v>0</v>
      </c>
      <c r="D198" s="13">
        <f t="shared" si="15"/>
        <v>0</v>
      </c>
      <c r="E198" s="13" t="e">
        <f t="shared" si="16"/>
        <v>#DIV/0!</v>
      </c>
      <c r="F198" s="62" t="e">
        <f t="shared" si="17"/>
        <v>#DIV/0!</v>
      </c>
      <c r="G198" s="13" t="e">
        <f t="shared" si="18"/>
        <v>#DIV/0!</v>
      </c>
      <c r="H198" s="73" t="e">
        <f t="shared" si="19"/>
        <v>#DIV/0!</v>
      </c>
    </row>
    <row r="199" spans="1:8" x14ac:dyDescent="0.25">
      <c r="A199" s="13">
        <f>'Sound Power'!B199</f>
        <v>0</v>
      </c>
      <c r="B199" s="13">
        <f>Calcul!C201/1000</f>
        <v>0</v>
      </c>
      <c r="C199" s="13">
        <f>Calcul!D201/1000</f>
        <v>0</v>
      </c>
      <c r="D199" s="13">
        <f t="shared" si="15"/>
        <v>0</v>
      </c>
      <c r="E199" s="13" t="e">
        <f t="shared" si="16"/>
        <v>#DIV/0!</v>
      </c>
      <c r="F199" s="62" t="e">
        <f t="shared" si="17"/>
        <v>#DIV/0!</v>
      </c>
      <c r="G199" s="13" t="e">
        <f t="shared" si="18"/>
        <v>#DIV/0!</v>
      </c>
      <c r="H199" s="73" t="e">
        <f t="shared" si="19"/>
        <v>#DIV/0!</v>
      </c>
    </row>
    <row r="200" spans="1:8" x14ac:dyDescent="0.25">
      <c r="A200" s="13">
        <f>'Sound Power'!B200</f>
        <v>0</v>
      </c>
      <c r="B200" s="13">
        <f>Calcul!C202/1000</f>
        <v>0</v>
      </c>
      <c r="C200" s="13">
        <f>Calcul!D202/1000</f>
        <v>0</v>
      </c>
      <c r="D200" s="13">
        <f t="shared" si="15"/>
        <v>0</v>
      </c>
      <c r="E200" s="13" t="e">
        <f t="shared" si="16"/>
        <v>#DIV/0!</v>
      </c>
      <c r="F200" s="62" t="e">
        <f t="shared" si="17"/>
        <v>#DIV/0!</v>
      </c>
      <c r="G200" s="13" t="e">
        <f t="shared" si="18"/>
        <v>#DIV/0!</v>
      </c>
      <c r="H200" s="73" t="e">
        <f t="shared" si="19"/>
        <v>#DIV/0!</v>
      </c>
    </row>
    <row r="201" spans="1:8" x14ac:dyDescent="0.25">
      <c r="A201" s="13">
        <f>'Sound Power'!B201</f>
        <v>0</v>
      </c>
      <c r="B201" s="13">
        <f>Calcul!C203/1000</f>
        <v>0</v>
      </c>
      <c r="C201" s="13">
        <f>Calcul!D203/1000</f>
        <v>0</v>
      </c>
      <c r="D201" s="13">
        <f t="shared" si="15"/>
        <v>0</v>
      </c>
      <c r="E201" s="13" t="e">
        <f t="shared" si="16"/>
        <v>#DIV/0!</v>
      </c>
      <c r="F201" s="62" t="e">
        <f t="shared" si="17"/>
        <v>#DIV/0!</v>
      </c>
      <c r="G201" s="13" t="e">
        <f t="shared" si="18"/>
        <v>#DIV/0!</v>
      </c>
      <c r="H201" s="73" t="e">
        <f t="shared" si="19"/>
        <v>#DIV/0!</v>
      </c>
    </row>
    <row r="202" spans="1:8" x14ac:dyDescent="0.25">
      <c r="A202" s="13">
        <f>'Sound Power'!B202</f>
        <v>0</v>
      </c>
      <c r="B202" s="13">
        <f>Calcul!C204/1000</f>
        <v>0</v>
      </c>
      <c r="C202" s="13">
        <f>Calcul!D204/1000</f>
        <v>0</v>
      </c>
      <c r="D202" s="13">
        <f t="shared" si="15"/>
        <v>0</v>
      </c>
      <c r="E202" s="13" t="e">
        <f t="shared" si="16"/>
        <v>#DIV/0!</v>
      </c>
      <c r="F202" s="62" t="e">
        <f t="shared" si="17"/>
        <v>#DIV/0!</v>
      </c>
      <c r="G202" s="13" t="e">
        <f t="shared" si="18"/>
        <v>#DIV/0!</v>
      </c>
      <c r="H202" s="73" t="e">
        <f t="shared" si="19"/>
        <v>#DIV/0!</v>
      </c>
    </row>
    <row r="203" spans="1:8" x14ac:dyDescent="0.25">
      <c r="A203" s="13">
        <f>'Sound Power'!B203</f>
        <v>0</v>
      </c>
      <c r="B203" s="13">
        <f>Calcul!C205/1000</f>
        <v>0</v>
      </c>
      <c r="C203" s="13">
        <f>Calcul!D205/1000</f>
        <v>0</v>
      </c>
      <c r="D203" s="13">
        <f t="shared" si="15"/>
        <v>0</v>
      </c>
      <c r="E203" s="13" t="e">
        <f t="shared" si="16"/>
        <v>#DIV/0!</v>
      </c>
      <c r="F203" s="62" t="e">
        <f t="shared" si="17"/>
        <v>#DIV/0!</v>
      </c>
      <c r="G203" s="13" t="e">
        <f t="shared" si="18"/>
        <v>#DIV/0!</v>
      </c>
      <c r="H203" s="73" t="e">
        <f t="shared" si="19"/>
        <v>#DIV/0!</v>
      </c>
    </row>
    <row r="204" spans="1:8" x14ac:dyDescent="0.25">
      <c r="A204" s="13">
        <f>'Sound Power'!B204</f>
        <v>0</v>
      </c>
      <c r="B204" s="13">
        <f>Calcul!C206/1000</f>
        <v>0</v>
      </c>
      <c r="C204" s="13">
        <f>Calcul!D206/1000</f>
        <v>0</v>
      </c>
      <c r="D204" s="13">
        <f t="shared" si="15"/>
        <v>0</v>
      </c>
      <c r="E204" s="13" t="e">
        <f t="shared" si="16"/>
        <v>#DIV/0!</v>
      </c>
      <c r="F204" s="62" t="e">
        <f t="shared" si="17"/>
        <v>#DIV/0!</v>
      </c>
      <c r="G204" s="13" t="e">
        <f t="shared" si="18"/>
        <v>#DIV/0!</v>
      </c>
      <c r="H204" s="73" t="e">
        <f t="shared" si="19"/>
        <v>#DIV/0!</v>
      </c>
    </row>
    <row r="205" spans="1:8" x14ac:dyDescent="0.25">
      <c r="A205" s="13">
        <f>'Sound Power'!B205</f>
        <v>0</v>
      </c>
      <c r="B205" s="13">
        <f>Calcul!C207/1000</f>
        <v>0</v>
      </c>
      <c r="C205" s="13">
        <f>Calcul!D207/1000</f>
        <v>0</v>
      </c>
      <c r="D205" s="13">
        <f t="shared" si="15"/>
        <v>0</v>
      </c>
      <c r="E205" s="13" t="e">
        <f t="shared" si="16"/>
        <v>#DIV/0!</v>
      </c>
      <c r="F205" s="62" t="e">
        <f t="shared" si="17"/>
        <v>#DIV/0!</v>
      </c>
      <c r="G205" s="13" t="e">
        <f t="shared" si="18"/>
        <v>#DIV/0!</v>
      </c>
      <c r="H205" s="73" t="e">
        <f t="shared" si="19"/>
        <v>#DIV/0!</v>
      </c>
    </row>
    <row r="206" spans="1:8" x14ac:dyDescent="0.25">
      <c r="A206" s="13">
        <f>'Sound Power'!B206</f>
        <v>0</v>
      </c>
      <c r="B206" s="13">
        <f>Calcul!C208/1000</f>
        <v>0</v>
      </c>
      <c r="C206" s="13">
        <f>Calcul!D208/1000</f>
        <v>0</v>
      </c>
      <c r="D206" s="13">
        <f t="shared" si="15"/>
        <v>0</v>
      </c>
      <c r="E206" s="13" t="e">
        <f t="shared" si="16"/>
        <v>#DIV/0!</v>
      </c>
      <c r="F206" s="62" t="e">
        <f t="shared" si="17"/>
        <v>#DIV/0!</v>
      </c>
      <c r="G206" s="13" t="e">
        <f t="shared" si="18"/>
        <v>#DIV/0!</v>
      </c>
      <c r="H206" s="73" t="e">
        <f t="shared" si="19"/>
        <v>#DIV/0!</v>
      </c>
    </row>
    <row r="207" spans="1:8" x14ac:dyDescent="0.25">
      <c r="A207" s="13">
        <f>'Sound Power'!B207</f>
        <v>0</v>
      </c>
      <c r="B207" s="13">
        <f>Calcul!C209/1000</f>
        <v>0</v>
      </c>
      <c r="C207" s="13">
        <f>Calcul!D209/1000</f>
        <v>0</v>
      </c>
      <c r="D207" s="13">
        <f t="shared" si="15"/>
        <v>0</v>
      </c>
      <c r="E207" s="13" t="e">
        <f t="shared" si="16"/>
        <v>#DIV/0!</v>
      </c>
      <c r="F207" s="62" t="e">
        <f t="shared" si="17"/>
        <v>#DIV/0!</v>
      </c>
      <c r="G207" s="13" t="e">
        <f t="shared" si="18"/>
        <v>#DIV/0!</v>
      </c>
      <c r="H207" s="73" t="e">
        <f t="shared" si="19"/>
        <v>#DIV/0!</v>
      </c>
    </row>
    <row r="208" spans="1:8" x14ac:dyDescent="0.25">
      <c r="A208" s="13">
        <f>'Sound Power'!B208</f>
        <v>0</v>
      </c>
      <c r="B208" s="13">
        <f>Calcul!C210/1000</f>
        <v>0</v>
      </c>
      <c r="C208" s="13">
        <f>Calcul!D210/1000</f>
        <v>0</v>
      </c>
      <c r="D208" s="13">
        <f t="shared" si="15"/>
        <v>0</v>
      </c>
      <c r="E208" s="13" t="e">
        <f t="shared" si="16"/>
        <v>#DIV/0!</v>
      </c>
      <c r="F208" s="62" t="e">
        <f t="shared" si="17"/>
        <v>#DIV/0!</v>
      </c>
      <c r="G208" s="13" t="e">
        <f t="shared" si="18"/>
        <v>#DIV/0!</v>
      </c>
      <c r="H208" s="73" t="e">
        <f t="shared" si="19"/>
        <v>#DIV/0!</v>
      </c>
    </row>
    <row r="209" spans="1:8" x14ac:dyDescent="0.25">
      <c r="A209" s="13">
        <f>'Sound Power'!B209</f>
        <v>0</v>
      </c>
      <c r="B209" s="13">
        <f>Calcul!C211/1000</f>
        <v>0</v>
      </c>
      <c r="C209" s="13">
        <f>Calcul!D211/1000</f>
        <v>0</v>
      </c>
      <c r="D209" s="13">
        <f t="shared" si="15"/>
        <v>0</v>
      </c>
      <c r="E209" s="13" t="e">
        <f t="shared" si="16"/>
        <v>#DIV/0!</v>
      </c>
      <c r="F209" s="62" t="e">
        <f t="shared" si="17"/>
        <v>#DIV/0!</v>
      </c>
      <c r="G209" s="13" t="e">
        <f t="shared" si="18"/>
        <v>#DIV/0!</v>
      </c>
      <c r="H209" s="73" t="e">
        <f t="shared" si="19"/>
        <v>#DIV/0!</v>
      </c>
    </row>
    <row r="210" spans="1:8" x14ac:dyDescent="0.25">
      <c r="A210" s="13">
        <f>'Sound Power'!B210</f>
        <v>0</v>
      </c>
      <c r="B210" s="13">
        <f>Calcul!C212/1000</f>
        <v>0</v>
      </c>
      <c r="C210" s="13">
        <f>Calcul!D212/1000</f>
        <v>0</v>
      </c>
      <c r="D210" s="13">
        <f t="shared" si="15"/>
        <v>0</v>
      </c>
      <c r="E210" s="13" t="e">
        <f t="shared" si="16"/>
        <v>#DIV/0!</v>
      </c>
      <c r="F210" s="62" t="e">
        <f t="shared" si="17"/>
        <v>#DIV/0!</v>
      </c>
      <c r="G210" s="13" t="e">
        <f t="shared" si="18"/>
        <v>#DIV/0!</v>
      </c>
      <c r="H210" s="73" t="e">
        <f t="shared" si="19"/>
        <v>#DIV/0!</v>
      </c>
    </row>
    <row r="211" spans="1:8" x14ac:dyDescent="0.25">
      <c r="A211" s="13">
        <f>'Sound Power'!B211</f>
        <v>0</v>
      </c>
      <c r="B211" s="13">
        <f>Calcul!C213/1000</f>
        <v>0</v>
      </c>
      <c r="C211" s="13">
        <f>Calcul!D213/1000</f>
        <v>0</v>
      </c>
      <c r="D211" s="13">
        <f t="shared" si="15"/>
        <v>0</v>
      </c>
      <c r="E211" s="13" t="e">
        <f t="shared" si="16"/>
        <v>#DIV/0!</v>
      </c>
      <c r="F211" s="62" t="e">
        <f t="shared" si="17"/>
        <v>#DIV/0!</v>
      </c>
      <c r="G211" s="13" t="e">
        <f t="shared" si="18"/>
        <v>#DIV/0!</v>
      </c>
      <c r="H211" s="73" t="e">
        <f t="shared" si="19"/>
        <v>#DIV/0!</v>
      </c>
    </row>
    <row r="212" spans="1:8" x14ac:dyDescent="0.25">
      <c r="A212" s="13">
        <f>'Sound Power'!B212</f>
        <v>0</v>
      </c>
      <c r="B212" s="13">
        <f>Calcul!C214/1000</f>
        <v>0</v>
      </c>
      <c r="C212" s="13">
        <f>Calcul!D214/1000</f>
        <v>0</v>
      </c>
      <c r="D212" s="13">
        <f t="shared" si="15"/>
        <v>0</v>
      </c>
      <c r="E212" s="13" t="e">
        <f t="shared" si="16"/>
        <v>#DIV/0!</v>
      </c>
      <c r="F212" s="62" t="e">
        <f t="shared" si="17"/>
        <v>#DIV/0!</v>
      </c>
      <c r="G212" s="13" t="e">
        <f t="shared" si="18"/>
        <v>#DIV/0!</v>
      </c>
      <c r="H212" s="73" t="e">
        <f t="shared" si="19"/>
        <v>#DIV/0!</v>
      </c>
    </row>
    <row r="213" spans="1:8" x14ac:dyDescent="0.25">
      <c r="A213" s="13">
        <f>'Sound Power'!B213</f>
        <v>0</v>
      </c>
      <c r="B213" s="13">
        <f>Calcul!C215/1000</f>
        <v>0</v>
      </c>
      <c r="C213" s="13">
        <f>Calcul!D215/1000</f>
        <v>0</v>
      </c>
      <c r="D213" s="13">
        <f t="shared" si="15"/>
        <v>0</v>
      </c>
      <c r="E213" s="13" t="e">
        <f t="shared" si="16"/>
        <v>#DIV/0!</v>
      </c>
      <c r="F213" s="62" t="e">
        <f t="shared" si="17"/>
        <v>#DIV/0!</v>
      </c>
      <c r="G213" s="13" t="e">
        <f t="shared" si="18"/>
        <v>#DIV/0!</v>
      </c>
      <c r="H213" s="73" t="e">
        <f t="shared" si="19"/>
        <v>#DIV/0!</v>
      </c>
    </row>
    <row r="214" spans="1:8" x14ac:dyDescent="0.25">
      <c r="A214" s="13">
        <f>'Sound Power'!B214</f>
        <v>0</v>
      </c>
      <c r="B214" s="13">
        <f>Calcul!C216/1000</f>
        <v>0</v>
      </c>
      <c r="C214" s="13">
        <f>Calcul!D216/1000</f>
        <v>0</v>
      </c>
      <c r="D214" s="13">
        <f t="shared" si="15"/>
        <v>0</v>
      </c>
      <c r="E214" s="13" t="e">
        <f t="shared" si="16"/>
        <v>#DIV/0!</v>
      </c>
      <c r="F214" s="62" t="e">
        <f t="shared" si="17"/>
        <v>#DIV/0!</v>
      </c>
      <c r="G214" s="13" t="e">
        <f t="shared" si="18"/>
        <v>#DIV/0!</v>
      </c>
      <c r="H214" s="73" t="e">
        <f t="shared" si="19"/>
        <v>#DIV/0!</v>
      </c>
    </row>
    <row r="215" spans="1:8" x14ac:dyDescent="0.25">
      <c r="A215" s="13">
        <f>'Sound Power'!B215</f>
        <v>0</v>
      </c>
      <c r="B215" s="13">
        <f>Calcul!C217/1000</f>
        <v>0</v>
      </c>
      <c r="C215" s="13">
        <f>Calcul!D217/1000</f>
        <v>0</v>
      </c>
      <c r="D215" s="13">
        <f t="shared" si="15"/>
        <v>0</v>
      </c>
      <c r="E215" s="13" t="e">
        <f t="shared" si="16"/>
        <v>#DIV/0!</v>
      </c>
      <c r="F215" s="62" t="e">
        <f t="shared" si="17"/>
        <v>#DIV/0!</v>
      </c>
      <c r="G215" s="13" t="e">
        <f t="shared" si="18"/>
        <v>#DIV/0!</v>
      </c>
      <c r="H215" s="73" t="e">
        <f t="shared" si="19"/>
        <v>#DIV/0!</v>
      </c>
    </row>
    <row r="216" spans="1:8" x14ac:dyDescent="0.25">
      <c r="A216" s="13">
        <f>'Sound Power'!B216</f>
        <v>0</v>
      </c>
      <c r="B216" s="13">
        <f>Calcul!C218/1000</f>
        <v>0</v>
      </c>
      <c r="C216" s="13">
        <f>Calcul!D218/1000</f>
        <v>0</v>
      </c>
      <c r="D216" s="13">
        <f t="shared" si="15"/>
        <v>0</v>
      </c>
      <c r="E216" s="13" t="e">
        <f t="shared" si="16"/>
        <v>#DIV/0!</v>
      </c>
      <c r="F216" s="62" t="e">
        <f t="shared" si="17"/>
        <v>#DIV/0!</v>
      </c>
      <c r="G216" s="13" t="e">
        <f t="shared" si="18"/>
        <v>#DIV/0!</v>
      </c>
      <c r="H216" s="73" t="e">
        <f t="shared" si="19"/>
        <v>#DIV/0!</v>
      </c>
    </row>
    <row r="217" spans="1:8" x14ac:dyDescent="0.25">
      <c r="A217" s="13">
        <f>'Sound Power'!B217</f>
        <v>0</v>
      </c>
      <c r="B217" s="13">
        <f>Calcul!C219/1000</f>
        <v>0</v>
      </c>
      <c r="C217" s="13">
        <f>Calcul!D219/1000</f>
        <v>0</v>
      </c>
      <c r="D217" s="13">
        <f t="shared" si="15"/>
        <v>0</v>
      </c>
      <c r="E217" s="13" t="e">
        <f t="shared" si="16"/>
        <v>#DIV/0!</v>
      </c>
      <c r="F217" s="62" t="e">
        <f t="shared" si="17"/>
        <v>#DIV/0!</v>
      </c>
      <c r="G217" s="13" t="e">
        <f t="shared" si="18"/>
        <v>#DIV/0!</v>
      </c>
      <c r="H217" s="73" t="e">
        <f t="shared" si="19"/>
        <v>#DIV/0!</v>
      </c>
    </row>
    <row r="218" spans="1:8" x14ac:dyDescent="0.25">
      <c r="A218" s="13">
        <f>'Sound Power'!B218</f>
        <v>0</v>
      </c>
      <c r="B218" s="13">
        <f>Calcul!C220/1000</f>
        <v>0</v>
      </c>
      <c r="C218" s="13">
        <f>Calcul!D220/1000</f>
        <v>0</v>
      </c>
      <c r="D218" s="13">
        <f t="shared" si="15"/>
        <v>0</v>
      </c>
      <c r="E218" s="13" t="e">
        <f t="shared" si="16"/>
        <v>#DIV/0!</v>
      </c>
      <c r="F218" s="62" t="e">
        <f t="shared" si="17"/>
        <v>#DIV/0!</v>
      </c>
      <c r="G218" s="13" t="e">
        <f t="shared" si="18"/>
        <v>#DIV/0!</v>
      </c>
      <c r="H218" s="73" t="e">
        <f t="shared" si="19"/>
        <v>#DIV/0!</v>
      </c>
    </row>
    <row r="219" spans="1:8" x14ac:dyDescent="0.25">
      <c r="A219" s="13">
        <f>'Sound Power'!B219</f>
        <v>0</v>
      </c>
      <c r="B219" s="13">
        <f>Calcul!C221/1000</f>
        <v>0</v>
      </c>
      <c r="C219" s="13">
        <f>Calcul!D221/1000</f>
        <v>0</v>
      </c>
      <c r="D219" s="13">
        <f t="shared" si="15"/>
        <v>0</v>
      </c>
      <c r="E219" s="13" t="e">
        <f t="shared" si="16"/>
        <v>#DIV/0!</v>
      </c>
      <c r="F219" s="62" t="e">
        <f t="shared" si="17"/>
        <v>#DIV/0!</v>
      </c>
      <c r="G219" s="13" t="e">
        <f t="shared" si="18"/>
        <v>#DIV/0!</v>
      </c>
      <c r="H219" s="73" t="e">
        <f t="shared" si="19"/>
        <v>#DIV/0!</v>
      </c>
    </row>
    <row r="220" spans="1:8" x14ac:dyDescent="0.25">
      <c r="A220" s="13">
        <f>'Sound Power'!B220</f>
        <v>0</v>
      </c>
      <c r="B220" s="13">
        <f>Calcul!C222/1000</f>
        <v>0</v>
      </c>
      <c r="C220" s="13">
        <f>Calcul!D222/1000</f>
        <v>0</v>
      </c>
      <c r="D220" s="13">
        <f t="shared" si="15"/>
        <v>0</v>
      </c>
      <c r="E220" s="13" t="e">
        <f t="shared" si="16"/>
        <v>#DIV/0!</v>
      </c>
      <c r="F220" s="62" t="e">
        <f t="shared" si="17"/>
        <v>#DIV/0!</v>
      </c>
      <c r="G220" s="13" t="e">
        <f t="shared" si="18"/>
        <v>#DIV/0!</v>
      </c>
      <c r="H220" s="73" t="e">
        <f t="shared" si="19"/>
        <v>#DIV/0!</v>
      </c>
    </row>
    <row r="221" spans="1:8" x14ac:dyDescent="0.25">
      <c r="A221" s="13">
        <f>'Sound Power'!B221</f>
        <v>0</v>
      </c>
      <c r="B221" s="13">
        <f>Calcul!C223/1000</f>
        <v>0</v>
      </c>
      <c r="C221" s="13">
        <f>Calcul!D223/1000</f>
        <v>0</v>
      </c>
      <c r="D221" s="13">
        <f t="shared" si="15"/>
        <v>0</v>
      </c>
      <c r="E221" s="13" t="e">
        <f t="shared" si="16"/>
        <v>#DIV/0!</v>
      </c>
      <c r="F221" s="62" t="e">
        <f t="shared" si="17"/>
        <v>#DIV/0!</v>
      </c>
      <c r="G221" s="13" t="e">
        <f t="shared" si="18"/>
        <v>#DIV/0!</v>
      </c>
      <c r="H221" s="73" t="e">
        <f t="shared" si="19"/>
        <v>#DIV/0!</v>
      </c>
    </row>
    <row r="222" spans="1:8" x14ac:dyDescent="0.25">
      <c r="A222" s="13">
        <f>'Sound Power'!B222</f>
        <v>0</v>
      </c>
      <c r="B222" s="13">
        <f>Calcul!C224/1000</f>
        <v>0</v>
      </c>
      <c r="C222" s="13">
        <f>Calcul!D224/1000</f>
        <v>0</v>
      </c>
      <c r="D222" s="13">
        <f t="shared" si="15"/>
        <v>0</v>
      </c>
      <c r="E222" s="13" t="e">
        <f t="shared" si="16"/>
        <v>#DIV/0!</v>
      </c>
      <c r="F222" s="62" t="e">
        <f t="shared" si="17"/>
        <v>#DIV/0!</v>
      </c>
      <c r="G222" s="13" t="e">
        <f t="shared" si="18"/>
        <v>#DIV/0!</v>
      </c>
      <c r="H222" s="73" t="e">
        <f t="shared" si="19"/>
        <v>#DIV/0!</v>
      </c>
    </row>
    <row r="223" spans="1:8" x14ac:dyDescent="0.25">
      <c r="A223" s="13">
        <f>'Sound Power'!B223</f>
        <v>0</v>
      </c>
      <c r="B223" s="13">
        <f>Calcul!C225/1000</f>
        <v>0</v>
      </c>
      <c r="C223" s="13">
        <f>Calcul!D225/1000</f>
        <v>0</v>
      </c>
      <c r="D223" s="13">
        <f t="shared" si="15"/>
        <v>0</v>
      </c>
      <c r="E223" s="13" t="e">
        <f t="shared" si="16"/>
        <v>#DIV/0!</v>
      </c>
      <c r="F223" s="62" t="e">
        <f t="shared" si="17"/>
        <v>#DIV/0!</v>
      </c>
      <c r="G223" s="13" t="e">
        <f t="shared" si="18"/>
        <v>#DIV/0!</v>
      </c>
      <c r="H223" s="73" t="e">
        <f t="shared" si="19"/>
        <v>#DIV/0!</v>
      </c>
    </row>
    <row r="224" spans="1:8" x14ac:dyDescent="0.25">
      <c r="A224" s="13">
        <f>'Sound Power'!B224</f>
        <v>0</v>
      </c>
      <c r="B224" s="13">
        <f>Calcul!C226/1000</f>
        <v>0</v>
      </c>
      <c r="C224" s="13">
        <f>Calcul!D226/1000</f>
        <v>0</v>
      </c>
      <c r="D224" s="13">
        <f t="shared" si="15"/>
        <v>0</v>
      </c>
      <c r="E224" s="13" t="e">
        <f t="shared" si="16"/>
        <v>#DIV/0!</v>
      </c>
      <c r="F224" s="62" t="e">
        <f t="shared" si="17"/>
        <v>#DIV/0!</v>
      </c>
      <c r="G224" s="13" t="e">
        <f t="shared" si="18"/>
        <v>#DIV/0!</v>
      </c>
      <c r="H224" s="73" t="e">
        <f t="shared" si="19"/>
        <v>#DIV/0!</v>
      </c>
    </row>
    <row r="225" spans="1:8" x14ac:dyDescent="0.25">
      <c r="A225" s="13">
        <f>'Sound Power'!B225</f>
        <v>0</v>
      </c>
      <c r="B225" s="13">
        <f>Calcul!C227/1000</f>
        <v>0</v>
      </c>
      <c r="C225" s="13">
        <f>Calcul!D227/1000</f>
        <v>0</v>
      </c>
      <c r="D225" s="13">
        <f t="shared" si="15"/>
        <v>0</v>
      </c>
      <c r="E225" s="13" t="e">
        <f t="shared" si="16"/>
        <v>#DIV/0!</v>
      </c>
      <c r="F225" s="62" t="e">
        <f t="shared" si="17"/>
        <v>#DIV/0!</v>
      </c>
      <c r="G225" s="13" t="e">
        <f t="shared" si="18"/>
        <v>#DIV/0!</v>
      </c>
      <c r="H225" s="73" t="e">
        <f t="shared" si="19"/>
        <v>#DIV/0!</v>
      </c>
    </row>
    <row r="226" spans="1:8" x14ac:dyDescent="0.25">
      <c r="A226" s="13">
        <f>'Sound Power'!B226</f>
        <v>0</v>
      </c>
      <c r="B226" s="13">
        <f>Calcul!C228/1000</f>
        <v>0</v>
      </c>
      <c r="C226" s="13">
        <f>Calcul!D228/1000</f>
        <v>0</v>
      </c>
      <c r="D226" s="13">
        <f t="shared" si="15"/>
        <v>0</v>
      </c>
      <c r="E226" s="13" t="e">
        <f t="shared" si="16"/>
        <v>#DIV/0!</v>
      </c>
      <c r="F226" s="62" t="e">
        <f t="shared" si="17"/>
        <v>#DIV/0!</v>
      </c>
      <c r="G226" s="13" t="e">
        <f t="shared" si="18"/>
        <v>#DIV/0!</v>
      </c>
      <c r="H226" s="73" t="e">
        <f t="shared" si="19"/>
        <v>#DIV/0!</v>
      </c>
    </row>
    <row r="227" spans="1:8" x14ac:dyDescent="0.25">
      <c r="A227" s="13">
        <f>'Sound Power'!B227</f>
        <v>0</v>
      </c>
      <c r="B227" s="13">
        <f>Calcul!C229/1000</f>
        <v>0</v>
      </c>
      <c r="C227" s="13">
        <f>Calcul!D229/1000</f>
        <v>0</v>
      </c>
      <c r="D227" s="13">
        <f t="shared" si="15"/>
        <v>0</v>
      </c>
      <c r="E227" s="13" t="e">
        <f t="shared" si="16"/>
        <v>#DIV/0!</v>
      </c>
      <c r="F227" s="62" t="e">
        <f t="shared" si="17"/>
        <v>#DIV/0!</v>
      </c>
      <c r="G227" s="13" t="e">
        <f t="shared" si="18"/>
        <v>#DIV/0!</v>
      </c>
      <c r="H227" s="73" t="e">
        <f t="shared" si="19"/>
        <v>#DIV/0!</v>
      </c>
    </row>
    <row r="228" spans="1:8" x14ac:dyDescent="0.25">
      <c r="A228" s="13">
        <f>'Sound Power'!B228</f>
        <v>0</v>
      </c>
      <c r="B228" s="13">
        <f>Calcul!C230/1000</f>
        <v>0</v>
      </c>
      <c r="C228" s="13">
        <f>Calcul!D230/1000</f>
        <v>0</v>
      </c>
      <c r="D228" s="13">
        <f t="shared" si="15"/>
        <v>0</v>
      </c>
      <c r="E228" s="13" t="e">
        <f t="shared" si="16"/>
        <v>#DIV/0!</v>
      </c>
      <c r="F228" s="62" t="e">
        <f t="shared" si="17"/>
        <v>#DIV/0!</v>
      </c>
      <c r="G228" s="13" t="e">
        <f t="shared" si="18"/>
        <v>#DIV/0!</v>
      </c>
      <c r="H228" s="73" t="e">
        <f t="shared" si="19"/>
        <v>#DIV/0!</v>
      </c>
    </row>
    <row r="229" spans="1:8" x14ac:dyDescent="0.25">
      <c r="A229" s="13">
        <f>'Sound Power'!B229</f>
        <v>0</v>
      </c>
      <c r="B229" s="13">
        <f>Calcul!C231/1000</f>
        <v>0</v>
      </c>
      <c r="C229" s="13">
        <f>Calcul!D231/1000</f>
        <v>0</v>
      </c>
      <c r="D229" s="13">
        <f t="shared" si="15"/>
        <v>0</v>
      </c>
      <c r="E229" s="13" t="e">
        <f t="shared" si="16"/>
        <v>#DIV/0!</v>
      </c>
      <c r="F229" s="62" t="e">
        <f t="shared" si="17"/>
        <v>#DIV/0!</v>
      </c>
      <c r="G229" s="13" t="e">
        <f t="shared" si="18"/>
        <v>#DIV/0!</v>
      </c>
      <c r="H229" s="73" t="e">
        <f t="shared" si="19"/>
        <v>#DIV/0!</v>
      </c>
    </row>
    <row r="230" spans="1:8" x14ac:dyDescent="0.25">
      <c r="A230" s="13">
        <f>'Sound Power'!B230</f>
        <v>0</v>
      </c>
      <c r="B230" s="13">
        <f>Calcul!C232/1000</f>
        <v>0</v>
      </c>
      <c r="C230" s="13">
        <f>Calcul!D232/1000</f>
        <v>0</v>
      </c>
      <c r="D230" s="13">
        <f t="shared" si="15"/>
        <v>0</v>
      </c>
      <c r="E230" s="13" t="e">
        <f t="shared" si="16"/>
        <v>#DIV/0!</v>
      </c>
      <c r="F230" s="62" t="e">
        <f t="shared" si="17"/>
        <v>#DIV/0!</v>
      </c>
      <c r="G230" s="13" t="e">
        <f t="shared" si="18"/>
        <v>#DIV/0!</v>
      </c>
      <c r="H230" s="73" t="e">
        <f t="shared" si="19"/>
        <v>#DIV/0!</v>
      </c>
    </row>
    <row r="231" spans="1:8" x14ac:dyDescent="0.25">
      <c r="A231" s="13">
        <f>'Sound Power'!B231</f>
        <v>0</v>
      </c>
      <c r="B231" s="13">
        <f>Calcul!C233/1000</f>
        <v>0</v>
      </c>
      <c r="C231" s="13">
        <f>Calcul!D233/1000</f>
        <v>0</v>
      </c>
      <c r="D231" s="13">
        <f t="shared" si="15"/>
        <v>0</v>
      </c>
      <c r="E231" s="13" t="e">
        <f t="shared" si="16"/>
        <v>#DIV/0!</v>
      </c>
      <c r="F231" s="62" t="e">
        <f t="shared" si="17"/>
        <v>#DIV/0!</v>
      </c>
      <c r="G231" s="13" t="e">
        <f t="shared" si="18"/>
        <v>#DIV/0!</v>
      </c>
      <c r="H231" s="73" t="e">
        <f t="shared" si="19"/>
        <v>#DIV/0!</v>
      </c>
    </row>
    <row r="232" spans="1:8" x14ac:dyDescent="0.25">
      <c r="A232" s="13">
        <f>'Sound Power'!B232</f>
        <v>0</v>
      </c>
      <c r="B232" s="13">
        <f>Calcul!C234/1000</f>
        <v>0</v>
      </c>
      <c r="C232" s="13">
        <f>Calcul!D234/1000</f>
        <v>0</v>
      </c>
      <c r="D232" s="13">
        <f t="shared" si="15"/>
        <v>0</v>
      </c>
      <c r="E232" s="13" t="e">
        <f t="shared" si="16"/>
        <v>#DIV/0!</v>
      </c>
      <c r="F232" s="62" t="e">
        <f t="shared" si="17"/>
        <v>#DIV/0!</v>
      </c>
      <c r="G232" s="13" t="e">
        <f t="shared" si="18"/>
        <v>#DIV/0!</v>
      </c>
      <c r="H232" s="73" t="e">
        <f t="shared" si="19"/>
        <v>#DIV/0!</v>
      </c>
    </row>
    <row r="233" spans="1:8" x14ac:dyDescent="0.25">
      <c r="A233" s="13">
        <f>'Sound Power'!B233</f>
        <v>0</v>
      </c>
      <c r="B233" s="13">
        <f>Calcul!C235/1000</f>
        <v>0</v>
      </c>
      <c r="C233" s="13">
        <f>Calcul!D235/1000</f>
        <v>0</v>
      </c>
      <c r="D233" s="13">
        <f t="shared" si="15"/>
        <v>0</v>
      </c>
      <c r="E233" s="13" t="e">
        <f t="shared" si="16"/>
        <v>#DIV/0!</v>
      </c>
      <c r="F233" s="62" t="e">
        <f t="shared" si="17"/>
        <v>#DIV/0!</v>
      </c>
      <c r="G233" s="13" t="e">
        <f t="shared" si="18"/>
        <v>#DIV/0!</v>
      </c>
      <c r="H233" s="73" t="e">
        <f t="shared" si="19"/>
        <v>#DIV/0!</v>
      </c>
    </row>
    <row r="234" spans="1:8" x14ac:dyDescent="0.25">
      <c r="A234" s="13">
        <f>'Sound Power'!B234</f>
        <v>0</v>
      </c>
      <c r="B234" s="13">
        <f>Calcul!C236/1000</f>
        <v>0</v>
      </c>
      <c r="C234" s="13">
        <f>Calcul!D236/1000</f>
        <v>0</v>
      </c>
      <c r="D234" s="13">
        <f t="shared" si="15"/>
        <v>0</v>
      </c>
      <c r="E234" s="13" t="e">
        <f t="shared" si="16"/>
        <v>#DIV/0!</v>
      </c>
      <c r="F234" s="62" t="e">
        <f t="shared" si="17"/>
        <v>#DIV/0!</v>
      </c>
      <c r="G234" s="13" t="e">
        <f t="shared" si="18"/>
        <v>#DIV/0!</v>
      </c>
      <c r="H234" s="73" t="e">
        <f t="shared" si="19"/>
        <v>#DIV/0!</v>
      </c>
    </row>
    <row r="235" spans="1:8" x14ac:dyDescent="0.25">
      <c r="A235" s="13">
        <f>'Sound Power'!B235</f>
        <v>0</v>
      </c>
      <c r="B235" s="13">
        <f>Calcul!C237/1000</f>
        <v>0</v>
      </c>
      <c r="C235" s="13">
        <f>Calcul!D237/1000</f>
        <v>0</v>
      </c>
      <c r="D235" s="13">
        <f t="shared" si="15"/>
        <v>0</v>
      </c>
      <c r="E235" s="13" t="e">
        <f t="shared" si="16"/>
        <v>#DIV/0!</v>
      </c>
      <c r="F235" s="62" t="e">
        <f t="shared" si="17"/>
        <v>#DIV/0!</v>
      </c>
      <c r="G235" s="13" t="e">
        <f t="shared" si="18"/>
        <v>#DIV/0!</v>
      </c>
      <c r="H235" s="73" t="e">
        <f t="shared" si="19"/>
        <v>#DIV/0!</v>
      </c>
    </row>
    <row r="236" spans="1:8" x14ac:dyDescent="0.25">
      <c r="A236" s="13">
        <f>'Sound Power'!B236</f>
        <v>0</v>
      </c>
      <c r="B236" s="13">
        <f>Calcul!C238/1000</f>
        <v>0</v>
      </c>
      <c r="C236" s="13">
        <f>Calcul!D238/1000</f>
        <v>0</v>
      </c>
      <c r="D236" s="13">
        <f t="shared" si="15"/>
        <v>0</v>
      </c>
      <c r="E236" s="13" t="e">
        <f t="shared" si="16"/>
        <v>#DIV/0!</v>
      </c>
      <c r="F236" s="62" t="e">
        <f t="shared" si="17"/>
        <v>#DIV/0!</v>
      </c>
      <c r="G236" s="13" t="e">
        <f t="shared" si="18"/>
        <v>#DIV/0!</v>
      </c>
      <c r="H236" s="73" t="e">
        <f t="shared" si="19"/>
        <v>#DIV/0!</v>
      </c>
    </row>
    <row r="237" spans="1:8" x14ac:dyDescent="0.25">
      <c r="A237" s="13">
        <f>'Sound Power'!B237</f>
        <v>0</v>
      </c>
      <c r="B237" s="13">
        <f>Calcul!C239/1000</f>
        <v>0</v>
      </c>
      <c r="C237" s="13">
        <f>Calcul!D239/1000</f>
        <v>0</v>
      </c>
      <c r="D237" s="13">
        <f t="shared" si="15"/>
        <v>0</v>
      </c>
      <c r="E237" s="13" t="e">
        <f t="shared" si="16"/>
        <v>#DIV/0!</v>
      </c>
      <c r="F237" s="62" t="e">
        <f t="shared" si="17"/>
        <v>#DIV/0!</v>
      </c>
      <c r="G237" s="13" t="e">
        <f t="shared" si="18"/>
        <v>#DIV/0!</v>
      </c>
      <c r="H237" s="73" t="e">
        <f t="shared" si="19"/>
        <v>#DIV/0!</v>
      </c>
    </row>
    <row r="238" spans="1:8" x14ac:dyDescent="0.25">
      <c r="A238" s="13">
        <f>'Sound Power'!B238</f>
        <v>0</v>
      </c>
      <c r="B238" s="13">
        <f>Calcul!C240/1000</f>
        <v>0</v>
      </c>
      <c r="C238" s="13">
        <f>Calcul!D240/1000</f>
        <v>0</v>
      </c>
      <c r="D238" s="13">
        <f t="shared" si="15"/>
        <v>0</v>
      </c>
      <c r="E238" s="13" t="e">
        <f t="shared" si="16"/>
        <v>#DIV/0!</v>
      </c>
      <c r="F238" s="62" t="e">
        <f t="shared" si="17"/>
        <v>#DIV/0!</v>
      </c>
      <c r="G238" s="13" t="e">
        <f t="shared" si="18"/>
        <v>#DIV/0!</v>
      </c>
      <c r="H238" s="73" t="e">
        <f t="shared" si="19"/>
        <v>#DIV/0!</v>
      </c>
    </row>
    <row r="239" spans="1:8" x14ac:dyDescent="0.25">
      <c r="A239" s="13">
        <f>'Sound Power'!B239</f>
        <v>0</v>
      </c>
      <c r="B239" s="13">
        <f>Calcul!C241/1000</f>
        <v>0</v>
      </c>
      <c r="C239" s="13">
        <f>Calcul!D241/1000</f>
        <v>0</v>
      </c>
      <c r="D239" s="13">
        <f t="shared" si="15"/>
        <v>0</v>
      </c>
      <c r="E239" s="13" t="e">
        <f t="shared" si="16"/>
        <v>#DIV/0!</v>
      </c>
      <c r="F239" s="62" t="e">
        <f t="shared" si="17"/>
        <v>#DIV/0!</v>
      </c>
      <c r="G239" s="13" t="e">
        <f t="shared" si="18"/>
        <v>#DIV/0!</v>
      </c>
      <c r="H239" s="73" t="e">
        <f t="shared" si="19"/>
        <v>#DIV/0!</v>
      </c>
    </row>
    <row r="240" spans="1:8" x14ac:dyDescent="0.25">
      <c r="A240" s="13">
        <f>'Sound Power'!B240</f>
        <v>0</v>
      </c>
      <c r="B240" s="13">
        <f>Calcul!C242/1000</f>
        <v>0</v>
      </c>
      <c r="C240" s="13">
        <f>Calcul!D242/1000</f>
        <v>0</v>
      </c>
      <c r="D240" s="13">
        <f t="shared" si="15"/>
        <v>0</v>
      </c>
      <c r="E240" s="13" t="e">
        <f t="shared" si="16"/>
        <v>#DIV/0!</v>
      </c>
      <c r="F240" s="62" t="e">
        <f t="shared" si="17"/>
        <v>#DIV/0!</v>
      </c>
      <c r="G240" s="13" t="e">
        <f t="shared" si="18"/>
        <v>#DIV/0!</v>
      </c>
      <c r="H240" s="73" t="e">
        <f t="shared" si="19"/>
        <v>#DIV/0!</v>
      </c>
    </row>
    <row r="241" spans="1:8" x14ac:dyDescent="0.25">
      <c r="A241" s="13">
        <f>'Sound Power'!B241</f>
        <v>0</v>
      </c>
      <c r="B241" s="13">
        <f>Calcul!C243/1000</f>
        <v>0</v>
      </c>
      <c r="C241" s="13">
        <f>Calcul!D243/1000</f>
        <v>0</v>
      </c>
      <c r="D241" s="13">
        <f t="shared" si="15"/>
        <v>0</v>
      </c>
      <c r="E241" s="13" t="e">
        <f t="shared" si="16"/>
        <v>#DIV/0!</v>
      </c>
      <c r="F241" s="62" t="e">
        <f t="shared" si="17"/>
        <v>#DIV/0!</v>
      </c>
      <c r="G241" s="13" t="e">
        <f t="shared" si="18"/>
        <v>#DIV/0!</v>
      </c>
      <c r="H241" s="73" t="e">
        <f t="shared" si="19"/>
        <v>#DIV/0!</v>
      </c>
    </row>
    <row r="242" spans="1:8" x14ac:dyDescent="0.25">
      <c r="A242" s="13">
        <f>'Sound Power'!B242</f>
        <v>0</v>
      </c>
      <c r="B242" s="13">
        <f>Calcul!C244/1000</f>
        <v>0</v>
      </c>
      <c r="C242" s="13">
        <f>Calcul!D244/1000</f>
        <v>0</v>
      </c>
      <c r="D242" s="13">
        <f t="shared" si="15"/>
        <v>0</v>
      </c>
      <c r="E242" s="13" t="e">
        <f t="shared" si="16"/>
        <v>#DIV/0!</v>
      </c>
      <c r="F242" s="62" t="e">
        <f t="shared" si="17"/>
        <v>#DIV/0!</v>
      </c>
      <c r="G242" s="13" t="e">
        <f t="shared" si="18"/>
        <v>#DIV/0!</v>
      </c>
      <c r="H242" s="73" t="e">
        <f t="shared" si="19"/>
        <v>#DIV/0!</v>
      </c>
    </row>
    <row r="243" spans="1:8" x14ac:dyDescent="0.25">
      <c r="A243" s="13">
        <f>'Sound Power'!B243</f>
        <v>0</v>
      </c>
      <c r="B243" s="13">
        <f>Calcul!C245/1000</f>
        <v>0</v>
      </c>
      <c r="C243" s="13">
        <f>Calcul!D245/1000</f>
        <v>0</v>
      </c>
      <c r="D243" s="13">
        <f t="shared" si="15"/>
        <v>0</v>
      </c>
      <c r="E243" s="13" t="e">
        <f t="shared" si="16"/>
        <v>#DIV/0!</v>
      </c>
      <c r="F243" s="62" t="e">
        <f t="shared" si="17"/>
        <v>#DIV/0!</v>
      </c>
      <c r="G243" s="13" t="e">
        <f t="shared" si="18"/>
        <v>#DIV/0!</v>
      </c>
      <c r="H243" s="73" t="e">
        <f t="shared" si="19"/>
        <v>#DIV/0!</v>
      </c>
    </row>
    <row r="244" spans="1:8" x14ac:dyDescent="0.25">
      <c r="A244" s="13">
        <f>'Sound Power'!B244</f>
        <v>0</v>
      </c>
      <c r="B244" s="13">
        <f>Calcul!C246/1000</f>
        <v>0</v>
      </c>
      <c r="C244" s="13">
        <f>Calcul!D246/1000</f>
        <v>0</v>
      </c>
      <c r="D244" s="13">
        <f t="shared" si="15"/>
        <v>0</v>
      </c>
      <c r="E244" s="13" t="e">
        <f t="shared" si="16"/>
        <v>#DIV/0!</v>
      </c>
      <c r="F244" s="62" t="e">
        <f t="shared" si="17"/>
        <v>#DIV/0!</v>
      </c>
      <c r="G244" s="13" t="e">
        <f t="shared" si="18"/>
        <v>#DIV/0!</v>
      </c>
      <c r="H244" s="73" t="e">
        <f t="shared" si="19"/>
        <v>#DIV/0!</v>
      </c>
    </row>
    <row r="245" spans="1:8" x14ac:dyDescent="0.25">
      <c r="A245" s="13">
        <f>'Sound Power'!B245</f>
        <v>0</v>
      </c>
      <c r="B245" s="13">
        <f>Calcul!C247/1000</f>
        <v>0</v>
      </c>
      <c r="C245" s="13">
        <f>Calcul!D247/1000</f>
        <v>0</v>
      </c>
      <c r="D245" s="13">
        <f t="shared" si="15"/>
        <v>0</v>
      </c>
      <c r="E245" s="13" t="e">
        <f t="shared" si="16"/>
        <v>#DIV/0!</v>
      </c>
      <c r="F245" s="62" t="e">
        <f t="shared" si="17"/>
        <v>#DIV/0!</v>
      </c>
      <c r="G245" s="13" t="e">
        <f t="shared" si="18"/>
        <v>#DIV/0!</v>
      </c>
      <c r="H245" s="73" t="e">
        <f t="shared" si="19"/>
        <v>#DIV/0!</v>
      </c>
    </row>
    <row r="246" spans="1:8" x14ac:dyDescent="0.25">
      <c r="A246" s="13">
        <f>'Sound Power'!B246</f>
        <v>0</v>
      </c>
      <c r="B246" s="13">
        <f>Calcul!C248/1000</f>
        <v>0</v>
      </c>
      <c r="C246" s="13">
        <f>Calcul!D248/1000</f>
        <v>0</v>
      </c>
      <c r="D246" s="13">
        <f t="shared" si="15"/>
        <v>0</v>
      </c>
      <c r="E246" s="13" t="e">
        <f t="shared" si="16"/>
        <v>#DIV/0!</v>
      </c>
      <c r="F246" s="62" t="e">
        <f t="shared" si="17"/>
        <v>#DIV/0!</v>
      </c>
      <c r="G246" s="13" t="e">
        <f t="shared" si="18"/>
        <v>#DIV/0!</v>
      </c>
      <c r="H246" s="73" t="e">
        <f t="shared" si="19"/>
        <v>#DIV/0!</v>
      </c>
    </row>
    <row r="247" spans="1:8" x14ac:dyDescent="0.25">
      <c r="A247" s="13">
        <f>'Sound Power'!B247</f>
        <v>0</v>
      </c>
      <c r="B247" s="13">
        <f>Calcul!C249/1000</f>
        <v>0</v>
      </c>
      <c r="C247" s="13">
        <f>Calcul!D249/1000</f>
        <v>0</v>
      </c>
      <c r="D247" s="13">
        <f t="shared" si="15"/>
        <v>0</v>
      </c>
      <c r="E247" s="13" t="e">
        <f t="shared" si="16"/>
        <v>#DIV/0!</v>
      </c>
      <c r="F247" s="62" t="e">
        <f t="shared" si="17"/>
        <v>#DIV/0!</v>
      </c>
      <c r="G247" s="13" t="e">
        <f t="shared" si="18"/>
        <v>#DIV/0!</v>
      </c>
      <c r="H247" s="73" t="e">
        <f t="shared" si="19"/>
        <v>#DIV/0!</v>
      </c>
    </row>
    <row r="248" spans="1:8" x14ac:dyDescent="0.25">
      <c r="A248" s="13">
        <f>'Sound Power'!B248</f>
        <v>0</v>
      </c>
      <c r="B248" s="13">
        <f>Calcul!C250/1000</f>
        <v>0</v>
      </c>
      <c r="C248" s="13">
        <f>Calcul!D250/1000</f>
        <v>0</v>
      </c>
      <c r="D248" s="13">
        <f t="shared" si="15"/>
        <v>0</v>
      </c>
      <c r="E248" s="13" t="e">
        <f t="shared" si="16"/>
        <v>#DIV/0!</v>
      </c>
      <c r="F248" s="62" t="e">
        <f t="shared" si="17"/>
        <v>#DIV/0!</v>
      </c>
      <c r="G248" s="13" t="e">
        <f t="shared" si="18"/>
        <v>#DIV/0!</v>
      </c>
      <c r="H248" s="73" t="e">
        <f t="shared" si="19"/>
        <v>#DIV/0!</v>
      </c>
    </row>
    <row r="249" spans="1:8" x14ac:dyDescent="0.25">
      <c r="A249" s="13">
        <f>'Sound Power'!B249</f>
        <v>0</v>
      </c>
      <c r="B249" s="13">
        <f>Calcul!C251/1000</f>
        <v>0</v>
      </c>
      <c r="C249" s="13">
        <f>Calcul!D251/1000</f>
        <v>0</v>
      </c>
      <c r="D249" s="13">
        <f t="shared" si="15"/>
        <v>0</v>
      </c>
      <c r="E249" s="13" t="e">
        <f t="shared" si="16"/>
        <v>#DIV/0!</v>
      </c>
      <c r="F249" s="62" t="e">
        <f t="shared" si="17"/>
        <v>#DIV/0!</v>
      </c>
      <c r="G249" s="13" t="e">
        <f t="shared" si="18"/>
        <v>#DIV/0!</v>
      </c>
      <c r="H249" s="73" t="e">
        <f t="shared" si="19"/>
        <v>#DIV/0!</v>
      </c>
    </row>
    <row r="250" spans="1:8" x14ac:dyDescent="0.25">
      <c r="A250" s="13">
        <f>'Sound Power'!B250</f>
        <v>0</v>
      </c>
      <c r="B250" s="13">
        <f>Calcul!C252/1000</f>
        <v>0</v>
      </c>
      <c r="C250" s="13">
        <f>Calcul!D252/1000</f>
        <v>0</v>
      </c>
      <c r="D250" s="13">
        <f t="shared" si="15"/>
        <v>0</v>
      </c>
      <c r="E250" s="13" t="e">
        <f t="shared" si="16"/>
        <v>#DIV/0!</v>
      </c>
      <c r="F250" s="62" t="e">
        <f t="shared" si="17"/>
        <v>#DIV/0!</v>
      </c>
      <c r="G250" s="13" t="e">
        <f t="shared" si="18"/>
        <v>#DIV/0!</v>
      </c>
      <c r="H250" s="73" t="e">
        <f t="shared" si="19"/>
        <v>#DIV/0!</v>
      </c>
    </row>
    <row r="251" spans="1:8" x14ac:dyDescent="0.25">
      <c r="A251" s="13">
        <f>'Sound Power'!B251</f>
        <v>0</v>
      </c>
      <c r="B251" s="13">
        <f>Calcul!C253/1000</f>
        <v>0</v>
      </c>
      <c r="C251" s="13">
        <f>Calcul!D253/1000</f>
        <v>0</v>
      </c>
      <c r="D251" s="13">
        <f t="shared" si="15"/>
        <v>0</v>
      </c>
      <c r="E251" s="13" t="e">
        <f t="shared" si="16"/>
        <v>#DIV/0!</v>
      </c>
      <c r="F251" s="62" t="e">
        <f t="shared" si="17"/>
        <v>#DIV/0!</v>
      </c>
      <c r="G251" s="13" t="e">
        <f t="shared" si="18"/>
        <v>#DIV/0!</v>
      </c>
      <c r="H251" s="73" t="e">
        <f t="shared" si="19"/>
        <v>#DIV/0!</v>
      </c>
    </row>
    <row r="252" spans="1:8" x14ac:dyDescent="0.25">
      <c r="A252" s="13">
        <f>'Sound Power'!B252</f>
        <v>0</v>
      </c>
      <c r="B252" s="13">
        <f>Calcul!C254/1000</f>
        <v>0</v>
      </c>
      <c r="C252" s="13">
        <f>Calcul!D254/1000</f>
        <v>0</v>
      </c>
      <c r="D252" s="13">
        <f t="shared" si="15"/>
        <v>0</v>
      </c>
      <c r="E252" s="13" t="e">
        <f t="shared" si="16"/>
        <v>#DIV/0!</v>
      </c>
      <c r="F252" s="62" t="e">
        <f t="shared" si="17"/>
        <v>#DIV/0!</v>
      </c>
      <c r="G252" s="13" t="e">
        <f t="shared" si="18"/>
        <v>#DIV/0!</v>
      </c>
      <c r="H252" s="73" t="e">
        <f t="shared" si="19"/>
        <v>#DIV/0!</v>
      </c>
    </row>
    <row r="253" spans="1:8" x14ac:dyDescent="0.25">
      <c r="A253" s="13">
        <f>'Sound Power'!B253</f>
        <v>0</v>
      </c>
      <c r="B253" s="13">
        <f>Calcul!C255/1000</f>
        <v>0</v>
      </c>
      <c r="C253" s="13">
        <f>Calcul!D255/1000</f>
        <v>0</v>
      </c>
      <c r="D253" s="13">
        <f t="shared" si="15"/>
        <v>0</v>
      </c>
      <c r="E253" s="13" t="e">
        <f t="shared" si="16"/>
        <v>#DIV/0!</v>
      </c>
      <c r="F253" s="62" t="e">
        <f t="shared" si="17"/>
        <v>#DIV/0!</v>
      </c>
      <c r="G253" s="13" t="e">
        <f t="shared" si="18"/>
        <v>#DIV/0!</v>
      </c>
      <c r="H253" s="73" t="e">
        <f t="shared" si="19"/>
        <v>#DIV/0!</v>
      </c>
    </row>
    <row r="254" spans="1:8" x14ac:dyDescent="0.25">
      <c r="A254" s="13">
        <f>'Sound Power'!B254</f>
        <v>0</v>
      </c>
      <c r="B254" s="13">
        <f>Calcul!C256/1000</f>
        <v>0</v>
      </c>
      <c r="C254" s="13">
        <f>Calcul!D256/1000</f>
        <v>0</v>
      </c>
      <c r="D254" s="13">
        <f t="shared" si="15"/>
        <v>0</v>
      </c>
      <c r="E254" s="13" t="e">
        <f t="shared" si="16"/>
        <v>#DIV/0!</v>
      </c>
      <c r="F254" s="62" t="e">
        <f t="shared" si="17"/>
        <v>#DIV/0!</v>
      </c>
      <c r="G254" s="13" t="e">
        <f t="shared" si="18"/>
        <v>#DIV/0!</v>
      </c>
      <c r="H254" s="73" t="e">
        <f t="shared" si="19"/>
        <v>#DIV/0!</v>
      </c>
    </row>
    <row r="255" spans="1:8" x14ac:dyDescent="0.25">
      <c r="A255" s="13">
        <f>'Sound Power'!B255</f>
        <v>0</v>
      </c>
      <c r="B255" s="13">
        <f>Calcul!C257/1000</f>
        <v>0</v>
      </c>
      <c r="C255" s="13">
        <f>Calcul!D257/1000</f>
        <v>0</v>
      </c>
      <c r="D255" s="13">
        <f t="shared" si="15"/>
        <v>0</v>
      </c>
      <c r="E255" s="13" t="e">
        <f t="shared" si="16"/>
        <v>#DIV/0!</v>
      </c>
      <c r="F255" s="62" t="e">
        <f t="shared" si="17"/>
        <v>#DIV/0!</v>
      </c>
      <c r="G255" s="13" t="e">
        <f t="shared" si="18"/>
        <v>#DIV/0!</v>
      </c>
      <c r="H255" s="73" t="e">
        <f t="shared" si="19"/>
        <v>#DIV/0!</v>
      </c>
    </row>
    <row r="256" spans="1:8" x14ac:dyDescent="0.25">
      <c r="A256" s="13">
        <f>'Sound Power'!B256</f>
        <v>0</v>
      </c>
      <c r="B256" s="13">
        <f>Calcul!C258/1000</f>
        <v>0</v>
      </c>
      <c r="C256" s="13">
        <f>Calcul!D258/1000</f>
        <v>0</v>
      </c>
      <c r="D256" s="13">
        <f t="shared" si="15"/>
        <v>0</v>
      </c>
      <c r="E256" s="13" t="e">
        <f t="shared" si="16"/>
        <v>#DIV/0!</v>
      </c>
      <c r="F256" s="62" t="e">
        <f t="shared" si="17"/>
        <v>#DIV/0!</v>
      </c>
      <c r="G256" s="13" t="e">
        <f t="shared" si="18"/>
        <v>#DIV/0!</v>
      </c>
      <c r="H256" s="73" t="e">
        <f t="shared" si="19"/>
        <v>#DIV/0!</v>
      </c>
    </row>
    <row r="257" spans="1:8" x14ac:dyDescent="0.25">
      <c r="A257" s="13">
        <f>'Sound Power'!B257</f>
        <v>0</v>
      </c>
      <c r="B257" s="13">
        <f>Calcul!C259/1000</f>
        <v>0</v>
      </c>
      <c r="C257" s="13">
        <f>Calcul!D259/1000</f>
        <v>0</v>
      </c>
      <c r="D257" s="13">
        <f t="shared" si="15"/>
        <v>0</v>
      </c>
      <c r="E257" s="13" t="e">
        <f t="shared" si="16"/>
        <v>#DIV/0!</v>
      </c>
      <c r="F257" s="62" t="e">
        <f t="shared" si="17"/>
        <v>#DIV/0!</v>
      </c>
      <c r="G257" s="13" t="e">
        <f t="shared" si="18"/>
        <v>#DIV/0!</v>
      </c>
      <c r="H257" s="73" t="e">
        <f t="shared" si="19"/>
        <v>#DIV/0!</v>
      </c>
    </row>
    <row r="258" spans="1:8" x14ac:dyDescent="0.25">
      <c r="A258" s="13">
        <f>'Sound Power'!B258</f>
        <v>0</v>
      </c>
      <c r="B258" s="13">
        <f>Calcul!C260/1000</f>
        <v>0</v>
      </c>
      <c r="C258" s="13">
        <f>Calcul!D260/1000</f>
        <v>0</v>
      </c>
      <c r="D258" s="13">
        <f t="shared" si="15"/>
        <v>0</v>
      </c>
      <c r="E258" s="13" t="e">
        <f t="shared" si="16"/>
        <v>#DIV/0!</v>
      </c>
      <c r="F258" s="62" t="e">
        <f t="shared" si="17"/>
        <v>#DIV/0!</v>
      </c>
      <c r="G258" s="13" t="e">
        <f t="shared" si="18"/>
        <v>#DIV/0!</v>
      </c>
      <c r="H258" s="73" t="e">
        <f t="shared" si="19"/>
        <v>#DIV/0!</v>
      </c>
    </row>
    <row r="259" spans="1:8" x14ac:dyDescent="0.25">
      <c r="A259" s="13">
        <f>'Sound Power'!B259</f>
        <v>0</v>
      </c>
      <c r="B259" s="13">
        <f>Calcul!C261/1000</f>
        <v>0</v>
      </c>
      <c r="C259" s="13">
        <f>Calcul!D261/1000</f>
        <v>0</v>
      </c>
      <c r="D259" s="13">
        <f t="shared" si="15"/>
        <v>0</v>
      </c>
      <c r="E259" s="13" t="e">
        <f t="shared" si="16"/>
        <v>#DIV/0!</v>
      </c>
      <c r="F259" s="62" t="e">
        <f t="shared" si="17"/>
        <v>#DIV/0!</v>
      </c>
      <c r="G259" s="13" t="e">
        <f t="shared" si="18"/>
        <v>#DIV/0!</v>
      </c>
      <c r="H259" s="73" t="e">
        <f t="shared" si="19"/>
        <v>#DIV/0!</v>
      </c>
    </row>
    <row r="260" spans="1:8" x14ac:dyDescent="0.25">
      <c r="A260" s="13">
        <f>'Sound Power'!B260</f>
        <v>0</v>
      </c>
      <c r="B260" s="13">
        <f>Calcul!C262/1000</f>
        <v>0</v>
      </c>
      <c r="C260" s="13">
        <f>Calcul!D262/1000</f>
        <v>0</v>
      </c>
      <c r="D260" s="13">
        <f t="shared" si="15"/>
        <v>0</v>
      </c>
      <c r="E260" s="13" t="e">
        <f t="shared" si="16"/>
        <v>#DIV/0!</v>
      </c>
      <c r="F260" s="62" t="e">
        <f t="shared" si="17"/>
        <v>#DIV/0!</v>
      </c>
      <c r="G260" s="13" t="e">
        <f t="shared" si="18"/>
        <v>#DIV/0!</v>
      </c>
      <c r="H260" s="73" t="e">
        <f t="shared" si="19"/>
        <v>#DIV/0!</v>
      </c>
    </row>
    <row r="261" spans="1:8" x14ac:dyDescent="0.25">
      <c r="A261" s="13">
        <f>'Sound Power'!B261</f>
        <v>0</v>
      </c>
      <c r="B261" s="13">
        <f>Calcul!C263/1000</f>
        <v>0</v>
      </c>
      <c r="C261" s="13">
        <f>Calcul!D263/1000</f>
        <v>0</v>
      </c>
      <c r="D261" s="13">
        <f t="shared" ref="D261:D300" si="20">_xlfn.CEILING.MATH(C261*1000,100)/1000</f>
        <v>0</v>
      </c>
      <c r="E261" s="13" t="e">
        <f t="shared" ref="E261:E300" si="21">((D261*10)*B261)/(2*(D261+B261))</f>
        <v>#DIV/0!</v>
      </c>
      <c r="F261" s="62" t="e">
        <f t="shared" ref="F261:F300" si="22">$M$4*LN(E261)+$N$4</f>
        <v>#DIV/0!</v>
      </c>
      <c r="G261" s="13" t="e">
        <f t="shared" ref="G261:G300" si="23">A261/3600/(B261*D261)</f>
        <v>#DIV/0!</v>
      </c>
      <c r="H261" s="73" t="e">
        <f t="shared" ref="H261:H300" si="24">0.5*1.2*F261*G261^2</f>
        <v>#DIV/0!</v>
      </c>
    </row>
    <row r="262" spans="1:8" x14ac:dyDescent="0.25">
      <c r="A262" s="13">
        <f>'Sound Power'!B262</f>
        <v>0</v>
      </c>
      <c r="B262" s="13">
        <f>Calcul!C264/1000</f>
        <v>0</v>
      </c>
      <c r="C262" s="13">
        <f>Calcul!D264/1000</f>
        <v>0</v>
      </c>
      <c r="D262" s="13">
        <f t="shared" si="20"/>
        <v>0</v>
      </c>
      <c r="E262" s="13" t="e">
        <f t="shared" si="21"/>
        <v>#DIV/0!</v>
      </c>
      <c r="F262" s="62" t="e">
        <f t="shared" si="22"/>
        <v>#DIV/0!</v>
      </c>
      <c r="G262" s="13" t="e">
        <f t="shared" si="23"/>
        <v>#DIV/0!</v>
      </c>
      <c r="H262" s="73" t="e">
        <f t="shared" si="24"/>
        <v>#DIV/0!</v>
      </c>
    </row>
    <row r="263" spans="1:8" x14ac:dyDescent="0.25">
      <c r="A263" s="13">
        <f>'Sound Power'!B263</f>
        <v>0</v>
      </c>
      <c r="B263" s="13">
        <f>Calcul!C265/1000</f>
        <v>0</v>
      </c>
      <c r="C263" s="13">
        <f>Calcul!D265/1000</f>
        <v>0</v>
      </c>
      <c r="D263" s="13">
        <f t="shared" si="20"/>
        <v>0</v>
      </c>
      <c r="E263" s="13" t="e">
        <f t="shared" si="21"/>
        <v>#DIV/0!</v>
      </c>
      <c r="F263" s="62" t="e">
        <f t="shared" si="22"/>
        <v>#DIV/0!</v>
      </c>
      <c r="G263" s="13" t="e">
        <f t="shared" si="23"/>
        <v>#DIV/0!</v>
      </c>
      <c r="H263" s="73" t="e">
        <f t="shared" si="24"/>
        <v>#DIV/0!</v>
      </c>
    </row>
    <row r="264" spans="1:8" x14ac:dyDescent="0.25">
      <c r="A264" s="13">
        <f>'Sound Power'!B264</f>
        <v>0</v>
      </c>
      <c r="B264" s="13">
        <f>Calcul!C266/1000</f>
        <v>0</v>
      </c>
      <c r="C264" s="13">
        <f>Calcul!D266/1000</f>
        <v>0</v>
      </c>
      <c r="D264" s="13">
        <f t="shared" si="20"/>
        <v>0</v>
      </c>
      <c r="E264" s="13" t="e">
        <f t="shared" si="21"/>
        <v>#DIV/0!</v>
      </c>
      <c r="F264" s="62" t="e">
        <f t="shared" si="22"/>
        <v>#DIV/0!</v>
      </c>
      <c r="G264" s="13" t="e">
        <f t="shared" si="23"/>
        <v>#DIV/0!</v>
      </c>
      <c r="H264" s="73" t="e">
        <f t="shared" si="24"/>
        <v>#DIV/0!</v>
      </c>
    </row>
    <row r="265" spans="1:8" x14ac:dyDescent="0.25">
      <c r="A265" s="13">
        <f>'Sound Power'!B265</f>
        <v>0</v>
      </c>
      <c r="B265" s="13">
        <f>Calcul!C267/1000</f>
        <v>0</v>
      </c>
      <c r="C265" s="13">
        <f>Calcul!D267/1000</f>
        <v>0</v>
      </c>
      <c r="D265" s="13">
        <f t="shared" si="20"/>
        <v>0</v>
      </c>
      <c r="E265" s="13" t="e">
        <f t="shared" si="21"/>
        <v>#DIV/0!</v>
      </c>
      <c r="F265" s="62" t="e">
        <f t="shared" si="22"/>
        <v>#DIV/0!</v>
      </c>
      <c r="G265" s="13" t="e">
        <f t="shared" si="23"/>
        <v>#DIV/0!</v>
      </c>
      <c r="H265" s="73" t="e">
        <f t="shared" si="24"/>
        <v>#DIV/0!</v>
      </c>
    </row>
    <row r="266" spans="1:8" x14ac:dyDescent="0.25">
      <c r="A266" s="13">
        <f>'Sound Power'!B266</f>
        <v>0</v>
      </c>
      <c r="B266" s="13">
        <f>Calcul!C268/1000</f>
        <v>0</v>
      </c>
      <c r="C266" s="13">
        <f>Calcul!D268/1000</f>
        <v>0</v>
      </c>
      <c r="D266" s="13">
        <f t="shared" si="20"/>
        <v>0</v>
      </c>
      <c r="E266" s="13" t="e">
        <f t="shared" si="21"/>
        <v>#DIV/0!</v>
      </c>
      <c r="F266" s="62" t="e">
        <f t="shared" si="22"/>
        <v>#DIV/0!</v>
      </c>
      <c r="G266" s="13" t="e">
        <f t="shared" si="23"/>
        <v>#DIV/0!</v>
      </c>
      <c r="H266" s="73" t="e">
        <f t="shared" si="24"/>
        <v>#DIV/0!</v>
      </c>
    </row>
    <row r="267" spans="1:8" x14ac:dyDescent="0.25">
      <c r="A267" s="13">
        <f>'Sound Power'!B267</f>
        <v>0</v>
      </c>
      <c r="B267" s="13">
        <f>Calcul!C269/1000</f>
        <v>0</v>
      </c>
      <c r="C267" s="13">
        <f>Calcul!D269/1000</f>
        <v>0</v>
      </c>
      <c r="D267" s="13">
        <f t="shared" si="20"/>
        <v>0</v>
      </c>
      <c r="E267" s="13" t="e">
        <f t="shared" si="21"/>
        <v>#DIV/0!</v>
      </c>
      <c r="F267" s="62" t="e">
        <f t="shared" si="22"/>
        <v>#DIV/0!</v>
      </c>
      <c r="G267" s="13" t="e">
        <f t="shared" si="23"/>
        <v>#DIV/0!</v>
      </c>
      <c r="H267" s="73" t="e">
        <f t="shared" si="24"/>
        <v>#DIV/0!</v>
      </c>
    </row>
    <row r="268" spans="1:8" x14ac:dyDescent="0.25">
      <c r="A268" s="13">
        <f>'Sound Power'!B268</f>
        <v>0</v>
      </c>
      <c r="B268" s="13">
        <f>Calcul!C270/1000</f>
        <v>0</v>
      </c>
      <c r="C268" s="13">
        <f>Calcul!D270/1000</f>
        <v>0</v>
      </c>
      <c r="D268" s="13">
        <f t="shared" si="20"/>
        <v>0</v>
      </c>
      <c r="E268" s="13" t="e">
        <f t="shared" si="21"/>
        <v>#DIV/0!</v>
      </c>
      <c r="F268" s="62" t="e">
        <f t="shared" si="22"/>
        <v>#DIV/0!</v>
      </c>
      <c r="G268" s="13" t="e">
        <f t="shared" si="23"/>
        <v>#DIV/0!</v>
      </c>
      <c r="H268" s="73" t="e">
        <f t="shared" si="24"/>
        <v>#DIV/0!</v>
      </c>
    </row>
    <row r="269" spans="1:8" x14ac:dyDescent="0.25">
      <c r="A269" s="13">
        <f>'Sound Power'!B269</f>
        <v>0</v>
      </c>
      <c r="B269" s="13">
        <f>Calcul!C271/1000</f>
        <v>0</v>
      </c>
      <c r="C269" s="13">
        <f>Calcul!D271/1000</f>
        <v>0</v>
      </c>
      <c r="D269" s="13">
        <f t="shared" si="20"/>
        <v>0</v>
      </c>
      <c r="E269" s="13" t="e">
        <f t="shared" si="21"/>
        <v>#DIV/0!</v>
      </c>
      <c r="F269" s="62" t="e">
        <f t="shared" si="22"/>
        <v>#DIV/0!</v>
      </c>
      <c r="G269" s="13" t="e">
        <f t="shared" si="23"/>
        <v>#DIV/0!</v>
      </c>
      <c r="H269" s="73" t="e">
        <f t="shared" si="24"/>
        <v>#DIV/0!</v>
      </c>
    </row>
    <row r="270" spans="1:8" x14ac:dyDescent="0.25">
      <c r="A270" s="13">
        <f>'Sound Power'!B270</f>
        <v>0</v>
      </c>
      <c r="B270" s="13">
        <f>Calcul!C272/1000</f>
        <v>0</v>
      </c>
      <c r="C270" s="13">
        <f>Calcul!D272/1000</f>
        <v>0</v>
      </c>
      <c r="D270" s="13">
        <f t="shared" si="20"/>
        <v>0</v>
      </c>
      <c r="E270" s="13" t="e">
        <f t="shared" si="21"/>
        <v>#DIV/0!</v>
      </c>
      <c r="F270" s="62" t="e">
        <f t="shared" si="22"/>
        <v>#DIV/0!</v>
      </c>
      <c r="G270" s="13" t="e">
        <f t="shared" si="23"/>
        <v>#DIV/0!</v>
      </c>
      <c r="H270" s="73" t="e">
        <f t="shared" si="24"/>
        <v>#DIV/0!</v>
      </c>
    </row>
    <row r="271" spans="1:8" x14ac:dyDescent="0.25">
      <c r="A271" s="13">
        <f>'Sound Power'!B271</f>
        <v>0</v>
      </c>
      <c r="B271" s="13">
        <f>Calcul!C273/1000</f>
        <v>0</v>
      </c>
      <c r="C271" s="13">
        <f>Calcul!D273/1000</f>
        <v>0</v>
      </c>
      <c r="D271" s="13">
        <f t="shared" si="20"/>
        <v>0</v>
      </c>
      <c r="E271" s="13" t="e">
        <f t="shared" si="21"/>
        <v>#DIV/0!</v>
      </c>
      <c r="F271" s="62" t="e">
        <f t="shared" si="22"/>
        <v>#DIV/0!</v>
      </c>
      <c r="G271" s="13" t="e">
        <f t="shared" si="23"/>
        <v>#DIV/0!</v>
      </c>
      <c r="H271" s="73" t="e">
        <f t="shared" si="24"/>
        <v>#DIV/0!</v>
      </c>
    </row>
    <row r="272" spans="1:8" x14ac:dyDescent="0.25">
      <c r="A272" s="13">
        <f>'Sound Power'!B272</f>
        <v>0</v>
      </c>
      <c r="B272" s="13">
        <f>Calcul!C274/1000</f>
        <v>0</v>
      </c>
      <c r="C272" s="13">
        <f>Calcul!D274/1000</f>
        <v>0</v>
      </c>
      <c r="D272" s="13">
        <f t="shared" si="20"/>
        <v>0</v>
      </c>
      <c r="E272" s="13" t="e">
        <f t="shared" si="21"/>
        <v>#DIV/0!</v>
      </c>
      <c r="F272" s="62" t="e">
        <f t="shared" si="22"/>
        <v>#DIV/0!</v>
      </c>
      <c r="G272" s="13" t="e">
        <f t="shared" si="23"/>
        <v>#DIV/0!</v>
      </c>
      <c r="H272" s="73" t="e">
        <f t="shared" si="24"/>
        <v>#DIV/0!</v>
      </c>
    </row>
    <row r="273" spans="1:8" x14ac:dyDescent="0.25">
      <c r="A273" s="13">
        <f>'Sound Power'!B273</f>
        <v>0</v>
      </c>
      <c r="B273" s="13">
        <f>Calcul!C275/1000</f>
        <v>0</v>
      </c>
      <c r="C273" s="13">
        <f>Calcul!D275/1000</f>
        <v>0</v>
      </c>
      <c r="D273" s="13">
        <f t="shared" si="20"/>
        <v>0</v>
      </c>
      <c r="E273" s="13" t="e">
        <f t="shared" si="21"/>
        <v>#DIV/0!</v>
      </c>
      <c r="F273" s="62" t="e">
        <f t="shared" si="22"/>
        <v>#DIV/0!</v>
      </c>
      <c r="G273" s="13" t="e">
        <f t="shared" si="23"/>
        <v>#DIV/0!</v>
      </c>
      <c r="H273" s="73" t="e">
        <f t="shared" si="24"/>
        <v>#DIV/0!</v>
      </c>
    </row>
    <row r="274" spans="1:8" x14ac:dyDescent="0.25">
      <c r="A274" s="13">
        <f>'Sound Power'!B274</f>
        <v>0</v>
      </c>
      <c r="B274" s="13">
        <f>Calcul!C276/1000</f>
        <v>0</v>
      </c>
      <c r="C274" s="13">
        <f>Calcul!D276/1000</f>
        <v>0</v>
      </c>
      <c r="D274" s="13">
        <f t="shared" si="20"/>
        <v>0</v>
      </c>
      <c r="E274" s="13" t="e">
        <f t="shared" si="21"/>
        <v>#DIV/0!</v>
      </c>
      <c r="F274" s="62" t="e">
        <f t="shared" si="22"/>
        <v>#DIV/0!</v>
      </c>
      <c r="G274" s="13" t="e">
        <f t="shared" si="23"/>
        <v>#DIV/0!</v>
      </c>
      <c r="H274" s="73" t="e">
        <f t="shared" si="24"/>
        <v>#DIV/0!</v>
      </c>
    </row>
    <row r="275" spans="1:8" x14ac:dyDescent="0.25">
      <c r="A275" s="13">
        <f>'Sound Power'!B275</f>
        <v>0</v>
      </c>
      <c r="B275" s="13">
        <f>Calcul!C277/1000</f>
        <v>0</v>
      </c>
      <c r="C275" s="13">
        <f>Calcul!D277/1000</f>
        <v>0</v>
      </c>
      <c r="D275" s="13">
        <f t="shared" si="20"/>
        <v>0</v>
      </c>
      <c r="E275" s="13" t="e">
        <f t="shared" si="21"/>
        <v>#DIV/0!</v>
      </c>
      <c r="F275" s="62" t="e">
        <f t="shared" si="22"/>
        <v>#DIV/0!</v>
      </c>
      <c r="G275" s="13" t="e">
        <f t="shared" si="23"/>
        <v>#DIV/0!</v>
      </c>
      <c r="H275" s="73" t="e">
        <f t="shared" si="24"/>
        <v>#DIV/0!</v>
      </c>
    </row>
    <row r="276" spans="1:8" x14ac:dyDescent="0.25">
      <c r="A276" s="13">
        <f>'Sound Power'!B276</f>
        <v>0</v>
      </c>
      <c r="B276" s="13">
        <f>Calcul!C278/1000</f>
        <v>0</v>
      </c>
      <c r="C276" s="13">
        <f>Calcul!D278/1000</f>
        <v>0</v>
      </c>
      <c r="D276" s="13">
        <f t="shared" si="20"/>
        <v>0</v>
      </c>
      <c r="E276" s="13" t="e">
        <f t="shared" si="21"/>
        <v>#DIV/0!</v>
      </c>
      <c r="F276" s="62" t="e">
        <f t="shared" si="22"/>
        <v>#DIV/0!</v>
      </c>
      <c r="G276" s="13" t="e">
        <f t="shared" si="23"/>
        <v>#DIV/0!</v>
      </c>
      <c r="H276" s="73" t="e">
        <f t="shared" si="24"/>
        <v>#DIV/0!</v>
      </c>
    </row>
    <row r="277" spans="1:8" x14ac:dyDescent="0.25">
      <c r="A277" s="13">
        <f>'Sound Power'!B277</f>
        <v>0</v>
      </c>
      <c r="B277" s="13">
        <f>Calcul!C279/1000</f>
        <v>0</v>
      </c>
      <c r="C277" s="13">
        <f>Calcul!D279/1000</f>
        <v>0</v>
      </c>
      <c r="D277" s="13">
        <f t="shared" si="20"/>
        <v>0</v>
      </c>
      <c r="E277" s="13" t="e">
        <f t="shared" si="21"/>
        <v>#DIV/0!</v>
      </c>
      <c r="F277" s="62" t="e">
        <f t="shared" si="22"/>
        <v>#DIV/0!</v>
      </c>
      <c r="G277" s="13" t="e">
        <f t="shared" si="23"/>
        <v>#DIV/0!</v>
      </c>
      <c r="H277" s="73" t="e">
        <f t="shared" si="24"/>
        <v>#DIV/0!</v>
      </c>
    </row>
    <row r="278" spans="1:8" x14ac:dyDescent="0.25">
      <c r="A278" s="13">
        <f>'Sound Power'!B278</f>
        <v>0</v>
      </c>
      <c r="B278" s="13">
        <f>Calcul!C280/1000</f>
        <v>0</v>
      </c>
      <c r="C278" s="13">
        <f>Calcul!D280/1000</f>
        <v>0</v>
      </c>
      <c r="D278" s="13">
        <f t="shared" si="20"/>
        <v>0</v>
      </c>
      <c r="E278" s="13" t="e">
        <f t="shared" si="21"/>
        <v>#DIV/0!</v>
      </c>
      <c r="F278" s="62" t="e">
        <f t="shared" si="22"/>
        <v>#DIV/0!</v>
      </c>
      <c r="G278" s="13" t="e">
        <f t="shared" si="23"/>
        <v>#DIV/0!</v>
      </c>
      <c r="H278" s="73" t="e">
        <f t="shared" si="24"/>
        <v>#DIV/0!</v>
      </c>
    </row>
    <row r="279" spans="1:8" x14ac:dyDescent="0.25">
      <c r="A279" s="13">
        <f>'Sound Power'!B279</f>
        <v>0</v>
      </c>
      <c r="B279" s="13">
        <f>Calcul!C281/1000</f>
        <v>0</v>
      </c>
      <c r="C279" s="13">
        <f>Calcul!D281/1000</f>
        <v>0</v>
      </c>
      <c r="D279" s="13">
        <f t="shared" si="20"/>
        <v>0</v>
      </c>
      <c r="E279" s="13" t="e">
        <f t="shared" si="21"/>
        <v>#DIV/0!</v>
      </c>
      <c r="F279" s="62" t="e">
        <f t="shared" si="22"/>
        <v>#DIV/0!</v>
      </c>
      <c r="G279" s="13" t="e">
        <f t="shared" si="23"/>
        <v>#DIV/0!</v>
      </c>
      <c r="H279" s="73" t="e">
        <f t="shared" si="24"/>
        <v>#DIV/0!</v>
      </c>
    </row>
    <row r="280" spans="1:8" x14ac:dyDescent="0.25">
      <c r="A280" s="13">
        <f>'Sound Power'!B280</f>
        <v>0</v>
      </c>
      <c r="B280" s="13">
        <f>Calcul!C282/1000</f>
        <v>0</v>
      </c>
      <c r="C280" s="13">
        <f>Calcul!D282/1000</f>
        <v>0</v>
      </c>
      <c r="D280" s="13">
        <f t="shared" si="20"/>
        <v>0</v>
      </c>
      <c r="E280" s="13" t="e">
        <f t="shared" si="21"/>
        <v>#DIV/0!</v>
      </c>
      <c r="F280" s="62" t="e">
        <f t="shared" si="22"/>
        <v>#DIV/0!</v>
      </c>
      <c r="G280" s="13" t="e">
        <f t="shared" si="23"/>
        <v>#DIV/0!</v>
      </c>
      <c r="H280" s="73" t="e">
        <f t="shared" si="24"/>
        <v>#DIV/0!</v>
      </c>
    </row>
    <row r="281" spans="1:8" x14ac:dyDescent="0.25">
      <c r="A281" s="13">
        <f>'Sound Power'!B281</f>
        <v>0</v>
      </c>
      <c r="B281" s="13">
        <f>Calcul!C283/1000</f>
        <v>0</v>
      </c>
      <c r="C281" s="13">
        <f>Calcul!D283/1000</f>
        <v>0</v>
      </c>
      <c r="D281" s="13">
        <f t="shared" si="20"/>
        <v>0</v>
      </c>
      <c r="E281" s="13" t="e">
        <f t="shared" si="21"/>
        <v>#DIV/0!</v>
      </c>
      <c r="F281" s="62" t="e">
        <f t="shared" si="22"/>
        <v>#DIV/0!</v>
      </c>
      <c r="G281" s="13" t="e">
        <f t="shared" si="23"/>
        <v>#DIV/0!</v>
      </c>
      <c r="H281" s="73" t="e">
        <f t="shared" si="24"/>
        <v>#DIV/0!</v>
      </c>
    </row>
    <row r="282" spans="1:8" x14ac:dyDescent="0.25">
      <c r="A282" s="13">
        <f>'Sound Power'!B282</f>
        <v>0</v>
      </c>
      <c r="B282" s="13">
        <f>Calcul!C284/1000</f>
        <v>0</v>
      </c>
      <c r="C282" s="13">
        <f>Calcul!D284/1000</f>
        <v>0</v>
      </c>
      <c r="D282" s="13">
        <f t="shared" si="20"/>
        <v>0</v>
      </c>
      <c r="E282" s="13" t="e">
        <f t="shared" si="21"/>
        <v>#DIV/0!</v>
      </c>
      <c r="F282" s="62" t="e">
        <f t="shared" si="22"/>
        <v>#DIV/0!</v>
      </c>
      <c r="G282" s="13" t="e">
        <f t="shared" si="23"/>
        <v>#DIV/0!</v>
      </c>
      <c r="H282" s="73" t="e">
        <f t="shared" si="24"/>
        <v>#DIV/0!</v>
      </c>
    </row>
    <row r="283" spans="1:8" x14ac:dyDescent="0.25">
      <c r="A283" s="13">
        <f>'Sound Power'!B283</f>
        <v>0</v>
      </c>
      <c r="B283" s="13">
        <f>Calcul!C285/1000</f>
        <v>0</v>
      </c>
      <c r="C283" s="13">
        <f>Calcul!D285/1000</f>
        <v>0</v>
      </c>
      <c r="D283" s="13">
        <f t="shared" si="20"/>
        <v>0</v>
      </c>
      <c r="E283" s="13" t="e">
        <f t="shared" si="21"/>
        <v>#DIV/0!</v>
      </c>
      <c r="F283" s="62" t="e">
        <f t="shared" si="22"/>
        <v>#DIV/0!</v>
      </c>
      <c r="G283" s="13" t="e">
        <f t="shared" si="23"/>
        <v>#DIV/0!</v>
      </c>
      <c r="H283" s="73" t="e">
        <f t="shared" si="24"/>
        <v>#DIV/0!</v>
      </c>
    </row>
    <row r="284" spans="1:8" x14ac:dyDescent="0.25">
      <c r="A284" s="13">
        <f>'Sound Power'!B284</f>
        <v>0</v>
      </c>
      <c r="B284" s="13">
        <f>Calcul!C286/1000</f>
        <v>0</v>
      </c>
      <c r="C284" s="13">
        <f>Calcul!D286/1000</f>
        <v>0</v>
      </c>
      <c r="D284" s="13">
        <f t="shared" si="20"/>
        <v>0</v>
      </c>
      <c r="E284" s="13" t="e">
        <f t="shared" si="21"/>
        <v>#DIV/0!</v>
      </c>
      <c r="F284" s="62" t="e">
        <f t="shared" si="22"/>
        <v>#DIV/0!</v>
      </c>
      <c r="G284" s="13" t="e">
        <f t="shared" si="23"/>
        <v>#DIV/0!</v>
      </c>
      <c r="H284" s="73" t="e">
        <f t="shared" si="24"/>
        <v>#DIV/0!</v>
      </c>
    </row>
    <row r="285" spans="1:8" x14ac:dyDescent="0.25">
      <c r="A285" s="13">
        <f>'Sound Power'!B285</f>
        <v>0</v>
      </c>
      <c r="B285" s="13">
        <f>Calcul!C287/1000</f>
        <v>0</v>
      </c>
      <c r="C285" s="13">
        <f>Calcul!D287/1000</f>
        <v>0</v>
      </c>
      <c r="D285" s="13">
        <f t="shared" si="20"/>
        <v>0</v>
      </c>
      <c r="E285" s="13" t="e">
        <f t="shared" si="21"/>
        <v>#DIV/0!</v>
      </c>
      <c r="F285" s="62" t="e">
        <f t="shared" si="22"/>
        <v>#DIV/0!</v>
      </c>
      <c r="G285" s="13" t="e">
        <f t="shared" si="23"/>
        <v>#DIV/0!</v>
      </c>
      <c r="H285" s="73" t="e">
        <f t="shared" si="24"/>
        <v>#DIV/0!</v>
      </c>
    </row>
    <row r="286" spans="1:8" x14ac:dyDescent="0.25">
      <c r="A286" s="13">
        <f>'Sound Power'!B286</f>
        <v>0</v>
      </c>
      <c r="B286" s="13">
        <f>Calcul!C288/1000</f>
        <v>0</v>
      </c>
      <c r="C286" s="13">
        <f>Calcul!D288/1000</f>
        <v>0</v>
      </c>
      <c r="D286" s="13">
        <f t="shared" si="20"/>
        <v>0</v>
      </c>
      <c r="E286" s="13" t="e">
        <f t="shared" si="21"/>
        <v>#DIV/0!</v>
      </c>
      <c r="F286" s="62" t="e">
        <f t="shared" si="22"/>
        <v>#DIV/0!</v>
      </c>
      <c r="G286" s="13" t="e">
        <f t="shared" si="23"/>
        <v>#DIV/0!</v>
      </c>
      <c r="H286" s="73" t="e">
        <f t="shared" si="24"/>
        <v>#DIV/0!</v>
      </c>
    </row>
    <row r="287" spans="1:8" x14ac:dyDescent="0.25">
      <c r="A287" s="13">
        <f>'Sound Power'!B287</f>
        <v>0</v>
      </c>
      <c r="B287" s="13">
        <f>Calcul!C289/1000</f>
        <v>0</v>
      </c>
      <c r="C287" s="13">
        <f>Calcul!D289/1000</f>
        <v>0</v>
      </c>
      <c r="D287" s="13">
        <f t="shared" si="20"/>
        <v>0</v>
      </c>
      <c r="E287" s="13" t="e">
        <f t="shared" si="21"/>
        <v>#DIV/0!</v>
      </c>
      <c r="F287" s="62" t="e">
        <f t="shared" si="22"/>
        <v>#DIV/0!</v>
      </c>
      <c r="G287" s="13" t="e">
        <f t="shared" si="23"/>
        <v>#DIV/0!</v>
      </c>
      <c r="H287" s="73" t="e">
        <f t="shared" si="24"/>
        <v>#DIV/0!</v>
      </c>
    </row>
    <row r="288" spans="1:8" x14ac:dyDescent="0.25">
      <c r="A288" s="13">
        <f>'Sound Power'!B288</f>
        <v>0</v>
      </c>
      <c r="B288" s="13">
        <f>Calcul!C290/1000</f>
        <v>0</v>
      </c>
      <c r="C288" s="13">
        <f>Calcul!D290/1000</f>
        <v>0</v>
      </c>
      <c r="D288" s="13">
        <f t="shared" si="20"/>
        <v>0</v>
      </c>
      <c r="E288" s="13" t="e">
        <f t="shared" si="21"/>
        <v>#DIV/0!</v>
      </c>
      <c r="F288" s="62" t="e">
        <f t="shared" si="22"/>
        <v>#DIV/0!</v>
      </c>
      <c r="G288" s="13" t="e">
        <f t="shared" si="23"/>
        <v>#DIV/0!</v>
      </c>
      <c r="H288" s="73" t="e">
        <f t="shared" si="24"/>
        <v>#DIV/0!</v>
      </c>
    </row>
    <row r="289" spans="1:8" x14ac:dyDescent="0.25">
      <c r="A289" s="13">
        <f>'Sound Power'!B289</f>
        <v>0</v>
      </c>
      <c r="B289" s="13">
        <f>Calcul!C291/1000</f>
        <v>0</v>
      </c>
      <c r="C289" s="13">
        <f>Calcul!D291/1000</f>
        <v>0</v>
      </c>
      <c r="D289" s="13">
        <f t="shared" si="20"/>
        <v>0</v>
      </c>
      <c r="E289" s="13" t="e">
        <f t="shared" si="21"/>
        <v>#DIV/0!</v>
      </c>
      <c r="F289" s="62" t="e">
        <f t="shared" si="22"/>
        <v>#DIV/0!</v>
      </c>
      <c r="G289" s="13" t="e">
        <f t="shared" si="23"/>
        <v>#DIV/0!</v>
      </c>
      <c r="H289" s="73" t="e">
        <f t="shared" si="24"/>
        <v>#DIV/0!</v>
      </c>
    </row>
    <row r="290" spans="1:8" x14ac:dyDescent="0.25">
      <c r="A290" s="13">
        <f>'Sound Power'!B290</f>
        <v>0</v>
      </c>
      <c r="B290" s="13">
        <f>Calcul!C292/1000</f>
        <v>0</v>
      </c>
      <c r="C290" s="13">
        <f>Calcul!D292/1000</f>
        <v>0</v>
      </c>
      <c r="D290" s="13">
        <f t="shared" si="20"/>
        <v>0</v>
      </c>
      <c r="E290" s="13" t="e">
        <f t="shared" si="21"/>
        <v>#DIV/0!</v>
      </c>
      <c r="F290" s="62" t="e">
        <f t="shared" si="22"/>
        <v>#DIV/0!</v>
      </c>
      <c r="G290" s="13" t="e">
        <f t="shared" si="23"/>
        <v>#DIV/0!</v>
      </c>
      <c r="H290" s="73" t="e">
        <f t="shared" si="24"/>
        <v>#DIV/0!</v>
      </c>
    </row>
    <row r="291" spans="1:8" x14ac:dyDescent="0.25">
      <c r="A291" s="13">
        <f>'Sound Power'!B291</f>
        <v>0</v>
      </c>
      <c r="B291" s="13">
        <f>Calcul!C293/1000</f>
        <v>0</v>
      </c>
      <c r="C291" s="13">
        <f>Calcul!D293/1000</f>
        <v>0</v>
      </c>
      <c r="D291" s="13">
        <f t="shared" si="20"/>
        <v>0</v>
      </c>
      <c r="E291" s="13" t="e">
        <f t="shared" si="21"/>
        <v>#DIV/0!</v>
      </c>
      <c r="F291" s="62" t="e">
        <f t="shared" si="22"/>
        <v>#DIV/0!</v>
      </c>
      <c r="G291" s="13" t="e">
        <f t="shared" si="23"/>
        <v>#DIV/0!</v>
      </c>
      <c r="H291" s="73" t="e">
        <f t="shared" si="24"/>
        <v>#DIV/0!</v>
      </c>
    </row>
    <row r="292" spans="1:8" x14ac:dyDescent="0.25">
      <c r="A292" s="13">
        <f>'Sound Power'!B292</f>
        <v>0</v>
      </c>
      <c r="B292" s="13">
        <f>Calcul!C294/1000</f>
        <v>0</v>
      </c>
      <c r="C292" s="13">
        <f>Calcul!D294/1000</f>
        <v>0</v>
      </c>
      <c r="D292" s="13">
        <f t="shared" si="20"/>
        <v>0</v>
      </c>
      <c r="E292" s="13" t="e">
        <f t="shared" si="21"/>
        <v>#DIV/0!</v>
      </c>
      <c r="F292" s="62" t="e">
        <f t="shared" si="22"/>
        <v>#DIV/0!</v>
      </c>
      <c r="G292" s="13" t="e">
        <f t="shared" si="23"/>
        <v>#DIV/0!</v>
      </c>
      <c r="H292" s="73" t="e">
        <f t="shared" si="24"/>
        <v>#DIV/0!</v>
      </c>
    </row>
    <row r="293" spans="1:8" x14ac:dyDescent="0.25">
      <c r="A293" s="13">
        <f>'Sound Power'!B293</f>
        <v>0</v>
      </c>
      <c r="B293" s="13">
        <f>Calcul!C295/1000</f>
        <v>0</v>
      </c>
      <c r="C293" s="13">
        <f>Calcul!D295/1000</f>
        <v>0</v>
      </c>
      <c r="D293" s="13">
        <f t="shared" si="20"/>
        <v>0</v>
      </c>
      <c r="E293" s="13" t="e">
        <f t="shared" si="21"/>
        <v>#DIV/0!</v>
      </c>
      <c r="F293" s="62" t="e">
        <f t="shared" si="22"/>
        <v>#DIV/0!</v>
      </c>
      <c r="G293" s="13" t="e">
        <f t="shared" si="23"/>
        <v>#DIV/0!</v>
      </c>
      <c r="H293" s="73" t="e">
        <f t="shared" si="24"/>
        <v>#DIV/0!</v>
      </c>
    </row>
    <row r="294" spans="1:8" x14ac:dyDescent="0.25">
      <c r="A294" s="13">
        <f>'Sound Power'!B294</f>
        <v>0</v>
      </c>
      <c r="B294" s="13">
        <f>Calcul!C296/1000</f>
        <v>0</v>
      </c>
      <c r="C294" s="13">
        <f>Calcul!D296/1000</f>
        <v>0</v>
      </c>
      <c r="D294" s="13">
        <f t="shared" si="20"/>
        <v>0</v>
      </c>
      <c r="E294" s="13" t="e">
        <f t="shared" si="21"/>
        <v>#DIV/0!</v>
      </c>
      <c r="F294" s="62" t="e">
        <f t="shared" si="22"/>
        <v>#DIV/0!</v>
      </c>
      <c r="G294" s="13" t="e">
        <f t="shared" si="23"/>
        <v>#DIV/0!</v>
      </c>
      <c r="H294" s="73" t="e">
        <f t="shared" si="24"/>
        <v>#DIV/0!</v>
      </c>
    </row>
    <row r="295" spans="1:8" x14ac:dyDescent="0.25">
      <c r="A295" s="13">
        <f>'Sound Power'!B295</f>
        <v>0</v>
      </c>
      <c r="B295" s="13">
        <f>Calcul!C297/1000</f>
        <v>0</v>
      </c>
      <c r="C295" s="13">
        <f>Calcul!D297/1000</f>
        <v>0</v>
      </c>
      <c r="D295" s="13">
        <f t="shared" si="20"/>
        <v>0</v>
      </c>
      <c r="E295" s="13" t="e">
        <f t="shared" si="21"/>
        <v>#DIV/0!</v>
      </c>
      <c r="F295" s="62" t="e">
        <f t="shared" si="22"/>
        <v>#DIV/0!</v>
      </c>
      <c r="G295" s="13" t="e">
        <f t="shared" si="23"/>
        <v>#DIV/0!</v>
      </c>
      <c r="H295" s="73" t="e">
        <f t="shared" si="24"/>
        <v>#DIV/0!</v>
      </c>
    </row>
    <row r="296" spans="1:8" x14ac:dyDescent="0.25">
      <c r="A296" s="13">
        <f>'Sound Power'!B296</f>
        <v>0</v>
      </c>
      <c r="B296" s="13">
        <f>Calcul!C298/1000</f>
        <v>0</v>
      </c>
      <c r="C296" s="13">
        <f>Calcul!D298/1000</f>
        <v>0</v>
      </c>
      <c r="D296" s="13">
        <f t="shared" si="20"/>
        <v>0</v>
      </c>
      <c r="E296" s="13" t="e">
        <f t="shared" si="21"/>
        <v>#DIV/0!</v>
      </c>
      <c r="F296" s="62" t="e">
        <f t="shared" si="22"/>
        <v>#DIV/0!</v>
      </c>
      <c r="G296" s="13" t="e">
        <f t="shared" si="23"/>
        <v>#DIV/0!</v>
      </c>
      <c r="H296" s="73" t="e">
        <f t="shared" si="24"/>
        <v>#DIV/0!</v>
      </c>
    </row>
    <row r="297" spans="1:8" x14ac:dyDescent="0.25">
      <c r="A297" s="13">
        <f>'Sound Power'!B297</f>
        <v>0</v>
      </c>
      <c r="B297" s="13">
        <f>Calcul!C299/1000</f>
        <v>0</v>
      </c>
      <c r="C297" s="13">
        <f>Calcul!D299/1000</f>
        <v>0</v>
      </c>
      <c r="D297" s="13">
        <f t="shared" si="20"/>
        <v>0</v>
      </c>
      <c r="E297" s="13" t="e">
        <f t="shared" si="21"/>
        <v>#DIV/0!</v>
      </c>
      <c r="F297" s="62" t="e">
        <f t="shared" si="22"/>
        <v>#DIV/0!</v>
      </c>
      <c r="G297" s="13" t="e">
        <f t="shared" si="23"/>
        <v>#DIV/0!</v>
      </c>
      <c r="H297" s="73" t="e">
        <f t="shared" si="24"/>
        <v>#DIV/0!</v>
      </c>
    </row>
    <row r="298" spans="1:8" x14ac:dyDescent="0.25">
      <c r="A298" s="13">
        <f>'Sound Power'!B298</f>
        <v>0</v>
      </c>
      <c r="B298" s="13">
        <f>Calcul!C300/1000</f>
        <v>0</v>
      </c>
      <c r="C298" s="13">
        <f>Calcul!D300/1000</f>
        <v>0</v>
      </c>
      <c r="D298" s="13">
        <f t="shared" si="20"/>
        <v>0</v>
      </c>
      <c r="E298" s="13" t="e">
        <f t="shared" si="21"/>
        <v>#DIV/0!</v>
      </c>
      <c r="F298" s="62" t="e">
        <f t="shared" si="22"/>
        <v>#DIV/0!</v>
      </c>
      <c r="G298" s="13" t="e">
        <f t="shared" si="23"/>
        <v>#DIV/0!</v>
      </c>
      <c r="H298" s="73" t="e">
        <f t="shared" si="24"/>
        <v>#DIV/0!</v>
      </c>
    </row>
    <row r="299" spans="1:8" x14ac:dyDescent="0.25">
      <c r="A299" s="13">
        <f>'Sound Power'!B299</f>
        <v>0</v>
      </c>
      <c r="B299" s="13">
        <f>Calcul!C301/1000</f>
        <v>0</v>
      </c>
      <c r="C299" s="13">
        <f>Calcul!D301/1000</f>
        <v>0</v>
      </c>
      <c r="D299" s="13">
        <f t="shared" si="20"/>
        <v>0</v>
      </c>
      <c r="E299" s="13" t="e">
        <f t="shared" si="21"/>
        <v>#DIV/0!</v>
      </c>
      <c r="F299" s="62" t="e">
        <f t="shared" si="22"/>
        <v>#DIV/0!</v>
      </c>
      <c r="G299" s="13" t="e">
        <f t="shared" si="23"/>
        <v>#DIV/0!</v>
      </c>
      <c r="H299" s="73" t="e">
        <f t="shared" si="24"/>
        <v>#DIV/0!</v>
      </c>
    </row>
    <row r="300" spans="1:8" x14ac:dyDescent="0.25">
      <c r="A300" s="13">
        <f>'Sound Power'!B300</f>
        <v>0</v>
      </c>
      <c r="B300" s="13">
        <f>Calcul!C302/1000</f>
        <v>0</v>
      </c>
      <c r="C300" s="13">
        <f>Calcul!D302/1000</f>
        <v>0</v>
      </c>
      <c r="D300" s="13">
        <f t="shared" si="20"/>
        <v>0</v>
      </c>
      <c r="E300" s="13" t="e">
        <f t="shared" si="21"/>
        <v>#DIV/0!</v>
      </c>
      <c r="F300" s="62" t="e">
        <f t="shared" si="22"/>
        <v>#DIV/0!</v>
      </c>
      <c r="G300" s="13" t="e">
        <f t="shared" si="23"/>
        <v>#DIV/0!</v>
      </c>
      <c r="H300" s="73" t="e">
        <f t="shared" si="24"/>
        <v>#DIV/0!</v>
      </c>
    </row>
  </sheetData>
  <sheetProtection algorithmName="SHA-512" hashValue="nujjPH1hk5b/um1BbtXiJuJ9dLzLgCfCfe53cbb2BfrYlwWIknzQhCLqcMUpxPNZuGIhgDOsQk0p4jp3kD45eA==" saltValue="71M3YsZV1ai56JglTcW1q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00"/>
  <sheetViews>
    <sheetView topLeftCell="BE1" zoomScale="85" zoomScaleNormal="85" workbookViewId="0">
      <selection activeCell="BM4" sqref="BM4"/>
    </sheetView>
  </sheetViews>
  <sheetFormatPr defaultRowHeight="15" x14ac:dyDescent="0.25"/>
  <cols>
    <col min="5" max="20" width="9.140625" style="75"/>
    <col min="21" max="21" width="9.140625" style="74"/>
    <col min="22" max="22" width="10.42578125" style="74" customWidth="1"/>
    <col min="23" max="30" width="9.140625" style="76"/>
    <col min="32" max="32" width="11.28515625" bestFit="1" customWidth="1"/>
    <col min="33" max="48" width="9.140625" style="76"/>
    <col min="65" max="65" width="9.42578125" style="76" bestFit="1" customWidth="1"/>
    <col min="66" max="72" width="9.140625" style="76"/>
  </cols>
  <sheetData>
    <row r="1" spans="1:108" x14ac:dyDescent="0.25">
      <c r="A1" s="18"/>
      <c r="B1" s="18"/>
      <c r="C1" s="18"/>
      <c r="D1" s="18"/>
      <c r="E1" s="135" t="s">
        <v>15</v>
      </c>
      <c r="F1" s="135"/>
      <c r="G1" s="135"/>
      <c r="H1" s="135"/>
      <c r="I1" s="135"/>
      <c r="J1" s="135"/>
      <c r="K1" s="135"/>
      <c r="L1" s="135"/>
      <c r="M1" s="135" t="s">
        <v>15</v>
      </c>
      <c r="N1" s="135"/>
      <c r="O1" s="135"/>
      <c r="P1" s="135"/>
      <c r="Q1" s="135"/>
      <c r="R1" s="135"/>
      <c r="S1" s="135"/>
      <c r="T1" s="135"/>
      <c r="U1" s="70" t="s">
        <v>126</v>
      </c>
      <c r="V1" s="70" t="s">
        <v>127</v>
      </c>
      <c r="W1" s="135" t="s">
        <v>123</v>
      </c>
      <c r="X1" s="135"/>
      <c r="Y1" s="135"/>
      <c r="Z1" s="135"/>
      <c r="AA1" s="135"/>
      <c r="AB1" s="135"/>
      <c r="AC1" s="135"/>
      <c r="AD1" s="135"/>
      <c r="AE1" s="70" t="s">
        <v>128</v>
      </c>
      <c r="AF1" s="70" t="s">
        <v>135</v>
      </c>
      <c r="AG1" s="135" t="s">
        <v>123</v>
      </c>
      <c r="AH1" s="135"/>
      <c r="AI1" s="135"/>
      <c r="AJ1" s="135"/>
      <c r="AK1" s="135"/>
      <c r="AL1" s="135"/>
      <c r="AM1" s="135"/>
      <c r="AN1" s="135"/>
      <c r="AO1" s="135" t="s">
        <v>123</v>
      </c>
      <c r="AP1" s="135"/>
      <c r="AQ1" s="135"/>
      <c r="AR1" s="135"/>
      <c r="AS1" s="135"/>
      <c r="AT1" s="135"/>
      <c r="AU1" s="135"/>
      <c r="AV1" s="135"/>
      <c r="AW1" s="135" t="s">
        <v>123</v>
      </c>
      <c r="AX1" s="135"/>
      <c r="AY1" s="135"/>
      <c r="AZ1" s="135"/>
      <c r="BA1" s="135"/>
      <c r="BB1" s="135"/>
      <c r="BC1" s="135"/>
      <c r="BD1" s="135"/>
      <c r="BE1" s="135" t="s">
        <v>123</v>
      </c>
      <c r="BF1" s="135"/>
      <c r="BG1" s="135"/>
      <c r="BH1" s="135"/>
      <c r="BI1" s="135"/>
      <c r="BJ1" s="135"/>
      <c r="BK1" s="135"/>
      <c r="BL1" s="135"/>
      <c r="BM1" s="135" t="s">
        <v>123</v>
      </c>
      <c r="BN1" s="135"/>
      <c r="BO1" s="135"/>
      <c r="BP1" s="135"/>
      <c r="BQ1" s="135"/>
      <c r="BR1" s="135"/>
      <c r="BS1" s="135"/>
      <c r="BT1" s="135"/>
      <c r="BU1" s="135" t="s">
        <v>160</v>
      </c>
      <c r="BV1" s="135"/>
      <c r="BW1" s="135"/>
      <c r="BX1" s="135"/>
      <c r="BY1" s="135"/>
      <c r="BZ1" s="135"/>
      <c r="CA1" s="135"/>
      <c r="CB1" s="135"/>
      <c r="CC1" s="133" t="s">
        <v>163</v>
      </c>
      <c r="CD1" s="133"/>
      <c r="CE1" s="133" t="s">
        <v>15</v>
      </c>
      <c r="CF1" s="133"/>
      <c r="CG1" s="133"/>
      <c r="CH1" s="133"/>
      <c r="CI1" s="133"/>
      <c r="CJ1" s="133"/>
      <c r="CK1" s="133"/>
      <c r="CL1" s="133"/>
      <c r="CM1" s="135" t="s">
        <v>160</v>
      </c>
      <c r="CN1" s="135"/>
      <c r="CO1" s="135"/>
      <c r="CP1" s="135"/>
      <c r="CQ1" s="135"/>
      <c r="CR1" s="135"/>
      <c r="CS1" s="135"/>
      <c r="CT1" s="135"/>
      <c r="CU1" s="133" t="s">
        <v>163</v>
      </c>
      <c r="CV1" s="133"/>
      <c r="CW1" s="133" t="s">
        <v>15</v>
      </c>
      <c r="CX1" s="133"/>
      <c r="CY1" s="133"/>
      <c r="CZ1" s="133"/>
      <c r="DA1" s="133"/>
      <c r="DB1" s="133"/>
      <c r="DC1" s="133"/>
      <c r="DD1" s="133"/>
    </row>
    <row r="2" spans="1:108" x14ac:dyDescent="0.25">
      <c r="A2" s="19" t="s">
        <v>0</v>
      </c>
      <c r="B2" s="19" t="s">
        <v>3</v>
      </c>
      <c r="C2" s="19" t="s">
        <v>4</v>
      </c>
      <c r="D2" s="19" t="s">
        <v>35</v>
      </c>
      <c r="E2" s="136" t="s">
        <v>13</v>
      </c>
      <c r="F2" s="136"/>
      <c r="G2" s="136"/>
      <c r="H2" s="136"/>
      <c r="I2" s="136"/>
      <c r="J2" s="136"/>
      <c r="K2" s="136"/>
      <c r="L2" s="136"/>
      <c r="M2" s="136" t="s">
        <v>14</v>
      </c>
      <c r="N2" s="136"/>
      <c r="O2" s="136"/>
      <c r="P2" s="136"/>
      <c r="Q2" s="136"/>
      <c r="R2" s="136"/>
      <c r="S2" s="136"/>
      <c r="T2" s="136"/>
      <c r="U2" s="71" t="s">
        <v>125</v>
      </c>
      <c r="V2" s="71" t="s">
        <v>97</v>
      </c>
      <c r="W2" s="136" t="s">
        <v>124</v>
      </c>
      <c r="X2" s="136"/>
      <c r="Y2" s="136"/>
      <c r="Z2" s="136"/>
      <c r="AA2" s="136"/>
      <c r="AB2" s="136"/>
      <c r="AC2" s="136"/>
      <c r="AD2" s="136"/>
      <c r="AE2" s="71" t="s">
        <v>129</v>
      </c>
      <c r="AF2" s="71" t="s">
        <v>133</v>
      </c>
      <c r="AG2" s="136" t="s">
        <v>136</v>
      </c>
      <c r="AH2" s="136"/>
      <c r="AI2" s="136"/>
      <c r="AJ2" s="136"/>
      <c r="AK2" s="136"/>
      <c r="AL2" s="136"/>
      <c r="AM2" s="136"/>
      <c r="AN2" s="136"/>
      <c r="AO2" s="136" t="s">
        <v>137</v>
      </c>
      <c r="AP2" s="136"/>
      <c r="AQ2" s="136"/>
      <c r="AR2" s="136"/>
      <c r="AS2" s="136"/>
      <c r="AT2" s="136"/>
      <c r="AU2" s="136"/>
      <c r="AV2" s="136"/>
      <c r="AW2" s="136" t="s">
        <v>138</v>
      </c>
      <c r="AX2" s="136"/>
      <c r="AY2" s="136"/>
      <c r="AZ2" s="136"/>
      <c r="BA2" s="136"/>
      <c r="BB2" s="136"/>
      <c r="BC2" s="136"/>
      <c r="BD2" s="136"/>
      <c r="BE2" s="136" t="s">
        <v>158</v>
      </c>
      <c r="BF2" s="136"/>
      <c r="BG2" s="136"/>
      <c r="BH2" s="136"/>
      <c r="BI2" s="136"/>
      <c r="BJ2" s="136"/>
      <c r="BK2" s="136"/>
      <c r="BL2" s="136"/>
      <c r="BM2" s="136" t="s">
        <v>180</v>
      </c>
      <c r="BN2" s="136"/>
      <c r="BO2" s="136"/>
      <c r="BP2" s="136"/>
      <c r="BQ2" s="136"/>
      <c r="BR2" s="136"/>
      <c r="BS2" s="136"/>
      <c r="BT2" s="136"/>
      <c r="BU2" s="136" t="s">
        <v>161</v>
      </c>
      <c r="BV2" s="136"/>
      <c r="BW2" s="136"/>
      <c r="BX2" s="136"/>
      <c r="BY2" s="136"/>
      <c r="BZ2" s="136"/>
      <c r="CA2" s="136"/>
      <c r="CB2" s="136"/>
      <c r="CC2" s="134" t="s">
        <v>164</v>
      </c>
      <c r="CD2" s="134"/>
      <c r="CE2" s="134" t="s">
        <v>162</v>
      </c>
      <c r="CF2" s="134"/>
      <c r="CG2" s="134"/>
      <c r="CH2" s="134"/>
      <c r="CI2" s="134"/>
      <c r="CJ2" s="134"/>
      <c r="CK2" s="134"/>
      <c r="CL2" s="134"/>
      <c r="CM2" s="136" t="s">
        <v>165</v>
      </c>
      <c r="CN2" s="136"/>
      <c r="CO2" s="136"/>
      <c r="CP2" s="136"/>
      <c r="CQ2" s="136"/>
      <c r="CR2" s="136"/>
      <c r="CS2" s="136"/>
      <c r="CT2" s="136"/>
      <c r="CU2" s="134" t="s">
        <v>166</v>
      </c>
      <c r="CV2" s="134"/>
      <c r="CW2" s="134" t="s">
        <v>167</v>
      </c>
      <c r="CX2" s="134"/>
      <c r="CY2" s="134"/>
      <c r="CZ2" s="134"/>
      <c r="DA2" s="134"/>
      <c r="DB2" s="134"/>
      <c r="DC2" s="134"/>
      <c r="DD2" s="134"/>
    </row>
    <row r="3" spans="1:108" x14ac:dyDescent="0.25">
      <c r="A3" s="20" t="s">
        <v>1</v>
      </c>
      <c r="B3" s="20" t="s">
        <v>34</v>
      </c>
      <c r="C3" s="20" t="s">
        <v>34</v>
      </c>
      <c r="D3" s="20" t="s">
        <v>34</v>
      </c>
      <c r="E3" s="77">
        <v>63</v>
      </c>
      <c r="F3" s="77">
        <v>125</v>
      </c>
      <c r="G3" s="77">
        <v>250</v>
      </c>
      <c r="H3" s="77">
        <v>500</v>
      </c>
      <c r="I3" s="77">
        <v>1000</v>
      </c>
      <c r="J3" s="77">
        <v>2000</v>
      </c>
      <c r="K3" s="77">
        <v>4000</v>
      </c>
      <c r="L3" s="77">
        <v>8000</v>
      </c>
      <c r="M3" s="77">
        <v>63</v>
      </c>
      <c r="N3" s="77">
        <v>125</v>
      </c>
      <c r="O3" s="77">
        <v>250</v>
      </c>
      <c r="P3" s="77">
        <v>500</v>
      </c>
      <c r="Q3" s="77">
        <v>1000</v>
      </c>
      <c r="R3" s="77">
        <v>2000</v>
      </c>
      <c r="S3" s="77">
        <v>4000</v>
      </c>
      <c r="T3" s="77">
        <v>8000</v>
      </c>
      <c r="U3" s="72" t="s">
        <v>34</v>
      </c>
      <c r="V3" s="72" t="s">
        <v>34</v>
      </c>
      <c r="W3" s="42">
        <v>63</v>
      </c>
      <c r="X3" s="42">
        <v>125</v>
      </c>
      <c r="Y3" s="42">
        <v>250</v>
      </c>
      <c r="Z3" s="42">
        <v>500</v>
      </c>
      <c r="AA3" s="42">
        <v>1000</v>
      </c>
      <c r="AB3" s="42">
        <v>2000</v>
      </c>
      <c r="AC3" s="42">
        <v>4000</v>
      </c>
      <c r="AD3" s="42">
        <v>8000</v>
      </c>
      <c r="AE3" s="72" t="s">
        <v>130</v>
      </c>
      <c r="AF3" s="72" t="s">
        <v>134</v>
      </c>
      <c r="AG3" s="42">
        <v>63</v>
      </c>
      <c r="AH3" s="42">
        <v>125</v>
      </c>
      <c r="AI3" s="42">
        <v>250</v>
      </c>
      <c r="AJ3" s="42">
        <v>500</v>
      </c>
      <c r="AK3" s="42">
        <v>1000</v>
      </c>
      <c r="AL3" s="42">
        <v>2000</v>
      </c>
      <c r="AM3" s="42">
        <v>4000</v>
      </c>
      <c r="AN3" s="42">
        <v>8000</v>
      </c>
      <c r="AO3" s="42">
        <v>63</v>
      </c>
      <c r="AP3" s="42">
        <v>125</v>
      </c>
      <c r="AQ3" s="42">
        <v>250</v>
      </c>
      <c r="AR3" s="42">
        <v>500</v>
      </c>
      <c r="AS3" s="42">
        <v>1000</v>
      </c>
      <c r="AT3" s="42">
        <v>2000</v>
      </c>
      <c r="AU3" s="42">
        <v>4000</v>
      </c>
      <c r="AV3" s="42">
        <v>8000</v>
      </c>
      <c r="AW3" s="42">
        <v>63</v>
      </c>
      <c r="AX3" s="42">
        <v>125</v>
      </c>
      <c r="AY3" s="42">
        <v>250</v>
      </c>
      <c r="AZ3" s="42">
        <v>500</v>
      </c>
      <c r="BA3" s="42">
        <v>1000</v>
      </c>
      <c r="BB3" s="42">
        <v>2000</v>
      </c>
      <c r="BC3" s="42">
        <v>4000</v>
      </c>
      <c r="BD3" s="42">
        <v>8000</v>
      </c>
      <c r="BE3" s="59">
        <v>63</v>
      </c>
      <c r="BF3" s="59">
        <v>125</v>
      </c>
      <c r="BG3" s="59">
        <v>250</v>
      </c>
      <c r="BH3" s="59">
        <v>500</v>
      </c>
      <c r="BI3" s="59">
        <v>1000</v>
      </c>
      <c r="BJ3" s="59">
        <v>2000</v>
      </c>
      <c r="BK3" s="59">
        <v>4000</v>
      </c>
      <c r="BL3" s="59">
        <v>8000</v>
      </c>
      <c r="BM3" s="59">
        <v>63</v>
      </c>
      <c r="BN3" s="59">
        <v>125</v>
      </c>
      <c r="BO3" s="59">
        <v>250</v>
      </c>
      <c r="BP3" s="59">
        <v>500</v>
      </c>
      <c r="BQ3" s="59">
        <v>1000</v>
      </c>
      <c r="BR3" s="59">
        <v>2000</v>
      </c>
      <c r="BS3" s="59">
        <v>4000</v>
      </c>
      <c r="BT3" s="59">
        <v>8000</v>
      </c>
      <c r="BU3" s="59">
        <v>63</v>
      </c>
      <c r="BV3" s="59">
        <v>125</v>
      </c>
      <c r="BW3" s="59">
        <v>250</v>
      </c>
      <c r="BX3" s="59">
        <v>500</v>
      </c>
      <c r="BY3" s="59">
        <v>1000</v>
      </c>
      <c r="BZ3" s="59">
        <v>2000</v>
      </c>
      <c r="CA3" s="59">
        <v>4000</v>
      </c>
      <c r="CB3" s="59">
        <v>8000</v>
      </c>
      <c r="CC3" s="25" t="s">
        <v>20</v>
      </c>
      <c r="CD3" s="25" t="s">
        <v>33</v>
      </c>
      <c r="CE3" s="41">
        <v>63</v>
      </c>
      <c r="CF3" s="41">
        <v>125</v>
      </c>
      <c r="CG3" s="41">
        <v>250</v>
      </c>
      <c r="CH3" s="41">
        <v>500</v>
      </c>
      <c r="CI3" s="41">
        <v>1000</v>
      </c>
      <c r="CJ3" s="41">
        <v>2000</v>
      </c>
      <c r="CK3" s="41">
        <v>4000</v>
      </c>
      <c r="CL3" s="41">
        <v>8000</v>
      </c>
      <c r="CM3" s="59">
        <v>63</v>
      </c>
      <c r="CN3" s="59">
        <v>125</v>
      </c>
      <c r="CO3" s="59">
        <v>250</v>
      </c>
      <c r="CP3" s="59">
        <v>500</v>
      </c>
      <c r="CQ3" s="59">
        <v>1000</v>
      </c>
      <c r="CR3" s="59">
        <v>2000</v>
      </c>
      <c r="CS3" s="59">
        <v>4000</v>
      </c>
      <c r="CT3" s="59">
        <v>8000</v>
      </c>
      <c r="CU3" s="25" t="s">
        <v>20</v>
      </c>
      <c r="CV3" s="25" t="s">
        <v>33</v>
      </c>
      <c r="CW3" s="41">
        <v>63</v>
      </c>
      <c r="CX3" s="41">
        <v>125</v>
      </c>
      <c r="CY3" s="41">
        <v>250</v>
      </c>
      <c r="CZ3" s="41">
        <v>500</v>
      </c>
      <c r="DA3" s="41">
        <v>1000</v>
      </c>
      <c r="DB3" s="41">
        <v>2000</v>
      </c>
      <c r="DC3" s="41">
        <v>4000</v>
      </c>
      <c r="DD3" s="41">
        <v>8000</v>
      </c>
    </row>
    <row r="4" spans="1:108" x14ac:dyDescent="0.25">
      <c r="A4" s="13">
        <f>'Sound Power'!B4</f>
        <v>3024</v>
      </c>
      <c r="B4" s="13">
        <f>'Sound Power'!D4</f>
        <v>0.6</v>
      </c>
      <c r="C4" s="13">
        <f>'Sound Power'!E4</f>
        <v>0.2</v>
      </c>
      <c r="D4" s="13">
        <f>'Sound Power'!F4</f>
        <v>0.2</v>
      </c>
      <c r="E4" s="76">
        <f>IF(Calcul!$F9="SA",'Sound Power'!AZ4,'Sound Power'!O4)</f>
        <v>34.01490815357738</v>
      </c>
      <c r="F4" s="76">
        <f>IF(Calcul!$F9="SA",'Sound Power'!BA4,'Sound Power'!P4)</f>
        <v>76.093385893893611</v>
      </c>
      <c r="G4" s="76">
        <f>IF(Calcul!$F9="SA",'Sound Power'!BB4,'Sound Power'!Q4)</f>
        <v>65.333105703671748</v>
      </c>
      <c r="H4" s="76">
        <f>IF(Calcul!$F9="SA",'Sound Power'!BC4,'Sound Power'!R4)</f>
        <v>54.792599736582304</v>
      </c>
      <c r="I4" s="76">
        <f>IF(Calcul!$F9="SA",'Sound Power'!BD4,'Sound Power'!S4)</f>
        <v>49.800180927371244</v>
      </c>
      <c r="J4" s="76">
        <f>IF(Calcul!$F9="SA",'Sound Power'!BE4,'Sound Power'!T4)</f>
        <v>46.643769663662731</v>
      </c>
      <c r="K4" s="76">
        <f>IF(Calcul!$F9="SA",'Sound Power'!BF4,'Sound Power'!U4)</f>
        <v>43.860989254251272</v>
      </c>
      <c r="L4" s="76">
        <f>IF(Calcul!$F9="SA",'Sound Power'!BG4,'Sound Power'!V4)</f>
        <v>39.567946227233165</v>
      </c>
      <c r="M4" s="76">
        <f>'Sound Power'!CI4</f>
        <v>63.307655478973587</v>
      </c>
      <c r="N4" s="76">
        <f>'Sound Power'!CJ4</f>
        <v>61.279956482224335</v>
      </c>
      <c r="O4" s="76">
        <f>'Sound Power'!CK4</f>
        <v>51.364644774199796</v>
      </c>
      <c r="P4" s="76">
        <f>'Sound Power'!CL4</f>
        <v>45.996808583592397</v>
      </c>
      <c r="Q4" s="76">
        <f>'Sound Power'!CM4</f>
        <v>42.951470959071472</v>
      </c>
      <c r="R4" s="76">
        <f>'Sound Power'!CN4</f>
        <v>40.148241547927157</v>
      </c>
      <c r="S4" s="76">
        <f>'Sound Power'!CO4</f>
        <v>37.303992869729512</v>
      </c>
      <c r="T4" s="76">
        <f>'Sound Power'!CP4</f>
        <v>36.70223843224322</v>
      </c>
      <c r="U4" s="73">
        <f>2*(B4+C4)</f>
        <v>1.6</v>
      </c>
      <c r="V4" s="73">
        <f>B4*C4</f>
        <v>0.12</v>
      </c>
      <c r="W4" s="76">
        <f>('ModelParams Lp'!B$4*10^'ModelParams Lp'!B$5*($U4/$V4)^'ModelParams Lp'!B$6)*3</f>
        <v>1.7303244247079004</v>
      </c>
      <c r="X4" s="76">
        <f>('ModelParams Lp'!C$4*10^'ModelParams Lp'!C$5*($U4/$V4)^'ModelParams Lp'!C$6)*3</f>
        <v>1.6592284736417944</v>
      </c>
      <c r="Y4" s="76">
        <f>('ModelParams Lp'!D$4*10^'ModelParams Lp'!D$5*($U4/$V4)^'ModelParams Lp'!D$6)*3</f>
        <v>1.0964471906882425</v>
      </c>
      <c r="Z4" s="76">
        <f>('ModelParams Lp'!E$4*10^'ModelParams Lp'!E$5*($U4/$V4)^'ModelParams Lp'!E$6)*3</f>
        <v>0.69521108721528413</v>
      </c>
      <c r="AA4" s="76">
        <f>('ModelParams Lp'!F$4*10^'ModelParams Lp'!F$5*($U4/$V4)^'ModelParams Lp'!F$6)*3</f>
        <v>0.57356982657086053</v>
      </c>
      <c r="AB4" s="76">
        <f>('ModelParams Lp'!G$4*10^'ModelParams Lp'!G$5*($U4/$V4)^'ModelParams Lp'!G$6)*3</f>
        <v>0.57356982657086053</v>
      </c>
      <c r="AC4" s="76">
        <f>('ModelParams Lp'!H$4*10^'ModelParams Lp'!H$5*($U4/$V4)^'ModelParams Lp'!H$6)*3</f>
        <v>0.57356982657086053</v>
      </c>
      <c r="AD4" s="76">
        <f>('ModelParams Lp'!I$4*10^'ModelParams Lp'!I$5*($U4/$V4)^'ModelParams Lp'!I$6)*3</f>
        <v>0.57356982657086053</v>
      </c>
      <c r="AE4" s="62">
        <f>343.2/(2*MAX(B4:C4))</f>
        <v>286</v>
      </c>
      <c r="AF4" s="62">
        <f>IF(AE4&lt;'ModelParams Lp'!$B$16,-1,IF(AE4&lt;'ModelParams Lp'!$C$16,0,IF(AE4&lt;'ModelParams Lp'!$D$16,1,IF(AE4&lt;'ModelParams Lp'!$E$16,2,IF(AE4&lt;'ModelParams Lp'!$F$16,3,IF(AE4&lt;'ModelParams Lp'!$G$16,4,IF(AE4&lt;'ModelParams Lp'!$H$16,5,6)))))))</f>
        <v>1</v>
      </c>
      <c r="AG4" s="76">
        <f ca="1">IF($AF4&gt;1,0,OFFSET('ModelParams Lp'!$C$12,0,-'Sound Pressure'!$AF4))</f>
        <v>0</v>
      </c>
      <c r="AH4" s="76">
        <f ca="1">IF($AF4&gt;2,0,OFFSET('ModelParams Lp'!$D$12,0,-'Sound Pressure'!$AF4))</f>
        <v>1</v>
      </c>
      <c r="AI4" s="76">
        <f ca="1">IF($AF4&gt;3,0,OFFSET('ModelParams Lp'!$E$12,0,-'Sound Pressure'!$AF4))</f>
        <v>2</v>
      </c>
      <c r="AJ4" s="76">
        <f ca="1">IF($AF4&gt;4,0,OFFSET('ModelParams Lp'!$F$12,0,-'Sound Pressure'!$AF4))</f>
        <v>3</v>
      </c>
      <c r="AK4" s="76">
        <f ca="1">IF($AF4&gt;3,0,OFFSET('ModelParams Lp'!$G$12,0,-'Sound Pressure'!$AF4))</f>
        <v>3</v>
      </c>
      <c r="AL4" s="76">
        <f ca="1">IF($AF4&gt;5,0,OFFSET('ModelParams Lp'!$H$12,0,-'Sound Pressure'!$AF4))</f>
        <v>3</v>
      </c>
      <c r="AM4" s="76">
        <f ca="1">IF($AF4&gt;6,0,OFFSET('ModelParams Lp'!$I$12,0,-'Sound Pressure'!$AF4))</f>
        <v>3</v>
      </c>
      <c r="AN4" s="76">
        <f ca="1">IF($AF4&gt;7,0,IF($AF$4&lt;0,3,OFFSET('ModelParams Lp'!$J$12,0,-'Sound Pressure'!$AF4)))</f>
        <v>3</v>
      </c>
      <c r="AO4" s="76">
        <f>10*LOG(1+(343.2/(4*PI()*AO$3))^2*(2*PI()/$V4))</f>
        <v>10.350267906870709</v>
      </c>
      <c r="AP4" s="76">
        <f t="shared" ref="AP4:AV19" si="0">10*LOG(1+(343.2/(4*PI()*AP$3))^2*(2*PI()/$V4))</f>
        <v>5.4400620177702024</v>
      </c>
      <c r="AQ4" s="76">
        <f t="shared" si="0"/>
        <v>2.1082006656202688</v>
      </c>
      <c r="AR4" s="76">
        <f t="shared" si="0"/>
        <v>0.63040046476201772</v>
      </c>
      <c r="AS4" s="76">
        <f t="shared" si="0"/>
        <v>0.16638416666477768</v>
      </c>
      <c r="AT4" s="76">
        <f t="shared" si="0"/>
        <v>4.2197448500080198E-2</v>
      </c>
      <c r="AU4" s="76">
        <f t="shared" si="0"/>
        <v>1.0587862205749582E-2</v>
      </c>
      <c r="AV4" s="76">
        <f t="shared" si="0"/>
        <v>2.6493864685919718E-3</v>
      </c>
      <c r="AW4" s="76">
        <f>'ModelParams Lp'!B$22</f>
        <v>4</v>
      </c>
      <c r="AX4" s="76">
        <f>'ModelParams Lp'!C$22</f>
        <v>2</v>
      </c>
      <c r="AY4" s="76">
        <f>'ModelParams Lp'!D$22</f>
        <v>1</v>
      </c>
      <c r="AZ4" s="76">
        <f>'ModelParams Lp'!E$22</f>
        <v>0</v>
      </c>
      <c r="BA4" s="76">
        <f>'ModelParams Lp'!F$22</f>
        <v>0</v>
      </c>
      <c r="BB4" s="76">
        <f>'ModelParams Lp'!G$22</f>
        <v>0</v>
      </c>
      <c r="BC4" s="76">
        <f>'ModelParams Lp'!H$22</f>
        <v>0</v>
      </c>
      <c r="BD4" s="76">
        <f>'ModelParams Lp'!I$22</f>
        <v>0</v>
      </c>
      <c r="BE4" s="76">
        <f>-10*LOG(2/(4*PI()*2^2)+4/(0.163*(Calcul!$J9*Calcul!$K9)/VLOOKUP(Calcul!$H9,'ModelParams Lp'!$E$37:$F$39,2,0)))</f>
        <v>10.69392464651435</v>
      </c>
      <c r="BF4" s="76">
        <f>-10*LOG(2/(4*PI()*2^2)+4/(0.163*(Calcul!$J9*Calcul!$K9)/VLOOKUP(Calcul!$H9,'ModelParams Lp'!$E$37:$F$39,2,0)))</f>
        <v>10.69392464651435</v>
      </c>
      <c r="BG4" s="76">
        <f>-10*LOG(2/(4*PI()*2^2)+4/(0.163*(Calcul!$J9*Calcul!$K9)/VLOOKUP(Calcul!$H9,'ModelParams Lp'!$E$37:$F$39,2,0)))</f>
        <v>10.69392464651435</v>
      </c>
      <c r="BH4" s="76">
        <f>-10*LOG(2/(4*PI()*2^2)+4/(0.163*(Calcul!$J9*Calcul!$K9)/VLOOKUP(Calcul!$H9,'ModelParams Lp'!$E$37:$F$39,2,0)))</f>
        <v>10.69392464651435</v>
      </c>
      <c r="BI4" s="76">
        <f>-10*LOG(2/(4*PI()*2^2)+4/(0.163*(Calcul!$J9*Calcul!$K9)/VLOOKUP(Calcul!$H9,'ModelParams Lp'!$E$37:$F$39,2,0)))</f>
        <v>10.69392464651435</v>
      </c>
      <c r="BJ4" s="76">
        <f>-10*LOG(2/(4*PI()*2^2)+4/(0.163*(Calcul!$J9*Calcul!$K9)/VLOOKUP(Calcul!$H9,'ModelParams Lp'!$E$37:$F$39,2,0)))</f>
        <v>10.69392464651435</v>
      </c>
      <c r="BK4" s="76">
        <f>-10*LOG(2/(4*PI()*2^2)+4/(0.163*(Calcul!$J9*Calcul!$K9)/VLOOKUP(Calcul!$H9,'ModelParams Lp'!$E$37:$F$39,2,0)))</f>
        <v>10.69392464651435</v>
      </c>
      <c r="BL4" s="76">
        <f>-10*LOG(2/(4*PI()*2^2)+4/(0.163*(Calcul!$J9*Calcul!$K9)/VLOOKUP(Calcul!$H9,'ModelParams Lp'!$E$37:$F$39,2,0)))</f>
        <v>10.69392464651435</v>
      </c>
      <c r="BM4" s="76">
        <f>VLOOKUP(Calcul!$I9,'ModelParams Lp'!$D$28:$O$32,5,0)+BE4</f>
        <v>10.69392464651435</v>
      </c>
      <c r="BN4" s="76">
        <f>VLOOKUP(Calcul!$I9,'ModelParams Lp'!$D$28:$O$32,6,0)+BF4</f>
        <v>13.69392464651435</v>
      </c>
      <c r="BO4" s="76">
        <f>VLOOKUP(Calcul!$I9,'ModelParams Lp'!$D$28:$O$32,7,0)+BG4</f>
        <v>21.69392464651435</v>
      </c>
      <c r="BP4" s="76">
        <f>VLOOKUP(Calcul!$I9,'ModelParams Lp'!$D$28:$O$32,8,0)+BH4</f>
        <v>29.69392464651435</v>
      </c>
      <c r="BQ4" s="76">
        <f>VLOOKUP(Calcul!$I9,'ModelParams Lp'!$D$28:$O$32,9,0)+BI4</f>
        <v>33.693924646514347</v>
      </c>
      <c r="BR4" s="76">
        <f>VLOOKUP(Calcul!$I9,'ModelParams Lp'!$D$28:$O$32,10,0)+BJ4</f>
        <v>33.693924646514347</v>
      </c>
      <c r="BS4" s="76">
        <f>VLOOKUP(Calcul!$I9,'ModelParams Lp'!$D$28:$O$32,11,0)+BK4</f>
        <v>33.693924646514347</v>
      </c>
      <c r="BT4" s="76">
        <f>VLOOKUP(Calcul!$I9,'ModelParams Lp'!$D$28:$O$32,12,0)+BL4</f>
        <v>33.693924646514347</v>
      </c>
      <c r="BU4" s="75">
        <f t="shared" ref="BU4:CB4" ca="1" si="1">IF(E4-W4-AG4-AO4-AW4-BE4&lt;0,0,E4-W4-AG4-AO4-AW4-BE4)</f>
        <v>7.2403911754844188</v>
      </c>
      <c r="BV4" s="75">
        <f t="shared" ca="1" si="1"/>
        <v>55.300170755967272</v>
      </c>
      <c r="BW4" s="75">
        <f t="shared" ca="1" si="1"/>
        <v>48.43453320084889</v>
      </c>
      <c r="BX4" s="75">
        <f t="shared" ca="1" si="1"/>
        <v>39.773063538090653</v>
      </c>
      <c r="BY4" s="75">
        <f t="shared" ca="1" si="1"/>
        <v>35.366302287621252</v>
      </c>
      <c r="BZ4" s="75">
        <f t="shared" ca="1" si="1"/>
        <v>32.33407774207744</v>
      </c>
      <c r="CA4" s="75">
        <f t="shared" ca="1" si="1"/>
        <v>29.582906918960315</v>
      </c>
      <c r="CB4" s="75">
        <f t="shared" ca="1" si="1"/>
        <v>25.297802367679363</v>
      </c>
      <c r="CC4" s="26">
        <f ca="1">10*LOG10(IF(BU4="",0,POWER(10,((BU4+'ModelParams Lw'!$O$4)/10))) +IF(BV4="",0,POWER(10,((BV4+'ModelParams Lw'!$P$4)/10))) +IF(BW4="",0,POWER(10,((BW4+'ModelParams Lw'!$Q$4)/10))) +IF(BX4="",0,POWER(10,((BX4+'ModelParams Lw'!$R$4)/10))) +IF(BY4="",0,POWER(10,((BY4+'ModelParams Lw'!$S$4)/10))) +IF(BZ4="",0,POWER(10,((BZ4+'ModelParams Lw'!$T$4)/10))) +IF(CA4="",0,POWER(10,((CA4+'ModelParams Lw'!$U$4)/10)))+IF(CB4="",0,POWER(10,((CB4+'ModelParams Lw'!$V$4)/10))))</f>
        <v>44.711482681532928</v>
      </c>
      <c r="CD4" s="26">
        <f ca="1">MAX(CE4:CL4)</f>
        <v>39.176917420267621</v>
      </c>
      <c r="CE4" s="26">
        <f ca="1">(BU4-'ModelParams Lw'!O$10)/'ModelParams Lw'!O$11</f>
        <v>-35.771656739893139</v>
      </c>
      <c r="CF4" s="26">
        <f ca="1">(BV4-'ModelParams Lw'!P$10)/'ModelParams Lw'!P$11</f>
        <v>38.276058340192264</v>
      </c>
      <c r="CG4" s="26">
        <f ca="1">(BW4-'ModelParams Lw'!Q$10)/'ModelParams Lw'!Q$11</f>
        <v>39.176917420267621</v>
      </c>
      <c r="CH4" s="26">
        <f ca="1">(BX4-'ModelParams Lw'!R$10)/'ModelParams Lw'!R$11</f>
        <v>35.906636076068438</v>
      </c>
      <c r="CI4" s="26">
        <f ca="1">(BY4-'ModelParams Lw'!S$10)/'ModelParams Lw'!S$11</f>
        <v>35.366302287621252</v>
      </c>
      <c r="CJ4" s="26">
        <f ca="1">(BZ4-'ModelParams Lw'!T$10)/'ModelParams Lw'!T$11</f>
        <v>35.30451009071669</v>
      </c>
      <c r="CK4" s="26">
        <f ca="1">(CA4-'ModelParams Lw'!U$10)/'ModelParams Lw'!U$11</f>
        <v>34.812592116058845</v>
      </c>
      <c r="CL4" s="26">
        <f ca="1">(CB4-'ModelParams Lw'!V$10)/'ModelParams Lw'!V$11</f>
        <v>32.327963463766373</v>
      </c>
      <c r="CM4" s="75">
        <f>IF(M4-BM4-AW4&lt;0,0,M4-BM4-AW4)</f>
        <v>48.61373083245924</v>
      </c>
      <c r="CN4" s="75">
        <f t="shared" ref="CN4:CT4" si="2">IF(N4-BN4-AX4&lt;0,0,N4-BN4-AX4)</f>
        <v>45.586031835709989</v>
      </c>
      <c r="CO4" s="75">
        <f t="shared" si="2"/>
        <v>28.670720127685446</v>
      </c>
      <c r="CP4" s="75">
        <f t="shared" si="2"/>
        <v>16.302883937078047</v>
      </c>
      <c r="CQ4" s="75">
        <f t="shared" si="2"/>
        <v>9.2575463125571247</v>
      </c>
      <c r="CR4" s="75">
        <f t="shared" si="2"/>
        <v>6.4543169014128097</v>
      </c>
      <c r="CS4" s="75">
        <f t="shared" si="2"/>
        <v>3.6100682232151655</v>
      </c>
      <c r="CT4" s="75">
        <f t="shared" si="2"/>
        <v>3.0083137857288733</v>
      </c>
      <c r="CU4" s="26">
        <f>10*LOG10(IF(CM4="",0,POWER(10,((CM4+'ModelParams Lw'!$O$4)/10))) +IF(CN4="",0,POWER(10,((CN4+'ModelParams Lw'!$P$4)/10))) +IF(CO4="",0,POWER(10,((CO4+'ModelParams Lw'!$Q$4)/10))) +IF(CP4="",0,POWER(10,((CP4+'ModelParams Lw'!$R$4)/10))) +IF(CQ4="",0,POWER(10,((CQ4+'ModelParams Lw'!$S$4)/10))) +IF(CR4="",0,POWER(10,((CR4+'ModelParams Lw'!$T$4)/10))) +IF(CS4="",0,POWER(10,((CS4+'ModelParams Lw'!$U$4)/10)))+IF(CT4="",0,POWER(10,((CT4+'ModelParams Lw'!$V$4)/10))))</f>
        <v>30.804424802741824</v>
      </c>
      <c r="CV4" s="26">
        <f>MAX(CW4:DD4)</f>
        <v>27.110381420356308</v>
      </c>
      <c r="CW4" s="26">
        <f>(CM4-'ModelParams Lw'!O$10)/'ModelParams Lw'!O$11</f>
        <v>16.599659281593972</v>
      </c>
      <c r="CX4" s="26">
        <f>(CN4-'ModelParams Lw'!P$10)/'ModelParams Lw'!P$11</f>
        <v>27.110381420356308</v>
      </c>
      <c r="CY4" s="26">
        <f>(CO4-'ModelParams Lw'!Q$10)/'ModelParams Lw'!Q$11</f>
        <v>17.925505513640264</v>
      </c>
      <c r="CZ4" s="26">
        <f>(CP4-'ModelParams Lw'!R$10)/'ModelParams Lw'!R$11</f>
        <v>11.809942440531875</v>
      </c>
      <c r="DA4" s="26">
        <f>(CQ4-'ModelParams Lw'!S$10)/'ModelParams Lw'!S$11</f>
        <v>9.2575463125571247</v>
      </c>
      <c r="DB4" s="26">
        <f>(CR4-'ModelParams Lw'!T$10)/'ModelParams Lw'!T$11</f>
        <v>9.8072087698648378</v>
      </c>
      <c r="DC4" s="26">
        <f>(CS4-'ModelParams Lw'!U$10)/'ModelParams Lw'!U$11</f>
        <v>9.4732372909416256</v>
      </c>
      <c r="DD4" s="26">
        <f>(CT4-'ModelParams Lw'!V$10)/'ModelParams Lw'!V$11</f>
        <v>10.68768328711541</v>
      </c>
    </row>
    <row r="5" spans="1:108" x14ac:dyDescent="0.25">
      <c r="A5" s="13">
        <f>'Sound Power'!B5</f>
        <v>1008</v>
      </c>
      <c r="B5" s="13">
        <f>'Sound Power'!D5</f>
        <v>0.2</v>
      </c>
      <c r="C5" s="13">
        <f>'Sound Power'!E5</f>
        <v>0.2</v>
      </c>
      <c r="D5" s="13">
        <f>'Sound Power'!F5</f>
        <v>0.2</v>
      </c>
      <c r="E5" s="76">
        <f>IF(Calcul!$F10="SA",'Sound Power'!AZ5,'Sound Power'!O5)</f>
        <v>34.01490815357738</v>
      </c>
      <c r="F5" s="76">
        <f>IF(Calcul!$F10="SA",'Sound Power'!BA5,'Sound Power'!P5)</f>
        <v>82.606693366672076</v>
      </c>
      <c r="G5" s="76">
        <f>IF(Calcul!$F10="SA",'Sound Power'!BB5,'Sound Power'!Q5)</f>
        <v>71.696415050069987</v>
      </c>
      <c r="H5" s="76">
        <f>IF(Calcul!$F10="SA",'Sound Power'!BC5,'Sound Power'!R5)</f>
        <v>55.002952609210318</v>
      </c>
      <c r="I5" s="76">
        <f>IF(Calcul!$F10="SA",'Sound Power'!BD5,'Sound Power'!S5)</f>
        <v>49.717345009613652</v>
      </c>
      <c r="J5" s="76">
        <f>IF(Calcul!$F10="SA",'Sound Power'!BE5,'Sound Power'!T5)</f>
        <v>46.61773675057826</v>
      </c>
      <c r="K5" s="76">
        <f>IF(Calcul!$F10="SA",'Sound Power'!BF5,'Sound Power'!U5)</f>
        <v>43.818610177990919</v>
      </c>
      <c r="L5" s="76">
        <f>IF(Calcul!$F10="SA",'Sound Power'!BG5,'Sound Power'!V5)</f>
        <v>38.62871486548088</v>
      </c>
      <c r="M5" s="76">
        <f>'Sound Power'!CI5</f>
        <v>75.397693819483194</v>
      </c>
      <c r="N5" s="76">
        <f>'Sound Power'!CJ5</f>
        <v>70.688496875088831</v>
      </c>
      <c r="O5" s="76">
        <f>'Sound Power'!CK5</f>
        <v>60.669818187097157</v>
      </c>
      <c r="P5" s="76">
        <f>'Sound Power'!CL5</f>
        <v>55.916854937869047</v>
      </c>
      <c r="Q5" s="76">
        <f>'Sound Power'!CM5</f>
        <v>48.353824478912472</v>
      </c>
      <c r="R5" s="76">
        <f>'Sound Power'!CN5</f>
        <v>43.669856239435624</v>
      </c>
      <c r="S5" s="76">
        <f>'Sound Power'!CO5</f>
        <v>42.081379173265077</v>
      </c>
      <c r="T5" s="76">
        <f>'Sound Power'!CP5</f>
        <v>39.700269020129618</v>
      </c>
      <c r="U5" s="73">
        <f t="shared" ref="U5:U68" si="3">2*(B5+C5)</f>
        <v>0.8</v>
      </c>
      <c r="V5" s="73">
        <f t="shared" ref="V5:V68" si="4">B5*C5</f>
        <v>4.0000000000000008E-2</v>
      </c>
      <c r="W5" s="76">
        <f>('ModelParams Lp'!B$4*10^'ModelParams Lp'!B$5*($U5/$V5)^'ModelParams Lp'!B$6)*3</f>
        <v>1.8099795496197293</v>
      </c>
      <c r="X5" s="76">
        <f>('ModelParams Lp'!C$4*10^'ModelParams Lp'!C$5*($U5/$V5)^'ModelParams Lp'!C$6)*3</f>
        <v>1.8177189098131443</v>
      </c>
      <c r="Y5" s="76">
        <f>('ModelParams Lp'!D$4*10^'ModelParams Lp'!D$5*($U5/$V5)^'ModelParams Lp'!D$6)*3</f>
        <v>1.3042317789186175</v>
      </c>
      <c r="Z5" s="76">
        <f>('ModelParams Lp'!E$4*10^'ModelParams Lp'!E$5*($U5/$V5)^'ModelParams Lp'!E$6)*3</f>
        <v>0.85249255112886113</v>
      </c>
      <c r="AA5" s="76">
        <f>('ModelParams Lp'!F$4*10^'ModelParams Lp'!F$5*($U5/$V5)^'ModelParams Lp'!F$6)*3</f>
        <v>0.75719686823744625</v>
      </c>
      <c r="AB5" s="76">
        <f>('ModelParams Lp'!G$4*10^'ModelParams Lp'!G$5*($U5/$V5)^'ModelParams Lp'!G$6)*3</f>
        <v>0.75719686823744625</v>
      </c>
      <c r="AC5" s="76">
        <f>('ModelParams Lp'!H$4*10^'ModelParams Lp'!H$5*($U5/$V5)^'ModelParams Lp'!H$6)*3</f>
        <v>0.75719686823744625</v>
      </c>
      <c r="AD5" s="76">
        <f>('ModelParams Lp'!I$4*10^'ModelParams Lp'!I$5*($U5/$V5)^'ModelParams Lp'!I$6)*3</f>
        <v>0.75719686823744625</v>
      </c>
      <c r="AE5" s="62">
        <f t="shared" ref="AE5:AE68" si="5">343.2/(2*MAX(B5:C5))</f>
        <v>857.99999999999989</v>
      </c>
      <c r="AF5" s="62">
        <f>IF(AE5&lt;'ModelParams Lp'!$B$16,-1,IF(AE5&lt;'ModelParams Lp'!$C$16,0,IF(AE5&lt;'ModelParams Lp'!$D$16,1,IF(AE5&lt;'ModelParams Lp'!$E$16,2,IF(AE5&lt;'ModelParams Lp'!$F$16,3,IF(AE5&lt;'ModelParams Lp'!$G$16,4,IF(AE5&lt;'ModelParams Lp'!$H$16,5,6)))))))</f>
        <v>3</v>
      </c>
      <c r="AG5" s="76">
        <f ca="1">IF($AF5&gt;1,0,OFFSET('ModelParams Lp'!$C$12,0,-'Sound Pressure'!$AF5))</f>
        <v>0</v>
      </c>
      <c r="AH5" s="76">
        <f ca="1">IF($AF5&gt;2,0,OFFSET('ModelParams Lp'!$D$12,0,-'Sound Pressure'!$AF5))</f>
        <v>0</v>
      </c>
      <c r="AI5" s="76">
        <f ca="1">IF($AF5&gt;3,0,OFFSET('ModelParams Lp'!$E$12,0,-'Sound Pressure'!$AF5))</f>
        <v>0</v>
      </c>
      <c r="AJ5" s="76">
        <f ca="1">IF($AF5&gt;4,0,OFFSET('ModelParams Lp'!$F$12,0,-'Sound Pressure'!$AF5))</f>
        <v>1</v>
      </c>
      <c r="AK5" s="76">
        <f ca="1">IF($AF5&gt;3,0,OFFSET('ModelParams Lp'!$G$12,0,-'Sound Pressure'!$AF5))</f>
        <v>2</v>
      </c>
      <c r="AL5" s="76">
        <f ca="1">IF($AF5&gt;5,0,OFFSET('ModelParams Lp'!$H$12,0,-'Sound Pressure'!$AF5))</f>
        <v>3</v>
      </c>
      <c r="AM5" s="76">
        <f ca="1">IF($AF5&gt;6,0,OFFSET('ModelParams Lp'!$I$12,0,-'Sound Pressure'!$AF5))</f>
        <v>3</v>
      </c>
      <c r="AN5" s="76">
        <f ca="1">IF($AF5&gt;7,0,IF($AF$4&lt;0,3,OFFSET('ModelParams Lp'!$J$12,0,-'Sound Pressure'!$AF5)))</f>
        <v>3</v>
      </c>
      <c r="AO5" s="76">
        <f t="shared" ref="AO5:AV49" si="6">10*LOG(1+(343.2/(4*PI()*AO$3))^2*(2*PI()/$V5))</f>
        <v>14.845818744960571</v>
      </c>
      <c r="AP5" s="76">
        <f t="shared" si="0"/>
        <v>9.2934253066744041</v>
      </c>
      <c r="AQ5" s="76">
        <f t="shared" si="0"/>
        <v>4.5858138441705947</v>
      </c>
      <c r="AR5" s="76">
        <f t="shared" si="0"/>
        <v>1.6692024891607846</v>
      </c>
      <c r="AS5" s="76">
        <f t="shared" si="0"/>
        <v>0.4811698659233829</v>
      </c>
      <c r="AT5" s="76">
        <f t="shared" si="0"/>
        <v>0.12538190090110096</v>
      </c>
      <c r="AU5" s="76">
        <f t="shared" si="0"/>
        <v>3.1686461964944998E-2</v>
      </c>
      <c r="AV5" s="76">
        <f t="shared" si="0"/>
        <v>7.9433156049113617E-3</v>
      </c>
      <c r="AW5" s="76">
        <f>'ModelParams Lp'!B$22</f>
        <v>4</v>
      </c>
      <c r="AX5" s="76">
        <f>'ModelParams Lp'!C$22</f>
        <v>2</v>
      </c>
      <c r="AY5" s="76">
        <f>'ModelParams Lp'!D$22</f>
        <v>1</v>
      </c>
      <c r="AZ5" s="76">
        <f>'ModelParams Lp'!E$22</f>
        <v>0</v>
      </c>
      <c r="BA5" s="76">
        <f>'ModelParams Lp'!F$22</f>
        <v>0</v>
      </c>
      <c r="BB5" s="76">
        <f>'ModelParams Lp'!G$22</f>
        <v>0</v>
      </c>
      <c r="BC5" s="76">
        <f>'ModelParams Lp'!H$22</f>
        <v>0</v>
      </c>
      <c r="BD5" s="76">
        <f>'ModelParams Lp'!I$22</f>
        <v>0</v>
      </c>
      <c r="BE5" s="76">
        <f>-10*LOG(2/(4*PI()*2^2)+4/(0.163*(Calcul!$J10*Calcul!$K10)/VLOOKUP(Calcul!$H10,'ModelParams Lp'!$E$37:$F$39,2,0)))</f>
        <v>10.69392464651435</v>
      </c>
      <c r="BF5" s="76">
        <f>-10*LOG(2/(4*PI()*2^2)+4/(0.163*(Calcul!$J10*Calcul!$K10)/VLOOKUP(Calcul!$H10,'ModelParams Lp'!$E$37:$F$39,2,0)))</f>
        <v>10.69392464651435</v>
      </c>
      <c r="BG5" s="76">
        <f>-10*LOG(2/(4*PI()*2^2)+4/(0.163*(Calcul!$J10*Calcul!$K10)/VLOOKUP(Calcul!$H10,'ModelParams Lp'!$E$37:$F$39,2,0)))</f>
        <v>10.69392464651435</v>
      </c>
      <c r="BH5" s="76">
        <f>-10*LOG(2/(4*PI()*2^2)+4/(0.163*(Calcul!$J10*Calcul!$K10)/VLOOKUP(Calcul!$H10,'ModelParams Lp'!$E$37:$F$39,2,0)))</f>
        <v>10.69392464651435</v>
      </c>
      <c r="BI5" s="76">
        <f>-10*LOG(2/(4*PI()*2^2)+4/(0.163*(Calcul!$J10*Calcul!$K10)/VLOOKUP(Calcul!$H10,'ModelParams Lp'!$E$37:$F$39,2,0)))</f>
        <v>10.69392464651435</v>
      </c>
      <c r="BJ5" s="76">
        <f>-10*LOG(2/(4*PI()*2^2)+4/(0.163*(Calcul!$J10*Calcul!$K10)/VLOOKUP(Calcul!$H10,'ModelParams Lp'!$E$37:$F$39,2,0)))</f>
        <v>10.69392464651435</v>
      </c>
      <c r="BK5" s="76">
        <f>-10*LOG(2/(4*PI()*2^2)+4/(0.163*(Calcul!$J10*Calcul!$K10)/VLOOKUP(Calcul!$H10,'ModelParams Lp'!$E$37:$F$39,2,0)))</f>
        <v>10.69392464651435</v>
      </c>
      <c r="BL5" s="76">
        <f>-10*LOG(2/(4*PI()*2^2)+4/(0.163*(Calcul!$J10*Calcul!$K10)/VLOOKUP(Calcul!$H10,'ModelParams Lp'!$E$37:$F$39,2,0)))</f>
        <v>10.69392464651435</v>
      </c>
      <c r="BM5" s="76">
        <f>VLOOKUP(Calcul!$I10,'ModelParams Lp'!$D$28:$O$32,5,0)+BE5</f>
        <v>10.69392464651435</v>
      </c>
      <c r="BN5" s="76">
        <f>VLOOKUP(Calcul!$I10,'ModelParams Lp'!$D$28:$O$32,6,0)+BF5</f>
        <v>13.69392464651435</v>
      </c>
      <c r="BO5" s="76">
        <f>VLOOKUP(Calcul!$I10,'ModelParams Lp'!$D$28:$O$32,7,0)+BG5</f>
        <v>21.69392464651435</v>
      </c>
      <c r="BP5" s="76">
        <f>VLOOKUP(Calcul!$I10,'ModelParams Lp'!$D$28:$O$32,8,0)+BH5</f>
        <v>29.69392464651435</v>
      </c>
      <c r="BQ5" s="76">
        <f>VLOOKUP(Calcul!$I10,'ModelParams Lp'!$D$28:$O$32,9,0)+BI5</f>
        <v>33.693924646514347</v>
      </c>
      <c r="BR5" s="76">
        <f>VLOOKUP(Calcul!$I10,'ModelParams Lp'!$D$28:$O$32,10,0)+BJ5</f>
        <v>33.693924646514347</v>
      </c>
      <c r="BS5" s="76">
        <f>VLOOKUP(Calcul!$I10,'ModelParams Lp'!$D$28:$O$32,11,0)+BK5</f>
        <v>33.693924646514347</v>
      </c>
      <c r="BT5" s="76">
        <f>VLOOKUP(Calcul!$I10,'ModelParams Lp'!$D$28:$O$32,12,0)+BL5</f>
        <v>33.693924646514347</v>
      </c>
      <c r="BU5" s="75">
        <f t="shared" ref="BU5:BU68" ca="1" si="7">IF(E5-W5-AG5-AO5-AW5-BE5&lt;0,0,E5-W5-AG5-AO5-AW5-BE5)</f>
        <v>2.6651852124827329</v>
      </c>
      <c r="BV5" s="75">
        <f t="shared" ref="BV5:BV68" ca="1" si="8">IF(F5-X5-AH5-AP5-AX5-BF5&lt;0,0,F5-X5-AH5-AP5-AX5-BF5)</f>
        <v>58.801624503670183</v>
      </c>
      <c r="BW5" s="75">
        <f t="shared" ref="BW5:BW68" ca="1" si="9">IF(G5-Y5-AI5-AQ5-AY5-BG5&lt;0,0,G5-Y5-AI5-AQ5-AY5-BG5)</f>
        <v>54.112444780466433</v>
      </c>
      <c r="BX5" s="75">
        <f t="shared" ref="BX5:BX68" ca="1" si="10">IF(H5-Z5-AJ5-AR5-AZ5-BH5&lt;0,0,H5-Z5-AJ5-AR5-AZ5-BH5)</f>
        <v>40.787332922406321</v>
      </c>
      <c r="BY5" s="75">
        <f t="shared" ref="BY5:BY68" ca="1" si="11">IF(I5-AA5-AK5-AS5-BA5-BI5&lt;0,0,I5-AA5-AK5-AS5-BA5-BI5)</f>
        <v>35.785053628938471</v>
      </c>
      <c r="BZ5" s="75">
        <f t="shared" ref="BZ5:BZ68" ca="1" si="12">IF(J5-AB5-AL5-AT5-BB5-BJ5&lt;0,0,J5-AB5-AL5-AT5-BB5-BJ5)</f>
        <v>32.041233334925366</v>
      </c>
      <c r="CA5" s="75">
        <f t="shared" ref="CA5:CA68" ca="1" si="13">IF(K5-AC5-AM5-AU5-BC5-BK5&lt;0,0,K5-AC5-AM5-AU5-BC5-BK5)</f>
        <v>29.335802201274181</v>
      </c>
      <c r="CB5" s="75">
        <f t="shared" ref="CB5:CB68" ca="1" si="14">IF(L5-AD5-AN5-AV5-BD5-BL5&lt;0,0,L5-AD5-AN5-AV5-BD5-BL5)</f>
        <v>24.169650035124175</v>
      </c>
      <c r="CC5" s="26">
        <f ca="1">10*LOG10(IF(BU5="",0,POWER(10,((BU5+'ModelParams Lw'!$O$4)/10))) +IF(BV5="",0,POWER(10,((BV5+'ModelParams Lw'!$P$4)/10))) +IF(BW5="",0,POWER(10,((BW5+'ModelParams Lw'!$Q$4)/10))) +IF(BX5="",0,POWER(10,((BX5+'ModelParams Lw'!$R$4)/10))) +IF(BY5="",0,POWER(10,((BY5+'ModelParams Lw'!$S$4)/10))) +IF(BZ5="",0,POWER(10,((BZ5+'ModelParams Lw'!$T$4)/10))) +IF(CA5="",0,POWER(10,((CA5+'ModelParams Lw'!$U$4)/10)))+IF(CB5="",0,POWER(10,((CB5+'ModelParams Lw'!$V$4)/10))))</f>
        <v>48.269156099935032</v>
      </c>
      <c r="CD5" s="26">
        <f t="shared" ref="CD5:CD68" ca="1" si="15">MAX(CE5:CL5)</f>
        <v>45.282198688673581</v>
      </c>
      <c r="CE5" s="26">
        <f ca="1">(BU5-'ModelParams Lw'!O$10)/'ModelParams Lw'!O$11</f>
        <v>-41.563056693059828</v>
      </c>
      <c r="CF5" s="26">
        <f ca="1">(BV5-'ModelParams Lw'!P$10)/'ModelParams Lw'!P$11</f>
        <v>42.300717820310552</v>
      </c>
      <c r="CG5" s="26">
        <f ca="1">(BW5-'ModelParams Lw'!Q$10)/'ModelParams Lw'!Q$11</f>
        <v>45.282198688673581</v>
      </c>
      <c r="CH5" s="26">
        <f ca="1">(BX5-'ModelParams Lw'!R$10)/'ModelParams Lw'!R$11</f>
        <v>36.94798041314818</v>
      </c>
      <c r="CI5" s="26">
        <f ca="1">(BY5-'ModelParams Lw'!S$10)/'ModelParams Lw'!S$11</f>
        <v>35.785053628938471</v>
      </c>
      <c r="CJ5" s="26">
        <f ca="1">(BZ5-'ModelParams Lw'!T$10)/'ModelParams Lw'!T$11</f>
        <v>35.015993433424008</v>
      </c>
      <c r="CK5" s="26">
        <f ca="1">(CA5-'ModelParams Lw'!U$10)/'ModelParams Lw'!U$11</f>
        <v>34.571514342706521</v>
      </c>
      <c r="CL5" s="26">
        <f ca="1">(CB5-'ModelParams Lw'!V$10)/'ModelParams Lw'!V$11</f>
        <v>31.232669937013764</v>
      </c>
      <c r="CM5" s="75">
        <f t="shared" ref="CM5:CM68" si="16">IF(M5-BM5-AW5&lt;0,0,M5-BM5-AW5)</f>
        <v>60.703769172968848</v>
      </c>
      <c r="CN5" s="75">
        <f t="shared" ref="CN5:CN68" si="17">IF(N5-BN5-AX5&lt;0,0,N5-BN5-AX5)</f>
        <v>54.994572228574484</v>
      </c>
      <c r="CO5" s="75">
        <f>IF(O5-BO5-AY5&lt;0,0,O5-BO5-AY5)</f>
        <v>37.975893540582803</v>
      </c>
      <c r="CP5" s="75">
        <f t="shared" ref="CP5:CP68" si="18">IF(P5-BP5-AZ5&lt;0,0,P5-BP5-AZ5)</f>
        <v>26.222930291354697</v>
      </c>
      <c r="CQ5" s="75">
        <f t="shared" ref="CQ5:CQ68" si="19">IF(Q5-BQ5-BA5&lt;0,0,Q5-BQ5-BA5)</f>
        <v>14.659899832398125</v>
      </c>
      <c r="CR5" s="75">
        <f t="shared" ref="CR5:CR68" si="20">IF(R5-BR5-BB5&lt;0,0,R5-BR5-BB5)</f>
        <v>9.9759315929212775</v>
      </c>
      <c r="CS5" s="75">
        <f t="shared" ref="CS5:CS68" si="21">IF(S5-BS5-BC5&lt;0,0,S5-BS5-BC5)</f>
        <v>8.3874545267507301</v>
      </c>
      <c r="CT5" s="75">
        <f t="shared" ref="CT5:CT68" si="22">IF(T5-BT5-BD5&lt;0,0,T5-BT5-BD5)</f>
        <v>6.0063443736152706</v>
      </c>
      <c r="CU5" s="26">
        <f>10*LOG10(IF(CM5="",0,POWER(10,((CM5+'ModelParams Lw'!$O$4)/10))) +IF(CN5="",0,POWER(10,((CN5+'ModelParams Lw'!$P$4)/10))) +IF(CO5="",0,POWER(10,((CO5+'ModelParams Lw'!$Q$4)/10))) +IF(CP5="",0,POWER(10,((CP5+'ModelParams Lw'!$R$4)/10))) +IF(CQ5="",0,POWER(10,((CQ5+'ModelParams Lw'!$S$4)/10))) +IF(CR5="",0,POWER(10,((CR5+'ModelParams Lw'!$T$4)/10))) +IF(CS5="",0,POWER(10,((CS5+'ModelParams Lw'!$U$4)/10)))+IF(CT5="",0,POWER(10,((CT5+'ModelParams Lw'!$V$4)/10))))</f>
        <v>40.679801979352646</v>
      </c>
      <c r="CV5" s="26">
        <f>MAX(CW5:DD5)</f>
        <v>37.924795665028142</v>
      </c>
      <c r="CW5" s="26">
        <f>(CM5-'ModelParams Lw'!O$10)/'ModelParams Lw'!O$11</f>
        <v>31.903505282239045</v>
      </c>
      <c r="CX5" s="26">
        <f>(CN5-'ModelParams Lw'!P$10)/'ModelParams Lw'!P$11</f>
        <v>37.924795665028142</v>
      </c>
      <c r="CY5" s="26">
        <f>(CO5-'ModelParams Lw'!Q$10)/'ModelParams Lw'!Q$11</f>
        <v>27.931068323207313</v>
      </c>
      <c r="CZ5" s="26">
        <f>(CP5-'ModelParams Lw'!R$10)/'ModelParams Lw'!R$11</f>
        <v>21.994794960323098</v>
      </c>
      <c r="DA5" s="26">
        <f>(CQ5-'ModelParams Lw'!S$10)/'ModelParams Lw'!S$11</f>
        <v>14.659899832398125</v>
      </c>
      <c r="DB5" s="26">
        <f>(CR5-'ModelParams Lw'!T$10)/'ModelParams Lw'!T$11</f>
        <v>13.276779894503722</v>
      </c>
      <c r="DC5" s="26">
        <f>(CS5-'ModelParams Lw'!U$10)/'ModelParams Lw'!U$11</f>
        <v>14.134101977317787</v>
      </c>
      <c r="DD5" s="26">
        <f>(CT5-'ModelParams Lw'!V$10)/'ModelParams Lw'!V$11</f>
        <v>13.598392595742981</v>
      </c>
    </row>
    <row r="6" spans="1:108" x14ac:dyDescent="0.25">
      <c r="A6" s="13">
        <f>'Sound Power'!B6</f>
        <v>3024</v>
      </c>
      <c r="B6" s="13">
        <f>'Sound Power'!D6</f>
        <v>0.2</v>
      </c>
      <c r="C6" s="13">
        <f>'Sound Power'!E6</f>
        <v>0.6</v>
      </c>
      <c r="D6" s="13">
        <f>'Sound Power'!F6</f>
        <v>0.6</v>
      </c>
      <c r="E6" s="76">
        <f>IF(Calcul!$F11="SA",'Sound Power'!AZ6,'Sound Power'!O6)</f>
        <v>34.01490815357738</v>
      </c>
      <c r="F6" s="76">
        <f>IF(Calcul!$F11="SA",'Sound Power'!BA6,'Sound Power'!P6)</f>
        <v>76.807445978340823</v>
      </c>
      <c r="G6" s="76">
        <f>IF(Calcul!$F11="SA",'Sound Power'!BB6,'Sound Power'!Q6)</f>
        <v>65.247972487700764</v>
      </c>
      <c r="H6" s="76">
        <f>IF(Calcul!$F11="SA",'Sound Power'!BC6,'Sound Power'!R6)</f>
        <v>55.232131361605703</v>
      </c>
      <c r="I6" s="76">
        <f>IF(Calcul!$F11="SA",'Sound Power'!BD6,'Sound Power'!S6)</f>
        <v>49.718969148212267</v>
      </c>
      <c r="J6" s="76">
        <f>IF(Calcul!$F11="SA",'Sound Power'!BE6,'Sound Power'!T6)</f>
        <v>46.61977250054715</v>
      </c>
      <c r="K6" s="76">
        <f>IF(Calcul!$F11="SA",'Sound Power'!BF6,'Sound Power'!U6)</f>
        <v>43.822917277793309</v>
      </c>
      <c r="L6" s="76">
        <f>IF(Calcul!$F11="SA",'Sound Power'!BG6,'Sound Power'!V6)</f>
        <v>38.882234166840647</v>
      </c>
      <c r="M6" s="76">
        <f>'Sound Power'!CI6</f>
        <v>72.554306072927943</v>
      </c>
      <c r="N6" s="76">
        <f>'Sound Power'!CJ6</f>
        <v>64.161858445208537</v>
      </c>
      <c r="O6" s="76">
        <f>'Sound Power'!CK6</f>
        <v>67.309388728088763</v>
      </c>
      <c r="P6" s="76">
        <f>'Sound Power'!CL6</f>
        <v>62.383108952685987</v>
      </c>
      <c r="Q6" s="76">
        <f>'Sound Power'!CM6</f>
        <v>55.587909639578136</v>
      </c>
      <c r="R6" s="76">
        <f>'Sound Power'!CN6</f>
        <v>49.997802726531972</v>
      </c>
      <c r="S6" s="76">
        <f>'Sound Power'!CO6</f>
        <v>53.33909520755558</v>
      </c>
      <c r="T6" s="76">
        <f>'Sound Power'!CP6</f>
        <v>51.619970735022399</v>
      </c>
      <c r="U6" s="73">
        <f t="shared" si="3"/>
        <v>1.6</v>
      </c>
      <c r="V6" s="73">
        <f t="shared" si="4"/>
        <v>0.12</v>
      </c>
      <c r="W6" s="76">
        <f>('ModelParams Lp'!B$4*10^'ModelParams Lp'!B$5*($U6/$V6)^'ModelParams Lp'!B$6)*3</f>
        <v>1.7303244247079004</v>
      </c>
      <c r="X6" s="76">
        <f>('ModelParams Lp'!C$4*10^'ModelParams Lp'!C$5*($U6/$V6)^'ModelParams Lp'!C$6)*3</f>
        <v>1.6592284736417944</v>
      </c>
      <c r="Y6" s="76">
        <f>('ModelParams Lp'!D$4*10^'ModelParams Lp'!D$5*($U6/$V6)^'ModelParams Lp'!D$6)*3</f>
        <v>1.0964471906882425</v>
      </c>
      <c r="Z6" s="76">
        <f>('ModelParams Lp'!E$4*10^'ModelParams Lp'!E$5*($U6/$V6)^'ModelParams Lp'!E$6)*3</f>
        <v>0.69521108721528413</v>
      </c>
      <c r="AA6" s="76">
        <f>('ModelParams Lp'!F$4*10^'ModelParams Lp'!F$5*($U6/$V6)^'ModelParams Lp'!F$6)*3</f>
        <v>0.57356982657086053</v>
      </c>
      <c r="AB6" s="76">
        <f>('ModelParams Lp'!G$4*10^'ModelParams Lp'!G$5*($U6/$V6)^'ModelParams Lp'!G$6)*3</f>
        <v>0.57356982657086053</v>
      </c>
      <c r="AC6" s="76">
        <f>('ModelParams Lp'!H$4*10^'ModelParams Lp'!H$5*($U6/$V6)^'ModelParams Lp'!H$6)*3</f>
        <v>0.57356982657086053</v>
      </c>
      <c r="AD6" s="76">
        <f>('ModelParams Lp'!I$4*10^'ModelParams Lp'!I$5*($U6/$V6)^'ModelParams Lp'!I$6)*3</f>
        <v>0.57356982657086053</v>
      </c>
      <c r="AE6" s="62">
        <f t="shared" si="5"/>
        <v>286</v>
      </c>
      <c r="AF6" s="62">
        <f>IF(AE6&lt;'ModelParams Lp'!$B$16,-1,IF(AE6&lt;'ModelParams Lp'!$C$16,0,IF(AE6&lt;'ModelParams Lp'!$D$16,1,IF(AE6&lt;'ModelParams Lp'!$E$16,2,IF(AE6&lt;'ModelParams Lp'!$F$16,3,IF(AE6&lt;'ModelParams Lp'!$G$16,4,IF(AE6&lt;'ModelParams Lp'!$H$16,5,6)))))))</f>
        <v>1</v>
      </c>
      <c r="AG6" s="76">
        <f ca="1">IF($AF6&gt;1,0,OFFSET('ModelParams Lp'!$C$12,0,-'Sound Pressure'!$AF6))</f>
        <v>0</v>
      </c>
      <c r="AH6" s="76">
        <f ca="1">IF($AF6&gt;2,0,OFFSET('ModelParams Lp'!$D$12,0,-'Sound Pressure'!$AF6))</f>
        <v>1</v>
      </c>
      <c r="AI6" s="76">
        <f ca="1">IF($AF6&gt;3,0,OFFSET('ModelParams Lp'!$E$12,0,-'Sound Pressure'!$AF6))</f>
        <v>2</v>
      </c>
      <c r="AJ6" s="76">
        <f ca="1">IF($AF6&gt;4,0,OFFSET('ModelParams Lp'!$F$12,0,-'Sound Pressure'!$AF6))</f>
        <v>3</v>
      </c>
      <c r="AK6" s="76">
        <f ca="1">IF($AF6&gt;3,0,OFFSET('ModelParams Lp'!$G$12,0,-'Sound Pressure'!$AF6))</f>
        <v>3</v>
      </c>
      <c r="AL6" s="76">
        <f ca="1">IF($AF6&gt;5,0,OFFSET('ModelParams Lp'!$H$12,0,-'Sound Pressure'!$AF6))</f>
        <v>3</v>
      </c>
      <c r="AM6" s="76">
        <f ca="1">IF($AF6&gt;6,0,OFFSET('ModelParams Lp'!$I$12,0,-'Sound Pressure'!$AF6))</f>
        <v>3</v>
      </c>
      <c r="AN6" s="76">
        <f ca="1">IF($AF6&gt;7,0,IF($AF$4&lt;0,3,OFFSET('ModelParams Lp'!$J$12,0,-'Sound Pressure'!$AF6)))</f>
        <v>3</v>
      </c>
      <c r="AO6" s="76">
        <f t="shared" si="6"/>
        <v>10.350267906870709</v>
      </c>
      <c r="AP6" s="76">
        <f t="shared" si="0"/>
        <v>5.4400620177702024</v>
      </c>
      <c r="AQ6" s="76">
        <f t="shared" si="0"/>
        <v>2.1082006656202688</v>
      </c>
      <c r="AR6" s="76">
        <f t="shared" si="0"/>
        <v>0.63040046476201772</v>
      </c>
      <c r="AS6" s="76">
        <f t="shared" si="0"/>
        <v>0.16638416666477768</v>
      </c>
      <c r="AT6" s="76">
        <f t="shared" si="0"/>
        <v>4.2197448500080198E-2</v>
      </c>
      <c r="AU6" s="76">
        <f t="shared" si="0"/>
        <v>1.0587862205749582E-2</v>
      </c>
      <c r="AV6" s="76">
        <f t="shared" si="0"/>
        <v>2.6493864685919718E-3</v>
      </c>
      <c r="AW6" s="76">
        <f>'ModelParams Lp'!B$22</f>
        <v>4</v>
      </c>
      <c r="AX6" s="76">
        <f>'ModelParams Lp'!C$22</f>
        <v>2</v>
      </c>
      <c r="AY6" s="76">
        <f>'ModelParams Lp'!D$22</f>
        <v>1</v>
      </c>
      <c r="AZ6" s="76">
        <f>'ModelParams Lp'!E$22</f>
        <v>0</v>
      </c>
      <c r="BA6" s="76">
        <f>'ModelParams Lp'!F$22</f>
        <v>0</v>
      </c>
      <c r="BB6" s="76">
        <f>'ModelParams Lp'!G$22</f>
        <v>0</v>
      </c>
      <c r="BC6" s="76">
        <f>'ModelParams Lp'!H$22</f>
        <v>0</v>
      </c>
      <c r="BD6" s="76">
        <f>'ModelParams Lp'!I$22</f>
        <v>0</v>
      </c>
      <c r="BE6" s="76">
        <f>-10*LOG(2/(4*PI()*2^2)+4/(0.163*(Calcul!$J11*Calcul!$K11)/VLOOKUP(Calcul!$H11,'ModelParams Lp'!$E$37:$F$39,2,0)))</f>
        <v>10.69392464651435</v>
      </c>
      <c r="BF6" s="76">
        <f>-10*LOG(2/(4*PI()*2^2)+4/(0.163*(Calcul!$J11*Calcul!$K11)/VLOOKUP(Calcul!$H11,'ModelParams Lp'!$E$37:$F$39,2,0)))</f>
        <v>10.69392464651435</v>
      </c>
      <c r="BG6" s="76">
        <f>-10*LOG(2/(4*PI()*2^2)+4/(0.163*(Calcul!$J11*Calcul!$K11)/VLOOKUP(Calcul!$H11,'ModelParams Lp'!$E$37:$F$39,2,0)))</f>
        <v>10.69392464651435</v>
      </c>
      <c r="BH6" s="76">
        <f>-10*LOG(2/(4*PI()*2^2)+4/(0.163*(Calcul!$J11*Calcul!$K11)/VLOOKUP(Calcul!$H11,'ModelParams Lp'!$E$37:$F$39,2,0)))</f>
        <v>10.69392464651435</v>
      </c>
      <c r="BI6" s="76">
        <f>-10*LOG(2/(4*PI()*2^2)+4/(0.163*(Calcul!$J11*Calcul!$K11)/VLOOKUP(Calcul!$H11,'ModelParams Lp'!$E$37:$F$39,2,0)))</f>
        <v>10.69392464651435</v>
      </c>
      <c r="BJ6" s="76">
        <f>-10*LOG(2/(4*PI()*2^2)+4/(0.163*(Calcul!$J11*Calcul!$K11)/VLOOKUP(Calcul!$H11,'ModelParams Lp'!$E$37:$F$39,2,0)))</f>
        <v>10.69392464651435</v>
      </c>
      <c r="BK6" s="76">
        <f>-10*LOG(2/(4*PI()*2^2)+4/(0.163*(Calcul!$J11*Calcul!$K11)/VLOOKUP(Calcul!$H11,'ModelParams Lp'!$E$37:$F$39,2,0)))</f>
        <v>10.69392464651435</v>
      </c>
      <c r="BL6" s="76">
        <f>-10*LOG(2/(4*PI()*2^2)+4/(0.163*(Calcul!$J11*Calcul!$K11)/VLOOKUP(Calcul!$H11,'ModelParams Lp'!$E$37:$F$39,2,0)))</f>
        <v>10.69392464651435</v>
      </c>
      <c r="BM6" s="76">
        <f>VLOOKUP(Calcul!$I11,'ModelParams Lp'!$D$28:$O$32,5,0)+BE6</f>
        <v>10.69392464651435</v>
      </c>
      <c r="BN6" s="76">
        <f>VLOOKUP(Calcul!$I11,'ModelParams Lp'!$D$28:$O$32,6,0)+BF6</f>
        <v>13.69392464651435</v>
      </c>
      <c r="BO6" s="76">
        <f>VLOOKUP(Calcul!$I11,'ModelParams Lp'!$D$28:$O$32,7,0)+BG6</f>
        <v>21.69392464651435</v>
      </c>
      <c r="BP6" s="76">
        <f>VLOOKUP(Calcul!$I11,'ModelParams Lp'!$D$28:$O$32,8,0)+BH6</f>
        <v>29.69392464651435</v>
      </c>
      <c r="BQ6" s="76">
        <f>VLOOKUP(Calcul!$I11,'ModelParams Lp'!$D$28:$O$32,9,0)+BI6</f>
        <v>33.693924646514347</v>
      </c>
      <c r="BR6" s="76">
        <f>VLOOKUP(Calcul!$I11,'ModelParams Lp'!$D$28:$O$32,10,0)+BJ6</f>
        <v>33.693924646514347</v>
      </c>
      <c r="BS6" s="76">
        <f>VLOOKUP(Calcul!$I11,'ModelParams Lp'!$D$28:$O$32,11,0)+BK6</f>
        <v>33.693924646514347</v>
      </c>
      <c r="BT6" s="76">
        <f>VLOOKUP(Calcul!$I11,'ModelParams Lp'!$D$28:$O$32,12,0)+BL6</f>
        <v>33.693924646514347</v>
      </c>
      <c r="BU6" s="75">
        <f t="shared" ca="1" si="7"/>
        <v>7.2403911754844188</v>
      </c>
      <c r="BV6" s="75">
        <f t="shared" ca="1" si="8"/>
        <v>56.014230840414484</v>
      </c>
      <c r="BW6" s="75">
        <f t="shared" ca="1" si="9"/>
        <v>48.349399984877905</v>
      </c>
      <c r="BX6" s="75">
        <f t="shared" ca="1" si="10"/>
        <v>40.212595163114045</v>
      </c>
      <c r="BY6" s="75">
        <f t="shared" ca="1" si="11"/>
        <v>35.285090508462275</v>
      </c>
      <c r="BZ6" s="75">
        <f t="shared" ca="1" si="12"/>
        <v>32.310080578961859</v>
      </c>
      <c r="CA6" s="75">
        <f t="shared" ca="1" si="13"/>
        <v>29.544834942502352</v>
      </c>
      <c r="CB6" s="75">
        <f t="shared" ca="1" si="14"/>
        <v>24.612090307286845</v>
      </c>
      <c r="CC6" s="26">
        <f ca="1">10*LOG10(IF(BU6="",0,POWER(10,((BU6+'ModelParams Lw'!$O$4)/10))) +IF(BV6="",0,POWER(10,((BV6+'ModelParams Lw'!$P$4)/10))) +IF(BW6="",0,POWER(10,((BW6+'ModelParams Lw'!$Q$4)/10))) +IF(BX6="",0,POWER(10,((BX6+'ModelParams Lw'!$R$4)/10))) +IF(BY6="",0,POWER(10,((BY6+'ModelParams Lw'!$S$4)/10))) +IF(BZ6="",0,POWER(10,((BZ6+'ModelParams Lw'!$T$4)/10))) +IF(CA6="",0,POWER(10,((CA6+'ModelParams Lw'!$U$4)/10)))+IF(CB6="",0,POWER(10,((CB6+'ModelParams Lw'!$V$4)/10))))</f>
        <v>44.948375526816982</v>
      </c>
      <c r="CD6" s="26">
        <f t="shared" ca="1" si="15"/>
        <v>39.096817057947682</v>
      </c>
      <c r="CE6" s="26">
        <f ca="1">(BU6-'ModelParams Lw'!O$10)/'ModelParams Lw'!O$11</f>
        <v>-35.771656739893139</v>
      </c>
      <c r="CF6" s="26">
        <f ca="1">(BV6-'ModelParams Lw'!P$10)/'ModelParams Lw'!P$11</f>
        <v>39.096817057947682</v>
      </c>
      <c r="CG6" s="26">
        <f ca="1">(BW6-'ModelParams Lw'!Q$10)/'ModelParams Lw'!Q$11</f>
        <v>39.085376327825706</v>
      </c>
      <c r="CH6" s="26">
        <f ca="1">(BX6-'ModelParams Lw'!R$10)/'ModelParams Lw'!R$11</f>
        <v>36.357900578145838</v>
      </c>
      <c r="CI6" s="26">
        <f ca="1">(BY6-'ModelParams Lw'!S$10)/'ModelParams Lw'!S$11</f>
        <v>35.285090508462275</v>
      </c>
      <c r="CJ6" s="26">
        <f ca="1">(BZ6-'ModelParams Lw'!T$10)/'ModelParams Lw'!T$11</f>
        <v>35.280867565479667</v>
      </c>
      <c r="CK6" s="26">
        <f ca="1">(CA6-'ModelParams Lw'!U$10)/'ModelParams Lw'!U$11</f>
        <v>34.77544872439254</v>
      </c>
      <c r="CL6" s="26">
        <f ca="1">(CB6-'ModelParams Lw'!V$10)/'ModelParams Lw'!V$11</f>
        <v>31.66222359930762</v>
      </c>
      <c r="CM6" s="75">
        <f t="shared" si="16"/>
        <v>57.860381426413596</v>
      </c>
      <c r="CN6" s="75">
        <f t="shared" si="17"/>
        <v>48.46793379869419</v>
      </c>
      <c r="CO6" s="75">
        <f t="shared" ref="CO6:CO68" si="23">IF(O6-BO6-AY6&lt;0,0,O6-BO6-AY6)</f>
        <v>44.615464081574416</v>
      </c>
      <c r="CP6" s="75">
        <f t="shared" si="18"/>
        <v>32.68918430617164</v>
      </c>
      <c r="CQ6" s="75">
        <f t="shared" si="19"/>
        <v>21.893984993063789</v>
      </c>
      <c r="CR6" s="75">
        <f t="shared" si="20"/>
        <v>16.303878080017626</v>
      </c>
      <c r="CS6" s="75">
        <f t="shared" si="21"/>
        <v>19.645170561041233</v>
      </c>
      <c r="CT6" s="75">
        <f t="shared" si="22"/>
        <v>17.926046088508052</v>
      </c>
      <c r="CU6" s="26">
        <f>10*LOG10(IF(CM6="",0,POWER(10,((CM6+'ModelParams Lw'!$O$4)/10))) +IF(CN6="",0,POWER(10,((CN6+'ModelParams Lw'!$P$4)/10))) +IF(CO6="",0,POWER(10,((CO6+'ModelParams Lw'!$Q$4)/10))) +IF(CP6="",0,POWER(10,((CP6+'ModelParams Lw'!$R$4)/10))) +IF(CQ6="",0,POWER(10,((CQ6+'ModelParams Lw'!$S$4)/10))) +IF(CR6="",0,POWER(10,((CR6+'ModelParams Lw'!$T$4)/10))) +IF(CS6="",0,POWER(10,((CS6+'ModelParams Lw'!$U$4)/10)))+IF(CT6="",0,POWER(10,((CT6+'ModelParams Lw'!$V$4)/10))))</f>
        <v>39.268628031219464</v>
      </c>
      <c r="CV6" s="26">
        <f t="shared" ref="CV6:CV68" si="24">MAX(CW6:DD6)</f>
        <v>35.070391485563889</v>
      </c>
      <c r="CW6" s="26">
        <f>(CM6-'ModelParams Lw'!O$10)/'ModelParams Lw'!O$11</f>
        <v>28.304280286599489</v>
      </c>
      <c r="CX6" s="26">
        <f>(CN6-'ModelParams Lw'!P$10)/'ModelParams Lw'!P$11</f>
        <v>30.422912412292174</v>
      </c>
      <c r="CY6" s="26">
        <f>(CO6-'ModelParams Lw'!Q$10)/'ModelParams Lw'!Q$11</f>
        <v>35.070391485563889</v>
      </c>
      <c r="CZ6" s="26">
        <f>(CP6-'ModelParams Lw'!R$10)/'ModelParams Lw'!R$11</f>
        <v>28.633659451921602</v>
      </c>
      <c r="DA6" s="26">
        <f>(CQ6-'ModelParams Lw'!S$10)/'ModelParams Lw'!S$11</f>
        <v>21.893984993063789</v>
      </c>
      <c r="DB6" s="26">
        <f>(CR6-'ModelParams Lw'!T$10)/'ModelParams Lw'!T$11</f>
        <v>19.511209931051848</v>
      </c>
      <c r="DC6" s="26">
        <f>(CS6-'ModelParams Lw'!U$10)/'ModelParams Lw'!U$11</f>
        <v>25.117239571747547</v>
      </c>
      <c r="DD6" s="26">
        <f>(CT6-'ModelParams Lw'!V$10)/'ModelParams Lw'!V$11</f>
        <v>25.170918532532088</v>
      </c>
    </row>
    <row r="7" spans="1:108" x14ac:dyDescent="0.25">
      <c r="A7" s="13">
        <f>'Sound Power'!B7</f>
        <v>0</v>
      </c>
      <c r="B7" s="13">
        <f>'Sound Power'!D7</f>
        <v>0</v>
      </c>
      <c r="C7" s="13">
        <f>'Sound Power'!E7</f>
        <v>0</v>
      </c>
      <c r="D7" s="13">
        <f>'Sound Power'!F7</f>
        <v>0</v>
      </c>
      <c r="E7" s="76" t="e">
        <f>IF(Calcul!$F12="SA",'Sound Power'!AZ7,'Sound Power'!O7)</f>
        <v>#DIV/0!</v>
      </c>
      <c r="F7" s="76" t="e">
        <f>IF(Calcul!$F12="SA",'Sound Power'!BA7,'Sound Power'!P7)</f>
        <v>#DIV/0!</v>
      </c>
      <c r="G7" s="76" t="e">
        <f>IF(Calcul!$F12="SA",'Sound Power'!BB7,'Sound Power'!Q7)</f>
        <v>#DIV/0!</v>
      </c>
      <c r="H7" s="76" t="e">
        <f>IF(Calcul!$F12="SA",'Sound Power'!BC7,'Sound Power'!R7)</f>
        <v>#DIV/0!</v>
      </c>
      <c r="I7" s="76" t="e">
        <f>IF(Calcul!$F12="SA",'Sound Power'!BD7,'Sound Power'!S7)</f>
        <v>#DIV/0!</v>
      </c>
      <c r="J7" s="76" t="e">
        <f>IF(Calcul!$F12="SA",'Sound Power'!BE7,'Sound Power'!T7)</f>
        <v>#DIV/0!</v>
      </c>
      <c r="K7" s="76" t="e">
        <f>IF(Calcul!$F12="SA",'Sound Power'!BF7,'Sound Power'!U7)</f>
        <v>#DIV/0!</v>
      </c>
      <c r="L7" s="76" t="e">
        <f>IF(Calcul!$F12="SA",'Sound Power'!BG7,'Sound Power'!V7)</f>
        <v>#DIV/0!</v>
      </c>
      <c r="M7" s="76" t="e">
        <f>'Sound Power'!CI7</f>
        <v>#DIV/0!</v>
      </c>
      <c r="N7" s="76" t="e">
        <f>'Sound Power'!CJ7</f>
        <v>#DIV/0!</v>
      </c>
      <c r="O7" s="76" t="e">
        <f>'Sound Power'!CK7</f>
        <v>#DIV/0!</v>
      </c>
      <c r="P7" s="76" t="e">
        <f>'Sound Power'!CL7</f>
        <v>#DIV/0!</v>
      </c>
      <c r="Q7" s="76" t="e">
        <f>'Sound Power'!CM7</f>
        <v>#DIV/0!</v>
      </c>
      <c r="R7" s="76" t="e">
        <f>'Sound Power'!CN7</f>
        <v>#DIV/0!</v>
      </c>
      <c r="S7" s="76" t="e">
        <f>'Sound Power'!CO7</f>
        <v>#DIV/0!</v>
      </c>
      <c r="T7" s="76" t="e">
        <f>'Sound Power'!CP7</f>
        <v>#DIV/0!</v>
      </c>
      <c r="U7" s="73">
        <f t="shared" si="3"/>
        <v>0</v>
      </c>
      <c r="V7" s="73">
        <f t="shared" si="4"/>
        <v>0</v>
      </c>
      <c r="W7" s="76" t="e">
        <f>('ModelParams Lp'!B$4*10^'ModelParams Lp'!B$5*($U7/$V7)^'ModelParams Lp'!B$6)*3</f>
        <v>#DIV/0!</v>
      </c>
      <c r="X7" s="76" t="e">
        <f>('ModelParams Lp'!C$4*10^'ModelParams Lp'!C$5*($U7/$V7)^'ModelParams Lp'!C$6)*3</f>
        <v>#DIV/0!</v>
      </c>
      <c r="Y7" s="76" t="e">
        <f>('ModelParams Lp'!D$4*10^'ModelParams Lp'!D$5*($U7/$V7)^'ModelParams Lp'!D$6)*3</f>
        <v>#DIV/0!</v>
      </c>
      <c r="Z7" s="76" t="e">
        <f>('ModelParams Lp'!E$4*10^'ModelParams Lp'!E$5*($U7/$V7)^'ModelParams Lp'!E$6)*3</f>
        <v>#DIV/0!</v>
      </c>
      <c r="AA7" s="76" t="e">
        <f>('ModelParams Lp'!F$4*10^'ModelParams Lp'!F$5*($U7/$V7)^'ModelParams Lp'!F$6)*3</f>
        <v>#DIV/0!</v>
      </c>
      <c r="AB7" s="76" t="e">
        <f>('ModelParams Lp'!G$4*10^'ModelParams Lp'!G$5*($U7/$V7)^'ModelParams Lp'!G$6)*3</f>
        <v>#DIV/0!</v>
      </c>
      <c r="AC7" s="76" t="e">
        <f>('ModelParams Lp'!H$4*10^'ModelParams Lp'!H$5*($U7/$V7)^'ModelParams Lp'!H$6)*3</f>
        <v>#DIV/0!</v>
      </c>
      <c r="AD7" s="76" t="e">
        <f>('ModelParams Lp'!I$4*10^'ModelParams Lp'!I$5*($U7/$V7)^'ModelParams Lp'!I$6)*3</f>
        <v>#DIV/0!</v>
      </c>
      <c r="AE7" s="62" t="e">
        <f t="shared" si="5"/>
        <v>#DIV/0!</v>
      </c>
      <c r="AF7" s="62" t="e">
        <f>IF(AE7&lt;'ModelParams Lp'!$B$16,-1,IF(AE7&lt;'ModelParams Lp'!$C$16,0,IF(AE7&lt;'ModelParams Lp'!$D$16,1,IF(AE7&lt;'ModelParams Lp'!$E$16,2,IF(AE7&lt;'ModelParams Lp'!$F$16,3,IF(AE7&lt;'ModelParams Lp'!$G$16,4,IF(AE7&lt;'ModelParams Lp'!$H$16,5,6)))))))</f>
        <v>#DIV/0!</v>
      </c>
      <c r="AG7" s="76" t="e">
        <f ca="1">IF($AF7&gt;1,0,OFFSET('ModelParams Lp'!$C$12,0,-'Sound Pressure'!$AF7))</f>
        <v>#DIV/0!</v>
      </c>
      <c r="AH7" s="76" t="e">
        <f ca="1">IF($AF7&gt;2,0,OFFSET('ModelParams Lp'!$D$12,0,-'Sound Pressure'!$AF7))</f>
        <v>#DIV/0!</v>
      </c>
      <c r="AI7" s="76" t="e">
        <f ca="1">IF($AF7&gt;3,0,OFFSET('ModelParams Lp'!$E$12,0,-'Sound Pressure'!$AF7))</f>
        <v>#DIV/0!</v>
      </c>
      <c r="AJ7" s="76" t="e">
        <f ca="1">IF($AF7&gt;4,0,OFFSET('ModelParams Lp'!$F$12,0,-'Sound Pressure'!$AF7))</f>
        <v>#DIV/0!</v>
      </c>
      <c r="AK7" s="76" t="e">
        <f ca="1">IF($AF7&gt;3,0,OFFSET('ModelParams Lp'!$G$12,0,-'Sound Pressure'!$AF7))</f>
        <v>#DIV/0!</v>
      </c>
      <c r="AL7" s="76" t="e">
        <f ca="1">IF($AF7&gt;5,0,OFFSET('ModelParams Lp'!$H$12,0,-'Sound Pressure'!$AF7))</f>
        <v>#DIV/0!</v>
      </c>
      <c r="AM7" s="76" t="e">
        <f ca="1">IF($AF7&gt;6,0,OFFSET('ModelParams Lp'!$I$12,0,-'Sound Pressure'!$AF7))</f>
        <v>#DIV/0!</v>
      </c>
      <c r="AN7" s="76" t="e">
        <f ca="1">IF($AF7&gt;7,0,IF($AF$4&lt;0,3,OFFSET('ModelParams Lp'!$J$12,0,-'Sound Pressure'!$AF7)))</f>
        <v>#DIV/0!</v>
      </c>
      <c r="AO7" s="76" t="e">
        <f t="shared" si="6"/>
        <v>#DIV/0!</v>
      </c>
      <c r="AP7" s="76" t="e">
        <f t="shared" si="0"/>
        <v>#DIV/0!</v>
      </c>
      <c r="AQ7" s="76" t="e">
        <f t="shared" si="0"/>
        <v>#DIV/0!</v>
      </c>
      <c r="AR7" s="76" t="e">
        <f t="shared" si="0"/>
        <v>#DIV/0!</v>
      </c>
      <c r="AS7" s="76" t="e">
        <f t="shared" si="0"/>
        <v>#DIV/0!</v>
      </c>
      <c r="AT7" s="76" t="e">
        <f t="shared" si="0"/>
        <v>#DIV/0!</v>
      </c>
      <c r="AU7" s="76" t="e">
        <f t="shared" si="0"/>
        <v>#DIV/0!</v>
      </c>
      <c r="AV7" s="76" t="e">
        <f t="shared" si="0"/>
        <v>#DIV/0!</v>
      </c>
      <c r="AW7" s="76">
        <f>'ModelParams Lp'!B$22</f>
        <v>4</v>
      </c>
      <c r="AX7" s="76">
        <f>'ModelParams Lp'!C$22</f>
        <v>2</v>
      </c>
      <c r="AY7" s="76">
        <f>'ModelParams Lp'!D$22</f>
        <v>1</v>
      </c>
      <c r="AZ7" s="76">
        <f>'ModelParams Lp'!E$22</f>
        <v>0</v>
      </c>
      <c r="BA7" s="76">
        <f>'ModelParams Lp'!F$22</f>
        <v>0</v>
      </c>
      <c r="BB7" s="76">
        <f>'ModelParams Lp'!G$22</f>
        <v>0</v>
      </c>
      <c r="BC7" s="76">
        <f>'ModelParams Lp'!H$22</f>
        <v>0</v>
      </c>
      <c r="BD7" s="76">
        <f>'ModelParams Lp'!I$22</f>
        <v>0</v>
      </c>
      <c r="BE7" s="76">
        <f>-10*LOG(2/(4*PI()*2^2)+4/(0.163*(Calcul!$J12*Calcul!$K12)/VLOOKUP(Calcul!$H12,'ModelParams Lp'!$E$37:$F$39,2,0)))</f>
        <v>10.69392464651435</v>
      </c>
      <c r="BF7" s="76">
        <f>-10*LOG(2/(4*PI()*2^2)+4/(0.163*(Calcul!$J12*Calcul!$K12)/VLOOKUP(Calcul!$H12,'ModelParams Lp'!$E$37:$F$39,2,0)))</f>
        <v>10.69392464651435</v>
      </c>
      <c r="BG7" s="76">
        <f>-10*LOG(2/(4*PI()*2^2)+4/(0.163*(Calcul!$J12*Calcul!$K12)/VLOOKUP(Calcul!$H12,'ModelParams Lp'!$E$37:$F$39,2,0)))</f>
        <v>10.69392464651435</v>
      </c>
      <c r="BH7" s="76">
        <f>-10*LOG(2/(4*PI()*2^2)+4/(0.163*(Calcul!$J12*Calcul!$K12)/VLOOKUP(Calcul!$H12,'ModelParams Lp'!$E$37:$F$39,2,0)))</f>
        <v>10.69392464651435</v>
      </c>
      <c r="BI7" s="76">
        <f>-10*LOG(2/(4*PI()*2^2)+4/(0.163*(Calcul!$J12*Calcul!$K12)/VLOOKUP(Calcul!$H12,'ModelParams Lp'!$E$37:$F$39,2,0)))</f>
        <v>10.69392464651435</v>
      </c>
      <c r="BJ7" s="76">
        <f>-10*LOG(2/(4*PI()*2^2)+4/(0.163*(Calcul!$J12*Calcul!$K12)/VLOOKUP(Calcul!$H12,'ModelParams Lp'!$E$37:$F$39,2,0)))</f>
        <v>10.69392464651435</v>
      </c>
      <c r="BK7" s="76">
        <f>-10*LOG(2/(4*PI()*2^2)+4/(0.163*(Calcul!$J12*Calcul!$K12)/VLOOKUP(Calcul!$H12,'ModelParams Lp'!$E$37:$F$39,2,0)))</f>
        <v>10.69392464651435</v>
      </c>
      <c r="BL7" s="76">
        <f>-10*LOG(2/(4*PI()*2^2)+4/(0.163*(Calcul!$J12*Calcul!$K12)/VLOOKUP(Calcul!$H12,'ModelParams Lp'!$E$37:$F$39,2,0)))</f>
        <v>10.69392464651435</v>
      </c>
      <c r="BM7" s="76">
        <f>VLOOKUP(Calcul!$I12,'ModelParams Lp'!$D$28:$O$32,5,0)+BE7</f>
        <v>10.69392464651435</v>
      </c>
      <c r="BN7" s="76">
        <f>VLOOKUP(Calcul!$I12,'ModelParams Lp'!$D$28:$O$32,6,0)+BF7</f>
        <v>13.69392464651435</v>
      </c>
      <c r="BO7" s="76">
        <f>VLOOKUP(Calcul!$I12,'ModelParams Lp'!$D$28:$O$32,7,0)+BG7</f>
        <v>21.69392464651435</v>
      </c>
      <c r="BP7" s="76">
        <f>VLOOKUP(Calcul!$I12,'ModelParams Lp'!$D$28:$O$32,8,0)+BH7</f>
        <v>29.69392464651435</v>
      </c>
      <c r="BQ7" s="76">
        <f>VLOOKUP(Calcul!$I12,'ModelParams Lp'!$D$28:$O$32,9,0)+BI7</f>
        <v>33.693924646514347</v>
      </c>
      <c r="BR7" s="76">
        <f>VLOOKUP(Calcul!$I12,'ModelParams Lp'!$D$28:$O$32,10,0)+BJ7</f>
        <v>33.693924646514347</v>
      </c>
      <c r="BS7" s="76">
        <f>VLOOKUP(Calcul!$I12,'ModelParams Lp'!$D$28:$O$32,11,0)+BK7</f>
        <v>33.693924646514347</v>
      </c>
      <c r="BT7" s="76">
        <f>VLOOKUP(Calcul!$I12,'ModelParams Lp'!$D$28:$O$32,12,0)+BL7</f>
        <v>33.693924646514347</v>
      </c>
      <c r="BU7" s="75" t="e">
        <f t="shared" ca="1" si="7"/>
        <v>#DIV/0!</v>
      </c>
      <c r="BV7" s="75" t="e">
        <f t="shared" ca="1" si="8"/>
        <v>#DIV/0!</v>
      </c>
      <c r="BW7" s="75" t="e">
        <f t="shared" ca="1" si="9"/>
        <v>#DIV/0!</v>
      </c>
      <c r="BX7" s="75" t="e">
        <f t="shared" ca="1" si="10"/>
        <v>#DIV/0!</v>
      </c>
      <c r="BY7" s="75" t="e">
        <f t="shared" ca="1" si="11"/>
        <v>#DIV/0!</v>
      </c>
      <c r="BZ7" s="75" t="e">
        <f t="shared" ca="1" si="12"/>
        <v>#DIV/0!</v>
      </c>
      <c r="CA7" s="75" t="e">
        <f t="shared" ca="1" si="13"/>
        <v>#DIV/0!</v>
      </c>
      <c r="CB7" s="75" t="e">
        <f t="shared" ca="1" si="14"/>
        <v>#DIV/0!</v>
      </c>
      <c r="CC7" s="26" t="e">
        <f ca="1">10*LOG10(IF(BU7="",0,POWER(10,((BU7+'ModelParams Lw'!$O$4)/10))) +IF(BV7="",0,POWER(10,((BV7+'ModelParams Lw'!$P$4)/10))) +IF(BW7="",0,POWER(10,((BW7+'ModelParams Lw'!$Q$4)/10))) +IF(BX7="",0,POWER(10,((BX7+'ModelParams Lw'!$R$4)/10))) +IF(BY7="",0,POWER(10,((BY7+'ModelParams Lw'!$S$4)/10))) +IF(BZ7="",0,POWER(10,((BZ7+'ModelParams Lw'!$T$4)/10))) +IF(CA7="",0,POWER(10,((CA7+'ModelParams Lw'!$U$4)/10)))+IF(CB7="",0,POWER(10,((CB7+'ModelParams Lw'!$V$4)/10))))</f>
        <v>#DIV/0!</v>
      </c>
      <c r="CD7" s="26" t="e">
        <f t="shared" ca="1" si="15"/>
        <v>#DIV/0!</v>
      </c>
      <c r="CE7" s="26" t="e">
        <f ca="1">(BU7-'ModelParams Lw'!O$10)/'ModelParams Lw'!O$11</f>
        <v>#DIV/0!</v>
      </c>
      <c r="CF7" s="26" t="e">
        <f ca="1">(BV7-'ModelParams Lw'!P$10)/'ModelParams Lw'!P$11</f>
        <v>#DIV/0!</v>
      </c>
      <c r="CG7" s="26" t="e">
        <f ca="1">(BW7-'ModelParams Lw'!Q$10)/'ModelParams Lw'!Q$11</f>
        <v>#DIV/0!</v>
      </c>
      <c r="CH7" s="26" t="e">
        <f ca="1">(BX7-'ModelParams Lw'!R$10)/'ModelParams Lw'!R$11</f>
        <v>#DIV/0!</v>
      </c>
      <c r="CI7" s="26" t="e">
        <f ca="1">(BY7-'ModelParams Lw'!S$10)/'ModelParams Lw'!S$11</f>
        <v>#DIV/0!</v>
      </c>
      <c r="CJ7" s="26" t="e">
        <f ca="1">(BZ7-'ModelParams Lw'!T$10)/'ModelParams Lw'!T$11</f>
        <v>#DIV/0!</v>
      </c>
      <c r="CK7" s="26" t="e">
        <f ca="1">(CA7-'ModelParams Lw'!U$10)/'ModelParams Lw'!U$11</f>
        <v>#DIV/0!</v>
      </c>
      <c r="CL7" s="26" t="e">
        <f ca="1">(CB7-'ModelParams Lw'!V$10)/'ModelParams Lw'!V$11</f>
        <v>#DIV/0!</v>
      </c>
      <c r="CM7" s="75" t="e">
        <f t="shared" si="16"/>
        <v>#DIV/0!</v>
      </c>
      <c r="CN7" s="75" t="e">
        <f t="shared" si="17"/>
        <v>#DIV/0!</v>
      </c>
      <c r="CO7" s="75" t="e">
        <f t="shared" si="23"/>
        <v>#DIV/0!</v>
      </c>
      <c r="CP7" s="75" t="e">
        <f t="shared" si="18"/>
        <v>#DIV/0!</v>
      </c>
      <c r="CQ7" s="75" t="e">
        <f t="shared" si="19"/>
        <v>#DIV/0!</v>
      </c>
      <c r="CR7" s="75" t="e">
        <f t="shared" si="20"/>
        <v>#DIV/0!</v>
      </c>
      <c r="CS7" s="75" t="e">
        <f t="shared" si="21"/>
        <v>#DIV/0!</v>
      </c>
      <c r="CT7" s="75" t="e">
        <f t="shared" si="22"/>
        <v>#DIV/0!</v>
      </c>
      <c r="CU7" s="26" t="e">
        <f>10*LOG10(IF(CM7="",0,POWER(10,((CM7+'ModelParams Lw'!$O$4)/10))) +IF(CN7="",0,POWER(10,((CN7+'ModelParams Lw'!$P$4)/10))) +IF(CO7="",0,POWER(10,((CO7+'ModelParams Lw'!$Q$4)/10))) +IF(CP7="",0,POWER(10,((CP7+'ModelParams Lw'!$R$4)/10))) +IF(CQ7="",0,POWER(10,((CQ7+'ModelParams Lw'!$S$4)/10))) +IF(CR7="",0,POWER(10,((CR7+'ModelParams Lw'!$T$4)/10))) +IF(CS7="",0,POWER(10,((CS7+'ModelParams Lw'!$U$4)/10)))+IF(CT7="",0,POWER(10,((CT7+'ModelParams Lw'!$V$4)/10))))</f>
        <v>#DIV/0!</v>
      </c>
      <c r="CV7" s="26" t="e">
        <f t="shared" si="24"/>
        <v>#DIV/0!</v>
      </c>
      <c r="CW7" s="26" t="e">
        <f>(CM7-'ModelParams Lw'!O$10)/'ModelParams Lw'!O$11</f>
        <v>#DIV/0!</v>
      </c>
      <c r="CX7" s="26" t="e">
        <f>(CN7-'ModelParams Lw'!P$10)/'ModelParams Lw'!P$11</f>
        <v>#DIV/0!</v>
      </c>
      <c r="CY7" s="26" t="e">
        <f>(CO7-'ModelParams Lw'!Q$10)/'ModelParams Lw'!Q$11</f>
        <v>#DIV/0!</v>
      </c>
      <c r="CZ7" s="26" t="e">
        <f>(CP7-'ModelParams Lw'!R$10)/'ModelParams Lw'!R$11</f>
        <v>#DIV/0!</v>
      </c>
      <c r="DA7" s="26" t="e">
        <f>(CQ7-'ModelParams Lw'!S$10)/'ModelParams Lw'!S$11</f>
        <v>#DIV/0!</v>
      </c>
      <c r="DB7" s="26" t="e">
        <f>(CR7-'ModelParams Lw'!T$10)/'ModelParams Lw'!T$11</f>
        <v>#DIV/0!</v>
      </c>
      <c r="DC7" s="26" t="e">
        <f>(CS7-'ModelParams Lw'!U$10)/'ModelParams Lw'!U$11</f>
        <v>#DIV/0!</v>
      </c>
      <c r="DD7" s="26" t="e">
        <f>(CT7-'ModelParams Lw'!V$10)/'ModelParams Lw'!V$11</f>
        <v>#DIV/0!</v>
      </c>
    </row>
    <row r="8" spans="1:108" x14ac:dyDescent="0.25">
      <c r="A8" s="13">
        <f>'Sound Power'!B8</f>
        <v>0</v>
      </c>
      <c r="B8" s="13">
        <f>'Sound Power'!D8</f>
        <v>0</v>
      </c>
      <c r="C8" s="13">
        <f>'Sound Power'!E8</f>
        <v>0</v>
      </c>
      <c r="D8" s="13">
        <f>'Sound Power'!F8</f>
        <v>0</v>
      </c>
      <c r="E8" s="76" t="e">
        <f>IF(Calcul!$F13="SA",'Sound Power'!AZ8,'Sound Power'!O8)</f>
        <v>#DIV/0!</v>
      </c>
      <c r="F8" s="76" t="e">
        <f>IF(Calcul!$F13="SA",'Sound Power'!BA8,'Sound Power'!P8)</f>
        <v>#DIV/0!</v>
      </c>
      <c r="G8" s="76" t="e">
        <f>IF(Calcul!$F13="SA",'Sound Power'!BB8,'Sound Power'!Q8)</f>
        <v>#DIV/0!</v>
      </c>
      <c r="H8" s="76" t="e">
        <f>IF(Calcul!$F13="SA",'Sound Power'!BC8,'Sound Power'!R8)</f>
        <v>#DIV/0!</v>
      </c>
      <c r="I8" s="76" t="e">
        <f>IF(Calcul!$F13="SA",'Sound Power'!BD8,'Sound Power'!S8)</f>
        <v>#DIV/0!</v>
      </c>
      <c r="J8" s="76" t="e">
        <f>IF(Calcul!$F13="SA",'Sound Power'!BE8,'Sound Power'!T8)</f>
        <v>#DIV/0!</v>
      </c>
      <c r="K8" s="76" t="e">
        <f>IF(Calcul!$F13="SA",'Sound Power'!BF8,'Sound Power'!U8)</f>
        <v>#DIV/0!</v>
      </c>
      <c r="L8" s="76" t="e">
        <f>IF(Calcul!$F13="SA",'Sound Power'!BG8,'Sound Power'!V8)</f>
        <v>#DIV/0!</v>
      </c>
      <c r="M8" s="76" t="e">
        <f>'Sound Power'!CI8</f>
        <v>#DIV/0!</v>
      </c>
      <c r="N8" s="76" t="e">
        <f>'Sound Power'!CJ8</f>
        <v>#DIV/0!</v>
      </c>
      <c r="O8" s="76" t="e">
        <f>'Sound Power'!CK8</f>
        <v>#DIV/0!</v>
      </c>
      <c r="P8" s="76" t="e">
        <f>'Sound Power'!CL8</f>
        <v>#DIV/0!</v>
      </c>
      <c r="Q8" s="76" t="e">
        <f>'Sound Power'!CM8</f>
        <v>#DIV/0!</v>
      </c>
      <c r="R8" s="76" t="e">
        <f>'Sound Power'!CN8</f>
        <v>#DIV/0!</v>
      </c>
      <c r="S8" s="76" t="e">
        <f>'Sound Power'!CO8</f>
        <v>#DIV/0!</v>
      </c>
      <c r="T8" s="76" t="e">
        <f>'Sound Power'!CP8</f>
        <v>#DIV/0!</v>
      </c>
      <c r="U8" s="73">
        <f t="shared" si="3"/>
        <v>0</v>
      </c>
      <c r="V8" s="73">
        <f t="shared" si="4"/>
        <v>0</v>
      </c>
      <c r="W8" s="76" t="e">
        <f>('ModelParams Lp'!B$4*10^'ModelParams Lp'!B$5*($U8/$V8)^'ModelParams Lp'!B$6)*3</f>
        <v>#DIV/0!</v>
      </c>
      <c r="X8" s="76" t="e">
        <f>('ModelParams Lp'!C$4*10^'ModelParams Lp'!C$5*($U8/$V8)^'ModelParams Lp'!C$6)*3</f>
        <v>#DIV/0!</v>
      </c>
      <c r="Y8" s="76" t="e">
        <f>('ModelParams Lp'!D$4*10^'ModelParams Lp'!D$5*($U8/$V8)^'ModelParams Lp'!D$6)*3</f>
        <v>#DIV/0!</v>
      </c>
      <c r="Z8" s="76" t="e">
        <f>('ModelParams Lp'!E$4*10^'ModelParams Lp'!E$5*($U8/$V8)^'ModelParams Lp'!E$6)*3</f>
        <v>#DIV/0!</v>
      </c>
      <c r="AA8" s="76" t="e">
        <f>('ModelParams Lp'!F$4*10^'ModelParams Lp'!F$5*($U8/$V8)^'ModelParams Lp'!F$6)*3</f>
        <v>#DIV/0!</v>
      </c>
      <c r="AB8" s="76" t="e">
        <f>('ModelParams Lp'!G$4*10^'ModelParams Lp'!G$5*($U8/$V8)^'ModelParams Lp'!G$6)*3</f>
        <v>#DIV/0!</v>
      </c>
      <c r="AC8" s="76" t="e">
        <f>('ModelParams Lp'!H$4*10^'ModelParams Lp'!H$5*($U8/$V8)^'ModelParams Lp'!H$6)*3</f>
        <v>#DIV/0!</v>
      </c>
      <c r="AD8" s="76" t="e">
        <f>('ModelParams Lp'!I$4*10^'ModelParams Lp'!I$5*($U8/$V8)^'ModelParams Lp'!I$6)*3</f>
        <v>#DIV/0!</v>
      </c>
      <c r="AE8" s="62" t="e">
        <f t="shared" si="5"/>
        <v>#DIV/0!</v>
      </c>
      <c r="AF8" s="62" t="e">
        <f>IF(AE8&lt;'ModelParams Lp'!$B$16,-1,IF(AE8&lt;'ModelParams Lp'!$C$16,0,IF(AE8&lt;'ModelParams Lp'!$D$16,1,IF(AE8&lt;'ModelParams Lp'!$E$16,2,IF(AE8&lt;'ModelParams Lp'!$F$16,3,IF(AE8&lt;'ModelParams Lp'!$G$16,4,IF(AE8&lt;'ModelParams Lp'!$H$16,5,6)))))))</f>
        <v>#DIV/0!</v>
      </c>
      <c r="AG8" s="76" t="e">
        <f ca="1">IF($AF8&gt;1,0,OFFSET('ModelParams Lp'!$C$12,0,-'Sound Pressure'!$AF8))</f>
        <v>#DIV/0!</v>
      </c>
      <c r="AH8" s="76" t="e">
        <f ca="1">IF($AF8&gt;2,0,OFFSET('ModelParams Lp'!$D$12,0,-'Sound Pressure'!$AF8))</f>
        <v>#DIV/0!</v>
      </c>
      <c r="AI8" s="76" t="e">
        <f ca="1">IF($AF8&gt;3,0,OFFSET('ModelParams Lp'!$E$12,0,-'Sound Pressure'!$AF8))</f>
        <v>#DIV/0!</v>
      </c>
      <c r="AJ8" s="76" t="e">
        <f ca="1">IF($AF8&gt;4,0,OFFSET('ModelParams Lp'!$F$12,0,-'Sound Pressure'!$AF8))</f>
        <v>#DIV/0!</v>
      </c>
      <c r="AK8" s="76" t="e">
        <f ca="1">IF($AF8&gt;3,0,OFFSET('ModelParams Lp'!$G$12,0,-'Sound Pressure'!$AF8))</f>
        <v>#DIV/0!</v>
      </c>
      <c r="AL8" s="76" t="e">
        <f ca="1">IF($AF8&gt;5,0,OFFSET('ModelParams Lp'!$H$12,0,-'Sound Pressure'!$AF8))</f>
        <v>#DIV/0!</v>
      </c>
      <c r="AM8" s="76" t="e">
        <f ca="1">IF($AF8&gt;6,0,OFFSET('ModelParams Lp'!$I$12,0,-'Sound Pressure'!$AF8))</f>
        <v>#DIV/0!</v>
      </c>
      <c r="AN8" s="76" t="e">
        <f ca="1">IF($AF8&gt;7,0,IF($AF$4&lt;0,3,OFFSET('ModelParams Lp'!$J$12,0,-'Sound Pressure'!$AF8)))</f>
        <v>#DIV/0!</v>
      </c>
      <c r="AO8" s="76" t="e">
        <f t="shared" si="6"/>
        <v>#DIV/0!</v>
      </c>
      <c r="AP8" s="76" t="e">
        <f t="shared" si="0"/>
        <v>#DIV/0!</v>
      </c>
      <c r="AQ8" s="76" t="e">
        <f t="shared" si="0"/>
        <v>#DIV/0!</v>
      </c>
      <c r="AR8" s="76" t="e">
        <f t="shared" si="0"/>
        <v>#DIV/0!</v>
      </c>
      <c r="AS8" s="76" t="e">
        <f t="shared" si="0"/>
        <v>#DIV/0!</v>
      </c>
      <c r="AT8" s="76" t="e">
        <f t="shared" si="0"/>
        <v>#DIV/0!</v>
      </c>
      <c r="AU8" s="76" t="e">
        <f t="shared" si="0"/>
        <v>#DIV/0!</v>
      </c>
      <c r="AV8" s="76" t="e">
        <f t="shared" si="0"/>
        <v>#DIV/0!</v>
      </c>
      <c r="AW8" s="76">
        <f>'ModelParams Lp'!B$22</f>
        <v>4</v>
      </c>
      <c r="AX8" s="76">
        <f>'ModelParams Lp'!C$22</f>
        <v>2</v>
      </c>
      <c r="AY8" s="76">
        <f>'ModelParams Lp'!D$22</f>
        <v>1</v>
      </c>
      <c r="AZ8" s="76">
        <f>'ModelParams Lp'!E$22</f>
        <v>0</v>
      </c>
      <c r="BA8" s="76">
        <f>'ModelParams Lp'!F$22</f>
        <v>0</v>
      </c>
      <c r="BB8" s="76">
        <f>'ModelParams Lp'!G$22</f>
        <v>0</v>
      </c>
      <c r="BC8" s="76">
        <f>'ModelParams Lp'!H$22</f>
        <v>0</v>
      </c>
      <c r="BD8" s="76">
        <f>'ModelParams Lp'!I$22</f>
        <v>0</v>
      </c>
      <c r="BE8" s="76">
        <f>-10*LOG(2/(4*PI()*2^2)+4/(0.163*(Calcul!$J13*Calcul!$K13)/VLOOKUP(Calcul!$H13,'ModelParams Lp'!$E$37:$F$39,2,0)))</f>
        <v>10.69392464651435</v>
      </c>
      <c r="BF8" s="76">
        <f>-10*LOG(2/(4*PI()*2^2)+4/(0.163*(Calcul!$J13*Calcul!$K13)/VLOOKUP(Calcul!$H13,'ModelParams Lp'!$E$37:$F$39,2,0)))</f>
        <v>10.69392464651435</v>
      </c>
      <c r="BG8" s="76">
        <f>-10*LOG(2/(4*PI()*2^2)+4/(0.163*(Calcul!$J13*Calcul!$K13)/VLOOKUP(Calcul!$H13,'ModelParams Lp'!$E$37:$F$39,2,0)))</f>
        <v>10.69392464651435</v>
      </c>
      <c r="BH8" s="76">
        <f>-10*LOG(2/(4*PI()*2^2)+4/(0.163*(Calcul!$J13*Calcul!$K13)/VLOOKUP(Calcul!$H13,'ModelParams Lp'!$E$37:$F$39,2,0)))</f>
        <v>10.69392464651435</v>
      </c>
      <c r="BI8" s="76">
        <f>-10*LOG(2/(4*PI()*2^2)+4/(0.163*(Calcul!$J13*Calcul!$K13)/VLOOKUP(Calcul!$H13,'ModelParams Lp'!$E$37:$F$39,2,0)))</f>
        <v>10.69392464651435</v>
      </c>
      <c r="BJ8" s="76">
        <f>-10*LOG(2/(4*PI()*2^2)+4/(0.163*(Calcul!$J13*Calcul!$K13)/VLOOKUP(Calcul!$H13,'ModelParams Lp'!$E$37:$F$39,2,0)))</f>
        <v>10.69392464651435</v>
      </c>
      <c r="BK8" s="76">
        <f>-10*LOG(2/(4*PI()*2^2)+4/(0.163*(Calcul!$J13*Calcul!$K13)/VLOOKUP(Calcul!$H13,'ModelParams Lp'!$E$37:$F$39,2,0)))</f>
        <v>10.69392464651435</v>
      </c>
      <c r="BL8" s="76">
        <f>-10*LOG(2/(4*PI()*2^2)+4/(0.163*(Calcul!$J13*Calcul!$K13)/VLOOKUP(Calcul!$H13,'ModelParams Lp'!$E$37:$F$39,2,0)))</f>
        <v>10.69392464651435</v>
      </c>
      <c r="BM8" s="76">
        <f>VLOOKUP(Calcul!$I13,'ModelParams Lp'!$D$28:$O$32,5,0)+BE8</f>
        <v>10.69392464651435</v>
      </c>
      <c r="BN8" s="76">
        <f>VLOOKUP(Calcul!$I13,'ModelParams Lp'!$D$28:$O$32,6,0)+BF8</f>
        <v>13.69392464651435</v>
      </c>
      <c r="BO8" s="76">
        <f>VLOOKUP(Calcul!$I13,'ModelParams Lp'!$D$28:$O$32,7,0)+BG8</f>
        <v>21.69392464651435</v>
      </c>
      <c r="BP8" s="76">
        <f>VLOOKUP(Calcul!$I13,'ModelParams Lp'!$D$28:$O$32,8,0)+BH8</f>
        <v>29.69392464651435</v>
      </c>
      <c r="BQ8" s="76">
        <f>VLOOKUP(Calcul!$I13,'ModelParams Lp'!$D$28:$O$32,9,0)+BI8</f>
        <v>33.693924646514347</v>
      </c>
      <c r="BR8" s="76">
        <f>VLOOKUP(Calcul!$I13,'ModelParams Lp'!$D$28:$O$32,10,0)+BJ8</f>
        <v>33.693924646514347</v>
      </c>
      <c r="BS8" s="76">
        <f>VLOOKUP(Calcul!$I13,'ModelParams Lp'!$D$28:$O$32,11,0)+BK8</f>
        <v>33.693924646514347</v>
      </c>
      <c r="BT8" s="76">
        <f>VLOOKUP(Calcul!$I13,'ModelParams Lp'!$D$28:$O$32,12,0)+BL8</f>
        <v>33.693924646514347</v>
      </c>
      <c r="BU8" s="75" t="e">
        <f t="shared" ca="1" si="7"/>
        <v>#DIV/0!</v>
      </c>
      <c r="BV8" s="75" t="e">
        <f t="shared" ca="1" si="8"/>
        <v>#DIV/0!</v>
      </c>
      <c r="BW8" s="75" t="e">
        <f t="shared" ca="1" si="9"/>
        <v>#DIV/0!</v>
      </c>
      <c r="BX8" s="75" t="e">
        <f t="shared" ca="1" si="10"/>
        <v>#DIV/0!</v>
      </c>
      <c r="BY8" s="75" t="e">
        <f t="shared" ca="1" si="11"/>
        <v>#DIV/0!</v>
      </c>
      <c r="BZ8" s="75" t="e">
        <f t="shared" ca="1" si="12"/>
        <v>#DIV/0!</v>
      </c>
      <c r="CA8" s="75" t="e">
        <f t="shared" ca="1" si="13"/>
        <v>#DIV/0!</v>
      </c>
      <c r="CB8" s="75" t="e">
        <f t="shared" ca="1" si="14"/>
        <v>#DIV/0!</v>
      </c>
      <c r="CC8" s="26" t="e">
        <f ca="1">10*LOG10(IF(BU8="",0,POWER(10,((BU8+'ModelParams Lw'!$O$4)/10))) +IF(BV8="",0,POWER(10,((BV8+'ModelParams Lw'!$P$4)/10))) +IF(BW8="",0,POWER(10,((BW8+'ModelParams Lw'!$Q$4)/10))) +IF(BX8="",0,POWER(10,((BX8+'ModelParams Lw'!$R$4)/10))) +IF(BY8="",0,POWER(10,((BY8+'ModelParams Lw'!$S$4)/10))) +IF(BZ8="",0,POWER(10,((BZ8+'ModelParams Lw'!$T$4)/10))) +IF(CA8="",0,POWER(10,((CA8+'ModelParams Lw'!$U$4)/10)))+IF(CB8="",0,POWER(10,((CB8+'ModelParams Lw'!$V$4)/10))))</f>
        <v>#DIV/0!</v>
      </c>
      <c r="CD8" s="26" t="e">
        <f t="shared" ca="1" si="15"/>
        <v>#DIV/0!</v>
      </c>
      <c r="CE8" s="26" t="e">
        <f ca="1">(BU8-'ModelParams Lw'!O$10)/'ModelParams Lw'!O$11</f>
        <v>#DIV/0!</v>
      </c>
      <c r="CF8" s="26" t="e">
        <f ca="1">(BV8-'ModelParams Lw'!P$10)/'ModelParams Lw'!P$11</f>
        <v>#DIV/0!</v>
      </c>
      <c r="CG8" s="26" t="e">
        <f ca="1">(BW8-'ModelParams Lw'!Q$10)/'ModelParams Lw'!Q$11</f>
        <v>#DIV/0!</v>
      </c>
      <c r="CH8" s="26" t="e">
        <f ca="1">(BX8-'ModelParams Lw'!R$10)/'ModelParams Lw'!R$11</f>
        <v>#DIV/0!</v>
      </c>
      <c r="CI8" s="26" t="e">
        <f ca="1">(BY8-'ModelParams Lw'!S$10)/'ModelParams Lw'!S$11</f>
        <v>#DIV/0!</v>
      </c>
      <c r="CJ8" s="26" t="e">
        <f ca="1">(BZ8-'ModelParams Lw'!T$10)/'ModelParams Lw'!T$11</f>
        <v>#DIV/0!</v>
      </c>
      <c r="CK8" s="26" t="e">
        <f ca="1">(CA8-'ModelParams Lw'!U$10)/'ModelParams Lw'!U$11</f>
        <v>#DIV/0!</v>
      </c>
      <c r="CL8" s="26" t="e">
        <f ca="1">(CB8-'ModelParams Lw'!V$10)/'ModelParams Lw'!V$11</f>
        <v>#DIV/0!</v>
      </c>
      <c r="CM8" s="75" t="e">
        <f t="shared" si="16"/>
        <v>#DIV/0!</v>
      </c>
      <c r="CN8" s="75" t="e">
        <f t="shared" si="17"/>
        <v>#DIV/0!</v>
      </c>
      <c r="CO8" s="75" t="e">
        <f t="shared" si="23"/>
        <v>#DIV/0!</v>
      </c>
      <c r="CP8" s="75" t="e">
        <f t="shared" si="18"/>
        <v>#DIV/0!</v>
      </c>
      <c r="CQ8" s="75" t="e">
        <f t="shared" si="19"/>
        <v>#DIV/0!</v>
      </c>
      <c r="CR8" s="75" t="e">
        <f t="shared" si="20"/>
        <v>#DIV/0!</v>
      </c>
      <c r="CS8" s="75" t="e">
        <f t="shared" si="21"/>
        <v>#DIV/0!</v>
      </c>
      <c r="CT8" s="75" t="e">
        <f t="shared" si="22"/>
        <v>#DIV/0!</v>
      </c>
      <c r="CU8" s="26" t="e">
        <f>10*LOG10(IF(CM8="",0,POWER(10,((CM8+'ModelParams Lw'!$O$4)/10))) +IF(CN8="",0,POWER(10,((CN8+'ModelParams Lw'!$P$4)/10))) +IF(CO8="",0,POWER(10,((CO8+'ModelParams Lw'!$Q$4)/10))) +IF(CP8="",0,POWER(10,((CP8+'ModelParams Lw'!$R$4)/10))) +IF(CQ8="",0,POWER(10,((CQ8+'ModelParams Lw'!$S$4)/10))) +IF(CR8="",0,POWER(10,((CR8+'ModelParams Lw'!$T$4)/10))) +IF(CS8="",0,POWER(10,((CS8+'ModelParams Lw'!$U$4)/10)))+IF(CT8="",0,POWER(10,((CT8+'ModelParams Lw'!$V$4)/10))))</f>
        <v>#DIV/0!</v>
      </c>
      <c r="CV8" s="26" t="e">
        <f t="shared" si="24"/>
        <v>#DIV/0!</v>
      </c>
      <c r="CW8" s="26" t="e">
        <f>(CM8-'ModelParams Lw'!O$10)/'ModelParams Lw'!O$11</f>
        <v>#DIV/0!</v>
      </c>
      <c r="CX8" s="26" t="e">
        <f>(CN8-'ModelParams Lw'!P$10)/'ModelParams Lw'!P$11</f>
        <v>#DIV/0!</v>
      </c>
      <c r="CY8" s="26" t="e">
        <f>(CO8-'ModelParams Lw'!Q$10)/'ModelParams Lw'!Q$11</f>
        <v>#DIV/0!</v>
      </c>
      <c r="CZ8" s="26" t="e">
        <f>(CP8-'ModelParams Lw'!R$10)/'ModelParams Lw'!R$11</f>
        <v>#DIV/0!</v>
      </c>
      <c r="DA8" s="26" t="e">
        <f>(CQ8-'ModelParams Lw'!S$10)/'ModelParams Lw'!S$11</f>
        <v>#DIV/0!</v>
      </c>
      <c r="DB8" s="26" t="e">
        <f>(CR8-'ModelParams Lw'!T$10)/'ModelParams Lw'!T$11</f>
        <v>#DIV/0!</v>
      </c>
      <c r="DC8" s="26" t="e">
        <f>(CS8-'ModelParams Lw'!U$10)/'ModelParams Lw'!U$11</f>
        <v>#DIV/0!</v>
      </c>
      <c r="DD8" s="26" t="e">
        <f>(CT8-'ModelParams Lw'!V$10)/'ModelParams Lw'!V$11</f>
        <v>#DIV/0!</v>
      </c>
    </row>
    <row r="9" spans="1:108" x14ac:dyDescent="0.25">
      <c r="A9" s="13">
        <f>'Sound Power'!B9</f>
        <v>0</v>
      </c>
      <c r="B9" s="13">
        <f>'Sound Power'!D9</f>
        <v>0</v>
      </c>
      <c r="C9" s="13">
        <f>'Sound Power'!E9</f>
        <v>0</v>
      </c>
      <c r="D9" s="13">
        <f>'Sound Power'!F9</f>
        <v>0</v>
      </c>
      <c r="E9" s="76" t="e">
        <f>IF(Calcul!$F14="SA",'Sound Power'!AZ9,'Sound Power'!O9)</f>
        <v>#DIV/0!</v>
      </c>
      <c r="F9" s="76" t="e">
        <f>IF(Calcul!$F14="SA",'Sound Power'!BA9,'Sound Power'!P9)</f>
        <v>#DIV/0!</v>
      </c>
      <c r="G9" s="76" t="e">
        <f>IF(Calcul!$F14="SA",'Sound Power'!BB9,'Sound Power'!Q9)</f>
        <v>#DIV/0!</v>
      </c>
      <c r="H9" s="76" t="e">
        <f>IF(Calcul!$F14="SA",'Sound Power'!BC9,'Sound Power'!R9)</f>
        <v>#DIV/0!</v>
      </c>
      <c r="I9" s="76" t="e">
        <f>IF(Calcul!$F14="SA",'Sound Power'!BD9,'Sound Power'!S9)</f>
        <v>#DIV/0!</v>
      </c>
      <c r="J9" s="76" t="e">
        <f>IF(Calcul!$F14="SA",'Sound Power'!BE9,'Sound Power'!T9)</f>
        <v>#DIV/0!</v>
      </c>
      <c r="K9" s="76" t="e">
        <f>IF(Calcul!$F14="SA",'Sound Power'!BF9,'Sound Power'!U9)</f>
        <v>#DIV/0!</v>
      </c>
      <c r="L9" s="76" t="e">
        <f>IF(Calcul!$F14="SA",'Sound Power'!BG9,'Sound Power'!V9)</f>
        <v>#DIV/0!</v>
      </c>
      <c r="M9" s="76" t="e">
        <f>'Sound Power'!CI9</f>
        <v>#DIV/0!</v>
      </c>
      <c r="N9" s="76" t="e">
        <f>'Sound Power'!CJ9</f>
        <v>#DIV/0!</v>
      </c>
      <c r="O9" s="76" t="e">
        <f>'Sound Power'!CK9</f>
        <v>#DIV/0!</v>
      </c>
      <c r="P9" s="76" t="e">
        <f>'Sound Power'!CL9</f>
        <v>#DIV/0!</v>
      </c>
      <c r="Q9" s="76" t="e">
        <f>'Sound Power'!CM9</f>
        <v>#DIV/0!</v>
      </c>
      <c r="R9" s="76" t="e">
        <f>'Sound Power'!CN9</f>
        <v>#DIV/0!</v>
      </c>
      <c r="S9" s="76" t="e">
        <f>'Sound Power'!CO9</f>
        <v>#DIV/0!</v>
      </c>
      <c r="T9" s="76" t="e">
        <f>'Sound Power'!CP9</f>
        <v>#DIV/0!</v>
      </c>
      <c r="U9" s="73">
        <f t="shared" si="3"/>
        <v>0</v>
      </c>
      <c r="V9" s="73">
        <f t="shared" si="4"/>
        <v>0</v>
      </c>
      <c r="W9" s="76" t="e">
        <f>('ModelParams Lp'!B$4*10^'ModelParams Lp'!B$5*($U9/$V9)^'ModelParams Lp'!B$6)*3</f>
        <v>#DIV/0!</v>
      </c>
      <c r="X9" s="76" t="e">
        <f>('ModelParams Lp'!C$4*10^'ModelParams Lp'!C$5*($U9/$V9)^'ModelParams Lp'!C$6)*3</f>
        <v>#DIV/0!</v>
      </c>
      <c r="Y9" s="76" t="e">
        <f>('ModelParams Lp'!D$4*10^'ModelParams Lp'!D$5*($U9/$V9)^'ModelParams Lp'!D$6)*3</f>
        <v>#DIV/0!</v>
      </c>
      <c r="Z9" s="76" t="e">
        <f>('ModelParams Lp'!E$4*10^'ModelParams Lp'!E$5*($U9/$V9)^'ModelParams Lp'!E$6)*3</f>
        <v>#DIV/0!</v>
      </c>
      <c r="AA9" s="76" t="e">
        <f>('ModelParams Lp'!F$4*10^'ModelParams Lp'!F$5*($U9/$V9)^'ModelParams Lp'!F$6)*3</f>
        <v>#DIV/0!</v>
      </c>
      <c r="AB9" s="76" t="e">
        <f>('ModelParams Lp'!G$4*10^'ModelParams Lp'!G$5*($U9/$V9)^'ModelParams Lp'!G$6)*3</f>
        <v>#DIV/0!</v>
      </c>
      <c r="AC9" s="76" t="e">
        <f>('ModelParams Lp'!H$4*10^'ModelParams Lp'!H$5*($U9/$V9)^'ModelParams Lp'!H$6)*3</f>
        <v>#DIV/0!</v>
      </c>
      <c r="AD9" s="76" t="e">
        <f>('ModelParams Lp'!I$4*10^'ModelParams Lp'!I$5*($U9/$V9)^'ModelParams Lp'!I$6)*3</f>
        <v>#DIV/0!</v>
      </c>
      <c r="AE9" s="62" t="e">
        <f t="shared" si="5"/>
        <v>#DIV/0!</v>
      </c>
      <c r="AF9" s="62" t="e">
        <f>IF(AE9&lt;'ModelParams Lp'!$B$16,-1,IF(AE9&lt;'ModelParams Lp'!$C$16,0,IF(AE9&lt;'ModelParams Lp'!$D$16,1,IF(AE9&lt;'ModelParams Lp'!$E$16,2,IF(AE9&lt;'ModelParams Lp'!$F$16,3,IF(AE9&lt;'ModelParams Lp'!$G$16,4,IF(AE9&lt;'ModelParams Lp'!$H$16,5,6)))))))</f>
        <v>#DIV/0!</v>
      </c>
      <c r="AG9" s="76" t="e">
        <f ca="1">IF($AF9&gt;1,0,OFFSET('ModelParams Lp'!$C$12,0,-'Sound Pressure'!$AF9))</f>
        <v>#DIV/0!</v>
      </c>
      <c r="AH9" s="76" t="e">
        <f ca="1">IF($AF9&gt;2,0,OFFSET('ModelParams Lp'!$D$12,0,-'Sound Pressure'!$AF9))</f>
        <v>#DIV/0!</v>
      </c>
      <c r="AI9" s="76" t="e">
        <f ca="1">IF($AF9&gt;3,0,OFFSET('ModelParams Lp'!$E$12,0,-'Sound Pressure'!$AF9))</f>
        <v>#DIV/0!</v>
      </c>
      <c r="AJ9" s="76" t="e">
        <f ca="1">IF($AF9&gt;4,0,OFFSET('ModelParams Lp'!$F$12,0,-'Sound Pressure'!$AF9))</f>
        <v>#DIV/0!</v>
      </c>
      <c r="AK9" s="76" t="e">
        <f ca="1">IF($AF9&gt;3,0,OFFSET('ModelParams Lp'!$G$12,0,-'Sound Pressure'!$AF9))</f>
        <v>#DIV/0!</v>
      </c>
      <c r="AL9" s="76" t="e">
        <f ca="1">IF($AF9&gt;5,0,OFFSET('ModelParams Lp'!$H$12,0,-'Sound Pressure'!$AF9))</f>
        <v>#DIV/0!</v>
      </c>
      <c r="AM9" s="76" t="e">
        <f ca="1">IF($AF9&gt;6,0,OFFSET('ModelParams Lp'!$I$12,0,-'Sound Pressure'!$AF9))</f>
        <v>#DIV/0!</v>
      </c>
      <c r="AN9" s="76" t="e">
        <f ca="1">IF($AF9&gt;7,0,IF($AF$4&lt;0,3,OFFSET('ModelParams Lp'!$J$12,0,-'Sound Pressure'!$AF9)))</f>
        <v>#DIV/0!</v>
      </c>
      <c r="AO9" s="76" t="e">
        <f t="shared" si="6"/>
        <v>#DIV/0!</v>
      </c>
      <c r="AP9" s="76" t="e">
        <f t="shared" si="0"/>
        <v>#DIV/0!</v>
      </c>
      <c r="AQ9" s="76" t="e">
        <f t="shared" si="0"/>
        <v>#DIV/0!</v>
      </c>
      <c r="AR9" s="76" t="e">
        <f t="shared" si="0"/>
        <v>#DIV/0!</v>
      </c>
      <c r="AS9" s="76" t="e">
        <f t="shared" si="0"/>
        <v>#DIV/0!</v>
      </c>
      <c r="AT9" s="76" t="e">
        <f t="shared" si="0"/>
        <v>#DIV/0!</v>
      </c>
      <c r="AU9" s="76" t="e">
        <f t="shared" si="0"/>
        <v>#DIV/0!</v>
      </c>
      <c r="AV9" s="76" t="e">
        <f t="shared" si="0"/>
        <v>#DIV/0!</v>
      </c>
      <c r="AW9" s="76">
        <f>'ModelParams Lp'!B$22</f>
        <v>4</v>
      </c>
      <c r="AX9" s="76">
        <f>'ModelParams Lp'!C$22</f>
        <v>2</v>
      </c>
      <c r="AY9" s="76">
        <f>'ModelParams Lp'!D$22</f>
        <v>1</v>
      </c>
      <c r="AZ9" s="76">
        <f>'ModelParams Lp'!E$22</f>
        <v>0</v>
      </c>
      <c r="BA9" s="76">
        <f>'ModelParams Lp'!F$22</f>
        <v>0</v>
      </c>
      <c r="BB9" s="76">
        <f>'ModelParams Lp'!G$22</f>
        <v>0</v>
      </c>
      <c r="BC9" s="76">
        <f>'ModelParams Lp'!H$22</f>
        <v>0</v>
      </c>
      <c r="BD9" s="76">
        <f>'ModelParams Lp'!I$22</f>
        <v>0</v>
      </c>
      <c r="BE9" s="76">
        <f>-10*LOG(2/(4*PI()*2^2)+4/(0.163*(Calcul!$J14*Calcul!$K14)/VLOOKUP(Calcul!$H14,'ModelParams Lp'!$E$37:$F$39,2,0)))</f>
        <v>10.69392464651435</v>
      </c>
      <c r="BF9" s="76">
        <f>-10*LOG(2/(4*PI()*2^2)+4/(0.163*(Calcul!$J14*Calcul!$K14)/VLOOKUP(Calcul!$H14,'ModelParams Lp'!$E$37:$F$39,2,0)))</f>
        <v>10.69392464651435</v>
      </c>
      <c r="BG9" s="76">
        <f>-10*LOG(2/(4*PI()*2^2)+4/(0.163*(Calcul!$J14*Calcul!$K14)/VLOOKUP(Calcul!$H14,'ModelParams Lp'!$E$37:$F$39,2,0)))</f>
        <v>10.69392464651435</v>
      </c>
      <c r="BH9" s="76">
        <f>-10*LOG(2/(4*PI()*2^2)+4/(0.163*(Calcul!$J14*Calcul!$K14)/VLOOKUP(Calcul!$H14,'ModelParams Lp'!$E$37:$F$39,2,0)))</f>
        <v>10.69392464651435</v>
      </c>
      <c r="BI9" s="76">
        <f>-10*LOG(2/(4*PI()*2^2)+4/(0.163*(Calcul!$J14*Calcul!$K14)/VLOOKUP(Calcul!$H14,'ModelParams Lp'!$E$37:$F$39,2,0)))</f>
        <v>10.69392464651435</v>
      </c>
      <c r="BJ9" s="76">
        <f>-10*LOG(2/(4*PI()*2^2)+4/(0.163*(Calcul!$J14*Calcul!$K14)/VLOOKUP(Calcul!$H14,'ModelParams Lp'!$E$37:$F$39,2,0)))</f>
        <v>10.69392464651435</v>
      </c>
      <c r="BK9" s="76">
        <f>-10*LOG(2/(4*PI()*2^2)+4/(0.163*(Calcul!$J14*Calcul!$K14)/VLOOKUP(Calcul!$H14,'ModelParams Lp'!$E$37:$F$39,2,0)))</f>
        <v>10.69392464651435</v>
      </c>
      <c r="BL9" s="76">
        <f>-10*LOG(2/(4*PI()*2^2)+4/(0.163*(Calcul!$J14*Calcul!$K14)/VLOOKUP(Calcul!$H14,'ModelParams Lp'!$E$37:$F$39,2,0)))</f>
        <v>10.69392464651435</v>
      </c>
      <c r="BM9" s="76">
        <f>VLOOKUP(Calcul!$I14,'ModelParams Lp'!$D$28:$O$32,5,0)+BE9</f>
        <v>10.69392464651435</v>
      </c>
      <c r="BN9" s="76">
        <f>VLOOKUP(Calcul!$I14,'ModelParams Lp'!$D$28:$O$32,6,0)+BF9</f>
        <v>13.69392464651435</v>
      </c>
      <c r="BO9" s="76">
        <f>VLOOKUP(Calcul!$I14,'ModelParams Lp'!$D$28:$O$32,7,0)+BG9</f>
        <v>21.69392464651435</v>
      </c>
      <c r="BP9" s="76">
        <f>VLOOKUP(Calcul!$I14,'ModelParams Lp'!$D$28:$O$32,8,0)+BH9</f>
        <v>29.69392464651435</v>
      </c>
      <c r="BQ9" s="76">
        <f>VLOOKUP(Calcul!$I14,'ModelParams Lp'!$D$28:$O$32,9,0)+BI9</f>
        <v>33.693924646514347</v>
      </c>
      <c r="BR9" s="76">
        <f>VLOOKUP(Calcul!$I14,'ModelParams Lp'!$D$28:$O$32,10,0)+BJ9</f>
        <v>33.693924646514347</v>
      </c>
      <c r="BS9" s="76">
        <f>VLOOKUP(Calcul!$I14,'ModelParams Lp'!$D$28:$O$32,11,0)+BK9</f>
        <v>33.693924646514347</v>
      </c>
      <c r="BT9" s="76">
        <f>VLOOKUP(Calcul!$I14,'ModelParams Lp'!$D$28:$O$32,12,0)+BL9</f>
        <v>33.693924646514347</v>
      </c>
      <c r="BU9" s="75" t="e">
        <f t="shared" ca="1" si="7"/>
        <v>#DIV/0!</v>
      </c>
      <c r="BV9" s="75" t="e">
        <f t="shared" ca="1" si="8"/>
        <v>#DIV/0!</v>
      </c>
      <c r="BW9" s="75" t="e">
        <f t="shared" ca="1" si="9"/>
        <v>#DIV/0!</v>
      </c>
      <c r="BX9" s="75" t="e">
        <f t="shared" ca="1" si="10"/>
        <v>#DIV/0!</v>
      </c>
      <c r="BY9" s="75" t="e">
        <f t="shared" ca="1" si="11"/>
        <v>#DIV/0!</v>
      </c>
      <c r="BZ9" s="75" t="e">
        <f t="shared" ca="1" si="12"/>
        <v>#DIV/0!</v>
      </c>
      <c r="CA9" s="75" t="e">
        <f t="shared" ca="1" si="13"/>
        <v>#DIV/0!</v>
      </c>
      <c r="CB9" s="75" t="e">
        <f t="shared" ca="1" si="14"/>
        <v>#DIV/0!</v>
      </c>
      <c r="CC9" s="26" t="e">
        <f ca="1">10*LOG10(IF(BU9="",0,POWER(10,((BU9+'ModelParams Lw'!$O$4)/10))) +IF(BV9="",0,POWER(10,((BV9+'ModelParams Lw'!$P$4)/10))) +IF(BW9="",0,POWER(10,((BW9+'ModelParams Lw'!$Q$4)/10))) +IF(BX9="",0,POWER(10,((BX9+'ModelParams Lw'!$R$4)/10))) +IF(BY9="",0,POWER(10,((BY9+'ModelParams Lw'!$S$4)/10))) +IF(BZ9="",0,POWER(10,((BZ9+'ModelParams Lw'!$T$4)/10))) +IF(CA9="",0,POWER(10,((CA9+'ModelParams Lw'!$U$4)/10)))+IF(CB9="",0,POWER(10,((CB9+'ModelParams Lw'!$V$4)/10))))</f>
        <v>#DIV/0!</v>
      </c>
      <c r="CD9" s="26" t="e">
        <f t="shared" ca="1" si="15"/>
        <v>#DIV/0!</v>
      </c>
      <c r="CE9" s="26" t="e">
        <f ca="1">(BU9-'ModelParams Lw'!O$10)/'ModelParams Lw'!O$11</f>
        <v>#DIV/0!</v>
      </c>
      <c r="CF9" s="26" t="e">
        <f ca="1">(BV9-'ModelParams Lw'!P$10)/'ModelParams Lw'!P$11</f>
        <v>#DIV/0!</v>
      </c>
      <c r="CG9" s="26" t="e">
        <f ca="1">(BW9-'ModelParams Lw'!Q$10)/'ModelParams Lw'!Q$11</f>
        <v>#DIV/0!</v>
      </c>
      <c r="CH9" s="26" t="e">
        <f ca="1">(BX9-'ModelParams Lw'!R$10)/'ModelParams Lw'!R$11</f>
        <v>#DIV/0!</v>
      </c>
      <c r="CI9" s="26" t="e">
        <f ca="1">(BY9-'ModelParams Lw'!S$10)/'ModelParams Lw'!S$11</f>
        <v>#DIV/0!</v>
      </c>
      <c r="CJ9" s="26" t="e">
        <f ca="1">(BZ9-'ModelParams Lw'!T$10)/'ModelParams Lw'!T$11</f>
        <v>#DIV/0!</v>
      </c>
      <c r="CK9" s="26" t="e">
        <f ca="1">(CA9-'ModelParams Lw'!U$10)/'ModelParams Lw'!U$11</f>
        <v>#DIV/0!</v>
      </c>
      <c r="CL9" s="26" t="e">
        <f ca="1">(CB9-'ModelParams Lw'!V$10)/'ModelParams Lw'!V$11</f>
        <v>#DIV/0!</v>
      </c>
      <c r="CM9" s="75" t="e">
        <f t="shared" si="16"/>
        <v>#DIV/0!</v>
      </c>
      <c r="CN9" s="75" t="e">
        <f t="shared" si="17"/>
        <v>#DIV/0!</v>
      </c>
      <c r="CO9" s="75" t="e">
        <f t="shared" si="23"/>
        <v>#DIV/0!</v>
      </c>
      <c r="CP9" s="75" t="e">
        <f t="shared" si="18"/>
        <v>#DIV/0!</v>
      </c>
      <c r="CQ9" s="75" t="e">
        <f t="shared" si="19"/>
        <v>#DIV/0!</v>
      </c>
      <c r="CR9" s="75" t="e">
        <f t="shared" si="20"/>
        <v>#DIV/0!</v>
      </c>
      <c r="CS9" s="75" t="e">
        <f t="shared" si="21"/>
        <v>#DIV/0!</v>
      </c>
      <c r="CT9" s="75" t="e">
        <f t="shared" si="22"/>
        <v>#DIV/0!</v>
      </c>
      <c r="CU9" s="26" t="e">
        <f>10*LOG10(IF(CM9="",0,POWER(10,((CM9+'ModelParams Lw'!$O$4)/10))) +IF(CN9="",0,POWER(10,((CN9+'ModelParams Lw'!$P$4)/10))) +IF(CO9="",0,POWER(10,((CO9+'ModelParams Lw'!$Q$4)/10))) +IF(CP9="",0,POWER(10,((CP9+'ModelParams Lw'!$R$4)/10))) +IF(CQ9="",0,POWER(10,((CQ9+'ModelParams Lw'!$S$4)/10))) +IF(CR9="",0,POWER(10,((CR9+'ModelParams Lw'!$T$4)/10))) +IF(CS9="",0,POWER(10,((CS9+'ModelParams Lw'!$U$4)/10)))+IF(CT9="",0,POWER(10,((CT9+'ModelParams Lw'!$V$4)/10))))</f>
        <v>#DIV/0!</v>
      </c>
      <c r="CV9" s="26" t="e">
        <f t="shared" si="24"/>
        <v>#DIV/0!</v>
      </c>
      <c r="CW9" s="26" t="e">
        <f>(CM9-'ModelParams Lw'!O$10)/'ModelParams Lw'!O$11</f>
        <v>#DIV/0!</v>
      </c>
      <c r="CX9" s="26" t="e">
        <f>(CN9-'ModelParams Lw'!P$10)/'ModelParams Lw'!P$11</f>
        <v>#DIV/0!</v>
      </c>
      <c r="CY9" s="26" t="e">
        <f>(CO9-'ModelParams Lw'!Q$10)/'ModelParams Lw'!Q$11</f>
        <v>#DIV/0!</v>
      </c>
      <c r="CZ9" s="26" t="e">
        <f>(CP9-'ModelParams Lw'!R$10)/'ModelParams Lw'!R$11</f>
        <v>#DIV/0!</v>
      </c>
      <c r="DA9" s="26" t="e">
        <f>(CQ9-'ModelParams Lw'!S$10)/'ModelParams Lw'!S$11</f>
        <v>#DIV/0!</v>
      </c>
      <c r="DB9" s="26" t="e">
        <f>(CR9-'ModelParams Lw'!T$10)/'ModelParams Lw'!T$11</f>
        <v>#DIV/0!</v>
      </c>
      <c r="DC9" s="26" t="e">
        <f>(CS9-'ModelParams Lw'!U$10)/'ModelParams Lw'!U$11</f>
        <v>#DIV/0!</v>
      </c>
      <c r="DD9" s="26" t="e">
        <f>(CT9-'ModelParams Lw'!V$10)/'ModelParams Lw'!V$11</f>
        <v>#DIV/0!</v>
      </c>
    </row>
    <row r="10" spans="1:108" x14ac:dyDescent="0.25">
      <c r="A10" s="13">
        <f>'Sound Power'!B10</f>
        <v>0</v>
      </c>
      <c r="B10" s="13">
        <f>'Sound Power'!D10</f>
        <v>0</v>
      </c>
      <c r="C10" s="13">
        <f>'Sound Power'!E10</f>
        <v>0</v>
      </c>
      <c r="D10" s="13">
        <f>'Sound Power'!F10</f>
        <v>0</v>
      </c>
      <c r="E10" s="76" t="e">
        <f>IF(Calcul!$F15="SA",'Sound Power'!AZ10,'Sound Power'!O10)</f>
        <v>#DIV/0!</v>
      </c>
      <c r="F10" s="76" t="e">
        <f>IF(Calcul!$F15="SA",'Sound Power'!BA10,'Sound Power'!P10)</f>
        <v>#DIV/0!</v>
      </c>
      <c r="G10" s="76" t="e">
        <f>IF(Calcul!$F15="SA",'Sound Power'!BB10,'Sound Power'!Q10)</f>
        <v>#DIV/0!</v>
      </c>
      <c r="H10" s="76" t="e">
        <f>IF(Calcul!$F15="SA",'Sound Power'!BC10,'Sound Power'!R10)</f>
        <v>#DIV/0!</v>
      </c>
      <c r="I10" s="76" t="e">
        <f>IF(Calcul!$F15="SA",'Sound Power'!BD10,'Sound Power'!S10)</f>
        <v>#DIV/0!</v>
      </c>
      <c r="J10" s="76" t="e">
        <f>IF(Calcul!$F15="SA",'Sound Power'!BE10,'Sound Power'!T10)</f>
        <v>#DIV/0!</v>
      </c>
      <c r="K10" s="76" t="e">
        <f>IF(Calcul!$F15="SA",'Sound Power'!BF10,'Sound Power'!U10)</f>
        <v>#DIV/0!</v>
      </c>
      <c r="L10" s="76" t="e">
        <f>IF(Calcul!$F15="SA",'Sound Power'!BG10,'Sound Power'!V10)</f>
        <v>#DIV/0!</v>
      </c>
      <c r="M10" s="76" t="e">
        <f>'Sound Power'!CI10</f>
        <v>#DIV/0!</v>
      </c>
      <c r="N10" s="76" t="e">
        <f>'Sound Power'!CJ10</f>
        <v>#DIV/0!</v>
      </c>
      <c r="O10" s="76" t="e">
        <f>'Sound Power'!CK10</f>
        <v>#DIV/0!</v>
      </c>
      <c r="P10" s="76" t="e">
        <f>'Sound Power'!CL10</f>
        <v>#DIV/0!</v>
      </c>
      <c r="Q10" s="76" t="e">
        <f>'Sound Power'!CM10</f>
        <v>#DIV/0!</v>
      </c>
      <c r="R10" s="76" t="e">
        <f>'Sound Power'!CN10</f>
        <v>#DIV/0!</v>
      </c>
      <c r="S10" s="76" t="e">
        <f>'Sound Power'!CO10</f>
        <v>#DIV/0!</v>
      </c>
      <c r="T10" s="76" t="e">
        <f>'Sound Power'!CP10</f>
        <v>#DIV/0!</v>
      </c>
      <c r="U10" s="73">
        <f t="shared" si="3"/>
        <v>0</v>
      </c>
      <c r="V10" s="73">
        <f t="shared" si="4"/>
        <v>0</v>
      </c>
      <c r="W10" s="76" t="e">
        <f>('ModelParams Lp'!B$4*10^'ModelParams Lp'!B$5*($U10/$V10)^'ModelParams Lp'!B$6)*3</f>
        <v>#DIV/0!</v>
      </c>
      <c r="X10" s="76" t="e">
        <f>('ModelParams Lp'!C$4*10^'ModelParams Lp'!C$5*($U10/$V10)^'ModelParams Lp'!C$6)*3</f>
        <v>#DIV/0!</v>
      </c>
      <c r="Y10" s="76" t="e">
        <f>('ModelParams Lp'!D$4*10^'ModelParams Lp'!D$5*($U10/$V10)^'ModelParams Lp'!D$6)*3</f>
        <v>#DIV/0!</v>
      </c>
      <c r="Z10" s="76" t="e">
        <f>('ModelParams Lp'!E$4*10^'ModelParams Lp'!E$5*($U10/$V10)^'ModelParams Lp'!E$6)*3</f>
        <v>#DIV/0!</v>
      </c>
      <c r="AA10" s="76" t="e">
        <f>('ModelParams Lp'!F$4*10^'ModelParams Lp'!F$5*($U10/$V10)^'ModelParams Lp'!F$6)*3</f>
        <v>#DIV/0!</v>
      </c>
      <c r="AB10" s="76" t="e">
        <f>('ModelParams Lp'!G$4*10^'ModelParams Lp'!G$5*($U10/$V10)^'ModelParams Lp'!G$6)*3</f>
        <v>#DIV/0!</v>
      </c>
      <c r="AC10" s="76" t="e">
        <f>('ModelParams Lp'!H$4*10^'ModelParams Lp'!H$5*($U10/$V10)^'ModelParams Lp'!H$6)*3</f>
        <v>#DIV/0!</v>
      </c>
      <c r="AD10" s="76" t="e">
        <f>('ModelParams Lp'!I$4*10^'ModelParams Lp'!I$5*($U10/$V10)^'ModelParams Lp'!I$6)*3</f>
        <v>#DIV/0!</v>
      </c>
      <c r="AE10" s="62" t="e">
        <f t="shared" si="5"/>
        <v>#DIV/0!</v>
      </c>
      <c r="AF10" s="62" t="e">
        <f>IF(AE10&lt;'ModelParams Lp'!$B$16,-1,IF(AE10&lt;'ModelParams Lp'!$C$16,0,IF(AE10&lt;'ModelParams Lp'!$D$16,1,IF(AE10&lt;'ModelParams Lp'!$E$16,2,IF(AE10&lt;'ModelParams Lp'!$F$16,3,IF(AE10&lt;'ModelParams Lp'!$G$16,4,IF(AE10&lt;'ModelParams Lp'!$H$16,5,6)))))))</f>
        <v>#DIV/0!</v>
      </c>
      <c r="AG10" s="76" t="e">
        <f ca="1">IF($AF10&gt;1,0,OFFSET('ModelParams Lp'!$C$12,0,-'Sound Pressure'!$AF10))</f>
        <v>#DIV/0!</v>
      </c>
      <c r="AH10" s="76" t="e">
        <f ca="1">IF($AF10&gt;2,0,OFFSET('ModelParams Lp'!$D$12,0,-'Sound Pressure'!$AF10))</f>
        <v>#DIV/0!</v>
      </c>
      <c r="AI10" s="76" t="e">
        <f ca="1">IF($AF10&gt;3,0,OFFSET('ModelParams Lp'!$E$12,0,-'Sound Pressure'!$AF10))</f>
        <v>#DIV/0!</v>
      </c>
      <c r="AJ10" s="76" t="e">
        <f ca="1">IF($AF10&gt;4,0,OFFSET('ModelParams Lp'!$F$12,0,-'Sound Pressure'!$AF10))</f>
        <v>#DIV/0!</v>
      </c>
      <c r="AK10" s="76" t="e">
        <f ca="1">IF($AF10&gt;3,0,OFFSET('ModelParams Lp'!$G$12,0,-'Sound Pressure'!$AF10))</f>
        <v>#DIV/0!</v>
      </c>
      <c r="AL10" s="76" t="e">
        <f ca="1">IF($AF10&gt;5,0,OFFSET('ModelParams Lp'!$H$12,0,-'Sound Pressure'!$AF10))</f>
        <v>#DIV/0!</v>
      </c>
      <c r="AM10" s="76" t="e">
        <f ca="1">IF($AF10&gt;6,0,OFFSET('ModelParams Lp'!$I$12,0,-'Sound Pressure'!$AF10))</f>
        <v>#DIV/0!</v>
      </c>
      <c r="AN10" s="76" t="e">
        <f ca="1">IF($AF10&gt;7,0,IF($AF$4&lt;0,3,OFFSET('ModelParams Lp'!$J$12,0,-'Sound Pressure'!$AF10)))</f>
        <v>#DIV/0!</v>
      </c>
      <c r="AO10" s="76" t="e">
        <f t="shared" si="6"/>
        <v>#DIV/0!</v>
      </c>
      <c r="AP10" s="76" t="e">
        <f t="shared" si="0"/>
        <v>#DIV/0!</v>
      </c>
      <c r="AQ10" s="76" t="e">
        <f t="shared" si="0"/>
        <v>#DIV/0!</v>
      </c>
      <c r="AR10" s="76" t="e">
        <f t="shared" si="0"/>
        <v>#DIV/0!</v>
      </c>
      <c r="AS10" s="76" t="e">
        <f t="shared" si="0"/>
        <v>#DIV/0!</v>
      </c>
      <c r="AT10" s="76" t="e">
        <f t="shared" si="0"/>
        <v>#DIV/0!</v>
      </c>
      <c r="AU10" s="76" t="e">
        <f t="shared" si="0"/>
        <v>#DIV/0!</v>
      </c>
      <c r="AV10" s="76" t="e">
        <f t="shared" si="0"/>
        <v>#DIV/0!</v>
      </c>
      <c r="AW10" s="76">
        <f>'ModelParams Lp'!B$22</f>
        <v>4</v>
      </c>
      <c r="AX10" s="76">
        <f>'ModelParams Lp'!C$22</f>
        <v>2</v>
      </c>
      <c r="AY10" s="76">
        <f>'ModelParams Lp'!D$22</f>
        <v>1</v>
      </c>
      <c r="AZ10" s="76">
        <f>'ModelParams Lp'!E$22</f>
        <v>0</v>
      </c>
      <c r="BA10" s="76">
        <f>'ModelParams Lp'!F$22</f>
        <v>0</v>
      </c>
      <c r="BB10" s="76">
        <f>'ModelParams Lp'!G$22</f>
        <v>0</v>
      </c>
      <c r="BC10" s="76">
        <f>'ModelParams Lp'!H$22</f>
        <v>0</v>
      </c>
      <c r="BD10" s="76">
        <f>'ModelParams Lp'!I$22</f>
        <v>0</v>
      </c>
      <c r="BE10" s="76">
        <f>-10*LOG(2/(4*PI()*2^2)+4/(0.163*(Calcul!$J15*Calcul!$K15)/VLOOKUP(Calcul!$H15,'ModelParams Lp'!$E$37:$F$39,2,0)))</f>
        <v>10.69392464651435</v>
      </c>
      <c r="BF10" s="76">
        <f>-10*LOG(2/(4*PI()*2^2)+4/(0.163*(Calcul!$J15*Calcul!$K15)/VLOOKUP(Calcul!$H15,'ModelParams Lp'!$E$37:$F$39,2,0)))</f>
        <v>10.69392464651435</v>
      </c>
      <c r="BG10" s="76">
        <f>-10*LOG(2/(4*PI()*2^2)+4/(0.163*(Calcul!$J15*Calcul!$K15)/VLOOKUP(Calcul!$H15,'ModelParams Lp'!$E$37:$F$39,2,0)))</f>
        <v>10.69392464651435</v>
      </c>
      <c r="BH10" s="76">
        <f>-10*LOG(2/(4*PI()*2^2)+4/(0.163*(Calcul!$J15*Calcul!$K15)/VLOOKUP(Calcul!$H15,'ModelParams Lp'!$E$37:$F$39,2,0)))</f>
        <v>10.69392464651435</v>
      </c>
      <c r="BI10" s="76">
        <f>-10*LOG(2/(4*PI()*2^2)+4/(0.163*(Calcul!$J15*Calcul!$K15)/VLOOKUP(Calcul!$H15,'ModelParams Lp'!$E$37:$F$39,2,0)))</f>
        <v>10.69392464651435</v>
      </c>
      <c r="BJ10" s="76">
        <f>-10*LOG(2/(4*PI()*2^2)+4/(0.163*(Calcul!$J15*Calcul!$K15)/VLOOKUP(Calcul!$H15,'ModelParams Lp'!$E$37:$F$39,2,0)))</f>
        <v>10.69392464651435</v>
      </c>
      <c r="BK10" s="76">
        <f>-10*LOG(2/(4*PI()*2^2)+4/(0.163*(Calcul!$J15*Calcul!$K15)/VLOOKUP(Calcul!$H15,'ModelParams Lp'!$E$37:$F$39,2,0)))</f>
        <v>10.69392464651435</v>
      </c>
      <c r="BL10" s="76">
        <f>-10*LOG(2/(4*PI()*2^2)+4/(0.163*(Calcul!$J15*Calcul!$K15)/VLOOKUP(Calcul!$H15,'ModelParams Lp'!$E$37:$F$39,2,0)))</f>
        <v>10.69392464651435</v>
      </c>
      <c r="BM10" s="76">
        <f>VLOOKUP(Calcul!$I15,'ModelParams Lp'!$D$28:$O$32,5,0)+BE10</f>
        <v>10.69392464651435</v>
      </c>
      <c r="BN10" s="76">
        <f>VLOOKUP(Calcul!$I15,'ModelParams Lp'!$D$28:$O$32,6,0)+BF10</f>
        <v>13.69392464651435</v>
      </c>
      <c r="BO10" s="76">
        <f>VLOOKUP(Calcul!$I15,'ModelParams Lp'!$D$28:$O$32,7,0)+BG10</f>
        <v>21.69392464651435</v>
      </c>
      <c r="BP10" s="76">
        <f>VLOOKUP(Calcul!$I15,'ModelParams Lp'!$D$28:$O$32,8,0)+BH10</f>
        <v>29.69392464651435</v>
      </c>
      <c r="BQ10" s="76">
        <f>VLOOKUP(Calcul!$I15,'ModelParams Lp'!$D$28:$O$32,9,0)+BI10</f>
        <v>33.693924646514347</v>
      </c>
      <c r="BR10" s="76">
        <f>VLOOKUP(Calcul!$I15,'ModelParams Lp'!$D$28:$O$32,10,0)+BJ10</f>
        <v>33.693924646514347</v>
      </c>
      <c r="BS10" s="76">
        <f>VLOOKUP(Calcul!$I15,'ModelParams Lp'!$D$28:$O$32,11,0)+BK10</f>
        <v>33.693924646514347</v>
      </c>
      <c r="BT10" s="76">
        <f>VLOOKUP(Calcul!$I15,'ModelParams Lp'!$D$28:$O$32,12,0)+BL10</f>
        <v>33.693924646514347</v>
      </c>
      <c r="BU10" s="75" t="e">
        <f t="shared" ca="1" si="7"/>
        <v>#DIV/0!</v>
      </c>
      <c r="BV10" s="75" t="e">
        <f t="shared" ca="1" si="8"/>
        <v>#DIV/0!</v>
      </c>
      <c r="BW10" s="75" t="e">
        <f t="shared" ca="1" si="9"/>
        <v>#DIV/0!</v>
      </c>
      <c r="BX10" s="75" t="e">
        <f t="shared" ca="1" si="10"/>
        <v>#DIV/0!</v>
      </c>
      <c r="BY10" s="75" t="e">
        <f t="shared" ca="1" si="11"/>
        <v>#DIV/0!</v>
      </c>
      <c r="BZ10" s="75" t="e">
        <f t="shared" ca="1" si="12"/>
        <v>#DIV/0!</v>
      </c>
      <c r="CA10" s="75" t="e">
        <f t="shared" ca="1" si="13"/>
        <v>#DIV/0!</v>
      </c>
      <c r="CB10" s="75" t="e">
        <f t="shared" ca="1" si="14"/>
        <v>#DIV/0!</v>
      </c>
      <c r="CC10" s="26" t="e">
        <f ca="1">10*LOG10(IF(BU10="",0,POWER(10,((BU10+'ModelParams Lw'!$O$4)/10))) +IF(BV10="",0,POWER(10,((BV10+'ModelParams Lw'!$P$4)/10))) +IF(BW10="",0,POWER(10,((BW10+'ModelParams Lw'!$Q$4)/10))) +IF(BX10="",0,POWER(10,((BX10+'ModelParams Lw'!$R$4)/10))) +IF(BY10="",0,POWER(10,((BY10+'ModelParams Lw'!$S$4)/10))) +IF(BZ10="",0,POWER(10,((BZ10+'ModelParams Lw'!$T$4)/10))) +IF(CA10="",0,POWER(10,((CA10+'ModelParams Lw'!$U$4)/10)))+IF(CB10="",0,POWER(10,((CB10+'ModelParams Lw'!$V$4)/10))))</f>
        <v>#DIV/0!</v>
      </c>
      <c r="CD10" s="26" t="e">
        <f t="shared" ca="1" si="15"/>
        <v>#DIV/0!</v>
      </c>
      <c r="CE10" s="26" t="e">
        <f ca="1">(BU10-'ModelParams Lw'!O$10)/'ModelParams Lw'!O$11</f>
        <v>#DIV/0!</v>
      </c>
      <c r="CF10" s="26" t="e">
        <f ca="1">(BV10-'ModelParams Lw'!P$10)/'ModelParams Lw'!P$11</f>
        <v>#DIV/0!</v>
      </c>
      <c r="CG10" s="26" t="e">
        <f ca="1">(BW10-'ModelParams Lw'!Q$10)/'ModelParams Lw'!Q$11</f>
        <v>#DIV/0!</v>
      </c>
      <c r="CH10" s="26" t="e">
        <f ca="1">(BX10-'ModelParams Lw'!R$10)/'ModelParams Lw'!R$11</f>
        <v>#DIV/0!</v>
      </c>
      <c r="CI10" s="26" t="e">
        <f ca="1">(BY10-'ModelParams Lw'!S$10)/'ModelParams Lw'!S$11</f>
        <v>#DIV/0!</v>
      </c>
      <c r="CJ10" s="26" t="e">
        <f ca="1">(BZ10-'ModelParams Lw'!T$10)/'ModelParams Lw'!T$11</f>
        <v>#DIV/0!</v>
      </c>
      <c r="CK10" s="26" t="e">
        <f ca="1">(CA10-'ModelParams Lw'!U$10)/'ModelParams Lw'!U$11</f>
        <v>#DIV/0!</v>
      </c>
      <c r="CL10" s="26" t="e">
        <f ca="1">(CB10-'ModelParams Lw'!V$10)/'ModelParams Lw'!V$11</f>
        <v>#DIV/0!</v>
      </c>
      <c r="CM10" s="75" t="e">
        <f t="shared" si="16"/>
        <v>#DIV/0!</v>
      </c>
      <c r="CN10" s="75" t="e">
        <f t="shared" si="17"/>
        <v>#DIV/0!</v>
      </c>
      <c r="CO10" s="75" t="e">
        <f t="shared" si="23"/>
        <v>#DIV/0!</v>
      </c>
      <c r="CP10" s="75" t="e">
        <f t="shared" si="18"/>
        <v>#DIV/0!</v>
      </c>
      <c r="CQ10" s="75" t="e">
        <f t="shared" si="19"/>
        <v>#DIV/0!</v>
      </c>
      <c r="CR10" s="75" t="e">
        <f t="shared" si="20"/>
        <v>#DIV/0!</v>
      </c>
      <c r="CS10" s="75" t="e">
        <f t="shared" si="21"/>
        <v>#DIV/0!</v>
      </c>
      <c r="CT10" s="75" t="e">
        <f t="shared" si="22"/>
        <v>#DIV/0!</v>
      </c>
      <c r="CU10" s="26" t="e">
        <f>10*LOG10(IF(CM10="",0,POWER(10,((CM10+'ModelParams Lw'!$O$4)/10))) +IF(CN10="",0,POWER(10,((CN10+'ModelParams Lw'!$P$4)/10))) +IF(CO10="",0,POWER(10,((CO10+'ModelParams Lw'!$Q$4)/10))) +IF(CP10="",0,POWER(10,((CP10+'ModelParams Lw'!$R$4)/10))) +IF(CQ10="",0,POWER(10,((CQ10+'ModelParams Lw'!$S$4)/10))) +IF(CR10="",0,POWER(10,((CR10+'ModelParams Lw'!$T$4)/10))) +IF(CS10="",0,POWER(10,((CS10+'ModelParams Lw'!$U$4)/10)))+IF(CT10="",0,POWER(10,((CT10+'ModelParams Lw'!$V$4)/10))))</f>
        <v>#DIV/0!</v>
      </c>
      <c r="CV10" s="26" t="e">
        <f t="shared" si="24"/>
        <v>#DIV/0!</v>
      </c>
      <c r="CW10" s="26" t="e">
        <f>(CM10-'ModelParams Lw'!O$10)/'ModelParams Lw'!O$11</f>
        <v>#DIV/0!</v>
      </c>
      <c r="CX10" s="26" t="e">
        <f>(CN10-'ModelParams Lw'!P$10)/'ModelParams Lw'!P$11</f>
        <v>#DIV/0!</v>
      </c>
      <c r="CY10" s="26" t="e">
        <f>(CO10-'ModelParams Lw'!Q$10)/'ModelParams Lw'!Q$11</f>
        <v>#DIV/0!</v>
      </c>
      <c r="CZ10" s="26" t="e">
        <f>(CP10-'ModelParams Lw'!R$10)/'ModelParams Lw'!R$11</f>
        <v>#DIV/0!</v>
      </c>
      <c r="DA10" s="26" t="e">
        <f>(CQ10-'ModelParams Lw'!S$10)/'ModelParams Lw'!S$11</f>
        <v>#DIV/0!</v>
      </c>
      <c r="DB10" s="26" t="e">
        <f>(CR10-'ModelParams Lw'!T$10)/'ModelParams Lw'!T$11</f>
        <v>#DIV/0!</v>
      </c>
      <c r="DC10" s="26" t="e">
        <f>(CS10-'ModelParams Lw'!U$10)/'ModelParams Lw'!U$11</f>
        <v>#DIV/0!</v>
      </c>
      <c r="DD10" s="26" t="e">
        <f>(CT10-'ModelParams Lw'!V$10)/'ModelParams Lw'!V$11</f>
        <v>#DIV/0!</v>
      </c>
    </row>
    <row r="11" spans="1:108" x14ac:dyDescent="0.25">
      <c r="A11" s="13">
        <f>'Sound Power'!B11</f>
        <v>0</v>
      </c>
      <c r="B11" s="13">
        <f>'Sound Power'!D11</f>
        <v>0</v>
      </c>
      <c r="C11" s="13">
        <f>'Sound Power'!E11</f>
        <v>0</v>
      </c>
      <c r="D11" s="13">
        <f>'Sound Power'!F11</f>
        <v>0</v>
      </c>
      <c r="E11" s="76" t="e">
        <f>IF(Calcul!$F16="SA",'Sound Power'!AZ11,'Sound Power'!O11)</f>
        <v>#DIV/0!</v>
      </c>
      <c r="F11" s="76" t="e">
        <f>IF(Calcul!$F16="SA",'Sound Power'!BA11,'Sound Power'!P11)</f>
        <v>#DIV/0!</v>
      </c>
      <c r="G11" s="76" t="e">
        <f>IF(Calcul!$F16="SA",'Sound Power'!BB11,'Sound Power'!Q11)</f>
        <v>#DIV/0!</v>
      </c>
      <c r="H11" s="76" t="e">
        <f>IF(Calcul!$F16="SA",'Sound Power'!BC11,'Sound Power'!R11)</f>
        <v>#DIV/0!</v>
      </c>
      <c r="I11" s="76" t="e">
        <f>IF(Calcul!$F16="SA",'Sound Power'!BD11,'Sound Power'!S11)</f>
        <v>#DIV/0!</v>
      </c>
      <c r="J11" s="76" t="e">
        <f>IF(Calcul!$F16="SA",'Sound Power'!BE11,'Sound Power'!T11)</f>
        <v>#DIV/0!</v>
      </c>
      <c r="K11" s="76" t="e">
        <f>IF(Calcul!$F16="SA",'Sound Power'!BF11,'Sound Power'!U11)</f>
        <v>#DIV/0!</v>
      </c>
      <c r="L11" s="76" t="e">
        <f>IF(Calcul!$F16="SA",'Sound Power'!BG11,'Sound Power'!V11)</f>
        <v>#DIV/0!</v>
      </c>
      <c r="M11" s="76" t="e">
        <f>'Sound Power'!CI11</f>
        <v>#DIV/0!</v>
      </c>
      <c r="N11" s="76" t="e">
        <f>'Sound Power'!CJ11</f>
        <v>#DIV/0!</v>
      </c>
      <c r="O11" s="76" t="e">
        <f>'Sound Power'!CK11</f>
        <v>#DIV/0!</v>
      </c>
      <c r="P11" s="76" t="e">
        <f>'Sound Power'!CL11</f>
        <v>#DIV/0!</v>
      </c>
      <c r="Q11" s="76" t="e">
        <f>'Sound Power'!CM11</f>
        <v>#DIV/0!</v>
      </c>
      <c r="R11" s="76" t="e">
        <f>'Sound Power'!CN11</f>
        <v>#DIV/0!</v>
      </c>
      <c r="S11" s="76" t="e">
        <f>'Sound Power'!CO11</f>
        <v>#DIV/0!</v>
      </c>
      <c r="T11" s="76" t="e">
        <f>'Sound Power'!CP11</f>
        <v>#DIV/0!</v>
      </c>
      <c r="U11" s="73">
        <f t="shared" si="3"/>
        <v>0</v>
      </c>
      <c r="V11" s="73">
        <f t="shared" si="4"/>
        <v>0</v>
      </c>
      <c r="W11" s="76" t="e">
        <f>('ModelParams Lp'!B$4*10^'ModelParams Lp'!B$5*($U11/$V11)^'ModelParams Lp'!B$6)*3</f>
        <v>#DIV/0!</v>
      </c>
      <c r="X11" s="76" t="e">
        <f>('ModelParams Lp'!C$4*10^'ModelParams Lp'!C$5*($U11/$V11)^'ModelParams Lp'!C$6)*3</f>
        <v>#DIV/0!</v>
      </c>
      <c r="Y11" s="76" t="e">
        <f>('ModelParams Lp'!D$4*10^'ModelParams Lp'!D$5*($U11/$V11)^'ModelParams Lp'!D$6)*3</f>
        <v>#DIV/0!</v>
      </c>
      <c r="Z11" s="76" t="e">
        <f>('ModelParams Lp'!E$4*10^'ModelParams Lp'!E$5*($U11/$V11)^'ModelParams Lp'!E$6)*3</f>
        <v>#DIV/0!</v>
      </c>
      <c r="AA11" s="76" t="e">
        <f>('ModelParams Lp'!F$4*10^'ModelParams Lp'!F$5*($U11/$V11)^'ModelParams Lp'!F$6)*3</f>
        <v>#DIV/0!</v>
      </c>
      <c r="AB11" s="76" t="e">
        <f>('ModelParams Lp'!G$4*10^'ModelParams Lp'!G$5*($U11/$V11)^'ModelParams Lp'!G$6)*3</f>
        <v>#DIV/0!</v>
      </c>
      <c r="AC11" s="76" t="e">
        <f>('ModelParams Lp'!H$4*10^'ModelParams Lp'!H$5*($U11/$V11)^'ModelParams Lp'!H$6)*3</f>
        <v>#DIV/0!</v>
      </c>
      <c r="AD11" s="76" t="e">
        <f>('ModelParams Lp'!I$4*10^'ModelParams Lp'!I$5*($U11/$V11)^'ModelParams Lp'!I$6)*3</f>
        <v>#DIV/0!</v>
      </c>
      <c r="AE11" s="62" t="e">
        <f t="shared" si="5"/>
        <v>#DIV/0!</v>
      </c>
      <c r="AF11" s="62" t="e">
        <f>IF(AE11&lt;'ModelParams Lp'!$B$16,-1,IF(AE11&lt;'ModelParams Lp'!$C$16,0,IF(AE11&lt;'ModelParams Lp'!$D$16,1,IF(AE11&lt;'ModelParams Lp'!$E$16,2,IF(AE11&lt;'ModelParams Lp'!$F$16,3,IF(AE11&lt;'ModelParams Lp'!$G$16,4,IF(AE11&lt;'ModelParams Lp'!$H$16,5,6)))))))</f>
        <v>#DIV/0!</v>
      </c>
      <c r="AG11" s="76" t="e">
        <f ca="1">IF($AF11&gt;1,0,OFFSET('ModelParams Lp'!$C$12,0,-'Sound Pressure'!$AF11))</f>
        <v>#DIV/0!</v>
      </c>
      <c r="AH11" s="76" t="e">
        <f ca="1">IF($AF11&gt;2,0,OFFSET('ModelParams Lp'!$D$12,0,-'Sound Pressure'!$AF11))</f>
        <v>#DIV/0!</v>
      </c>
      <c r="AI11" s="76" t="e">
        <f ca="1">IF($AF11&gt;3,0,OFFSET('ModelParams Lp'!$E$12,0,-'Sound Pressure'!$AF11))</f>
        <v>#DIV/0!</v>
      </c>
      <c r="AJ11" s="76" t="e">
        <f ca="1">IF($AF11&gt;4,0,OFFSET('ModelParams Lp'!$F$12,0,-'Sound Pressure'!$AF11))</f>
        <v>#DIV/0!</v>
      </c>
      <c r="AK11" s="76" t="e">
        <f ca="1">IF($AF11&gt;3,0,OFFSET('ModelParams Lp'!$G$12,0,-'Sound Pressure'!$AF11))</f>
        <v>#DIV/0!</v>
      </c>
      <c r="AL11" s="76" t="e">
        <f ca="1">IF($AF11&gt;5,0,OFFSET('ModelParams Lp'!$H$12,0,-'Sound Pressure'!$AF11))</f>
        <v>#DIV/0!</v>
      </c>
      <c r="AM11" s="76" t="e">
        <f ca="1">IF($AF11&gt;6,0,OFFSET('ModelParams Lp'!$I$12,0,-'Sound Pressure'!$AF11))</f>
        <v>#DIV/0!</v>
      </c>
      <c r="AN11" s="76" t="e">
        <f ca="1">IF($AF11&gt;7,0,IF($AF$4&lt;0,3,OFFSET('ModelParams Lp'!$J$12,0,-'Sound Pressure'!$AF11)))</f>
        <v>#DIV/0!</v>
      </c>
      <c r="AO11" s="76" t="e">
        <f t="shared" si="6"/>
        <v>#DIV/0!</v>
      </c>
      <c r="AP11" s="76" t="e">
        <f t="shared" si="0"/>
        <v>#DIV/0!</v>
      </c>
      <c r="AQ11" s="76" t="e">
        <f t="shared" si="0"/>
        <v>#DIV/0!</v>
      </c>
      <c r="AR11" s="76" t="e">
        <f t="shared" si="0"/>
        <v>#DIV/0!</v>
      </c>
      <c r="AS11" s="76" t="e">
        <f t="shared" si="0"/>
        <v>#DIV/0!</v>
      </c>
      <c r="AT11" s="76" t="e">
        <f t="shared" si="0"/>
        <v>#DIV/0!</v>
      </c>
      <c r="AU11" s="76" t="e">
        <f t="shared" si="0"/>
        <v>#DIV/0!</v>
      </c>
      <c r="AV11" s="76" t="e">
        <f t="shared" si="0"/>
        <v>#DIV/0!</v>
      </c>
      <c r="AW11" s="76">
        <f>'ModelParams Lp'!B$22</f>
        <v>4</v>
      </c>
      <c r="AX11" s="76">
        <f>'ModelParams Lp'!C$22</f>
        <v>2</v>
      </c>
      <c r="AY11" s="76">
        <f>'ModelParams Lp'!D$22</f>
        <v>1</v>
      </c>
      <c r="AZ11" s="76">
        <f>'ModelParams Lp'!E$22</f>
        <v>0</v>
      </c>
      <c r="BA11" s="76">
        <f>'ModelParams Lp'!F$22</f>
        <v>0</v>
      </c>
      <c r="BB11" s="76">
        <f>'ModelParams Lp'!G$22</f>
        <v>0</v>
      </c>
      <c r="BC11" s="76">
        <f>'ModelParams Lp'!H$22</f>
        <v>0</v>
      </c>
      <c r="BD11" s="76">
        <f>'ModelParams Lp'!I$22</f>
        <v>0</v>
      </c>
      <c r="BE11" s="76">
        <f>-10*LOG(2/(4*PI()*2^2)+4/(0.163*(Calcul!$J16*Calcul!$K16)/VLOOKUP(Calcul!$H16,'ModelParams Lp'!$E$37:$F$39,2,0)))</f>
        <v>10.69392464651435</v>
      </c>
      <c r="BF11" s="76">
        <f>-10*LOG(2/(4*PI()*2^2)+4/(0.163*(Calcul!$J16*Calcul!$K16)/VLOOKUP(Calcul!$H16,'ModelParams Lp'!$E$37:$F$39,2,0)))</f>
        <v>10.69392464651435</v>
      </c>
      <c r="BG11" s="76">
        <f>-10*LOG(2/(4*PI()*2^2)+4/(0.163*(Calcul!$J16*Calcul!$K16)/VLOOKUP(Calcul!$H16,'ModelParams Lp'!$E$37:$F$39,2,0)))</f>
        <v>10.69392464651435</v>
      </c>
      <c r="BH11" s="76">
        <f>-10*LOG(2/(4*PI()*2^2)+4/(0.163*(Calcul!$J16*Calcul!$K16)/VLOOKUP(Calcul!$H16,'ModelParams Lp'!$E$37:$F$39,2,0)))</f>
        <v>10.69392464651435</v>
      </c>
      <c r="BI11" s="76">
        <f>-10*LOG(2/(4*PI()*2^2)+4/(0.163*(Calcul!$J16*Calcul!$K16)/VLOOKUP(Calcul!$H16,'ModelParams Lp'!$E$37:$F$39,2,0)))</f>
        <v>10.69392464651435</v>
      </c>
      <c r="BJ11" s="76">
        <f>-10*LOG(2/(4*PI()*2^2)+4/(0.163*(Calcul!$J16*Calcul!$K16)/VLOOKUP(Calcul!$H16,'ModelParams Lp'!$E$37:$F$39,2,0)))</f>
        <v>10.69392464651435</v>
      </c>
      <c r="BK11" s="76">
        <f>-10*LOG(2/(4*PI()*2^2)+4/(0.163*(Calcul!$J16*Calcul!$K16)/VLOOKUP(Calcul!$H16,'ModelParams Lp'!$E$37:$F$39,2,0)))</f>
        <v>10.69392464651435</v>
      </c>
      <c r="BL11" s="76">
        <f>-10*LOG(2/(4*PI()*2^2)+4/(0.163*(Calcul!$J16*Calcul!$K16)/VLOOKUP(Calcul!$H16,'ModelParams Lp'!$E$37:$F$39,2,0)))</f>
        <v>10.69392464651435</v>
      </c>
      <c r="BM11" s="76">
        <f>VLOOKUP(Calcul!$I16,'ModelParams Lp'!$D$28:$O$32,5,0)+BE11</f>
        <v>10.69392464651435</v>
      </c>
      <c r="BN11" s="76">
        <f>VLOOKUP(Calcul!$I16,'ModelParams Lp'!$D$28:$O$32,6,0)+BF11</f>
        <v>13.69392464651435</v>
      </c>
      <c r="BO11" s="76">
        <f>VLOOKUP(Calcul!$I16,'ModelParams Lp'!$D$28:$O$32,7,0)+BG11</f>
        <v>21.69392464651435</v>
      </c>
      <c r="BP11" s="76">
        <f>VLOOKUP(Calcul!$I16,'ModelParams Lp'!$D$28:$O$32,8,0)+BH11</f>
        <v>29.69392464651435</v>
      </c>
      <c r="BQ11" s="76">
        <f>VLOOKUP(Calcul!$I16,'ModelParams Lp'!$D$28:$O$32,9,0)+BI11</f>
        <v>33.693924646514347</v>
      </c>
      <c r="BR11" s="76">
        <f>VLOOKUP(Calcul!$I16,'ModelParams Lp'!$D$28:$O$32,10,0)+BJ11</f>
        <v>33.693924646514347</v>
      </c>
      <c r="BS11" s="76">
        <f>VLOOKUP(Calcul!$I16,'ModelParams Lp'!$D$28:$O$32,11,0)+BK11</f>
        <v>33.693924646514347</v>
      </c>
      <c r="BT11" s="76">
        <f>VLOOKUP(Calcul!$I16,'ModelParams Lp'!$D$28:$O$32,12,0)+BL11</f>
        <v>33.693924646514347</v>
      </c>
      <c r="BU11" s="75" t="e">
        <f t="shared" ca="1" si="7"/>
        <v>#DIV/0!</v>
      </c>
      <c r="BV11" s="75" t="e">
        <f t="shared" ca="1" si="8"/>
        <v>#DIV/0!</v>
      </c>
      <c r="BW11" s="75" t="e">
        <f t="shared" ca="1" si="9"/>
        <v>#DIV/0!</v>
      </c>
      <c r="BX11" s="75" t="e">
        <f t="shared" ca="1" si="10"/>
        <v>#DIV/0!</v>
      </c>
      <c r="BY11" s="75" t="e">
        <f t="shared" ca="1" si="11"/>
        <v>#DIV/0!</v>
      </c>
      <c r="BZ11" s="75" t="e">
        <f t="shared" ca="1" si="12"/>
        <v>#DIV/0!</v>
      </c>
      <c r="CA11" s="75" t="e">
        <f t="shared" ca="1" si="13"/>
        <v>#DIV/0!</v>
      </c>
      <c r="CB11" s="75" t="e">
        <f t="shared" ca="1" si="14"/>
        <v>#DIV/0!</v>
      </c>
      <c r="CC11" s="26" t="e">
        <f ca="1">10*LOG10(IF(BU11="",0,POWER(10,((BU11+'ModelParams Lw'!$O$4)/10))) +IF(BV11="",0,POWER(10,((BV11+'ModelParams Lw'!$P$4)/10))) +IF(BW11="",0,POWER(10,((BW11+'ModelParams Lw'!$Q$4)/10))) +IF(BX11="",0,POWER(10,((BX11+'ModelParams Lw'!$R$4)/10))) +IF(BY11="",0,POWER(10,((BY11+'ModelParams Lw'!$S$4)/10))) +IF(BZ11="",0,POWER(10,((BZ11+'ModelParams Lw'!$T$4)/10))) +IF(CA11="",0,POWER(10,((CA11+'ModelParams Lw'!$U$4)/10)))+IF(CB11="",0,POWER(10,((CB11+'ModelParams Lw'!$V$4)/10))))</f>
        <v>#DIV/0!</v>
      </c>
      <c r="CD11" s="26" t="e">
        <f t="shared" ca="1" si="15"/>
        <v>#DIV/0!</v>
      </c>
      <c r="CE11" s="26" t="e">
        <f ca="1">(BU11-'ModelParams Lw'!O$10)/'ModelParams Lw'!O$11</f>
        <v>#DIV/0!</v>
      </c>
      <c r="CF11" s="26" t="e">
        <f ca="1">(BV11-'ModelParams Lw'!P$10)/'ModelParams Lw'!P$11</f>
        <v>#DIV/0!</v>
      </c>
      <c r="CG11" s="26" t="e">
        <f ca="1">(BW11-'ModelParams Lw'!Q$10)/'ModelParams Lw'!Q$11</f>
        <v>#DIV/0!</v>
      </c>
      <c r="CH11" s="26" t="e">
        <f ca="1">(BX11-'ModelParams Lw'!R$10)/'ModelParams Lw'!R$11</f>
        <v>#DIV/0!</v>
      </c>
      <c r="CI11" s="26" t="e">
        <f ca="1">(BY11-'ModelParams Lw'!S$10)/'ModelParams Lw'!S$11</f>
        <v>#DIV/0!</v>
      </c>
      <c r="CJ11" s="26" t="e">
        <f ca="1">(BZ11-'ModelParams Lw'!T$10)/'ModelParams Lw'!T$11</f>
        <v>#DIV/0!</v>
      </c>
      <c r="CK11" s="26" t="e">
        <f ca="1">(CA11-'ModelParams Lw'!U$10)/'ModelParams Lw'!U$11</f>
        <v>#DIV/0!</v>
      </c>
      <c r="CL11" s="26" t="e">
        <f ca="1">(CB11-'ModelParams Lw'!V$10)/'ModelParams Lw'!V$11</f>
        <v>#DIV/0!</v>
      </c>
      <c r="CM11" s="75" t="e">
        <f t="shared" si="16"/>
        <v>#DIV/0!</v>
      </c>
      <c r="CN11" s="75" t="e">
        <f t="shared" si="17"/>
        <v>#DIV/0!</v>
      </c>
      <c r="CO11" s="75" t="e">
        <f t="shared" si="23"/>
        <v>#DIV/0!</v>
      </c>
      <c r="CP11" s="75" t="e">
        <f t="shared" si="18"/>
        <v>#DIV/0!</v>
      </c>
      <c r="CQ11" s="75" t="e">
        <f t="shared" si="19"/>
        <v>#DIV/0!</v>
      </c>
      <c r="CR11" s="75" t="e">
        <f t="shared" si="20"/>
        <v>#DIV/0!</v>
      </c>
      <c r="CS11" s="75" t="e">
        <f t="shared" si="21"/>
        <v>#DIV/0!</v>
      </c>
      <c r="CT11" s="75" t="e">
        <f t="shared" si="22"/>
        <v>#DIV/0!</v>
      </c>
      <c r="CU11" s="26" t="e">
        <f>10*LOG10(IF(CM11="",0,POWER(10,((CM11+'ModelParams Lw'!$O$4)/10))) +IF(CN11="",0,POWER(10,((CN11+'ModelParams Lw'!$P$4)/10))) +IF(CO11="",0,POWER(10,((CO11+'ModelParams Lw'!$Q$4)/10))) +IF(CP11="",0,POWER(10,((CP11+'ModelParams Lw'!$R$4)/10))) +IF(CQ11="",0,POWER(10,((CQ11+'ModelParams Lw'!$S$4)/10))) +IF(CR11="",0,POWER(10,((CR11+'ModelParams Lw'!$T$4)/10))) +IF(CS11="",0,POWER(10,((CS11+'ModelParams Lw'!$U$4)/10)))+IF(CT11="",0,POWER(10,((CT11+'ModelParams Lw'!$V$4)/10))))</f>
        <v>#DIV/0!</v>
      </c>
      <c r="CV11" s="26" t="e">
        <f t="shared" si="24"/>
        <v>#DIV/0!</v>
      </c>
      <c r="CW11" s="26" t="e">
        <f>(CM11-'ModelParams Lw'!O$10)/'ModelParams Lw'!O$11</f>
        <v>#DIV/0!</v>
      </c>
      <c r="CX11" s="26" t="e">
        <f>(CN11-'ModelParams Lw'!P$10)/'ModelParams Lw'!P$11</f>
        <v>#DIV/0!</v>
      </c>
      <c r="CY11" s="26" t="e">
        <f>(CO11-'ModelParams Lw'!Q$10)/'ModelParams Lw'!Q$11</f>
        <v>#DIV/0!</v>
      </c>
      <c r="CZ11" s="26" t="e">
        <f>(CP11-'ModelParams Lw'!R$10)/'ModelParams Lw'!R$11</f>
        <v>#DIV/0!</v>
      </c>
      <c r="DA11" s="26" t="e">
        <f>(CQ11-'ModelParams Lw'!S$10)/'ModelParams Lw'!S$11</f>
        <v>#DIV/0!</v>
      </c>
      <c r="DB11" s="26" t="e">
        <f>(CR11-'ModelParams Lw'!T$10)/'ModelParams Lw'!T$11</f>
        <v>#DIV/0!</v>
      </c>
      <c r="DC11" s="26" t="e">
        <f>(CS11-'ModelParams Lw'!U$10)/'ModelParams Lw'!U$11</f>
        <v>#DIV/0!</v>
      </c>
      <c r="DD11" s="26" t="e">
        <f>(CT11-'ModelParams Lw'!V$10)/'ModelParams Lw'!V$11</f>
        <v>#DIV/0!</v>
      </c>
    </row>
    <row r="12" spans="1:108" x14ac:dyDescent="0.25">
      <c r="A12" s="13">
        <f>'Sound Power'!B12</f>
        <v>0</v>
      </c>
      <c r="B12" s="13">
        <f>'Sound Power'!D12</f>
        <v>0</v>
      </c>
      <c r="C12" s="13">
        <f>'Sound Power'!E12</f>
        <v>0</v>
      </c>
      <c r="D12" s="13">
        <f>'Sound Power'!F12</f>
        <v>0</v>
      </c>
      <c r="E12" s="76" t="e">
        <f>IF(Calcul!$F17="SA",'Sound Power'!AZ12,'Sound Power'!O12)</f>
        <v>#DIV/0!</v>
      </c>
      <c r="F12" s="76" t="e">
        <f>IF(Calcul!$F17="SA",'Sound Power'!BA12,'Sound Power'!P12)</f>
        <v>#DIV/0!</v>
      </c>
      <c r="G12" s="76" t="e">
        <f>IF(Calcul!$F17="SA",'Sound Power'!BB12,'Sound Power'!Q12)</f>
        <v>#DIV/0!</v>
      </c>
      <c r="H12" s="76" t="e">
        <f>IF(Calcul!$F17="SA",'Sound Power'!BC12,'Sound Power'!R12)</f>
        <v>#DIV/0!</v>
      </c>
      <c r="I12" s="76" t="e">
        <f>IF(Calcul!$F17="SA",'Sound Power'!BD12,'Sound Power'!S12)</f>
        <v>#DIV/0!</v>
      </c>
      <c r="J12" s="76" t="e">
        <f>IF(Calcul!$F17="SA",'Sound Power'!BE12,'Sound Power'!T12)</f>
        <v>#DIV/0!</v>
      </c>
      <c r="K12" s="76" t="e">
        <f>IF(Calcul!$F17="SA",'Sound Power'!BF12,'Sound Power'!U12)</f>
        <v>#DIV/0!</v>
      </c>
      <c r="L12" s="76" t="e">
        <f>IF(Calcul!$F17="SA",'Sound Power'!BG12,'Sound Power'!V12)</f>
        <v>#DIV/0!</v>
      </c>
      <c r="M12" s="76" t="e">
        <f>'Sound Power'!CI12</f>
        <v>#DIV/0!</v>
      </c>
      <c r="N12" s="76" t="e">
        <f>'Sound Power'!CJ12</f>
        <v>#DIV/0!</v>
      </c>
      <c r="O12" s="76" t="e">
        <f>'Sound Power'!CK12</f>
        <v>#DIV/0!</v>
      </c>
      <c r="P12" s="76" t="e">
        <f>'Sound Power'!CL12</f>
        <v>#DIV/0!</v>
      </c>
      <c r="Q12" s="76" t="e">
        <f>'Sound Power'!CM12</f>
        <v>#DIV/0!</v>
      </c>
      <c r="R12" s="76" t="e">
        <f>'Sound Power'!CN12</f>
        <v>#DIV/0!</v>
      </c>
      <c r="S12" s="76" t="e">
        <f>'Sound Power'!CO12</f>
        <v>#DIV/0!</v>
      </c>
      <c r="T12" s="76" t="e">
        <f>'Sound Power'!CP12</f>
        <v>#DIV/0!</v>
      </c>
      <c r="U12" s="73">
        <f t="shared" si="3"/>
        <v>0</v>
      </c>
      <c r="V12" s="73">
        <f t="shared" si="4"/>
        <v>0</v>
      </c>
      <c r="W12" s="76" t="e">
        <f>('ModelParams Lp'!B$4*10^'ModelParams Lp'!B$5*($U12/$V12)^'ModelParams Lp'!B$6)*3</f>
        <v>#DIV/0!</v>
      </c>
      <c r="X12" s="76" t="e">
        <f>('ModelParams Lp'!C$4*10^'ModelParams Lp'!C$5*($U12/$V12)^'ModelParams Lp'!C$6)*3</f>
        <v>#DIV/0!</v>
      </c>
      <c r="Y12" s="76" t="e">
        <f>('ModelParams Lp'!D$4*10^'ModelParams Lp'!D$5*($U12/$V12)^'ModelParams Lp'!D$6)*3</f>
        <v>#DIV/0!</v>
      </c>
      <c r="Z12" s="76" t="e">
        <f>('ModelParams Lp'!E$4*10^'ModelParams Lp'!E$5*($U12/$V12)^'ModelParams Lp'!E$6)*3</f>
        <v>#DIV/0!</v>
      </c>
      <c r="AA12" s="76" t="e">
        <f>('ModelParams Lp'!F$4*10^'ModelParams Lp'!F$5*($U12/$V12)^'ModelParams Lp'!F$6)*3</f>
        <v>#DIV/0!</v>
      </c>
      <c r="AB12" s="76" t="e">
        <f>('ModelParams Lp'!G$4*10^'ModelParams Lp'!G$5*($U12/$V12)^'ModelParams Lp'!G$6)*3</f>
        <v>#DIV/0!</v>
      </c>
      <c r="AC12" s="76" t="e">
        <f>('ModelParams Lp'!H$4*10^'ModelParams Lp'!H$5*($U12/$V12)^'ModelParams Lp'!H$6)*3</f>
        <v>#DIV/0!</v>
      </c>
      <c r="AD12" s="76" t="e">
        <f>('ModelParams Lp'!I$4*10^'ModelParams Lp'!I$5*($U12/$V12)^'ModelParams Lp'!I$6)*3</f>
        <v>#DIV/0!</v>
      </c>
      <c r="AE12" s="62" t="e">
        <f t="shared" si="5"/>
        <v>#DIV/0!</v>
      </c>
      <c r="AF12" s="62" t="e">
        <f>IF(AE12&lt;'ModelParams Lp'!$B$16,-1,IF(AE12&lt;'ModelParams Lp'!$C$16,0,IF(AE12&lt;'ModelParams Lp'!$D$16,1,IF(AE12&lt;'ModelParams Lp'!$E$16,2,IF(AE12&lt;'ModelParams Lp'!$F$16,3,IF(AE12&lt;'ModelParams Lp'!$G$16,4,IF(AE12&lt;'ModelParams Lp'!$H$16,5,6)))))))</f>
        <v>#DIV/0!</v>
      </c>
      <c r="AG12" s="76" t="e">
        <f ca="1">IF($AF12&gt;1,0,OFFSET('ModelParams Lp'!$C$12,0,-'Sound Pressure'!$AF12))</f>
        <v>#DIV/0!</v>
      </c>
      <c r="AH12" s="76" t="e">
        <f ca="1">IF($AF12&gt;2,0,OFFSET('ModelParams Lp'!$D$12,0,-'Sound Pressure'!$AF12))</f>
        <v>#DIV/0!</v>
      </c>
      <c r="AI12" s="76" t="e">
        <f ca="1">IF($AF12&gt;3,0,OFFSET('ModelParams Lp'!$E$12,0,-'Sound Pressure'!$AF12))</f>
        <v>#DIV/0!</v>
      </c>
      <c r="AJ12" s="76" t="e">
        <f ca="1">IF($AF12&gt;4,0,OFFSET('ModelParams Lp'!$F$12,0,-'Sound Pressure'!$AF12))</f>
        <v>#DIV/0!</v>
      </c>
      <c r="AK12" s="76" t="e">
        <f ca="1">IF($AF12&gt;3,0,OFFSET('ModelParams Lp'!$G$12,0,-'Sound Pressure'!$AF12))</f>
        <v>#DIV/0!</v>
      </c>
      <c r="AL12" s="76" t="e">
        <f ca="1">IF($AF12&gt;5,0,OFFSET('ModelParams Lp'!$H$12,0,-'Sound Pressure'!$AF12))</f>
        <v>#DIV/0!</v>
      </c>
      <c r="AM12" s="76" t="e">
        <f ca="1">IF($AF12&gt;6,0,OFFSET('ModelParams Lp'!$I$12,0,-'Sound Pressure'!$AF12))</f>
        <v>#DIV/0!</v>
      </c>
      <c r="AN12" s="76" t="e">
        <f ca="1">IF($AF12&gt;7,0,IF($AF$4&lt;0,3,OFFSET('ModelParams Lp'!$J$12,0,-'Sound Pressure'!$AF12)))</f>
        <v>#DIV/0!</v>
      </c>
      <c r="AO12" s="76" t="e">
        <f t="shared" si="6"/>
        <v>#DIV/0!</v>
      </c>
      <c r="AP12" s="76" t="e">
        <f t="shared" si="0"/>
        <v>#DIV/0!</v>
      </c>
      <c r="AQ12" s="76" t="e">
        <f t="shared" si="0"/>
        <v>#DIV/0!</v>
      </c>
      <c r="AR12" s="76" t="e">
        <f t="shared" si="0"/>
        <v>#DIV/0!</v>
      </c>
      <c r="AS12" s="76" t="e">
        <f t="shared" si="0"/>
        <v>#DIV/0!</v>
      </c>
      <c r="AT12" s="76" t="e">
        <f t="shared" si="0"/>
        <v>#DIV/0!</v>
      </c>
      <c r="AU12" s="76" t="e">
        <f t="shared" si="0"/>
        <v>#DIV/0!</v>
      </c>
      <c r="AV12" s="76" t="e">
        <f t="shared" si="0"/>
        <v>#DIV/0!</v>
      </c>
      <c r="AW12" s="76">
        <f>'ModelParams Lp'!B$22</f>
        <v>4</v>
      </c>
      <c r="AX12" s="76">
        <f>'ModelParams Lp'!C$22</f>
        <v>2</v>
      </c>
      <c r="AY12" s="76">
        <f>'ModelParams Lp'!D$22</f>
        <v>1</v>
      </c>
      <c r="AZ12" s="76">
        <f>'ModelParams Lp'!E$22</f>
        <v>0</v>
      </c>
      <c r="BA12" s="76">
        <f>'ModelParams Lp'!F$22</f>
        <v>0</v>
      </c>
      <c r="BB12" s="76">
        <f>'ModelParams Lp'!G$22</f>
        <v>0</v>
      </c>
      <c r="BC12" s="76">
        <f>'ModelParams Lp'!H$22</f>
        <v>0</v>
      </c>
      <c r="BD12" s="76">
        <f>'ModelParams Lp'!I$22</f>
        <v>0</v>
      </c>
      <c r="BE12" s="76">
        <f>-10*LOG(2/(4*PI()*2^2)+4/(0.163*(Calcul!$J17*Calcul!$K17)/VLOOKUP(Calcul!$H17,'ModelParams Lp'!$E$37:$F$39,2,0)))</f>
        <v>10.69392464651435</v>
      </c>
      <c r="BF12" s="76">
        <f>-10*LOG(2/(4*PI()*2^2)+4/(0.163*(Calcul!$J17*Calcul!$K17)/VLOOKUP(Calcul!$H17,'ModelParams Lp'!$E$37:$F$39,2,0)))</f>
        <v>10.69392464651435</v>
      </c>
      <c r="BG12" s="76">
        <f>-10*LOG(2/(4*PI()*2^2)+4/(0.163*(Calcul!$J17*Calcul!$K17)/VLOOKUP(Calcul!$H17,'ModelParams Lp'!$E$37:$F$39,2,0)))</f>
        <v>10.69392464651435</v>
      </c>
      <c r="BH12" s="76">
        <f>-10*LOG(2/(4*PI()*2^2)+4/(0.163*(Calcul!$J17*Calcul!$K17)/VLOOKUP(Calcul!$H17,'ModelParams Lp'!$E$37:$F$39,2,0)))</f>
        <v>10.69392464651435</v>
      </c>
      <c r="BI12" s="76">
        <f>-10*LOG(2/(4*PI()*2^2)+4/(0.163*(Calcul!$J17*Calcul!$K17)/VLOOKUP(Calcul!$H17,'ModelParams Lp'!$E$37:$F$39,2,0)))</f>
        <v>10.69392464651435</v>
      </c>
      <c r="BJ12" s="76">
        <f>-10*LOG(2/(4*PI()*2^2)+4/(0.163*(Calcul!$J17*Calcul!$K17)/VLOOKUP(Calcul!$H17,'ModelParams Lp'!$E$37:$F$39,2,0)))</f>
        <v>10.69392464651435</v>
      </c>
      <c r="BK12" s="76">
        <f>-10*LOG(2/(4*PI()*2^2)+4/(0.163*(Calcul!$J17*Calcul!$K17)/VLOOKUP(Calcul!$H17,'ModelParams Lp'!$E$37:$F$39,2,0)))</f>
        <v>10.69392464651435</v>
      </c>
      <c r="BL12" s="76">
        <f>-10*LOG(2/(4*PI()*2^2)+4/(0.163*(Calcul!$J17*Calcul!$K17)/VLOOKUP(Calcul!$H17,'ModelParams Lp'!$E$37:$F$39,2,0)))</f>
        <v>10.69392464651435</v>
      </c>
      <c r="BM12" s="76">
        <f>VLOOKUP(Calcul!$I17,'ModelParams Lp'!$D$28:$O$32,5,0)+BE12</f>
        <v>10.69392464651435</v>
      </c>
      <c r="BN12" s="76">
        <f>VLOOKUP(Calcul!$I17,'ModelParams Lp'!$D$28:$O$32,6,0)+BF12</f>
        <v>13.69392464651435</v>
      </c>
      <c r="BO12" s="76">
        <f>VLOOKUP(Calcul!$I17,'ModelParams Lp'!$D$28:$O$32,7,0)+BG12</f>
        <v>21.69392464651435</v>
      </c>
      <c r="BP12" s="76">
        <f>VLOOKUP(Calcul!$I17,'ModelParams Lp'!$D$28:$O$32,8,0)+BH12</f>
        <v>29.69392464651435</v>
      </c>
      <c r="BQ12" s="76">
        <f>VLOOKUP(Calcul!$I17,'ModelParams Lp'!$D$28:$O$32,9,0)+BI12</f>
        <v>33.693924646514347</v>
      </c>
      <c r="BR12" s="76">
        <f>VLOOKUP(Calcul!$I17,'ModelParams Lp'!$D$28:$O$32,10,0)+BJ12</f>
        <v>33.693924646514347</v>
      </c>
      <c r="BS12" s="76">
        <f>VLOOKUP(Calcul!$I17,'ModelParams Lp'!$D$28:$O$32,11,0)+BK12</f>
        <v>33.693924646514347</v>
      </c>
      <c r="BT12" s="76">
        <f>VLOOKUP(Calcul!$I17,'ModelParams Lp'!$D$28:$O$32,12,0)+BL12</f>
        <v>33.693924646514347</v>
      </c>
      <c r="BU12" s="75" t="e">
        <f t="shared" ca="1" si="7"/>
        <v>#DIV/0!</v>
      </c>
      <c r="BV12" s="75" t="e">
        <f t="shared" ca="1" si="8"/>
        <v>#DIV/0!</v>
      </c>
      <c r="BW12" s="75" t="e">
        <f t="shared" ca="1" si="9"/>
        <v>#DIV/0!</v>
      </c>
      <c r="BX12" s="75" t="e">
        <f t="shared" ca="1" si="10"/>
        <v>#DIV/0!</v>
      </c>
      <c r="BY12" s="75" t="e">
        <f t="shared" ca="1" si="11"/>
        <v>#DIV/0!</v>
      </c>
      <c r="BZ12" s="75" t="e">
        <f t="shared" ca="1" si="12"/>
        <v>#DIV/0!</v>
      </c>
      <c r="CA12" s="75" t="e">
        <f t="shared" ca="1" si="13"/>
        <v>#DIV/0!</v>
      </c>
      <c r="CB12" s="75" t="e">
        <f t="shared" ca="1" si="14"/>
        <v>#DIV/0!</v>
      </c>
      <c r="CC12" s="26" t="e">
        <f ca="1">10*LOG10(IF(BU12="",0,POWER(10,((BU12+'ModelParams Lw'!$O$4)/10))) +IF(BV12="",0,POWER(10,((BV12+'ModelParams Lw'!$P$4)/10))) +IF(BW12="",0,POWER(10,((BW12+'ModelParams Lw'!$Q$4)/10))) +IF(BX12="",0,POWER(10,((BX12+'ModelParams Lw'!$R$4)/10))) +IF(BY12="",0,POWER(10,((BY12+'ModelParams Lw'!$S$4)/10))) +IF(BZ12="",0,POWER(10,((BZ12+'ModelParams Lw'!$T$4)/10))) +IF(CA12="",0,POWER(10,((CA12+'ModelParams Lw'!$U$4)/10)))+IF(CB12="",0,POWER(10,((CB12+'ModelParams Lw'!$V$4)/10))))</f>
        <v>#DIV/0!</v>
      </c>
      <c r="CD12" s="26" t="e">
        <f t="shared" ca="1" si="15"/>
        <v>#DIV/0!</v>
      </c>
      <c r="CE12" s="26" t="e">
        <f ca="1">(BU12-'ModelParams Lw'!O$10)/'ModelParams Lw'!O$11</f>
        <v>#DIV/0!</v>
      </c>
      <c r="CF12" s="26" t="e">
        <f ca="1">(BV12-'ModelParams Lw'!P$10)/'ModelParams Lw'!P$11</f>
        <v>#DIV/0!</v>
      </c>
      <c r="CG12" s="26" t="e">
        <f ca="1">(BW12-'ModelParams Lw'!Q$10)/'ModelParams Lw'!Q$11</f>
        <v>#DIV/0!</v>
      </c>
      <c r="CH12" s="26" t="e">
        <f ca="1">(BX12-'ModelParams Lw'!R$10)/'ModelParams Lw'!R$11</f>
        <v>#DIV/0!</v>
      </c>
      <c r="CI12" s="26" t="e">
        <f ca="1">(BY12-'ModelParams Lw'!S$10)/'ModelParams Lw'!S$11</f>
        <v>#DIV/0!</v>
      </c>
      <c r="CJ12" s="26" t="e">
        <f ca="1">(BZ12-'ModelParams Lw'!T$10)/'ModelParams Lw'!T$11</f>
        <v>#DIV/0!</v>
      </c>
      <c r="CK12" s="26" t="e">
        <f ca="1">(CA12-'ModelParams Lw'!U$10)/'ModelParams Lw'!U$11</f>
        <v>#DIV/0!</v>
      </c>
      <c r="CL12" s="26" t="e">
        <f ca="1">(CB12-'ModelParams Lw'!V$10)/'ModelParams Lw'!V$11</f>
        <v>#DIV/0!</v>
      </c>
      <c r="CM12" s="75" t="e">
        <f t="shared" si="16"/>
        <v>#DIV/0!</v>
      </c>
      <c r="CN12" s="75" t="e">
        <f t="shared" si="17"/>
        <v>#DIV/0!</v>
      </c>
      <c r="CO12" s="75" t="e">
        <f t="shared" si="23"/>
        <v>#DIV/0!</v>
      </c>
      <c r="CP12" s="75" t="e">
        <f t="shared" si="18"/>
        <v>#DIV/0!</v>
      </c>
      <c r="CQ12" s="75" t="e">
        <f t="shared" si="19"/>
        <v>#DIV/0!</v>
      </c>
      <c r="CR12" s="75" t="e">
        <f t="shared" si="20"/>
        <v>#DIV/0!</v>
      </c>
      <c r="CS12" s="75" t="e">
        <f t="shared" si="21"/>
        <v>#DIV/0!</v>
      </c>
      <c r="CT12" s="75" t="e">
        <f t="shared" si="22"/>
        <v>#DIV/0!</v>
      </c>
      <c r="CU12" s="26" t="e">
        <f>10*LOG10(IF(CM12="",0,POWER(10,((CM12+'ModelParams Lw'!$O$4)/10))) +IF(CN12="",0,POWER(10,((CN12+'ModelParams Lw'!$P$4)/10))) +IF(CO12="",0,POWER(10,((CO12+'ModelParams Lw'!$Q$4)/10))) +IF(CP12="",0,POWER(10,((CP12+'ModelParams Lw'!$R$4)/10))) +IF(CQ12="",0,POWER(10,((CQ12+'ModelParams Lw'!$S$4)/10))) +IF(CR12="",0,POWER(10,((CR12+'ModelParams Lw'!$T$4)/10))) +IF(CS12="",0,POWER(10,((CS12+'ModelParams Lw'!$U$4)/10)))+IF(CT12="",0,POWER(10,((CT12+'ModelParams Lw'!$V$4)/10))))</f>
        <v>#DIV/0!</v>
      </c>
      <c r="CV12" s="26" t="e">
        <f t="shared" si="24"/>
        <v>#DIV/0!</v>
      </c>
      <c r="CW12" s="26" t="e">
        <f>(CM12-'ModelParams Lw'!O$10)/'ModelParams Lw'!O$11</f>
        <v>#DIV/0!</v>
      </c>
      <c r="CX12" s="26" t="e">
        <f>(CN12-'ModelParams Lw'!P$10)/'ModelParams Lw'!P$11</f>
        <v>#DIV/0!</v>
      </c>
      <c r="CY12" s="26" t="e">
        <f>(CO12-'ModelParams Lw'!Q$10)/'ModelParams Lw'!Q$11</f>
        <v>#DIV/0!</v>
      </c>
      <c r="CZ12" s="26" t="e">
        <f>(CP12-'ModelParams Lw'!R$10)/'ModelParams Lw'!R$11</f>
        <v>#DIV/0!</v>
      </c>
      <c r="DA12" s="26" t="e">
        <f>(CQ12-'ModelParams Lw'!S$10)/'ModelParams Lw'!S$11</f>
        <v>#DIV/0!</v>
      </c>
      <c r="DB12" s="26" t="e">
        <f>(CR12-'ModelParams Lw'!T$10)/'ModelParams Lw'!T$11</f>
        <v>#DIV/0!</v>
      </c>
      <c r="DC12" s="26" t="e">
        <f>(CS12-'ModelParams Lw'!U$10)/'ModelParams Lw'!U$11</f>
        <v>#DIV/0!</v>
      </c>
      <c r="DD12" s="26" t="e">
        <f>(CT12-'ModelParams Lw'!V$10)/'ModelParams Lw'!V$11</f>
        <v>#DIV/0!</v>
      </c>
    </row>
    <row r="13" spans="1:108" x14ac:dyDescent="0.25">
      <c r="A13" s="13">
        <f>'Sound Power'!B13</f>
        <v>0</v>
      </c>
      <c r="B13" s="13">
        <f>'Sound Power'!D13</f>
        <v>0</v>
      </c>
      <c r="C13" s="13">
        <f>'Sound Power'!E13</f>
        <v>0</v>
      </c>
      <c r="D13" s="13">
        <f>'Sound Power'!F13</f>
        <v>0</v>
      </c>
      <c r="E13" s="76" t="e">
        <f>IF(Calcul!$F18="SA",'Sound Power'!AZ13,'Sound Power'!O13)</f>
        <v>#DIV/0!</v>
      </c>
      <c r="F13" s="76" t="e">
        <f>IF(Calcul!$F18="SA",'Sound Power'!BA13,'Sound Power'!P13)</f>
        <v>#DIV/0!</v>
      </c>
      <c r="G13" s="76" t="e">
        <f>IF(Calcul!$F18="SA",'Sound Power'!BB13,'Sound Power'!Q13)</f>
        <v>#DIV/0!</v>
      </c>
      <c r="H13" s="76" t="e">
        <f>IF(Calcul!$F18="SA",'Sound Power'!BC13,'Sound Power'!R13)</f>
        <v>#DIV/0!</v>
      </c>
      <c r="I13" s="76" t="e">
        <f>IF(Calcul!$F18="SA",'Sound Power'!BD13,'Sound Power'!S13)</f>
        <v>#DIV/0!</v>
      </c>
      <c r="J13" s="76" t="e">
        <f>IF(Calcul!$F18="SA",'Sound Power'!BE13,'Sound Power'!T13)</f>
        <v>#DIV/0!</v>
      </c>
      <c r="K13" s="76" t="e">
        <f>IF(Calcul!$F18="SA",'Sound Power'!BF13,'Sound Power'!U13)</f>
        <v>#DIV/0!</v>
      </c>
      <c r="L13" s="76" t="e">
        <f>IF(Calcul!$F18="SA",'Sound Power'!BG13,'Sound Power'!V13)</f>
        <v>#DIV/0!</v>
      </c>
      <c r="M13" s="76" t="e">
        <f>'Sound Power'!CI13</f>
        <v>#DIV/0!</v>
      </c>
      <c r="N13" s="76" t="e">
        <f>'Sound Power'!CJ13</f>
        <v>#DIV/0!</v>
      </c>
      <c r="O13" s="76" t="e">
        <f>'Sound Power'!CK13</f>
        <v>#DIV/0!</v>
      </c>
      <c r="P13" s="76" t="e">
        <f>'Sound Power'!CL13</f>
        <v>#DIV/0!</v>
      </c>
      <c r="Q13" s="76" t="e">
        <f>'Sound Power'!CM13</f>
        <v>#DIV/0!</v>
      </c>
      <c r="R13" s="76" t="e">
        <f>'Sound Power'!CN13</f>
        <v>#DIV/0!</v>
      </c>
      <c r="S13" s="76" t="e">
        <f>'Sound Power'!CO13</f>
        <v>#DIV/0!</v>
      </c>
      <c r="T13" s="76" t="e">
        <f>'Sound Power'!CP13</f>
        <v>#DIV/0!</v>
      </c>
      <c r="U13" s="73">
        <f t="shared" si="3"/>
        <v>0</v>
      </c>
      <c r="V13" s="73">
        <f t="shared" si="4"/>
        <v>0</v>
      </c>
      <c r="W13" s="76" t="e">
        <f>('ModelParams Lp'!B$4*10^'ModelParams Lp'!B$5*($U13/$V13)^'ModelParams Lp'!B$6)*3</f>
        <v>#DIV/0!</v>
      </c>
      <c r="X13" s="76" t="e">
        <f>('ModelParams Lp'!C$4*10^'ModelParams Lp'!C$5*($U13/$V13)^'ModelParams Lp'!C$6)*3</f>
        <v>#DIV/0!</v>
      </c>
      <c r="Y13" s="76" t="e">
        <f>('ModelParams Lp'!D$4*10^'ModelParams Lp'!D$5*($U13/$V13)^'ModelParams Lp'!D$6)*3</f>
        <v>#DIV/0!</v>
      </c>
      <c r="Z13" s="76" t="e">
        <f>('ModelParams Lp'!E$4*10^'ModelParams Lp'!E$5*($U13/$V13)^'ModelParams Lp'!E$6)*3</f>
        <v>#DIV/0!</v>
      </c>
      <c r="AA13" s="76" t="e">
        <f>('ModelParams Lp'!F$4*10^'ModelParams Lp'!F$5*($U13/$V13)^'ModelParams Lp'!F$6)*3</f>
        <v>#DIV/0!</v>
      </c>
      <c r="AB13" s="76" t="e">
        <f>('ModelParams Lp'!G$4*10^'ModelParams Lp'!G$5*($U13/$V13)^'ModelParams Lp'!G$6)*3</f>
        <v>#DIV/0!</v>
      </c>
      <c r="AC13" s="76" t="e">
        <f>('ModelParams Lp'!H$4*10^'ModelParams Lp'!H$5*($U13/$V13)^'ModelParams Lp'!H$6)*3</f>
        <v>#DIV/0!</v>
      </c>
      <c r="AD13" s="76" t="e">
        <f>('ModelParams Lp'!I$4*10^'ModelParams Lp'!I$5*($U13/$V13)^'ModelParams Lp'!I$6)*3</f>
        <v>#DIV/0!</v>
      </c>
      <c r="AE13" s="62" t="e">
        <f t="shared" si="5"/>
        <v>#DIV/0!</v>
      </c>
      <c r="AF13" s="62" t="e">
        <f>IF(AE13&lt;'ModelParams Lp'!$B$16,-1,IF(AE13&lt;'ModelParams Lp'!$C$16,0,IF(AE13&lt;'ModelParams Lp'!$D$16,1,IF(AE13&lt;'ModelParams Lp'!$E$16,2,IF(AE13&lt;'ModelParams Lp'!$F$16,3,IF(AE13&lt;'ModelParams Lp'!$G$16,4,IF(AE13&lt;'ModelParams Lp'!$H$16,5,6)))))))</f>
        <v>#DIV/0!</v>
      </c>
      <c r="AG13" s="76" t="e">
        <f ca="1">IF($AF13&gt;1,0,OFFSET('ModelParams Lp'!$C$12,0,-'Sound Pressure'!$AF13))</f>
        <v>#DIV/0!</v>
      </c>
      <c r="AH13" s="76" t="e">
        <f ca="1">IF($AF13&gt;2,0,OFFSET('ModelParams Lp'!$D$12,0,-'Sound Pressure'!$AF13))</f>
        <v>#DIV/0!</v>
      </c>
      <c r="AI13" s="76" t="e">
        <f ca="1">IF($AF13&gt;3,0,OFFSET('ModelParams Lp'!$E$12,0,-'Sound Pressure'!$AF13))</f>
        <v>#DIV/0!</v>
      </c>
      <c r="AJ13" s="76" t="e">
        <f ca="1">IF($AF13&gt;4,0,OFFSET('ModelParams Lp'!$F$12,0,-'Sound Pressure'!$AF13))</f>
        <v>#DIV/0!</v>
      </c>
      <c r="AK13" s="76" t="e">
        <f ca="1">IF($AF13&gt;3,0,OFFSET('ModelParams Lp'!$G$12,0,-'Sound Pressure'!$AF13))</f>
        <v>#DIV/0!</v>
      </c>
      <c r="AL13" s="76" t="e">
        <f ca="1">IF($AF13&gt;5,0,OFFSET('ModelParams Lp'!$H$12,0,-'Sound Pressure'!$AF13))</f>
        <v>#DIV/0!</v>
      </c>
      <c r="AM13" s="76" t="e">
        <f ca="1">IF($AF13&gt;6,0,OFFSET('ModelParams Lp'!$I$12,0,-'Sound Pressure'!$AF13))</f>
        <v>#DIV/0!</v>
      </c>
      <c r="AN13" s="76" t="e">
        <f ca="1">IF($AF13&gt;7,0,IF($AF$4&lt;0,3,OFFSET('ModelParams Lp'!$J$12,0,-'Sound Pressure'!$AF13)))</f>
        <v>#DIV/0!</v>
      </c>
      <c r="AO13" s="76" t="e">
        <f t="shared" si="6"/>
        <v>#DIV/0!</v>
      </c>
      <c r="AP13" s="76" t="e">
        <f t="shared" si="0"/>
        <v>#DIV/0!</v>
      </c>
      <c r="AQ13" s="76" t="e">
        <f t="shared" si="0"/>
        <v>#DIV/0!</v>
      </c>
      <c r="AR13" s="76" t="e">
        <f t="shared" si="0"/>
        <v>#DIV/0!</v>
      </c>
      <c r="AS13" s="76" t="e">
        <f t="shared" si="0"/>
        <v>#DIV/0!</v>
      </c>
      <c r="AT13" s="76" t="e">
        <f t="shared" si="0"/>
        <v>#DIV/0!</v>
      </c>
      <c r="AU13" s="76" t="e">
        <f t="shared" si="0"/>
        <v>#DIV/0!</v>
      </c>
      <c r="AV13" s="76" t="e">
        <f t="shared" si="0"/>
        <v>#DIV/0!</v>
      </c>
      <c r="AW13" s="76">
        <f>'ModelParams Lp'!B$22</f>
        <v>4</v>
      </c>
      <c r="AX13" s="76">
        <f>'ModelParams Lp'!C$22</f>
        <v>2</v>
      </c>
      <c r="AY13" s="76">
        <f>'ModelParams Lp'!D$22</f>
        <v>1</v>
      </c>
      <c r="AZ13" s="76">
        <f>'ModelParams Lp'!E$22</f>
        <v>0</v>
      </c>
      <c r="BA13" s="76">
        <f>'ModelParams Lp'!F$22</f>
        <v>0</v>
      </c>
      <c r="BB13" s="76">
        <f>'ModelParams Lp'!G$22</f>
        <v>0</v>
      </c>
      <c r="BC13" s="76">
        <f>'ModelParams Lp'!H$22</f>
        <v>0</v>
      </c>
      <c r="BD13" s="76">
        <f>'ModelParams Lp'!I$22</f>
        <v>0</v>
      </c>
      <c r="BE13" s="76">
        <f>-10*LOG(2/(4*PI()*2^2)+4/(0.163*(Calcul!$J18*Calcul!$K18)/VLOOKUP(Calcul!$H18,'ModelParams Lp'!$E$37:$F$39,2,0)))</f>
        <v>10.69392464651435</v>
      </c>
      <c r="BF13" s="76">
        <f>-10*LOG(2/(4*PI()*2^2)+4/(0.163*(Calcul!$J18*Calcul!$K18)/VLOOKUP(Calcul!$H18,'ModelParams Lp'!$E$37:$F$39,2,0)))</f>
        <v>10.69392464651435</v>
      </c>
      <c r="BG13" s="76">
        <f>-10*LOG(2/(4*PI()*2^2)+4/(0.163*(Calcul!$J18*Calcul!$K18)/VLOOKUP(Calcul!$H18,'ModelParams Lp'!$E$37:$F$39,2,0)))</f>
        <v>10.69392464651435</v>
      </c>
      <c r="BH13" s="76">
        <f>-10*LOG(2/(4*PI()*2^2)+4/(0.163*(Calcul!$J18*Calcul!$K18)/VLOOKUP(Calcul!$H18,'ModelParams Lp'!$E$37:$F$39,2,0)))</f>
        <v>10.69392464651435</v>
      </c>
      <c r="BI13" s="76">
        <f>-10*LOG(2/(4*PI()*2^2)+4/(0.163*(Calcul!$J18*Calcul!$K18)/VLOOKUP(Calcul!$H18,'ModelParams Lp'!$E$37:$F$39,2,0)))</f>
        <v>10.69392464651435</v>
      </c>
      <c r="BJ13" s="76">
        <f>-10*LOG(2/(4*PI()*2^2)+4/(0.163*(Calcul!$J18*Calcul!$K18)/VLOOKUP(Calcul!$H18,'ModelParams Lp'!$E$37:$F$39,2,0)))</f>
        <v>10.69392464651435</v>
      </c>
      <c r="BK13" s="76">
        <f>-10*LOG(2/(4*PI()*2^2)+4/(0.163*(Calcul!$J18*Calcul!$K18)/VLOOKUP(Calcul!$H18,'ModelParams Lp'!$E$37:$F$39,2,0)))</f>
        <v>10.69392464651435</v>
      </c>
      <c r="BL13" s="76">
        <f>-10*LOG(2/(4*PI()*2^2)+4/(0.163*(Calcul!$J18*Calcul!$K18)/VLOOKUP(Calcul!$H18,'ModelParams Lp'!$E$37:$F$39,2,0)))</f>
        <v>10.69392464651435</v>
      </c>
      <c r="BM13" s="76">
        <f>VLOOKUP(Calcul!$I18,'ModelParams Lp'!$D$28:$O$32,5,0)+BE13</f>
        <v>10.69392464651435</v>
      </c>
      <c r="BN13" s="76">
        <f>VLOOKUP(Calcul!$I18,'ModelParams Lp'!$D$28:$O$32,6,0)+BF13</f>
        <v>13.69392464651435</v>
      </c>
      <c r="BO13" s="76">
        <f>VLOOKUP(Calcul!$I18,'ModelParams Lp'!$D$28:$O$32,7,0)+BG13</f>
        <v>21.69392464651435</v>
      </c>
      <c r="BP13" s="76">
        <f>VLOOKUP(Calcul!$I18,'ModelParams Lp'!$D$28:$O$32,8,0)+BH13</f>
        <v>29.69392464651435</v>
      </c>
      <c r="BQ13" s="76">
        <f>VLOOKUP(Calcul!$I18,'ModelParams Lp'!$D$28:$O$32,9,0)+BI13</f>
        <v>33.693924646514347</v>
      </c>
      <c r="BR13" s="76">
        <f>VLOOKUP(Calcul!$I18,'ModelParams Lp'!$D$28:$O$32,10,0)+BJ13</f>
        <v>33.693924646514347</v>
      </c>
      <c r="BS13" s="76">
        <f>VLOOKUP(Calcul!$I18,'ModelParams Lp'!$D$28:$O$32,11,0)+BK13</f>
        <v>33.693924646514347</v>
      </c>
      <c r="BT13" s="76">
        <f>VLOOKUP(Calcul!$I18,'ModelParams Lp'!$D$28:$O$32,12,0)+BL13</f>
        <v>33.693924646514347</v>
      </c>
      <c r="BU13" s="75" t="e">
        <f t="shared" ca="1" si="7"/>
        <v>#DIV/0!</v>
      </c>
      <c r="BV13" s="75" t="e">
        <f t="shared" ca="1" si="8"/>
        <v>#DIV/0!</v>
      </c>
      <c r="BW13" s="75" t="e">
        <f t="shared" ca="1" si="9"/>
        <v>#DIV/0!</v>
      </c>
      <c r="BX13" s="75" t="e">
        <f t="shared" ca="1" si="10"/>
        <v>#DIV/0!</v>
      </c>
      <c r="BY13" s="75" t="e">
        <f t="shared" ca="1" si="11"/>
        <v>#DIV/0!</v>
      </c>
      <c r="BZ13" s="75" t="e">
        <f t="shared" ca="1" si="12"/>
        <v>#DIV/0!</v>
      </c>
      <c r="CA13" s="75" t="e">
        <f t="shared" ca="1" si="13"/>
        <v>#DIV/0!</v>
      </c>
      <c r="CB13" s="75" t="e">
        <f t="shared" ca="1" si="14"/>
        <v>#DIV/0!</v>
      </c>
      <c r="CC13" s="26" t="e">
        <f ca="1">10*LOG10(IF(BU13="",0,POWER(10,((BU13+'ModelParams Lw'!$O$4)/10))) +IF(BV13="",0,POWER(10,((BV13+'ModelParams Lw'!$P$4)/10))) +IF(BW13="",0,POWER(10,((BW13+'ModelParams Lw'!$Q$4)/10))) +IF(BX13="",0,POWER(10,((BX13+'ModelParams Lw'!$R$4)/10))) +IF(BY13="",0,POWER(10,((BY13+'ModelParams Lw'!$S$4)/10))) +IF(BZ13="",0,POWER(10,((BZ13+'ModelParams Lw'!$T$4)/10))) +IF(CA13="",0,POWER(10,((CA13+'ModelParams Lw'!$U$4)/10)))+IF(CB13="",0,POWER(10,((CB13+'ModelParams Lw'!$V$4)/10))))</f>
        <v>#DIV/0!</v>
      </c>
      <c r="CD13" s="26" t="e">
        <f t="shared" ca="1" si="15"/>
        <v>#DIV/0!</v>
      </c>
      <c r="CE13" s="26" t="e">
        <f ca="1">(BU13-'ModelParams Lw'!O$10)/'ModelParams Lw'!O$11</f>
        <v>#DIV/0!</v>
      </c>
      <c r="CF13" s="26" t="e">
        <f ca="1">(BV13-'ModelParams Lw'!P$10)/'ModelParams Lw'!P$11</f>
        <v>#DIV/0!</v>
      </c>
      <c r="CG13" s="26" t="e">
        <f ca="1">(BW13-'ModelParams Lw'!Q$10)/'ModelParams Lw'!Q$11</f>
        <v>#DIV/0!</v>
      </c>
      <c r="CH13" s="26" t="e">
        <f ca="1">(BX13-'ModelParams Lw'!R$10)/'ModelParams Lw'!R$11</f>
        <v>#DIV/0!</v>
      </c>
      <c r="CI13" s="26" t="e">
        <f ca="1">(BY13-'ModelParams Lw'!S$10)/'ModelParams Lw'!S$11</f>
        <v>#DIV/0!</v>
      </c>
      <c r="CJ13" s="26" t="e">
        <f ca="1">(BZ13-'ModelParams Lw'!T$10)/'ModelParams Lw'!T$11</f>
        <v>#DIV/0!</v>
      </c>
      <c r="CK13" s="26" t="e">
        <f ca="1">(CA13-'ModelParams Lw'!U$10)/'ModelParams Lw'!U$11</f>
        <v>#DIV/0!</v>
      </c>
      <c r="CL13" s="26" t="e">
        <f ca="1">(CB13-'ModelParams Lw'!V$10)/'ModelParams Lw'!V$11</f>
        <v>#DIV/0!</v>
      </c>
      <c r="CM13" s="75" t="e">
        <f t="shared" si="16"/>
        <v>#DIV/0!</v>
      </c>
      <c r="CN13" s="75" t="e">
        <f t="shared" si="17"/>
        <v>#DIV/0!</v>
      </c>
      <c r="CO13" s="75" t="e">
        <f t="shared" si="23"/>
        <v>#DIV/0!</v>
      </c>
      <c r="CP13" s="75" t="e">
        <f t="shared" si="18"/>
        <v>#DIV/0!</v>
      </c>
      <c r="CQ13" s="75" t="e">
        <f t="shared" si="19"/>
        <v>#DIV/0!</v>
      </c>
      <c r="CR13" s="75" t="e">
        <f t="shared" si="20"/>
        <v>#DIV/0!</v>
      </c>
      <c r="CS13" s="75" t="e">
        <f t="shared" si="21"/>
        <v>#DIV/0!</v>
      </c>
      <c r="CT13" s="75" t="e">
        <f t="shared" si="22"/>
        <v>#DIV/0!</v>
      </c>
      <c r="CU13" s="26" t="e">
        <f>10*LOG10(IF(CM13="",0,POWER(10,((CM13+'ModelParams Lw'!$O$4)/10))) +IF(CN13="",0,POWER(10,((CN13+'ModelParams Lw'!$P$4)/10))) +IF(CO13="",0,POWER(10,((CO13+'ModelParams Lw'!$Q$4)/10))) +IF(CP13="",0,POWER(10,((CP13+'ModelParams Lw'!$R$4)/10))) +IF(CQ13="",0,POWER(10,((CQ13+'ModelParams Lw'!$S$4)/10))) +IF(CR13="",0,POWER(10,((CR13+'ModelParams Lw'!$T$4)/10))) +IF(CS13="",0,POWER(10,((CS13+'ModelParams Lw'!$U$4)/10)))+IF(CT13="",0,POWER(10,((CT13+'ModelParams Lw'!$V$4)/10))))</f>
        <v>#DIV/0!</v>
      </c>
      <c r="CV13" s="26" t="e">
        <f t="shared" si="24"/>
        <v>#DIV/0!</v>
      </c>
      <c r="CW13" s="26" t="e">
        <f>(CM13-'ModelParams Lw'!O$10)/'ModelParams Lw'!O$11</f>
        <v>#DIV/0!</v>
      </c>
      <c r="CX13" s="26" t="e">
        <f>(CN13-'ModelParams Lw'!P$10)/'ModelParams Lw'!P$11</f>
        <v>#DIV/0!</v>
      </c>
      <c r="CY13" s="26" t="e">
        <f>(CO13-'ModelParams Lw'!Q$10)/'ModelParams Lw'!Q$11</f>
        <v>#DIV/0!</v>
      </c>
      <c r="CZ13" s="26" t="e">
        <f>(CP13-'ModelParams Lw'!R$10)/'ModelParams Lw'!R$11</f>
        <v>#DIV/0!</v>
      </c>
      <c r="DA13" s="26" t="e">
        <f>(CQ13-'ModelParams Lw'!S$10)/'ModelParams Lw'!S$11</f>
        <v>#DIV/0!</v>
      </c>
      <c r="DB13" s="26" t="e">
        <f>(CR13-'ModelParams Lw'!T$10)/'ModelParams Lw'!T$11</f>
        <v>#DIV/0!</v>
      </c>
      <c r="DC13" s="26" t="e">
        <f>(CS13-'ModelParams Lw'!U$10)/'ModelParams Lw'!U$11</f>
        <v>#DIV/0!</v>
      </c>
      <c r="DD13" s="26" t="e">
        <f>(CT13-'ModelParams Lw'!V$10)/'ModelParams Lw'!V$11</f>
        <v>#DIV/0!</v>
      </c>
    </row>
    <row r="14" spans="1:108" x14ac:dyDescent="0.25">
      <c r="A14" s="13">
        <f>'Sound Power'!B14</f>
        <v>0</v>
      </c>
      <c r="B14" s="13">
        <f>'Sound Power'!D14</f>
        <v>0</v>
      </c>
      <c r="C14" s="13">
        <f>'Sound Power'!E14</f>
        <v>0</v>
      </c>
      <c r="D14" s="13">
        <f>'Sound Power'!F14</f>
        <v>0</v>
      </c>
      <c r="E14" s="76" t="e">
        <f>IF(Calcul!$F19="SA",'Sound Power'!AZ14,'Sound Power'!O14)</f>
        <v>#DIV/0!</v>
      </c>
      <c r="F14" s="76" t="e">
        <f>IF(Calcul!$F19="SA",'Sound Power'!BA14,'Sound Power'!P14)</f>
        <v>#DIV/0!</v>
      </c>
      <c r="G14" s="76" t="e">
        <f>IF(Calcul!$F19="SA",'Sound Power'!BB14,'Sound Power'!Q14)</f>
        <v>#DIV/0!</v>
      </c>
      <c r="H14" s="76" t="e">
        <f>IF(Calcul!$F19="SA",'Sound Power'!BC14,'Sound Power'!R14)</f>
        <v>#DIV/0!</v>
      </c>
      <c r="I14" s="76" t="e">
        <f>IF(Calcul!$F19="SA",'Sound Power'!BD14,'Sound Power'!S14)</f>
        <v>#DIV/0!</v>
      </c>
      <c r="J14" s="76" t="e">
        <f>IF(Calcul!$F19="SA",'Sound Power'!BE14,'Sound Power'!T14)</f>
        <v>#DIV/0!</v>
      </c>
      <c r="K14" s="76" t="e">
        <f>IF(Calcul!$F19="SA",'Sound Power'!BF14,'Sound Power'!U14)</f>
        <v>#DIV/0!</v>
      </c>
      <c r="L14" s="76" t="e">
        <f>IF(Calcul!$F19="SA",'Sound Power'!BG14,'Sound Power'!V14)</f>
        <v>#DIV/0!</v>
      </c>
      <c r="M14" s="76" t="e">
        <f>'Sound Power'!CI14</f>
        <v>#DIV/0!</v>
      </c>
      <c r="N14" s="76" t="e">
        <f>'Sound Power'!CJ14</f>
        <v>#DIV/0!</v>
      </c>
      <c r="O14" s="76" t="e">
        <f>'Sound Power'!CK14</f>
        <v>#DIV/0!</v>
      </c>
      <c r="P14" s="76" t="e">
        <f>'Sound Power'!CL14</f>
        <v>#DIV/0!</v>
      </c>
      <c r="Q14" s="76" t="e">
        <f>'Sound Power'!CM14</f>
        <v>#DIV/0!</v>
      </c>
      <c r="R14" s="76" t="e">
        <f>'Sound Power'!CN14</f>
        <v>#DIV/0!</v>
      </c>
      <c r="S14" s="76" t="e">
        <f>'Sound Power'!CO14</f>
        <v>#DIV/0!</v>
      </c>
      <c r="T14" s="76" t="e">
        <f>'Sound Power'!CP14</f>
        <v>#DIV/0!</v>
      </c>
      <c r="U14" s="73">
        <f t="shared" si="3"/>
        <v>0</v>
      </c>
      <c r="V14" s="73">
        <f t="shared" si="4"/>
        <v>0</v>
      </c>
      <c r="W14" s="76" t="e">
        <f>('ModelParams Lp'!B$4*10^'ModelParams Lp'!B$5*($U14/$V14)^'ModelParams Lp'!B$6)*3</f>
        <v>#DIV/0!</v>
      </c>
      <c r="X14" s="76" t="e">
        <f>('ModelParams Lp'!C$4*10^'ModelParams Lp'!C$5*($U14/$V14)^'ModelParams Lp'!C$6)*3</f>
        <v>#DIV/0!</v>
      </c>
      <c r="Y14" s="76" t="e">
        <f>('ModelParams Lp'!D$4*10^'ModelParams Lp'!D$5*($U14/$V14)^'ModelParams Lp'!D$6)*3</f>
        <v>#DIV/0!</v>
      </c>
      <c r="Z14" s="76" t="e">
        <f>('ModelParams Lp'!E$4*10^'ModelParams Lp'!E$5*($U14/$V14)^'ModelParams Lp'!E$6)*3</f>
        <v>#DIV/0!</v>
      </c>
      <c r="AA14" s="76" t="e">
        <f>('ModelParams Lp'!F$4*10^'ModelParams Lp'!F$5*($U14/$V14)^'ModelParams Lp'!F$6)*3</f>
        <v>#DIV/0!</v>
      </c>
      <c r="AB14" s="76" t="e">
        <f>('ModelParams Lp'!G$4*10^'ModelParams Lp'!G$5*($U14/$V14)^'ModelParams Lp'!G$6)*3</f>
        <v>#DIV/0!</v>
      </c>
      <c r="AC14" s="76" t="e">
        <f>('ModelParams Lp'!H$4*10^'ModelParams Lp'!H$5*($U14/$V14)^'ModelParams Lp'!H$6)*3</f>
        <v>#DIV/0!</v>
      </c>
      <c r="AD14" s="76" t="e">
        <f>('ModelParams Lp'!I$4*10^'ModelParams Lp'!I$5*($U14/$V14)^'ModelParams Lp'!I$6)*3</f>
        <v>#DIV/0!</v>
      </c>
      <c r="AE14" s="62" t="e">
        <f t="shared" si="5"/>
        <v>#DIV/0!</v>
      </c>
      <c r="AF14" s="62" t="e">
        <f>IF(AE14&lt;'ModelParams Lp'!$B$16,-1,IF(AE14&lt;'ModelParams Lp'!$C$16,0,IF(AE14&lt;'ModelParams Lp'!$D$16,1,IF(AE14&lt;'ModelParams Lp'!$E$16,2,IF(AE14&lt;'ModelParams Lp'!$F$16,3,IF(AE14&lt;'ModelParams Lp'!$G$16,4,IF(AE14&lt;'ModelParams Lp'!$H$16,5,6)))))))</f>
        <v>#DIV/0!</v>
      </c>
      <c r="AG14" s="76" t="e">
        <f ca="1">IF($AF14&gt;1,0,OFFSET('ModelParams Lp'!$C$12,0,-'Sound Pressure'!$AF14))</f>
        <v>#DIV/0!</v>
      </c>
      <c r="AH14" s="76" t="e">
        <f ca="1">IF($AF14&gt;2,0,OFFSET('ModelParams Lp'!$D$12,0,-'Sound Pressure'!$AF14))</f>
        <v>#DIV/0!</v>
      </c>
      <c r="AI14" s="76" t="e">
        <f ca="1">IF($AF14&gt;3,0,OFFSET('ModelParams Lp'!$E$12,0,-'Sound Pressure'!$AF14))</f>
        <v>#DIV/0!</v>
      </c>
      <c r="AJ14" s="76" t="e">
        <f ca="1">IF($AF14&gt;4,0,OFFSET('ModelParams Lp'!$F$12,0,-'Sound Pressure'!$AF14))</f>
        <v>#DIV/0!</v>
      </c>
      <c r="AK14" s="76" t="e">
        <f ca="1">IF($AF14&gt;3,0,OFFSET('ModelParams Lp'!$G$12,0,-'Sound Pressure'!$AF14))</f>
        <v>#DIV/0!</v>
      </c>
      <c r="AL14" s="76" t="e">
        <f ca="1">IF($AF14&gt;5,0,OFFSET('ModelParams Lp'!$H$12,0,-'Sound Pressure'!$AF14))</f>
        <v>#DIV/0!</v>
      </c>
      <c r="AM14" s="76" t="e">
        <f ca="1">IF($AF14&gt;6,0,OFFSET('ModelParams Lp'!$I$12,0,-'Sound Pressure'!$AF14))</f>
        <v>#DIV/0!</v>
      </c>
      <c r="AN14" s="76" t="e">
        <f ca="1">IF($AF14&gt;7,0,IF($AF$4&lt;0,3,OFFSET('ModelParams Lp'!$J$12,0,-'Sound Pressure'!$AF14)))</f>
        <v>#DIV/0!</v>
      </c>
      <c r="AO14" s="76" t="e">
        <f t="shared" si="6"/>
        <v>#DIV/0!</v>
      </c>
      <c r="AP14" s="76" t="e">
        <f t="shared" si="0"/>
        <v>#DIV/0!</v>
      </c>
      <c r="AQ14" s="76" t="e">
        <f t="shared" si="0"/>
        <v>#DIV/0!</v>
      </c>
      <c r="AR14" s="76" t="e">
        <f t="shared" si="0"/>
        <v>#DIV/0!</v>
      </c>
      <c r="AS14" s="76" t="e">
        <f t="shared" si="0"/>
        <v>#DIV/0!</v>
      </c>
      <c r="AT14" s="76" t="e">
        <f t="shared" si="0"/>
        <v>#DIV/0!</v>
      </c>
      <c r="AU14" s="76" t="e">
        <f t="shared" si="0"/>
        <v>#DIV/0!</v>
      </c>
      <c r="AV14" s="76" t="e">
        <f t="shared" si="0"/>
        <v>#DIV/0!</v>
      </c>
      <c r="AW14" s="76">
        <f>'ModelParams Lp'!B$22</f>
        <v>4</v>
      </c>
      <c r="AX14" s="76">
        <f>'ModelParams Lp'!C$22</f>
        <v>2</v>
      </c>
      <c r="AY14" s="76">
        <f>'ModelParams Lp'!D$22</f>
        <v>1</v>
      </c>
      <c r="AZ14" s="76">
        <f>'ModelParams Lp'!E$22</f>
        <v>0</v>
      </c>
      <c r="BA14" s="76">
        <f>'ModelParams Lp'!F$22</f>
        <v>0</v>
      </c>
      <c r="BB14" s="76">
        <f>'ModelParams Lp'!G$22</f>
        <v>0</v>
      </c>
      <c r="BC14" s="76">
        <f>'ModelParams Lp'!H$22</f>
        <v>0</v>
      </c>
      <c r="BD14" s="76">
        <f>'ModelParams Lp'!I$22</f>
        <v>0</v>
      </c>
      <c r="BE14" s="76">
        <f>-10*LOG(2/(4*PI()*2^2)+4/(0.163*(Calcul!$J19*Calcul!$K19)/VLOOKUP(Calcul!$H19,'ModelParams Lp'!$E$37:$F$39,2,0)))</f>
        <v>10.69392464651435</v>
      </c>
      <c r="BF14" s="76">
        <f>-10*LOG(2/(4*PI()*2^2)+4/(0.163*(Calcul!$J19*Calcul!$K19)/VLOOKUP(Calcul!$H19,'ModelParams Lp'!$E$37:$F$39,2,0)))</f>
        <v>10.69392464651435</v>
      </c>
      <c r="BG14" s="76">
        <f>-10*LOG(2/(4*PI()*2^2)+4/(0.163*(Calcul!$J19*Calcul!$K19)/VLOOKUP(Calcul!$H19,'ModelParams Lp'!$E$37:$F$39,2,0)))</f>
        <v>10.69392464651435</v>
      </c>
      <c r="BH14" s="76">
        <f>-10*LOG(2/(4*PI()*2^2)+4/(0.163*(Calcul!$J19*Calcul!$K19)/VLOOKUP(Calcul!$H19,'ModelParams Lp'!$E$37:$F$39,2,0)))</f>
        <v>10.69392464651435</v>
      </c>
      <c r="BI14" s="76">
        <f>-10*LOG(2/(4*PI()*2^2)+4/(0.163*(Calcul!$J19*Calcul!$K19)/VLOOKUP(Calcul!$H19,'ModelParams Lp'!$E$37:$F$39,2,0)))</f>
        <v>10.69392464651435</v>
      </c>
      <c r="BJ14" s="76">
        <f>-10*LOG(2/(4*PI()*2^2)+4/(0.163*(Calcul!$J19*Calcul!$K19)/VLOOKUP(Calcul!$H19,'ModelParams Lp'!$E$37:$F$39,2,0)))</f>
        <v>10.69392464651435</v>
      </c>
      <c r="BK14" s="76">
        <f>-10*LOG(2/(4*PI()*2^2)+4/(0.163*(Calcul!$J19*Calcul!$K19)/VLOOKUP(Calcul!$H19,'ModelParams Lp'!$E$37:$F$39,2,0)))</f>
        <v>10.69392464651435</v>
      </c>
      <c r="BL14" s="76">
        <f>-10*LOG(2/(4*PI()*2^2)+4/(0.163*(Calcul!$J19*Calcul!$K19)/VLOOKUP(Calcul!$H19,'ModelParams Lp'!$E$37:$F$39,2,0)))</f>
        <v>10.69392464651435</v>
      </c>
      <c r="BM14" s="76">
        <f>VLOOKUP(Calcul!$I19,'ModelParams Lp'!$D$28:$O$32,5,0)+BE14</f>
        <v>10.69392464651435</v>
      </c>
      <c r="BN14" s="76">
        <f>VLOOKUP(Calcul!$I19,'ModelParams Lp'!$D$28:$O$32,6,0)+BF14</f>
        <v>13.69392464651435</v>
      </c>
      <c r="BO14" s="76">
        <f>VLOOKUP(Calcul!$I19,'ModelParams Lp'!$D$28:$O$32,7,0)+BG14</f>
        <v>21.69392464651435</v>
      </c>
      <c r="BP14" s="76">
        <f>VLOOKUP(Calcul!$I19,'ModelParams Lp'!$D$28:$O$32,8,0)+BH14</f>
        <v>29.69392464651435</v>
      </c>
      <c r="BQ14" s="76">
        <f>VLOOKUP(Calcul!$I19,'ModelParams Lp'!$D$28:$O$32,9,0)+BI14</f>
        <v>33.693924646514347</v>
      </c>
      <c r="BR14" s="76">
        <f>VLOOKUP(Calcul!$I19,'ModelParams Lp'!$D$28:$O$32,10,0)+BJ14</f>
        <v>33.693924646514347</v>
      </c>
      <c r="BS14" s="76">
        <f>VLOOKUP(Calcul!$I19,'ModelParams Lp'!$D$28:$O$32,11,0)+BK14</f>
        <v>33.693924646514347</v>
      </c>
      <c r="BT14" s="76">
        <f>VLOOKUP(Calcul!$I19,'ModelParams Lp'!$D$28:$O$32,12,0)+BL14</f>
        <v>33.693924646514347</v>
      </c>
      <c r="BU14" s="75" t="e">
        <f t="shared" ca="1" si="7"/>
        <v>#DIV/0!</v>
      </c>
      <c r="BV14" s="75" t="e">
        <f t="shared" ca="1" si="8"/>
        <v>#DIV/0!</v>
      </c>
      <c r="BW14" s="75" t="e">
        <f t="shared" ca="1" si="9"/>
        <v>#DIV/0!</v>
      </c>
      <c r="BX14" s="75" t="e">
        <f t="shared" ca="1" si="10"/>
        <v>#DIV/0!</v>
      </c>
      <c r="BY14" s="75" t="e">
        <f t="shared" ca="1" si="11"/>
        <v>#DIV/0!</v>
      </c>
      <c r="BZ14" s="75" t="e">
        <f t="shared" ca="1" si="12"/>
        <v>#DIV/0!</v>
      </c>
      <c r="CA14" s="75" t="e">
        <f t="shared" ca="1" si="13"/>
        <v>#DIV/0!</v>
      </c>
      <c r="CB14" s="75" t="e">
        <f t="shared" ca="1" si="14"/>
        <v>#DIV/0!</v>
      </c>
      <c r="CC14" s="26" t="e">
        <f ca="1">10*LOG10(IF(BU14="",0,POWER(10,((BU14+'ModelParams Lw'!$O$4)/10))) +IF(BV14="",0,POWER(10,((BV14+'ModelParams Lw'!$P$4)/10))) +IF(BW14="",0,POWER(10,((BW14+'ModelParams Lw'!$Q$4)/10))) +IF(BX14="",0,POWER(10,((BX14+'ModelParams Lw'!$R$4)/10))) +IF(BY14="",0,POWER(10,((BY14+'ModelParams Lw'!$S$4)/10))) +IF(BZ14="",0,POWER(10,((BZ14+'ModelParams Lw'!$T$4)/10))) +IF(CA14="",0,POWER(10,((CA14+'ModelParams Lw'!$U$4)/10)))+IF(CB14="",0,POWER(10,((CB14+'ModelParams Lw'!$V$4)/10))))</f>
        <v>#DIV/0!</v>
      </c>
      <c r="CD14" s="26" t="e">
        <f t="shared" ca="1" si="15"/>
        <v>#DIV/0!</v>
      </c>
      <c r="CE14" s="26" t="e">
        <f ca="1">(BU14-'ModelParams Lw'!O$10)/'ModelParams Lw'!O$11</f>
        <v>#DIV/0!</v>
      </c>
      <c r="CF14" s="26" t="e">
        <f ca="1">(BV14-'ModelParams Lw'!P$10)/'ModelParams Lw'!P$11</f>
        <v>#DIV/0!</v>
      </c>
      <c r="CG14" s="26" t="e">
        <f ca="1">(BW14-'ModelParams Lw'!Q$10)/'ModelParams Lw'!Q$11</f>
        <v>#DIV/0!</v>
      </c>
      <c r="CH14" s="26" t="e">
        <f ca="1">(BX14-'ModelParams Lw'!R$10)/'ModelParams Lw'!R$11</f>
        <v>#DIV/0!</v>
      </c>
      <c r="CI14" s="26" t="e">
        <f ca="1">(BY14-'ModelParams Lw'!S$10)/'ModelParams Lw'!S$11</f>
        <v>#DIV/0!</v>
      </c>
      <c r="CJ14" s="26" t="e">
        <f ca="1">(BZ14-'ModelParams Lw'!T$10)/'ModelParams Lw'!T$11</f>
        <v>#DIV/0!</v>
      </c>
      <c r="CK14" s="26" t="e">
        <f ca="1">(CA14-'ModelParams Lw'!U$10)/'ModelParams Lw'!U$11</f>
        <v>#DIV/0!</v>
      </c>
      <c r="CL14" s="26" t="e">
        <f ca="1">(CB14-'ModelParams Lw'!V$10)/'ModelParams Lw'!V$11</f>
        <v>#DIV/0!</v>
      </c>
      <c r="CM14" s="75" t="e">
        <f t="shared" si="16"/>
        <v>#DIV/0!</v>
      </c>
      <c r="CN14" s="75" t="e">
        <f t="shared" si="17"/>
        <v>#DIV/0!</v>
      </c>
      <c r="CO14" s="75" t="e">
        <f t="shared" si="23"/>
        <v>#DIV/0!</v>
      </c>
      <c r="CP14" s="75" t="e">
        <f t="shared" si="18"/>
        <v>#DIV/0!</v>
      </c>
      <c r="CQ14" s="75" t="e">
        <f t="shared" si="19"/>
        <v>#DIV/0!</v>
      </c>
      <c r="CR14" s="75" t="e">
        <f t="shared" si="20"/>
        <v>#DIV/0!</v>
      </c>
      <c r="CS14" s="75" t="e">
        <f t="shared" si="21"/>
        <v>#DIV/0!</v>
      </c>
      <c r="CT14" s="75" t="e">
        <f t="shared" si="22"/>
        <v>#DIV/0!</v>
      </c>
      <c r="CU14" s="26" t="e">
        <f>10*LOG10(IF(CM14="",0,POWER(10,((CM14+'ModelParams Lw'!$O$4)/10))) +IF(CN14="",0,POWER(10,((CN14+'ModelParams Lw'!$P$4)/10))) +IF(CO14="",0,POWER(10,((CO14+'ModelParams Lw'!$Q$4)/10))) +IF(CP14="",0,POWER(10,((CP14+'ModelParams Lw'!$R$4)/10))) +IF(CQ14="",0,POWER(10,((CQ14+'ModelParams Lw'!$S$4)/10))) +IF(CR14="",0,POWER(10,((CR14+'ModelParams Lw'!$T$4)/10))) +IF(CS14="",0,POWER(10,((CS14+'ModelParams Lw'!$U$4)/10)))+IF(CT14="",0,POWER(10,((CT14+'ModelParams Lw'!$V$4)/10))))</f>
        <v>#DIV/0!</v>
      </c>
      <c r="CV14" s="26" t="e">
        <f t="shared" si="24"/>
        <v>#DIV/0!</v>
      </c>
      <c r="CW14" s="26" t="e">
        <f>(CM14-'ModelParams Lw'!O$10)/'ModelParams Lw'!O$11</f>
        <v>#DIV/0!</v>
      </c>
      <c r="CX14" s="26" t="e">
        <f>(CN14-'ModelParams Lw'!P$10)/'ModelParams Lw'!P$11</f>
        <v>#DIV/0!</v>
      </c>
      <c r="CY14" s="26" t="e">
        <f>(CO14-'ModelParams Lw'!Q$10)/'ModelParams Lw'!Q$11</f>
        <v>#DIV/0!</v>
      </c>
      <c r="CZ14" s="26" t="e">
        <f>(CP14-'ModelParams Lw'!R$10)/'ModelParams Lw'!R$11</f>
        <v>#DIV/0!</v>
      </c>
      <c r="DA14" s="26" t="e">
        <f>(CQ14-'ModelParams Lw'!S$10)/'ModelParams Lw'!S$11</f>
        <v>#DIV/0!</v>
      </c>
      <c r="DB14" s="26" t="e">
        <f>(CR14-'ModelParams Lw'!T$10)/'ModelParams Lw'!T$11</f>
        <v>#DIV/0!</v>
      </c>
      <c r="DC14" s="26" t="e">
        <f>(CS14-'ModelParams Lw'!U$10)/'ModelParams Lw'!U$11</f>
        <v>#DIV/0!</v>
      </c>
      <c r="DD14" s="26" t="e">
        <f>(CT14-'ModelParams Lw'!V$10)/'ModelParams Lw'!V$11</f>
        <v>#DIV/0!</v>
      </c>
    </row>
    <row r="15" spans="1:108" x14ac:dyDescent="0.25">
      <c r="A15" s="13">
        <f>'Sound Power'!B15</f>
        <v>0</v>
      </c>
      <c r="B15" s="13">
        <f>'Sound Power'!D15</f>
        <v>0</v>
      </c>
      <c r="C15" s="13">
        <f>'Sound Power'!E15</f>
        <v>0</v>
      </c>
      <c r="D15" s="13">
        <f>'Sound Power'!F15</f>
        <v>0</v>
      </c>
      <c r="E15" s="76" t="e">
        <f>IF(Calcul!$F20="SA",'Sound Power'!AZ15,'Sound Power'!O15)</f>
        <v>#DIV/0!</v>
      </c>
      <c r="F15" s="76" t="e">
        <f>IF(Calcul!$F20="SA",'Sound Power'!BA15,'Sound Power'!P15)</f>
        <v>#DIV/0!</v>
      </c>
      <c r="G15" s="76" t="e">
        <f>IF(Calcul!$F20="SA",'Sound Power'!BB15,'Sound Power'!Q15)</f>
        <v>#DIV/0!</v>
      </c>
      <c r="H15" s="76" t="e">
        <f>IF(Calcul!$F20="SA",'Sound Power'!BC15,'Sound Power'!R15)</f>
        <v>#DIV/0!</v>
      </c>
      <c r="I15" s="76" t="e">
        <f>IF(Calcul!$F20="SA",'Sound Power'!BD15,'Sound Power'!S15)</f>
        <v>#DIV/0!</v>
      </c>
      <c r="J15" s="76" t="e">
        <f>IF(Calcul!$F20="SA",'Sound Power'!BE15,'Sound Power'!T15)</f>
        <v>#DIV/0!</v>
      </c>
      <c r="K15" s="76" t="e">
        <f>IF(Calcul!$F20="SA",'Sound Power'!BF15,'Sound Power'!U15)</f>
        <v>#DIV/0!</v>
      </c>
      <c r="L15" s="76" t="e">
        <f>IF(Calcul!$F20="SA",'Sound Power'!BG15,'Sound Power'!V15)</f>
        <v>#DIV/0!</v>
      </c>
      <c r="M15" s="76" t="e">
        <f>'Sound Power'!CI15</f>
        <v>#DIV/0!</v>
      </c>
      <c r="N15" s="76" t="e">
        <f>'Sound Power'!CJ15</f>
        <v>#DIV/0!</v>
      </c>
      <c r="O15" s="76" t="e">
        <f>'Sound Power'!CK15</f>
        <v>#DIV/0!</v>
      </c>
      <c r="P15" s="76" t="e">
        <f>'Sound Power'!CL15</f>
        <v>#DIV/0!</v>
      </c>
      <c r="Q15" s="76" t="e">
        <f>'Sound Power'!CM15</f>
        <v>#DIV/0!</v>
      </c>
      <c r="R15" s="76" t="e">
        <f>'Sound Power'!CN15</f>
        <v>#DIV/0!</v>
      </c>
      <c r="S15" s="76" t="e">
        <f>'Sound Power'!CO15</f>
        <v>#DIV/0!</v>
      </c>
      <c r="T15" s="76" t="e">
        <f>'Sound Power'!CP15</f>
        <v>#DIV/0!</v>
      </c>
      <c r="U15" s="73">
        <f t="shared" si="3"/>
        <v>0</v>
      </c>
      <c r="V15" s="73">
        <f t="shared" si="4"/>
        <v>0</v>
      </c>
      <c r="W15" s="76" t="e">
        <f>('ModelParams Lp'!B$4*10^'ModelParams Lp'!B$5*($U15/$V15)^'ModelParams Lp'!B$6)*3</f>
        <v>#DIV/0!</v>
      </c>
      <c r="X15" s="76" t="e">
        <f>('ModelParams Lp'!C$4*10^'ModelParams Lp'!C$5*($U15/$V15)^'ModelParams Lp'!C$6)*3</f>
        <v>#DIV/0!</v>
      </c>
      <c r="Y15" s="76" t="e">
        <f>('ModelParams Lp'!D$4*10^'ModelParams Lp'!D$5*($U15/$V15)^'ModelParams Lp'!D$6)*3</f>
        <v>#DIV/0!</v>
      </c>
      <c r="Z15" s="76" t="e">
        <f>('ModelParams Lp'!E$4*10^'ModelParams Lp'!E$5*($U15/$V15)^'ModelParams Lp'!E$6)*3</f>
        <v>#DIV/0!</v>
      </c>
      <c r="AA15" s="76" t="e">
        <f>('ModelParams Lp'!F$4*10^'ModelParams Lp'!F$5*($U15/$V15)^'ModelParams Lp'!F$6)*3</f>
        <v>#DIV/0!</v>
      </c>
      <c r="AB15" s="76" t="e">
        <f>('ModelParams Lp'!G$4*10^'ModelParams Lp'!G$5*($U15/$V15)^'ModelParams Lp'!G$6)*3</f>
        <v>#DIV/0!</v>
      </c>
      <c r="AC15" s="76" t="e">
        <f>('ModelParams Lp'!H$4*10^'ModelParams Lp'!H$5*($U15/$V15)^'ModelParams Lp'!H$6)*3</f>
        <v>#DIV/0!</v>
      </c>
      <c r="AD15" s="76" t="e">
        <f>('ModelParams Lp'!I$4*10^'ModelParams Lp'!I$5*($U15/$V15)^'ModelParams Lp'!I$6)*3</f>
        <v>#DIV/0!</v>
      </c>
      <c r="AE15" s="62" t="e">
        <f t="shared" si="5"/>
        <v>#DIV/0!</v>
      </c>
      <c r="AF15" s="62" t="e">
        <f>IF(AE15&lt;'ModelParams Lp'!$B$16,-1,IF(AE15&lt;'ModelParams Lp'!$C$16,0,IF(AE15&lt;'ModelParams Lp'!$D$16,1,IF(AE15&lt;'ModelParams Lp'!$E$16,2,IF(AE15&lt;'ModelParams Lp'!$F$16,3,IF(AE15&lt;'ModelParams Lp'!$G$16,4,IF(AE15&lt;'ModelParams Lp'!$H$16,5,6)))))))</f>
        <v>#DIV/0!</v>
      </c>
      <c r="AG15" s="76" t="e">
        <f ca="1">IF($AF15&gt;1,0,OFFSET('ModelParams Lp'!$C$12,0,-'Sound Pressure'!$AF15))</f>
        <v>#DIV/0!</v>
      </c>
      <c r="AH15" s="76" t="e">
        <f ca="1">IF($AF15&gt;2,0,OFFSET('ModelParams Lp'!$D$12,0,-'Sound Pressure'!$AF15))</f>
        <v>#DIV/0!</v>
      </c>
      <c r="AI15" s="76" t="e">
        <f ca="1">IF($AF15&gt;3,0,OFFSET('ModelParams Lp'!$E$12,0,-'Sound Pressure'!$AF15))</f>
        <v>#DIV/0!</v>
      </c>
      <c r="AJ15" s="76" t="e">
        <f ca="1">IF($AF15&gt;4,0,OFFSET('ModelParams Lp'!$F$12,0,-'Sound Pressure'!$AF15))</f>
        <v>#DIV/0!</v>
      </c>
      <c r="AK15" s="76" t="e">
        <f ca="1">IF($AF15&gt;3,0,OFFSET('ModelParams Lp'!$G$12,0,-'Sound Pressure'!$AF15))</f>
        <v>#DIV/0!</v>
      </c>
      <c r="AL15" s="76" t="e">
        <f ca="1">IF($AF15&gt;5,0,OFFSET('ModelParams Lp'!$H$12,0,-'Sound Pressure'!$AF15))</f>
        <v>#DIV/0!</v>
      </c>
      <c r="AM15" s="76" t="e">
        <f ca="1">IF($AF15&gt;6,0,OFFSET('ModelParams Lp'!$I$12,0,-'Sound Pressure'!$AF15))</f>
        <v>#DIV/0!</v>
      </c>
      <c r="AN15" s="76" t="e">
        <f ca="1">IF($AF15&gt;7,0,IF($AF$4&lt;0,3,OFFSET('ModelParams Lp'!$J$12,0,-'Sound Pressure'!$AF15)))</f>
        <v>#DIV/0!</v>
      </c>
      <c r="AO15" s="76" t="e">
        <f t="shared" si="6"/>
        <v>#DIV/0!</v>
      </c>
      <c r="AP15" s="76" t="e">
        <f t="shared" si="0"/>
        <v>#DIV/0!</v>
      </c>
      <c r="AQ15" s="76" t="e">
        <f t="shared" si="0"/>
        <v>#DIV/0!</v>
      </c>
      <c r="AR15" s="76" t="e">
        <f t="shared" si="0"/>
        <v>#DIV/0!</v>
      </c>
      <c r="AS15" s="76" t="e">
        <f t="shared" si="0"/>
        <v>#DIV/0!</v>
      </c>
      <c r="AT15" s="76" t="e">
        <f t="shared" si="0"/>
        <v>#DIV/0!</v>
      </c>
      <c r="AU15" s="76" t="e">
        <f t="shared" si="0"/>
        <v>#DIV/0!</v>
      </c>
      <c r="AV15" s="76" t="e">
        <f t="shared" si="0"/>
        <v>#DIV/0!</v>
      </c>
      <c r="AW15" s="76">
        <f>'ModelParams Lp'!B$22</f>
        <v>4</v>
      </c>
      <c r="AX15" s="76">
        <f>'ModelParams Lp'!C$22</f>
        <v>2</v>
      </c>
      <c r="AY15" s="76">
        <f>'ModelParams Lp'!D$22</f>
        <v>1</v>
      </c>
      <c r="AZ15" s="76">
        <f>'ModelParams Lp'!E$22</f>
        <v>0</v>
      </c>
      <c r="BA15" s="76">
        <f>'ModelParams Lp'!F$22</f>
        <v>0</v>
      </c>
      <c r="BB15" s="76">
        <f>'ModelParams Lp'!G$22</f>
        <v>0</v>
      </c>
      <c r="BC15" s="76">
        <f>'ModelParams Lp'!H$22</f>
        <v>0</v>
      </c>
      <c r="BD15" s="76">
        <f>'ModelParams Lp'!I$22</f>
        <v>0</v>
      </c>
      <c r="BE15" s="76">
        <f>-10*LOG(2/(4*PI()*2^2)+4/(0.163*(Calcul!$J20*Calcul!$K20)/VLOOKUP(Calcul!$H20,'ModelParams Lp'!$E$37:$F$39,2,0)))</f>
        <v>10.69392464651435</v>
      </c>
      <c r="BF15" s="76">
        <f>-10*LOG(2/(4*PI()*2^2)+4/(0.163*(Calcul!$J20*Calcul!$K20)/VLOOKUP(Calcul!$H20,'ModelParams Lp'!$E$37:$F$39,2,0)))</f>
        <v>10.69392464651435</v>
      </c>
      <c r="BG15" s="76">
        <f>-10*LOG(2/(4*PI()*2^2)+4/(0.163*(Calcul!$J20*Calcul!$K20)/VLOOKUP(Calcul!$H20,'ModelParams Lp'!$E$37:$F$39,2,0)))</f>
        <v>10.69392464651435</v>
      </c>
      <c r="BH15" s="76">
        <f>-10*LOG(2/(4*PI()*2^2)+4/(0.163*(Calcul!$J20*Calcul!$K20)/VLOOKUP(Calcul!$H20,'ModelParams Lp'!$E$37:$F$39,2,0)))</f>
        <v>10.69392464651435</v>
      </c>
      <c r="BI15" s="76">
        <f>-10*LOG(2/(4*PI()*2^2)+4/(0.163*(Calcul!$J20*Calcul!$K20)/VLOOKUP(Calcul!$H20,'ModelParams Lp'!$E$37:$F$39,2,0)))</f>
        <v>10.69392464651435</v>
      </c>
      <c r="BJ15" s="76">
        <f>-10*LOG(2/(4*PI()*2^2)+4/(0.163*(Calcul!$J20*Calcul!$K20)/VLOOKUP(Calcul!$H20,'ModelParams Lp'!$E$37:$F$39,2,0)))</f>
        <v>10.69392464651435</v>
      </c>
      <c r="BK15" s="76">
        <f>-10*LOG(2/(4*PI()*2^2)+4/(0.163*(Calcul!$J20*Calcul!$K20)/VLOOKUP(Calcul!$H20,'ModelParams Lp'!$E$37:$F$39,2,0)))</f>
        <v>10.69392464651435</v>
      </c>
      <c r="BL15" s="76">
        <f>-10*LOG(2/(4*PI()*2^2)+4/(0.163*(Calcul!$J20*Calcul!$K20)/VLOOKUP(Calcul!$H20,'ModelParams Lp'!$E$37:$F$39,2,0)))</f>
        <v>10.69392464651435</v>
      </c>
      <c r="BM15" s="76">
        <f>VLOOKUP(Calcul!$I20,'ModelParams Lp'!$D$28:$O$32,5,0)+BE15</f>
        <v>10.69392464651435</v>
      </c>
      <c r="BN15" s="76">
        <f>VLOOKUP(Calcul!$I20,'ModelParams Lp'!$D$28:$O$32,6,0)+BF15</f>
        <v>13.69392464651435</v>
      </c>
      <c r="BO15" s="76">
        <f>VLOOKUP(Calcul!$I20,'ModelParams Lp'!$D$28:$O$32,7,0)+BG15</f>
        <v>21.69392464651435</v>
      </c>
      <c r="BP15" s="76">
        <f>VLOOKUP(Calcul!$I20,'ModelParams Lp'!$D$28:$O$32,8,0)+BH15</f>
        <v>29.69392464651435</v>
      </c>
      <c r="BQ15" s="76">
        <f>VLOOKUP(Calcul!$I20,'ModelParams Lp'!$D$28:$O$32,9,0)+BI15</f>
        <v>33.693924646514347</v>
      </c>
      <c r="BR15" s="76">
        <f>VLOOKUP(Calcul!$I20,'ModelParams Lp'!$D$28:$O$32,10,0)+BJ15</f>
        <v>33.693924646514347</v>
      </c>
      <c r="BS15" s="76">
        <f>VLOOKUP(Calcul!$I20,'ModelParams Lp'!$D$28:$O$32,11,0)+BK15</f>
        <v>33.693924646514347</v>
      </c>
      <c r="BT15" s="76">
        <f>VLOOKUP(Calcul!$I20,'ModelParams Lp'!$D$28:$O$32,12,0)+BL15</f>
        <v>33.693924646514347</v>
      </c>
      <c r="BU15" s="75" t="e">
        <f t="shared" ca="1" si="7"/>
        <v>#DIV/0!</v>
      </c>
      <c r="BV15" s="75" t="e">
        <f t="shared" ca="1" si="8"/>
        <v>#DIV/0!</v>
      </c>
      <c r="BW15" s="75" t="e">
        <f t="shared" ca="1" si="9"/>
        <v>#DIV/0!</v>
      </c>
      <c r="BX15" s="75" t="e">
        <f t="shared" ca="1" si="10"/>
        <v>#DIV/0!</v>
      </c>
      <c r="BY15" s="75" t="e">
        <f t="shared" ca="1" si="11"/>
        <v>#DIV/0!</v>
      </c>
      <c r="BZ15" s="75" t="e">
        <f t="shared" ca="1" si="12"/>
        <v>#DIV/0!</v>
      </c>
      <c r="CA15" s="75" t="e">
        <f t="shared" ca="1" si="13"/>
        <v>#DIV/0!</v>
      </c>
      <c r="CB15" s="75" t="e">
        <f t="shared" ca="1" si="14"/>
        <v>#DIV/0!</v>
      </c>
      <c r="CC15" s="26" t="e">
        <f ca="1">10*LOG10(IF(BU15="",0,POWER(10,((BU15+'ModelParams Lw'!$O$4)/10))) +IF(BV15="",0,POWER(10,((BV15+'ModelParams Lw'!$P$4)/10))) +IF(BW15="",0,POWER(10,((BW15+'ModelParams Lw'!$Q$4)/10))) +IF(BX15="",0,POWER(10,((BX15+'ModelParams Lw'!$R$4)/10))) +IF(BY15="",0,POWER(10,((BY15+'ModelParams Lw'!$S$4)/10))) +IF(BZ15="",0,POWER(10,((BZ15+'ModelParams Lw'!$T$4)/10))) +IF(CA15="",0,POWER(10,((CA15+'ModelParams Lw'!$U$4)/10)))+IF(CB15="",0,POWER(10,((CB15+'ModelParams Lw'!$V$4)/10))))</f>
        <v>#DIV/0!</v>
      </c>
      <c r="CD15" s="26" t="e">
        <f t="shared" ca="1" si="15"/>
        <v>#DIV/0!</v>
      </c>
      <c r="CE15" s="26" t="e">
        <f ca="1">(BU15-'ModelParams Lw'!O$10)/'ModelParams Lw'!O$11</f>
        <v>#DIV/0!</v>
      </c>
      <c r="CF15" s="26" t="e">
        <f ca="1">(BV15-'ModelParams Lw'!P$10)/'ModelParams Lw'!P$11</f>
        <v>#DIV/0!</v>
      </c>
      <c r="CG15" s="26" t="e">
        <f ca="1">(BW15-'ModelParams Lw'!Q$10)/'ModelParams Lw'!Q$11</f>
        <v>#DIV/0!</v>
      </c>
      <c r="CH15" s="26" t="e">
        <f ca="1">(BX15-'ModelParams Lw'!R$10)/'ModelParams Lw'!R$11</f>
        <v>#DIV/0!</v>
      </c>
      <c r="CI15" s="26" t="e">
        <f ca="1">(BY15-'ModelParams Lw'!S$10)/'ModelParams Lw'!S$11</f>
        <v>#DIV/0!</v>
      </c>
      <c r="CJ15" s="26" t="e">
        <f ca="1">(BZ15-'ModelParams Lw'!T$10)/'ModelParams Lw'!T$11</f>
        <v>#DIV/0!</v>
      </c>
      <c r="CK15" s="26" t="e">
        <f ca="1">(CA15-'ModelParams Lw'!U$10)/'ModelParams Lw'!U$11</f>
        <v>#DIV/0!</v>
      </c>
      <c r="CL15" s="26" t="e">
        <f ca="1">(CB15-'ModelParams Lw'!V$10)/'ModelParams Lw'!V$11</f>
        <v>#DIV/0!</v>
      </c>
      <c r="CM15" s="75" t="e">
        <f t="shared" si="16"/>
        <v>#DIV/0!</v>
      </c>
      <c r="CN15" s="75" t="e">
        <f t="shared" si="17"/>
        <v>#DIV/0!</v>
      </c>
      <c r="CO15" s="75" t="e">
        <f t="shared" si="23"/>
        <v>#DIV/0!</v>
      </c>
      <c r="CP15" s="75" t="e">
        <f t="shared" si="18"/>
        <v>#DIV/0!</v>
      </c>
      <c r="CQ15" s="75" t="e">
        <f t="shared" si="19"/>
        <v>#DIV/0!</v>
      </c>
      <c r="CR15" s="75" t="e">
        <f t="shared" si="20"/>
        <v>#DIV/0!</v>
      </c>
      <c r="CS15" s="75" t="e">
        <f t="shared" si="21"/>
        <v>#DIV/0!</v>
      </c>
      <c r="CT15" s="75" t="e">
        <f t="shared" si="22"/>
        <v>#DIV/0!</v>
      </c>
      <c r="CU15" s="26" t="e">
        <f>10*LOG10(IF(CM15="",0,POWER(10,((CM15+'ModelParams Lw'!$O$4)/10))) +IF(CN15="",0,POWER(10,((CN15+'ModelParams Lw'!$P$4)/10))) +IF(CO15="",0,POWER(10,((CO15+'ModelParams Lw'!$Q$4)/10))) +IF(CP15="",0,POWER(10,((CP15+'ModelParams Lw'!$R$4)/10))) +IF(CQ15="",0,POWER(10,((CQ15+'ModelParams Lw'!$S$4)/10))) +IF(CR15="",0,POWER(10,((CR15+'ModelParams Lw'!$T$4)/10))) +IF(CS15="",0,POWER(10,((CS15+'ModelParams Lw'!$U$4)/10)))+IF(CT15="",0,POWER(10,((CT15+'ModelParams Lw'!$V$4)/10))))</f>
        <v>#DIV/0!</v>
      </c>
      <c r="CV15" s="26" t="e">
        <f t="shared" si="24"/>
        <v>#DIV/0!</v>
      </c>
      <c r="CW15" s="26" t="e">
        <f>(CM15-'ModelParams Lw'!O$10)/'ModelParams Lw'!O$11</f>
        <v>#DIV/0!</v>
      </c>
      <c r="CX15" s="26" t="e">
        <f>(CN15-'ModelParams Lw'!P$10)/'ModelParams Lw'!P$11</f>
        <v>#DIV/0!</v>
      </c>
      <c r="CY15" s="26" t="e">
        <f>(CO15-'ModelParams Lw'!Q$10)/'ModelParams Lw'!Q$11</f>
        <v>#DIV/0!</v>
      </c>
      <c r="CZ15" s="26" t="e">
        <f>(CP15-'ModelParams Lw'!R$10)/'ModelParams Lw'!R$11</f>
        <v>#DIV/0!</v>
      </c>
      <c r="DA15" s="26" t="e">
        <f>(CQ15-'ModelParams Lw'!S$10)/'ModelParams Lw'!S$11</f>
        <v>#DIV/0!</v>
      </c>
      <c r="DB15" s="26" t="e">
        <f>(CR15-'ModelParams Lw'!T$10)/'ModelParams Lw'!T$11</f>
        <v>#DIV/0!</v>
      </c>
      <c r="DC15" s="26" t="e">
        <f>(CS15-'ModelParams Lw'!U$10)/'ModelParams Lw'!U$11</f>
        <v>#DIV/0!</v>
      </c>
      <c r="DD15" s="26" t="e">
        <f>(CT15-'ModelParams Lw'!V$10)/'ModelParams Lw'!V$11</f>
        <v>#DIV/0!</v>
      </c>
    </row>
    <row r="16" spans="1:108" x14ac:dyDescent="0.25">
      <c r="A16" s="13">
        <f>'Sound Power'!B16</f>
        <v>0</v>
      </c>
      <c r="B16" s="13">
        <f>'Sound Power'!D16</f>
        <v>0</v>
      </c>
      <c r="C16" s="13">
        <f>'Sound Power'!E16</f>
        <v>0</v>
      </c>
      <c r="D16" s="13">
        <f>'Sound Power'!F16</f>
        <v>0</v>
      </c>
      <c r="E16" s="76" t="e">
        <f>IF(Calcul!$F21="SA",'Sound Power'!AZ16,'Sound Power'!O16)</f>
        <v>#DIV/0!</v>
      </c>
      <c r="F16" s="76" t="e">
        <f>IF(Calcul!$F21="SA",'Sound Power'!BA16,'Sound Power'!P16)</f>
        <v>#DIV/0!</v>
      </c>
      <c r="G16" s="76" t="e">
        <f>IF(Calcul!$F21="SA",'Sound Power'!BB16,'Sound Power'!Q16)</f>
        <v>#DIV/0!</v>
      </c>
      <c r="H16" s="76" t="e">
        <f>IF(Calcul!$F21="SA",'Sound Power'!BC16,'Sound Power'!R16)</f>
        <v>#DIV/0!</v>
      </c>
      <c r="I16" s="76" t="e">
        <f>IF(Calcul!$F21="SA",'Sound Power'!BD16,'Sound Power'!S16)</f>
        <v>#DIV/0!</v>
      </c>
      <c r="J16" s="76" t="e">
        <f>IF(Calcul!$F21="SA",'Sound Power'!BE16,'Sound Power'!T16)</f>
        <v>#DIV/0!</v>
      </c>
      <c r="K16" s="76" t="e">
        <f>IF(Calcul!$F21="SA",'Sound Power'!BF16,'Sound Power'!U16)</f>
        <v>#DIV/0!</v>
      </c>
      <c r="L16" s="76" t="e">
        <f>IF(Calcul!$F21="SA",'Sound Power'!BG16,'Sound Power'!V16)</f>
        <v>#DIV/0!</v>
      </c>
      <c r="M16" s="76" t="e">
        <f>'Sound Power'!CI16</f>
        <v>#DIV/0!</v>
      </c>
      <c r="N16" s="76" t="e">
        <f>'Sound Power'!CJ16</f>
        <v>#DIV/0!</v>
      </c>
      <c r="O16" s="76" t="e">
        <f>'Sound Power'!CK16</f>
        <v>#DIV/0!</v>
      </c>
      <c r="P16" s="76" t="e">
        <f>'Sound Power'!CL16</f>
        <v>#DIV/0!</v>
      </c>
      <c r="Q16" s="76" t="e">
        <f>'Sound Power'!CM16</f>
        <v>#DIV/0!</v>
      </c>
      <c r="R16" s="76" t="e">
        <f>'Sound Power'!CN16</f>
        <v>#DIV/0!</v>
      </c>
      <c r="S16" s="76" t="e">
        <f>'Sound Power'!CO16</f>
        <v>#DIV/0!</v>
      </c>
      <c r="T16" s="76" t="e">
        <f>'Sound Power'!CP16</f>
        <v>#DIV/0!</v>
      </c>
      <c r="U16" s="73">
        <f t="shared" si="3"/>
        <v>0</v>
      </c>
      <c r="V16" s="73">
        <f t="shared" si="4"/>
        <v>0</v>
      </c>
      <c r="W16" s="76" t="e">
        <f>('ModelParams Lp'!B$4*10^'ModelParams Lp'!B$5*($U16/$V16)^'ModelParams Lp'!B$6)*3</f>
        <v>#DIV/0!</v>
      </c>
      <c r="X16" s="76" t="e">
        <f>('ModelParams Lp'!C$4*10^'ModelParams Lp'!C$5*($U16/$V16)^'ModelParams Lp'!C$6)*3</f>
        <v>#DIV/0!</v>
      </c>
      <c r="Y16" s="76" t="e">
        <f>('ModelParams Lp'!D$4*10^'ModelParams Lp'!D$5*($U16/$V16)^'ModelParams Lp'!D$6)*3</f>
        <v>#DIV/0!</v>
      </c>
      <c r="Z16" s="76" t="e">
        <f>('ModelParams Lp'!E$4*10^'ModelParams Lp'!E$5*($U16/$V16)^'ModelParams Lp'!E$6)*3</f>
        <v>#DIV/0!</v>
      </c>
      <c r="AA16" s="76" t="e">
        <f>('ModelParams Lp'!F$4*10^'ModelParams Lp'!F$5*($U16/$V16)^'ModelParams Lp'!F$6)*3</f>
        <v>#DIV/0!</v>
      </c>
      <c r="AB16" s="76" t="e">
        <f>('ModelParams Lp'!G$4*10^'ModelParams Lp'!G$5*($U16/$V16)^'ModelParams Lp'!G$6)*3</f>
        <v>#DIV/0!</v>
      </c>
      <c r="AC16" s="76" t="e">
        <f>('ModelParams Lp'!H$4*10^'ModelParams Lp'!H$5*($U16/$V16)^'ModelParams Lp'!H$6)*3</f>
        <v>#DIV/0!</v>
      </c>
      <c r="AD16" s="76" t="e">
        <f>('ModelParams Lp'!I$4*10^'ModelParams Lp'!I$5*($U16/$V16)^'ModelParams Lp'!I$6)*3</f>
        <v>#DIV/0!</v>
      </c>
      <c r="AE16" s="62" t="e">
        <f t="shared" si="5"/>
        <v>#DIV/0!</v>
      </c>
      <c r="AF16" s="62" t="e">
        <f>IF(AE16&lt;'ModelParams Lp'!$B$16,-1,IF(AE16&lt;'ModelParams Lp'!$C$16,0,IF(AE16&lt;'ModelParams Lp'!$D$16,1,IF(AE16&lt;'ModelParams Lp'!$E$16,2,IF(AE16&lt;'ModelParams Lp'!$F$16,3,IF(AE16&lt;'ModelParams Lp'!$G$16,4,IF(AE16&lt;'ModelParams Lp'!$H$16,5,6)))))))</f>
        <v>#DIV/0!</v>
      </c>
      <c r="AG16" s="76" t="e">
        <f ca="1">IF($AF16&gt;1,0,OFFSET('ModelParams Lp'!$C$12,0,-'Sound Pressure'!$AF16))</f>
        <v>#DIV/0!</v>
      </c>
      <c r="AH16" s="76" t="e">
        <f ca="1">IF($AF16&gt;2,0,OFFSET('ModelParams Lp'!$D$12,0,-'Sound Pressure'!$AF16))</f>
        <v>#DIV/0!</v>
      </c>
      <c r="AI16" s="76" t="e">
        <f ca="1">IF($AF16&gt;3,0,OFFSET('ModelParams Lp'!$E$12,0,-'Sound Pressure'!$AF16))</f>
        <v>#DIV/0!</v>
      </c>
      <c r="AJ16" s="76" t="e">
        <f ca="1">IF($AF16&gt;4,0,OFFSET('ModelParams Lp'!$F$12,0,-'Sound Pressure'!$AF16))</f>
        <v>#DIV/0!</v>
      </c>
      <c r="AK16" s="76" t="e">
        <f ca="1">IF($AF16&gt;3,0,OFFSET('ModelParams Lp'!$G$12,0,-'Sound Pressure'!$AF16))</f>
        <v>#DIV/0!</v>
      </c>
      <c r="AL16" s="76" t="e">
        <f ca="1">IF($AF16&gt;5,0,OFFSET('ModelParams Lp'!$H$12,0,-'Sound Pressure'!$AF16))</f>
        <v>#DIV/0!</v>
      </c>
      <c r="AM16" s="76" t="e">
        <f ca="1">IF($AF16&gt;6,0,OFFSET('ModelParams Lp'!$I$12,0,-'Sound Pressure'!$AF16))</f>
        <v>#DIV/0!</v>
      </c>
      <c r="AN16" s="76" t="e">
        <f ca="1">IF($AF16&gt;7,0,IF($AF$4&lt;0,3,OFFSET('ModelParams Lp'!$J$12,0,-'Sound Pressure'!$AF16)))</f>
        <v>#DIV/0!</v>
      </c>
      <c r="AO16" s="76" t="e">
        <f t="shared" si="6"/>
        <v>#DIV/0!</v>
      </c>
      <c r="AP16" s="76" t="e">
        <f t="shared" si="0"/>
        <v>#DIV/0!</v>
      </c>
      <c r="AQ16" s="76" t="e">
        <f t="shared" si="0"/>
        <v>#DIV/0!</v>
      </c>
      <c r="AR16" s="76" t="e">
        <f t="shared" si="0"/>
        <v>#DIV/0!</v>
      </c>
      <c r="AS16" s="76" t="e">
        <f t="shared" si="0"/>
        <v>#DIV/0!</v>
      </c>
      <c r="AT16" s="76" t="e">
        <f t="shared" si="0"/>
        <v>#DIV/0!</v>
      </c>
      <c r="AU16" s="76" t="e">
        <f t="shared" si="0"/>
        <v>#DIV/0!</v>
      </c>
      <c r="AV16" s="76" t="e">
        <f t="shared" si="0"/>
        <v>#DIV/0!</v>
      </c>
      <c r="AW16" s="76">
        <f>'ModelParams Lp'!B$22</f>
        <v>4</v>
      </c>
      <c r="AX16" s="76">
        <f>'ModelParams Lp'!C$22</f>
        <v>2</v>
      </c>
      <c r="AY16" s="76">
        <f>'ModelParams Lp'!D$22</f>
        <v>1</v>
      </c>
      <c r="AZ16" s="76">
        <f>'ModelParams Lp'!E$22</f>
        <v>0</v>
      </c>
      <c r="BA16" s="76">
        <f>'ModelParams Lp'!F$22</f>
        <v>0</v>
      </c>
      <c r="BB16" s="76">
        <f>'ModelParams Lp'!G$22</f>
        <v>0</v>
      </c>
      <c r="BC16" s="76">
        <f>'ModelParams Lp'!H$22</f>
        <v>0</v>
      </c>
      <c r="BD16" s="76">
        <f>'ModelParams Lp'!I$22</f>
        <v>0</v>
      </c>
      <c r="BE16" s="76">
        <f>-10*LOG(2/(4*PI()*2^2)+4/(0.163*(Calcul!$J21*Calcul!$K21)/VLOOKUP(Calcul!$H21,'ModelParams Lp'!$E$37:$F$39,2,0)))</f>
        <v>10.69392464651435</v>
      </c>
      <c r="BF16" s="76">
        <f>-10*LOG(2/(4*PI()*2^2)+4/(0.163*(Calcul!$J21*Calcul!$K21)/VLOOKUP(Calcul!$H21,'ModelParams Lp'!$E$37:$F$39,2,0)))</f>
        <v>10.69392464651435</v>
      </c>
      <c r="BG16" s="76">
        <f>-10*LOG(2/(4*PI()*2^2)+4/(0.163*(Calcul!$J21*Calcul!$K21)/VLOOKUP(Calcul!$H21,'ModelParams Lp'!$E$37:$F$39,2,0)))</f>
        <v>10.69392464651435</v>
      </c>
      <c r="BH16" s="76">
        <f>-10*LOG(2/(4*PI()*2^2)+4/(0.163*(Calcul!$J21*Calcul!$K21)/VLOOKUP(Calcul!$H21,'ModelParams Lp'!$E$37:$F$39,2,0)))</f>
        <v>10.69392464651435</v>
      </c>
      <c r="BI16" s="76">
        <f>-10*LOG(2/(4*PI()*2^2)+4/(0.163*(Calcul!$J21*Calcul!$K21)/VLOOKUP(Calcul!$H21,'ModelParams Lp'!$E$37:$F$39,2,0)))</f>
        <v>10.69392464651435</v>
      </c>
      <c r="BJ16" s="76">
        <f>-10*LOG(2/(4*PI()*2^2)+4/(0.163*(Calcul!$J21*Calcul!$K21)/VLOOKUP(Calcul!$H21,'ModelParams Lp'!$E$37:$F$39,2,0)))</f>
        <v>10.69392464651435</v>
      </c>
      <c r="BK16" s="76">
        <f>-10*LOG(2/(4*PI()*2^2)+4/(0.163*(Calcul!$J21*Calcul!$K21)/VLOOKUP(Calcul!$H21,'ModelParams Lp'!$E$37:$F$39,2,0)))</f>
        <v>10.69392464651435</v>
      </c>
      <c r="BL16" s="76">
        <f>-10*LOG(2/(4*PI()*2^2)+4/(0.163*(Calcul!$J21*Calcul!$K21)/VLOOKUP(Calcul!$H21,'ModelParams Lp'!$E$37:$F$39,2,0)))</f>
        <v>10.69392464651435</v>
      </c>
      <c r="BM16" s="76">
        <f>VLOOKUP(Calcul!$I21,'ModelParams Lp'!$D$28:$O$32,5,0)+BE16</f>
        <v>10.69392464651435</v>
      </c>
      <c r="BN16" s="76">
        <f>VLOOKUP(Calcul!$I21,'ModelParams Lp'!$D$28:$O$32,6,0)+BF16</f>
        <v>13.69392464651435</v>
      </c>
      <c r="BO16" s="76">
        <f>VLOOKUP(Calcul!$I21,'ModelParams Lp'!$D$28:$O$32,7,0)+BG16</f>
        <v>21.69392464651435</v>
      </c>
      <c r="BP16" s="76">
        <f>VLOOKUP(Calcul!$I21,'ModelParams Lp'!$D$28:$O$32,8,0)+BH16</f>
        <v>29.69392464651435</v>
      </c>
      <c r="BQ16" s="76">
        <f>VLOOKUP(Calcul!$I21,'ModelParams Lp'!$D$28:$O$32,9,0)+BI16</f>
        <v>33.693924646514347</v>
      </c>
      <c r="BR16" s="76">
        <f>VLOOKUP(Calcul!$I21,'ModelParams Lp'!$D$28:$O$32,10,0)+BJ16</f>
        <v>33.693924646514347</v>
      </c>
      <c r="BS16" s="76">
        <f>VLOOKUP(Calcul!$I21,'ModelParams Lp'!$D$28:$O$32,11,0)+BK16</f>
        <v>33.693924646514347</v>
      </c>
      <c r="BT16" s="76">
        <f>VLOOKUP(Calcul!$I21,'ModelParams Lp'!$D$28:$O$32,12,0)+BL16</f>
        <v>33.693924646514347</v>
      </c>
      <c r="BU16" s="75" t="e">
        <f t="shared" ca="1" si="7"/>
        <v>#DIV/0!</v>
      </c>
      <c r="BV16" s="75" t="e">
        <f t="shared" ca="1" si="8"/>
        <v>#DIV/0!</v>
      </c>
      <c r="BW16" s="75" t="e">
        <f t="shared" ca="1" si="9"/>
        <v>#DIV/0!</v>
      </c>
      <c r="BX16" s="75" t="e">
        <f t="shared" ca="1" si="10"/>
        <v>#DIV/0!</v>
      </c>
      <c r="BY16" s="75" t="e">
        <f t="shared" ca="1" si="11"/>
        <v>#DIV/0!</v>
      </c>
      <c r="BZ16" s="75" t="e">
        <f t="shared" ca="1" si="12"/>
        <v>#DIV/0!</v>
      </c>
      <c r="CA16" s="75" t="e">
        <f t="shared" ca="1" si="13"/>
        <v>#DIV/0!</v>
      </c>
      <c r="CB16" s="75" t="e">
        <f t="shared" ca="1" si="14"/>
        <v>#DIV/0!</v>
      </c>
      <c r="CC16" s="26" t="e">
        <f ca="1">10*LOG10(IF(BU16="",0,POWER(10,((BU16+'ModelParams Lw'!$O$4)/10))) +IF(BV16="",0,POWER(10,((BV16+'ModelParams Lw'!$P$4)/10))) +IF(BW16="",0,POWER(10,((BW16+'ModelParams Lw'!$Q$4)/10))) +IF(BX16="",0,POWER(10,((BX16+'ModelParams Lw'!$R$4)/10))) +IF(BY16="",0,POWER(10,((BY16+'ModelParams Lw'!$S$4)/10))) +IF(BZ16="",0,POWER(10,((BZ16+'ModelParams Lw'!$T$4)/10))) +IF(CA16="",0,POWER(10,((CA16+'ModelParams Lw'!$U$4)/10)))+IF(CB16="",0,POWER(10,((CB16+'ModelParams Lw'!$V$4)/10))))</f>
        <v>#DIV/0!</v>
      </c>
      <c r="CD16" s="26" t="e">
        <f t="shared" ca="1" si="15"/>
        <v>#DIV/0!</v>
      </c>
      <c r="CE16" s="26" t="e">
        <f ca="1">(BU16-'ModelParams Lw'!O$10)/'ModelParams Lw'!O$11</f>
        <v>#DIV/0!</v>
      </c>
      <c r="CF16" s="26" t="e">
        <f ca="1">(BV16-'ModelParams Lw'!P$10)/'ModelParams Lw'!P$11</f>
        <v>#DIV/0!</v>
      </c>
      <c r="CG16" s="26" t="e">
        <f ca="1">(BW16-'ModelParams Lw'!Q$10)/'ModelParams Lw'!Q$11</f>
        <v>#DIV/0!</v>
      </c>
      <c r="CH16" s="26" t="e">
        <f ca="1">(BX16-'ModelParams Lw'!R$10)/'ModelParams Lw'!R$11</f>
        <v>#DIV/0!</v>
      </c>
      <c r="CI16" s="26" t="e">
        <f ca="1">(BY16-'ModelParams Lw'!S$10)/'ModelParams Lw'!S$11</f>
        <v>#DIV/0!</v>
      </c>
      <c r="CJ16" s="26" t="e">
        <f ca="1">(BZ16-'ModelParams Lw'!T$10)/'ModelParams Lw'!T$11</f>
        <v>#DIV/0!</v>
      </c>
      <c r="CK16" s="26" t="e">
        <f ca="1">(CA16-'ModelParams Lw'!U$10)/'ModelParams Lw'!U$11</f>
        <v>#DIV/0!</v>
      </c>
      <c r="CL16" s="26" t="e">
        <f ca="1">(CB16-'ModelParams Lw'!V$10)/'ModelParams Lw'!V$11</f>
        <v>#DIV/0!</v>
      </c>
      <c r="CM16" s="75" t="e">
        <f t="shared" si="16"/>
        <v>#DIV/0!</v>
      </c>
      <c r="CN16" s="75" t="e">
        <f t="shared" si="17"/>
        <v>#DIV/0!</v>
      </c>
      <c r="CO16" s="75" t="e">
        <f t="shared" si="23"/>
        <v>#DIV/0!</v>
      </c>
      <c r="CP16" s="75" t="e">
        <f t="shared" si="18"/>
        <v>#DIV/0!</v>
      </c>
      <c r="CQ16" s="75" t="e">
        <f t="shared" si="19"/>
        <v>#DIV/0!</v>
      </c>
      <c r="CR16" s="75" t="e">
        <f t="shared" si="20"/>
        <v>#DIV/0!</v>
      </c>
      <c r="CS16" s="75" t="e">
        <f t="shared" si="21"/>
        <v>#DIV/0!</v>
      </c>
      <c r="CT16" s="75" t="e">
        <f t="shared" si="22"/>
        <v>#DIV/0!</v>
      </c>
      <c r="CU16" s="26" t="e">
        <f>10*LOG10(IF(CM16="",0,POWER(10,((CM16+'ModelParams Lw'!$O$4)/10))) +IF(CN16="",0,POWER(10,((CN16+'ModelParams Lw'!$P$4)/10))) +IF(CO16="",0,POWER(10,((CO16+'ModelParams Lw'!$Q$4)/10))) +IF(CP16="",0,POWER(10,((CP16+'ModelParams Lw'!$R$4)/10))) +IF(CQ16="",0,POWER(10,((CQ16+'ModelParams Lw'!$S$4)/10))) +IF(CR16="",0,POWER(10,((CR16+'ModelParams Lw'!$T$4)/10))) +IF(CS16="",0,POWER(10,((CS16+'ModelParams Lw'!$U$4)/10)))+IF(CT16="",0,POWER(10,((CT16+'ModelParams Lw'!$V$4)/10))))</f>
        <v>#DIV/0!</v>
      </c>
      <c r="CV16" s="26" t="e">
        <f t="shared" si="24"/>
        <v>#DIV/0!</v>
      </c>
      <c r="CW16" s="26" t="e">
        <f>(CM16-'ModelParams Lw'!O$10)/'ModelParams Lw'!O$11</f>
        <v>#DIV/0!</v>
      </c>
      <c r="CX16" s="26" t="e">
        <f>(CN16-'ModelParams Lw'!P$10)/'ModelParams Lw'!P$11</f>
        <v>#DIV/0!</v>
      </c>
      <c r="CY16" s="26" t="e">
        <f>(CO16-'ModelParams Lw'!Q$10)/'ModelParams Lw'!Q$11</f>
        <v>#DIV/0!</v>
      </c>
      <c r="CZ16" s="26" t="e">
        <f>(CP16-'ModelParams Lw'!R$10)/'ModelParams Lw'!R$11</f>
        <v>#DIV/0!</v>
      </c>
      <c r="DA16" s="26" t="e">
        <f>(CQ16-'ModelParams Lw'!S$10)/'ModelParams Lw'!S$11</f>
        <v>#DIV/0!</v>
      </c>
      <c r="DB16" s="26" t="e">
        <f>(CR16-'ModelParams Lw'!T$10)/'ModelParams Lw'!T$11</f>
        <v>#DIV/0!</v>
      </c>
      <c r="DC16" s="26" t="e">
        <f>(CS16-'ModelParams Lw'!U$10)/'ModelParams Lw'!U$11</f>
        <v>#DIV/0!</v>
      </c>
      <c r="DD16" s="26" t="e">
        <f>(CT16-'ModelParams Lw'!V$10)/'ModelParams Lw'!V$11</f>
        <v>#DIV/0!</v>
      </c>
    </row>
    <row r="17" spans="1:108" x14ac:dyDescent="0.25">
      <c r="A17" s="13">
        <f>'Sound Power'!B17</f>
        <v>0</v>
      </c>
      <c r="B17" s="13">
        <f>'Sound Power'!D17</f>
        <v>0</v>
      </c>
      <c r="C17" s="13">
        <f>'Sound Power'!E17</f>
        <v>0</v>
      </c>
      <c r="D17" s="13">
        <f>'Sound Power'!F17</f>
        <v>0</v>
      </c>
      <c r="E17" s="76" t="e">
        <f>IF(Calcul!$F22="SA",'Sound Power'!AZ17,'Sound Power'!O17)</f>
        <v>#DIV/0!</v>
      </c>
      <c r="F17" s="76" t="e">
        <f>IF(Calcul!$F22="SA",'Sound Power'!BA17,'Sound Power'!P17)</f>
        <v>#DIV/0!</v>
      </c>
      <c r="G17" s="76" t="e">
        <f>IF(Calcul!$F22="SA",'Sound Power'!BB17,'Sound Power'!Q17)</f>
        <v>#DIV/0!</v>
      </c>
      <c r="H17" s="76" t="e">
        <f>IF(Calcul!$F22="SA",'Sound Power'!BC17,'Sound Power'!R17)</f>
        <v>#DIV/0!</v>
      </c>
      <c r="I17" s="76" t="e">
        <f>IF(Calcul!$F22="SA",'Sound Power'!BD17,'Sound Power'!S17)</f>
        <v>#DIV/0!</v>
      </c>
      <c r="J17" s="76" t="e">
        <f>IF(Calcul!$F22="SA",'Sound Power'!BE17,'Sound Power'!T17)</f>
        <v>#DIV/0!</v>
      </c>
      <c r="K17" s="76" t="e">
        <f>IF(Calcul!$F22="SA",'Sound Power'!BF17,'Sound Power'!U17)</f>
        <v>#DIV/0!</v>
      </c>
      <c r="L17" s="76" t="e">
        <f>IF(Calcul!$F22="SA",'Sound Power'!BG17,'Sound Power'!V17)</f>
        <v>#DIV/0!</v>
      </c>
      <c r="M17" s="76" t="e">
        <f>'Sound Power'!CI17</f>
        <v>#DIV/0!</v>
      </c>
      <c r="N17" s="76" t="e">
        <f>'Sound Power'!CJ17</f>
        <v>#DIV/0!</v>
      </c>
      <c r="O17" s="76" t="e">
        <f>'Sound Power'!CK17</f>
        <v>#DIV/0!</v>
      </c>
      <c r="P17" s="76" t="e">
        <f>'Sound Power'!CL17</f>
        <v>#DIV/0!</v>
      </c>
      <c r="Q17" s="76" t="e">
        <f>'Sound Power'!CM17</f>
        <v>#DIV/0!</v>
      </c>
      <c r="R17" s="76" t="e">
        <f>'Sound Power'!CN17</f>
        <v>#DIV/0!</v>
      </c>
      <c r="S17" s="76" t="e">
        <f>'Sound Power'!CO17</f>
        <v>#DIV/0!</v>
      </c>
      <c r="T17" s="76" t="e">
        <f>'Sound Power'!CP17</f>
        <v>#DIV/0!</v>
      </c>
      <c r="U17" s="73">
        <f t="shared" si="3"/>
        <v>0</v>
      </c>
      <c r="V17" s="73">
        <f t="shared" si="4"/>
        <v>0</v>
      </c>
      <c r="W17" s="76" t="e">
        <f>('ModelParams Lp'!B$4*10^'ModelParams Lp'!B$5*($U17/$V17)^'ModelParams Lp'!B$6)*3</f>
        <v>#DIV/0!</v>
      </c>
      <c r="X17" s="76" t="e">
        <f>('ModelParams Lp'!C$4*10^'ModelParams Lp'!C$5*($U17/$V17)^'ModelParams Lp'!C$6)*3</f>
        <v>#DIV/0!</v>
      </c>
      <c r="Y17" s="76" t="e">
        <f>('ModelParams Lp'!D$4*10^'ModelParams Lp'!D$5*($U17/$V17)^'ModelParams Lp'!D$6)*3</f>
        <v>#DIV/0!</v>
      </c>
      <c r="Z17" s="76" t="e">
        <f>('ModelParams Lp'!E$4*10^'ModelParams Lp'!E$5*($U17/$V17)^'ModelParams Lp'!E$6)*3</f>
        <v>#DIV/0!</v>
      </c>
      <c r="AA17" s="76" t="e">
        <f>('ModelParams Lp'!F$4*10^'ModelParams Lp'!F$5*($U17/$V17)^'ModelParams Lp'!F$6)*3</f>
        <v>#DIV/0!</v>
      </c>
      <c r="AB17" s="76" t="e">
        <f>('ModelParams Lp'!G$4*10^'ModelParams Lp'!G$5*($U17/$V17)^'ModelParams Lp'!G$6)*3</f>
        <v>#DIV/0!</v>
      </c>
      <c r="AC17" s="76" t="e">
        <f>('ModelParams Lp'!H$4*10^'ModelParams Lp'!H$5*($U17/$V17)^'ModelParams Lp'!H$6)*3</f>
        <v>#DIV/0!</v>
      </c>
      <c r="AD17" s="76" t="e">
        <f>('ModelParams Lp'!I$4*10^'ModelParams Lp'!I$5*($U17/$V17)^'ModelParams Lp'!I$6)*3</f>
        <v>#DIV/0!</v>
      </c>
      <c r="AE17" s="62" t="e">
        <f t="shared" si="5"/>
        <v>#DIV/0!</v>
      </c>
      <c r="AF17" s="62" t="e">
        <f>IF(AE17&lt;'ModelParams Lp'!$B$16,-1,IF(AE17&lt;'ModelParams Lp'!$C$16,0,IF(AE17&lt;'ModelParams Lp'!$D$16,1,IF(AE17&lt;'ModelParams Lp'!$E$16,2,IF(AE17&lt;'ModelParams Lp'!$F$16,3,IF(AE17&lt;'ModelParams Lp'!$G$16,4,IF(AE17&lt;'ModelParams Lp'!$H$16,5,6)))))))</f>
        <v>#DIV/0!</v>
      </c>
      <c r="AG17" s="76" t="e">
        <f ca="1">IF($AF17&gt;1,0,OFFSET('ModelParams Lp'!$C$12,0,-'Sound Pressure'!$AF17))</f>
        <v>#DIV/0!</v>
      </c>
      <c r="AH17" s="76" t="e">
        <f ca="1">IF($AF17&gt;2,0,OFFSET('ModelParams Lp'!$D$12,0,-'Sound Pressure'!$AF17))</f>
        <v>#DIV/0!</v>
      </c>
      <c r="AI17" s="76" t="e">
        <f ca="1">IF($AF17&gt;3,0,OFFSET('ModelParams Lp'!$E$12,0,-'Sound Pressure'!$AF17))</f>
        <v>#DIV/0!</v>
      </c>
      <c r="AJ17" s="76" t="e">
        <f ca="1">IF($AF17&gt;4,0,OFFSET('ModelParams Lp'!$F$12,0,-'Sound Pressure'!$AF17))</f>
        <v>#DIV/0!</v>
      </c>
      <c r="AK17" s="76" t="e">
        <f ca="1">IF($AF17&gt;3,0,OFFSET('ModelParams Lp'!$G$12,0,-'Sound Pressure'!$AF17))</f>
        <v>#DIV/0!</v>
      </c>
      <c r="AL17" s="76" t="e">
        <f ca="1">IF($AF17&gt;5,0,OFFSET('ModelParams Lp'!$H$12,0,-'Sound Pressure'!$AF17))</f>
        <v>#DIV/0!</v>
      </c>
      <c r="AM17" s="76" t="e">
        <f ca="1">IF($AF17&gt;6,0,OFFSET('ModelParams Lp'!$I$12,0,-'Sound Pressure'!$AF17))</f>
        <v>#DIV/0!</v>
      </c>
      <c r="AN17" s="76" t="e">
        <f ca="1">IF($AF17&gt;7,0,IF($AF$4&lt;0,3,OFFSET('ModelParams Lp'!$J$12,0,-'Sound Pressure'!$AF17)))</f>
        <v>#DIV/0!</v>
      </c>
      <c r="AO17" s="76" t="e">
        <f t="shared" si="6"/>
        <v>#DIV/0!</v>
      </c>
      <c r="AP17" s="76" t="e">
        <f t="shared" si="0"/>
        <v>#DIV/0!</v>
      </c>
      <c r="AQ17" s="76" t="e">
        <f t="shared" si="0"/>
        <v>#DIV/0!</v>
      </c>
      <c r="AR17" s="76" t="e">
        <f t="shared" si="0"/>
        <v>#DIV/0!</v>
      </c>
      <c r="AS17" s="76" t="e">
        <f t="shared" si="0"/>
        <v>#DIV/0!</v>
      </c>
      <c r="AT17" s="76" t="e">
        <f t="shared" si="0"/>
        <v>#DIV/0!</v>
      </c>
      <c r="AU17" s="76" t="e">
        <f t="shared" si="0"/>
        <v>#DIV/0!</v>
      </c>
      <c r="AV17" s="76" t="e">
        <f t="shared" si="0"/>
        <v>#DIV/0!</v>
      </c>
      <c r="AW17" s="76">
        <f>'ModelParams Lp'!B$22</f>
        <v>4</v>
      </c>
      <c r="AX17" s="76">
        <f>'ModelParams Lp'!C$22</f>
        <v>2</v>
      </c>
      <c r="AY17" s="76">
        <f>'ModelParams Lp'!D$22</f>
        <v>1</v>
      </c>
      <c r="AZ17" s="76">
        <f>'ModelParams Lp'!E$22</f>
        <v>0</v>
      </c>
      <c r="BA17" s="76">
        <f>'ModelParams Lp'!F$22</f>
        <v>0</v>
      </c>
      <c r="BB17" s="76">
        <f>'ModelParams Lp'!G$22</f>
        <v>0</v>
      </c>
      <c r="BC17" s="76">
        <f>'ModelParams Lp'!H$22</f>
        <v>0</v>
      </c>
      <c r="BD17" s="76">
        <f>'ModelParams Lp'!I$22</f>
        <v>0</v>
      </c>
      <c r="BE17" s="76">
        <f>-10*LOG(2/(4*PI()*2^2)+4/(0.163*(Calcul!$J22*Calcul!$K22)/VLOOKUP(Calcul!$H22,'ModelParams Lp'!$E$37:$F$39,2,0)))</f>
        <v>10.69392464651435</v>
      </c>
      <c r="BF17" s="76">
        <f>-10*LOG(2/(4*PI()*2^2)+4/(0.163*(Calcul!$J22*Calcul!$K22)/VLOOKUP(Calcul!$H22,'ModelParams Lp'!$E$37:$F$39,2,0)))</f>
        <v>10.69392464651435</v>
      </c>
      <c r="BG17" s="76">
        <f>-10*LOG(2/(4*PI()*2^2)+4/(0.163*(Calcul!$J22*Calcul!$K22)/VLOOKUP(Calcul!$H22,'ModelParams Lp'!$E$37:$F$39,2,0)))</f>
        <v>10.69392464651435</v>
      </c>
      <c r="BH17" s="76">
        <f>-10*LOG(2/(4*PI()*2^2)+4/(0.163*(Calcul!$J22*Calcul!$K22)/VLOOKUP(Calcul!$H22,'ModelParams Lp'!$E$37:$F$39,2,0)))</f>
        <v>10.69392464651435</v>
      </c>
      <c r="BI17" s="76">
        <f>-10*LOG(2/(4*PI()*2^2)+4/(0.163*(Calcul!$J22*Calcul!$K22)/VLOOKUP(Calcul!$H22,'ModelParams Lp'!$E$37:$F$39,2,0)))</f>
        <v>10.69392464651435</v>
      </c>
      <c r="BJ17" s="76">
        <f>-10*LOG(2/(4*PI()*2^2)+4/(0.163*(Calcul!$J22*Calcul!$K22)/VLOOKUP(Calcul!$H22,'ModelParams Lp'!$E$37:$F$39,2,0)))</f>
        <v>10.69392464651435</v>
      </c>
      <c r="BK17" s="76">
        <f>-10*LOG(2/(4*PI()*2^2)+4/(0.163*(Calcul!$J22*Calcul!$K22)/VLOOKUP(Calcul!$H22,'ModelParams Lp'!$E$37:$F$39,2,0)))</f>
        <v>10.69392464651435</v>
      </c>
      <c r="BL17" s="76">
        <f>-10*LOG(2/(4*PI()*2^2)+4/(0.163*(Calcul!$J22*Calcul!$K22)/VLOOKUP(Calcul!$H22,'ModelParams Lp'!$E$37:$F$39,2,0)))</f>
        <v>10.69392464651435</v>
      </c>
      <c r="BM17" s="76">
        <f>VLOOKUP(Calcul!$I22,'ModelParams Lp'!$D$28:$O$32,5,0)+BE17</f>
        <v>10.69392464651435</v>
      </c>
      <c r="BN17" s="76">
        <f>VLOOKUP(Calcul!$I22,'ModelParams Lp'!$D$28:$O$32,6,0)+BF17</f>
        <v>13.69392464651435</v>
      </c>
      <c r="BO17" s="76">
        <f>VLOOKUP(Calcul!$I22,'ModelParams Lp'!$D$28:$O$32,7,0)+BG17</f>
        <v>21.69392464651435</v>
      </c>
      <c r="BP17" s="76">
        <f>VLOOKUP(Calcul!$I22,'ModelParams Lp'!$D$28:$O$32,8,0)+BH17</f>
        <v>29.69392464651435</v>
      </c>
      <c r="BQ17" s="76">
        <f>VLOOKUP(Calcul!$I22,'ModelParams Lp'!$D$28:$O$32,9,0)+BI17</f>
        <v>33.693924646514347</v>
      </c>
      <c r="BR17" s="76">
        <f>VLOOKUP(Calcul!$I22,'ModelParams Lp'!$D$28:$O$32,10,0)+BJ17</f>
        <v>33.693924646514347</v>
      </c>
      <c r="BS17" s="76">
        <f>VLOOKUP(Calcul!$I22,'ModelParams Lp'!$D$28:$O$32,11,0)+BK17</f>
        <v>33.693924646514347</v>
      </c>
      <c r="BT17" s="76">
        <f>VLOOKUP(Calcul!$I22,'ModelParams Lp'!$D$28:$O$32,12,0)+BL17</f>
        <v>33.693924646514347</v>
      </c>
      <c r="BU17" s="75" t="e">
        <f t="shared" ca="1" si="7"/>
        <v>#DIV/0!</v>
      </c>
      <c r="BV17" s="75" t="e">
        <f t="shared" ca="1" si="8"/>
        <v>#DIV/0!</v>
      </c>
      <c r="BW17" s="75" t="e">
        <f t="shared" ca="1" si="9"/>
        <v>#DIV/0!</v>
      </c>
      <c r="BX17" s="75" t="e">
        <f t="shared" ca="1" si="10"/>
        <v>#DIV/0!</v>
      </c>
      <c r="BY17" s="75" t="e">
        <f t="shared" ca="1" si="11"/>
        <v>#DIV/0!</v>
      </c>
      <c r="BZ17" s="75" t="e">
        <f t="shared" ca="1" si="12"/>
        <v>#DIV/0!</v>
      </c>
      <c r="CA17" s="75" t="e">
        <f t="shared" ca="1" si="13"/>
        <v>#DIV/0!</v>
      </c>
      <c r="CB17" s="75" t="e">
        <f t="shared" ca="1" si="14"/>
        <v>#DIV/0!</v>
      </c>
      <c r="CC17" s="26" t="e">
        <f ca="1">10*LOG10(IF(BU17="",0,POWER(10,((BU17+'ModelParams Lw'!$O$4)/10))) +IF(BV17="",0,POWER(10,((BV17+'ModelParams Lw'!$P$4)/10))) +IF(BW17="",0,POWER(10,((BW17+'ModelParams Lw'!$Q$4)/10))) +IF(BX17="",0,POWER(10,((BX17+'ModelParams Lw'!$R$4)/10))) +IF(BY17="",0,POWER(10,((BY17+'ModelParams Lw'!$S$4)/10))) +IF(BZ17="",0,POWER(10,((BZ17+'ModelParams Lw'!$T$4)/10))) +IF(CA17="",0,POWER(10,((CA17+'ModelParams Lw'!$U$4)/10)))+IF(CB17="",0,POWER(10,((CB17+'ModelParams Lw'!$V$4)/10))))</f>
        <v>#DIV/0!</v>
      </c>
      <c r="CD17" s="26" t="e">
        <f t="shared" ca="1" si="15"/>
        <v>#DIV/0!</v>
      </c>
      <c r="CE17" s="26" t="e">
        <f ca="1">(BU17-'ModelParams Lw'!O$10)/'ModelParams Lw'!O$11</f>
        <v>#DIV/0!</v>
      </c>
      <c r="CF17" s="26" t="e">
        <f ca="1">(BV17-'ModelParams Lw'!P$10)/'ModelParams Lw'!P$11</f>
        <v>#DIV/0!</v>
      </c>
      <c r="CG17" s="26" t="e">
        <f ca="1">(BW17-'ModelParams Lw'!Q$10)/'ModelParams Lw'!Q$11</f>
        <v>#DIV/0!</v>
      </c>
      <c r="CH17" s="26" t="e">
        <f ca="1">(BX17-'ModelParams Lw'!R$10)/'ModelParams Lw'!R$11</f>
        <v>#DIV/0!</v>
      </c>
      <c r="CI17" s="26" t="e">
        <f ca="1">(BY17-'ModelParams Lw'!S$10)/'ModelParams Lw'!S$11</f>
        <v>#DIV/0!</v>
      </c>
      <c r="CJ17" s="26" t="e">
        <f ca="1">(BZ17-'ModelParams Lw'!T$10)/'ModelParams Lw'!T$11</f>
        <v>#DIV/0!</v>
      </c>
      <c r="CK17" s="26" t="e">
        <f ca="1">(CA17-'ModelParams Lw'!U$10)/'ModelParams Lw'!U$11</f>
        <v>#DIV/0!</v>
      </c>
      <c r="CL17" s="26" t="e">
        <f ca="1">(CB17-'ModelParams Lw'!V$10)/'ModelParams Lw'!V$11</f>
        <v>#DIV/0!</v>
      </c>
      <c r="CM17" s="75" t="e">
        <f t="shared" si="16"/>
        <v>#DIV/0!</v>
      </c>
      <c r="CN17" s="75" t="e">
        <f t="shared" si="17"/>
        <v>#DIV/0!</v>
      </c>
      <c r="CO17" s="75" t="e">
        <f t="shared" si="23"/>
        <v>#DIV/0!</v>
      </c>
      <c r="CP17" s="75" t="e">
        <f t="shared" si="18"/>
        <v>#DIV/0!</v>
      </c>
      <c r="CQ17" s="75" t="e">
        <f t="shared" si="19"/>
        <v>#DIV/0!</v>
      </c>
      <c r="CR17" s="75" t="e">
        <f t="shared" si="20"/>
        <v>#DIV/0!</v>
      </c>
      <c r="CS17" s="75" t="e">
        <f t="shared" si="21"/>
        <v>#DIV/0!</v>
      </c>
      <c r="CT17" s="75" t="e">
        <f t="shared" si="22"/>
        <v>#DIV/0!</v>
      </c>
      <c r="CU17" s="26" t="e">
        <f>10*LOG10(IF(CM17="",0,POWER(10,((CM17+'ModelParams Lw'!$O$4)/10))) +IF(CN17="",0,POWER(10,((CN17+'ModelParams Lw'!$P$4)/10))) +IF(CO17="",0,POWER(10,((CO17+'ModelParams Lw'!$Q$4)/10))) +IF(CP17="",0,POWER(10,((CP17+'ModelParams Lw'!$R$4)/10))) +IF(CQ17="",0,POWER(10,((CQ17+'ModelParams Lw'!$S$4)/10))) +IF(CR17="",0,POWER(10,((CR17+'ModelParams Lw'!$T$4)/10))) +IF(CS17="",0,POWER(10,((CS17+'ModelParams Lw'!$U$4)/10)))+IF(CT17="",0,POWER(10,((CT17+'ModelParams Lw'!$V$4)/10))))</f>
        <v>#DIV/0!</v>
      </c>
      <c r="CV17" s="26" t="e">
        <f t="shared" si="24"/>
        <v>#DIV/0!</v>
      </c>
      <c r="CW17" s="26" t="e">
        <f>(CM17-'ModelParams Lw'!O$10)/'ModelParams Lw'!O$11</f>
        <v>#DIV/0!</v>
      </c>
      <c r="CX17" s="26" t="e">
        <f>(CN17-'ModelParams Lw'!P$10)/'ModelParams Lw'!P$11</f>
        <v>#DIV/0!</v>
      </c>
      <c r="CY17" s="26" t="e">
        <f>(CO17-'ModelParams Lw'!Q$10)/'ModelParams Lw'!Q$11</f>
        <v>#DIV/0!</v>
      </c>
      <c r="CZ17" s="26" t="e">
        <f>(CP17-'ModelParams Lw'!R$10)/'ModelParams Lw'!R$11</f>
        <v>#DIV/0!</v>
      </c>
      <c r="DA17" s="26" t="e">
        <f>(CQ17-'ModelParams Lw'!S$10)/'ModelParams Lw'!S$11</f>
        <v>#DIV/0!</v>
      </c>
      <c r="DB17" s="26" t="e">
        <f>(CR17-'ModelParams Lw'!T$10)/'ModelParams Lw'!T$11</f>
        <v>#DIV/0!</v>
      </c>
      <c r="DC17" s="26" t="e">
        <f>(CS17-'ModelParams Lw'!U$10)/'ModelParams Lw'!U$11</f>
        <v>#DIV/0!</v>
      </c>
      <c r="DD17" s="26" t="e">
        <f>(CT17-'ModelParams Lw'!V$10)/'ModelParams Lw'!V$11</f>
        <v>#DIV/0!</v>
      </c>
    </row>
    <row r="18" spans="1:108" x14ac:dyDescent="0.25">
      <c r="A18" s="13">
        <f>'Sound Power'!B18</f>
        <v>0</v>
      </c>
      <c r="B18" s="13">
        <f>'Sound Power'!D18</f>
        <v>0</v>
      </c>
      <c r="C18" s="13">
        <f>'Sound Power'!E18</f>
        <v>0</v>
      </c>
      <c r="D18" s="13">
        <f>'Sound Power'!F18</f>
        <v>0</v>
      </c>
      <c r="E18" s="76" t="e">
        <f>IF(Calcul!$F23="SA",'Sound Power'!AZ18,'Sound Power'!O18)</f>
        <v>#DIV/0!</v>
      </c>
      <c r="F18" s="76" t="e">
        <f>IF(Calcul!$F23="SA",'Sound Power'!BA18,'Sound Power'!P18)</f>
        <v>#DIV/0!</v>
      </c>
      <c r="G18" s="76" t="e">
        <f>IF(Calcul!$F23="SA",'Sound Power'!BB18,'Sound Power'!Q18)</f>
        <v>#DIV/0!</v>
      </c>
      <c r="H18" s="76" t="e">
        <f>IF(Calcul!$F23="SA",'Sound Power'!BC18,'Sound Power'!R18)</f>
        <v>#DIV/0!</v>
      </c>
      <c r="I18" s="76" t="e">
        <f>IF(Calcul!$F23="SA",'Sound Power'!BD18,'Sound Power'!S18)</f>
        <v>#DIV/0!</v>
      </c>
      <c r="J18" s="76" t="e">
        <f>IF(Calcul!$F23="SA",'Sound Power'!BE18,'Sound Power'!T18)</f>
        <v>#DIV/0!</v>
      </c>
      <c r="K18" s="76" t="e">
        <f>IF(Calcul!$F23="SA",'Sound Power'!BF18,'Sound Power'!U18)</f>
        <v>#DIV/0!</v>
      </c>
      <c r="L18" s="76" t="e">
        <f>IF(Calcul!$F23="SA",'Sound Power'!BG18,'Sound Power'!V18)</f>
        <v>#DIV/0!</v>
      </c>
      <c r="M18" s="76" t="e">
        <f>'Sound Power'!CI18</f>
        <v>#DIV/0!</v>
      </c>
      <c r="N18" s="76" t="e">
        <f>'Sound Power'!CJ18</f>
        <v>#DIV/0!</v>
      </c>
      <c r="O18" s="76" t="e">
        <f>'Sound Power'!CK18</f>
        <v>#DIV/0!</v>
      </c>
      <c r="P18" s="76" t="e">
        <f>'Sound Power'!CL18</f>
        <v>#DIV/0!</v>
      </c>
      <c r="Q18" s="76" t="e">
        <f>'Sound Power'!CM18</f>
        <v>#DIV/0!</v>
      </c>
      <c r="R18" s="76" t="e">
        <f>'Sound Power'!CN18</f>
        <v>#DIV/0!</v>
      </c>
      <c r="S18" s="76" t="e">
        <f>'Sound Power'!CO18</f>
        <v>#DIV/0!</v>
      </c>
      <c r="T18" s="76" t="e">
        <f>'Sound Power'!CP18</f>
        <v>#DIV/0!</v>
      </c>
      <c r="U18" s="73">
        <f t="shared" si="3"/>
        <v>0</v>
      </c>
      <c r="V18" s="73">
        <f t="shared" si="4"/>
        <v>0</v>
      </c>
      <c r="W18" s="76" t="e">
        <f>('ModelParams Lp'!B$4*10^'ModelParams Lp'!B$5*($U18/$V18)^'ModelParams Lp'!B$6)*3</f>
        <v>#DIV/0!</v>
      </c>
      <c r="X18" s="76" t="e">
        <f>('ModelParams Lp'!C$4*10^'ModelParams Lp'!C$5*($U18/$V18)^'ModelParams Lp'!C$6)*3</f>
        <v>#DIV/0!</v>
      </c>
      <c r="Y18" s="76" t="e">
        <f>('ModelParams Lp'!D$4*10^'ModelParams Lp'!D$5*($U18/$V18)^'ModelParams Lp'!D$6)*3</f>
        <v>#DIV/0!</v>
      </c>
      <c r="Z18" s="76" t="e">
        <f>('ModelParams Lp'!E$4*10^'ModelParams Lp'!E$5*($U18/$V18)^'ModelParams Lp'!E$6)*3</f>
        <v>#DIV/0!</v>
      </c>
      <c r="AA18" s="76" t="e">
        <f>('ModelParams Lp'!F$4*10^'ModelParams Lp'!F$5*($U18/$V18)^'ModelParams Lp'!F$6)*3</f>
        <v>#DIV/0!</v>
      </c>
      <c r="AB18" s="76" t="e">
        <f>('ModelParams Lp'!G$4*10^'ModelParams Lp'!G$5*($U18/$V18)^'ModelParams Lp'!G$6)*3</f>
        <v>#DIV/0!</v>
      </c>
      <c r="AC18" s="76" t="e">
        <f>('ModelParams Lp'!H$4*10^'ModelParams Lp'!H$5*($U18/$V18)^'ModelParams Lp'!H$6)*3</f>
        <v>#DIV/0!</v>
      </c>
      <c r="AD18" s="76" t="e">
        <f>('ModelParams Lp'!I$4*10^'ModelParams Lp'!I$5*($U18/$V18)^'ModelParams Lp'!I$6)*3</f>
        <v>#DIV/0!</v>
      </c>
      <c r="AE18" s="62" t="e">
        <f t="shared" si="5"/>
        <v>#DIV/0!</v>
      </c>
      <c r="AF18" s="62" t="e">
        <f>IF(AE18&lt;'ModelParams Lp'!$B$16,-1,IF(AE18&lt;'ModelParams Lp'!$C$16,0,IF(AE18&lt;'ModelParams Lp'!$D$16,1,IF(AE18&lt;'ModelParams Lp'!$E$16,2,IF(AE18&lt;'ModelParams Lp'!$F$16,3,IF(AE18&lt;'ModelParams Lp'!$G$16,4,IF(AE18&lt;'ModelParams Lp'!$H$16,5,6)))))))</f>
        <v>#DIV/0!</v>
      </c>
      <c r="AG18" s="76" t="e">
        <f ca="1">IF($AF18&gt;1,0,OFFSET('ModelParams Lp'!$C$12,0,-'Sound Pressure'!$AF18))</f>
        <v>#DIV/0!</v>
      </c>
      <c r="AH18" s="76" t="e">
        <f ca="1">IF($AF18&gt;2,0,OFFSET('ModelParams Lp'!$D$12,0,-'Sound Pressure'!$AF18))</f>
        <v>#DIV/0!</v>
      </c>
      <c r="AI18" s="76" t="e">
        <f ca="1">IF($AF18&gt;3,0,OFFSET('ModelParams Lp'!$E$12,0,-'Sound Pressure'!$AF18))</f>
        <v>#DIV/0!</v>
      </c>
      <c r="AJ18" s="76" t="e">
        <f ca="1">IF($AF18&gt;4,0,OFFSET('ModelParams Lp'!$F$12,0,-'Sound Pressure'!$AF18))</f>
        <v>#DIV/0!</v>
      </c>
      <c r="AK18" s="76" t="e">
        <f ca="1">IF($AF18&gt;3,0,OFFSET('ModelParams Lp'!$G$12,0,-'Sound Pressure'!$AF18))</f>
        <v>#DIV/0!</v>
      </c>
      <c r="AL18" s="76" t="e">
        <f ca="1">IF($AF18&gt;5,0,OFFSET('ModelParams Lp'!$H$12,0,-'Sound Pressure'!$AF18))</f>
        <v>#DIV/0!</v>
      </c>
      <c r="AM18" s="76" t="e">
        <f ca="1">IF($AF18&gt;6,0,OFFSET('ModelParams Lp'!$I$12,0,-'Sound Pressure'!$AF18))</f>
        <v>#DIV/0!</v>
      </c>
      <c r="AN18" s="76" t="e">
        <f ca="1">IF($AF18&gt;7,0,IF($AF$4&lt;0,3,OFFSET('ModelParams Lp'!$J$12,0,-'Sound Pressure'!$AF18)))</f>
        <v>#DIV/0!</v>
      </c>
      <c r="AO18" s="76" t="e">
        <f t="shared" si="6"/>
        <v>#DIV/0!</v>
      </c>
      <c r="AP18" s="76" t="e">
        <f t="shared" si="0"/>
        <v>#DIV/0!</v>
      </c>
      <c r="AQ18" s="76" t="e">
        <f t="shared" si="0"/>
        <v>#DIV/0!</v>
      </c>
      <c r="AR18" s="76" t="e">
        <f t="shared" si="0"/>
        <v>#DIV/0!</v>
      </c>
      <c r="AS18" s="76" t="e">
        <f t="shared" si="0"/>
        <v>#DIV/0!</v>
      </c>
      <c r="AT18" s="76" t="e">
        <f t="shared" si="0"/>
        <v>#DIV/0!</v>
      </c>
      <c r="AU18" s="76" t="e">
        <f t="shared" si="0"/>
        <v>#DIV/0!</v>
      </c>
      <c r="AV18" s="76" t="e">
        <f t="shared" si="0"/>
        <v>#DIV/0!</v>
      </c>
      <c r="AW18" s="76">
        <f>'ModelParams Lp'!B$22</f>
        <v>4</v>
      </c>
      <c r="AX18" s="76">
        <f>'ModelParams Lp'!C$22</f>
        <v>2</v>
      </c>
      <c r="AY18" s="76">
        <f>'ModelParams Lp'!D$22</f>
        <v>1</v>
      </c>
      <c r="AZ18" s="76">
        <f>'ModelParams Lp'!E$22</f>
        <v>0</v>
      </c>
      <c r="BA18" s="76">
        <f>'ModelParams Lp'!F$22</f>
        <v>0</v>
      </c>
      <c r="BB18" s="76">
        <f>'ModelParams Lp'!G$22</f>
        <v>0</v>
      </c>
      <c r="BC18" s="76">
        <f>'ModelParams Lp'!H$22</f>
        <v>0</v>
      </c>
      <c r="BD18" s="76">
        <f>'ModelParams Lp'!I$22</f>
        <v>0</v>
      </c>
      <c r="BE18" s="76">
        <f>-10*LOG(2/(4*PI()*2^2)+4/(0.163*(Calcul!$J23*Calcul!$K23)/VLOOKUP(Calcul!$H23,'ModelParams Lp'!$E$37:$F$39,2,0)))</f>
        <v>10.69392464651435</v>
      </c>
      <c r="BF18" s="76">
        <f>-10*LOG(2/(4*PI()*2^2)+4/(0.163*(Calcul!$J23*Calcul!$K23)/VLOOKUP(Calcul!$H23,'ModelParams Lp'!$E$37:$F$39,2,0)))</f>
        <v>10.69392464651435</v>
      </c>
      <c r="BG18" s="76">
        <f>-10*LOG(2/(4*PI()*2^2)+4/(0.163*(Calcul!$J23*Calcul!$K23)/VLOOKUP(Calcul!$H23,'ModelParams Lp'!$E$37:$F$39,2,0)))</f>
        <v>10.69392464651435</v>
      </c>
      <c r="BH18" s="76">
        <f>-10*LOG(2/(4*PI()*2^2)+4/(0.163*(Calcul!$J23*Calcul!$K23)/VLOOKUP(Calcul!$H23,'ModelParams Lp'!$E$37:$F$39,2,0)))</f>
        <v>10.69392464651435</v>
      </c>
      <c r="BI18" s="76">
        <f>-10*LOG(2/(4*PI()*2^2)+4/(0.163*(Calcul!$J23*Calcul!$K23)/VLOOKUP(Calcul!$H23,'ModelParams Lp'!$E$37:$F$39,2,0)))</f>
        <v>10.69392464651435</v>
      </c>
      <c r="BJ18" s="76">
        <f>-10*LOG(2/(4*PI()*2^2)+4/(0.163*(Calcul!$J23*Calcul!$K23)/VLOOKUP(Calcul!$H23,'ModelParams Lp'!$E$37:$F$39,2,0)))</f>
        <v>10.69392464651435</v>
      </c>
      <c r="BK18" s="76">
        <f>-10*LOG(2/(4*PI()*2^2)+4/(0.163*(Calcul!$J23*Calcul!$K23)/VLOOKUP(Calcul!$H23,'ModelParams Lp'!$E$37:$F$39,2,0)))</f>
        <v>10.69392464651435</v>
      </c>
      <c r="BL18" s="76">
        <f>-10*LOG(2/(4*PI()*2^2)+4/(0.163*(Calcul!$J23*Calcul!$K23)/VLOOKUP(Calcul!$H23,'ModelParams Lp'!$E$37:$F$39,2,0)))</f>
        <v>10.69392464651435</v>
      </c>
      <c r="BM18" s="76">
        <f>VLOOKUP(Calcul!$I23,'ModelParams Lp'!$D$28:$O$32,5,0)+BE18</f>
        <v>10.69392464651435</v>
      </c>
      <c r="BN18" s="76">
        <f>VLOOKUP(Calcul!$I23,'ModelParams Lp'!$D$28:$O$32,6,0)+BF18</f>
        <v>13.69392464651435</v>
      </c>
      <c r="BO18" s="76">
        <f>VLOOKUP(Calcul!$I23,'ModelParams Lp'!$D$28:$O$32,7,0)+BG18</f>
        <v>21.69392464651435</v>
      </c>
      <c r="BP18" s="76">
        <f>VLOOKUP(Calcul!$I23,'ModelParams Lp'!$D$28:$O$32,8,0)+BH18</f>
        <v>29.69392464651435</v>
      </c>
      <c r="BQ18" s="76">
        <f>VLOOKUP(Calcul!$I23,'ModelParams Lp'!$D$28:$O$32,9,0)+BI18</f>
        <v>33.693924646514347</v>
      </c>
      <c r="BR18" s="76">
        <f>VLOOKUP(Calcul!$I23,'ModelParams Lp'!$D$28:$O$32,10,0)+BJ18</f>
        <v>33.693924646514347</v>
      </c>
      <c r="BS18" s="76">
        <f>VLOOKUP(Calcul!$I23,'ModelParams Lp'!$D$28:$O$32,11,0)+BK18</f>
        <v>33.693924646514347</v>
      </c>
      <c r="BT18" s="76">
        <f>VLOOKUP(Calcul!$I23,'ModelParams Lp'!$D$28:$O$32,12,0)+BL18</f>
        <v>33.693924646514347</v>
      </c>
      <c r="BU18" s="75" t="e">
        <f t="shared" ca="1" si="7"/>
        <v>#DIV/0!</v>
      </c>
      <c r="BV18" s="75" t="e">
        <f t="shared" ca="1" si="8"/>
        <v>#DIV/0!</v>
      </c>
      <c r="BW18" s="75" t="e">
        <f t="shared" ca="1" si="9"/>
        <v>#DIV/0!</v>
      </c>
      <c r="BX18" s="75" t="e">
        <f t="shared" ca="1" si="10"/>
        <v>#DIV/0!</v>
      </c>
      <c r="BY18" s="75" t="e">
        <f t="shared" ca="1" si="11"/>
        <v>#DIV/0!</v>
      </c>
      <c r="BZ18" s="75" t="e">
        <f t="shared" ca="1" si="12"/>
        <v>#DIV/0!</v>
      </c>
      <c r="CA18" s="75" t="e">
        <f t="shared" ca="1" si="13"/>
        <v>#DIV/0!</v>
      </c>
      <c r="CB18" s="75" t="e">
        <f t="shared" ca="1" si="14"/>
        <v>#DIV/0!</v>
      </c>
      <c r="CC18" s="26" t="e">
        <f ca="1">10*LOG10(IF(BU18="",0,POWER(10,((BU18+'ModelParams Lw'!$O$4)/10))) +IF(BV18="",0,POWER(10,((BV18+'ModelParams Lw'!$P$4)/10))) +IF(BW18="",0,POWER(10,((BW18+'ModelParams Lw'!$Q$4)/10))) +IF(BX18="",0,POWER(10,((BX18+'ModelParams Lw'!$R$4)/10))) +IF(BY18="",0,POWER(10,((BY18+'ModelParams Lw'!$S$4)/10))) +IF(BZ18="",0,POWER(10,((BZ18+'ModelParams Lw'!$T$4)/10))) +IF(CA18="",0,POWER(10,((CA18+'ModelParams Lw'!$U$4)/10)))+IF(CB18="",0,POWER(10,((CB18+'ModelParams Lw'!$V$4)/10))))</f>
        <v>#DIV/0!</v>
      </c>
      <c r="CD18" s="26" t="e">
        <f t="shared" ca="1" si="15"/>
        <v>#DIV/0!</v>
      </c>
      <c r="CE18" s="26" t="e">
        <f ca="1">(BU18-'ModelParams Lw'!O$10)/'ModelParams Lw'!O$11</f>
        <v>#DIV/0!</v>
      </c>
      <c r="CF18" s="26" t="e">
        <f ca="1">(BV18-'ModelParams Lw'!P$10)/'ModelParams Lw'!P$11</f>
        <v>#DIV/0!</v>
      </c>
      <c r="CG18" s="26" t="e">
        <f ca="1">(BW18-'ModelParams Lw'!Q$10)/'ModelParams Lw'!Q$11</f>
        <v>#DIV/0!</v>
      </c>
      <c r="CH18" s="26" t="e">
        <f ca="1">(BX18-'ModelParams Lw'!R$10)/'ModelParams Lw'!R$11</f>
        <v>#DIV/0!</v>
      </c>
      <c r="CI18" s="26" t="e">
        <f ca="1">(BY18-'ModelParams Lw'!S$10)/'ModelParams Lw'!S$11</f>
        <v>#DIV/0!</v>
      </c>
      <c r="CJ18" s="26" t="e">
        <f ca="1">(BZ18-'ModelParams Lw'!T$10)/'ModelParams Lw'!T$11</f>
        <v>#DIV/0!</v>
      </c>
      <c r="CK18" s="26" t="e">
        <f ca="1">(CA18-'ModelParams Lw'!U$10)/'ModelParams Lw'!U$11</f>
        <v>#DIV/0!</v>
      </c>
      <c r="CL18" s="26" t="e">
        <f ca="1">(CB18-'ModelParams Lw'!V$10)/'ModelParams Lw'!V$11</f>
        <v>#DIV/0!</v>
      </c>
      <c r="CM18" s="75" t="e">
        <f t="shared" si="16"/>
        <v>#DIV/0!</v>
      </c>
      <c r="CN18" s="75" t="e">
        <f t="shared" si="17"/>
        <v>#DIV/0!</v>
      </c>
      <c r="CO18" s="75" t="e">
        <f t="shared" si="23"/>
        <v>#DIV/0!</v>
      </c>
      <c r="CP18" s="75" t="e">
        <f t="shared" si="18"/>
        <v>#DIV/0!</v>
      </c>
      <c r="CQ18" s="75" t="e">
        <f t="shared" si="19"/>
        <v>#DIV/0!</v>
      </c>
      <c r="CR18" s="75" t="e">
        <f t="shared" si="20"/>
        <v>#DIV/0!</v>
      </c>
      <c r="CS18" s="75" t="e">
        <f t="shared" si="21"/>
        <v>#DIV/0!</v>
      </c>
      <c r="CT18" s="75" t="e">
        <f t="shared" si="22"/>
        <v>#DIV/0!</v>
      </c>
      <c r="CU18" s="26" t="e">
        <f>10*LOG10(IF(CM18="",0,POWER(10,((CM18+'ModelParams Lw'!$O$4)/10))) +IF(CN18="",0,POWER(10,((CN18+'ModelParams Lw'!$P$4)/10))) +IF(CO18="",0,POWER(10,((CO18+'ModelParams Lw'!$Q$4)/10))) +IF(CP18="",0,POWER(10,((CP18+'ModelParams Lw'!$R$4)/10))) +IF(CQ18="",0,POWER(10,((CQ18+'ModelParams Lw'!$S$4)/10))) +IF(CR18="",0,POWER(10,((CR18+'ModelParams Lw'!$T$4)/10))) +IF(CS18="",0,POWER(10,((CS18+'ModelParams Lw'!$U$4)/10)))+IF(CT18="",0,POWER(10,((CT18+'ModelParams Lw'!$V$4)/10))))</f>
        <v>#DIV/0!</v>
      </c>
      <c r="CV18" s="26" t="e">
        <f t="shared" si="24"/>
        <v>#DIV/0!</v>
      </c>
      <c r="CW18" s="26" t="e">
        <f>(CM18-'ModelParams Lw'!O$10)/'ModelParams Lw'!O$11</f>
        <v>#DIV/0!</v>
      </c>
      <c r="CX18" s="26" t="e">
        <f>(CN18-'ModelParams Lw'!P$10)/'ModelParams Lw'!P$11</f>
        <v>#DIV/0!</v>
      </c>
      <c r="CY18" s="26" t="e">
        <f>(CO18-'ModelParams Lw'!Q$10)/'ModelParams Lw'!Q$11</f>
        <v>#DIV/0!</v>
      </c>
      <c r="CZ18" s="26" t="e">
        <f>(CP18-'ModelParams Lw'!R$10)/'ModelParams Lw'!R$11</f>
        <v>#DIV/0!</v>
      </c>
      <c r="DA18" s="26" t="e">
        <f>(CQ18-'ModelParams Lw'!S$10)/'ModelParams Lw'!S$11</f>
        <v>#DIV/0!</v>
      </c>
      <c r="DB18" s="26" t="e">
        <f>(CR18-'ModelParams Lw'!T$10)/'ModelParams Lw'!T$11</f>
        <v>#DIV/0!</v>
      </c>
      <c r="DC18" s="26" t="e">
        <f>(CS18-'ModelParams Lw'!U$10)/'ModelParams Lw'!U$11</f>
        <v>#DIV/0!</v>
      </c>
      <c r="DD18" s="26" t="e">
        <f>(CT18-'ModelParams Lw'!V$10)/'ModelParams Lw'!V$11</f>
        <v>#DIV/0!</v>
      </c>
    </row>
    <row r="19" spans="1:108" x14ac:dyDescent="0.25">
      <c r="A19" s="13">
        <f>'Sound Power'!B19</f>
        <v>0</v>
      </c>
      <c r="B19" s="13">
        <f>'Sound Power'!D19</f>
        <v>0</v>
      </c>
      <c r="C19" s="13">
        <f>'Sound Power'!E19</f>
        <v>0</v>
      </c>
      <c r="D19" s="13">
        <f>'Sound Power'!F19</f>
        <v>0</v>
      </c>
      <c r="E19" s="76" t="e">
        <f>IF(Calcul!$F24="SA",'Sound Power'!AZ19,'Sound Power'!O19)</f>
        <v>#DIV/0!</v>
      </c>
      <c r="F19" s="76" t="e">
        <f>IF(Calcul!$F24="SA",'Sound Power'!BA19,'Sound Power'!P19)</f>
        <v>#DIV/0!</v>
      </c>
      <c r="G19" s="76" t="e">
        <f>IF(Calcul!$F24="SA",'Sound Power'!BB19,'Sound Power'!Q19)</f>
        <v>#DIV/0!</v>
      </c>
      <c r="H19" s="76" t="e">
        <f>IF(Calcul!$F24="SA",'Sound Power'!BC19,'Sound Power'!R19)</f>
        <v>#DIV/0!</v>
      </c>
      <c r="I19" s="76" t="e">
        <f>IF(Calcul!$F24="SA",'Sound Power'!BD19,'Sound Power'!S19)</f>
        <v>#DIV/0!</v>
      </c>
      <c r="J19" s="76" t="e">
        <f>IF(Calcul!$F24="SA",'Sound Power'!BE19,'Sound Power'!T19)</f>
        <v>#DIV/0!</v>
      </c>
      <c r="K19" s="76" t="e">
        <f>IF(Calcul!$F24="SA",'Sound Power'!BF19,'Sound Power'!U19)</f>
        <v>#DIV/0!</v>
      </c>
      <c r="L19" s="76" t="e">
        <f>IF(Calcul!$F24="SA",'Sound Power'!BG19,'Sound Power'!V19)</f>
        <v>#DIV/0!</v>
      </c>
      <c r="M19" s="76" t="e">
        <f>'Sound Power'!CI19</f>
        <v>#DIV/0!</v>
      </c>
      <c r="N19" s="76" t="e">
        <f>'Sound Power'!CJ19</f>
        <v>#DIV/0!</v>
      </c>
      <c r="O19" s="76" t="e">
        <f>'Sound Power'!CK19</f>
        <v>#DIV/0!</v>
      </c>
      <c r="P19" s="76" t="e">
        <f>'Sound Power'!CL19</f>
        <v>#DIV/0!</v>
      </c>
      <c r="Q19" s="76" t="e">
        <f>'Sound Power'!CM19</f>
        <v>#DIV/0!</v>
      </c>
      <c r="R19" s="76" t="e">
        <f>'Sound Power'!CN19</f>
        <v>#DIV/0!</v>
      </c>
      <c r="S19" s="76" t="e">
        <f>'Sound Power'!CO19</f>
        <v>#DIV/0!</v>
      </c>
      <c r="T19" s="76" t="e">
        <f>'Sound Power'!CP19</f>
        <v>#DIV/0!</v>
      </c>
      <c r="U19" s="73">
        <f t="shared" si="3"/>
        <v>0</v>
      </c>
      <c r="V19" s="73">
        <f t="shared" si="4"/>
        <v>0</v>
      </c>
      <c r="W19" s="76" t="e">
        <f>('ModelParams Lp'!B$4*10^'ModelParams Lp'!B$5*($U19/$V19)^'ModelParams Lp'!B$6)*3</f>
        <v>#DIV/0!</v>
      </c>
      <c r="X19" s="76" t="e">
        <f>('ModelParams Lp'!C$4*10^'ModelParams Lp'!C$5*($U19/$V19)^'ModelParams Lp'!C$6)*3</f>
        <v>#DIV/0!</v>
      </c>
      <c r="Y19" s="76" t="e">
        <f>('ModelParams Lp'!D$4*10^'ModelParams Lp'!D$5*($U19/$V19)^'ModelParams Lp'!D$6)*3</f>
        <v>#DIV/0!</v>
      </c>
      <c r="Z19" s="76" t="e">
        <f>('ModelParams Lp'!E$4*10^'ModelParams Lp'!E$5*($U19/$V19)^'ModelParams Lp'!E$6)*3</f>
        <v>#DIV/0!</v>
      </c>
      <c r="AA19" s="76" t="e">
        <f>('ModelParams Lp'!F$4*10^'ModelParams Lp'!F$5*($U19/$V19)^'ModelParams Lp'!F$6)*3</f>
        <v>#DIV/0!</v>
      </c>
      <c r="AB19" s="76" t="e">
        <f>('ModelParams Lp'!G$4*10^'ModelParams Lp'!G$5*($U19/$V19)^'ModelParams Lp'!G$6)*3</f>
        <v>#DIV/0!</v>
      </c>
      <c r="AC19" s="76" t="e">
        <f>('ModelParams Lp'!H$4*10^'ModelParams Lp'!H$5*($U19/$V19)^'ModelParams Lp'!H$6)*3</f>
        <v>#DIV/0!</v>
      </c>
      <c r="AD19" s="76" t="e">
        <f>('ModelParams Lp'!I$4*10^'ModelParams Lp'!I$5*($U19/$V19)^'ModelParams Lp'!I$6)*3</f>
        <v>#DIV/0!</v>
      </c>
      <c r="AE19" s="62" t="e">
        <f t="shared" si="5"/>
        <v>#DIV/0!</v>
      </c>
      <c r="AF19" s="62" t="e">
        <f>IF(AE19&lt;'ModelParams Lp'!$B$16,-1,IF(AE19&lt;'ModelParams Lp'!$C$16,0,IF(AE19&lt;'ModelParams Lp'!$D$16,1,IF(AE19&lt;'ModelParams Lp'!$E$16,2,IF(AE19&lt;'ModelParams Lp'!$F$16,3,IF(AE19&lt;'ModelParams Lp'!$G$16,4,IF(AE19&lt;'ModelParams Lp'!$H$16,5,6)))))))</f>
        <v>#DIV/0!</v>
      </c>
      <c r="AG19" s="76" t="e">
        <f ca="1">IF($AF19&gt;1,0,OFFSET('ModelParams Lp'!$C$12,0,-'Sound Pressure'!$AF19))</f>
        <v>#DIV/0!</v>
      </c>
      <c r="AH19" s="76" t="e">
        <f ca="1">IF($AF19&gt;2,0,OFFSET('ModelParams Lp'!$D$12,0,-'Sound Pressure'!$AF19))</f>
        <v>#DIV/0!</v>
      </c>
      <c r="AI19" s="76" t="e">
        <f ca="1">IF($AF19&gt;3,0,OFFSET('ModelParams Lp'!$E$12,0,-'Sound Pressure'!$AF19))</f>
        <v>#DIV/0!</v>
      </c>
      <c r="AJ19" s="76" t="e">
        <f ca="1">IF($AF19&gt;4,0,OFFSET('ModelParams Lp'!$F$12,0,-'Sound Pressure'!$AF19))</f>
        <v>#DIV/0!</v>
      </c>
      <c r="AK19" s="76" t="e">
        <f ca="1">IF($AF19&gt;3,0,OFFSET('ModelParams Lp'!$G$12,0,-'Sound Pressure'!$AF19))</f>
        <v>#DIV/0!</v>
      </c>
      <c r="AL19" s="76" t="e">
        <f ca="1">IF($AF19&gt;5,0,OFFSET('ModelParams Lp'!$H$12,0,-'Sound Pressure'!$AF19))</f>
        <v>#DIV/0!</v>
      </c>
      <c r="AM19" s="76" t="e">
        <f ca="1">IF($AF19&gt;6,0,OFFSET('ModelParams Lp'!$I$12,0,-'Sound Pressure'!$AF19))</f>
        <v>#DIV/0!</v>
      </c>
      <c r="AN19" s="76" t="e">
        <f ca="1">IF($AF19&gt;7,0,IF($AF$4&lt;0,3,OFFSET('ModelParams Lp'!$J$12,0,-'Sound Pressure'!$AF19)))</f>
        <v>#DIV/0!</v>
      </c>
      <c r="AO19" s="76" t="e">
        <f t="shared" si="6"/>
        <v>#DIV/0!</v>
      </c>
      <c r="AP19" s="76" t="e">
        <f t="shared" si="0"/>
        <v>#DIV/0!</v>
      </c>
      <c r="AQ19" s="76" t="e">
        <f t="shared" si="0"/>
        <v>#DIV/0!</v>
      </c>
      <c r="AR19" s="76" t="e">
        <f t="shared" si="0"/>
        <v>#DIV/0!</v>
      </c>
      <c r="AS19" s="76" t="e">
        <f t="shared" si="0"/>
        <v>#DIV/0!</v>
      </c>
      <c r="AT19" s="76" t="e">
        <f t="shared" si="0"/>
        <v>#DIV/0!</v>
      </c>
      <c r="AU19" s="76" t="e">
        <f t="shared" si="0"/>
        <v>#DIV/0!</v>
      </c>
      <c r="AV19" s="76" t="e">
        <f t="shared" si="0"/>
        <v>#DIV/0!</v>
      </c>
      <c r="AW19" s="76">
        <f>'ModelParams Lp'!B$22</f>
        <v>4</v>
      </c>
      <c r="AX19" s="76">
        <f>'ModelParams Lp'!C$22</f>
        <v>2</v>
      </c>
      <c r="AY19" s="76">
        <f>'ModelParams Lp'!D$22</f>
        <v>1</v>
      </c>
      <c r="AZ19" s="76">
        <f>'ModelParams Lp'!E$22</f>
        <v>0</v>
      </c>
      <c r="BA19" s="76">
        <f>'ModelParams Lp'!F$22</f>
        <v>0</v>
      </c>
      <c r="BB19" s="76">
        <f>'ModelParams Lp'!G$22</f>
        <v>0</v>
      </c>
      <c r="BC19" s="76">
        <f>'ModelParams Lp'!H$22</f>
        <v>0</v>
      </c>
      <c r="BD19" s="76">
        <f>'ModelParams Lp'!I$22</f>
        <v>0</v>
      </c>
      <c r="BE19" s="76">
        <f>-10*LOG(2/(4*PI()*2^2)+4/(0.163*(Calcul!$J24*Calcul!$K24)/VLOOKUP(Calcul!$H24,'ModelParams Lp'!$E$37:$F$39,2,0)))</f>
        <v>10.69392464651435</v>
      </c>
      <c r="BF19" s="76">
        <f>-10*LOG(2/(4*PI()*2^2)+4/(0.163*(Calcul!$J24*Calcul!$K24)/VLOOKUP(Calcul!$H24,'ModelParams Lp'!$E$37:$F$39,2,0)))</f>
        <v>10.69392464651435</v>
      </c>
      <c r="BG19" s="76">
        <f>-10*LOG(2/(4*PI()*2^2)+4/(0.163*(Calcul!$J24*Calcul!$K24)/VLOOKUP(Calcul!$H24,'ModelParams Lp'!$E$37:$F$39,2,0)))</f>
        <v>10.69392464651435</v>
      </c>
      <c r="BH19" s="76">
        <f>-10*LOG(2/(4*PI()*2^2)+4/(0.163*(Calcul!$J24*Calcul!$K24)/VLOOKUP(Calcul!$H24,'ModelParams Lp'!$E$37:$F$39,2,0)))</f>
        <v>10.69392464651435</v>
      </c>
      <c r="BI19" s="76">
        <f>-10*LOG(2/(4*PI()*2^2)+4/(0.163*(Calcul!$J24*Calcul!$K24)/VLOOKUP(Calcul!$H24,'ModelParams Lp'!$E$37:$F$39,2,0)))</f>
        <v>10.69392464651435</v>
      </c>
      <c r="BJ19" s="76">
        <f>-10*LOG(2/(4*PI()*2^2)+4/(0.163*(Calcul!$J24*Calcul!$K24)/VLOOKUP(Calcul!$H24,'ModelParams Lp'!$E$37:$F$39,2,0)))</f>
        <v>10.69392464651435</v>
      </c>
      <c r="BK19" s="76">
        <f>-10*LOG(2/(4*PI()*2^2)+4/(0.163*(Calcul!$J24*Calcul!$K24)/VLOOKUP(Calcul!$H24,'ModelParams Lp'!$E$37:$F$39,2,0)))</f>
        <v>10.69392464651435</v>
      </c>
      <c r="BL19" s="76">
        <f>-10*LOG(2/(4*PI()*2^2)+4/(0.163*(Calcul!$J24*Calcul!$K24)/VLOOKUP(Calcul!$H24,'ModelParams Lp'!$E$37:$F$39,2,0)))</f>
        <v>10.69392464651435</v>
      </c>
      <c r="BM19" s="76">
        <f>VLOOKUP(Calcul!$I24,'ModelParams Lp'!$D$28:$O$32,5,0)+BE19</f>
        <v>10.69392464651435</v>
      </c>
      <c r="BN19" s="76">
        <f>VLOOKUP(Calcul!$I24,'ModelParams Lp'!$D$28:$O$32,6,0)+BF19</f>
        <v>13.69392464651435</v>
      </c>
      <c r="BO19" s="76">
        <f>VLOOKUP(Calcul!$I24,'ModelParams Lp'!$D$28:$O$32,7,0)+BG19</f>
        <v>21.69392464651435</v>
      </c>
      <c r="BP19" s="76">
        <f>VLOOKUP(Calcul!$I24,'ModelParams Lp'!$D$28:$O$32,8,0)+BH19</f>
        <v>29.69392464651435</v>
      </c>
      <c r="BQ19" s="76">
        <f>VLOOKUP(Calcul!$I24,'ModelParams Lp'!$D$28:$O$32,9,0)+BI19</f>
        <v>33.693924646514347</v>
      </c>
      <c r="BR19" s="76">
        <f>VLOOKUP(Calcul!$I24,'ModelParams Lp'!$D$28:$O$32,10,0)+BJ19</f>
        <v>33.693924646514347</v>
      </c>
      <c r="BS19" s="76">
        <f>VLOOKUP(Calcul!$I24,'ModelParams Lp'!$D$28:$O$32,11,0)+BK19</f>
        <v>33.693924646514347</v>
      </c>
      <c r="BT19" s="76">
        <f>VLOOKUP(Calcul!$I24,'ModelParams Lp'!$D$28:$O$32,12,0)+BL19</f>
        <v>33.693924646514347</v>
      </c>
      <c r="BU19" s="75" t="e">
        <f t="shared" ca="1" si="7"/>
        <v>#DIV/0!</v>
      </c>
      <c r="BV19" s="75" t="e">
        <f t="shared" ca="1" si="8"/>
        <v>#DIV/0!</v>
      </c>
      <c r="BW19" s="75" t="e">
        <f t="shared" ca="1" si="9"/>
        <v>#DIV/0!</v>
      </c>
      <c r="BX19" s="75" t="e">
        <f t="shared" ca="1" si="10"/>
        <v>#DIV/0!</v>
      </c>
      <c r="BY19" s="75" t="e">
        <f t="shared" ca="1" si="11"/>
        <v>#DIV/0!</v>
      </c>
      <c r="BZ19" s="75" t="e">
        <f t="shared" ca="1" si="12"/>
        <v>#DIV/0!</v>
      </c>
      <c r="CA19" s="75" t="e">
        <f t="shared" ca="1" si="13"/>
        <v>#DIV/0!</v>
      </c>
      <c r="CB19" s="75" t="e">
        <f t="shared" ca="1" si="14"/>
        <v>#DIV/0!</v>
      </c>
      <c r="CC19" s="26" t="e">
        <f ca="1">10*LOG10(IF(BU19="",0,POWER(10,((BU19+'ModelParams Lw'!$O$4)/10))) +IF(BV19="",0,POWER(10,((BV19+'ModelParams Lw'!$P$4)/10))) +IF(BW19="",0,POWER(10,((BW19+'ModelParams Lw'!$Q$4)/10))) +IF(BX19="",0,POWER(10,((BX19+'ModelParams Lw'!$R$4)/10))) +IF(BY19="",0,POWER(10,((BY19+'ModelParams Lw'!$S$4)/10))) +IF(BZ19="",0,POWER(10,((BZ19+'ModelParams Lw'!$T$4)/10))) +IF(CA19="",0,POWER(10,((CA19+'ModelParams Lw'!$U$4)/10)))+IF(CB19="",0,POWER(10,((CB19+'ModelParams Lw'!$V$4)/10))))</f>
        <v>#DIV/0!</v>
      </c>
      <c r="CD19" s="26" t="e">
        <f t="shared" ca="1" si="15"/>
        <v>#DIV/0!</v>
      </c>
      <c r="CE19" s="26" t="e">
        <f ca="1">(BU19-'ModelParams Lw'!O$10)/'ModelParams Lw'!O$11</f>
        <v>#DIV/0!</v>
      </c>
      <c r="CF19" s="26" t="e">
        <f ca="1">(BV19-'ModelParams Lw'!P$10)/'ModelParams Lw'!P$11</f>
        <v>#DIV/0!</v>
      </c>
      <c r="CG19" s="26" t="e">
        <f ca="1">(BW19-'ModelParams Lw'!Q$10)/'ModelParams Lw'!Q$11</f>
        <v>#DIV/0!</v>
      </c>
      <c r="CH19" s="26" t="e">
        <f ca="1">(BX19-'ModelParams Lw'!R$10)/'ModelParams Lw'!R$11</f>
        <v>#DIV/0!</v>
      </c>
      <c r="CI19" s="26" t="e">
        <f ca="1">(BY19-'ModelParams Lw'!S$10)/'ModelParams Lw'!S$11</f>
        <v>#DIV/0!</v>
      </c>
      <c r="CJ19" s="26" t="e">
        <f ca="1">(BZ19-'ModelParams Lw'!T$10)/'ModelParams Lw'!T$11</f>
        <v>#DIV/0!</v>
      </c>
      <c r="CK19" s="26" t="e">
        <f ca="1">(CA19-'ModelParams Lw'!U$10)/'ModelParams Lw'!U$11</f>
        <v>#DIV/0!</v>
      </c>
      <c r="CL19" s="26" t="e">
        <f ca="1">(CB19-'ModelParams Lw'!V$10)/'ModelParams Lw'!V$11</f>
        <v>#DIV/0!</v>
      </c>
      <c r="CM19" s="75" t="e">
        <f t="shared" si="16"/>
        <v>#DIV/0!</v>
      </c>
      <c r="CN19" s="75" t="e">
        <f t="shared" si="17"/>
        <v>#DIV/0!</v>
      </c>
      <c r="CO19" s="75" t="e">
        <f t="shared" si="23"/>
        <v>#DIV/0!</v>
      </c>
      <c r="CP19" s="75" t="e">
        <f t="shared" si="18"/>
        <v>#DIV/0!</v>
      </c>
      <c r="CQ19" s="75" t="e">
        <f t="shared" si="19"/>
        <v>#DIV/0!</v>
      </c>
      <c r="CR19" s="75" t="e">
        <f t="shared" si="20"/>
        <v>#DIV/0!</v>
      </c>
      <c r="CS19" s="75" t="e">
        <f t="shared" si="21"/>
        <v>#DIV/0!</v>
      </c>
      <c r="CT19" s="75" t="e">
        <f t="shared" si="22"/>
        <v>#DIV/0!</v>
      </c>
      <c r="CU19" s="26" t="e">
        <f>10*LOG10(IF(CM19="",0,POWER(10,((CM19+'ModelParams Lw'!$O$4)/10))) +IF(CN19="",0,POWER(10,((CN19+'ModelParams Lw'!$P$4)/10))) +IF(CO19="",0,POWER(10,((CO19+'ModelParams Lw'!$Q$4)/10))) +IF(CP19="",0,POWER(10,((CP19+'ModelParams Lw'!$R$4)/10))) +IF(CQ19="",0,POWER(10,((CQ19+'ModelParams Lw'!$S$4)/10))) +IF(CR19="",0,POWER(10,((CR19+'ModelParams Lw'!$T$4)/10))) +IF(CS19="",0,POWER(10,((CS19+'ModelParams Lw'!$U$4)/10)))+IF(CT19="",0,POWER(10,((CT19+'ModelParams Lw'!$V$4)/10))))</f>
        <v>#DIV/0!</v>
      </c>
      <c r="CV19" s="26" t="e">
        <f t="shared" si="24"/>
        <v>#DIV/0!</v>
      </c>
      <c r="CW19" s="26" t="e">
        <f>(CM19-'ModelParams Lw'!O$10)/'ModelParams Lw'!O$11</f>
        <v>#DIV/0!</v>
      </c>
      <c r="CX19" s="26" t="e">
        <f>(CN19-'ModelParams Lw'!P$10)/'ModelParams Lw'!P$11</f>
        <v>#DIV/0!</v>
      </c>
      <c r="CY19" s="26" t="e">
        <f>(CO19-'ModelParams Lw'!Q$10)/'ModelParams Lw'!Q$11</f>
        <v>#DIV/0!</v>
      </c>
      <c r="CZ19" s="26" t="e">
        <f>(CP19-'ModelParams Lw'!R$10)/'ModelParams Lw'!R$11</f>
        <v>#DIV/0!</v>
      </c>
      <c r="DA19" s="26" t="e">
        <f>(CQ19-'ModelParams Lw'!S$10)/'ModelParams Lw'!S$11</f>
        <v>#DIV/0!</v>
      </c>
      <c r="DB19" s="26" t="e">
        <f>(CR19-'ModelParams Lw'!T$10)/'ModelParams Lw'!T$11</f>
        <v>#DIV/0!</v>
      </c>
      <c r="DC19" s="26" t="e">
        <f>(CS19-'ModelParams Lw'!U$10)/'ModelParams Lw'!U$11</f>
        <v>#DIV/0!</v>
      </c>
      <c r="DD19" s="26" t="e">
        <f>(CT19-'ModelParams Lw'!V$10)/'ModelParams Lw'!V$11</f>
        <v>#DIV/0!</v>
      </c>
    </row>
    <row r="20" spans="1:108" x14ac:dyDescent="0.25">
      <c r="A20" s="13">
        <f>'Sound Power'!B20</f>
        <v>0</v>
      </c>
      <c r="B20" s="13">
        <f>'Sound Power'!D20</f>
        <v>0</v>
      </c>
      <c r="C20" s="13">
        <f>'Sound Power'!E20</f>
        <v>0</v>
      </c>
      <c r="D20" s="13">
        <f>'Sound Power'!F20</f>
        <v>0</v>
      </c>
      <c r="E20" s="76" t="e">
        <f>IF(Calcul!$F25="SA",'Sound Power'!AZ20,'Sound Power'!O20)</f>
        <v>#DIV/0!</v>
      </c>
      <c r="F20" s="76" t="e">
        <f>IF(Calcul!$F25="SA",'Sound Power'!BA20,'Sound Power'!P20)</f>
        <v>#DIV/0!</v>
      </c>
      <c r="G20" s="76" t="e">
        <f>IF(Calcul!$F25="SA",'Sound Power'!BB20,'Sound Power'!Q20)</f>
        <v>#DIV/0!</v>
      </c>
      <c r="H20" s="76" t="e">
        <f>IF(Calcul!$F25="SA",'Sound Power'!BC20,'Sound Power'!R20)</f>
        <v>#DIV/0!</v>
      </c>
      <c r="I20" s="76" t="e">
        <f>IF(Calcul!$F25="SA",'Sound Power'!BD20,'Sound Power'!S20)</f>
        <v>#DIV/0!</v>
      </c>
      <c r="J20" s="76" t="e">
        <f>IF(Calcul!$F25="SA",'Sound Power'!BE20,'Sound Power'!T20)</f>
        <v>#DIV/0!</v>
      </c>
      <c r="K20" s="76" t="e">
        <f>IF(Calcul!$F25="SA",'Sound Power'!BF20,'Sound Power'!U20)</f>
        <v>#DIV/0!</v>
      </c>
      <c r="L20" s="76" t="e">
        <f>IF(Calcul!$F25="SA",'Sound Power'!BG20,'Sound Power'!V20)</f>
        <v>#DIV/0!</v>
      </c>
      <c r="M20" s="76" t="e">
        <f>'Sound Power'!CI20</f>
        <v>#DIV/0!</v>
      </c>
      <c r="N20" s="76" t="e">
        <f>'Sound Power'!CJ20</f>
        <v>#DIV/0!</v>
      </c>
      <c r="O20" s="76" t="e">
        <f>'Sound Power'!CK20</f>
        <v>#DIV/0!</v>
      </c>
      <c r="P20" s="76" t="e">
        <f>'Sound Power'!CL20</f>
        <v>#DIV/0!</v>
      </c>
      <c r="Q20" s="76" t="e">
        <f>'Sound Power'!CM20</f>
        <v>#DIV/0!</v>
      </c>
      <c r="R20" s="76" t="e">
        <f>'Sound Power'!CN20</f>
        <v>#DIV/0!</v>
      </c>
      <c r="S20" s="76" t="e">
        <f>'Sound Power'!CO20</f>
        <v>#DIV/0!</v>
      </c>
      <c r="T20" s="76" t="e">
        <f>'Sound Power'!CP20</f>
        <v>#DIV/0!</v>
      </c>
      <c r="U20" s="73">
        <f t="shared" si="3"/>
        <v>0</v>
      </c>
      <c r="V20" s="73">
        <f t="shared" si="4"/>
        <v>0</v>
      </c>
      <c r="W20" s="76" t="e">
        <f>('ModelParams Lp'!B$4*10^'ModelParams Lp'!B$5*($U20/$V20)^'ModelParams Lp'!B$6)*3</f>
        <v>#DIV/0!</v>
      </c>
      <c r="X20" s="76" t="e">
        <f>('ModelParams Lp'!C$4*10^'ModelParams Lp'!C$5*($U20/$V20)^'ModelParams Lp'!C$6)*3</f>
        <v>#DIV/0!</v>
      </c>
      <c r="Y20" s="76" t="e">
        <f>('ModelParams Lp'!D$4*10^'ModelParams Lp'!D$5*($U20/$V20)^'ModelParams Lp'!D$6)*3</f>
        <v>#DIV/0!</v>
      </c>
      <c r="Z20" s="76" t="e">
        <f>('ModelParams Lp'!E$4*10^'ModelParams Lp'!E$5*($U20/$V20)^'ModelParams Lp'!E$6)*3</f>
        <v>#DIV/0!</v>
      </c>
      <c r="AA20" s="76" t="e">
        <f>('ModelParams Lp'!F$4*10^'ModelParams Lp'!F$5*($U20/$V20)^'ModelParams Lp'!F$6)*3</f>
        <v>#DIV/0!</v>
      </c>
      <c r="AB20" s="76" t="e">
        <f>('ModelParams Lp'!G$4*10^'ModelParams Lp'!G$5*($U20/$V20)^'ModelParams Lp'!G$6)*3</f>
        <v>#DIV/0!</v>
      </c>
      <c r="AC20" s="76" t="e">
        <f>('ModelParams Lp'!H$4*10^'ModelParams Lp'!H$5*($U20/$V20)^'ModelParams Lp'!H$6)*3</f>
        <v>#DIV/0!</v>
      </c>
      <c r="AD20" s="76" t="e">
        <f>('ModelParams Lp'!I$4*10^'ModelParams Lp'!I$5*($U20/$V20)^'ModelParams Lp'!I$6)*3</f>
        <v>#DIV/0!</v>
      </c>
      <c r="AE20" s="62" t="e">
        <f t="shared" si="5"/>
        <v>#DIV/0!</v>
      </c>
      <c r="AF20" s="62" t="e">
        <f>IF(AE20&lt;'ModelParams Lp'!$B$16,-1,IF(AE20&lt;'ModelParams Lp'!$C$16,0,IF(AE20&lt;'ModelParams Lp'!$D$16,1,IF(AE20&lt;'ModelParams Lp'!$E$16,2,IF(AE20&lt;'ModelParams Lp'!$F$16,3,IF(AE20&lt;'ModelParams Lp'!$G$16,4,IF(AE20&lt;'ModelParams Lp'!$H$16,5,6)))))))</f>
        <v>#DIV/0!</v>
      </c>
      <c r="AG20" s="76" t="e">
        <f ca="1">IF($AF20&gt;1,0,OFFSET('ModelParams Lp'!$C$12,0,-'Sound Pressure'!$AF20))</f>
        <v>#DIV/0!</v>
      </c>
      <c r="AH20" s="76" t="e">
        <f ca="1">IF($AF20&gt;2,0,OFFSET('ModelParams Lp'!$D$12,0,-'Sound Pressure'!$AF20))</f>
        <v>#DIV/0!</v>
      </c>
      <c r="AI20" s="76" t="e">
        <f ca="1">IF($AF20&gt;3,0,OFFSET('ModelParams Lp'!$E$12,0,-'Sound Pressure'!$AF20))</f>
        <v>#DIV/0!</v>
      </c>
      <c r="AJ20" s="76" t="e">
        <f ca="1">IF($AF20&gt;4,0,OFFSET('ModelParams Lp'!$F$12,0,-'Sound Pressure'!$AF20))</f>
        <v>#DIV/0!</v>
      </c>
      <c r="AK20" s="76" t="e">
        <f ca="1">IF($AF20&gt;3,0,OFFSET('ModelParams Lp'!$G$12,0,-'Sound Pressure'!$AF20))</f>
        <v>#DIV/0!</v>
      </c>
      <c r="AL20" s="76" t="e">
        <f ca="1">IF($AF20&gt;5,0,OFFSET('ModelParams Lp'!$H$12,0,-'Sound Pressure'!$AF20))</f>
        <v>#DIV/0!</v>
      </c>
      <c r="AM20" s="76" t="e">
        <f ca="1">IF($AF20&gt;6,0,OFFSET('ModelParams Lp'!$I$12,0,-'Sound Pressure'!$AF20))</f>
        <v>#DIV/0!</v>
      </c>
      <c r="AN20" s="76" t="e">
        <f ca="1">IF($AF20&gt;7,0,IF($AF$4&lt;0,3,OFFSET('ModelParams Lp'!$J$12,0,-'Sound Pressure'!$AF20)))</f>
        <v>#DIV/0!</v>
      </c>
      <c r="AO20" s="76" t="e">
        <f t="shared" si="6"/>
        <v>#DIV/0!</v>
      </c>
      <c r="AP20" s="76" t="e">
        <f t="shared" si="6"/>
        <v>#DIV/0!</v>
      </c>
      <c r="AQ20" s="76" t="e">
        <f t="shared" si="6"/>
        <v>#DIV/0!</v>
      </c>
      <c r="AR20" s="76" t="e">
        <f t="shared" si="6"/>
        <v>#DIV/0!</v>
      </c>
      <c r="AS20" s="76" t="e">
        <f t="shared" si="6"/>
        <v>#DIV/0!</v>
      </c>
      <c r="AT20" s="76" t="e">
        <f t="shared" si="6"/>
        <v>#DIV/0!</v>
      </c>
      <c r="AU20" s="76" t="e">
        <f t="shared" si="6"/>
        <v>#DIV/0!</v>
      </c>
      <c r="AV20" s="76" t="e">
        <f t="shared" si="6"/>
        <v>#DIV/0!</v>
      </c>
      <c r="AW20" s="76">
        <f>'ModelParams Lp'!B$22</f>
        <v>4</v>
      </c>
      <c r="AX20" s="76">
        <f>'ModelParams Lp'!C$22</f>
        <v>2</v>
      </c>
      <c r="AY20" s="76">
        <f>'ModelParams Lp'!D$22</f>
        <v>1</v>
      </c>
      <c r="AZ20" s="76">
        <f>'ModelParams Lp'!E$22</f>
        <v>0</v>
      </c>
      <c r="BA20" s="76">
        <f>'ModelParams Lp'!F$22</f>
        <v>0</v>
      </c>
      <c r="BB20" s="76">
        <f>'ModelParams Lp'!G$22</f>
        <v>0</v>
      </c>
      <c r="BC20" s="76">
        <f>'ModelParams Lp'!H$22</f>
        <v>0</v>
      </c>
      <c r="BD20" s="76">
        <f>'ModelParams Lp'!I$22</f>
        <v>0</v>
      </c>
      <c r="BE20" s="76">
        <f>-10*LOG(2/(4*PI()*2^2)+4/(0.163*(Calcul!$J25*Calcul!$K25)/VLOOKUP(Calcul!$H25,'ModelParams Lp'!$E$37:$F$39,2,0)))</f>
        <v>10.69392464651435</v>
      </c>
      <c r="BF20" s="76">
        <f>-10*LOG(2/(4*PI()*2^2)+4/(0.163*(Calcul!$J25*Calcul!$K25)/VLOOKUP(Calcul!$H25,'ModelParams Lp'!$E$37:$F$39,2,0)))</f>
        <v>10.69392464651435</v>
      </c>
      <c r="BG20" s="76">
        <f>-10*LOG(2/(4*PI()*2^2)+4/(0.163*(Calcul!$J25*Calcul!$K25)/VLOOKUP(Calcul!$H25,'ModelParams Lp'!$E$37:$F$39,2,0)))</f>
        <v>10.69392464651435</v>
      </c>
      <c r="BH20" s="76">
        <f>-10*LOG(2/(4*PI()*2^2)+4/(0.163*(Calcul!$J25*Calcul!$K25)/VLOOKUP(Calcul!$H25,'ModelParams Lp'!$E$37:$F$39,2,0)))</f>
        <v>10.69392464651435</v>
      </c>
      <c r="BI20" s="76">
        <f>-10*LOG(2/(4*PI()*2^2)+4/(0.163*(Calcul!$J25*Calcul!$K25)/VLOOKUP(Calcul!$H25,'ModelParams Lp'!$E$37:$F$39,2,0)))</f>
        <v>10.69392464651435</v>
      </c>
      <c r="BJ20" s="76">
        <f>-10*LOG(2/(4*PI()*2^2)+4/(0.163*(Calcul!$J25*Calcul!$K25)/VLOOKUP(Calcul!$H25,'ModelParams Lp'!$E$37:$F$39,2,0)))</f>
        <v>10.69392464651435</v>
      </c>
      <c r="BK20" s="76">
        <f>-10*LOG(2/(4*PI()*2^2)+4/(0.163*(Calcul!$J25*Calcul!$K25)/VLOOKUP(Calcul!$H25,'ModelParams Lp'!$E$37:$F$39,2,0)))</f>
        <v>10.69392464651435</v>
      </c>
      <c r="BL20" s="76">
        <f>-10*LOG(2/(4*PI()*2^2)+4/(0.163*(Calcul!$J25*Calcul!$K25)/VLOOKUP(Calcul!$H25,'ModelParams Lp'!$E$37:$F$39,2,0)))</f>
        <v>10.69392464651435</v>
      </c>
      <c r="BM20" s="76">
        <f>VLOOKUP(Calcul!$I25,'ModelParams Lp'!$D$28:$O$32,5,0)+BE20</f>
        <v>10.69392464651435</v>
      </c>
      <c r="BN20" s="76">
        <f>VLOOKUP(Calcul!$I25,'ModelParams Lp'!$D$28:$O$32,6,0)+BF20</f>
        <v>13.69392464651435</v>
      </c>
      <c r="BO20" s="76">
        <f>VLOOKUP(Calcul!$I25,'ModelParams Lp'!$D$28:$O$32,7,0)+BG20</f>
        <v>21.69392464651435</v>
      </c>
      <c r="BP20" s="76">
        <f>VLOOKUP(Calcul!$I25,'ModelParams Lp'!$D$28:$O$32,8,0)+BH20</f>
        <v>29.69392464651435</v>
      </c>
      <c r="BQ20" s="76">
        <f>VLOOKUP(Calcul!$I25,'ModelParams Lp'!$D$28:$O$32,9,0)+BI20</f>
        <v>33.693924646514347</v>
      </c>
      <c r="BR20" s="76">
        <f>VLOOKUP(Calcul!$I25,'ModelParams Lp'!$D$28:$O$32,10,0)+BJ20</f>
        <v>33.693924646514347</v>
      </c>
      <c r="BS20" s="76">
        <f>VLOOKUP(Calcul!$I25,'ModelParams Lp'!$D$28:$O$32,11,0)+BK20</f>
        <v>33.693924646514347</v>
      </c>
      <c r="BT20" s="76">
        <f>VLOOKUP(Calcul!$I25,'ModelParams Lp'!$D$28:$O$32,12,0)+BL20</f>
        <v>33.693924646514347</v>
      </c>
      <c r="BU20" s="75" t="e">
        <f t="shared" ca="1" si="7"/>
        <v>#DIV/0!</v>
      </c>
      <c r="BV20" s="75" t="e">
        <f t="shared" ca="1" si="8"/>
        <v>#DIV/0!</v>
      </c>
      <c r="BW20" s="75" t="e">
        <f t="shared" ca="1" si="9"/>
        <v>#DIV/0!</v>
      </c>
      <c r="BX20" s="75" t="e">
        <f t="shared" ca="1" si="10"/>
        <v>#DIV/0!</v>
      </c>
      <c r="BY20" s="75" t="e">
        <f t="shared" ca="1" si="11"/>
        <v>#DIV/0!</v>
      </c>
      <c r="BZ20" s="75" t="e">
        <f t="shared" ca="1" si="12"/>
        <v>#DIV/0!</v>
      </c>
      <c r="CA20" s="75" t="e">
        <f t="shared" ca="1" si="13"/>
        <v>#DIV/0!</v>
      </c>
      <c r="CB20" s="75" t="e">
        <f t="shared" ca="1" si="14"/>
        <v>#DIV/0!</v>
      </c>
      <c r="CC20" s="26" t="e">
        <f ca="1">10*LOG10(IF(BU20="",0,POWER(10,((BU20+'ModelParams Lw'!$O$4)/10))) +IF(BV20="",0,POWER(10,((BV20+'ModelParams Lw'!$P$4)/10))) +IF(BW20="",0,POWER(10,((BW20+'ModelParams Lw'!$Q$4)/10))) +IF(BX20="",0,POWER(10,((BX20+'ModelParams Lw'!$R$4)/10))) +IF(BY20="",0,POWER(10,((BY20+'ModelParams Lw'!$S$4)/10))) +IF(BZ20="",0,POWER(10,((BZ20+'ModelParams Lw'!$T$4)/10))) +IF(CA20="",0,POWER(10,((CA20+'ModelParams Lw'!$U$4)/10)))+IF(CB20="",0,POWER(10,((CB20+'ModelParams Lw'!$V$4)/10))))</f>
        <v>#DIV/0!</v>
      </c>
      <c r="CD20" s="26" t="e">
        <f t="shared" ca="1" si="15"/>
        <v>#DIV/0!</v>
      </c>
      <c r="CE20" s="26" t="e">
        <f ca="1">(BU20-'ModelParams Lw'!O$10)/'ModelParams Lw'!O$11</f>
        <v>#DIV/0!</v>
      </c>
      <c r="CF20" s="26" t="e">
        <f ca="1">(BV20-'ModelParams Lw'!P$10)/'ModelParams Lw'!P$11</f>
        <v>#DIV/0!</v>
      </c>
      <c r="CG20" s="26" t="e">
        <f ca="1">(BW20-'ModelParams Lw'!Q$10)/'ModelParams Lw'!Q$11</f>
        <v>#DIV/0!</v>
      </c>
      <c r="CH20" s="26" t="e">
        <f ca="1">(BX20-'ModelParams Lw'!R$10)/'ModelParams Lw'!R$11</f>
        <v>#DIV/0!</v>
      </c>
      <c r="CI20" s="26" t="e">
        <f ca="1">(BY20-'ModelParams Lw'!S$10)/'ModelParams Lw'!S$11</f>
        <v>#DIV/0!</v>
      </c>
      <c r="CJ20" s="26" t="e">
        <f ca="1">(BZ20-'ModelParams Lw'!T$10)/'ModelParams Lw'!T$11</f>
        <v>#DIV/0!</v>
      </c>
      <c r="CK20" s="26" t="e">
        <f ca="1">(CA20-'ModelParams Lw'!U$10)/'ModelParams Lw'!U$11</f>
        <v>#DIV/0!</v>
      </c>
      <c r="CL20" s="26" t="e">
        <f ca="1">(CB20-'ModelParams Lw'!V$10)/'ModelParams Lw'!V$11</f>
        <v>#DIV/0!</v>
      </c>
      <c r="CM20" s="75" t="e">
        <f t="shared" si="16"/>
        <v>#DIV/0!</v>
      </c>
      <c r="CN20" s="75" t="e">
        <f t="shared" si="17"/>
        <v>#DIV/0!</v>
      </c>
      <c r="CO20" s="75" t="e">
        <f t="shared" si="23"/>
        <v>#DIV/0!</v>
      </c>
      <c r="CP20" s="75" t="e">
        <f t="shared" si="18"/>
        <v>#DIV/0!</v>
      </c>
      <c r="CQ20" s="75" t="e">
        <f t="shared" si="19"/>
        <v>#DIV/0!</v>
      </c>
      <c r="CR20" s="75" t="e">
        <f t="shared" si="20"/>
        <v>#DIV/0!</v>
      </c>
      <c r="CS20" s="75" t="e">
        <f t="shared" si="21"/>
        <v>#DIV/0!</v>
      </c>
      <c r="CT20" s="75" t="e">
        <f t="shared" si="22"/>
        <v>#DIV/0!</v>
      </c>
      <c r="CU20" s="26" t="e">
        <f>10*LOG10(IF(CM20="",0,POWER(10,((CM20+'ModelParams Lw'!$O$4)/10))) +IF(CN20="",0,POWER(10,((CN20+'ModelParams Lw'!$P$4)/10))) +IF(CO20="",0,POWER(10,((CO20+'ModelParams Lw'!$Q$4)/10))) +IF(CP20="",0,POWER(10,((CP20+'ModelParams Lw'!$R$4)/10))) +IF(CQ20="",0,POWER(10,((CQ20+'ModelParams Lw'!$S$4)/10))) +IF(CR20="",0,POWER(10,((CR20+'ModelParams Lw'!$T$4)/10))) +IF(CS20="",0,POWER(10,((CS20+'ModelParams Lw'!$U$4)/10)))+IF(CT20="",0,POWER(10,((CT20+'ModelParams Lw'!$V$4)/10))))</f>
        <v>#DIV/0!</v>
      </c>
      <c r="CV20" s="26" t="e">
        <f t="shared" si="24"/>
        <v>#DIV/0!</v>
      </c>
      <c r="CW20" s="26" t="e">
        <f>(CM20-'ModelParams Lw'!O$10)/'ModelParams Lw'!O$11</f>
        <v>#DIV/0!</v>
      </c>
      <c r="CX20" s="26" t="e">
        <f>(CN20-'ModelParams Lw'!P$10)/'ModelParams Lw'!P$11</f>
        <v>#DIV/0!</v>
      </c>
      <c r="CY20" s="26" t="e">
        <f>(CO20-'ModelParams Lw'!Q$10)/'ModelParams Lw'!Q$11</f>
        <v>#DIV/0!</v>
      </c>
      <c r="CZ20" s="26" t="e">
        <f>(CP20-'ModelParams Lw'!R$10)/'ModelParams Lw'!R$11</f>
        <v>#DIV/0!</v>
      </c>
      <c r="DA20" s="26" t="e">
        <f>(CQ20-'ModelParams Lw'!S$10)/'ModelParams Lw'!S$11</f>
        <v>#DIV/0!</v>
      </c>
      <c r="DB20" s="26" t="e">
        <f>(CR20-'ModelParams Lw'!T$10)/'ModelParams Lw'!T$11</f>
        <v>#DIV/0!</v>
      </c>
      <c r="DC20" s="26" t="e">
        <f>(CS20-'ModelParams Lw'!U$10)/'ModelParams Lw'!U$11</f>
        <v>#DIV/0!</v>
      </c>
      <c r="DD20" s="26" t="e">
        <f>(CT20-'ModelParams Lw'!V$10)/'ModelParams Lw'!V$11</f>
        <v>#DIV/0!</v>
      </c>
    </row>
    <row r="21" spans="1:108" x14ac:dyDescent="0.25">
      <c r="A21" s="13">
        <f>'Sound Power'!B21</f>
        <v>0</v>
      </c>
      <c r="B21" s="13">
        <f>'Sound Power'!D21</f>
        <v>0</v>
      </c>
      <c r="C21" s="13">
        <f>'Sound Power'!E21</f>
        <v>0</v>
      </c>
      <c r="D21" s="13">
        <f>'Sound Power'!F21</f>
        <v>0</v>
      </c>
      <c r="E21" s="76" t="e">
        <f>IF(Calcul!$F26="SA",'Sound Power'!AZ21,'Sound Power'!O21)</f>
        <v>#DIV/0!</v>
      </c>
      <c r="F21" s="76" t="e">
        <f>IF(Calcul!$F26="SA",'Sound Power'!BA21,'Sound Power'!P21)</f>
        <v>#DIV/0!</v>
      </c>
      <c r="G21" s="76" t="e">
        <f>IF(Calcul!$F26="SA",'Sound Power'!BB21,'Sound Power'!Q21)</f>
        <v>#DIV/0!</v>
      </c>
      <c r="H21" s="76" t="e">
        <f>IF(Calcul!$F26="SA",'Sound Power'!BC21,'Sound Power'!R21)</f>
        <v>#DIV/0!</v>
      </c>
      <c r="I21" s="76" t="e">
        <f>IF(Calcul!$F26="SA",'Sound Power'!BD21,'Sound Power'!S21)</f>
        <v>#DIV/0!</v>
      </c>
      <c r="J21" s="76" t="e">
        <f>IF(Calcul!$F26="SA",'Sound Power'!BE21,'Sound Power'!T21)</f>
        <v>#DIV/0!</v>
      </c>
      <c r="K21" s="76" t="e">
        <f>IF(Calcul!$F26="SA",'Sound Power'!BF21,'Sound Power'!U21)</f>
        <v>#DIV/0!</v>
      </c>
      <c r="L21" s="76" t="e">
        <f>IF(Calcul!$F26="SA",'Sound Power'!BG21,'Sound Power'!V21)</f>
        <v>#DIV/0!</v>
      </c>
      <c r="M21" s="76" t="e">
        <f>'Sound Power'!CI21</f>
        <v>#DIV/0!</v>
      </c>
      <c r="N21" s="76" t="e">
        <f>'Sound Power'!CJ21</f>
        <v>#DIV/0!</v>
      </c>
      <c r="O21" s="76" t="e">
        <f>'Sound Power'!CK21</f>
        <v>#DIV/0!</v>
      </c>
      <c r="P21" s="76" t="e">
        <f>'Sound Power'!CL21</f>
        <v>#DIV/0!</v>
      </c>
      <c r="Q21" s="76" t="e">
        <f>'Sound Power'!CM21</f>
        <v>#DIV/0!</v>
      </c>
      <c r="R21" s="76" t="e">
        <f>'Sound Power'!CN21</f>
        <v>#DIV/0!</v>
      </c>
      <c r="S21" s="76" t="e">
        <f>'Sound Power'!CO21</f>
        <v>#DIV/0!</v>
      </c>
      <c r="T21" s="76" t="e">
        <f>'Sound Power'!CP21</f>
        <v>#DIV/0!</v>
      </c>
      <c r="U21" s="73">
        <f t="shared" si="3"/>
        <v>0</v>
      </c>
      <c r="V21" s="73">
        <f t="shared" si="4"/>
        <v>0</v>
      </c>
      <c r="W21" s="76" t="e">
        <f>('ModelParams Lp'!B$4*10^'ModelParams Lp'!B$5*($U21/$V21)^'ModelParams Lp'!B$6)*3</f>
        <v>#DIV/0!</v>
      </c>
      <c r="X21" s="76" t="e">
        <f>('ModelParams Lp'!C$4*10^'ModelParams Lp'!C$5*($U21/$V21)^'ModelParams Lp'!C$6)*3</f>
        <v>#DIV/0!</v>
      </c>
      <c r="Y21" s="76" t="e">
        <f>('ModelParams Lp'!D$4*10^'ModelParams Lp'!D$5*($U21/$V21)^'ModelParams Lp'!D$6)*3</f>
        <v>#DIV/0!</v>
      </c>
      <c r="Z21" s="76" t="e">
        <f>('ModelParams Lp'!E$4*10^'ModelParams Lp'!E$5*($U21/$V21)^'ModelParams Lp'!E$6)*3</f>
        <v>#DIV/0!</v>
      </c>
      <c r="AA21" s="76" t="e">
        <f>('ModelParams Lp'!F$4*10^'ModelParams Lp'!F$5*($U21/$V21)^'ModelParams Lp'!F$6)*3</f>
        <v>#DIV/0!</v>
      </c>
      <c r="AB21" s="76" t="e">
        <f>('ModelParams Lp'!G$4*10^'ModelParams Lp'!G$5*($U21/$V21)^'ModelParams Lp'!G$6)*3</f>
        <v>#DIV/0!</v>
      </c>
      <c r="AC21" s="76" t="e">
        <f>('ModelParams Lp'!H$4*10^'ModelParams Lp'!H$5*($U21/$V21)^'ModelParams Lp'!H$6)*3</f>
        <v>#DIV/0!</v>
      </c>
      <c r="AD21" s="76" t="e">
        <f>('ModelParams Lp'!I$4*10^'ModelParams Lp'!I$5*($U21/$V21)^'ModelParams Lp'!I$6)*3</f>
        <v>#DIV/0!</v>
      </c>
      <c r="AE21" s="62" t="e">
        <f t="shared" si="5"/>
        <v>#DIV/0!</v>
      </c>
      <c r="AF21" s="62" t="e">
        <f>IF(AE21&lt;'ModelParams Lp'!$B$16,-1,IF(AE21&lt;'ModelParams Lp'!$C$16,0,IF(AE21&lt;'ModelParams Lp'!$D$16,1,IF(AE21&lt;'ModelParams Lp'!$E$16,2,IF(AE21&lt;'ModelParams Lp'!$F$16,3,IF(AE21&lt;'ModelParams Lp'!$G$16,4,IF(AE21&lt;'ModelParams Lp'!$H$16,5,6)))))))</f>
        <v>#DIV/0!</v>
      </c>
      <c r="AG21" s="76" t="e">
        <f ca="1">IF($AF21&gt;1,0,OFFSET('ModelParams Lp'!$C$12,0,-'Sound Pressure'!$AF21))</f>
        <v>#DIV/0!</v>
      </c>
      <c r="AH21" s="76" t="e">
        <f ca="1">IF($AF21&gt;2,0,OFFSET('ModelParams Lp'!$D$12,0,-'Sound Pressure'!$AF21))</f>
        <v>#DIV/0!</v>
      </c>
      <c r="AI21" s="76" t="e">
        <f ca="1">IF($AF21&gt;3,0,OFFSET('ModelParams Lp'!$E$12,0,-'Sound Pressure'!$AF21))</f>
        <v>#DIV/0!</v>
      </c>
      <c r="AJ21" s="76" t="e">
        <f ca="1">IF($AF21&gt;4,0,OFFSET('ModelParams Lp'!$F$12,0,-'Sound Pressure'!$AF21))</f>
        <v>#DIV/0!</v>
      </c>
      <c r="AK21" s="76" t="e">
        <f ca="1">IF($AF21&gt;3,0,OFFSET('ModelParams Lp'!$G$12,0,-'Sound Pressure'!$AF21))</f>
        <v>#DIV/0!</v>
      </c>
      <c r="AL21" s="76" t="e">
        <f ca="1">IF($AF21&gt;5,0,OFFSET('ModelParams Lp'!$H$12,0,-'Sound Pressure'!$AF21))</f>
        <v>#DIV/0!</v>
      </c>
      <c r="AM21" s="76" t="e">
        <f ca="1">IF($AF21&gt;6,0,OFFSET('ModelParams Lp'!$I$12,0,-'Sound Pressure'!$AF21))</f>
        <v>#DIV/0!</v>
      </c>
      <c r="AN21" s="76" t="e">
        <f ca="1">IF($AF21&gt;7,0,IF($AF$4&lt;0,3,OFFSET('ModelParams Lp'!$J$12,0,-'Sound Pressure'!$AF21)))</f>
        <v>#DIV/0!</v>
      </c>
      <c r="AO21" s="76" t="e">
        <f t="shared" si="6"/>
        <v>#DIV/0!</v>
      </c>
      <c r="AP21" s="76" t="e">
        <f t="shared" si="6"/>
        <v>#DIV/0!</v>
      </c>
      <c r="AQ21" s="76" t="e">
        <f t="shared" si="6"/>
        <v>#DIV/0!</v>
      </c>
      <c r="AR21" s="76" t="e">
        <f t="shared" si="6"/>
        <v>#DIV/0!</v>
      </c>
      <c r="AS21" s="76" t="e">
        <f t="shared" si="6"/>
        <v>#DIV/0!</v>
      </c>
      <c r="AT21" s="76" t="e">
        <f t="shared" si="6"/>
        <v>#DIV/0!</v>
      </c>
      <c r="AU21" s="76" t="e">
        <f t="shared" si="6"/>
        <v>#DIV/0!</v>
      </c>
      <c r="AV21" s="76" t="e">
        <f t="shared" si="6"/>
        <v>#DIV/0!</v>
      </c>
      <c r="AW21" s="76">
        <f>'ModelParams Lp'!B$22</f>
        <v>4</v>
      </c>
      <c r="AX21" s="76">
        <f>'ModelParams Lp'!C$22</f>
        <v>2</v>
      </c>
      <c r="AY21" s="76">
        <f>'ModelParams Lp'!D$22</f>
        <v>1</v>
      </c>
      <c r="AZ21" s="76">
        <f>'ModelParams Lp'!E$22</f>
        <v>0</v>
      </c>
      <c r="BA21" s="76">
        <f>'ModelParams Lp'!F$22</f>
        <v>0</v>
      </c>
      <c r="BB21" s="76">
        <f>'ModelParams Lp'!G$22</f>
        <v>0</v>
      </c>
      <c r="BC21" s="76">
        <f>'ModelParams Lp'!H$22</f>
        <v>0</v>
      </c>
      <c r="BD21" s="76">
        <f>'ModelParams Lp'!I$22</f>
        <v>0</v>
      </c>
      <c r="BE21" s="76">
        <f>-10*LOG(2/(4*PI()*2^2)+4/(0.163*(Calcul!$J26*Calcul!$K26)/VLOOKUP(Calcul!$H26,'ModelParams Lp'!$E$37:$F$39,2,0)))</f>
        <v>10.69392464651435</v>
      </c>
      <c r="BF21" s="76">
        <f>-10*LOG(2/(4*PI()*2^2)+4/(0.163*(Calcul!$J26*Calcul!$K26)/VLOOKUP(Calcul!$H26,'ModelParams Lp'!$E$37:$F$39,2,0)))</f>
        <v>10.69392464651435</v>
      </c>
      <c r="BG21" s="76">
        <f>-10*LOG(2/(4*PI()*2^2)+4/(0.163*(Calcul!$J26*Calcul!$K26)/VLOOKUP(Calcul!$H26,'ModelParams Lp'!$E$37:$F$39,2,0)))</f>
        <v>10.69392464651435</v>
      </c>
      <c r="BH21" s="76">
        <f>-10*LOG(2/(4*PI()*2^2)+4/(0.163*(Calcul!$J26*Calcul!$K26)/VLOOKUP(Calcul!$H26,'ModelParams Lp'!$E$37:$F$39,2,0)))</f>
        <v>10.69392464651435</v>
      </c>
      <c r="BI21" s="76">
        <f>-10*LOG(2/(4*PI()*2^2)+4/(0.163*(Calcul!$J26*Calcul!$K26)/VLOOKUP(Calcul!$H26,'ModelParams Lp'!$E$37:$F$39,2,0)))</f>
        <v>10.69392464651435</v>
      </c>
      <c r="BJ21" s="76">
        <f>-10*LOG(2/(4*PI()*2^2)+4/(0.163*(Calcul!$J26*Calcul!$K26)/VLOOKUP(Calcul!$H26,'ModelParams Lp'!$E$37:$F$39,2,0)))</f>
        <v>10.69392464651435</v>
      </c>
      <c r="BK21" s="76">
        <f>-10*LOG(2/(4*PI()*2^2)+4/(0.163*(Calcul!$J26*Calcul!$K26)/VLOOKUP(Calcul!$H26,'ModelParams Lp'!$E$37:$F$39,2,0)))</f>
        <v>10.69392464651435</v>
      </c>
      <c r="BL21" s="76">
        <f>-10*LOG(2/(4*PI()*2^2)+4/(0.163*(Calcul!$J26*Calcul!$K26)/VLOOKUP(Calcul!$H26,'ModelParams Lp'!$E$37:$F$39,2,0)))</f>
        <v>10.69392464651435</v>
      </c>
      <c r="BM21" s="76">
        <f>VLOOKUP(Calcul!$I26,'ModelParams Lp'!$D$28:$O$32,5,0)+BE21</f>
        <v>10.69392464651435</v>
      </c>
      <c r="BN21" s="76">
        <f>VLOOKUP(Calcul!$I26,'ModelParams Lp'!$D$28:$O$32,6,0)+BF21</f>
        <v>13.69392464651435</v>
      </c>
      <c r="BO21" s="76">
        <f>VLOOKUP(Calcul!$I26,'ModelParams Lp'!$D$28:$O$32,7,0)+BG21</f>
        <v>21.69392464651435</v>
      </c>
      <c r="BP21" s="76">
        <f>VLOOKUP(Calcul!$I26,'ModelParams Lp'!$D$28:$O$32,8,0)+BH21</f>
        <v>29.69392464651435</v>
      </c>
      <c r="BQ21" s="76">
        <f>VLOOKUP(Calcul!$I26,'ModelParams Lp'!$D$28:$O$32,9,0)+BI21</f>
        <v>33.693924646514347</v>
      </c>
      <c r="BR21" s="76">
        <f>VLOOKUP(Calcul!$I26,'ModelParams Lp'!$D$28:$O$32,10,0)+BJ21</f>
        <v>33.693924646514347</v>
      </c>
      <c r="BS21" s="76">
        <f>VLOOKUP(Calcul!$I26,'ModelParams Lp'!$D$28:$O$32,11,0)+BK21</f>
        <v>33.693924646514347</v>
      </c>
      <c r="BT21" s="76">
        <f>VLOOKUP(Calcul!$I26,'ModelParams Lp'!$D$28:$O$32,12,0)+BL21</f>
        <v>33.693924646514347</v>
      </c>
      <c r="BU21" s="75" t="e">
        <f t="shared" ca="1" si="7"/>
        <v>#DIV/0!</v>
      </c>
      <c r="BV21" s="75" t="e">
        <f t="shared" ca="1" si="8"/>
        <v>#DIV/0!</v>
      </c>
      <c r="BW21" s="75" t="e">
        <f t="shared" ca="1" si="9"/>
        <v>#DIV/0!</v>
      </c>
      <c r="BX21" s="75" t="e">
        <f t="shared" ca="1" si="10"/>
        <v>#DIV/0!</v>
      </c>
      <c r="BY21" s="75" t="e">
        <f t="shared" ca="1" si="11"/>
        <v>#DIV/0!</v>
      </c>
      <c r="BZ21" s="75" t="e">
        <f t="shared" ca="1" si="12"/>
        <v>#DIV/0!</v>
      </c>
      <c r="CA21" s="75" t="e">
        <f t="shared" ca="1" si="13"/>
        <v>#DIV/0!</v>
      </c>
      <c r="CB21" s="75" t="e">
        <f t="shared" ca="1" si="14"/>
        <v>#DIV/0!</v>
      </c>
      <c r="CC21" s="26" t="e">
        <f ca="1">10*LOG10(IF(BU21="",0,POWER(10,((BU21+'ModelParams Lw'!$O$4)/10))) +IF(BV21="",0,POWER(10,((BV21+'ModelParams Lw'!$P$4)/10))) +IF(BW21="",0,POWER(10,((BW21+'ModelParams Lw'!$Q$4)/10))) +IF(BX21="",0,POWER(10,((BX21+'ModelParams Lw'!$R$4)/10))) +IF(BY21="",0,POWER(10,((BY21+'ModelParams Lw'!$S$4)/10))) +IF(BZ21="",0,POWER(10,((BZ21+'ModelParams Lw'!$T$4)/10))) +IF(CA21="",0,POWER(10,((CA21+'ModelParams Lw'!$U$4)/10)))+IF(CB21="",0,POWER(10,((CB21+'ModelParams Lw'!$V$4)/10))))</f>
        <v>#DIV/0!</v>
      </c>
      <c r="CD21" s="26" t="e">
        <f t="shared" ca="1" si="15"/>
        <v>#DIV/0!</v>
      </c>
      <c r="CE21" s="26" t="e">
        <f ca="1">(BU21-'ModelParams Lw'!O$10)/'ModelParams Lw'!O$11</f>
        <v>#DIV/0!</v>
      </c>
      <c r="CF21" s="26" t="e">
        <f ca="1">(BV21-'ModelParams Lw'!P$10)/'ModelParams Lw'!P$11</f>
        <v>#DIV/0!</v>
      </c>
      <c r="CG21" s="26" t="e">
        <f ca="1">(BW21-'ModelParams Lw'!Q$10)/'ModelParams Lw'!Q$11</f>
        <v>#DIV/0!</v>
      </c>
      <c r="CH21" s="26" t="e">
        <f ca="1">(BX21-'ModelParams Lw'!R$10)/'ModelParams Lw'!R$11</f>
        <v>#DIV/0!</v>
      </c>
      <c r="CI21" s="26" t="e">
        <f ca="1">(BY21-'ModelParams Lw'!S$10)/'ModelParams Lw'!S$11</f>
        <v>#DIV/0!</v>
      </c>
      <c r="CJ21" s="26" t="e">
        <f ca="1">(BZ21-'ModelParams Lw'!T$10)/'ModelParams Lw'!T$11</f>
        <v>#DIV/0!</v>
      </c>
      <c r="CK21" s="26" t="e">
        <f ca="1">(CA21-'ModelParams Lw'!U$10)/'ModelParams Lw'!U$11</f>
        <v>#DIV/0!</v>
      </c>
      <c r="CL21" s="26" t="e">
        <f ca="1">(CB21-'ModelParams Lw'!V$10)/'ModelParams Lw'!V$11</f>
        <v>#DIV/0!</v>
      </c>
      <c r="CM21" s="75" t="e">
        <f t="shared" si="16"/>
        <v>#DIV/0!</v>
      </c>
      <c r="CN21" s="75" t="e">
        <f t="shared" si="17"/>
        <v>#DIV/0!</v>
      </c>
      <c r="CO21" s="75" t="e">
        <f t="shared" si="23"/>
        <v>#DIV/0!</v>
      </c>
      <c r="CP21" s="75" t="e">
        <f t="shared" si="18"/>
        <v>#DIV/0!</v>
      </c>
      <c r="CQ21" s="75" t="e">
        <f t="shared" si="19"/>
        <v>#DIV/0!</v>
      </c>
      <c r="CR21" s="75" t="e">
        <f t="shared" si="20"/>
        <v>#DIV/0!</v>
      </c>
      <c r="CS21" s="75" t="e">
        <f t="shared" si="21"/>
        <v>#DIV/0!</v>
      </c>
      <c r="CT21" s="75" t="e">
        <f t="shared" si="22"/>
        <v>#DIV/0!</v>
      </c>
      <c r="CU21" s="26" t="e">
        <f>10*LOG10(IF(CM21="",0,POWER(10,((CM21+'ModelParams Lw'!$O$4)/10))) +IF(CN21="",0,POWER(10,((CN21+'ModelParams Lw'!$P$4)/10))) +IF(CO21="",0,POWER(10,((CO21+'ModelParams Lw'!$Q$4)/10))) +IF(CP21="",0,POWER(10,((CP21+'ModelParams Lw'!$R$4)/10))) +IF(CQ21="",0,POWER(10,((CQ21+'ModelParams Lw'!$S$4)/10))) +IF(CR21="",0,POWER(10,((CR21+'ModelParams Lw'!$T$4)/10))) +IF(CS21="",0,POWER(10,((CS21+'ModelParams Lw'!$U$4)/10)))+IF(CT21="",0,POWER(10,((CT21+'ModelParams Lw'!$V$4)/10))))</f>
        <v>#DIV/0!</v>
      </c>
      <c r="CV21" s="26" t="e">
        <f t="shared" si="24"/>
        <v>#DIV/0!</v>
      </c>
      <c r="CW21" s="26" t="e">
        <f>(CM21-'ModelParams Lw'!O$10)/'ModelParams Lw'!O$11</f>
        <v>#DIV/0!</v>
      </c>
      <c r="CX21" s="26" t="e">
        <f>(CN21-'ModelParams Lw'!P$10)/'ModelParams Lw'!P$11</f>
        <v>#DIV/0!</v>
      </c>
      <c r="CY21" s="26" t="e">
        <f>(CO21-'ModelParams Lw'!Q$10)/'ModelParams Lw'!Q$11</f>
        <v>#DIV/0!</v>
      </c>
      <c r="CZ21" s="26" t="e">
        <f>(CP21-'ModelParams Lw'!R$10)/'ModelParams Lw'!R$11</f>
        <v>#DIV/0!</v>
      </c>
      <c r="DA21" s="26" t="e">
        <f>(CQ21-'ModelParams Lw'!S$10)/'ModelParams Lw'!S$11</f>
        <v>#DIV/0!</v>
      </c>
      <c r="DB21" s="26" t="e">
        <f>(CR21-'ModelParams Lw'!T$10)/'ModelParams Lw'!T$11</f>
        <v>#DIV/0!</v>
      </c>
      <c r="DC21" s="26" t="e">
        <f>(CS21-'ModelParams Lw'!U$10)/'ModelParams Lw'!U$11</f>
        <v>#DIV/0!</v>
      </c>
      <c r="DD21" s="26" t="e">
        <f>(CT21-'ModelParams Lw'!V$10)/'ModelParams Lw'!V$11</f>
        <v>#DIV/0!</v>
      </c>
    </row>
    <row r="22" spans="1:108" x14ac:dyDescent="0.25">
      <c r="A22" s="13">
        <f>'Sound Power'!B22</f>
        <v>0</v>
      </c>
      <c r="B22" s="13">
        <f>'Sound Power'!D22</f>
        <v>0</v>
      </c>
      <c r="C22" s="13">
        <f>'Sound Power'!E22</f>
        <v>0</v>
      </c>
      <c r="D22" s="13">
        <f>'Sound Power'!F22</f>
        <v>0</v>
      </c>
      <c r="E22" s="76" t="e">
        <f>IF(Calcul!$F27="SA",'Sound Power'!AZ22,'Sound Power'!O22)</f>
        <v>#DIV/0!</v>
      </c>
      <c r="F22" s="76" t="e">
        <f>IF(Calcul!$F27="SA",'Sound Power'!BA22,'Sound Power'!P22)</f>
        <v>#DIV/0!</v>
      </c>
      <c r="G22" s="76" t="e">
        <f>IF(Calcul!$F27="SA",'Sound Power'!BB22,'Sound Power'!Q22)</f>
        <v>#DIV/0!</v>
      </c>
      <c r="H22" s="76" t="e">
        <f>IF(Calcul!$F27="SA",'Sound Power'!BC22,'Sound Power'!R22)</f>
        <v>#DIV/0!</v>
      </c>
      <c r="I22" s="76" t="e">
        <f>IF(Calcul!$F27="SA",'Sound Power'!BD22,'Sound Power'!S22)</f>
        <v>#DIV/0!</v>
      </c>
      <c r="J22" s="76" t="e">
        <f>IF(Calcul!$F27="SA",'Sound Power'!BE22,'Sound Power'!T22)</f>
        <v>#DIV/0!</v>
      </c>
      <c r="K22" s="76" t="e">
        <f>IF(Calcul!$F27="SA",'Sound Power'!BF22,'Sound Power'!U22)</f>
        <v>#DIV/0!</v>
      </c>
      <c r="L22" s="76" t="e">
        <f>IF(Calcul!$F27="SA",'Sound Power'!BG22,'Sound Power'!V22)</f>
        <v>#DIV/0!</v>
      </c>
      <c r="M22" s="76" t="e">
        <f>'Sound Power'!CI22</f>
        <v>#DIV/0!</v>
      </c>
      <c r="N22" s="76" t="e">
        <f>'Sound Power'!CJ22</f>
        <v>#DIV/0!</v>
      </c>
      <c r="O22" s="76" t="e">
        <f>'Sound Power'!CK22</f>
        <v>#DIV/0!</v>
      </c>
      <c r="P22" s="76" t="e">
        <f>'Sound Power'!CL22</f>
        <v>#DIV/0!</v>
      </c>
      <c r="Q22" s="76" t="e">
        <f>'Sound Power'!CM22</f>
        <v>#DIV/0!</v>
      </c>
      <c r="R22" s="76" t="e">
        <f>'Sound Power'!CN22</f>
        <v>#DIV/0!</v>
      </c>
      <c r="S22" s="76" t="e">
        <f>'Sound Power'!CO22</f>
        <v>#DIV/0!</v>
      </c>
      <c r="T22" s="76" t="e">
        <f>'Sound Power'!CP22</f>
        <v>#DIV/0!</v>
      </c>
      <c r="U22" s="73">
        <f t="shared" si="3"/>
        <v>0</v>
      </c>
      <c r="V22" s="73">
        <f t="shared" si="4"/>
        <v>0</v>
      </c>
      <c r="W22" s="76" t="e">
        <f>('ModelParams Lp'!B$4*10^'ModelParams Lp'!B$5*($U22/$V22)^'ModelParams Lp'!B$6)*3</f>
        <v>#DIV/0!</v>
      </c>
      <c r="X22" s="76" t="e">
        <f>('ModelParams Lp'!C$4*10^'ModelParams Lp'!C$5*($U22/$V22)^'ModelParams Lp'!C$6)*3</f>
        <v>#DIV/0!</v>
      </c>
      <c r="Y22" s="76" t="e">
        <f>('ModelParams Lp'!D$4*10^'ModelParams Lp'!D$5*($U22/$V22)^'ModelParams Lp'!D$6)*3</f>
        <v>#DIV/0!</v>
      </c>
      <c r="Z22" s="76" t="e">
        <f>('ModelParams Lp'!E$4*10^'ModelParams Lp'!E$5*($U22/$V22)^'ModelParams Lp'!E$6)*3</f>
        <v>#DIV/0!</v>
      </c>
      <c r="AA22" s="76" t="e">
        <f>('ModelParams Lp'!F$4*10^'ModelParams Lp'!F$5*($U22/$V22)^'ModelParams Lp'!F$6)*3</f>
        <v>#DIV/0!</v>
      </c>
      <c r="AB22" s="76" t="e">
        <f>('ModelParams Lp'!G$4*10^'ModelParams Lp'!G$5*($U22/$V22)^'ModelParams Lp'!G$6)*3</f>
        <v>#DIV/0!</v>
      </c>
      <c r="AC22" s="76" t="e">
        <f>('ModelParams Lp'!H$4*10^'ModelParams Lp'!H$5*($U22/$V22)^'ModelParams Lp'!H$6)*3</f>
        <v>#DIV/0!</v>
      </c>
      <c r="AD22" s="76" t="e">
        <f>('ModelParams Lp'!I$4*10^'ModelParams Lp'!I$5*($U22/$V22)^'ModelParams Lp'!I$6)*3</f>
        <v>#DIV/0!</v>
      </c>
      <c r="AE22" s="62" t="e">
        <f t="shared" si="5"/>
        <v>#DIV/0!</v>
      </c>
      <c r="AF22" s="62" t="e">
        <f>IF(AE22&lt;'ModelParams Lp'!$B$16,-1,IF(AE22&lt;'ModelParams Lp'!$C$16,0,IF(AE22&lt;'ModelParams Lp'!$D$16,1,IF(AE22&lt;'ModelParams Lp'!$E$16,2,IF(AE22&lt;'ModelParams Lp'!$F$16,3,IF(AE22&lt;'ModelParams Lp'!$G$16,4,IF(AE22&lt;'ModelParams Lp'!$H$16,5,6)))))))</f>
        <v>#DIV/0!</v>
      </c>
      <c r="AG22" s="76" t="e">
        <f ca="1">IF($AF22&gt;1,0,OFFSET('ModelParams Lp'!$C$12,0,-'Sound Pressure'!$AF22))</f>
        <v>#DIV/0!</v>
      </c>
      <c r="AH22" s="76" t="e">
        <f ca="1">IF($AF22&gt;2,0,OFFSET('ModelParams Lp'!$D$12,0,-'Sound Pressure'!$AF22))</f>
        <v>#DIV/0!</v>
      </c>
      <c r="AI22" s="76" t="e">
        <f ca="1">IF($AF22&gt;3,0,OFFSET('ModelParams Lp'!$E$12,0,-'Sound Pressure'!$AF22))</f>
        <v>#DIV/0!</v>
      </c>
      <c r="AJ22" s="76" t="e">
        <f ca="1">IF($AF22&gt;4,0,OFFSET('ModelParams Lp'!$F$12,0,-'Sound Pressure'!$AF22))</f>
        <v>#DIV/0!</v>
      </c>
      <c r="AK22" s="76" t="e">
        <f ca="1">IF($AF22&gt;3,0,OFFSET('ModelParams Lp'!$G$12,0,-'Sound Pressure'!$AF22))</f>
        <v>#DIV/0!</v>
      </c>
      <c r="AL22" s="76" t="e">
        <f ca="1">IF($AF22&gt;5,0,OFFSET('ModelParams Lp'!$H$12,0,-'Sound Pressure'!$AF22))</f>
        <v>#DIV/0!</v>
      </c>
      <c r="AM22" s="76" t="e">
        <f ca="1">IF($AF22&gt;6,0,OFFSET('ModelParams Lp'!$I$12,0,-'Sound Pressure'!$AF22))</f>
        <v>#DIV/0!</v>
      </c>
      <c r="AN22" s="76" t="e">
        <f ca="1">IF($AF22&gt;7,0,IF($AF$4&lt;0,3,OFFSET('ModelParams Lp'!$J$12,0,-'Sound Pressure'!$AF22)))</f>
        <v>#DIV/0!</v>
      </c>
      <c r="AO22" s="76" t="e">
        <f t="shared" si="6"/>
        <v>#DIV/0!</v>
      </c>
      <c r="AP22" s="76" t="e">
        <f t="shared" si="6"/>
        <v>#DIV/0!</v>
      </c>
      <c r="AQ22" s="76" t="e">
        <f t="shared" si="6"/>
        <v>#DIV/0!</v>
      </c>
      <c r="AR22" s="76" t="e">
        <f t="shared" si="6"/>
        <v>#DIV/0!</v>
      </c>
      <c r="AS22" s="76" t="e">
        <f t="shared" si="6"/>
        <v>#DIV/0!</v>
      </c>
      <c r="AT22" s="76" t="e">
        <f t="shared" si="6"/>
        <v>#DIV/0!</v>
      </c>
      <c r="AU22" s="76" t="e">
        <f t="shared" si="6"/>
        <v>#DIV/0!</v>
      </c>
      <c r="AV22" s="76" t="e">
        <f t="shared" si="6"/>
        <v>#DIV/0!</v>
      </c>
      <c r="AW22" s="76">
        <f>'ModelParams Lp'!B$22</f>
        <v>4</v>
      </c>
      <c r="AX22" s="76">
        <f>'ModelParams Lp'!C$22</f>
        <v>2</v>
      </c>
      <c r="AY22" s="76">
        <f>'ModelParams Lp'!D$22</f>
        <v>1</v>
      </c>
      <c r="AZ22" s="76">
        <f>'ModelParams Lp'!E$22</f>
        <v>0</v>
      </c>
      <c r="BA22" s="76">
        <f>'ModelParams Lp'!F$22</f>
        <v>0</v>
      </c>
      <c r="BB22" s="76">
        <f>'ModelParams Lp'!G$22</f>
        <v>0</v>
      </c>
      <c r="BC22" s="76">
        <f>'ModelParams Lp'!H$22</f>
        <v>0</v>
      </c>
      <c r="BD22" s="76">
        <f>'ModelParams Lp'!I$22</f>
        <v>0</v>
      </c>
      <c r="BE22" s="76">
        <f>-10*LOG(2/(4*PI()*2^2)+4/(0.163*(Calcul!$J27*Calcul!$K27)/VLOOKUP(Calcul!$H27,'ModelParams Lp'!$E$37:$F$39,2,0)))</f>
        <v>10.69392464651435</v>
      </c>
      <c r="BF22" s="76">
        <f>-10*LOG(2/(4*PI()*2^2)+4/(0.163*(Calcul!$J27*Calcul!$K27)/VLOOKUP(Calcul!$H27,'ModelParams Lp'!$E$37:$F$39,2,0)))</f>
        <v>10.69392464651435</v>
      </c>
      <c r="BG22" s="76">
        <f>-10*LOG(2/(4*PI()*2^2)+4/(0.163*(Calcul!$J27*Calcul!$K27)/VLOOKUP(Calcul!$H27,'ModelParams Lp'!$E$37:$F$39,2,0)))</f>
        <v>10.69392464651435</v>
      </c>
      <c r="BH22" s="76">
        <f>-10*LOG(2/(4*PI()*2^2)+4/(0.163*(Calcul!$J27*Calcul!$K27)/VLOOKUP(Calcul!$H27,'ModelParams Lp'!$E$37:$F$39,2,0)))</f>
        <v>10.69392464651435</v>
      </c>
      <c r="BI22" s="76">
        <f>-10*LOG(2/(4*PI()*2^2)+4/(0.163*(Calcul!$J27*Calcul!$K27)/VLOOKUP(Calcul!$H27,'ModelParams Lp'!$E$37:$F$39,2,0)))</f>
        <v>10.69392464651435</v>
      </c>
      <c r="BJ22" s="76">
        <f>-10*LOG(2/(4*PI()*2^2)+4/(0.163*(Calcul!$J27*Calcul!$K27)/VLOOKUP(Calcul!$H27,'ModelParams Lp'!$E$37:$F$39,2,0)))</f>
        <v>10.69392464651435</v>
      </c>
      <c r="BK22" s="76">
        <f>-10*LOG(2/(4*PI()*2^2)+4/(0.163*(Calcul!$J27*Calcul!$K27)/VLOOKUP(Calcul!$H27,'ModelParams Lp'!$E$37:$F$39,2,0)))</f>
        <v>10.69392464651435</v>
      </c>
      <c r="BL22" s="76">
        <f>-10*LOG(2/(4*PI()*2^2)+4/(0.163*(Calcul!$J27*Calcul!$K27)/VLOOKUP(Calcul!$H27,'ModelParams Lp'!$E$37:$F$39,2,0)))</f>
        <v>10.69392464651435</v>
      </c>
      <c r="BM22" s="76">
        <f>VLOOKUP(Calcul!$I27,'ModelParams Lp'!$D$28:$O$32,5,0)+BE22</f>
        <v>10.69392464651435</v>
      </c>
      <c r="BN22" s="76">
        <f>VLOOKUP(Calcul!$I27,'ModelParams Lp'!$D$28:$O$32,6,0)+BF22</f>
        <v>13.69392464651435</v>
      </c>
      <c r="BO22" s="76">
        <f>VLOOKUP(Calcul!$I27,'ModelParams Lp'!$D$28:$O$32,7,0)+BG22</f>
        <v>21.69392464651435</v>
      </c>
      <c r="BP22" s="76">
        <f>VLOOKUP(Calcul!$I27,'ModelParams Lp'!$D$28:$O$32,8,0)+BH22</f>
        <v>29.69392464651435</v>
      </c>
      <c r="BQ22" s="76">
        <f>VLOOKUP(Calcul!$I27,'ModelParams Lp'!$D$28:$O$32,9,0)+BI22</f>
        <v>33.693924646514347</v>
      </c>
      <c r="BR22" s="76">
        <f>VLOOKUP(Calcul!$I27,'ModelParams Lp'!$D$28:$O$32,10,0)+BJ22</f>
        <v>33.693924646514347</v>
      </c>
      <c r="BS22" s="76">
        <f>VLOOKUP(Calcul!$I27,'ModelParams Lp'!$D$28:$O$32,11,0)+BK22</f>
        <v>33.693924646514347</v>
      </c>
      <c r="BT22" s="76">
        <f>VLOOKUP(Calcul!$I27,'ModelParams Lp'!$D$28:$O$32,12,0)+BL22</f>
        <v>33.693924646514347</v>
      </c>
      <c r="BU22" s="75" t="e">
        <f t="shared" ca="1" si="7"/>
        <v>#DIV/0!</v>
      </c>
      <c r="BV22" s="75" t="e">
        <f t="shared" ca="1" si="8"/>
        <v>#DIV/0!</v>
      </c>
      <c r="BW22" s="75" t="e">
        <f t="shared" ca="1" si="9"/>
        <v>#DIV/0!</v>
      </c>
      <c r="BX22" s="75" t="e">
        <f t="shared" ca="1" si="10"/>
        <v>#DIV/0!</v>
      </c>
      <c r="BY22" s="75" t="e">
        <f t="shared" ca="1" si="11"/>
        <v>#DIV/0!</v>
      </c>
      <c r="BZ22" s="75" t="e">
        <f t="shared" ca="1" si="12"/>
        <v>#DIV/0!</v>
      </c>
      <c r="CA22" s="75" t="e">
        <f t="shared" ca="1" si="13"/>
        <v>#DIV/0!</v>
      </c>
      <c r="CB22" s="75" t="e">
        <f t="shared" ca="1" si="14"/>
        <v>#DIV/0!</v>
      </c>
      <c r="CC22" s="26" t="e">
        <f ca="1">10*LOG10(IF(BU22="",0,POWER(10,((BU22+'ModelParams Lw'!$O$4)/10))) +IF(BV22="",0,POWER(10,((BV22+'ModelParams Lw'!$P$4)/10))) +IF(BW22="",0,POWER(10,((BW22+'ModelParams Lw'!$Q$4)/10))) +IF(BX22="",0,POWER(10,((BX22+'ModelParams Lw'!$R$4)/10))) +IF(BY22="",0,POWER(10,((BY22+'ModelParams Lw'!$S$4)/10))) +IF(BZ22="",0,POWER(10,((BZ22+'ModelParams Lw'!$T$4)/10))) +IF(CA22="",0,POWER(10,((CA22+'ModelParams Lw'!$U$4)/10)))+IF(CB22="",0,POWER(10,((CB22+'ModelParams Lw'!$V$4)/10))))</f>
        <v>#DIV/0!</v>
      </c>
      <c r="CD22" s="26" t="e">
        <f t="shared" ca="1" si="15"/>
        <v>#DIV/0!</v>
      </c>
      <c r="CE22" s="26" t="e">
        <f ca="1">(BU22-'ModelParams Lw'!O$10)/'ModelParams Lw'!O$11</f>
        <v>#DIV/0!</v>
      </c>
      <c r="CF22" s="26" t="e">
        <f ca="1">(BV22-'ModelParams Lw'!P$10)/'ModelParams Lw'!P$11</f>
        <v>#DIV/0!</v>
      </c>
      <c r="CG22" s="26" t="e">
        <f ca="1">(BW22-'ModelParams Lw'!Q$10)/'ModelParams Lw'!Q$11</f>
        <v>#DIV/0!</v>
      </c>
      <c r="CH22" s="26" t="e">
        <f ca="1">(BX22-'ModelParams Lw'!R$10)/'ModelParams Lw'!R$11</f>
        <v>#DIV/0!</v>
      </c>
      <c r="CI22" s="26" t="e">
        <f ca="1">(BY22-'ModelParams Lw'!S$10)/'ModelParams Lw'!S$11</f>
        <v>#DIV/0!</v>
      </c>
      <c r="CJ22" s="26" t="e">
        <f ca="1">(BZ22-'ModelParams Lw'!T$10)/'ModelParams Lw'!T$11</f>
        <v>#DIV/0!</v>
      </c>
      <c r="CK22" s="26" t="e">
        <f ca="1">(CA22-'ModelParams Lw'!U$10)/'ModelParams Lw'!U$11</f>
        <v>#DIV/0!</v>
      </c>
      <c r="CL22" s="26" t="e">
        <f ca="1">(CB22-'ModelParams Lw'!V$10)/'ModelParams Lw'!V$11</f>
        <v>#DIV/0!</v>
      </c>
      <c r="CM22" s="75" t="e">
        <f t="shared" si="16"/>
        <v>#DIV/0!</v>
      </c>
      <c r="CN22" s="75" t="e">
        <f t="shared" si="17"/>
        <v>#DIV/0!</v>
      </c>
      <c r="CO22" s="75" t="e">
        <f t="shared" si="23"/>
        <v>#DIV/0!</v>
      </c>
      <c r="CP22" s="75" t="e">
        <f t="shared" si="18"/>
        <v>#DIV/0!</v>
      </c>
      <c r="CQ22" s="75" t="e">
        <f t="shared" si="19"/>
        <v>#DIV/0!</v>
      </c>
      <c r="CR22" s="75" t="e">
        <f t="shared" si="20"/>
        <v>#DIV/0!</v>
      </c>
      <c r="CS22" s="75" t="e">
        <f t="shared" si="21"/>
        <v>#DIV/0!</v>
      </c>
      <c r="CT22" s="75" t="e">
        <f t="shared" si="22"/>
        <v>#DIV/0!</v>
      </c>
      <c r="CU22" s="26" t="e">
        <f>10*LOG10(IF(CM22="",0,POWER(10,((CM22+'ModelParams Lw'!$O$4)/10))) +IF(CN22="",0,POWER(10,((CN22+'ModelParams Lw'!$P$4)/10))) +IF(CO22="",0,POWER(10,((CO22+'ModelParams Lw'!$Q$4)/10))) +IF(CP22="",0,POWER(10,((CP22+'ModelParams Lw'!$R$4)/10))) +IF(CQ22="",0,POWER(10,((CQ22+'ModelParams Lw'!$S$4)/10))) +IF(CR22="",0,POWER(10,((CR22+'ModelParams Lw'!$T$4)/10))) +IF(CS22="",0,POWER(10,((CS22+'ModelParams Lw'!$U$4)/10)))+IF(CT22="",0,POWER(10,((CT22+'ModelParams Lw'!$V$4)/10))))</f>
        <v>#DIV/0!</v>
      </c>
      <c r="CV22" s="26" t="e">
        <f t="shared" si="24"/>
        <v>#DIV/0!</v>
      </c>
      <c r="CW22" s="26" t="e">
        <f>(CM22-'ModelParams Lw'!O$10)/'ModelParams Lw'!O$11</f>
        <v>#DIV/0!</v>
      </c>
      <c r="CX22" s="26" t="e">
        <f>(CN22-'ModelParams Lw'!P$10)/'ModelParams Lw'!P$11</f>
        <v>#DIV/0!</v>
      </c>
      <c r="CY22" s="26" t="e">
        <f>(CO22-'ModelParams Lw'!Q$10)/'ModelParams Lw'!Q$11</f>
        <v>#DIV/0!</v>
      </c>
      <c r="CZ22" s="26" t="e">
        <f>(CP22-'ModelParams Lw'!R$10)/'ModelParams Lw'!R$11</f>
        <v>#DIV/0!</v>
      </c>
      <c r="DA22" s="26" t="e">
        <f>(CQ22-'ModelParams Lw'!S$10)/'ModelParams Lw'!S$11</f>
        <v>#DIV/0!</v>
      </c>
      <c r="DB22" s="26" t="e">
        <f>(CR22-'ModelParams Lw'!T$10)/'ModelParams Lw'!T$11</f>
        <v>#DIV/0!</v>
      </c>
      <c r="DC22" s="26" t="e">
        <f>(CS22-'ModelParams Lw'!U$10)/'ModelParams Lw'!U$11</f>
        <v>#DIV/0!</v>
      </c>
      <c r="DD22" s="26" t="e">
        <f>(CT22-'ModelParams Lw'!V$10)/'ModelParams Lw'!V$11</f>
        <v>#DIV/0!</v>
      </c>
    </row>
    <row r="23" spans="1:108" x14ac:dyDescent="0.25">
      <c r="A23" s="13">
        <f>'Sound Power'!B23</f>
        <v>0</v>
      </c>
      <c r="B23" s="13">
        <f>'Sound Power'!D23</f>
        <v>0</v>
      </c>
      <c r="C23" s="13">
        <f>'Sound Power'!E23</f>
        <v>0</v>
      </c>
      <c r="D23" s="13">
        <f>'Sound Power'!F23</f>
        <v>0</v>
      </c>
      <c r="E23" s="76" t="e">
        <f>IF(Calcul!$F28="SA",'Sound Power'!AZ23,'Sound Power'!O23)</f>
        <v>#DIV/0!</v>
      </c>
      <c r="F23" s="76" t="e">
        <f>IF(Calcul!$F28="SA",'Sound Power'!BA23,'Sound Power'!P23)</f>
        <v>#DIV/0!</v>
      </c>
      <c r="G23" s="76" t="e">
        <f>IF(Calcul!$F28="SA",'Sound Power'!BB23,'Sound Power'!Q23)</f>
        <v>#DIV/0!</v>
      </c>
      <c r="H23" s="76" t="e">
        <f>IF(Calcul!$F28="SA",'Sound Power'!BC23,'Sound Power'!R23)</f>
        <v>#DIV/0!</v>
      </c>
      <c r="I23" s="76" t="e">
        <f>IF(Calcul!$F28="SA",'Sound Power'!BD23,'Sound Power'!S23)</f>
        <v>#DIV/0!</v>
      </c>
      <c r="J23" s="76" t="e">
        <f>IF(Calcul!$F28="SA",'Sound Power'!BE23,'Sound Power'!T23)</f>
        <v>#DIV/0!</v>
      </c>
      <c r="K23" s="76" t="e">
        <f>IF(Calcul!$F28="SA",'Sound Power'!BF23,'Sound Power'!U23)</f>
        <v>#DIV/0!</v>
      </c>
      <c r="L23" s="76" t="e">
        <f>IF(Calcul!$F28="SA",'Sound Power'!BG23,'Sound Power'!V23)</f>
        <v>#DIV/0!</v>
      </c>
      <c r="M23" s="76" t="e">
        <f>'Sound Power'!CI23</f>
        <v>#DIV/0!</v>
      </c>
      <c r="N23" s="76" t="e">
        <f>'Sound Power'!CJ23</f>
        <v>#DIV/0!</v>
      </c>
      <c r="O23" s="76" t="e">
        <f>'Sound Power'!CK23</f>
        <v>#DIV/0!</v>
      </c>
      <c r="P23" s="76" t="e">
        <f>'Sound Power'!CL23</f>
        <v>#DIV/0!</v>
      </c>
      <c r="Q23" s="76" t="e">
        <f>'Sound Power'!CM23</f>
        <v>#DIV/0!</v>
      </c>
      <c r="R23" s="76" t="e">
        <f>'Sound Power'!CN23</f>
        <v>#DIV/0!</v>
      </c>
      <c r="S23" s="76" t="e">
        <f>'Sound Power'!CO23</f>
        <v>#DIV/0!</v>
      </c>
      <c r="T23" s="76" t="e">
        <f>'Sound Power'!CP23</f>
        <v>#DIV/0!</v>
      </c>
      <c r="U23" s="73">
        <f t="shared" si="3"/>
        <v>0</v>
      </c>
      <c r="V23" s="73">
        <f t="shared" si="4"/>
        <v>0</v>
      </c>
      <c r="W23" s="76" t="e">
        <f>('ModelParams Lp'!B$4*10^'ModelParams Lp'!B$5*($U23/$V23)^'ModelParams Lp'!B$6)*3</f>
        <v>#DIV/0!</v>
      </c>
      <c r="X23" s="76" t="e">
        <f>('ModelParams Lp'!C$4*10^'ModelParams Lp'!C$5*($U23/$V23)^'ModelParams Lp'!C$6)*3</f>
        <v>#DIV/0!</v>
      </c>
      <c r="Y23" s="76" t="e">
        <f>('ModelParams Lp'!D$4*10^'ModelParams Lp'!D$5*($U23/$V23)^'ModelParams Lp'!D$6)*3</f>
        <v>#DIV/0!</v>
      </c>
      <c r="Z23" s="76" t="e">
        <f>('ModelParams Lp'!E$4*10^'ModelParams Lp'!E$5*($U23/$V23)^'ModelParams Lp'!E$6)*3</f>
        <v>#DIV/0!</v>
      </c>
      <c r="AA23" s="76" t="e">
        <f>('ModelParams Lp'!F$4*10^'ModelParams Lp'!F$5*($U23/$V23)^'ModelParams Lp'!F$6)*3</f>
        <v>#DIV/0!</v>
      </c>
      <c r="AB23" s="76" t="e">
        <f>('ModelParams Lp'!G$4*10^'ModelParams Lp'!G$5*($U23/$V23)^'ModelParams Lp'!G$6)*3</f>
        <v>#DIV/0!</v>
      </c>
      <c r="AC23" s="76" t="e">
        <f>('ModelParams Lp'!H$4*10^'ModelParams Lp'!H$5*($U23/$V23)^'ModelParams Lp'!H$6)*3</f>
        <v>#DIV/0!</v>
      </c>
      <c r="AD23" s="76" t="e">
        <f>('ModelParams Lp'!I$4*10^'ModelParams Lp'!I$5*($U23/$V23)^'ModelParams Lp'!I$6)*3</f>
        <v>#DIV/0!</v>
      </c>
      <c r="AE23" s="62" t="e">
        <f t="shared" si="5"/>
        <v>#DIV/0!</v>
      </c>
      <c r="AF23" s="62" t="e">
        <f>IF(AE23&lt;'ModelParams Lp'!$B$16,-1,IF(AE23&lt;'ModelParams Lp'!$C$16,0,IF(AE23&lt;'ModelParams Lp'!$D$16,1,IF(AE23&lt;'ModelParams Lp'!$E$16,2,IF(AE23&lt;'ModelParams Lp'!$F$16,3,IF(AE23&lt;'ModelParams Lp'!$G$16,4,IF(AE23&lt;'ModelParams Lp'!$H$16,5,6)))))))</f>
        <v>#DIV/0!</v>
      </c>
      <c r="AG23" s="76" t="e">
        <f ca="1">IF($AF23&gt;1,0,OFFSET('ModelParams Lp'!$C$12,0,-'Sound Pressure'!$AF23))</f>
        <v>#DIV/0!</v>
      </c>
      <c r="AH23" s="76" t="e">
        <f ca="1">IF($AF23&gt;2,0,OFFSET('ModelParams Lp'!$D$12,0,-'Sound Pressure'!$AF23))</f>
        <v>#DIV/0!</v>
      </c>
      <c r="AI23" s="76" t="e">
        <f ca="1">IF($AF23&gt;3,0,OFFSET('ModelParams Lp'!$E$12,0,-'Sound Pressure'!$AF23))</f>
        <v>#DIV/0!</v>
      </c>
      <c r="AJ23" s="76" t="e">
        <f ca="1">IF($AF23&gt;4,0,OFFSET('ModelParams Lp'!$F$12,0,-'Sound Pressure'!$AF23))</f>
        <v>#DIV/0!</v>
      </c>
      <c r="AK23" s="76" t="e">
        <f ca="1">IF($AF23&gt;3,0,OFFSET('ModelParams Lp'!$G$12,0,-'Sound Pressure'!$AF23))</f>
        <v>#DIV/0!</v>
      </c>
      <c r="AL23" s="76" t="e">
        <f ca="1">IF($AF23&gt;5,0,OFFSET('ModelParams Lp'!$H$12,0,-'Sound Pressure'!$AF23))</f>
        <v>#DIV/0!</v>
      </c>
      <c r="AM23" s="76" t="e">
        <f ca="1">IF($AF23&gt;6,0,OFFSET('ModelParams Lp'!$I$12,0,-'Sound Pressure'!$AF23))</f>
        <v>#DIV/0!</v>
      </c>
      <c r="AN23" s="76" t="e">
        <f ca="1">IF($AF23&gt;7,0,IF($AF$4&lt;0,3,OFFSET('ModelParams Lp'!$J$12,0,-'Sound Pressure'!$AF23)))</f>
        <v>#DIV/0!</v>
      </c>
      <c r="AO23" s="76" t="e">
        <f t="shared" si="6"/>
        <v>#DIV/0!</v>
      </c>
      <c r="AP23" s="76" t="e">
        <f t="shared" si="6"/>
        <v>#DIV/0!</v>
      </c>
      <c r="AQ23" s="76" t="e">
        <f t="shared" si="6"/>
        <v>#DIV/0!</v>
      </c>
      <c r="AR23" s="76" t="e">
        <f t="shared" si="6"/>
        <v>#DIV/0!</v>
      </c>
      <c r="AS23" s="76" t="e">
        <f t="shared" si="6"/>
        <v>#DIV/0!</v>
      </c>
      <c r="AT23" s="76" t="e">
        <f t="shared" si="6"/>
        <v>#DIV/0!</v>
      </c>
      <c r="AU23" s="76" t="e">
        <f t="shared" si="6"/>
        <v>#DIV/0!</v>
      </c>
      <c r="AV23" s="76" t="e">
        <f t="shared" si="6"/>
        <v>#DIV/0!</v>
      </c>
      <c r="AW23" s="76">
        <f>'ModelParams Lp'!B$22</f>
        <v>4</v>
      </c>
      <c r="AX23" s="76">
        <f>'ModelParams Lp'!C$22</f>
        <v>2</v>
      </c>
      <c r="AY23" s="76">
        <f>'ModelParams Lp'!D$22</f>
        <v>1</v>
      </c>
      <c r="AZ23" s="76">
        <f>'ModelParams Lp'!E$22</f>
        <v>0</v>
      </c>
      <c r="BA23" s="76">
        <f>'ModelParams Lp'!F$22</f>
        <v>0</v>
      </c>
      <c r="BB23" s="76">
        <f>'ModelParams Lp'!G$22</f>
        <v>0</v>
      </c>
      <c r="BC23" s="76">
        <f>'ModelParams Lp'!H$22</f>
        <v>0</v>
      </c>
      <c r="BD23" s="76">
        <f>'ModelParams Lp'!I$22</f>
        <v>0</v>
      </c>
      <c r="BE23" s="76">
        <f>-10*LOG(2/(4*PI()*2^2)+4/(0.163*(Calcul!$J28*Calcul!$K28)/VLOOKUP(Calcul!$H28,'ModelParams Lp'!$E$37:$F$39,2,0)))</f>
        <v>10.69392464651435</v>
      </c>
      <c r="BF23" s="76">
        <f>-10*LOG(2/(4*PI()*2^2)+4/(0.163*(Calcul!$J28*Calcul!$K28)/VLOOKUP(Calcul!$H28,'ModelParams Lp'!$E$37:$F$39,2,0)))</f>
        <v>10.69392464651435</v>
      </c>
      <c r="BG23" s="76">
        <f>-10*LOG(2/(4*PI()*2^2)+4/(0.163*(Calcul!$J28*Calcul!$K28)/VLOOKUP(Calcul!$H28,'ModelParams Lp'!$E$37:$F$39,2,0)))</f>
        <v>10.69392464651435</v>
      </c>
      <c r="BH23" s="76">
        <f>-10*LOG(2/(4*PI()*2^2)+4/(0.163*(Calcul!$J28*Calcul!$K28)/VLOOKUP(Calcul!$H28,'ModelParams Lp'!$E$37:$F$39,2,0)))</f>
        <v>10.69392464651435</v>
      </c>
      <c r="BI23" s="76">
        <f>-10*LOG(2/(4*PI()*2^2)+4/(0.163*(Calcul!$J28*Calcul!$K28)/VLOOKUP(Calcul!$H28,'ModelParams Lp'!$E$37:$F$39,2,0)))</f>
        <v>10.69392464651435</v>
      </c>
      <c r="BJ23" s="76">
        <f>-10*LOG(2/(4*PI()*2^2)+4/(0.163*(Calcul!$J28*Calcul!$K28)/VLOOKUP(Calcul!$H28,'ModelParams Lp'!$E$37:$F$39,2,0)))</f>
        <v>10.69392464651435</v>
      </c>
      <c r="BK23" s="76">
        <f>-10*LOG(2/(4*PI()*2^2)+4/(0.163*(Calcul!$J28*Calcul!$K28)/VLOOKUP(Calcul!$H28,'ModelParams Lp'!$E$37:$F$39,2,0)))</f>
        <v>10.69392464651435</v>
      </c>
      <c r="BL23" s="76">
        <f>-10*LOG(2/(4*PI()*2^2)+4/(0.163*(Calcul!$J28*Calcul!$K28)/VLOOKUP(Calcul!$H28,'ModelParams Lp'!$E$37:$F$39,2,0)))</f>
        <v>10.69392464651435</v>
      </c>
      <c r="BM23" s="76">
        <f>VLOOKUP(Calcul!$I28,'ModelParams Lp'!$D$28:$O$32,5,0)+BE23</f>
        <v>10.69392464651435</v>
      </c>
      <c r="BN23" s="76">
        <f>VLOOKUP(Calcul!$I28,'ModelParams Lp'!$D$28:$O$32,6,0)+BF23</f>
        <v>13.69392464651435</v>
      </c>
      <c r="BO23" s="76">
        <f>VLOOKUP(Calcul!$I28,'ModelParams Lp'!$D$28:$O$32,7,0)+BG23</f>
        <v>21.69392464651435</v>
      </c>
      <c r="BP23" s="76">
        <f>VLOOKUP(Calcul!$I28,'ModelParams Lp'!$D$28:$O$32,8,0)+BH23</f>
        <v>29.69392464651435</v>
      </c>
      <c r="BQ23" s="76">
        <f>VLOOKUP(Calcul!$I28,'ModelParams Lp'!$D$28:$O$32,9,0)+BI23</f>
        <v>33.693924646514347</v>
      </c>
      <c r="BR23" s="76">
        <f>VLOOKUP(Calcul!$I28,'ModelParams Lp'!$D$28:$O$32,10,0)+BJ23</f>
        <v>33.693924646514347</v>
      </c>
      <c r="BS23" s="76">
        <f>VLOOKUP(Calcul!$I28,'ModelParams Lp'!$D$28:$O$32,11,0)+BK23</f>
        <v>33.693924646514347</v>
      </c>
      <c r="BT23" s="76">
        <f>VLOOKUP(Calcul!$I28,'ModelParams Lp'!$D$28:$O$32,12,0)+BL23</f>
        <v>33.693924646514347</v>
      </c>
      <c r="BU23" s="75" t="e">
        <f t="shared" ca="1" si="7"/>
        <v>#DIV/0!</v>
      </c>
      <c r="BV23" s="75" t="e">
        <f t="shared" ca="1" si="8"/>
        <v>#DIV/0!</v>
      </c>
      <c r="BW23" s="75" t="e">
        <f t="shared" ca="1" si="9"/>
        <v>#DIV/0!</v>
      </c>
      <c r="BX23" s="75" t="e">
        <f t="shared" ca="1" si="10"/>
        <v>#DIV/0!</v>
      </c>
      <c r="BY23" s="75" t="e">
        <f t="shared" ca="1" si="11"/>
        <v>#DIV/0!</v>
      </c>
      <c r="BZ23" s="75" t="e">
        <f t="shared" ca="1" si="12"/>
        <v>#DIV/0!</v>
      </c>
      <c r="CA23" s="75" t="e">
        <f t="shared" ca="1" si="13"/>
        <v>#DIV/0!</v>
      </c>
      <c r="CB23" s="75" t="e">
        <f t="shared" ca="1" si="14"/>
        <v>#DIV/0!</v>
      </c>
      <c r="CC23" s="26" t="e">
        <f ca="1">10*LOG10(IF(BU23="",0,POWER(10,((BU23+'ModelParams Lw'!$O$4)/10))) +IF(BV23="",0,POWER(10,((BV23+'ModelParams Lw'!$P$4)/10))) +IF(BW23="",0,POWER(10,((BW23+'ModelParams Lw'!$Q$4)/10))) +IF(BX23="",0,POWER(10,((BX23+'ModelParams Lw'!$R$4)/10))) +IF(BY23="",0,POWER(10,((BY23+'ModelParams Lw'!$S$4)/10))) +IF(BZ23="",0,POWER(10,((BZ23+'ModelParams Lw'!$T$4)/10))) +IF(CA23="",0,POWER(10,((CA23+'ModelParams Lw'!$U$4)/10)))+IF(CB23="",0,POWER(10,((CB23+'ModelParams Lw'!$V$4)/10))))</f>
        <v>#DIV/0!</v>
      </c>
      <c r="CD23" s="26" t="e">
        <f t="shared" ca="1" si="15"/>
        <v>#DIV/0!</v>
      </c>
      <c r="CE23" s="26" t="e">
        <f ca="1">(BU23-'ModelParams Lw'!O$10)/'ModelParams Lw'!O$11</f>
        <v>#DIV/0!</v>
      </c>
      <c r="CF23" s="26" t="e">
        <f ca="1">(BV23-'ModelParams Lw'!P$10)/'ModelParams Lw'!P$11</f>
        <v>#DIV/0!</v>
      </c>
      <c r="CG23" s="26" t="e">
        <f ca="1">(BW23-'ModelParams Lw'!Q$10)/'ModelParams Lw'!Q$11</f>
        <v>#DIV/0!</v>
      </c>
      <c r="CH23" s="26" t="e">
        <f ca="1">(BX23-'ModelParams Lw'!R$10)/'ModelParams Lw'!R$11</f>
        <v>#DIV/0!</v>
      </c>
      <c r="CI23" s="26" t="e">
        <f ca="1">(BY23-'ModelParams Lw'!S$10)/'ModelParams Lw'!S$11</f>
        <v>#DIV/0!</v>
      </c>
      <c r="CJ23" s="26" t="e">
        <f ca="1">(BZ23-'ModelParams Lw'!T$10)/'ModelParams Lw'!T$11</f>
        <v>#DIV/0!</v>
      </c>
      <c r="CK23" s="26" t="e">
        <f ca="1">(CA23-'ModelParams Lw'!U$10)/'ModelParams Lw'!U$11</f>
        <v>#DIV/0!</v>
      </c>
      <c r="CL23" s="26" t="e">
        <f ca="1">(CB23-'ModelParams Lw'!V$10)/'ModelParams Lw'!V$11</f>
        <v>#DIV/0!</v>
      </c>
      <c r="CM23" s="75" t="e">
        <f t="shared" si="16"/>
        <v>#DIV/0!</v>
      </c>
      <c r="CN23" s="75" t="e">
        <f t="shared" si="17"/>
        <v>#DIV/0!</v>
      </c>
      <c r="CO23" s="75" t="e">
        <f t="shared" si="23"/>
        <v>#DIV/0!</v>
      </c>
      <c r="CP23" s="75" t="e">
        <f t="shared" si="18"/>
        <v>#DIV/0!</v>
      </c>
      <c r="CQ23" s="75" t="e">
        <f t="shared" si="19"/>
        <v>#DIV/0!</v>
      </c>
      <c r="CR23" s="75" t="e">
        <f t="shared" si="20"/>
        <v>#DIV/0!</v>
      </c>
      <c r="CS23" s="75" t="e">
        <f t="shared" si="21"/>
        <v>#DIV/0!</v>
      </c>
      <c r="CT23" s="75" t="e">
        <f t="shared" si="22"/>
        <v>#DIV/0!</v>
      </c>
      <c r="CU23" s="26" t="e">
        <f>10*LOG10(IF(CM23="",0,POWER(10,((CM23+'ModelParams Lw'!$O$4)/10))) +IF(CN23="",0,POWER(10,((CN23+'ModelParams Lw'!$P$4)/10))) +IF(CO23="",0,POWER(10,((CO23+'ModelParams Lw'!$Q$4)/10))) +IF(CP23="",0,POWER(10,((CP23+'ModelParams Lw'!$R$4)/10))) +IF(CQ23="",0,POWER(10,((CQ23+'ModelParams Lw'!$S$4)/10))) +IF(CR23="",0,POWER(10,((CR23+'ModelParams Lw'!$T$4)/10))) +IF(CS23="",0,POWER(10,((CS23+'ModelParams Lw'!$U$4)/10)))+IF(CT23="",0,POWER(10,((CT23+'ModelParams Lw'!$V$4)/10))))</f>
        <v>#DIV/0!</v>
      </c>
      <c r="CV23" s="26" t="e">
        <f t="shared" si="24"/>
        <v>#DIV/0!</v>
      </c>
      <c r="CW23" s="26" t="e">
        <f>(CM23-'ModelParams Lw'!O$10)/'ModelParams Lw'!O$11</f>
        <v>#DIV/0!</v>
      </c>
      <c r="CX23" s="26" t="e">
        <f>(CN23-'ModelParams Lw'!P$10)/'ModelParams Lw'!P$11</f>
        <v>#DIV/0!</v>
      </c>
      <c r="CY23" s="26" t="e">
        <f>(CO23-'ModelParams Lw'!Q$10)/'ModelParams Lw'!Q$11</f>
        <v>#DIV/0!</v>
      </c>
      <c r="CZ23" s="26" t="e">
        <f>(CP23-'ModelParams Lw'!R$10)/'ModelParams Lw'!R$11</f>
        <v>#DIV/0!</v>
      </c>
      <c r="DA23" s="26" t="e">
        <f>(CQ23-'ModelParams Lw'!S$10)/'ModelParams Lw'!S$11</f>
        <v>#DIV/0!</v>
      </c>
      <c r="DB23" s="26" t="e">
        <f>(CR23-'ModelParams Lw'!T$10)/'ModelParams Lw'!T$11</f>
        <v>#DIV/0!</v>
      </c>
      <c r="DC23" s="26" t="e">
        <f>(CS23-'ModelParams Lw'!U$10)/'ModelParams Lw'!U$11</f>
        <v>#DIV/0!</v>
      </c>
      <c r="DD23" s="26" t="e">
        <f>(CT23-'ModelParams Lw'!V$10)/'ModelParams Lw'!V$11</f>
        <v>#DIV/0!</v>
      </c>
    </row>
    <row r="24" spans="1:108" x14ac:dyDescent="0.25">
      <c r="A24" s="13">
        <f>'Sound Power'!B24</f>
        <v>0</v>
      </c>
      <c r="B24" s="13">
        <f>'Sound Power'!D24</f>
        <v>0</v>
      </c>
      <c r="C24" s="13">
        <f>'Sound Power'!E24</f>
        <v>0</v>
      </c>
      <c r="D24" s="13">
        <f>'Sound Power'!F24</f>
        <v>0</v>
      </c>
      <c r="E24" s="76" t="e">
        <f>IF(Calcul!$F29="SA",'Sound Power'!AZ24,'Sound Power'!O24)</f>
        <v>#DIV/0!</v>
      </c>
      <c r="F24" s="76" t="e">
        <f>IF(Calcul!$F29="SA",'Sound Power'!BA24,'Sound Power'!P24)</f>
        <v>#DIV/0!</v>
      </c>
      <c r="G24" s="76" t="e">
        <f>IF(Calcul!$F29="SA",'Sound Power'!BB24,'Sound Power'!Q24)</f>
        <v>#DIV/0!</v>
      </c>
      <c r="H24" s="76" t="e">
        <f>IF(Calcul!$F29="SA",'Sound Power'!BC24,'Sound Power'!R24)</f>
        <v>#DIV/0!</v>
      </c>
      <c r="I24" s="76" t="e">
        <f>IF(Calcul!$F29="SA",'Sound Power'!BD24,'Sound Power'!S24)</f>
        <v>#DIV/0!</v>
      </c>
      <c r="J24" s="76" t="e">
        <f>IF(Calcul!$F29="SA",'Sound Power'!BE24,'Sound Power'!T24)</f>
        <v>#DIV/0!</v>
      </c>
      <c r="K24" s="76" t="e">
        <f>IF(Calcul!$F29="SA",'Sound Power'!BF24,'Sound Power'!U24)</f>
        <v>#DIV/0!</v>
      </c>
      <c r="L24" s="76" t="e">
        <f>IF(Calcul!$F29="SA",'Sound Power'!BG24,'Sound Power'!V24)</f>
        <v>#DIV/0!</v>
      </c>
      <c r="M24" s="76" t="e">
        <f>'Sound Power'!CI24</f>
        <v>#DIV/0!</v>
      </c>
      <c r="N24" s="76" t="e">
        <f>'Sound Power'!CJ24</f>
        <v>#DIV/0!</v>
      </c>
      <c r="O24" s="76" t="e">
        <f>'Sound Power'!CK24</f>
        <v>#DIV/0!</v>
      </c>
      <c r="P24" s="76" t="e">
        <f>'Sound Power'!CL24</f>
        <v>#DIV/0!</v>
      </c>
      <c r="Q24" s="76" t="e">
        <f>'Sound Power'!CM24</f>
        <v>#DIV/0!</v>
      </c>
      <c r="R24" s="76" t="e">
        <f>'Sound Power'!CN24</f>
        <v>#DIV/0!</v>
      </c>
      <c r="S24" s="76" t="e">
        <f>'Sound Power'!CO24</f>
        <v>#DIV/0!</v>
      </c>
      <c r="T24" s="76" t="e">
        <f>'Sound Power'!CP24</f>
        <v>#DIV/0!</v>
      </c>
      <c r="U24" s="73">
        <f t="shared" si="3"/>
        <v>0</v>
      </c>
      <c r="V24" s="73">
        <f t="shared" si="4"/>
        <v>0</v>
      </c>
      <c r="W24" s="76" t="e">
        <f>('ModelParams Lp'!B$4*10^'ModelParams Lp'!B$5*($U24/$V24)^'ModelParams Lp'!B$6)*3</f>
        <v>#DIV/0!</v>
      </c>
      <c r="X24" s="76" t="e">
        <f>('ModelParams Lp'!C$4*10^'ModelParams Lp'!C$5*($U24/$V24)^'ModelParams Lp'!C$6)*3</f>
        <v>#DIV/0!</v>
      </c>
      <c r="Y24" s="76" t="e">
        <f>('ModelParams Lp'!D$4*10^'ModelParams Lp'!D$5*($U24/$V24)^'ModelParams Lp'!D$6)*3</f>
        <v>#DIV/0!</v>
      </c>
      <c r="Z24" s="76" t="e">
        <f>('ModelParams Lp'!E$4*10^'ModelParams Lp'!E$5*($U24/$V24)^'ModelParams Lp'!E$6)*3</f>
        <v>#DIV/0!</v>
      </c>
      <c r="AA24" s="76" t="e">
        <f>('ModelParams Lp'!F$4*10^'ModelParams Lp'!F$5*($U24/$V24)^'ModelParams Lp'!F$6)*3</f>
        <v>#DIV/0!</v>
      </c>
      <c r="AB24" s="76" t="e">
        <f>('ModelParams Lp'!G$4*10^'ModelParams Lp'!G$5*($U24/$V24)^'ModelParams Lp'!G$6)*3</f>
        <v>#DIV/0!</v>
      </c>
      <c r="AC24" s="76" t="e">
        <f>('ModelParams Lp'!H$4*10^'ModelParams Lp'!H$5*($U24/$V24)^'ModelParams Lp'!H$6)*3</f>
        <v>#DIV/0!</v>
      </c>
      <c r="AD24" s="76" t="e">
        <f>('ModelParams Lp'!I$4*10^'ModelParams Lp'!I$5*($U24/$V24)^'ModelParams Lp'!I$6)*3</f>
        <v>#DIV/0!</v>
      </c>
      <c r="AE24" s="62" t="e">
        <f t="shared" si="5"/>
        <v>#DIV/0!</v>
      </c>
      <c r="AF24" s="62" t="e">
        <f>IF(AE24&lt;'ModelParams Lp'!$B$16,-1,IF(AE24&lt;'ModelParams Lp'!$C$16,0,IF(AE24&lt;'ModelParams Lp'!$D$16,1,IF(AE24&lt;'ModelParams Lp'!$E$16,2,IF(AE24&lt;'ModelParams Lp'!$F$16,3,IF(AE24&lt;'ModelParams Lp'!$G$16,4,IF(AE24&lt;'ModelParams Lp'!$H$16,5,6)))))))</f>
        <v>#DIV/0!</v>
      </c>
      <c r="AG24" s="76" t="e">
        <f ca="1">IF($AF24&gt;1,0,OFFSET('ModelParams Lp'!$C$12,0,-'Sound Pressure'!$AF24))</f>
        <v>#DIV/0!</v>
      </c>
      <c r="AH24" s="76" t="e">
        <f ca="1">IF($AF24&gt;2,0,OFFSET('ModelParams Lp'!$D$12,0,-'Sound Pressure'!$AF24))</f>
        <v>#DIV/0!</v>
      </c>
      <c r="AI24" s="76" t="e">
        <f ca="1">IF($AF24&gt;3,0,OFFSET('ModelParams Lp'!$E$12,0,-'Sound Pressure'!$AF24))</f>
        <v>#DIV/0!</v>
      </c>
      <c r="AJ24" s="76" t="e">
        <f ca="1">IF($AF24&gt;4,0,OFFSET('ModelParams Lp'!$F$12,0,-'Sound Pressure'!$AF24))</f>
        <v>#DIV/0!</v>
      </c>
      <c r="AK24" s="76" t="e">
        <f ca="1">IF($AF24&gt;3,0,OFFSET('ModelParams Lp'!$G$12,0,-'Sound Pressure'!$AF24))</f>
        <v>#DIV/0!</v>
      </c>
      <c r="AL24" s="76" t="e">
        <f ca="1">IF($AF24&gt;5,0,OFFSET('ModelParams Lp'!$H$12,0,-'Sound Pressure'!$AF24))</f>
        <v>#DIV/0!</v>
      </c>
      <c r="AM24" s="76" t="e">
        <f ca="1">IF($AF24&gt;6,0,OFFSET('ModelParams Lp'!$I$12,0,-'Sound Pressure'!$AF24))</f>
        <v>#DIV/0!</v>
      </c>
      <c r="AN24" s="76" t="e">
        <f ca="1">IF($AF24&gt;7,0,IF($AF$4&lt;0,3,OFFSET('ModelParams Lp'!$J$12,0,-'Sound Pressure'!$AF24)))</f>
        <v>#DIV/0!</v>
      </c>
      <c r="AO24" s="76" t="e">
        <f t="shared" si="6"/>
        <v>#DIV/0!</v>
      </c>
      <c r="AP24" s="76" t="e">
        <f t="shared" si="6"/>
        <v>#DIV/0!</v>
      </c>
      <c r="AQ24" s="76" t="e">
        <f t="shared" si="6"/>
        <v>#DIV/0!</v>
      </c>
      <c r="AR24" s="76" t="e">
        <f t="shared" si="6"/>
        <v>#DIV/0!</v>
      </c>
      <c r="AS24" s="76" t="e">
        <f t="shared" si="6"/>
        <v>#DIV/0!</v>
      </c>
      <c r="AT24" s="76" t="e">
        <f t="shared" si="6"/>
        <v>#DIV/0!</v>
      </c>
      <c r="AU24" s="76" t="e">
        <f t="shared" si="6"/>
        <v>#DIV/0!</v>
      </c>
      <c r="AV24" s="76" t="e">
        <f t="shared" si="6"/>
        <v>#DIV/0!</v>
      </c>
      <c r="AW24" s="76">
        <f>'ModelParams Lp'!B$22</f>
        <v>4</v>
      </c>
      <c r="AX24" s="76">
        <f>'ModelParams Lp'!C$22</f>
        <v>2</v>
      </c>
      <c r="AY24" s="76">
        <f>'ModelParams Lp'!D$22</f>
        <v>1</v>
      </c>
      <c r="AZ24" s="76">
        <f>'ModelParams Lp'!E$22</f>
        <v>0</v>
      </c>
      <c r="BA24" s="76">
        <f>'ModelParams Lp'!F$22</f>
        <v>0</v>
      </c>
      <c r="BB24" s="76">
        <f>'ModelParams Lp'!G$22</f>
        <v>0</v>
      </c>
      <c r="BC24" s="76">
        <f>'ModelParams Lp'!H$22</f>
        <v>0</v>
      </c>
      <c r="BD24" s="76">
        <f>'ModelParams Lp'!I$22</f>
        <v>0</v>
      </c>
      <c r="BE24" s="76">
        <f>-10*LOG(2/(4*PI()*2^2)+4/(0.163*(Calcul!$J29*Calcul!$K29)/VLOOKUP(Calcul!$H29,'ModelParams Lp'!$E$37:$F$39,2,0)))</f>
        <v>10.69392464651435</v>
      </c>
      <c r="BF24" s="76">
        <f>-10*LOG(2/(4*PI()*2^2)+4/(0.163*(Calcul!$J29*Calcul!$K29)/VLOOKUP(Calcul!$H29,'ModelParams Lp'!$E$37:$F$39,2,0)))</f>
        <v>10.69392464651435</v>
      </c>
      <c r="BG24" s="76">
        <f>-10*LOG(2/(4*PI()*2^2)+4/(0.163*(Calcul!$J29*Calcul!$K29)/VLOOKUP(Calcul!$H29,'ModelParams Lp'!$E$37:$F$39,2,0)))</f>
        <v>10.69392464651435</v>
      </c>
      <c r="BH24" s="76">
        <f>-10*LOG(2/(4*PI()*2^2)+4/(0.163*(Calcul!$J29*Calcul!$K29)/VLOOKUP(Calcul!$H29,'ModelParams Lp'!$E$37:$F$39,2,0)))</f>
        <v>10.69392464651435</v>
      </c>
      <c r="BI24" s="76">
        <f>-10*LOG(2/(4*PI()*2^2)+4/(0.163*(Calcul!$J29*Calcul!$K29)/VLOOKUP(Calcul!$H29,'ModelParams Lp'!$E$37:$F$39,2,0)))</f>
        <v>10.69392464651435</v>
      </c>
      <c r="BJ24" s="76">
        <f>-10*LOG(2/(4*PI()*2^2)+4/(0.163*(Calcul!$J29*Calcul!$K29)/VLOOKUP(Calcul!$H29,'ModelParams Lp'!$E$37:$F$39,2,0)))</f>
        <v>10.69392464651435</v>
      </c>
      <c r="BK24" s="76">
        <f>-10*LOG(2/(4*PI()*2^2)+4/(0.163*(Calcul!$J29*Calcul!$K29)/VLOOKUP(Calcul!$H29,'ModelParams Lp'!$E$37:$F$39,2,0)))</f>
        <v>10.69392464651435</v>
      </c>
      <c r="BL24" s="76">
        <f>-10*LOG(2/(4*PI()*2^2)+4/(0.163*(Calcul!$J29*Calcul!$K29)/VLOOKUP(Calcul!$H29,'ModelParams Lp'!$E$37:$F$39,2,0)))</f>
        <v>10.69392464651435</v>
      </c>
      <c r="BM24" s="76">
        <f>VLOOKUP(Calcul!$I29,'ModelParams Lp'!$D$28:$O$32,5,0)+BE24</f>
        <v>10.69392464651435</v>
      </c>
      <c r="BN24" s="76">
        <f>VLOOKUP(Calcul!$I29,'ModelParams Lp'!$D$28:$O$32,6,0)+BF24</f>
        <v>13.69392464651435</v>
      </c>
      <c r="BO24" s="76">
        <f>VLOOKUP(Calcul!$I29,'ModelParams Lp'!$D$28:$O$32,7,0)+BG24</f>
        <v>21.69392464651435</v>
      </c>
      <c r="BP24" s="76">
        <f>VLOOKUP(Calcul!$I29,'ModelParams Lp'!$D$28:$O$32,8,0)+BH24</f>
        <v>29.69392464651435</v>
      </c>
      <c r="BQ24" s="76">
        <f>VLOOKUP(Calcul!$I29,'ModelParams Lp'!$D$28:$O$32,9,0)+BI24</f>
        <v>33.693924646514347</v>
      </c>
      <c r="BR24" s="76">
        <f>VLOOKUP(Calcul!$I29,'ModelParams Lp'!$D$28:$O$32,10,0)+BJ24</f>
        <v>33.693924646514347</v>
      </c>
      <c r="BS24" s="76">
        <f>VLOOKUP(Calcul!$I29,'ModelParams Lp'!$D$28:$O$32,11,0)+BK24</f>
        <v>33.693924646514347</v>
      </c>
      <c r="BT24" s="76">
        <f>VLOOKUP(Calcul!$I29,'ModelParams Lp'!$D$28:$O$32,12,0)+BL24</f>
        <v>33.693924646514347</v>
      </c>
      <c r="BU24" s="75" t="e">
        <f t="shared" ca="1" si="7"/>
        <v>#DIV/0!</v>
      </c>
      <c r="BV24" s="75" t="e">
        <f t="shared" ca="1" si="8"/>
        <v>#DIV/0!</v>
      </c>
      <c r="BW24" s="75" t="e">
        <f t="shared" ca="1" si="9"/>
        <v>#DIV/0!</v>
      </c>
      <c r="BX24" s="75" t="e">
        <f t="shared" ca="1" si="10"/>
        <v>#DIV/0!</v>
      </c>
      <c r="BY24" s="75" t="e">
        <f t="shared" ca="1" si="11"/>
        <v>#DIV/0!</v>
      </c>
      <c r="BZ24" s="75" t="e">
        <f t="shared" ca="1" si="12"/>
        <v>#DIV/0!</v>
      </c>
      <c r="CA24" s="75" t="e">
        <f t="shared" ca="1" si="13"/>
        <v>#DIV/0!</v>
      </c>
      <c r="CB24" s="75" t="e">
        <f t="shared" ca="1" si="14"/>
        <v>#DIV/0!</v>
      </c>
      <c r="CC24" s="26" t="e">
        <f ca="1">10*LOG10(IF(BU24="",0,POWER(10,((BU24+'ModelParams Lw'!$O$4)/10))) +IF(BV24="",0,POWER(10,((BV24+'ModelParams Lw'!$P$4)/10))) +IF(BW24="",0,POWER(10,((BW24+'ModelParams Lw'!$Q$4)/10))) +IF(BX24="",0,POWER(10,((BX24+'ModelParams Lw'!$R$4)/10))) +IF(BY24="",0,POWER(10,((BY24+'ModelParams Lw'!$S$4)/10))) +IF(BZ24="",0,POWER(10,((BZ24+'ModelParams Lw'!$T$4)/10))) +IF(CA24="",0,POWER(10,((CA24+'ModelParams Lw'!$U$4)/10)))+IF(CB24="",0,POWER(10,((CB24+'ModelParams Lw'!$V$4)/10))))</f>
        <v>#DIV/0!</v>
      </c>
      <c r="CD24" s="26" t="e">
        <f t="shared" ca="1" si="15"/>
        <v>#DIV/0!</v>
      </c>
      <c r="CE24" s="26" t="e">
        <f ca="1">(BU24-'ModelParams Lw'!O$10)/'ModelParams Lw'!O$11</f>
        <v>#DIV/0!</v>
      </c>
      <c r="CF24" s="26" t="e">
        <f ca="1">(BV24-'ModelParams Lw'!P$10)/'ModelParams Lw'!P$11</f>
        <v>#DIV/0!</v>
      </c>
      <c r="CG24" s="26" t="e">
        <f ca="1">(BW24-'ModelParams Lw'!Q$10)/'ModelParams Lw'!Q$11</f>
        <v>#DIV/0!</v>
      </c>
      <c r="CH24" s="26" t="e">
        <f ca="1">(BX24-'ModelParams Lw'!R$10)/'ModelParams Lw'!R$11</f>
        <v>#DIV/0!</v>
      </c>
      <c r="CI24" s="26" t="e">
        <f ca="1">(BY24-'ModelParams Lw'!S$10)/'ModelParams Lw'!S$11</f>
        <v>#DIV/0!</v>
      </c>
      <c r="CJ24" s="26" t="e">
        <f ca="1">(BZ24-'ModelParams Lw'!T$10)/'ModelParams Lw'!T$11</f>
        <v>#DIV/0!</v>
      </c>
      <c r="CK24" s="26" t="e">
        <f ca="1">(CA24-'ModelParams Lw'!U$10)/'ModelParams Lw'!U$11</f>
        <v>#DIV/0!</v>
      </c>
      <c r="CL24" s="26" t="e">
        <f ca="1">(CB24-'ModelParams Lw'!V$10)/'ModelParams Lw'!V$11</f>
        <v>#DIV/0!</v>
      </c>
      <c r="CM24" s="75" t="e">
        <f t="shared" si="16"/>
        <v>#DIV/0!</v>
      </c>
      <c r="CN24" s="75" t="e">
        <f t="shared" si="17"/>
        <v>#DIV/0!</v>
      </c>
      <c r="CO24" s="75" t="e">
        <f t="shared" si="23"/>
        <v>#DIV/0!</v>
      </c>
      <c r="CP24" s="75" t="e">
        <f t="shared" si="18"/>
        <v>#DIV/0!</v>
      </c>
      <c r="CQ24" s="75" t="e">
        <f t="shared" si="19"/>
        <v>#DIV/0!</v>
      </c>
      <c r="CR24" s="75" t="e">
        <f t="shared" si="20"/>
        <v>#DIV/0!</v>
      </c>
      <c r="CS24" s="75" t="e">
        <f t="shared" si="21"/>
        <v>#DIV/0!</v>
      </c>
      <c r="CT24" s="75" t="e">
        <f t="shared" si="22"/>
        <v>#DIV/0!</v>
      </c>
      <c r="CU24" s="26" t="e">
        <f>10*LOG10(IF(CM24="",0,POWER(10,((CM24+'ModelParams Lw'!$O$4)/10))) +IF(CN24="",0,POWER(10,((CN24+'ModelParams Lw'!$P$4)/10))) +IF(CO24="",0,POWER(10,((CO24+'ModelParams Lw'!$Q$4)/10))) +IF(CP24="",0,POWER(10,((CP24+'ModelParams Lw'!$R$4)/10))) +IF(CQ24="",0,POWER(10,((CQ24+'ModelParams Lw'!$S$4)/10))) +IF(CR24="",0,POWER(10,((CR24+'ModelParams Lw'!$T$4)/10))) +IF(CS24="",0,POWER(10,((CS24+'ModelParams Lw'!$U$4)/10)))+IF(CT24="",0,POWER(10,((CT24+'ModelParams Lw'!$V$4)/10))))</f>
        <v>#DIV/0!</v>
      </c>
      <c r="CV24" s="26" t="e">
        <f t="shared" si="24"/>
        <v>#DIV/0!</v>
      </c>
      <c r="CW24" s="26" t="e">
        <f>(CM24-'ModelParams Lw'!O$10)/'ModelParams Lw'!O$11</f>
        <v>#DIV/0!</v>
      </c>
      <c r="CX24" s="26" t="e">
        <f>(CN24-'ModelParams Lw'!P$10)/'ModelParams Lw'!P$11</f>
        <v>#DIV/0!</v>
      </c>
      <c r="CY24" s="26" t="e">
        <f>(CO24-'ModelParams Lw'!Q$10)/'ModelParams Lw'!Q$11</f>
        <v>#DIV/0!</v>
      </c>
      <c r="CZ24" s="26" t="e">
        <f>(CP24-'ModelParams Lw'!R$10)/'ModelParams Lw'!R$11</f>
        <v>#DIV/0!</v>
      </c>
      <c r="DA24" s="26" t="e">
        <f>(CQ24-'ModelParams Lw'!S$10)/'ModelParams Lw'!S$11</f>
        <v>#DIV/0!</v>
      </c>
      <c r="DB24" s="26" t="e">
        <f>(CR24-'ModelParams Lw'!T$10)/'ModelParams Lw'!T$11</f>
        <v>#DIV/0!</v>
      </c>
      <c r="DC24" s="26" t="e">
        <f>(CS24-'ModelParams Lw'!U$10)/'ModelParams Lw'!U$11</f>
        <v>#DIV/0!</v>
      </c>
      <c r="DD24" s="26" t="e">
        <f>(CT24-'ModelParams Lw'!V$10)/'ModelParams Lw'!V$11</f>
        <v>#DIV/0!</v>
      </c>
    </row>
    <row r="25" spans="1:108" x14ac:dyDescent="0.25">
      <c r="A25" s="13">
        <f>'Sound Power'!B25</f>
        <v>0</v>
      </c>
      <c r="B25" s="13">
        <f>'Sound Power'!D25</f>
        <v>0</v>
      </c>
      <c r="C25" s="13">
        <f>'Sound Power'!E25</f>
        <v>0</v>
      </c>
      <c r="D25" s="13">
        <f>'Sound Power'!F25</f>
        <v>0</v>
      </c>
      <c r="E25" s="76" t="e">
        <f>IF(Calcul!$F30="SA",'Sound Power'!AZ25,'Sound Power'!O25)</f>
        <v>#DIV/0!</v>
      </c>
      <c r="F25" s="76" t="e">
        <f>IF(Calcul!$F30="SA",'Sound Power'!BA25,'Sound Power'!P25)</f>
        <v>#DIV/0!</v>
      </c>
      <c r="G25" s="76" t="e">
        <f>IF(Calcul!$F30="SA",'Sound Power'!BB25,'Sound Power'!Q25)</f>
        <v>#DIV/0!</v>
      </c>
      <c r="H25" s="76" t="e">
        <f>IF(Calcul!$F30="SA",'Sound Power'!BC25,'Sound Power'!R25)</f>
        <v>#DIV/0!</v>
      </c>
      <c r="I25" s="76" t="e">
        <f>IF(Calcul!$F30="SA",'Sound Power'!BD25,'Sound Power'!S25)</f>
        <v>#DIV/0!</v>
      </c>
      <c r="J25" s="76" t="e">
        <f>IF(Calcul!$F30="SA",'Sound Power'!BE25,'Sound Power'!T25)</f>
        <v>#DIV/0!</v>
      </c>
      <c r="K25" s="76" t="e">
        <f>IF(Calcul!$F30="SA",'Sound Power'!BF25,'Sound Power'!U25)</f>
        <v>#DIV/0!</v>
      </c>
      <c r="L25" s="76" t="e">
        <f>IF(Calcul!$F30="SA",'Sound Power'!BG25,'Sound Power'!V25)</f>
        <v>#DIV/0!</v>
      </c>
      <c r="M25" s="76" t="e">
        <f>'Sound Power'!CI25</f>
        <v>#DIV/0!</v>
      </c>
      <c r="N25" s="76" t="e">
        <f>'Sound Power'!CJ25</f>
        <v>#DIV/0!</v>
      </c>
      <c r="O25" s="76" t="e">
        <f>'Sound Power'!CK25</f>
        <v>#DIV/0!</v>
      </c>
      <c r="P25" s="76" t="e">
        <f>'Sound Power'!CL25</f>
        <v>#DIV/0!</v>
      </c>
      <c r="Q25" s="76" t="e">
        <f>'Sound Power'!CM25</f>
        <v>#DIV/0!</v>
      </c>
      <c r="R25" s="76" t="e">
        <f>'Sound Power'!CN25</f>
        <v>#DIV/0!</v>
      </c>
      <c r="S25" s="76" t="e">
        <f>'Sound Power'!CO25</f>
        <v>#DIV/0!</v>
      </c>
      <c r="T25" s="76" t="e">
        <f>'Sound Power'!CP25</f>
        <v>#DIV/0!</v>
      </c>
      <c r="U25" s="73">
        <f t="shared" si="3"/>
        <v>0</v>
      </c>
      <c r="V25" s="73">
        <f t="shared" si="4"/>
        <v>0</v>
      </c>
      <c r="W25" s="76" t="e">
        <f>('ModelParams Lp'!B$4*10^'ModelParams Lp'!B$5*($U25/$V25)^'ModelParams Lp'!B$6)*3</f>
        <v>#DIV/0!</v>
      </c>
      <c r="X25" s="76" t="e">
        <f>('ModelParams Lp'!C$4*10^'ModelParams Lp'!C$5*($U25/$V25)^'ModelParams Lp'!C$6)*3</f>
        <v>#DIV/0!</v>
      </c>
      <c r="Y25" s="76" t="e">
        <f>('ModelParams Lp'!D$4*10^'ModelParams Lp'!D$5*($U25/$V25)^'ModelParams Lp'!D$6)*3</f>
        <v>#DIV/0!</v>
      </c>
      <c r="Z25" s="76" t="e">
        <f>('ModelParams Lp'!E$4*10^'ModelParams Lp'!E$5*($U25/$V25)^'ModelParams Lp'!E$6)*3</f>
        <v>#DIV/0!</v>
      </c>
      <c r="AA25" s="76" t="e">
        <f>('ModelParams Lp'!F$4*10^'ModelParams Lp'!F$5*($U25/$V25)^'ModelParams Lp'!F$6)*3</f>
        <v>#DIV/0!</v>
      </c>
      <c r="AB25" s="76" t="e">
        <f>('ModelParams Lp'!G$4*10^'ModelParams Lp'!G$5*($U25/$V25)^'ModelParams Lp'!G$6)*3</f>
        <v>#DIV/0!</v>
      </c>
      <c r="AC25" s="76" t="e">
        <f>('ModelParams Lp'!H$4*10^'ModelParams Lp'!H$5*($U25/$V25)^'ModelParams Lp'!H$6)*3</f>
        <v>#DIV/0!</v>
      </c>
      <c r="AD25" s="76" t="e">
        <f>('ModelParams Lp'!I$4*10^'ModelParams Lp'!I$5*($U25/$V25)^'ModelParams Lp'!I$6)*3</f>
        <v>#DIV/0!</v>
      </c>
      <c r="AE25" s="62" t="e">
        <f t="shared" si="5"/>
        <v>#DIV/0!</v>
      </c>
      <c r="AF25" s="62" t="e">
        <f>IF(AE25&lt;'ModelParams Lp'!$B$16,-1,IF(AE25&lt;'ModelParams Lp'!$C$16,0,IF(AE25&lt;'ModelParams Lp'!$D$16,1,IF(AE25&lt;'ModelParams Lp'!$E$16,2,IF(AE25&lt;'ModelParams Lp'!$F$16,3,IF(AE25&lt;'ModelParams Lp'!$G$16,4,IF(AE25&lt;'ModelParams Lp'!$H$16,5,6)))))))</f>
        <v>#DIV/0!</v>
      </c>
      <c r="AG25" s="76" t="e">
        <f ca="1">IF($AF25&gt;1,0,OFFSET('ModelParams Lp'!$C$12,0,-'Sound Pressure'!$AF25))</f>
        <v>#DIV/0!</v>
      </c>
      <c r="AH25" s="76" t="e">
        <f ca="1">IF($AF25&gt;2,0,OFFSET('ModelParams Lp'!$D$12,0,-'Sound Pressure'!$AF25))</f>
        <v>#DIV/0!</v>
      </c>
      <c r="AI25" s="76" t="e">
        <f ca="1">IF($AF25&gt;3,0,OFFSET('ModelParams Lp'!$E$12,0,-'Sound Pressure'!$AF25))</f>
        <v>#DIV/0!</v>
      </c>
      <c r="AJ25" s="76" t="e">
        <f ca="1">IF($AF25&gt;4,0,OFFSET('ModelParams Lp'!$F$12,0,-'Sound Pressure'!$AF25))</f>
        <v>#DIV/0!</v>
      </c>
      <c r="AK25" s="76" t="e">
        <f ca="1">IF($AF25&gt;3,0,OFFSET('ModelParams Lp'!$G$12,0,-'Sound Pressure'!$AF25))</f>
        <v>#DIV/0!</v>
      </c>
      <c r="AL25" s="76" t="e">
        <f ca="1">IF($AF25&gt;5,0,OFFSET('ModelParams Lp'!$H$12,0,-'Sound Pressure'!$AF25))</f>
        <v>#DIV/0!</v>
      </c>
      <c r="AM25" s="76" t="e">
        <f ca="1">IF($AF25&gt;6,0,OFFSET('ModelParams Lp'!$I$12,0,-'Sound Pressure'!$AF25))</f>
        <v>#DIV/0!</v>
      </c>
      <c r="AN25" s="76" t="e">
        <f ca="1">IF($AF25&gt;7,0,IF($AF$4&lt;0,3,OFFSET('ModelParams Lp'!$J$12,0,-'Sound Pressure'!$AF25)))</f>
        <v>#DIV/0!</v>
      </c>
      <c r="AO25" s="76" t="e">
        <f t="shared" si="6"/>
        <v>#DIV/0!</v>
      </c>
      <c r="AP25" s="76" t="e">
        <f t="shared" si="6"/>
        <v>#DIV/0!</v>
      </c>
      <c r="AQ25" s="76" t="e">
        <f t="shared" si="6"/>
        <v>#DIV/0!</v>
      </c>
      <c r="AR25" s="76" t="e">
        <f t="shared" si="6"/>
        <v>#DIV/0!</v>
      </c>
      <c r="AS25" s="76" t="e">
        <f t="shared" si="6"/>
        <v>#DIV/0!</v>
      </c>
      <c r="AT25" s="76" t="e">
        <f t="shared" si="6"/>
        <v>#DIV/0!</v>
      </c>
      <c r="AU25" s="76" t="e">
        <f t="shared" si="6"/>
        <v>#DIV/0!</v>
      </c>
      <c r="AV25" s="76" t="e">
        <f t="shared" si="6"/>
        <v>#DIV/0!</v>
      </c>
      <c r="AW25" s="76">
        <f>'ModelParams Lp'!B$22</f>
        <v>4</v>
      </c>
      <c r="AX25" s="76">
        <f>'ModelParams Lp'!C$22</f>
        <v>2</v>
      </c>
      <c r="AY25" s="76">
        <f>'ModelParams Lp'!D$22</f>
        <v>1</v>
      </c>
      <c r="AZ25" s="76">
        <f>'ModelParams Lp'!E$22</f>
        <v>0</v>
      </c>
      <c r="BA25" s="76">
        <f>'ModelParams Lp'!F$22</f>
        <v>0</v>
      </c>
      <c r="BB25" s="76">
        <f>'ModelParams Lp'!G$22</f>
        <v>0</v>
      </c>
      <c r="BC25" s="76">
        <f>'ModelParams Lp'!H$22</f>
        <v>0</v>
      </c>
      <c r="BD25" s="76">
        <f>'ModelParams Lp'!I$22</f>
        <v>0</v>
      </c>
      <c r="BE25" s="76">
        <f>-10*LOG(2/(4*PI()*2^2)+4/(0.163*(Calcul!$J30*Calcul!$K30)/VLOOKUP(Calcul!$H30,'ModelParams Lp'!$E$37:$F$39,2,0)))</f>
        <v>10.69392464651435</v>
      </c>
      <c r="BF25" s="76">
        <f>-10*LOG(2/(4*PI()*2^2)+4/(0.163*(Calcul!$J30*Calcul!$K30)/VLOOKUP(Calcul!$H30,'ModelParams Lp'!$E$37:$F$39,2,0)))</f>
        <v>10.69392464651435</v>
      </c>
      <c r="BG25" s="76">
        <f>-10*LOG(2/(4*PI()*2^2)+4/(0.163*(Calcul!$J30*Calcul!$K30)/VLOOKUP(Calcul!$H30,'ModelParams Lp'!$E$37:$F$39,2,0)))</f>
        <v>10.69392464651435</v>
      </c>
      <c r="BH25" s="76">
        <f>-10*LOG(2/(4*PI()*2^2)+4/(0.163*(Calcul!$J30*Calcul!$K30)/VLOOKUP(Calcul!$H30,'ModelParams Lp'!$E$37:$F$39,2,0)))</f>
        <v>10.69392464651435</v>
      </c>
      <c r="BI25" s="76">
        <f>-10*LOG(2/(4*PI()*2^2)+4/(0.163*(Calcul!$J30*Calcul!$K30)/VLOOKUP(Calcul!$H30,'ModelParams Lp'!$E$37:$F$39,2,0)))</f>
        <v>10.69392464651435</v>
      </c>
      <c r="BJ25" s="76">
        <f>-10*LOG(2/(4*PI()*2^2)+4/(0.163*(Calcul!$J30*Calcul!$K30)/VLOOKUP(Calcul!$H30,'ModelParams Lp'!$E$37:$F$39,2,0)))</f>
        <v>10.69392464651435</v>
      </c>
      <c r="BK25" s="76">
        <f>-10*LOG(2/(4*PI()*2^2)+4/(0.163*(Calcul!$J30*Calcul!$K30)/VLOOKUP(Calcul!$H30,'ModelParams Lp'!$E$37:$F$39,2,0)))</f>
        <v>10.69392464651435</v>
      </c>
      <c r="BL25" s="76">
        <f>-10*LOG(2/(4*PI()*2^2)+4/(0.163*(Calcul!$J30*Calcul!$K30)/VLOOKUP(Calcul!$H30,'ModelParams Lp'!$E$37:$F$39,2,0)))</f>
        <v>10.69392464651435</v>
      </c>
      <c r="BM25" s="76">
        <f>VLOOKUP(Calcul!$I30,'ModelParams Lp'!$D$28:$O$32,5,0)+BE25</f>
        <v>10.69392464651435</v>
      </c>
      <c r="BN25" s="76">
        <f>VLOOKUP(Calcul!$I30,'ModelParams Lp'!$D$28:$O$32,6,0)+BF25</f>
        <v>13.69392464651435</v>
      </c>
      <c r="BO25" s="76">
        <f>VLOOKUP(Calcul!$I30,'ModelParams Lp'!$D$28:$O$32,7,0)+BG25</f>
        <v>21.69392464651435</v>
      </c>
      <c r="BP25" s="76">
        <f>VLOOKUP(Calcul!$I30,'ModelParams Lp'!$D$28:$O$32,8,0)+BH25</f>
        <v>29.69392464651435</v>
      </c>
      <c r="BQ25" s="76">
        <f>VLOOKUP(Calcul!$I30,'ModelParams Lp'!$D$28:$O$32,9,0)+BI25</f>
        <v>33.693924646514347</v>
      </c>
      <c r="BR25" s="76">
        <f>VLOOKUP(Calcul!$I30,'ModelParams Lp'!$D$28:$O$32,10,0)+BJ25</f>
        <v>33.693924646514347</v>
      </c>
      <c r="BS25" s="76">
        <f>VLOOKUP(Calcul!$I30,'ModelParams Lp'!$D$28:$O$32,11,0)+BK25</f>
        <v>33.693924646514347</v>
      </c>
      <c r="BT25" s="76">
        <f>VLOOKUP(Calcul!$I30,'ModelParams Lp'!$D$28:$O$32,12,0)+BL25</f>
        <v>33.693924646514347</v>
      </c>
      <c r="BU25" s="75" t="e">
        <f t="shared" ca="1" si="7"/>
        <v>#DIV/0!</v>
      </c>
      <c r="BV25" s="75" t="e">
        <f t="shared" ca="1" si="8"/>
        <v>#DIV/0!</v>
      </c>
      <c r="BW25" s="75" t="e">
        <f t="shared" ca="1" si="9"/>
        <v>#DIV/0!</v>
      </c>
      <c r="BX25" s="75" t="e">
        <f t="shared" ca="1" si="10"/>
        <v>#DIV/0!</v>
      </c>
      <c r="BY25" s="75" t="e">
        <f t="shared" ca="1" si="11"/>
        <v>#DIV/0!</v>
      </c>
      <c r="BZ25" s="75" t="e">
        <f t="shared" ca="1" si="12"/>
        <v>#DIV/0!</v>
      </c>
      <c r="CA25" s="75" t="e">
        <f t="shared" ca="1" si="13"/>
        <v>#DIV/0!</v>
      </c>
      <c r="CB25" s="75" t="e">
        <f t="shared" ca="1" si="14"/>
        <v>#DIV/0!</v>
      </c>
      <c r="CC25" s="26" t="e">
        <f ca="1">10*LOG10(IF(BU25="",0,POWER(10,((BU25+'ModelParams Lw'!$O$4)/10))) +IF(BV25="",0,POWER(10,((BV25+'ModelParams Lw'!$P$4)/10))) +IF(BW25="",0,POWER(10,((BW25+'ModelParams Lw'!$Q$4)/10))) +IF(BX25="",0,POWER(10,((BX25+'ModelParams Lw'!$R$4)/10))) +IF(BY25="",0,POWER(10,((BY25+'ModelParams Lw'!$S$4)/10))) +IF(BZ25="",0,POWER(10,((BZ25+'ModelParams Lw'!$T$4)/10))) +IF(CA25="",0,POWER(10,((CA25+'ModelParams Lw'!$U$4)/10)))+IF(CB25="",0,POWER(10,((CB25+'ModelParams Lw'!$V$4)/10))))</f>
        <v>#DIV/0!</v>
      </c>
      <c r="CD25" s="26" t="e">
        <f t="shared" ca="1" si="15"/>
        <v>#DIV/0!</v>
      </c>
      <c r="CE25" s="26" t="e">
        <f ca="1">(BU25-'ModelParams Lw'!O$10)/'ModelParams Lw'!O$11</f>
        <v>#DIV/0!</v>
      </c>
      <c r="CF25" s="26" t="e">
        <f ca="1">(BV25-'ModelParams Lw'!P$10)/'ModelParams Lw'!P$11</f>
        <v>#DIV/0!</v>
      </c>
      <c r="CG25" s="26" t="e">
        <f ca="1">(BW25-'ModelParams Lw'!Q$10)/'ModelParams Lw'!Q$11</f>
        <v>#DIV/0!</v>
      </c>
      <c r="CH25" s="26" t="e">
        <f ca="1">(BX25-'ModelParams Lw'!R$10)/'ModelParams Lw'!R$11</f>
        <v>#DIV/0!</v>
      </c>
      <c r="CI25" s="26" t="e">
        <f ca="1">(BY25-'ModelParams Lw'!S$10)/'ModelParams Lw'!S$11</f>
        <v>#DIV/0!</v>
      </c>
      <c r="CJ25" s="26" t="e">
        <f ca="1">(BZ25-'ModelParams Lw'!T$10)/'ModelParams Lw'!T$11</f>
        <v>#DIV/0!</v>
      </c>
      <c r="CK25" s="26" t="e">
        <f ca="1">(CA25-'ModelParams Lw'!U$10)/'ModelParams Lw'!U$11</f>
        <v>#DIV/0!</v>
      </c>
      <c r="CL25" s="26" t="e">
        <f ca="1">(CB25-'ModelParams Lw'!V$10)/'ModelParams Lw'!V$11</f>
        <v>#DIV/0!</v>
      </c>
      <c r="CM25" s="75" t="e">
        <f t="shared" si="16"/>
        <v>#DIV/0!</v>
      </c>
      <c r="CN25" s="75" t="e">
        <f t="shared" si="17"/>
        <v>#DIV/0!</v>
      </c>
      <c r="CO25" s="75" t="e">
        <f t="shared" si="23"/>
        <v>#DIV/0!</v>
      </c>
      <c r="CP25" s="75" t="e">
        <f t="shared" si="18"/>
        <v>#DIV/0!</v>
      </c>
      <c r="CQ25" s="75" t="e">
        <f t="shared" si="19"/>
        <v>#DIV/0!</v>
      </c>
      <c r="CR25" s="75" t="e">
        <f t="shared" si="20"/>
        <v>#DIV/0!</v>
      </c>
      <c r="CS25" s="75" t="e">
        <f t="shared" si="21"/>
        <v>#DIV/0!</v>
      </c>
      <c r="CT25" s="75" t="e">
        <f t="shared" si="22"/>
        <v>#DIV/0!</v>
      </c>
      <c r="CU25" s="26" t="e">
        <f>10*LOG10(IF(CM25="",0,POWER(10,((CM25+'ModelParams Lw'!$O$4)/10))) +IF(CN25="",0,POWER(10,((CN25+'ModelParams Lw'!$P$4)/10))) +IF(CO25="",0,POWER(10,((CO25+'ModelParams Lw'!$Q$4)/10))) +IF(CP25="",0,POWER(10,((CP25+'ModelParams Lw'!$R$4)/10))) +IF(CQ25="",0,POWER(10,((CQ25+'ModelParams Lw'!$S$4)/10))) +IF(CR25="",0,POWER(10,((CR25+'ModelParams Lw'!$T$4)/10))) +IF(CS25="",0,POWER(10,((CS25+'ModelParams Lw'!$U$4)/10)))+IF(CT25="",0,POWER(10,((CT25+'ModelParams Lw'!$V$4)/10))))</f>
        <v>#DIV/0!</v>
      </c>
      <c r="CV25" s="26" t="e">
        <f t="shared" si="24"/>
        <v>#DIV/0!</v>
      </c>
      <c r="CW25" s="26" t="e">
        <f>(CM25-'ModelParams Lw'!O$10)/'ModelParams Lw'!O$11</f>
        <v>#DIV/0!</v>
      </c>
      <c r="CX25" s="26" t="e">
        <f>(CN25-'ModelParams Lw'!P$10)/'ModelParams Lw'!P$11</f>
        <v>#DIV/0!</v>
      </c>
      <c r="CY25" s="26" t="e">
        <f>(CO25-'ModelParams Lw'!Q$10)/'ModelParams Lw'!Q$11</f>
        <v>#DIV/0!</v>
      </c>
      <c r="CZ25" s="26" t="e">
        <f>(CP25-'ModelParams Lw'!R$10)/'ModelParams Lw'!R$11</f>
        <v>#DIV/0!</v>
      </c>
      <c r="DA25" s="26" t="e">
        <f>(CQ25-'ModelParams Lw'!S$10)/'ModelParams Lw'!S$11</f>
        <v>#DIV/0!</v>
      </c>
      <c r="DB25" s="26" t="e">
        <f>(CR25-'ModelParams Lw'!T$10)/'ModelParams Lw'!T$11</f>
        <v>#DIV/0!</v>
      </c>
      <c r="DC25" s="26" t="e">
        <f>(CS25-'ModelParams Lw'!U$10)/'ModelParams Lw'!U$11</f>
        <v>#DIV/0!</v>
      </c>
      <c r="DD25" s="26" t="e">
        <f>(CT25-'ModelParams Lw'!V$10)/'ModelParams Lw'!V$11</f>
        <v>#DIV/0!</v>
      </c>
    </row>
    <row r="26" spans="1:108" x14ac:dyDescent="0.25">
      <c r="A26" s="13">
        <f>'Sound Power'!B26</f>
        <v>0</v>
      </c>
      <c r="B26" s="13">
        <f>'Sound Power'!D26</f>
        <v>0</v>
      </c>
      <c r="C26" s="13">
        <f>'Sound Power'!E26</f>
        <v>0</v>
      </c>
      <c r="D26" s="13">
        <f>'Sound Power'!F26</f>
        <v>0</v>
      </c>
      <c r="E26" s="76" t="e">
        <f>IF(Calcul!$F31="SA",'Sound Power'!AZ26,'Sound Power'!O26)</f>
        <v>#DIV/0!</v>
      </c>
      <c r="F26" s="76" t="e">
        <f>IF(Calcul!$F31="SA",'Sound Power'!BA26,'Sound Power'!P26)</f>
        <v>#DIV/0!</v>
      </c>
      <c r="G26" s="76" t="e">
        <f>IF(Calcul!$F31="SA",'Sound Power'!BB26,'Sound Power'!Q26)</f>
        <v>#DIV/0!</v>
      </c>
      <c r="H26" s="76" t="e">
        <f>IF(Calcul!$F31="SA",'Sound Power'!BC26,'Sound Power'!R26)</f>
        <v>#DIV/0!</v>
      </c>
      <c r="I26" s="76" t="e">
        <f>IF(Calcul!$F31="SA",'Sound Power'!BD26,'Sound Power'!S26)</f>
        <v>#DIV/0!</v>
      </c>
      <c r="J26" s="76" t="e">
        <f>IF(Calcul!$F31="SA",'Sound Power'!BE26,'Sound Power'!T26)</f>
        <v>#DIV/0!</v>
      </c>
      <c r="K26" s="76" t="e">
        <f>IF(Calcul!$F31="SA",'Sound Power'!BF26,'Sound Power'!U26)</f>
        <v>#DIV/0!</v>
      </c>
      <c r="L26" s="76" t="e">
        <f>IF(Calcul!$F31="SA",'Sound Power'!BG26,'Sound Power'!V26)</f>
        <v>#DIV/0!</v>
      </c>
      <c r="M26" s="76" t="e">
        <f>'Sound Power'!CI26</f>
        <v>#DIV/0!</v>
      </c>
      <c r="N26" s="76" t="e">
        <f>'Sound Power'!CJ26</f>
        <v>#DIV/0!</v>
      </c>
      <c r="O26" s="76" t="e">
        <f>'Sound Power'!CK26</f>
        <v>#DIV/0!</v>
      </c>
      <c r="P26" s="76" t="e">
        <f>'Sound Power'!CL26</f>
        <v>#DIV/0!</v>
      </c>
      <c r="Q26" s="76" t="e">
        <f>'Sound Power'!CM26</f>
        <v>#DIV/0!</v>
      </c>
      <c r="R26" s="76" t="e">
        <f>'Sound Power'!CN26</f>
        <v>#DIV/0!</v>
      </c>
      <c r="S26" s="76" t="e">
        <f>'Sound Power'!CO26</f>
        <v>#DIV/0!</v>
      </c>
      <c r="T26" s="76" t="e">
        <f>'Sound Power'!CP26</f>
        <v>#DIV/0!</v>
      </c>
      <c r="U26" s="73">
        <f t="shared" si="3"/>
        <v>0</v>
      </c>
      <c r="V26" s="73">
        <f t="shared" si="4"/>
        <v>0</v>
      </c>
      <c r="W26" s="76" t="e">
        <f>('ModelParams Lp'!B$4*10^'ModelParams Lp'!B$5*($U26/$V26)^'ModelParams Lp'!B$6)*3</f>
        <v>#DIV/0!</v>
      </c>
      <c r="X26" s="76" t="e">
        <f>('ModelParams Lp'!C$4*10^'ModelParams Lp'!C$5*($U26/$V26)^'ModelParams Lp'!C$6)*3</f>
        <v>#DIV/0!</v>
      </c>
      <c r="Y26" s="76" t="e">
        <f>('ModelParams Lp'!D$4*10^'ModelParams Lp'!D$5*($U26/$V26)^'ModelParams Lp'!D$6)*3</f>
        <v>#DIV/0!</v>
      </c>
      <c r="Z26" s="76" t="e">
        <f>('ModelParams Lp'!E$4*10^'ModelParams Lp'!E$5*($U26/$V26)^'ModelParams Lp'!E$6)*3</f>
        <v>#DIV/0!</v>
      </c>
      <c r="AA26" s="76" t="e">
        <f>('ModelParams Lp'!F$4*10^'ModelParams Lp'!F$5*($U26/$V26)^'ModelParams Lp'!F$6)*3</f>
        <v>#DIV/0!</v>
      </c>
      <c r="AB26" s="76" t="e">
        <f>('ModelParams Lp'!G$4*10^'ModelParams Lp'!G$5*($U26/$V26)^'ModelParams Lp'!G$6)*3</f>
        <v>#DIV/0!</v>
      </c>
      <c r="AC26" s="76" t="e">
        <f>('ModelParams Lp'!H$4*10^'ModelParams Lp'!H$5*($U26/$V26)^'ModelParams Lp'!H$6)*3</f>
        <v>#DIV/0!</v>
      </c>
      <c r="AD26" s="76" t="e">
        <f>('ModelParams Lp'!I$4*10^'ModelParams Lp'!I$5*($U26/$V26)^'ModelParams Lp'!I$6)*3</f>
        <v>#DIV/0!</v>
      </c>
      <c r="AE26" s="62" t="e">
        <f t="shared" si="5"/>
        <v>#DIV/0!</v>
      </c>
      <c r="AF26" s="62" t="e">
        <f>IF(AE26&lt;'ModelParams Lp'!$B$16,-1,IF(AE26&lt;'ModelParams Lp'!$C$16,0,IF(AE26&lt;'ModelParams Lp'!$D$16,1,IF(AE26&lt;'ModelParams Lp'!$E$16,2,IF(AE26&lt;'ModelParams Lp'!$F$16,3,IF(AE26&lt;'ModelParams Lp'!$G$16,4,IF(AE26&lt;'ModelParams Lp'!$H$16,5,6)))))))</f>
        <v>#DIV/0!</v>
      </c>
      <c r="AG26" s="76" t="e">
        <f ca="1">IF($AF26&gt;1,0,OFFSET('ModelParams Lp'!$C$12,0,-'Sound Pressure'!$AF26))</f>
        <v>#DIV/0!</v>
      </c>
      <c r="AH26" s="76" t="e">
        <f ca="1">IF($AF26&gt;2,0,OFFSET('ModelParams Lp'!$D$12,0,-'Sound Pressure'!$AF26))</f>
        <v>#DIV/0!</v>
      </c>
      <c r="AI26" s="76" t="e">
        <f ca="1">IF($AF26&gt;3,0,OFFSET('ModelParams Lp'!$E$12,0,-'Sound Pressure'!$AF26))</f>
        <v>#DIV/0!</v>
      </c>
      <c r="AJ26" s="76" t="e">
        <f ca="1">IF($AF26&gt;4,0,OFFSET('ModelParams Lp'!$F$12,0,-'Sound Pressure'!$AF26))</f>
        <v>#DIV/0!</v>
      </c>
      <c r="AK26" s="76" t="e">
        <f ca="1">IF($AF26&gt;3,0,OFFSET('ModelParams Lp'!$G$12,0,-'Sound Pressure'!$AF26))</f>
        <v>#DIV/0!</v>
      </c>
      <c r="AL26" s="76" t="e">
        <f ca="1">IF($AF26&gt;5,0,OFFSET('ModelParams Lp'!$H$12,0,-'Sound Pressure'!$AF26))</f>
        <v>#DIV/0!</v>
      </c>
      <c r="AM26" s="76" t="e">
        <f ca="1">IF($AF26&gt;6,0,OFFSET('ModelParams Lp'!$I$12,0,-'Sound Pressure'!$AF26))</f>
        <v>#DIV/0!</v>
      </c>
      <c r="AN26" s="76" t="e">
        <f ca="1">IF($AF26&gt;7,0,IF($AF$4&lt;0,3,OFFSET('ModelParams Lp'!$J$12,0,-'Sound Pressure'!$AF26)))</f>
        <v>#DIV/0!</v>
      </c>
      <c r="AO26" s="76" t="e">
        <f t="shared" si="6"/>
        <v>#DIV/0!</v>
      </c>
      <c r="AP26" s="76" t="e">
        <f t="shared" si="6"/>
        <v>#DIV/0!</v>
      </c>
      <c r="AQ26" s="76" t="e">
        <f t="shared" si="6"/>
        <v>#DIV/0!</v>
      </c>
      <c r="AR26" s="76" t="e">
        <f t="shared" si="6"/>
        <v>#DIV/0!</v>
      </c>
      <c r="AS26" s="76" t="e">
        <f t="shared" si="6"/>
        <v>#DIV/0!</v>
      </c>
      <c r="AT26" s="76" t="e">
        <f t="shared" si="6"/>
        <v>#DIV/0!</v>
      </c>
      <c r="AU26" s="76" t="e">
        <f t="shared" si="6"/>
        <v>#DIV/0!</v>
      </c>
      <c r="AV26" s="76" t="e">
        <f t="shared" si="6"/>
        <v>#DIV/0!</v>
      </c>
      <c r="AW26" s="76">
        <f>'ModelParams Lp'!B$22</f>
        <v>4</v>
      </c>
      <c r="AX26" s="76">
        <f>'ModelParams Lp'!C$22</f>
        <v>2</v>
      </c>
      <c r="AY26" s="76">
        <f>'ModelParams Lp'!D$22</f>
        <v>1</v>
      </c>
      <c r="AZ26" s="76">
        <f>'ModelParams Lp'!E$22</f>
        <v>0</v>
      </c>
      <c r="BA26" s="76">
        <f>'ModelParams Lp'!F$22</f>
        <v>0</v>
      </c>
      <c r="BB26" s="76">
        <f>'ModelParams Lp'!G$22</f>
        <v>0</v>
      </c>
      <c r="BC26" s="76">
        <f>'ModelParams Lp'!H$22</f>
        <v>0</v>
      </c>
      <c r="BD26" s="76">
        <f>'ModelParams Lp'!I$22</f>
        <v>0</v>
      </c>
      <c r="BE26" s="76">
        <f>-10*LOG(2/(4*PI()*2^2)+4/(0.163*(Calcul!$J31*Calcul!$K31)/VLOOKUP(Calcul!$H31,'ModelParams Lp'!$E$37:$F$39,2,0)))</f>
        <v>10.69392464651435</v>
      </c>
      <c r="BF26" s="76">
        <f>-10*LOG(2/(4*PI()*2^2)+4/(0.163*(Calcul!$J31*Calcul!$K31)/VLOOKUP(Calcul!$H31,'ModelParams Lp'!$E$37:$F$39,2,0)))</f>
        <v>10.69392464651435</v>
      </c>
      <c r="BG26" s="76">
        <f>-10*LOG(2/(4*PI()*2^2)+4/(0.163*(Calcul!$J31*Calcul!$K31)/VLOOKUP(Calcul!$H31,'ModelParams Lp'!$E$37:$F$39,2,0)))</f>
        <v>10.69392464651435</v>
      </c>
      <c r="BH26" s="76">
        <f>-10*LOG(2/(4*PI()*2^2)+4/(0.163*(Calcul!$J31*Calcul!$K31)/VLOOKUP(Calcul!$H31,'ModelParams Lp'!$E$37:$F$39,2,0)))</f>
        <v>10.69392464651435</v>
      </c>
      <c r="BI26" s="76">
        <f>-10*LOG(2/(4*PI()*2^2)+4/(0.163*(Calcul!$J31*Calcul!$K31)/VLOOKUP(Calcul!$H31,'ModelParams Lp'!$E$37:$F$39,2,0)))</f>
        <v>10.69392464651435</v>
      </c>
      <c r="BJ26" s="76">
        <f>-10*LOG(2/(4*PI()*2^2)+4/(0.163*(Calcul!$J31*Calcul!$K31)/VLOOKUP(Calcul!$H31,'ModelParams Lp'!$E$37:$F$39,2,0)))</f>
        <v>10.69392464651435</v>
      </c>
      <c r="BK26" s="76">
        <f>-10*LOG(2/(4*PI()*2^2)+4/(0.163*(Calcul!$J31*Calcul!$K31)/VLOOKUP(Calcul!$H31,'ModelParams Lp'!$E$37:$F$39,2,0)))</f>
        <v>10.69392464651435</v>
      </c>
      <c r="BL26" s="76">
        <f>-10*LOG(2/(4*PI()*2^2)+4/(0.163*(Calcul!$J31*Calcul!$K31)/VLOOKUP(Calcul!$H31,'ModelParams Lp'!$E$37:$F$39,2,0)))</f>
        <v>10.69392464651435</v>
      </c>
      <c r="BM26" s="76">
        <f>VLOOKUP(Calcul!$I31,'ModelParams Lp'!$D$28:$O$32,5,0)+BE26</f>
        <v>10.69392464651435</v>
      </c>
      <c r="BN26" s="76">
        <f>VLOOKUP(Calcul!$I31,'ModelParams Lp'!$D$28:$O$32,6,0)+BF26</f>
        <v>13.69392464651435</v>
      </c>
      <c r="BO26" s="76">
        <f>VLOOKUP(Calcul!$I31,'ModelParams Lp'!$D$28:$O$32,7,0)+BG26</f>
        <v>21.69392464651435</v>
      </c>
      <c r="BP26" s="76">
        <f>VLOOKUP(Calcul!$I31,'ModelParams Lp'!$D$28:$O$32,8,0)+BH26</f>
        <v>29.69392464651435</v>
      </c>
      <c r="BQ26" s="76">
        <f>VLOOKUP(Calcul!$I31,'ModelParams Lp'!$D$28:$O$32,9,0)+BI26</f>
        <v>33.693924646514347</v>
      </c>
      <c r="BR26" s="76">
        <f>VLOOKUP(Calcul!$I31,'ModelParams Lp'!$D$28:$O$32,10,0)+BJ26</f>
        <v>33.693924646514347</v>
      </c>
      <c r="BS26" s="76">
        <f>VLOOKUP(Calcul!$I31,'ModelParams Lp'!$D$28:$O$32,11,0)+BK26</f>
        <v>33.693924646514347</v>
      </c>
      <c r="BT26" s="76">
        <f>VLOOKUP(Calcul!$I31,'ModelParams Lp'!$D$28:$O$32,12,0)+BL26</f>
        <v>33.693924646514347</v>
      </c>
      <c r="BU26" s="75" t="e">
        <f t="shared" ca="1" si="7"/>
        <v>#DIV/0!</v>
      </c>
      <c r="BV26" s="75" t="e">
        <f t="shared" ca="1" si="8"/>
        <v>#DIV/0!</v>
      </c>
      <c r="BW26" s="75" t="e">
        <f t="shared" ca="1" si="9"/>
        <v>#DIV/0!</v>
      </c>
      <c r="BX26" s="75" t="e">
        <f t="shared" ca="1" si="10"/>
        <v>#DIV/0!</v>
      </c>
      <c r="BY26" s="75" t="e">
        <f t="shared" ca="1" si="11"/>
        <v>#DIV/0!</v>
      </c>
      <c r="BZ26" s="75" t="e">
        <f t="shared" ca="1" si="12"/>
        <v>#DIV/0!</v>
      </c>
      <c r="CA26" s="75" t="e">
        <f t="shared" ca="1" si="13"/>
        <v>#DIV/0!</v>
      </c>
      <c r="CB26" s="75" t="e">
        <f t="shared" ca="1" si="14"/>
        <v>#DIV/0!</v>
      </c>
      <c r="CC26" s="26" t="e">
        <f ca="1">10*LOG10(IF(BU26="",0,POWER(10,((BU26+'ModelParams Lw'!$O$4)/10))) +IF(BV26="",0,POWER(10,((BV26+'ModelParams Lw'!$P$4)/10))) +IF(BW26="",0,POWER(10,((BW26+'ModelParams Lw'!$Q$4)/10))) +IF(BX26="",0,POWER(10,((BX26+'ModelParams Lw'!$R$4)/10))) +IF(BY26="",0,POWER(10,((BY26+'ModelParams Lw'!$S$4)/10))) +IF(BZ26="",0,POWER(10,((BZ26+'ModelParams Lw'!$T$4)/10))) +IF(CA26="",0,POWER(10,((CA26+'ModelParams Lw'!$U$4)/10)))+IF(CB26="",0,POWER(10,((CB26+'ModelParams Lw'!$V$4)/10))))</f>
        <v>#DIV/0!</v>
      </c>
      <c r="CD26" s="26" t="e">
        <f t="shared" ca="1" si="15"/>
        <v>#DIV/0!</v>
      </c>
      <c r="CE26" s="26" t="e">
        <f ca="1">(BU26-'ModelParams Lw'!O$10)/'ModelParams Lw'!O$11</f>
        <v>#DIV/0!</v>
      </c>
      <c r="CF26" s="26" t="e">
        <f ca="1">(BV26-'ModelParams Lw'!P$10)/'ModelParams Lw'!P$11</f>
        <v>#DIV/0!</v>
      </c>
      <c r="CG26" s="26" t="e">
        <f ca="1">(BW26-'ModelParams Lw'!Q$10)/'ModelParams Lw'!Q$11</f>
        <v>#DIV/0!</v>
      </c>
      <c r="CH26" s="26" t="e">
        <f ca="1">(BX26-'ModelParams Lw'!R$10)/'ModelParams Lw'!R$11</f>
        <v>#DIV/0!</v>
      </c>
      <c r="CI26" s="26" t="e">
        <f ca="1">(BY26-'ModelParams Lw'!S$10)/'ModelParams Lw'!S$11</f>
        <v>#DIV/0!</v>
      </c>
      <c r="CJ26" s="26" t="e">
        <f ca="1">(BZ26-'ModelParams Lw'!T$10)/'ModelParams Lw'!T$11</f>
        <v>#DIV/0!</v>
      </c>
      <c r="CK26" s="26" t="e">
        <f ca="1">(CA26-'ModelParams Lw'!U$10)/'ModelParams Lw'!U$11</f>
        <v>#DIV/0!</v>
      </c>
      <c r="CL26" s="26" t="e">
        <f ca="1">(CB26-'ModelParams Lw'!V$10)/'ModelParams Lw'!V$11</f>
        <v>#DIV/0!</v>
      </c>
      <c r="CM26" s="75" t="e">
        <f t="shared" si="16"/>
        <v>#DIV/0!</v>
      </c>
      <c r="CN26" s="75" t="e">
        <f t="shared" si="17"/>
        <v>#DIV/0!</v>
      </c>
      <c r="CO26" s="75" t="e">
        <f t="shared" si="23"/>
        <v>#DIV/0!</v>
      </c>
      <c r="CP26" s="75" t="e">
        <f t="shared" si="18"/>
        <v>#DIV/0!</v>
      </c>
      <c r="CQ26" s="75" t="e">
        <f t="shared" si="19"/>
        <v>#DIV/0!</v>
      </c>
      <c r="CR26" s="75" t="e">
        <f t="shared" si="20"/>
        <v>#DIV/0!</v>
      </c>
      <c r="CS26" s="75" t="e">
        <f t="shared" si="21"/>
        <v>#DIV/0!</v>
      </c>
      <c r="CT26" s="75" t="e">
        <f t="shared" si="22"/>
        <v>#DIV/0!</v>
      </c>
      <c r="CU26" s="26" t="e">
        <f>10*LOG10(IF(CM26="",0,POWER(10,((CM26+'ModelParams Lw'!$O$4)/10))) +IF(CN26="",0,POWER(10,((CN26+'ModelParams Lw'!$P$4)/10))) +IF(CO26="",0,POWER(10,((CO26+'ModelParams Lw'!$Q$4)/10))) +IF(CP26="",0,POWER(10,((CP26+'ModelParams Lw'!$R$4)/10))) +IF(CQ26="",0,POWER(10,((CQ26+'ModelParams Lw'!$S$4)/10))) +IF(CR26="",0,POWER(10,((CR26+'ModelParams Lw'!$T$4)/10))) +IF(CS26="",0,POWER(10,((CS26+'ModelParams Lw'!$U$4)/10)))+IF(CT26="",0,POWER(10,((CT26+'ModelParams Lw'!$V$4)/10))))</f>
        <v>#DIV/0!</v>
      </c>
      <c r="CV26" s="26" t="e">
        <f t="shared" si="24"/>
        <v>#DIV/0!</v>
      </c>
      <c r="CW26" s="26" t="e">
        <f>(CM26-'ModelParams Lw'!O$10)/'ModelParams Lw'!O$11</f>
        <v>#DIV/0!</v>
      </c>
      <c r="CX26" s="26" t="e">
        <f>(CN26-'ModelParams Lw'!P$10)/'ModelParams Lw'!P$11</f>
        <v>#DIV/0!</v>
      </c>
      <c r="CY26" s="26" t="e">
        <f>(CO26-'ModelParams Lw'!Q$10)/'ModelParams Lw'!Q$11</f>
        <v>#DIV/0!</v>
      </c>
      <c r="CZ26" s="26" t="e">
        <f>(CP26-'ModelParams Lw'!R$10)/'ModelParams Lw'!R$11</f>
        <v>#DIV/0!</v>
      </c>
      <c r="DA26" s="26" t="e">
        <f>(CQ26-'ModelParams Lw'!S$10)/'ModelParams Lw'!S$11</f>
        <v>#DIV/0!</v>
      </c>
      <c r="DB26" s="26" t="e">
        <f>(CR26-'ModelParams Lw'!T$10)/'ModelParams Lw'!T$11</f>
        <v>#DIV/0!</v>
      </c>
      <c r="DC26" s="26" t="e">
        <f>(CS26-'ModelParams Lw'!U$10)/'ModelParams Lw'!U$11</f>
        <v>#DIV/0!</v>
      </c>
      <c r="DD26" s="26" t="e">
        <f>(CT26-'ModelParams Lw'!V$10)/'ModelParams Lw'!V$11</f>
        <v>#DIV/0!</v>
      </c>
    </row>
    <row r="27" spans="1:108" x14ac:dyDescent="0.25">
      <c r="A27" s="13">
        <f>'Sound Power'!B27</f>
        <v>0</v>
      </c>
      <c r="B27" s="13">
        <f>'Sound Power'!D27</f>
        <v>0</v>
      </c>
      <c r="C27" s="13">
        <f>'Sound Power'!E27</f>
        <v>0</v>
      </c>
      <c r="D27" s="13">
        <f>'Sound Power'!F27</f>
        <v>0</v>
      </c>
      <c r="E27" s="76" t="e">
        <f>IF(Calcul!$F32="SA",'Sound Power'!AZ27,'Sound Power'!O27)</f>
        <v>#DIV/0!</v>
      </c>
      <c r="F27" s="76" t="e">
        <f>IF(Calcul!$F32="SA",'Sound Power'!BA27,'Sound Power'!P27)</f>
        <v>#DIV/0!</v>
      </c>
      <c r="G27" s="76" t="e">
        <f>IF(Calcul!$F32="SA",'Sound Power'!BB27,'Sound Power'!Q27)</f>
        <v>#DIV/0!</v>
      </c>
      <c r="H27" s="76" t="e">
        <f>IF(Calcul!$F32="SA",'Sound Power'!BC27,'Sound Power'!R27)</f>
        <v>#DIV/0!</v>
      </c>
      <c r="I27" s="76" t="e">
        <f>IF(Calcul!$F32="SA",'Sound Power'!BD27,'Sound Power'!S27)</f>
        <v>#DIV/0!</v>
      </c>
      <c r="J27" s="76" t="e">
        <f>IF(Calcul!$F32="SA",'Sound Power'!BE27,'Sound Power'!T27)</f>
        <v>#DIV/0!</v>
      </c>
      <c r="K27" s="76" t="e">
        <f>IF(Calcul!$F32="SA",'Sound Power'!BF27,'Sound Power'!U27)</f>
        <v>#DIV/0!</v>
      </c>
      <c r="L27" s="76" t="e">
        <f>IF(Calcul!$F32="SA",'Sound Power'!BG27,'Sound Power'!V27)</f>
        <v>#DIV/0!</v>
      </c>
      <c r="M27" s="76" t="e">
        <f>'Sound Power'!CI27</f>
        <v>#DIV/0!</v>
      </c>
      <c r="N27" s="76" t="e">
        <f>'Sound Power'!CJ27</f>
        <v>#DIV/0!</v>
      </c>
      <c r="O27" s="76" t="e">
        <f>'Sound Power'!CK27</f>
        <v>#DIV/0!</v>
      </c>
      <c r="P27" s="76" t="e">
        <f>'Sound Power'!CL27</f>
        <v>#DIV/0!</v>
      </c>
      <c r="Q27" s="76" t="e">
        <f>'Sound Power'!CM27</f>
        <v>#DIV/0!</v>
      </c>
      <c r="R27" s="76" t="e">
        <f>'Sound Power'!CN27</f>
        <v>#DIV/0!</v>
      </c>
      <c r="S27" s="76" t="e">
        <f>'Sound Power'!CO27</f>
        <v>#DIV/0!</v>
      </c>
      <c r="T27" s="76" t="e">
        <f>'Sound Power'!CP27</f>
        <v>#DIV/0!</v>
      </c>
      <c r="U27" s="73">
        <f t="shared" si="3"/>
        <v>0</v>
      </c>
      <c r="V27" s="73">
        <f t="shared" si="4"/>
        <v>0</v>
      </c>
      <c r="W27" s="76" t="e">
        <f>('ModelParams Lp'!B$4*10^'ModelParams Lp'!B$5*($U27/$V27)^'ModelParams Lp'!B$6)*3</f>
        <v>#DIV/0!</v>
      </c>
      <c r="X27" s="76" t="e">
        <f>('ModelParams Lp'!C$4*10^'ModelParams Lp'!C$5*($U27/$V27)^'ModelParams Lp'!C$6)*3</f>
        <v>#DIV/0!</v>
      </c>
      <c r="Y27" s="76" t="e">
        <f>('ModelParams Lp'!D$4*10^'ModelParams Lp'!D$5*($U27/$V27)^'ModelParams Lp'!D$6)*3</f>
        <v>#DIV/0!</v>
      </c>
      <c r="Z27" s="76" t="e">
        <f>('ModelParams Lp'!E$4*10^'ModelParams Lp'!E$5*($U27/$V27)^'ModelParams Lp'!E$6)*3</f>
        <v>#DIV/0!</v>
      </c>
      <c r="AA27" s="76" t="e">
        <f>('ModelParams Lp'!F$4*10^'ModelParams Lp'!F$5*($U27/$V27)^'ModelParams Lp'!F$6)*3</f>
        <v>#DIV/0!</v>
      </c>
      <c r="AB27" s="76" t="e">
        <f>('ModelParams Lp'!G$4*10^'ModelParams Lp'!G$5*($U27/$V27)^'ModelParams Lp'!G$6)*3</f>
        <v>#DIV/0!</v>
      </c>
      <c r="AC27" s="76" t="e">
        <f>('ModelParams Lp'!H$4*10^'ModelParams Lp'!H$5*($U27/$V27)^'ModelParams Lp'!H$6)*3</f>
        <v>#DIV/0!</v>
      </c>
      <c r="AD27" s="76" t="e">
        <f>('ModelParams Lp'!I$4*10^'ModelParams Lp'!I$5*($U27/$V27)^'ModelParams Lp'!I$6)*3</f>
        <v>#DIV/0!</v>
      </c>
      <c r="AE27" s="62" t="e">
        <f t="shared" si="5"/>
        <v>#DIV/0!</v>
      </c>
      <c r="AF27" s="62" t="e">
        <f>IF(AE27&lt;'ModelParams Lp'!$B$16,-1,IF(AE27&lt;'ModelParams Lp'!$C$16,0,IF(AE27&lt;'ModelParams Lp'!$D$16,1,IF(AE27&lt;'ModelParams Lp'!$E$16,2,IF(AE27&lt;'ModelParams Lp'!$F$16,3,IF(AE27&lt;'ModelParams Lp'!$G$16,4,IF(AE27&lt;'ModelParams Lp'!$H$16,5,6)))))))</f>
        <v>#DIV/0!</v>
      </c>
      <c r="AG27" s="76" t="e">
        <f ca="1">IF($AF27&gt;1,0,OFFSET('ModelParams Lp'!$C$12,0,-'Sound Pressure'!$AF27))</f>
        <v>#DIV/0!</v>
      </c>
      <c r="AH27" s="76" t="e">
        <f ca="1">IF($AF27&gt;2,0,OFFSET('ModelParams Lp'!$D$12,0,-'Sound Pressure'!$AF27))</f>
        <v>#DIV/0!</v>
      </c>
      <c r="AI27" s="76" t="e">
        <f ca="1">IF($AF27&gt;3,0,OFFSET('ModelParams Lp'!$E$12,0,-'Sound Pressure'!$AF27))</f>
        <v>#DIV/0!</v>
      </c>
      <c r="AJ27" s="76" t="e">
        <f ca="1">IF($AF27&gt;4,0,OFFSET('ModelParams Lp'!$F$12,0,-'Sound Pressure'!$AF27))</f>
        <v>#DIV/0!</v>
      </c>
      <c r="AK27" s="76" t="e">
        <f ca="1">IF($AF27&gt;3,0,OFFSET('ModelParams Lp'!$G$12,0,-'Sound Pressure'!$AF27))</f>
        <v>#DIV/0!</v>
      </c>
      <c r="AL27" s="76" t="e">
        <f ca="1">IF($AF27&gt;5,0,OFFSET('ModelParams Lp'!$H$12,0,-'Sound Pressure'!$AF27))</f>
        <v>#DIV/0!</v>
      </c>
      <c r="AM27" s="76" t="e">
        <f ca="1">IF($AF27&gt;6,0,OFFSET('ModelParams Lp'!$I$12,0,-'Sound Pressure'!$AF27))</f>
        <v>#DIV/0!</v>
      </c>
      <c r="AN27" s="76" t="e">
        <f ca="1">IF($AF27&gt;7,0,IF($AF$4&lt;0,3,OFFSET('ModelParams Lp'!$J$12,0,-'Sound Pressure'!$AF27)))</f>
        <v>#DIV/0!</v>
      </c>
      <c r="AO27" s="76" t="e">
        <f t="shared" si="6"/>
        <v>#DIV/0!</v>
      </c>
      <c r="AP27" s="76" t="e">
        <f t="shared" si="6"/>
        <v>#DIV/0!</v>
      </c>
      <c r="AQ27" s="76" t="e">
        <f t="shared" si="6"/>
        <v>#DIV/0!</v>
      </c>
      <c r="AR27" s="76" t="e">
        <f t="shared" si="6"/>
        <v>#DIV/0!</v>
      </c>
      <c r="AS27" s="76" t="e">
        <f t="shared" si="6"/>
        <v>#DIV/0!</v>
      </c>
      <c r="AT27" s="76" t="e">
        <f t="shared" si="6"/>
        <v>#DIV/0!</v>
      </c>
      <c r="AU27" s="76" t="e">
        <f t="shared" si="6"/>
        <v>#DIV/0!</v>
      </c>
      <c r="AV27" s="76" t="e">
        <f t="shared" si="6"/>
        <v>#DIV/0!</v>
      </c>
      <c r="AW27" s="76">
        <f>'ModelParams Lp'!B$22</f>
        <v>4</v>
      </c>
      <c r="AX27" s="76">
        <f>'ModelParams Lp'!C$22</f>
        <v>2</v>
      </c>
      <c r="AY27" s="76">
        <f>'ModelParams Lp'!D$22</f>
        <v>1</v>
      </c>
      <c r="AZ27" s="76">
        <f>'ModelParams Lp'!E$22</f>
        <v>0</v>
      </c>
      <c r="BA27" s="76">
        <f>'ModelParams Lp'!F$22</f>
        <v>0</v>
      </c>
      <c r="BB27" s="76">
        <f>'ModelParams Lp'!G$22</f>
        <v>0</v>
      </c>
      <c r="BC27" s="76">
        <f>'ModelParams Lp'!H$22</f>
        <v>0</v>
      </c>
      <c r="BD27" s="76">
        <f>'ModelParams Lp'!I$22</f>
        <v>0</v>
      </c>
      <c r="BE27" s="76">
        <f>-10*LOG(2/(4*PI()*2^2)+4/(0.163*(Calcul!$J32*Calcul!$K32)/VLOOKUP(Calcul!$H32,'ModelParams Lp'!$E$37:$F$39,2,0)))</f>
        <v>10.69392464651435</v>
      </c>
      <c r="BF27" s="76">
        <f>-10*LOG(2/(4*PI()*2^2)+4/(0.163*(Calcul!$J32*Calcul!$K32)/VLOOKUP(Calcul!$H32,'ModelParams Lp'!$E$37:$F$39,2,0)))</f>
        <v>10.69392464651435</v>
      </c>
      <c r="BG27" s="76">
        <f>-10*LOG(2/(4*PI()*2^2)+4/(0.163*(Calcul!$J32*Calcul!$K32)/VLOOKUP(Calcul!$H32,'ModelParams Lp'!$E$37:$F$39,2,0)))</f>
        <v>10.69392464651435</v>
      </c>
      <c r="BH27" s="76">
        <f>-10*LOG(2/(4*PI()*2^2)+4/(0.163*(Calcul!$J32*Calcul!$K32)/VLOOKUP(Calcul!$H32,'ModelParams Lp'!$E$37:$F$39,2,0)))</f>
        <v>10.69392464651435</v>
      </c>
      <c r="BI27" s="76">
        <f>-10*LOG(2/(4*PI()*2^2)+4/(0.163*(Calcul!$J32*Calcul!$K32)/VLOOKUP(Calcul!$H32,'ModelParams Lp'!$E$37:$F$39,2,0)))</f>
        <v>10.69392464651435</v>
      </c>
      <c r="BJ27" s="76">
        <f>-10*LOG(2/(4*PI()*2^2)+4/(0.163*(Calcul!$J32*Calcul!$K32)/VLOOKUP(Calcul!$H32,'ModelParams Lp'!$E$37:$F$39,2,0)))</f>
        <v>10.69392464651435</v>
      </c>
      <c r="BK27" s="76">
        <f>-10*LOG(2/(4*PI()*2^2)+4/(0.163*(Calcul!$J32*Calcul!$K32)/VLOOKUP(Calcul!$H32,'ModelParams Lp'!$E$37:$F$39,2,0)))</f>
        <v>10.69392464651435</v>
      </c>
      <c r="BL27" s="76">
        <f>-10*LOG(2/(4*PI()*2^2)+4/(0.163*(Calcul!$J32*Calcul!$K32)/VLOOKUP(Calcul!$H32,'ModelParams Lp'!$E$37:$F$39,2,0)))</f>
        <v>10.69392464651435</v>
      </c>
      <c r="BM27" s="76">
        <f>VLOOKUP(Calcul!$I32,'ModelParams Lp'!$D$28:$O$32,5,0)+BE27</f>
        <v>10.69392464651435</v>
      </c>
      <c r="BN27" s="76">
        <f>VLOOKUP(Calcul!$I32,'ModelParams Lp'!$D$28:$O$32,6,0)+BF27</f>
        <v>13.69392464651435</v>
      </c>
      <c r="BO27" s="76">
        <f>VLOOKUP(Calcul!$I32,'ModelParams Lp'!$D$28:$O$32,7,0)+BG27</f>
        <v>21.69392464651435</v>
      </c>
      <c r="BP27" s="76">
        <f>VLOOKUP(Calcul!$I32,'ModelParams Lp'!$D$28:$O$32,8,0)+BH27</f>
        <v>29.69392464651435</v>
      </c>
      <c r="BQ27" s="76">
        <f>VLOOKUP(Calcul!$I32,'ModelParams Lp'!$D$28:$O$32,9,0)+BI27</f>
        <v>33.693924646514347</v>
      </c>
      <c r="BR27" s="76">
        <f>VLOOKUP(Calcul!$I32,'ModelParams Lp'!$D$28:$O$32,10,0)+BJ27</f>
        <v>33.693924646514347</v>
      </c>
      <c r="BS27" s="76">
        <f>VLOOKUP(Calcul!$I32,'ModelParams Lp'!$D$28:$O$32,11,0)+BK27</f>
        <v>33.693924646514347</v>
      </c>
      <c r="BT27" s="76">
        <f>VLOOKUP(Calcul!$I32,'ModelParams Lp'!$D$28:$O$32,12,0)+BL27</f>
        <v>33.693924646514347</v>
      </c>
      <c r="BU27" s="75" t="e">
        <f t="shared" ca="1" si="7"/>
        <v>#DIV/0!</v>
      </c>
      <c r="BV27" s="75" t="e">
        <f t="shared" ca="1" si="8"/>
        <v>#DIV/0!</v>
      </c>
      <c r="BW27" s="75" t="e">
        <f t="shared" ca="1" si="9"/>
        <v>#DIV/0!</v>
      </c>
      <c r="BX27" s="75" t="e">
        <f t="shared" ca="1" si="10"/>
        <v>#DIV/0!</v>
      </c>
      <c r="BY27" s="75" t="e">
        <f t="shared" ca="1" si="11"/>
        <v>#DIV/0!</v>
      </c>
      <c r="BZ27" s="75" t="e">
        <f t="shared" ca="1" si="12"/>
        <v>#DIV/0!</v>
      </c>
      <c r="CA27" s="75" t="e">
        <f t="shared" ca="1" si="13"/>
        <v>#DIV/0!</v>
      </c>
      <c r="CB27" s="75" t="e">
        <f t="shared" ca="1" si="14"/>
        <v>#DIV/0!</v>
      </c>
      <c r="CC27" s="26" t="e">
        <f ca="1">10*LOG10(IF(BU27="",0,POWER(10,((BU27+'ModelParams Lw'!$O$4)/10))) +IF(BV27="",0,POWER(10,((BV27+'ModelParams Lw'!$P$4)/10))) +IF(BW27="",0,POWER(10,((BW27+'ModelParams Lw'!$Q$4)/10))) +IF(BX27="",0,POWER(10,((BX27+'ModelParams Lw'!$R$4)/10))) +IF(BY27="",0,POWER(10,((BY27+'ModelParams Lw'!$S$4)/10))) +IF(BZ27="",0,POWER(10,((BZ27+'ModelParams Lw'!$T$4)/10))) +IF(CA27="",0,POWER(10,((CA27+'ModelParams Lw'!$U$4)/10)))+IF(CB27="",0,POWER(10,((CB27+'ModelParams Lw'!$V$4)/10))))</f>
        <v>#DIV/0!</v>
      </c>
      <c r="CD27" s="26" t="e">
        <f t="shared" ca="1" si="15"/>
        <v>#DIV/0!</v>
      </c>
      <c r="CE27" s="26" t="e">
        <f ca="1">(BU27-'ModelParams Lw'!O$10)/'ModelParams Lw'!O$11</f>
        <v>#DIV/0!</v>
      </c>
      <c r="CF27" s="26" t="e">
        <f ca="1">(BV27-'ModelParams Lw'!P$10)/'ModelParams Lw'!P$11</f>
        <v>#DIV/0!</v>
      </c>
      <c r="CG27" s="26" t="e">
        <f ca="1">(BW27-'ModelParams Lw'!Q$10)/'ModelParams Lw'!Q$11</f>
        <v>#DIV/0!</v>
      </c>
      <c r="CH27" s="26" t="e">
        <f ca="1">(BX27-'ModelParams Lw'!R$10)/'ModelParams Lw'!R$11</f>
        <v>#DIV/0!</v>
      </c>
      <c r="CI27" s="26" t="e">
        <f ca="1">(BY27-'ModelParams Lw'!S$10)/'ModelParams Lw'!S$11</f>
        <v>#DIV/0!</v>
      </c>
      <c r="CJ27" s="26" t="e">
        <f ca="1">(BZ27-'ModelParams Lw'!T$10)/'ModelParams Lw'!T$11</f>
        <v>#DIV/0!</v>
      </c>
      <c r="CK27" s="26" t="e">
        <f ca="1">(CA27-'ModelParams Lw'!U$10)/'ModelParams Lw'!U$11</f>
        <v>#DIV/0!</v>
      </c>
      <c r="CL27" s="26" t="e">
        <f ca="1">(CB27-'ModelParams Lw'!V$10)/'ModelParams Lw'!V$11</f>
        <v>#DIV/0!</v>
      </c>
      <c r="CM27" s="75" t="e">
        <f t="shared" si="16"/>
        <v>#DIV/0!</v>
      </c>
      <c r="CN27" s="75" t="e">
        <f t="shared" si="17"/>
        <v>#DIV/0!</v>
      </c>
      <c r="CO27" s="75" t="e">
        <f t="shared" si="23"/>
        <v>#DIV/0!</v>
      </c>
      <c r="CP27" s="75" t="e">
        <f t="shared" si="18"/>
        <v>#DIV/0!</v>
      </c>
      <c r="CQ27" s="75" t="e">
        <f t="shared" si="19"/>
        <v>#DIV/0!</v>
      </c>
      <c r="CR27" s="75" t="e">
        <f t="shared" si="20"/>
        <v>#DIV/0!</v>
      </c>
      <c r="CS27" s="75" t="e">
        <f t="shared" si="21"/>
        <v>#DIV/0!</v>
      </c>
      <c r="CT27" s="75" t="e">
        <f t="shared" si="22"/>
        <v>#DIV/0!</v>
      </c>
      <c r="CU27" s="26" t="e">
        <f>10*LOG10(IF(CM27="",0,POWER(10,((CM27+'ModelParams Lw'!$O$4)/10))) +IF(CN27="",0,POWER(10,((CN27+'ModelParams Lw'!$P$4)/10))) +IF(CO27="",0,POWER(10,((CO27+'ModelParams Lw'!$Q$4)/10))) +IF(CP27="",0,POWER(10,((CP27+'ModelParams Lw'!$R$4)/10))) +IF(CQ27="",0,POWER(10,((CQ27+'ModelParams Lw'!$S$4)/10))) +IF(CR27="",0,POWER(10,((CR27+'ModelParams Lw'!$T$4)/10))) +IF(CS27="",0,POWER(10,((CS27+'ModelParams Lw'!$U$4)/10)))+IF(CT27="",0,POWER(10,((CT27+'ModelParams Lw'!$V$4)/10))))</f>
        <v>#DIV/0!</v>
      </c>
      <c r="CV27" s="26" t="e">
        <f t="shared" si="24"/>
        <v>#DIV/0!</v>
      </c>
      <c r="CW27" s="26" t="e">
        <f>(CM27-'ModelParams Lw'!O$10)/'ModelParams Lw'!O$11</f>
        <v>#DIV/0!</v>
      </c>
      <c r="CX27" s="26" t="e">
        <f>(CN27-'ModelParams Lw'!P$10)/'ModelParams Lw'!P$11</f>
        <v>#DIV/0!</v>
      </c>
      <c r="CY27" s="26" t="e">
        <f>(CO27-'ModelParams Lw'!Q$10)/'ModelParams Lw'!Q$11</f>
        <v>#DIV/0!</v>
      </c>
      <c r="CZ27" s="26" t="e">
        <f>(CP27-'ModelParams Lw'!R$10)/'ModelParams Lw'!R$11</f>
        <v>#DIV/0!</v>
      </c>
      <c r="DA27" s="26" t="e">
        <f>(CQ27-'ModelParams Lw'!S$10)/'ModelParams Lw'!S$11</f>
        <v>#DIV/0!</v>
      </c>
      <c r="DB27" s="26" t="e">
        <f>(CR27-'ModelParams Lw'!T$10)/'ModelParams Lw'!T$11</f>
        <v>#DIV/0!</v>
      </c>
      <c r="DC27" s="26" t="e">
        <f>(CS27-'ModelParams Lw'!U$10)/'ModelParams Lw'!U$11</f>
        <v>#DIV/0!</v>
      </c>
      <c r="DD27" s="26" t="e">
        <f>(CT27-'ModelParams Lw'!V$10)/'ModelParams Lw'!V$11</f>
        <v>#DIV/0!</v>
      </c>
    </row>
    <row r="28" spans="1:108" x14ac:dyDescent="0.25">
      <c r="A28" s="13">
        <f>'Sound Power'!B28</f>
        <v>0</v>
      </c>
      <c r="B28" s="13">
        <f>'Sound Power'!D28</f>
        <v>0</v>
      </c>
      <c r="C28" s="13">
        <f>'Sound Power'!E28</f>
        <v>0</v>
      </c>
      <c r="D28" s="13">
        <f>'Sound Power'!F28</f>
        <v>0</v>
      </c>
      <c r="E28" s="76" t="e">
        <f>IF(Calcul!$F33="SA",'Sound Power'!AZ28,'Sound Power'!O28)</f>
        <v>#DIV/0!</v>
      </c>
      <c r="F28" s="76" t="e">
        <f>IF(Calcul!$F33="SA",'Sound Power'!BA28,'Sound Power'!P28)</f>
        <v>#DIV/0!</v>
      </c>
      <c r="G28" s="76" t="e">
        <f>IF(Calcul!$F33="SA",'Sound Power'!BB28,'Sound Power'!Q28)</f>
        <v>#DIV/0!</v>
      </c>
      <c r="H28" s="76" t="e">
        <f>IF(Calcul!$F33="SA",'Sound Power'!BC28,'Sound Power'!R28)</f>
        <v>#DIV/0!</v>
      </c>
      <c r="I28" s="76" t="e">
        <f>IF(Calcul!$F33="SA",'Sound Power'!BD28,'Sound Power'!S28)</f>
        <v>#DIV/0!</v>
      </c>
      <c r="J28" s="76" t="e">
        <f>IF(Calcul!$F33="SA",'Sound Power'!BE28,'Sound Power'!T28)</f>
        <v>#DIV/0!</v>
      </c>
      <c r="K28" s="76" t="e">
        <f>IF(Calcul!$F33="SA",'Sound Power'!BF28,'Sound Power'!U28)</f>
        <v>#DIV/0!</v>
      </c>
      <c r="L28" s="76" t="e">
        <f>IF(Calcul!$F33="SA",'Sound Power'!BG28,'Sound Power'!V28)</f>
        <v>#DIV/0!</v>
      </c>
      <c r="M28" s="76" t="e">
        <f>'Sound Power'!CI28</f>
        <v>#DIV/0!</v>
      </c>
      <c r="N28" s="76" t="e">
        <f>'Sound Power'!CJ28</f>
        <v>#DIV/0!</v>
      </c>
      <c r="O28" s="76" t="e">
        <f>'Sound Power'!CK28</f>
        <v>#DIV/0!</v>
      </c>
      <c r="P28" s="76" t="e">
        <f>'Sound Power'!CL28</f>
        <v>#DIV/0!</v>
      </c>
      <c r="Q28" s="76" t="e">
        <f>'Sound Power'!CM28</f>
        <v>#DIV/0!</v>
      </c>
      <c r="R28" s="76" t="e">
        <f>'Sound Power'!CN28</f>
        <v>#DIV/0!</v>
      </c>
      <c r="S28" s="76" t="e">
        <f>'Sound Power'!CO28</f>
        <v>#DIV/0!</v>
      </c>
      <c r="T28" s="76" t="e">
        <f>'Sound Power'!CP28</f>
        <v>#DIV/0!</v>
      </c>
      <c r="U28" s="73">
        <f t="shared" si="3"/>
        <v>0</v>
      </c>
      <c r="V28" s="73">
        <f t="shared" si="4"/>
        <v>0</v>
      </c>
      <c r="W28" s="76" t="e">
        <f>('ModelParams Lp'!B$4*10^'ModelParams Lp'!B$5*($U28/$V28)^'ModelParams Lp'!B$6)*3</f>
        <v>#DIV/0!</v>
      </c>
      <c r="X28" s="76" t="e">
        <f>('ModelParams Lp'!C$4*10^'ModelParams Lp'!C$5*($U28/$V28)^'ModelParams Lp'!C$6)*3</f>
        <v>#DIV/0!</v>
      </c>
      <c r="Y28" s="76" t="e">
        <f>('ModelParams Lp'!D$4*10^'ModelParams Lp'!D$5*($U28/$V28)^'ModelParams Lp'!D$6)*3</f>
        <v>#DIV/0!</v>
      </c>
      <c r="Z28" s="76" t="e">
        <f>('ModelParams Lp'!E$4*10^'ModelParams Lp'!E$5*($U28/$V28)^'ModelParams Lp'!E$6)*3</f>
        <v>#DIV/0!</v>
      </c>
      <c r="AA28" s="76" t="e">
        <f>('ModelParams Lp'!F$4*10^'ModelParams Lp'!F$5*($U28/$V28)^'ModelParams Lp'!F$6)*3</f>
        <v>#DIV/0!</v>
      </c>
      <c r="AB28" s="76" t="e">
        <f>('ModelParams Lp'!G$4*10^'ModelParams Lp'!G$5*($U28/$V28)^'ModelParams Lp'!G$6)*3</f>
        <v>#DIV/0!</v>
      </c>
      <c r="AC28" s="76" t="e">
        <f>('ModelParams Lp'!H$4*10^'ModelParams Lp'!H$5*($U28/$V28)^'ModelParams Lp'!H$6)*3</f>
        <v>#DIV/0!</v>
      </c>
      <c r="AD28" s="76" t="e">
        <f>('ModelParams Lp'!I$4*10^'ModelParams Lp'!I$5*($U28/$V28)^'ModelParams Lp'!I$6)*3</f>
        <v>#DIV/0!</v>
      </c>
      <c r="AE28" s="62" t="e">
        <f t="shared" si="5"/>
        <v>#DIV/0!</v>
      </c>
      <c r="AF28" s="62" t="e">
        <f>IF(AE28&lt;'ModelParams Lp'!$B$16,-1,IF(AE28&lt;'ModelParams Lp'!$C$16,0,IF(AE28&lt;'ModelParams Lp'!$D$16,1,IF(AE28&lt;'ModelParams Lp'!$E$16,2,IF(AE28&lt;'ModelParams Lp'!$F$16,3,IF(AE28&lt;'ModelParams Lp'!$G$16,4,IF(AE28&lt;'ModelParams Lp'!$H$16,5,6)))))))</f>
        <v>#DIV/0!</v>
      </c>
      <c r="AG28" s="76" t="e">
        <f ca="1">IF($AF28&gt;1,0,OFFSET('ModelParams Lp'!$C$12,0,-'Sound Pressure'!$AF28))</f>
        <v>#DIV/0!</v>
      </c>
      <c r="AH28" s="76" t="e">
        <f ca="1">IF($AF28&gt;2,0,OFFSET('ModelParams Lp'!$D$12,0,-'Sound Pressure'!$AF28))</f>
        <v>#DIV/0!</v>
      </c>
      <c r="AI28" s="76" t="e">
        <f ca="1">IF($AF28&gt;3,0,OFFSET('ModelParams Lp'!$E$12,0,-'Sound Pressure'!$AF28))</f>
        <v>#DIV/0!</v>
      </c>
      <c r="AJ28" s="76" t="e">
        <f ca="1">IF($AF28&gt;4,0,OFFSET('ModelParams Lp'!$F$12,0,-'Sound Pressure'!$AF28))</f>
        <v>#DIV/0!</v>
      </c>
      <c r="AK28" s="76" t="e">
        <f ca="1">IF($AF28&gt;3,0,OFFSET('ModelParams Lp'!$G$12,0,-'Sound Pressure'!$AF28))</f>
        <v>#DIV/0!</v>
      </c>
      <c r="AL28" s="76" t="e">
        <f ca="1">IF($AF28&gt;5,0,OFFSET('ModelParams Lp'!$H$12,0,-'Sound Pressure'!$AF28))</f>
        <v>#DIV/0!</v>
      </c>
      <c r="AM28" s="76" t="e">
        <f ca="1">IF($AF28&gt;6,0,OFFSET('ModelParams Lp'!$I$12,0,-'Sound Pressure'!$AF28))</f>
        <v>#DIV/0!</v>
      </c>
      <c r="AN28" s="76" t="e">
        <f ca="1">IF($AF28&gt;7,0,IF($AF$4&lt;0,3,OFFSET('ModelParams Lp'!$J$12,0,-'Sound Pressure'!$AF28)))</f>
        <v>#DIV/0!</v>
      </c>
      <c r="AO28" s="76" t="e">
        <f t="shared" si="6"/>
        <v>#DIV/0!</v>
      </c>
      <c r="AP28" s="76" t="e">
        <f t="shared" si="6"/>
        <v>#DIV/0!</v>
      </c>
      <c r="AQ28" s="76" t="e">
        <f t="shared" si="6"/>
        <v>#DIV/0!</v>
      </c>
      <c r="AR28" s="76" t="e">
        <f t="shared" si="6"/>
        <v>#DIV/0!</v>
      </c>
      <c r="AS28" s="76" t="e">
        <f t="shared" si="6"/>
        <v>#DIV/0!</v>
      </c>
      <c r="AT28" s="76" t="e">
        <f t="shared" si="6"/>
        <v>#DIV/0!</v>
      </c>
      <c r="AU28" s="76" t="e">
        <f t="shared" si="6"/>
        <v>#DIV/0!</v>
      </c>
      <c r="AV28" s="76" t="e">
        <f t="shared" si="6"/>
        <v>#DIV/0!</v>
      </c>
      <c r="AW28" s="76">
        <f>'ModelParams Lp'!B$22</f>
        <v>4</v>
      </c>
      <c r="AX28" s="76">
        <f>'ModelParams Lp'!C$22</f>
        <v>2</v>
      </c>
      <c r="AY28" s="76">
        <f>'ModelParams Lp'!D$22</f>
        <v>1</v>
      </c>
      <c r="AZ28" s="76">
        <f>'ModelParams Lp'!E$22</f>
        <v>0</v>
      </c>
      <c r="BA28" s="76">
        <f>'ModelParams Lp'!F$22</f>
        <v>0</v>
      </c>
      <c r="BB28" s="76">
        <f>'ModelParams Lp'!G$22</f>
        <v>0</v>
      </c>
      <c r="BC28" s="76">
        <f>'ModelParams Lp'!H$22</f>
        <v>0</v>
      </c>
      <c r="BD28" s="76">
        <f>'ModelParams Lp'!I$22</f>
        <v>0</v>
      </c>
      <c r="BE28" s="76">
        <f>-10*LOG(2/(4*PI()*2^2)+4/(0.163*(Calcul!$J33*Calcul!$K33)/VLOOKUP(Calcul!$H33,'ModelParams Lp'!$E$37:$F$39,2,0)))</f>
        <v>10.69392464651435</v>
      </c>
      <c r="BF28" s="76">
        <f>-10*LOG(2/(4*PI()*2^2)+4/(0.163*(Calcul!$J33*Calcul!$K33)/VLOOKUP(Calcul!$H33,'ModelParams Lp'!$E$37:$F$39,2,0)))</f>
        <v>10.69392464651435</v>
      </c>
      <c r="BG28" s="76">
        <f>-10*LOG(2/(4*PI()*2^2)+4/(0.163*(Calcul!$J33*Calcul!$K33)/VLOOKUP(Calcul!$H33,'ModelParams Lp'!$E$37:$F$39,2,0)))</f>
        <v>10.69392464651435</v>
      </c>
      <c r="BH28" s="76">
        <f>-10*LOG(2/(4*PI()*2^2)+4/(0.163*(Calcul!$J33*Calcul!$K33)/VLOOKUP(Calcul!$H33,'ModelParams Lp'!$E$37:$F$39,2,0)))</f>
        <v>10.69392464651435</v>
      </c>
      <c r="BI28" s="76">
        <f>-10*LOG(2/(4*PI()*2^2)+4/(0.163*(Calcul!$J33*Calcul!$K33)/VLOOKUP(Calcul!$H33,'ModelParams Lp'!$E$37:$F$39,2,0)))</f>
        <v>10.69392464651435</v>
      </c>
      <c r="BJ28" s="76">
        <f>-10*LOG(2/(4*PI()*2^2)+4/(0.163*(Calcul!$J33*Calcul!$K33)/VLOOKUP(Calcul!$H33,'ModelParams Lp'!$E$37:$F$39,2,0)))</f>
        <v>10.69392464651435</v>
      </c>
      <c r="BK28" s="76">
        <f>-10*LOG(2/(4*PI()*2^2)+4/(0.163*(Calcul!$J33*Calcul!$K33)/VLOOKUP(Calcul!$H33,'ModelParams Lp'!$E$37:$F$39,2,0)))</f>
        <v>10.69392464651435</v>
      </c>
      <c r="BL28" s="76">
        <f>-10*LOG(2/(4*PI()*2^2)+4/(0.163*(Calcul!$J33*Calcul!$K33)/VLOOKUP(Calcul!$H33,'ModelParams Lp'!$E$37:$F$39,2,0)))</f>
        <v>10.69392464651435</v>
      </c>
      <c r="BM28" s="76">
        <f>VLOOKUP(Calcul!$I33,'ModelParams Lp'!$D$28:$O$32,5,0)+BE28</f>
        <v>10.69392464651435</v>
      </c>
      <c r="BN28" s="76">
        <f>VLOOKUP(Calcul!$I33,'ModelParams Lp'!$D$28:$O$32,6,0)+BF28</f>
        <v>13.69392464651435</v>
      </c>
      <c r="BO28" s="76">
        <f>VLOOKUP(Calcul!$I33,'ModelParams Lp'!$D$28:$O$32,7,0)+BG28</f>
        <v>21.69392464651435</v>
      </c>
      <c r="BP28" s="76">
        <f>VLOOKUP(Calcul!$I33,'ModelParams Lp'!$D$28:$O$32,8,0)+BH28</f>
        <v>29.69392464651435</v>
      </c>
      <c r="BQ28" s="76">
        <f>VLOOKUP(Calcul!$I33,'ModelParams Lp'!$D$28:$O$32,9,0)+BI28</f>
        <v>33.693924646514347</v>
      </c>
      <c r="BR28" s="76">
        <f>VLOOKUP(Calcul!$I33,'ModelParams Lp'!$D$28:$O$32,10,0)+BJ28</f>
        <v>33.693924646514347</v>
      </c>
      <c r="BS28" s="76">
        <f>VLOOKUP(Calcul!$I33,'ModelParams Lp'!$D$28:$O$32,11,0)+BK28</f>
        <v>33.693924646514347</v>
      </c>
      <c r="BT28" s="76">
        <f>VLOOKUP(Calcul!$I33,'ModelParams Lp'!$D$28:$O$32,12,0)+BL28</f>
        <v>33.693924646514347</v>
      </c>
      <c r="BU28" s="75" t="e">
        <f t="shared" ca="1" si="7"/>
        <v>#DIV/0!</v>
      </c>
      <c r="BV28" s="75" t="e">
        <f t="shared" ca="1" si="8"/>
        <v>#DIV/0!</v>
      </c>
      <c r="BW28" s="75" t="e">
        <f t="shared" ca="1" si="9"/>
        <v>#DIV/0!</v>
      </c>
      <c r="BX28" s="75" t="e">
        <f t="shared" ca="1" si="10"/>
        <v>#DIV/0!</v>
      </c>
      <c r="BY28" s="75" t="e">
        <f t="shared" ca="1" si="11"/>
        <v>#DIV/0!</v>
      </c>
      <c r="BZ28" s="75" t="e">
        <f t="shared" ca="1" si="12"/>
        <v>#DIV/0!</v>
      </c>
      <c r="CA28" s="75" t="e">
        <f t="shared" ca="1" si="13"/>
        <v>#DIV/0!</v>
      </c>
      <c r="CB28" s="75" t="e">
        <f t="shared" ca="1" si="14"/>
        <v>#DIV/0!</v>
      </c>
      <c r="CC28" s="26" t="e">
        <f ca="1">10*LOG10(IF(BU28="",0,POWER(10,((BU28+'ModelParams Lw'!$O$4)/10))) +IF(BV28="",0,POWER(10,((BV28+'ModelParams Lw'!$P$4)/10))) +IF(BW28="",0,POWER(10,((BW28+'ModelParams Lw'!$Q$4)/10))) +IF(BX28="",0,POWER(10,((BX28+'ModelParams Lw'!$R$4)/10))) +IF(BY28="",0,POWER(10,((BY28+'ModelParams Lw'!$S$4)/10))) +IF(BZ28="",0,POWER(10,((BZ28+'ModelParams Lw'!$T$4)/10))) +IF(CA28="",0,POWER(10,((CA28+'ModelParams Lw'!$U$4)/10)))+IF(CB28="",0,POWER(10,((CB28+'ModelParams Lw'!$V$4)/10))))</f>
        <v>#DIV/0!</v>
      </c>
      <c r="CD28" s="26" t="e">
        <f t="shared" ca="1" si="15"/>
        <v>#DIV/0!</v>
      </c>
      <c r="CE28" s="26" t="e">
        <f ca="1">(BU28-'ModelParams Lw'!O$10)/'ModelParams Lw'!O$11</f>
        <v>#DIV/0!</v>
      </c>
      <c r="CF28" s="26" t="e">
        <f ca="1">(BV28-'ModelParams Lw'!P$10)/'ModelParams Lw'!P$11</f>
        <v>#DIV/0!</v>
      </c>
      <c r="CG28" s="26" t="e">
        <f ca="1">(BW28-'ModelParams Lw'!Q$10)/'ModelParams Lw'!Q$11</f>
        <v>#DIV/0!</v>
      </c>
      <c r="CH28" s="26" t="e">
        <f ca="1">(BX28-'ModelParams Lw'!R$10)/'ModelParams Lw'!R$11</f>
        <v>#DIV/0!</v>
      </c>
      <c r="CI28" s="26" t="e">
        <f ca="1">(BY28-'ModelParams Lw'!S$10)/'ModelParams Lw'!S$11</f>
        <v>#DIV/0!</v>
      </c>
      <c r="CJ28" s="26" t="e">
        <f ca="1">(BZ28-'ModelParams Lw'!T$10)/'ModelParams Lw'!T$11</f>
        <v>#DIV/0!</v>
      </c>
      <c r="CK28" s="26" t="e">
        <f ca="1">(CA28-'ModelParams Lw'!U$10)/'ModelParams Lw'!U$11</f>
        <v>#DIV/0!</v>
      </c>
      <c r="CL28" s="26" t="e">
        <f ca="1">(CB28-'ModelParams Lw'!V$10)/'ModelParams Lw'!V$11</f>
        <v>#DIV/0!</v>
      </c>
      <c r="CM28" s="75" t="e">
        <f t="shared" si="16"/>
        <v>#DIV/0!</v>
      </c>
      <c r="CN28" s="75" t="e">
        <f t="shared" si="17"/>
        <v>#DIV/0!</v>
      </c>
      <c r="CO28" s="75" t="e">
        <f t="shared" si="23"/>
        <v>#DIV/0!</v>
      </c>
      <c r="CP28" s="75" t="e">
        <f t="shared" si="18"/>
        <v>#DIV/0!</v>
      </c>
      <c r="CQ28" s="75" t="e">
        <f t="shared" si="19"/>
        <v>#DIV/0!</v>
      </c>
      <c r="CR28" s="75" t="e">
        <f t="shared" si="20"/>
        <v>#DIV/0!</v>
      </c>
      <c r="CS28" s="75" t="e">
        <f t="shared" si="21"/>
        <v>#DIV/0!</v>
      </c>
      <c r="CT28" s="75" t="e">
        <f t="shared" si="22"/>
        <v>#DIV/0!</v>
      </c>
      <c r="CU28" s="26" t="e">
        <f>10*LOG10(IF(CM28="",0,POWER(10,((CM28+'ModelParams Lw'!$O$4)/10))) +IF(CN28="",0,POWER(10,((CN28+'ModelParams Lw'!$P$4)/10))) +IF(CO28="",0,POWER(10,((CO28+'ModelParams Lw'!$Q$4)/10))) +IF(CP28="",0,POWER(10,((CP28+'ModelParams Lw'!$R$4)/10))) +IF(CQ28="",0,POWER(10,((CQ28+'ModelParams Lw'!$S$4)/10))) +IF(CR28="",0,POWER(10,((CR28+'ModelParams Lw'!$T$4)/10))) +IF(CS28="",0,POWER(10,((CS28+'ModelParams Lw'!$U$4)/10)))+IF(CT28="",0,POWER(10,((CT28+'ModelParams Lw'!$V$4)/10))))</f>
        <v>#DIV/0!</v>
      </c>
      <c r="CV28" s="26" t="e">
        <f t="shared" si="24"/>
        <v>#DIV/0!</v>
      </c>
      <c r="CW28" s="26" t="e">
        <f>(CM28-'ModelParams Lw'!O$10)/'ModelParams Lw'!O$11</f>
        <v>#DIV/0!</v>
      </c>
      <c r="CX28" s="26" t="e">
        <f>(CN28-'ModelParams Lw'!P$10)/'ModelParams Lw'!P$11</f>
        <v>#DIV/0!</v>
      </c>
      <c r="CY28" s="26" t="e">
        <f>(CO28-'ModelParams Lw'!Q$10)/'ModelParams Lw'!Q$11</f>
        <v>#DIV/0!</v>
      </c>
      <c r="CZ28" s="26" t="e">
        <f>(CP28-'ModelParams Lw'!R$10)/'ModelParams Lw'!R$11</f>
        <v>#DIV/0!</v>
      </c>
      <c r="DA28" s="26" t="e">
        <f>(CQ28-'ModelParams Lw'!S$10)/'ModelParams Lw'!S$11</f>
        <v>#DIV/0!</v>
      </c>
      <c r="DB28" s="26" t="e">
        <f>(CR28-'ModelParams Lw'!T$10)/'ModelParams Lw'!T$11</f>
        <v>#DIV/0!</v>
      </c>
      <c r="DC28" s="26" t="e">
        <f>(CS28-'ModelParams Lw'!U$10)/'ModelParams Lw'!U$11</f>
        <v>#DIV/0!</v>
      </c>
      <c r="DD28" s="26" t="e">
        <f>(CT28-'ModelParams Lw'!V$10)/'ModelParams Lw'!V$11</f>
        <v>#DIV/0!</v>
      </c>
    </row>
    <row r="29" spans="1:108" x14ac:dyDescent="0.25">
      <c r="A29" s="13">
        <f>'Sound Power'!B29</f>
        <v>0</v>
      </c>
      <c r="B29" s="13">
        <f>'Sound Power'!D29</f>
        <v>0</v>
      </c>
      <c r="C29" s="13">
        <f>'Sound Power'!E29</f>
        <v>0</v>
      </c>
      <c r="D29" s="13">
        <f>'Sound Power'!F29</f>
        <v>0</v>
      </c>
      <c r="E29" s="76" t="e">
        <f>IF(Calcul!$F34="SA",'Sound Power'!AZ29,'Sound Power'!O29)</f>
        <v>#DIV/0!</v>
      </c>
      <c r="F29" s="76" t="e">
        <f>IF(Calcul!$F34="SA",'Sound Power'!BA29,'Sound Power'!P29)</f>
        <v>#DIV/0!</v>
      </c>
      <c r="G29" s="76" t="e">
        <f>IF(Calcul!$F34="SA",'Sound Power'!BB29,'Sound Power'!Q29)</f>
        <v>#DIV/0!</v>
      </c>
      <c r="H29" s="76" t="e">
        <f>IF(Calcul!$F34="SA",'Sound Power'!BC29,'Sound Power'!R29)</f>
        <v>#DIV/0!</v>
      </c>
      <c r="I29" s="76" t="e">
        <f>IF(Calcul!$F34="SA",'Sound Power'!BD29,'Sound Power'!S29)</f>
        <v>#DIV/0!</v>
      </c>
      <c r="J29" s="76" t="e">
        <f>IF(Calcul!$F34="SA",'Sound Power'!BE29,'Sound Power'!T29)</f>
        <v>#DIV/0!</v>
      </c>
      <c r="K29" s="76" t="e">
        <f>IF(Calcul!$F34="SA",'Sound Power'!BF29,'Sound Power'!U29)</f>
        <v>#DIV/0!</v>
      </c>
      <c r="L29" s="76" t="e">
        <f>IF(Calcul!$F34="SA",'Sound Power'!BG29,'Sound Power'!V29)</f>
        <v>#DIV/0!</v>
      </c>
      <c r="M29" s="76" t="e">
        <f>'Sound Power'!CI29</f>
        <v>#DIV/0!</v>
      </c>
      <c r="N29" s="76" t="e">
        <f>'Sound Power'!CJ29</f>
        <v>#DIV/0!</v>
      </c>
      <c r="O29" s="76" t="e">
        <f>'Sound Power'!CK29</f>
        <v>#DIV/0!</v>
      </c>
      <c r="P29" s="76" t="e">
        <f>'Sound Power'!CL29</f>
        <v>#DIV/0!</v>
      </c>
      <c r="Q29" s="76" t="e">
        <f>'Sound Power'!CM29</f>
        <v>#DIV/0!</v>
      </c>
      <c r="R29" s="76" t="e">
        <f>'Sound Power'!CN29</f>
        <v>#DIV/0!</v>
      </c>
      <c r="S29" s="76" t="e">
        <f>'Sound Power'!CO29</f>
        <v>#DIV/0!</v>
      </c>
      <c r="T29" s="76" t="e">
        <f>'Sound Power'!CP29</f>
        <v>#DIV/0!</v>
      </c>
      <c r="U29" s="73">
        <f t="shared" si="3"/>
        <v>0</v>
      </c>
      <c r="V29" s="73">
        <f t="shared" si="4"/>
        <v>0</v>
      </c>
      <c r="W29" s="76" t="e">
        <f>('ModelParams Lp'!B$4*10^'ModelParams Lp'!B$5*($U29/$V29)^'ModelParams Lp'!B$6)*3</f>
        <v>#DIV/0!</v>
      </c>
      <c r="X29" s="76" t="e">
        <f>('ModelParams Lp'!C$4*10^'ModelParams Lp'!C$5*($U29/$V29)^'ModelParams Lp'!C$6)*3</f>
        <v>#DIV/0!</v>
      </c>
      <c r="Y29" s="76" t="e">
        <f>('ModelParams Lp'!D$4*10^'ModelParams Lp'!D$5*($U29/$V29)^'ModelParams Lp'!D$6)*3</f>
        <v>#DIV/0!</v>
      </c>
      <c r="Z29" s="76" t="e">
        <f>('ModelParams Lp'!E$4*10^'ModelParams Lp'!E$5*($U29/$V29)^'ModelParams Lp'!E$6)*3</f>
        <v>#DIV/0!</v>
      </c>
      <c r="AA29" s="76" t="e">
        <f>('ModelParams Lp'!F$4*10^'ModelParams Lp'!F$5*($U29/$V29)^'ModelParams Lp'!F$6)*3</f>
        <v>#DIV/0!</v>
      </c>
      <c r="AB29" s="76" t="e">
        <f>('ModelParams Lp'!G$4*10^'ModelParams Lp'!G$5*($U29/$V29)^'ModelParams Lp'!G$6)*3</f>
        <v>#DIV/0!</v>
      </c>
      <c r="AC29" s="76" t="e">
        <f>('ModelParams Lp'!H$4*10^'ModelParams Lp'!H$5*($U29/$V29)^'ModelParams Lp'!H$6)*3</f>
        <v>#DIV/0!</v>
      </c>
      <c r="AD29" s="76" t="e">
        <f>('ModelParams Lp'!I$4*10^'ModelParams Lp'!I$5*($U29/$V29)^'ModelParams Lp'!I$6)*3</f>
        <v>#DIV/0!</v>
      </c>
      <c r="AE29" s="62" t="e">
        <f t="shared" si="5"/>
        <v>#DIV/0!</v>
      </c>
      <c r="AF29" s="62" t="e">
        <f>IF(AE29&lt;'ModelParams Lp'!$B$16,-1,IF(AE29&lt;'ModelParams Lp'!$C$16,0,IF(AE29&lt;'ModelParams Lp'!$D$16,1,IF(AE29&lt;'ModelParams Lp'!$E$16,2,IF(AE29&lt;'ModelParams Lp'!$F$16,3,IF(AE29&lt;'ModelParams Lp'!$G$16,4,IF(AE29&lt;'ModelParams Lp'!$H$16,5,6)))))))</f>
        <v>#DIV/0!</v>
      </c>
      <c r="AG29" s="76" t="e">
        <f ca="1">IF($AF29&gt;1,0,OFFSET('ModelParams Lp'!$C$12,0,-'Sound Pressure'!$AF29))</f>
        <v>#DIV/0!</v>
      </c>
      <c r="AH29" s="76" t="e">
        <f ca="1">IF($AF29&gt;2,0,OFFSET('ModelParams Lp'!$D$12,0,-'Sound Pressure'!$AF29))</f>
        <v>#DIV/0!</v>
      </c>
      <c r="AI29" s="76" t="e">
        <f ca="1">IF($AF29&gt;3,0,OFFSET('ModelParams Lp'!$E$12,0,-'Sound Pressure'!$AF29))</f>
        <v>#DIV/0!</v>
      </c>
      <c r="AJ29" s="76" t="e">
        <f ca="1">IF($AF29&gt;4,0,OFFSET('ModelParams Lp'!$F$12,0,-'Sound Pressure'!$AF29))</f>
        <v>#DIV/0!</v>
      </c>
      <c r="AK29" s="76" t="e">
        <f ca="1">IF($AF29&gt;3,0,OFFSET('ModelParams Lp'!$G$12,0,-'Sound Pressure'!$AF29))</f>
        <v>#DIV/0!</v>
      </c>
      <c r="AL29" s="76" t="e">
        <f ca="1">IF($AF29&gt;5,0,OFFSET('ModelParams Lp'!$H$12,0,-'Sound Pressure'!$AF29))</f>
        <v>#DIV/0!</v>
      </c>
      <c r="AM29" s="76" t="e">
        <f ca="1">IF($AF29&gt;6,0,OFFSET('ModelParams Lp'!$I$12,0,-'Sound Pressure'!$AF29))</f>
        <v>#DIV/0!</v>
      </c>
      <c r="AN29" s="76" t="e">
        <f ca="1">IF($AF29&gt;7,0,IF($AF$4&lt;0,3,OFFSET('ModelParams Lp'!$J$12,0,-'Sound Pressure'!$AF29)))</f>
        <v>#DIV/0!</v>
      </c>
      <c r="AO29" s="76" t="e">
        <f t="shared" si="6"/>
        <v>#DIV/0!</v>
      </c>
      <c r="AP29" s="76" t="e">
        <f t="shared" si="6"/>
        <v>#DIV/0!</v>
      </c>
      <c r="AQ29" s="76" t="e">
        <f t="shared" si="6"/>
        <v>#DIV/0!</v>
      </c>
      <c r="AR29" s="76" t="e">
        <f t="shared" si="6"/>
        <v>#DIV/0!</v>
      </c>
      <c r="AS29" s="76" t="e">
        <f t="shared" si="6"/>
        <v>#DIV/0!</v>
      </c>
      <c r="AT29" s="76" t="e">
        <f t="shared" si="6"/>
        <v>#DIV/0!</v>
      </c>
      <c r="AU29" s="76" t="e">
        <f t="shared" si="6"/>
        <v>#DIV/0!</v>
      </c>
      <c r="AV29" s="76" t="e">
        <f t="shared" si="6"/>
        <v>#DIV/0!</v>
      </c>
      <c r="AW29" s="76">
        <f>'ModelParams Lp'!B$22</f>
        <v>4</v>
      </c>
      <c r="AX29" s="76">
        <f>'ModelParams Lp'!C$22</f>
        <v>2</v>
      </c>
      <c r="AY29" s="76">
        <f>'ModelParams Lp'!D$22</f>
        <v>1</v>
      </c>
      <c r="AZ29" s="76">
        <f>'ModelParams Lp'!E$22</f>
        <v>0</v>
      </c>
      <c r="BA29" s="76">
        <f>'ModelParams Lp'!F$22</f>
        <v>0</v>
      </c>
      <c r="BB29" s="76">
        <f>'ModelParams Lp'!G$22</f>
        <v>0</v>
      </c>
      <c r="BC29" s="76">
        <f>'ModelParams Lp'!H$22</f>
        <v>0</v>
      </c>
      <c r="BD29" s="76">
        <f>'ModelParams Lp'!I$22</f>
        <v>0</v>
      </c>
      <c r="BE29" s="76">
        <f>-10*LOG(2/(4*PI()*2^2)+4/(0.163*(Calcul!$J34*Calcul!$K34)/VLOOKUP(Calcul!$H34,'ModelParams Lp'!$E$37:$F$39,2,0)))</f>
        <v>10.69392464651435</v>
      </c>
      <c r="BF29" s="76">
        <f>-10*LOG(2/(4*PI()*2^2)+4/(0.163*(Calcul!$J34*Calcul!$K34)/VLOOKUP(Calcul!$H34,'ModelParams Lp'!$E$37:$F$39,2,0)))</f>
        <v>10.69392464651435</v>
      </c>
      <c r="BG29" s="76">
        <f>-10*LOG(2/(4*PI()*2^2)+4/(0.163*(Calcul!$J34*Calcul!$K34)/VLOOKUP(Calcul!$H34,'ModelParams Lp'!$E$37:$F$39,2,0)))</f>
        <v>10.69392464651435</v>
      </c>
      <c r="BH29" s="76">
        <f>-10*LOG(2/(4*PI()*2^2)+4/(0.163*(Calcul!$J34*Calcul!$K34)/VLOOKUP(Calcul!$H34,'ModelParams Lp'!$E$37:$F$39,2,0)))</f>
        <v>10.69392464651435</v>
      </c>
      <c r="BI29" s="76">
        <f>-10*LOG(2/(4*PI()*2^2)+4/(0.163*(Calcul!$J34*Calcul!$K34)/VLOOKUP(Calcul!$H34,'ModelParams Lp'!$E$37:$F$39,2,0)))</f>
        <v>10.69392464651435</v>
      </c>
      <c r="BJ29" s="76">
        <f>-10*LOG(2/(4*PI()*2^2)+4/(0.163*(Calcul!$J34*Calcul!$K34)/VLOOKUP(Calcul!$H34,'ModelParams Lp'!$E$37:$F$39,2,0)))</f>
        <v>10.69392464651435</v>
      </c>
      <c r="BK29" s="76">
        <f>-10*LOG(2/(4*PI()*2^2)+4/(0.163*(Calcul!$J34*Calcul!$K34)/VLOOKUP(Calcul!$H34,'ModelParams Lp'!$E$37:$F$39,2,0)))</f>
        <v>10.69392464651435</v>
      </c>
      <c r="BL29" s="76">
        <f>-10*LOG(2/(4*PI()*2^2)+4/(0.163*(Calcul!$J34*Calcul!$K34)/VLOOKUP(Calcul!$H34,'ModelParams Lp'!$E$37:$F$39,2,0)))</f>
        <v>10.69392464651435</v>
      </c>
      <c r="BM29" s="76">
        <f>VLOOKUP(Calcul!$I34,'ModelParams Lp'!$D$28:$O$32,5,0)+BE29</f>
        <v>10.69392464651435</v>
      </c>
      <c r="BN29" s="76">
        <f>VLOOKUP(Calcul!$I34,'ModelParams Lp'!$D$28:$O$32,6,0)+BF29</f>
        <v>13.69392464651435</v>
      </c>
      <c r="BO29" s="76">
        <f>VLOOKUP(Calcul!$I34,'ModelParams Lp'!$D$28:$O$32,7,0)+BG29</f>
        <v>21.69392464651435</v>
      </c>
      <c r="BP29" s="76">
        <f>VLOOKUP(Calcul!$I34,'ModelParams Lp'!$D$28:$O$32,8,0)+BH29</f>
        <v>29.69392464651435</v>
      </c>
      <c r="BQ29" s="76">
        <f>VLOOKUP(Calcul!$I34,'ModelParams Lp'!$D$28:$O$32,9,0)+BI29</f>
        <v>33.693924646514347</v>
      </c>
      <c r="BR29" s="76">
        <f>VLOOKUP(Calcul!$I34,'ModelParams Lp'!$D$28:$O$32,10,0)+BJ29</f>
        <v>33.693924646514347</v>
      </c>
      <c r="BS29" s="76">
        <f>VLOOKUP(Calcul!$I34,'ModelParams Lp'!$D$28:$O$32,11,0)+BK29</f>
        <v>33.693924646514347</v>
      </c>
      <c r="BT29" s="76">
        <f>VLOOKUP(Calcul!$I34,'ModelParams Lp'!$D$28:$O$32,12,0)+BL29</f>
        <v>33.693924646514347</v>
      </c>
      <c r="BU29" s="75" t="e">
        <f t="shared" ca="1" si="7"/>
        <v>#DIV/0!</v>
      </c>
      <c r="BV29" s="75" t="e">
        <f t="shared" ca="1" si="8"/>
        <v>#DIV/0!</v>
      </c>
      <c r="BW29" s="75" t="e">
        <f t="shared" ca="1" si="9"/>
        <v>#DIV/0!</v>
      </c>
      <c r="BX29" s="75" t="e">
        <f t="shared" ca="1" si="10"/>
        <v>#DIV/0!</v>
      </c>
      <c r="BY29" s="75" t="e">
        <f t="shared" ca="1" si="11"/>
        <v>#DIV/0!</v>
      </c>
      <c r="BZ29" s="75" t="e">
        <f t="shared" ca="1" si="12"/>
        <v>#DIV/0!</v>
      </c>
      <c r="CA29" s="75" t="e">
        <f t="shared" ca="1" si="13"/>
        <v>#DIV/0!</v>
      </c>
      <c r="CB29" s="75" t="e">
        <f t="shared" ca="1" si="14"/>
        <v>#DIV/0!</v>
      </c>
      <c r="CC29" s="26" t="e">
        <f ca="1">10*LOG10(IF(BU29="",0,POWER(10,((BU29+'ModelParams Lw'!$O$4)/10))) +IF(BV29="",0,POWER(10,((BV29+'ModelParams Lw'!$P$4)/10))) +IF(BW29="",0,POWER(10,((BW29+'ModelParams Lw'!$Q$4)/10))) +IF(BX29="",0,POWER(10,((BX29+'ModelParams Lw'!$R$4)/10))) +IF(BY29="",0,POWER(10,((BY29+'ModelParams Lw'!$S$4)/10))) +IF(BZ29="",0,POWER(10,((BZ29+'ModelParams Lw'!$T$4)/10))) +IF(CA29="",0,POWER(10,((CA29+'ModelParams Lw'!$U$4)/10)))+IF(CB29="",0,POWER(10,((CB29+'ModelParams Lw'!$V$4)/10))))</f>
        <v>#DIV/0!</v>
      </c>
      <c r="CD29" s="26" t="e">
        <f t="shared" ca="1" si="15"/>
        <v>#DIV/0!</v>
      </c>
      <c r="CE29" s="26" t="e">
        <f ca="1">(BU29-'ModelParams Lw'!O$10)/'ModelParams Lw'!O$11</f>
        <v>#DIV/0!</v>
      </c>
      <c r="CF29" s="26" t="e">
        <f ca="1">(BV29-'ModelParams Lw'!P$10)/'ModelParams Lw'!P$11</f>
        <v>#DIV/0!</v>
      </c>
      <c r="CG29" s="26" t="e">
        <f ca="1">(BW29-'ModelParams Lw'!Q$10)/'ModelParams Lw'!Q$11</f>
        <v>#DIV/0!</v>
      </c>
      <c r="CH29" s="26" t="e">
        <f ca="1">(BX29-'ModelParams Lw'!R$10)/'ModelParams Lw'!R$11</f>
        <v>#DIV/0!</v>
      </c>
      <c r="CI29" s="26" t="e">
        <f ca="1">(BY29-'ModelParams Lw'!S$10)/'ModelParams Lw'!S$11</f>
        <v>#DIV/0!</v>
      </c>
      <c r="CJ29" s="26" t="e">
        <f ca="1">(BZ29-'ModelParams Lw'!T$10)/'ModelParams Lw'!T$11</f>
        <v>#DIV/0!</v>
      </c>
      <c r="CK29" s="26" t="e">
        <f ca="1">(CA29-'ModelParams Lw'!U$10)/'ModelParams Lw'!U$11</f>
        <v>#DIV/0!</v>
      </c>
      <c r="CL29" s="26" t="e">
        <f ca="1">(CB29-'ModelParams Lw'!V$10)/'ModelParams Lw'!V$11</f>
        <v>#DIV/0!</v>
      </c>
      <c r="CM29" s="75" t="e">
        <f t="shared" si="16"/>
        <v>#DIV/0!</v>
      </c>
      <c r="CN29" s="75" t="e">
        <f t="shared" si="17"/>
        <v>#DIV/0!</v>
      </c>
      <c r="CO29" s="75" t="e">
        <f t="shared" si="23"/>
        <v>#DIV/0!</v>
      </c>
      <c r="CP29" s="75" t="e">
        <f t="shared" si="18"/>
        <v>#DIV/0!</v>
      </c>
      <c r="CQ29" s="75" t="e">
        <f t="shared" si="19"/>
        <v>#DIV/0!</v>
      </c>
      <c r="CR29" s="75" t="e">
        <f t="shared" si="20"/>
        <v>#DIV/0!</v>
      </c>
      <c r="CS29" s="75" t="e">
        <f t="shared" si="21"/>
        <v>#DIV/0!</v>
      </c>
      <c r="CT29" s="75" t="e">
        <f t="shared" si="22"/>
        <v>#DIV/0!</v>
      </c>
      <c r="CU29" s="26" t="e">
        <f>10*LOG10(IF(CM29="",0,POWER(10,((CM29+'ModelParams Lw'!$O$4)/10))) +IF(CN29="",0,POWER(10,((CN29+'ModelParams Lw'!$P$4)/10))) +IF(CO29="",0,POWER(10,((CO29+'ModelParams Lw'!$Q$4)/10))) +IF(CP29="",0,POWER(10,((CP29+'ModelParams Lw'!$R$4)/10))) +IF(CQ29="",0,POWER(10,((CQ29+'ModelParams Lw'!$S$4)/10))) +IF(CR29="",0,POWER(10,((CR29+'ModelParams Lw'!$T$4)/10))) +IF(CS29="",0,POWER(10,((CS29+'ModelParams Lw'!$U$4)/10)))+IF(CT29="",0,POWER(10,((CT29+'ModelParams Lw'!$V$4)/10))))</f>
        <v>#DIV/0!</v>
      </c>
      <c r="CV29" s="26" t="e">
        <f t="shared" si="24"/>
        <v>#DIV/0!</v>
      </c>
      <c r="CW29" s="26" t="e">
        <f>(CM29-'ModelParams Lw'!O$10)/'ModelParams Lw'!O$11</f>
        <v>#DIV/0!</v>
      </c>
      <c r="CX29" s="26" t="e">
        <f>(CN29-'ModelParams Lw'!P$10)/'ModelParams Lw'!P$11</f>
        <v>#DIV/0!</v>
      </c>
      <c r="CY29" s="26" t="e">
        <f>(CO29-'ModelParams Lw'!Q$10)/'ModelParams Lw'!Q$11</f>
        <v>#DIV/0!</v>
      </c>
      <c r="CZ29" s="26" t="e">
        <f>(CP29-'ModelParams Lw'!R$10)/'ModelParams Lw'!R$11</f>
        <v>#DIV/0!</v>
      </c>
      <c r="DA29" s="26" t="e">
        <f>(CQ29-'ModelParams Lw'!S$10)/'ModelParams Lw'!S$11</f>
        <v>#DIV/0!</v>
      </c>
      <c r="DB29" s="26" t="e">
        <f>(CR29-'ModelParams Lw'!T$10)/'ModelParams Lw'!T$11</f>
        <v>#DIV/0!</v>
      </c>
      <c r="DC29" s="26" t="e">
        <f>(CS29-'ModelParams Lw'!U$10)/'ModelParams Lw'!U$11</f>
        <v>#DIV/0!</v>
      </c>
      <c r="DD29" s="26" t="e">
        <f>(CT29-'ModelParams Lw'!V$10)/'ModelParams Lw'!V$11</f>
        <v>#DIV/0!</v>
      </c>
    </row>
    <row r="30" spans="1:108" x14ac:dyDescent="0.25">
      <c r="A30" s="13">
        <f>'Sound Power'!B30</f>
        <v>0</v>
      </c>
      <c r="B30" s="13">
        <f>'Sound Power'!D30</f>
        <v>0</v>
      </c>
      <c r="C30" s="13">
        <f>'Sound Power'!E30</f>
        <v>0</v>
      </c>
      <c r="D30" s="13">
        <f>'Sound Power'!F30</f>
        <v>0</v>
      </c>
      <c r="E30" s="76" t="e">
        <f>IF(Calcul!$F35="SA",'Sound Power'!AZ30,'Sound Power'!O30)</f>
        <v>#DIV/0!</v>
      </c>
      <c r="F30" s="76" t="e">
        <f>IF(Calcul!$F35="SA",'Sound Power'!BA30,'Sound Power'!P30)</f>
        <v>#DIV/0!</v>
      </c>
      <c r="G30" s="76" t="e">
        <f>IF(Calcul!$F35="SA",'Sound Power'!BB30,'Sound Power'!Q30)</f>
        <v>#DIV/0!</v>
      </c>
      <c r="H30" s="76" t="e">
        <f>IF(Calcul!$F35="SA",'Sound Power'!BC30,'Sound Power'!R30)</f>
        <v>#DIV/0!</v>
      </c>
      <c r="I30" s="76" t="e">
        <f>IF(Calcul!$F35="SA",'Sound Power'!BD30,'Sound Power'!S30)</f>
        <v>#DIV/0!</v>
      </c>
      <c r="J30" s="76" t="e">
        <f>IF(Calcul!$F35="SA",'Sound Power'!BE30,'Sound Power'!T30)</f>
        <v>#DIV/0!</v>
      </c>
      <c r="K30" s="76" t="e">
        <f>IF(Calcul!$F35="SA",'Sound Power'!BF30,'Sound Power'!U30)</f>
        <v>#DIV/0!</v>
      </c>
      <c r="L30" s="76" t="e">
        <f>IF(Calcul!$F35="SA",'Sound Power'!BG30,'Sound Power'!V30)</f>
        <v>#DIV/0!</v>
      </c>
      <c r="M30" s="76" t="e">
        <f>'Sound Power'!CI30</f>
        <v>#DIV/0!</v>
      </c>
      <c r="N30" s="76" t="e">
        <f>'Sound Power'!CJ30</f>
        <v>#DIV/0!</v>
      </c>
      <c r="O30" s="76" t="e">
        <f>'Sound Power'!CK30</f>
        <v>#DIV/0!</v>
      </c>
      <c r="P30" s="76" t="e">
        <f>'Sound Power'!CL30</f>
        <v>#DIV/0!</v>
      </c>
      <c r="Q30" s="76" t="e">
        <f>'Sound Power'!CM30</f>
        <v>#DIV/0!</v>
      </c>
      <c r="R30" s="76" t="e">
        <f>'Sound Power'!CN30</f>
        <v>#DIV/0!</v>
      </c>
      <c r="S30" s="76" t="e">
        <f>'Sound Power'!CO30</f>
        <v>#DIV/0!</v>
      </c>
      <c r="T30" s="76" t="e">
        <f>'Sound Power'!CP30</f>
        <v>#DIV/0!</v>
      </c>
      <c r="U30" s="73">
        <f t="shared" si="3"/>
        <v>0</v>
      </c>
      <c r="V30" s="73">
        <f t="shared" si="4"/>
        <v>0</v>
      </c>
      <c r="W30" s="76" t="e">
        <f>('ModelParams Lp'!B$4*10^'ModelParams Lp'!B$5*($U30/$V30)^'ModelParams Lp'!B$6)*3</f>
        <v>#DIV/0!</v>
      </c>
      <c r="X30" s="76" t="e">
        <f>('ModelParams Lp'!C$4*10^'ModelParams Lp'!C$5*($U30/$V30)^'ModelParams Lp'!C$6)*3</f>
        <v>#DIV/0!</v>
      </c>
      <c r="Y30" s="76" t="e">
        <f>('ModelParams Lp'!D$4*10^'ModelParams Lp'!D$5*($U30/$V30)^'ModelParams Lp'!D$6)*3</f>
        <v>#DIV/0!</v>
      </c>
      <c r="Z30" s="76" t="e">
        <f>('ModelParams Lp'!E$4*10^'ModelParams Lp'!E$5*($U30/$V30)^'ModelParams Lp'!E$6)*3</f>
        <v>#DIV/0!</v>
      </c>
      <c r="AA30" s="76" t="e">
        <f>('ModelParams Lp'!F$4*10^'ModelParams Lp'!F$5*($U30/$V30)^'ModelParams Lp'!F$6)*3</f>
        <v>#DIV/0!</v>
      </c>
      <c r="AB30" s="76" t="e">
        <f>('ModelParams Lp'!G$4*10^'ModelParams Lp'!G$5*($U30/$V30)^'ModelParams Lp'!G$6)*3</f>
        <v>#DIV/0!</v>
      </c>
      <c r="AC30" s="76" t="e">
        <f>('ModelParams Lp'!H$4*10^'ModelParams Lp'!H$5*($U30/$V30)^'ModelParams Lp'!H$6)*3</f>
        <v>#DIV/0!</v>
      </c>
      <c r="AD30" s="76" t="e">
        <f>('ModelParams Lp'!I$4*10^'ModelParams Lp'!I$5*($U30/$V30)^'ModelParams Lp'!I$6)*3</f>
        <v>#DIV/0!</v>
      </c>
      <c r="AE30" s="62" t="e">
        <f t="shared" si="5"/>
        <v>#DIV/0!</v>
      </c>
      <c r="AF30" s="62" t="e">
        <f>IF(AE30&lt;'ModelParams Lp'!$B$16,-1,IF(AE30&lt;'ModelParams Lp'!$C$16,0,IF(AE30&lt;'ModelParams Lp'!$D$16,1,IF(AE30&lt;'ModelParams Lp'!$E$16,2,IF(AE30&lt;'ModelParams Lp'!$F$16,3,IF(AE30&lt;'ModelParams Lp'!$G$16,4,IF(AE30&lt;'ModelParams Lp'!$H$16,5,6)))))))</f>
        <v>#DIV/0!</v>
      </c>
      <c r="AG30" s="76" t="e">
        <f ca="1">IF($AF30&gt;1,0,OFFSET('ModelParams Lp'!$C$12,0,-'Sound Pressure'!$AF30))</f>
        <v>#DIV/0!</v>
      </c>
      <c r="AH30" s="76" t="e">
        <f ca="1">IF($AF30&gt;2,0,OFFSET('ModelParams Lp'!$D$12,0,-'Sound Pressure'!$AF30))</f>
        <v>#DIV/0!</v>
      </c>
      <c r="AI30" s="76" t="e">
        <f ca="1">IF($AF30&gt;3,0,OFFSET('ModelParams Lp'!$E$12,0,-'Sound Pressure'!$AF30))</f>
        <v>#DIV/0!</v>
      </c>
      <c r="AJ30" s="76" t="e">
        <f ca="1">IF($AF30&gt;4,0,OFFSET('ModelParams Lp'!$F$12,0,-'Sound Pressure'!$AF30))</f>
        <v>#DIV/0!</v>
      </c>
      <c r="AK30" s="76" t="e">
        <f ca="1">IF($AF30&gt;3,0,OFFSET('ModelParams Lp'!$G$12,0,-'Sound Pressure'!$AF30))</f>
        <v>#DIV/0!</v>
      </c>
      <c r="AL30" s="76" t="e">
        <f ca="1">IF($AF30&gt;5,0,OFFSET('ModelParams Lp'!$H$12,0,-'Sound Pressure'!$AF30))</f>
        <v>#DIV/0!</v>
      </c>
      <c r="AM30" s="76" t="e">
        <f ca="1">IF($AF30&gt;6,0,OFFSET('ModelParams Lp'!$I$12,0,-'Sound Pressure'!$AF30))</f>
        <v>#DIV/0!</v>
      </c>
      <c r="AN30" s="76" t="e">
        <f ca="1">IF($AF30&gt;7,0,IF($AF$4&lt;0,3,OFFSET('ModelParams Lp'!$J$12,0,-'Sound Pressure'!$AF30)))</f>
        <v>#DIV/0!</v>
      </c>
      <c r="AO30" s="76" t="e">
        <f t="shared" si="6"/>
        <v>#DIV/0!</v>
      </c>
      <c r="AP30" s="76" t="e">
        <f t="shared" si="6"/>
        <v>#DIV/0!</v>
      </c>
      <c r="AQ30" s="76" t="e">
        <f t="shared" si="6"/>
        <v>#DIV/0!</v>
      </c>
      <c r="AR30" s="76" t="e">
        <f t="shared" si="6"/>
        <v>#DIV/0!</v>
      </c>
      <c r="AS30" s="76" t="e">
        <f t="shared" si="6"/>
        <v>#DIV/0!</v>
      </c>
      <c r="AT30" s="76" t="e">
        <f t="shared" si="6"/>
        <v>#DIV/0!</v>
      </c>
      <c r="AU30" s="76" t="e">
        <f t="shared" si="6"/>
        <v>#DIV/0!</v>
      </c>
      <c r="AV30" s="76" t="e">
        <f t="shared" si="6"/>
        <v>#DIV/0!</v>
      </c>
      <c r="AW30" s="76">
        <f>'ModelParams Lp'!B$22</f>
        <v>4</v>
      </c>
      <c r="AX30" s="76">
        <f>'ModelParams Lp'!C$22</f>
        <v>2</v>
      </c>
      <c r="AY30" s="76">
        <f>'ModelParams Lp'!D$22</f>
        <v>1</v>
      </c>
      <c r="AZ30" s="76">
        <f>'ModelParams Lp'!E$22</f>
        <v>0</v>
      </c>
      <c r="BA30" s="76">
        <f>'ModelParams Lp'!F$22</f>
        <v>0</v>
      </c>
      <c r="BB30" s="76">
        <f>'ModelParams Lp'!G$22</f>
        <v>0</v>
      </c>
      <c r="BC30" s="76">
        <f>'ModelParams Lp'!H$22</f>
        <v>0</v>
      </c>
      <c r="BD30" s="76">
        <f>'ModelParams Lp'!I$22</f>
        <v>0</v>
      </c>
      <c r="BE30" s="76">
        <f>-10*LOG(2/(4*PI()*2^2)+4/(0.163*(Calcul!$J35*Calcul!$K35)/VLOOKUP(Calcul!$H35,'ModelParams Lp'!$E$37:$F$39,2,0)))</f>
        <v>10.69392464651435</v>
      </c>
      <c r="BF30" s="76">
        <f>-10*LOG(2/(4*PI()*2^2)+4/(0.163*(Calcul!$J35*Calcul!$K35)/VLOOKUP(Calcul!$H35,'ModelParams Lp'!$E$37:$F$39,2,0)))</f>
        <v>10.69392464651435</v>
      </c>
      <c r="BG30" s="76">
        <f>-10*LOG(2/(4*PI()*2^2)+4/(0.163*(Calcul!$J35*Calcul!$K35)/VLOOKUP(Calcul!$H35,'ModelParams Lp'!$E$37:$F$39,2,0)))</f>
        <v>10.69392464651435</v>
      </c>
      <c r="BH30" s="76">
        <f>-10*LOG(2/(4*PI()*2^2)+4/(0.163*(Calcul!$J35*Calcul!$K35)/VLOOKUP(Calcul!$H35,'ModelParams Lp'!$E$37:$F$39,2,0)))</f>
        <v>10.69392464651435</v>
      </c>
      <c r="BI30" s="76">
        <f>-10*LOG(2/(4*PI()*2^2)+4/(0.163*(Calcul!$J35*Calcul!$K35)/VLOOKUP(Calcul!$H35,'ModelParams Lp'!$E$37:$F$39,2,0)))</f>
        <v>10.69392464651435</v>
      </c>
      <c r="BJ30" s="76">
        <f>-10*LOG(2/(4*PI()*2^2)+4/(0.163*(Calcul!$J35*Calcul!$K35)/VLOOKUP(Calcul!$H35,'ModelParams Lp'!$E$37:$F$39,2,0)))</f>
        <v>10.69392464651435</v>
      </c>
      <c r="BK30" s="76">
        <f>-10*LOG(2/(4*PI()*2^2)+4/(0.163*(Calcul!$J35*Calcul!$K35)/VLOOKUP(Calcul!$H35,'ModelParams Lp'!$E$37:$F$39,2,0)))</f>
        <v>10.69392464651435</v>
      </c>
      <c r="BL30" s="76">
        <f>-10*LOG(2/(4*PI()*2^2)+4/(0.163*(Calcul!$J35*Calcul!$K35)/VLOOKUP(Calcul!$H35,'ModelParams Lp'!$E$37:$F$39,2,0)))</f>
        <v>10.69392464651435</v>
      </c>
      <c r="BM30" s="76">
        <f>VLOOKUP(Calcul!$I35,'ModelParams Lp'!$D$28:$O$32,5,0)+BE30</f>
        <v>10.69392464651435</v>
      </c>
      <c r="BN30" s="76">
        <f>VLOOKUP(Calcul!$I35,'ModelParams Lp'!$D$28:$O$32,6,0)+BF30</f>
        <v>13.69392464651435</v>
      </c>
      <c r="BO30" s="76">
        <f>VLOOKUP(Calcul!$I35,'ModelParams Lp'!$D$28:$O$32,7,0)+BG30</f>
        <v>21.69392464651435</v>
      </c>
      <c r="BP30" s="76">
        <f>VLOOKUP(Calcul!$I35,'ModelParams Lp'!$D$28:$O$32,8,0)+BH30</f>
        <v>29.69392464651435</v>
      </c>
      <c r="BQ30" s="76">
        <f>VLOOKUP(Calcul!$I35,'ModelParams Lp'!$D$28:$O$32,9,0)+BI30</f>
        <v>33.693924646514347</v>
      </c>
      <c r="BR30" s="76">
        <f>VLOOKUP(Calcul!$I35,'ModelParams Lp'!$D$28:$O$32,10,0)+BJ30</f>
        <v>33.693924646514347</v>
      </c>
      <c r="BS30" s="76">
        <f>VLOOKUP(Calcul!$I35,'ModelParams Lp'!$D$28:$O$32,11,0)+BK30</f>
        <v>33.693924646514347</v>
      </c>
      <c r="BT30" s="76">
        <f>VLOOKUP(Calcul!$I35,'ModelParams Lp'!$D$28:$O$32,12,0)+BL30</f>
        <v>33.693924646514347</v>
      </c>
      <c r="BU30" s="75" t="e">
        <f t="shared" ca="1" si="7"/>
        <v>#DIV/0!</v>
      </c>
      <c r="BV30" s="75" t="e">
        <f t="shared" ca="1" si="8"/>
        <v>#DIV/0!</v>
      </c>
      <c r="BW30" s="75" t="e">
        <f t="shared" ca="1" si="9"/>
        <v>#DIV/0!</v>
      </c>
      <c r="BX30" s="75" t="e">
        <f t="shared" ca="1" si="10"/>
        <v>#DIV/0!</v>
      </c>
      <c r="BY30" s="75" t="e">
        <f t="shared" ca="1" si="11"/>
        <v>#DIV/0!</v>
      </c>
      <c r="BZ30" s="75" t="e">
        <f t="shared" ca="1" si="12"/>
        <v>#DIV/0!</v>
      </c>
      <c r="CA30" s="75" t="e">
        <f t="shared" ca="1" si="13"/>
        <v>#DIV/0!</v>
      </c>
      <c r="CB30" s="75" t="e">
        <f t="shared" ca="1" si="14"/>
        <v>#DIV/0!</v>
      </c>
      <c r="CC30" s="26" t="e">
        <f ca="1">10*LOG10(IF(BU30="",0,POWER(10,((BU30+'ModelParams Lw'!$O$4)/10))) +IF(BV30="",0,POWER(10,((BV30+'ModelParams Lw'!$P$4)/10))) +IF(BW30="",0,POWER(10,((BW30+'ModelParams Lw'!$Q$4)/10))) +IF(BX30="",0,POWER(10,((BX30+'ModelParams Lw'!$R$4)/10))) +IF(BY30="",0,POWER(10,((BY30+'ModelParams Lw'!$S$4)/10))) +IF(BZ30="",0,POWER(10,((BZ30+'ModelParams Lw'!$T$4)/10))) +IF(CA30="",0,POWER(10,((CA30+'ModelParams Lw'!$U$4)/10)))+IF(CB30="",0,POWER(10,((CB30+'ModelParams Lw'!$V$4)/10))))</f>
        <v>#DIV/0!</v>
      </c>
      <c r="CD30" s="26" t="e">
        <f t="shared" ca="1" si="15"/>
        <v>#DIV/0!</v>
      </c>
      <c r="CE30" s="26" t="e">
        <f ca="1">(BU30-'ModelParams Lw'!O$10)/'ModelParams Lw'!O$11</f>
        <v>#DIV/0!</v>
      </c>
      <c r="CF30" s="26" t="e">
        <f ca="1">(BV30-'ModelParams Lw'!P$10)/'ModelParams Lw'!P$11</f>
        <v>#DIV/0!</v>
      </c>
      <c r="CG30" s="26" t="e">
        <f ca="1">(BW30-'ModelParams Lw'!Q$10)/'ModelParams Lw'!Q$11</f>
        <v>#DIV/0!</v>
      </c>
      <c r="CH30" s="26" t="e">
        <f ca="1">(BX30-'ModelParams Lw'!R$10)/'ModelParams Lw'!R$11</f>
        <v>#DIV/0!</v>
      </c>
      <c r="CI30" s="26" t="e">
        <f ca="1">(BY30-'ModelParams Lw'!S$10)/'ModelParams Lw'!S$11</f>
        <v>#DIV/0!</v>
      </c>
      <c r="CJ30" s="26" t="e">
        <f ca="1">(BZ30-'ModelParams Lw'!T$10)/'ModelParams Lw'!T$11</f>
        <v>#DIV/0!</v>
      </c>
      <c r="CK30" s="26" t="e">
        <f ca="1">(CA30-'ModelParams Lw'!U$10)/'ModelParams Lw'!U$11</f>
        <v>#DIV/0!</v>
      </c>
      <c r="CL30" s="26" t="e">
        <f ca="1">(CB30-'ModelParams Lw'!V$10)/'ModelParams Lw'!V$11</f>
        <v>#DIV/0!</v>
      </c>
      <c r="CM30" s="75" t="e">
        <f t="shared" si="16"/>
        <v>#DIV/0!</v>
      </c>
      <c r="CN30" s="75" t="e">
        <f t="shared" si="17"/>
        <v>#DIV/0!</v>
      </c>
      <c r="CO30" s="75" t="e">
        <f t="shared" si="23"/>
        <v>#DIV/0!</v>
      </c>
      <c r="CP30" s="75" t="e">
        <f t="shared" si="18"/>
        <v>#DIV/0!</v>
      </c>
      <c r="CQ30" s="75" t="e">
        <f t="shared" si="19"/>
        <v>#DIV/0!</v>
      </c>
      <c r="CR30" s="75" t="e">
        <f t="shared" si="20"/>
        <v>#DIV/0!</v>
      </c>
      <c r="CS30" s="75" t="e">
        <f t="shared" si="21"/>
        <v>#DIV/0!</v>
      </c>
      <c r="CT30" s="75" t="e">
        <f t="shared" si="22"/>
        <v>#DIV/0!</v>
      </c>
      <c r="CU30" s="26" t="e">
        <f>10*LOG10(IF(CM30="",0,POWER(10,((CM30+'ModelParams Lw'!$O$4)/10))) +IF(CN30="",0,POWER(10,((CN30+'ModelParams Lw'!$P$4)/10))) +IF(CO30="",0,POWER(10,((CO30+'ModelParams Lw'!$Q$4)/10))) +IF(CP30="",0,POWER(10,((CP30+'ModelParams Lw'!$R$4)/10))) +IF(CQ30="",0,POWER(10,((CQ30+'ModelParams Lw'!$S$4)/10))) +IF(CR30="",0,POWER(10,((CR30+'ModelParams Lw'!$T$4)/10))) +IF(CS30="",0,POWER(10,((CS30+'ModelParams Lw'!$U$4)/10)))+IF(CT30="",0,POWER(10,((CT30+'ModelParams Lw'!$V$4)/10))))</f>
        <v>#DIV/0!</v>
      </c>
      <c r="CV30" s="26" t="e">
        <f t="shared" si="24"/>
        <v>#DIV/0!</v>
      </c>
      <c r="CW30" s="26" t="e">
        <f>(CM30-'ModelParams Lw'!O$10)/'ModelParams Lw'!O$11</f>
        <v>#DIV/0!</v>
      </c>
      <c r="CX30" s="26" t="e">
        <f>(CN30-'ModelParams Lw'!P$10)/'ModelParams Lw'!P$11</f>
        <v>#DIV/0!</v>
      </c>
      <c r="CY30" s="26" t="e">
        <f>(CO30-'ModelParams Lw'!Q$10)/'ModelParams Lw'!Q$11</f>
        <v>#DIV/0!</v>
      </c>
      <c r="CZ30" s="26" t="e">
        <f>(CP30-'ModelParams Lw'!R$10)/'ModelParams Lw'!R$11</f>
        <v>#DIV/0!</v>
      </c>
      <c r="DA30" s="26" t="e">
        <f>(CQ30-'ModelParams Lw'!S$10)/'ModelParams Lw'!S$11</f>
        <v>#DIV/0!</v>
      </c>
      <c r="DB30" s="26" t="e">
        <f>(CR30-'ModelParams Lw'!T$10)/'ModelParams Lw'!T$11</f>
        <v>#DIV/0!</v>
      </c>
      <c r="DC30" s="26" t="e">
        <f>(CS30-'ModelParams Lw'!U$10)/'ModelParams Lw'!U$11</f>
        <v>#DIV/0!</v>
      </c>
      <c r="DD30" s="26" t="e">
        <f>(CT30-'ModelParams Lw'!V$10)/'ModelParams Lw'!V$11</f>
        <v>#DIV/0!</v>
      </c>
    </row>
    <row r="31" spans="1:108" x14ac:dyDescent="0.25">
      <c r="A31" s="13">
        <f>'Sound Power'!B31</f>
        <v>0</v>
      </c>
      <c r="B31" s="13">
        <f>'Sound Power'!D31</f>
        <v>0</v>
      </c>
      <c r="C31" s="13">
        <f>'Sound Power'!E31</f>
        <v>0</v>
      </c>
      <c r="D31" s="13">
        <f>'Sound Power'!F31</f>
        <v>0</v>
      </c>
      <c r="E31" s="76" t="e">
        <f>IF(Calcul!$F36="SA",'Sound Power'!AZ31,'Sound Power'!O31)</f>
        <v>#DIV/0!</v>
      </c>
      <c r="F31" s="76" t="e">
        <f>IF(Calcul!$F36="SA",'Sound Power'!BA31,'Sound Power'!P31)</f>
        <v>#DIV/0!</v>
      </c>
      <c r="G31" s="76" t="e">
        <f>IF(Calcul!$F36="SA",'Sound Power'!BB31,'Sound Power'!Q31)</f>
        <v>#DIV/0!</v>
      </c>
      <c r="H31" s="76" t="e">
        <f>IF(Calcul!$F36="SA",'Sound Power'!BC31,'Sound Power'!R31)</f>
        <v>#DIV/0!</v>
      </c>
      <c r="I31" s="76" t="e">
        <f>IF(Calcul!$F36="SA",'Sound Power'!BD31,'Sound Power'!S31)</f>
        <v>#DIV/0!</v>
      </c>
      <c r="J31" s="76" t="e">
        <f>IF(Calcul!$F36="SA",'Sound Power'!BE31,'Sound Power'!T31)</f>
        <v>#DIV/0!</v>
      </c>
      <c r="K31" s="76" t="e">
        <f>IF(Calcul!$F36="SA",'Sound Power'!BF31,'Sound Power'!U31)</f>
        <v>#DIV/0!</v>
      </c>
      <c r="L31" s="76" t="e">
        <f>IF(Calcul!$F36="SA",'Sound Power'!BG31,'Sound Power'!V31)</f>
        <v>#DIV/0!</v>
      </c>
      <c r="M31" s="76" t="e">
        <f>'Sound Power'!CI31</f>
        <v>#DIV/0!</v>
      </c>
      <c r="N31" s="76" t="e">
        <f>'Sound Power'!CJ31</f>
        <v>#DIV/0!</v>
      </c>
      <c r="O31" s="76" t="e">
        <f>'Sound Power'!CK31</f>
        <v>#DIV/0!</v>
      </c>
      <c r="P31" s="76" t="e">
        <f>'Sound Power'!CL31</f>
        <v>#DIV/0!</v>
      </c>
      <c r="Q31" s="76" t="e">
        <f>'Sound Power'!CM31</f>
        <v>#DIV/0!</v>
      </c>
      <c r="R31" s="76" t="e">
        <f>'Sound Power'!CN31</f>
        <v>#DIV/0!</v>
      </c>
      <c r="S31" s="76" t="e">
        <f>'Sound Power'!CO31</f>
        <v>#DIV/0!</v>
      </c>
      <c r="T31" s="76" t="e">
        <f>'Sound Power'!CP31</f>
        <v>#DIV/0!</v>
      </c>
      <c r="U31" s="73">
        <f t="shared" si="3"/>
        <v>0</v>
      </c>
      <c r="V31" s="73">
        <f t="shared" si="4"/>
        <v>0</v>
      </c>
      <c r="W31" s="76" t="e">
        <f>('ModelParams Lp'!B$4*10^'ModelParams Lp'!B$5*($U31/$V31)^'ModelParams Lp'!B$6)*3</f>
        <v>#DIV/0!</v>
      </c>
      <c r="X31" s="76" t="e">
        <f>('ModelParams Lp'!C$4*10^'ModelParams Lp'!C$5*($U31/$V31)^'ModelParams Lp'!C$6)*3</f>
        <v>#DIV/0!</v>
      </c>
      <c r="Y31" s="76" t="e">
        <f>('ModelParams Lp'!D$4*10^'ModelParams Lp'!D$5*($U31/$V31)^'ModelParams Lp'!D$6)*3</f>
        <v>#DIV/0!</v>
      </c>
      <c r="Z31" s="76" t="e">
        <f>('ModelParams Lp'!E$4*10^'ModelParams Lp'!E$5*($U31/$V31)^'ModelParams Lp'!E$6)*3</f>
        <v>#DIV/0!</v>
      </c>
      <c r="AA31" s="76" t="e">
        <f>('ModelParams Lp'!F$4*10^'ModelParams Lp'!F$5*($U31/$V31)^'ModelParams Lp'!F$6)*3</f>
        <v>#DIV/0!</v>
      </c>
      <c r="AB31" s="76" t="e">
        <f>('ModelParams Lp'!G$4*10^'ModelParams Lp'!G$5*($U31/$V31)^'ModelParams Lp'!G$6)*3</f>
        <v>#DIV/0!</v>
      </c>
      <c r="AC31" s="76" t="e">
        <f>('ModelParams Lp'!H$4*10^'ModelParams Lp'!H$5*($U31/$V31)^'ModelParams Lp'!H$6)*3</f>
        <v>#DIV/0!</v>
      </c>
      <c r="AD31" s="76" t="e">
        <f>('ModelParams Lp'!I$4*10^'ModelParams Lp'!I$5*($U31/$V31)^'ModelParams Lp'!I$6)*3</f>
        <v>#DIV/0!</v>
      </c>
      <c r="AE31" s="62" t="e">
        <f t="shared" si="5"/>
        <v>#DIV/0!</v>
      </c>
      <c r="AF31" s="62" t="e">
        <f>IF(AE31&lt;'ModelParams Lp'!$B$16,-1,IF(AE31&lt;'ModelParams Lp'!$C$16,0,IF(AE31&lt;'ModelParams Lp'!$D$16,1,IF(AE31&lt;'ModelParams Lp'!$E$16,2,IF(AE31&lt;'ModelParams Lp'!$F$16,3,IF(AE31&lt;'ModelParams Lp'!$G$16,4,IF(AE31&lt;'ModelParams Lp'!$H$16,5,6)))))))</f>
        <v>#DIV/0!</v>
      </c>
      <c r="AG31" s="76" t="e">
        <f ca="1">IF($AF31&gt;1,0,OFFSET('ModelParams Lp'!$C$12,0,-'Sound Pressure'!$AF31))</f>
        <v>#DIV/0!</v>
      </c>
      <c r="AH31" s="76" t="e">
        <f ca="1">IF($AF31&gt;2,0,OFFSET('ModelParams Lp'!$D$12,0,-'Sound Pressure'!$AF31))</f>
        <v>#DIV/0!</v>
      </c>
      <c r="AI31" s="76" t="e">
        <f ca="1">IF($AF31&gt;3,0,OFFSET('ModelParams Lp'!$E$12,0,-'Sound Pressure'!$AF31))</f>
        <v>#DIV/0!</v>
      </c>
      <c r="AJ31" s="76" t="e">
        <f ca="1">IF($AF31&gt;4,0,OFFSET('ModelParams Lp'!$F$12,0,-'Sound Pressure'!$AF31))</f>
        <v>#DIV/0!</v>
      </c>
      <c r="AK31" s="76" t="e">
        <f ca="1">IF($AF31&gt;3,0,OFFSET('ModelParams Lp'!$G$12,0,-'Sound Pressure'!$AF31))</f>
        <v>#DIV/0!</v>
      </c>
      <c r="AL31" s="76" t="e">
        <f ca="1">IF($AF31&gt;5,0,OFFSET('ModelParams Lp'!$H$12,0,-'Sound Pressure'!$AF31))</f>
        <v>#DIV/0!</v>
      </c>
      <c r="AM31" s="76" t="e">
        <f ca="1">IF($AF31&gt;6,0,OFFSET('ModelParams Lp'!$I$12,0,-'Sound Pressure'!$AF31))</f>
        <v>#DIV/0!</v>
      </c>
      <c r="AN31" s="76" t="e">
        <f ca="1">IF($AF31&gt;7,0,IF($AF$4&lt;0,3,OFFSET('ModelParams Lp'!$J$12,0,-'Sound Pressure'!$AF31)))</f>
        <v>#DIV/0!</v>
      </c>
      <c r="AO31" s="76" t="e">
        <f t="shared" si="6"/>
        <v>#DIV/0!</v>
      </c>
      <c r="AP31" s="76" t="e">
        <f t="shared" si="6"/>
        <v>#DIV/0!</v>
      </c>
      <c r="AQ31" s="76" t="e">
        <f t="shared" si="6"/>
        <v>#DIV/0!</v>
      </c>
      <c r="AR31" s="76" t="e">
        <f t="shared" si="6"/>
        <v>#DIV/0!</v>
      </c>
      <c r="AS31" s="76" t="e">
        <f t="shared" si="6"/>
        <v>#DIV/0!</v>
      </c>
      <c r="AT31" s="76" t="e">
        <f t="shared" si="6"/>
        <v>#DIV/0!</v>
      </c>
      <c r="AU31" s="76" t="e">
        <f t="shared" si="6"/>
        <v>#DIV/0!</v>
      </c>
      <c r="AV31" s="76" t="e">
        <f t="shared" si="6"/>
        <v>#DIV/0!</v>
      </c>
      <c r="AW31" s="76">
        <f>'ModelParams Lp'!B$22</f>
        <v>4</v>
      </c>
      <c r="AX31" s="76">
        <f>'ModelParams Lp'!C$22</f>
        <v>2</v>
      </c>
      <c r="AY31" s="76">
        <f>'ModelParams Lp'!D$22</f>
        <v>1</v>
      </c>
      <c r="AZ31" s="76">
        <f>'ModelParams Lp'!E$22</f>
        <v>0</v>
      </c>
      <c r="BA31" s="76">
        <f>'ModelParams Lp'!F$22</f>
        <v>0</v>
      </c>
      <c r="BB31" s="76">
        <f>'ModelParams Lp'!G$22</f>
        <v>0</v>
      </c>
      <c r="BC31" s="76">
        <f>'ModelParams Lp'!H$22</f>
        <v>0</v>
      </c>
      <c r="BD31" s="76">
        <f>'ModelParams Lp'!I$22</f>
        <v>0</v>
      </c>
      <c r="BE31" s="76">
        <f>-10*LOG(2/(4*PI()*2^2)+4/(0.163*(Calcul!$J36*Calcul!$K36)/VLOOKUP(Calcul!$H36,'ModelParams Lp'!$E$37:$F$39,2,0)))</f>
        <v>10.69392464651435</v>
      </c>
      <c r="BF31" s="76">
        <f>-10*LOG(2/(4*PI()*2^2)+4/(0.163*(Calcul!$J36*Calcul!$K36)/VLOOKUP(Calcul!$H36,'ModelParams Lp'!$E$37:$F$39,2,0)))</f>
        <v>10.69392464651435</v>
      </c>
      <c r="BG31" s="76">
        <f>-10*LOG(2/(4*PI()*2^2)+4/(0.163*(Calcul!$J36*Calcul!$K36)/VLOOKUP(Calcul!$H36,'ModelParams Lp'!$E$37:$F$39,2,0)))</f>
        <v>10.69392464651435</v>
      </c>
      <c r="BH31" s="76">
        <f>-10*LOG(2/(4*PI()*2^2)+4/(0.163*(Calcul!$J36*Calcul!$K36)/VLOOKUP(Calcul!$H36,'ModelParams Lp'!$E$37:$F$39,2,0)))</f>
        <v>10.69392464651435</v>
      </c>
      <c r="BI31" s="76">
        <f>-10*LOG(2/(4*PI()*2^2)+4/(0.163*(Calcul!$J36*Calcul!$K36)/VLOOKUP(Calcul!$H36,'ModelParams Lp'!$E$37:$F$39,2,0)))</f>
        <v>10.69392464651435</v>
      </c>
      <c r="BJ31" s="76">
        <f>-10*LOG(2/(4*PI()*2^2)+4/(0.163*(Calcul!$J36*Calcul!$K36)/VLOOKUP(Calcul!$H36,'ModelParams Lp'!$E$37:$F$39,2,0)))</f>
        <v>10.69392464651435</v>
      </c>
      <c r="BK31" s="76">
        <f>-10*LOG(2/(4*PI()*2^2)+4/(0.163*(Calcul!$J36*Calcul!$K36)/VLOOKUP(Calcul!$H36,'ModelParams Lp'!$E$37:$F$39,2,0)))</f>
        <v>10.69392464651435</v>
      </c>
      <c r="BL31" s="76">
        <f>-10*LOG(2/(4*PI()*2^2)+4/(0.163*(Calcul!$J36*Calcul!$K36)/VLOOKUP(Calcul!$H36,'ModelParams Lp'!$E$37:$F$39,2,0)))</f>
        <v>10.69392464651435</v>
      </c>
      <c r="BM31" s="76">
        <f>VLOOKUP(Calcul!$I36,'ModelParams Lp'!$D$28:$O$32,5,0)+BE31</f>
        <v>10.69392464651435</v>
      </c>
      <c r="BN31" s="76">
        <f>VLOOKUP(Calcul!$I36,'ModelParams Lp'!$D$28:$O$32,6,0)+BF31</f>
        <v>13.69392464651435</v>
      </c>
      <c r="BO31" s="76">
        <f>VLOOKUP(Calcul!$I36,'ModelParams Lp'!$D$28:$O$32,7,0)+BG31</f>
        <v>21.69392464651435</v>
      </c>
      <c r="BP31" s="76">
        <f>VLOOKUP(Calcul!$I36,'ModelParams Lp'!$D$28:$O$32,8,0)+BH31</f>
        <v>29.69392464651435</v>
      </c>
      <c r="BQ31" s="76">
        <f>VLOOKUP(Calcul!$I36,'ModelParams Lp'!$D$28:$O$32,9,0)+BI31</f>
        <v>33.693924646514347</v>
      </c>
      <c r="BR31" s="76">
        <f>VLOOKUP(Calcul!$I36,'ModelParams Lp'!$D$28:$O$32,10,0)+BJ31</f>
        <v>33.693924646514347</v>
      </c>
      <c r="BS31" s="76">
        <f>VLOOKUP(Calcul!$I36,'ModelParams Lp'!$D$28:$O$32,11,0)+BK31</f>
        <v>33.693924646514347</v>
      </c>
      <c r="BT31" s="76">
        <f>VLOOKUP(Calcul!$I36,'ModelParams Lp'!$D$28:$O$32,12,0)+BL31</f>
        <v>33.693924646514347</v>
      </c>
      <c r="BU31" s="75" t="e">
        <f t="shared" ca="1" si="7"/>
        <v>#DIV/0!</v>
      </c>
      <c r="BV31" s="75" t="e">
        <f t="shared" ca="1" si="8"/>
        <v>#DIV/0!</v>
      </c>
      <c r="BW31" s="75" t="e">
        <f t="shared" ca="1" si="9"/>
        <v>#DIV/0!</v>
      </c>
      <c r="BX31" s="75" t="e">
        <f t="shared" ca="1" si="10"/>
        <v>#DIV/0!</v>
      </c>
      <c r="BY31" s="75" t="e">
        <f t="shared" ca="1" si="11"/>
        <v>#DIV/0!</v>
      </c>
      <c r="BZ31" s="75" t="e">
        <f t="shared" ca="1" si="12"/>
        <v>#DIV/0!</v>
      </c>
      <c r="CA31" s="75" t="e">
        <f t="shared" ca="1" si="13"/>
        <v>#DIV/0!</v>
      </c>
      <c r="CB31" s="75" t="e">
        <f t="shared" ca="1" si="14"/>
        <v>#DIV/0!</v>
      </c>
      <c r="CC31" s="26" t="e">
        <f ca="1">10*LOG10(IF(BU31="",0,POWER(10,((BU31+'ModelParams Lw'!$O$4)/10))) +IF(BV31="",0,POWER(10,((BV31+'ModelParams Lw'!$P$4)/10))) +IF(BW31="",0,POWER(10,((BW31+'ModelParams Lw'!$Q$4)/10))) +IF(BX31="",0,POWER(10,((BX31+'ModelParams Lw'!$R$4)/10))) +IF(BY31="",0,POWER(10,((BY31+'ModelParams Lw'!$S$4)/10))) +IF(BZ31="",0,POWER(10,((BZ31+'ModelParams Lw'!$T$4)/10))) +IF(CA31="",0,POWER(10,((CA31+'ModelParams Lw'!$U$4)/10)))+IF(CB31="",0,POWER(10,((CB31+'ModelParams Lw'!$V$4)/10))))</f>
        <v>#DIV/0!</v>
      </c>
      <c r="CD31" s="26" t="e">
        <f t="shared" ca="1" si="15"/>
        <v>#DIV/0!</v>
      </c>
      <c r="CE31" s="26" t="e">
        <f ca="1">(BU31-'ModelParams Lw'!O$10)/'ModelParams Lw'!O$11</f>
        <v>#DIV/0!</v>
      </c>
      <c r="CF31" s="26" t="e">
        <f ca="1">(BV31-'ModelParams Lw'!P$10)/'ModelParams Lw'!P$11</f>
        <v>#DIV/0!</v>
      </c>
      <c r="CG31" s="26" t="e">
        <f ca="1">(BW31-'ModelParams Lw'!Q$10)/'ModelParams Lw'!Q$11</f>
        <v>#DIV/0!</v>
      </c>
      <c r="CH31" s="26" t="e">
        <f ca="1">(BX31-'ModelParams Lw'!R$10)/'ModelParams Lw'!R$11</f>
        <v>#DIV/0!</v>
      </c>
      <c r="CI31" s="26" t="e">
        <f ca="1">(BY31-'ModelParams Lw'!S$10)/'ModelParams Lw'!S$11</f>
        <v>#DIV/0!</v>
      </c>
      <c r="CJ31" s="26" t="e">
        <f ca="1">(BZ31-'ModelParams Lw'!T$10)/'ModelParams Lw'!T$11</f>
        <v>#DIV/0!</v>
      </c>
      <c r="CK31" s="26" t="e">
        <f ca="1">(CA31-'ModelParams Lw'!U$10)/'ModelParams Lw'!U$11</f>
        <v>#DIV/0!</v>
      </c>
      <c r="CL31" s="26" t="e">
        <f ca="1">(CB31-'ModelParams Lw'!V$10)/'ModelParams Lw'!V$11</f>
        <v>#DIV/0!</v>
      </c>
      <c r="CM31" s="75" t="e">
        <f t="shared" si="16"/>
        <v>#DIV/0!</v>
      </c>
      <c r="CN31" s="75" t="e">
        <f t="shared" si="17"/>
        <v>#DIV/0!</v>
      </c>
      <c r="CO31" s="75" t="e">
        <f t="shared" si="23"/>
        <v>#DIV/0!</v>
      </c>
      <c r="CP31" s="75" t="e">
        <f t="shared" si="18"/>
        <v>#DIV/0!</v>
      </c>
      <c r="CQ31" s="75" t="e">
        <f t="shared" si="19"/>
        <v>#DIV/0!</v>
      </c>
      <c r="CR31" s="75" t="e">
        <f t="shared" si="20"/>
        <v>#DIV/0!</v>
      </c>
      <c r="CS31" s="75" t="e">
        <f t="shared" si="21"/>
        <v>#DIV/0!</v>
      </c>
      <c r="CT31" s="75" t="e">
        <f t="shared" si="22"/>
        <v>#DIV/0!</v>
      </c>
      <c r="CU31" s="26" t="e">
        <f>10*LOG10(IF(CM31="",0,POWER(10,((CM31+'ModelParams Lw'!$O$4)/10))) +IF(CN31="",0,POWER(10,((CN31+'ModelParams Lw'!$P$4)/10))) +IF(CO31="",0,POWER(10,((CO31+'ModelParams Lw'!$Q$4)/10))) +IF(CP31="",0,POWER(10,((CP31+'ModelParams Lw'!$R$4)/10))) +IF(CQ31="",0,POWER(10,((CQ31+'ModelParams Lw'!$S$4)/10))) +IF(CR31="",0,POWER(10,((CR31+'ModelParams Lw'!$T$4)/10))) +IF(CS31="",0,POWER(10,((CS31+'ModelParams Lw'!$U$4)/10)))+IF(CT31="",0,POWER(10,((CT31+'ModelParams Lw'!$V$4)/10))))</f>
        <v>#DIV/0!</v>
      </c>
      <c r="CV31" s="26" t="e">
        <f t="shared" si="24"/>
        <v>#DIV/0!</v>
      </c>
      <c r="CW31" s="26" t="e">
        <f>(CM31-'ModelParams Lw'!O$10)/'ModelParams Lw'!O$11</f>
        <v>#DIV/0!</v>
      </c>
      <c r="CX31" s="26" t="e">
        <f>(CN31-'ModelParams Lw'!P$10)/'ModelParams Lw'!P$11</f>
        <v>#DIV/0!</v>
      </c>
      <c r="CY31" s="26" t="e">
        <f>(CO31-'ModelParams Lw'!Q$10)/'ModelParams Lw'!Q$11</f>
        <v>#DIV/0!</v>
      </c>
      <c r="CZ31" s="26" t="e">
        <f>(CP31-'ModelParams Lw'!R$10)/'ModelParams Lw'!R$11</f>
        <v>#DIV/0!</v>
      </c>
      <c r="DA31" s="26" t="e">
        <f>(CQ31-'ModelParams Lw'!S$10)/'ModelParams Lw'!S$11</f>
        <v>#DIV/0!</v>
      </c>
      <c r="DB31" s="26" t="e">
        <f>(CR31-'ModelParams Lw'!T$10)/'ModelParams Lw'!T$11</f>
        <v>#DIV/0!</v>
      </c>
      <c r="DC31" s="26" t="e">
        <f>(CS31-'ModelParams Lw'!U$10)/'ModelParams Lw'!U$11</f>
        <v>#DIV/0!</v>
      </c>
      <c r="DD31" s="26" t="e">
        <f>(CT31-'ModelParams Lw'!V$10)/'ModelParams Lw'!V$11</f>
        <v>#DIV/0!</v>
      </c>
    </row>
    <row r="32" spans="1:108" x14ac:dyDescent="0.25">
      <c r="A32" s="13">
        <f>'Sound Power'!B32</f>
        <v>0</v>
      </c>
      <c r="B32" s="13">
        <f>'Sound Power'!D32</f>
        <v>0</v>
      </c>
      <c r="C32" s="13">
        <f>'Sound Power'!E32</f>
        <v>0</v>
      </c>
      <c r="D32" s="13">
        <f>'Sound Power'!F32</f>
        <v>0</v>
      </c>
      <c r="E32" s="76" t="e">
        <f>IF(Calcul!$F37="SA",'Sound Power'!AZ32,'Sound Power'!O32)</f>
        <v>#DIV/0!</v>
      </c>
      <c r="F32" s="76" t="e">
        <f>IF(Calcul!$F37="SA",'Sound Power'!BA32,'Sound Power'!P32)</f>
        <v>#DIV/0!</v>
      </c>
      <c r="G32" s="76" t="e">
        <f>IF(Calcul!$F37="SA",'Sound Power'!BB32,'Sound Power'!Q32)</f>
        <v>#DIV/0!</v>
      </c>
      <c r="H32" s="76" t="e">
        <f>IF(Calcul!$F37="SA",'Sound Power'!BC32,'Sound Power'!R32)</f>
        <v>#DIV/0!</v>
      </c>
      <c r="I32" s="76" t="e">
        <f>IF(Calcul!$F37="SA",'Sound Power'!BD32,'Sound Power'!S32)</f>
        <v>#DIV/0!</v>
      </c>
      <c r="J32" s="76" t="e">
        <f>IF(Calcul!$F37="SA",'Sound Power'!BE32,'Sound Power'!T32)</f>
        <v>#DIV/0!</v>
      </c>
      <c r="K32" s="76" t="e">
        <f>IF(Calcul!$F37="SA",'Sound Power'!BF32,'Sound Power'!U32)</f>
        <v>#DIV/0!</v>
      </c>
      <c r="L32" s="76" t="e">
        <f>IF(Calcul!$F37="SA",'Sound Power'!BG32,'Sound Power'!V32)</f>
        <v>#DIV/0!</v>
      </c>
      <c r="M32" s="76" t="e">
        <f>'Sound Power'!CI32</f>
        <v>#DIV/0!</v>
      </c>
      <c r="N32" s="76" t="e">
        <f>'Sound Power'!CJ32</f>
        <v>#DIV/0!</v>
      </c>
      <c r="O32" s="76" t="e">
        <f>'Sound Power'!CK32</f>
        <v>#DIV/0!</v>
      </c>
      <c r="P32" s="76" t="e">
        <f>'Sound Power'!CL32</f>
        <v>#DIV/0!</v>
      </c>
      <c r="Q32" s="76" t="e">
        <f>'Sound Power'!CM32</f>
        <v>#DIV/0!</v>
      </c>
      <c r="R32" s="76" t="e">
        <f>'Sound Power'!CN32</f>
        <v>#DIV/0!</v>
      </c>
      <c r="S32" s="76" t="e">
        <f>'Sound Power'!CO32</f>
        <v>#DIV/0!</v>
      </c>
      <c r="T32" s="76" t="e">
        <f>'Sound Power'!CP32</f>
        <v>#DIV/0!</v>
      </c>
      <c r="U32" s="73">
        <f t="shared" si="3"/>
        <v>0</v>
      </c>
      <c r="V32" s="73">
        <f t="shared" si="4"/>
        <v>0</v>
      </c>
      <c r="W32" s="76" t="e">
        <f>('ModelParams Lp'!B$4*10^'ModelParams Lp'!B$5*($U32/$V32)^'ModelParams Lp'!B$6)*3</f>
        <v>#DIV/0!</v>
      </c>
      <c r="X32" s="76" t="e">
        <f>('ModelParams Lp'!C$4*10^'ModelParams Lp'!C$5*($U32/$V32)^'ModelParams Lp'!C$6)*3</f>
        <v>#DIV/0!</v>
      </c>
      <c r="Y32" s="76" t="e">
        <f>('ModelParams Lp'!D$4*10^'ModelParams Lp'!D$5*($U32/$V32)^'ModelParams Lp'!D$6)*3</f>
        <v>#DIV/0!</v>
      </c>
      <c r="Z32" s="76" t="e">
        <f>('ModelParams Lp'!E$4*10^'ModelParams Lp'!E$5*($U32/$V32)^'ModelParams Lp'!E$6)*3</f>
        <v>#DIV/0!</v>
      </c>
      <c r="AA32" s="76" t="e">
        <f>('ModelParams Lp'!F$4*10^'ModelParams Lp'!F$5*($U32/$V32)^'ModelParams Lp'!F$6)*3</f>
        <v>#DIV/0!</v>
      </c>
      <c r="AB32" s="76" t="e">
        <f>('ModelParams Lp'!G$4*10^'ModelParams Lp'!G$5*($U32/$V32)^'ModelParams Lp'!G$6)*3</f>
        <v>#DIV/0!</v>
      </c>
      <c r="AC32" s="76" t="e">
        <f>('ModelParams Lp'!H$4*10^'ModelParams Lp'!H$5*($U32/$V32)^'ModelParams Lp'!H$6)*3</f>
        <v>#DIV/0!</v>
      </c>
      <c r="AD32" s="76" t="e">
        <f>('ModelParams Lp'!I$4*10^'ModelParams Lp'!I$5*($U32/$V32)^'ModelParams Lp'!I$6)*3</f>
        <v>#DIV/0!</v>
      </c>
      <c r="AE32" s="62" t="e">
        <f t="shared" si="5"/>
        <v>#DIV/0!</v>
      </c>
      <c r="AF32" s="62" t="e">
        <f>IF(AE32&lt;'ModelParams Lp'!$B$16,-1,IF(AE32&lt;'ModelParams Lp'!$C$16,0,IF(AE32&lt;'ModelParams Lp'!$D$16,1,IF(AE32&lt;'ModelParams Lp'!$E$16,2,IF(AE32&lt;'ModelParams Lp'!$F$16,3,IF(AE32&lt;'ModelParams Lp'!$G$16,4,IF(AE32&lt;'ModelParams Lp'!$H$16,5,6)))))))</f>
        <v>#DIV/0!</v>
      </c>
      <c r="AG32" s="76" t="e">
        <f ca="1">IF($AF32&gt;1,0,OFFSET('ModelParams Lp'!$C$12,0,-'Sound Pressure'!$AF32))</f>
        <v>#DIV/0!</v>
      </c>
      <c r="AH32" s="76" t="e">
        <f ca="1">IF($AF32&gt;2,0,OFFSET('ModelParams Lp'!$D$12,0,-'Sound Pressure'!$AF32))</f>
        <v>#DIV/0!</v>
      </c>
      <c r="AI32" s="76" t="e">
        <f ca="1">IF($AF32&gt;3,0,OFFSET('ModelParams Lp'!$E$12,0,-'Sound Pressure'!$AF32))</f>
        <v>#DIV/0!</v>
      </c>
      <c r="AJ32" s="76" t="e">
        <f ca="1">IF($AF32&gt;4,0,OFFSET('ModelParams Lp'!$F$12,0,-'Sound Pressure'!$AF32))</f>
        <v>#DIV/0!</v>
      </c>
      <c r="AK32" s="76" t="e">
        <f ca="1">IF($AF32&gt;3,0,OFFSET('ModelParams Lp'!$G$12,0,-'Sound Pressure'!$AF32))</f>
        <v>#DIV/0!</v>
      </c>
      <c r="AL32" s="76" t="e">
        <f ca="1">IF($AF32&gt;5,0,OFFSET('ModelParams Lp'!$H$12,0,-'Sound Pressure'!$AF32))</f>
        <v>#DIV/0!</v>
      </c>
      <c r="AM32" s="76" t="e">
        <f ca="1">IF($AF32&gt;6,0,OFFSET('ModelParams Lp'!$I$12,0,-'Sound Pressure'!$AF32))</f>
        <v>#DIV/0!</v>
      </c>
      <c r="AN32" s="76" t="e">
        <f ca="1">IF($AF32&gt;7,0,IF($AF$4&lt;0,3,OFFSET('ModelParams Lp'!$J$12,0,-'Sound Pressure'!$AF32)))</f>
        <v>#DIV/0!</v>
      </c>
      <c r="AO32" s="76" t="e">
        <f t="shared" si="6"/>
        <v>#DIV/0!</v>
      </c>
      <c r="AP32" s="76" t="e">
        <f t="shared" si="6"/>
        <v>#DIV/0!</v>
      </c>
      <c r="AQ32" s="76" t="e">
        <f t="shared" si="6"/>
        <v>#DIV/0!</v>
      </c>
      <c r="AR32" s="76" t="e">
        <f t="shared" si="6"/>
        <v>#DIV/0!</v>
      </c>
      <c r="AS32" s="76" t="e">
        <f t="shared" si="6"/>
        <v>#DIV/0!</v>
      </c>
      <c r="AT32" s="76" t="e">
        <f t="shared" si="6"/>
        <v>#DIV/0!</v>
      </c>
      <c r="AU32" s="76" t="e">
        <f t="shared" si="6"/>
        <v>#DIV/0!</v>
      </c>
      <c r="AV32" s="76" t="e">
        <f t="shared" si="6"/>
        <v>#DIV/0!</v>
      </c>
      <c r="AW32" s="76">
        <f>'ModelParams Lp'!B$22</f>
        <v>4</v>
      </c>
      <c r="AX32" s="76">
        <f>'ModelParams Lp'!C$22</f>
        <v>2</v>
      </c>
      <c r="AY32" s="76">
        <f>'ModelParams Lp'!D$22</f>
        <v>1</v>
      </c>
      <c r="AZ32" s="76">
        <f>'ModelParams Lp'!E$22</f>
        <v>0</v>
      </c>
      <c r="BA32" s="76">
        <f>'ModelParams Lp'!F$22</f>
        <v>0</v>
      </c>
      <c r="BB32" s="76">
        <f>'ModelParams Lp'!G$22</f>
        <v>0</v>
      </c>
      <c r="BC32" s="76">
        <f>'ModelParams Lp'!H$22</f>
        <v>0</v>
      </c>
      <c r="BD32" s="76">
        <f>'ModelParams Lp'!I$22</f>
        <v>0</v>
      </c>
      <c r="BE32" s="76">
        <f>-10*LOG(2/(4*PI()*2^2)+4/(0.163*(Calcul!$J37*Calcul!$K37)/VLOOKUP(Calcul!$H37,'ModelParams Lp'!$E$37:$F$39,2,0)))</f>
        <v>10.69392464651435</v>
      </c>
      <c r="BF32" s="76">
        <f>-10*LOG(2/(4*PI()*2^2)+4/(0.163*(Calcul!$J37*Calcul!$K37)/VLOOKUP(Calcul!$H37,'ModelParams Lp'!$E$37:$F$39,2,0)))</f>
        <v>10.69392464651435</v>
      </c>
      <c r="BG32" s="76">
        <f>-10*LOG(2/(4*PI()*2^2)+4/(0.163*(Calcul!$J37*Calcul!$K37)/VLOOKUP(Calcul!$H37,'ModelParams Lp'!$E$37:$F$39,2,0)))</f>
        <v>10.69392464651435</v>
      </c>
      <c r="BH32" s="76">
        <f>-10*LOG(2/(4*PI()*2^2)+4/(0.163*(Calcul!$J37*Calcul!$K37)/VLOOKUP(Calcul!$H37,'ModelParams Lp'!$E$37:$F$39,2,0)))</f>
        <v>10.69392464651435</v>
      </c>
      <c r="BI32" s="76">
        <f>-10*LOG(2/(4*PI()*2^2)+4/(0.163*(Calcul!$J37*Calcul!$K37)/VLOOKUP(Calcul!$H37,'ModelParams Lp'!$E$37:$F$39,2,0)))</f>
        <v>10.69392464651435</v>
      </c>
      <c r="BJ32" s="76">
        <f>-10*LOG(2/(4*PI()*2^2)+4/(0.163*(Calcul!$J37*Calcul!$K37)/VLOOKUP(Calcul!$H37,'ModelParams Lp'!$E$37:$F$39,2,0)))</f>
        <v>10.69392464651435</v>
      </c>
      <c r="BK32" s="76">
        <f>-10*LOG(2/(4*PI()*2^2)+4/(0.163*(Calcul!$J37*Calcul!$K37)/VLOOKUP(Calcul!$H37,'ModelParams Lp'!$E$37:$F$39,2,0)))</f>
        <v>10.69392464651435</v>
      </c>
      <c r="BL32" s="76">
        <f>-10*LOG(2/(4*PI()*2^2)+4/(0.163*(Calcul!$J37*Calcul!$K37)/VLOOKUP(Calcul!$H37,'ModelParams Lp'!$E$37:$F$39,2,0)))</f>
        <v>10.69392464651435</v>
      </c>
      <c r="BM32" s="76">
        <f>VLOOKUP(Calcul!$I37,'ModelParams Lp'!$D$28:$O$32,5,0)+BE32</f>
        <v>10.69392464651435</v>
      </c>
      <c r="BN32" s="76">
        <f>VLOOKUP(Calcul!$I37,'ModelParams Lp'!$D$28:$O$32,6,0)+BF32</f>
        <v>13.69392464651435</v>
      </c>
      <c r="BO32" s="76">
        <f>VLOOKUP(Calcul!$I37,'ModelParams Lp'!$D$28:$O$32,7,0)+BG32</f>
        <v>21.69392464651435</v>
      </c>
      <c r="BP32" s="76">
        <f>VLOOKUP(Calcul!$I37,'ModelParams Lp'!$D$28:$O$32,8,0)+BH32</f>
        <v>29.69392464651435</v>
      </c>
      <c r="BQ32" s="76">
        <f>VLOOKUP(Calcul!$I37,'ModelParams Lp'!$D$28:$O$32,9,0)+BI32</f>
        <v>33.693924646514347</v>
      </c>
      <c r="BR32" s="76">
        <f>VLOOKUP(Calcul!$I37,'ModelParams Lp'!$D$28:$O$32,10,0)+BJ32</f>
        <v>33.693924646514347</v>
      </c>
      <c r="BS32" s="76">
        <f>VLOOKUP(Calcul!$I37,'ModelParams Lp'!$D$28:$O$32,11,0)+BK32</f>
        <v>33.693924646514347</v>
      </c>
      <c r="BT32" s="76">
        <f>VLOOKUP(Calcul!$I37,'ModelParams Lp'!$D$28:$O$32,12,0)+BL32</f>
        <v>33.693924646514347</v>
      </c>
      <c r="BU32" s="75" t="e">
        <f t="shared" ca="1" si="7"/>
        <v>#DIV/0!</v>
      </c>
      <c r="BV32" s="75" t="e">
        <f t="shared" ca="1" si="8"/>
        <v>#DIV/0!</v>
      </c>
      <c r="BW32" s="75" t="e">
        <f t="shared" ca="1" si="9"/>
        <v>#DIV/0!</v>
      </c>
      <c r="BX32" s="75" t="e">
        <f t="shared" ca="1" si="10"/>
        <v>#DIV/0!</v>
      </c>
      <c r="BY32" s="75" t="e">
        <f t="shared" ca="1" si="11"/>
        <v>#DIV/0!</v>
      </c>
      <c r="BZ32" s="75" t="e">
        <f t="shared" ca="1" si="12"/>
        <v>#DIV/0!</v>
      </c>
      <c r="CA32" s="75" t="e">
        <f t="shared" ca="1" si="13"/>
        <v>#DIV/0!</v>
      </c>
      <c r="CB32" s="75" t="e">
        <f t="shared" ca="1" si="14"/>
        <v>#DIV/0!</v>
      </c>
      <c r="CC32" s="26" t="e">
        <f ca="1">10*LOG10(IF(BU32="",0,POWER(10,((BU32+'ModelParams Lw'!$O$4)/10))) +IF(BV32="",0,POWER(10,((BV32+'ModelParams Lw'!$P$4)/10))) +IF(BW32="",0,POWER(10,((BW32+'ModelParams Lw'!$Q$4)/10))) +IF(BX32="",0,POWER(10,((BX32+'ModelParams Lw'!$R$4)/10))) +IF(BY32="",0,POWER(10,((BY32+'ModelParams Lw'!$S$4)/10))) +IF(BZ32="",0,POWER(10,((BZ32+'ModelParams Lw'!$T$4)/10))) +IF(CA32="",0,POWER(10,((CA32+'ModelParams Lw'!$U$4)/10)))+IF(CB32="",0,POWER(10,((CB32+'ModelParams Lw'!$V$4)/10))))</f>
        <v>#DIV/0!</v>
      </c>
      <c r="CD32" s="26" t="e">
        <f t="shared" ca="1" si="15"/>
        <v>#DIV/0!</v>
      </c>
      <c r="CE32" s="26" t="e">
        <f ca="1">(BU32-'ModelParams Lw'!O$10)/'ModelParams Lw'!O$11</f>
        <v>#DIV/0!</v>
      </c>
      <c r="CF32" s="26" t="e">
        <f ca="1">(BV32-'ModelParams Lw'!P$10)/'ModelParams Lw'!P$11</f>
        <v>#DIV/0!</v>
      </c>
      <c r="CG32" s="26" t="e">
        <f ca="1">(BW32-'ModelParams Lw'!Q$10)/'ModelParams Lw'!Q$11</f>
        <v>#DIV/0!</v>
      </c>
      <c r="CH32" s="26" t="e">
        <f ca="1">(BX32-'ModelParams Lw'!R$10)/'ModelParams Lw'!R$11</f>
        <v>#DIV/0!</v>
      </c>
      <c r="CI32" s="26" t="e">
        <f ca="1">(BY32-'ModelParams Lw'!S$10)/'ModelParams Lw'!S$11</f>
        <v>#DIV/0!</v>
      </c>
      <c r="CJ32" s="26" t="e">
        <f ca="1">(BZ32-'ModelParams Lw'!T$10)/'ModelParams Lw'!T$11</f>
        <v>#DIV/0!</v>
      </c>
      <c r="CK32" s="26" t="e">
        <f ca="1">(CA32-'ModelParams Lw'!U$10)/'ModelParams Lw'!U$11</f>
        <v>#DIV/0!</v>
      </c>
      <c r="CL32" s="26" t="e">
        <f ca="1">(CB32-'ModelParams Lw'!V$10)/'ModelParams Lw'!V$11</f>
        <v>#DIV/0!</v>
      </c>
      <c r="CM32" s="75" t="e">
        <f t="shared" si="16"/>
        <v>#DIV/0!</v>
      </c>
      <c r="CN32" s="75" t="e">
        <f t="shared" si="17"/>
        <v>#DIV/0!</v>
      </c>
      <c r="CO32" s="75" t="e">
        <f t="shared" si="23"/>
        <v>#DIV/0!</v>
      </c>
      <c r="CP32" s="75" t="e">
        <f t="shared" si="18"/>
        <v>#DIV/0!</v>
      </c>
      <c r="CQ32" s="75" t="e">
        <f t="shared" si="19"/>
        <v>#DIV/0!</v>
      </c>
      <c r="CR32" s="75" t="e">
        <f t="shared" si="20"/>
        <v>#DIV/0!</v>
      </c>
      <c r="CS32" s="75" t="e">
        <f t="shared" si="21"/>
        <v>#DIV/0!</v>
      </c>
      <c r="CT32" s="75" t="e">
        <f t="shared" si="22"/>
        <v>#DIV/0!</v>
      </c>
      <c r="CU32" s="26" t="e">
        <f>10*LOG10(IF(CM32="",0,POWER(10,((CM32+'ModelParams Lw'!$O$4)/10))) +IF(CN32="",0,POWER(10,((CN32+'ModelParams Lw'!$P$4)/10))) +IF(CO32="",0,POWER(10,((CO32+'ModelParams Lw'!$Q$4)/10))) +IF(CP32="",0,POWER(10,((CP32+'ModelParams Lw'!$R$4)/10))) +IF(CQ32="",0,POWER(10,((CQ32+'ModelParams Lw'!$S$4)/10))) +IF(CR32="",0,POWER(10,((CR32+'ModelParams Lw'!$T$4)/10))) +IF(CS32="",0,POWER(10,((CS32+'ModelParams Lw'!$U$4)/10)))+IF(CT32="",0,POWER(10,((CT32+'ModelParams Lw'!$V$4)/10))))</f>
        <v>#DIV/0!</v>
      </c>
      <c r="CV32" s="26" t="e">
        <f t="shared" si="24"/>
        <v>#DIV/0!</v>
      </c>
      <c r="CW32" s="26" t="e">
        <f>(CM32-'ModelParams Lw'!O$10)/'ModelParams Lw'!O$11</f>
        <v>#DIV/0!</v>
      </c>
      <c r="CX32" s="26" t="e">
        <f>(CN32-'ModelParams Lw'!P$10)/'ModelParams Lw'!P$11</f>
        <v>#DIV/0!</v>
      </c>
      <c r="CY32" s="26" t="e">
        <f>(CO32-'ModelParams Lw'!Q$10)/'ModelParams Lw'!Q$11</f>
        <v>#DIV/0!</v>
      </c>
      <c r="CZ32" s="26" t="e">
        <f>(CP32-'ModelParams Lw'!R$10)/'ModelParams Lw'!R$11</f>
        <v>#DIV/0!</v>
      </c>
      <c r="DA32" s="26" t="e">
        <f>(CQ32-'ModelParams Lw'!S$10)/'ModelParams Lw'!S$11</f>
        <v>#DIV/0!</v>
      </c>
      <c r="DB32" s="26" t="e">
        <f>(CR32-'ModelParams Lw'!T$10)/'ModelParams Lw'!T$11</f>
        <v>#DIV/0!</v>
      </c>
      <c r="DC32" s="26" t="e">
        <f>(CS32-'ModelParams Lw'!U$10)/'ModelParams Lw'!U$11</f>
        <v>#DIV/0!</v>
      </c>
      <c r="DD32" s="26" t="e">
        <f>(CT32-'ModelParams Lw'!V$10)/'ModelParams Lw'!V$11</f>
        <v>#DIV/0!</v>
      </c>
    </row>
    <row r="33" spans="1:108" x14ac:dyDescent="0.25">
      <c r="A33" s="13">
        <f>'Sound Power'!B33</f>
        <v>0</v>
      </c>
      <c r="B33" s="13">
        <f>'Sound Power'!D33</f>
        <v>0</v>
      </c>
      <c r="C33" s="13">
        <f>'Sound Power'!E33</f>
        <v>0</v>
      </c>
      <c r="D33" s="13">
        <f>'Sound Power'!F33</f>
        <v>0</v>
      </c>
      <c r="E33" s="76" t="e">
        <f>IF(Calcul!$F38="SA",'Sound Power'!AZ33,'Sound Power'!O33)</f>
        <v>#DIV/0!</v>
      </c>
      <c r="F33" s="76" t="e">
        <f>IF(Calcul!$F38="SA",'Sound Power'!BA33,'Sound Power'!P33)</f>
        <v>#DIV/0!</v>
      </c>
      <c r="G33" s="76" t="e">
        <f>IF(Calcul!$F38="SA",'Sound Power'!BB33,'Sound Power'!Q33)</f>
        <v>#DIV/0!</v>
      </c>
      <c r="H33" s="76" t="e">
        <f>IF(Calcul!$F38="SA",'Sound Power'!BC33,'Sound Power'!R33)</f>
        <v>#DIV/0!</v>
      </c>
      <c r="I33" s="76" t="e">
        <f>IF(Calcul!$F38="SA",'Sound Power'!BD33,'Sound Power'!S33)</f>
        <v>#DIV/0!</v>
      </c>
      <c r="J33" s="76" t="e">
        <f>IF(Calcul!$F38="SA",'Sound Power'!BE33,'Sound Power'!T33)</f>
        <v>#DIV/0!</v>
      </c>
      <c r="K33" s="76" t="e">
        <f>IF(Calcul!$F38="SA",'Sound Power'!BF33,'Sound Power'!U33)</f>
        <v>#DIV/0!</v>
      </c>
      <c r="L33" s="76" t="e">
        <f>IF(Calcul!$F38="SA",'Sound Power'!BG33,'Sound Power'!V33)</f>
        <v>#DIV/0!</v>
      </c>
      <c r="M33" s="76" t="e">
        <f>'Sound Power'!CI33</f>
        <v>#DIV/0!</v>
      </c>
      <c r="N33" s="76" t="e">
        <f>'Sound Power'!CJ33</f>
        <v>#DIV/0!</v>
      </c>
      <c r="O33" s="76" t="e">
        <f>'Sound Power'!CK33</f>
        <v>#DIV/0!</v>
      </c>
      <c r="P33" s="76" t="e">
        <f>'Sound Power'!CL33</f>
        <v>#DIV/0!</v>
      </c>
      <c r="Q33" s="76" t="e">
        <f>'Sound Power'!CM33</f>
        <v>#DIV/0!</v>
      </c>
      <c r="R33" s="76" t="e">
        <f>'Sound Power'!CN33</f>
        <v>#DIV/0!</v>
      </c>
      <c r="S33" s="76" t="e">
        <f>'Sound Power'!CO33</f>
        <v>#DIV/0!</v>
      </c>
      <c r="T33" s="76" t="e">
        <f>'Sound Power'!CP33</f>
        <v>#DIV/0!</v>
      </c>
      <c r="U33" s="73">
        <f t="shared" si="3"/>
        <v>0</v>
      </c>
      <c r="V33" s="73">
        <f t="shared" si="4"/>
        <v>0</v>
      </c>
      <c r="W33" s="76" t="e">
        <f>('ModelParams Lp'!B$4*10^'ModelParams Lp'!B$5*($U33/$V33)^'ModelParams Lp'!B$6)*3</f>
        <v>#DIV/0!</v>
      </c>
      <c r="X33" s="76" t="e">
        <f>('ModelParams Lp'!C$4*10^'ModelParams Lp'!C$5*($U33/$V33)^'ModelParams Lp'!C$6)*3</f>
        <v>#DIV/0!</v>
      </c>
      <c r="Y33" s="76" t="e">
        <f>('ModelParams Lp'!D$4*10^'ModelParams Lp'!D$5*($U33/$V33)^'ModelParams Lp'!D$6)*3</f>
        <v>#DIV/0!</v>
      </c>
      <c r="Z33" s="76" t="e">
        <f>('ModelParams Lp'!E$4*10^'ModelParams Lp'!E$5*($U33/$V33)^'ModelParams Lp'!E$6)*3</f>
        <v>#DIV/0!</v>
      </c>
      <c r="AA33" s="76" t="e">
        <f>('ModelParams Lp'!F$4*10^'ModelParams Lp'!F$5*($U33/$V33)^'ModelParams Lp'!F$6)*3</f>
        <v>#DIV/0!</v>
      </c>
      <c r="AB33" s="76" t="e">
        <f>('ModelParams Lp'!G$4*10^'ModelParams Lp'!G$5*($U33/$V33)^'ModelParams Lp'!G$6)*3</f>
        <v>#DIV/0!</v>
      </c>
      <c r="AC33" s="76" t="e">
        <f>('ModelParams Lp'!H$4*10^'ModelParams Lp'!H$5*($U33/$V33)^'ModelParams Lp'!H$6)*3</f>
        <v>#DIV/0!</v>
      </c>
      <c r="AD33" s="76" t="e">
        <f>('ModelParams Lp'!I$4*10^'ModelParams Lp'!I$5*($U33/$V33)^'ModelParams Lp'!I$6)*3</f>
        <v>#DIV/0!</v>
      </c>
      <c r="AE33" s="62" t="e">
        <f t="shared" si="5"/>
        <v>#DIV/0!</v>
      </c>
      <c r="AF33" s="62" t="e">
        <f>IF(AE33&lt;'ModelParams Lp'!$B$16,-1,IF(AE33&lt;'ModelParams Lp'!$C$16,0,IF(AE33&lt;'ModelParams Lp'!$D$16,1,IF(AE33&lt;'ModelParams Lp'!$E$16,2,IF(AE33&lt;'ModelParams Lp'!$F$16,3,IF(AE33&lt;'ModelParams Lp'!$G$16,4,IF(AE33&lt;'ModelParams Lp'!$H$16,5,6)))))))</f>
        <v>#DIV/0!</v>
      </c>
      <c r="AG33" s="76" t="e">
        <f ca="1">IF($AF33&gt;1,0,OFFSET('ModelParams Lp'!$C$12,0,-'Sound Pressure'!$AF33))</f>
        <v>#DIV/0!</v>
      </c>
      <c r="AH33" s="76" t="e">
        <f ca="1">IF($AF33&gt;2,0,OFFSET('ModelParams Lp'!$D$12,0,-'Sound Pressure'!$AF33))</f>
        <v>#DIV/0!</v>
      </c>
      <c r="AI33" s="76" t="e">
        <f ca="1">IF($AF33&gt;3,0,OFFSET('ModelParams Lp'!$E$12,0,-'Sound Pressure'!$AF33))</f>
        <v>#DIV/0!</v>
      </c>
      <c r="AJ33" s="76" t="e">
        <f ca="1">IF($AF33&gt;4,0,OFFSET('ModelParams Lp'!$F$12,0,-'Sound Pressure'!$AF33))</f>
        <v>#DIV/0!</v>
      </c>
      <c r="AK33" s="76" t="e">
        <f ca="1">IF($AF33&gt;3,0,OFFSET('ModelParams Lp'!$G$12,0,-'Sound Pressure'!$AF33))</f>
        <v>#DIV/0!</v>
      </c>
      <c r="AL33" s="76" t="e">
        <f ca="1">IF($AF33&gt;5,0,OFFSET('ModelParams Lp'!$H$12,0,-'Sound Pressure'!$AF33))</f>
        <v>#DIV/0!</v>
      </c>
      <c r="AM33" s="76" t="e">
        <f ca="1">IF($AF33&gt;6,0,OFFSET('ModelParams Lp'!$I$12,0,-'Sound Pressure'!$AF33))</f>
        <v>#DIV/0!</v>
      </c>
      <c r="AN33" s="76" t="e">
        <f ca="1">IF($AF33&gt;7,0,IF($AF$4&lt;0,3,OFFSET('ModelParams Lp'!$J$12,0,-'Sound Pressure'!$AF33)))</f>
        <v>#DIV/0!</v>
      </c>
      <c r="AO33" s="76" t="e">
        <f t="shared" si="6"/>
        <v>#DIV/0!</v>
      </c>
      <c r="AP33" s="76" t="e">
        <f t="shared" si="6"/>
        <v>#DIV/0!</v>
      </c>
      <c r="AQ33" s="76" t="e">
        <f t="shared" si="6"/>
        <v>#DIV/0!</v>
      </c>
      <c r="AR33" s="76" t="e">
        <f t="shared" si="6"/>
        <v>#DIV/0!</v>
      </c>
      <c r="AS33" s="76" t="e">
        <f t="shared" si="6"/>
        <v>#DIV/0!</v>
      </c>
      <c r="AT33" s="76" t="e">
        <f t="shared" si="6"/>
        <v>#DIV/0!</v>
      </c>
      <c r="AU33" s="76" t="e">
        <f t="shared" si="6"/>
        <v>#DIV/0!</v>
      </c>
      <c r="AV33" s="76" t="e">
        <f t="shared" si="6"/>
        <v>#DIV/0!</v>
      </c>
      <c r="AW33" s="76">
        <f>'ModelParams Lp'!B$22</f>
        <v>4</v>
      </c>
      <c r="AX33" s="76">
        <f>'ModelParams Lp'!C$22</f>
        <v>2</v>
      </c>
      <c r="AY33" s="76">
        <f>'ModelParams Lp'!D$22</f>
        <v>1</v>
      </c>
      <c r="AZ33" s="76">
        <f>'ModelParams Lp'!E$22</f>
        <v>0</v>
      </c>
      <c r="BA33" s="76">
        <f>'ModelParams Lp'!F$22</f>
        <v>0</v>
      </c>
      <c r="BB33" s="76">
        <f>'ModelParams Lp'!G$22</f>
        <v>0</v>
      </c>
      <c r="BC33" s="76">
        <f>'ModelParams Lp'!H$22</f>
        <v>0</v>
      </c>
      <c r="BD33" s="76">
        <f>'ModelParams Lp'!I$22</f>
        <v>0</v>
      </c>
      <c r="BE33" s="76">
        <f>-10*LOG(2/(4*PI()*2^2)+4/(0.163*(Calcul!$J38*Calcul!$K38)/VLOOKUP(Calcul!$H38,'ModelParams Lp'!$E$37:$F$39,2,0)))</f>
        <v>10.69392464651435</v>
      </c>
      <c r="BF33" s="76">
        <f>-10*LOG(2/(4*PI()*2^2)+4/(0.163*(Calcul!$J38*Calcul!$K38)/VLOOKUP(Calcul!$H38,'ModelParams Lp'!$E$37:$F$39,2,0)))</f>
        <v>10.69392464651435</v>
      </c>
      <c r="BG33" s="76">
        <f>-10*LOG(2/(4*PI()*2^2)+4/(0.163*(Calcul!$J38*Calcul!$K38)/VLOOKUP(Calcul!$H38,'ModelParams Lp'!$E$37:$F$39,2,0)))</f>
        <v>10.69392464651435</v>
      </c>
      <c r="BH33" s="76">
        <f>-10*LOG(2/(4*PI()*2^2)+4/(0.163*(Calcul!$J38*Calcul!$K38)/VLOOKUP(Calcul!$H38,'ModelParams Lp'!$E$37:$F$39,2,0)))</f>
        <v>10.69392464651435</v>
      </c>
      <c r="BI33" s="76">
        <f>-10*LOG(2/(4*PI()*2^2)+4/(0.163*(Calcul!$J38*Calcul!$K38)/VLOOKUP(Calcul!$H38,'ModelParams Lp'!$E$37:$F$39,2,0)))</f>
        <v>10.69392464651435</v>
      </c>
      <c r="BJ33" s="76">
        <f>-10*LOG(2/(4*PI()*2^2)+4/(0.163*(Calcul!$J38*Calcul!$K38)/VLOOKUP(Calcul!$H38,'ModelParams Lp'!$E$37:$F$39,2,0)))</f>
        <v>10.69392464651435</v>
      </c>
      <c r="BK33" s="76">
        <f>-10*LOG(2/(4*PI()*2^2)+4/(0.163*(Calcul!$J38*Calcul!$K38)/VLOOKUP(Calcul!$H38,'ModelParams Lp'!$E$37:$F$39,2,0)))</f>
        <v>10.69392464651435</v>
      </c>
      <c r="BL33" s="76">
        <f>-10*LOG(2/(4*PI()*2^2)+4/(0.163*(Calcul!$J38*Calcul!$K38)/VLOOKUP(Calcul!$H38,'ModelParams Lp'!$E$37:$F$39,2,0)))</f>
        <v>10.69392464651435</v>
      </c>
      <c r="BM33" s="76">
        <f>VLOOKUP(Calcul!$I38,'ModelParams Lp'!$D$28:$O$32,5,0)+BE33</f>
        <v>10.69392464651435</v>
      </c>
      <c r="BN33" s="76">
        <f>VLOOKUP(Calcul!$I38,'ModelParams Lp'!$D$28:$O$32,6,0)+BF33</f>
        <v>13.69392464651435</v>
      </c>
      <c r="BO33" s="76">
        <f>VLOOKUP(Calcul!$I38,'ModelParams Lp'!$D$28:$O$32,7,0)+BG33</f>
        <v>21.69392464651435</v>
      </c>
      <c r="BP33" s="76">
        <f>VLOOKUP(Calcul!$I38,'ModelParams Lp'!$D$28:$O$32,8,0)+BH33</f>
        <v>29.69392464651435</v>
      </c>
      <c r="BQ33" s="76">
        <f>VLOOKUP(Calcul!$I38,'ModelParams Lp'!$D$28:$O$32,9,0)+BI33</f>
        <v>33.693924646514347</v>
      </c>
      <c r="BR33" s="76">
        <f>VLOOKUP(Calcul!$I38,'ModelParams Lp'!$D$28:$O$32,10,0)+BJ33</f>
        <v>33.693924646514347</v>
      </c>
      <c r="BS33" s="76">
        <f>VLOOKUP(Calcul!$I38,'ModelParams Lp'!$D$28:$O$32,11,0)+BK33</f>
        <v>33.693924646514347</v>
      </c>
      <c r="BT33" s="76">
        <f>VLOOKUP(Calcul!$I38,'ModelParams Lp'!$D$28:$O$32,12,0)+BL33</f>
        <v>33.693924646514347</v>
      </c>
      <c r="BU33" s="75" t="e">
        <f t="shared" ca="1" si="7"/>
        <v>#DIV/0!</v>
      </c>
      <c r="BV33" s="75" t="e">
        <f t="shared" ca="1" si="8"/>
        <v>#DIV/0!</v>
      </c>
      <c r="BW33" s="75" t="e">
        <f t="shared" ca="1" si="9"/>
        <v>#DIV/0!</v>
      </c>
      <c r="BX33" s="75" t="e">
        <f t="shared" ca="1" si="10"/>
        <v>#DIV/0!</v>
      </c>
      <c r="BY33" s="75" t="e">
        <f t="shared" ca="1" si="11"/>
        <v>#DIV/0!</v>
      </c>
      <c r="BZ33" s="75" t="e">
        <f t="shared" ca="1" si="12"/>
        <v>#DIV/0!</v>
      </c>
      <c r="CA33" s="75" t="e">
        <f t="shared" ca="1" si="13"/>
        <v>#DIV/0!</v>
      </c>
      <c r="CB33" s="75" t="e">
        <f t="shared" ca="1" si="14"/>
        <v>#DIV/0!</v>
      </c>
      <c r="CC33" s="26" t="e">
        <f ca="1">10*LOG10(IF(BU33="",0,POWER(10,((BU33+'ModelParams Lw'!$O$4)/10))) +IF(BV33="",0,POWER(10,((BV33+'ModelParams Lw'!$P$4)/10))) +IF(BW33="",0,POWER(10,((BW33+'ModelParams Lw'!$Q$4)/10))) +IF(BX33="",0,POWER(10,((BX33+'ModelParams Lw'!$R$4)/10))) +IF(BY33="",0,POWER(10,((BY33+'ModelParams Lw'!$S$4)/10))) +IF(BZ33="",0,POWER(10,((BZ33+'ModelParams Lw'!$T$4)/10))) +IF(CA33="",0,POWER(10,((CA33+'ModelParams Lw'!$U$4)/10)))+IF(CB33="",0,POWER(10,((CB33+'ModelParams Lw'!$V$4)/10))))</f>
        <v>#DIV/0!</v>
      </c>
      <c r="CD33" s="26" t="e">
        <f t="shared" ca="1" si="15"/>
        <v>#DIV/0!</v>
      </c>
      <c r="CE33" s="26" t="e">
        <f ca="1">(BU33-'ModelParams Lw'!O$10)/'ModelParams Lw'!O$11</f>
        <v>#DIV/0!</v>
      </c>
      <c r="CF33" s="26" t="e">
        <f ca="1">(BV33-'ModelParams Lw'!P$10)/'ModelParams Lw'!P$11</f>
        <v>#DIV/0!</v>
      </c>
      <c r="CG33" s="26" t="e">
        <f ca="1">(BW33-'ModelParams Lw'!Q$10)/'ModelParams Lw'!Q$11</f>
        <v>#DIV/0!</v>
      </c>
      <c r="CH33" s="26" t="e">
        <f ca="1">(BX33-'ModelParams Lw'!R$10)/'ModelParams Lw'!R$11</f>
        <v>#DIV/0!</v>
      </c>
      <c r="CI33" s="26" t="e">
        <f ca="1">(BY33-'ModelParams Lw'!S$10)/'ModelParams Lw'!S$11</f>
        <v>#DIV/0!</v>
      </c>
      <c r="CJ33" s="26" t="e">
        <f ca="1">(BZ33-'ModelParams Lw'!T$10)/'ModelParams Lw'!T$11</f>
        <v>#DIV/0!</v>
      </c>
      <c r="CK33" s="26" t="e">
        <f ca="1">(CA33-'ModelParams Lw'!U$10)/'ModelParams Lw'!U$11</f>
        <v>#DIV/0!</v>
      </c>
      <c r="CL33" s="26" t="e">
        <f ca="1">(CB33-'ModelParams Lw'!V$10)/'ModelParams Lw'!V$11</f>
        <v>#DIV/0!</v>
      </c>
      <c r="CM33" s="75" t="e">
        <f t="shared" si="16"/>
        <v>#DIV/0!</v>
      </c>
      <c r="CN33" s="75" t="e">
        <f t="shared" si="17"/>
        <v>#DIV/0!</v>
      </c>
      <c r="CO33" s="75" t="e">
        <f t="shared" si="23"/>
        <v>#DIV/0!</v>
      </c>
      <c r="CP33" s="75" t="e">
        <f t="shared" si="18"/>
        <v>#DIV/0!</v>
      </c>
      <c r="CQ33" s="75" t="e">
        <f t="shared" si="19"/>
        <v>#DIV/0!</v>
      </c>
      <c r="CR33" s="75" t="e">
        <f t="shared" si="20"/>
        <v>#DIV/0!</v>
      </c>
      <c r="CS33" s="75" t="e">
        <f t="shared" si="21"/>
        <v>#DIV/0!</v>
      </c>
      <c r="CT33" s="75" t="e">
        <f t="shared" si="22"/>
        <v>#DIV/0!</v>
      </c>
      <c r="CU33" s="26" t="e">
        <f>10*LOG10(IF(CM33="",0,POWER(10,((CM33+'ModelParams Lw'!$O$4)/10))) +IF(CN33="",0,POWER(10,((CN33+'ModelParams Lw'!$P$4)/10))) +IF(CO33="",0,POWER(10,((CO33+'ModelParams Lw'!$Q$4)/10))) +IF(CP33="",0,POWER(10,((CP33+'ModelParams Lw'!$R$4)/10))) +IF(CQ33="",0,POWER(10,((CQ33+'ModelParams Lw'!$S$4)/10))) +IF(CR33="",0,POWER(10,((CR33+'ModelParams Lw'!$T$4)/10))) +IF(CS33="",0,POWER(10,((CS33+'ModelParams Lw'!$U$4)/10)))+IF(CT33="",0,POWER(10,((CT33+'ModelParams Lw'!$V$4)/10))))</f>
        <v>#DIV/0!</v>
      </c>
      <c r="CV33" s="26" t="e">
        <f t="shared" si="24"/>
        <v>#DIV/0!</v>
      </c>
      <c r="CW33" s="26" t="e">
        <f>(CM33-'ModelParams Lw'!O$10)/'ModelParams Lw'!O$11</f>
        <v>#DIV/0!</v>
      </c>
      <c r="CX33" s="26" t="e">
        <f>(CN33-'ModelParams Lw'!P$10)/'ModelParams Lw'!P$11</f>
        <v>#DIV/0!</v>
      </c>
      <c r="CY33" s="26" t="e">
        <f>(CO33-'ModelParams Lw'!Q$10)/'ModelParams Lw'!Q$11</f>
        <v>#DIV/0!</v>
      </c>
      <c r="CZ33" s="26" t="e">
        <f>(CP33-'ModelParams Lw'!R$10)/'ModelParams Lw'!R$11</f>
        <v>#DIV/0!</v>
      </c>
      <c r="DA33" s="26" t="e">
        <f>(CQ33-'ModelParams Lw'!S$10)/'ModelParams Lw'!S$11</f>
        <v>#DIV/0!</v>
      </c>
      <c r="DB33" s="26" t="e">
        <f>(CR33-'ModelParams Lw'!T$10)/'ModelParams Lw'!T$11</f>
        <v>#DIV/0!</v>
      </c>
      <c r="DC33" s="26" t="e">
        <f>(CS33-'ModelParams Lw'!U$10)/'ModelParams Lw'!U$11</f>
        <v>#DIV/0!</v>
      </c>
      <c r="DD33" s="26" t="e">
        <f>(CT33-'ModelParams Lw'!V$10)/'ModelParams Lw'!V$11</f>
        <v>#DIV/0!</v>
      </c>
    </row>
    <row r="34" spans="1:108" x14ac:dyDescent="0.25">
      <c r="A34" s="13">
        <f>'Sound Power'!B34</f>
        <v>0</v>
      </c>
      <c r="B34" s="13">
        <f>'Sound Power'!D34</f>
        <v>0</v>
      </c>
      <c r="C34" s="13">
        <f>'Sound Power'!E34</f>
        <v>0</v>
      </c>
      <c r="D34" s="13">
        <f>'Sound Power'!F34</f>
        <v>0</v>
      </c>
      <c r="E34" s="76" t="e">
        <f>IF(Calcul!$F39="SA",'Sound Power'!AZ34,'Sound Power'!O34)</f>
        <v>#DIV/0!</v>
      </c>
      <c r="F34" s="76" t="e">
        <f>IF(Calcul!$F39="SA",'Sound Power'!BA34,'Sound Power'!P34)</f>
        <v>#DIV/0!</v>
      </c>
      <c r="G34" s="76" t="e">
        <f>IF(Calcul!$F39="SA",'Sound Power'!BB34,'Sound Power'!Q34)</f>
        <v>#DIV/0!</v>
      </c>
      <c r="H34" s="76" t="e">
        <f>IF(Calcul!$F39="SA",'Sound Power'!BC34,'Sound Power'!R34)</f>
        <v>#DIV/0!</v>
      </c>
      <c r="I34" s="76" t="e">
        <f>IF(Calcul!$F39="SA",'Sound Power'!BD34,'Sound Power'!S34)</f>
        <v>#DIV/0!</v>
      </c>
      <c r="J34" s="76" t="e">
        <f>IF(Calcul!$F39="SA",'Sound Power'!BE34,'Sound Power'!T34)</f>
        <v>#DIV/0!</v>
      </c>
      <c r="K34" s="76" t="e">
        <f>IF(Calcul!$F39="SA",'Sound Power'!BF34,'Sound Power'!U34)</f>
        <v>#DIV/0!</v>
      </c>
      <c r="L34" s="76" t="e">
        <f>IF(Calcul!$F39="SA",'Sound Power'!BG34,'Sound Power'!V34)</f>
        <v>#DIV/0!</v>
      </c>
      <c r="M34" s="76" t="e">
        <f>'Sound Power'!CI34</f>
        <v>#DIV/0!</v>
      </c>
      <c r="N34" s="76" t="e">
        <f>'Sound Power'!CJ34</f>
        <v>#DIV/0!</v>
      </c>
      <c r="O34" s="76" t="e">
        <f>'Sound Power'!CK34</f>
        <v>#DIV/0!</v>
      </c>
      <c r="P34" s="76" t="e">
        <f>'Sound Power'!CL34</f>
        <v>#DIV/0!</v>
      </c>
      <c r="Q34" s="76" t="e">
        <f>'Sound Power'!CM34</f>
        <v>#DIV/0!</v>
      </c>
      <c r="R34" s="76" t="e">
        <f>'Sound Power'!CN34</f>
        <v>#DIV/0!</v>
      </c>
      <c r="S34" s="76" t="e">
        <f>'Sound Power'!CO34</f>
        <v>#DIV/0!</v>
      </c>
      <c r="T34" s="76" t="e">
        <f>'Sound Power'!CP34</f>
        <v>#DIV/0!</v>
      </c>
      <c r="U34" s="73">
        <f t="shared" si="3"/>
        <v>0</v>
      </c>
      <c r="V34" s="73">
        <f t="shared" si="4"/>
        <v>0</v>
      </c>
      <c r="W34" s="76" t="e">
        <f>('ModelParams Lp'!B$4*10^'ModelParams Lp'!B$5*($U34/$V34)^'ModelParams Lp'!B$6)*3</f>
        <v>#DIV/0!</v>
      </c>
      <c r="X34" s="76" t="e">
        <f>('ModelParams Lp'!C$4*10^'ModelParams Lp'!C$5*($U34/$V34)^'ModelParams Lp'!C$6)*3</f>
        <v>#DIV/0!</v>
      </c>
      <c r="Y34" s="76" t="e">
        <f>('ModelParams Lp'!D$4*10^'ModelParams Lp'!D$5*($U34/$V34)^'ModelParams Lp'!D$6)*3</f>
        <v>#DIV/0!</v>
      </c>
      <c r="Z34" s="76" t="e">
        <f>('ModelParams Lp'!E$4*10^'ModelParams Lp'!E$5*($U34/$V34)^'ModelParams Lp'!E$6)*3</f>
        <v>#DIV/0!</v>
      </c>
      <c r="AA34" s="76" t="e">
        <f>('ModelParams Lp'!F$4*10^'ModelParams Lp'!F$5*($U34/$V34)^'ModelParams Lp'!F$6)*3</f>
        <v>#DIV/0!</v>
      </c>
      <c r="AB34" s="76" t="e">
        <f>('ModelParams Lp'!G$4*10^'ModelParams Lp'!G$5*($U34/$V34)^'ModelParams Lp'!G$6)*3</f>
        <v>#DIV/0!</v>
      </c>
      <c r="AC34" s="76" t="e">
        <f>('ModelParams Lp'!H$4*10^'ModelParams Lp'!H$5*($U34/$V34)^'ModelParams Lp'!H$6)*3</f>
        <v>#DIV/0!</v>
      </c>
      <c r="AD34" s="76" t="e">
        <f>('ModelParams Lp'!I$4*10^'ModelParams Lp'!I$5*($U34/$V34)^'ModelParams Lp'!I$6)*3</f>
        <v>#DIV/0!</v>
      </c>
      <c r="AE34" s="62" t="e">
        <f t="shared" si="5"/>
        <v>#DIV/0!</v>
      </c>
      <c r="AF34" s="62" t="e">
        <f>IF(AE34&lt;'ModelParams Lp'!$B$16,-1,IF(AE34&lt;'ModelParams Lp'!$C$16,0,IF(AE34&lt;'ModelParams Lp'!$D$16,1,IF(AE34&lt;'ModelParams Lp'!$E$16,2,IF(AE34&lt;'ModelParams Lp'!$F$16,3,IF(AE34&lt;'ModelParams Lp'!$G$16,4,IF(AE34&lt;'ModelParams Lp'!$H$16,5,6)))))))</f>
        <v>#DIV/0!</v>
      </c>
      <c r="AG34" s="76" t="e">
        <f ca="1">IF($AF34&gt;1,0,OFFSET('ModelParams Lp'!$C$12,0,-'Sound Pressure'!$AF34))</f>
        <v>#DIV/0!</v>
      </c>
      <c r="AH34" s="76" t="e">
        <f ca="1">IF($AF34&gt;2,0,OFFSET('ModelParams Lp'!$D$12,0,-'Sound Pressure'!$AF34))</f>
        <v>#DIV/0!</v>
      </c>
      <c r="AI34" s="76" t="e">
        <f ca="1">IF($AF34&gt;3,0,OFFSET('ModelParams Lp'!$E$12,0,-'Sound Pressure'!$AF34))</f>
        <v>#DIV/0!</v>
      </c>
      <c r="AJ34" s="76" t="e">
        <f ca="1">IF($AF34&gt;4,0,OFFSET('ModelParams Lp'!$F$12,0,-'Sound Pressure'!$AF34))</f>
        <v>#DIV/0!</v>
      </c>
      <c r="AK34" s="76" t="e">
        <f ca="1">IF($AF34&gt;3,0,OFFSET('ModelParams Lp'!$G$12,0,-'Sound Pressure'!$AF34))</f>
        <v>#DIV/0!</v>
      </c>
      <c r="AL34" s="76" t="e">
        <f ca="1">IF($AF34&gt;5,0,OFFSET('ModelParams Lp'!$H$12,0,-'Sound Pressure'!$AF34))</f>
        <v>#DIV/0!</v>
      </c>
      <c r="AM34" s="76" t="e">
        <f ca="1">IF($AF34&gt;6,0,OFFSET('ModelParams Lp'!$I$12,0,-'Sound Pressure'!$AF34))</f>
        <v>#DIV/0!</v>
      </c>
      <c r="AN34" s="76" t="e">
        <f ca="1">IF($AF34&gt;7,0,IF($AF$4&lt;0,3,OFFSET('ModelParams Lp'!$J$12,0,-'Sound Pressure'!$AF34)))</f>
        <v>#DIV/0!</v>
      </c>
      <c r="AO34" s="76" t="e">
        <f t="shared" si="6"/>
        <v>#DIV/0!</v>
      </c>
      <c r="AP34" s="76" t="e">
        <f t="shared" si="6"/>
        <v>#DIV/0!</v>
      </c>
      <c r="AQ34" s="76" t="e">
        <f t="shared" si="6"/>
        <v>#DIV/0!</v>
      </c>
      <c r="AR34" s="76" t="e">
        <f t="shared" si="6"/>
        <v>#DIV/0!</v>
      </c>
      <c r="AS34" s="76" t="e">
        <f t="shared" si="6"/>
        <v>#DIV/0!</v>
      </c>
      <c r="AT34" s="76" t="e">
        <f t="shared" si="6"/>
        <v>#DIV/0!</v>
      </c>
      <c r="AU34" s="76" t="e">
        <f t="shared" si="6"/>
        <v>#DIV/0!</v>
      </c>
      <c r="AV34" s="76" t="e">
        <f t="shared" si="6"/>
        <v>#DIV/0!</v>
      </c>
      <c r="AW34" s="76">
        <f>'ModelParams Lp'!B$22</f>
        <v>4</v>
      </c>
      <c r="AX34" s="76">
        <f>'ModelParams Lp'!C$22</f>
        <v>2</v>
      </c>
      <c r="AY34" s="76">
        <f>'ModelParams Lp'!D$22</f>
        <v>1</v>
      </c>
      <c r="AZ34" s="76">
        <f>'ModelParams Lp'!E$22</f>
        <v>0</v>
      </c>
      <c r="BA34" s="76">
        <f>'ModelParams Lp'!F$22</f>
        <v>0</v>
      </c>
      <c r="BB34" s="76">
        <f>'ModelParams Lp'!G$22</f>
        <v>0</v>
      </c>
      <c r="BC34" s="76">
        <f>'ModelParams Lp'!H$22</f>
        <v>0</v>
      </c>
      <c r="BD34" s="76">
        <f>'ModelParams Lp'!I$22</f>
        <v>0</v>
      </c>
      <c r="BE34" s="76">
        <f>-10*LOG(2/(4*PI()*2^2)+4/(0.163*(Calcul!$J39*Calcul!$K39)/VLOOKUP(Calcul!$H39,'ModelParams Lp'!$E$37:$F$39,2,0)))</f>
        <v>10.69392464651435</v>
      </c>
      <c r="BF34" s="76">
        <f>-10*LOG(2/(4*PI()*2^2)+4/(0.163*(Calcul!$J39*Calcul!$K39)/VLOOKUP(Calcul!$H39,'ModelParams Lp'!$E$37:$F$39,2,0)))</f>
        <v>10.69392464651435</v>
      </c>
      <c r="BG34" s="76">
        <f>-10*LOG(2/(4*PI()*2^2)+4/(0.163*(Calcul!$J39*Calcul!$K39)/VLOOKUP(Calcul!$H39,'ModelParams Lp'!$E$37:$F$39,2,0)))</f>
        <v>10.69392464651435</v>
      </c>
      <c r="BH34" s="76">
        <f>-10*LOG(2/(4*PI()*2^2)+4/(0.163*(Calcul!$J39*Calcul!$K39)/VLOOKUP(Calcul!$H39,'ModelParams Lp'!$E$37:$F$39,2,0)))</f>
        <v>10.69392464651435</v>
      </c>
      <c r="BI34" s="76">
        <f>-10*LOG(2/(4*PI()*2^2)+4/(0.163*(Calcul!$J39*Calcul!$K39)/VLOOKUP(Calcul!$H39,'ModelParams Lp'!$E$37:$F$39,2,0)))</f>
        <v>10.69392464651435</v>
      </c>
      <c r="BJ34" s="76">
        <f>-10*LOG(2/(4*PI()*2^2)+4/(0.163*(Calcul!$J39*Calcul!$K39)/VLOOKUP(Calcul!$H39,'ModelParams Lp'!$E$37:$F$39,2,0)))</f>
        <v>10.69392464651435</v>
      </c>
      <c r="BK34" s="76">
        <f>-10*LOG(2/(4*PI()*2^2)+4/(0.163*(Calcul!$J39*Calcul!$K39)/VLOOKUP(Calcul!$H39,'ModelParams Lp'!$E$37:$F$39,2,0)))</f>
        <v>10.69392464651435</v>
      </c>
      <c r="BL34" s="76">
        <f>-10*LOG(2/(4*PI()*2^2)+4/(0.163*(Calcul!$J39*Calcul!$K39)/VLOOKUP(Calcul!$H39,'ModelParams Lp'!$E$37:$F$39,2,0)))</f>
        <v>10.69392464651435</v>
      </c>
      <c r="BM34" s="76">
        <f>VLOOKUP(Calcul!$I39,'ModelParams Lp'!$D$28:$O$32,5,0)+BE34</f>
        <v>10.69392464651435</v>
      </c>
      <c r="BN34" s="76">
        <f>VLOOKUP(Calcul!$I39,'ModelParams Lp'!$D$28:$O$32,6,0)+BF34</f>
        <v>13.69392464651435</v>
      </c>
      <c r="BO34" s="76">
        <f>VLOOKUP(Calcul!$I39,'ModelParams Lp'!$D$28:$O$32,7,0)+BG34</f>
        <v>21.69392464651435</v>
      </c>
      <c r="BP34" s="76">
        <f>VLOOKUP(Calcul!$I39,'ModelParams Lp'!$D$28:$O$32,8,0)+BH34</f>
        <v>29.69392464651435</v>
      </c>
      <c r="BQ34" s="76">
        <f>VLOOKUP(Calcul!$I39,'ModelParams Lp'!$D$28:$O$32,9,0)+BI34</f>
        <v>33.693924646514347</v>
      </c>
      <c r="BR34" s="76">
        <f>VLOOKUP(Calcul!$I39,'ModelParams Lp'!$D$28:$O$32,10,0)+BJ34</f>
        <v>33.693924646514347</v>
      </c>
      <c r="BS34" s="76">
        <f>VLOOKUP(Calcul!$I39,'ModelParams Lp'!$D$28:$O$32,11,0)+BK34</f>
        <v>33.693924646514347</v>
      </c>
      <c r="BT34" s="76">
        <f>VLOOKUP(Calcul!$I39,'ModelParams Lp'!$D$28:$O$32,12,0)+BL34</f>
        <v>33.693924646514347</v>
      </c>
      <c r="BU34" s="75" t="e">
        <f t="shared" ca="1" si="7"/>
        <v>#DIV/0!</v>
      </c>
      <c r="BV34" s="75" t="e">
        <f t="shared" ca="1" si="8"/>
        <v>#DIV/0!</v>
      </c>
      <c r="BW34" s="75" t="e">
        <f t="shared" ca="1" si="9"/>
        <v>#DIV/0!</v>
      </c>
      <c r="BX34" s="75" t="e">
        <f t="shared" ca="1" si="10"/>
        <v>#DIV/0!</v>
      </c>
      <c r="BY34" s="75" t="e">
        <f t="shared" ca="1" si="11"/>
        <v>#DIV/0!</v>
      </c>
      <c r="BZ34" s="75" t="e">
        <f t="shared" ca="1" si="12"/>
        <v>#DIV/0!</v>
      </c>
      <c r="CA34" s="75" t="e">
        <f t="shared" ca="1" si="13"/>
        <v>#DIV/0!</v>
      </c>
      <c r="CB34" s="75" t="e">
        <f t="shared" ca="1" si="14"/>
        <v>#DIV/0!</v>
      </c>
      <c r="CC34" s="26" t="e">
        <f ca="1">10*LOG10(IF(BU34="",0,POWER(10,((BU34+'ModelParams Lw'!$O$4)/10))) +IF(BV34="",0,POWER(10,((BV34+'ModelParams Lw'!$P$4)/10))) +IF(BW34="",0,POWER(10,((BW34+'ModelParams Lw'!$Q$4)/10))) +IF(BX34="",0,POWER(10,((BX34+'ModelParams Lw'!$R$4)/10))) +IF(BY34="",0,POWER(10,((BY34+'ModelParams Lw'!$S$4)/10))) +IF(BZ34="",0,POWER(10,((BZ34+'ModelParams Lw'!$T$4)/10))) +IF(CA34="",0,POWER(10,((CA34+'ModelParams Lw'!$U$4)/10)))+IF(CB34="",0,POWER(10,((CB34+'ModelParams Lw'!$V$4)/10))))</f>
        <v>#DIV/0!</v>
      </c>
      <c r="CD34" s="26" t="e">
        <f t="shared" ca="1" si="15"/>
        <v>#DIV/0!</v>
      </c>
      <c r="CE34" s="26" t="e">
        <f ca="1">(BU34-'ModelParams Lw'!O$10)/'ModelParams Lw'!O$11</f>
        <v>#DIV/0!</v>
      </c>
      <c r="CF34" s="26" t="e">
        <f ca="1">(BV34-'ModelParams Lw'!P$10)/'ModelParams Lw'!P$11</f>
        <v>#DIV/0!</v>
      </c>
      <c r="CG34" s="26" t="e">
        <f ca="1">(BW34-'ModelParams Lw'!Q$10)/'ModelParams Lw'!Q$11</f>
        <v>#DIV/0!</v>
      </c>
      <c r="CH34" s="26" t="e">
        <f ca="1">(BX34-'ModelParams Lw'!R$10)/'ModelParams Lw'!R$11</f>
        <v>#DIV/0!</v>
      </c>
      <c r="CI34" s="26" t="e">
        <f ca="1">(BY34-'ModelParams Lw'!S$10)/'ModelParams Lw'!S$11</f>
        <v>#DIV/0!</v>
      </c>
      <c r="CJ34" s="26" t="e">
        <f ca="1">(BZ34-'ModelParams Lw'!T$10)/'ModelParams Lw'!T$11</f>
        <v>#DIV/0!</v>
      </c>
      <c r="CK34" s="26" t="e">
        <f ca="1">(CA34-'ModelParams Lw'!U$10)/'ModelParams Lw'!U$11</f>
        <v>#DIV/0!</v>
      </c>
      <c r="CL34" s="26" t="e">
        <f ca="1">(CB34-'ModelParams Lw'!V$10)/'ModelParams Lw'!V$11</f>
        <v>#DIV/0!</v>
      </c>
      <c r="CM34" s="75" t="e">
        <f t="shared" si="16"/>
        <v>#DIV/0!</v>
      </c>
      <c r="CN34" s="75" t="e">
        <f t="shared" si="17"/>
        <v>#DIV/0!</v>
      </c>
      <c r="CO34" s="75" t="e">
        <f t="shared" si="23"/>
        <v>#DIV/0!</v>
      </c>
      <c r="CP34" s="75" t="e">
        <f t="shared" si="18"/>
        <v>#DIV/0!</v>
      </c>
      <c r="CQ34" s="75" t="e">
        <f t="shared" si="19"/>
        <v>#DIV/0!</v>
      </c>
      <c r="CR34" s="75" t="e">
        <f t="shared" si="20"/>
        <v>#DIV/0!</v>
      </c>
      <c r="CS34" s="75" t="e">
        <f t="shared" si="21"/>
        <v>#DIV/0!</v>
      </c>
      <c r="CT34" s="75" t="e">
        <f t="shared" si="22"/>
        <v>#DIV/0!</v>
      </c>
      <c r="CU34" s="26" t="e">
        <f>10*LOG10(IF(CM34="",0,POWER(10,((CM34+'ModelParams Lw'!$O$4)/10))) +IF(CN34="",0,POWER(10,((CN34+'ModelParams Lw'!$P$4)/10))) +IF(CO34="",0,POWER(10,((CO34+'ModelParams Lw'!$Q$4)/10))) +IF(CP34="",0,POWER(10,((CP34+'ModelParams Lw'!$R$4)/10))) +IF(CQ34="",0,POWER(10,((CQ34+'ModelParams Lw'!$S$4)/10))) +IF(CR34="",0,POWER(10,((CR34+'ModelParams Lw'!$T$4)/10))) +IF(CS34="",0,POWER(10,((CS34+'ModelParams Lw'!$U$4)/10)))+IF(CT34="",0,POWER(10,((CT34+'ModelParams Lw'!$V$4)/10))))</f>
        <v>#DIV/0!</v>
      </c>
      <c r="CV34" s="26" t="e">
        <f t="shared" si="24"/>
        <v>#DIV/0!</v>
      </c>
      <c r="CW34" s="26" t="e">
        <f>(CM34-'ModelParams Lw'!O$10)/'ModelParams Lw'!O$11</f>
        <v>#DIV/0!</v>
      </c>
      <c r="CX34" s="26" t="e">
        <f>(CN34-'ModelParams Lw'!P$10)/'ModelParams Lw'!P$11</f>
        <v>#DIV/0!</v>
      </c>
      <c r="CY34" s="26" t="e">
        <f>(CO34-'ModelParams Lw'!Q$10)/'ModelParams Lw'!Q$11</f>
        <v>#DIV/0!</v>
      </c>
      <c r="CZ34" s="26" t="e">
        <f>(CP34-'ModelParams Lw'!R$10)/'ModelParams Lw'!R$11</f>
        <v>#DIV/0!</v>
      </c>
      <c r="DA34" s="26" t="e">
        <f>(CQ34-'ModelParams Lw'!S$10)/'ModelParams Lw'!S$11</f>
        <v>#DIV/0!</v>
      </c>
      <c r="DB34" s="26" t="e">
        <f>(CR34-'ModelParams Lw'!T$10)/'ModelParams Lw'!T$11</f>
        <v>#DIV/0!</v>
      </c>
      <c r="DC34" s="26" t="e">
        <f>(CS34-'ModelParams Lw'!U$10)/'ModelParams Lw'!U$11</f>
        <v>#DIV/0!</v>
      </c>
      <c r="DD34" s="26" t="e">
        <f>(CT34-'ModelParams Lw'!V$10)/'ModelParams Lw'!V$11</f>
        <v>#DIV/0!</v>
      </c>
    </row>
    <row r="35" spans="1:108" x14ac:dyDescent="0.25">
      <c r="A35" s="13" t="e">
        <f>'Sound Power'!B35</f>
        <v>#VALUE!</v>
      </c>
      <c r="B35" s="13">
        <f>'Sound Power'!D35</f>
        <v>0</v>
      </c>
      <c r="C35" s="13">
        <f>'Sound Power'!E35</f>
        <v>0</v>
      </c>
      <c r="D35" s="13">
        <f>'Sound Power'!F35</f>
        <v>0</v>
      </c>
      <c r="E35" s="76" t="e">
        <f>IF(Calcul!$F40="SA",'Sound Power'!AZ35,'Sound Power'!O35)</f>
        <v>#DIV/0!</v>
      </c>
      <c r="F35" s="76" t="e">
        <f>IF(Calcul!$F40="SA",'Sound Power'!BA35,'Sound Power'!P35)</f>
        <v>#DIV/0!</v>
      </c>
      <c r="G35" s="76" t="e">
        <f>IF(Calcul!$F40="SA",'Sound Power'!BB35,'Sound Power'!Q35)</f>
        <v>#DIV/0!</v>
      </c>
      <c r="H35" s="76" t="e">
        <f>IF(Calcul!$F40="SA",'Sound Power'!BC35,'Sound Power'!R35)</f>
        <v>#DIV/0!</v>
      </c>
      <c r="I35" s="76" t="e">
        <f>IF(Calcul!$F40="SA",'Sound Power'!BD35,'Sound Power'!S35)</f>
        <v>#DIV/0!</v>
      </c>
      <c r="J35" s="76" t="e">
        <f>IF(Calcul!$F40="SA",'Sound Power'!BE35,'Sound Power'!T35)</f>
        <v>#DIV/0!</v>
      </c>
      <c r="K35" s="76" t="e">
        <f>IF(Calcul!$F40="SA",'Sound Power'!BF35,'Sound Power'!U35)</f>
        <v>#DIV/0!</v>
      </c>
      <c r="L35" s="76" t="e">
        <f>IF(Calcul!$F40="SA",'Sound Power'!BG35,'Sound Power'!V35)</f>
        <v>#DIV/0!</v>
      </c>
      <c r="M35" s="76" t="e">
        <f>'Sound Power'!CI35</f>
        <v>#DIV/0!</v>
      </c>
      <c r="N35" s="76" t="e">
        <f>'Sound Power'!CJ35</f>
        <v>#DIV/0!</v>
      </c>
      <c r="O35" s="76" t="e">
        <f>'Sound Power'!CK35</f>
        <v>#DIV/0!</v>
      </c>
      <c r="P35" s="76" t="e">
        <f>'Sound Power'!CL35</f>
        <v>#DIV/0!</v>
      </c>
      <c r="Q35" s="76" t="e">
        <f>'Sound Power'!CM35</f>
        <v>#DIV/0!</v>
      </c>
      <c r="R35" s="76" t="e">
        <f>'Sound Power'!CN35</f>
        <v>#DIV/0!</v>
      </c>
      <c r="S35" s="76" t="e">
        <f>'Sound Power'!CO35</f>
        <v>#DIV/0!</v>
      </c>
      <c r="T35" s="76" t="e">
        <f>'Sound Power'!CP35</f>
        <v>#DIV/0!</v>
      </c>
      <c r="U35" s="73">
        <f t="shared" si="3"/>
        <v>0</v>
      </c>
      <c r="V35" s="73">
        <f t="shared" si="4"/>
        <v>0</v>
      </c>
      <c r="W35" s="76" t="e">
        <f>('ModelParams Lp'!B$4*10^'ModelParams Lp'!B$5*($U35/$V35)^'ModelParams Lp'!B$6)*3</f>
        <v>#DIV/0!</v>
      </c>
      <c r="X35" s="76" t="e">
        <f>('ModelParams Lp'!C$4*10^'ModelParams Lp'!C$5*($U35/$V35)^'ModelParams Lp'!C$6)*3</f>
        <v>#DIV/0!</v>
      </c>
      <c r="Y35" s="76" t="e">
        <f>('ModelParams Lp'!D$4*10^'ModelParams Lp'!D$5*($U35/$V35)^'ModelParams Lp'!D$6)*3</f>
        <v>#DIV/0!</v>
      </c>
      <c r="Z35" s="76" t="e">
        <f>('ModelParams Lp'!E$4*10^'ModelParams Lp'!E$5*($U35/$V35)^'ModelParams Lp'!E$6)*3</f>
        <v>#DIV/0!</v>
      </c>
      <c r="AA35" s="76" t="e">
        <f>('ModelParams Lp'!F$4*10^'ModelParams Lp'!F$5*($U35/$V35)^'ModelParams Lp'!F$6)*3</f>
        <v>#DIV/0!</v>
      </c>
      <c r="AB35" s="76" t="e">
        <f>('ModelParams Lp'!G$4*10^'ModelParams Lp'!G$5*($U35/$V35)^'ModelParams Lp'!G$6)*3</f>
        <v>#DIV/0!</v>
      </c>
      <c r="AC35" s="76" t="e">
        <f>('ModelParams Lp'!H$4*10^'ModelParams Lp'!H$5*($U35/$V35)^'ModelParams Lp'!H$6)*3</f>
        <v>#DIV/0!</v>
      </c>
      <c r="AD35" s="76" t="e">
        <f>('ModelParams Lp'!I$4*10^'ModelParams Lp'!I$5*($U35/$V35)^'ModelParams Lp'!I$6)*3</f>
        <v>#DIV/0!</v>
      </c>
      <c r="AE35" s="62" t="e">
        <f t="shared" si="5"/>
        <v>#DIV/0!</v>
      </c>
      <c r="AF35" s="62" t="e">
        <f>IF(AE35&lt;'ModelParams Lp'!$B$16,-1,IF(AE35&lt;'ModelParams Lp'!$C$16,0,IF(AE35&lt;'ModelParams Lp'!$D$16,1,IF(AE35&lt;'ModelParams Lp'!$E$16,2,IF(AE35&lt;'ModelParams Lp'!$F$16,3,IF(AE35&lt;'ModelParams Lp'!$G$16,4,IF(AE35&lt;'ModelParams Lp'!$H$16,5,6)))))))</f>
        <v>#DIV/0!</v>
      </c>
      <c r="AG35" s="76" t="e">
        <f ca="1">IF($AF35&gt;1,0,OFFSET('ModelParams Lp'!$C$12,0,-'Sound Pressure'!$AF35))</f>
        <v>#DIV/0!</v>
      </c>
      <c r="AH35" s="76" t="e">
        <f ca="1">IF($AF35&gt;2,0,OFFSET('ModelParams Lp'!$D$12,0,-'Sound Pressure'!$AF35))</f>
        <v>#DIV/0!</v>
      </c>
      <c r="AI35" s="76" t="e">
        <f ca="1">IF($AF35&gt;3,0,OFFSET('ModelParams Lp'!$E$12,0,-'Sound Pressure'!$AF35))</f>
        <v>#DIV/0!</v>
      </c>
      <c r="AJ35" s="76" t="e">
        <f ca="1">IF($AF35&gt;4,0,OFFSET('ModelParams Lp'!$F$12,0,-'Sound Pressure'!$AF35))</f>
        <v>#DIV/0!</v>
      </c>
      <c r="AK35" s="76" t="e">
        <f ca="1">IF($AF35&gt;3,0,OFFSET('ModelParams Lp'!$G$12,0,-'Sound Pressure'!$AF35))</f>
        <v>#DIV/0!</v>
      </c>
      <c r="AL35" s="76" t="e">
        <f ca="1">IF($AF35&gt;5,0,OFFSET('ModelParams Lp'!$H$12,0,-'Sound Pressure'!$AF35))</f>
        <v>#DIV/0!</v>
      </c>
      <c r="AM35" s="76" t="e">
        <f ca="1">IF($AF35&gt;6,0,OFFSET('ModelParams Lp'!$I$12,0,-'Sound Pressure'!$AF35))</f>
        <v>#DIV/0!</v>
      </c>
      <c r="AN35" s="76" t="e">
        <f ca="1">IF($AF35&gt;7,0,IF($AF$4&lt;0,3,OFFSET('ModelParams Lp'!$J$12,0,-'Sound Pressure'!$AF35)))</f>
        <v>#DIV/0!</v>
      </c>
      <c r="AO35" s="76" t="e">
        <f t="shared" si="6"/>
        <v>#DIV/0!</v>
      </c>
      <c r="AP35" s="76" t="e">
        <f t="shared" si="6"/>
        <v>#DIV/0!</v>
      </c>
      <c r="AQ35" s="76" t="e">
        <f t="shared" si="6"/>
        <v>#DIV/0!</v>
      </c>
      <c r="AR35" s="76" t="e">
        <f t="shared" si="6"/>
        <v>#DIV/0!</v>
      </c>
      <c r="AS35" s="76" t="e">
        <f t="shared" si="6"/>
        <v>#DIV/0!</v>
      </c>
      <c r="AT35" s="76" t="e">
        <f t="shared" si="6"/>
        <v>#DIV/0!</v>
      </c>
      <c r="AU35" s="76" t="e">
        <f t="shared" si="6"/>
        <v>#DIV/0!</v>
      </c>
      <c r="AV35" s="76" t="e">
        <f t="shared" si="6"/>
        <v>#DIV/0!</v>
      </c>
      <c r="AW35" s="76">
        <f>'ModelParams Lp'!B$22</f>
        <v>4</v>
      </c>
      <c r="AX35" s="76">
        <f>'ModelParams Lp'!C$22</f>
        <v>2</v>
      </c>
      <c r="AY35" s="76">
        <f>'ModelParams Lp'!D$22</f>
        <v>1</v>
      </c>
      <c r="AZ35" s="76">
        <f>'ModelParams Lp'!E$22</f>
        <v>0</v>
      </c>
      <c r="BA35" s="76">
        <f>'ModelParams Lp'!F$22</f>
        <v>0</v>
      </c>
      <c r="BB35" s="76">
        <f>'ModelParams Lp'!G$22</f>
        <v>0</v>
      </c>
      <c r="BC35" s="76">
        <f>'ModelParams Lp'!H$22</f>
        <v>0</v>
      </c>
      <c r="BD35" s="76">
        <f>'ModelParams Lp'!I$22</f>
        <v>0</v>
      </c>
      <c r="BE35" s="76" t="e">
        <f>-10*LOG(2/(4*PI()*2^2)+4/(0.163*(Calcul!$J40*Calcul!$K40)/VLOOKUP(Calcul!$H40,'ModelParams Lp'!$E$37:$F$39,2,0)))</f>
        <v>#VALUE!</v>
      </c>
      <c r="BF35" s="76" t="e">
        <f>-10*LOG(2/(4*PI()*2^2)+4/(0.163*(Calcul!$J40*Calcul!$K40)/VLOOKUP(Calcul!$H40,'ModelParams Lp'!$E$37:$F$39,2,0)))</f>
        <v>#VALUE!</v>
      </c>
      <c r="BG35" s="76" t="e">
        <f>-10*LOG(2/(4*PI()*2^2)+4/(0.163*(Calcul!$J40*Calcul!$K40)/VLOOKUP(Calcul!$H40,'ModelParams Lp'!$E$37:$F$39,2,0)))</f>
        <v>#VALUE!</v>
      </c>
      <c r="BH35" s="76" t="e">
        <f>-10*LOG(2/(4*PI()*2^2)+4/(0.163*(Calcul!$J40*Calcul!$K40)/VLOOKUP(Calcul!$H40,'ModelParams Lp'!$E$37:$F$39,2,0)))</f>
        <v>#VALUE!</v>
      </c>
      <c r="BI35" s="76" t="e">
        <f>-10*LOG(2/(4*PI()*2^2)+4/(0.163*(Calcul!$J40*Calcul!$K40)/VLOOKUP(Calcul!$H40,'ModelParams Lp'!$E$37:$F$39,2,0)))</f>
        <v>#VALUE!</v>
      </c>
      <c r="BJ35" s="76" t="e">
        <f>-10*LOG(2/(4*PI()*2^2)+4/(0.163*(Calcul!$J40*Calcul!$K40)/VLOOKUP(Calcul!$H40,'ModelParams Lp'!$E$37:$F$39,2,0)))</f>
        <v>#VALUE!</v>
      </c>
      <c r="BK35" s="76" t="e">
        <f>-10*LOG(2/(4*PI()*2^2)+4/(0.163*(Calcul!$J40*Calcul!$K40)/VLOOKUP(Calcul!$H40,'ModelParams Lp'!$E$37:$F$39,2,0)))</f>
        <v>#VALUE!</v>
      </c>
      <c r="BL35" s="76" t="e">
        <f>-10*LOG(2/(4*PI()*2^2)+4/(0.163*(Calcul!$J40*Calcul!$K40)/VLOOKUP(Calcul!$H40,'ModelParams Lp'!$E$37:$F$39,2,0)))</f>
        <v>#VALUE!</v>
      </c>
      <c r="BM35" s="76" t="e">
        <f>VLOOKUP(Calcul!$I40,'ModelParams Lp'!$D$28:$O$32,5,0)+BE35</f>
        <v>#N/A</v>
      </c>
      <c r="BN35" s="76" t="e">
        <f>VLOOKUP(Calcul!$I40,'ModelParams Lp'!$D$28:$O$32,6,0)+BF35</f>
        <v>#N/A</v>
      </c>
      <c r="BO35" s="76" t="e">
        <f>VLOOKUP(Calcul!$I40,'ModelParams Lp'!$D$28:$O$32,7,0)+BG35</f>
        <v>#N/A</v>
      </c>
      <c r="BP35" s="76" t="e">
        <f>VLOOKUP(Calcul!$I40,'ModelParams Lp'!$D$28:$O$32,8,0)+BH35</f>
        <v>#N/A</v>
      </c>
      <c r="BQ35" s="76" t="e">
        <f>VLOOKUP(Calcul!$I40,'ModelParams Lp'!$D$28:$O$32,9,0)+BI35</f>
        <v>#N/A</v>
      </c>
      <c r="BR35" s="76" t="e">
        <f>VLOOKUP(Calcul!$I40,'ModelParams Lp'!$D$28:$O$32,10,0)+BJ35</f>
        <v>#N/A</v>
      </c>
      <c r="BS35" s="76" t="e">
        <f>VLOOKUP(Calcul!$I40,'ModelParams Lp'!$D$28:$O$32,11,0)+BK35</f>
        <v>#N/A</v>
      </c>
      <c r="BT35" s="76" t="e">
        <f>VLOOKUP(Calcul!$I40,'ModelParams Lp'!$D$28:$O$32,12,0)+BL35</f>
        <v>#N/A</v>
      </c>
      <c r="BU35" s="75" t="e">
        <f t="shared" ca="1" si="7"/>
        <v>#DIV/0!</v>
      </c>
      <c r="BV35" s="75" t="e">
        <f t="shared" ca="1" si="8"/>
        <v>#DIV/0!</v>
      </c>
      <c r="BW35" s="75" t="e">
        <f t="shared" ca="1" si="9"/>
        <v>#DIV/0!</v>
      </c>
      <c r="BX35" s="75" t="e">
        <f t="shared" ca="1" si="10"/>
        <v>#DIV/0!</v>
      </c>
      <c r="BY35" s="75" t="e">
        <f t="shared" ca="1" si="11"/>
        <v>#DIV/0!</v>
      </c>
      <c r="BZ35" s="75" t="e">
        <f t="shared" ca="1" si="12"/>
        <v>#DIV/0!</v>
      </c>
      <c r="CA35" s="75" t="e">
        <f t="shared" ca="1" si="13"/>
        <v>#DIV/0!</v>
      </c>
      <c r="CB35" s="75" t="e">
        <f t="shared" ca="1" si="14"/>
        <v>#DIV/0!</v>
      </c>
      <c r="CC35" s="26" t="e">
        <f ca="1">10*LOG10(IF(BU35="",0,POWER(10,((BU35+'ModelParams Lw'!$O$4)/10))) +IF(BV35="",0,POWER(10,((BV35+'ModelParams Lw'!$P$4)/10))) +IF(BW35="",0,POWER(10,((BW35+'ModelParams Lw'!$Q$4)/10))) +IF(BX35="",0,POWER(10,((BX35+'ModelParams Lw'!$R$4)/10))) +IF(BY35="",0,POWER(10,((BY35+'ModelParams Lw'!$S$4)/10))) +IF(BZ35="",0,POWER(10,((BZ35+'ModelParams Lw'!$T$4)/10))) +IF(CA35="",0,POWER(10,((CA35+'ModelParams Lw'!$U$4)/10)))+IF(CB35="",0,POWER(10,((CB35+'ModelParams Lw'!$V$4)/10))))</f>
        <v>#DIV/0!</v>
      </c>
      <c r="CD35" s="26" t="e">
        <f t="shared" ca="1" si="15"/>
        <v>#DIV/0!</v>
      </c>
      <c r="CE35" s="26" t="e">
        <f ca="1">(BU35-'ModelParams Lw'!O$10)/'ModelParams Lw'!O$11</f>
        <v>#DIV/0!</v>
      </c>
      <c r="CF35" s="26" t="e">
        <f ca="1">(BV35-'ModelParams Lw'!P$10)/'ModelParams Lw'!P$11</f>
        <v>#DIV/0!</v>
      </c>
      <c r="CG35" s="26" t="e">
        <f ca="1">(BW35-'ModelParams Lw'!Q$10)/'ModelParams Lw'!Q$11</f>
        <v>#DIV/0!</v>
      </c>
      <c r="CH35" s="26" t="e">
        <f ca="1">(BX35-'ModelParams Lw'!R$10)/'ModelParams Lw'!R$11</f>
        <v>#DIV/0!</v>
      </c>
      <c r="CI35" s="26" t="e">
        <f ca="1">(BY35-'ModelParams Lw'!S$10)/'ModelParams Lw'!S$11</f>
        <v>#DIV/0!</v>
      </c>
      <c r="CJ35" s="26" t="e">
        <f ca="1">(BZ35-'ModelParams Lw'!T$10)/'ModelParams Lw'!T$11</f>
        <v>#DIV/0!</v>
      </c>
      <c r="CK35" s="26" t="e">
        <f ca="1">(CA35-'ModelParams Lw'!U$10)/'ModelParams Lw'!U$11</f>
        <v>#DIV/0!</v>
      </c>
      <c r="CL35" s="26" t="e">
        <f ca="1">(CB35-'ModelParams Lw'!V$10)/'ModelParams Lw'!V$11</f>
        <v>#DIV/0!</v>
      </c>
      <c r="CM35" s="75" t="e">
        <f t="shared" si="16"/>
        <v>#DIV/0!</v>
      </c>
      <c r="CN35" s="75" t="e">
        <f t="shared" si="17"/>
        <v>#DIV/0!</v>
      </c>
      <c r="CO35" s="75" t="e">
        <f t="shared" si="23"/>
        <v>#DIV/0!</v>
      </c>
      <c r="CP35" s="75" t="e">
        <f t="shared" si="18"/>
        <v>#DIV/0!</v>
      </c>
      <c r="CQ35" s="75" t="e">
        <f t="shared" si="19"/>
        <v>#DIV/0!</v>
      </c>
      <c r="CR35" s="75" t="e">
        <f t="shared" si="20"/>
        <v>#DIV/0!</v>
      </c>
      <c r="CS35" s="75" t="e">
        <f t="shared" si="21"/>
        <v>#DIV/0!</v>
      </c>
      <c r="CT35" s="75" t="e">
        <f t="shared" si="22"/>
        <v>#DIV/0!</v>
      </c>
      <c r="CU35" s="26" t="e">
        <f>10*LOG10(IF(CM35="",0,POWER(10,((CM35+'ModelParams Lw'!$O$4)/10))) +IF(CN35="",0,POWER(10,((CN35+'ModelParams Lw'!$P$4)/10))) +IF(CO35="",0,POWER(10,((CO35+'ModelParams Lw'!$Q$4)/10))) +IF(CP35="",0,POWER(10,((CP35+'ModelParams Lw'!$R$4)/10))) +IF(CQ35="",0,POWER(10,((CQ35+'ModelParams Lw'!$S$4)/10))) +IF(CR35="",0,POWER(10,((CR35+'ModelParams Lw'!$T$4)/10))) +IF(CS35="",0,POWER(10,((CS35+'ModelParams Lw'!$U$4)/10)))+IF(CT35="",0,POWER(10,((CT35+'ModelParams Lw'!$V$4)/10))))</f>
        <v>#DIV/0!</v>
      </c>
      <c r="CV35" s="26" t="e">
        <f t="shared" si="24"/>
        <v>#DIV/0!</v>
      </c>
      <c r="CW35" s="26" t="e">
        <f>(CM35-'ModelParams Lw'!O$10)/'ModelParams Lw'!O$11</f>
        <v>#DIV/0!</v>
      </c>
      <c r="CX35" s="26" t="e">
        <f>(CN35-'ModelParams Lw'!P$10)/'ModelParams Lw'!P$11</f>
        <v>#DIV/0!</v>
      </c>
      <c r="CY35" s="26" t="e">
        <f>(CO35-'ModelParams Lw'!Q$10)/'ModelParams Lw'!Q$11</f>
        <v>#DIV/0!</v>
      </c>
      <c r="CZ35" s="26" t="e">
        <f>(CP35-'ModelParams Lw'!R$10)/'ModelParams Lw'!R$11</f>
        <v>#DIV/0!</v>
      </c>
      <c r="DA35" s="26" t="e">
        <f>(CQ35-'ModelParams Lw'!S$10)/'ModelParams Lw'!S$11</f>
        <v>#DIV/0!</v>
      </c>
      <c r="DB35" s="26" t="e">
        <f>(CR35-'ModelParams Lw'!T$10)/'ModelParams Lw'!T$11</f>
        <v>#DIV/0!</v>
      </c>
      <c r="DC35" s="26" t="e">
        <f>(CS35-'ModelParams Lw'!U$10)/'ModelParams Lw'!U$11</f>
        <v>#DIV/0!</v>
      </c>
      <c r="DD35" s="26" t="e">
        <f>(CT35-'ModelParams Lw'!V$10)/'ModelParams Lw'!V$11</f>
        <v>#DIV/0!</v>
      </c>
    </row>
    <row r="36" spans="1:108" x14ac:dyDescent="0.25">
      <c r="A36" s="13" t="e">
        <f>'Sound Power'!B36</f>
        <v>#VALUE!</v>
      </c>
      <c r="B36" s="13">
        <f>'Sound Power'!D36</f>
        <v>0</v>
      </c>
      <c r="C36" s="13">
        <f>'Sound Power'!E36</f>
        <v>0</v>
      </c>
      <c r="D36" s="13">
        <f>'Sound Power'!F36</f>
        <v>0</v>
      </c>
      <c r="E36" s="76" t="e">
        <f>IF(Calcul!$F41="SA",'Sound Power'!AZ36,'Sound Power'!O36)</f>
        <v>#DIV/0!</v>
      </c>
      <c r="F36" s="76" t="e">
        <f>IF(Calcul!$F41="SA",'Sound Power'!BA36,'Sound Power'!P36)</f>
        <v>#DIV/0!</v>
      </c>
      <c r="G36" s="76" t="e">
        <f>IF(Calcul!$F41="SA",'Sound Power'!BB36,'Sound Power'!Q36)</f>
        <v>#DIV/0!</v>
      </c>
      <c r="H36" s="76" t="e">
        <f>IF(Calcul!$F41="SA",'Sound Power'!BC36,'Sound Power'!R36)</f>
        <v>#DIV/0!</v>
      </c>
      <c r="I36" s="76" t="e">
        <f>IF(Calcul!$F41="SA",'Sound Power'!BD36,'Sound Power'!S36)</f>
        <v>#DIV/0!</v>
      </c>
      <c r="J36" s="76" t="e">
        <f>IF(Calcul!$F41="SA",'Sound Power'!BE36,'Sound Power'!T36)</f>
        <v>#DIV/0!</v>
      </c>
      <c r="K36" s="76" t="e">
        <f>IF(Calcul!$F41="SA",'Sound Power'!BF36,'Sound Power'!U36)</f>
        <v>#DIV/0!</v>
      </c>
      <c r="L36" s="76" t="e">
        <f>IF(Calcul!$F41="SA",'Sound Power'!BG36,'Sound Power'!V36)</f>
        <v>#DIV/0!</v>
      </c>
      <c r="M36" s="76" t="e">
        <f>'Sound Power'!CI36</f>
        <v>#DIV/0!</v>
      </c>
      <c r="N36" s="76" t="e">
        <f>'Sound Power'!CJ36</f>
        <v>#DIV/0!</v>
      </c>
      <c r="O36" s="76" t="e">
        <f>'Sound Power'!CK36</f>
        <v>#DIV/0!</v>
      </c>
      <c r="P36" s="76" t="e">
        <f>'Sound Power'!CL36</f>
        <v>#DIV/0!</v>
      </c>
      <c r="Q36" s="76" t="e">
        <f>'Sound Power'!CM36</f>
        <v>#DIV/0!</v>
      </c>
      <c r="R36" s="76" t="e">
        <f>'Sound Power'!CN36</f>
        <v>#DIV/0!</v>
      </c>
      <c r="S36" s="76" t="e">
        <f>'Sound Power'!CO36</f>
        <v>#DIV/0!</v>
      </c>
      <c r="T36" s="76" t="e">
        <f>'Sound Power'!CP36</f>
        <v>#DIV/0!</v>
      </c>
      <c r="U36" s="73">
        <f t="shared" si="3"/>
        <v>0</v>
      </c>
      <c r="V36" s="73">
        <f t="shared" si="4"/>
        <v>0</v>
      </c>
      <c r="W36" s="76" t="e">
        <f>('ModelParams Lp'!B$4*10^'ModelParams Lp'!B$5*($U36/$V36)^'ModelParams Lp'!B$6)*3</f>
        <v>#DIV/0!</v>
      </c>
      <c r="X36" s="76" t="e">
        <f>('ModelParams Lp'!C$4*10^'ModelParams Lp'!C$5*($U36/$V36)^'ModelParams Lp'!C$6)*3</f>
        <v>#DIV/0!</v>
      </c>
      <c r="Y36" s="76" t="e">
        <f>('ModelParams Lp'!D$4*10^'ModelParams Lp'!D$5*($U36/$V36)^'ModelParams Lp'!D$6)*3</f>
        <v>#DIV/0!</v>
      </c>
      <c r="Z36" s="76" t="e">
        <f>('ModelParams Lp'!E$4*10^'ModelParams Lp'!E$5*($U36/$V36)^'ModelParams Lp'!E$6)*3</f>
        <v>#DIV/0!</v>
      </c>
      <c r="AA36" s="76" t="e">
        <f>('ModelParams Lp'!F$4*10^'ModelParams Lp'!F$5*($U36/$V36)^'ModelParams Lp'!F$6)*3</f>
        <v>#DIV/0!</v>
      </c>
      <c r="AB36" s="76" t="e">
        <f>('ModelParams Lp'!G$4*10^'ModelParams Lp'!G$5*($U36/$V36)^'ModelParams Lp'!G$6)*3</f>
        <v>#DIV/0!</v>
      </c>
      <c r="AC36" s="76" t="e">
        <f>('ModelParams Lp'!H$4*10^'ModelParams Lp'!H$5*($U36/$V36)^'ModelParams Lp'!H$6)*3</f>
        <v>#DIV/0!</v>
      </c>
      <c r="AD36" s="76" t="e">
        <f>('ModelParams Lp'!I$4*10^'ModelParams Lp'!I$5*($U36/$V36)^'ModelParams Lp'!I$6)*3</f>
        <v>#DIV/0!</v>
      </c>
      <c r="AE36" s="62" t="e">
        <f t="shared" si="5"/>
        <v>#DIV/0!</v>
      </c>
      <c r="AF36" s="62" t="e">
        <f>IF(AE36&lt;'ModelParams Lp'!$B$16,-1,IF(AE36&lt;'ModelParams Lp'!$C$16,0,IF(AE36&lt;'ModelParams Lp'!$D$16,1,IF(AE36&lt;'ModelParams Lp'!$E$16,2,IF(AE36&lt;'ModelParams Lp'!$F$16,3,IF(AE36&lt;'ModelParams Lp'!$G$16,4,IF(AE36&lt;'ModelParams Lp'!$H$16,5,6)))))))</f>
        <v>#DIV/0!</v>
      </c>
      <c r="AG36" s="76" t="e">
        <f ca="1">IF($AF36&gt;1,0,OFFSET('ModelParams Lp'!$C$12,0,-'Sound Pressure'!$AF36))</f>
        <v>#DIV/0!</v>
      </c>
      <c r="AH36" s="76" t="e">
        <f ca="1">IF($AF36&gt;2,0,OFFSET('ModelParams Lp'!$D$12,0,-'Sound Pressure'!$AF36))</f>
        <v>#DIV/0!</v>
      </c>
      <c r="AI36" s="76" t="e">
        <f ca="1">IF($AF36&gt;3,0,OFFSET('ModelParams Lp'!$E$12,0,-'Sound Pressure'!$AF36))</f>
        <v>#DIV/0!</v>
      </c>
      <c r="AJ36" s="76" t="e">
        <f ca="1">IF($AF36&gt;4,0,OFFSET('ModelParams Lp'!$F$12,0,-'Sound Pressure'!$AF36))</f>
        <v>#DIV/0!</v>
      </c>
      <c r="AK36" s="76" t="e">
        <f ca="1">IF($AF36&gt;3,0,OFFSET('ModelParams Lp'!$G$12,0,-'Sound Pressure'!$AF36))</f>
        <v>#DIV/0!</v>
      </c>
      <c r="AL36" s="76" t="e">
        <f ca="1">IF($AF36&gt;5,0,OFFSET('ModelParams Lp'!$H$12,0,-'Sound Pressure'!$AF36))</f>
        <v>#DIV/0!</v>
      </c>
      <c r="AM36" s="76" t="e">
        <f ca="1">IF($AF36&gt;6,0,OFFSET('ModelParams Lp'!$I$12,0,-'Sound Pressure'!$AF36))</f>
        <v>#DIV/0!</v>
      </c>
      <c r="AN36" s="76" t="e">
        <f ca="1">IF($AF36&gt;7,0,IF($AF$4&lt;0,3,OFFSET('ModelParams Lp'!$J$12,0,-'Sound Pressure'!$AF36)))</f>
        <v>#DIV/0!</v>
      </c>
      <c r="AO36" s="76" t="e">
        <f t="shared" si="6"/>
        <v>#DIV/0!</v>
      </c>
      <c r="AP36" s="76" t="e">
        <f t="shared" si="6"/>
        <v>#DIV/0!</v>
      </c>
      <c r="AQ36" s="76" t="e">
        <f t="shared" si="6"/>
        <v>#DIV/0!</v>
      </c>
      <c r="AR36" s="76" t="e">
        <f t="shared" si="6"/>
        <v>#DIV/0!</v>
      </c>
      <c r="AS36" s="76" t="e">
        <f t="shared" si="6"/>
        <v>#DIV/0!</v>
      </c>
      <c r="AT36" s="76" t="e">
        <f t="shared" si="6"/>
        <v>#DIV/0!</v>
      </c>
      <c r="AU36" s="76" t="e">
        <f t="shared" si="6"/>
        <v>#DIV/0!</v>
      </c>
      <c r="AV36" s="76" t="e">
        <f t="shared" si="6"/>
        <v>#DIV/0!</v>
      </c>
      <c r="AW36" s="76">
        <f>'ModelParams Lp'!B$22</f>
        <v>4</v>
      </c>
      <c r="AX36" s="76">
        <f>'ModelParams Lp'!C$22</f>
        <v>2</v>
      </c>
      <c r="AY36" s="76">
        <f>'ModelParams Lp'!D$22</f>
        <v>1</v>
      </c>
      <c r="AZ36" s="76">
        <f>'ModelParams Lp'!E$22</f>
        <v>0</v>
      </c>
      <c r="BA36" s="76">
        <f>'ModelParams Lp'!F$22</f>
        <v>0</v>
      </c>
      <c r="BB36" s="76">
        <f>'ModelParams Lp'!G$22</f>
        <v>0</v>
      </c>
      <c r="BC36" s="76">
        <f>'ModelParams Lp'!H$22</f>
        <v>0</v>
      </c>
      <c r="BD36" s="76">
        <f>'ModelParams Lp'!I$22</f>
        <v>0</v>
      </c>
      <c r="BE36" s="76" t="e">
        <f>-10*LOG(2/(4*PI()*2^2)+4/(0.163*(Calcul!$J41*Calcul!$K41)/VLOOKUP(Calcul!$H41,'ModelParams Lp'!$E$37:$F$39,2,0)))</f>
        <v>#VALUE!</v>
      </c>
      <c r="BF36" s="76" t="e">
        <f>-10*LOG(2/(4*PI()*2^2)+4/(0.163*(Calcul!$J41*Calcul!$K41)/VLOOKUP(Calcul!$H41,'ModelParams Lp'!$E$37:$F$39,2,0)))</f>
        <v>#VALUE!</v>
      </c>
      <c r="BG36" s="76" t="e">
        <f>-10*LOG(2/(4*PI()*2^2)+4/(0.163*(Calcul!$J41*Calcul!$K41)/VLOOKUP(Calcul!$H41,'ModelParams Lp'!$E$37:$F$39,2,0)))</f>
        <v>#VALUE!</v>
      </c>
      <c r="BH36" s="76" t="e">
        <f>-10*LOG(2/(4*PI()*2^2)+4/(0.163*(Calcul!$J41*Calcul!$K41)/VLOOKUP(Calcul!$H41,'ModelParams Lp'!$E$37:$F$39,2,0)))</f>
        <v>#VALUE!</v>
      </c>
      <c r="BI36" s="76" t="e">
        <f>-10*LOG(2/(4*PI()*2^2)+4/(0.163*(Calcul!$J41*Calcul!$K41)/VLOOKUP(Calcul!$H41,'ModelParams Lp'!$E$37:$F$39,2,0)))</f>
        <v>#VALUE!</v>
      </c>
      <c r="BJ36" s="76" t="e">
        <f>-10*LOG(2/(4*PI()*2^2)+4/(0.163*(Calcul!$J41*Calcul!$K41)/VLOOKUP(Calcul!$H41,'ModelParams Lp'!$E$37:$F$39,2,0)))</f>
        <v>#VALUE!</v>
      </c>
      <c r="BK36" s="76" t="e">
        <f>-10*LOG(2/(4*PI()*2^2)+4/(0.163*(Calcul!$J41*Calcul!$K41)/VLOOKUP(Calcul!$H41,'ModelParams Lp'!$E$37:$F$39,2,0)))</f>
        <v>#VALUE!</v>
      </c>
      <c r="BL36" s="76" t="e">
        <f>-10*LOG(2/(4*PI()*2^2)+4/(0.163*(Calcul!$J41*Calcul!$K41)/VLOOKUP(Calcul!$H41,'ModelParams Lp'!$E$37:$F$39,2,0)))</f>
        <v>#VALUE!</v>
      </c>
      <c r="BM36" s="76" t="e">
        <f>VLOOKUP(Calcul!$I41,'ModelParams Lp'!$D$28:$O$32,5,0)+BE36</f>
        <v>#N/A</v>
      </c>
      <c r="BN36" s="76" t="e">
        <f>VLOOKUP(Calcul!$I41,'ModelParams Lp'!$D$28:$O$32,6,0)+BF36</f>
        <v>#N/A</v>
      </c>
      <c r="BO36" s="76" t="e">
        <f>VLOOKUP(Calcul!$I41,'ModelParams Lp'!$D$28:$O$32,7,0)+BG36</f>
        <v>#N/A</v>
      </c>
      <c r="BP36" s="76" t="e">
        <f>VLOOKUP(Calcul!$I41,'ModelParams Lp'!$D$28:$O$32,8,0)+BH36</f>
        <v>#N/A</v>
      </c>
      <c r="BQ36" s="76" t="e">
        <f>VLOOKUP(Calcul!$I41,'ModelParams Lp'!$D$28:$O$32,9,0)+BI36</f>
        <v>#N/A</v>
      </c>
      <c r="BR36" s="76" t="e">
        <f>VLOOKUP(Calcul!$I41,'ModelParams Lp'!$D$28:$O$32,10,0)+BJ36</f>
        <v>#N/A</v>
      </c>
      <c r="BS36" s="76" t="e">
        <f>VLOOKUP(Calcul!$I41,'ModelParams Lp'!$D$28:$O$32,11,0)+BK36</f>
        <v>#N/A</v>
      </c>
      <c r="BT36" s="76" t="e">
        <f>VLOOKUP(Calcul!$I41,'ModelParams Lp'!$D$28:$O$32,12,0)+BL36</f>
        <v>#N/A</v>
      </c>
      <c r="BU36" s="75" t="e">
        <f t="shared" ca="1" si="7"/>
        <v>#DIV/0!</v>
      </c>
      <c r="BV36" s="75" t="e">
        <f t="shared" ca="1" si="8"/>
        <v>#DIV/0!</v>
      </c>
      <c r="BW36" s="75" t="e">
        <f t="shared" ca="1" si="9"/>
        <v>#DIV/0!</v>
      </c>
      <c r="BX36" s="75" t="e">
        <f t="shared" ca="1" si="10"/>
        <v>#DIV/0!</v>
      </c>
      <c r="BY36" s="75" t="e">
        <f t="shared" ca="1" si="11"/>
        <v>#DIV/0!</v>
      </c>
      <c r="BZ36" s="75" t="e">
        <f t="shared" ca="1" si="12"/>
        <v>#DIV/0!</v>
      </c>
      <c r="CA36" s="75" t="e">
        <f t="shared" ca="1" si="13"/>
        <v>#DIV/0!</v>
      </c>
      <c r="CB36" s="75" t="e">
        <f t="shared" ca="1" si="14"/>
        <v>#DIV/0!</v>
      </c>
      <c r="CC36" s="26" t="e">
        <f ca="1">10*LOG10(IF(BU36="",0,POWER(10,((BU36+'ModelParams Lw'!$O$4)/10))) +IF(BV36="",0,POWER(10,((BV36+'ModelParams Lw'!$P$4)/10))) +IF(BW36="",0,POWER(10,((BW36+'ModelParams Lw'!$Q$4)/10))) +IF(BX36="",0,POWER(10,((BX36+'ModelParams Lw'!$R$4)/10))) +IF(BY36="",0,POWER(10,((BY36+'ModelParams Lw'!$S$4)/10))) +IF(BZ36="",0,POWER(10,((BZ36+'ModelParams Lw'!$T$4)/10))) +IF(CA36="",0,POWER(10,((CA36+'ModelParams Lw'!$U$4)/10)))+IF(CB36="",0,POWER(10,((CB36+'ModelParams Lw'!$V$4)/10))))</f>
        <v>#DIV/0!</v>
      </c>
      <c r="CD36" s="26" t="e">
        <f t="shared" ca="1" si="15"/>
        <v>#DIV/0!</v>
      </c>
      <c r="CE36" s="26" t="e">
        <f ca="1">(BU36-'ModelParams Lw'!O$10)/'ModelParams Lw'!O$11</f>
        <v>#DIV/0!</v>
      </c>
      <c r="CF36" s="26" t="e">
        <f ca="1">(BV36-'ModelParams Lw'!P$10)/'ModelParams Lw'!P$11</f>
        <v>#DIV/0!</v>
      </c>
      <c r="CG36" s="26" t="e">
        <f ca="1">(BW36-'ModelParams Lw'!Q$10)/'ModelParams Lw'!Q$11</f>
        <v>#DIV/0!</v>
      </c>
      <c r="CH36" s="26" t="e">
        <f ca="1">(BX36-'ModelParams Lw'!R$10)/'ModelParams Lw'!R$11</f>
        <v>#DIV/0!</v>
      </c>
      <c r="CI36" s="26" t="e">
        <f ca="1">(BY36-'ModelParams Lw'!S$10)/'ModelParams Lw'!S$11</f>
        <v>#DIV/0!</v>
      </c>
      <c r="CJ36" s="26" t="e">
        <f ca="1">(BZ36-'ModelParams Lw'!T$10)/'ModelParams Lw'!T$11</f>
        <v>#DIV/0!</v>
      </c>
      <c r="CK36" s="26" t="e">
        <f ca="1">(CA36-'ModelParams Lw'!U$10)/'ModelParams Lw'!U$11</f>
        <v>#DIV/0!</v>
      </c>
      <c r="CL36" s="26" t="e">
        <f ca="1">(CB36-'ModelParams Lw'!V$10)/'ModelParams Lw'!V$11</f>
        <v>#DIV/0!</v>
      </c>
      <c r="CM36" s="75" t="e">
        <f t="shared" si="16"/>
        <v>#DIV/0!</v>
      </c>
      <c r="CN36" s="75" t="e">
        <f t="shared" si="17"/>
        <v>#DIV/0!</v>
      </c>
      <c r="CO36" s="75" t="e">
        <f t="shared" si="23"/>
        <v>#DIV/0!</v>
      </c>
      <c r="CP36" s="75" t="e">
        <f t="shared" si="18"/>
        <v>#DIV/0!</v>
      </c>
      <c r="CQ36" s="75" t="e">
        <f t="shared" si="19"/>
        <v>#DIV/0!</v>
      </c>
      <c r="CR36" s="75" t="e">
        <f t="shared" si="20"/>
        <v>#DIV/0!</v>
      </c>
      <c r="CS36" s="75" t="e">
        <f t="shared" si="21"/>
        <v>#DIV/0!</v>
      </c>
      <c r="CT36" s="75" t="e">
        <f t="shared" si="22"/>
        <v>#DIV/0!</v>
      </c>
      <c r="CU36" s="26" t="e">
        <f>10*LOG10(IF(CM36="",0,POWER(10,((CM36+'ModelParams Lw'!$O$4)/10))) +IF(CN36="",0,POWER(10,((CN36+'ModelParams Lw'!$P$4)/10))) +IF(CO36="",0,POWER(10,((CO36+'ModelParams Lw'!$Q$4)/10))) +IF(CP36="",0,POWER(10,((CP36+'ModelParams Lw'!$R$4)/10))) +IF(CQ36="",0,POWER(10,((CQ36+'ModelParams Lw'!$S$4)/10))) +IF(CR36="",0,POWER(10,((CR36+'ModelParams Lw'!$T$4)/10))) +IF(CS36="",0,POWER(10,((CS36+'ModelParams Lw'!$U$4)/10)))+IF(CT36="",0,POWER(10,((CT36+'ModelParams Lw'!$V$4)/10))))</f>
        <v>#DIV/0!</v>
      </c>
      <c r="CV36" s="26" t="e">
        <f t="shared" si="24"/>
        <v>#DIV/0!</v>
      </c>
      <c r="CW36" s="26" t="e">
        <f>(CM36-'ModelParams Lw'!O$10)/'ModelParams Lw'!O$11</f>
        <v>#DIV/0!</v>
      </c>
      <c r="CX36" s="26" t="e">
        <f>(CN36-'ModelParams Lw'!P$10)/'ModelParams Lw'!P$11</f>
        <v>#DIV/0!</v>
      </c>
      <c r="CY36" s="26" t="e">
        <f>(CO36-'ModelParams Lw'!Q$10)/'ModelParams Lw'!Q$11</f>
        <v>#DIV/0!</v>
      </c>
      <c r="CZ36" s="26" t="e">
        <f>(CP36-'ModelParams Lw'!R$10)/'ModelParams Lw'!R$11</f>
        <v>#DIV/0!</v>
      </c>
      <c r="DA36" s="26" t="e">
        <f>(CQ36-'ModelParams Lw'!S$10)/'ModelParams Lw'!S$11</f>
        <v>#DIV/0!</v>
      </c>
      <c r="DB36" s="26" t="e">
        <f>(CR36-'ModelParams Lw'!T$10)/'ModelParams Lw'!T$11</f>
        <v>#DIV/0!</v>
      </c>
      <c r="DC36" s="26" t="e">
        <f>(CS36-'ModelParams Lw'!U$10)/'ModelParams Lw'!U$11</f>
        <v>#DIV/0!</v>
      </c>
      <c r="DD36" s="26" t="e">
        <f>(CT36-'ModelParams Lw'!V$10)/'ModelParams Lw'!V$11</f>
        <v>#DIV/0!</v>
      </c>
    </row>
    <row r="37" spans="1:108" x14ac:dyDescent="0.25">
      <c r="A37" s="13" t="e">
        <f>'Sound Power'!B37</f>
        <v>#VALUE!</v>
      </c>
      <c r="B37" s="13">
        <f>'Sound Power'!D37</f>
        <v>0</v>
      </c>
      <c r="C37" s="13">
        <f>'Sound Power'!E37</f>
        <v>0</v>
      </c>
      <c r="D37" s="13">
        <f>'Sound Power'!F37</f>
        <v>0</v>
      </c>
      <c r="E37" s="76" t="e">
        <f>IF(Calcul!$F42="SA",'Sound Power'!AZ37,'Sound Power'!O37)</f>
        <v>#DIV/0!</v>
      </c>
      <c r="F37" s="76" t="e">
        <f>IF(Calcul!$F42="SA",'Sound Power'!BA37,'Sound Power'!P37)</f>
        <v>#DIV/0!</v>
      </c>
      <c r="G37" s="76" t="e">
        <f>IF(Calcul!$F42="SA",'Sound Power'!BB37,'Sound Power'!Q37)</f>
        <v>#DIV/0!</v>
      </c>
      <c r="H37" s="76" t="e">
        <f>IF(Calcul!$F42="SA",'Sound Power'!BC37,'Sound Power'!R37)</f>
        <v>#DIV/0!</v>
      </c>
      <c r="I37" s="76" t="e">
        <f>IF(Calcul!$F42="SA",'Sound Power'!BD37,'Sound Power'!S37)</f>
        <v>#DIV/0!</v>
      </c>
      <c r="J37" s="76" t="e">
        <f>IF(Calcul!$F42="SA",'Sound Power'!BE37,'Sound Power'!T37)</f>
        <v>#DIV/0!</v>
      </c>
      <c r="K37" s="76" t="e">
        <f>IF(Calcul!$F42="SA",'Sound Power'!BF37,'Sound Power'!U37)</f>
        <v>#DIV/0!</v>
      </c>
      <c r="L37" s="76" t="e">
        <f>IF(Calcul!$F42="SA",'Sound Power'!BG37,'Sound Power'!V37)</f>
        <v>#DIV/0!</v>
      </c>
      <c r="M37" s="76" t="e">
        <f>'Sound Power'!CI37</f>
        <v>#DIV/0!</v>
      </c>
      <c r="N37" s="76" t="e">
        <f>'Sound Power'!CJ37</f>
        <v>#DIV/0!</v>
      </c>
      <c r="O37" s="76" t="e">
        <f>'Sound Power'!CK37</f>
        <v>#DIV/0!</v>
      </c>
      <c r="P37" s="76" t="e">
        <f>'Sound Power'!CL37</f>
        <v>#DIV/0!</v>
      </c>
      <c r="Q37" s="76" t="e">
        <f>'Sound Power'!CM37</f>
        <v>#DIV/0!</v>
      </c>
      <c r="R37" s="76" t="e">
        <f>'Sound Power'!CN37</f>
        <v>#DIV/0!</v>
      </c>
      <c r="S37" s="76" t="e">
        <f>'Sound Power'!CO37</f>
        <v>#DIV/0!</v>
      </c>
      <c r="T37" s="76" t="e">
        <f>'Sound Power'!CP37</f>
        <v>#DIV/0!</v>
      </c>
      <c r="U37" s="73">
        <f t="shared" si="3"/>
        <v>0</v>
      </c>
      <c r="V37" s="73">
        <f t="shared" si="4"/>
        <v>0</v>
      </c>
      <c r="W37" s="76" t="e">
        <f>('ModelParams Lp'!B$4*10^'ModelParams Lp'!B$5*($U37/$V37)^'ModelParams Lp'!B$6)*3</f>
        <v>#DIV/0!</v>
      </c>
      <c r="X37" s="76" t="e">
        <f>('ModelParams Lp'!C$4*10^'ModelParams Lp'!C$5*($U37/$V37)^'ModelParams Lp'!C$6)*3</f>
        <v>#DIV/0!</v>
      </c>
      <c r="Y37" s="76" t="e">
        <f>('ModelParams Lp'!D$4*10^'ModelParams Lp'!D$5*($U37/$V37)^'ModelParams Lp'!D$6)*3</f>
        <v>#DIV/0!</v>
      </c>
      <c r="Z37" s="76" t="e">
        <f>('ModelParams Lp'!E$4*10^'ModelParams Lp'!E$5*($U37/$V37)^'ModelParams Lp'!E$6)*3</f>
        <v>#DIV/0!</v>
      </c>
      <c r="AA37" s="76" t="e">
        <f>('ModelParams Lp'!F$4*10^'ModelParams Lp'!F$5*($U37/$V37)^'ModelParams Lp'!F$6)*3</f>
        <v>#DIV/0!</v>
      </c>
      <c r="AB37" s="76" t="e">
        <f>('ModelParams Lp'!G$4*10^'ModelParams Lp'!G$5*($U37/$V37)^'ModelParams Lp'!G$6)*3</f>
        <v>#DIV/0!</v>
      </c>
      <c r="AC37" s="76" t="e">
        <f>('ModelParams Lp'!H$4*10^'ModelParams Lp'!H$5*($U37/$V37)^'ModelParams Lp'!H$6)*3</f>
        <v>#DIV/0!</v>
      </c>
      <c r="AD37" s="76" t="e">
        <f>('ModelParams Lp'!I$4*10^'ModelParams Lp'!I$5*($U37/$V37)^'ModelParams Lp'!I$6)*3</f>
        <v>#DIV/0!</v>
      </c>
      <c r="AE37" s="62" t="e">
        <f t="shared" si="5"/>
        <v>#DIV/0!</v>
      </c>
      <c r="AF37" s="62" t="e">
        <f>IF(AE37&lt;'ModelParams Lp'!$B$16,-1,IF(AE37&lt;'ModelParams Lp'!$C$16,0,IF(AE37&lt;'ModelParams Lp'!$D$16,1,IF(AE37&lt;'ModelParams Lp'!$E$16,2,IF(AE37&lt;'ModelParams Lp'!$F$16,3,IF(AE37&lt;'ModelParams Lp'!$G$16,4,IF(AE37&lt;'ModelParams Lp'!$H$16,5,6)))))))</f>
        <v>#DIV/0!</v>
      </c>
      <c r="AG37" s="76" t="e">
        <f ca="1">IF($AF37&gt;1,0,OFFSET('ModelParams Lp'!$C$12,0,-'Sound Pressure'!$AF37))</f>
        <v>#DIV/0!</v>
      </c>
      <c r="AH37" s="76" t="e">
        <f ca="1">IF($AF37&gt;2,0,OFFSET('ModelParams Lp'!$D$12,0,-'Sound Pressure'!$AF37))</f>
        <v>#DIV/0!</v>
      </c>
      <c r="AI37" s="76" t="e">
        <f ca="1">IF($AF37&gt;3,0,OFFSET('ModelParams Lp'!$E$12,0,-'Sound Pressure'!$AF37))</f>
        <v>#DIV/0!</v>
      </c>
      <c r="AJ37" s="76" t="e">
        <f ca="1">IF($AF37&gt;4,0,OFFSET('ModelParams Lp'!$F$12,0,-'Sound Pressure'!$AF37))</f>
        <v>#DIV/0!</v>
      </c>
      <c r="AK37" s="76" t="e">
        <f ca="1">IF($AF37&gt;3,0,OFFSET('ModelParams Lp'!$G$12,0,-'Sound Pressure'!$AF37))</f>
        <v>#DIV/0!</v>
      </c>
      <c r="AL37" s="76" t="e">
        <f ca="1">IF($AF37&gt;5,0,OFFSET('ModelParams Lp'!$H$12,0,-'Sound Pressure'!$AF37))</f>
        <v>#DIV/0!</v>
      </c>
      <c r="AM37" s="76" t="e">
        <f ca="1">IF($AF37&gt;6,0,OFFSET('ModelParams Lp'!$I$12,0,-'Sound Pressure'!$AF37))</f>
        <v>#DIV/0!</v>
      </c>
      <c r="AN37" s="76" t="e">
        <f ca="1">IF($AF37&gt;7,0,IF($AF$4&lt;0,3,OFFSET('ModelParams Lp'!$J$12,0,-'Sound Pressure'!$AF37)))</f>
        <v>#DIV/0!</v>
      </c>
      <c r="AO37" s="76" t="e">
        <f t="shared" si="6"/>
        <v>#DIV/0!</v>
      </c>
      <c r="AP37" s="76" t="e">
        <f t="shared" si="6"/>
        <v>#DIV/0!</v>
      </c>
      <c r="AQ37" s="76" t="e">
        <f t="shared" si="6"/>
        <v>#DIV/0!</v>
      </c>
      <c r="AR37" s="76" t="e">
        <f t="shared" si="6"/>
        <v>#DIV/0!</v>
      </c>
      <c r="AS37" s="76" t="e">
        <f t="shared" si="6"/>
        <v>#DIV/0!</v>
      </c>
      <c r="AT37" s="76" t="e">
        <f t="shared" si="6"/>
        <v>#DIV/0!</v>
      </c>
      <c r="AU37" s="76" t="e">
        <f t="shared" si="6"/>
        <v>#DIV/0!</v>
      </c>
      <c r="AV37" s="76" t="e">
        <f t="shared" si="6"/>
        <v>#DIV/0!</v>
      </c>
      <c r="AW37" s="76">
        <f>'ModelParams Lp'!B$22</f>
        <v>4</v>
      </c>
      <c r="AX37" s="76">
        <f>'ModelParams Lp'!C$22</f>
        <v>2</v>
      </c>
      <c r="AY37" s="76">
        <f>'ModelParams Lp'!D$22</f>
        <v>1</v>
      </c>
      <c r="AZ37" s="76">
        <f>'ModelParams Lp'!E$22</f>
        <v>0</v>
      </c>
      <c r="BA37" s="76">
        <f>'ModelParams Lp'!F$22</f>
        <v>0</v>
      </c>
      <c r="BB37" s="76">
        <f>'ModelParams Lp'!G$22</f>
        <v>0</v>
      </c>
      <c r="BC37" s="76">
        <f>'ModelParams Lp'!H$22</f>
        <v>0</v>
      </c>
      <c r="BD37" s="76">
        <f>'ModelParams Lp'!I$22</f>
        <v>0</v>
      </c>
      <c r="BE37" s="76" t="e">
        <f>-10*LOG(2/(4*PI()*2^2)+4/(0.163*(Calcul!$J42*Calcul!$K42)/VLOOKUP(Calcul!$H42,'ModelParams Lp'!$E$37:$F$39,2,0)))</f>
        <v>#VALUE!</v>
      </c>
      <c r="BF37" s="76" t="e">
        <f>-10*LOG(2/(4*PI()*2^2)+4/(0.163*(Calcul!$J42*Calcul!$K42)/VLOOKUP(Calcul!$H42,'ModelParams Lp'!$E$37:$F$39,2,0)))</f>
        <v>#VALUE!</v>
      </c>
      <c r="BG37" s="76" t="e">
        <f>-10*LOG(2/(4*PI()*2^2)+4/(0.163*(Calcul!$J42*Calcul!$K42)/VLOOKUP(Calcul!$H42,'ModelParams Lp'!$E$37:$F$39,2,0)))</f>
        <v>#VALUE!</v>
      </c>
      <c r="BH37" s="76" t="e">
        <f>-10*LOG(2/(4*PI()*2^2)+4/(0.163*(Calcul!$J42*Calcul!$K42)/VLOOKUP(Calcul!$H42,'ModelParams Lp'!$E$37:$F$39,2,0)))</f>
        <v>#VALUE!</v>
      </c>
      <c r="BI37" s="76" t="e">
        <f>-10*LOG(2/(4*PI()*2^2)+4/(0.163*(Calcul!$J42*Calcul!$K42)/VLOOKUP(Calcul!$H42,'ModelParams Lp'!$E$37:$F$39,2,0)))</f>
        <v>#VALUE!</v>
      </c>
      <c r="BJ37" s="76" t="e">
        <f>-10*LOG(2/(4*PI()*2^2)+4/(0.163*(Calcul!$J42*Calcul!$K42)/VLOOKUP(Calcul!$H42,'ModelParams Lp'!$E$37:$F$39,2,0)))</f>
        <v>#VALUE!</v>
      </c>
      <c r="BK37" s="76" t="e">
        <f>-10*LOG(2/(4*PI()*2^2)+4/(0.163*(Calcul!$J42*Calcul!$K42)/VLOOKUP(Calcul!$H42,'ModelParams Lp'!$E$37:$F$39,2,0)))</f>
        <v>#VALUE!</v>
      </c>
      <c r="BL37" s="76" t="e">
        <f>-10*LOG(2/(4*PI()*2^2)+4/(0.163*(Calcul!$J42*Calcul!$K42)/VLOOKUP(Calcul!$H42,'ModelParams Lp'!$E$37:$F$39,2,0)))</f>
        <v>#VALUE!</v>
      </c>
      <c r="BM37" s="76" t="e">
        <f>VLOOKUP(Calcul!$I42,'ModelParams Lp'!$D$28:$O$32,5,0)+BE37</f>
        <v>#N/A</v>
      </c>
      <c r="BN37" s="76" t="e">
        <f>VLOOKUP(Calcul!$I42,'ModelParams Lp'!$D$28:$O$32,6,0)+BF37</f>
        <v>#N/A</v>
      </c>
      <c r="BO37" s="76" t="e">
        <f>VLOOKUP(Calcul!$I42,'ModelParams Lp'!$D$28:$O$32,7,0)+BG37</f>
        <v>#N/A</v>
      </c>
      <c r="BP37" s="76" t="e">
        <f>VLOOKUP(Calcul!$I42,'ModelParams Lp'!$D$28:$O$32,8,0)+BH37</f>
        <v>#N/A</v>
      </c>
      <c r="BQ37" s="76" t="e">
        <f>VLOOKUP(Calcul!$I42,'ModelParams Lp'!$D$28:$O$32,9,0)+BI37</f>
        <v>#N/A</v>
      </c>
      <c r="BR37" s="76" t="e">
        <f>VLOOKUP(Calcul!$I42,'ModelParams Lp'!$D$28:$O$32,10,0)+BJ37</f>
        <v>#N/A</v>
      </c>
      <c r="BS37" s="76" t="e">
        <f>VLOOKUP(Calcul!$I42,'ModelParams Lp'!$D$28:$O$32,11,0)+BK37</f>
        <v>#N/A</v>
      </c>
      <c r="BT37" s="76" t="e">
        <f>VLOOKUP(Calcul!$I42,'ModelParams Lp'!$D$28:$O$32,12,0)+BL37</f>
        <v>#N/A</v>
      </c>
      <c r="BU37" s="75" t="e">
        <f t="shared" ca="1" si="7"/>
        <v>#DIV/0!</v>
      </c>
      <c r="BV37" s="75" t="e">
        <f t="shared" ca="1" si="8"/>
        <v>#DIV/0!</v>
      </c>
      <c r="BW37" s="75" t="e">
        <f t="shared" ca="1" si="9"/>
        <v>#DIV/0!</v>
      </c>
      <c r="BX37" s="75" t="e">
        <f t="shared" ca="1" si="10"/>
        <v>#DIV/0!</v>
      </c>
      <c r="BY37" s="75" t="e">
        <f t="shared" ca="1" si="11"/>
        <v>#DIV/0!</v>
      </c>
      <c r="BZ37" s="75" t="e">
        <f t="shared" ca="1" si="12"/>
        <v>#DIV/0!</v>
      </c>
      <c r="CA37" s="75" t="e">
        <f t="shared" ca="1" si="13"/>
        <v>#DIV/0!</v>
      </c>
      <c r="CB37" s="75" t="e">
        <f t="shared" ca="1" si="14"/>
        <v>#DIV/0!</v>
      </c>
      <c r="CC37" s="26" t="e">
        <f ca="1">10*LOG10(IF(BU37="",0,POWER(10,((BU37+'ModelParams Lw'!$O$4)/10))) +IF(BV37="",0,POWER(10,((BV37+'ModelParams Lw'!$P$4)/10))) +IF(BW37="",0,POWER(10,((BW37+'ModelParams Lw'!$Q$4)/10))) +IF(BX37="",0,POWER(10,((BX37+'ModelParams Lw'!$R$4)/10))) +IF(BY37="",0,POWER(10,((BY37+'ModelParams Lw'!$S$4)/10))) +IF(BZ37="",0,POWER(10,((BZ37+'ModelParams Lw'!$T$4)/10))) +IF(CA37="",0,POWER(10,((CA37+'ModelParams Lw'!$U$4)/10)))+IF(CB37="",0,POWER(10,((CB37+'ModelParams Lw'!$V$4)/10))))</f>
        <v>#DIV/0!</v>
      </c>
      <c r="CD37" s="26" t="e">
        <f t="shared" ca="1" si="15"/>
        <v>#DIV/0!</v>
      </c>
      <c r="CE37" s="26" t="e">
        <f ca="1">(BU37-'ModelParams Lw'!O$10)/'ModelParams Lw'!O$11</f>
        <v>#DIV/0!</v>
      </c>
      <c r="CF37" s="26" t="e">
        <f ca="1">(BV37-'ModelParams Lw'!P$10)/'ModelParams Lw'!P$11</f>
        <v>#DIV/0!</v>
      </c>
      <c r="CG37" s="26" t="e">
        <f ca="1">(BW37-'ModelParams Lw'!Q$10)/'ModelParams Lw'!Q$11</f>
        <v>#DIV/0!</v>
      </c>
      <c r="CH37" s="26" t="e">
        <f ca="1">(BX37-'ModelParams Lw'!R$10)/'ModelParams Lw'!R$11</f>
        <v>#DIV/0!</v>
      </c>
      <c r="CI37" s="26" t="e">
        <f ca="1">(BY37-'ModelParams Lw'!S$10)/'ModelParams Lw'!S$11</f>
        <v>#DIV/0!</v>
      </c>
      <c r="CJ37" s="26" t="e">
        <f ca="1">(BZ37-'ModelParams Lw'!T$10)/'ModelParams Lw'!T$11</f>
        <v>#DIV/0!</v>
      </c>
      <c r="CK37" s="26" t="e">
        <f ca="1">(CA37-'ModelParams Lw'!U$10)/'ModelParams Lw'!U$11</f>
        <v>#DIV/0!</v>
      </c>
      <c r="CL37" s="26" t="e">
        <f ca="1">(CB37-'ModelParams Lw'!V$10)/'ModelParams Lw'!V$11</f>
        <v>#DIV/0!</v>
      </c>
      <c r="CM37" s="75" t="e">
        <f t="shared" si="16"/>
        <v>#DIV/0!</v>
      </c>
      <c r="CN37" s="75" t="e">
        <f t="shared" si="17"/>
        <v>#DIV/0!</v>
      </c>
      <c r="CO37" s="75" t="e">
        <f t="shared" si="23"/>
        <v>#DIV/0!</v>
      </c>
      <c r="CP37" s="75" t="e">
        <f t="shared" si="18"/>
        <v>#DIV/0!</v>
      </c>
      <c r="CQ37" s="75" t="e">
        <f t="shared" si="19"/>
        <v>#DIV/0!</v>
      </c>
      <c r="CR37" s="75" t="e">
        <f t="shared" si="20"/>
        <v>#DIV/0!</v>
      </c>
      <c r="CS37" s="75" t="e">
        <f t="shared" si="21"/>
        <v>#DIV/0!</v>
      </c>
      <c r="CT37" s="75" t="e">
        <f t="shared" si="22"/>
        <v>#DIV/0!</v>
      </c>
      <c r="CU37" s="26" t="e">
        <f>10*LOG10(IF(CM37="",0,POWER(10,((CM37+'ModelParams Lw'!$O$4)/10))) +IF(CN37="",0,POWER(10,((CN37+'ModelParams Lw'!$P$4)/10))) +IF(CO37="",0,POWER(10,((CO37+'ModelParams Lw'!$Q$4)/10))) +IF(CP37="",0,POWER(10,((CP37+'ModelParams Lw'!$R$4)/10))) +IF(CQ37="",0,POWER(10,((CQ37+'ModelParams Lw'!$S$4)/10))) +IF(CR37="",0,POWER(10,((CR37+'ModelParams Lw'!$T$4)/10))) +IF(CS37="",0,POWER(10,((CS37+'ModelParams Lw'!$U$4)/10)))+IF(CT37="",0,POWER(10,((CT37+'ModelParams Lw'!$V$4)/10))))</f>
        <v>#DIV/0!</v>
      </c>
      <c r="CV37" s="26" t="e">
        <f t="shared" si="24"/>
        <v>#DIV/0!</v>
      </c>
      <c r="CW37" s="26" t="e">
        <f>(CM37-'ModelParams Lw'!O$10)/'ModelParams Lw'!O$11</f>
        <v>#DIV/0!</v>
      </c>
      <c r="CX37" s="26" t="e">
        <f>(CN37-'ModelParams Lw'!P$10)/'ModelParams Lw'!P$11</f>
        <v>#DIV/0!</v>
      </c>
      <c r="CY37" s="26" t="e">
        <f>(CO37-'ModelParams Lw'!Q$10)/'ModelParams Lw'!Q$11</f>
        <v>#DIV/0!</v>
      </c>
      <c r="CZ37" s="26" t="e">
        <f>(CP37-'ModelParams Lw'!R$10)/'ModelParams Lw'!R$11</f>
        <v>#DIV/0!</v>
      </c>
      <c r="DA37" s="26" t="e">
        <f>(CQ37-'ModelParams Lw'!S$10)/'ModelParams Lw'!S$11</f>
        <v>#DIV/0!</v>
      </c>
      <c r="DB37" s="26" t="e">
        <f>(CR37-'ModelParams Lw'!T$10)/'ModelParams Lw'!T$11</f>
        <v>#DIV/0!</v>
      </c>
      <c r="DC37" s="26" t="e">
        <f>(CS37-'ModelParams Lw'!U$10)/'ModelParams Lw'!U$11</f>
        <v>#DIV/0!</v>
      </c>
      <c r="DD37" s="26" t="e">
        <f>(CT37-'ModelParams Lw'!V$10)/'ModelParams Lw'!V$11</f>
        <v>#DIV/0!</v>
      </c>
    </row>
    <row r="38" spans="1:108" x14ac:dyDescent="0.25">
      <c r="A38" s="13" t="e">
        <f>'Sound Power'!B38</f>
        <v>#REF!</v>
      </c>
      <c r="B38" s="13">
        <f>'Sound Power'!D38</f>
        <v>0</v>
      </c>
      <c r="C38" s="13">
        <f>'Sound Power'!E38</f>
        <v>0</v>
      </c>
      <c r="D38" s="13">
        <f>'Sound Power'!F38</f>
        <v>0</v>
      </c>
      <c r="E38" s="76" t="e">
        <f>IF(Calcul!$F43="SA",'Sound Power'!AZ38,'Sound Power'!O38)</f>
        <v>#DIV/0!</v>
      </c>
      <c r="F38" s="76" t="e">
        <f>IF(Calcul!$F43="SA",'Sound Power'!BA38,'Sound Power'!P38)</f>
        <v>#DIV/0!</v>
      </c>
      <c r="G38" s="76" t="e">
        <f>IF(Calcul!$F43="SA",'Sound Power'!BB38,'Sound Power'!Q38)</f>
        <v>#DIV/0!</v>
      </c>
      <c r="H38" s="76" t="e">
        <f>IF(Calcul!$F43="SA",'Sound Power'!BC38,'Sound Power'!R38)</f>
        <v>#DIV/0!</v>
      </c>
      <c r="I38" s="76" t="e">
        <f>IF(Calcul!$F43="SA",'Sound Power'!BD38,'Sound Power'!S38)</f>
        <v>#DIV/0!</v>
      </c>
      <c r="J38" s="76" t="e">
        <f>IF(Calcul!$F43="SA",'Sound Power'!BE38,'Sound Power'!T38)</f>
        <v>#DIV/0!</v>
      </c>
      <c r="K38" s="76" t="e">
        <f>IF(Calcul!$F43="SA",'Sound Power'!BF38,'Sound Power'!U38)</f>
        <v>#DIV/0!</v>
      </c>
      <c r="L38" s="76" t="e">
        <f>IF(Calcul!$F43="SA",'Sound Power'!BG38,'Sound Power'!V38)</f>
        <v>#DIV/0!</v>
      </c>
      <c r="M38" s="76" t="e">
        <f>'Sound Power'!CI38</f>
        <v>#DIV/0!</v>
      </c>
      <c r="N38" s="76" t="e">
        <f>'Sound Power'!CJ38</f>
        <v>#DIV/0!</v>
      </c>
      <c r="O38" s="76" t="e">
        <f>'Sound Power'!CK38</f>
        <v>#DIV/0!</v>
      </c>
      <c r="P38" s="76" t="e">
        <f>'Sound Power'!CL38</f>
        <v>#DIV/0!</v>
      </c>
      <c r="Q38" s="76" t="e">
        <f>'Sound Power'!CM38</f>
        <v>#DIV/0!</v>
      </c>
      <c r="R38" s="76" t="e">
        <f>'Sound Power'!CN38</f>
        <v>#DIV/0!</v>
      </c>
      <c r="S38" s="76" t="e">
        <f>'Sound Power'!CO38</f>
        <v>#DIV/0!</v>
      </c>
      <c r="T38" s="76" t="e">
        <f>'Sound Power'!CP38</f>
        <v>#DIV/0!</v>
      </c>
      <c r="U38" s="73">
        <f t="shared" si="3"/>
        <v>0</v>
      </c>
      <c r="V38" s="73">
        <f t="shared" si="4"/>
        <v>0</v>
      </c>
      <c r="W38" s="76" t="e">
        <f>('ModelParams Lp'!B$4*10^'ModelParams Lp'!B$5*($U38/$V38)^'ModelParams Lp'!B$6)*3</f>
        <v>#DIV/0!</v>
      </c>
      <c r="X38" s="76" t="e">
        <f>('ModelParams Lp'!C$4*10^'ModelParams Lp'!C$5*($U38/$V38)^'ModelParams Lp'!C$6)*3</f>
        <v>#DIV/0!</v>
      </c>
      <c r="Y38" s="76" t="e">
        <f>('ModelParams Lp'!D$4*10^'ModelParams Lp'!D$5*($U38/$V38)^'ModelParams Lp'!D$6)*3</f>
        <v>#DIV/0!</v>
      </c>
      <c r="Z38" s="76" t="e">
        <f>('ModelParams Lp'!E$4*10^'ModelParams Lp'!E$5*($U38/$V38)^'ModelParams Lp'!E$6)*3</f>
        <v>#DIV/0!</v>
      </c>
      <c r="AA38" s="76" t="e">
        <f>('ModelParams Lp'!F$4*10^'ModelParams Lp'!F$5*($U38/$V38)^'ModelParams Lp'!F$6)*3</f>
        <v>#DIV/0!</v>
      </c>
      <c r="AB38" s="76" t="e">
        <f>('ModelParams Lp'!G$4*10^'ModelParams Lp'!G$5*($U38/$V38)^'ModelParams Lp'!G$6)*3</f>
        <v>#DIV/0!</v>
      </c>
      <c r="AC38" s="76" t="e">
        <f>('ModelParams Lp'!H$4*10^'ModelParams Lp'!H$5*($U38/$V38)^'ModelParams Lp'!H$6)*3</f>
        <v>#DIV/0!</v>
      </c>
      <c r="AD38" s="76" t="e">
        <f>('ModelParams Lp'!I$4*10^'ModelParams Lp'!I$5*($U38/$V38)^'ModelParams Lp'!I$6)*3</f>
        <v>#DIV/0!</v>
      </c>
      <c r="AE38" s="62" t="e">
        <f t="shared" si="5"/>
        <v>#DIV/0!</v>
      </c>
      <c r="AF38" s="62" t="e">
        <f>IF(AE38&lt;'ModelParams Lp'!$B$16,-1,IF(AE38&lt;'ModelParams Lp'!$C$16,0,IF(AE38&lt;'ModelParams Lp'!$D$16,1,IF(AE38&lt;'ModelParams Lp'!$E$16,2,IF(AE38&lt;'ModelParams Lp'!$F$16,3,IF(AE38&lt;'ModelParams Lp'!$G$16,4,IF(AE38&lt;'ModelParams Lp'!$H$16,5,6)))))))</f>
        <v>#DIV/0!</v>
      </c>
      <c r="AG38" s="76" t="e">
        <f ca="1">IF($AF38&gt;1,0,OFFSET('ModelParams Lp'!$C$12,0,-'Sound Pressure'!$AF38))</f>
        <v>#DIV/0!</v>
      </c>
      <c r="AH38" s="76" t="e">
        <f ca="1">IF($AF38&gt;2,0,OFFSET('ModelParams Lp'!$D$12,0,-'Sound Pressure'!$AF38))</f>
        <v>#DIV/0!</v>
      </c>
      <c r="AI38" s="76" t="e">
        <f ca="1">IF($AF38&gt;3,0,OFFSET('ModelParams Lp'!$E$12,0,-'Sound Pressure'!$AF38))</f>
        <v>#DIV/0!</v>
      </c>
      <c r="AJ38" s="76" t="e">
        <f ca="1">IF($AF38&gt;4,0,OFFSET('ModelParams Lp'!$F$12,0,-'Sound Pressure'!$AF38))</f>
        <v>#DIV/0!</v>
      </c>
      <c r="AK38" s="76" t="e">
        <f ca="1">IF($AF38&gt;3,0,OFFSET('ModelParams Lp'!$G$12,0,-'Sound Pressure'!$AF38))</f>
        <v>#DIV/0!</v>
      </c>
      <c r="AL38" s="76" t="e">
        <f ca="1">IF($AF38&gt;5,0,OFFSET('ModelParams Lp'!$H$12,0,-'Sound Pressure'!$AF38))</f>
        <v>#DIV/0!</v>
      </c>
      <c r="AM38" s="76" t="e">
        <f ca="1">IF($AF38&gt;6,0,OFFSET('ModelParams Lp'!$I$12,0,-'Sound Pressure'!$AF38))</f>
        <v>#DIV/0!</v>
      </c>
      <c r="AN38" s="76" t="e">
        <f ca="1">IF($AF38&gt;7,0,IF($AF$4&lt;0,3,OFFSET('ModelParams Lp'!$J$12,0,-'Sound Pressure'!$AF38)))</f>
        <v>#DIV/0!</v>
      </c>
      <c r="AO38" s="76" t="e">
        <f t="shared" si="6"/>
        <v>#DIV/0!</v>
      </c>
      <c r="AP38" s="76" t="e">
        <f t="shared" si="6"/>
        <v>#DIV/0!</v>
      </c>
      <c r="AQ38" s="76" t="e">
        <f t="shared" si="6"/>
        <v>#DIV/0!</v>
      </c>
      <c r="AR38" s="76" t="e">
        <f t="shared" si="6"/>
        <v>#DIV/0!</v>
      </c>
      <c r="AS38" s="76" t="e">
        <f t="shared" si="6"/>
        <v>#DIV/0!</v>
      </c>
      <c r="AT38" s="76" t="e">
        <f t="shared" si="6"/>
        <v>#DIV/0!</v>
      </c>
      <c r="AU38" s="76" t="e">
        <f t="shared" si="6"/>
        <v>#DIV/0!</v>
      </c>
      <c r="AV38" s="76" t="e">
        <f t="shared" si="6"/>
        <v>#DIV/0!</v>
      </c>
      <c r="AW38" s="76">
        <f>'ModelParams Lp'!B$22</f>
        <v>4</v>
      </c>
      <c r="AX38" s="76">
        <f>'ModelParams Lp'!C$22</f>
        <v>2</v>
      </c>
      <c r="AY38" s="76">
        <f>'ModelParams Lp'!D$22</f>
        <v>1</v>
      </c>
      <c r="AZ38" s="76">
        <f>'ModelParams Lp'!E$22</f>
        <v>0</v>
      </c>
      <c r="BA38" s="76">
        <f>'ModelParams Lp'!F$22</f>
        <v>0</v>
      </c>
      <c r="BB38" s="76">
        <f>'ModelParams Lp'!G$22</f>
        <v>0</v>
      </c>
      <c r="BC38" s="76">
        <f>'ModelParams Lp'!H$22</f>
        <v>0</v>
      </c>
      <c r="BD38" s="76">
        <f>'ModelParams Lp'!I$22</f>
        <v>0</v>
      </c>
      <c r="BE38" s="76" t="e">
        <f>-10*LOG(2/(4*PI()*2^2)+4/(0.163*(Calcul!$J43*Calcul!$K43)/VLOOKUP(Calcul!$H43,'ModelParams Lp'!$E$37:$F$39,2,0)))</f>
        <v>#VALUE!</v>
      </c>
      <c r="BF38" s="76" t="e">
        <f>-10*LOG(2/(4*PI()*2^2)+4/(0.163*(Calcul!$J43*Calcul!$K43)/VLOOKUP(Calcul!$H43,'ModelParams Lp'!$E$37:$F$39,2,0)))</f>
        <v>#VALUE!</v>
      </c>
      <c r="BG38" s="76" t="e">
        <f>-10*LOG(2/(4*PI()*2^2)+4/(0.163*(Calcul!$J43*Calcul!$K43)/VLOOKUP(Calcul!$H43,'ModelParams Lp'!$E$37:$F$39,2,0)))</f>
        <v>#VALUE!</v>
      </c>
      <c r="BH38" s="76" t="e">
        <f>-10*LOG(2/(4*PI()*2^2)+4/(0.163*(Calcul!$J43*Calcul!$K43)/VLOOKUP(Calcul!$H43,'ModelParams Lp'!$E$37:$F$39,2,0)))</f>
        <v>#VALUE!</v>
      </c>
      <c r="BI38" s="76" t="e">
        <f>-10*LOG(2/(4*PI()*2^2)+4/(0.163*(Calcul!$J43*Calcul!$K43)/VLOOKUP(Calcul!$H43,'ModelParams Lp'!$E$37:$F$39,2,0)))</f>
        <v>#VALUE!</v>
      </c>
      <c r="BJ38" s="76" t="e">
        <f>-10*LOG(2/(4*PI()*2^2)+4/(0.163*(Calcul!$J43*Calcul!$K43)/VLOOKUP(Calcul!$H43,'ModelParams Lp'!$E$37:$F$39,2,0)))</f>
        <v>#VALUE!</v>
      </c>
      <c r="BK38" s="76" t="e">
        <f>-10*LOG(2/(4*PI()*2^2)+4/(0.163*(Calcul!$J43*Calcul!$K43)/VLOOKUP(Calcul!$H43,'ModelParams Lp'!$E$37:$F$39,2,0)))</f>
        <v>#VALUE!</v>
      </c>
      <c r="BL38" s="76" t="e">
        <f>-10*LOG(2/(4*PI()*2^2)+4/(0.163*(Calcul!$J43*Calcul!$K43)/VLOOKUP(Calcul!$H43,'ModelParams Lp'!$E$37:$F$39,2,0)))</f>
        <v>#VALUE!</v>
      </c>
      <c r="BM38" s="76" t="e">
        <f>VLOOKUP(Calcul!$I43,'ModelParams Lp'!$D$28:$O$32,5,0)+BE38</f>
        <v>#N/A</v>
      </c>
      <c r="BN38" s="76" t="e">
        <f>VLOOKUP(Calcul!$I43,'ModelParams Lp'!$D$28:$O$32,6,0)+BF38</f>
        <v>#N/A</v>
      </c>
      <c r="BO38" s="76" t="e">
        <f>VLOOKUP(Calcul!$I43,'ModelParams Lp'!$D$28:$O$32,7,0)+BG38</f>
        <v>#N/A</v>
      </c>
      <c r="BP38" s="76" t="e">
        <f>VLOOKUP(Calcul!$I43,'ModelParams Lp'!$D$28:$O$32,8,0)+BH38</f>
        <v>#N/A</v>
      </c>
      <c r="BQ38" s="76" t="e">
        <f>VLOOKUP(Calcul!$I43,'ModelParams Lp'!$D$28:$O$32,9,0)+BI38</f>
        <v>#N/A</v>
      </c>
      <c r="BR38" s="76" t="e">
        <f>VLOOKUP(Calcul!$I43,'ModelParams Lp'!$D$28:$O$32,10,0)+BJ38</f>
        <v>#N/A</v>
      </c>
      <c r="BS38" s="76" t="e">
        <f>VLOOKUP(Calcul!$I43,'ModelParams Lp'!$D$28:$O$32,11,0)+BK38</f>
        <v>#N/A</v>
      </c>
      <c r="BT38" s="76" t="e">
        <f>VLOOKUP(Calcul!$I43,'ModelParams Lp'!$D$28:$O$32,12,0)+BL38</f>
        <v>#N/A</v>
      </c>
      <c r="BU38" s="75" t="e">
        <f t="shared" ca="1" si="7"/>
        <v>#DIV/0!</v>
      </c>
      <c r="BV38" s="75" t="e">
        <f t="shared" ca="1" si="8"/>
        <v>#DIV/0!</v>
      </c>
      <c r="BW38" s="75" t="e">
        <f t="shared" ca="1" si="9"/>
        <v>#DIV/0!</v>
      </c>
      <c r="BX38" s="75" t="e">
        <f t="shared" ca="1" si="10"/>
        <v>#DIV/0!</v>
      </c>
      <c r="BY38" s="75" t="e">
        <f t="shared" ca="1" si="11"/>
        <v>#DIV/0!</v>
      </c>
      <c r="BZ38" s="75" t="e">
        <f t="shared" ca="1" si="12"/>
        <v>#DIV/0!</v>
      </c>
      <c r="CA38" s="75" t="e">
        <f t="shared" ca="1" si="13"/>
        <v>#DIV/0!</v>
      </c>
      <c r="CB38" s="75" t="e">
        <f t="shared" ca="1" si="14"/>
        <v>#DIV/0!</v>
      </c>
      <c r="CC38" s="26" t="e">
        <f ca="1">10*LOG10(IF(BU38="",0,POWER(10,((BU38+'ModelParams Lw'!$O$4)/10))) +IF(BV38="",0,POWER(10,((BV38+'ModelParams Lw'!$P$4)/10))) +IF(BW38="",0,POWER(10,((BW38+'ModelParams Lw'!$Q$4)/10))) +IF(BX38="",0,POWER(10,((BX38+'ModelParams Lw'!$R$4)/10))) +IF(BY38="",0,POWER(10,((BY38+'ModelParams Lw'!$S$4)/10))) +IF(BZ38="",0,POWER(10,((BZ38+'ModelParams Lw'!$T$4)/10))) +IF(CA38="",0,POWER(10,((CA38+'ModelParams Lw'!$U$4)/10)))+IF(CB38="",0,POWER(10,((CB38+'ModelParams Lw'!$V$4)/10))))</f>
        <v>#DIV/0!</v>
      </c>
      <c r="CD38" s="26" t="e">
        <f t="shared" ca="1" si="15"/>
        <v>#DIV/0!</v>
      </c>
      <c r="CE38" s="26" t="e">
        <f ca="1">(BU38-'ModelParams Lw'!O$10)/'ModelParams Lw'!O$11</f>
        <v>#DIV/0!</v>
      </c>
      <c r="CF38" s="26" t="e">
        <f ca="1">(BV38-'ModelParams Lw'!P$10)/'ModelParams Lw'!P$11</f>
        <v>#DIV/0!</v>
      </c>
      <c r="CG38" s="26" t="e">
        <f ca="1">(BW38-'ModelParams Lw'!Q$10)/'ModelParams Lw'!Q$11</f>
        <v>#DIV/0!</v>
      </c>
      <c r="CH38" s="26" t="e">
        <f ca="1">(BX38-'ModelParams Lw'!R$10)/'ModelParams Lw'!R$11</f>
        <v>#DIV/0!</v>
      </c>
      <c r="CI38" s="26" t="e">
        <f ca="1">(BY38-'ModelParams Lw'!S$10)/'ModelParams Lw'!S$11</f>
        <v>#DIV/0!</v>
      </c>
      <c r="CJ38" s="26" t="e">
        <f ca="1">(BZ38-'ModelParams Lw'!T$10)/'ModelParams Lw'!T$11</f>
        <v>#DIV/0!</v>
      </c>
      <c r="CK38" s="26" t="e">
        <f ca="1">(CA38-'ModelParams Lw'!U$10)/'ModelParams Lw'!U$11</f>
        <v>#DIV/0!</v>
      </c>
      <c r="CL38" s="26" t="e">
        <f ca="1">(CB38-'ModelParams Lw'!V$10)/'ModelParams Lw'!V$11</f>
        <v>#DIV/0!</v>
      </c>
      <c r="CM38" s="75" t="e">
        <f t="shared" si="16"/>
        <v>#DIV/0!</v>
      </c>
      <c r="CN38" s="75" t="e">
        <f t="shared" si="17"/>
        <v>#DIV/0!</v>
      </c>
      <c r="CO38" s="75" t="e">
        <f t="shared" si="23"/>
        <v>#DIV/0!</v>
      </c>
      <c r="CP38" s="75" t="e">
        <f t="shared" si="18"/>
        <v>#DIV/0!</v>
      </c>
      <c r="CQ38" s="75" t="e">
        <f t="shared" si="19"/>
        <v>#DIV/0!</v>
      </c>
      <c r="CR38" s="75" t="e">
        <f t="shared" si="20"/>
        <v>#DIV/0!</v>
      </c>
      <c r="CS38" s="75" t="e">
        <f t="shared" si="21"/>
        <v>#DIV/0!</v>
      </c>
      <c r="CT38" s="75" t="e">
        <f t="shared" si="22"/>
        <v>#DIV/0!</v>
      </c>
      <c r="CU38" s="26" t="e">
        <f>10*LOG10(IF(CM38="",0,POWER(10,((CM38+'ModelParams Lw'!$O$4)/10))) +IF(CN38="",0,POWER(10,((CN38+'ModelParams Lw'!$P$4)/10))) +IF(CO38="",0,POWER(10,((CO38+'ModelParams Lw'!$Q$4)/10))) +IF(CP38="",0,POWER(10,((CP38+'ModelParams Lw'!$R$4)/10))) +IF(CQ38="",0,POWER(10,((CQ38+'ModelParams Lw'!$S$4)/10))) +IF(CR38="",0,POWER(10,((CR38+'ModelParams Lw'!$T$4)/10))) +IF(CS38="",0,POWER(10,((CS38+'ModelParams Lw'!$U$4)/10)))+IF(CT38="",0,POWER(10,((CT38+'ModelParams Lw'!$V$4)/10))))</f>
        <v>#DIV/0!</v>
      </c>
      <c r="CV38" s="26" t="e">
        <f t="shared" si="24"/>
        <v>#DIV/0!</v>
      </c>
      <c r="CW38" s="26" t="e">
        <f>(CM38-'ModelParams Lw'!O$10)/'ModelParams Lw'!O$11</f>
        <v>#DIV/0!</v>
      </c>
      <c r="CX38" s="26" t="e">
        <f>(CN38-'ModelParams Lw'!P$10)/'ModelParams Lw'!P$11</f>
        <v>#DIV/0!</v>
      </c>
      <c r="CY38" s="26" t="e">
        <f>(CO38-'ModelParams Lw'!Q$10)/'ModelParams Lw'!Q$11</f>
        <v>#DIV/0!</v>
      </c>
      <c r="CZ38" s="26" t="e">
        <f>(CP38-'ModelParams Lw'!R$10)/'ModelParams Lw'!R$11</f>
        <v>#DIV/0!</v>
      </c>
      <c r="DA38" s="26" t="e">
        <f>(CQ38-'ModelParams Lw'!S$10)/'ModelParams Lw'!S$11</f>
        <v>#DIV/0!</v>
      </c>
      <c r="DB38" s="26" t="e">
        <f>(CR38-'ModelParams Lw'!T$10)/'ModelParams Lw'!T$11</f>
        <v>#DIV/0!</v>
      </c>
      <c r="DC38" s="26" t="e">
        <f>(CS38-'ModelParams Lw'!U$10)/'ModelParams Lw'!U$11</f>
        <v>#DIV/0!</v>
      </c>
      <c r="DD38" s="26" t="e">
        <f>(CT38-'ModelParams Lw'!V$10)/'ModelParams Lw'!V$11</f>
        <v>#DIV/0!</v>
      </c>
    </row>
    <row r="39" spans="1:108" x14ac:dyDescent="0.25">
      <c r="A39" s="13" t="e">
        <f>'Sound Power'!B39</f>
        <v>#REF!</v>
      </c>
      <c r="B39" s="13">
        <f>'Sound Power'!D39</f>
        <v>0</v>
      </c>
      <c r="C39" s="13">
        <f>'Sound Power'!E39</f>
        <v>0</v>
      </c>
      <c r="D39" s="13">
        <f>'Sound Power'!F39</f>
        <v>0</v>
      </c>
      <c r="E39" s="76" t="e">
        <f>IF(Calcul!$F44="SA",'Sound Power'!AZ39,'Sound Power'!O39)</f>
        <v>#DIV/0!</v>
      </c>
      <c r="F39" s="76" t="e">
        <f>IF(Calcul!$F44="SA",'Sound Power'!BA39,'Sound Power'!P39)</f>
        <v>#DIV/0!</v>
      </c>
      <c r="G39" s="76" t="e">
        <f>IF(Calcul!$F44="SA",'Sound Power'!BB39,'Sound Power'!Q39)</f>
        <v>#DIV/0!</v>
      </c>
      <c r="H39" s="76" t="e">
        <f>IF(Calcul!$F44="SA",'Sound Power'!BC39,'Sound Power'!R39)</f>
        <v>#DIV/0!</v>
      </c>
      <c r="I39" s="76" t="e">
        <f>IF(Calcul!$F44="SA",'Sound Power'!BD39,'Sound Power'!S39)</f>
        <v>#DIV/0!</v>
      </c>
      <c r="J39" s="76" t="e">
        <f>IF(Calcul!$F44="SA",'Sound Power'!BE39,'Sound Power'!T39)</f>
        <v>#DIV/0!</v>
      </c>
      <c r="K39" s="76" t="e">
        <f>IF(Calcul!$F44="SA",'Sound Power'!BF39,'Sound Power'!U39)</f>
        <v>#DIV/0!</v>
      </c>
      <c r="L39" s="76" t="e">
        <f>IF(Calcul!$F44="SA",'Sound Power'!BG39,'Sound Power'!V39)</f>
        <v>#DIV/0!</v>
      </c>
      <c r="M39" s="76" t="e">
        <f>'Sound Power'!CI39</f>
        <v>#DIV/0!</v>
      </c>
      <c r="N39" s="76" t="e">
        <f>'Sound Power'!CJ39</f>
        <v>#DIV/0!</v>
      </c>
      <c r="O39" s="76" t="e">
        <f>'Sound Power'!CK39</f>
        <v>#DIV/0!</v>
      </c>
      <c r="P39" s="76" t="e">
        <f>'Sound Power'!CL39</f>
        <v>#DIV/0!</v>
      </c>
      <c r="Q39" s="76" t="e">
        <f>'Sound Power'!CM39</f>
        <v>#DIV/0!</v>
      </c>
      <c r="R39" s="76" t="e">
        <f>'Sound Power'!CN39</f>
        <v>#DIV/0!</v>
      </c>
      <c r="S39" s="76" t="e">
        <f>'Sound Power'!CO39</f>
        <v>#DIV/0!</v>
      </c>
      <c r="T39" s="76" t="e">
        <f>'Sound Power'!CP39</f>
        <v>#DIV/0!</v>
      </c>
      <c r="U39" s="73">
        <f t="shared" si="3"/>
        <v>0</v>
      </c>
      <c r="V39" s="73">
        <f t="shared" si="4"/>
        <v>0</v>
      </c>
      <c r="W39" s="76" t="e">
        <f>('ModelParams Lp'!B$4*10^'ModelParams Lp'!B$5*($U39/$V39)^'ModelParams Lp'!B$6)*3</f>
        <v>#DIV/0!</v>
      </c>
      <c r="X39" s="76" t="e">
        <f>('ModelParams Lp'!C$4*10^'ModelParams Lp'!C$5*($U39/$V39)^'ModelParams Lp'!C$6)*3</f>
        <v>#DIV/0!</v>
      </c>
      <c r="Y39" s="76" t="e">
        <f>('ModelParams Lp'!D$4*10^'ModelParams Lp'!D$5*($U39/$V39)^'ModelParams Lp'!D$6)*3</f>
        <v>#DIV/0!</v>
      </c>
      <c r="Z39" s="76" t="e">
        <f>('ModelParams Lp'!E$4*10^'ModelParams Lp'!E$5*($U39/$V39)^'ModelParams Lp'!E$6)*3</f>
        <v>#DIV/0!</v>
      </c>
      <c r="AA39" s="76" t="e">
        <f>('ModelParams Lp'!F$4*10^'ModelParams Lp'!F$5*($U39/$V39)^'ModelParams Lp'!F$6)*3</f>
        <v>#DIV/0!</v>
      </c>
      <c r="AB39" s="76" t="e">
        <f>('ModelParams Lp'!G$4*10^'ModelParams Lp'!G$5*($U39/$V39)^'ModelParams Lp'!G$6)*3</f>
        <v>#DIV/0!</v>
      </c>
      <c r="AC39" s="76" t="e">
        <f>('ModelParams Lp'!H$4*10^'ModelParams Lp'!H$5*($U39/$V39)^'ModelParams Lp'!H$6)*3</f>
        <v>#DIV/0!</v>
      </c>
      <c r="AD39" s="76" t="e">
        <f>('ModelParams Lp'!I$4*10^'ModelParams Lp'!I$5*($U39/$V39)^'ModelParams Lp'!I$6)*3</f>
        <v>#DIV/0!</v>
      </c>
      <c r="AE39" s="62" t="e">
        <f t="shared" si="5"/>
        <v>#DIV/0!</v>
      </c>
      <c r="AF39" s="62" t="e">
        <f>IF(AE39&lt;'ModelParams Lp'!$B$16,-1,IF(AE39&lt;'ModelParams Lp'!$C$16,0,IF(AE39&lt;'ModelParams Lp'!$D$16,1,IF(AE39&lt;'ModelParams Lp'!$E$16,2,IF(AE39&lt;'ModelParams Lp'!$F$16,3,IF(AE39&lt;'ModelParams Lp'!$G$16,4,IF(AE39&lt;'ModelParams Lp'!$H$16,5,6)))))))</f>
        <v>#DIV/0!</v>
      </c>
      <c r="AG39" s="76" t="e">
        <f ca="1">IF($AF39&gt;1,0,OFFSET('ModelParams Lp'!$C$12,0,-'Sound Pressure'!$AF39))</f>
        <v>#DIV/0!</v>
      </c>
      <c r="AH39" s="76" t="e">
        <f ca="1">IF($AF39&gt;2,0,OFFSET('ModelParams Lp'!$D$12,0,-'Sound Pressure'!$AF39))</f>
        <v>#DIV/0!</v>
      </c>
      <c r="AI39" s="76" t="e">
        <f ca="1">IF($AF39&gt;3,0,OFFSET('ModelParams Lp'!$E$12,0,-'Sound Pressure'!$AF39))</f>
        <v>#DIV/0!</v>
      </c>
      <c r="AJ39" s="76" t="e">
        <f ca="1">IF($AF39&gt;4,0,OFFSET('ModelParams Lp'!$F$12,0,-'Sound Pressure'!$AF39))</f>
        <v>#DIV/0!</v>
      </c>
      <c r="AK39" s="76" t="e">
        <f ca="1">IF($AF39&gt;3,0,OFFSET('ModelParams Lp'!$G$12,0,-'Sound Pressure'!$AF39))</f>
        <v>#DIV/0!</v>
      </c>
      <c r="AL39" s="76" t="e">
        <f ca="1">IF($AF39&gt;5,0,OFFSET('ModelParams Lp'!$H$12,0,-'Sound Pressure'!$AF39))</f>
        <v>#DIV/0!</v>
      </c>
      <c r="AM39" s="76" t="e">
        <f ca="1">IF($AF39&gt;6,0,OFFSET('ModelParams Lp'!$I$12,0,-'Sound Pressure'!$AF39))</f>
        <v>#DIV/0!</v>
      </c>
      <c r="AN39" s="76" t="e">
        <f ca="1">IF($AF39&gt;7,0,IF($AF$4&lt;0,3,OFFSET('ModelParams Lp'!$J$12,0,-'Sound Pressure'!$AF39)))</f>
        <v>#DIV/0!</v>
      </c>
      <c r="AO39" s="76" t="e">
        <f t="shared" si="6"/>
        <v>#DIV/0!</v>
      </c>
      <c r="AP39" s="76" t="e">
        <f t="shared" si="6"/>
        <v>#DIV/0!</v>
      </c>
      <c r="AQ39" s="76" t="e">
        <f t="shared" si="6"/>
        <v>#DIV/0!</v>
      </c>
      <c r="AR39" s="76" t="e">
        <f t="shared" si="6"/>
        <v>#DIV/0!</v>
      </c>
      <c r="AS39" s="76" t="e">
        <f t="shared" si="6"/>
        <v>#DIV/0!</v>
      </c>
      <c r="AT39" s="76" t="e">
        <f t="shared" si="6"/>
        <v>#DIV/0!</v>
      </c>
      <c r="AU39" s="76" t="e">
        <f t="shared" si="6"/>
        <v>#DIV/0!</v>
      </c>
      <c r="AV39" s="76" t="e">
        <f t="shared" si="6"/>
        <v>#DIV/0!</v>
      </c>
      <c r="AW39" s="76">
        <f>'ModelParams Lp'!B$22</f>
        <v>4</v>
      </c>
      <c r="AX39" s="76">
        <f>'ModelParams Lp'!C$22</f>
        <v>2</v>
      </c>
      <c r="AY39" s="76">
        <f>'ModelParams Lp'!D$22</f>
        <v>1</v>
      </c>
      <c r="AZ39" s="76">
        <f>'ModelParams Lp'!E$22</f>
        <v>0</v>
      </c>
      <c r="BA39" s="76">
        <f>'ModelParams Lp'!F$22</f>
        <v>0</v>
      </c>
      <c r="BB39" s="76">
        <f>'ModelParams Lp'!G$22</f>
        <v>0</v>
      </c>
      <c r="BC39" s="76">
        <f>'ModelParams Lp'!H$22</f>
        <v>0</v>
      </c>
      <c r="BD39" s="76">
        <f>'ModelParams Lp'!I$22</f>
        <v>0</v>
      </c>
      <c r="BE39" s="76" t="e">
        <f>-10*LOG(2/(4*PI()*2^2)+4/(0.163*(Calcul!$J44*Calcul!$K44)/VLOOKUP(Calcul!$H44,'ModelParams Lp'!$E$37:$F$39,2,0)))</f>
        <v>#VALUE!</v>
      </c>
      <c r="BF39" s="76" t="e">
        <f>-10*LOG(2/(4*PI()*2^2)+4/(0.163*(Calcul!$J44*Calcul!$K44)/VLOOKUP(Calcul!$H44,'ModelParams Lp'!$E$37:$F$39,2,0)))</f>
        <v>#VALUE!</v>
      </c>
      <c r="BG39" s="76" t="e">
        <f>-10*LOG(2/(4*PI()*2^2)+4/(0.163*(Calcul!$J44*Calcul!$K44)/VLOOKUP(Calcul!$H44,'ModelParams Lp'!$E$37:$F$39,2,0)))</f>
        <v>#VALUE!</v>
      </c>
      <c r="BH39" s="76" t="e">
        <f>-10*LOG(2/(4*PI()*2^2)+4/(0.163*(Calcul!$J44*Calcul!$K44)/VLOOKUP(Calcul!$H44,'ModelParams Lp'!$E$37:$F$39,2,0)))</f>
        <v>#VALUE!</v>
      </c>
      <c r="BI39" s="76" t="e">
        <f>-10*LOG(2/(4*PI()*2^2)+4/(0.163*(Calcul!$J44*Calcul!$K44)/VLOOKUP(Calcul!$H44,'ModelParams Lp'!$E$37:$F$39,2,0)))</f>
        <v>#VALUE!</v>
      </c>
      <c r="BJ39" s="76" t="e">
        <f>-10*LOG(2/(4*PI()*2^2)+4/(0.163*(Calcul!$J44*Calcul!$K44)/VLOOKUP(Calcul!$H44,'ModelParams Lp'!$E$37:$F$39,2,0)))</f>
        <v>#VALUE!</v>
      </c>
      <c r="BK39" s="76" t="e">
        <f>-10*LOG(2/(4*PI()*2^2)+4/(0.163*(Calcul!$J44*Calcul!$K44)/VLOOKUP(Calcul!$H44,'ModelParams Lp'!$E$37:$F$39,2,0)))</f>
        <v>#VALUE!</v>
      </c>
      <c r="BL39" s="76" t="e">
        <f>-10*LOG(2/(4*PI()*2^2)+4/(0.163*(Calcul!$J44*Calcul!$K44)/VLOOKUP(Calcul!$H44,'ModelParams Lp'!$E$37:$F$39,2,0)))</f>
        <v>#VALUE!</v>
      </c>
      <c r="BM39" s="76" t="e">
        <f>VLOOKUP(Calcul!$I44,'ModelParams Lp'!$D$28:$O$32,5,0)+BE39</f>
        <v>#N/A</v>
      </c>
      <c r="BN39" s="76" t="e">
        <f>VLOOKUP(Calcul!$I44,'ModelParams Lp'!$D$28:$O$32,6,0)+BF39</f>
        <v>#N/A</v>
      </c>
      <c r="BO39" s="76" t="e">
        <f>VLOOKUP(Calcul!$I44,'ModelParams Lp'!$D$28:$O$32,7,0)+BG39</f>
        <v>#N/A</v>
      </c>
      <c r="BP39" s="76" t="e">
        <f>VLOOKUP(Calcul!$I44,'ModelParams Lp'!$D$28:$O$32,8,0)+BH39</f>
        <v>#N/A</v>
      </c>
      <c r="BQ39" s="76" t="e">
        <f>VLOOKUP(Calcul!$I44,'ModelParams Lp'!$D$28:$O$32,9,0)+BI39</f>
        <v>#N/A</v>
      </c>
      <c r="BR39" s="76" t="e">
        <f>VLOOKUP(Calcul!$I44,'ModelParams Lp'!$D$28:$O$32,10,0)+BJ39</f>
        <v>#N/A</v>
      </c>
      <c r="BS39" s="76" t="e">
        <f>VLOOKUP(Calcul!$I44,'ModelParams Lp'!$D$28:$O$32,11,0)+BK39</f>
        <v>#N/A</v>
      </c>
      <c r="BT39" s="76" t="e">
        <f>VLOOKUP(Calcul!$I44,'ModelParams Lp'!$D$28:$O$32,12,0)+BL39</f>
        <v>#N/A</v>
      </c>
      <c r="BU39" s="75" t="e">
        <f t="shared" ca="1" si="7"/>
        <v>#DIV/0!</v>
      </c>
      <c r="BV39" s="75" t="e">
        <f t="shared" ca="1" si="8"/>
        <v>#DIV/0!</v>
      </c>
      <c r="BW39" s="75" t="e">
        <f t="shared" ca="1" si="9"/>
        <v>#DIV/0!</v>
      </c>
      <c r="BX39" s="75" t="e">
        <f t="shared" ca="1" si="10"/>
        <v>#DIV/0!</v>
      </c>
      <c r="BY39" s="75" t="e">
        <f t="shared" ca="1" si="11"/>
        <v>#DIV/0!</v>
      </c>
      <c r="BZ39" s="75" t="e">
        <f t="shared" ca="1" si="12"/>
        <v>#DIV/0!</v>
      </c>
      <c r="CA39" s="75" t="e">
        <f t="shared" ca="1" si="13"/>
        <v>#DIV/0!</v>
      </c>
      <c r="CB39" s="75" t="e">
        <f t="shared" ca="1" si="14"/>
        <v>#DIV/0!</v>
      </c>
      <c r="CC39" s="26" t="e">
        <f ca="1">10*LOG10(IF(BU39="",0,POWER(10,((BU39+'ModelParams Lw'!$O$4)/10))) +IF(BV39="",0,POWER(10,((BV39+'ModelParams Lw'!$P$4)/10))) +IF(BW39="",0,POWER(10,((BW39+'ModelParams Lw'!$Q$4)/10))) +IF(BX39="",0,POWER(10,((BX39+'ModelParams Lw'!$R$4)/10))) +IF(BY39="",0,POWER(10,((BY39+'ModelParams Lw'!$S$4)/10))) +IF(BZ39="",0,POWER(10,((BZ39+'ModelParams Lw'!$T$4)/10))) +IF(CA39="",0,POWER(10,((CA39+'ModelParams Lw'!$U$4)/10)))+IF(CB39="",0,POWER(10,((CB39+'ModelParams Lw'!$V$4)/10))))</f>
        <v>#DIV/0!</v>
      </c>
      <c r="CD39" s="26" t="e">
        <f t="shared" ca="1" si="15"/>
        <v>#DIV/0!</v>
      </c>
      <c r="CE39" s="26" t="e">
        <f ca="1">(BU39-'ModelParams Lw'!O$10)/'ModelParams Lw'!O$11</f>
        <v>#DIV/0!</v>
      </c>
      <c r="CF39" s="26" t="e">
        <f ca="1">(BV39-'ModelParams Lw'!P$10)/'ModelParams Lw'!P$11</f>
        <v>#DIV/0!</v>
      </c>
      <c r="CG39" s="26" t="e">
        <f ca="1">(BW39-'ModelParams Lw'!Q$10)/'ModelParams Lw'!Q$11</f>
        <v>#DIV/0!</v>
      </c>
      <c r="CH39" s="26" t="e">
        <f ca="1">(BX39-'ModelParams Lw'!R$10)/'ModelParams Lw'!R$11</f>
        <v>#DIV/0!</v>
      </c>
      <c r="CI39" s="26" t="e">
        <f ca="1">(BY39-'ModelParams Lw'!S$10)/'ModelParams Lw'!S$11</f>
        <v>#DIV/0!</v>
      </c>
      <c r="CJ39" s="26" t="e">
        <f ca="1">(BZ39-'ModelParams Lw'!T$10)/'ModelParams Lw'!T$11</f>
        <v>#DIV/0!</v>
      </c>
      <c r="CK39" s="26" t="e">
        <f ca="1">(CA39-'ModelParams Lw'!U$10)/'ModelParams Lw'!U$11</f>
        <v>#DIV/0!</v>
      </c>
      <c r="CL39" s="26" t="e">
        <f ca="1">(CB39-'ModelParams Lw'!V$10)/'ModelParams Lw'!V$11</f>
        <v>#DIV/0!</v>
      </c>
      <c r="CM39" s="75" t="e">
        <f t="shared" si="16"/>
        <v>#DIV/0!</v>
      </c>
      <c r="CN39" s="75" t="e">
        <f t="shared" si="17"/>
        <v>#DIV/0!</v>
      </c>
      <c r="CO39" s="75" t="e">
        <f t="shared" si="23"/>
        <v>#DIV/0!</v>
      </c>
      <c r="CP39" s="75" t="e">
        <f t="shared" si="18"/>
        <v>#DIV/0!</v>
      </c>
      <c r="CQ39" s="75" t="e">
        <f t="shared" si="19"/>
        <v>#DIV/0!</v>
      </c>
      <c r="CR39" s="75" t="e">
        <f t="shared" si="20"/>
        <v>#DIV/0!</v>
      </c>
      <c r="CS39" s="75" t="e">
        <f t="shared" si="21"/>
        <v>#DIV/0!</v>
      </c>
      <c r="CT39" s="75" t="e">
        <f t="shared" si="22"/>
        <v>#DIV/0!</v>
      </c>
      <c r="CU39" s="26" t="e">
        <f>10*LOG10(IF(CM39="",0,POWER(10,((CM39+'ModelParams Lw'!$O$4)/10))) +IF(CN39="",0,POWER(10,((CN39+'ModelParams Lw'!$P$4)/10))) +IF(CO39="",0,POWER(10,((CO39+'ModelParams Lw'!$Q$4)/10))) +IF(CP39="",0,POWER(10,((CP39+'ModelParams Lw'!$R$4)/10))) +IF(CQ39="",0,POWER(10,((CQ39+'ModelParams Lw'!$S$4)/10))) +IF(CR39="",0,POWER(10,((CR39+'ModelParams Lw'!$T$4)/10))) +IF(CS39="",0,POWER(10,((CS39+'ModelParams Lw'!$U$4)/10)))+IF(CT39="",0,POWER(10,((CT39+'ModelParams Lw'!$V$4)/10))))</f>
        <v>#DIV/0!</v>
      </c>
      <c r="CV39" s="26" t="e">
        <f t="shared" si="24"/>
        <v>#DIV/0!</v>
      </c>
      <c r="CW39" s="26" t="e">
        <f>(CM39-'ModelParams Lw'!O$10)/'ModelParams Lw'!O$11</f>
        <v>#DIV/0!</v>
      </c>
      <c r="CX39" s="26" t="e">
        <f>(CN39-'ModelParams Lw'!P$10)/'ModelParams Lw'!P$11</f>
        <v>#DIV/0!</v>
      </c>
      <c r="CY39" s="26" t="e">
        <f>(CO39-'ModelParams Lw'!Q$10)/'ModelParams Lw'!Q$11</f>
        <v>#DIV/0!</v>
      </c>
      <c r="CZ39" s="26" t="e">
        <f>(CP39-'ModelParams Lw'!R$10)/'ModelParams Lw'!R$11</f>
        <v>#DIV/0!</v>
      </c>
      <c r="DA39" s="26" t="e">
        <f>(CQ39-'ModelParams Lw'!S$10)/'ModelParams Lw'!S$11</f>
        <v>#DIV/0!</v>
      </c>
      <c r="DB39" s="26" t="e">
        <f>(CR39-'ModelParams Lw'!T$10)/'ModelParams Lw'!T$11</f>
        <v>#DIV/0!</v>
      </c>
      <c r="DC39" s="26" t="e">
        <f>(CS39-'ModelParams Lw'!U$10)/'ModelParams Lw'!U$11</f>
        <v>#DIV/0!</v>
      </c>
      <c r="DD39" s="26" t="e">
        <f>(CT39-'ModelParams Lw'!V$10)/'ModelParams Lw'!V$11</f>
        <v>#DIV/0!</v>
      </c>
    </row>
    <row r="40" spans="1:108" x14ac:dyDescent="0.25">
      <c r="A40" s="13">
        <f>'Sound Power'!B40</f>
        <v>0</v>
      </c>
      <c r="B40" s="13">
        <f>'Sound Power'!D40</f>
        <v>0</v>
      </c>
      <c r="C40" s="13">
        <f>'Sound Power'!E40</f>
        <v>0</v>
      </c>
      <c r="D40" s="13">
        <f>'Sound Power'!F40</f>
        <v>0</v>
      </c>
      <c r="E40" s="76" t="e">
        <f>IF(Calcul!$F45="SA",'Sound Power'!AZ40,'Sound Power'!O40)</f>
        <v>#DIV/0!</v>
      </c>
      <c r="F40" s="76" t="e">
        <f>IF(Calcul!$F45="SA",'Sound Power'!BA40,'Sound Power'!P40)</f>
        <v>#DIV/0!</v>
      </c>
      <c r="G40" s="76" t="e">
        <f>IF(Calcul!$F45="SA",'Sound Power'!BB40,'Sound Power'!Q40)</f>
        <v>#DIV/0!</v>
      </c>
      <c r="H40" s="76" t="e">
        <f>IF(Calcul!$F45="SA",'Sound Power'!BC40,'Sound Power'!R40)</f>
        <v>#DIV/0!</v>
      </c>
      <c r="I40" s="76" t="e">
        <f>IF(Calcul!$F45="SA",'Sound Power'!BD40,'Sound Power'!S40)</f>
        <v>#DIV/0!</v>
      </c>
      <c r="J40" s="76" t="e">
        <f>IF(Calcul!$F45="SA",'Sound Power'!BE40,'Sound Power'!T40)</f>
        <v>#DIV/0!</v>
      </c>
      <c r="K40" s="76" t="e">
        <f>IF(Calcul!$F45="SA",'Sound Power'!BF40,'Sound Power'!U40)</f>
        <v>#DIV/0!</v>
      </c>
      <c r="L40" s="76" t="e">
        <f>IF(Calcul!$F45="SA",'Sound Power'!BG40,'Sound Power'!V40)</f>
        <v>#DIV/0!</v>
      </c>
      <c r="M40" s="76" t="e">
        <f>'Sound Power'!CI40</f>
        <v>#DIV/0!</v>
      </c>
      <c r="N40" s="76" t="e">
        <f>'Sound Power'!CJ40</f>
        <v>#DIV/0!</v>
      </c>
      <c r="O40" s="76" t="e">
        <f>'Sound Power'!CK40</f>
        <v>#DIV/0!</v>
      </c>
      <c r="P40" s="76" t="e">
        <f>'Sound Power'!CL40</f>
        <v>#DIV/0!</v>
      </c>
      <c r="Q40" s="76" t="e">
        <f>'Sound Power'!CM40</f>
        <v>#DIV/0!</v>
      </c>
      <c r="R40" s="76" t="e">
        <f>'Sound Power'!CN40</f>
        <v>#DIV/0!</v>
      </c>
      <c r="S40" s="76" t="e">
        <f>'Sound Power'!CO40</f>
        <v>#DIV/0!</v>
      </c>
      <c r="T40" s="76" t="e">
        <f>'Sound Power'!CP40</f>
        <v>#DIV/0!</v>
      </c>
      <c r="U40" s="73">
        <f t="shared" si="3"/>
        <v>0</v>
      </c>
      <c r="V40" s="73">
        <f t="shared" si="4"/>
        <v>0</v>
      </c>
      <c r="W40" s="76" t="e">
        <f>('ModelParams Lp'!B$4*10^'ModelParams Lp'!B$5*($U40/$V40)^'ModelParams Lp'!B$6)*3</f>
        <v>#DIV/0!</v>
      </c>
      <c r="X40" s="76" t="e">
        <f>('ModelParams Lp'!C$4*10^'ModelParams Lp'!C$5*($U40/$V40)^'ModelParams Lp'!C$6)*3</f>
        <v>#DIV/0!</v>
      </c>
      <c r="Y40" s="76" t="e">
        <f>('ModelParams Lp'!D$4*10^'ModelParams Lp'!D$5*($U40/$V40)^'ModelParams Lp'!D$6)*3</f>
        <v>#DIV/0!</v>
      </c>
      <c r="Z40" s="76" t="e">
        <f>('ModelParams Lp'!E$4*10^'ModelParams Lp'!E$5*($U40/$V40)^'ModelParams Lp'!E$6)*3</f>
        <v>#DIV/0!</v>
      </c>
      <c r="AA40" s="76" t="e">
        <f>('ModelParams Lp'!F$4*10^'ModelParams Lp'!F$5*($U40/$V40)^'ModelParams Lp'!F$6)*3</f>
        <v>#DIV/0!</v>
      </c>
      <c r="AB40" s="76" t="e">
        <f>('ModelParams Lp'!G$4*10^'ModelParams Lp'!G$5*($U40/$V40)^'ModelParams Lp'!G$6)*3</f>
        <v>#DIV/0!</v>
      </c>
      <c r="AC40" s="76" t="e">
        <f>('ModelParams Lp'!H$4*10^'ModelParams Lp'!H$5*($U40/$V40)^'ModelParams Lp'!H$6)*3</f>
        <v>#DIV/0!</v>
      </c>
      <c r="AD40" s="76" t="e">
        <f>('ModelParams Lp'!I$4*10^'ModelParams Lp'!I$5*($U40/$V40)^'ModelParams Lp'!I$6)*3</f>
        <v>#DIV/0!</v>
      </c>
      <c r="AE40" s="62" t="e">
        <f t="shared" si="5"/>
        <v>#DIV/0!</v>
      </c>
      <c r="AF40" s="62" t="e">
        <f>IF(AE40&lt;'ModelParams Lp'!$B$16,-1,IF(AE40&lt;'ModelParams Lp'!$C$16,0,IF(AE40&lt;'ModelParams Lp'!$D$16,1,IF(AE40&lt;'ModelParams Lp'!$E$16,2,IF(AE40&lt;'ModelParams Lp'!$F$16,3,IF(AE40&lt;'ModelParams Lp'!$G$16,4,IF(AE40&lt;'ModelParams Lp'!$H$16,5,6)))))))</f>
        <v>#DIV/0!</v>
      </c>
      <c r="AG40" s="76" t="e">
        <f ca="1">IF($AF40&gt;1,0,OFFSET('ModelParams Lp'!$C$12,0,-'Sound Pressure'!$AF40))</f>
        <v>#DIV/0!</v>
      </c>
      <c r="AH40" s="76" t="e">
        <f ca="1">IF($AF40&gt;2,0,OFFSET('ModelParams Lp'!$D$12,0,-'Sound Pressure'!$AF40))</f>
        <v>#DIV/0!</v>
      </c>
      <c r="AI40" s="76" t="e">
        <f ca="1">IF($AF40&gt;3,0,OFFSET('ModelParams Lp'!$E$12,0,-'Sound Pressure'!$AF40))</f>
        <v>#DIV/0!</v>
      </c>
      <c r="AJ40" s="76" t="e">
        <f ca="1">IF($AF40&gt;4,0,OFFSET('ModelParams Lp'!$F$12,0,-'Sound Pressure'!$AF40))</f>
        <v>#DIV/0!</v>
      </c>
      <c r="AK40" s="76" t="e">
        <f ca="1">IF($AF40&gt;3,0,OFFSET('ModelParams Lp'!$G$12,0,-'Sound Pressure'!$AF40))</f>
        <v>#DIV/0!</v>
      </c>
      <c r="AL40" s="76" t="e">
        <f ca="1">IF($AF40&gt;5,0,OFFSET('ModelParams Lp'!$H$12,0,-'Sound Pressure'!$AF40))</f>
        <v>#DIV/0!</v>
      </c>
      <c r="AM40" s="76" t="e">
        <f ca="1">IF($AF40&gt;6,0,OFFSET('ModelParams Lp'!$I$12,0,-'Sound Pressure'!$AF40))</f>
        <v>#DIV/0!</v>
      </c>
      <c r="AN40" s="76" t="e">
        <f ca="1">IF($AF40&gt;7,0,IF($AF$4&lt;0,3,OFFSET('ModelParams Lp'!$J$12,0,-'Sound Pressure'!$AF40)))</f>
        <v>#DIV/0!</v>
      </c>
      <c r="AO40" s="76" t="e">
        <f t="shared" si="6"/>
        <v>#DIV/0!</v>
      </c>
      <c r="AP40" s="76" t="e">
        <f t="shared" si="6"/>
        <v>#DIV/0!</v>
      </c>
      <c r="AQ40" s="76" t="e">
        <f t="shared" si="6"/>
        <v>#DIV/0!</v>
      </c>
      <c r="AR40" s="76" t="e">
        <f t="shared" si="6"/>
        <v>#DIV/0!</v>
      </c>
      <c r="AS40" s="76" t="e">
        <f t="shared" si="6"/>
        <v>#DIV/0!</v>
      </c>
      <c r="AT40" s="76" t="e">
        <f t="shared" si="6"/>
        <v>#DIV/0!</v>
      </c>
      <c r="AU40" s="76" t="e">
        <f t="shared" si="6"/>
        <v>#DIV/0!</v>
      </c>
      <c r="AV40" s="76" t="e">
        <f t="shared" si="6"/>
        <v>#DIV/0!</v>
      </c>
      <c r="AW40" s="76">
        <f>'ModelParams Lp'!B$22</f>
        <v>4</v>
      </c>
      <c r="AX40" s="76">
        <f>'ModelParams Lp'!C$22</f>
        <v>2</v>
      </c>
      <c r="AY40" s="76">
        <f>'ModelParams Lp'!D$22</f>
        <v>1</v>
      </c>
      <c r="AZ40" s="76">
        <f>'ModelParams Lp'!E$22</f>
        <v>0</v>
      </c>
      <c r="BA40" s="76">
        <f>'ModelParams Lp'!F$22</f>
        <v>0</v>
      </c>
      <c r="BB40" s="76">
        <f>'ModelParams Lp'!G$22</f>
        <v>0</v>
      </c>
      <c r="BC40" s="76">
        <f>'ModelParams Lp'!H$22</f>
        <v>0</v>
      </c>
      <c r="BD40" s="76">
        <f>'ModelParams Lp'!I$22</f>
        <v>0</v>
      </c>
      <c r="BE40" s="76" t="e">
        <f>-10*LOG(2/(4*PI()*2^2)+4/(0.163*(Calcul!$J45*Calcul!$K45)/VLOOKUP(Calcul!$H45,'ModelParams Lp'!$E$37:$F$39,2,0)))</f>
        <v>#N/A</v>
      </c>
      <c r="BF40" s="76" t="e">
        <f>-10*LOG(2/(4*PI()*2^2)+4/(0.163*(Calcul!$J45*Calcul!$K45)/VLOOKUP(Calcul!$H45,'ModelParams Lp'!$E$37:$F$39,2,0)))</f>
        <v>#N/A</v>
      </c>
      <c r="BG40" s="76" t="e">
        <f>-10*LOG(2/(4*PI()*2^2)+4/(0.163*(Calcul!$J45*Calcul!$K45)/VLOOKUP(Calcul!$H45,'ModelParams Lp'!$E$37:$F$39,2,0)))</f>
        <v>#N/A</v>
      </c>
      <c r="BH40" s="76" t="e">
        <f>-10*LOG(2/(4*PI()*2^2)+4/(0.163*(Calcul!$J45*Calcul!$K45)/VLOOKUP(Calcul!$H45,'ModelParams Lp'!$E$37:$F$39,2,0)))</f>
        <v>#N/A</v>
      </c>
      <c r="BI40" s="76" t="e">
        <f>-10*LOG(2/(4*PI()*2^2)+4/(0.163*(Calcul!$J45*Calcul!$K45)/VLOOKUP(Calcul!$H45,'ModelParams Lp'!$E$37:$F$39,2,0)))</f>
        <v>#N/A</v>
      </c>
      <c r="BJ40" s="76" t="e">
        <f>-10*LOG(2/(4*PI()*2^2)+4/(0.163*(Calcul!$J45*Calcul!$K45)/VLOOKUP(Calcul!$H45,'ModelParams Lp'!$E$37:$F$39,2,0)))</f>
        <v>#N/A</v>
      </c>
      <c r="BK40" s="76" t="e">
        <f>-10*LOG(2/(4*PI()*2^2)+4/(0.163*(Calcul!$J45*Calcul!$K45)/VLOOKUP(Calcul!$H45,'ModelParams Lp'!$E$37:$F$39,2,0)))</f>
        <v>#N/A</v>
      </c>
      <c r="BL40" s="76" t="e">
        <f>-10*LOG(2/(4*PI()*2^2)+4/(0.163*(Calcul!$J45*Calcul!$K45)/VLOOKUP(Calcul!$H45,'ModelParams Lp'!$E$37:$F$39,2,0)))</f>
        <v>#N/A</v>
      </c>
      <c r="BM40" s="76" t="e">
        <f>VLOOKUP(Calcul!$I45,'ModelParams Lp'!$D$28:$O$32,5,0)+BE40</f>
        <v>#N/A</v>
      </c>
      <c r="BN40" s="76" t="e">
        <f>VLOOKUP(Calcul!$I45,'ModelParams Lp'!$D$28:$O$32,6,0)+BF40</f>
        <v>#N/A</v>
      </c>
      <c r="BO40" s="76" t="e">
        <f>VLOOKUP(Calcul!$I45,'ModelParams Lp'!$D$28:$O$32,7,0)+BG40</f>
        <v>#N/A</v>
      </c>
      <c r="BP40" s="76" t="e">
        <f>VLOOKUP(Calcul!$I45,'ModelParams Lp'!$D$28:$O$32,8,0)+BH40</f>
        <v>#N/A</v>
      </c>
      <c r="BQ40" s="76" t="e">
        <f>VLOOKUP(Calcul!$I45,'ModelParams Lp'!$D$28:$O$32,9,0)+BI40</f>
        <v>#N/A</v>
      </c>
      <c r="BR40" s="76" t="e">
        <f>VLOOKUP(Calcul!$I45,'ModelParams Lp'!$D$28:$O$32,10,0)+BJ40</f>
        <v>#N/A</v>
      </c>
      <c r="BS40" s="76" t="e">
        <f>VLOOKUP(Calcul!$I45,'ModelParams Lp'!$D$28:$O$32,11,0)+BK40</f>
        <v>#N/A</v>
      </c>
      <c r="BT40" s="76" t="e">
        <f>VLOOKUP(Calcul!$I45,'ModelParams Lp'!$D$28:$O$32,12,0)+BL40</f>
        <v>#N/A</v>
      </c>
      <c r="BU40" s="75" t="e">
        <f t="shared" ca="1" si="7"/>
        <v>#DIV/0!</v>
      </c>
      <c r="BV40" s="75" t="e">
        <f t="shared" ca="1" si="8"/>
        <v>#DIV/0!</v>
      </c>
      <c r="BW40" s="75" t="e">
        <f t="shared" ca="1" si="9"/>
        <v>#DIV/0!</v>
      </c>
      <c r="BX40" s="75" t="e">
        <f t="shared" ca="1" si="10"/>
        <v>#DIV/0!</v>
      </c>
      <c r="BY40" s="75" t="e">
        <f t="shared" ca="1" si="11"/>
        <v>#DIV/0!</v>
      </c>
      <c r="BZ40" s="75" t="e">
        <f t="shared" ca="1" si="12"/>
        <v>#DIV/0!</v>
      </c>
      <c r="CA40" s="75" t="e">
        <f t="shared" ca="1" si="13"/>
        <v>#DIV/0!</v>
      </c>
      <c r="CB40" s="75" t="e">
        <f t="shared" ca="1" si="14"/>
        <v>#DIV/0!</v>
      </c>
      <c r="CC40" s="26" t="e">
        <f ca="1">10*LOG10(IF(BU40="",0,POWER(10,((BU40+'ModelParams Lw'!$O$4)/10))) +IF(BV40="",0,POWER(10,((BV40+'ModelParams Lw'!$P$4)/10))) +IF(BW40="",0,POWER(10,((BW40+'ModelParams Lw'!$Q$4)/10))) +IF(BX40="",0,POWER(10,((BX40+'ModelParams Lw'!$R$4)/10))) +IF(BY40="",0,POWER(10,((BY40+'ModelParams Lw'!$S$4)/10))) +IF(BZ40="",0,POWER(10,((BZ40+'ModelParams Lw'!$T$4)/10))) +IF(CA40="",0,POWER(10,((CA40+'ModelParams Lw'!$U$4)/10)))+IF(CB40="",0,POWER(10,((CB40+'ModelParams Lw'!$V$4)/10))))</f>
        <v>#DIV/0!</v>
      </c>
      <c r="CD40" s="26" t="e">
        <f t="shared" ca="1" si="15"/>
        <v>#DIV/0!</v>
      </c>
      <c r="CE40" s="26" t="e">
        <f ca="1">(BU40-'ModelParams Lw'!O$10)/'ModelParams Lw'!O$11</f>
        <v>#DIV/0!</v>
      </c>
      <c r="CF40" s="26" t="e">
        <f ca="1">(BV40-'ModelParams Lw'!P$10)/'ModelParams Lw'!P$11</f>
        <v>#DIV/0!</v>
      </c>
      <c r="CG40" s="26" t="e">
        <f ca="1">(BW40-'ModelParams Lw'!Q$10)/'ModelParams Lw'!Q$11</f>
        <v>#DIV/0!</v>
      </c>
      <c r="CH40" s="26" t="e">
        <f ca="1">(BX40-'ModelParams Lw'!R$10)/'ModelParams Lw'!R$11</f>
        <v>#DIV/0!</v>
      </c>
      <c r="CI40" s="26" t="e">
        <f ca="1">(BY40-'ModelParams Lw'!S$10)/'ModelParams Lw'!S$11</f>
        <v>#DIV/0!</v>
      </c>
      <c r="CJ40" s="26" t="e">
        <f ca="1">(BZ40-'ModelParams Lw'!T$10)/'ModelParams Lw'!T$11</f>
        <v>#DIV/0!</v>
      </c>
      <c r="CK40" s="26" t="e">
        <f ca="1">(CA40-'ModelParams Lw'!U$10)/'ModelParams Lw'!U$11</f>
        <v>#DIV/0!</v>
      </c>
      <c r="CL40" s="26" t="e">
        <f ca="1">(CB40-'ModelParams Lw'!V$10)/'ModelParams Lw'!V$11</f>
        <v>#DIV/0!</v>
      </c>
      <c r="CM40" s="75" t="e">
        <f t="shared" si="16"/>
        <v>#DIV/0!</v>
      </c>
      <c r="CN40" s="75" t="e">
        <f t="shared" si="17"/>
        <v>#DIV/0!</v>
      </c>
      <c r="CO40" s="75" t="e">
        <f t="shared" si="23"/>
        <v>#DIV/0!</v>
      </c>
      <c r="CP40" s="75" t="e">
        <f t="shared" si="18"/>
        <v>#DIV/0!</v>
      </c>
      <c r="CQ40" s="75" t="e">
        <f t="shared" si="19"/>
        <v>#DIV/0!</v>
      </c>
      <c r="CR40" s="75" t="e">
        <f t="shared" si="20"/>
        <v>#DIV/0!</v>
      </c>
      <c r="CS40" s="75" t="e">
        <f t="shared" si="21"/>
        <v>#DIV/0!</v>
      </c>
      <c r="CT40" s="75" t="e">
        <f t="shared" si="22"/>
        <v>#DIV/0!</v>
      </c>
      <c r="CU40" s="26" t="e">
        <f>10*LOG10(IF(CM40="",0,POWER(10,((CM40+'ModelParams Lw'!$O$4)/10))) +IF(CN40="",0,POWER(10,((CN40+'ModelParams Lw'!$P$4)/10))) +IF(CO40="",0,POWER(10,((CO40+'ModelParams Lw'!$Q$4)/10))) +IF(CP40="",0,POWER(10,((CP40+'ModelParams Lw'!$R$4)/10))) +IF(CQ40="",0,POWER(10,((CQ40+'ModelParams Lw'!$S$4)/10))) +IF(CR40="",0,POWER(10,((CR40+'ModelParams Lw'!$T$4)/10))) +IF(CS40="",0,POWER(10,((CS40+'ModelParams Lw'!$U$4)/10)))+IF(CT40="",0,POWER(10,((CT40+'ModelParams Lw'!$V$4)/10))))</f>
        <v>#DIV/0!</v>
      </c>
      <c r="CV40" s="26" t="e">
        <f t="shared" si="24"/>
        <v>#DIV/0!</v>
      </c>
      <c r="CW40" s="26" t="e">
        <f>(CM40-'ModelParams Lw'!O$10)/'ModelParams Lw'!O$11</f>
        <v>#DIV/0!</v>
      </c>
      <c r="CX40" s="26" t="e">
        <f>(CN40-'ModelParams Lw'!P$10)/'ModelParams Lw'!P$11</f>
        <v>#DIV/0!</v>
      </c>
      <c r="CY40" s="26" t="e">
        <f>(CO40-'ModelParams Lw'!Q$10)/'ModelParams Lw'!Q$11</f>
        <v>#DIV/0!</v>
      </c>
      <c r="CZ40" s="26" t="e">
        <f>(CP40-'ModelParams Lw'!R$10)/'ModelParams Lw'!R$11</f>
        <v>#DIV/0!</v>
      </c>
      <c r="DA40" s="26" t="e">
        <f>(CQ40-'ModelParams Lw'!S$10)/'ModelParams Lw'!S$11</f>
        <v>#DIV/0!</v>
      </c>
      <c r="DB40" s="26" t="e">
        <f>(CR40-'ModelParams Lw'!T$10)/'ModelParams Lw'!T$11</f>
        <v>#DIV/0!</v>
      </c>
      <c r="DC40" s="26" t="e">
        <f>(CS40-'ModelParams Lw'!U$10)/'ModelParams Lw'!U$11</f>
        <v>#DIV/0!</v>
      </c>
      <c r="DD40" s="26" t="e">
        <f>(CT40-'ModelParams Lw'!V$10)/'ModelParams Lw'!V$11</f>
        <v>#DIV/0!</v>
      </c>
    </row>
    <row r="41" spans="1:108" x14ac:dyDescent="0.25">
      <c r="A41" s="13" t="e">
        <f>'Sound Power'!B41</f>
        <v>#REF!</v>
      </c>
      <c r="B41" s="13" t="e">
        <f>'Sound Power'!D41</f>
        <v>#REF!</v>
      </c>
      <c r="C41" s="13" t="e">
        <f>'Sound Power'!E41</f>
        <v>#REF!</v>
      </c>
      <c r="D41" s="13" t="e">
        <f>'Sound Power'!F41</f>
        <v>#REF!</v>
      </c>
      <c r="E41" s="76" t="e">
        <f>IF(Calcul!#REF!="SA",'Sound Power'!AZ41,'Sound Power'!O41)</f>
        <v>#REF!</v>
      </c>
      <c r="F41" s="76" t="e">
        <f>IF(Calcul!#REF!="SA",'Sound Power'!BA41,'Sound Power'!P41)</f>
        <v>#REF!</v>
      </c>
      <c r="G41" s="76" t="e">
        <f>IF(Calcul!#REF!="SA",'Sound Power'!BB41,'Sound Power'!Q41)</f>
        <v>#REF!</v>
      </c>
      <c r="H41" s="76" t="e">
        <f>IF(Calcul!#REF!="SA",'Sound Power'!BC41,'Sound Power'!R41)</f>
        <v>#REF!</v>
      </c>
      <c r="I41" s="76" t="e">
        <f>IF(Calcul!#REF!="SA",'Sound Power'!BD41,'Sound Power'!S41)</f>
        <v>#REF!</v>
      </c>
      <c r="J41" s="76" t="e">
        <f>IF(Calcul!#REF!="SA",'Sound Power'!BE41,'Sound Power'!T41)</f>
        <v>#REF!</v>
      </c>
      <c r="K41" s="76" t="e">
        <f>IF(Calcul!#REF!="SA",'Sound Power'!BF41,'Sound Power'!U41)</f>
        <v>#REF!</v>
      </c>
      <c r="L41" s="76" t="e">
        <f>IF(Calcul!#REF!="SA",'Sound Power'!BG41,'Sound Power'!V41)</f>
        <v>#REF!</v>
      </c>
      <c r="M41" s="76" t="e">
        <f>'Sound Power'!CI41</f>
        <v>#REF!</v>
      </c>
      <c r="N41" s="76" t="e">
        <f>'Sound Power'!CJ41</f>
        <v>#REF!</v>
      </c>
      <c r="O41" s="76" t="e">
        <f>'Sound Power'!CK41</f>
        <v>#REF!</v>
      </c>
      <c r="P41" s="76" t="e">
        <f>'Sound Power'!CL41</f>
        <v>#REF!</v>
      </c>
      <c r="Q41" s="76" t="e">
        <f>'Sound Power'!CM41</f>
        <v>#REF!</v>
      </c>
      <c r="R41" s="76" t="e">
        <f>'Sound Power'!CN41</f>
        <v>#REF!</v>
      </c>
      <c r="S41" s="76" t="e">
        <f>'Sound Power'!CO41</f>
        <v>#REF!</v>
      </c>
      <c r="T41" s="76" t="e">
        <f>'Sound Power'!CP41</f>
        <v>#REF!</v>
      </c>
      <c r="U41" s="73" t="e">
        <f t="shared" si="3"/>
        <v>#REF!</v>
      </c>
      <c r="V41" s="73" t="e">
        <f t="shared" si="4"/>
        <v>#REF!</v>
      </c>
      <c r="W41" s="76" t="e">
        <f>('ModelParams Lp'!B$4*10^'ModelParams Lp'!B$5*($U41/$V41)^'ModelParams Lp'!B$6)*3</f>
        <v>#REF!</v>
      </c>
      <c r="X41" s="76" t="e">
        <f>('ModelParams Lp'!C$4*10^'ModelParams Lp'!C$5*($U41/$V41)^'ModelParams Lp'!C$6)*3</f>
        <v>#REF!</v>
      </c>
      <c r="Y41" s="76" t="e">
        <f>('ModelParams Lp'!D$4*10^'ModelParams Lp'!D$5*($U41/$V41)^'ModelParams Lp'!D$6)*3</f>
        <v>#REF!</v>
      </c>
      <c r="Z41" s="76" t="e">
        <f>('ModelParams Lp'!E$4*10^'ModelParams Lp'!E$5*($U41/$V41)^'ModelParams Lp'!E$6)*3</f>
        <v>#REF!</v>
      </c>
      <c r="AA41" s="76" t="e">
        <f>('ModelParams Lp'!F$4*10^'ModelParams Lp'!F$5*($U41/$V41)^'ModelParams Lp'!F$6)*3</f>
        <v>#REF!</v>
      </c>
      <c r="AB41" s="76" t="e">
        <f>('ModelParams Lp'!G$4*10^'ModelParams Lp'!G$5*($U41/$V41)^'ModelParams Lp'!G$6)*3</f>
        <v>#REF!</v>
      </c>
      <c r="AC41" s="76" t="e">
        <f>('ModelParams Lp'!H$4*10^'ModelParams Lp'!H$5*($U41/$V41)^'ModelParams Lp'!H$6)*3</f>
        <v>#REF!</v>
      </c>
      <c r="AD41" s="76" t="e">
        <f>('ModelParams Lp'!I$4*10^'ModelParams Lp'!I$5*($U41/$V41)^'ModelParams Lp'!I$6)*3</f>
        <v>#REF!</v>
      </c>
      <c r="AE41" s="62" t="e">
        <f t="shared" si="5"/>
        <v>#REF!</v>
      </c>
      <c r="AF41" s="62" t="e">
        <f>IF(AE41&lt;'ModelParams Lp'!$B$16,-1,IF(AE41&lt;'ModelParams Lp'!$C$16,0,IF(AE41&lt;'ModelParams Lp'!$D$16,1,IF(AE41&lt;'ModelParams Lp'!$E$16,2,IF(AE41&lt;'ModelParams Lp'!$F$16,3,IF(AE41&lt;'ModelParams Lp'!$G$16,4,IF(AE41&lt;'ModelParams Lp'!$H$16,5,6)))))))</f>
        <v>#REF!</v>
      </c>
      <c r="AG41" s="76" t="e">
        <f ca="1">IF($AF41&gt;1,0,OFFSET('ModelParams Lp'!$C$12,0,-'Sound Pressure'!$AF41))</f>
        <v>#REF!</v>
      </c>
      <c r="AH41" s="76" t="e">
        <f ca="1">IF($AF41&gt;2,0,OFFSET('ModelParams Lp'!$D$12,0,-'Sound Pressure'!$AF41))</f>
        <v>#REF!</v>
      </c>
      <c r="AI41" s="76" t="e">
        <f ca="1">IF($AF41&gt;3,0,OFFSET('ModelParams Lp'!$E$12,0,-'Sound Pressure'!$AF41))</f>
        <v>#REF!</v>
      </c>
      <c r="AJ41" s="76" t="e">
        <f ca="1">IF($AF41&gt;4,0,OFFSET('ModelParams Lp'!$F$12,0,-'Sound Pressure'!$AF41))</f>
        <v>#REF!</v>
      </c>
      <c r="AK41" s="76" t="e">
        <f ca="1">IF($AF41&gt;3,0,OFFSET('ModelParams Lp'!$G$12,0,-'Sound Pressure'!$AF41))</f>
        <v>#REF!</v>
      </c>
      <c r="AL41" s="76" t="e">
        <f ca="1">IF($AF41&gt;5,0,OFFSET('ModelParams Lp'!$H$12,0,-'Sound Pressure'!$AF41))</f>
        <v>#REF!</v>
      </c>
      <c r="AM41" s="76" t="e">
        <f ca="1">IF($AF41&gt;6,0,OFFSET('ModelParams Lp'!$I$12,0,-'Sound Pressure'!$AF41))</f>
        <v>#REF!</v>
      </c>
      <c r="AN41" s="76" t="e">
        <f ca="1">IF($AF41&gt;7,0,IF($AF$4&lt;0,3,OFFSET('ModelParams Lp'!$J$12,0,-'Sound Pressure'!$AF41)))</f>
        <v>#REF!</v>
      </c>
      <c r="AO41" s="76" t="e">
        <f t="shared" si="6"/>
        <v>#REF!</v>
      </c>
      <c r="AP41" s="76" t="e">
        <f t="shared" si="6"/>
        <v>#REF!</v>
      </c>
      <c r="AQ41" s="76" t="e">
        <f t="shared" si="6"/>
        <v>#REF!</v>
      </c>
      <c r="AR41" s="76" t="e">
        <f t="shared" si="6"/>
        <v>#REF!</v>
      </c>
      <c r="AS41" s="76" t="e">
        <f t="shared" si="6"/>
        <v>#REF!</v>
      </c>
      <c r="AT41" s="76" t="e">
        <f t="shared" si="6"/>
        <v>#REF!</v>
      </c>
      <c r="AU41" s="76" t="e">
        <f t="shared" si="6"/>
        <v>#REF!</v>
      </c>
      <c r="AV41" s="76" t="e">
        <f t="shared" si="6"/>
        <v>#REF!</v>
      </c>
      <c r="AW41" s="76">
        <f>'ModelParams Lp'!B$22</f>
        <v>4</v>
      </c>
      <c r="AX41" s="76">
        <f>'ModelParams Lp'!C$22</f>
        <v>2</v>
      </c>
      <c r="AY41" s="76">
        <f>'ModelParams Lp'!D$22</f>
        <v>1</v>
      </c>
      <c r="AZ41" s="76">
        <f>'ModelParams Lp'!E$22</f>
        <v>0</v>
      </c>
      <c r="BA41" s="76">
        <f>'ModelParams Lp'!F$22</f>
        <v>0</v>
      </c>
      <c r="BB41" s="76">
        <f>'ModelParams Lp'!G$22</f>
        <v>0</v>
      </c>
      <c r="BC41" s="76">
        <f>'ModelParams Lp'!H$22</f>
        <v>0</v>
      </c>
      <c r="BD41" s="76">
        <f>'ModelParams Lp'!I$22</f>
        <v>0</v>
      </c>
      <c r="BE41" s="76" t="e">
        <f>-10*LOG(2/(4*PI()*2^2)+4/(0.163*(Calcul!$J46*Calcul!$K46)/VLOOKUP(Calcul!$H46,'ModelParams Lp'!$E$37:$F$39,2,0)))</f>
        <v>#N/A</v>
      </c>
      <c r="BF41" s="76" t="e">
        <f>-10*LOG(2/(4*PI()*2^2)+4/(0.163*(Calcul!$J46*Calcul!$K46)/VLOOKUP(Calcul!$H46,'ModelParams Lp'!$E$37:$F$39,2,0)))</f>
        <v>#N/A</v>
      </c>
      <c r="BG41" s="76" t="e">
        <f>-10*LOG(2/(4*PI()*2^2)+4/(0.163*(Calcul!$J46*Calcul!$K46)/VLOOKUP(Calcul!$H46,'ModelParams Lp'!$E$37:$F$39,2,0)))</f>
        <v>#N/A</v>
      </c>
      <c r="BH41" s="76" t="e">
        <f>-10*LOG(2/(4*PI()*2^2)+4/(0.163*(Calcul!$J46*Calcul!$K46)/VLOOKUP(Calcul!$H46,'ModelParams Lp'!$E$37:$F$39,2,0)))</f>
        <v>#N/A</v>
      </c>
      <c r="BI41" s="76" t="e">
        <f>-10*LOG(2/(4*PI()*2^2)+4/(0.163*(Calcul!$J46*Calcul!$K46)/VLOOKUP(Calcul!$H46,'ModelParams Lp'!$E$37:$F$39,2,0)))</f>
        <v>#N/A</v>
      </c>
      <c r="BJ41" s="76" t="e">
        <f>-10*LOG(2/(4*PI()*2^2)+4/(0.163*(Calcul!$J46*Calcul!$K46)/VLOOKUP(Calcul!$H46,'ModelParams Lp'!$E$37:$F$39,2,0)))</f>
        <v>#N/A</v>
      </c>
      <c r="BK41" s="76" t="e">
        <f>-10*LOG(2/(4*PI()*2^2)+4/(0.163*(Calcul!$J46*Calcul!$K46)/VLOOKUP(Calcul!$H46,'ModelParams Lp'!$E$37:$F$39,2,0)))</f>
        <v>#N/A</v>
      </c>
      <c r="BL41" s="76" t="e">
        <f>-10*LOG(2/(4*PI()*2^2)+4/(0.163*(Calcul!$J46*Calcul!$K46)/VLOOKUP(Calcul!$H46,'ModelParams Lp'!$E$37:$F$39,2,0)))</f>
        <v>#N/A</v>
      </c>
      <c r="BM41" s="76" t="e">
        <f>VLOOKUP(Calcul!$I46,'ModelParams Lp'!$D$28:$O$32,5,0)+BE41</f>
        <v>#N/A</v>
      </c>
      <c r="BN41" s="76" t="e">
        <f>VLOOKUP(Calcul!$I46,'ModelParams Lp'!$D$28:$O$32,6,0)+BF41</f>
        <v>#N/A</v>
      </c>
      <c r="BO41" s="76" t="e">
        <f>VLOOKUP(Calcul!$I46,'ModelParams Lp'!$D$28:$O$32,7,0)+BG41</f>
        <v>#N/A</v>
      </c>
      <c r="BP41" s="76" t="e">
        <f>VLOOKUP(Calcul!$I46,'ModelParams Lp'!$D$28:$O$32,8,0)+BH41</f>
        <v>#N/A</v>
      </c>
      <c r="BQ41" s="76" t="e">
        <f>VLOOKUP(Calcul!$I46,'ModelParams Lp'!$D$28:$O$32,9,0)+BI41</f>
        <v>#N/A</v>
      </c>
      <c r="BR41" s="76" t="e">
        <f>VLOOKUP(Calcul!$I46,'ModelParams Lp'!$D$28:$O$32,10,0)+BJ41</f>
        <v>#N/A</v>
      </c>
      <c r="BS41" s="76" t="e">
        <f>VLOOKUP(Calcul!$I46,'ModelParams Lp'!$D$28:$O$32,11,0)+BK41</f>
        <v>#N/A</v>
      </c>
      <c r="BT41" s="76" t="e">
        <f>VLOOKUP(Calcul!$I46,'ModelParams Lp'!$D$28:$O$32,12,0)+BL41</f>
        <v>#N/A</v>
      </c>
      <c r="BU41" s="75" t="e">
        <f t="shared" ca="1" si="7"/>
        <v>#REF!</v>
      </c>
      <c r="BV41" s="75" t="e">
        <f t="shared" ca="1" si="8"/>
        <v>#REF!</v>
      </c>
      <c r="BW41" s="75" t="e">
        <f t="shared" ca="1" si="9"/>
        <v>#REF!</v>
      </c>
      <c r="BX41" s="75" t="e">
        <f t="shared" ca="1" si="10"/>
        <v>#REF!</v>
      </c>
      <c r="BY41" s="75" t="e">
        <f t="shared" ca="1" si="11"/>
        <v>#REF!</v>
      </c>
      <c r="BZ41" s="75" t="e">
        <f t="shared" ca="1" si="12"/>
        <v>#REF!</v>
      </c>
      <c r="CA41" s="75" t="e">
        <f t="shared" ca="1" si="13"/>
        <v>#REF!</v>
      </c>
      <c r="CB41" s="75" t="e">
        <f t="shared" ca="1" si="14"/>
        <v>#REF!</v>
      </c>
      <c r="CC41" s="26" t="e">
        <f ca="1">10*LOG10(IF(BU41="",0,POWER(10,((BU41+'ModelParams Lw'!$O$4)/10))) +IF(BV41="",0,POWER(10,((BV41+'ModelParams Lw'!$P$4)/10))) +IF(BW41="",0,POWER(10,((BW41+'ModelParams Lw'!$Q$4)/10))) +IF(BX41="",0,POWER(10,((BX41+'ModelParams Lw'!$R$4)/10))) +IF(BY41="",0,POWER(10,((BY41+'ModelParams Lw'!$S$4)/10))) +IF(BZ41="",0,POWER(10,((BZ41+'ModelParams Lw'!$T$4)/10))) +IF(CA41="",0,POWER(10,((CA41+'ModelParams Lw'!$U$4)/10)))+IF(CB41="",0,POWER(10,((CB41+'ModelParams Lw'!$V$4)/10))))</f>
        <v>#REF!</v>
      </c>
      <c r="CD41" s="26" t="e">
        <f t="shared" ca="1" si="15"/>
        <v>#REF!</v>
      </c>
      <c r="CE41" s="26" t="e">
        <f ca="1">(BU41-'ModelParams Lw'!O$10)/'ModelParams Lw'!O$11</f>
        <v>#REF!</v>
      </c>
      <c r="CF41" s="26" t="e">
        <f ca="1">(BV41-'ModelParams Lw'!P$10)/'ModelParams Lw'!P$11</f>
        <v>#REF!</v>
      </c>
      <c r="CG41" s="26" t="e">
        <f ca="1">(BW41-'ModelParams Lw'!Q$10)/'ModelParams Lw'!Q$11</f>
        <v>#REF!</v>
      </c>
      <c r="CH41" s="26" t="e">
        <f ca="1">(BX41-'ModelParams Lw'!R$10)/'ModelParams Lw'!R$11</f>
        <v>#REF!</v>
      </c>
      <c r="CI41" s="26" t="e">
        <f ca="1">(BY41-'ModelParams Lw'!S$10)/'ModelParams Lw'!S$11</f>
        <v>#REF!</v>
      </c>
      <c r="CJ41" s="26" t="e">
        <f ca="1">(BZ41-'ModelParams Lw'!T$10)/'ModelParams Lw'!T$11</f>
        <v>#REF!</v>
      </c>
      <c r="CK41" s="26" t="e">
        <f ca="1">(CA41-'ModelParams Lw'!U$10)/'ModelParams Lw'!U$11</f>
        <v>#REF!</v>
      </c>
      <c r="CL41" s="26" t="e">
        <f ca="1">(CB41-'ModelParams Lw'!V$10)/'ModelParams Lw'!V$11</f>
        <v>#REF!</v>
      </c>
      <c r="CM41" s="75" t="e">
        <f t="shared" si="16"/>
        <v>#REF!</v>
      </c>
      <c r="CN41" s="75" t="e">
        <f t="shared" si="17"/>
        <v>#REF!</v>
      </c>
      <c r="CO41" s="75" t="e">
        <f t="shared" si="23"/>
        <v>#REF!</v>
      </c>
      <c r="CP41" s="75" t="e">
        <f t="shared" si="18"/>
        <v>#REF!</v>
      </c>
      <c r="CQ41" s="75" t="e">
        <f t="shared" si="19"/>
        <v>#REF!</v>
      </c>
      <c r="CR41" s="75" t="e">
        <f t="shared" si="20"/>
        <v>#REF!</v>
      </c>
      <c r="CS41" s="75" t="e">
        <f t="shared" si="21"/>
        <v>#REF!</v>
      </c>
      <c r="CT41" s="75" t="e">
        <f t="shared" si="22"/>
        <v>#REF!</v>
      </c>
      <c r="CU41" s="26" t="e">
        <f>10*LOG10(IF(CM41="",0,POWER(10,((CM41+'ModelParams Lw'!$O$4)/10))) +IF(CN41="",0,POWER(10,((CN41+'ModelParams Lw'!$P$4)/10))) +IF(CO41="",0,POWER(10,((CO41+'ModelParams Lw'!$Q$4)/10))) +IF(CP41="",0,POWER(10,((CP41+'ModelParams Lw'!$R$4)/10))) +IF(CQ41="",0,POWER(10,((CQ41+'ModelParams Lw'!$S$4)/10))) +IF(CR41="",0,POWER(10,((CR41+'ModelParams Lw'!$T$4)/10))) +IF(CS41="",0,POWER(10,((CS41+'ModelParams Lw'!$U$4)/10)))+IF(CT41="",0,POWER(10,((CT41+'ModelParams Lw'!$V$4)/10))))</f>
        <v>#REF!</v>
      </c>
      <c r="CV41" s="26" t="e">
        <f t="shared" si="24"/>
        <v>#REF!</v>
      </c>
      <c r="CW41" s="26" t="e">
        <f>(CM41-'ModelParams Lw'!O$10)/'ModelParams Lw'!O$11</f>
        <v>#REF!</v>
      </c>
      <c r="CX41" s="26" t="e">
        <f>(CN41-'ModelParams Lw'!P$10)/'ModelParams Lw'!P$11</f>
        <v>#REF!</v>
      </c>
      <c r="CY41" s="26" t="e">
        <f>(CO41-'ModelParams Lw'!Q$10)/'ModelParams Lw'!Q$11</f>
        <v>#REF!</v>
      </c>
      <c r="CZ41" s="26" t="e">
        <f>(CP41-'ModelParams Lw'!R$10)/'ModelParams Lw'!R$11</f>
        <v>#REF!</v>
      </c>
      <c r="DA41" s="26" t="e">
        <f>(CQ41-'ModelParams Lw'!S$10)/'ModelParams Lw'!S$11</f>
        <v>#REF!</v>
      </c>
      <c r="DB41" s="26" t="e">
        <f>(CR41-'ModelParams Lw'!T$10)/'ModelParams Lw'!T$11</f>
        <v>#REF!</v>
      </c>
      <c r="DC41" s="26" t="e">
        <f>(CS41-'ModelParams Lw'!U$10)/'ModelParams Lw'!U$11</f>
        <v>#REF!</v>
      </c>
      <c r="DD41" s="26" t="e">
        <f>(CT41-'ModelParams Lw'!V$10)/'ModelParams Lw'!V$11</f>
        <v>#REF!</v>
      </c>
    </row>
    <row r="42" spans="1:108" x14ac:dyDescent="0.25">
      <c r="A42" s="13" t="e">
        <f>'Sound Power'!B42</f>
        <v>#REF!</v>
      </c>
      <c r="B42" s="13">
        <f>'Sound Power'!D42</f>
        <v>0</v>
      </c>
      <c r="C42" s="13">
        <f>'Sound Power'!E42</f>
        <v>0</v>
      </c>
      <c r="D42" s="13">
        <f>'Sound Power'!F42</f>
        <v>0</v>
      </c>
      <c r="E42" s="76" t="e">
        <f>IF(Calcul!$F46="SA",'Sound Power'!AZ42,'Sound Power'!O42)</f>
        <v>#DIV/0!</v>
      </c>
      <c r="F42" s="76" t="e">
        <f>IF(Calcul!$F46="SA",'Sound Power'!BA42,'Sound Power'!P42)</f>
        <v>#DIV/0!</v>
      </c>
      <c r="G42" s="76" t="e">
        <f>IF(Calcul!$F46="SA",'Sound Power'!BB42,'Sound Power'!Q42)</f>
        <v>#DIV/0!</v>
      </c>
      <c r="H42" s="76" t="e">
        <f>IF(Calcul!$F46="SA",'Sound Power'!BC42,'Sound Power'!R42)</f>
        <v>#DIV/0!</v>
      </c>
      <c r="I42" s="76" t="e">
        <f>IF(Calcul!$F46="SA",'Sound Power'!BD42,'Sound Power'!S42)</f>
        <v>#DIV/0!</v>
      </c>
      <c r="J42" s="76" t="e">
        <f>IF(Calcul!$F46="SA",'Sound Power'!BE42,'Sound Power'!T42)</f>
        <v>#DIV/0!</v>
      </c>
      <c r="K42" s="76" t="e">
        <f>IF(Calcul!$F46="SA",'Sound Power'!BF42,'Sound Power'!U42)</f>
        <v>#DIV/0!</v>
      </c>
      <c r="L42" s="76" t="e">
        <f>IF(Calcul!$F46="SA",'Sound Power'!BG42,'Sound Power'!V42)</f>
        <v>#DIV/0!</v>
      </c>
      <c r="M42" s="76" t="e">
        <f>'Sound Power'!CI42</f>
        <v>#DIV/0!</v>
      </c>
      <c r="N42" s="76" t="e">
        <f>'Sound Power'!CJ42</f>
        <v>#DIV/0!</v>
      </c>
      <c r="O42" s="76" t="e">
        <f>'Sound Power'!CK42</f>
        <v>#DIV/0!</v>
      </c>
      <c r="P42" s="76" t="e">
        <f>'Sound Power'!CL42</f>
        <v>#DIV/0!</v>
      </c>
      <c r="Q42" s="76" t="e">
        <f>'Sound Power'!CM42</f>
        <v>#DIV/0!</v>
      </c>
      <c r="R42" s="76" t="e">
        <f>'Sound Power'!CN42</f>
        <v>#DIV/0!</v>
      </c>
      <c r="S42" s="76" t="e">
        <f>'Sound Power'!CO42</f>
        <v>#DIV/0!</v>
      </c>
      <c r="T42" s="76" t="e">
        <f>'Sound Power'!CP42</f>
        <v>#DIV/0!</v>
      </c>
      <c r="U42" s="73">
        <f t="shared" si="3"/>
        <v>0</v>
      </c>
      <c r="V42" s="73">
        <f t="shared" si="4"/>
        <v>0</v>
      </c>
      <c r="W42" s="76" t="e">
        <f>('ModelParams Lp'!B$4*10^'ModelParams Lp'!B$5*($U42/$V42)^'ModelParams Lp'!B$6)*3</f>
        <v>#DIV/0!</v>
      </c>
      <c r="X42" s="76" t="e">
        <f>('ModelParams Lp'!C$4*10^'ModelParams Lp'!C$5*($U42/$V42)^'ModelParams Lp'!C$6)*3</f>
        <v>#DIV/0!</v>
      </c>
      <c r="Y42" s="76" t="e">
        <f>('ModelParams Lp'!D$4*10^'ModelParams Lp'!D$5*($U42/$V42)^'ModelParams Lp'!D$6)*3</f>
        <v>#DIV/0!</v>
      </c>
      <c r="Z42" s="76" t="e">
        <f>('ModelParams Lp'!E$4*10^'ModelParams Lp'!E$5*($U42/$V42)^'ModelParams Lp'!E$6)*3</f>
        <v>#DIV/0!</v>
      </c>
      <c r="AA42" s="76" t="e">
        <f>('ModelParams Lp'!F$4*10^'ModelParams Lp'!F$5*($U42/$V42)^'ModelParams Lp'!F$6)*3</f>
        <v>#DIV/0!</v>
      </c>
      <c r="AB42" s="76" t="e">
        <f>('ModelParams Lp'!G$4*10^'ModelParams Lp'!G$5*($U42/$V42)^'ModelParams Lp'!G$6)*3</f>
        <v>#DIV/0!</v>
      </c>
      <c r="AC42" s="76" t="e">
        <f>('ModelParams Lp'!H$4*10^'ModelParams Lp'!H$5*($U42/$V42)^'ModelParams Lp'!H$6)*3</f>
        <v>#DIV/0!</v>
      </c>
      <c r="AD42" s="76" t="e">
        <f>('ModelParams Lp'!I$4*10^'ModelParams Lp'!I$5*($U42/$V42)^'ModelParams Lp'!I$6)*3</f>
        <v>#DIV/0!</v>
      </c>
      <c r="AE42" s="62" t="e">
        <f t="shared" si="5"/>
        <v>#DIV/0!</v>
      </c>
      <c r="AF42" s="62" t="e">
        <f>IF(AE42&lt;'ModelParams Lp'!$B$16,-1,IF(AE42&lt;'ModelParams Lp'!$C$16,0,IF(AE42&lt;'ModelParams Lp'!$D$16,1,IF(AE42&lt;'ModelParams Lp'!$E$16,2,IF(AE42&lt;'ModelParams Lp'!$F$16,3,IF(AE42&lt;'ModelParams Lp'!$G$16,4,IF(AE42&lt;'ModelParams Lp'!$H$16,5,6)))))))</f>
        <v>#DIV/0!</v>
      </c>
      <c r="AG42" s="76" t="e">
        <f ca="1">IF($AF42&gt;1,0,OFFSET('ModelParams Lp'!$C$12,0,-'Sound Pressure'!$AF42))</f>
        <v>#DIV/0!</v>
      </c>
      <c r="AH42" s="76" t="e">
        <f ca="1">IF($AF42&gt;2,0,OFFSET('ModelParams Lp'!$D$12,0,-'Sound Pressure'!$AF42))</f>
        <v>#DIV/0!</v>
      </c>
      <c r="AI42" s="76" t="e">
        <f ca="1">IF($AF42&gt;3,0,OFFSET('ModelParams Lp'!$E$12,0,-'Sound Pressure'!$AF42))</f>
        <v>#DIV/0!</v>
      </c>
      <c r="AJ42" s="76" t="e">
        <f ca="1">IF($AF42&gt;4,0,OFFSET('ModelParams Lp'!$F$12,0,-'Sound Pressure'!$AF42))</f>
        <v>#DIV/0!</v>
      </c>
      <c r="AK42" s="76" t="e">
        <f ca="1">IF($AF42&gt;3,0,OFFSET('ModelParams Lp'!$G$12,0,-'Sound Pressure'!$AF42))</f>
        <v>#DIV/0!</v>
      </c>
      <c r="AL42" s="76" t="e">
        <f ca="1">IF($AF42&gt;5,0,OFFSET('ModelParams Lp'!$H$12,0,-'Sound Pressure'!$AF42))</f>
        <v>#DIV/0!</v>
      </c>
      <c r="AM42" s="76" t="e">
        <f ca="1">IF($AF42&gt;6,0,OFFSET('ModelParams Lp'!$I$12,0,-'Sound Pressure'!$AF42))</f>
        <v>#DIV/0!</v>
      </c>
      <c r="AN42" s="76" t="e">
        <f ca="1">IF($AF42&gt;7,0,IF($AF$4&lt;0,3,OFFSET('ModelParams Lp'!$J$12,0,-'Sound Pressure'!$AF42)))</f>
        <v>#DIV/0!</v>
      </c>
      <c r="AO42" s="76" t="e">
        <f t="shared" si="6"/>
        <v>#DIV/0!</v>
      </c>
      <c r="AP42" s="76" t="e">
        <f t="shared" si="6"/>
        <v>#DIV/0!</v>
      </c>
      <c r="AQ42" s="76" t="e">
        <f t="shared" si="6"/>
        <v>#DIV/0!</v>
      </c>
      <c r="AR42" s="76" t="e">
        <f t="shared" si="6"/>
        <v>#DIV/0!</v>
      </c>
      <c r="AS42" s="76" t="e">
        <f t="shared" si="6"/>
        <v>#DIV/0!</v>
      </c>
      <c r="AT42" s="76" t="e">
        <f t="shared" si="6"/>
        <v>#DIV/0!</v>
      </c>
      <c r="AU42" s="76" t="e">
        <f t="shared" si="6"/>
        <v>#DIV/0!</v>
      </c>
      <c r="AV42" s="76" t="e">
        <f t="shared" si="6"/>
        <v>#DIV/0!</v>
      </c>
      <c r="AW42" s="76">
        <f>'ModelParams Lp'!B$22</f>
        <v>4</v>
      </c>
      <c r="AX42" s="76">
        <f>'ModelParams Lp'!C$22</f>
        <v>2</v>
      </c>
      <c r="AY42" s="76">
        <f>'ModelParams Lp'!D$22</f>
        <v>1</v>
      </c>
      <c r="AZ42" s="76">
        <f>'ModelParams Lp'!E$22</f>
        <v>0</v>
      </c>
      <c r="BA42" s="76">
        <f>'ModelParams Lp'!F$22</f>
        <v>0</v>
      </c>
      <c r="BB42" s="76">
        <f>'ModelParams Lp'!G$22</f>
        <v>0</v>
      </c>
      <c r="BC42" s="76">
        <f>'ModelParams Lp'!H$22</f>
        <v>0</v>
      </c>
      <c r="BD42" s="76">
        <f>'ModelParams Lp'!I$22</f>
        <v>0</v>
      </c>
      <c r="BE42" s="76" t="e">
        <f>-10*LOG(2/(4*PI()*2^2)+4/(0.163*(Calcul!$J47*Calcul!$K47)/VLOOKUP(Calcul!$H47,'ModelParams Lp'!$E$37:$F$39,2,0)))</f>
        <v>#N/A</v>
      </c>
      <c r="BF42" s="76" t="e">
        <f>-10*LOG(2/(4*PI()*2^2)+4/(0.163*(Calcul!$J47*Calcul!$K47)/VLOOKUP(Calcul!$H47,'ModelParams Lp'!$E$37:$F$39,2,0)))</f>
        <v>#N/A</v>
      </c>
      <c r="BG42" s="76" t="e">
        <f>-10*LOG(2/(4*PI()*2^2)+4/(0.163*(Calcul!$J47*Calcul!$K47)/VLOOKUP(Calcul!$H47,'ModelParams Lp'!$E$37:$F$39,2,0)))</f>
        <v>#N/A</v>
      </c>
      <c r="BH42" s="76" t="e">
        <f>-10*LOG(2/(4*PI()*2^2)+4/(0.163*(Calcul!$J47*Calcul!$K47)/VLOOKUP(Calcul!$H47,'ModelParams Lp'!$E$37:$F$39,2,0)))</f>
        <v>#N/A</v>
      </c>
      <c r="BI42" s="76" t="e">
        <f>-10*LOG(2/(4*PI()*2^2)+4/(0.163*(Calcul!$J47*Calcul!$K47)/VLOOKUP(Calcul!$H47,'ModelParams Lp'!$E$37:$F$39,2,0)))</f>
        <v>#N/A</v>
      </c>
      <c r="BJ42" s="76" t="e">
        <f>-10*LOG(2/(4*PI()*2^2)+4/(0.163*(Calcul!$J47*Calcul!$K47)/VLOOKUP(Calcul!$H47,'ModelParams Lp'!$E$37:$F$39,2,0)))</f>
        <v>#N/A</v>
      </c>
      <c r="BK42" s="76" t="e">
        <f>-10*LOG(2/(4*PI()*2^2)+4/(0.163*(Calcul!$J47*Calcul!$K47)/VLOOKUP(Calcul!$H47,'ModelParams Lp'!$E$37:$F$39,2,0)))</f>
        <v>#N/A</v>
      </c>
      <c r="BL42" s="76" t="e">
        <f>-10*LOG(2/(4*PI()*2^2)+4/(0.163*(Calcul!$J47*Calcul!$K47)/VLOOKUP(Calcul!$H47,'ModelParams Lp'!$E$37:$F$39,2,0)))</f>
        <v>#N/A</v>
      </c>
      <c r="BM42" s="76" t="e">
        <f>VLOOKUP(Calcul!$I47,'ModelParams Lp'!$D$28:$O$32,5,0)+BE42</f>
        <v>#N/A</v>
      </c>
      <c r="BN42" s="76" t="e">
        <f>VLOOKUP(Calcul!$I47,'ModelParams Lp'!$D$28:$O$32,6,0)+BF42</f>
        <v>#N/A</v>
      </c>
      <c r="BO42" s="76" t="e">
        <f>VLOOKUP(Calcul!$I47,'ModelParams Lp'!$D$28:$O$32,7,0)+BG42</f>
        <v>#N/A</v>
      </c>
      <c r="BP42" s="76" t="e">
        <f>VLOOKUP(Calcul!$I47,'ModelParams Lp'!$D$28:$O$32,8,0)+BH42</f>
        <v>#N/A</v>
      </c>
      <c r="BQ42" s="76" t="e">
        <f>VLOOKUP(Calcul!$I47,'ModelParams Lp'!$D$28:$O$32,9,0)+BI42</f>
        <v>#N/A</v>
      </c>
      <c r="BR42" s="76" t="e">
        <f>VLOOKUP(Calcul!$I47,'ModelParams Lp'!$D$28:$O$32,10,0)+BJ42</f>
        <v>#N/A</v>
      </c>
      <c r="BS42" s="76" t="e">
        <f>VLOOKUP(Calcul!$I47,'ModelParams Lp'!$D$28:$O$32,11,0)+BK42</f>
        <v>#N/A</v>
      </c>
      <c r="BT42" s="76" t="e">
        <f>VLOOKUP(Calcul!$I47,'ModelParams Lp'!$D$28:$O$32,12,0)+BL42</f>
        <v>#N/A</v>
      </c>
      <c r="BU42" s="75" t="e">
        <f t="shared" ca="1" si="7"/>
        <v>#DIV/0!</v>
      </c>
      <c r="BV42" s="75" t="e">
        <f t="shared" ca="1" si="8"/>
        <v>#DIV/0!</v>
      </c>
      <c r="BW42" s="75" t="e">
        <f t="shared" ca="1" si="9"/>
        <v>#DIV/0!</v>
      </c>
      <c r="BX42" s="75" t="e">
        <f t="shared" ca="1" si="10"/>
        <v>#DIV/0!</v>
      </c>
      <c r="BY42" s="75" t="e">
        <f t="shared" ca="1" si="11"/>
        <v>#DIV/0!</v>
      </c>
      <c r="BZ42" s="75" t="e">
        <f t="shared" ca="1" si="12"/>
        <v>#DIV/0!</v>
      </c>
      <c r="CA42" s="75" t="e">
        <f t="shared" ca="1" si="13"/>
        <v>#DIV/0!</v>
      </c>
      <c r="CB42" s="75" t="e">
        <f t="shared" ca="1" si="14"/>
        <v>#DIV/0!</v>
      </c>
      <c r="CC42" s="26" t="e">
        <f ca="1">10*LOG10(IF(BU42="",0,POWER(10,((BU42+'ModelParams Lw'!$O$4)/10))) +IF(BV42="",0,POWER(10,((BV42+'ModelParams Lw'!$P$4)/10))) +IF(BW42="",0,POWER(10,((BW42+'ModelParams Lw'!$Q$4)/10))) +IF(BX42="",0,POWER(10,((BX42+'ModelParams Lw'!$R$4)/10))) +IF(BY42="",0,POWER(10,((BY42+'ModelParams Lw'!$S$4)/10))) +IF(BZ42="",0,POWER(10,((BZ42+'ModelParams Lw'!$T$4)/10))) +IF(CA42="",0,POWER(10,((CA42+'ModelParams Lw'!$U$4)/10)))+IF(CB42="",0,POWER(10,((CB42+'ModelParams Lw'!$V$4)/10))))</f>
        <v>#DIV/0!</v>
      </c>
      <c r="CD42" s="26" t="e">
        <f t="shared" ca="1" si="15"/>
        <v>#DIV/0!</v>
      </c>
      <c r="CE42" s="26" t="e">
        <f ca="1">(BU42-'ModelParams Lw'!O$10)/'ModelParams Lw'!O$11</f>
        <v>#DIV/0!</v>
      </c>
      <c r="CF42" s="26" t="e">
        <f ca="1">(BV42-'ModelParams Lw'!P$10)/'ModelParams Lw'!P$11</f>
        <v>#DIV/0!</v>
      </c>
      <c r="CG42" s="26" t="e">
        <f ca="1">(BW42-'ModelParams Lw'!Q$10)/'ModelParams Lw'!Q$11</f>
        <v>#DIV/0!</v>
      </c>
      <c r="CH42" s="26" t="e">
        <f ca="1">(BX42-'ModelParams Lw'!R$10)/'ModelParams Lw'!R$11</f>
        <v>#DIV/0!</v>
      </c>
      <c r="CI42" s="26" t="e">
        <f ca="1">(BY42-'ModelParams Lw'!S$10)/'ModelParams Lw'!S$11</f>
        <v>#DIV/0!</v>
      </c>
      <c r="CJ42" s="26" t="e">
        <f ca="1">(BZ42-'ModelParams Lw'!T$10)/'ModelParams Lw'!T$11</f>
        <v>#DIV/0!</v>
      </c>
      <c r="CK42" s="26" t="e">
        <f ca="1">(CA42-'ModelParams Lw'!U$10)/'ModelParams Lw'!U$11</f>
        <v>#DIV/0!</v>
      </c>
      <c r="CL42" s="26" t="e">
        <f ca="1">(CB42-'ModelParams Lw'!V$10)/'ModelParams Lw'!V$11</f>
        <v>#DIV/0!</v>
      </c>
      <c r="CM42" s="75" t="e">
        <f t="shared" si="16"/>
        <v>#DIV/0!</v>
      </c>
      <c r="CN42" s="75" t="e">
        <f t="shared" si="17"/>
        <v>#DIV/0!</v>
      </c>
      <c r="CO42" s="75" t="e">
        <f t="shared" si="23"/>
        <v>#DIV/0!</v>
      </c>
      <c r="CP42" s="75" t="e">
        <f t="shared" si="18"/>
        <v>#DIV/0!</v>
      </c>
      <c r="CQ42" s="75" t="e">
        <f t="shared" si="19"/>
        <v>#DIV/0!</v>
      </c>
      <c r="CR42" s="75" t="e">
        <f t="shared" si="20"/>
        <v>#DIV/0!</v>
      </c>
      <c r="CS42" s="75" t="e">
        <f t="shared" si="21"/>
        <v>#DIV/0!</v>
      </c>
      <c r="CT42" s="75" t="e">
        <f t="shared" si="22"/>
        <v>#DIV/0!</v>
      </c>
      <c r="CU42" s="26" t="e">
        <f>10*LOG10(IF(CM42="",0,POWER(10,((CM42+'ModelParams Lw'!$O$4)/10))) +IF(CN42="",0,POWER(10,((CN42+'ModelParams Lw'!$P$4)/10))) +IF(CO42="",0,POWER(10,((CO42+'ModelParams Lw'!$Q$4)/10))) +IF(CP42="",0,POWER(10,((CP42+'ModelParams Lw'!$R$4)/10))) +IF(CQ42="",0,POWER(10,((CQ42+'ModelParams Lw'!$S$4)/10))) +IF(CR42="",0,POWER(10,((CR42+'ModelParams Lw'!$T$4)/10))) +IF(CS42="",0,POWER(10,((CS42+'ModelParams Lw'!$U$4)/10)))+IF(CT42="",0,POWER(10,((CT42+'ModelParams Lw'!$V$4)/10))))</f>
        <v>#DIV/0!</v>
      </c>
      <c r="CV42" s="26" t="e">
        <f t="shared" si="24"/>
        <v>#DIV/0!</v>
      </c>
      <c r="CW42" s="26" t="e">
        <f>(CM42-'ModelParams Lw'!O$10)/'ModelParams Lw'!O$11</f>
        <v>#DIV/0!</v>
      </c>
      <c r="CX42" s="26" t="e">
        <f>(CN42-'ModelParams Lw'!P$10)/'ModelParams Lw'!P$11</f>
        <v>#DIV/0!</v>
      </c>
      <c r="CY42" s="26" t="e">
        <f>(CO42-'ModelParams Lw'!Q$10)/'ModelParams Lw'!Q$11</f>
        <v>#DIV/0!</v>
      </c>
      <c r="CZ42" s="26" t="e">
        <f>(CP42-'ModelParams Lw'!R$10)/'ModelParams Lw'!R$11</f>
        <v>#DIV/0!</v>
      </c>
      <c r="DA42" s="26" t="e">
        <f>(CQ42-'ModelParams Lw'!S$10)/'ModelParams Lw'!S$11</f>
        <v>#DIV/0!</v>
      </c>
      <c r="DB42" s="26" t="e">
        <f>(CR42-'ModelParams Lw'!T$10)/'ModelParams Lw'!T$11</f>
        <v>#DIV/0!</v>
      </c>
      <c r="DC42" s="26" t="e">
        <f>(CS42-'ModelParams Lw'!U$10)/'ModelParams Lw'!U$11</f>
        <v>#DIV/0!</v>
      </c>
      <c r="DD42" s="26" t="e">
        <f>(CT42-'ModelParams Lw'!V$10)/'ModelParams Lw'!V$11</f>
        <v>#DIV/0!</v>
      </c>
    </row>
    <row r="43" spans="1:108" x14ac:dyDescent="0.25">
      <c r="A43" s="13" t="e">
        <f>'Sound Power'!B43</f>
        <v>#REF!</v>
      </c>
      <c r="B43" s="13" t="e">
        <f>'Sound Power'!D43</f>
        <v>#REF!</v>
      </c>
      <c r="C43" s="13" t="e">
        <f>'Sound Power'!E43</f>
        <v>#REF!</v>
      </c>
      <c r="D43" s="13" t="e">
        <f>'Sound Power'!F43</f>
        <v>#REF!</v>
      </c>
      <c r="E43" s="76" t="e">
        <f>IF(Calcul!#REF!="SA",'Sound Power'!AZ43,'Sound Power'!O43)</f>
        <v>#REF!</v>
      </c>
      <c r="F43" s="76" t="e">
        <f>IF(Calcul!#REF!="SA",'Sound Power'!BA43,'Sound Power'!P43)</f>
        <v>#REF!</v>
      </c>
      <c r="G43" s="76" t="e">
        <f>IF(Calcul!#REF!="SA",'Sound Power'!BB43,'Sound Power'!Q43)</f>
        <v>#REF!</v>
      </c>
      <c r="H43" s="76" t="e">
        <f>IF(Calcul!#REF!="SA",'Sound Power'!BC43,'Sound Power'!R43)</f>
        <v>#REF!</v>
      </c>
      <c r="I43" s="76" t="e">
        <f>IF(Calcul!#REF!="SA",'Sound Power'!BD43,'Sound Power'!S43)</f>
        <v>#REF!</v>
      </c>
      <c r="J43" s="76" t="e">
        <f>IF(Calcul!#REF!="SA",'Sound Power'!BE43,'Sound Power'!T43)</f>
        <v>#REF!</v>
      </c>
      <c r="K43" s="76" t="e">
        <f>IF(Calcul!#REF!="SA",'Sound Power'!BF43,'Sound Power'!U43)</f>
        <v>#REF!</v>
      </c>
      <c r="L43" s="76" t="e">
        <f>IF(Calcul!#REF!="SA",'Sound Power'!BG43,'Sound Power'!V43)</f>
        <v>#REF!</v>
      </c>
      <c r="M43" s="76" t="e">
        <f>'Sound Power'!CI43</f>
        <v>#REF!</v>
      </c>
      <c r="N43" s="76" t="e">
        <f>'Sound Power'!CJ43</f>
        <v>#REF!</v>
      </c>
      <c r="O43" s="76" t="e">
        <f>'Sound Power'!CK43</f>
        <v>#REF!</v>
      </c>
      <c r="P43" s="76" t="e">
        <f>'Sound Power'!CL43</f>
        <v>#REF!</v>
      </c>
      <c r="Q43" s="76" t="e">
        <f>'Sound Power'!CM43</f>
        <v>#REF!</v>
      </c>
      <c r="R43" s="76" t="e">
        <f>'Sound Power'!CN43</f>
        <v>#REF!</v>
      </c>
      <c r="S43" s="76" t="e">
        <f>'Sound Power'!CO43</f>
        <v>#REF!</v>
      </c>
      <c r="T43" s="76" t="e">
        <f>'Sound Power'!CP43</f>
        <v>#REF!</v>
      </c>
      <c r="U43" s="73" t="e">
        <f t="shared" si="3"/>
        <v>#REF!</v>
      </c>
      <c r="V43" s="73" t="e">
        <f t="shared" si="4"/>
        <v>#REF!</v>
      </c>
      <c r="W43" s="76" t="e">
        <f>('ModelParams Lp'!B$4*10^'ModelParams Lp'!B$5*($U43/$V43)^'ModelParams Lp'!B$6)*3</f>
        <v>#REF!</v>
      </c>
      <c r="X43" s="76" t="e">
        <f>('ModelParams Lp'!C$4*10^'ModelParams Lp'!C$5*($U43/$V43)^'ModelParams Lp'!C$6)*3</f>
        <v>#REF!</v>
      </c>
      <c r="Y43" s="76" t="e">
        <f>('ModelParams Lp'!D$4*10^'ModelParams Lp'!D$5*($U43/$V43)^'ModelParams Lp'!D$6)*3</f>
        <v>#REF!</v>
      </c>
      <c r="Z43" s="76" t="e">
        <f>('ModelParams Lp'!E$4*10^'ModelParams Lp'!E$5*($U43/$V43)^'ModelParams Lp'!E$6)*3</f>
        <v>#REF!</v>
      </c>
      <c r="AA43" s="76" t="e">
        <f>('ModelParams Lp'!F$4*10^'ModelParams Lp'!F$5*($U43/$V43)^'ModelParams Lp'!F$6)*3</f>
        <v>#REF!</v>
      </c>
      <c r="AB43" s="76" t="e">
        <f>('ModelParams Lp'!G$4*10^'ModelParams Lp'!G$5*($U43/$V43)^'ModelParams Lp'!G$6)*3</f>
        <v>#REF!</v>
      </c>
      <c r="AC43" s="76" t="e">
        <f>('ModelParams Lp'!H$4*10^'ModelParams Lp'!H$5*($U43/$V43)^'ModelParams Lp'!H$6)*3</f>
        <v>#REF!</v>
      </c>
      <c r="AD43" s="76" t="e">
        <f>('ModelParams Lp'!I$4*10^'ModelParams Lp'!I$5*($U43/$V43)^'ModelParams Lp'!I$6)*3</f>
        <v>#REF!</v>
      </c>
      <c r="AE43" s="62" t="e">
        <f t="shared" si="5"/>
        <v>#REF!</v>
      </c>
      <c r="AF43" s="62" t="e">
        <f>IF(AE43&lt;'ModelParams Lp'!$B$16,-1,IF(AE43&lt;'ModelParams Lp'!$C$16,0,IF(AE43&lt;'ModelParams Lp'!$D$16,1,IF(AE43&lt;'ModelParams Lp'!$E$16,2,IF(AE43&lt;'ModelParams Lp'!$F$16,3,IF(AE43&lt;'ModelParams Lp'!$G$16,4,IF(AE43&lt;'ModelParams Lp'!$H$16,5,6)))))))</f>
        <v>#REF!</v>
      </c>
      <c r="AG43" s="76" t="e">
        <f ca="1">IF($AF43&gt;1,0,OFFSET('ModelParams Lp'!$C$12,0,-'Sound Pressure'!$AF43))</f>
        <v>#REF!</v>
      </c>
      <c r="AH43" s="76" t="e">
        <f ca="1">IF($AF43&gt;2,0,OFFSET('ModelParams Lp'!$D$12,0,-'Sound Pressure'!$AF43))</f>
        <v>#REF!</v>
      </c>
      <c r="AI43" s="76" t="e">
        <f ca="1">IF($AF43&gt;3,0,OFFSET('ModelParams Lp'!$E$12,0,-'Sound Pressure'!$AF43))</f>
        <v>#REF!</v>
      </c>
      <c r="AJ43" s="76" t="e">
        <f ca="1">IF($AF43&gt;4,0,OFFSET('ModelParams Lp'!$F$12,0,-'Sound Pressure'!$AF43))</f>
        <v>#REF!</v>
      </c>
      <c r="AK43" s="76" t="e">
        <f ca="1">IF($AF43&gt;3,0,OFFSET('ModelParams Lp'!$G$12,0,-'Sound Pressure'!$AF43))</f>
        <v>#REF!</v>
      </c>
      <c r="AL43" s="76" t="e">
        <f ca="1">IF($AF43&gt;5,0,OFFSET('ModelParams Lp'!$H$12,0,-'Sound Pressure'!$AF43))</f>
        <v>#REF!</v>
      </c>
      <c r="AM43" s="76" t="e">
        <f ca="1">IF($AF43&gt;6,0,OFFSET('ModelParams Lp'!$I$12,0,-'Sound Pressure'!$AF43))</f>
        <v>#REF!</v>
      </c>
      <c r="AN43" s="76" t="e">
        <f ca="1">IF($AF43&gt;7,0,IF($AF$4&lt;0,3,OFFSET('ModelParams Lp'!$J$12,0,-'Sound Pressure'!$AF43)))</f>
        <v>#REF!</v>
      </c>
      <c r="AO43" s="76" t="e">
        <f t="shared" si="6"/>
        <v>#REF!</v>
      </c>
      <c r="AP43" s="76" t="e">
        <f t="shared" si="6"/>
        <v>#REF!</v>
      </c>
      <c r="AQ43" s="76" t="e">
        <f t="shared" si="6"/>
        <v>#REF!</v>
      </c>
      <c r="AR43" s="76" t="e">
        <f t="shared" si="6"/>
        <v>#REF!</v>
      </c>
      <c r="AS43" s="76" t="e">
        <f t="shared" si="6"/>
        <v>#REF!</v>
      </c>
      <c r="AT43" s="76" t="e">
        <f t="shared" si="6"/>
        <v>#REF!</v>
      </c>
      <c r="AU43" s="76" t="e">
        <f t="shared" si="6"/>
        <v>#REF!</v>
      </c>
      <c r="AV43" s="76" t="e">
        <f t="shared" si="6"/>
        <v>#REF!</v>
      </c>
      <c r="AW43" s="76">
        <f>'ModelParams Lp'!B$22</f>
        <v>4</v>
      </c>
      <c r="AX43" s="76">
        <f>'ModelParams Lp'!C$22</f>
        <v>2</v>
      </c>
      <c r="AY43" s="76">
        <f>'ModelParams Lp'!D$22</f>
        <v>1</v>
      </c>
      <c r="AZ43" s="76">
        <f>'ModelParams Lp'!E$22</f>
        <v>0</v>
      </c>
      <c r="BA43" s="76">
        <f>'ModelParams Lp'!F$22</f>
        <v>0</v>
      </c>
      <c r="BB43" s="76">
        <f>'ModelParams Lp'!G$22</f>
        <v>0</v>
      </c>
      <c r="BC43" s="76">
        <f>'ModelParams Lp'!H$22</f>
        <v>0</v>
      </c>
      <c r="BD43" s="76">
        <f>'ModelParams Lp'!I$22</f>
        <v>0</v>
      </c>
      <c r="BE43" s="76" t="e">
        <f>-10*LOG(2/(4*PI()*2^2)+4/(0.163*(Calcul!$J48*Calcul!$K48)/VLOOKUP(Calcul!$H48,'ModelParams Lp'!$E$37:$F$39,2,0)))</f>
        <v>#N/A</v>
      </c>
      <c r="BF43" s="76" t="e">
        <f>-10*LOG(2/(4*PI()*2^2)+4/(0.163*(Calcul!$J48*Calcul!$K48)/VLOOKUP(Calcul!$H48,'ModelParams Lp'!$E$37:$F$39,2,0)))</f>
        <v>#N/A</v>
      </c>
      <c r="BG43" s="76" t="e">
        <f>-10*LOG(2/(4*PI()*2^2)+4/(0.163*(Calcul!$J48*Calcul!$K48)/VLOOKUP(Calcul!$H48,'ModelParams Lp'!$E$37:$F$39,2,0)))</f>
        <v>#N/A</v>
      </c>
      <c r="BH43" s="76" t="e">
        <f>-10*LOG(2/(4*PI()*2^2)+4/(0.163*(Calcul!$J48*Calcul!$K48)/VLOOKUP(Calcul!$H48,'ModelParams Lp'!$E$37:$F$39,2,0)))</f>
        <v>#N/A</v>
      </c>
      <c r="BI43" s="76" t="e">
        <f>-10*LOG(2/(4*PI()*2^2)+4/(0.163*(Calcul!$J48*Calcul!$K48)/VLOOKUP(Calcul!$H48,'ModelParams Lp'!$E$37:$F$39,2,0)))</f>
        <v>#N/A</v>
      </c>
      <c r="BJ43" s="76" t="e">
        <f>-10*LOG(2/(4*PI()*2^2)+4/(0.163*(Calcul!$J48*Calcul!$K48)/VLOOKUP(Calcul!$H48,'ModelParams Lp'!$E$37:$F$39,2,0)))</f>
        <v>#N/A</v>
      </c>
      <c r="BK43" s="76" t="e">
        <f>-10*LOG(2/(4*PI()*2^2)+4/(0.163*(Calcul!$J48*Calcul!$K48)/VLOOKUP(Calcul!$H48,'ModelParams Lp'!$E$37:$F$39,2,0)))</f>
        <v>#N/A</v>
      </c>
      <c r="BL43" s="76" t="e">
        <f>-10*LOG(2/(4*PI()*2^2)+4/(0.163*(Calcul!$J48*Calcul!$K48)/VLOOKUP(Calcul!$H48,'ModelParams Lp'!$E$37:$F$39,2,0)))</f>
        <v>#N/A</v>
      </c>
      <c r="BM43" s="76" t="e">
        <f>VLOOKUP(Calcul!$I48,'ModelParams Lp'!$D$28:$O$32,5,0)+BE43</f>
        <v>#N/A</v>
      </c>
      <c r="BN43" s="76" t="e">
        <f>VLOOKUP(Calcul!$I48,'ModelParams Lp'!$D$28:$O$32,6,0)+BF43</f>
        <v>#N/A</v>
      </c>
      <c r="BO43" s="76" t="e">
        <f>VLOOKUP(Calcul!$I48,'ModelParams Lp'!$D$28:$O$32,7,0)+BG43</f>
        <v>#N/A</v>
      </c>
      <c r="BP43" s="76" t="e">
        <f>VLOOKUP(Calcul!$I48,'ModelParams Lp'!$D$28:$O$32,8,0)+BH43</f>
        <v>#N/A</v>
      </c>
      <c r="BQ43" s="76" t="e">
        <f>VLOOKUP(Calcul!$I48,'ModelParams Lp'!$D$28:$O$32,9,0)+BI43</f>
        <v>#N/A</v>
      </c>
      <c r="BR43" s="76" t="e">
        <f>VLOOKUP(Calcul!$I48,'ModelParams Lp'!$D$28:$O$32,10,0)+BJ43</f>
        <v>#N/A</v>
      </c>
      <c r="BS43" s="76" t="e">
        <f>VLOOKUP(Calcul!$I48,'ModelParams Lp'!$D$28:$O$32,11,0)+BK43</f>
        <v>#N/A</v>
      </c>
      <c r="BT43" s="76" t="e">
        <f>VLOOKUP(Calcul!$I48,'ModelParams Lp'!$D$28:$O$32,12,0)+BL43</f>
        <v>#N/A</v>
      </c>
      <c r="BU43" s="75" t="e">
        <f t="shared" ca="1" si="7"/>
        <v>#REF!</v>
      </c>
      <c r="BV43" s="75" t="e">
        <f t="shared" ca="1" si="8"/>
        <v>#REF!</v>
      </c>
      <c r="BW43" s="75" t="e">
        <f t="shared" ca="1" si="9"/>
        <v>#REF!</v>
      </c>
      <c r="BX43" s="75" t="e">
        <f t="shared" ca="1" si="10"/>
        <v>#REF!</v>
      </c>
      <c r="BY43" s="75" t="e">
        <f t="shared" ca="1" si="11"/>
        <v>#REF!</v>
      </c>
      <c r="BZ43" s="75" t="e">
        <f t="shared" ca="1" si="12"/>
        <v>#REF!</v>
      </c>
      <c r="CA43" s="75" t="e">
        <f t="shared" ca="1" si="13"/>
        <v>#REF!</v>
      </c>
      <c r="CB43" s="75" t="e">
        <f t="shared" ca="1" si="14"/>
        <v>#REF!</v>
      </c>
      <c r="CC43" s="26" t="e">
        <f ca="1">10*LOG10(IF(BU43="",0,POWER(10,((BU43+'ModelParams Lw'!$O$4)/10))) +IF(BV43="",0,POWER(10,((BV43+'ModelParams Lw'!$P$4)/10))) +IF(BW43="",0,POWER(10,((BW43+'ModelParams Lw'!$Q$4)/10))) +IF(BX43="",0,POWER(10,((BX43+'ModelParams Lw'!$R$4)/10))) +IF(BY43="",0,POWER(10,((BY43+'ModelParams Lw'!$S$4)/10))) +IF(BZ43="",0,POWER(10,((BZ43+'ModelParams Lw'!$T$4)/10))) +IF(CA43="",0,POWER(10,((CA43+'ModelParams Lw'!$U$4)/10)))+IF(CB43="",0,POWER(10,((CB43+'ModelParams Lw'!$V$4)/10))))</f>
        <v>#REF!</v>
      </c>
      <c r="CD43" s="26" t="e">
        <f t="shared" ca="1" si="15"/>
        <v>#REF!</v>
      </c>
      <c r="CE43" s="26" t="e">
        <f ca="1">(BU43-'ModelParams Lw'!O$10)/'ModelParams Lw'!O$11</f>
        <v>#REF!</v>
      </c>
      <c r="CF43" s="26" t="e">
        <f ca="1">(BV43-'ModelParams Lw'!P$10)/'ModelParams Lw'!P$11</f>
        <v>#REF!</v>
      </c>
      <c r="CG43" s="26" t="e">
        <f ca="1">(BW43-'ModelParams Lw'!Q$10)/'ModelParams Lw'!Q$11</f>
        <v>#REF!</v>
      </c>
      <c r="CH43" s="26" t="e">
        <f ca="1">(BX43-'ModelParams Lw'!R$10)/'ModelParams Lw'!R$11</f>
        <v>#REF!</v>
      </c>
      <c r="CI43" s="26" t="e">
        <f ca="1">(BY43-'ModelParams Lw'!S$10)/'ModelParams Lw'!S$11</f>
        <v>#REF!</v>
      </c>
      <c r="CJ43" s="26" t="e">
        <f ca="1">(BZ43-'ModelParams Lw'!T$10)/'ModelParams Lw'!T$11</f>
        <v>#REF!</v>
      </c>
      <c r="CK43" s="26" t="e">
        <f ca="1">(CA43-'ModelParams Lw'!U$10)/'ModelParams Lw'!U$11</f>
        <v>#REF!</v>
      </c>
      <c r="CL43" s="26" t="e">
        <f ca="1">(CB43-'ModelParams Lw'!V$10)/'ModelParams Lw'!V$11</f>
        <v>#REF!</v>
      </c>
      <c r="CM43" s="75" t="e">
        <f t="shared" si="16"/>
        <v>#REF!</v>
      </c>
      <c r="CN43" s="75" t="e">
        <f t="shared" si="17"/>
        <v>#REF!</v>
      </c>
      <c r="CO43" s="75" t="e">
        <f t="shared" si="23"/>
        <v>#REF!</v>
      </c>
      <c r="CP43" s="75" t="e">
        <f t="shared" si="18"/>
        <v>#REF!</v>
      </c>
      <c r="CQ43" s="75" t="e">
        <f t="shared" si="19"/>
        <v>#REF!</v>
      </c>
      <c r="CR43" s="75" t="e">
        <f t="shared" si="20"/>
        <v>#REF!</v>
      </c>
      <c r="CS43" s="75" t="e">
        <f t="shared" si="21"/>
        <v>#REF!</v>
      </c>
      <c r="CT43" s="75" t="e">
        <f t="shared" si="22"/>
        <v>#REF!</v>
      </c>
      <c r="CU43" s="26" t="e">
        <f>10*LOG10(IF(CM43="",0,POWER(10,((CM43+'ModelParams Lw'!$O$4)/10))) +IF(CN43="",0,POWER(10,((CN43+'ModelParams Lw'!$P$4)/10))) +IF(CO43="",0,POWER(10,((CO43+'ModelParams Lw'!$Q$4)/10))) +IF(CP43="",0,POWER(10,((CP43+'ModelParams Lw'!$R$4)/10))) +IF(CQ43="",0,POWER(10,((CQ43+'ModelParams Lw'!$S$4)/10))) +IF(CR43="",0,POWER(10,((CR43+'ModelParams Lw'!$T$4)/10))) +IF(CS43="",0,POWER(10,((CS43+'ModelParams Lw'!$U$4)/10)))+IF(CT43="",0,POWER(10,((CT43+'ModelParams Lw'!$V$4)/10))))</f>
        <v>#REF!</v>
      </c>
      <c r="CV43" s="26" t="e">
        <f t="shared" si="24"/>
        <v>#REF!</v>
      </c>
      <c r="CW43" s="26" t="e">
        <f>(CM43-'ModelParams Lw'!O$10)/'ModelParams Lw'!O$11</f>
        <v>#REF!</v>
      </c>
      <c r="CX43" s="26" t="e">
        <f>(CN43-'ModelParams Lw'!P$10)/'ModelParams Lw'!P$11</f>
        <v>#REF!</v>
      </c>
      <c r="CY43" s="26" t="e">
        <f>(CO43-'ModelParams Lw'!Q$10)/'ModelParams Lw'!Q$11</f>
        <v>#REF!</v>
      </c>
      <c r="CZ43" s="26" t="e">
        <f>(CP43-'ModelParams Lw'!R$10)/'ModelParams Lw'!R$11</f>
        <v>#REF!</v>
      </c>
      <c r="DA43" s="26" t="e">
        <f>(CQ43-'ModelParams Lw'!S$10)/'ModelParams Lw'!S$11</f>
        <v>#REF!</v>
      </c>
      <c r="DB43" s="26" t="e">
        <f>(CR43-'ModelParams Lw'!T$10)/'ModelParams Lw'!T$11</f>
        <v>#REF!</v>
      </c>
      <c r="DC43" s="26" t="e">
        <f>(CS43-'ModelParams Lw'!U$10)/'ModelParams Lw'!U$11</f>
        <v>#REF!</v>
      </c>
      <c r="DD43" s="26" t="e">
        <f>(CT43-'ModelParams Lw'!V$10)/'ModelParams Lw'!V$11</f>
        <v>#REF!</v>
      </c>
    </row>
    <row r="44" spans="1:108" x14ac:dyDescent="0.25">
      <c r="A44" s="13" t="e">
        <f>'Sound Power'!B44</f>
        <v>#REF!</v>
      </c>
      <c r="B44" s="13" t="e">
        <f>'Sound Power'!D44</f>
        <v>#REF!</v>
      </c>
      <c r="C44" s="13" t="e">
        <f>'Sound Power'!E44</f>
        <v>#REF!</v>
      </c>
      <c r="D44" s="13" t="e">
        <f>'Sound Power'!F44</f>
        <v>#REF!</v>
      </c>
      <c r="E44" s="76" t="e">
        <f>IF(Calcul!#REF!="SA",'Sound Power'!AZ44,'Sound Power'!O44)</f>
        <v>#REF!</v>
      </c>
      <c r="F44" s="76" t="e">
        <f>IF(Calcul!#REF!="SA",'Sound Power'!BA44,'Sound Power'!P44)</f>
        <v>#REF!</v>
      </c>
      <c r="G44" s="76" t="e">
        <f>IF(Calcul!#REF!="SA",'Sound Power'!BB44,'Sound Power'!Q44)</f>
        <v>#REF!</v>
      </c>
      <c r="H44" s="76" t="e">
        <f>IF(Calcul!#REF!="SA",'Sound Power'!BC44,'Sound Power'!R44)</f>
        <v>#REF!</v>
      </c>
      <c r="I44" s="76" t="e">
        <f>IF(Calcul!#REF!="SA",'Sound Power'!BD44,'Sound Power'!S44)</f>
        <v>#REF!</v>
      </c>
      <c r="J44" s="76" t="e">
        <f>IF(Calcul!#REF!="SA",'Sound Power'!BE44,'Sound Power'!T44)</f>
        <v>#REF!</v>
      </c>
      <c r="K44" s="76" t="e">
        <f>IF(Calcul!#REF!="SA",'Sound Power'!BF44,'Sound Power'!U44)</f>
        <v>#REF!</v>
      </c>
      <c r="L44" s="76" t="e">
        <f>IF(Calcul!#REF!="SA",'Sound Power'!BG44,'Sound Power'!V44)</f>
        <v>#REF!</v>
      </c>
      <c r="M44" s="76" t="e">
        <f>'Sound Power'!CI44</f>
        <v>#REF!</v>
      </c>
      <c r="N44" s="76" t="e">
        <f>'Sound Power'!CJ44</f>
        <v>#REF!</v>
      </c>
      <c r="O44" s="76" t="e">
        <f>'Sound Power'!CK44</f>
        <v>#REF!</v>
      </c>
      <c r="P44" s="76" t="e">
        <f>'Sound Power'!CL44</f>
        <v>#REF!</v>
      </c>
      <c r="Q44" s="76" t="e">
        <f>'Sound Power'!CM44</f>
        <v>#REF!</v>
      </c>
      <c r="R44" s="76" t="e">
        <f>'Sound Power'!CN44</f>
        <v>#REF!</v>
      </c>
      <c r="S44" s="76" t="e">
        <f>'Sound Power'!CO44</f>
        <v>#REF!</v>
      </c>
      <c r="T44" s="76" t="e">
        <f>'Sound Power'!CP44</f>
        <v>#REF!</v>
      </c>
      <c r="U44" s="73" t="e">
        <f t="shared" si="3"/>
        <v>#REF!</v>
      </c>
      <c r="V44" s="73" t="e">
        <f t="shared" si="4"/>
        <v>#REF!</v>
      </c>
      <c r="W44" s="76" t="e">
        <f>('ModelParams Lp'!B$4*10^'ModelParams Lp'!B$5*($U44/$V44)^'ModelParams Lp'!B$6)*3</f>
        <v>#REF!</v>
      </c>
      <c r="X44" s="76" t="e">
        <f>('ModelParams Lp'!C$4*10^'ModelParams Lp'!C$5*($U44/$V44)^'ModelParams Lp'!C$6)*3</f>
        <v>#REF!</v>
      </c>
      <c r="Y44" s="76" t="e">
        <f>('ModelParams Lp'!D$4*10^'ModelParams Lp'!D$5*($U44/$V44)^'ModelParams Lp'!D$6)*3</f>
        <v>#REF!</v>
      </c>
      <c r="Z44" s="76" t="e">
        <f>('ModelParams Lp'!E$4*10^'ModelParams Lp'!E$5*($U44/$V44)^'ModelParams Lp'!E$6)*3</f>
        <v>#REF!</v>
      </c>
      <c r="AA44" s="76" t="e">
        <f>('ModelParams Lp'!F$4*10^'ModelParams Lp'!F$5*($U44/$V44)^'ModelParams Lp'!F$6)*3</f>
        <v>#REF!</v>
      </c>
      <c r="AB44" s="76" t="e">
        <f>('ModelParams Lp'!G$4*10^'ModelParams Lp'!G$5*($U44/$V44)^'ModelParams Lp'!G$6)*3</f>
        <v>#REF!</v>
      </c>
      <c r="AC44" s="76" t="e">
        <f>('ModelParams Lp'!H$4*10^'ModelParams Lp'!H$5*($U44/$V44)^'ModelParams Lp'!H$6)*3</f>
        <v>#REF!</v>
      </c>
      <c r="AD44" s="76" t="e">
        <f>('ModelParams Lp'!I$4*10^'ModelParams Lp'!I$5*($U44/$V44)^'ModelParams Lp'!I$6)*3</f>
        <v>#REF!</v>
      </c>
      <c r="AE44" s="62" t="e">
        <f t="shared" si="5"/>
        <v>#REF!</v>
      </c>
      <c r="AF44" s="62" t="e">
        <f>IF(AE44&lt;'ModelParams Lp'!$B$16,-1,IF(AE44&lt;'ModelParams Lp'!$C$16,0,IF(AE44&lt;'ModelParams Lp'!$D$16,1,IF(AE44&lt;'ModelParams Lp'!$E$16,2,IF(AE44&lt;'ModelParams Lp'!$F$16,3,IF(AE44&lt;'ModelParams Lp'!$G$16,4,IF(AE44&lt;'ModelParams Lp'!$H$16,5,6)))))))</f>
        <v>#REF!</v>
      </c>
      <c r="AG44" s="76" t="e">
        <f ca="1">IF($AF44&gt;1,0,OFFSET('ModelParams Lp'!$C$12,0,-'Sound Pressure'!$AF44))</f>
        <v>#REF!</v>
      </c>
      <c r="AH44" s="76" t="e">
        <f ca="1">IF($AF44&gt;2,0,OFFSET('ModelParams Lp'!$D$12,0,-'Sound Pressure'!$AF44))</f>
        <v>#REF!</v>
      </c>
      <c r="AI44" s="76" t="e">
        <f ca="1">IF($AF44&gt;3,0,OFFSET('ModelParams Lp'!$E$12,0,-'Sound Pressure'!$AF44))</f>
        <v>#REF!</v>
      </c>
      <c r="AJ44" s="76" t="e">
        <f ca="1">IF($AF44&gt;4,0,OFFSET('ModelParams Lp'!$F$12,0,-'Sound Pressure'!$AF44))</f>
        <v>#REF!</v>
      </c>
      <c r="AK44" s="76" t="e">
        <f ca="1">IF($AF44&gt;3,0,OFFSET('ModelParams Lp'!$G$12,0,-'Sound Pressure'!$AF44))</f>
        <v>#REF!</v>
      </c>
      <c r="AL44" s="76" t="e">
        <f ca="1">IF($AF44&gt;5,0,OFFSET('ModelParams Lp'!$H$12,0,-'Sound Pressure'!$AF44))</f>
        <v>#REF!</v>
      </c>
      <c r="AM44" s="76" t="e">
        <f ca="1">IF($AF44&gt;6,0,OFFSET('ModelParams Lp'!$I$12,0,-'Sound Pressure'!$AF44))</f>
        <v>#REF!</v>
      </c>
      <c r="AN44" s="76" t="e">
        <f ca="1">IF($AF44&gt;7,0,IF($AF$4&lt;0,3,OFFSET('ModelParams Lp'!$J$12,0,-'Sound Pressure'!$AF44)))</f>
        <v>#REF!</v>
      </c>
      <c r="AO44" s="76" t="e">
        <f t="shared" si="6"/>
        <v>#REF!</v>
      </c>
      <c r="AP44" s="76" t="e">
        <f t="shared" si="6"/>
        <v>#REF!</v>
      </c>
      <c r="AQ44" s="76" t="e">
        <f t="shared" si="6"/>
        <v>#REF!</v>
      </c>
      <c r="AR44" s="76" t="e">
        <f t="shared" si="6"/>
        <v>#REF!</v>
      </c>
      <c r="AS44" s="76" t="e">
        <f t="shared" si="6"/>
        <v>#REF!</v>
      </c>
      <c r="AT44" s="76" t="e">
        <f t="shared" si="6"/>
        <v>#REF!</v>
      </c>
      <c r="AU44" s="76" t="e">
        <f t="shared" si="6"/>
        <v>#REF!</v>
      </c>
      <c r="AV44" s="76" t="e">
        <f t="shared" si="6"/>
        <v>#REF!</v>
      </c>
      <c r="AW44" s="76">
        <f>'ModelParams Lp'!B$22</f>
        <v>4</v>
      </c>
      <c r="AX44" s="76">
        <f>'ModelParams Lp'!C$22</f>
        <v>2</v>
      </c>
      <c r="AY44" s="76">
        <f>'ModelParams Lp'!D$22</f>
        <v>1</v>
      </c>
      <c r="AZ44" s="76">
        <f>'ModelParams Lp'!E$22</f>
        <v>0</v>
      </c>
      <c r="BA44" s="76">
        <f>'ModelParams Lp'!F$22</f>
        <v>0</v>
      </c>
      <c r="BB44" s="76">
        <f>'ModelParams Lp'!G$22</f>
        <v>0</v>
      </c>
      <c r="BC44" s="76">
        <f>'ModelParams Lp'!H$22</f>
        <v>0</v>
      </c>
      <c r="BD44" s="76">
        <f>'ModelParams Lp'!I$22</f>
        <v>0</v>
      </c>
      <c r="BE44" s="76" t="e">
        <f>-10*LOG(2/(4*PI()*2^2)+4/(0.163*(Calcul!$J49*Calcul!$K49)/VLOOKUP(Calcul!$H49,'ModelParams Lp'!$E$37:$F$39,2,0)))</f>
        <v>#N/A</v>
      </c>
      <c r="BF44" s="76" t="e">
        <f>-10*LOG(2/(4*PI()*2^2)+4/(0.163*(Calcul!$J49*Calcul!$K49)/VLOOKUP(Calcul!$H49,'ModelParams Lp'!$E$37:$F$39,2,0)))</f>
        <v>#N/A</v>
      </c>
      <c r="BG44" s="76" t="e">
        <f>-10*LOG(2/(4*PI()*2^2)+4/(0.163*(Calcul!$J49*Calcul!$K49)/VLOOKUP(Calcul!$H49,'ModelParams Lp'!$E$37:$F$39,2,0)))</f>
        <v>#N/A</v>
      </c>
      <c r="BH44" s="76" t="e">
        <f>-10*LOG(2/(4*PI()*2^2)+4/(0.163*(Calcul!$J49*Calcul!$K49)/VLOOKUP(Calcul!$H49,'ModelParams Lp'!$E$37:$F$39,2,0)))</f>
        <v>#N/A</v>
      </c>
      <c r="BI44" s="76" t="e">
        <f>-10*LOG(2/(4*PI()*2^2)+4/(0.163*(Calcul!$J49*Calcul!$K49)/VLOOKUP(Calcul!$H49,'ModelParams Lp'!$E$37:$F$39,2,0)))</f>
        <v>#N/A</v>
      </c>
      <c r="BJ44" s="76" t="e">
        <f>-10*LOG(2/(4*PI()*2^2)+4/(0.163*(Calcul!$J49*Calcul!$K49)/VLOOKUP(Calcul!$H49,'ModelParams Lp'!$E$37:$F$39,2,0)))</f>
        <v>#N/A</v>
      </c>
      <c r="BK44" s="76" t="e">
        <f>-10*LOG(2/(4*PI()*2^2)+4/(0.163*(Calcul!$J49*Calcul!$K49)/VLOOKUP(Calcul!$H49,'ModelParams Lp'!$E$37:$F$39,2,0)))</f>
        <v>#N/A</v>
      </c>
      <c r="BL44" s="76" t="e">
        <f>-10*LOG(2/(4*PI()*2^2)+4/(0.163*(Calcul!$J49*Calcul!$K49)/VLOOKUP(Calcul!$H49,'ModelParams Lp'!$E$37:$F$39,2,0)))</f>
        <v>#N/A</v>
      </c>
      <c r="BM44" s="76" t="e">
        <f>VLOOKUP(Calcul!$I49,'ModelParams Lp'!$D$28:$O$32,5,0)+BE44</f>
        <v>#N/A</v>
      </c>
      <c r="BN44" s="76" t="e">
        <f>VLOOKUP(Calcul!$I49,'ModelParams Lp'!$D$28:$O$32,6,0)+BF44</f>
        <v>#N/A</v>
      </c>
      <c r="BO44" s="76" t="e">
        <f>VLOOKUP(Calcul!$I49,'ModelParams Lp'!$D$28:$O$32,7,0)+BG44</f>
        <v>#N/A</v>
      </c>
      <c r="BP44" s="76" t="e">
        <f>VLOOKUP(Calcul!$I49,'ModelParams Lp'!$D$28:$O$32,8,0)+BH44</f>
        <v>#N/A</v>
      </c>
      <c r="BQ44" s="76" t="e">
        <f>VLOOKUP(Calcul!$I49,'ModelParams Lp'!$D$28:$O$32,9,0)+BI44</f>
        <v>#N/A</v>
      </c>
      <c r="BR44" s="76" t="e">
        <f>VLOOKUP(Calcul!$I49,'ModelParams Lp'!$D$28:$O$32,10,0)+BJ44</f>
        <v>#N/A</v>
      </c>
      <c r="BS44" s="76" t="e">
        <f>VLOOKUP(Calcul!$I49,'ModelParams Lp'!$D$28:$O$32,11,0)+BK44</f>
        <v>#N/A</v>
      </c>
      <c r="BT44" s="76" t="e">
        <f>VLOOKUP(Calcul!$I49,'ModelParams Lp'!$D$28:$O$32,12,0)+BL44</f>
        <v>#N/A</v>
      </c>
      <c r="BU44" s="75" t="e">
        <f t="shared" ca="1" si="7"/>
        <v>#REF!</v>
      </c>
      <c r="BV44" s="75" t="e">
        <f t="shared" ca="1" si="8"/>
        <v>#REF!</v>
      </c>
      <c r="BW44" s="75" t="e">
        <f t="shared" ca="1" si="9"/>
        <v>#REF!</v>
      </c>
      <c r="BX44" s="75" t="e">
        <f t="shared" ca="1" si="10"/>
        <v>#REF!</v>
      </c>
      <c r="BY44" s="75" t="e">
        <f t="shared" ca="1" si="11"/>
        <v>#REF!</v>
      </c>
      <c r="BZ44" s="75" t="e">
        <f t="shared" ca="1" si="12"/>
        <v>#REF!</v>
      </c>
      <c r="CA44" s="75" t="e">
        <f t="shared" ca="1" si="13"/>
        <v>#REF!</v>
      </c>
      <c r="CB44" s="75" t="e">
        <f t="shared" ca="1" si="14"/>
        <v>#REF!</v>
      </c>
      <c r="CC44" s="26" t="e">
        <f ca="1">10*LOG10(IF(BU44="",0,POWER(10,((BU44+'ModelParams Lw'!$O$4)/10))) +IF(BV44="",0,POWER(10,((BV44+'ModelParams Lw'!$P$4)/10))) +IF(BW44="",0,POWER(10,((BW44+'ModelParams Lw'!$Q$4)/10))) +IF(BX44="",0,POWER(10,((BX44+'ModelParams Lw'!$R$4)/10))) +IF(BY44="",0,POWER(10,((BY44+'ModelParams Lw'!$S$4)/10))) +IF(BZ44="",0,POWER(10,((BZ44+'ModelParams Lw'!$T$4)/10))) +IF(CA44="",0,POWER(10,((CA44+'ModelParams Lw'!$U$4)/10)))+IF(CB44="",0,POWER(10,((CB44+'ModelParams Lw'!$V$4)/10))))</f>
        <v>#REF!</v>
      </c>
      <c r="CD44" s="26" t="e">
        <f t="shared" ca="1" si="15"/>
        <v>#REF!</v>
      </c>
      <c r="CE44" s="26" t="e">
        <f ca="1">(BU44-'ModelParams Lw'!O$10)/'ModelParams Lw'!O$11</f>
        <v>#REF!</v>
      </c>
      <c r="CF44" s="26" t="e">
        <f ca="1">(BV44-'ModelParams Lw'!P$10)/'ModelParams Lw'!P$11</f>
        <v>#REF!</v>
      </c>
      <c r="CG44" s="26" t="e">
        <f ca="1">(BW44-'ModelParams Lw'!Q$10)/'ModelParams Lw'!Q$11</f>
        <v>#REF!</v>
      </c>
      <c r="CH44" s="26" t="e">
        <f ca="1">(BX44-'ModelParams Lw'!R$10)/'ModelParams Lw'!R$11</f>
        <v>#REF!</v>
      </c>
      <c r="CI44" s="26" t="e">
        <f ca="1">(BY44-'ModelParams Lw'!S$10)/'ModelParams Lw'!S$11</f>
        <v>#REF!</v>
      </c>
      <c r="CJ44" s="26" t="e">
        <f ca="1">(BZ44-'ModelParams Lw'!T$10)/'ModelParams Lw'!T$11</f>
        <v>#REF!</v>
      </c>
      <c r="CK44" s="26" t="e">
        <f ca="1">(CA44-'ModelParams Lw'!U$10)/'ModelParams Lw'!U$11</f>
        <v>#REF!</v>
      </c>
      <c r="CL44" s="26" t="e">
        <f ca="1">(CB44-'ModelParams Lw'!V$10)/'ModelParams Lw'!V$11</f>
        <v>#REF!</v>
      </c>
      <c r="CM44" s="75" t="e">
        <f t="shared" si="16"/>
        <v>#REF!</v>
      </c>
      <c r="CN44" s="75" t="e">
        <f t="shared" si="17"/>
        <v>#REF!</v>
      </c>
      <c r="CO44" s="75" t="e">
        <f t="shared" si="23"/>
        <v>#REF!</v>
      </c>
      <c r="CP44" s="75" t="e">
        <f t="shared" si="18"/>
        <v>#REF!</v>
      </c>
      <c r="CQ44" s="75" t="e">
        <f t="shared" si="19"/>
        <v>#REF!</v>
      </c>
      <c r="CR44" s="75" t="e">
        <f t="shared" si="20"/>
        <v>#REF!</v>
      </c>
      <c r="CS44" s="75" t="e">
        <f t="shared" si="21"/>
        <v>#REF!</v>
      </c>
      <c r="CT44" s="75" t="e">
        <f t="shared" si="22"/>
        <v>#REF!</v>
      </c>
      <c r="CU44" s="26" t="e">
        <f>10*LOG10(IF(CM44="",0,POWER(10,((CM44+'ModelParams Lw'!$O$4)/10))) +IF(CN44="",0,POWER(10,((CN44+'ModelParams Lw'!$P$4)/10))) +IF(CO44="",0,POWER(10,((CO44+'ModelParams Lw'!$Q$4)/10))) +IF(CP44="",0,POWER(10,((CP44+'ModelParams Lw'!$R$4)/10))) +IF(CQ44="",0,POWER(10,((CQ44+'ModelParams Lw'!$S$4)/10))) +IF(CR44="",0,POWER(10,((CR44+'ModelParams Lw'!$T$4)/10))) +IF(CS44="",0,POWER(10,((CS44+'ModelParams Lw'!$U$4)/10)))+IF(CT44="",0,POWER(10,((CT44+'ModelParams Lw'!$V$4)/10))))</f>
        <v>#REF!</v>
      </c>
      <c r="CV44" s="26" t="e">
        <f t="shared" si="24"/>
        <v>#REF!</v>
      </c>
      <c r="CW44" s="26" t="e">
        <f>(CM44-'ModelParams Lw'!O$10)/'ModelParams Lw'!O$11</f>
        <v>#REF!</v>
      </c>
      <c r="CX44" s="26" t="e">
        <f>(CN44-'ModelParams Lw'!P$10)/'ModelParams Lw'!P$11</f>
        <v>#REF!</v>
      </c>
      <c r="CY44" s="26" t="e">
        <f>(CO44-'ModelParams Lw'!Q$10)/'ModelParams Lw'!Q$11</f>
        <v>#REF!</v>
      </c>
      <c r="CZ44" s="26" t="e">
        <f>(CP44-'ModelParams Lw'!R$10)/'ModelParams Lw'!R$11</f>
        <v>#REF!</v>
      </c>
      <c r="DA44" s="26" t="e">
        <f>(CQ44-'ModelParams Lw'!S$10)/'ModelParams Lw'!S$11</f>
        <v>#REF!</v>
      </c>
      <c r="DB44" s="26" t="e">
        <f>(CR44-'ModelParams Lw'!T$10)/'ModelParams Lw'!T$11</f>
        <v>#REF!</v>
      </c>
      <c r="DC44" s="26" t="e">
        <f>(CS44-'ModelParams Lw'!U$10)/'ModelParams Lw'!U$11</f>
        <v>#REF!</v>
      </c>
      <c r="DD44" s="26" t="e">
        <f>(CT44-'ModelParams Lw'!V$10)/'ModelParams Lw'!V$11</f>
        <v>#REF!</v>
      </c>
    </row>
    <row r="45" spans="1:108" x14ac:dyDescent="0.25">
      <c r="A45" s="13" t="e">
        <f>'Sound Power'!B45</f>
        <v>#REF!</v>
      </c>
      <c r="B45" s="13">
        <f>'Sound Power'!D45</f>
        <v>0</v>
      </c>
      <c r="C45" s="13">
        <f>'Sound Power'!E45</f>
        <v>0</v>
      </c>
      <c r="D45" s="13">
        <f>'Sound Power'!F45</f>
        <v>0</v>
      </c>
      <c r="E45" s="76" t="e">
        <f>IF(Calcul!$F47="SA",'Sound Power'!AZ45,'Sound Power'!O45)</f>
        <v>#DIV/0!</v>
      </c>
      <c r="F45" s="76" t="e">
        <f>IF(Calcul!$F47="SA",'Sound Power'!BA45,'Sound Power'!P45)</f>
        <v>#DIV/0!</v>
      </c>
      <c r="G45" s="76" t="e">
        <f>IF(Calcul!$F47="SA",'Sound Power'!BB45,'Sound Power'!Q45)</f>
        <v>#DIV/0!</v>
      </c>
      <c r="H45" s="76" t="e">
        <f>IF(Calcul!$F47="SA",'Sound Power'!BC45,'Sound Power'!R45)</f>
        <v>#DIV/0!</v>
      </c>
      <c r="I45" s="76" t="e">
        <f>IF(Calcul!$F47="SA",'Sound Power'!BD45,'Sound Power'!S45)</f>
        <v>#DIV/0!</v>
      </c>
      <c r="J45" s="76" t="e">
        <f>IF(Calcul!$F47="SA",'Sound Power'!BE45,'Sound Power'!T45)</f>
        <v>#DIV/0!</v>
      </c>
      <c r="K45" s="76" t="e">
        <f>IF(Calcul!$F47="SA",'Sound Power'!BF45,'Sound Power'!U45)</f>
        <v>#DIV/0!</v>
      </c>
      <c r="L45" s="76" t="e">
        <f>IF(Calcul!$F47="SA",'Sound Power'!BG45,'Sound Power'!V45)</f>
        <v>#DIV/0!</v>
      </c>
      <c r="M45" s="76" t="e">
        <f>'Sound Power'!CI45</f>
        <v>#DIV/0!</v>
      </c>
      <c r="N45" s="76" t="e">
        <f>'Sound Power'!CJ45</f>
        <v>#DIV/0!</v>
      </c>
      <c r="O45" s="76" t="e">
        <f>'Sound Power'!CK45</f>
        <v>#DIV/0!</v>
      </c>
      <c r="P45" s="76" t="e">
        <f>'Sound Power'!CL45</f>
        <v>#DIV/0!</v>
      </c>
      <c r="Q45" s="76" t="e">
        <f>'Sound Power'!CM45</f>
        <v>#DIV/0!</v>
      </c>
      <c r="R45" s="76" t="e">
        <f>'Sound Power'!CN45</f>
        <v>#DIV/0!</v>
      </c>
      <c r="S45" s="76" t="e">
        <f>'Sound Power'!CO45</f>
        <v>#DIV/0!</v>
      </c>
      <c r="T45" s="76" t="e">
        <f>'Sound Power'!CP45</f>
        <v>#DIV/0!</v>
      </c>
      <c r="U45" s="73">
        <f t="shared" si="3"/>
        <v>0</v>
      </c>
      <c r="V45" s="73">
        <f t="shared" si="4"/>
        <v>0</v>
      </c>
      <c r="W45" s="76" t="e">
        <f>('ModelParams Lp'!B$4*10^'ModelParams Lp'!B$5*($U45/$V45)^'ModelParams Lp'!B$6)*3</f>
        <v>#DIV/0!</v>
      </c>
      <c r="X45" s="76" t="e">
        <f>('ModelParams Lp'!C$4*10^'ModelParams Lp'!C$5*($U45/$V45)^'ModelParams Lp'!C$6)*3</f>
        <v>#DIV/0!</v>
      </c>
      <c r="Y45" s="76" t="e">
        <f>('ModelParams Lp'!D$4*10^'ModelParams Lp'!D$5*($U45/$V45)^'ModelParams Lp'!D$6)*3</f>
        <v>#DIV/0!</v>
      </c>
      <c r="Z45" s="76" t="e">
        <f>('ModelParams Lp'!E$4*10^'ModelParams Lp'!E$5*($U45/$V45)^'ModelParams Lp'!E$6)*3</f>
        <v>#DIV/0!</v>
      </c>
      <c r="AA45" s="76" t="e">
        <f>('ModelParams Lp'!F$4*10^'ModelParams Lp'!F$5*($U45/$V45)^'ModelParams Lp'!F$6)*3</f>
        <v>#DIV/0!</v>
      </c>
      <c r="AB45" s="76" t="e">
        <f>('ModelParams Lp'!G$4*10^'ModelParams Lp'!G$5*($U45/$V45)^'ModelParams Lp'!G$6)*3</f>
        <v>#DIV/0!</v>
      </c>
      <c r="AC45" s="76" t="e">
        <f>('ModelParams Lp'!H$4*10^'ModelParams Lp'!H$5*($U45/$V45)^'ModelParams Lp'!H$6)*3</f>
        <v>#DIV/0!</v>
      </c>
      <c r="AD45" s="76" t="e">
        <f>('ModelParams Lp'!I$4*10^'ModelParams Lp'!I$5*($U45/$V45)^'ModelParams Lp'!I$6)*3</f>
        <v>#DIV/0!</v>
      </c>
      <c r="AE45" s="62" t="e">
        <f t="shared" si="5"/>
        <v>#DIV/0!</v>
      </c>
      <c r="AF45" s="62" t="e">
        <f>IF(AE45&lt;'ModelParams Lp'!$B$16,-1,IF(AE45&lt;'ModelParams Lp'!$C$16,0,IF(AE45&lt;'ModelParams Lp'!$D$16,1,IF(AE45&lt;'ModelParams Lp'!$E$16,2,IF(AE45&lt;'ModelParams Lp'!$F$16,3,IF(AE45&lt;'ModelParams Lp'!$G$16,4,IF(AE45&lt;'ModelParams Lp'!$H$16,5,6)))))))</f>
        <v>#DIV/0!</v>
      </c>
      <c r="AG45" s="76" t="e">
        <f ca="1">IF($AF45&gt;1,0,OFFSET('ModelParams Lp'!$C$12,0,-'Sound Pressure'!$AF45))</f>
        <v>#DIV/0!</v>
      </c>
      <c r="AH45" s="76" t="e">
        <f ca="1">IF($AF45&gt;2,0,OFFSET('ModelParams Lp'!$D$12,0,-'Sound Pressure'!$AF45))</f>
        <v>#DIV/0!</v>
      </c>
      <c r="AI45" s="76" t="e">
        <f ca="1">IF($AF45&gt;3,0,OFFSET('ModelParams Lp'!$E$12,0,-'Sound Pressure'!$AF45))</f>
        <v>#DIV/0!</v>
      </c>
      <c r="AJ45" s="76" t="e">
        <f ca="1">IF($AF45&gt;4,0,OFFSET('ModelParams Lp'!$F$12,0,-'Sound Pressure'!$AF45))</f>
        <v>#DIV/0!</v>
      </c>
      <c r="AK45" s="76" t="e">
        <f ca="1">IF($AF45&gt;3,0,OFFSET('ModelParams Lp'!$G$12,0,-'Sound Pressure'!$AF45))</f>
        <v>#DIV/0!</v>
      </c>
      <c r="AL45" s="76" t="e">
        <f ca="1">IF($AF45&gt;5,0,OFFSET('ModelParams Lp'!$H$12,0,-'Sound Pressure'!$AF45))</f>
        <v>#DIV/0!</v>
      </c>
      <c r="AM45" s="76" t="e">
        <f ca="1">IF($AF45&gt;6,0,OFFSET('ModelParams Lp'!$I$12,0,-'Sound Pressure'!$AF45))</f>
        <v>#DIV/0!</v>
      </c>
      <c r="AN45" s="76" t="e">
        <f ca="1">IF($AF45&gt;7,0,IF($AF$4&lt;0,3,OFFSET('ModelParams Lp'!$J$12,0,-'Sound Pressure'!$AF45)))</f>
        <v>#DIV/0!</v>
      </c>
      <c r="AO45" s="76" t="e">
        <f t="shared" si="6"/>
        <v>#DIV/0!</v>
      </c>
      <c r="AP45" s="76" t="e">
        <f t="shared" si="6"/>
        <v>#DIV/0!</v>
      </c>
      <c r="AQ45" s="76" t="e">
        <f t="shared" si="6"/>
        <v>#DIV/0!</v>
      </c>
      <c r="AR45" s="76" t="e">
        <f t="shared" si="6"/>
        <v>#DIV/0!</v>
      </c>
      <c r="AS45" s="76" t="e">
        <f t="shared" si="6"/>
        <v>#DIV/0!</v>
      </c>
      <c r="AT45" s="76" t="e">
        <f t="shared" si="6"/>
        <v>#DIV/0!</v>
      </c>
      <c r="AU45" s="76" t="e">
        <f t="shared" si="6"/>
        <v>#DIV/0!</v>
      </c>
      <c r="AV45" s="76" t="e">
        <f t="shared" si="6"/>
        <v>#DIV/0!</v>
      </c>
      <c r="AW45" s="76">
        <f>'ModelParams Lp'!B$22</f>
        <v>4</v>
      </c>
      <c r="AX45" s="76">
        <f>'ModelParams Lp'!C$22</f>
        <v>2</v>
      </c>
      <c r="AY45" s="76">
        <f>'ModelParams Lp'!D$22</f>
        <v>1</v>
      </c>
      <c r="AZ45" s="76">
        <f>'ModelParams Lp'!E$22</f>
        <v>0</v>
      </c>
      <c r="BA45" s="76">
        <f>'ModelParams Lp'!F$22</f>
        <v>0</v>
      </c>
      <c r="BB45" s="76">
        <f>'ModelParams Lp'!G$22</f>
        <v>0</v>
      </c>
      <c r="BC45" s="76">
        <f>'ModelParams Lp'!H$22</f>
        <v>0</v>
      </c>
      <c r="BD45" s="76">
        <f>'ModelParams Lp'!I$22</f>
        <v>0</v>
      </c>
      <c r="BE45" s="76" t="e">
        <f>-10*LOG(2/(4*PI()*2^2)+4/(0.163*(Calcul!$J50*Calcul!$K50)/VLOOKUP(Calcul!$H50,'ModelParams Lp'!$E$37:$F$39,2,0)))</f>
        <v>#N/A</v>
      </c>
      <c r="BF45" s="76" t="e">
        <f>-10*LOG(2/(4*PI()*2^2)+4/(0.163*(Calcul!$J50*Calcul!$K50)/VLOOKUP(Calcul!$H50,'ModelParams Lp'!$E$37:$F$39,2,0)))</f>
        <v>#N/A</v>
      </c>
      <c r="BG45" s="76" t="e">
        <f>-10*LOG(2/(4*PI()*2^2)+4/(0.163*(Calcul!$J50*Calcul!$K50)/VLOOKUP(Calcul!$H50,'ModelParams Lp'!$E$37:$F$39,2,0)))</f>
        <v>#N/A</v>
      </c>
      <c r="BH45" s="76" t="e">
        <f>-10*LOG(2/(4*PI()*2^2)+4/(0.163*(Calcul!$J50*Calcul!$K50)/VLOOKUP(Calcul!$H50,'ModelParams Lp'!$E$37:$F$39,2,0)))</f>
        <v>#N/A</v>
      </c>
      <c r="BI45" s="76" t="e">
        <f>-10*LOG(2/(4*PI()*2^2)+4/(0.163*(Calcul!$J50*Calcul!$K50)/VLOOKUP(Calcul!$H50,'ModelParams Lp'!$E$37:$F$39,2,0)))</f>
        <v>#N/A</v>
      </c>
      <c r="BJ45" s="76" t="e">
        <f>-10*LOG(2/(4*PI()*2^2)+4/(0.163*(Calcul!$J50*Calcul!$K50)/VLOOKUP(Calcul!$H50,'ModelParams Lp'!$E$37:$F$39,2,0)))</f>
        <v>#N/A</v>
      </c>
      <c r="BK45" s="76" t="e">
        <f>-10*LOG(2/(4*PI()*2^2)+4/(0.163*(Calcul!$J50*Calcul!$K50)/VLOOKUP(Calcul!$H50,'ModelParams Lp'!$E$37:$F$39,2,0)))</f>
        <v>#N/A</v>
      </c>
      <c r="BL45" s="76" t="e">
        <f>-10*LOG(2/(4*PI()*2^2)+4/(0.163*(Calcul!$J50*Calcul!$K50)/VLOOKUP(Calcul!$H50,'ModelParams Lp'!$E$37:$F$39,2,0)))</f>
        <v>#N/A</v>
      </c>
      <c r="BM45" s="76" t="e">
        <f>VLOOKUP(Calcul!$I50,'ModelParams Lp'!$D$28:$O$32,5,0)+BE45</f>
        <v>#N/A</v>
      </c>
      <c r="BN45" s="76" t="e">
        <f>VLOOKUP(Calcul!$I50,'ModelParams Lp'!$D$28:$O$32,6,0)+BF45</f>
        <v>#N/A</v>
      </c>
      <c r="BO45" s="76" t="e">
        <f>VLOOKUP(Calcul!$I50,'ModelParams Lp'!$D$28:$O$32,7,0)+BG45</f>
        <v>#N/A</v>
      </c>
      <c r="BP45" s="76" t="e">
        <f>VLOOKUP(Calcul!$I50,'ModelParams Lp'!$D$28:$O$32,8,0)+BH45</f>
        <v>#N/A</v>
      </c>
      <c r="BQ45" s="76" t="e">
        <f>VLOOKUP(Calcul!$I50,'ModelParams Lp'!$D$28:$O$32,9,0)+BI45</f>
        <v>#N/A</v>
      </c>
      <c r="BR45" s="76" t="e">
        <f>VLOOKUP(Calcul!$I50,'ModelParams Lp'!$D$28:$O$32,10,0)+BJ45</f>
        <v>#N/A</v>
      </c>
      <c r="BS45" s="76" t="e">
        <f>VLOOKUP(Calcul!$I50,'ModelParams Lp'!$D$28:$O$32,11,0)+BK45</f>
        <v>#N/A</v>
      </c>
      <c r="BT45" s="76" t="e">
        <f>VLOOKUP(Calcul!$I50,'ModelParams Lp'!$D$28:$O$32,12,0)+BL45</f>
        <v>#N/A</v>
      </c>
      <c r="BU45" s="75" t="e">
        <f t="shared" ca="1" si="7"/>
        <v>#DIV/0!</v>
      </c>
      <c r="BV45" s="75" t="e">
        <f t="shared" ca="1" si="8"/>
        <v>#DIV/0!</v>
      </c>
      <c r="BW45" s="75" t="e">
        <f t="shared" ca="1" si="9"/>
        <v>#DIV/0!</v>
      </c>
      <c r="BX45" s="75" t="e">
        <f t="shared" ca="1" si="10"/>
        <v>#DIV/0!</v>
      </c>
      <c r="BY45" s="75" t="e">
        <f t="shared" ca="1" si="11"/>
        <v>#DIV/0!</v>
      </c>
      <c r="BZ45" s="75" t="e">
        <f t="shared" ca="1" si="12"/>
        <v>#DIV/0!</v>
      </c>
      <c r="CA45" s="75" t="e">
        <f t="shared" ca="1" si="13"/>
        <v>#DIV/0!</v>
      </c>
      <c r="CB45" s="75" t="e">
        <f t="shared" ca="1" si="14"/>
        <v>#DIV/0!</v>
      </c>
      <c r="CC45" s="26" t="e">
        <f ca="1">10*LOG10(IF(BU45="",0,POWER(10,((BU45+'ModelParams Lw'!$O$4)/10))) +IF(BV45="",0,POWER(10,((BV45+'ModelParams Lw'!$P$4)/10))) +IF(BW45="",0,POWER(10,((BW45+'ModelParams Lw'!$Q$4)/10))) +IF(BX45="",0,POWER(10,((BX45+'ModelParams Lw'!$R$4)/10))) +IF(BY45="",0,POWER(10,((BY45+'ModelParams Lw'!$S$4)/10))) +IF(BZ45="",0,POWER(10,((BZ45+'ModelParams Lw'!$T$4)/10))) +IF(CA45="",0,POWER(10,((CA45+'ModelParams Lw'!$U$4)/10)))+IF(CB45="",0,POWER(10,((CB45+'ModelParams Lw'!$V$4)/10))))</f>
        <v>#DIV/0!</v>
      </c>
      <c r="CD45" s="26" t="e">
        <f t="shared" ca="1" si="15"/>
        <v>#DIV/0!</v>
      </c>
      <c r="CE45" s="26" t="e">
        <f ca="1">(BU45-'ModelParams Lw'!O$10)/'ModelParams Lw'!O$11</f>
        <v>#DIV/0!</v>
      </c>
      <c r="CF45" s="26" t="e">
        <f ca="1">(BV45-'ModelParams Lw'!P$10)/'ModelParams Lw'!P$11</f>
        <v>#DIV/0!</v>
      </c>
      <c r="CG45" s="26" t="e">
        <f ca="1">(BW45-'ModelParams Lw'!Q$10)/'ModelParams Lw'!Q$11</f>
        <v>#DIV/0!</v>
      </c>
      <c r="CH45" s="26" t="e">
        <f ca="1">(BX45-'ModelParams Lw'!R$10)/'ModelParams Lw'!R$11</f>
        <v>#DIV/0!</v>
      </c>
      <c r="CI45" s="26" t="e">
        <f ca="1">(BY45-'ModelParams Lw'!S$10)/'ModelParams Lw'!S$11</f>
        <v>#DIV/0!</v>
      </c>
      <c r="CJ45" s="26" t="e">
        <f ca="1">(BZ45-'ModelParams Lw'!T$10)/'ModelParams Lw'!T$11</f>
        <v>#DIV/0!</v>
      </c>
      <c r="CK45" s="26" t="e">
        <f ca="1">(CA45-'ModelParams Lw'!U$10)/'ModelParams Lw'!U$11</f>
        <v>#DIV/0!</v>
      </c>
      <c r="CL45" s="26" t="e">
        <f ca="1">(CB45-'ModelParams Lw'!V$10)/'ModelParams Lw'!V$11</f>
        <v>#DIV/0!</v>
      </c>
      <c r="CM45" s="75" t="e">
        <f t="shared" si="16"/>
        <v>#DIV/0!</v>
      </c>
      <c r="CN45" s="75" t="e">
        <f t="shared" si="17"/>
        <v>#DIV/0!</v>
      </c>
      <c r="CO45" s="75" t="e">
        <f t="shared" si="23"/>
        <v>#DIV/0!</v>
      </c>
      <c r="CP45" s="75" t="e">
        <f t="shared" si="18"/>
        <v>#DIV/0!</v>
      </c>
      <c r="CQ45" s="75" t="e">
        <f t="shared" si="19"/>
        <v>#DIV/0!</v>
      </c>
      <c r="CR45" s="75" t="e">
        <f t="shared" si="20"/>
        <v>#DIV/0!</v>
      </c>
      <c r="CS45" s="75" t="e">
        <f t="shared" si="21"/>
        <v>#DIV/0!</v>
      </c>
      <c r="CT45" s="75" t="e">
        <f t="shared" si="22"/>
        <v>#DIV/0!</v>
      </c>
      <c r="CU45" s="26" t="e">
        <f>10*LOG10(IF(CM45="",0,POWER(10,((CM45+'ModelParams Lw'!$O$4)/10))) +IF(CN45="",0,POWER(10,((CN45+'ModelParams Lw'!$P$4)/10))) +IF(CO45="",0,POWER(10,((CO45+'ModelParams Lw'!$Q$4)/10))) +IF(CP45="",0,POWER(10,((CP45+'ModelParams Lw'!$R$4)/10))) +IF(CQ45="",0,POWER(10,((CQ45+'ModelParams Lw'!$S$4)/10))) +IF(CR45="",0,POWER(10,((CR45+'ModelParams Lw'!$T$4)/10))) +IF(CS45="",0,POWER(10,((CS45+'ModelParams Lw'!$U$4)/10)))+IF(CT45="",0,POWER(10,((CT45+'ModelParams Lw'!$V$4)/10))))</f>
        <v>#DIV/0!</v>
      </c>
      <c r="CV45" s="26" t="e">
        <f t="shared" si="24"/>
        <v>#DIV/0!</v>
      </c>
      <c r="CW45" s="26" t="e">
        <f>(CM45-'ModelParams Lw'!O$10)/'ModelParams Lw'!O$11</f>
        <v>#DIV/0!</v>
      </c>
      <c r="CX45" s="26" t="e">
        <f>(CN45-'ModelParams Lw'!P$10)/'ModelParams Lw'!P$11</f>
        <v>#DIV/0!</v>
      </c>
      <c r="CY45" s="26" t="e">
        <f>(CO45-'ModelParams Lw'!Q$10)/'ModelParams Lw'!Q$11</f>
        <v>#DIV/0!</v>
      </c>
      <c r="CZ45" s="26" t="e">
        <f>(CP45-'ModelParams Lw'!R$10)/'ModelParams Lw'!R$11</f>
        <v>#DIV/0!</v>
      </c>
      <c r="DA45" s="26" t="e">
        <f>(CQ45-'ModelParams Lw'!S$10)/'ModelParams Lw'!S$11</f>
        <v>#DIV/0!</v>
      </c>
      <c r="DB45" s="26" t="e">
        <f>(CR45-'ModelParams Lw'!T$10)/'ModelParams Lw'!T$11</f>
        <v>#DIV/0!</v>
      </c>
      <c r="DC45" s="26" t="e">
        <f>(CS45-'ModelParams Lw'!U$10)/'ModelParams Lw'!U$11</f>
        <v>#DIV/0!</v>
      </c>
      <c r="DD45" s="26" t="e">
        <f>(CT45-'ModelParams Lw'!V$10)/'ModelParams Lw'!V$11</f>
        <v>#DIV/0!</v>
      </c>
    </row>
    <row r="46" spans="1:108" x14ac:dyDescent="0.25">
      <c r="A46" s="13">
        <f>'Sound Power'!B46</f>
        <v>0</v>
      </c>
      <c r="B46" s="13">
        <f>'Sound Power'!D46</f>
        <v>0</v>
      </c>
      <c r="C46" s="13">
        <f>'Sound Power'!E46</f>
        <v>0</v>
      </c>
      <c r="D46" s="13">
        <f>'Sound Power'!F46</f>
        <v>0</v>
      </c>
      <c r="E46" s="76" t="e">
        <f>IF(Calcul!$F48="SA",'Sound Power'!AZ46,'Sound Power'!O46)</f>
        <v>#DIV/0!</v>
      </c>
      <c r="F46" s="76" t="e">
        <f>IF(Calcul!$F48="SA",'Sound Power'!BA46,'Sound Power'!P46)</f>
        <v>#DIV/0!</v>
      </c>
      <c r="G46" s="76" t="e">
        <f>IF(Calcul!$F48="SA",'Sound Power'!BB46,'Sound Power'!Q46)</f>
        <v>#DIV/0!</v>
      </c>
      <c r="H46" s="76" t="e">
        <f>IF(Calcul!$F48="SA",'Sound Power'!BC46,'Sound Power'!R46)</f>
        <v>#DIV/0!</v>
      </c>
      <c r="I46" s="76" t="e">
        <f>IF(Calcul!$F48="SA",'Sound Power'!BD46,'Sound Power'!S46)</f>
        <v>#DIV/0!</v>
      </c>
      <c r="J46" s="76" t="e">
        <f>IF(Calcul!$F48="SA",'Sound Power'!BE46,'Sound Power'!T46)</f>
        <v>#DIV/0!</v>
      </c>
      <c r="K46" s="76" t="e">
        <f>IF(Calcul!$F48="SA",'Sound Power'!BF46,'Sound Power'!U46)</f>
        <v>#DIV/0!</v>
      </c>
      <c r="L46" s="76" t="e">
        <f>IF(Calcul!$F48="SA",'Sound Power'!BG46,'Sound Power'!V46)</f>
        <v>#DIV/0!</v>
      </c>
      <c r="M46" s="76" t="e">
        <f>'Sound Power'!CI46</f>
        <v>#DIV/0!</v>
      </c>
      <c r="N46" s="76" t="e">
        <f>'Sound Power'!CJ46</f>
        <v>#DIV/0!</v>
      </c>
      <c r="O46" s="76" t="e">
        <f>'Sound Power'!CK46</f>
        <v>#DIV/0!</v>
      </c>
      <c r="P46" s="76" t="e">
        <f>'Sound Power'!CL46</f>
        <v>#DIV/0!</v>
      </c>
      <c r="Q46" s="76" t="e">
        <f>'Sound Power'!CM46</f>
        <v>#DIV/0!</v>
      </c>
      <c r="R46" s="76" t="e">
        <f>'Sound Power'!CN46</f>
        <v>#DIV/0!</v>
      </c>
      <c r="S46" s="76" t="e">
        <f>'Sound Power'!CO46</f>
        <v>#DIV/0!</v>
      </c>
      <c r="T46" s="76" t="e">
        <f>'Sound Power'!CP46</f>
        <v>#DIV/0!</v>
      </c>
      <c r="U46" s="73">
        <f t="shared" si="3"/>
        <v>0</v>
      </c>
      <c r="V46" s="73">
        <f t="shared" si="4"/>
        <v>0</v>
      </c>
      <c r="W46" s="76" t="e">
        <f>('ModelParams Lp'!B$4*10^'ModelParams Lp'!B$5*($U46/$V46)^'ModelParams Lp'!B$6)*3</f>
        <v>#DIV/0!</v>
      </c>
      <c r="X46" s="76" t="e">
        <f>('ModelParams Lp'!C$4*10^'ModelParams Lp'!C$5*($U46/$V46)^'ModelParams Lp'!C$6)*3</f>
        <v>#DIV/0!</v>
      </c>
      <c r="Y46" s="76" t="e">
        <f>('ModelParams Lp'!D$4*10^'ModelParams Lp'!D$5*($U46/$V46)^'ModelParams Lp'!D$6)*3</f>
        <v>#DIV/0!</v>
      </c>
      <c r="Z46" s="76" t="e">
        <f>('ModelParams Lp'!E$4*10^'ModelParams Lp'!E$5*($U46/$V46)^'ModelParams Lp'!E$6)*3</f>
        <v>#DIV/0!</v>
      </c>
      <c r="AA46" s="76" t="e">
        <f>('ModelParams Lp'!F$4*10^'ModelParams Lp'!F$5*($U46/$V46)^'ModelParams Lp'!F$6)*3</f>
        <v>#DIV/0!</v>
      </c>
      <c r="AB46" s="76" t="e">
        <f>('ModelParams Lp'!G$4*10^'ModelParams Lp'!G$5*($U46/$V46)^'ModelParams Lp'!G$6)*3</f>
        <v>#DIV/0!</v>
      </c>
      <c r="AC46" s="76" t="e">
        <f>('ModelParams Lp'!H$4*10^'ModelParams Lp'!H$5*($U46/$V46)^'ModelParams Lp'!H$6)*3</f>
        <v>#DIV/0!</v>
      </c>
      <c r="AD46" s="76" t="e">
        <f>('ModelParams Lp'!I$4*10^'ModelParams Lp'!I$5*($U46/$V46)^'ModelParams Lp'!I$6)*3</f>
        <v>#DIV/0!</v>
      </c>
      <c r="AE46" s="62" t="e">
        <f t="shared" si="5"/>
        <v>#DIV/0!</v>
      </c>
      <c r="AF46" s="62" t="e">
        <f>IF(AE46&lt;'ModelParams Lp'!$B$16,-1,IF(AE46&lt;'ModelParams Lp'!$C$16,0,IF(AE46&lt;'ModelParams Lp'!$D$16,1,IF(AE46&lt;'ModelParams Lp'!$E$16,2,IF(AE46&lt;'ModelParams Lp'!$F$16,3,IF(AE46&lt;'ModelParams Lp'!$G$16,4,IF(AE46&lt;'ModelParams Lp'!$H$16,5,6)))))))</f>
        <v>#DIV/0!</v>
      </c>
      <c r="AG46" s="76" t="e">
        <f ca="1">IF($AF46&gt;1,0,OFFSET('ModelParams Lp'!$C$12,0,-'Sound Pressure'!$AF46))</f>
        <v>#DIV/0!</v>
      </c>
      <c r="AH46" s="76" t="e">
        <f ca="1">IF($AF46&gt;2,0,OFFSET('ModelParams Lp'!$D$12,0,-'Sound Pressure'!$AF46))</f>
        <v>#DIV/0!</v>
      </c>
      <c r="AI46" s="76" t="e">
        <f ca="1">IF($AF46&gt;3,0,OFFSET('ModelParams Lp'!$E$12,0,-'Sound Pressure'!$AF46))</f>
        <v>#DIV/0!</v>
      </c>
      <c r="AJ46" s="76" t="e">
        <f ca="1">IF($AF46&gt;4,0,OFFSET('ModelParams Lp'!$F$12,0,-'Sound Pressure'!$AF46))</f>
        <v>#DIV/0!</v>
      </c>
      <c r="AK46" s="76" t="e">
        <f ca="1">IF($AF46&gt;3,0,OFFSET('ModelParams Lp'!$G$12,0,-'Sound Pressure'!$AF46))</f>
        <v>#DIV/0!</v>
      </c>
      <c r="AL46" s="76" t="e">
        <f ca="1">IF($AF46&gt;5,0,OFFSET('ModelParams Lp'!$H$12,0,-'Sound Pressure'!$AF46))</f>
        <v>#DIV/0!</v>
      </c>
      <c r="AM46" s="76" t="e">
        <f ca="1">IF($AF46&gt;6,0,OFFSET('ModelParams Lp'!$I$12,0,-'Sound Pressure'!$AF46))</f>
        <v>#DIV/0!</v>
      </c>
      <c r="AN46" s="76" t="e">
        <f ca="1">IF($AF46&gt;7,0,IF($AF$4&lt;0,3,OFFSET('ModelParams Lp'!$J$12,0,-'Sound Pressure'!$AF46)))</f>
        <v>#DIV/0!</v>
      </c>
      <c r="AO46" s="76" t="e">
        <f t="shared" si="6"/>
        <v>#DIV/0!</v>
      </c>
      <c r="AP46" s="76" t="e">
        <f t="shared" si="6"/>
        <v>#DIV/0!</v>
      </c>
      <c r="AQ46" s="76" t="e">
        <f t="shared" si="6"/>
        <v>#DIV/0!</v>
      </c>
      <c r="AR46" s="76" t="e">
        <f t="shared" si="6"/>
        <v>#DIV/0!</v>
      </c>
      <c r="AS46" s="76" t="e">
        <f t="shared" si="6"/>
        <v>#DIV/0!</v>
      </c>
      <c r="AT46" s="76" t="e">
        <f t="shared" si="6"/>
        <v>#DIV/0!</v>
      </c>
      <c r="AU46" s="76" t="e">
        <f t="shared" si="6"/>
        <v>#DIV/0!</v>
      </c>
      <c r="AV46" s="76" t="e">
        <f t="shared" si="6"/>
        <v>#DIV/0!</v>
      </c>
      <c r="AW46" s="76">
        <f>'ModelParams Lp'!B$22</f>
        <v>4</v>
      </c>
      <c r="AX46" s="76">
        <f>'ModelParams Lp'!C$22</f>
        <v>2</v>
      </c>
      <c r="AY46" s="76">
        <f>'ModelParams Lp'!D$22</f>
        <v>1</v>
      </c>
      <c r="AZ46" s="76">
        <f>'ModelParams Lp'!E$22</f>
        <v>0</v>
      </c>
      <c r="BA46" s="76">
        <f>'ModelParams Lp'!F$22</f>
        <v>0</v>
      </c>
      <c r="BB46" s="76">
        <f>'ModelParams Lp'!G$22</f>
        <v>0</v>
      </c>
      <c r="BC46" s="76">
        <f>'ModelParams Lp'!H$22</f>
        <v>0</v>
      </c>
      <c r="BD46" s="76">
        <f>'ModelParams Lp'!I$22</f>
        <v>0</v>
      </c>
      <c r="BE46" s="76" t="e">
        <f>-10*LOG(2/(4*PI()*2^2)+4/(0.163*(Calcul!$J51*Calcul!$K51)/VLOOKUP(Calcul!$H51,'ModelParams Lp'!$E$37:$F$39,2,0)))</f>
        <v>#N/A</v>
      </c>
      <c r="BF46" s="76" t="e">
        <f>-10*LOG(2/(4*PI()*2^2)+4/(0.163*(Calcul!$J51*Calcul!$K51)/VLOOKUP(Calcul!$H51,'ModelParams Lp'!$E$37:$F$39,2,0)))</f>
        <v>#N/A</v>
      </c>
      <c r="BG46" s="76" t="e">
        <f>-10*LOG(2/(4*PI()*2^2)+4/(0.163*(Calcul!$J51*Calcul!$K51)/VLOOKUP(Calcul!$H51,'ModelParams Lp'!$E$37:$F$39,2,0)))</f>
        <v>#N/A</v>
      </c>
      <c r="BH46" s="76" t="e">
        <f>-10*LOG(2/(4*PI()*2^2)+4/(0.163*(Calcul!$J51*Calcul!$K51)/VLOOKUP(Calcul!$H51,'ModelParams Lp'!$E$37:$F$39,2,0)))</f>
        <v>#N/A</v>
      </c>
      <c r="BI46" s="76" t="e">
        <f>-10*LOG(2/(4*PI()*2^2)+4/(0.163*(Calcul!$J51*Calcul!$K51)/VLOOKUP(Calcul!$H51,'ModelParams Lp'!$E$37:$F$39,2,0)))</f>
        <v>#N/A</v>
      </c>
      <c r="BJ46" s="76" t="e">
        <f>-10*LOG(2/(4*PI()*2^2)+4/(0.163*(Calcul!$J51*Calcul!$K51)/VLOOKUP(Calcul!$H51,'ModelParams Lp'!$E$37:$F$39,2,0)))</f>
        <v>#N/A</v>
      </c>
      <c r="BK46" s="76" t="e">
        <f>-10*LOG(2/(4*PI()*2^2)+4/(0.163*(Calcul!$J51*Calcul!$K51)/VLOOKUP(Calcul!$H51,'ModelParams Lp'!$E$37:$F$39,2,0)))</f>
        <v>#N/A</v>
      </c>
      <c r="BL46" s="76" t="e">
        <f>-10*LOG(2/(4*PI()*2^2)+4/(0.163*(Calcul!$J51*Calcul!$K51)/VLOOKUP(Calcul!$H51,'ModelParams Lp'!$E$37:$F$39,2,0)))</f>
        <v>#N/A</v>
      </c>
      <c r="BM46" s="76" t="e">
        <f>VLOOKUP(Calcul!$I51,'ModelParams Lp'!$D$28:$O$32,5,0)+BE46</f>
        <v>#N/A</v>
      </c>
      <c r="BN46" s="76" t="e">
        <f>VLOOKUP(Calcul!$I51,'ModelParams Lp'!$D$28:$O$32,6,0)+BF46</f>
        <v>#N/A</v>
      </c>
      <c r="BO46" s="76" t="e">
        <f>VLOOKUP(Calcul!$I51,'ModelParams Lp'!$D$28:$O$32,7,0)+BG46</f>
        <v>#N/A</v>
      </c>
      <c r="BP46" s="76" t="e">
        <f>VLOOKUP(Calcul!$I51,'ModelParams Lp'!$D$28:$O$32,8,0)+BH46</f>
        <v>#N/A</v>
      </c>
      <c r="BQ46" s="76" t="e">
        <f>VLOOKUP(Calcul!$I51,'ModelParams Lp'!$D$28:$O$32,9,0)+BI46</f>
        <v>#N/A</v>
      </c>
      <c r="BR46" s="76" t="e">
        <f>VLOOKUP(Calcul!$I51,'ModelParams Lp'!$D$28:$O$32,10,0)+BJ46</f>
        <v>#N/A</v>
      </c>
      <c r="BS46" s="76" t="e">
        <f>VLOOKUP(Calcul!$I51,'ModelParams Lp'!$D$28:$O$32,11,0)+BK46</f>
        <v>#N/A</v>
      </c>
      <c r="BT46" s="76" t="e">
        <f>VLOOKUP(Calcul!$I51,'ModelParams Lp'!$D$28:$O$32,12,0)+BL46</f>
        <v>#N/A</v>
      </c>
      <c r="BU46" s="75" t="e">
        <f t="shared" ca="1" si="7"/>
        <v>#DIV/0!</v>
      </c>
      <c r="BV46" s="75" t="e">
        <f t="shared" ca="1" si="8"/>
        <v>#DIV/0!</v>
      </c>
      <c r="BW46" s="75" t="e">
        <f t="shared" ca="1" si="9"/>
        <v>#DIV/0!</v>
      </c>
      <c r="BX46" s="75" t="e">
        <f t="shared" ca="1" si="10"/>
        <v>#DIV/0!</v>
      </c>
      <c r="BY46" s="75" t="e">
        <f t="shared" ca="1" si="11"/>
        <v>#DIV/0!</v>
      </c>
      <c r="BZ46" s="75" t="e">
        <f t="shared" ca="1" si="12"/>
        <v>#DIV/0!</v>
      </c>
      <c r="CA46" s="75" t="e">
        <f t="shared" ca="1" si="13"/>
        <v>#DIV/0!</v>
      </c>
      <c r="CB46" s="75" t="e">
        <f t="shared" ca="1" si="14"/>
        <v>#DIV/0!</v>
      </c>
      <c r="CC46" s="26" t="e">
        <f ca="1">10*LOG10(IF(BU46="",0,POWER(10,((BU46+'ModelParams Lw'!$O$4)/10))) +IF(BV46="",0,POWER(10,((BV46+'ModelParams Lw'!$P$4)/10))) +IF(BW46="",0,POWER(10,((BW46+'ModelParams Lw'!$Q$4)/10))) +IF(BX46="",0,POWER(10,((BX46+'ModelParams Lw'!$R$4)/10))) +IF(BY46="",0,POWER(10,((BY46+'ModelParams Lw'!$S$4)/10))) +IF(BZ46="",0,POWER(10,((BZ46+'ModelParams Lw'!$T$4)/10))) +IF(CA46="",0,POWER(10,((CA46+'ModelParams Lw'!$U$4)/10)))+IF(CB46="",0,POWER(10,((CB46+'ModelParams Lw'!$V$4)/10))))</f>
        <v>#DIV/0!</v>
      </c>
      <c r="CD46" s="26" t="e">
        <f t="shared" ca="1" si="15"/>
        <v>#DIV/0!</v>
      </c>
      <c r="CE46" s="26" t="e">
        <f ca="1">(BU46-'ModelParams Lw'!O$10)/'ModelParams Lw'!O$11</f>
        <v>#DIV/0!</v>
      </c>
      <c r="CF46" s="26" t="e">
        <f ca="1">(BV46-'ModelParams Lw'!P$10)/'ModelParams Lw'!P$11</f>
        <v>#DIV/0!</v>
      </c>
      <c r="CG46" s="26" t="e">
        <f ca="1">(BW46-'ModelParams Lw'!Q$10)/'ModelParams Lw'!Q$11</f>
        <v>#DIV/0!</v>
      </c>
      <c r="CH46" s="26" t="e">
        <f ca="1">(BX46-'ModelParams Lw'!R$10)/'ModelParams Lw'!R$11</f>
        <v>#DIV/0!</v>
      </c>
      <c r="CI46" s="26" t="e">
        <f ca="1">(BY46-'ModelParams Lw'!S$10)/'ModelParams Lw'!S$11</f>
        <v>#DIV/0!</v>
      </c>
      <c r="CJ46" s="26" t="e">
        <f ca="1">(BZ46-'ModelParams Lw'!T$10)/'ModelParams Lw'!T$11</f>
        <v>#DIV/0!</v>
      </c>
      <c r="CK46" s="26" t="e">
        <f ca="1">(CA46-'ModelParams Lw'!U$10)/'ModelParams Lw'!U$11</f>
        <v>#DIV/0!</v>
      </c>
      <c r="CL46" s="26" t="e">
        <f ca="1">(CB46-'ModelParams Lw'!V$10)/'ModelParams Lw'!V$11</f>
        <v>#DIV/0!</v>
      </c>
      <c r="CM46" s="75" t="e">
        <f t="shared" si="16"/>
        <v>#DIV/0!</v>
      </c>
      <c r="CN46" s="75" t="e">
        <f t="shared" si="17"/>
        <v>#DIV/0!</v>
      </c>
      <c r="CO46" s="75" t="e">
        <f t="shared" si="23"/>
        <v>#DIV/0!</v>
      </c>
      <c r="CP46" s="75" t="e">
        <f t="shared" si="18"/>
        <v>#DIV/0!</v>
      </c>
      <c r="CQ46" s="75" t="e">
        <f t="shared" si="19"/>
        <v>#DIV/0!</v>
      </c>
      <c r="CR46" s="75" t="e">
        <f t="shared" si="20"/>
        <v>#DIV/0!</v>
      </c>
      <c r="CS46" s="75" t="e">
        <f t="shared" si="21"/>
        <v>#DIV/0!</v>
      </c>
      <c r="CT46" s="75" t="e">
        <f t="shared" si="22"/>
        <v>#DIV/0!</v>
      </c>
      <c r="CU46" s="26" t="e">
        <f>10*LOG10(IF(CM46="",0,POWER(10,((CM46+'ModelParams Lw'!$O$4)/10))) +IF(CN46="",0,POWER(10,((CN46+'ModelParams Lw'!$P$4)/10))) +IF(CO46="",0,POWER(10,((CO46+'ModelParams Lw'!$Q$4)/10))) +IF(CP46="",0,POWER(10,((CP46+'ModelParams Lw'!$R$4)/10))) +IF(CQ46="",0,POWER(10,((CQ46+'ModelParams Lw'!$S$4)/10))) +IF(CR46="",0,POWER(10,((CR46+'ModelParams Lw'!$T$4)/10))) +IF(CS46="",0,POWER(10,((CS46+'ModelParams Lw'!$U$4)/10)))+IF(CT46="",0,POWER(10,((CT46+'ModelParams Lw'!$V$4)/10))))</f>
        <v>#DIV/0!</v>
      </c>
      <c r="CV46" s="26" t="e">
        <f t="shared" si="24"/>
        <v>#DIV/0!</v>
      </c>
      <c r="CW46" s="26" t="e">
        <f>(CM46-'ModelParams Lw'!O$10)/'ModelParams Lw'!O$11</f>
        <v>#DIV/0!</v>
      </c>
      <c r="CX46" s="26" t="e">
        <f>(CN46-'ModelParams Lw'!P$10)/'ModelParams Lw'!P$11</f>
        <v>#DIV/0!</v>
      </c>
      <c r="CY46" s="26" t="e">
        <f>(CO46-'ModelParams Lw'!Q$10)/'ModelParams Lw'!Q$11</f>
        <v>#DIV/0!</v>
      </c>
      <c r="CZ46" s="26" t="e">
        <f>(CP46-'ModelParams Lw'!R$10)/'ModelParams Lw'!R$11</f>
        <v>#DIV/0!</v>
      </c>
      <c r="DA46" s="26" t="e">
        <f>(CQ46-'ModelParams Lw'!S$10)/'ModelParams Lw'!S$11</f>
        <v>#DIV/0!</v>
      </c>
      <c r="DB46" s="26" t="e">
        <f>(CR46-'ModelParams Lw'!T$10)/'ModelParams Lw'!T$11</f>
        <v>#DIV/0!</v>
      </c>
      <c r="DC46" s="26" t="e">
        <f>(CS46-'ModelParams Lw'!U$10)/'ModelParams Lw'!U$11</f>
        <v>#DIV/0!</v>
      </c>
      <c r="DD46" s="26" t="e">
        <f>(CT46-'ModelParams Lw'!V$10)/'ModelParams Lw'!V$11</f>
        <v>#DIV/0!</v>
      </c>
    </row>
    <row r="47" spans="1:108" x14ac:dyDescent="0.25">
      <c r="A47" s="13">
        <f>'Sound Power'!B47</f>
        <v>0</v>
      </c>
      <c r="B47" s="13">
        <f>'Sound Power'!D47</f>
        <v>0</v>
      </c>
      <c r="C47" s="13">
        <f>'Sound Power'!E47</f>
        <v>0</v>
      </c>
      <c r="D47" s="13">
        <f>'Sound Power'!F47</f>
        <v>0</v>
      </c>
      <c r="E47" s="76" t="e">
        <f>IF(Calcul!$F49="SA",'Sound Power'!AZ47,'Sound Power'!O47)</f>
        <v>#DIV/0!</v>
      </c>
      <c r="F47" s="76" t="e">
        <f>IF(Calcul!$F49="SA",'Sound Power'!BA47,'Sound Power'!P47)</f>
        <v>#DIV/0!</v>
      </c>
      <c r="G47" s="76" t="e">
        <f>IF(Calcul!$F49="SA",'Sound Power'!BB47,'Sound Power'!Q47)</f>
        <v>#DIV/0!</v>
      </c>
      <c r="H47" s="76" t="e">
        <f>IF(Calcul!$F49="SA",'Sound Power'!BC47,'Sound Power'!R47)</f>
        <v>#DIV/0!</v>
      </c>
      <c r="I47" s="76" t="e">
        <f>IF(Calcul!$F49="SA",'Sound Power'!BD47,'Sound Power'!S47)</f>
        <v>#DIV/0!</v>
      </c>
      <c r="J47" s="76" t="e">
        <f>IF(Calcul!$F49="SA",'Sound Power'!BE47,'Sound Power'!T47)</f>
        <v>#DIV/0!</v>
      </c>
      <c r="K47" s="76" t="e">
        <f>IF(Calcul!$F49="SA",'Sound Power'!BF47,'Sound Power'!U47)</f>
        <v>#DIV/0!</v>
      </c>
      <c r="L47" s="76" t="e">
        <f>IF(Calcul!$F49="SA",'Sound Power'!BG47,'Sound Power'!V47)</f>
        <v>#DIV/0!</v>
      </c>
      <c r="M47" s="76" t="e">
        <f>'Sound Power'!CI47</f>
        <v>#DIV/0!</v>
      </c>
      <c r="N47" s="76" t="e">
        <f>'Sound Power'!CJ47</f>
        <v>#DIV/0!</v>
      </c>
      <c r="O47" s="76" t="e">
        <f>'Sound Power'!CK47</f>
        <v>#DIV/0!</v>
      </c>
      <c r="P47" s="76" t="e">
        <f>'Sound Power'!CL47</f>
        <v>#DIV/0!</v>
      </c>
      <c r="Q47" s="76" t="e">
        <f>'Sound Power'!CM47</f>
        <v>#DIV/0!</v>
      </c>
      <c r="R47" s="76" t="e">
        <f>'Sound Power'!CN47</f>
        <v>#DIV/0!</v>
      </c>
      <c r="S47" s="76" t="e">
        <f>'Sound Power'!CO47</f>
        <v>#DIV/0!</v>
      </c>
      <c r="T47" s="76" t="e">
        <f>'Sound Power'!CP47</f>
        <v>#DIV/0!</v>
      </c>
      <c r="U47" s="73">
        <f t="shared" si="3"/>
        <v>0</v>
      </c>
      <c r="V47" s="73">
        <f t="shared" si="4"/>
        <v>0</v>
      </c>
      <c r="W47" s="76" t="e">
        <f>('ModelParams Lp'!B$4*10^'ModelParams Lp'!B$5*($U47/$V47)^'ModelParams Lp'!B$6)*3</f>
        <v>#DIV/0!</v>
      </c>
      <c r="X47" s="76" t="e">
        <f>('ModelParams Lp'!C$4*10^'ModelParams Lp'!C$5*($U47/$V47)^'ModelParams Lp'!C$6)*3</f>
        <v>#DIV/0!</v>
      </c>
      <c r="Y47" s="76" t="e">
        <f>('ModelParams Lp'!D$4*10^'ModelParams Lp'!D$5*($U47/$V47)^'ModelParams Lp'!D$6)*3</f>
        <v>#DIV/0!</v>
      </c>
      <c r="Z47" s="76" t="e">
        <f>('ModelParams Lp'!E$4*10^'ModelParams Lp'!E$5*($U47/$V47)^'ModelParams Lp'!E$6)*3</f>
        <v>#DIV/0!</v>
      </c>
      <c r="AA47" s="76" t="e">
        <f>('ModelParams Lp'!F$4*10^'ModelParams Lp'!F$5*($U47/$V47)^'ModelParams Lp'!F$6)*3</f>
        <v>#DIV/0!</v>
      </c>
      <c r="AB47" s="76" t="e">
        <f>('ModelParams Lp'!G$4*10^'ModelParams Lp'!G$5*($U47/$V47)^'ModelParams Lp'!G$6)*3</f>
        <v>#DIV/0!</v>
      </c>
      <c r="AC47" s="76" t="e">
        <f>('ModelParams Lp'!H$4*10^'ModelParams Lp'!H$5*($U47/$V47)^'ModelParams Lp'!H$6)*3</f>
        <v>#DIV/0!</v>
      </c>
      <c r="AD47" s="76" t="e">
        <f>('ModelParams Lp'!I$4*10^'ModelParams Lp'!I$5*($U47/$V47)^'ModelParams Lp'!I$6)*3</f>
        <v>#DIV/0!</v>
      </c>
      <c r="AE47" s="62" t="e">
        <f t="shared" si="5"/>
        <v>#DIV/0!</v>
      </c>
      <c r="AF47" s="62" t="e">
        <f>IF(AE47&lt;'ModelParams Lp'!$B$16,-1,IF(AE47&lt;'ModelParams Lp'!$C$16,0,IF(AE47&lt;'ModelParams Lp'!$D$16,1,IF(AE47&lt;'ModelParams Lp'!$E$16,2,IF(AE47&lt;'ModelParams Lp'!$F$16,3,IF(AE47&lt;'ModelParams Lp'!$G$16,4,IF(AE47&lt;'ModelParams Lp'!$H$16,5,6)))))))</f>
        <v>#DIV/0!</v>
      </c>
      <c r="AG47" s="76" t="e">
        <f ca="1">IF($AF47&gt;1,0,OFFSET('ModelParams Lp'!$C$12,0,-'Sound Pressure'!$AF47))</f>
        <v>#DIV/0!</v>
      </c>
      <c r="AH47" s="76" t="e">
        <f ca="1">IF($AF47&gt;2,0,OFFSET('ModelParams Lp'!$D$12,0,-'Sound Pressure'!$AF47))</f>
        <v>#DIV/0!</v>
      </c>
      <c r="AI47" s="76" t="e">
        <f ca="1">IF($AF47&gt;3,0,OFFSET('ModelParams Lp'!$E$12,0,-'Sound Pressure'!$AF47))</f>
        <v>#DIV/0!</v>
      </c>
      <c r="AJ47" s="76" t="e">
        <f ca="1">IF($AF47&gt;4,0,OFFSET('ModelParams Lp'!$F$12,0,-'Sound Pressure'!$AF47))</f>
        <v>#DIV/0!</v>
      </c>
      <c r="AK47" s="76" t="e">
        <f ca="1">IF($AF47&gt;3,0,OFFSET('ModelParams Lp'!$G$12,0,-'Sound Pressure'!$AF47))</f>
        <v>#DIV/0!</v>
      </c>
      <c r="AL47" s="76" t="e">
        <f ca="1">IF($AF47&gt;5,0,OFFSET('ModelParams Lp'!$H$12,0,-'Sound Pressure'!$AF47))</f>
        <v>#DIV/0!</v>
      </c>
      <c r="AM47" s="76" t="e">
        <f ca="1">IF($AF47&gt;6,0,OFFSET('ModelParams Lp'!$I$12,0,-'Sound Pressure'!$AF47))</f>
        <v>#DIV/0!</v>
      </c>
      <c r="AN47" s="76" t="e">
        <f ca="1">IF($AF47&gt;7,0,IF($AF$4&lt;0,3,OFFSET('ModelParams Lp'!$J$12,0,-'Sound Pressure'!$AF47)))</f>
        <v>#DIV/0!</v>
      </c>
      <c r="AO47" s="76" t="e">
        <f t="shared" si="6"/>
        <v>#DIV/0!</v>
      </c>
      <c r="AP47" s="76" t="e">
        <f t="shared" si="6"/>
        <v>#DIV/0!</v>
      </c>
      <c r="AQ47" s="76" t="e">
        <f t="shared" si="6"/>
        <v>#DIV/0!</v>
      </c>
      <c r="AR47" s="76" t="e">
        <f t="shared" si="6"/>
        <v>#DIV/0!</v>
      </c>
      <c r="AS47" s="76" t="e">
        <f t="shared" si="6"/>
        <v>#DIV/0!</v>
      </c>
      <c r="AT47" s="76" t="e">
        <f t="shared" si="6"/>
        <v>#DIV/0!</v>
      </c>
      <c r="AU47" s="76" t="e">
        <f t="shared" si="6"/>
        <v>#DIV/0!</v>
      </c>
      <c r="AV47" s="76" t="e">
        <f t="shared" si="6"/>
        <v>#DIV/0!</v>
      </c>
      <c r="AW47" s="76">
        <f>'ModelParams Lp'!B$22</f>
        <v>4</v>
      </c>
      <c r="AX47" s="76">
        <f>'ModelParams Lp'!C$22</f>
        <v>2</v>
      </c>
      <c r="AY47" s="76">
        <f>'ModelParams Lp'!D$22</f>
        <v>1</v>
      </c>
      <c r="AZ47" s="76">
        <f>'ModelParams Lp'!E$22</f>
        <v>0</v>
      </c>
      <c r="BA47" s="76">
        <f>'ModelParams Lp'!F$22</f>
        <v>0</v>
      </c>
      <c r="BB47" s="76">
        <f>'ModelParams Lp'!G$22</f>
        <v>0</v>
      </c>
      <c r="BC47" s="76">
        <f>'ModelParams Lp'!H$22</f>
        <v>0</v>
      </c>
      <c r="BD47" s="76">
        <f>'ModelParams Lp'!I$22</f>
        <v>0</v>
      </c>
      <c r="BE47" s="76" t="e">
        <f>-10*LOG(2/(4*PI()*2^2)+4/(0.163*(Calcul!$J52*Calcul!$K52)/VLOOKUP(Calcul!$H52,'ModelParams Lp'!$E$37:$F$39,2,0)))</f>
        <v>#N/A</v>
      </c>
      <c r="BF47" s="76" t="e">
        <f>-10*LOG(2/(4*PI()*2^2)+4/(0.163*(Calcul!$J52*Calcul!$K52)/VLOOKUP(Calcul!$H52,'ModelParams Lp'!$E$37:$F$39,2,0)))</f>
        <v>#N/A</v>
      </c>
      <c r="BG47" s="76" t="e">
        <f>-10*LOG(2/(4*PI()*2^2)+4/(0.163*(Calcul!$J52*Calcul!$K52)/VLOOKUP(Calcul!$H52,'ModelParams Lp'!$E$37:$F$39,2,0)))</f>
        <v>#N/A</v>
      </c>
      <c r="BH47" s="76" t="e">
        <f>-10*LOG(2/(4*PI()*2^2)+4/(0.163*(Calcul!$J52*Calcul!$K52)/VLOOKUP(Calcul!$H52,'ModelParams Lp'!$E$37:$F$39,2,0)))</f>
        <v>#N/A</v>
      </c>
      <c r="BI47" s="76" t="e">
        <f>-10*LOG(2/(4*PI()*2^2)+4/(0.163*(Calcul!$J52*Calcul!$K52)/VLOOKUP(Calcul!$H52,'ModelParams Lp'!$E$37:$F$39,2,0)))</f>
        <v>#N/A</v>
      </c>
      <c r="BJ47" s="76" t="e">
        <f>-10*LOG(2/(4*PI()*2^2)+4/(0.163*(Calcul!$J52*Calcul!$K52)/VLOOKUP(Calcul!$H52,'ModelParams Lp'!$E$37:$F$39,2,0)))</f>
        <v>#N/A</v>
      </c>
      <c r="BK47" s="76" t="e">
        <f>-10*LOG(2/(4*PI()*2^2)+4/(0.163*(Calcul!$J52*Calcul!$K52)/VLOOKUP(Calcul!$H52,'ModelParams Lp'!$E$37:$F$39,2,0)))</f>
        <v>#N/A</v>
      </c>
      <c r="BL47" s="76" t="e">
        <f>-10*LOG(2/(4*PI()*2^2)+4/(0.163*(Calcul!$J52*Calcul!$K52)/VLOOKUP(Calcul!$H52,'ModelParams Lp'!$E$37:$F$39,2,0)))</f>
        <v>#N/A</v>
      </c>
      <c r="BM47" s="76" t="e">
        <f>VLOOKUP(Calcul!$I52,'ModelParams Lp'!$D$28:$O$32,5,0)+BE47</f>
        <v>#N/A</v>
      </c>
      <c r="BN47" s="76" t="e">
        <f>VLOOKUP(Calcul!$I52,'ModelParams Lp'!$D$28:$O$32,6,0)+BF47</f>
        <v>#N/A</v>
      </c>
      <c r="BO47" s="76" t="e">
        <f>VLOOKUP(Calcul!$I52,'ModelParams Lp'!$D$28:$O$32,7,0)+BG47</f>
        <v>#N/A</v>
      </c>
      <c r="BP47" s="76" t="e">
        <f>VLOOKUP(Calcul!$I52,'ModelParams Lp'!$D$28:$O$32,8,0)+BH47</f>
        <v>#N/A</v>
      </c>
      <c r="BQ47" s="76" t="e">
        <f>VLOOKUP(Calcul!$I52,'ModelParams Lp'!$D$28:$O$32,9,0)+BI47</f>
        <v>#N/A</v>
      </c>
      <c r="BR47" s="76" t="e">
        <f>VLOOKUP(Calcul!$I52,'ModelParams Lp'!$D$28:$O$32,10,0)+BJ47</f>
        <v>#N/A</v>
      </c>
      <c r="BS47" s="76" t="e">
        <f>VLOOKUP(Calcul!$I52,'ModelParams Lp'!$D$28:$O$32,11,0)+BK47</f>
        <v>#N/A</v>
      </c>
      <c r="BT47" s="76" t="e">
        <f>VLOOKUP(Calcul!$I52,'ModelParams Lp'!$D$28:$O$32,12,0)+BL47</f>
        <v>#N/A</v>
      </c>
      <c r="BU47" s="75" t="e">
        <f t="shared" ca="1" si="7"/>
        <v>#DIV/0!</v>
      </c>
      <c r="BV47" s="75" t="e">
        <f t="shared" ca="1" si="8"/>
        <v>#DIV/0!</v>
      </c>
      <c r="BW47" s="75" t="e">
        <f t="shared" ca="1" si="9"/>
        <v>#DIV/0!</v>
      </c>
      <c r="BX47" s="75" t="e">
        <f t="shared" ca="1" si="10"/>
        <v>#DIV/0!</v>
      </c>
      <c r="BY47" s="75" t="e">
        <f t="shared" ca="1" si="11"/>
        <v>#DIV/0!</v>
      </c>
      <c r="BZ47" s="75" t="e">
        <f t="shared" ca="1" si="12"/>
        <v>#DIV/0!</v>
      </c>
      <c r="CA47" s="75" t="e">
        <f t="shared" ca="1" si="13"/>
        <v>#DIV/0!</v>
      </c>
      <c r="CB47" s="75" t="e">
        <f t="shared" ca="1" si="14"/>
        <v>#DIV/0!</v>
      </c>
      <c r="CC47" s="26" t="e">
        <f ca="1">10*LOG10(IF(BU47="",0,POWER(10,((BU47+'ModelParams Lw'!$O$4)/10))) +IF(BV47="",0,POWER(10,((BV47+'ModelParams Lw'!$P$4)/10))) +IF(BW47="",0,POWER(10,((BW47+'ModelParams Lw'!$Q$4)/10))) +IF(BX47="",0,POWER(10,((BX47+'ModelParams Lw'!$R$4)/10))) +IF(BY47="",0,POWER(10,((BY47+'ModelParams Lw'!$S$4)/10))) +IF(BZ47="",0,POWER(10,((BZ47+'ModelParams Lw'!$T$4)/10))) +IF(CA47="",0,POWER(10,((CA47+'ModelParams Lw'!$U$4)/10)))+IF(CB47="",0,POWER(10,((CB47+'ModelParams Lw'!$V$4)/10))))</f>
        <v>#DIV/0!</v>
      </c>
      <c r="CD47" s="26" t="e">
        <f t="shared" ca="1" si="15"/>
        <v>#DIV/0!</v>
      </c>
      <c r="CE47" s="26" t="e">
        <f ca="1">(BU47-'ModelParams Lw'!O$10)/'ModelParams Lw'!O$11</f>
        <v>#DIV/0!</v>
      </c>
      <c r="CF47" s="26" t="e">
        <f ca="1">(BV47-'ModelParams Lw'!P$10)/'ModelParams Lw'!P$11</f>
        <v>#DIV/0!</v>
      </c>
      <c r="CG47" s="26" t="e">
        <f ca="1">(BW47-'ModelParams Lw'!Q$10)/'ModelParams Lw'!Q$11</f>
        <v>#DIV/0!</v>
      </c>
      <c r="CH47" s="26" t="e">
        <f ca="1">(BX47-'ModelParams Lw'!R$10)/'ModelParams Lw'!R$11</f>
        <v>#DIV/0!</v>
      </c>
      <c r="CI47" s="26" t="e">
        <f ca="1">(BY47-'ModelParams Lw'!S$10)/'ModelParams Lw'!S$11</f>
        <v>#DIV/0!</v>
      </c>
      <c r="CJ47" s="26" t="e">
        <f ca="1">(BZ47-'ModelParams Lw'!T$10)/'ModelParams Lw'!T$11</f>
        <v>#DIV/0!</v>
      </c>
      <c r="CK47" s="26" t="e">
        <f ca="1">(CA47-'ModelParams Lw'!U$10)/'ModelParams Lw'!U$11</f>
        <v>#DIV/0!</v>
      </c>
      <c r="CL47" s="26" t="e">
        <f ca="1">(CB47-'ModelParams Lw'!V$10)/'ModelParams Lw'!V$11</f>
        <v>#DIV/0!</v>
      </c>
      <c r="CM47" s="75" t="e">
        <f t="shared" si="16"/>
        <v>#DIV/0!</v>
      </c>
      <c r="CN47" s="75" t="e">
        <f t="shared" si="17"/>
        <v>#DIV/0!</v>
      </c>
      <c r="CO47" s="75" t="e">
        <f t="shared" si="23"/>
        <v>#DIV/0!</v>
      </c>
      <c r="CP47" s="75" t="e">
        <f t="shared" si="18"/>
        <v>#DIV/0!</v>
      </c>
      <c r="CQ47" s="75" t="e">
        <f t="shared" si="19"/>
        <v>#DIV/0!</v>
      </c>
      <c r="CR47" s="75" t="e">
        <f t="shared" si="20"/>
        <v>#DIV/0!</v>
      </c>
      <c r="CS47" s="75" t="e">
        <f t="shared" si="21"/>
        <v>#DIV/0!</v>
      </c>
      <c r="CT47" s="75" t="e">
        <f t="shared" si="22"/>
        <v>#DIV/0!</v>
      </c>
      <c r="CU47" s="26" t="e">
        <f>10*LOG10(IF(CM47="",0,POWER(10,((CM47+'ModelParams Lw'!$O$4)/10))) +IF(CN47="",0,POWER(10,((CN47+'ModelParams Lw'!$P$4)/10))) +IF(CO47="",0,POWER(10,((CO47+'ModelParams Lw'!$Q$4)/10))) +IF(CP47="",0,POWER(10,((CP47+'ModelParams Lw'!$R$4)/10))) +IF(CQ47="",0,POWER(10,((CQ47+'ModelParams Lw'!$S$4)/10))) +IF(CR47="",0,POWER(10,((CR47+'ModelParams Lw'!$T$4)/10))) +IF(CS47="",0,POWER(10,((CS47+'ModelParams Lw'!$U$4)/10)))+IF(CT47="",0,POWER(10,((CT47+'ModelParams Lw'!$V$4)/10))))</f>
        <v>#DIV/0!</v>
      </c>
      <c r="CV47" s="26" t="e">
        <f t="shared" si="24"/>
        <v>#DIV/0!</v>
      </c>
      <c r="CW47" s="26" t="e">
        <f>(CM47-'ModelParams Lw'!O$10)/'ModelParams Lw'!O$11</f>
        <v>#DIV/0!</v>
      </c>
      <c r="CX47" s="26" t="e">
        <f>(CN47-'ModelParams Lw'!P$10)/'ModelParams Lw'!P$11</f>
        <v>#DIV/0!</v>
      </c>
      <c r="CY47" s="26" t="e">
        <f>(CO47-'ModelParams Lw'!Q$10)/'ModelParams Lw'!Q$11</f>
        <v>#DIV/0!</v>
      </c>
      <c r="CZ47" s="26" t="e">
        <f>(CP47-'ModelParams Lw'!R$10)/'ModelParams Lw'!R$11</f>
        <v>#DIV/0!</v>
      </c>
      <c r="DA47" s="26" t="e">
        <f>(CQ47-'ModelParams Lw'!S$10)/'ModelParams Lw'!S$11</f>
        <v>#DIV/0!</v>
      </c>
      <c r="DB47" s="26" t="e">
        <f>(CR47-'ModelParams Lw'!T$10)/'ModelParams Lw'!T$11</f>
        <v>#DIV/0!</v>
      </c>
      <c r="DC47" s="26" t="e">
        <f>(CS47-'ModelParams Lw'!U$10)/'ModelParams Lw'!U$11</f>
        <v>#DIV/0!</v>
      </c>
      <c r="DD47" s="26" t="e">
        <f>(CT47-'ModelParams Lw'!V$10)/'ModelParams Lw'!V$11</f>
        <v>#DIV/0!</v>
      </c>
    </row>
    <row r="48" spans="1:108" x14ac:dyDescent="0.25">
      <c r="A48" s="13">
        <f>'Sound Power'!B48</f>
        <v>0</v>
      </c>
      <c r="B48" s="13">
        <f>'Sound Power'!D48</f>
        <v>0</v>
      </c>
      <c r="C48" s="13">
        <f>'Sound Power'!E48</f>
        <v>0</v>
      </c>
      <c r="D48" s="13">
        <f>'Sound Power'!F48</f>
        <v>0</v>
      </c>
      <c r="E48" s="76" t="e">
        <f>IF(Calcul!$F50="SA",'Sound Power'!AZ48,'Sound Power'!O48)</f>
        <v>#DIV/0!</v>
      </c>
      <c r="F48" s="76" t="e">
        <f>IF(Calcul!$F50="SA",'Sound Power'!BA48,'Sound Power'!P48)</f>
        <v>#DIV/0!</v>
      </c>
      <c r="G48" s="76" t="e">
        <f>IF(Calcul!$F50="SA",'Sound Power'!BB48,'Sound Power'!Q48)</f>
        <v>#DIV/0!</v>
      </c>
      <c r="H48" s="76" t="e">
        <f>IF(Calcul!$F50="SA",'Sound Power'!BC48,'Sound Power'!R48)</f>
        <v>#DIV/0!</v>
      </c>
      <c r="I48" s="76" t="e">
        <f>IF(Calcul!$F50="SA",'Sound Power'!BD48,'Sound Power'!S48)</f>
        <v>#DIV/0!</v>
      </c>
      <c r="J48" s="76" t="e">
        <f>IF(Calcul!$F50="SA",'Sound Power'!BE48,'Sound Power'!T48)</f>
        <v>#DIV/0!</v>
      </c>
      <c r="K48" s="76" t="e">
        <f>IF(Calcul!$F50="SA",'Sound Power'!BF48,'Sound Power'!U48)</f>
        <v>#DIV/0!</v>
      </c>
      <c r="L48" s="76" t="e">
        <f>IF(Calcul!$F50="SA",'Sound Power'!BG48,'Sound Power'!V48)</f>
        <v>#DIV/0!</v>
      </c>
      <c r="M48" s="76" t="e">
        <f>'Sound Power'!CI48</f>
        <v>#DIV/0!</v>
      </c>
      <c r="N48" s="76" t="e">
        <f>'Sound Power'!CJ48</f>
        <v>#DIV/0!</v>
      </c>
      <c r="O48" s="76" t="e">
        <f>'Sound Power'!CK48</f>
        <v>#DIV/0!</v>
      </c>
      <c r="P48" s="76" t="e">
        <f>'Sound Power'!CL48</f>
        <v>#DIV/0!</v>
      </c>
      <c r="Q48" s="76" t="e">
        <f>'Sound Power'!CM48</f>
        <v>#DIV/0!</v>
      </c>
      <c r="R48" s="76" t="e">
        <f>'Sound Power'!CN48</f>
        <v>#DIV/0!</v>
      </c>
      <c r="S48" s="76" t="e">
        <f>'Sound Power'!CO48</f>
        <v>#DIV/0!</v>
      </c>
      <c r="T48" s="76" t="e">
        <f>'Sound Power'!CP48</f>
        <v>#DIV/0!</v>
      </c>
      <c r="U48" s="73">
        <f t="shared" si="3"/>
        <v>0</v>
      </c>
      <c r="V48" s="73">
        <f t="shared" si="4"/>
        <v>0</v>
      </c>
      <c r="W48" s="76" t="e">
        <f>('ModelParams Lp'!B$4*10^'ModelParams Lp'!B$5*($U48/$V48)^'ModelParams Lp'!B$6)*3</f>
        <v>#DIV/0!</v>
      </c>
      <c r="X48" s="76" t="e">
        <f>('ModelParams Lp'!C$4*10^'ModelParams Lp'!C$5*($U48/$V48)^'ModelParams Lp'!C$6)*3</f>
        <v>#DIV/0!</v>
      </c>
      <c r="Y48" s="76" t="e">
        <f>('ModelParams Lp'!D$4*10^'ModelParams Lp'!D$5*($U48/$V48)^'ModelParams Lp'!D$6)*3</f>
        <v>#DIV/0!</v>
      </c>
      <c r="Z48" s="76" t="e">
        <f>('ModelParams Lp'!E$4*10^'ModelParams Lp'!E$5*($U48/$V48)^'ModelParams Lp'!E$6)*3</f>
        <v>#DIV/0!</v>
      </c>
      <c r="AA48" s="76" t="e">
        <f>('ModelParams Lp'!F$4*10^'ModelParams Lp'!F$5*($U48/$V48)^'ModelParams Lp'!F$6)*3</f>
        <v>#DIV/0!</v>
      </c>
      <c r="AB48" s="76" t="e">
        <f>('ModelParams Lp'!G$4*10^'ModelParams Lp'!G$5*($U48/$V48)^'ModelParams Lp'!G$6)*3</f>
        <v>#DIV/0!</v>
      </c>
      <c r="AC48" s="76" t="e">
        <f>('ModelParams Lp'!H$4*10^'ModelParams Lp'!H$5*($U48/$V48)^'ModelParams Lp'!H$6)*3</f>
        <v>#DIV/0!</v>
      </c>
      <c r="AD48" s="76" t="e">
        <f>('ModelParams Lp'!I$4*10^'ModelParams Lp'!I$5*($U48/$V48)^'ModelParams Lp'!I$6)*3</f>
        <v>#DIV/0!</v>
      </c>
      <c r="AE48" s="62" t="e">
        <f t="shared" si="5"/>
        <v>#DIV/0!</v>
      </c>
      <c r="AF48" s="62" t="e">
        <f>IF(AE48&lt;'ModelParams Lp'!$B$16,-1,IF(AE48&lt;'ModelParams Lp'!$C$16,0,IF(AE48&lt;'ModelParams Lp'!$D$16,1,IF(AE48&lt;'ModelParams Lp'!$E$16,2,IF(AE48&lt;'ModelParams Lp'!$F$16,3,IF(AE48&lt;'ModelParams Lp'!$G$16,4,IF(AE48&lt;'ModelParams Lp'!$H$16,5,6)))))))</f>
        <v>#DIV/0!</v>
      </c>
      <c r="AG48" s="76" t="e">
        <f ca="1">IF($AF48&gt;1,0,OFFSET('ModelParams Lp'!$C$12,0,-'Sound Pressure'!$AF48))</f>
        <v>#DIV/0!</v>
      </c>
      <c r="AH48" s="76" t="e">
        <f ca="1">IF($AF48&gt;2,0,OFFSET('ModelParams Lp'!$D$12,0,-'Sound Pressure'!$AF48))</f>
        <v>#DIV/0!</v>
      </c>
      <c r="AI48" s="76" t="e">
        <f ca="1">IF($AF48&gt;3,0,OFFSET('ModelParams Lp'!$E$12,0,-'Sound Pressure'!$AF48))</f>
        <v>#DIV/0!</v>
      </c>
      <c r="AJ48" s="76" t="e">
        <f ca="1">IF($AF48&gt;4,0,OFFSET('ModelParams Lp'!$F$12,0,-'Sound Pressure'!$AF48))</f>
        <v>#DIV/0!</v>
      </c>
      <c r="AK48" s="76" t="e">
        <f ca="1">IF($AF48&gt;3,0,OFFSET('ModelParams Lp'!$G$12,0,-'Sound Pressure'!$AF48))</f>
        <v>#DIV/0!</v>
      </c>
      <c r="AL48" s="76" t="e">
        <f ca="1">IF($AF48&gt;5,0,OFFSET('ModelParams Lp'!$H$12,0,-'Sound Pressure'!$AF48))</f>
        <v>#DIV/0!</v>
      </c>
      <c r="AM48" s="76" t="e">
        <f ca="1">IF($AF48&gt;6,0,OFFSET('ModelParams Lp'!$I$12,0,-'Sound Pressure'!$AF48))</f>
        <v>#DIV/0!</v>
      </c>
      <c r="AN48" s="76" t="e">
        <f ca="1">IF($AF48&gt;7,0,IF($AF$4&lt;0,3,OFFSET('ModelParams Lp'!$J$12,0,-'Sound Pressure'!$AF48)))</f>
        <v>#DIV/0!</v>
      </c>
      <c r="AO48" s="76" t="e">
        <f t="shared" si="6"/>
        <v>#DIV/0!</v>
      </c>
      <c r="AP48" s="76" t="e">
        <f t="shared" si="6"/>
        <v>#DIV/0!</v>
      </c>
      <c r="AQ48" s="76" t="e">
        <f t="shared" si="6"/>
        <v>#DIV/0!</v>
      </c>
      <c r="AR48" s="76" t="e">
        <f t="shared" si="6"/>
        <v>#DIV/0!</v>
      </c>
      <c r="AS48" s="76" t="e">
        <f t="shared" si="6"/>
        <v>#DIV/0!</v>
      </c>
      <c r="AT48" s="76" t="e">
        <f t="shared" si="6"/>
        <v>#DIV/0!</v>
      </c>
      <c r="AU48" s="76" t="e">
        <f t="shared" si="6"/>
        <v>#DIV/0!</v>
      </c>
      <c r="AV48" s="76" t="e">
        <f t="shared" si="6"/>
        <v>#DIV/0!</v>
      </c>
      <c r="AW48" s="76">
        <f>'ModelParams Lp'!B$22</f>
        <v>4</v>
      </c>
      <c r="AX48" s="76">
        <f>'ModelParams Lp'!C$22</f>
        <v>2</v>
      </c>
      <c r="AY48" s="76">
        <f>'ModelParams Lp'!D$22</f>
        <v>1</v>
      </c>
      <c r="AZ48" s="76">
        <f>'ModelParams Lp'!E$22</f>
        <v>0</v>
      </c>
      <c r="BA48" s="76">
        <f>'ModelParams Lp'!F$22</f>
        <v>0</v>
      </c>
      <c r="BB48" s="76">
        <f>'ModelParams Lp'!G$22</f>
        <v>0</v>
      </c>
      <c r="BC48" s="76">
        <f>'ModelParams Lp'!H$22</f>
        <v>0</v>
      </c>
      <c r="BD48" s="76">
        <f>'ModelParams Lp'!I$22</f>
        <v>0</v>
      </c>
      <c r="BE48" s="76" t="e">
        <f>-10*LOG(2/(4*PI()*2^2)+4/(0.163*(Calcul!$J53*Calcul!$K53)/VLOOKUP(Calcul!$H53,'ModelParams Lp'!$E$37:$F$39,2,0)))</f>
        <v>#N/A</v>
      </c>
      <c r="BF48" s="76" t="e">
        <f>-10*LOG(2/(4*PI()*2^2)+4/(0.163*(Calcul!$J53*Calcul!$K53)/VLOOKUP(Calcul!$H53,'ModelParams Lp'!$E$37:$F$39,2,0)))</f>
        <v>#N/A</v>
      </c>
      <c r="BG48" s="76" t="e">
        <f>-10*LOG(2/(4*PI()*2^2)+4/(0.163*(Calcul!$J53*Calcul!$K53)/VLOOKUP(Calcul!$H53,'ModelParams Lp'!$E$37:$F$39,2,0)))</f>
        <v>#N/A</v>
      </c>
      <c r="BH48" s="76" t="e">
        <f>-10*LOG(2/(4*PI()*2^2)+4/(0.163*(Calcul!$J53*Calcul!$K53)/VLOOKUP(Calcul!$H53,'ModelParams Lp'!$E$37:$F$39,2,0)))</f>
        <v>#N/A</v>
      </c>
      <c r="BI48" s="76" t="e">
        <f>-10*LOG(2/(4*PI()*2^2)+4/(0.163*(Calcul!$J53*Calcul!$K53)/VLOOKUP(Calcul!$H53,'ModelParams Lp'!$E$37:$F$39,2,0)))</f>
        <v>#N/A</v>
      </c>
      <c r="BJ48" s="76" t="e">
        <f>-10*LOG(2/(4*PI()*2^2)+4/(0.163*(Calcul!$J53*Calcul!$K53)/VLOOKUP(Calcul!$H53,'ModelParams Lp'!$E$37:$F$39,2,0)))</f>
        <v>#N/A</v>
      </c>
      <c r="BK48" s="76" t="e">
        <f>-10*LOG(2/(4*PI()*2^2)+4/(0.163*(Calcul!$J53*Calcul!$K53)/VLOOKUP(Calcul!$H53,'ModelParams Lp'!$E$37:$F$39,2,0)))</f>
        <v>#N/A</v>
      </c>
      <c r="BL48" s="76" t="e">
        <f>-10*LOG(2/(4*PI()*2^2)+4/(0.163*(Calcul!$J53*Calcul!$K53)/VLOOKUP(Calcul!$H53,'ModelParams Lp'!$E$37:$F$39,2,0)))</f>
        <v>#N/A</v>
      </c>
      <c r="BM48" s="76" t="e">
        <f>VLOOKUP(Calcul!$I53,'ModelParams Lp'!$D$28:$O$32,5,0)+BE48</f>
        <v>#N/A</v>
      </c>
      <c r="BN48" s="76" t="e">
        <f>VLOOKUP(Calcul!$I53,'ModelParams Lp'!$D$28:$O$32,6,0)+BF48</f>
        <v>#N/A</v>
      </c>
      <c r="BO48" s="76" t="e">
        <f>VLOOKUP(Calcul!$I53,'ModelParams Lp'!$D$28:$O$32,7,0)+BG48</f>
        <v>#N/A</v>
      </c>
      <c r="BP48" s="76" t="e">
        <f>VLOOKUP(Calcul!$I53,'ModelParams Lp'!$D$28:$O$32,8,0)+BH48</f>
        <v>#N/A</v>
      </c>
      <c r="BQ48" s="76" t="e">
        <f>VLOOKUP(Calcul!$I53,'ModelParams Lp'!$D$28:$O$32,9,0)+BI48</f>
        <v>#N/A</v>
      </c>
      <c r="BR48" s="76" t="e">
        <f>VLOOKUP(Calcul!$I53,'ModelParams Lp'!$D$28:$O$32,10,0)+BJ48</f>
        <v>#N/A</v>
      </c>
      <c r="BS48" s="76" t="e">
        <f>VLOOKUP(Calcul!$I53,'ModelParams Lp'!$D$28:$O$32,11,0)+BK48</f>
        <v>#N/A</v>
      </c>
      <c r="BT48" s="76" t="e">
        <f>VLOOKUP(Calcul!$I53,'ModelParams Lp'!$D$28:$O$32,12,0)+BL48</f>
        <v>#N/A</v>
      </c>
      <c r="BU48" s="75" t="e">
        <f t="shared" ca="1" si="7"/>
        <v>#DIV/0!</v>
      </c>
      <c r="BV48" s="75" t="e">
        <f t="shared" ca="1" si="8"/>
        <v>#DIV/0!</v>
      </c>
      <c r="BW48" s="75" t="e">
        <f t="shared" ca="1" si="9"/>
        <v>#DIV/0!</v>
      </c>
      <c r="BX48" s="75" t="e">
        <f t="shared" ca="1" si="10"/>
        <v>#DIV/0!</v>
      </c>
      <c r="BY48" s="75" t="e">
        <f t="shared" ca="1" si="11"/>
        <v>#DIV/0!</v>
      </c>
      <c r="BZ48" s="75" t="e">
        <f t="shared" ca="1" si="12"/>
        <v>#DIV/0!</v>
      </c>
      <c r="CA48" s="75" t="e">
        <f t="shared" ca="1" si="13"/>
        <v>#DIV/0!</v>
      </c>
      <c r="CB48" s="75" t="e">
        <f t="shared" ca="1" si="14"/>
        <v>#DIV/0!</v>
      </c>
      <c r="CC48" s="26" t="e">
        <f ca="1">10*LOG10(IF(BU48="",0,POWER(10,((BU48+'ModelParams Lw'!$O$4)/10))) +IF(BV48="",0,POWER(10,((BV48+'ModelParams Lw'!$P$4)/10))) +IF(BW48="",0,POWER(10,((BW48+'ModelParams Lw'!$Q$4)/10))) +IF(BX48="",0,POWER(10,((BX48+'ModelParams Lw'!$R$4)/10))) +IF(BY48="",0,POWER(10,((BY48+'ModelParams Lw'!$S$4)/10))) +IF(BZ48="",0,POWER(10,((BZ48+'ModelParams Lw'!$T$4)/10))) +IF(CA48="",0,POWER(10,((CA48+'ModelParams Lw'!$U$4)/10)))+IF(CB48="",0,POWER(10,((CB48+'ModelParams Lw'!$V$4)/10))))</f>
        <v>#DIV/0!</v>
      </c>
      <c r="CD48" s="26" t="e">
        <f t="shared" ca="1" si="15"/>
        <v>#DIV/0!</v>
      </c>
      <c r="CE48" s="26" t="e">
        <f ca="1">(BU48-'ModelParams Lw'!O$10)/'ModelParams Lw'!O$11</f>
        <v>#DIV/0!</v>
      </c>
      <c r="CF48" s="26" t="e">
        <f ca="1">(BV48-'ModelParams Lw'!P$10)/'ModelParams Lw'!P$11</f>
        <v>#DIV/0!</v>
      </c>
      <c r="CG48" s="26" t="e">
        <f ca="1">(BW48-'ModelParams Lw'!Q$10)/'ModelParams Lw'!Q$11</f>
        <v>#DIV/0!</v>
      </c>
      <c r="CH48" s="26" t="e">
        <f ca="1">(BX48-'ModelParams Lw'!R$10)/'ModelParams Lw'!R$11</f>
        <v>#DIV/0!</v>
      </c>
      <c r="CI48" s="26" t="e">
        <f ca="1">(BY48-'ModelParams Lw'!S$10)/'ModelParams Lw'!S$11</f>
        <v>#DIV/0!</v>
      </c>
      <c r="CJ48" s="26" t="e">
        <f ca="1">(BZ48-'ModelParams Lw'!T$10)/'ModelParams Lw'!T$11</f>
        <v>#DIV/0!</v>
      </c>
      <c r="CK48" s="26" t="e">
        <f ca="1">(CA48-'ModelParams Lw'!U$10)/'ModelParams Lw'!U$11</f>
        <v>#DIV/0!</v>
      </c>
      <c r="CL48" s="26" t="e">
        <f ca="1">(CB48-'ModelParams Lw'!V$10)/'ModelParams Lw'!V$11</f>
        <v>#DIV/0!</v>
      </c>
      <c r="CM48" s="75" t="e">
        <f t="shared" si="16"/>
        <v>#DIV/0!</v>
      </c>
      <c r="CN48" s="75" t="e">
        <f t="shared" si="17"/>
        <v>#DIV/0!</v>
      </c>
      <c r="CO48" s="75" t="e">
        <f t="shared" si="23"/>
        <v>#DIV/0!</v>
      </c>
      <c r="CP48" s="75" t="e">
        <f t="shared" si="18"/>
        <v>#DIV/0!</v>
      </c>
      <c r="CQ48" s="75" t="e">
        <f t="shared" si="19"/>
        <v>#DIV/0!</v>
      </c>
      <c r="CR48" s="75" t="e">
        <f t="shared" si="20"/>
        <v>#DIV/0!</v>
      </c>
      <c r="CS48" s="75" t="e">
        <f t="shared" si="21"/>
        <v>#DIV/0!</v>
      </c>
      <c r="CT48" s="75" t="e">
        <f t="shared" si="22"/>
        <v>#DIV/0!</v>
      </c>
      <c r="CU48" s="26" t="e">
        <f>10*LOG10(IF(CM48="",0,POWER(10,((CM48+'ModelParams Lw'!$O$4)/10))) +IF(CN48="",0,POWER(10,((CN48+'ModelParams Lw'!$P$4)/10))) +IF(CO48="",0,POWER(10,((CO48+'ModelParams Lw'!$Q$4)/10))) +IF(CP48="",0,POWER(10,((CP48+'ModelParams Lw'!$R$4)/10))) +IF(CQ48="",0,POWER(10,((CQ48+'ModelParams Lw'!$S$4)/10))) +IF(CR48="",0,POWER(10,((CR48+'ModelParams Lw'!$T$4)/10))) +IF(CS48="",0,POWER(10,((CS48+'ModelParams Lw'!$U$4)/10)))+IF(CT48="",0,POWER(10,((CT48+'ModelParams Lw'!$V$4)/10))))</f>
        <v>#DIV/0!</v>
      </c>
      <c r="CV48" s="26" t="e">
        <f t="shared" si="24"/>
        <v>#DIV/0!</v>
      </c>
      <c r="CW48" s="26" t="e">
        <f>(CM48-'ModelParams Lw'!O$10)/'ModelParams Lw'!O$11</f>
        <v>#DIV/0!</v>
      </c>
      <c r="CX48" s="26" t="e">
        <f>(CN48-'ModelParams Lw'!P$10)/'ModelParams Lw'!P$11</f>
        <v>#DIV/0!</v>
      </c>
      <c r="CY48" s="26" t="e">
        <f>(CO48-'ModelParams Lw'!Q$10)/'ModelParams Lw'!Q$11</f>
        <v>#DIV/0!</v>
      </c>
      <c r="CZ48" s="26" t="e">
        <f>(CP48-'ModelParams Lw'!R$10)/'ModelParams Lw'!R$11</f>
        <v>#DIV/0!</v>
      </c>
      <c r="DA48" s="26" t="e">
        <f>(CQ48-'ModelParams Lw'!S$10)/'ModelParams Lw'!S$11</f>
        <v>#DIV/0!</v>
      </c>
      <c r="DB48" s="26" t="e">
        <f>(CR48-'ModelParams Lw'!T$10)/'ModelParams Lw'!T$11</f>
        <v>#DIV/0!</v>
      </c>
      <c r="DC48" s="26" t="e">
        <f>(CS48-'ModelParams Lw'!U$10)/'ModelParams Lw'!U$11</f>
        <v>#DIV/0!</v>
      </c>
      <c r="DD48" s="26" t="e">
        <f>(CT48-'ModelParams Lw'!V$10)/'ModelParams Lw'!V$11</f>
        <v>#DIV/0!</v>
      </c>
    </row>
    <row r="49" spans="1:108" x14ac:dyDescent="0.25">
      <c r="A49" s="13">
        <f>'Sound Power'!B49</f>
        <v>0</v>
      </c>
      <c r="B49" s="13">
        <f>'Sound Power'!D49</f>
        <v>0</v>
      </c>
      <c r="C49" s="13">
        <f>'Sound Power'!E49</f>
        <v>0</v>
      </c>
      <c r="D49" s="13">
        <f>'Sound Power'!F49</f>
        <v>0</v>
      </c>
      <c r="E49" s="76" t="e">
        <f>IF(Calcul!$F51="SA",'Sound Power'!AZ49,'Sound Power'!O49)</f>
        <v>#DIV/0!</v>
      </c>
      <c r="F49" s="76" t="e">
        <f>IF(Calcul!$F51="SA",'Sound Power'!BA49,'Sound Power'!P49)</f>
        <v>#DIV/0!</v>
      </c>
      <c r="G49" s="76" t="e">
        <f>IF(Calcul!$F51="SA",'Sound Power'!BB49,'Sound Power'!Q49)</f>
        <v>#DIV/0!</v>
      </c>
      <c r="H49" s="76" t="e">
        <f>IF(Calcul!$F51="SA",'Sound Power'!BC49,'Sound Power'!R49)</f>
        <v>#DIV/0!</v>
      </c>
      <c r="I49" s="76" t="e">
        <f>IF(Calcul!$F51="SA",'Sound Power'!BD49,'Sound Power'!S49)</f>
        <v>#DIV/0!</v>
      </c>
      <c r="J49" s="76" t="e">
        <f>IF(Calcul!$F51="SA",'Sound Power'!BE49,'Sound Power'!T49)</f>
        <v>#DIV/0!</v>
      </c>
      <c r="K49" s="76" t="e">
        <f>IF(Calcul!$F51="SA",'Sound Power'!BF49,'Sound Power'!U49)</f>
        <v>#DIV/0!</v>
      </c>
      <c r="L49" s="76" t="e">
        <f>IF(Calcul!$F51="SA",'Sound Power'!BG49,'Sound Power'!V49)</f>
        <v>#DIV/0!</v>
      </c>
      <c r="M49" s="76" t="e">
        <f>'Sound Power'!CI49</f>
        <v>#DIV/0!</v>
      </c>
      <c r="N49" s="76" t="e">
        <f>'Sound Power'!CJ49</f>
        <v>#DIV/0!</v>
      </c>
      <c r="O49" s="76" t="e">
        <f>'Sound Power'!CK49</f>
        <v>#DIV/0!</v>
      </c>
      <c r="P49" s="76" t="e">
        <f>'Sound Power'!CL49</f>
        <v>#DIV/0!</v>
      </c>
      <c r="Q49" s="76" t="e">
        <f>'Sound Power'!CM49</f>
        <v>#DIV/0!</v>
      </c>
      <c r="R49" s="76" t="e">
        <f>'Sound Power'!CN49</f>
        <v>#DIV/0!</v>
      </c>
      <c r="S49" s="76" t="e">
        <f>'Sound Power'!CO49</f>
        <v>#DIV/0!</v>
      </c>
      <c r="T49" s="76" t="e">
        <f>'Sound Power'!CP49</f>
        <v>#DIV/0!</v>
      </c>
      <c r="U49" s="73">
        <f t="shared" si="3"/>
        <v>0</v>
      </c>
      <c r="V49" s="73">
        <f t="shared" si="4"/>
        <v>0</v>
      </c>
      <c r="W49" s="76" t="e">
        <f>('ModelParams Lp'!B$4*10^'ModelParams Lp'!B$5*($U49/$V49)^'ModelParams Lp'!B$6)*3</f>
        <v>#DIV/0!</v>
      </c>
      <c r="X49" s="76" t="e">
        <f>('ModelParams Lp'!C$4*10^'ModelParams Lp'!C$5*($U49/$V49)^'ModelParams Lp'!C$6)*3</f>
        <v>#DIV/0!</v>
      </c>
      <c r="Y49" s="76" t="e">
        <f>('ModelParams Lp'!D$4*10^'ModelParams Lp'!D$5*($U49/$V49)^'ModelParams Lp'!D$6)*3</f>
        <v>#DIV/0!</v>
      </c>
      <c r="Z49" s="76" t="e">
        <f>('ModelParams Lp'!E$4*10^'ModelParams Lp'!E$5*($U49/$V49)^'ModelParams Lp'!E$6)*3</f>
        <v>#DIV/0!</v>
      </c>
      <c r="AA49" s="76" t="e">
        <f>('ModelParams Lp'!F$4*10^'ModelParams Lp'!F$5*($U49/$V49)^'ModelParams Lp'!F$6)*3</f>
        <v>#DIV/0!</v>
      </c>
      <c r="AB49" s="76" t="e">
        <f>('ModelParams Lp'!G$4*10^'ModelParams Lp'!G$5*($U49/$V49)^'ModelParams Lp'!G$6)*3</f>
        <v>#DIV/0!</v>
      </c>
      <c r="AC49" s="76" t="e">
        <f>('ModelParams Lp'!H$4*10^'ModelParams Lp'!H$5*($U49/$V49)^'ModelParams Lp'!H$6)*3</f>
        <v>#DIV/0!</v>
      </c>
      <c r="AD49" s="76" t="e">
        <f>('ModelParams Lp'!I$4*10^'ModelParams Lp'!I$5*($U49/$V49)^'ModelParams Lp'!I$6)*3</f>
        <v>#DIV/0!</v>
      </c>
      <c r="AE49" s="62" t="e">
        <f t="shared" si="5"/>
        <v>#DIV/0!</v>
      </c>
      <c r="AF49" s="62" t="e">
        <f>IF(AE49&lt;'ModelParams Lp'!$B$16,-1,IF(AE49&lt;'ModelParams Lp'!$C$16,0,IF(AE49&lt;'ModelParams Lp'!$D$16,1,IF(AE49&lt;'ModelParams Lp'!$E$16,2,IF(AE49&lt;'ModelParams Lp'!$F$16,3,IF(AE49&lt;'ModelParams Lp'!$G$16,4,IF(AE49&lt;'ModelParams Lp'!$H$16,5,6)))))))</f>
        <v>#DIV/0!</v>
      </c>
      <c r="AG49" s="76" t="e">
        <f ca="1">IF($AF49&gt;1,0,OFFSET('ModelParams Lp'!$C$12,0,-'Sound Pressure'!$AF49))</f>
        <v>#DIV/0!</v>
      </c>
      <c r="AH49" s="76" t="e">
        <f ca="1">IF($AF49&gt;2,0,OFFSET('ModelParams Lp'!$D$12,0,-'Sound Pressure'!$AF49))</f>
        <v>#DIV/0!</v>
      </c>
      <c r="AI49" s="76" t="e">
        <f ca="1">IF($AF49&gt;3,0,OFFSET('ModelParams Lp'!$E$12,0,-'Sound Pressure'!$AF49))</f>
        <v>#DIV/0!</v>
      </c>
      <c r="AJ49" s="76" t="e">
        <f ca="1">IF($AF49&gt;4,0,OFFSET('ModelParams Lp'!$F$12,0,-'Sound Pressure'!$AF49))</f>
        <v>#DIV/0!</v>
      </c>
      <c r="AK49" s="76" t="e">
        <f ca="1">IF($AF49&gt;3,0,OFFSET('ModelParams Lp'!$G$12,0,-'Sound Pressure'!$AF49))</f>
        <v>#DIV/0!</v>
      </c>
      <c r="AL49" s="76" t="e">
        <f ca="1">IF($AF49&gt;5,0,OFFSET('ModelParams Lp'!$H$12,0,-'Sound Pressure'!$AF49))</f>
        <v>#DIV/0!</v>
      </c>
      <c r="AM49" s="76" t="e">
        <f ca="1">IF($AF49&gt;6,0,OFFSET('ModelParams Lp'!$I$12,0,-'Sound Pressure'!$AF49))</f>
        <v>#DIV/0!</v>
      </c>
      <c r="AN49" s="76" t="e">
        <f ca="1">IF($AF49&gt;7,0,IF($AF$4&lt;0,3,OFFSET('ModelParams Lp'!$J$12,0,-'Sound Pressure'!$AF49)))</f>
        <v>#DIV/0!</v>
      </c>
      <c r="AO49" s="76" t="e">
        <f t="shared" si="6"/>
        <v>#DIV/0!</v>
      </c>
      <c r="AP49" s="76" t="e">
        <f t="shared" si="6"/>
        <v>#DIV/0!</v>
      </c>
      <c r="AQ49" s="76" t="e">
        <f t="shared" si="6"/>
        <v>#DIV/0!</v>
      </c>
      <c r="AR49" s="76" t="e">
        <f t="shared" si="6"/>
        <v>#DIV/0!</v>
      </c>
      <c r="AS49" s="76" t="e">
        <f t="shared" si="6"/>
        <v>#DIV/0!</v>
      </c>
      <c r="AT49" s="76" t="e">
        <f t="shared" si="6"/>
        <v>#DIV/0!</v>
      </c>
      <c r="AU49" s="76" t="e">
        <f t="shared" si="6"/>
        <v>#DIV/0!</v>
      </c>
      <c r="AV49" s="76" t="e">
        <f t="shared" si="6"/>
        <v>#DIV/0!</v>
      </c>
      <c r="AW49" s="76">
        <f>'ModelParams Lp'!B$22</f>
        <v>4</v>
      </c>
      <c r="AX49" s="76">
        <f>'ModelParams Lp'!C$22</f>
        <v>2</v>
      </c>
      <c r="AY49" s="76">
        <f>'ModelParams Lp'!D$22</f>
        <v>1</v>
      </c>
      <c r="AZ49" s="76">
        <f>'ModelParams Lp'!E$22</f>
        <v>0</v>
      </c>
      <c r="BA49" s="76">
        <f>'ModelParams Lp'!F$22</f>
        <v>0</v>
      </c>
      <c r="BB49" s="76">
        <f>'ModelParams Lp'!G$22</f>
        <v>0</v>
      </c>
      <c r="BC49" s="76">
        <f>'ModelParams Lp'!H$22</f>
        <v>0</v>
      </c>
      <c r="BD49" s="76">
        <f>'ModelParams Lp'!I$22</f>
        <v>0</v>
      </c>
      <c r="BE49" s="76" t="e">
        <f>-10*LOG(2/(4*PI()*2^2)+4/(0.163*(Calcul!$J54*Calcul!$K54)/VLOOKUP(Calcul!$H54,'ModelParams Lp'!$E$37:$F$39,2,0)))</f>
        <v>#N/A</v>
      </c>
      <c r="BF49" s="76" t="e">
        <f>-10*LOG(2/(4*PI()*2^2)+4/(0.163*(Calcul!$J54*Calcul!$K54)/VLOOKUP(Calcul!$H54,'ModelParams Lp'!$E$37:$F$39,2,0)))</f>
        <v>#N/A</v>
      </c>
      <c r="BG49" s="76" t="e">
        <f>-10*LOG(2/(4*PI()*2^2)+4/(0.163*(Calcul!$J54*Calcul!$K54)/VLOOKUP(Calcul!$H54,'ModelParams Lp'!$E$37:$F$39,2,0)))</f>
        <v>#N/A</v>
      </c>
      <c r="BH49" s="76" t="e">
        <f>-10*LOG(2/(4*PI()*2^2)+4/(0.163*(Calcul!$J54*Calcul!$K54)/VLOOKUP(Calcul!$H54,'ModelParams Lp'!$E$37:$F$39,2,0)))</f>
        <v>#N/A</v>
      </c>
      <c r="BI49" s="76" t="e">
        <f>-10*LOG(2/(4*PI()*2^2)+4/(0.163*(Calcul!$J54*Calcul!$K54)/VLOOKUP(Calcul!$H54,'ModelParams Lp'!$E$37:$F$39,2,0)))</f>
        <v>#N/A</v>
      </c>
      <c r="BJ49" s="76" t="e">
        <f>-10*LOG(2/(4*PI()*2^2)+4/(0.163*(Calcul!$J54*Calcul!$K54)/VLOOKUP(Calcul!$H54,'ModelParams Lp'!$E$37:$F$39,2,0)))</f>
        <v>#N/A</v>
      </c>
      <c r="BK49" s="76" t="e">
        <f>-10*LOG(2/(4*PI()*2^2)+4/(0.163*(Calcul!$J54*Calcul!$K54)/VLOOKUP(Calcul!$H54,'ModelParams Lp'!$E$37:$F$39,2,0)))</f>
        <v>#N/A</v>
      </c>
      <c r="BL49" s="76" t="e">
        <f>-10*LOG(2/(4*PI()*2^2)+4/(0.163*(Calcul!$J54*Calcul!$K54)/VLOOKUP(Calcul!$H54,'ModelParams Lp'!$E$37:$F$39,2,0)))</f>
        <v>#N/A</v>
      </c>
      <c r="BM49" s="76" t="e">
        <f>VLOOKUP(Calcul!$I54,'ModelParams Lp'!$D$28:$O$32,5,0)+BE49</f>
        <v>#N/A</v>
      </c>
      <c r="BN49" s="76" t="e">
        <f>VLOOKUP(Calcul!$I54,'ModelParams Lp'!$D$28:$O$32,6,0)+BF49</f>
        <v>#N/A</v>
      </c>
      <c r="BO49" s="76" t="e">
        <f>VLOOKUP(Calcul!$I54,'ModelParams Lp'!$D$28:$O$32,7,0)+BG49</f>
        <v>#N/A</v>
      </c>
      <c r="BP49" s="76" t="e">
        <f>VLOOKUP(Calcul!$I54,'ModelParams Lp'!$D$28:$O$32,8,0)+BH49</f>
        <v>#N/A</v>
      </c>
      <c r="BQ49" s="76" t="e">
        <f>VLOOKUP(Calcul!$I54,'ModelParams Lp'!$D$28:$O$32,9,0)+BI49</f>
        <v>#N/A</v>
      </c>
      <c r="BR49" s="76" t="e">
        <f>VLOOKUP(Calcul!$I54,'ModelParams Lp'!$D$28:$O$32,10,0)+BJ49</f>
        <v>#N/A</v>
      </c>
      <c r="BS49" s="76" t="e">
        <f>VLOOKUP(Calcul!$I54,'ModelParams Lp'!$D$28:$O$32,11,0)+BK49</f>
        <v>#N/A</v>
      </c>
      <c r="BT49" s="76" t="e">
        <f>VLOOKUP(Calcul!$I54,'ModelParams Lp'!$D$28:$O$32,12,0)+BL49</f>
        <v>#N/A</v>
      </c>
      <c r="BU49" s="75" t="e">
        <f t="shared" ca="1" si="7"/>
        <v>#DIV/0!</v>
      </c>
      <c r="BV49" s="75" t="e">
        <f t="shared" ca="1" si="8"/>
        <v>#DIV/0!</v>
      </c>
      <c r="BW49" s="75" t="e">
        <f t="shared" ca="1" si="9"/>
        <v>#DIV/0!</v>
      </c>
      <c r="BX49" s="75" t="e">
        <f t="shared" ca="1" si="10"/>
        <v>#DIV/0!</v>
      </c>
      <c r="BY49" s="75" t="e">
        <f t="shared" ca="1" si="11"/>
        <v>#DIV/0!</v>
      </c>
      <c r="BZ49" s="75" t="e">
        <f t="shared" ca="1" si="12"/>
        <v>#DIV/0!</v>
      </c>
      <c r="CA49" s="75" t="e">
        <f t="shared" ca="1" si="13"/>
        <v>#DIV/0!</v>
      </c>
      <c r="CB49" s="75" t="e">
        <f t="shared" ca="1" si="14"/>
        <v>#DIV/0!</v>
      </c>
      <c r="CC49" s="26" t="e">
        <f ca="1">10*LOG10(IF(BU49="",0,POWER(10,((BU49+'ModelParams Lw'!$O$4)/10))) +IF(BV49="",0,POWER(10,((BV49+'ModelParams Lw'!$P$4)/10))) +IF(BW49="",0,POWER(10,((BW49+'ModelParams Lw'!$Q$4)/10))) +IF(BX49="",0,POWER(10,((BX49+'ModelParams Lw'!$R$4)/10))) +IF(BY49="",0,POWER(10,((BY49+'ModelParams Lw'!$S$4)/10))) +IF(BZ49="",0,POWER(10,((BZ49+'ModelParams Lw'!$T$4)/10))) +IF(CA49="",0,POWER(10,((CA49+'ModelParams Lw'!$U$4)/10)))+IF(CB49="",0,POWER(10,((CB49+'ModelParams Lw'!$V$4)/10))))</f>
        <v>#DIV/0!</v>
      </c>
      <c r="CD49" s="26" t="e">
        <f t="shared" ca="1" si="15"/>
        <v>#DIV/0!</v>
      </c>
      <c r="CE49" s="26" t="e">
        <f ca="1">(BU49-'ModelParams Lw'!O$10)/'ModelParams Lw'!O$11</f>
        <v>#DIV/0!</v>
      </c>
      <c r="CF49" s="26" t="e">
        <f ca="1">(BV49-'ModelParams Lw'!P$10)/'ModelParams Lw'!P$11</f>
        <v>#DIV/0!</v>
      </c>
      <c r="CG49" s="26" t="e">
        <f ca="1">(BW49-'ModelParams Lw'!Q$10)/'ModelParams Lw'!Q$11</f>
        <v>#DIV/0!</v>
      </c>
      <c r="CH49" s="26" t="e">
        <f ca="1">(BX49-'ModelParams Lw'!R$10)/'ModelParams Lw'!R$11</f>
        <v>#DIV/0!</v>
      </c>
      <c r="CI49" s="26" t="e">
        <f ca="1">(BY49-'ModelParams Lw'!S$10)/'ModelParams Lw'!S$11</f>
        <v>#DIV/0!</v>
      </c>
      <c r="CJ49" s="26" t="e">
        <f ca="1">(BZ49-'ModelParams Lw'!T$10)/'ModelParams Lw'!T$11</f>
        <v>#DIV/0!</v>
      </c>
      <c r="CK49" s="26" t="e">
        <f ca="1">(CA49-'ModelParams Lw'!U$10)/'ModelParams Lw'!U$11</f>
        <v>#DIV/0!</v>
      </c>
      <c r="CL49" s="26" t="e">
        <f ca="1">(CB49-'ModelParams Lw'!V$10)/'ModelParams Lw'!V$11</f>
        <v>#DIV/0!</v>
      </c>
      <c r="CM49" s="75" t="e">
        <f t="shared" si="16"/>
        <v>#DIV/0!</v>
      </c>
      <c r="CN49" s="75" t="e">
        <f t="shared" si="17"/>
        <v>#DIV/0!</v>
      </c>
      <c r="CO49" s="75" t="e">
        <f t="shared" si="23"/>
        <v>#DIV/0!</v>
      </c>
      <c r="CP49" s="75" t="e">
        <f t="shared" si="18"/>
        <v>#DIV/0!</v>
      </c>
      <c r="CQ49" s="75" t="e">
        <f t="shared" si="19"/>
        <v>#DIV/0!</v>
      </c>
      <c r="CR49" s="75" t="e">
        <f t="shared" si="20"/>
        <v>#DIV/0!</v>
      </c>
      <c r="CS49" s="75" t="e">
        <f t="shared" si="21"/>
        <v>#DIV/0!</v>
      </c>
      <c r="CT49" s="75" t="e">
        <f t="shared" si="22"/>
        <v>#DIV/0!</v>
      </c>
      <c r="CU49" s="26" t="e">
        <f>10*LOG10(IF(CM49="",0,POWER(10,((CM49+'ModelParams Lw'!$O$4)/10))) +IF(CN49="",0,POWER(10,((CN49+'ModelParams Lw'!$P$4)/10))) +IF(CO49="",0,POWER(10,((CO49+'ModelParams Lw'!$Q$4)/10))) +IF(CP49="",0,POWER(10,((CP49+'ModelParams Lw'!$R$4)/10))) +IF(CQ49="",0,POWER(10,((CQ49+'ModelParams Lw'!$S$4)/10))) +IF(CR49="",0,POWER(10,((CR49+'ModelParams Lw'!$T$4)/10))) +IF(CS49="",0,POWER(10,((CS49+'ModelParams Lw'!$U$4)/10)))+IF(CT49="",0,POWER(10,((CT49+'ModelParams Lw'!$V$4)/10))))</f>
        <v>#DIV/0!</v>
      </c>
      <c r="CV49" s="26" t="e">
        <f t="shared" si="24"/>
        <v>#DIV/0!</v>
      </c>
      <c r="CW49" s="26" t="e">
        <f>(CM49-'ModelParams Lw'!O$10)/'ModelParams Lw'!O$11</f>
        <v>#DIV/0!</v>
      </c>
      <c r="CX49" s="26" t="e">
        <f>(CN49-'ModelParams Lw'!P$10)/'ModelParams Lw'!P$11</f>
        <v>#DIV/0!</v>
      </c>
      <c r="CY49" s="26" t="e">
        <f>(CO49-'ModelParams Lw'!Q$10)/'ModelParams Lw'!Q$11</f>
        <v>#DIV/0!</v>
      </c>
      <c r="CZ49" s="26" t="e">
        <f>(CP49-'ModelParams Lw'!R$10)/'ModelParams Lw'!R$11</f>
        <v>#DIV/0!</v>
      </c>
      <c r="DA49" s="26" t="e">
        <f>(CQ49-'ModelParams Lw'!S$10)/'ModelParams Lw'!S$11</f>
        <v>#DIV/0!</v>
      </c>
      <c r="DB49" s="26" t="e">
        <f>(CR49-'ModelParams Lw'!T$10)/'ModelParams Lw'!T$11</f>
        <v>#DIV/0!</v>
      </c>
      <c r="DC49" s="26" t="e">
        <f>(CS49-'ModelParams Lw'!U$10)/'ModelParams Lw'!U$11</f>
        <v>#DIV/0!</v>
      </c>
      <c r="DD49" s="26" t="e">
        <f>(CT49-'ModelParams Lw'!V$10)/'ModelParams Lw'!V$11</f>
        <v>#DIV/0!</v>
      </c>
    </row>
    <row r="50" spans="1:108" x14ac:dyDescent="0.25">
      <c r="A50" s="13">
        <f>'Sound Power'!B50</f>
        <v>0</v>
      </c>
      <c r="B50" s="13">
        <f>'Sound Power'!D50</f>
        <v>0</v>
      </c>
      <c r="C50" s="13">
        <f>'Sound Power'!E50</f>
        <v>0</v>
      </c>
      <c r="D50" s="13">
        <f>'Sound Power'!F50</f>
        <v>0</v>
      </c>
      <c r="E50" s="76" t="e">
        <f>IF(Calcul!$F52="SA",'Sound Power'!AZ50,'Sound Power'!O50)</f>
        <v>#DIV/0!</v>
      </c>
      <c r="F50" s="76" t="e">
        <f>IF(Calcul!$F52="SA",'Sound Power'!BA50,'Sound Power'!P50)</f>
        <v>#DIV/0!</v>
      </c>
      <c r="G50" s="76" t="e">
        <f>IF(Calcul!$F52="SA",'Sound Power'!BB50,'Sound Power'!Q50)</f>
        <v>#DIV/0!</v>
      </c>
      <c r="H50" s="76" t="e">
        <f>IF(Calcul!$F52="SA",'Sound Power'!BC50,'Sound Power'!R50)</f>
        <v>#DIV/0!</v>
      </c>
      <c r="I50" s="76" t="e">
        <f>IF(Calcul!$F52="SA",'Sound Power'!BD50,'Sound Power'!S50)</f>
        <v>#DIV/0!</v>
      </c>
      <c r="J50" s="76" t="e">
        <f>IF(Calcul!$F52="SA",'Sound Power'!BE50,'Sound Power'!T50)</f>
        <v>#DIV/0!</v>
      </c>
      <c r="K50" s="76" t="e">
        <f>IF(Calcul!$F52="SA",'Sound Power'!BF50,'Sound Power'!U50)</f>
        <v>#DIV/0!</v>
      </c>
      <c r="L50" s="76" t="e">
        <f>IF(Calcul!$F52="SA",'Sound Power'!BG50,'Sound Power'!V50)</f>
        <v>#DIV/0!</v>
      </c>
      <c r="M50" s="76" t="e">
        <f>'Sound Power'!CI50</f>
        <v>#DIV/0!</v>
      </c>
      <c r="N50" s="76" t="e">
        <f>'Sound Power'!CJ50</f>
        <v>#DIV/0!</v>
      </c>
      <c r="O50" s="76" t="e">
        <f>'Sound Power'!CK50</f>
        <v>#DIV/0!</v>
      </c>
      <c r="P50" s="76" t="e">
        <f>'Sound Power'!CL50</f>
        <v>#DIV/0!</v>
      </c>
      <c r="Q50" s="76" t="e">
        <f>'Sound Power'!CM50</f>
        <v>#DIV/0!</v>
      </c>
      <c r="R50" s="76" t="e">
        <f>'Sound Power'!CN50</f>
        <v>#DIV/0!</v>
      </c>
      <c r="S50" s="76" t="e">
        <f>'Sound Power'!CO50</f>
        <v>#DIV/0!</v>
      </c>
      <c r="T50" s="76" t="e">
        <f>'Sound Power'!CP50</f>
        <v>#DIV/0!</v>
      </c>
      <c r="U50" s="73">
        <f t="shared" si="3"/>
        <v>0</v>
      </c>
      <c r="V50" s="73">
        <f t="shared" si="4"/>
        <v>0</v>
      </c>
      <c r="W50" s="76" t="e">
        <f>('ModelParams Lp'!B$4*10^'ModelParams Lp'!B$5*($U50/$V50)^'ModelParams Lp'!B$6)*3</f>
        <v>#DIV/0!</v>
      </c>
      <c r="X50" s="76" t="e">
        <f>('ModelParams Lp'!C$4*10^'ModelParams Lp'!C$5*($U50/$V50)^'ModelParams Lp'!C$6)*3</f>
        <v>#DIV/0!</v>
      </c>
      <c r="Y50" s="76" t="e">
        <f>('ModelParams Lp'!D$4*10^'ModelParams Lp'!D$5*($U50/$V50)^'ModelParams Lp'!D$6)*3</f>
        <v>#DIV/0!</v>
      </c>
      <c r="Z50" s="76" t="e">
        <f>('ModelParams Lp'!E$4*10^'ModelParams Lp'!E$5*($U50/$V50)^'ModelParams Lp'!E$6)*3</f>
        <v>#DIV/0!</v>
      </c>
      <c r="AA50" s="76" t="e">
        <f>('ModelParams Lp'!F$4*10^'ModelParams Lp'!F$5*($U50/$V50)^'ModelParams Lp'!F$6)*3</f>
        <v>#DIV/0!</v>
      </c>
      <c r="AB50" s="76" t="e">
        <f>('ModelParams Lp'!G$4*10^'ModelParams Lp'!G$5*($U50/$V50)^'ModelParams Lp'!G$6)*3</f>
        <v>#DIV/0!</v>
      </c>
      <c r="AC50" s="76" t="e">
        <f>('ModelParams Lp'!H$4*10^'ModelParams Lp'!H$5*($U50/$V50)^'ModelParams Lp'!H$6)*3</f>
        <v>#DIV/0!</v>
      </c>
      <c r="AD50" s="76" t="e">
        <f>('ModelParams Lp'!I$4*10^'ModelParams Lp'!I$5*($U50/$V50)^'ModelParams Lp'!I$6)*3</f>
        <v>#DIV/0!</v>
      </c>
      <c r="AE50" s="62" t="e">
        <f t="shared" si="5"/>
        <v>#DIV/0!</v>
      </c>
      <c r="AF50" s="62" t="e">
        <f>IF(AE50&lt;'ModelParams Lp'!$B$16,-1,IF(AE50&lt;'ModelParams Lp'!$C$16,0,IF(AE50&lt;'ModelParams Lp'!$D$16,1,IF(AE50&lt;'ModelParams Lp'!$E$16,2,IF(AE50&lt;'ModelParams Lp'!$F$16,3,IF(AE50&lt;'ModelParams Lp'!$G$16,4,IF(AE50&lt;'ModelParams Lp'!$H$16,5,6)))))))</f>
        <v>#DIV/0!</v>
      </c>
      <c r="AG50" s="76" t="e">
        <f ca="1">IF($AF50&gt;1,0,OFFSET('ModelParams Lp'!$C$12,0,-'Sound Pressure'!$AF50))</f>
        <v>#DIV/0!</v>
      </c>
      <c r="AH50" s="76" t="e">
        <f ca="1">IF($AF50&gt;2,0,OFFSET('ModelParams Lp'!$D$12,0,-'Sound Pressure'!$AF50))</f>
        <v>#DIV/0!</v>
      </c>
      <c r="AI50" s="76" t="e">
        <f ca="1">IF($AF50&gt;3,0,OFFSET('ModelParams Lp'!$E$12,0,-'Sound Pressure'!$AF50))</f>
        <v>#DIV/0!</v>
      </c>
      <c r="AJ50" s="76" t="e">
        <f ca="1">IF($AF50&gt;4,0,OFFSET('ModelParams Lp'!$F$12,0,-'Sound Pressure'!$AF50))</f>
        <v>#DIV/0!</v>
      </c>
      <c r="AK50" s="76" t="e">
        <f ca="1">IF($AF50&gt;3,0,OFFSET('ModelParams Lp'!$G$12,0,-'Sound Pressure'!$AF50))</f>
        <v>#DIV/0!</v>
      </c>
      <c r="AL50" s="76" t="e">
        <f ca="1">IF($AF50&gt;5,0,OFFSET('ModelParams Lp'!$H$12,0,-'Sound Pressure'!$AF50))</f>
        <v>#DIV/0!</v>
      </c>
      <c r="AM50" s="76" t="e">
        <f ca="1">IF($AF50&gt;6,0,OFFSET('ModelParams Lp'!$I$12,0,-'Sound Pressure'!$AF50))</f>
        <v>#DIV/0!</v>
      </c>
      <c r="AN50" s="76" t="e">
        <f ca="1">IF($AF50&gt;7,0,IF($AF$4&lt;0,3,OFFSET('ModelParams Lp'!$J$12,0,-'Sound Pressure'!$AF50)))</f>
        <v>#DIV/0!</v>
      </c>
      <c r="AO50" s="76" t="e">
        <f t="shared" ref="AO50:AV81" si="25">10*LOG(1+(343.2/(4*PI()*AO$3))^2*(2*PI()/$V50))</f>
        <v>#DIV/0!</v>
      </c>
      <c r="AP50" s="76" t="e">
        <f t="shared" si="25"/>
        <v>#DIV/0!</v>
      </c>
      <c r="AQ50" s="76" t="e">
        <f t="shared" si="25"/>
        <v>#DIV/0!</v>
      </c>
      <c r="AR50" s="76" t="e">
        <f t="shared" si="25"/>
        <v>#DIV/0!</v>
      </c>
      <c r="AS50" s="76" t="e">
        <f t="shared" si="25"/>
        <v>#DIV/0!</v>
      </c>
      <c r="AT50" s="76" t="e">
        <f t="shared" si="25"/>
        <v>#DIV/0!</v>
      </c>
      <c r="AU50" s="76" t="e">
        <f t="shared" si="25"/>
        <v>#DIV/0!</v>
      </c>
      <c r="AV50" s="76" t="e">
        <f t="shared" si="25"/>
        <v>#DIV/0!</v>
      </c>
      <c r="AW50" s="76">
        <f>'ModelParams Lp'!B$22</f>
        <v>4</v>
      </c>
      <c r="AX50" s="76">
        <f>'ModelParams Lp'!C$22</f>
        <v>2</v>
      </c>
      <c r="AY50" s="76">
        <f>'ModelParams Lp'!D$22</f>
        <v>1</v>
      </c>
      <c r="AZ50" s="76">
        <f>'ModelParams Lp'!E$22</f>
        <v>0</v>
      </c>
      <c r="BA50" s="76">
        <f>'ModelParams Lp'!F$22</f>
        <v>0</v>
      </c>
      <c r="BB50" s="76">
        <f>'ModelParams Lp'!G$22</f>
        <v>0</v>
      </c>
      <c r="BC50" s="76">
        <f>'ModelParams Lp'!H$22</f>
        <v>0</v>
      </c>
      <c r="BD50" s="76">
        <f>'ModelParams Lp'!I$22</f>
        <v>0</v>
      </c>
      <c r="BE50" s="76" t="e">
        <f>-10*LOG(2/(4*PI()*2^2)+4/(0.163*(Calcul!$J55*Calcul!$K55)/VLOOKUP(Calcul!$H55,'ModelParams Lp'!$E$37:$F$39,2,0)))</f>
        <v>#N/A</v>
      </c>
      <c r="BF50" s="76" t="e">
        <f>-10*LOG(2/(4*PI()*2^2)+4/(0.163*(Calcul!$J55*Calcul!$K55)/VLOOKUP(Calcul!$H55,'ModelParams Lp'!$E$37:$F$39,2,0)))</f>
        <v>#N/A</v>
      </c>
      <c r="BG50" s="76" t="e">
        <f>-10*LOG(2/(4*PI()*2^2)+4/(0.163*(Calcul!$J55*Calcul!$K55)/VLOOKUP(Calcul!$H55,'ModelParams Lp'!$E$37:$F$39,2,0)))</f>
        <v>#N/A</v>
      </c>
      <c r="BH50" s="76" t="e">
        <f>-10*LOG(2/(4*PI()*2^2)+4/(0.163*(Calcul!$J55*Calcul!$K55)/VLOOKUP(Calcul!$H55,'ModelParams Lp'!$E$37:$F$39,2,0)))</f>
        <v>#N/A</v>
      </c>
      <c r="BI50" s="76" t="e">
        <f>-10*LOG(2/(4*PI()*2^2)+4/(0.163*(Calcul!$J55*Calcul!$K55)/VLOOKUP(Calcul!$H55,'ModelParams Lp'!$E$37:$F$39,2,0)))</f>
        <v>#N/A</v>
      </c>
      <c r="BJ50" s="76" t="e">
        <f>-10*LOG(2/(4*PI()*2^2)+4/(0.163*(Calcul!$J55*Calcul!$K55)/VLOOKUP(Calcul!$H55,'ModelParams Lp'!$E$37:$F$39,2,0)))</f>
        <v>#N/A</v>
      </c>
      <c r="BK50" s="76" t="e">
        <f>-10*LOG(2/(4*PI()*2^2)+4/(0.163*(Calcul!$J55*Calcul!$K55)/VLOOKUP(Calcul!$H55,'ModelParams Lp'!$E$37:$F$39,2,0)))</f>
        <v>#N/A</v>
      </c>
      <c r="BL50" s="76" t="e">
        <f>-10*LOG(2/(4*PI()*2^2)+4/(0.163*(Calcul!$J55*Calcul!$K55)/VLOOKUP(Calcul!$H55,'ModelParams Lp'!$E$37:$F$39,2,0)))</f>
        <v>#N/A</v>
      </c>
      <c r="BM50" s="76" t="e">
        <f>VLOOKUP(Calcul!$I55,'ModelParams Lp'!$D$28:$O$32,5,0)+BE50</f>
        <v>#N/A</v>
      </c>
      <c r="BN50" s="76" t="e">
        <f>VLOOKUP(Calcul!$I55,'ModelParams Lp'!$D$28:$O$32,6,0)+BF50</f>
        <v>#N/A</v>
      </c>
      <c r="BO50" s="76" t="e">
        <f>VLOOKUP(Calcul!$I55,'ModelParams Lp'!$D$28:$O$32,7,0)+BG50</f>
        <v>#N/A</v>
      </c>
      <c r="BP50" s="76" t="e">
        <f>VLOOKUP(Calcul!$I55,'ModelParams Lp'!$D$28:$O$32,8,0)+BH50</f>
        <v>#N/A</v>
      </c>
      <c r="BQ50" s="76" t="e">
        <f>VLOOKUP(Calcul!$I55,'ModelParams Lp'!$D$28:$O$32,9,0)+BI50</f>
        <v>#N/A</v>
      </c>
      <c r="BR50" s="76" t="e">
        <f>VLOOKUP(Calcul!$I55,'ModelParams Lp'!$D$28:$O$32,10,0)+BJ50</f>
        <v>#N/A</v>
      </c>
      <c r="BS50" s="76" t="e">
        <f>VLOOKUP(Calcul!$I55,'ModelParams Lp'!$D$28:$O$32,11,0)+BK50</f>
        <v>#N/A</v>
      </c>
      <c r="BT50" s="76" t="e">
        <f>VLOOKUP(Calcul!$I55,'ModelParams Lp'!$D$28:$O$32,12,0)+BL50</f>
        <v>#N/A</v>
      </c>
      <c r="BU50" s="75" t="e">
        <f t="shared" ca="1" si="7"/>
        <v>#DIV/0!</v>
      </c>
      <c r="BV50" s="75" t="e">
        <f t="shared" ca="1" si="8"/>
        <v>#DIV/0!</v>
      </c>
      <c r="BW50" s="75" t="e">
        <f t="shared" ca="1" si="9"/>
        <v>#DIV/0!</v>
      </c>
      <c r="BX50" s="75" t="e">
        <f t="shared" ca="1" si="10"/>
        <v>#DIV/0!</v>
      </c>
      <c r="BY50" s="75" t="e">
        <f t="shared" ca="1" si="11"/>
        <v>#DIV/0!</v>
      </c>
      <c r="BZ50" s="75" t="e">
        <f t="shared" ca="1" si="12"/>
        <v>#DIV/0!</v>
      </c>
      <c r="CA50" s="75" t="e">
        <f t="shared" ca="1" si="13"/>
        <v>#DIV/0!</v>
      </c>
      <c r="CB50" s="75" t="e">
        <f t="shared" ca="1" si="14"/>
        <v>#DIV/0!</v>
      </c>
      <c r="CC50" s="26" t="e">
        <f ca="1">10*LOG10(IF(BU50="",0,POWER(10,((BU50+'ModelParams Lw'!$O$4)/10))) +IF(BV50="",0,POWER(10,((BV50+'ModelParams Lw'!$P$4)/10))) +IF(BW50="",0,POWER(10,((BW50+'ModelParams Lw'!$Q$4)/10))) +IF(BX50="",0,POWER(10,((BX50+'ModelParams Lw'!$R$4)/10))) +IF(BY50="",0,POWER(10,((BY50+'ModelParams Lw'!$S$4)/10))) +IF(BZ50="",0,POWER(10,((BZ50+'ModelParams Lw'!$T$4)/10))) +IF(CA50="",0,POWER(10,((CA50+'ModelParams Lw'!$U$4)/10)))+IF(CB50="",0,POWER(10,((CB50+'ModelParams Lw'!$V$4)/10))))</f>
        <v>#DIV/0!</v>
      </c>
      <c r="CD50" s="26" t="e">
        <f t="shared" ca="1" si="15"/>
        <v>#DIV/0!</v>
      </c>
      <c r="CE50" s="26" t="e">
        <f ca="1">(BU50-'ModelParams Lw'!O$10)/'ModelParams Lw'!O$11</f>
        <v>#DIV/0!</v>
      </c>
      <c r="CF50" s="26" t="e">
        <f ca="1">(BV50-'ModelParams Lw'!P$10)/'ModelParams Lw'!P$11</f>
        <v>#DIV/0!</v>
      </c>
      <c r="CG50" s="26" t="e">
        <f ca="1">(BW50-'ModelParams Lw'!Q$10)/'ModelParams Lw'!Q$11</f>
        <v>#DIV/0!</v>
      </c>
      <c r="CH50" s="26" t="e">
        <f ca="1">(BX50-'ModelParams Lw'!R$10)/'ModelParams Lw'!R$11</f>
        <v>#DIV/0!</v>
      </c>
      <c r="CI50" s="26" t="e">
        <f ca="1">(BY50-'ModelParams Lw'!S$10)/'ModelParams Lw'!S$11</f>
        <v>#DIV/0!</v>
      </c>
      <c r="CJ50" s="26" t="e">
        <f ca="1">(BZ50-'ModelParams Lw'!T$10)/'ModelParams Lw'!T$11</f>
        <v>#DIV/0!</v>
      </c>
      <c r="CK50" s="26" t="e">
        <f ca="1">(CA50-'ModelParams Lw'!U$10)/'ModelParams Lw'!U$11</f>
        <v>#DIV/0!</v>
      </c>
      <c r="CL50" s="26" t="e">
        <f ca="1">(CB50-'ModelParams Lw'!V$10)/'ModelParams Lw'!V$11</f>
        <v>#DIV/0!</v>
      </c>
      <c r="CM50" s="75" t="e">
        <f t="shared" si="16"/>
        <v>#DIV/0!</v>
      </c>
      <c r="CN50" s="75" t="e">
        <f t="shared" si="17"/>
        <v>#DIV/0!</v>
      </c>
      <c r="CO50" s="75" t="e">
        <f t="shared" si="23"/>
        <v>#DIV/0!</v>
      </c>
      <c r="CP50" s="75" t="e">
        <f t="shared" si="18"/>
        <v>#DIV/0!</v>
      </c>
      <c r="CQ50" s="75" t="e">
        <f t="shared" si="19"/>
        <v>#DIV/0!</v>
      </c>
      <c r="CR50" s="75" t="e">
        <f t="shared" si="20"/>
        <v>#DIV/0!</v>
      </c>
      <c r="CS50" s="75" t="e">
        <f t="shared" si="21"/>
        <v>#DIV/0!</v>
      </c>
      <c r="CT50" s="75" t="e">
        <f t="shared" si="22"/>
        <v>#DIV/0!</v>
      </c>
      <c r="CU50" s="26" t="e">
        <f>10*LOG10(IF(CM50="",0,POWER(10,((CM50+'ModelParams Lw'!$O$4)/10))) +IF(CN50="",0,POWER(10,((CN50+'ModelParams Lw'!$P$4)/10))) +IF(CO50="",0,POWER(10,((CO50+'ModelParams Lw'!$Q$4)/10))) +IF(CP50="",0,POWER(10,((CP50+'ModelParams Lw'!$R$4)/10))) +IF(CQ50="",0,POWER(10,((CQ50+'ModelParams Lw'!$S$4)/10))) +IF(CR50="",0,POWER(10,((CR50+'ModelParams Lw'!$T$4)/10))) +IF(CS50="",0,POWER(10,((CS50+'ModelParams Lw'!$U$4)/10)))+IF(CT50="",0,POWER(10,((CT50+'ModelParams Lw'!$V$4)/10))))</f>
        <v>#DIV/0!</v>
      </c>
      <c r="CV50" s="26" t="e">
        <f t="shared" si="24"/>
        <v>#DIV/0!</v>
      </c>
      <c r="CW50" s="26" t="e">
        <f>(CM50-'ModelParams Lw'!O$10)/'ModelParams Lw'!O$11</f>
        <v>#DIV/0!</v>
      </c>
      <c r="CX50" s="26" t="e">
        <f>(CN50-'ModelParams Lw'!P$10)/'ModelParams Lw'!P$11</f>
        <v>#DIV/0!</v>
      </c>
      <c r="CY50" s="26" t="e">
        <f>(CO50-'ModelParams Lw'!Q$10)/'ModelParams Lw'!Q$11</f>
        <v>#DIV/0!</v>
      </c>
      <c r="CZ50" s="26" t="e">
        <f>(CP50-'ModelParams Lw'!R$10)/'ModelParams Lw'!R$11</f>
        <v>#DIV/0!</v>
      </c>
      <c r="DA50" s="26" t="e">
        <f>(CQ50-'ModelParams Lw'!S$10)/'ModelParams Lw'!S$11</f>
        <v>#DIV/0!</v>
      </c>
      <c r="DB50" s="26" t="e">
        <f>(CR50-'ModelParams Lw'!T$10)/'ModelParams Lw'!T$11</f>
        <v>#DIV/0!</v>
      </c>
      <c r="DC50" s="26" t="e">
        <f>(CS50-'ModelParams Lw'!U$10)/'ModelParams Lw'!U$11</f>
        <v>#DIV/0!</v>
      </c>
      <c r="DD50" s="26" t="e">
        <f>(CT50-'ModelParams Lw'!V$10)/'ModelParams Lw'!V$11</f>
        <v>#DIV/0!</v>
      </c>
    </row>
    <row r="51" spans="1:108" x14ac:dyDescent="0.25">
      <c r="A51" s="13">
        <f>'Sound Power'!B51</f>
        <v>0</v>
      </c>
      <c r="B51" s="13">
        <f>'Sound Power'!D51</f>
        <v>0</v>
      </c>
      <c r="C51" s="13">
        <f>'Sound Power'!E51</f>
        <v>0</v>
      </c>
      <c r="D51" s="13">
        <f>'Sound Power'!F51</f>
        <v>0</v>
      </c>
      <c r="E51" s="76" t="e">
        <f>IF(Calcul!$F53="SA",'Sound Power'!AZ51,'Sound Power'!O51)</f>
        <v>#DIV/0!</v>
      </c>
      <c r="F51" s="76" t="e">
        <f>IF(Calcul!$F53="SA",'Sound Power'!BA51,'Sound Power'!P51)</f>
        <v>#DIV/0!</v>
      </c>
      <c r="G51" s="76" t="e">
        <f>IF(Calcul!$F53="SA",'Sound Power'!BB51,'Sound Power'!Q51)</f>
        <v>#DIV/0!</v>
      </c>
      <c r="H51" s="76" t="e">
        <f>IF(Calcul!$F53="SA",'Sound Power'!BC51,'Sound Power'!R51)</f>
        <v>#DIV/0!</v>
      </c>
      <c r="I51" s="76" t="e">
        <f>IF(Calcul!$F53="SA",'Sound Power'!BD51,'Sound Power'!S51)</f>
        <v>#DIV/0!</v>
      </c>
      <c r="J51" s="76" t="e">
        <f>IF(Calcul!$F53="SA",'Sound Power'!BE51,'Sound Power'!T51)</f>
        <v>#DIV/0!</v>
      </c>
      <c r="K51" s="76" t="e">
        <f>IF(Calcul!$F53="SA",'Sound Power'!BF51,'Sound Power'!U51)</f>
        <v>#DIV/0!</v>
      </c>
      <c r="L51" s="76" t="e">
        <f>IF(Calcul!$F53="SA",'Sound Power'!BG51,'Sound Power'!V51)</f>
        <v>#DIV/0!</v>
      </c>
      <c r="M51" s="76" t="e">
        <f>'Sound Power'!CI51</f>
        <v>#DIV/0!</v>
      </c>
      <c r="N51" s="76" t="e">
        <f>'Sound Power'!CJ51</f>
        <v>#DIV/0!</v>
      </c>
      <c r="O51" s="76" t="e">
        <f>'Sound Power'!CK51</f>
        <v>#DIV/0!</v>
      </c>
      <c r="P51" s="76" t="e">
        <f>'Sound Power'!CL51</f>
        <v>#DIV/0!</v>
      </c>
      <c r="Q51" s="76" t="e">
        <f>'Sound Power'!CM51</f>
        <v>#DIV/0!</v>
      </c>
      <c r="R51" s="76" t="e">
        <f>'Sound Power'!CN51</f>
        <v>#DIV/0!</v>
      </c>
      <c r="S51" s="76" t="e">
        <f>'Sound Power'!CO51</f>
        <v>#DIV/0!</v>
      </c>
      <c r="T51" s="76" t="e">
        <f>'Sound Power'!CP51</f>
        <v>#DIV/0!</v>
      </c>
      <c r="U51" s="73">
        <f t="shared" si="3"/>
        <v>0</v>
      </c>
      <c r="V51" s="73">
        <f t="shared" si="4"/>
        <v>0</v>
      </c>
      <c r="W51" s="76" t="e">
        <f>('ModelParams Lp'!B$4*10^'ModelParams Lp'!B$5*($U51/$V51)^'ModelParams Lp'!B$6)*3</f>
        <v>#DIV/0!</v>
      </c>
      <c r="X51" s="76" t="e">
        <f>('ModelParams Lp'!C$4*10^'ModelParams Lp'!C$5*($U51/$V51)^'ModelParams Lp'!C$6)*3</f>
        <v>#DIV/0!</v>
      </c>
      <c r="Y51" s="76" t="e">
        <f>('ModelParams Lp'!D$4*10^'ModelParams Lp'!D$5*($U51/$V51)^'ModelParams Lp'!D$6)*3</f>
        <v>#DIV/0!</v>
      </c>
      <c r="Z51" s="76" t="e">
        <f>('ModelParams Lp'!E$4*10^'ModelParams Lp'!E$5*($U51/$V51)^'ModelParams Lp'!E$6)*3</f>
        <v>#DIV/0!</v>
      </c>
      <c r="AA51" s="76" t="e">
        <f>('ModelParams Lp'!F$4*10^'ModelParams Lp'!F$5*($U51/$V51)^'ModelParams Lp'!F$6)*3</f>
        <v>#DIV/0!</v>
      </c>
      <c r="AB51" s="76" t="e">
        <f>('ModelParams Lp'!G$4*10^'ModelParams Lp'!G$5*($U51/$V51)^'ModelParams Lp'!G$6)*3</f>
        <v>#DIV/0!</v>
      </c>
      <c r="AC51" s="76" t="e">
        <f>('ModelParams Lp'!H$4*10^'ModelParams Lp'!H$5*($U51/$V51)^'ModelParams Lp'!H$6)*3</f>
        <v>#DIV/0!</v>
      </c>
      <c r="AD51" s="76" t="e">
        <f>('ModelParams Lp'!I$4*10^'ModelParams Lp'!I$5*($U51/$V51)^'ModelParams Lp'!I$6)*3</f>
        <v>#DIV/0!</v>
      </c>
      <c r="AE51" s="62" t="e">
        <f t="shared" si="5"/>
        <v>#DIV/0!</v>
      </c>
      <c r="AF51" s="62" t="e">
        <f>IF(AE51&lt;'ModelParams Lp'!$B$16,-1,IF(AE51&lt;'ModelParams Lp'!$C$16,0,IF(AE51&lt;'ModelParams Lp'!$D$16,1,IF(AE51&lt;'ModelParams Lp'!$E$16,2,IF(AE51&lt;'ModelParams Lp'!$F$16,3,IF(AE51&lt;'ModelParams Lp'!$G$16,4,IF(AE51&lt;'ModelParams Lp'!$H$16,5,6)))))))</f>
        <v>#DIV/0!</v>
      </c>
      <c r="AG51" s="76" t="e">
        <f ca="1">IF($AF51&gt;1,0,OFFSET('ModelParams Lp'!$C$12,0,-'Sound Pressure'!$AF51))</f>
        <v>#DIV/0!</v>
      </c>
      <c r="AH51" s="76" t="e">
        <f ca="1">IF($AF51&gt;2,0,OFFSET('ModelParams Lp'!$D$12,0,-'Sound Pressure'!$AF51))</f>
        <v>#DIV/0!</v>
      </c>
      <c r="AI51" s="76" t="e">
        <f ca="1">IF($AF51&gt;3,0,OFFSET('ModelParams Lp'!$E$12,0,-'Sound Pressure'!$AF51))</f>
        <v>#DIV/0!</v>
      </c>
      <c r="AJ51" s="76" t="e">
        <f ca="1">IF($AF51&gt;4,0,OFFSET('ModelParams Lp'!$F$12,0,-'Sound Pressure'!$AF51))</f>
        <v>#DIV/0!</v>
      </c>
      <c r="AK51" s="76" t="e">
        <f ca="1">IF($AF51&gt;3,0,OFFSET('ModelParams Lp'!$G$12,0,-'Sound Pressure'!$AF51))</f>
        <v>#DIV/0!</v>
      </c>
      <c r="AL51" s="76" t="e">
        <f ca="1">IF($AF51&gt;5,0,OFFSET('ModelParams Lp'!$H$12,0,-'Sound Pressure'!$AF51))</f>
        <v>#DIV/0!</v>
      </c>
      <c r="AM51" s="76" t="e">
        <f ca="1">IF($AF51&gt;6,0,OFFSET('ModelParams Lp'!$I$12,0,-'Sound Pressure'!$AF51))</f>
        <v>#DIV/0!</v>
      </c>
      <c r="AN51" s="76" t="e">
        <f ca="1">IF($AF51&gt;7,0,IF($AF$4&lt;0,3,OFFSET('ModelParams Lp'!$J$12,0,-'Sound Pressure'!$AF51)))</f>
        <v>#DIV/0!</v>
      </c>
      <c r="AO51" s="76" t="e">
        <f t="shared" si="25"/>
        <v>#DIV/0!</v>
      </c>
      <c r="AP51" s="76" t="e">
        <f t="shared" si="25"/>
        <v>#DIV/0!</v>
      </c>
      <c r="AQ51" s="76" t="e">
        <f t="shared" si="25"/>
        <v>#DIV/0!</v>
      </c>
      <c r="AR51" s="76" t="e">
        <f t="shared" si="25"/>
        <v>#DIV/0!</v>
      </c>
      <c r="AS51" s="76" t="e">
        <f t="shared" si="25"/>
        <v>#DIV/0!</v>
      </c>
      <c r="AT51" s="76" t="e">
        <f t="shared" si="25"/>
        <v>#DIV/0!</v>
      </c>
      <c r="AU51" s="76" t="e">
        <f t="shared" si="25"/>
        <v>#DIV/0!</v>
      </c>
      <c r="AV51" s="76" t="e">
        <f t="shared" si="25"/>
        <v>#DIV/0!</v>
      </c>
      <c r="AW51" s="76">
        <f>'ModelParams Lp'!B$22</f>
        <v>4</v>
      </c>
      <c r="AX51" s="76">
        <f>'ModelParams Lp'!C$22</f>
        <v>2</v>
      </c>
      <c r="AY51" s="76">
        <f>'ModelParams Lp'!D$22</f>
        <v>1</v>
      </c>
      <c r="AZ51" s="76">
        <f>'ModelParams Lp'!E$22</f>
        <v>0</v>
      </c>
      <c r="BA51" s="76">
        <f>'ModelParams Lp'!F$22</f>
        <v>0</v>
      </c>
      <c r="BB51" s="76">
        <f>'ModelParams Lp'!G$22</f>
        <v>0</v>
      </c>
      <c r="BC51" s="76">
        <f>'ModelParams Lp'!H$22</f>
        <v>0</v>
      </c>
      <c r="BD51" s="76">
        <f>'ModelParams Lp'!I$22</f>
        <v>0</v>
      </c>
      <c r="BE51" s="76" t="e">
        <f>-10*LOG(2/(4*PI()*2^2)+4/(0.163*(Calcul!$J56*Calcul!$K56)/VLOOKUP(Calcul!$H56,'ModelParams Lp'!$E$37:$F$39,2,0)))</f>
        <v>#N/A</v>
      </c>
      <c r="BF51" s="76" t="e">
        <f>-10*LOG(2/(4*PI()*2^2)+4/(0.163*(Calcul!$J56*Calcul!$K56)/VLOOKUP(Calcul!$H56,'ModelParams Lp'!$E$37:$F$39,2,0)))</f>
        <v>#N/A</v>
      </c>
      <c r="BG51" s="76" t="e">
        <f>-10*LOG(2/(4*PI()*2^2)+4/(0.163*(Calcul!$J56*Calcul!$K56)/VLOOKUP(Calcul!$H56,'ModelParams Lp'!$E$37:$F$39,2,0)))</f>
        <v>#N/A</v>
      </c>
      <c r="BH51" s="76" t="e">
        <f>-10*LOG(2/(4*PI()*2^2)+4/(0.163*(Calcul!$J56*Calcul!$K56)/VLOOKUP(Calcul!$H56,'ModelParams Lp'!$E$37:$F$39,2,0)))</f>
        <v>#N/A</v>
      </c>
      <c r="BI51" s="76" t="e">
        <f>-10*LOG(2/(4*PI()*2^2)+4/(0.163*(Calcul!$J56*Calcul!$K56)/VLOOKUP(Calcul!$H56,'ModelParams Lp'!$E$37:$F$39,2,0)))</f>
        <v>#N/A</v>
      </c>
      <c r="BJ51" s="76" t="e">
        <f>-10*LOG(2/(4*PI()*2^2)+4/(0.163*(Calcul!$J56*Calcul!$K56)/VLOOKUP(Calcul!$H56,'ModelParams Lp'!$E$37:$F$39,2,0)))</f>
        <v>#N/A</v>
      </c>
      <c r="BK51" s="76" t="e">
        <f>-10*LOG(2/(4*PI()*2^2)+4/(0.163*(Calcul!$J56*Calcul!$K56)/VLOOKUP(Calcul!$H56,'ModelParams Lp'!$E$37:$F$39,2,0)))</f>
        <v>#N/A</v>
      </c>
      <c r="BL51" s="76" t="e">
        <f>-10*LOG(2/(4*PI()*2^2)+4/(0.163*(Calcul!$J56*Calcul!$K56)/VLOOKUP(Calcul!$H56,'ModelParams Lp'!$E$37:$F$39,2,0)))</f>
        <v>#N/A</v>
      </c>
      <c r="BM51" s="76" t="e">
        <f>VLOOKUP(Calcul!$I56,'ModelParams Lp'!$D$28:$O$32,5,0)+BE51</f>
        <v>#N/A</v>
      </c>
      <c r="BN51" s="76" t="e">
        <f>VLOOKUP(Calcul!$I56,'ModelParams Lp'!$D$28:$O$32,6,0)+BF51</f>
        <v>#N/A</v>
      </c>
      <c r="BO51" s="76" t="e">
        <f>VLOOKUP(Calcul!$I56,'ModelParams Lp'!$D$28:$O$32,7,0)+BG51</f>
        <v>#N/A</v>
      </c>
      <c r="BP51" s="76" t="e">
        <f>VLOOKUP(Calcul!$I56,'ModelParams Lp'!$D$28:$O$32,8,0)+BH51</f>
        <v>#N/A</v>
      </c>
      <c r="BQ51" s="76" t="e">
        <f>VLOOKUP(Calcul!$I56,'ModelParams Lp'!$D$28:$O$32,9,0)+BI51</f>
        <v>#N/A</v>
      </c>
      <c r="BR51" s="76" t="e">
        <f>VLOOKUP(Calcul!$I56,'ModelParams Lp'!$D$28:$O$32,10,0)+BJ51</f>
        <v>#N/A</v>
      </c>
      <c r="BS51" s="76" t="e">
        <f>VLOOKUP(Calcul!$I56,'ModelParams Lp'!$D$28:$O$32,11,0)+BK51</f>
        <v>#N/A</v>
      </c>
      <c r="BT51" s="76" t="e">
        <f>VLOOKUP(Calcul!$I56,'ModelParams Lp'!$D$28:$O$32,12,0)+BL51</f>
        <v>#N/A</v>
      </c>
      <c r="BU51" s="75" t="e">
        <f t="shared" ca="1" si="7"/>
        <v>#DIV/0!</v>
      </c>
      <c r="BV51" s="75" t="e">
        <f t="shared" ca="1" si="8"/>
        <v>#DIV/0!</v>
      </c>
      <c r="BW51" s="75" t="e">
        <f t="shared" ca="1" si="9"/>
        <v>#DIV/0!</v>
      </c>
      <c r="BX51" s="75" t="e">
        <f t="shared" ca="1" si="10"/>
        <v>#DIV/0!</v>
      </c>
      <c r="BY51" s="75" t="e">
        <f t="shared" ca="1" si="11"/>
        <v>#DIV/0!</v>
      </c>
      <c r="BZ51" s="75" t="e">
        <f t="shared" ca="1" si="12"/>
        <v>#DIV/0!</v>
      </c>
      <c r="CA51" s="75" t="e">
        <f t="shared" ca="1" si="13"/>
        <v>#DIV/0!</v>
      </c>
      <c r="CB51" s="75" t="e">
        <f t="shared" ca="1" si="14"/>
        <v>#DIV/0!</v>
      </c>
      <c r="CC51" s="26" t="e">
        <f ca="1">10*LOG10(IF(BU51="",0,POWER(10,((BU51+'ModelParams Lw'!$O$4)/10))) +IF(BV51="",0,POWER(10,((BV51+'ModelParams Lw'!$P$4)/10))) +IF(BW51="",0,POWER(10,((BW51+'ModelParams Lw'!$Q$4)/10))) +IF(BX51="",0,POWER(10,((BX51+'ModelParams Lw'!$R$4)/10))) +IF(BY51="",0,POWER(10,((BY51+'ModelParams Lw'!$S$4)/10))) +IF(BZ51="",0,POWER(10,((BZ51+'ModelParams Lw'!$T$4)/10))) +IF(CA51="",0,POWER(10,((CA51+'ModelParams Lw'!$U$4)/10)))+IF(CB51="",0,POWER(10,((CB51+'ModelParams Lw'!$V$4)/10))))</f>
        <v>#DIV/0!</v>
      </c>
      <c r="CD51" s="26" t="e">
        <f t="shared" ca="1" si="15"/>
        <v>#DIV/0!</v>
      </c>
      <c r="CE51" s="26" t="e">
        <f ca="1">(BU51-'ModelParams Lw'!O$10)/'ModelParams Lw'!O$11</f>
        <v>#DIV/0!</v>
      </c>
      <c r="CF51" s="26" t="e">
        <f ca="1">(BV51-'ModelParams Lw'!P$10)/'ModelParams Lw'!P$11</f>
        <v>#DIV/0!</v>
      </c>
      <c r="CG51" s="26" t="e">
        <f ca="1">(BW51-'ModelParams Lw'!Q$10)/'ModelParams Lw'!Q$11</f>
        <v>#DIV/0!</v>
      </c>
      <c r="CH51" s="26" t="e">
        <f ca="1">(BX51-'ModelParams Lw'!R$10)/'ModelParams Lw'!R$11</f>
        <v>#DIV/0!</v>
      </c>
      <c r="CI51" s="26" t="e">
        <f ca="1">(BY51-'ModelParams Lw'!S$10)/'ModelParams Lw'!S$11</f>
        <v>#DIV/0!</v>
      </c>
      <c r="CJ51" s="26" t="e">
        <f ca="1">(BZ51-'ModelParams Lw'!T$10)/'ModelParams Lw'!T$11</f>
        <v>#DIV/0!</v>
      </c>
      <c r="CK51" s="26" t="e">
        <f ca="1">(CA51-'ModelParams Lw'!U$10)/'ModelParams Lw'!U$11</f>
        <v>#DIV/0!</v>
      </c>
      <c r="CL51" s="26" t="e">
        <f ca="1">(CB51-'ModelParams Lw'!V$10)/'ModelParams Lw'!V$11</f>
        <v>#DIV/0!</v>
      </c>
      <c r="CM51" s="75" t="e">
        <f t="shared" si="16"/>
        <v>#DIV/0!</v>
      </c>
      <c r="CN51" s="75" t="e">
        <f t="shared" si="17"/>
        <v>#DIV/0!</v>
      </c>
      <c r="CO51" s="75" t="e">
        <f t="shared" si="23"/>
        <v>#DIV/0!</v>
      </c>
      <c r="CP51" s="75" t="e">
        <f t="shared" si="18"/>
        <v>#DIV/0!</v>
      </c>
      <c r="CQ51" s="75" t="e">
        <f t="shared" si="19"/>
        <v>#DIV/0!</v>
      </c>
      <c r="CR51" s="75" t="e">
        <f t="shared" si="20"/>
        <v>#DIV/0!</v>
      </c>
      <c r="CS51" s="75" t="e">
        <f t="shared" si="21"/>
        <v>#DIV/0!</v>
      </c>
      <c r="CT51" s="75" t="e">
        <f t="shared" si="22"/>
        <v>#DIV/0!</v>
      </c>
      <c r="CU51" s="26" t="e">
        <f>10*LOG10(IF(CM51="",0,POWER(10,((CM51+'ModelParams Lw'!$O$4)/10))) +IF(CN51="",0,POWER(10,((CN51+'ModelParams Lw'!$P$4)/10))) +IF(CO51="",0,POWER(10,((CO51+'ModelParams Lw'!$Q$4)/10))) +IF(CP51="",0,POWER(10,((CP51+'ModelParams Lw'!$R$4)/10))) +IF(CQ51="",0,POWER(10,((CQ51+'ModelParams Lw'!$S$4)/10))) +IF(CR51="",0,POWER(10,((CR51+'ModelParams Lw'!$T$4)/10))) +IF(CS51="",0,POWER(10,((CS51+'ModelParams Lw'!$U$4)/10)))+IF(CT51="",0,POWER(10,((CT51+'ModelParams Lw'!$V$4)/10))))</f>
        <v>#DIV/0!</v>
      </c>
      <c r="CV51" s="26" t="e">
        <f t="shared" si="24"/>
        <v>#DIV/0!</v>
      </c>
      <c r="CW51" s="26" t="e">
        <f>(CM51-'ModelParams Lw'!O$10)/'ModelParams Lw'!O$11</f>
        <v>#DIV/0!</v>
      </c>
      <c r="CX51" s="26" t="e">
        <f>(CN51-'ModelParams Lw'!P$10)/'ModelParams Lw'!P$11</f>
        <v>#DIV/0!</v>
      </c>
      <c r="CY51" s="26" t="e">
        <f>(CO51-'ModelParams Lw'!Q$10)/'ModelParams Lw'!Q$11</f>
        <v>#DIV/0!</v>
      </c>
      <c r="CZ51" s="26" t="e">
        <f>(CP51-'ModelParams Lw'!R$10)/'ModelParams Lw'!R$11</f>
        <v>#DIV/0!</v>
      </c>
      <c r="DA51" s="26" t="e">
        <f>(CQ51-'ModelParams Lw'!S$10)/'ModelParams Lw'!S$11</f>
        <v>#DIV/0!</v>
      </c>
      <c r="DB51" s="26" t="e">
        <f>(CR51-'ModelParams Lw'!T$10)/'ModelParams Lw'!T$11</f>
        <v>#DIV/0!</v>
      </c>
      <c r="DC51" s="26" t="e">
        <f>(CS51-'ModelParams Lw'!U$10)/'ModelParams Lw'!U$11</f>
        <v>#DIV/0!</v>
      </c>
      <c r="DD51" s="26" t="e">
        <f>(CT51-'ModelParams Lw'!V$10)/'ModelParams Lw'!V$11</f>
        <v>#DIV/0!</v>
      </c>
    </row>
    <row r="52" spans="1:108" x14ac:dyDescent="0.25">
      <c r="A52" s="13">
        <f>'Sound Power'!B52</f>
        <v>0</v>
      </c>
      <c r="B52" s="13">
        <f>'Sound Power'!D52</f>
        <v>0</v>
      </c>
      <c r="C52" s="13">
        <f>'Sound Power'!E52</f>
        <v>0</v>
      </c>
      <c r="D52" s="13">
        <f>'Sound Power'!F52</f>
        <v>0</v>
      </c>
      <c r="E52" s="76" t="e">
        <f>IF(Calcul!$F54="SA",'Sound Power'!AZ52,'Sound Power'!O52)</f>
        <v>#DIV/0!</v>
      </c>
      <c r="F52" s="76" t="e">
        <f>IF(Calcul!$F54="SA",'Sound Power'!BA52,'Sound Power'!P52)</f>
        <v>#DIV/0!</v>
      </c>
      <c r="G52" s="76" t="e">
        <f>IF(Calcul!$F54="SA",'Sound Power'!BB52,'Sound Power'!Q52)</f>
        <v>#DIV/0!</v>
      </c>
      <c r="H52" s="76" t="e">
        <f>IF(Calcul!$F54="SA",'Sound Power'!BC52,'Sound Power'!R52)</f>
        <v>#DIV/0!</v>
      </c>
      <c r="I52" s="76" t="e">
        <f>IF(Calcul!$F54="SA",'Sound Power'!BD52,'Sound Power'!S52)</f>
        <v>#DIV/0!</v>
      </c>
      <c r="J52" s="76" t="e">
        <f>IF(Calcul!$F54="SA",'Sound Power'!BE52,'Sound Power'!T52)</f>
        <v>#DIV/0!</v>
      </c>
      <c r="K52" s="76" t="e">
        <f>IF(Calcul!$F54="SA",'Sound Power'!BF52,'Sound Power'!U52)</f>
        <v>#DIV/0!</v>
      </c>
      <c r="L52" s="76" t="e">
        <f>IF(Calcul!$F54="SA",'Sound Power'!BG52,'Sound Power'!V52)</f>
        <v>#DIV/0!</v>
      </c>
      <c r="M52" s="76" t="e">
        <f>'Sound Power'!CI52</f>
        <v>#DIV/0!</v>
      </c>
      <c r="N52" s="76" t="e">
        <f>'Sound Power'!CJ52</f>
        <v>#DIV/0!</v>
      </c>
      <c r="O52" s="76" t="e">
        <f>'Sound Power'!CK52</f>
        <v>#DIV/0!</v>
      </c>
      <c r="P52" s="76" t="e">
        <f>'Sound Power'!CL52</f>
        <v>#DIV/0!</v>
      </c>
      <c r="Q52" s="76" t="e">
        <f>'Sound Power'!CM52</f>
        <v>#DIV/0!</v>
      </c>
      <c r="R52" s="76" t="e">
        <f>'Sound Power'!CN52</f>
        <v>#DIV/0!</v>
      </c>
      <c r="S52" s="76" t="e">
        <f>'Sound Power'!CO52</f>
        <v>#DIV/0!</v>
      </c>
      <c r="T52" s="76" t="e">
        <f>'Sound Power'!CP52</f>
        <v>#DIV/0!</v>
      </c>
      <c r="U52" s="73">
        <f t="shared" si="3"/>
        <v>0</v>
      </c>
      <c r="V52" s="73">
        <f t="shared" si="4"/>
        <v>0</v>
      </c>
      <c r="W52" s="76" t="e">
        <f>('ModelParams Lp'!B$4*10^'ModelParams Lp'!B$5*($U52/$V52)^'ModelParams Lp'!B$6)*3</f>
        <v>#DIV/0!</v>
      </c>
      <c r="X52" s="76" t="e">
        <f>('ModelParams Lp'!C$4*10^'ModelParams Lp'!C$5*($U52/$V52)^'ModelParams Lp'!C$6)*3</f>
        <v>#DIV/0!</v>
      </c>
      <c r="Y52" s="76" t="e">
        <f>('ModelParams Lp'!D$4*10^'ModelParams Lp'!D$5*($U52/$V52)^'ModelParams Lp'!D$6)*3</f>
        <v>#DIV/0!</v>
      </c>
      <c r="Z52" s="76" t="e">
        <f>('ModelParams Lp'!E$4*10^'ModelParams Lp'!E$5*($U52/$V52)^'ModelParams Lp'!E$6)*3</f>
        <v>#DIV/0!</v>
      </c>
      <c r="AA52" s="76" t="e">
        <f>('ModelParams Lp'!F$4*10^'ModelParams Lp'!F$5*($U52/$V52)^'ModelParams Lp'!F$6)*3</f>
        <v>#DIV/0!</v>
      </c>
      <c r="AB52" s="76" t="e">
        <f>('ModelParams Lp'!G$4*10^'ModelParams Lp'!G$5*($U52/$V52)^'ModelParams Lp'!G$6)*3</f>
        <v>#DIV/0!</v>
      </c>
      <c r="AC52" s="76" t="e">
        <f>('ModelParams Lp'!H$4*10^'ModelParams Lp'!H$5*($U52/$V52)^'ModelParams Lp'!H$6)*3</f>
        <v>#DIV/0!</v>
      </c>
      <c r="AD52" s="76" t="e">
        <f>('ModelParams Lp'!I$4*10^'ModelParams Lp'!I$5*($U52/$V52)^'ModelParams Lp'!I$6)*3</f>
        <v>#DIV/0!</v>
      </c>
      <c r="AE52" s="62" t="e">
        <f t="shared" si="5"/>
        <v>#DIV/0!</v>
      </c>
      <c r="AF52" s="62" t="e">
        <f>IF(AE52&lt;'ModelParams Lp'!$B$16,-1,IF(AE52&lt;'ModelParams Lp'!$C$16,0,IF(AE52&lt;'ModelParams Lp'!$D$16,1,IF(AE52&lt;'ModelParams Lp'!$E$16,2,IF(AE52&lt;'ModelParams Lp'!$F$16,3,IF(AE52&lt;'ModelParams Lp'!$G$16,4,IF(AE52&lt;'ModelParams Lp'!$H$16,5,6)))))))</f>
        <v>#DIV/0!</v>
      </c>
      <c r="AG52" s="76" t="e">
        <f ca="1">IF($AF52&gt;1,0,OFFSET('ModelParams Lp'!$C$12,0,-'Sound Pressure'!$AF52))</f>
        <v>#DIV/0!</v>
      </c>
      <c r="AH52" s="76" t="e">
        <f ca="1">IF($AF52&gt;2,0,OFFSET('ModelParams Lp'!$D$12,0,-'Sound Pressure'!$AF52))</f>
        <v>#DIV/0!</v>
      </c>
      <c r="AI52" s="76" t="e">
        <f ca="1">IF($AF52&gt;3,0,OFFSET('ModelParams Lp'!$E$12,0,-'Sound Pressure'!$AF52))</f>
        <v>#DIV/0!</v>
      </c>
      <c r="AJ52" s="76" t="e">
        <f ca="1">IF($AF52&gt;4,0,OFFSET('ModelParams Lp'!$F$12,0,-'Sound Pressure'!$AF52))</f>
        <v>#DIV/0!</v>
      </c>
      <c r="AK52" s="76" t="e">
        <f ca="1">IF($AF52&gt;3,0,OFFSET('ModelParams Lp'!$G$12,0,-'Sound Pressure'!$AF52))</f>
        <v>#DIV/0!</v>
      </c>
      <c r="AL52" s="76" t="e">
        <f ca="1">IF($AF52&gt;5,0,OFFSET('ModelParams Lp'!$H$12,0,-'Sound Pressure'!$AF52))</f>
        <v>#DIV/0!</v>
      </c>
      <c r="AM52" s="76" t="e">
        <f ca="1">IF($AF52&gt;6,0,OFFSET('ModelParams Lp'!$I$12,0,-'Sound Pressure'!$AF52))</f>
        <v>#DIV/0!</v>
      </c>
      <c r="AN52" s="76" t="e">
        <f ca="1">IF($AF52&gt;7,0,IF($AF$4&lt;0,3,OFFSET('ModelParams Lp'!$J$12,0,-'Sound Pressure'!$AF52)))</f>
        <v>#DIV/0!</v>
      </c>
      <c r="AO52" s="76" t="e">
        <f t="shared" si="25"/>
        <v>#DIV/0!</v>
      </c>
      <c r="AP52" s="76" t="e">
        <f t="shared" si="25"/>
        <v>#DIV/0!</v>
      </c>
      <c r="AQ52" s="76" t="e">
        <f t="shared" si="25"/>
        <v>#DIV/0!</v>
      </c>
      <c r="AR52" s="76" t="e">
        <f t="shared" si="25"/>
        <v>#DIV/0!</v>
      </c>
      <c r="AS52" s="76" t="e">
        <f t="shared" si="25"/>
        <v>#DIV/0!</v>
      </c>
      <c r="AT52" s="76" t="e">
        <f t="shared" si="25"/>
        <v>#DIV/0!</v>
      </c>
      <c r="AU52" s="76" t="e">
        <f t="shared" si="25"/>
        <v>#DIV/0!</v>
      </c>
      <c r="AV52" s="76" t="e">
        <f t="shared" si="25"/>
        <v>#DIV/0!</v>
      </c>
      <c r="AW52" s="76">
        <f>'ModelParams Lp'!B$22</f>
        <v>4</v>
      </c>
      <c r="AX52" s="76">
        <f>'ModelParams Lp'!C$22</f>
        <v>2</v>
      </c>
      <c r="AY52" s="76">
        <f>'ModelParams Lp'!D$22</f>
        <v>1</v>
      </c>
      <c r="AZ52" s="76">
        <f>'ModelParams Lp'!E$22</f>
        <v>0</v>
      </c>
      <c r="BA52" s="76">
        <f>'ModelParams Lp'!F$22</f>
        <v>0</v>
      </c>
      <c r="BB52" s="76">
        <f>'ModelParams Lp'!G$22</f>
        <v>0</v>
      </c>
      <c r="BC52" s="76">
        <f>'ModelParams Lp'!H$22</f>
        <v>0</v>
      </c>
      <c r="BD52" s="76">
        <f>'ModelParams Lp'!I$22</f>
        <v>0</v>
      </c>
      <c r="BE52" s="76" t="e">
        <f>-10*LOG(2/(4*PI()*2^2)+4/(0.163*(Calcul!$J57*Calcul!$K57)/VLOOKUP(Calcul!$H57,'ModelParams Lp'!$E$37:$F$39,2,0)))</f>
        <v>#N/A</v>
      </c>
      <c r="BF52" s="76" t="e">
        <f>-10*LOG(2/(4*PI()*2^2)+4/(0.163*(Calcul!$J57*Calcul!$K57)/VLOOKUP(Calcul!$H57,'ModelParams Lp'!$E$37:$F$39,2,0)))</f>
        <v>#N/A</v>
      </c>
      <c r="BG52" s="76" t="e">
        <f>-10*LOG(2/(4*PI()*2^2)+4/(0.163*(Calcul!$J57*Calcul!$K57)/VLOOKUP(Calcul!$H57,'ModelParams Lp'!$E$37:$F$39,2,0)))</f>
        <v>#N/A</v>
      </c>
      <c r="BH52" s="76" t="e">
        <f>-10*LOG(2/(4*PI()*2^2)+4/(0.163*(Calcul!$J57*Calcul!$K57)/VLOOKUP(Calcul!$H57,'ModelParams Lp'!$E$37:$F$39,2,0)))</f>
        <v>#N/A</v>
      </c>
      <c r="BI52" s="76" t="e">
        <f>-10*LOG(2/(4*PI()*2^2)+4/(0.163*(Calcul!$J57*Calcul!$K57)/VLOOKUP(Calcul!$H57,'ModelParams Lp'!$E$37:$F$39,2,0)))</f>
        <v>#N/A</v>
      </c>
      <c r="BJ52" s="76" t="e">
        <f>-10*LOG(2/(4*PI()*2^2)+4/(0.163*(Calcul!$J57*Calcul!$K57)/VLOOKUP(Calcul!$H57,'ModelParams Lp'!$E$37:$F$39,2,0)))</f>
        <v>#N/A</v>
      </c>
      <c r="BK52" s="76" t="e">
        <f>-10*LOG(2/(4*PI()*2^2)+4/(0.163*(Calcul!$J57*Calcul!$K57)/VLOOKUP(Calcul!$H57,'ModelParams Lp'!$E$37:$F$39,2,0)))</f>
        <v>#N/A</v>
      </c>
      <c r="BL52" s="76" t="e">
        <f>-10*LOG(2/(4*PI()*2^2)+4/(0.163*(Calcul!$J57*Calcul!$K57)/VLOOKUP(Calcul!$H57,'ModelParams Lp'!$E$37:$F$39,2,0)))</f>
        <v>#N/A</v>
      </c>
      <c r="BM52" s="76" t="e">
        <f>VLOOKUP(Calcul!$I57,'ModelParams Lp'!$D$28:$O$32,5,0)+BE52</f>
        <v>#N/A</v>
      </c>
      <c r="BN52" s="76" t="e">
        <f>VLOOKUP(Calcul!$I57,'ModelParams Lp'!$D$28:$O$32,6,0)+BF52</f>
        <v>#N/A</v>
      </c>
      <c r="BO52" s="76" t="e">
        <f>VLOOKUP(Calcul!$I57,'ModelParams Lp'!$D$28:$O$32,7,0)+BG52</f>
        <v>#N/A</v>
      </c>
      <c r="BP52" s="76" t="e">
        <f>VLOOKUP(Calcul!$I57,'ModelParams Lp'!$D$28:$O$32,8,0)+BH52</f>
        <v>#N/A</v>
      </c>
      <c r="BQ52" s="76" t="e">
        <f>VLOOKUP(Calcul!$I57,'ModelParams Lp'!$D$28:$O$32,9,0)+BI52</f>
        <v>#N/A</v>
      </c>
      <c r="BR52" s="76" t="e">
        <f>VLOOKUP(Calcul!$I57,'ModelParams Lp'!$D$28:$O$32,10,0)+BJ52</f>
        <v>#N/A</v>
      </c>
      <c r="BS52" s="76" t="e">
        <f>VLOOKUP(Calcul!$I57,'ModelParams Lp'!$D$28:$O$32,11,0)+BK52</f>
        <v>#N/A</v>
      </c>
      <c r="BT52" s="76" t="e">
        <f>VLOOKUP(Calcul!$I57,'ModelParams Lp'!$D$28:$O$32,12,0)+BL52</f>
        <v>#N/A</v>
      </c>
      <c r="BU52" s="75" t="e">
        <f t="shared" ca="1" si="7"/>
        <v>#DIV/0!</v>
      </c>
      <c r="BV52" s="75" t="e">
        <f t="shared" ca="1" si="8"/>
        <v>#DIV/0!</v>
      </c>
      <c r="BW52" s="75" t="e">
        <f t="shared" ca="1" si="9"/>
        <v>#DIV/0!</v>
      </c>
      <c r="BX52" s="75" t="e">
        <f t="shared" ca="1" si="10"/>
        <v>#DIV/0!</v>
      </c>
      <c r="BY52" s="75" t="e">
        <f t="shared" ca="1" si="11"/>
        <v>#DIV/0!</v>
      </c>
      <c r="BZ52" s="75" t="e">
        <f t="shared" ca="1" si="12"/>
        <v>#DIV/0!</v>
      </c>
      <c r="CA52" s="75" t="e">
        <f t="shared" ca="1" si="13"/>
        <v>#DIV/0!</v>
      </c>
      <c r="CB52" s="75" t="e">
        <f t="shared" ca="1" si="14"/>
        <v>#DIV/0!</v>
      </c>
      <c r="CC52" s="26" t="e">
        <f ca="1">10*LOG10(IF(BU52="",0,POWER(10,((BU52+'ModelParams Lw'!$O$4)/10))) +IF(BV52="",0,POWER(10,((BV52+'ModelParams Lw'!$P$4)/10))) +IF(BW52="",0,POWER(10,((BW52+'ModelParams Lw'!$Q$4)/10))) +IF(BX52="",0,POWER(10,((BX52+'ModelParams Lw'!$R$4)/10))) +IF(BY52="",0,POWER(10,((BY52+'ModelParams Lw'!$S$4)/10))) +IF(BZ52="",0,POWER(10,((BZ52+'ModelParams Lw'!$T$4)/10))) +IF(CA52="",0,POWER(10,((CA52+'ModelParams Lw'!$U$4)/10)))+IF(CB52="",0,POWER(10,((CB52+'ModelParams Lw'!$V$4)/10))))</f>
        <v>#DIV/0!</v>
      </c>
      <c r="CD52" s="26" t="e">
        <f t="shared" ca="1" si="15"/>
        <v>#DIV/0!</v>
      </c>
      <c r="CE52" s="26" t="e">
        <f ca="1">(BU52-'ModelParams Lw'!O$10)/'ModelParams Lw'!O$11</f>
        <v>#DIV/0!</v>
      </c>
      <c r="CF52" s="26" t="e">
        <f ca="1">(BV52-'ModelParams Lw'!P$10)/'ModelParams Lw'!P$11</f>
        <v>#DIV/0!</v>
      </c>
      <c r="CG52" s="26" t="e">
        <f ca="1">(BW52-'ModelParams Lw'!Q$10)/'ModelParams Lw'!Q$11</f>
        <v>#DIV/0!</v>
      </c>
      <c r="CH52" s="26" t="e">
        <f ca="1">(BX52-'ModelParams Lw'!R$10)/'ModelParams Lw'!R$11</f>
        <v>#DIV/0!</v>
      </c>
      <c r="CI52" s="26" t="e">
        <f ca="1">(BY52-'ModelParams Lw'!S$10)/'ModelParams Lw'!S$11</f>
        <v>#DIV/0!</v>
      </c>
      <c r="CJ52" s="26" t="e">
        <f ca="1">(BZ52-'ModelParams Lw'!T$10)/'ModelParams Lw'!T$11</f>
        <v>#DIV/0!</v>
      </c>
      <c r="CK52" s="26" t="e">
        <f ca="1">(CA52-'ModelParams Lw'!U$10)/'ModelParams Lw'!U$11</f>
        <v>#DIV/0!</v>
      </c>
      <c r="CL52" s="26" t="e">
        <f ca="1">(CB52-'ModelParams Lw'!V$10)/'ModelParams Lw'!V$11</f>
        <v>#DIV/0!</v>
      </c>
      <c r="CM52" s="75" t="e">
        <f t="shared" si="16"/>
        <v>#DIV/0!</v>
      </c>
      <c r="CN52" s="75" t="e">
        <f t="shared" si="17"/>
        <v>#DIV/0!</v>
      </c>
      <c r="CO52" s="75" t="e">
        <f t="shared" si="23"/>
        <v>#DIV/0!</v>
      </c>
      <c r="CP52" s="75" t="e">
        <f t="shared" si="18"/>
        <v>#DIV/0!</v>
      </c>
      <c r="CQ52" s="75" t="e">
        <f t="shared" si="19"/>
        <v>#DIV/0!</v>
      </c>
      <c r="CR52" s="75" t="e">
        <f t="shared" si="20"/>
        <v>#DIV/0!</v>
      </c>
      <c r="CS52" s="75" t="e">
        <f t="shared" si="21"/>
        <v>#DIV/0!</v>
      </c>
      <c r="CT52" s="75" t="e">
        <f t="shared" si="22"/>
        <v>#DIV/0!</v>
      </c>
      <c r="CU52" s="26" t="e">
        <f>10*LOG10(IF(CM52="",0,POWER(10,((CM52+'ModelParams Lw'!$O$4)/10))) +IF(CN52="",0,POWER(10,((CN52+'ModelParams Lw'!$P$4)/10))) +IF(CO52="",0,POWER(10,((CO52+'ModelParams Lw'!$Q$4)/10))) +IF(CP52="",0,POWER(10,((CP52+'ModelParams Lw'!$R$4)/10))) +IF(CQ52="",0,POWER(10,((CQ52+'ModelParams Lw'!$S$4)/10))) +IF(CR52="",0,POWER(10,((CR52+'ModelParams Lw'!$T$4)/10))) +IF(CS52="",0,POWER(10,((CS52+'ModelParams Lw'!$U$4)/10)))+IF(CT52="",0,POWER(10,((CT52+'ModelParams Lw'!$V$4)/10))))</f>
        <v>#DIV/0!</v>
      </c>
      <c r="CV52" s="26" t="e">
        <f t="shared" si="24"/>
        <v>#DIV/0!</v>
      </c>
      <c r="CW52" s="26" t="e">
        <f>(CM52-'ModelParams Lw'!O$10)/'ModelParams Lw'!O$11</f>
        <v>#DIV/0!</v>
      </c>
      <c r="CX52" s="26" t="e">
        <f>(CN52-'ModelParams Lw'!P$10)/'ModelParams Lw'!P$11</f>
        <v>#DIV/0!</v>
      </c>
      <c r="CY52" s="26" t="e">
        <f>(CO52-'ModelParams Lw'!Q$10)/'ModelParams Lw'!Q$11</f>
        <v>#DIV/0!</v>
      </c>
      <c r="CZ52" s="26" t="e">
        <f>(CP52-'ModelParams Lw'!R$10)/'ModelParams Lw'!R$11</f>
        <v>#DIV/0!</v>
      </c>
      <c r="DA52" s="26" t="e">
        <f>(CQ52-'ModelParams Lw'!S$10)/'ModelParams Lw'!S$11</f>
        <v>#DIV/0!</v>
      </c>
      <c r="DB52" s="26" t="e">
        <f>(CR52-'ModelParams Lw'!T$10)/'ModelParams Lw'!T$11</f>
        <v>#DIV/0!</v>
      </c>
      <c r="DC52" s="26" t="e">
        <f>(CS52-'ModelParams Lw'!U$10)/'ModelParams Lw'!U$11</f>
        <v>#DIV/0!</v>
      </c>
      <c r="DD52" s="26" t="e">
        <f>(CT52-'ModelParams Lw'!V$10)/'ModelParams Lw'!V$11</f>
        <v>#DIV/0!</v>
      </c>
    </row>
    <row r="53" spans="1:108" x14ac:dyDescent="0.25">
      <c r="A53" s="13">
        <f>'Sound Power'!B53</f>
        <v>0</v>
      </c>
      <c r="B53" s="13">
        <f>'Sound Power'!D53</f>
        <v>0</v>
      </c>
      <c r="C53" s="13">
        <f>'Sound Power'!E53</f>
        <v>0</v>
      </c>
      <c r="D53" s="13">
        <f>'Sound Power'!F53</f>
        <v>0</v>
      </c>
      <c r="E53" s="76" t="e">
        <f>IF(Calcul!$F55="SA",'Sound Power'!AZ53,'Sound Power'!O53)</f>
        <v>#DIV/0!</v>
      </c>
      <c r="F53" s="76" t="e">
        <f>IF(Calcul!$F55="SA",'Sound Power'!BA53,'Sound Power'!P53)</f>
        <v>#DIV/0!</v>
      </c>
      <c r="G53" s="76" t="e">
        <f>IF(Calcul!$F55="SA",'Sound Power'!BB53,'Sound Power'!Q53)</f>
        <v>#DIV/0!</v>
      </c>
      <c r="H53" s="76" t="e">
        <f>IF(Calcul!$F55="SA",'Sound Power'!BC53,'Sound Power'!R53)</f>
        <v>#DIV/0!</v>
      </c>
      <c r="I53" s="76" t="e">
        <f>IF(Calcul!$F55="SA",'Sound Power'!BD53,'Sound Power'!S53)</f>
        <v>#DIV/0!</v>
      </c>
      <c r="J53" s="76" t="e">
        <f>IF(Calcul!$F55="SA",'Sound Power'!BE53,'Sound Power'!T53)</f>
        <v>#DIV/0!</v>
      </c>
      <c r="K53" s="76" t="e">
        <f>IF(Calcul!$F55="SA",'Sound Power'!BF53,'Sound Power'!U53)</f>
        <v>#DIV/0!</v>
      </c>
      <c r="L53" s="76" t="e">
        <f>IF(Calcul!$F55="SA",'Sound Power'!BG53,'Sound Power'!V53)</f>
        <v>#DIV/0!</v>
      </c>
      <c r="M53" s="76" t="e">
        <f>'Sound Power'!CI53</f>
        <v>#DIV/0!</v>
      </c>
      <c r="N53" s="76" t="e">
        <f>'Sound Power'!CJ53</f>
        <v>#DIV/0!</v>
      </c>
      <c r="O53" s="76" t="e">
        <f>'Sound Power'!CK53</f>
        <v>#DIV/0!</v>
      </c>
      <c r="P53" s="76" t="e">
        <f>'Sound Power'!CL53</f>
        <v>#DIV/0!</v>
      </c>
      <c r="Q53" s="76" t="e">
        <f>'Sound Power'!CM53</f>
        <v>#DIV/0!</v>
      </c>
      <c r="R53" s="76" t="e">
        <f>'Sound Power'!CN53</f>
        <v>#DIV/0!</v>
      </c>
      <c r="S53" s="76" t="e">
        <f>'Sound Power'!CO53</f>
        <v>#DIV/0!</v>
      </c>
      <c r="T53" s="76" t="e">
        <f>'Sound Power'!CP53</f>
        <v>#DIV/0!</v>
      </c>
      <c r="U53" s="73">
        <f t="shared" si="3"/>
        <v>0</v>
      </c>
      <c r="V53" s="73">
        <f t="shared" si="4"/>
        <v>0</v>
      </c>
      <c r="W53" s="76" t="e">
        <f>('ModelParams Lp'!B$4*10^'ModelParams Lp'!B$5*($U53/$V53)^'ModelParams Lp'!B$6)*3</f>
        <v>#DIV/0!</v>
      </c>
      <c r="X53" s="76" t="e">
        <f>('ModelParams Lp'!C$4*10^'ModelParams Lp'!C$5*($U53/$V53)^'ModelParams Lp'!C$6)*3</f>
        <v>#DIV/0!</v>
      </c>
      <c r="Y53" s="76" t="e">
        <f>('ModelParams Lp'!D$4*10^'ModelParams Lp'!D$5*($U53/$V53)^'ModelParams Lp'!D$6)*3</f>
        <v>#DIV/0!</v>
      </c>
      <c r="Z53" s="76" t="e">
        <f>('ModelParams Lp'!E$4*10^'ModelParams Lp'!E$5*($U53/$V53)^'ModelParams Lp'!E$6)*3</f>
        <v>#DIV/0!</v>
      </c>
      <c r="AA53" s="76" t="e">
        <f>('ModelParams Lp'!F$4*10^'ModelParams Lp'!F$5*($U53/$V53)^'ModelParams Lp'!F$6)*3</f>
        <v>#DIV/0!</v>
      </c>
      <c r="AB53" s="76" t="e">
        <f>('ModelParams Lp'!G$4*10^'ModelParams Lp'!G$5*($U53/$V53)^'ModelParams Lp'!G$6)*3</f>
        <v>#DIV/0!</v>
      </c>
      <c r="AC53" s="76" t="e">
        <f>('ModelParams Lp'!H$4*10^'ModelParams Lp'!H$5*($U53/$V53)^'ModelParams Lp'!H$6)*3</f>
        <v>#DIV/0!</v>
      </c>
      <c r="AD53" s="76" t="e">
        <f>('ModelParams Lp'!I$4*10^'ModelParams Lp'!I$5*($U53/$V53)^'ModelParams Lp'!I$6)*3</f>
        <v>#DIV/0!</v>
      </c>
      <c r="AE53" s="62" t="e">
        <f t="shared" si="5"/>
        <v>#DIV/0!</v>
      </c>
      <c r="AF53" s="62" t="e">
        <f>IF(AE53&lt;'ModelParams Lp'!$B$16,-1,IF(AE53&lt;'ModelParams Lp'!$C$16,0,IF(AE53&lt;'ModelParams Lp'!$D$16,1,IF(AE53&lt;'ModelParams Lp'!$E$16,2,IF(AE53&lt;'ModelParams Lp'!$F$16,3,IF(AE53&lt;'ModelParams Lp'!$G$16,4,IF(AE53&lt;'ModelParams Lp'!$H$16,5,6)))))))</f>
        <v>#DIV/0!</v>
      </c>
      <c r="AG53" s="76" t="e">
        <f ca="1">IF($AF53&gt;1,0,OFFSET('ModelParams Lp'!$C$12,0,-'Sound Pressure'!$AF53))</f>
        <v>#DIV/0!</v>
      </c>
      <c r="AH53" s="76" t="e">
        <f ca="1">IF($AF53&gt;2,0,OFFSET('ModelParams Lp'!$D$12,0,-'Sound Pressure'!$AF53))</f>
        <v>#DIV/0!</v>
      </c>
      <c r="AI53" s="76" t="e">
        <f ca="1">IF($AF53&gt;3,0,OFFSET('ModelParams Lp'!$E$12,0,-'Sound Pressure'!$AF53))</f>
        <v>#DIV/0!</v>
      </c>
      <c r="AJ53" s="76" t="e">
        <f ca="1">IF($AF53&gt;4,0,OFFSET('ModelParams Lp'!$F$12,0,-'Sound Pressure'!$AF53))</f>
        <v>#DIV/0!</v>
      </c>
      <c r="AK53" s="76" t="e">
        <f ca="1">IF($AF53&gt;3,0,OFFSET('ModelParams Lp'!$G$12,0,-'Sound Pressure'!$AF53))</f>
        <v>#DIV/0!</v>
      </c>
      <c r="AL53" s="76" t="e">
        <f ca="1">IF($AF53&gt;5,0,OFFSET('ModelParams Lp'!$H$12,0,-'Sound Pressure'!$AF53))</f>
        <v>#DIV/0!</v>
      </c>
      <c r="AM53" s="76" t="e">
        <f ca="1">IF($AF53&gt;6,0,OFFSET('ModelParams Lp'!$I$12,0,-'Sound Pressure'!$AF53))</f>
        <v>#DIV/0!</v>
      </c>
      <c r="AN53" s="76" t="e">
        <f ca="1">IF($AF53&gt;7,0,IF($AF$4&lt;0,3,OFFSET('ModelParams Lp'!$J$12,0,-'Sound Pressure'!$AF53)))</f>
        <v>#DIV/0!</v>
      </c>
      <c r="AO53" s="76" t="e">
        <f t="shared" si="25"/>
        <v>#DIV/0!</v>
      </c>
      <c r="AP53" s="76" t="e">
        <f t="shared" si="25"/>
        <v>#DIV/0!</v>
      </c>
      <c r="AQ53" s="76" t="e">
        <f t="shared" si="25"/>
        <v>#DIV/0!</v>
      </c>
      <c r="AR53" s="76" t="e">
        <f t="shared" si="25"/>
        <v>#DIV/0!</v>
      </c>
      <c r="AS53" s="76" t="e">
        <f t="shared" si="25"/>
        <v>#DIV/0!</v>
      </c>
      <c r="AT53" s="76" t="e">
        <f t="shared" si="25"/>
        <v>#DIV/0!</v>
      </c>
      <c r="AU53" s="76" t="e">
        <f t="shared" si="25"/>
        <v>#DIV/0!</v>
      </c>
      <c r="AV53" s="76" t="e">
        <f t="shared" si="25"/>
        <v>#DIV/0!</v>
      </c>
      <c r="AW53" s="76">
        <f>'ModelParams Lp'!B$22</f>
        <v>4</v>
      </c>
      <c r="AX53" s="76">
        <f>'ModelParams Lp'!C$22</f>
        <v>2</v>
      </c>
      <c r="AY53" s="76">
        <f>'ModelParams Lp'!D$22</f>
        <v>1</v>
      </c>
      <c r="AZ53" s="76">
        <f>'ModelParams Lp'!E$22</f>
        <v>0</v>
      </c>
      <c r="BA53" s="76">
        <f>'ModelParams Lp'!F$22</f>
        <v>0</v>
      </c>
      <c r="BB53" s="76">
        <f>'ModelParams Lp'!G$22</f>
        <v>0</v>
      </c>
      <c r="BC53" s="76">
        <f>'ModelParams Lp'!H$22</f>
        <v>0</v>
      </c>
      <c r="BD53" s="76">
        <f>'ModelParams Lp'!I$22</f>
        <v>0</v>
      </c>
      <c r="BE53" s="76" t="e">
        <f>-10*LOG(2/(4*PI()*2^2)+4/(0.163*(Calcul!$J58*Calcul!$K58)/VLOOKUP(Calcul!$H58,'ModelParams Lp'!$E$37:$F$39,2,0)))</f>
        <v>#N/A</v>
      </c>
      <c r="BF53" s="76" t="e">
        <f>-10*LOG(2/(4*PI()*2^2)+4/(0.163*(Calcul!$J58*Calcul!$K58)/VLOOKUP(Calcul!$H58,'ModelParams Lp'!$E$37:$F$39,2,0)))</f>
        <v>#N/A</v>
      </c>
      <c r="BG53" s="76" t="e">
        <f>-10*LOG(2/(4*PI()*2^2)+4/(0.163*(Calcul!$J58*Calcul!$K58)/VLOOKUP(Calcul!$H58,'ModelParams Lp'!$E$37:$F$39,2,0)))</f>
        <v>#N/A</v>
      </c>
      <c r="BH53" s="76" t="e">
        <f>-10*LOG(2/(4*PI()*2^2)+4/(0.163*(Calcul!$J58*Calcul!$K58)/VLOOKUP(Calcul!$H58,'ModelParams Lp'!$E$37:$F$39,2,0)))</f>
        <v>#N/A</v>
      </c>
      <c r="BI53" s="76" t="e">
        <f>-10*LOG(2/(4*PI()*2^2)+4/(0.163*(Calcul!$J58*Calcul!$K58)/VLOOKUP(Calcul!$H58,'ModelParams Lp'!$E$37:$F$39,2,0)))</f>
        <v>#N/A</v>
      </c>
      <c r="BJ53" s="76" t="e">
        <f>-10*LOG(2/(4*PI()*2^2)+4/(0.163*(Calcul!$J58*Calcul!$K58)/VLOOKUP(Calcul!$H58,'ModelParams Lp'!$E$37:$F$39,2,0)))</f>
        <v>#N/A</v>
      </c>
      <c r="BK53" s="76" t="e">
        <f>-10*LOG(2/(4*PI()*2^2)+4/(0.163*(Calcul!$J58*Calcul!$K58)/VLOOKUP(Calcul!$H58,'ModelParams Lp'!$E$37:$F$39,2,0)))</f>
        <v>#N/A</v>
      </c>
      <c r="BL53" s="76" t="e">
        <f>-10*LOG(2/(4*PI()*2^2)+4/(0.163*(Calcul!$J58*Calcul!$K58)/VLOOKUP(Calcul!$H58,'ModelParams Lp'!$E$37:$F$39,2,0)))</f>
        <v>#N/A</v>
      </c>
      <c r="BM53" s="76" t="e">
        <f>VLOOKUP(Calcul!$I58,'ModelParams Lp'!$D$28:$O$32,5,0)+BE53</f>
        <v>#N/A</v>
      </c>
      <c r="BN53" s="76" t="e">
        <f>VLOOKUP(Calcul!$I58,'ModelParams Lp'!$D$28:$O$32,6,0)+BF53</f>
        <v>#N/A</v>
      </c>
      <c r="BO53" s="76" t="e">
        <f>VLOOKUP(Calcul!$I58,'ModelParams Lp'!$D$28:$O$32,7,0)+BG53</f>
        <v>#N/A</v>
      </c>
      <c r="BP53" s="76" t="e">
        <f>VLOOKUP(Calcul!$I58,'ModelParams Lp'!$D$28:$O$32,8,0)+BH53</f>
        <v>#N/A</v>
      </c>
      <c r="BQ53" s="76" t="e">
        <f>VLOOKUP(Calcul!$I58,'ModelParams Lp'!$D$28:$O$32,9,0)+BI53</f>
        <v>#N/A</v>
      </c>
      <c r="BR53" s="76" t="e">
        <f>VLOOKUP(Calcul!$I58,'ModelParams Lp'!$D$28:$O$32,10,0)+BJ53</f>
        <v>#N/A</v>
      </c>
      <c r="BS53" s="76" t="e">
        <f>VLOOKUP(Calcul!$I58,'ModelParams Lp'!$D$28:$O$32,11,0)+BK53</f>
        <v>#N/A</v>
      </c>
      <c r="BT53" s="76" t="e">
        <f>VLOOKUP(Calcul!$I58,'ModelParams Lp'!$D$28:$O$32,12,0)+BL53</f>
        <v>#N/A</v>
      </c>
      <c r="BU53" s="75" t="e">
        <f t="shared" ca="1" si="7"/>
        <v>#DIV/0!</v>
      </c>
      <c r="BV53" s="75" t="e">
        <f t="shared" ca="1" si="8"/>
        <v>#DIV/0!</v>
      </c>
      <c r="BW53" s="75" t="e">
        <f t="shared" ca="1" si="9"/>
        <v>#DIV/0!</v>
      </c>
      <c r="BX53" s="75" t="e">
        <f t="shared" ca="1" si="10"/>
        <v>#DIV/0!</v>
      </c>
      <c r="BY53" s="75" t="e">
        <f t="shared" ca="1" si="11"/>
        <v>#DIV/0!</v>
      </c>
      <c r="BZ53" s="75" t="e">
        <f t="shared" ca="1" si="12"/>
        <v>#DIV/0!</v>
      </c>
      <c r="CA53" s="75" t="e">
        <f t="shared" ca="1" si="13"/>
        <v>#DIV/0!</v>
      </c>
      <c r="CB53" s="75" t="e">
        <f t="shared" ca="1" si="14"/>
        <v>#DIV/0!</v>
      </c>
      <c r="CC53" s="26" t="e">
        <f ca="1">10*LOG10(IF(BU53="",0,POWER(10,((BU53+'ModelParams Lw'!$O$4)/10))) +IF(BV53="",0,POWER(10,((BV53+'ModelParams Lw'!$P$4)/10))) +IF(BW53="",0,POWER(10,((BW53+'ModelParams Lw'!$Q$4)/10))) +IF(BX53="",0,POWER(10,((BX53+'ModelParams Lw'!$R$4)/10))) +IF(BY53="",0,POWER(10,((BY53+'ModelParams Lw'!$S$4)/10))) +IF(BZ53="",0,POWER(10,((BZ53+'ModelParams Lw'!$T$4)/10))) +IF(CA53="",0,POWER(10,((CA53+'ModelParams Lw'!$U$4)/10)))+IF(CB53="",0,POWER(10,((CB53+'ModelParams Lw'!$V$4)/10))))</f>
        <v>#DIV/0!</v>
      </c>
      <c r="CD53" s="26" t="e">
        <f t="shared" ca="1" si="15"/>
        <v>#DIV/0!</v>
      </c>
      <c r="CE53" s="26" t="e">
        <f ca="1">(BU53-'ModelParams Lw'!O$10)/'ModelParams Lw'!O$11</f>
        <v>#DIV/0!</v>
      </c>
      <c r="CF53" s="26" t="e">
        <f ca="1">(BV53-'ModelParams Lw'!P$10)/'ModelParams Lw'!P$11</f>
        <v>#DIV/0!</v>
      </c>
      <c r="CG53" s="26" t="e">
        <f ca="1">(BW53-'ModelParams Lw'!Q$10)/'ModelParams Lw'!Q$11</f>
        <v>#DIV/0!</v>
      </c>
      <c r="CH53" s="26" t="e">
        <f ca="1">(BX53-'ModelParams Lw'!R$10)/'ModelParams Lw'!R$11</f>
        <v>#DIV/0!</v>
      </c>
      <c r="CI53" s="26" t="e">
        <f ca="1">(BY53-'ModelParams Lw'!S$10)/'ModelParams Lw'!S$11</f>
        <v>#DIV/0!</v>
      </c>
      <c r="CJ53" s="26" t="e">
        <f ca="1">(BZ53-'ModelParams Lw'!T$10)/'ModelParams Lw'!T$11</f>
        <v>#DIV/0!</v>
      </c>
      <c r="CK53" s="26" t="e">
        <f ca="1">(CA53-'ModelParams Lw'!U$10)/'ModelParams Lw'!U$11</f>
        <v>#DIV/0!</v>
      </c>
      <c r="CL53" s="26" t="e">
        <f ca="1">(CB53-'ModelParams Lw'!V$10)/'ModelParams Lw'!V$11</f>
        <v>#DIV/0!</v>
      </c>
      <c r="CM53" s="75" t="e">
        <f t="shared" si="16"/>
        <v>#DIV/0!</v>
      </c>
      <c r="CN53" s="75" t="e">
        <f t="shared" si="17"/>
        <v>#DIV/0!</v>
      </c>
      <c r="CO53" s="75" t="e">
        <f t="shared" si="23"/>
        <v>#DIV/0!</v>
      </c>
      <c r="CP53" s="75" t="e">
        <f t="shared" si="18"/>
        <v>#DIV/0!</v>
      </c>
      <c r="CQ53" s="75" t="e">
        <f t="shared" si="19"/>
        <v>#DIV/0!</v>
      </c>
      <c r="CR53" s="75" t="e">
        <f t="shared" si="20"/>
        <v>#DIV/0!</v>
      </c>
      <c r="CS53" s="75" t="e">
        <f t="shared" si="21"/>
        <v>#DIV/0!</v>
      </c>
      <c r="CT53" s="75" t="e">
        <f t="shared" si="22"/>
        <v>#DIV/0!</v>
      </c>
      <c r="CU53" s="26" t="e">
        <f>10*LOG10(IF(CM53="",0,POWER(10,((CM53+'ModelParams Lw'!$O$4)/10))) +IF(CN53="",0,POWER(10,((CN53+'ModelParams Lw'!$P$4)/10))) +IF(CO53="",0,POWER(10,((CO53+'ModelParams Lw'!$Q$4)/10))) +IF(CP53="",0,POWER(10,((CP53+'ModelParams Lw'!$R$4)/10))) +IF(CQ53="",0,POWER(10,((CQ53+'ModelParams Lw'!$S$4)/10))) +IF(CR53="",0,POWER(10,((CR53+'ModelParams Lw'!$T$4)/10))) +IF(CS53="",0,POWER(10,((CS53+'ModelParams Lw'!$U$4)/10)))+IF(CT53="",0,POWER(10,((CT53+'ModelParams Lw'!$V$4)/10))))</f>
        <v>#DIV/0!</v>
      </c>
      <c r="CV53" s="26" t="e">
        <f t="shared" si="24"/>
        <v>#DIV/0!</v>
      </c>
      <c r="CW53" s="26" t="e">
        <f>(CM53-'ModelParams Lw'!O$10)/'ModelParams Lw'!O$11</f>
        <v>#DIV/0!</v>
      </c>
      <c r="CX53" s="26" t="e">
        <f>(CN53-'ModelParams Lw'!P$10)/'ModelParams Lw'!P$11</f>
        <v>#DIV/0!</v>
      </c>
      <c r="CY53" s="26" t="e">
        <f>(CO53-'ModelParams Lw'!Q$10)/'ModelParams Lw'!Q$11</f>
        <v>#DIV/0!</v>
      </c>
      <c r="CZ53" s="26" t="e">
        <f>(CP53-'ModelParams Lw'!R$10)/'ModelParams Lw'!R$11</f>
        <v>#DIV/0!</v>
      </c>
      <c r="DA53" s="26" t="e">
        <f>(CQ53-'ModelParams Lw'!S$10)/'ModelParams Lw'!S$11</f>
        <v>#DIV/0!</v>
      </c>
      <c r="DB53" s="26" t="e">
        <f>(CR53-'ModelParams Lw'!T$10)/'ModelParams Lw'!T$11</f>
        <v>#DIV/0!</v>
      </c>
      <c r="DC53" s="26" t="e">
        <f>(CS53-'ModelParams Lw'!U$10)/'ModelParams Lw'!U$11</f>
        <v>#DIV/0!</v>
      </c>
      <c r="DD53" s="26" t="e">
        <f>(CT53-'ModelParams Lw'!V$10)/'ModelParams Lw'!V$11</f>
        <v>#DIV/0!</v>
      </c>
    </row>
    <row r="54" spans="1:108" x14ac:dyDescent="0.25">
      <c r="A54" s="13">
        <f>'Sound Power'!B54</f>
        <v>0</v>
      </c>
      <c r="B54" s="13">
        <f>'Sound Power'!D54</f>
        <v>0</v>
      </c>
      <c r="C54" s="13">
        <f>'Sound Power'!E54</f>
        <v>0</v>
      </c>
      <c r="D54" s="13">
        <f>'Sound Power'!F54</f>
        <v>0</v>
      </c>
      <c r="E54" s="76" t="e">
        <f>IF(Calcul!$F56="SA",'Sound Power'!AZ54,'Sound Power'!O54)</f>
        <v>#DIV/0!</v>
      </c>
      <c r="F54" s="76" t="e">
        <f>IF(Calcul!$F56="SA",'Sound Power'!BA54,'Sound Power'!P54)</f>
        <v>#DIV/0!</v>
      </c>
      <c r="G54" s="76" t="e">
        <f>IF(Calcul!$F56="SA",'Sound Power'!BB54,'Sound Power'!Q54)</f>
        <v>#DIV/0!</v>
      </c>
      <c r="H54" s="76" t="e">
        <f>IF(Calcul!$F56="SA",'Sound Power'!BC54,'Sound Power'!R54)</f>
        <v>#DIV/0!</v>
      </c>
      <c r="I54" s="76" t="e">
        <f>IF(Calcul!$F56="SA",'Sound Power'!BD54,'Sound Power'!S54)</f>
        <v>#DIV/0!</v>
      </c>
      <c r="J54" s="76" t="e">
        <f>IF(Calcul!$F56="SA",'Sound Power'!BE54,'Sound Power'!T54)</f>
        <v>#DIV/0!</v>
      </c>
      <c r="K54" s="76" t="e">
        <f>IF(Calcul!$F56="SA",'Sound Power'!BF54,'Sound Power'!U54)</f>
        <v>#DIV/0!</v>
      </c>
      <c r="L54" s="76" t="e">
        <f>IF(Calcul!$F56="SA",'Sound Power'!BG54,'Sound Power'!V54)</f>
        <v>#DIV/0!</v>
      </c>
      <c r="M54" s="76" t="e">
        <f>'Sound Power'!CI54</f>
        <v>#DIV/0!</v>
      </c>
      <c r="N54" s="76" t="e">
        <f>'Sound Power'!CJ54</f>
        <v>#DIV/0!</v>
      </c>
      <c r="O54" s="76" t="e">
        <f>'Sound Power'!CK54</f>
        <v>#DIV/0!</v>
      </c>
      <c r="P54" s="76" t="e">
        <f>'Sound Power'!CL54</f>
        <v>#DIV/0!</v>
      </c>
      <c r="Q54" s="76" t="e">
        <f>'Sound Power'!CM54</f>
        <v>#DIV/0!</v>
      </c>
      <c r="R54" s="76" t="e">
        <f>'Sound Power'!CN54</f>
        <v>#DIV/0!</v>
      </c>
      <c r="S54" s="76" t="e">
        <f>'Sound Power'!CO54</f>
        <v>#DIV/0!</v>
      </c>
      <c r="T54" s="76" t="e">
        <f>'Sound Power'!CP54</f>
        <v>#DIV/0!</v>
      </c>
      <c r="U54" s="73">
        <f t="shared" si="3"/>
        <v>0</v>
      </c>
      <c r="V54" s="73">
        <f t="shared" si="4"/>
        <v>0</v>
      </c>
      <c r="W54" s="76" t="e">
        <f>('ModelParams Lp'!B$4*10^'ModelParams Lp'!B$5*($U54/$V54)^'ModelParams Lp'!B$6)*3</f>
        <v>#DIV/0!</v>
      </c>
      <c r="X54" s="76" t="e">
        <f>('ModelParams Lp'!C$4*10^'ModelParams Lp'!C$5*($U54/$V54)^'ModelParams Lp'!C$6)*3</f>
        <v>#DIV/0!</v>
      </c>
      <c r="Y54" s="76" t="e">
        <f>('ModelParams Lp'!D$4*10^'ModelParams Lp'!D$5*($U54/$V54)^'ModelParams Lp'!D$6)*3</f>
        <v>#DIV/0!</v>
      </c>
      <c r="Z54" s="76" t="e">
        <f>('ModelParams Lp'!E$4*10^'ModelParams Lp'!E$5*($U54/$V54)^'ModelParams Lp'!E$6)*3</f>
        <v>#DIV/0!</v>
      </c>
      <c r="AA54" s="76" t="e">
        <f>('ModelParams Lp'!F$4*10^'ModelParams Lp'!F$5*($U54/$V54)^'ModelParams Lp'!F$6)*3</f>
        <v>#DIV/0!</v>
      </c>
      <c r="AB54" s="76" t="e">
        <f>('ModelParams Lp'!G$4*10^'ModelParams Lp'!G$5*($U54/$V54)^'ModelParams Lp'!G$6)*3</f>
        <v>#DIV/0!</v>
      </c>
      <c r="AC54" s="76" t="e">
        <f>('ModelParams Lp'!H$4*10^'ModelParams Lp'!H$5*($U54/$V54)^'ModelParams Lp'!H$6)*3</f>
        <v>#DIV/0!</v>
      </c>
      <c r="AD54" s="76" t="e">
        <f>('ModelParams Lp'!I$4*10^'ModelParams Lp'!I$5*($U54/$V54)^'ModelParams Lp'!I$6)*3</f>
        <v>#DIV/0!</v>
      </c>
      <c r="AE54" s="62" t="e">
        <f t="shared" si="5"/>
        <v>#DIV/0!</v>
      </c>
      <c r="AF54" s="62" t="e">
        <f>IF(AE54&lt;'ModelParams Lp'!$B$16,-1,IF(AE54&lt;'ModelParams Lp'!$C$16,0,IF(AE54&lt;'ModelParams Lp'!$D$16,1,IF(AE54&lt;'ModelParams Lp'!$E$16,2,IF(AE54&lt;'ModelParams Lp'!$F$16,3,IF(AE54&lt;'ModelParams Lp'!$G$16,4,IF(AE54&lt;'ModelParams Lp'!$H$16,5,6)))))))</f>
        <v>#DIV/0!</v>
      </c>
      <c r="AG54" s="76" t="e">
        <f ca="1">IF($AF54&gt;1,0,OFFSET('ModelParams Lp'!$C$12,0,-'Sound Pressure'!$AF54))</f>
        <v>#DIV/0!</v>
      </c>
      <c r="AH54" s="76" t="e">
        <f ca="1">IF($AF54&gt;2,0,OFFSET('ModelParams Lp'!$D$12,0,-'Sound Pressure'!$AF54))</f>
        <v>#DIV/0!</v>
      </c>
      <c r="AI54" s="76" t="e">
        <f ca="1">IF($AF54&gt;3,0,OFFSET('ModelParams Lp'!$E$12,0,-'Sound Pressure'!$AF54))</f>
        <v>#DIV/0!</v>
      </c>
      <c r="AJ54" s="76" t="e">
        <f ca="1">IF($AF54&gt;4,0,OFFSET('ModelParams Lp'!$F$12,0,-'Sound Pressure'!$AF54))</f>
        <v>#DIV/0!</v>
      </c>
      <c r="AK54" s="76" t="e">
        <f ca="1">IF($AF54&gt;3,0,OFFSET('ModelParams Lp'!$G$12,0,-'Sound Pressure'!$AF54))</f>
        <v>#DIV/0!</v>
      </c>
      <c r="AL54" s="76" t="e">
        <f ca="1">IF($AF54&gt;5,0,OFFSET('ModelParams Lp'!$H$12,0,-'Sound Pressure'!$AF54))</f>
        <v>#DIV/0!</v>
      </c>
      <c r="AM54" s="76" t="e">
        <f ca="1">IF($AF54&gt;6,0,OFFSET('ModelParams Lp'!$I$12,0,-'Sound Pressure'!$AF54))</f>
        <v>#DIV/0!</v>
      </c>
      <c r="AN54" s="76" t="e">
        <f ca="1">IF($AF54&gt;7,0,IF($AF$4&lt;0,3,OFFSET('ModelParams Lp'!$J$12,0,-'Sound Pressure'!$AF54)))</f>
        <v>#DIV/0!</v>
      </c>
      <c r="AO54" s="76" t="e">
        <f t="shared" si="25"/>
        <v>#DIV/0!</v>
      </c>
      <c r="AP54" s="76" t="e">
        <f t="shared" si="25"/>
        <v>#DIV/0!</v>
      </c>
      <c r="AQ54" s="76" t="e">
        <f t="shared" si="25"/>
        <v>#DIV/0!</v>
      </c>
      <c r="AR54" s="76" t="e">
        <f t="shared" si="25"/>
        <v>#DIV/0!</v>
      </c>
      <c r="AS54" s="76" t="e">
        <f t="shared" si="25"/>
        <v>#DIV/0!</v>
      </c>
      <c r="AT54" s="76" t="e">
        <f t="shared" si="25"/>
        <v>#DIV/0!</v>
      </c>
      <c r="AU54" s="76" t="e">
        <f t="shared" si="25"/>
        <v>#DIV/0!</v>
      </c>
      <c r="AV54" s="76" t="e">
        <f t="shared" si="25"/>
        <v>#DIV/0!</v>
      </c>
      <c r="AW54" s="76">
        <f>'ModelParams Lp'!B$22</f>
        <v>4</v>
      </c>
      <c r="AX54" s="76">
        <f>'ModelParams Lp'!C$22</f>
        <v>2</v>
      </c>
      <c r="AY54" s="76">
        <f>'ModelParams Lp'!D$22</f>
        <v>1</v>
      </c>
      <c r="AZ54" s="76">
        <f>'ModelParams Lp'!E$22</f>
        <v>0</v>
      </c>
      <c r="BA54" s="76">
        <f>'ModelParams Lp'!F$22</f>
        <v>0</v>
      </c>
      <c r="BB54" s="76">
        <f>'ModelParams Lp'!G$22</f>
        <v>0</v>
      </c>
      <c r="BC54" s="76">
        <f>'ModelParams Lp'!H$22</f>
        <v>0</v>
      </c>
      <c r="BD54" s="76">
        <f>'ModelParams Lp'!I$22</f>
        <v>0</v>
      </c>
      <c r="BE54" s="76" t="e">
        <f>-10*LOG(2/(4*PI()*2^2)+4/(0.163*(Calcul!$J59*Calcul!$K59)/VLOOKUP(Calcul!$H59,'ModelParams Lp'!$E$37:$F$39,2,0)))</f>
        <v>#N/A</v>
      </c>
      <c r="BF54" s="76" t="e">
        <f>-10*LOG(2/(4*PI()*2^2)+4/(0.163*(Calcul!$J59*Calcul!$K59)/VLOOKUP(Calcul!$H59,'ModelParams Lp'!$E$37:$F$39,2,0)))</f>
        <v>#N/A</v>
      </c>
      <c r="BG54" s="76" t="e">
        <f>-10*LOG(2/(4*PI()*2^2)+4/(0.163*(Calcul!$J59*Calcul!$K59)/VLOOKUP(Calcul!$H59,'ModelParams Lp'!$E$37:$F$39,2,0)))</f>
        <v>#N/A</v>
      </c>
      <c r="BH54" s="76" t="e">
        <f>-10*LOG(2/(4*PI()*2^2)+4/(0.163*(Calcul!$J59*Calcul!$K59)/VLOOKUP(Calcul!$H59,'ModelParams Lp'!$E$37:$F$39,2,0)))</f>
        <v>#N/A</v>
      </c>
      <c r="BI54" s="76" t="e">
        <f>-10*LOG(2/(4*PI()*2^2)+4/(0.163*(Calcul!$J59*Calcul!$K59)/VLOOKUP(Calcul!$H59,'ModelParams Lp'!$E$37:$F$39,2,0)))</f>
        <v>#N/A</v>
      </c>
      <c r="BJ54" s="76" t="e">
        <f>-10*LOG(2/(4*PI()*2^2)+4/(0.163*(Calcul!$J59*Calcul!$K59)/VLOOKUP(Calcul!$H59,'ModelParams Lp'!$E$37:$F$39,2,0)))</f>
        <v>#N/A</v>
      </c>
      <c r="BK54" s="76" t="e">
        <f>-10*LOG(2/(4*PI()*2^2)+4/(0.163*(Calcul!$J59*Calcul!$K59)/VLOOKUP(Calcul!$H59,'ModelParams Lp'!$E$37:$F$39,2,0)))</f>
        <v>#N/A</v>
      </c>
      <c r="BL54" s="76" t="e">
        <f>-10*LOG(2/(4*PI()*2^2)+4/(0.163*(Calcul!$J59*Calcul!$K59)/VLOOKUP(Calcul!$H59,'ModelParams Lp'!$E$37:$F$39,2,0)))</f>
        <v>#N/A</v>
      </c>
      <c r="BM54" s="76" t="e">
        <f>VLOOKUP(Calcul!$I59,'ModelParams Lp'!$D$28:$O$32,5,0)+BE54</f>
        <v>#N/A</v>
      </c>
      <c r="BN54" s="76" t="e">
        <f>VLOOKUP(Calcul!$I59,'ModelParams Lp'!$D$28:$O$32,6,0)+BF54</f>
        <v>#N/A</v>
      </c>
      <c r="BO54" s="76" t="e">
        <f>VLOOKUP(Calcul!$I59,'ModelParams Lp'!$D$28:$O$32,7,0)+BG54</f>
        <v>#N/A</v>
      </c>
      <c r="BP54" s="76" t="e">
        <f>VLOOKUP(Calcul!$I59,'ModelParams Lp'!$D$28:$O$32,8,0)+BH54</f>
        <v>#N/A</v>
      </c>
      <c r="BQ54" s="76" t="e">
        <f>VLOOKUP(Calcul!$I59,'ModelParams Lp'!$D$28:$O$32,9,0)+BI54</f>
        <v>#N/A</v>
      </c>
      <c r="BR54" s="76" t="e">
        <f>VLOOKUP(Calcul!$I59,'ModelParams Lp'!$D$28:$O$32,10,0)+BJ54</f>
        <v>#N/A</v>
      </c>
      <c r="BS54" s="76" t="e">
        <f>VLOOKUP(Calcul!$I59,'ModelParams Lp'!$D$28:$O$32,11,0)+BK54</f>
        <v>#N/A</v>
      </c>
      <c r="BT54" s="76" t="e">
        <f>VLOOKUP(Calcul!$I59,'ModelParams Lp'!$D$28:$O$32,12,0)+BL54</f>
        <v>#N/A</v>
      </c>
      <c r="BU54" s="75" t="e">
        <f t="shared" ca="1" si="7"/>
        <v>#DIV/0!</v>
      </c>
      <c r="BV54" s="75" t="e">
        <f t="shared" ca="1" si="8"/>
        <v>#DIV/0!</v>
      </c>
      <c r="BW54" s="75" t="e">
        <f t="shared" ca="1" si="9"/>
        <v>#DIV/0!</v>
      </c>
      <c r="BX54" s="75" t="e">
        <f t="shared" ca="1" si="10"/>
        <v>#DIV/0!</v>
      </c>
      <c r="BY54" s="75" t="e">
        <f t="shared" ca="1" si="11"/>
        <v>#DIV/0!</v>
      </c>
      <c r="BZ54" s="75" t="e">
        <f t="shared" ca="1" si="12"/>
        <v>#DIV/0!</v>
      </c>
      <c r="CA54" s="75" t="e">
        <f t="shared" ca="1" si="13"/>
        <v>#DIV/0!</v>
      </c>
      <c r="CB54" s="75" t="e">
        <f t="shared" ca="1" si="14"/>
        <v>#DIV/0!</v>
      </c>
      <c r="CC54" s="26" t="e">
        <f ca="1">10*LOG10(IF(BU54="",0,POWER(10,((BU54+'ModelParams Lw'!$O$4)/10))) +IF(BV54="",0,POWER(10,((BV54+'ModelParams Lw'!$P$4)/10))) +IF(BW54="",0,POWER(10,((BW54+'ModelParams Lw'!$Q$4)/10))) +IF(BX54="",0,POWER(10,((BX54+'ModelParams Lw'!$R$4)/10))) +IF(BY54="",0,POWER(10,((BY54+'ModelParams Lw'!$S$4)/10))) +IF(BZ54="",0,POWER(10,((BZ54+'ModelParams Lw'!$T$4)/10))) +IF(CA54="",0,POWER(10,((CA54+'ModelParams Lw'!$U$4)/10)))+IF(CB54="",0,POWER(10,((CB54+'ModelParams Lw'!$V$4)/10))))</f>
        <v>#DIV/0!</v>
      </c>
      <c r="CD54" s="26" t="e">
        <f t="shared" ca="1" si="15"/>
        <v>#DIV/0!</v>
      </c>
      <c r="CE54" s="26" t="e">
        <f ca="1">(BU54-'ModelParams Lw'!O$10)/'ModelParams Lw'!O$11</f>
        <v>#DIV/0!</v>
      </c>
      <c r="CF54" s="26" t="e">
        <f ca="1">(BV54-'ModelParams Lw'!P$10)/'ModelParams Lw'!P$11</f>
        <v>#DIV/0!</v>
      </c>
      <c r="CG54" s="26" t="e">
        <f ca="1">(BW54-'ModelParams Lw'!Q$10)/'ModelParams Lw'!Q$11</f>
        <v>#DIV/0!</v>
      </c>
      <c r="CH54" s="26" t="e">
        <f ca="1">(BX54-'ModelParams Lw'!R$10)/'ModelParams Lw'!R$11</f>
        <v>#DIV/0!</v>
      </c>
      <c r="CI54" s="26" t="e">
        <f ca="1">(BY54-'ModelParams Lw'!S$10)/'ModelParams Lw'!S$11</f>
        <v>#DIV/0!</v>
      </c>
      <c r="CJ54" s="26" t="e">
        <f ca="1">(BZ54-'ModelParams Lw'!T$10)/'ModelParams Lw'!T$11</f>
        <v>#DIV/0!</v>
      </c>
      <c r="CK54" s="26" t="e">
        <f ca="1">(CA54-'ModelParams Lw'!U$10)/'ModelParams Lw'!U$11</f>
        <v>#DIV/0!</v>
      </c>
      <c r="CL54" s="26" t="e">
        <f ca="1">(CB54-'ModelParams Lw'!V$10)/'ModelParams Lw'!V$11</f>
        <v>#DIV/0!</v>
      </c>
      <c r="CM54" s="75" t="e">
        <f t="shared" si="16"/>
        <v>#DIV/0!</v>
      </c>
      <c r="CN54" s="75" t="e">
        <f t="shared" si="17"/>
        <v>#DIV/0!</v>
      </c>
      <c r="CO54" s="75" t="e">
        <f t="shared" si="23"/>
        <v>#DIV/0!</v>
      </c>
      <c r="CP54" s="75" t="e">
        <f t="shared" si="18"/>
        <v>#DIV/0!</v>
      </c>
      <c r="CQ54" s="75" t="e">
        <f t="shared" si="19"/>
        <v>#DIV/0!</v>
      </c>
      <c r="CR54" s="75" t="e">
        <f t="shared" si="20"/>
        <v>#DIV/0!</v>
      </c>
      <c r="CS54" s="75" t="e">
        <f t="shared" si="21"/>
        <v>#DIV/0!</v>
      </c>
      <c r="CT54" s="75" t="e">
        <f t="shared" si="22"/>
        <v>#DIV/0!</v>
      </c>
      <c r="CU54" s="26" t="e">
        <f>10*LOG10(IF(CM54="",0,POWER(10,((CM54+'ModelParams Lw'!$O$4)/10))) +IF(CN54="",0,POWER(10,((CN54+'ModelParams Lw'!$P$4)/10))) +IF(CO54="",0,POWER(10,((CO54+'ModelParams Lw'!$Q$4)/10))) +IF(CP54="",0,POWER(10,((CP54+'ModelParams Lw'!$R$4)/10))) +IF(CQ54="",0,POWER(10,((CQ54+'ModelParams Lw'!$S$4)/10))) +IF(CR54="",0,POWER(10,((CR54+'ModelParams Lw'!$T$4)/10))) +IF(CS54="",0,POWER(10,((CS54+'ModelParams Lw'!$U$4)/10)))+IF(CT54="",0,POWER(10,((CT54+'ModelParams Lw'!$V$4)/10))))</f>
        <v>#DIV/0!</v>
      </c>
      <c r="CV54" s="26" t="e">
        <f t="shared" si="24"/>
        <v>#DIV/0!</v>
      </c>
      <c r="CW54" s="26" t="e">
        <f>(CM54-'ModelParams Lw'!O$10)/'ModelParams Lw'!O$11</f>
        <v>#DIV/0!</v>
      </c>
      <c r="CX54" s="26" t="e">
        <f>(CN54-'ModelParams Lw'!P$10)/'ModelParams Lw'!P$11</f>
        <v>#DIV/0!</v>
      </c>
      <c r="CY54" s="26" t="e">
        <f>(CO54-'ModelParams Lw'!Q$10)/'ModelParams Lw'!Q$11</f>
        <v>#DIV/0!</v>
      </c>
      <c r="CZ54" s="26" t="e">
        <f>(CP54-'ModelParams Lw'!R$10)/'ModelParams Lw'!R$11</f>
        <v>#DIV/0!</v>
      </c>
      <c r="DA54" s="26" t="e">
        <f>(CQ54-'ModelParams Lw'!S$10)/'ModelParams Lw'!S$11</f>
        <v>#DIV/0!</v>
      </c>
      <c r="DB54" s="26" t="e">
        <f>(CR54-'ModelParams Lw'!T$10)/'ModelParams Lw'!T$11</f>
        <v>#DIV/0!</v>
      </c>
      <c r="DC54" s="26" t="e">
        <f>(CS54-'ModelParams Lw'!U$10)/'ModelParams Lw'!U$11</f>
        <v>#DIV/0!</v>
      </c>
      <c r="DD54" s="26" t="e">
        <f>(CT54-'ModelParams Lw'!V$10)/'ModelParams Lw'!V$11</f>
        <v>#DIV/0!</v>
      </c>
    </row>
    <row r="55" spans="1:108" x14ac:dyDescent="0.25">
      <c r="A55" s="13">
        <f>'Sound Power'!B55</f>
        <v>0</v>
      </c>
      <c r="B55" s="13">
        <f>'Sound Power'!D55</f>
        <v>0</v>
      </c>
      <c r="C55" s="13">
        <f>'Sound Power'!E55</f>
        <v>0</v>
      </c>
      <c r="D55" s="13">
        <f>'Sound Power'!F55</f>
        <v>0</v>
      </c>
      <c r="E55" s="76" t="e">
        <f>IF(Calcul!$F57="SA",'Sound Power'!AZ55,'Sound Power'!O55)</f>
        <v>#DIV/0!</v>
      </c>
      <c r="F55" s="76" t="e">
        <f>IF(Calcul!$F57="SA",'Sound Power'!BA55,'Sound Power'!P55)</f>
        <v>#DIV/0!</v>
      </c>
      <c r="G55" s="76" t="e">
        <f>IF(Calcul!$F57="SA",'Sound Power'!BB55,'Sound Power'!Q55)</f>
        <v>#DIV/0!</v>
      </c>
      <c r="H55" s="76" t="e">
        <f>IF(Calcul!$F57="SA",'Sound Power'!BC55,'Sound Power'!R55)</f>
        <v>#DIV/0!</v>
      </c>
      <c r="I55" s="76" t="e">
        <f>IF(Calcul!$F57="SA",'Sound Power'!BD55,'Sound Power'!S55)</f>
        <v>#DIV/0!</v>
      </c>
      <c r="J55" s="76" t="e">
        <f>IF(Calcul!$F57="SA",'Sound Power'!BE55,'Sound Power'!T55)</f>
        <v>#DIV/0!</v>
      </c>
      <c r="K55" s="76" t="e">
        <f>IF(Calcul!$F57="SA",'Sound Power'!BF55,'Sound Power'!U55)</f>
        <v>#DIV/0!</v>
      </c>
      <c r="L55" s="76" t="e">
        <f>IF(Calcul!$F57="SA",'Sound Power'!BG55,'Sound Power'!V55)</f>
        <v>#DIV/0!</v>
      </c>
      <c r="M55" s="76" t="e">
        <f>'Sound Power'!CI55</f>
        <v>#DIV/0!</v>
      </c>
      <c r="N55" s="76" t="e">
        <f>'Sound Power'!CJ55</f>
        <v>#DIV/0!</v>
      </c>
      <c r="O55" s="76" t="e">
        <f>'Sound Power'!CK55</f>
        <v>#DIV/0!</v>
      </c>
      <c r="P55" s="76" t="e">
        <f>'Sound Power'!CL55</f>
        <v>#DIV/0!</v>
      </c>
      <c r="Q55" s="76" t="e">
        <f>'Sound Power'!CM55</f>
        <v>#DIV/0!</v>
      </c>
      <c r="R55" s="76" t="e">
        <f>'Sound Power'!CN55</f>
        <v>#DIV/0!</v>
      </c>
      <c r="S55" s="76" t="e">
        <f>'Sound Power'!CO55</f>
        <v>#DIV/0!</v>
      </c>
      <c r="T55" s="76" t="e">
        <f>'Sound Power'!CP55</f>
        <v>#DIV/0!</v>
      </c>
      <c r="U55" s="73">
        <f t="shared" si="3"/>
        <v>0</v>
      </c>
      <c r="V55" s="73">
        <f t="shared" si="4"/>
        <v>0</v>
      </c>
      <c r="W55" s="76" t="e">
        <f>('ModelParams Lp'!B$4*10^'ModelParams Lp'!B$5*($U55/$V55)^'ModelParams Lp'!B$6)*3</f>
        <v>#DIV/0!</v>
      </c>
      <c r="X55" s="76" t="e">
        <f>('ModelParams Lp'!C$4*10^'ModelParams Lp'!C$5*($U55/$V55)^'ModelParams Lp'!C$6)*3</f>
        <v>#DIV/0!</v>
      </c>
      <c r="Y55" s="76" t="e">
        <f>('ModelParams Lp'!D$4*10^'ModelParams Lp'!D$5*($U55/$V55)^'ModelParams Lp'!D$6)*3</f>
        <v>#DIV/0!</v>
      </c>
      <c r="Z55" s="76" t="e">
        <f>('ModelParams Lp'!E$4*10^'ModelParams Lp'!E$5*($U55/$V55)^'ModelParams Lp'!E$6)*3</f>
        <v>#DIV/0!</v>
      </c>
      <c r="AA55" s="76" t="e">
        <f>('ModelParams Lp'!F$4*10^'ModelParams Lp'!F$5*($U55/$V55)^'ModelParams Lp'!F$6)*3</f>
        <v>#DIV/0!</v>
      </c>
      <c r="AB55" s="76" t="e">
        <f>('ModelParams Lp'!G$4*10^'ModelParams Lp'!G$5*($U55/$V55)^'ModelParams Lp'!G$6)*3</f>
        <v>#DIV/0!</v>
      </c>
      <c r="AC55" s="76" t="e">
        <f>('ModelParams Lp'!H$4*10^'ModelParams Lp'!H$5*($U55/$V55)^'ModelParams Lp'!H$6)*3</f>
        <v>#DIV/0!</v>
      </c>
      <c r="AD55" s="76" t="e">
        <f>('ModelParams Lp'!I$4*10^'ModelParams Lp'!I$5*($U55/$V55)^'ModelParams Lp'!I$6)*3</f>
        <v>#DIV/0!</v>
      </c>
      <c r="AE55" s="62" t="e">
        <f t="shared" si="5"/>
        <v>#DIV/0!</v>
      </c>
      <c r="AF55" s="62" t="e">
        <f>IF(AE55&lt;'ModelParams Lp'!$B$16,-1,IF(AE55&lt;'ModelParams Lp'!$C$16,0,IF(AE55&lt;'ModelParams Lp'!$D$16,1,IF(AE55&lt;'ModelParams Lp'!$E$16,2,IF(AE55&lt;'ModelParams Lp'!$F$16,3,IF(AE55&lt;'ModelParams Lp'!$G$16,4,IF(AE55&lt;'ModelParams Lp'!$H$16,5,6)))))))</f>
        <v>#DIV/0!</v>
      </c>
      <c r="AG55" s="76" t="e">
        <f ca="1">IF($AF55&gt;1,0,OFFSET('ModelParams Lp'!$C$12,0,-'Sound Pressure'!$AF55))</f>
        <v>#DIV/0!</v>
      </c>
      <c r="AH55" s="76" t="e">
        <f ca="1">IF($AF55&gt;2,0,OFFSET('ModelParams Lp'!$D$12,0,-'Sound Pressure'!$AF55))</f>
        <v>#DIV/0!</v>
      </c>
      <c r="AI55" s="76" t="e">
        <f ca="1">IF($AF55&gt;3,0,OFFSET('ModelParams Lp'!$E$12,0,-'Sound Pressure'!$AF55))</f>
        <v>#DIV/0!</v>
      </c>
      <c r="AJ55" s="76" t="e">
        <f ca="1">IF($AF55&gt;4,0,OFFSET('ModelParams Lp'!$F$12,0,-'Sound Pressure'!$AF55))</f>
        <v>#DIV/0!</v>
      </c>
      <c r="AK55" s="76" t="e">
        <f ca="1">IF($AF55&gt;3,0,OFFSET('ModelParams Lp'!$G$12,0,-'Sound Pressure'!$AF55))</f>
        <v>#DIV/0!</v>
      </c>
      <c r="AL55" s="76" t="e">
        <f ca="1">IF($AF55&gt;5,0,OFFSET('ModelParams Lp'!$H$12,0,-'Sound Pressure'!$AF55))</f>
        <v>#DIV/0!</v>
      </c>
      <c r="AM55" s="76" t="e">
        <f ca="1">IF($AF55&gt;6,0,OFFSET('ModelParams Lp'!$I$12,0,-'Sound Pressure'!$AF55))</f>
        <v>#DIV/0!</v>
      </c>
      <c r="AN55" s="76" t="e">
        <f ca="1">IF($AF55&gt;7,0,IF($AF$4&lt;0,3,OFFSET('ModelParams Lp'!$J$12,0,-'Sound Pressure'!$AF55)))</f>
        <v>#DIV/0!</v>
      </c>
      <c r="AO55" s="76" t="e">
        <f t="shared" si="25"/>
        <v>#DIV/0!</v>
      </c>
      <c r="AP55" s="76" t="e">
        <f t="shared" si="25"/>
        <v>#DIV/0!</v>
      </c>
      <c r="AQ55" s="76" t="e">
        <f t="shared" si="25"/>
        <v>#DIV/0!</v>
      </c>
      <c r="AR55" s="76" t="e">
        <f t="shared" si="25"/>
        <v>#DIV/0!</v>
      </c>
      <c r="AS55" s="76" t="e">
        <f t="shared" si="25"/>
        <v>#DIV/0!</v>
      </c>
      <c r="AT55" s="76" t="e">
        <f t="shared" si="25"/>
        <v>#DIV/0!</v>
      </c>
      <c r="AU55" s="76" t="e">
        <f t="shared" si="25"/>
        <v>#DIV/0!</v>
      </c>
      <c r="AV55" s="76" t="e">
        <f t="shared" si="25"/>
        <v>#DIV/0!</v>
      </c>
      <c r="AW55" s="76">
        <f>'ModelParams Lp'!B$22</f>
        <v>4</v>
      </c>
      <c r="AX55" s="76">
        <f>'ModelParams Lp'!C$22</f>
        <v>2</v>
      </c>
      <c r="AY55" s="76">
        <f>'ModelParams Lp'!D$22</f>
        <v>1</v>
      </c>
      <c r="AZ55" s="76">
        <f>'ModelParams Lp'!E$22</f>
        <v>0</v>
      </c>
      <c r="BA55" s="76">
        <f>'ModelParams Lp'!F$22</f>
        <v>0</v>
      </c>
      <c r="BB55" s="76">
        <f>'ModelParams Lp'!G$22</f>
        <v>0</v>
      </c>
      <c r="BC55" s="76">
        <f>'ModelParams Lp'!H$22</f>
        <v>0</v>
      </c>
      <c r="BD55" s="76">
        <f>'ModelParams Lp'!I$22</f>
        <v>0</v>
      </c>
      <c r="BE55" s="76" t="e">
        <f>-10*LOG(2/(4*PI()*2^2)+4/(0.163*(Calcul!$J60*Calcul!$K60)/VLOOKUP(Calcul!$H60,'ModelParams Lp'!$E$37:$F$39,2,0)))</f>
        <v>#N/A</v>
      </c>
      <c r="BF55" s="76" t="e">
        <f>-10*LOG(2/(4*PI()*2^2)+4/(0.163*(Calcul!$J60*Calcul!$K60)/VLOOKUP(Calcul!$H60,'ModelParams Lp'!$E$37:$F$39,2,0)))</f>
        <v>#N/A</v>
      </c>
      <c r="BG55" s="76" t="e">
        <f>-10*LOG(2/(4*PI()*2^2)+4/(0.163*(Calcul!$J60*Calcul!$K60)/VLOOKUP(Calcul!$H60,'ModelParams Lp'!$E$37:$F$39,2,0)))</f>
        <v>#N/A</v>
      </c>
      <c r="BH55" s="76" t="e">
        <f>-10*LOG(2/(4*PI()*2^2)+4/(0.163*(Calcul!$J60*Calcul!$K60)/VLOOKUP(Calcul!$H60,'ModelParams Lp'!$E$37:$F$39,2,0)))</f>
        <v>#N/A</v>
      </c>
      <c r="BI55" s="76" t="e">
        <f>-10*LOG(2/(4*PI()*2^2)+4/(0.163*(Calcul!$J60*Calcul!$K60)/VLOOKUP(Calcul!$H60,'ModelParams Lp'!$E$37:$F$39,2,0)))</f>
        <v>#N/A</v>
      </c>
      <c r="BJ55" s="76" t="e">
        <f>-10*LOG(2/(4*PI()*2^2)+4/(0.163*(Calcul!$J60*Calcul!$K60)/VLOOKUP(Calcul!$H60,'ModelParams Lp'!$E$37:$F$39,2,0)))</f>
        <v>#N/A</v>
      </c>
      <c r="BK55" s="76" t="e">
        <f>-10*LOG(2/(4*PI()*2^2)+4/(0.163*(Calcul!$J60*Calcul!$K60)/VLOOKUP(Calcul!$H60,'ModelParams Lp'!$E$37:$F$39,2,0)))</f>
        <v>#N/A</v>
      </c>
      <c r="BL55" s="76" t="e">
        <f>-10*LOG(2/(4*PI()*2^2)+4/(0.163*(Calcul!$J60*Calcul!$K60)/VLOOKUP(Calcul!$H60,'ModelParams Lp'!$E$37:$F$39,2,0)))</f>
        <v>#N/A</v>
      </c>
      <c r="BM55" s="76" t="e">
        <f>VLOOKUP(Calcul!$I60,'ModelParams Lp'!$D$28:$O$32,5,0)+BE55</f>
        <v>#N/A</v>
      </c>
      <c r="BN55" s="76" t="e">
        <f>VLOOKUP(Calcul!$I60,'ModelParams Lp'!$D$28:$O$32,6,0)+BF55</f>
        <v>#N/A</v>
      </c>
      <c r="BO55" s="76" t="e">
        <f>VLOOKUP(Calcul!$I60,'ModelParams Lp'!$D$28:$O$32,7,0)+BG55</f>
        <v>#N/A</v>
      </c>
      <c r="BP55" s="76" t="e">
        <f>VLOOKUP(Calcul!$I60,'ModelParams Lp'!$D$28:$O$32,8,0)+BH55</f>
        <v>#N/A</v>
      </c>
      <c r="BQ55" s="76" t="e">
        <f>VLOOKUP(Calcul!$I60,'ModelParams Lp'!$D$28:$O$32,9,0)+BI55</f>
        <v>#N/A</v>
      </c>
      <c r="BR55" s="76" t="e">
        <f>VLOOKUP(Calcul!$I60,'ModelParams Lp'!$D$28:$O$32,10,0)+BJ55</f>
        <v>#N/A</v>
      </c>
      <c r="BS55" s="76" t="e">
        <f>VLOOKUP(Calcul!$I60,'ModelParams Lp'!$D$28:$O$32,11,0)+BK55</f>
        <v>#N/A</v>
      </c>
      <c r="BT55" s="76" t="e">
        <f>VLOOKUP(Calcul!$I60,'ModelParams Lp'!$D$28:$O$32,12,0)+BL55</f>
        <v>#N/A</v>
      </c>
      <c r="BU55" s="75" t="e">
        <f t="shared" ca="1" si="7"/>
        <v>#DIV/0!</v>
      </c>
      <c r="BV55" s="75" t="e">
        <f t="shared" ca="1" si="8"/>
        <v>#DIV/0!</v>
      </c>
      <c r="BW55" s="75" t="e">
        <f t="shared" ca="1" si="9"/>
        <v>#DIV/0!</v>
      </c>
      <c r="BX55" s="75" t="e">
        <f t="shared" ca="1" si="10"/>
        <v>#DIV/0!</v>
      </c>
      <c r="BY55" s="75" t="e">
        <f t="shared" ca="1" si="11"/>
        <v>#DIV/0!</v>
      </c>
      <c r="BZ55" s="75" t="e">
        <f t="shared" ca="1" si="12"/>
        <v>#DIV/0!</v>
      </c>
      <c r="CA55" s="75" t="e">
        <f t="shared" ca="1" si="13"/>
        <v>#DIV/0!</v>
      </c>
      <c r="CB55" s="75" t="e">
        <f t="shared" ca="1" si="14"/>
        <v>#DIV/0!</v>
      </c>
      <c r="CC55" s="26" t="e">
        <f ca="1">10*LOG10(IF(BU55="",0,POWER(10,((BU55+'ModelParams Lw'!$O$4)/10))) +IF(BV55="",0,POWER(10,((BV55+'ModelParams Lw'!$P$4)/10))) +IF(BW55="",0,POWER(10,((BW55+'ModelParams Lw'!$Q$4)/10))) +IF(BX55="",0,POWER(10,((BX55+'ModelParams Lw'!$R$4)/10))) +IF(BY55="",0,POWER(10,((BY55+'ModelParams Lw'!$S$4)/10))) +IF(BZ55="",0,POWER(10,((BZ55+'ModelParams Lw'!$T$4)/10))) +IF(CA55="",0,POWER(10,((CA55+'ModelParams Lw'!$U$4)/10)))+IF(CB55="",0,POWER(10,((CB55+'ModelParams Lw'!$V$4)/10))))</f>
        <v>#DIV/0!</v>
      </c>
      <c r="CD55" s="26" t="e">
        <f t="shared" ca="1" si="15"/>
        <v>#DIV/0!</v>
      </c>
      <c r="CE55" s="26" t="e">
        <f ca="1">(BU55-'ModelParams Lw'!O$10)/'ModelParams Lw'!O$11</f>
        <v>#DIV/0!</v>
      </c>
      <c r="CF55" s="26" t="e">
        <f ca="1">(BV55-'ModelParams Lw'!P$10)/'ModelParams Lw'!P$11</f>
        <v>#DIV/0!</v>
      </c>
      <c r="CG55" s="26" t="e">
        <f ca="1">(BW55-'ModelParams Lw'!Q$10)/'ModelParams Lw'!Q$11</f>
        <v>#DIV/0!</v>
      </c>
      <c r="CH55" s="26" t="e">
        <f ca="1">(BX55-'ModelParams Lw'!R$10)/'ModelParams Lw'!R$11</f>
        <v>#DIV/0!</v>
      </c>
      <c r="CI55" s="26" t="e">
        <f ca="1">(BY55-'ModelParams Lw'!S$10)/'ModelParams Lw'!S$11</f>
        <v>#DIV/0!</v>
      </c>
      <c r="CJ55" s="26" t="e">
        <f ca="1">(BZ55-'ModelParams Lw'!T$10)/'ModelParams Lw'!T$11</f>
        <v>#DIV/0!</v>
      </c>
      <c r="CK55" s="26" t="e">
        <f ca="1">(CA55-'ModelParams Lw'!U$10)/'ModelParams Lw'!U$11</f>
        <v>#DIV/0!</v>
      </c>
      <c r="CL55" s="26" t="e">
        <f ca="1">(CB55-'ModelParams Lw'!V$10)/'ModelParams Lw'!V$11</f>
        <v>#DIV/0!</v>
      </c>
      <c r="CM55" s="75" t="e">
        <f t="shared" si="16"/>
        <v>#DIV/0!</v>
      </c>
      <c r="CN55" s="75" t="e">
        <f t="shared" si="17"/>
        <v>#DIV/0!</v>
      </c>
      <c r="CO55" s="75" t="e">
        <f t="shared" si="23"/>
        <v>#DIV/0!</v>
      </c>
      <c r="CP55" s="75" t="e">
        <f t="shared" si="18"/>
        <v>#DIV/0!</v>
      </c>
      <c r="CQ55" s="75" t="e">
        <f t="shared" si="19"/>
        <v>#DIV/0!</v>
      </c>
      <c r="CR55" s="75" t="e">
        <f t="shared" si="20"/>
        <v>#DIV/0!</v>
      </c>
      <c r="CS55" s="75" t="e">
        <f t="shared" si="21"/>
        <v>#DIV/0!</v>
      </c>
      <c r="CT55" s="75" t="e">
        <f t="shared" si="22"/>
        <v>#DIV/0!</v>
      </c>
      <c r="CU55" s="26" t="e">
        <f>10*LOG10(IF(CM55="",0,POWER(10,((CM55+'ModelParams Lw'!$O$4)/10))) +IF(CN55="",0,POWER(10,((CN55+'ModelParams Lw'!$P$4)/10))) +IF(CO55="",0,POWER(10,((CO55+'ModelParams Lw'!$Q$4)/10))) +IF(CP55="",0,POWER(10,((CP55+'ModelParams Lw'!$R$4)/10))) +IF(CQ55="",0,POWER(10,((CQ55+'ModelParams Lw'!$S$4)/10))) +IF(CR55="",0,POWER(10,((CR55+'ModelParams Lw'!$T$4)/10))) +IF(CS55="",0,POWER(10,((CS55+'ModelParams Lw'!$U$4)/10)))+IF(CT55="",0,POWER(10,((CT55+'ModelParams Lw'!$V$4)/10))))</f>
        <v>#DIV/0!</v>
      </c>
      <c r="CV55" s="26" t="e">
        <f t="shared" si="24"/>
        <v>#DIV/0!</v>
      </c>
      <c r="CW55" s="26" t="e">
        <f>(CM55-'ModelParams Lw'!O$10)/'ModelParams Lw'!O$11</f>
        <v>#DIV/0!</v>
      </c>
      <c r="CX55" s="26" t="e">
        <f>(CN55-'ModelParams Lw'!P$10)/'ModelParams Lw'!P$11</f>
        <v>#DIV/0!</v>
      </c>
      <c r="CY55" s="26" t="e">
        <f>(CO55-'ModelParams Lw'!Q$10)/'ModelParams Lw'!Q$11</f>
        <v>#DIV/0!</v>
      </c>
      <c r="CZ55" s="26" t="e">
        <f>(CP55-'ModelParams Lw'!R$10)/'ModelParams Lw'!R$11</f>
        <v>#DIV/0!</v>
      </c>
      <c r="DA55" s="26" t="e">
        <f>(CQ55-'ModelParams Lw'!S$10)/'ModelParams Lw'!S$11</f>
        <v>#DIV/0!</v>
      </c>
      <c r="DB55" s="26" t="e">
        <f>(CR55-'ModelParams Lw'!T$10)/'ModelParams Lw'!T$11</f>
        <v>#DIV/0!</v>
      </c>
      <c r="DC55" s="26" t="e">
        <f>(CS55-'ModelParams Lw'!U$10)/'ModelParams Lw'!U$11</f>
        <v>#DIV/0!</v>
      </c>
      <c r="DD55" s="26" t="e">
        <f>(CT55-'ModelParams Lw'!V$10)/'ModelParams Lw'!V$11</f>
        <v>#DIV/0!</v>
      </c>
    </row>
    <row r="56" spans="1:108" x14ac:dyDescent="0.25">
      <c r="A56" s="13">
        <f>'Sound Power'!B56</f>
        <v>0</v>
      </c>
      <c r="B56" s="13">
        <f>'Sound Power'!D56</f>
        <v>0</v>
      </c>
      <c r="C56" s="13">
        <f>'Sound Power'!E56</f>
        <v>0</v>
      </c>
      <c r="D56" s="13">
        <f>'Sound Power'!F56</f>
        <v>0</v>
      </c>
      <c r="E56" s="76" t="e">
        <f>IF(Calcul!$F58="SA",'Sound Power'!AZ56,'Sound Power'!O56)</f>
        <v>#DIV/0!</v>
      </c>
      <c r="F56" s="76" t="e">
        <f>IF(Calcul!$F58="SA",'Sound Power'!BA56,'Sound Power'!P56)</f>
        <v>#DIV/0!</v>
      </c>
      <c r="G56" s="76" t="e">
        <f>IF(Calcul!$F58="SA",'Sound Power'!BB56,'Sound Power'!Q56)</f>
        <v>#DIV/0!</v>
      </c>
      <c r="H56" s="76" t="e">
        <f>IF(Calcul!$F58="SA",'Sound Power'!BC56,'Sound Power'!R56)</f>
        <v>#DIV/0!</v>
      </c>
      <c r="I56" s="76" t="e">
        <f>IF(Calcul!$F58="SA",'Sound Power'!BD56,'Sound Power'!S56)</f>
        <v>#DIV/0!</v>
      </c>
      <c r="J56" s="76" t="e">
        <f>IF(Calcul!$F58="SA",'Sound Power'!BE56,'Sound Power'!T56)</f>
        <v>#DIV/0!</v>
      </c>
      <c r="K56" s="76" t="e">
        <f>IF(Calcul!$F58="SA",'Sound Power'!BF56,'Sound Power'!U56)</f>
        <v>#DIV/0!</v>
      </c>
      <c r="L56" s="76" t="e">
        <f>IF(Calcul!$F58="SA",'Sound Power'!BG56,'Sound Power'!V56)</f>
        <v>#DIV/0!</v>
      </c>
      <c r="M56" s="76" t="e">
        <f>'Sound Power'!CI56</f>
        <v>#DIV/0!</v>
      </c>
      <c r="N56" s="76" t="e">
        <f>'Sound Power'!CJ56</f>
        <v>#DIV/0!</v>
      </c>
      <c r="O56" s="76" t="e">
        <f>'Sound Power'!CK56</f>
        <v>#DIV/0!</v>
      </c>
      <c r="P56" s="76" t="e">
        <f>'Sound Power'!CL56</f>
        <v>#DIV/0!</v>
      </c>
      <c r="Q56" s="76" t="e">
        <f>'Sound Power'!CM56</f>
        <v>#DIV/0!</v>
      </c>
      <c r="R56" s="76" t="e">
        <f>'Sound Power'!CN56</f>
        <v>#DIV/0!</v>
      </c>
      <c r="S56" s="76" t="e">
        <f>'Sound Power'!CO56</f>
        <v>#DIV/0!</v>
      </c>
      <c r="T56" s="76" t="e">
        <f>'Sound Power'!CP56</f>
        <v>#DIV/0!</v>
      </c>
      <c r="U56" s="73">
        <f t="shared" si="3"/>
        <v>0</v>
      </c>
      <c r="V56" s="73">
        <f t="shared" si="4"/>
        <v>0</v>
      </c>
      <c r="W56" s="76" t="e">
        <f>('ModelParams Lp'!B$4*10^'ModelParams Lp'!B$5*($U56/$V56)^'ModelParams Lp'!B$6)*3</f>
        <v>#DIV/0!</v>
      </c>
      <c r="X56" s="76" t="e">
        <f>('ModelParams Lp'!C$4*10^'ModelParams Lp'!C$5*($U56/$V56)^'ModelParams Lp'!C$6)*3</f>
        <v>#DIV/0!</v>
      </c>
      <c r="Y56" s="76" t="e">
        <f>('ModelParams Lp'!D$4*10^'ModelParams Lp'!D$5*($U56/$V56)^'ModelParams Lp'!D$6)*3</f>
        <v>#DIV/0!</v>
      </c>
      <c r="Z56" s="76" t="e">
        <f>('ModelParams Lp'!E$4*10^'ModelParams Lp'!E$5*($U56/$V56)^'ModelParams Lp'!E$6)*3</f>
        <v>#DIV/0!</v>
      </c>
      <c r="AA56" s="76" t="e">
        <f>('ModelParams Lp'!F$4*10^'ModelParams Lp'!F$5*($U56/$V56)^'ModelParams Lp'!F$6)*3</f>
        <v>#DIV/0!</v>
      </c>
      <c r="AB56" s="76" t="e">
        <f>('ModelParams Lp'!G$4*10^'ModelParams Lp'!G$5*($U56/$V56)^'ModelParams Lp'!G$6)*3</f>
        <v>#DIV/0!</v>
      </c>
      <c r="AC56" s="76" t="e">
        <f>('ModelParams Lp'!H$4*10^'ModelParams Lp'!H$5*($U56/$V56)^'ModelParams Lp'!H$6)*3</f>
        <v>#DIV/0!</v>
      </c>
      <c r="AD56" s="76" t="e">
        <f>('ModelParams Lp'!I$4*10^'ModelParams Lp'!I$5*($U56/$V56)^'ModelParams Lp'!I$6)*3</f>
        <v>#DIV/0!</v>
      </c>
      <c r="AE56" s="62" t="e">
        <f t="shared" si="5"/>
        <v>#DIV/0!</v>
      </c>
      <c r="AF56" s="62" t="e">
        <f>IF(AE56&lt;'ModelParams Lp'!$B$16,-1,IF(AE56&lt;'ModelParams Lp'!$C$16,0,IF(AE56&lt;'ModelParams Lp'!$D$16,1,IF(AE56&lt;'ModelParams Lp'!$E$16,2,IF(AE56&lt;'ModelParams Lp'!$F$16,3,IF(AE56&lt;'ModelParams Lp'!$G$16,4,IF(AE56&lt;'ModelParams Lp'!$H$16,5,6)))))))</f>
        <v>#DIV/0!</v>
      </c>
      <c r="AG56" s="76" t="e">
        <f ca="1">IF($AF56&gt;1,0,OFFSET('ModelParams Lp'!$C$12,0,-'Sound Pressure'!$AF56))</f>
        <v>#DIV/0!</v>
      </c>
      <c r="AH56" s="76" t="e">
        <f ca="1">IF($AF56&gt;2,0,OFFSET('ModelParams Lp'!$D$12,0,-'Sound Pressure'!$AF56))</f>
        <v>#DIV/0!</v>
      </c>
      <c r="AI56" s="76" t="e">
        <f ca="1">IF($AF56&gt;3,0,OFFSET('ModelParams Lp'!$E$12,0,-'Sound Pressure'!$AF56))</f>
        <v>#DIV/0!</v>
      </c>
      <c r="AJ56" s="76" t="e">
        <f ca="1">IF($AF56&gt;4,0,OFFSET('ModelParams Lp'!$F$12,0,-'Sound Pressure'!$AF56))</f>
        <v>#DIV/0!</v>
      </c>
      <c r="AK56" s="76" t="e">
        <f ca="1">IF($AF56&gt;3,0,OFFSET('ModelParams Lp'!$G$12,0,-'Sound Pressure'!$AF56))</f>
        <v>#DIV/0!</v>
      </c>
      <c r="AL56" s="76" t="e">
        <f ca="1">IF($AF56&gt;5,0,OFFSET('ModelParams Lp'!$H$12,0,-'Sound Pressure'!$AF56))</f>
        <v>#DIV/0!</v>
      </c>
      <c r="AM56" s="76" t="e">
        <f ca="1">IF($AF56&gt;6,0,OFFSET('ModelParams Lp'!$I$12,0,-'Sound Pressure'!$AF56))</f>
        <v>#DIV/0!</v>
      </c>
      <c r="AN56" s="76" t="e">
        <f ca="1">IF($AF56&gt;7,0,IF($AF$4&lt;0,3,OFFSET('ModelParams Lp'!$J$12,0,-'Sound Pressure'!$AF56)))</f>
        <v>#DIV/0!</v>
      </c>
      <c r="AO56" s="76" t="e">
        <f t="shared" si="25"/>
        <v>#DIV/0!</v>
      </c>
      <c r="AP56" s="76" t="e">
        <f t="shared" si="25"/>
        <v>#DIV/0!</v>
      </c>
      <c r="AQ56" s="76" t="e">
        <f t="shared" si="25"/>
        <v>#DIV/0!</v>
      </c>
      <c r="AR56" s="76" t="e">
        <f t="shared" si="25"/>
        <v>#DIV/0!</v>
      </c>
      <c r="AS56" s="76" t="e">
        <f t="shared" si="25"/>
        <v>#DIV/0!</v>
      </c>
      <c r="AT56" s="76" t="e">
        <f t="shared" si="25"/>
        <v>#DIV/0!</v>
      </c>
      <c r="AU56" s="76" t="e">
        <f t="shared" si="25"/>
        <v>#DIV/0!</v>
      </c>
      <c r="AV56" s="76" t="e">
        <f t="shared" si="25"/>
        <v>#DIV/0!</v>
      </c>
      <c r="AW56" s="76">
        <f>'ModelParams Lp'!B$22</f>
        <v>4</v>
      </c>
      <c r="AX56" s="76">
        <f>'ModelParams Lp'!C$22</f>
        <v>2</v>
      </c>
      <c r="AY56" s="76">
        <f>'ModelParams Lp'!D$22</f>
        <v>1</v>
      </c>
      <c r="AZ56" s="76">
        <f>'ModelParams Lp'!E$22</f>
        <v>0</v>
      </c>
      <c r="BA56" s="76">
        <f>'ModelParams Lp'!F$22</f>
        <v>0</v>
      </c>
      <c r="BB56" s="76">
        <f>'ModelParams Lp'!G$22</f>
        <v>0</v>
      </c>
      <c r="BC56" s="76">
        <f>'ModelParams Lp'!H$22</f>
        <v>0</v>
      </c>
      <c r="BD56" s="76">
        <f>'ModelParams Lp'!I$22</f>
        <v>0</v>
      </c>
      <c r="BE56" s="76" t="e">
        <f>-10*LOG(2/(4*PI()*2^2)+4/(0.163*(Calcul!$J61*Calcul!$K61)/VLOOKUP(Calcul!$H61,'ModelParams Lp'!$E$37:$F$39,2,0)))</f>
        <v>#N/A</v>
      </c>
      <c r="BF56" s="76" t="e">
        <f>-10*LOG(2/(4*PI()*2^2)+4/(0.163*(Calcul!$J61*Calcul!$K61)/VLOOKUP(Calcul!$H61,'ModelParams Lp'!$E$37:$F$39,2,0)))</f>
        <v>#N/A</v>
      </c>
      <c r="BG56" s="76" t="e">
        <f>-10*LOG(2/(4*PI()*2^2)+4/(0.163*(Calcul!$J61*Calcul!$K61)/VLOOKUP(Calcul!$H61,'ModelParams Lp'!$E$37:$F$39,2,0)))</f>
        <v>#N/A</v>
      </c>
      <c r="BH56" s="76" t="e">
        <f>-10*LOG(2/(4*PI()*2^2)+4/(0.163*(Calcul!$J61*Calcul!$K61)/VLOOKUP(Calcul!$H61,'ModelParams Lp'!$E$37:$F$39,2,0)))</f>
        <v>#N/A</v>
      </c>
      <c r="BI56" s="76" t="e">
        <f>-10*LOG(2/(4*PI()*2^2)+4/(0.163*(Calcul!$J61*Calcul!$K61)/VLOOKUP(Calcul!$H61,'ModelParams Lp'!$E$37:$F$39,2,0)))</f>
        <v>#N/A</v>
      </c>
      <c r="BJ56" s="76" t="e">
        <f>-10*LOG(2/(4*PI()*2^2)+4/(0.163*(Calcul!$J61*Calcul!$K61)/VLOOKUP(Calcul!$H61,'ModelParams Lp'!$E$37:$F$39,2,0)))</f>
        <v>#N/A</v>
      </c>
      <c r="BK56" s="76" t="e">
        <f>-10*LOG(2/(4*PI()*2^2)+4/(0.163*(Calcul!$J61*Calcul!$K61)/VLOOKUP(Calcul!$H61,'ModelParams Lp'!$E$37:$F$39,2,0)))</f>
        <v>#N/A</v>
      </c>
      <c r="BL56" s="76" t="e">
        <f>-10*LOG(2/(4*PI()*2^2)+4/(0.163*(Calcul!$J61*Calcul!$K61)/VLOOKUP(Calcul!$H61,'ModelParams Lp'!$E$37:$F$39,2,0)))</f>
        <v>#N/A</v>
      </c>
      <c r="BM56" s="76" t="e">
        <f>VLOOKUP(Calcul!$I61,'ModelParams Lp'!$D$28:$O$32,5,0)+BE56</f>
        <v>#N/A</v>
      </c>
      <c r="BN56" s="76" t="e">
        <f>VLOOKUP(Calcul!$I61,'ModelParams Lp'!$D$28:$O$32,6,0)+BF56</f>
        <v>#N/A</v>
      </c>
      <c r="BO56" s="76" t="e">
        <f>VLOOKUP(Calcul!$I61,'ModelParams Lp'!$D$28:$O$32,7,0)+BG56</f>
        <v>#N/A</v>
      </c>
      <c r="BP56" s="76" t="e">
        <f>VLOOKUP(Calcul!$I61,'ModelParams Lp'!$D$28:$O$32,8,0)+BH56</f>
        <v>#N/A</v>
      </c>
      <c r="BQ56" s="76" t="e">
        <f>VLOOKUP(Calcul!$I61,'ModelParams Lp'!$D$28:$O$32,9,0)+BI56</f>
        <v>#N/A</v>
      </c>
      <c r="BR56" s="76" t="e">
        <f>VLOOKUP(Calcul!$I61,'ModelParams Lp'!$D$28:$O$32,10,0)+BJ56</f>
        <v>#N/A</v>
      </c>
      <c r="BS56" s="76" t="e">
        <f>VLOOKUP(Calcul!$I61,'ModelParams Lp'!$D$28:$O$32,11,0)+BK56</f>
        <v>#N/A</v>
      </c>
      <c r="BT56" s="76" t="e">
        <f>VLOOKUP(Calcul!$I61,'ModelParams Lp'!$D$28:$O$32,12,0)+BL56</f>
        <v>#N/A</v>
      </c>
      <c r="BU56" s="75" t="e">
        <f t="shared" ca="1" si="7"/>
        <v>#DIV/0!</v>
      </c>
      <c r="BV56" s="75" t="e">
        <f t="shared" ca="1" si="8"/>
        <v>#DIV/0!</v>
      </c>
      <c r="BW56" s="75" t="e">
        <f t="shared" ca="1" si="9"/>
        <v>#DIV/0!</v>
      </c>
      <c r="BX56" s="75" t="e">
        <f t="shared" ca="1" si="10"/>
        <v>#DIV/0!</v>
      </c>
      <c r="BY56" s="75" t="e">
        <f t="shared" ca="1" si="11"/>
        <v>#DIV/0!</v>
      </c>
      <c r="BZ56" s="75" t="e">
        <f t="shared" ca="1" si="12"/>
        <v>#DIV/0!</v>
      </c>
      <c r="CA56" s="75" t="e">
        <f t="shared" ca="1" si="13"/>
        <v>#DIV/0!</v>
      </c>
      <c r="CB56" s="75" t="e">
        <f t="shared" ca="1" si="14"/>
        <v>#DIV/0!</v>
      </c>
      <c r="CC56" s="26" t="e">
        <f ca="1">10*LOG10(IF(BU56="",0,POWER(10,((BU56+'ModelParams Lw'!$O$4)/10))) +IF(BV56="",0,POWER(10,((BV56+'ModelParams Lw'!$P$4)/10))) +IF(BW56="",0,POWER(10,((BW56+'ModelParams Lw'!$Q$4)/10))) +IF(BX56="",0,POWER(10,((BX56+'ModelParams Lw'!$R$4)/10))) +IF(BY56="",0,POWER(10,((BY56+'ModelParams Lw'!$S$4)/10))) +IF(BZ56="",0,POWER(10,((BZ56+'ModelParams Lw'!$T$4)/10))) +IF(CA56="",0,POWER(10,((CA56+'ModelParams Lw'!$U$4)/10)))+IF(CB56="",0,POWER(10,((CB56+'ModelParams Lw'!$V$4)/10))))</f>
        <v>#DIV/0!</v>
      </c>
      <c r="CD56" s="26" t="e">
        <f t="shared" ca="1" si="15"/>
        <v>#DIV/0!</v>
      </c>
      <c r="CE56" s="26" t="e">
        <f ca="1">(BU56-'ModelParams Lw'!O$10)/'ModelParams Lw'!O$11</f>
        <v>#DIV/0!</v>
      </c>
      <c r="CF56" s="26" t="e">
        <f ca="1">(BV56-'ModelParams Lw'!P$10)/'ModelParams Lw'!P$11</f>
        <v>#DIV/0!</v>
      </c>
      <c r="CG56" s="26" t="e">
        <f ca="1">(BW56-'ModelParams Lw'!Q$10)/'ModelParams Lw'!Q$11</f>
        <v>#DIV/0!</v>
      </c>
      <c r="CH56" s="26" t="e">
        <f ca="1">(BX56-'ModelParams Lw'!R$10)/'ModelParams Lw'!R$11</f>
        <v>#DIV/0!</v>
      </c>
      <c r="CI56" s="26" t="e">
        <f ca="1">(BY56-'ModelParams Lw'!S$10)/'ModelParams Lw'!S$11</f>
        <v>#DIV/0!</v>
      </c>
      <c r="CJ56" s="26" t="e">
        <f ca="1">(BZ56-'ModelParams Lw'!T$10)/'ModelParams Lw'!T$11</f>
        <v>#DIV/0!</v>
      </c>
      <c r="CK56" s="26" t="e">
        <f ca="1">(CA56-'ModelParams Lw'!U$10)/'ModelParams Lw'!U$11</f>
        <v>#DIV/0!</v>
      </c>
      <c r="CL56" s="26" t="e">
        <f ca="1">(CB56-'ModelParams Lw'!V$10)/'ModelParams Lw'!V$11</f>
        <v>#DIV/0!</v>
      </c>
      <c r="CM56" s="75" t="e">
        <f t="shared" si="16"/>
        <v>#DIV/0!</v>
      </c>
      <c r="CN56" s="75" t="e">
        <f t="shared" si="17"/>
        <v>#DIV/0!</v>
      </c>
      <c r="CO56" s="75" t="e">
        <f t="shared" si="23"/>
        <v>#DIV/0!</v>
      </c>
      <c r="CP56" s="75" t="e">
        <f t="shared" si="18"/>
        <v>#DIV/0!</v>
      </c>
      <c r="CQ56" s="75" t="e">
        <f t="shared" si="19"/>
        <v>#DIV/0!</v>
      </c>
      <c r="CR56" s="75" t="e">
        <f t="shared" si="20"/>
        <v>#DIV/0!</v>
      </c>
      <c r="CS56" s="75" t="e">
        <f t="shared" si="21"/>
        <v>#DIV/0!</v>
      </c>
      <c r="CT56" s="75" t="e">
        <f t="shared" si="22"/>
        <v>#DIV/0!</v>
      </c>
      <c r="CU56" s="26" t="e">
        <f>10*LOG10(IF(CM56="",0,POWER(10,((CM56+'ModelParams Lw'!$O$4)/10))) +IF(CN56="",0,POWER(10,((CN56+'ModelParams Lw'!$P$4)/10))) +IF(CO56="",0,POWER(10,((CO56+'ModelParams Lw'!$Q$4)/10))) +IF(CP56="",0,POWER(10,((CP56+'ModelParams Lw'!$R$4)/10))) +IF(CQ56="",0,POWER(10,((CQ56+'ModelParams Lw'!$S$4)/10))) +IF(CR56="",0,POWER(10,((CR56+'ModelParams Lw'!$T$4)/10))) +IF(CS56="",0,POWER(10,((CS56+'ModelParams Lw'!$U$4)/10)))+IF(CT56="",0,POWER(10,((CT56+'ModelParams Lw'!$V$4)/10))))</f>
        <v>#DIV/0!</v>
      </c>
      <c r="CV56" s="26" t="e">
        <f t="shared" si="24"/>
        <v>#DIV/0!</v>
      </c>
      <c r="CW56" s="26" t="e">
        <f>(CM56-'ModelParams Lw'!O$10)/'ModelParams Lw'!O$11</f>
        <v>#DIV/0!</v>
      </c>
      <c r="CX56" s="26" t="e">
        <f>(CN56-'ModelParams Lw'!P$10)/'ModelParams Lw'!P$11</f>
        <v>#DIV/0!</v>
      </c>
      <c r="CY56" s="26" t="e">
        <f>(CO56-'ModelParams Lw'!Q$10)/'ModelParams Lw'!Q$11</f>
        <v>#DIV/0!</v>
      </c>
      <c r="CZ56" s="26" t="e">
        <f>(CP56-'ModelParams Lw'!R$10)/'ModelParams Lw'!R$11</f>
        <v>#DIV/0!</v>
      </c>
      <c r="DA56" s="26" t="e">
        <f>(CQ56-'ModelParams Lw'!S$10)/'ModelParams Lw'!S$11</f>
        <v>#DIV/0!</v>
      </c>
      <c r="DB56" s="26" t="e">
        <f>(CR56-'ModelParams Lw'!T$10)/'ModelParams Lw'!T$11</f>
        <v>#DIV/0!</v>
      </c>
      <c r="DC56" s="26" t="e">
        <f>(CS56-'ModelParams Lw'!U$10)/'ModelParams Lw'!U$11</f>
        <v>#DIV/0!</v>
      </c>
      <c r="DD56" s="26" t="e">
        <f>(CT56-'ModelParams Lw'!V$10)/'ModelParams Lw'!V$11</f>
        <v>#DIV/0!</v>
      </c>
    </row>
    <row r="57" spans="1:108" x14ac:dyDescent="0.25">
      <c r="A57" s="13">
        <f>'Sound Power'!B57</f>
        <v>0</v>
      </c>
      <c r="B57" s="13">
        <f>'Sound Power'!D57</f>
        <v>0</v>
      </c>
      <c r="C57" s="13">
        <f>'Sound Power'!E57</f>
        <v>0</v>
      </c>
      <c r="D57" s="13">
        <f>'Sound Power'!F57</f>
        <v>0</v>
      </c>
      <c r="E57" s="76" t="e">
        <f>IF(Calcul!$F59="SA",'Sound Power'!AZ57,'Sound Power'!O57)</f>
        <v>#DIV/0!</v>
      </c>
      <c r="F57" s="76" t="e">
        <f>IF(Calcul!$F59="SA",'Sound Power'!BA57,'Sound Power'!P57)</f>
        <v>#DIV/0!</v>
      </c>
      <c r="G57" s="76" t="e">
        <f>IF(Calcul!$F59="SA",'Sound Power'!BB57,'Sound Power'!Q57)</f>
        <v>#DIV/0!</v>
      </c>
      <c r="H57" s="76" t="e">
        <f>IF(Calcul!$F59="SA",'Sound Power'!BC57,'Sound Power'!R57)</f>
        <v>#DIV/0!</v>
      </c>
      <c r="I57" s="76" t="e">
        <f>IF(Calcul!$F59="SA",'Sound Power'!BD57,'Sound Power'!S57)</f>
        <v>#DIV/0!</v>
      </c>
      <c r="J57" s="76" t="e">
        <f>IF(Calcul!$F59="SA",'Sound Power'!BE57,'Sound Power'!T57)</f>
        <v>#DIV/0!</v>
      </c>
      <c r="K57" s="76" t="e">
        <f>IF(Calcul!$F59="SA",'Sound Power'!BF57,'Sound Power'!U57)</f>
        <v>#DIV/0!</v>
      </c>
      <c r="L57" s="76" t="e">
        <f>IF(Calcul!$F59="SA",'Sound Power'!BG57,'Sound Power'!V57)</f>
        <v>#DIV/0!</v>
      </c>
      <c r="M57" s="76" t="e">
        <f>'Sound Power'!CI57</f>
        <v>#DIV/0!</v>
      </c>
      <c r="N57" s="76" t="e">
        <f>'Sound Power'!CJ57</f>
        <v>#DIV/0!</v>
      </c>
      <c r="O57" s="76" t="e">
        <f>'Sound Power'!CK57</f>
        <v>#DIV/0!</v>
      </c>
      <c r="P57" s="76" t="e">
        <f>'Sound Power'!CL57</f>
        <v>#DIV/0!</v>
      </c>
      <c r="Q57" s="76" t="e">
        <f>'Sound Power'!CM57</f>
        <v>#DIV/0!</v>
      </c>
      <c r="R57" s="76" t="e">
        <f>'Sound Power'!CN57</f>
        <v>#DIV/0!</v>
      </c>
      <c r="S57" s="76" t="e">
        <f>'Sound Power'!CO57</f>
        <v>#DIV/0!</v>
      </c>
      <c r="T57" s="76" t="e">
        <f>'Sound Power'!CP57</f>
        <v>#DIV/0!</v>
      </c>
      <c r="U57" s="73">
        <f t="shared" si="3"/>
        <v>0</v>
      </c>
      <c r="V57" s="73">
        <f t="shared" si="4"/>
        <v>0</v>
      </c>
      <c r="W57" s="76" t="e">
        <f>('ModelParams Lp'!B$4*10^'ModelParams Lp'!B$5*($U57/$V57)^'ModelParams Lp'!B$6)*3</f>
        <v>#DIV/0!</v>
      </c>
      <c r="X57" s="76" t="e">
        <f>('ModelParams Lp'!C$4*10^'ModelParams Lp'!C$5*($U57/$V57)^'ModelParams Lp'!C$6)*3</f>
        <v>#DIV/0!</v>
      </c>
      <c r="Y57" s="76" t="e">
        <f>('ModelParams Lp'!D$4*10^'ModelParams Lp'!D$5*($U57/$V57)^'ModelParams Lp'!D$6)*3</f>
        <v>#DIV/0!</v>
      </c>
      <c r="Z57" s="76" t="e">
        <f>('ModelParams Lp'!E$4*10^'ModelParams Lp'!E$5*($U57/$V57)^'ModelParams Lp'!E$6)*3</f>
        <v>#DIV/0!</v>
      </c>
      <c r="AA57" s="76" t="e">
        <f>('ModelParams Lp'!F$4*10^'ModelParams Lp'!F$5*($U57/$V57)^'ModelParams Lp'!F$6)*3</f>
        <v>#DIV/0!</v>
      </c>
      <c r="AB57" s="76" t="e">
        <f>('ModelParams Lp'!G$4*10^'ModelParams Lp'!G$5*($U57/$V57)^'ModelParams Lp'!G$6)*3</f>
        <v>#DIV/0!</v>
      </c>
      <c r="AC57" s="76" t="e">
        <f>('ModelParams Lp'!H$4*10^'ModelParams Lp'!H$5*($U57/$V57)^'ModelParams Lp'!H$6)*3</f>
        <v>#DIV/0!</v>
      </c>
      <c r="AD57" s="76" t="e">
        <f>('ModelParams Lp'!I$4*10^'ModelParams Lp'!I$5*($U57/$V57)^'ModelParams Lp'!I$6)*3</f>
        <v>#DIV/0!</v>
      </c>
      <c r="AE57" s="62" t="e">
        <f t="shared" si="5"/>
        <v>#DIV/0!</v>
      </c>
      <c r="AF57" s="62" t="e">
        <f>IF(AE57&lt;'ModelParams Lp'!$B$16,-1,IF(AE57&lt;'ModelParams Lp'!$C$16,0,IF(AE57&lt;'ModelParams Lp'!$D$16,1,IF(AE57&lt;'ModelParams Lp'!$E$16,2,IF(AE57&lt;'ModelParams Lp'!$F$16,3,IF(AE57&lt;'ModelParams Lp'!$G$16,4,IF(AE57&lt;'ModelParams Lp'!$H$16,5,6)))))))</f>
        <v>#DIV/0!</v>
      </c>
      <c r="AG57" s="76" t="e">
        <f ca="1">IF($AF57&gt;1,0,OFFSET('ModelParams Lp'!$C$12,0,-'Sound Pressure'!$AF57))</f>
        <v>#DIV/0!</v>
      </c>
      <c r="AH57" s="76" t="e">
        <f ca="1">IF($AF57&gt;2,0,OFFSET('ModelParams Lp'!$D$12,0,-'Sound Pressure'!$AF57))</f>
        <v>#DIV/0!</v>
      </c>
      <c r="AI57" s="76" t="e">
        <f ca="1">IF($AF57&gt;3,0,OFFSET('ModelParams Lp'!$E$12,0,-'Sound Pressure'!$AF57))</f>
        <v>#DIV/0!</v>
      </c>
      <c r="AJ57" s="76" t="e">
        <f ca="1">IF($AF57&gt;4,0,OFFSET('ModelParams Lp'!$F$12,0,-'Sound Pressure'!$AF57))</f>
        <v>#DIV/0!</v>
      </c>
      <c r="AK57" s="76" t="e">
        <f ca="1">IF($AF57&gt;3,0,OFFSET('ModelParams Lp'!$G$12,0,-'Sound Pressure'!$AF57))</f>
        <v>#DIV/0!</v>
      </c>
      <c r="AL57" s="76" t="e">
        <f ca="1">IF($AF57&gt;5,0,OFFSET('ModelParams Lp'!$H$12,0,-'Sound Pressure'!$AF57))</f>
        <v>#DIV/0!</v>
      </c>
      <c r="AM57" s="76" t="e">
        <f ca="1">IF($AF57&gt;6,0,OFFSET('ModelParams Lp'!$I$12,0,-'Sound Pressure'!$AF57))</f>
        <v>#DIV/0!</v>
      </c>
      <c r="AN57" s="76" t="e">
        <f ca="1">IF($AF57&gt;7,0,IF($AF$4&lt;0,3,OFFSET('ModelParams Lp'!$J$12,0,-'Sound Pressure'!$AF57)))</f>
        <v>#DIV/0!</v>
      </c>
      <c r="AO57" s="76" t="e">
        <f t="shared" si="25"/>
        <v>#DIV/0!</v>
      </c>
      <c r="AP57" s="76" t="e">
        <f t="shared" si="25"/>
        <v>#DIV/0!</v>
      </c>
      <c r="AQ57" s="76" t="e">
        <f t="shared" si="25"/>
        <v>#DIV/0!</v>
      </c>
      <c r="AR57" s="76" t="e">
        <f t="shared" si="25"/>
        <v>#DIV/0!</v>
      </c>
      <c r="AS57" s="76" t="e">
        <f t="shared" si="25"/>
        <v>#DIV/0!</v>
      </c>
      <c r="AT57" s="76" t="e">
        <f t="shared" si="25"/>
        <v>#DIV/0!</v>
      </c>
      <c r="AU57" s="76" t="e">
        <f t="shared" si="25"/>
        <v>#DIV/0!</v>
      </c>
      <c r="AV57" s="76" t="e">
        <f t="shared" si="25"/>
        <v>#DIV/0!</v>
      </c>
      <c r="AW57" s="76">
        <f>'ModelParams Lp'!B$22</f>
        <v>4</v>
      </c>
      <c r="AX57" s="76">
        <f>'ModelParams Lp'!C$22</f>
        <v>2</v>
      </c>
      <c r="AY57" s="76">
        <f>'ModelParams Lp'!D$22</f>
        <v>1</v>
      </c>
      <c r="AZ57" s="76">
        <f>'ModelParams Lp'!E$22</f>
        <v>0</v>
      </c>
      <c r="BA57" s="76">
        <f>'ModelParams Lp'!F$22</f>
        <v>0</v>
      </c>
      <c r="BB57" s="76">
        <f>'ModelParams Lp'!G$22</f>
        <v>0</v>
      </c>
      <c r="BC57" s="76">
        <f>'ModelParams Lp'!H$22</f>
        <v>0</v>
      </c>
      <c r="BD57" s="76">
        <f>'ModelParams Lp'!I$22</f>
        <v>0</v>
      </c>
      <c r="BE57" s="76" t="e">
        <f>-10*LOG(2/(4*PI()*2^2)+4/(0.163*(Calcul!$J62*Calcul!$K62)/VLOOKUP(Calcul!$H62,'ModelParams Lp'!$E$37:$F$39,2,0)))</f>
        <v>#N/A</v>
      </c>
      <c r="BF57" s="76" t="e">
        <f>-10*LOG(2/(4*PI()*2^2)+4/(0.163*(Calcul!$J62*Calcul!$K62)/VLOOKUP(Calcul!$H62,'ModelParams Lp'!$E$37:$F$39,2,0)))</f>
        <v>#N/A</v>
      </c>
      <c r="BG57" s="76" t="e">
        <f>-10*LOG(2/(4*PI()*2^2)+4/(0.163*(Calcul!$J62*Calcul!$K62)/VLOOKUP(Calcul!$H62,'ModelParams Lp'!$E$37:$F$39,2,0)))</f>
        <v>#N/A</v>
      </c>
      <c r="BH57" s="76" t="e">
        <f>-10*LOG(2/(4*PI()*2^2)+4/(0.163*(Calcul!$J62*Calcul!$K62)/VLOOKUP(Calcul!$H62,'ModelParams Lp'!$E$37:$F$39,2,0)))</f>
        <v>#N/A</v>
      </c>
      <c r="BI57" s="76" t="e">
        <f>-10*LOG(2/(4*PI()*2^2)+4/(0.163*(Calcul!$J62*Calcul!$K62)/VLOOKUP(Calcul!$H62,'ModelParams Lp'!$E$37:$F$39,2,0)))</f>
        <v>#N/A</v>
      </c>
      <c r="BJ57" s="76" t="e">
        <f>-10*LOG(2/(4*PI()*2^2)+4/(0.163*(Calcul!$J62*Calcul!$K62)/VLOOKUP(Calcul!$H62,'ModelParams Lp'!$E$37:$F$39,2,0)))</f>
        <v>#N/A</v>
      </c>
      <c r="BK57" s="76" t="e">
        <f>-10*LOG(2/(4*PI()*2^2)+4/(0.163*(Calcul!$J62*Calcul!$K62)/VLOOKUP(Calcul!$H62,'ModelParams Lp'!$E$37:$F$39,2,0)))</f>
        <v>#N/A</v>
      </c>
      <c r="BL57" s="76" t="e">
        <f>-10*LOG(2/(4*PI()*2^2)+4/(0.163*(Calcul!$J62*Calcul!$K62)/VLOOKUP(Calcul!$H62,'ModelParams Lp'!$E$37:$F$39,2,0)))</f>
        <v>#N/A</v>
      </c>
      <c r="BM57" s="76" t="e">
        <f>VLOOKUP(Calcul!$I62,'ModelParams Lp'!$D$28:$O$32,5,0)+BE57</f>
        <v>#N/A</v>
      </c>
      <c r="BN57" s="76" t="e">
        <f>VLOOKUP(Calcul!$I62,'ModelParams Lp'!$D$28:$O$32,6,0)+BF57</f>
        <v>#N/A</v>
      </c>
      <c r="BO57" s="76" t="e">
        <f>VLOOKUP(Calcul!$I62,'ModelParams Lp'!$D$28:$O$32,7,0)+BG57</f>
        <v>#N/A</v>
      </c>
      <c r="BP57" s="76" t="e">
        <f>VLOOKUP(Calcul!$I62,'ModelParams Lp'!$D$28:$O$32,8,0)+BH57</f>
        <v>#N/A</v>
      </c>
      <c r="BQ57" s="76" t="e">
        <f>VLOOKUP(Calcul!$I62,'ModelParams Lp'!$D$28:$O$32,9,0)+BI57</f>
        <v>#N/A</v>
      </c>
      <c r="BR57" s="76" t="e">
        <f>VLOOKUP(Calcul!$I62,'ModelParams Lp'!$D$28:$O$32,10,0)+BJ57</f>
        <v>#N/A</v>
      </c>
      <c r="BS57" s="76" t="e">
        <f>VLOOKUP(Calcul!$I62,'ModelParams Lp'!$D$28:$O$32,11,0)+BK57</f>
        <v>#N/A</v>
      </c>
      <c r="BT57" s="76" t="e">
        <f>VLOOKUP(Calcul!$I62,'ModelParams Lp'!$D$28:$O$32,12,0)+BL57</f>
        <v>#N/A</v>
      </c>
      <c r="BU57" s="75" t="e">
        <f t="shared" ca="1" si="7"/>
        <v>#DIV/0!</v>
      </c>
      <c r="BV57" s="75" t="e">
        <f t="shared" ca="1" si="8"/>
        <v>#DIV/0!</v>
      </c>
      <c r="BW57" s="75" t="e">
        <f t="shared" ca="1" si="9"/>
        <v>#DIV/0!</v>
      </c>
      <c r="BX57" s="75" t="e">
        <f t="shared" ca="1" si="10"/>
        <v>#DIV/0!</v>
      </c>
      <c r="BY57" s="75" t="e">
        <f t="shared" ca="1" si="11"/>
        <v>#DIV/0!</v>
      </c>
      <c r="BZ57" s="75" t="e">
        <f t="shared" ca="1" si="12"/>
        <v>#DIV/0!</v>
      </c>
      <c r="CA57" s="75" t="e">
        <f t="shared" ca="1" si="13"/>
        <v>#DIV/0!</v>
      </c>
      <c r="CB57" s="75" t="e">
        <f t="shared" ca="1" si="14"/>
        <v>#DIV/0!</v>
      </c>
      <c r="CC57" s="26" t="e">
        <f ca="1">10*LOG10(IF(BU57="",0,POWER(10,((BU57+'ModelParams Lw'!$O$4)/10))) +IF(BV57="",0,POWER(10,((BV57+'ModelParams Lw'!$P$4)/10))) +IF(BW57="",0,POWER(10,((BW57+'ModelParams Lw'!$Q$4)/10))) +IF(BX57="",0,POWER(10,((BX57+'ModelParams Lw'!$R$4)/10))) +IF(BY57="",0,POWER(10,((BY57+'ModelParams Lw'!$S$4)/10))) +IF(BZ57="",0,POWER(10,((BZ57+'ModelParams Lw'!$T$4)/10))) +IF(CA57="",0,POWER(10,((CA57+'ModelParams Lw'!$U$4)/10)))+IF(CB57="",0,POWER(10,((CB57+'ModelParams Lw'!$V$4)/10))))</f>
        <v>#DIV/0!</v>
      </c>
      <c r="CD57" s="26" t="e">
        <f t="shared" ca="1" si="15"/>
        <v>#DIV/0!</v>
      </c>
      <c r="CE57" s="26" t="e">
        <f ca="1">(BU57-'ModelParams Lw'!O$10)/'ModelParams Lw'!O$11</f>
        <v>#DIV/0!</v>
      </c>
      <c r="CF57" s="26" t="e">
        <f ca="1">(BV57-'ModelParams Lw'!P$10)/'ModelParams Lw'!P$11</f>
        <v>#DIV/0!</v>
      </c>
      <c r="CG57" s="26" t="e">
        <f ca="1">(BW57-'ModelParams Lw'!Q$10)/'ModelParams Lw'!Q$11</f>
        <v>#DIV/0!</v>
      </c>
      <c r="CH57" s="26" t="e">
        <f ca="1">(BX57-'ModelParams Lw'!R$10)/'ModelParams Lw'!R$11</f>
        <v>#DIV/0!</v>
      </c>
      <c r="CI57" s="26" t="e">
        <f ca="1">(BY57-'ModelParams Lw'!S$10)/'ModelParams Lw'!S$11</f>
        <v>#DIV/0!</v>
      </c>
      <c r="CJ57" s="26" t="e">
        <f ca="1">(BZ57-'ModelParams Lw'!T$10)/'ModelParams Lw'!T$11</f>
        <v>#DIV/0!</v>
      </c>
      <c r="CK57" s="26" t="e">
        <f ca="1">(CA57-'ModelParams Lw'!U$10)/'ModelParams Lw'!U$11</f>
        <v>#DIV/0!</v>
      </c>
      <c r="CL57" s="26" t="e">
        <f ca="1">(CB57-'ModelParams Lw'!V$10)/'ModelParams Lw'!V$11</f>
        <v>#DIV/0!</v>
      </c>
      <c r="CM57" s="75" t="e">
        <f t="shared" si="16"/>
        <v>#DIV/0!</v>
      </c>
      <c r="CN57" s="75" t="e">
        <f t="shared" si="17"/>
        <v>#DIV/0!</v>
      </c>
      <c r="CO57" s="75" t="e">
        <f t="shared" si="23"/>
        <v>#DIV/0!</v>
      </c>
      <c r="CP57" s="75" t="e">
        <f t="shared" si="18"/>
        <v>#DIV/0!</v>
      </c>
      <c r="CQ57" s="75" t="e">
        <f t="shared" si="19"/>
        <v>#DIV/0!</v>
      </c>
      <c r="CR57" s="75" t="e">
        <f t="shared" si="20"/>
        <v>#DIV/0!</v>
      </c>
      <c r="CS57" s="75" t="e">
        <f t="shared" si="21"/>
        <v>#DIV/0!</v>
      </c>
      <c r="CT57" s="75" t="e">
        <f t="shared" si="22"/>
        <v>#DIV/0!</v>
      </c>
      <c r="CU57" s="26" t="e">
        <f>10*LOG10(IF(CM57="",0,POWER(10,((CM57+'ModelParams Lw'!$O$4)/10))) +IF(CN57="",0,POWER(10,((CN57+'ModelParams Lw'!$P$4)/10))) +IF(CO57="",0,POWER(10,((CO57+'ModelParams Lw'!$Q$4)/10))) +IF(CP57="",0,POWER(10,((CP57+'ModelParams Lw'!$R$4)/10))) +IF(CQ57="",0,POWER(10,((CQ57+'ModelParams Lw'!$S$4)/10))) +IF(CR57="",0,POWER(10,((CR57+'ModelParams Lw'!$T$4)/10))) +IF(CS57="",0,POWER(10,((CS57+'ModelParams Lw'!$U$4)/10)))+IF(CT57="",0,POWER(10,((CT57+'ModelParams Lw'!$V$4)/10))))</f>
        <v>#DIV/0!</v>
      </c>
      <c r="CV57" s="26" t="e">
        <f t="shared" si="24"/>
        <v>#DIV/0!</v>
      </c>
      <c r="CW57" s="26" t="e">
        <f>(CM57-'ModelParams Lw'!O$10)/'ModelParams Lw'!O$11</f>
        <v>#DIV/0!</v>
      </c>
      <c r="CX57" s="26" t="e">
        <f>(CN57-'ModelParams Lw'!P$10)/'ModelParams Lw'!P$11</f>
        <v>#DIV/0!</v>
      </c>
      <c r="CY57" s="26" t="e">
        <f>(CO57-'ModelParams Lw'!Q$10)/'ModelParams Lw'!Q$11</f>
        <v>#DIV/0!</v>
      </c>
      <c r="CZ57" s="26" t="e">
        <f>(CP57-'ModelParams Lw'!R$10)/'ModelParams Lw'!R$11</f>
        <v>#DIV/0!</v>
      </c>
      <c r="DA57" s="26" t="e">
        <f>(CQ57-'ModelParams Lw'!S$10)/'ModelParams Lw'!S$11</f>
        <v>#DIV/0!</v>
      </c>
      <c r="DB57" s="26" t="e">
        <f>(CR57-'ModelParams Lw'!T$10)/'ModelParams Lw'!T$11</f>
        <v>#DIV/0!</v>
      </c>
      <c r="DC57" s="26" t="e">
        <f>(CS57-'ModelParams Lw'!U$10)/'ModelParams Lw'!U$11</f>
        <v>#DIV/0!</v>
      </c>
      <c r="DD57" s="26" t="e">
        <f>(CT57-'ModelParams Lw'!V$10)/'ModelParams Lw'!V$11</f>
        <v>#DIV/0!</v>
      </c>
    </row>
    <row r="58" spans="1:108" x14ac:dyDescent="0.25">
      <c r="A58" s="13">
        <f>'Sound Power'!B58</f>
        <v>0</v>
      </c>
      <c r="B58" s="13">
        <f>'Sound Power'!D58</f>
        <v>0</v>
      </c>
      <c r="C58" s="13">
        <f>'Sound Power'!E58</f>
        <v>0</v>
      </c>
      <c r="D58" s="13">
        <f>'Sound Power'!F58</f>
        <v>0</v>
      </c>
      <c r="E58" s="76" t="e">
        <f>IF(Calcul!$F60="SA",'Sound Power'!AZ58,'Sound Power'!O58)</f>
        <v>#DIV/0!</v>
      </c>
      <c r="F58" s="76" t="e">
        <f>IF(Calcul!$F60="SA",'Sound Power'!BA58,'Sound Power'!P58)</f>
        <v>#DIV/0!</v>
      </c>
      <c r="G58" s="76" t="e">
        <f>IF(Calcul!$F60="SA",'Sound Power'!BB58,'Sound Power'!Q58)</f>
        <v>#DIV/0!</v>
      </c>
      <c r="H58" s="76" t="e">
        <f>IF(Calcul!$F60="SA",'Sound Power'!BC58,'Sound Power'!R58)</f>
        <v>#DIV/0!</v>
      </c>
      <c r="I58" s="76" t="e">
        <f>IF(Calcul!$F60="SA",'Sound Power'!BD58,'Sound Power'!S58)</f>
        <v>#DIV/0!</v>
      </c>
      <c r="J58" s="76" t="e">
        <f>IF(Calcul!$F60="SA",'Sound Power'!BE58,'Sound Power'!T58)</f>
        <v>#DIV/0!</v>
      </c>
      <c r="K58" s="76" t="e">
        <f>IF(Calcul!$F60="SA",'Sound Power'!BF58,'Sound Power'!U58)</f>
        <v>#DIV/0!</v>
      </c>
      <c r="L58" s="76" t="e">
        <f>IF(Calcul!$F60="SA",'Sound Power'!BG58,'Sound Power'!V58)</f>
        <v>#DIV/0!</v>
      </c>
      <c r="M58" s="76" t="e">
        <f>'Sound Power'!CI58</f>
        <v>#DIV/0!</v>
      </c>
      <c r="N58" s="76" t="e">
        <f>'Sound Power'!CJ58</f>
        <v>#DIV/0!</v>
      </c>
      <c r="O58" s="76" t="e">
        <f>'Sound Power'!CK58</f>
        <v>#DIV/0!</v>
      </c>
      <c r="P58" s="76" t="e">
        <f>'Sound Power'!CL58</f>
        <v>#DIV/0!</v>
      </c>
      <c r="Q58" s="76" t="e">
        <f>'Sound Power'!CM58</f>
        <v>#DIV/0!</v>
      </c>
      <c r="R58" s="76" t="e">
        <f>'Sound Power'!CN58</f>
        <v>#DIV/0!</v>
      </c>
      <c r="S58" s="76" t="e">
        <f>'Sound Power'!CO58</f>
        <v>#DIV/0!</v>
      </c>
      <c r="T58" s="76" t="e">
        <f>'Sound Power'!CP58</f>
        <v>#DIV/0!</v>
      </c>
      <c r="U58" s="73">
        <f t="shared" si="3"/>
        <v>0</v>
      </c>
      <c r="V58" s="73">
        <f t="shared" si="4"/>
        <v>0</v>
      </c>
      <c r="W58" s="76" t="e">
        <f>('ModelParams Lp'!B$4*10^'ModelParams Lp'!B$5*($U58/$V58)^'ModelParams Lp'!B$6)*3</f>
        <v>#DIV/0!</v>
      </c>
      <c r="X58" s="76" t="e">
        <f>('ModelParams Lp'!C$4*10^'ModelParams Lp'!C$5*($U58/$V58)^'ModelParams Lp'!C$6)*3</f>
        <v>#DIV/0!</v>
      </c>
      <c r="Y58" s="76" t="e">
        <f>('ModelParams Lp'!D$4*10^'ModelParams Lp'!D$5*($U58/$V58)^'ModelParams Lp'!D$6)*3</f>
        <v>#DIV/0!</v>
      </c>
      <c r="Z58" s="76" t="e">
        <f>('ModelParams Lp'!E$4*10^'ModelParams Lp'!E$5*($U58/$V58)^'ModelParams Lp'!E$6)*3</f>
        <v>#DIV/0!</v>
      </c>
      <c r="AA58" s="76" t="e">
        <f>('ModelParams Lp'!F$4*10^'ModelParams Lp'!F$5*($U58/$V58)^'ModelParams Lp'!F$6)*3</f>
        <v>#DIV/0!</v>
      </c>
      <c r="AB58" s="76" t="e">
        <f>('ModelParams Lp'!G$4*10^'ModelParams Lp'!G$5*($U58/$V58)^'ModelParams Lp'!G$6)*3</f>
        <v>#DIV/0!</v>
      </c>
      <c r="AC58" s="76" t="e">
        <f>('ModelParams Lp'!H$4*10^'ModelParams Lp'!H$5*($U58/$V58)^'ModelParams Lp'!H$6)*3</f>
        <v>#DIV/0!</v>
      </c>
      <c r="AD58" s="76" t="e">
        <f>('ModelParams Lp'!I$4*10^'ModelParams Lp'!I$5*($U58/$V58)^'ModelParams Lp'!I$6)*3</f>
        <v>#DIV/0!</v>
      </c>
      <c r="AE58" s="62" t="e">
        <f t="shared" si="5"/>
        <v>#DIV/0!</v>
      </c>
      <c r="AF58" s="62" t="e">
        <f>IF(AE58&lt;'ModelParams Lp'!$B$16,-1,IF(AE58&lt;'ModelParams Lp'!$C$16,0,IF(AE58&lt;'ModelParams Lp'!$D$16,1,IF(AE58&lt;'ModelParams Lp'!$E$16,2,IF(AE58&lt;'ModelParams Lp'!$F$16,3,IF(AE58&lt;'ModelParams Lp'!$G$16,4,IF(AE58&lt;'ModelParams Lp'!$H$16,5,6)))))))</f>
        <v>#DIV/0!</v>
      </c>
      <c r="AG58" s="76" t="e">
        <f ca="1">IF($AF58&gt;1,0,OFFSET('ModelParams Lp'!$C$12,0,-'Sound Pressure'!$AF58))</f>
        <v>#DIV/0!</v>
      </c>
      <c r="AH58" s="76" t="e">
        <f ca="1">IF($AF58&gt;2,0,OFFSET('ModelParams Lp'!$D$12,0,-'Sound Pressure'!$AF58))</f>
        <v>#DIV/0!</v>
      </c>
      <c r="AI58" s="76" t="e">
        <f ca="1">IF($AF58&gt;3,0,OFFSET('ModelParams Lp'!$E$12,0,-'Sound Pressure'!$AF58))</f>
        <v>#DIV/0!</v>
      </c>
      <c r="AJ58" s="76" t="e">
        <f ca="1">IF($AF58&gt;4,0,OFFSET('ModelParams Lp'!$F$12,0,-'Sound Pressure'!$AF58))</f>
        <v>#DIV/0!</v>
      </c>
      <c r="AK58" s="76" t="e">
        <f ca="1">IF($AF58&gt;3,0,OFFSET('ModelParams Lp'!$G$12,0,-'Sound Pressure'!$AF58))</f>
        <v>#DIV/0!</v>
      </c>
      <c r="AL58" s="76" t="e">
        <f ca="1">IF($AF58&gt;5,0,OFFSET('ModelParams Lp'!$H$12,0,-'Sound Pressure'!$AF58))</f>
        <v>#DIV/0!</v>
      </c>
      <c r="AM58" s="76" t="e">
        <f ca="1">IF($AF58&gt;6,0,OFFSET('ModelParams Lp'!$I$12,0,-'Sound Pressure'!$AF58))</f>
        <v>#DIV/0!</v>
      </c>
      <c r="AN58" s="76" t="e">
        <f ca="1">IF($AF58&gt;7,0,IF($AF$4&lt;0,3,OFFSET('ModelParams Lp'!$J$12,0,-'Sound Pressure'!$AF58)))</f>
        <v>#DIV/0!</v>
      </c>
      <c r="AO58" s="76" t="e">
        <f t="shared" si="25"/>
        <v>#DIV/0!</v>
      </c>
      <c r="AP58" s="76" t="e">
        <f t="shared" si="25"/>
        <v>#DIV/0!</v>
      </c>
      <c r="AQ58" s="76" t="e">
        <f t="shared" si="25"/>
        <v>#DIV/0!</v>
      </c>
      <c r="AR58" s="76" t="e">
        <f t="shared" si="25"/>
        <v>#DIV/0!</v>
      </c>
      <c r="AS58" s="76" t="e">
        <f t="shared" si="25"/>
        <v>#DIV/0!</v>
      </c>
      <c r="AT58" s="76" t="e">
        <f t="shared" si="25"/>
        <v>#DIV/0!</v>
      </c>
      <c r="AU58" s="76" t="e">
        <f t="shared" si="25"/>
        <v>#DIV/0!</v>
      </c>
      <c r="AV58" s="76" t="e">
        <f t="shared" si="25"/>
        <v>#DIV/0!</v>
      </c>
      <c r="AW58" s="76">
        <f>'ModelParams Lp'!B$22</f>
        <v>4</v>
      </c>
      <c r="AX58" s="76">
        <f>'ModelParams Lp'!C$22</f>
        <v>2</v>
      </c>
      <c r="AY58" s="76">
        <f>'ModelParams Lp'!D$22</f>
        <v>1</v>
      </c>
      <c r="AZ58" s="76">
        <f>'ModelParams Lp'!E$22</f>
        <v>0</v>
      </c>
      <c r="BA58" s="76">
        <f>'ModelParams Lp'!F$22</f>
        <v>0</v>
      </c>
      <c r="BB58" s="76">
        <f>'ModelParams Lp'!G$22</f>
        <v>0</v>
      </c>
      <c r="BC58" s="76">
        <f>'ModelParams Lp'!H$22</f>
        <v>0</v>
      </c>
      <c r="BD58" s="76">
        <f>'ModelParams Lp'!I$22</f>
        <v>0</v>
      </c>
      <c r="BE58" s="76" t="e">
        <f>-10*LOG(2/(4*PI()*2^2)+4/(0.163*(Calcul!$J63*Calcul!$K63)/VLOOKUP(Calcul!$H63,'ModelParams Lp'!$E$37:$F$39,2,0)))</f>
        <v>#N/A</v>
      </c>
      <c r="BF58" s="76" t="e">
        <f>-10*LOG(2/(4*PI()*2^2)+4/(0.163*(Calcul!$J63*Calcul!$K63)/VLOOKUP(Calcul!$H63,'ModelParams Lp'!$E$37:$F$39,2,0)))</f>
        <v>#N/A</v>
      </c>
      <c r="BG58" s="76" t="e">
        <f>-10*LOG(2/(4*PI()*2^2)+4/(0.163*(Calcul!$J63*Calcul!$K63)/VLOOKUP(Calcul!$H63,'ModelParams Lp'!$E$37:$F$39,2,0)))</f>
        <v>#N/A</v>
      </c>
      <c r="BH58" s="76" t="e">
        <f>-10*LOG(2/(4*PI()*2^2)+4/(0.163*(Calcul!$J63*Calcul!$K63)/VLOOKUP(Calcul!$H63,'ModelParams Lp'!$E$37:$F$39,2,0)))</f>
        <v>#N/A</v>
      </c>
      <c r="BI58" s="76" t="e">
        <f>-10*LOG(2/(4*PI()*2^2)+4/(0.163*(Calcul!$J63*Calcul!$K63)/VLOOKUP(Calcul!$H63,'ModelParams Lp'!$E$37:$F$39,2,0)))</f>
        <v>#N/A</v>
      </c>
      <c r="BJ58" s="76" t="e">
        <f>-10*LOG(2/(4*PI()*2^2)+4/(0.163*(Calcul!$J63*Calcul!$K63)/VLOOKUP(Calcul!$H63,'ModelParams Lp'!$E$37:$F$39,2,0)))</f>
        <v>#N/A</v>
      </c>
      <c r="BK58" s="76" t="e">
        <f>-10*LOG(2/(4*PI()*2^2)+4/(0.163*(Calcul!$J63*Calcul!$K63)/VLOOKUP(Calcul!$H63,'ModelParams Lp'!$E$37:$F$39,2,0)))</f>
        <v>#N/A</v>
      </c>
      <c r="BL58" s="76" t="e">
        <f>-10*LOG(2/(4*PI()*2^2)+4/(0.163*(Calcul!$J63*Calcul!$K63)/VLOOKUP(Calcul!$H63,'ModelParams Lp'!$E$37:$F$39,2,0)))</f>
        <v>#N/A</v>
      </c>
      <c r="BM58" s="76" t="e">
        <f>VLOOKUP(Calcul!$I63,'ModelParams Lp'!$D$28:$O$32,5,0)+BE58</f>
        <v>#N/A</v>
      </c>
      <c r="BN58" s="76" t="e">
        <f>VLOOKUP(Calcul!$I63,'ModelParams Lp'!$D$28:$O$32,6,0)+BF58</f>
        <v>#N/A</v>
      </c>
      <c r="BO58" s="76" t="e">
        <f>VLOOKUP(Calcul!$I63,'ModelParams Lp'!$D$28:$O$32,7,0)+BG58</f>
        <v>#N/A</v>
      </c>
      <c r="BP58" s="76" t="e">
        <f>VLOOKUP(Calcul!$I63,'ModelParams Lp'!$D$28:$O$32,8,0)+BH58</f>
        <v>#N/A</v>
      </c>
      <c r="BQ58" s="76" t="e">
        <f>VLOOKUP(Calcul!$I63,'ModelParams Lp'!$D$28:$O$32,9,0)+BI58</f>
        <v>#N/A</v>
      </c>
      <c r="BR58" s="76" t="e">
        <f>VLOOKUP(Calcul!$I63,'ModelParams Lp'!$D$28:$O$32,10,0)+BJ58</f>
        <v>#N/A</v>
      </c>
      <c r="BS58" s="76" t="e">
        <f>VLOOKUP(Calcul!$I63,'ModelParams Lp'!$D$28:$O$32,11,0)+BK58</f>
        <v>#N/A</v>
      </c>
      <c r="BT58" s="76" t="e">
        <f>VLOOKUP(Calcul!$I63,'ModelParams Lp'!$D$28:$O$32,12,0)+BL58</f>
        <v>#N/A</v>
      </c>
      <c r="BU58" s="75" t="e">
        <f t="shared" ca="1" si="7"/>
        <v>#DIV/0!</v>
      </c>
      <c r="BV58" s="75" t="e">
        <f t="shared" ca="1" si="8"/>
        <v>#DIV/0!</v>
      </c>
      <c r="BW58" s="75" t="e">
        <f t="shared" ca="1" si="9"/>
        <v>#DIV/0!</v>
      </c>
      <c r="BX58" s="75" t="e">
        <f t="shared" ca="1" si="10"/>
        <v>#DIV/0!</v>
      </c>
      <c r="BY58" s="75" t="e">
        <f t="shared" ca="1" si="11"/>
        <v>#DIV/0!</v>
      </c>
      <c r="BZ58" s="75" t="e">
        <f t="shared" ca="1" si="12"/>
        <v>#DIV/0!</v>
      </c>
      <c r="CA58" s="75" t="e">
        <f t="shared" ca="1" si="13"/>
        <v>#DIV/0!</v>
      </c>
      <c r="CB58" s="75" t="e">
        <f t="shared" ca="1" si="14"/>
        <v>#DIV/0!</v>
      </c>
      <c r="CC58" s="26" t="e">
        <f ca="1">10*LOG10(IF(BU58="",0,POWER(10,((BU58+'ModelParams Lw'!$O$4)/10))) +IF(BV58="",0,POWER(10,((BV58+'ModelParams Lw'!$P$4)/10))) +IF(BW58="",0,POWER(10,((BW58+'ModelParams Lw'!$Q$4)/10))) +IF(BX58="",0,POWER(10,((BX58+'ModelParams Lw'!$R$4)/10))) +IF(BY58="",0,POWER(10,((BY58+'ModelParams Lw'!$S$4)/10))) +IF(BZ58="",0,POWER(10,((BZ58+'ModelParams Lw'!$T$4)/10))) +IF(CA58="",0,POWER(10,((CA58+'ModelParams Lw'!$U$4)/10)))+IF(CB58="",0,POWER(10,((CB58+'ModelParams Lw'!$V$4)/10))))</f>
        <v>#DIV/0!</v>
      </c>
      <c r="CD58" s="26" t="e">
        <f t="shared" ca="1" si="15"/>
        <v>#DIV/0!</v>
      </c>
      <c r="CE58" s="26" t="e">
        <f ca="1">(BU58-'ModelParams Lw'!O$10)/'ModelParams Lw'!O$11</f>
        <v>#DIV/0!</v>
      </c>
      <c r="CF58" s="26" t="e">
        <f ca="1">(BV58-'ModelParams Lw'!P$10)/'ModelParams Lw'!P$11</f>
        <v>#DIV/0!</v>
      </c>
      <c r="CG58" s="26" t="e">
        <f ca="1">(BW58-'ModelParams Lw'!Q$10)/'ModelParams Lw'!Q$11</f>
        <v>#DIV/0!</v>
      </c>
      <c r="CH58" s="26" t="e">
        <f ca="1">(BX58-'ModelParams Lw'!R$10)/'ModelParams Lw'!R$11</f>
        <v>#DIV/0!</v>
      </c>
      <c r="CI58" s="26" t="e">
        <f ca="1">(BY58-'ModelParams Lw'!S$10)/'ModelParams Lw'!S$11</f>
        <v>#DIV/0!</v>
      </c>
      <c r="CJ58" s="26" t="e">
        <f ca="1">(BZ58-'ModelParams Lw'!T$10)/'ModelParams Lw'!T$11</f>
        <v>#DIV/0!</v>
      </c>
      <c r="CK58" s="26" t="e">
        <f ca="1">(CA58-'ModelParams Lw'!U$10)/'ModelParams Lw'!U$11</f>
        <v>#DIV/0!</v>
      </c>
      <c r="CL58" s="26" t="e">
        <f ca="1">(CB58-'ModelParams Lw'!V$10)/'ModelParams Lw'!V$11</f>
        <v>#DIV/0!</v>
      </c>
      <c r="CM58" s="75" t="e">
        <f t="shared" si="16"/>
        <v>#DIV/0!</v>
      </c>
      <c r="CN58" s="75" t="e">
        <f t="shared" si="17"/>
        <v>#DIV/0!</v>
      </c>
      <c r="CO58" s="75" t="e">
        <f t="shared" si="23"/>
        <v>#DIV/0!</v>
      </c>
      <c r="CP58" s="75" t="e">
        <f t="shared" si="18"/>
        <v>#DIV/0!</v>
      </c>
      <c r="CQ58" s="75" t="e">
        <f t="shared" si="19"/>
        <v>#DIV/0!</v>
      </c>
      <c r="CR58" s="75" t="e">
        <f t="shared" si="20"/>
        <v>#DIV/0!</v>
      </c>
      <c r="CS58" s="75" t="e">
        <f t="shared" si="21"/>
        <v>#DIV/0!</v>
      </c>
      <c r="CT58" s="75" t="e">
        <f t="shared" si="22"/>
        <v>#DIV/0!</v>
      </c>
      <c r="CU58" s="26" t="e">
        <f>10*LOG10(IF(CM58="",0,POWER(10,((CM58+'ModelParams Lw'!$O$4)/10))) +IF(CN58="",0,POWER(10,((CN58+'ModelParams Lw'!$P$4)/10))) +IF(CO58="",0,POWER(10,((CO58+'ModelParams Lw'!$Q$4)/10))) +IF(CP58="",0,POWER(10,((CP58+'ModelParams Lw'!$R$4)/10))) +IF(CQ58="",0,POWER(10,((CQ58+'ModelParams Lw'!$S$4)/10))) +IF(CR58="",0,POWER(10,((CR58+'ModelParams Lw'!$T$4)/10))) +IF(CS58="",0,POWER(10,((CS58+'ModelParams Lw'!$U$4)/10)))+IF(CT58="",0,POWER(10,((CT58+'ModelParams Lw'!$V$4)/10))))</f>
        <v>#DIV/0!</v>
      </c>
      <c r="CV58" s="26" t="e">
        <f t="shared" si="24"/>
        <v>#DIV/0!</v>
      </c>
      <c r="CW58" s="26" t="e">
        <f>(CM58-'ModelParams Lw'!O$10)/'ModelParams Lw'!O$11</f>
        <v>#DIV/0!</v>
      </c>
      <c r="CX58" s="26" t="e">
        <f>(CN58-'ModelParams Lw'!P$10)/'ModelParams Lw'!P$11</f>
        <v>#DIV/0!</v>
      </c>
      <c r="CY58" s="26" t="e">
        <f>(CO58-'ModelParams Lw'!Q$10)/'ModelParams Lw'!Q$11</f>
        <v>#DIV/0!</v>
      </c>
      <c r="CZ58" s="26" t="e">
        <f>(CP58-'ModelParams Lw'!R$10)/'ModelParams Lw'!R$11</f>
        <v>#DIV/0!</v>
      </c>
      <c r="DA58" s="26" t="e">
        <f>(CQ58-'ModelParams Lw'!S$10)/'ModelParams Lw'!S$11</f>
        <v>#DIV/0!</v>
      </c>
      <c r="DB58" s="26" t="e">
        <f>(CR58-'ModelParams Lw'!T$10)/'ModelParams Lw'!T$11</f>
        <v>#DIV/0!</v>
      </c>
      <c r="DC58" s="26" t="e">
        <f>(CS58-'ModelParams Lw'!U$10)/'ModelParams Lw'!U$11</f>
        <v>#DIV/0!</v>
      </c>
      <c r="DD58" s="26" t="e">
        <f>(CT58-'ModelParams Lw'!V$10)/'ModelParams Lw'!V$11</f>
        <v>#DIV/0!</v>
      </c>
    </row>
    <row r="59" spans="1:108" x14ac:dyDescent="0.25">
      <c r="A59" s="13">
        <f>'Sound Power'!B59</f>
        <v>0</v>
      </c>
      <c r="B59" s="13">
        <f>'Sound Power'!D59</f>
        <v>0</v>
      </c>
      <c r="C59" s="13">
        <f>'Sound Power'!E59</f>
        <v>0</v>
      </c>
      <c r="D59" s="13">
        <f>'Sound Power'!F59</f>
        <v>0</v>
      </c>
      <c r="E59" s="76" t="e">
        <f>IF(Calcul!$F61="SA",'Sound Power'!AZ59,'Sound Power'!O59)</f>
        <v>#DIV/0!</v>
      </c>
      <c r="F59" s="76" t="e">
        <f>IF(Calcul!$F61="SA",'Sound Power'!BA59,'Sound Power'!P59)</f>
        <v>#DIV/0!</v>
      </c>
      <c r="G59" s="76" t="e">
        <f>IF(Calcul!$F61="SA",'Sound Power'!BB59,'Sound Power'!Q59)</f>
        <v>#DIV/0!</v>
      </c>
      <c r="H59" s="76" t="e">
        <f>IF(Calcul!$F61="SA",'Sound Power'!BC59,'Sound Power'!R59)</f>
        <v>#DIV/0!</v>
      </c>
      <c r="I59" s="76" t="e">
        <f>IF(Calcul!$F61="SA",'Sound Power'!BD59,'Sound Power'!S59)</f>
        <v>#DIV/0!</v>
      </c>
      <c r="J59" s="76" t="e">
        <f>IF(Calcul!$F61="SA",'Sound Power'!BE59,'Sound Power'!T59)</f>
        <v>#DIV/0!</v>
      </c>
      <c r="K59" s="76" t="e">
        <f>IF(Calcul!$F61="SA",'Sound Power'!BF59,'Sound Power'!U59)</f>
        <v>#DIV/0!</v>
      </c>
      <c r="L59" s="76" t="e">
        <f>IF(Calcul!$F61="SA",'Sound Power'!BG59,'Sound Power'!V59)</f>
        <v>#DIV/0!</v>
      </c>
      <c r="M59" s="76" t="e">
        <f>'Sound Power'!CI59</f>
        <v>#DIV/0!</v>
      </c>
      <c r="N59" s="76" t="e">
        <f>'Sound Power'!CJ59</f>
        <v>#DIV/0!</v>
      </c>
      <c r="O59" s="76" t="e">
        <f>'Sound Power'!CK59</f>
        <v>#DIV/0!</v>
      </c>
      <c r="P59" s="76" t="e">
        <f>'Sound Power'!CL59</f>
        <v>#DIV/0!</v>
      </c>
      <c r="Q59" s="76" t="e">
        <f>'Sound Power'!CM59</f>
        <v>#DIV/0!</v>
      </c>
      <c r="R59" s="76" t="e">
        <f>'Sound Power'!CN59</f>
        <v>#DIV/0!</v>
      </c>
      <c r="S59" s="76" t="e">
        <f>'Sound Power'!CO59</f>
        <v>#DIV/0!</v>
      </c>
      <c r="T59" s="76" t="e">
        <f>'Sound Power'!CP59</f>
        <v>#DIV/0!</v>
      </c>
      <c r="U59" s="73">
        <f t="shared" si="3"/>
        <v>0</v>
      </c>
      <c r="V59" s="73">
        <f t="shared" si="4"/>
        <v>0</v>
      </c>
      <c r="W59" s="76" t="e">
        <f>('ModelParams Lp'!B$4*10^'ModelParams Lp'!B$5*($U59/$V59)^'ModelParams Lp'!B$6)*3</f>
        <v>#DIV/0!</v>
      </c>
      <c r="X59" s="76" t="e">
        <f>('ModelParams Lp'!C$4*10^'ModelParams Lp'!C$5*($U59/$V59)^'ModelParams Lp'!C$6)*3</f>
        <v>#DIV/0!</v>
      </c>
      <c r="Y59" s="76" t="e">
        <f>('ModelParams Lp'!D$4*10^'ModelParams Lp'!D$5*($U59/$V59)^'ModelParams Lp'!D$6)*3</f>
        <v>#DIV/0!</v>
      </c>
      <c r="Z59" s="76" t="e">
        <f>('ModelParams Lp'!E$4*10^'ModelParams Lp'!E$5*($U59/$V59)^'ModelParams Lp'!E$6)*3</f>
        <v>#DIV/0!</v>
      </c>
      <c r="AA59" s="76" t="e">
        <f>('ModelParams Lp'!F$4*10^'ModelParams Lp'!F$5*($U59/$V59)^'ModelParams Lp'!F$6)*3</f>
        <v>#DIV/0!</v>
      </c>
      <c r="AB59" s="76" t="e">
        <f>('ModelParams Lp'!G$4*10^'ModelParams Lp'!G$5*($U59/$V59)^'ModelParams Lp'!G$6)*3</f>
        <v>#DIV/0!</v>
      </c>
      <c r="AC59" s="76" t="e">
        <f>('ModelParams Lp'!H$4*10^'ModelParams Lp'!H$5*($U59/$V59)^'ModelParams Lp'!H$6)*3</f>
        <v>#DIV/0!</v>
      </c>
      <c r="AD59" s="76" t="e">
        <f>('ModelParams Lp'!I$4*10^'ModelParams Lp'!I$5*($U59/$V59)^'ModelParams Lp'!I$6)*3</f>
        <v>#DIV/0!</v>
      </c>
      <c r="AE59" s="62" t="e">
        <f t="shared" si="5"/>
        <v>#DIV/0!</v>
      </c>
      <c r="AF59" s="62" t="e">
        <f>IF(AE59&lt;'ModelParams Lp'!$B$16,-1,IF(AE59&lt;'ModelParams Lp'!$C$16,0,IF(AE59&lt;'ModelParams Lp'!$D$16,1,IF(AE59&lt;'ModelParams Lp'!$E$16,2,IF(AE59&lt;'ModelParams Lp'!$F$16,3,IF(AE59&lt;'ModelParams Lp'!$G$16,4,IF(AE59&lt;'ModelParams Lp'!$H$16,5,6)))))))</f>
        <v>#DIV/0!</v>
      </c>
      <c r="AG59" s="76" t="e">
        <f ca="1">IF($AF59&gt;1,0,OFFSET('ModelParams Lp'!$C$12,0,-'Sound Pressure'!$AF59))</f>
        <v>#DIV/0!</v>
      </c>
      <c r="AH59" s="76" t="e">
        <f ca="1">IF($AF59&gt;2,0,OFFSET('ModelParams Lp'!$D$12,0,-'Sound Pressure'!$AF59))</f>
        <v>#DIV/0!</v>
      </c>
      <c r="AI59" s="76" t="e">
        <f ca="1">IF($AF59&gt;3,0,OFFSET('ModelParams Lp'!$E$12,0,-'Sound Pressure'!$AF59))</f>
        <v>#DIV/0!</v>
      </c>
      <c r="AJ59" s="76" t="e">
        <f ca="1">IF($AF59&gt;4,0,OFFSET('ModelParams Lp'!$F$12,0,-'Sound Pressure'!$AF59))</f>
        <v>#DIV/0!</v>
      </c>
      <c r="AK59" s="76" t="e">
        <f ca="1">IF($AF59&gt;3,0,OFFSET('ModelParams Lp'!$G$12,0,-'Sound Pressure'!$AF59))</f>
        <v>#DIV/0!</v>
      </c>
      <c r="AL59" s="76" t="e">
        <f ca="1">IF($AF59&gt;5,0,OFFSET('ModelParams Lp'!$H$12,0,-'Sound Pressure'!$AF59))</f>
        <v>#DIV/0!</v>
      </c>
      <c r="AM59" s="76" t="e">
        <f ca="1">IF($AF59&gt;6,0,OFFSET('ModelParams Lp'!$I$12,0,-'Sound Pressure'!$AF59))</f>
        <v>#DIV/0!</v>
      </c>
      <c r="AN59" s="76" t="e">
        <f ca="1">IF($AF59&gt;7,0,IF($AF$4&lt;0,3,OFFSET('ModelParams Lp'!$J$12,0,-'Sound Pressure'!$AF59)))</f>
        <v>#DIV/0!</v>
      </c>
      <c r="AO59" s="76" t="e">
        <f t="shared" si="25"/>
        <v>#DIV/0!</v>
      </c>
      <c r="AP59" s="76" t="e">
        <f t="shared" si="25"/>
        <v>#DIV/0!</v>
      </c>
      <c r="AQ59" s="76" t="e">
        <f t="shared" si="25"/>
        <v>#DIV/0!</v>
      </c>
      <c r="AR59" s="76" t="e">
        <f t="shared" si="25"/>
        <v>#DIV/0!</v>
      </c>
      <c r="AS59" s="76" t="e">
        <f t="shared" si="25"/>
        <v>#DIV/0!</v>
      </c>
      <c r="AT59" s="76" t="e">
        <f t="shared" si="25"/>
        <v>#DIV/0!</v>
      </c>
      <c r="AU59" s="76" t="e">
        <f t="shared" si="25"/>
        <v>#DIV/0!</v>
      </c>
      <c r="AV59" s="76" t="e">
        <f t="shared" si="25"/>
        <v>#DIV/0!</v>
      </c>
      <c r="AW59" s="76">
        <f>'ModelParams Lp'!B$22</f>
        <v>4</v>
      </c>
      <c r="AX59" s="76">
        <f>'ModelParams Lp'!C$22</f>
        <v>2</v>
      </c>
      <c r="AY59" s="76">
        <f>'ModelParams Lp'!D$22</f>
        <v>1</v>
      </c>
      <c r="AZ59" s="76">
        <f>'ModelParams Lp'!E$22</f>
        <v>0</v>
      </c>
      <c r="BA59" s="76">
        <f>'ModelParams Lp'!F$22</f>
        <v>0</v>
      </c>
      <c r="BB59" s="76">
        <f>'ModelParams Lp'!G$22</f>
        <v>0</v>
      </c>
      <c r="BC59" s="76">
        <f>'ModelParams Lp'!H$22</f>
        <v>0</v>
      </c>
      <c r="BD59" s="76">
        <f>'ModelParams Lp'!I$22</f>
        <v>0</v>
      </c>
      <c r="BE59" s="76" t="e">
        <f>-10*LOG(2/(4*PI()*2^2)+4/(0.163*(Calcul!$J64*Calcul!$K64)/VLOOKUP(Calcul!$H64,'ModelParams Lp'!$E$37:$F$39,2,0)))</f>
        <v>#N/A</v>
      </c>
      <c r="BF59" s="76" t="e">
        <f>-10*LOG(2/(4*PI()*2^2)+4/(0.163*(Calcul!$J64*Calcul!$K64)/VLOOKUP(Calcul!$H64,'ModelParams Lp'!$E$37:$F$39,2,0)))</f>
        <v>#N/A</v>
      </c>
      <c r="BG59" s="76" t="e">
        <f>-10*LOG(2/(4*PI()*2^2)+4/(0.163*(Calcul!$J64*Calcul!$K64)/VLOOKUP(Calcul!$H64,'ModelParams Lp'!$E$37:$F$39,2,0)))</f>
        <v>#N/A</v>
      </c>
      <c r="BH59" s="76" t="e">
        <f>-10*LOG(2/(4*PI()*2^2)+4/(0.163*(Calcul!$J64*Calcul!$K64)/VLOOKUP(Calcul!$H64,'ModelParams Lp'!$E$37:$F$39,2,0)))</f>
        <v>#N/A</v>
      </c>
      <c r="BI59" s="76" t="e">
        <f>-10*LOG(2/(4*PI()*2^2)+4/(0.163*(Calcul!$J64*Calcul!$K64)/VLOOKUP(Calcul!$H64,'ModelParams Lp'!$E$37:$F$39,2,0)))</f>
        <v>#N/A</v>
      </c>
      <c r="BJ59" s="76" t="e">
        <f>-10*LOG(2/(4*PI()*2^2)+4/(0.163*(Calcul!$J64*Calcul!$K64)/VLOOKUP(Calcul!$H64,'ModelParams Lp'!$E$37:$F$39,2,0)))</f>
        <v>#N/A</v>
      </c>
      <c r="BK59" s="76" t="e">
        <f>-10*LOG(2/(4*PI()*2^2)+4/(0.163*(Calcul!$J64*Calcul!$K64)/VLOOKUP(Calcul!$H64,'ModelParams Lp'!$E$37:$F$39,2,0)))</f>
        <v>#N/A</v>
      </c>
      <c r="BL59" s="76" t="e">
        <f>-10*LOG(2/(4*PI()*2^2)+4/(0.163*(Calcul!$J64*Calcul!$K64)/VLOOKUP(Calcul!$H64,'ModelParams Lp'!$E$37:$F$39,2,0)))</f>
        <v>#N/A</v>
      </c>
      <c r="BM59" s="76" t="e">
        <f>VLOOKUP(Calcul!$I64,'ModelParams Lp'!$D$28:$O$32,5,0)+BE59</f>
        <v>#N/A</v>
      </c>
      <c r="BN59" s="76" t="e">
        <f>VLOOKUP(Calcul!$I64,'ModelParams Lp'!$D$28:$O$32,6,0)+BF59</f>
        <v>#N/A</v>
      </c>
      <c r="BO59" s="76" t="e">
        <f>VLOOKUP(Calcul!$I64,'ModelParams Lp'!$D$28:$O$32,7,0)+BG59</f>
        <v>#N/A</v>
      </c>
      <c r="BP59" s="76" t="e">
        <f>VLOOKUP(Calcul!$I64,'ModelParams Lp'!$D$28:$O$32,8,0)+BH59</f>
        <v>#N/A</v>
      </c>
      <c r="BQ59" s="76" t="e">
        <f>VLOOKUP(Calcul!$I64,'ModelParams Lp'!$D$28:$O$32,9,0)+BI59</f>
        <v>#N/A</v>
      </c>
      <c r="BR59" s="76" t="e">
        <f>VLOOKUP(Calcul!$I64,'ModelParams Lp'!$D$28:$O$32,10,0)+BJ59</f>
        <v>#N/A</v>
      </c>
      <c r="BS59" s="76" t="e">
        <f>VLOOKUP(Calcul!$I64,'ModelParams Lp'!$D$28:$O$32,11,0)+BK59</f>
        <v>#N/A</v>
      </c>
      <c r="BT59" s="76" t="e">
        <f>VLOOKUP(Calcul!$I64,'ModelParams Lp'!$D$28:$O$32,12,0)+BL59</f>
        <v>#N/A</v>
      </c>
      <c r="BU59" s="75" t="e">
        <f t="shared" ca="1" si="7"/>
        <v>#DIV/0!</v>
      </c>
      <c r="BV59" s="75" t="e">
        <f t="shared" ca="1" si="8"/>
        <v>#DIV/0!</v>
      </c>
      <c r="BW59" s="75" t="e">
        <f t="shared" ca="1" si="9"/>
        <v>#DIV/0!</v>
      </c>
      <c r="BX59" s="75" t="e">
        <f t="shared" ca="1" si="10"/>
        <v>#DIV/0!</v>
      </c>
      <c r="BY59" s="75" t="e">
        <f t="shared" ca="1" si="11"/>
        <v>#DIV/0!</v>
      </c>
      <c r="BZ59" s="75" t="e">
        <f t="shared" ca="1" si="12"/>
        <v>#DIV/0!</v>
      </c>
      <c r="CA59" s="75" t="e">
        <f t="shared" ca="1" si="13"/>
        <v>#DIV/0!</v>
      </c>
      <c r="CB59" s="75" t="e">
        <f t="shared" ca="1" si="14"/>
        <v>#DIV/0!</v>
      </c>
      <c r="CC59" s="26" t="e">
        <f ca="1">10*LOG10(IF(BU59="",0,POWER(10,((BU59+'ModelParams Lw'!$O$4)/10))) +IF(BV59="",0,POWER(10,((BV59+'ModelParams Lw'!$P$4)/10))) +IF(BW59="",0,POWER(10,((BW59+'ModelParams Lw'!$Q$4)/10))) +IF(BX59="",0,POWER(10,((BX59+'ModelParams Lw'!$R$4)/10))) +IF(BY59="",0,POWER(10,((BY59+'ModelParams Lw'!$S$4)/10))) +IF(BZ59="",0,POWER(10,((BZ59+'ModelParams Lw'!$T$4)/10))) +IF(CA59="",0,POWER(10,((CA59+'ModelParams Lw'!$U$4)/10)))+IF(CB59="",0,POWER(10,((CB59+'ModelParams Lw'!$V$4)/10))))</f>
        <v>#DIV/0!</v>
      </c>
      <c r="CD59" s="26" t="e">
        <f t="shared" ca="1" si="15"/>
        <v>#DIV/0!</v>
      </c>
      <c r="CE59" s="26" t="e">
        <f ca="1">(BU59-'ModelParams Lw'!O$10)/'ModelParams Lw'!O$11</f>
        <v>#DIV/0!</v>
      </c>
      <c r="CF59" s="26" t="e">
        <f ca="1">(BV59-'ModelParams Lw'!P$10)/'ModelParams Lw'!P$11</f>
        <v>#DIV/0!</v>
      </c>
      <c r="CG59" s="26" t="e">
        <f ca="1">(BW59-'ModelParams Lw'!Q$10)/'ModelParams Lw'!Q$11</f>
        <v>#DIV/0!</v>
      </c>
      <c r="CH59" s="26" t="e">
        <f ca="1">(BX59-'ModelParams Lw'!R$10)/'ModelParams Lw'!R$11</f>
        <v>#DIV/0!</v>
      </c>
      <c r="CI59" s="26" t="e">
        <f ca="1">(BY59-'ModelParams Lw'!S$10)/'ModelParams Lw'!S$11</f>
        <v>#DIV/0!</v>
      </c>
      <c r="CJ59" s="26" t="e">
        <f ca="1">(BZ59-'ModelParams Lw'!T$10)/'ModelParams Lw'!T$11</f>
        <v>#DIV/0!</v>
      </c>
      <c r="CK59" s="26" t="e">
        <f ca="1">(CA59-'ModelParams Lw'!U$10)/'ModelParams Lw'!U$11</f>
        <v>#DIV/0!</v>
      </c>
      <c r="CL59" s="26" t="e">
        <f ca="1">(CB59-'ModelParams Lw'!V$10)/'ModelParams Lw'!V$11</f>
        <v>#DIV/0!</v>
      </c>
      <c r="CM59" s="75" t="e">
        <f t="shared" si="16"/>
        <v>#DIV/0!</v>
      </c>
      <c r="CN59" s="75" t="e">
        <f t="shared" si="17"/>
        <v>#DIV/0!</v>
      </c>
      <c r="CO59" s="75" t="e">
        <f t="shared" si="23"/>
        <v>#DIV/0!</v>
      </c>
      <c r="CP59" s="75" t="e">
        <f t="shared" si="18"/>
        <v>#DIV/0!</v>
      </c>
      <c r="CQ59" s="75" t="e">
        <f t="shared" si="19"/>
        <v>#DIV/0!</v>
      </c>
      <c r="CR59" s="75" t="e">
        <f t="shared" si="20"/>
        <v>#DIV/0!</v>
      </c>
      <c r="CS59" s="75" t="e">
        <f t="shared" si="21"/>
        <v>#DIV/0!</v>
      </c>
      <c r="CT59" s="75" t="e">
        <f t="shared" si="22"/>
        <v>#DIV/0!</v>
      </c>
      <c r="CU59" s="26" t="e">
        <f>10*LOG10(IF(CM59="",0,POWER(10,((CM59+'ModelParams Lw'!$O$4)/10))) +IF(CN59="",0,POWER(10,((CN59+'ModelParams Lw'!$P$4)/10))) +IF(CO59="",0,POWER(10,((CO59+'ModelParams Lw'!$Q$4)/10))) +IF(CP59="",0,POWER(10,((CP59+'ModelParams Lw'!$R$4)/10))) +IF(CQ59="",0,POWER(10,((CQ59+'ModelParams Lw'!$S$4)/10))) +IF(CR59="",0,POWER(10,((CR59+'ModelParams Lw'!$T$4)/10))) +IF(CS59="",0,POWER(10,((CS59+'ModelParams Lw'!$U$4)/10)))+IF(CT59="",0,POWER(10,((CT59+'ModelParams Lw'!$V$4)/10))))</f>
        <v>#DIV/0!</v>
      </c>
      <c r="CV59" s="26" t="e">
        <f t="shared" si="24"/>
        <v>#DIV/0!</v>
      </c>
      <c r="CW59" s="26" t="e">
        <f>(CM59-'ModelParams Lw'!O$10)/'ModelParams Lw'!O$11</f>
        <v>#DIV/0!</v>
      </c>
      <c r="CX59" s="26" t="e">
        <f>(CN59-'ModelParams Lw'!P$10)/'ModelParams Lw'!P$11</f>
        <v>#DIV/0!</v>
      </c>
      <c r="CY59" s="26" t="e">
        <f>(CO59-'ModelParams Lw'!Q$10)/'ModelParams Lw'!Q$11</f>
        <v>#DIV/0!</v>
      </c>
      <c r="CZ59" s="26" t="e">
        <f>(CP59-'ModelParams Lw'!R$10)/'ModelParams Lw'!R$11</f>
        <v>#DIV/0!</v>
      </c>
      <c r="DA59" s="26" t="e">
        <f>(CQ59-'ModelParams Lw'!S$10)/'ModelParams Lw'!S$11</f>
        <v>#DIV/0!</v>
      </c>
      <c r="DB59" s="26" t="e">
        <f>(CR59-'ModelParams Lw'!T$10)/'ModelParams Lw'!T$11</f>
        <v>#DIV/0!</v>
      </c>
      <c r="DC59" s="26" t="e">
        <f>(CS59-'ModelParams Lw'!U$10)/'ModelParams Lw'!U$11</f>
        <v>#DIV/0!</v>
      </c>
      <c r="DD59" s="26" t="e">
        <f>(CT59-'ModelParams Lw'!V$10)/'ModelParams Lw'!V$11</f>
        <v>#DIV/0!</v>
      </c>
    </row>
    <row r="60" spans="1:108" x14ac:dyDescent="0.25">
      <c r="A60" s="13">
        <f>'Sound Power'!B60</f>
        <v>0</v>
      </c>
      <c r="B60" s="13">
        <f>'Sound Power'!D60</f>
        <v>0</v>
      </c>
      <c r="C60" s="13">
        <f>'Sound Power'!E60</f>
        <v>0</v>
      </c>
      <c r="D60" s="13">
        <f>'Sound Power'!F60</f>
        <v>0</v>
      </c>
      <c r="E60" s="76" t="e">
        <f>IF(Calcul!$F62="SA",'Sound Power'!AZ60,'Sound Power'!O60)</f>
        <v>#DIV/0!</v>
      </c>
      <c r="F60" s="76" t="e">
        <f>IF(Calcul!$F62="SA",'Sound Power'!BA60,'Sound Power'!P60)</f>
        <v>#DIV/0!</v>
      </c>
      <c r="G60" s="76" t="e">
        <f>IF(Calcul!$F62="SA",'Sound Power'!BB60,'Sound Power'!Q60)</f>
        <v>#DIV/0!</v>
      </c>
      <c r="H60" s="76" t="e">
        <f>IF(Calcul!$F62="SA",'Sound Power'!BC60,'Sound Power'!R60)</f>
        <v>#DIV/0!</v>
      </c>
      <c r="I60" s="76" t="e">
        <f>IF(Calcul!$F62="SA",'Sound Power'!BD60,'Sound Power'!S60)</f>
        <v>#DIV/0!</v>
      </c>
      <c r="J60" s="76" t="e">
        <f>IF(Calcul!$F62="SA",'Sound Power'!BE60,'Sound Power'!T60)</f>
        <v>#DIV/0!</v>
      </c>
      <c r="K60" s="76" t="e">
        <f>IF(Calcul!$F62="SA",'Sound Power'!BF60,'Sound Power'!U60)</f>
        <v>#DIV/0!</v>
      </c>
      <c r="L60" s="76" t="e">
        <f>IF(Calcul!$F62="SA",'Sound Power'!BG60,'Sound Power'!V60)</f>
        <v>#DIV/0!</v>
      </c>
      <c r="M60" s="76" t="e">
        <f>'Sound Power'!CI60</f>
        <v>#DIV/0!</v>
      </c>
      <c r="N60" s="76" t="e">
        <f>'Sound Power'!CJ60</f>
        <v>#DIV/0!</v>
      </c>
      <c r="O60" s="76" t="e">
        <f>'Sound Power'!CK60</f>
        <v>#DIV/0!</v>
      </c>
      <c r="P60" s="76" t="e">
        <f>'Sound Power'!CL60</f>
        <v>#DIV/0!</v>
      </c>
      <c r="Q60" s="76" t="e">
        <f>'Sound Power'!CM60</f>
        <v>#DIV/0!</v>
      </c>
      <c r="R60" s="76" t="e">
        <f>'Sound Power'!CN60</f>
        <v>#DIV/0!</v>
      </c>
      <c r="S60" s="76" t="e">
        <f>'Sound Power'!CO60</f>
        <v>#DIV/0!</v>
      </c>
      <c r="T60" s="76" t="e">
        <f>'Sound Power'!CP60</f>
        <v>#DIV/0!</v>
      </c>
      <c r="U60" s="73">
        <f t="shared" si="3"/>
        <v>0</v>
      </c>
      <c r="V60" s="73">
        <f t="shared" si="4"/>
        <v>0</v>
      </c>
      <c r="W60" s="76" t="e">
        <f>('ModelParams Lp'!B$4*10^'ModelParams Lp'!B$5*($U60/$V60)^'ModelParams Lp'!B$6)*3</f>
        <v>#DIV/0!</v>
      </c>
      <c r="X60" s="76" t="e">
        <f>('ModelParams Lp'!C$4*10^'ModelParams Lp'!C$5*($U60/$V60)^'ModelParams Lp'!C$6)*3</f>
        <v>#DIV/0!</v>
      </c>
      <c r="Y60" s="76" t="e">
        <f>('ModelParams Lp'!D$4*10^'ModelParams Lp'!D$5*($U60/$V60)^'ModelParams Lp'!D$6)*3</f>
        <v>#DIV/0!</v>
      </c>
      <c r="Z60" s="76" t="e">
        <f>('ModelParams Lp'!E$4*10^'ModelParams Lp'!E$5*($U60/$V60)^'ModelParams Lp'!E$6)*3</f>
        <v>#DIV/0!</v>
      </c>
      <c r="AA60" s="76" t="e">
        <f>('ModelParams Lp'!F$4*10^'ModelParams Lp'!F$5*($U60/$V60)^'ModelParams Lp'!F$6)*3</f>
        <v>#DIV/0!</v>
      </c>
      <c r="AB60" s="76" t="e">
        <f>('ModelParams Lp'!G$4*10^'ModelParams Lp'!G$5*($U60/$V60)^'ModelParams Lp'!G$6)*3</f>
        <v>#DIV/0!</v>
      </c>
      <c r="AC60" s="76" t="e">
        <f>('ModelParams Lp'!H$4*10^'ModelParams Lp'!H$5*($U60/$V60)^'ModelParams Lp'!H$6)*3</f>
        <v>#DIV/0!</v>
      </c>
      <c r="AD60" s="76" t="e">
        <f>('ModelParams Lp'!I$4*10^'ModelParams Lp'!I$5*($U60/$V60)^'ModelParams Lp'!I$6)*3</f>
        <v>#DIV/0!</v>
      </c>
      <c r="AE60" s="62" t="e">
        <f t="shared" si="5"/>
        <v>#DIV/0!</v>
      </c>
      <c r="AF60" s="62" t="e">
        <f>IF(AE60&lt;'ModelParams Lp'!$B$16,-1,IF(AE60&lt;'ModelParams Lp'!$C$16,0,IF(AE60&lt;'ModelParams Lp'!$D$16,1,IF(AE60&lt;'ModelParams Lp'!$E$16,2,IF(AE60&lt;'ModelParams Lp'!$F$16,3,IF(AE60&lt;'ModelParams Lp'!$G$16,4,IF(AE60&lt;'ModelParams Lp'!$H$16,5,6)))))))</f>
        <v>#DIV/0!</v>
      </c>
      <c r="AG60" s="76" t="e">
        <f ca="1">IF($AF60&gt;1,0,OFFSET('ModelParams Lp'!$C$12,0,-'Sound Pressure'!$AF60))</f>
        <v>#DIV/0!</v>
      </c>
      <c r="AH60" s="76" t="e">
        <f ca="1">IF($AF60&gt;2,0,OFFSET('ModelParams Lp'!$D$12,0,-'Sound Pressure'!$AF60))</f>
        <v>#DIV/0!</v>
      </c>
      <c r="AI60" s="76" t="e">
        <f ca="1">IF($AF60&gt;3,0,OFFSET('ModelParams Lp'!$E$12,0,-'Sound Pressure'!$AF60))</f>
        <v>#DIV/0!</v>
      </c>
      <c r="AJ60" s="76" t="e">
        <f ca="1">IF($AF60&gt;4,0,OFFSET('ModelParams Lp'!$F$12,0,-'Sound Pressure'!$AF60))</f>
        <v>#DIV/0!</v>
      </c>
      <c r="AK60" s="76" t="e">
        <f ca="1">IF($AF60&gt;3,0,OFFSET('ModelParams Lp'!$G$12,0,-'Sound Pressure'!$AF60))</f>
        <v>#DIV/0!</v>
      </c>
      <c r="AL60" s="76" t="e">
        <f ca="1">IF($AF60&gt;5,0,OFFSET('ModelParams Lp'!$H$12,0,-'Sound Pressure'!$AF60))</f>
        <v>#DIV/0!</v>
      </c>
      <c r="AM60" s="76" t="e">
        <f ca="1">IF($AF60&gt;6,0,OFFSET('ModelParams Lp'!$I$12,0,-'Sound Pressure'!$AF60))</f>
        <v>#DIV/0!</v>
      </c>
      <c r="AN60" s="76" t="e">
        <f ca="1">IF($AF60&gt;7,0,IF($AF$4&lt;0,3,OFFSET('ModelParams Lp'!$J$12,0,-'Sound Pressure'!$AF60)))</f>
        <v>#DIV/0!</v>
      </c>
      <c r="AO60" s="76" t="e">
        <f t="shared" si="25"/>
        <v>#DIV/0!</v>
      </c>
      <c r="AP60" s="76" t="e">
        <f t="shared" si="25"/>
        <v>#DIV/0!</v>
      </c>
      <c r="AQ60" s="76" t="e">
        <f t="shared" si="25"/>
        <v>#DIV/0!</v>
      </c>
      <c r="AR60" s="76" t="e">
        <f t="shared" si="25"/>
        <v>#DIV/0!</v>
      </c>
      <c r="AS60" s="76" t="e">
        <f t="shared" si="25"/>
        <v>#DIV/0!</v>
      </c>
      <c r="AT60" s="76" t="e">
        <f t="shared" si="25"/>
        <v>#DIV/0!</v>
      </c>
      <c r="AU60" s="76" t="e">
        <f t="shared" si="25"/>
        <v>#DIV/0!</v>
      </c>
      <c r="AV60" s="76" t="e">
        <f t="shared" si="25"/>
        <v>#DIV/0!</v>
      </c>
      <c r="AW60" s="76">
        <f>'ModelParams Lp'!B$22</f>
        <v>4</v>
      </c>
      <c r="AX60" s="76">
        <f>'ModelParams Lp'!C$22</f>
        <v>2</v>
      </c>
      <c r="AY60" s="76">
        <f>'ModelParams Lp'!D$22</f>
        <v>1</v>
      </c>
      <c r="AZ60" s="76">
        <f>'ModelParams Lp'!E$22</f>
        <v>0</v>
      </c>
      <c r="BA60" s="76">
        <f>'ModelParams Lp'!F$22</f>
        <v>0</v>
      </c>
      <c r="BB60" s="76">
        <f>'ModelParams Lp'!G$22</f>
        <v>0</v>
      </c>
      <c r="BC60" s="76">
        <f>'ModelParams Lp'!H$22</f>
        <v>0</v>
      </c>
      <c r="BD60" s="76">
        <f>'ModelParams Lp'!I$22</f>
        <v>0</v>
      </c>
      <c r="BE60" s="76" t="e">
        <f>-10*LOG(2/(4*PI()*2^2)+4/(0.163*(Calcul!$J65*Calcul!$K65)/VLOOKUP(Calcul!$H65,'ModelParams Lp'!$E$37:$F$39,2,0)))</f>
        <v>#N/A</v>
      </c>
      <c r="BF60" s="76" t="e">
        <f>-10*LOG(2/(4*PI()*2^2)+4/(0.163*(Calcul!$J65*Calcul!$K65)/VLOOKUP(Calcul!$H65,'ModelParams Lp'!$E$37:$F$39,2,0)))</f>
        <v>#N/A</v>
      </c>
      <c r="BG60" s="76" t="e">
        <f>-10*LOG(2/(4*PI()*2^2)+4/(0.163*(Calcul!$J65*Calcul!$K65)/VLOOKUP(Calcul!$H65,'ModelParams Lp'!$E$37:$F$39,2,0)))</f>
        <v>#N/A</v>
      </c>
      <c r="BH60" s="76" t="e">
        <f>-10*LOG(2/(4*PI()*2^2)+4/(0.163*(Calcul!$J65*Calcul!$K65)/VLOOKUP(Calcul!$H65,'ModelParams Lp'!$E$37:$F$39,2,0)))</f>
        <v>#N/A</v>
      </c>
      <c r="BI60" s="76" t="e">
        <f>-10*LOG(2/(4*PI()*2^2)+4/(0.163*(Calcul!$J65*Calcul!$K65)/VLOOKUP(Calcul!$H65,'ModelParams Lp'!$E$37:$F$39,2,0)))</f>
        <v>#N/A</v>
      </c>
      <c r="BJ60" s="76" t="e">
        <f>-10*LOG(2/(4*PI()*2^2)+4/(0.163*(Calcul!$J65*Calcul!$K65)/VLOOKUP(Calcul!$H65,'ModelParams Lp'!$E$37:$F$39,2,0)))</f>
        <v>#N/A</v>
      </c>
      <c r="BK60" s="76" t="e">
        <f>-10*LOG(2/(4*PI()*2^2)+4/(0.163*(Calcul!$J65*Calcul!$K65)/VLOOKUP(Calcul!$H65,'ModelParams Lp'!$E$37:$F$39,2,0)))</f>
        <v>#N/A</v>
      </c>
      <c r="BL60" s="76" t="e">
        <f>-10*LOG(2/(4*PI()*2^2)+4/(0.163*(Calcul!$J65*Calcul!$K65)/VLOOKUP(Calcul!$H65,'ModelParams Lp'!$E$37:$F$39,2,0)))</f>
        <v>#N/A</v>
      </c>
      <c r="BM60" s="76" t="e">
        <f>VLOOKUP(Calcul!$I65,'ModelParams Lp'!$D$28:$O$32,5,0)+BE60</f>
        <v>#N/A</v>
      </c>
      <c r="BN60" s="76" t="e">
        <f>VLOOKUP(Calcul!$I65,'ModelParams Lp'!$D$28:$O$32,6,0)+BF60</f>
        <v>#N/A</v>
      </c>
      <c r="BO60" s="76" t="e">
        <f>VLOOKUP(Calcul!$I65,'ModelParams Lp'!$D$28:$O$32,7,0)+BG60</f>
        <v>#N/A</v>
      </c>
      <c r="BP60" s="76" t="e">
        <f>VLOOKUP(Calcul!$I65,'ModelParams Lp'!$D$28:$O$32,8,0)+BH60</f>
        <v>#N/A</v>
      </c>
      <c r="BQ60" s="76" t="e">
        <f>VLOOKUP(Calcul!$I65,'ModelParams Lp'!$D$28:$O$32,9,0)+BI60</f>
        <v>#N/A</v>
      </c>
      <c r="BR60" s="76" t="e">
        <f>VLOOKUP(Calcul!$I65,'ModelParams Lp'!$D$28:$O$32,10,0)+BJ60</f>
        <v>#N/A</v>
      </c>
      <c r="BS60" s="76" t="e">
        <f>VLOOKUP(Calcul!$I65,'ModelParams Lp'!$D$28:$O$32,11,0)+BK60</f>
        <v>#N/A</v>
      </c>
      <c r="BT60" s="76" t="e">
        <f>VLOOKUP(Calcul!$I65,'ModelParams Lp'!$D$28:$O$32,12,0)+BL60</f>
        <v>#N/A</v>
      </c>
      <c r="BU60" s="75" t="e">
        <f t="shared" ca="1" si="7"/>
        <v>#DIV/0!</v>
      </c>
      <c r="BV60" s="75" t="e">
        <f t="shared" ca="1" si="8"/>
        <v>#DIV/0!</v>
      </c>
      <c r="BW60" s="75" t="e">
        <f t="shared" ca="1" si="9"/>
        <v>#DIV/0!</v>
      </c>
      <c r="BX60" s="75" t="e">
        <f t="shared" ca="1" si="10"/>
        <v>#DIV/0!</v>
      </c>
      <c r="BY60" s="75" t="e">
        <f t="shared" ca="1" si="11"/>
        <v>#DIV/0!</v>
      </c>
      <c r="BZ60" s="75" t="e">
        <f t="shared" ca="1" si="12"/>
        <v>#DIV/0!</v>
      </c>
      <c r="CA60" s="75" t="e">
        <f t="shared" ca="1" si="13"/>
        <v>#DIV/0!</v>
      </c>
      <c r="CB60" s="75" t="e">
        <f t="shared" ca="1" si="14"/>
        <v>#DIV/0!</v>
      </c>
      <c r="CC60" s="26" t="e">
        <f ca="1">10*LOG10(IF(BU60="",0,POWER(10,((BU60+'ModelParams Lw'!$O$4)/10))) +IF(BV60="",0,POWER(10,((BV60+'ModelParams Lw'!$P$4)/10))) +IF(BW60="",0,POWER(10,((BW60+'ModelParams Lw'!$Q$4)/10))) +IF(BX60="",0,POWER(10,((BX60+'ModelParams Lw'!$R$4)/10))) +IF(BY60="",0,POWER(10,((BY60+'ModelParams Lw'!$S$4)/10))) +IF(BZ60="",0,POWER(10,((BZ60+'ModelParams Lw'!$T$4)/10))) +IF(CA60="",0,POWER(10,((CA60+'ModelParams Lw'!$U$4)/10)))+IF(CB60="",0,POWER(10,((CB60+'ModelParams Lw'!$V$4)/10))))</f>
        <v>#DIV/0!</v>
      </c>
      <c r="CD60" s="26" t="e">
        <f t="shared" ca="1" si="15"/>
        <v>#DIV/0!</v>
      </c>
      <c r="CE60" s="26" t="e">
        <f ca="1">(BU60-'ModelParams Lw'!O$10)/'ModelParams Lw'!O$11</f>
        <v>#DIV/0!</v>
      </c>
      <c r="CF60" s="26" t="e">
        <f ca="1">(BV60-'ModelParams Lw'!P$10)/'ModelParams Lw'!P$11</f>
        <v>#DIV/0!</v>
      </c>
      <c r="CG60" s="26" t="e">
        <f ca="1">(BW60-'ModelParams Lw'!Q$10)/'ModelParams Lw'!Q$11</f>
        <v>#DIV/0!</v>
      </c>
      <c r="CH60" s="26" t="e">
        <f ca="1">(BX60-'ModelParams Lw'!R$10)/'ModelParams Lw'!R$11</f>
        <v>#DIV/0!</v>
      </c>
      <c r="CI60" s="26" t="e">
        <f ca="1">(BY60-'ModelParams Lw'!S$10)/'ModelParams Lw'!S$11</f>
        <v>#DIV/0!</v>
      </c>
      <c r="CJ60" s="26" t="e">
        <f ca="1">(BZ60-'ModelParams Lw'!T$10)/'ModelParams Lw'!T$11</f>
        <v>#DIV/0!</v>
      </c>
      <c r="CK60" s="26" t="e">
        <f ca="1">(CA60-'ModelParams Lw'!U$10)/'ModelParams Lw'!U$11</f>
        <v>#DIV/0!</v>
      </c>
      <c r="CL60" s="26" t="e">
        <f ca="1">(CB60-'ModelParams Lw'!V$10)/'ModelParams Lw'!V$11</f>
        <v>#DIV/0!</v>
      </c>
      <c r="CM60" s="75" t="e">
        <f t="shared" si="16"/>
        <v>#DIV/0!</v>
      </c>
      <c r="CN60" s="75" t="e">
        <f t="shared" si="17"/>
        <v>#DIV/0!</v>
      </c>
      <c r="CO60" s="75" t="e">
        <f t="shared" si="23"/>
        <v>#DIV/0!</v>
      </c>
      <c r="CP60" s="75" t="e">
        <f t="shared" si="18"/>
        <v>#DIV/0!</v>
      </c>
      <c r="CQ60" s="75" t="e">
        <f t="shared" si="19"/>
        <v>#DIV/0!</v>
      </c>
      <c r="CR60" s="75" t="e">
        <f t="shared" si="20"/>
        <v>#DIV/0!</v>
      </c>
      <c r="CS60" s="75" t="e">
        <f t="shared" si="21"/>
        <v>#DIV/0!</v>
      </c>
      <c r="CT60" s="75" t="e">
        <f t="shared" si="22"/>
        <v>#DIV/0!</v>
      </c>
      <c r="CU60" s="26" t="e">
        <f>10*LOG10(IF(CM60="",0,POWER(10,((CM60+'ModelParams Lw'!$O$4)/10))) +IF(CN60="",0,POWER(10,((CN60+'ModelParams Lw'!$P$4)/10))) +IF(CO60="",0,POWER(10,((CO60+'ModelParams Lw'!$Q$4)/10))) +IF(CP60="",0,POWER(10,((CP60+'ModelParams Lw'!$R$4)/10))) +IF(CQ60="",0,POWER(10,((CQ60+'ModelParams Lw'!$S$4)/10))) +IF(CR60="",0,POWER(10,((CR60+'ModelParams Lw'!$T$4)/10))) +IF(CS60="",0,POWER(10,((CS60+'ModelParams Lw'!$U$4)/10)))+IF(CT60="",0,POWER(10,((CT60+'ModelParams Lw'!$V$4)/10))))</f>
        <v>#DIV/0!</v>
      </c>
      <c r="CV60" s="26" t="e">
        <f t="shared" si="24"/>
        <v>#DIV/0!</v>
      </c>
      <c r="CW60" s="26" t="e">
        <f>(CM60-'ModelParams Lw'!O$10)/'ModelParams Lw'!O$11</f>
        <v>#DIV/0!</v>
      </c>
      <c r="CX60" s="26" t="e">
        <f>(CN60-'ModelParams Lw'!P$10)/'ModelParams Lw'!P$11</f>
        <v>#DIV/0!</v>
      </c>
      <c r="CY60" s="26" t="e">
        <f>(CO60-'ModelParams Lw'!Q$10)/'ModelParams Lw'!Q$11</f>
        <v>#DIV/0!</v>
      </c>
      <c r="CZ60" s="26" t="e">
        <f>(CP60-'ModelParams Lw'!R$10)/'ModelParams Lw'!R$11</f>
        <v>#DIV/0!</v>
      </c>
      <c r="DA60" s="26" t="e">
        <f>(CQ60-'ModelParams Lw'!S$10)/'ModelParams Lw'!S$11</f>
        <v>#DIV/0!</v>
      </c>
      <c r="DB60" s="26" t="e">
        <f>(CR60-'ModelParams Lw'!T$10)/'ModelParams Lw'!T$11</f>
        <v>#DIV/0!</v>
      </c>
      <c r="DC60" s="26" t="e">
        <f>(CS60-'ModelParams Lw'!U$10)/'ModelParams Lw'!U$11</f>
        <v>#DIV/0!</v>
      </c>
      <c r="DD60" s="26" t="e">
        <f>(CT60-'ModelParams Lw'!V$10)/'ModelParams Lw'!V$11</f>
        <v>#DIV/0!</v>
      </c>
    </row>
    <row r="61" spans="1:108" x14ac:dyDescent="0.25">
      <c r="A61" s="13">
        <f>'Sound Power'!B61</f>
        <v>0</v>
      </c>
      <c r="B61" s="13">
        <f>'Sound Power'!D61</f>
        <v>0</v>
      </c>
      <c r="C61" s="13">
        <f>'Sound Power'!E61</f>
        <v>0</v>
      </c>
      <c r="D61" s="13">
        <f>'Sound Power'!F61</f>
        <v>0</v>
      </c>
      <c r="E61" s="76" t="e">
        <f>IF(Calcul!$F63="SA",'Sound Power'!AZ61,'Sound Power'!O61)</f>
        <v>#DIV/0!</v>
      </c>
      <c r="F61" s="76" t="e">
        <f>IF(Calcul!$F63="SA",'Sound Power'!BA61,'Sound Power'!P61)</f>
        <v>#DIV/0!</v>
      </c>
      <c r="G61" s="76" t="e">
        <f>IF(Calcul!$F63="SA",'Sound Power'!BB61,'Sound Power'!Q61)</f>
        <v>#DIV/0!</v>
      </c>
      <c r="H61" s="76" t="e">
        <f>IF(Calcul!$F63="SA",'Sound Power'!BC61,'Sound Power'!R61)</f>
        <v>#DIV/0!</v>
      </c>
      <c r="I61" s="76" t="e">
        <f>IF(Calcul!$F63="SA",'Sound Power'!BD61,'Sound Power'!S61)</f>
        <v>#DIV/0!</v>
      </c>
      <c r="J61" s="76" t="e">
        <f>IF(Calcul!$F63="SA",'Sound Power'!BE61,'Sound Power'!T61)</f>
        <v>#DIV/0!</v>
      </c>
      <c r="K61" s="76" t="e">
        <f>IF(Calcul!$F63="SA",'Sound Power'!BF61,'Sound Power'!U61)</f>
        <v>#DIV/0!</v>
      </c>
      <c r="L61" s="76" t="e">
        <f>IF(Calcul!$F63="SA",'Sound Power'!BG61,'Sound Power'!V61)</f>
        <v>#DIV/0!</v>
      </c>
      <c r="M61" s="76" t="e">
        <f>'Sound Power'!CI61</f>
        <v>#DIV/0!</v>
      </c>
      <c r="N61" s="76" t="e">
        <f>'Sound Power'!CJ61</f>
        <v>#DIV/0!</v>
      </c>
      <c r="O61" s="76" t="e">
        <f>'Sound Power'!CK61</f>
        <v>#DIV/0!</v>
      </c>
      <c r="P61" s="76" t="e">
        <f>'Sound Power'!CL61</f>
        <v>#DIV/0!</v>
      </c>
      <c r="Q61" s="76" t="e">
        <f>'Sound Power'!CM61</f>
        <v>#DIV/0!</v>
      </c>
      <c r="R61" s="76" t="e">
        <f>'Sound Power'!CN61</f>
        <v>#DIV/0!</v>
      </c>
      <c r="S61" s="76" t="e">
        <f>'Sound Power'!CO61</f>
        <v>#DIV/0!</v>
      </c>
      <c r="T61" s="76" t="e">
        <f>'Sound Power'!CP61</f>
        <v>#DIV/0!</v>
      </c>
      <c r="U61" s="73">
        <f t="shared" si="3"/>
        <v>0</v>
      </c>
      <c r="V61" s="73">
        <f t="shared" si="4"/>
        <v>0</v>
      </c>
      <c r="W61" s="76" t="e">
        <f>('ModelParams Lp'!B$4*10^'ModelParams Lp'!B$5*($U61/$V61)^'ModelParams Lp'!B$6)*3</f>
        <v>#DIV/0!</v>
      </c>
      <c r="X61" s="76" t="e">
        <f>('ModelParams Lp'!C$4*10^'ModelParams Lp'!C$5*($U61/$V61)^'ModelParams Lp'!C$6)*3</f>
        <v>#DIV/0!</v>
      </c>
      <c r="Y61" s="76" t="e">
        <f>('ModelParams Lp'!D$4*10^'ModelParams Lp'!D$5*($U61/$V61)^'ModelParams Lp'!D$6)*3</f>
        <v>#DIV/0!</v>
      </c>
      <c r="Z61" s="76" t="e">
        <f>('ModelParams Lp'!E$4*10^'ModelParams Lp'!E$5*($U61/$V61)^'ModelParams Lp'!E$6)*3</f>
        <v>#DIV/0!</v>
      </c>
      <c r="AA61" s="76" t="e">
        <f>('ModelParams Lp'!F$4*10^'ModelParams Lp'!F$5*($U61/$V61)^'ModelParams Lp'!F$6)*3</f>
        <v>#DIV/0!</v>
      </c>
      <c r="AB61" s="76" t="e">
        <f>('ModelParams Lp'!G$4*10^'ModelParams Lp'!G$5*($U61/$V61)^'ModelParams Lp'!G$6)*3</f>
        <v>#DIV/0!</v>
      </c>
      <c r="AC61" s="76" t="e">
        <f>('ModelParams Lp'!H$4*10^'ModelParams Lp'!H$5*($U61/$V61)^'ModelParams Lp'!H$6)*3</f>
        <v>#DIV/0!</v>
      </c>
      <c r="AD61" s="76" t="e">
        <f>('ModelParams Lp'!I$4*10^'ModelParams Lp'!I$5*($U61/$V61)^'ModelParams Lp'!I$6)*3</f>
        <v>#DIV/0!</v>
      </c>
      <c r="AE61" s="62" t="e">
        <f t="shared" si="5"/>
        <v>#DIV/0!</v>
      </c>
      <c r="AF61" s="62" t="e">
        <f>IF(AE61&lt;'ModelParams Lp'!$B$16,-1,IF(AE61&lt;'ModelParams Lp'!$C$16,0,IF(AE61&lt;'ModelParams Lp'!$D$16,1,IF(AE61&lt;'ModelParams Lp'!$E$16,2,IF(AE61&lt;'ModelParams Lp'!$F$16,3,IF(AE61&lt;'ModelParams Lp'!$G$16,4,IF(AE61&lt;'ModelParams Lp'!$H$16,5,6)))))))</f>
        <v>#DIV/0!</v>
      </c>
      <c r="AG61" s="76" t="e">
        <f ca="1">IF($AF61&gt;1,0,OFFSET('ModelParams Lp'!$C$12,0,-'Sound Pressure'!$AF61))</f>
        <v>#DIV/0!</v>
      </c>
      <c r="AH61" s="76" t="e">
        <f ca="1">IF($AF61&gt;2,0,OFFSET('ModelParams Lp'!$D$12,0,-'Sound Pressure'!$AF61))</f>
        <v>#DIV/0!</v>
      </c>
      <c r="AI61" s="76" t="e">
        <f ca="1">IF($AF61&gt;3,0,OFFSET('ModelParams Lp'!$E$12,0,-'Sound Pressure'!$AF61))</f>
        <v>#DIV/0!</v>
      </c>
      <c r="AJ61" s="76" t="e">
        <f ca="1">IF($AF61&gt;4,0,OFFSET('ModelParams Lp'!$F$12,0,-'Sound Pressure'!$AF61))</f>
        <v>#DIV/0!</v>
      </c>
      <c r="AK61" s="76" t="e">
        <f ca="1">IF($AF61&gt;3,0,OFFSET('ModelParams Lp'!$G$12,0,-'Sound Pressure'!$AF61))</f>
        <v>#DIV/0!</v>
      </c>
      <c r="AL61" s="76" t="e">
        <f ca="1">IF($AF61&gt;5,0,OFFSET('ModelParams Lp'!$H$12,0,-'Sound Pressure'!$AF61))</f>
        <v>#DIV/0!</v>
      </c>
      <c r="AM61" s="76" t="e">
        <f ca="1">IF($AF61&gt;6,0,OFFSET('ModelParams Lp'!$I$12,0,-'Sound Pressure'!$AF61))</f>
        <v>#DIV/0!</v>
      </c>
      <c r="AN61" s="76" t="e">
        <f ca="1">IF($AF61&gt;7,0,IF($AF$4&lt;0,3,OFFSET('ModelParams Lp'!$J$12,0,-'Sound Pressure'!$AF61)))</f>
        <v>#DIV/0!</v>
      </c>
      <c r="AO61" s="76" t="e">
        <f t="shared" si="25"/>
        <v>#DIV/0!</v>
      </c>
      <c r="AP61" s="76" t="e">
        <f t="shared" si="25"/>
        <v>#DIV/0!</v>
      </c>
      <c r="AQ61" s="76" t="e">
        <f t="shared" si="25"/>
        <v>#DIV/0!</v>
      </c>
      <c r="AR61" s="76" t="e">
        <f t="shared" si="25"/>
        <v>#DIV/0!</v>
      </c>
      <c r="AS61" s="76" t="e">
        <f t="shared" si="25"/>
        <v>#DIV/0!</v>
      </c>
      <c r="AT61" s="76" t="e">
        <f t="shared" si="25"/>
        <v>#DIV/0!</v>
      </c>
      <c r="AU61" s="76" t="e">
        <f t="shared" si="25"/>
        <v>#DIV/0!</v>
      </c>
      <c r="AV61" s="76" t="e">
        <f t="shared" si="25"/>
        <v>#DIV/0!</v>
      </c>
      <c r="AW61" s="76">
        <f>'ModelParams Lp'!B$22</f>
        <v>4</v>
      </c>
      <c r="AX61" s="76">
        <f>'ModelParams Lp'!C$22</f>
        <v>2</v>
      </c>
      <c r="AY61" s="76">
        <f>'ModelParams Lp'!D$22</f>
        <v>1</v>
      </c>
      <c r="AZ61" s="76">
        <f>'ModelParams Lp'!E$22</f>
        <v>0</v>
      </c>
      <c r="BA61" s="76">
        <f>'ModelParams Lp'!F$22</f>
        <v>0</v>
      </c>
      <c r="BB61" s="76">
        <f>'ModelParams Lp'!G$22</f>
        <v>0</v>
      </c>
      <c r="BC61" s="76">
        <f>'ModelParams Lp'!H$22</f>
        <v>0</v>
      </c>
      <c r="BD61" s="76">
        <f>'ModelParams Lp'!I$22</f>
        <v>0</v>
      </c>
      <c r="BE61" s="76" t="e">
        <f>-10*LOG(2/(4*PI()*2^2)+4/(0.163*(Calcul!$J66*Calcul!$K66)/VLOOKUP(Calcul!$H66,'ModelParams Lp'!$E$37:$F$39,2,0)))</f>
        <v>#N/A</v>
      </c>
      <c r="BF61" s="76" t="e">
        <f>-10*LOG(2/(4*PI()*2^2)+4/(0.163*(Calcul!$J66*Calcul!$K66)/VLOOKUP(Calcul!$H66,'ModelParams Lp'!$E$37:$F$39,2,0)))</f>
        <v>#N/A</v>
      </c>
      <c r="BG61" s="76" t="e">
        <f>-10*LOG(2/(4*PI()*2^2)+4/(0.163*(Calcul!$J66*Calcul!$K66)/VLOOKUP(Calcul!$H66,'ModelParams Lp'!$E$37:$F$39,2,0)))</f>
        <v>#N/A</v>
      </c>
      <c r="BH61" s="76" t="e">
        <f>-10*LOG(2/(4*PI()*2^2)+4/(0.163*(Calcul!$J66*Calcul!$K66)/VLOOKUP(Calcul!$H66,'ModelParams Lp'!$E$37:$F$39,2,0)))</f>
        <v>#N/A</v>
      </c>
      <c r="BI61" s="76" t="e">
        <f>-10*LOG(2/(4*PI()*2^2)+4/(0.163*(Calcul!$J66*Calcul!$K66)/VLOOKUP(Calcul!$H66,'ModelParams Lp'!$E$37:$F$39,2,0)))</f>
        <v>#N/A</v>
      </c>
      <c r="BJ61" s="76" t="e">
        <f>-10*LOG(2/(4*PI()*2^2)+4/(0.163*(Calcul!$J66*Calcul!$K66)/VLOOKUP(Calcul!$H66,'ModelParams Lp'!$E$37:$F$39,2,0)))</f>
        <v>#N/A</v>
      </c>
      <c r="BK61" s="76" t="e">
        <f>-10*LOG(2/(4*PI()*2^2)+4/(0.163*(Calcul!$J66*Calcul!$K66)/VLOOKUP(Calcul!$H66,'ModelParams Lp'!$E$37:$F$39,2,0)))</f>
        <v>#N/A</v>
      </c>
      <c r="BL61" s="76" t="e">
        <f>-10*LOG(2/(4*PI()*2^2)+4/(0.163*(Calcul!$J66*Calcul!$K66)/VLOOKUP(Calcul!$H66,'ModelParams Lp'!$E$37:$F$39,2,0)))</f>
        <v>#N/A</v>
      </c>
      <c r="BM61" s="76" t="e">
        <f>VLOOKUP(Calcul!$I66,'ModelParams Lp'!$D$28:$O$32,5,0)+BE61</f>
        <v>#N/A</v>
      </c>
      <c r="BN61" s="76" t="e">
        <f>VLOOKUP(Calcul!$I66,'ModelParams Lp'!$D$28:$O$32,6,0)+BF61</f>
        <v>#N/A</v>
      </c>
      <c r="BO61" s="76" t="e">
        <f>VLOOKUP(Calcul!$I66,'ModelParams Lp'!$D$28:$O$32,7,0)+BG61</f>
        <v>#N/A</v>
      </c>
      <c r="BP61" s="76" t="e">
        <f>VLOOKUP(Calcul!$I66,'ModelParams Lp'!$D$28:$O$32,8,0)+BH61</f>
        <v>#N/A</v>
      </c>
      <c r="BQ61" s="76" t="e">
        <f>VLOOKUP(Calcul!$I66,'ModelParams Lp'!$D$28:$O$32,9,0)+BI61</f>
        <v>#N/A</v>
      </c>
      <c r="BR61" s="76" t="e">
        <f>VLOOKUP(Calcul!$I66,'ModelParams Lp'!$D$28:$O$32,10,0)+BJ61</f>
        <v>#N/A</v>
      </c>
      <c r="BS61" s="76" t="e">
        <f>VLOOKUP(Calcul!$I66,'ModelParams Lp'!$D$28:$O$32,11,0)+BK61</f>
        <v>#N/A</v>
      </c>
      <c r="BT61" s="76" t="e">
        <f>VLOOKUP(Calcul!$I66,'ModelParams Lp'!$D$28:$O$32,12,0)+BL61</f>
        <v>#N/A</v>
      </c>
      <c r="BU61" s="75" t="e">
        <f t="shared" ca="1" si="7"/>
        <v>#DIV/0!</v>
      </c>
      <c r="BV61" s="75" t="e">
        <f t="shared" ca="1" si="8"/>
        <v>#DIV/0!</v>
      </c>
      <c r="BW61" s="75" t="e">
        <f t="shared" ca="1" si="9"/>
        <v>#DIV/0!</v>
      </c>
      <c r="BX61" s="75" t="e">
        <f t="shared" ca="1" si="10"/>
        <v>#DIV/0!</v>
      </c>
      <c r="BY61" s="75" t="e">
        <f t="shared" ca="1" si="11"/>
        <v>#DIV/0!</v>
      </c>
      <c r="BZ61" s="75" t="e">
        <f t="shared" ca="1" si="12"/>
        <v>#DIV/0!</v>
      </c>
      <c r="CA61" s="75" t="e">
        <f t="shared" ca="1" si="13"/>
        <v>#DIV/0!</v>
      </c>
      <c r="CB61" s="75" t="e">
        <f t="shared" ca="1" si="14"/>
        <v>#DIV/0!</v>
      </c>
      <c r="CC61" s="26" t="e">
        <f ca="1">10*LOG10(IF(BU61="",0,POWER(10,((BU61+'ModelParams Lw'!$O$4)/10))) +IF(BV61="",0,POWER(10,((BV61+'ModelParams Lw'!$P$4)/10))) +IF(BW61="",0,POWER(10,((BW61+'ModelParams Lw'!$Q$4)/10))) +IF(BX61="",0,POWER(10,((BX61+'ModelParams Lw'!$R$4)/10))) +IF(BY61="",0,POWER(10,((BY61+'ModelParams Lw'!$S$4)/10))) +IF(BZ61="",0,POWER(10,((BZ61+'ModelParams Lw'!$T$4)/10))) +IF(CA61="",0,POWER(10,((CA61+'ModelParams Lw'!$U$4)/10)))+IF(CB61="",0,POWER(10,((CB61+'ModelParams Lw'!$V$4)/10))))</f>
        <v>#DIV/0!</v>
      </c>
      <c r="CD61" s="26" t="e">
        <f t="shared" ca="1" si="15"/>
        <v>#DIV/0!</v>
      </c>
      <c r="CE61" s="26" t="e">
        <f ca="1">(BU61-'ModelParams Lw'!O$10)/'ModelParams Lw'!O$11</f>
        <v>#DIV/0!</v>
      </c>
      <c r="CF61" s="26" t="e">
        <f ca="1">(BV61-'ModelParams Lw'!P$10)/'ModelParams Lw'!P$11</f>
        <v>#DIV/0!</v>
      </c>
      <c r="CG61" s="26" t="e">
        <f ca="1">(BW61-'ModelParams Lw'!Q$10)/'ModelParams Lw'!Q$11</f>
        <v>#DIV/0!</v>
      </c>
      <c r="CH61" s="26" t="e">
        <f ca="1">(BX61-'ModelParams Lw'!R$10)/'ModelParams Lw'!R$11</f>
        <v>#DIV/0!</v>
      </c>
      <c r="CI61" s="26" t="e">
        <f ca="1">(BY61-'ModelParams Lw'!S$10)/'ModelParams Lw'!S$11</f>
        <v>#DIV/0!</v>
      </c>
      <c r="CJ61" s="26" t="e">
        <f ca="1">(BZ61-'ModelParams Lw'!T$10)/'ModelParams Lw'!T$11</f>
        <v>#DIV/0!</v>
      </c>
      <c r="CK61" s="26" t="e">
        <f ca="1">(CA61-'ModelParams Lw'!U$10)/'ModelParams Lw'!U$11</f>
        <v>#DIV/0!</v>
      </c>
      <c r="CL61" s="26" t="e">
        <f ca="1">(CB61-'ModelParams Lw'!V$10)/'ModelParams Lw'!V$11</f>
        <v>#DIV/0!</v>
      </c>
      <c r="CM61" s="75" t="e">
        <f t="shared" si="16"/>
        <v>#DIV/0!</v>
      </c>
      <c r="CN61" s="75" t="e">
        <f t="shared" si="17"/>
        <v>#DIV/0!</v>
      </c>
      <c r="CO61" s="75" t="e">
        <f t="shared" si="23"/>
        <v>#DIV/0!</v>
      </c>
      <c r="CP61" s="75" t="e">
        <f t="shared" si="18"/>
        <v>#DIV/0!</v>
      </c>
      <c r="CQ61" s="75" t="e">
        <f t="shared" si="19"/>
        <v>#DIV/0!</v>
      </c>
      <c r="CR61" s="75" t="e">
        <f t="shared" si="20"/>
        <v>#DIV/0!</v>
      </c>
      <c r="CS61" s="75" t="e">
        <f t="shared" si="21"/>
        <v>#DIV/0!</v>
      </c>
      <c r="CT61" s="75" t="e">
        <f t="shared" si="22"/>
        <v>#DIV/0!</v>
      </c>
      <c r="CU61" s="26" t="e">
        <f>10*LOG10(IF(CM61="",0,POWER(10,((CM61+'ModelParams Lw'!$O$4)/10))) +IF(CN61="",0,POWER(10,((CN61+'ModelParams Lw'!$P$4)/10))) +IF(CO61="",0,POWER(10,((CO61+'ModelParams Lw'!$Q$4)/10))) +IF(CP61="",0,POWER(10,((CP61+'ModelParams Lw'!$R$4)/10))) +IF(CQ61="",0,POWER(10,((CQ61+'ModelParams Lw'!$S$4)/10))) +IF(CR61="",0,POWER(10,((CR61+'ModelParams Lw'!$T$4)/10))) +IF(CS61="",0,POWER(10,((CS61+'ModelParams Lw'!$U$4)/10)))+IF(CT61="",0,POWER(10,((CT61+'ModelParams Lw'!$V$4)/10))))</f>
        <v>#DIV/0!</v>
      </c>
      <c r="CV61" s="26" t="e">
        <f t="shared" si="24"/>
        <v>#DIV/0!</v>
      </c>
      <c r="CW61" s="26" t="e">
        <f>(CM61-'ModelParams Lw'!O$10)/'ModelParams Lw'!O$11</f>
        <v>#DIV/0!</v>
      </c>
      <c r="CX61" s="26" t="e">
        <f>(CN61-'ModelParams Lw'!P$10)/'ModelParams Lw'!P$11</f>
        <v>#DIV/0!</v>
      </c>
      <c r="CY61" s="26" t="e">
        <f>(CO61-'ModelParams Lw'!Q$10)/'ModelParams Lw'!Q$11</f>
        <v>#DIV/0!</v>
      </c>
      <c r="CZ61" s="26" t="e">
        <f>(CP61-'ModelParams Lw'!R$10)/'ModelParams Lw'!R$11</f>
        <v>#DIV/0!</v>
      </c>
      <c r="DA61" s="26" t="e">
        <f>(CQ61-'ModelParams Lw'!S$10)/'ModelParams Lw'!S$11</f>
        <v>#DIV/0!</v>
      </c>
      <c r="DB61" s="26" t="e">
        <f>(CR61-'ModelParams Lw'!T$10)/'ModelParams Lw'!T$11</f>
        <v>#DIV/0!</v>
      </c>
      <c r="DC61" s="26" t="e">
        <f>(CS61-'ModelParams Lw'!U$10)/'ModelParams Lw'!U$11</f>
        <v>#DIV/0!</v>
      </c>
      <c r="DD61" s="26" t="e">
        <f>(CT61-'ModelParams Lw'!V$10)/'ModelParams Lw'!V$11</f>
        <v>#DIV/0!</v>
      </c>
    </row>
    <row r="62" spans="1:108" x14ac:dyDescent="0.25">
      <c r="A62" s="13">
        <f>'Sound Power'!B62</f>
        <v>0</v>
      </c>
      <c r="B62" s="13">
        <f>'Sound Power'!D62</f>
        <v>0</v>
      </c>
      <c r="C62" s="13">
        <f>'Sound Power'!E62</f>
        <v>0</v>
      </c>
      <c r="D62" s="13">
        <f>'Sound Power'!F62</f>
        <v>0</v>
      </c>
      <c r="E62" s="76" t="e">
        <f>IF(Calcul!$F64="SA",'Sound Power'!AZ62,'Sound Power'!O62)</f>
        <v>#DIV/0!</v>
      </c>
      <c r="F62" s="76" t="e">
        <f>IF(Calcul!$F64="SA",'Sound Power'!BA62,'Sound Power'!P62)</f>
        <v>#DIV/0!</v>
      </c>
      <c r="G62" s="76" t="e">
        <f>IF(Calcul!$F64="SA",'Sound Power'!BB62,'Sound Power'!Q62)</f>
        <v>#DIV/0!</v>
      </c>
      <c r="H62" s="76" t="e">
        <f>IF(Calcul!$F64="SA",'Sound Power'!BC62,'Sound Power'!R62)</f>
        <v>#DIV/0!</v>
      </c>
      <c r="I62" s="76" t="e">
        <f>IF(Calcul!$F64="SA",'Sound Power'!BD62,'Sound Power'!S62)</f>
        <v>#DIV/0!</v>
      </c>
      <c r="J62" s="76" t="e">
        <f>IF(Calcul!$F64="SA",'Sound Power'!BE62,'Sound Power'!T62)</f>
        <v>#DIV/0!</v>
      </c>
      <c r="K62" s="76" t="e">
        <f>IF(Calcul!$F64="SA",'Sound Power'!BF62,'Sound Power'!U62)</f>
        <v>#DIV/0!</v>
      </c>
      <c r="L62" s="76" t="e">
        <f>IF(Calcul!$F64="SA",'Sound Power'!BG62,'Sound Power'!V62)</f>
        <v>#DIV/0!</v>
      </c>
      <c r="M62" s="76" t="e">
        <f>'Sound Power'!CI62</f>
        <v>#DIV/0!</v>
      </c>
      <c r="N62" s="76" t="e">
        <f>'Sound Power'!CJ62</f>
        <v>#DIV/0!</v>
      </c>
      <c r="O62" s="76" t="e">
        <f>'Sound Power'!CK62</f>
        <v>#DIV/0!</v>
      </c>
      <c r="P62" s="76" t="e">
        <f>'Sound Power'!CL62</f>
        <v>#DIV/0!</v>
      </c>
      <c r="Q62" s="76" t="e">
        <f>'Sound Power'!CM62</f>
        <v>#DIV/0!</v>
      </c>
      <c r="R62" s="76" t="e">
        <f>'Sound Power'!CN62</f>
        <v>#DIV/0!</v>
      </c>
      <c r="S62" s="76" t="e">
        <f>'Sound Power'!CO62</f>
        <v>#DIV/0!</v>
      </c>
      <c r="T62" s="76" t="e">
        <f>'Sound Power'!CP62</f>
        <v>#DIV/0!</v>
      </c>
      <c r="U62" s="73">
        <f t="shared" si="3"/>
        <v>0</v>
      </c>
      <c r="V62" s="73">
        <f t="shared" si="4"/>
        <v>0</v>
      </c>
      <c r="W62" s="76" t="e">
        <f>('ModelParams Lp'!B$4*10^'ModelParams Lp'!B$5*($U62/$V62)^'ModelParams Lp'!B$6)*3</f>
        <v>#DIV/0!</v>
      </c>
      <c r="X62" s="76" t="e">
        <f>('ModelParams Lp'!C$4*10^'ModelParams Lp'!C$5*($U62/$V62)^'ModelParams Lp'!C$6)*3</f>
        <v>#DIV/0!</v>
      </c>
      <c r="Y62" s="76" t="e">
        <f>('ModelParams Lp'!D$4*10^'ModelParams Lp'!D$5*($U62/$V62)^'ModelParams Lp'!D$6)*3</f>
        <v>#DIV/0!</v>
      </c>
      <c r="Z62" s="76" t="e">
        <f>('ModelParams Lp'!E$4*10^'ModelParams Lp'!E$5*($U62/$V62)^'ModelParams Lp'!E$6)*3</f>
        <v>#DIV/0!</v>
      </c>
      <c r="AA62" s="76" t="e">
        <f>('ModelParams Lp'!F$4*10^'ModelParams Lp'!F$5*($U62/$V62)^'ModelParams Lp'!F$6)*3</f>
        <v>#DIV/0!</v>
      </c>
      <c r="AB62" s="76" t="e">
        <f>('ModelParams Lp'!G$4*10^'ModelParams Lp'!G$5*($U62/$V62)^'ModelParams Lp'!G$6)*3</f>
        <v>#DIV/0!</v>
      </c>
      <c r="AC62" s="76" t="e">
        <f>('ModelParams Lp'!H$4*10^'ModelParams Lp'!H$5*($U62/$V62)^'ModelParams Lp'!H$6)*3</f>
        <v>#DIV/0!</v>
      </c>
      <c r="AD62" s="76" t="e">
        <f>('ModelParams Lp'!I$4*10^'ModelParams Lp'!I$5*($U62/$V62)^'ModelParams Lp'!I$6)*3</f>
        <v>#DIV/0!</v>
      </c>
      <c r="AE62" s="62" t="e">
        <f t="shared" si="5"/>
        <v>#DIV/0!</v>
      </c>
      <c r="AF62" s="62" t="e">
        <f>IF(AE62&lt;'ModelParams Lp'!$B$16,-1,IF(AE62&lt;'ModelParams Lp'!$C$16,0,IF(AE62&lt;'ModelParams Lp'!$D$16,1,IF(AE62&lt;'ModelParams Lp'!$E$16,2,IF(AE62&lt;'ModelParams Lp'!$F$16,3,IF(AE62&lt;'ModelParams Lp'!$G$16,4,IF(AE62&lt;'ModelParams Lp'!$H$16,5,6)))))))</f>
        <v>#DIV/0!</v>
      </c>
      <c r="AG62" s="76" t="e">
        <f ca="1">IF($AF62&gt;1,0,OFFSET('ModelParams Lp'!$C$12,0,-'Sound Pressure'!$AF62))</f>
        <v>#DIV/0!</v>
      </c>
      <c r="AH62" s="76" t="e">
        <f ca="1">IF($AF62&gt;2,0,OFFSET('ModelParams Lp'!$D$12,0,-'Sound Pressure'!$AF62))</f>
        <v>#DIV/0!</v>
      </c>
      <c r="AI62" s="76" t="e">
        <f ca="1">IF($AF62&gt;3,0,OFFSET('ModelParams Lp'!$E$12,0,-'Sound Pressure'!$AF62))</f>
        <v>#DIV/0!</v>
      </c>
      <c r="AJ62" s="76" t="e">
        <f ca="1">IF($AF62&gt;4,0,OFFSET('ModelParams Lp'!$F$12,0,-'Sound Pressure'!$AF62))</f>
        <v>#DIV/0!</v>
      </c>
      <c r="AK62" s="76" t="e">
        <f ca="1">IF($AF62&gt;3,0,OFFSET('ModelParams Lp'!$G$12,0,-'Sound Pressure'!$AF62))</f>
        <v>#DIV/0!</v>
      </c>
      <c r="AL62" s="76" t="e">
        <f ca="1">IF($AF62&gt;5,0,OFFSET('ModelParams Lp'!$H$12,0,-'Sound Pressure'!$AF62))</f>
        <v>#DIV/0!</v>
      </c>
      <c r="AM62" s="76" t="e">
        <f ca="1">IF($AF62&gt;6,0,OFFSET('ModelParams Lp'!$I$12,0,-'Sound Pressure'!$AF62))</f>
        <v>#DIV/0!</v>
      </c>
      <c r="AN62" s="76" t="e">
        <f ca="1">IF($AF62&gt;7,0,IF($AF$4&lt;0,3,OFFSET('ModelParams Lp'!$J$12,0,-'Sound Pressure'!$AF62)))</f>
        <v>#DIV/0!</v>
      </c>
      <c r="AO62" s="76" t="e">
        <f t="shared" si="25"/>
        <v>#DIV/0!</v>
      </c>
      <c r="AP62" s="76" t="e">
        <f t="shared" si="25"/>
        <v>#DIV/0!</v>
      </c>
      <c r="AQ62" s="76" t="e">
        <f t="shared" si="25"/>
        <v>#DIV/0!</v>
      </c>
      <c r="AR62" s="76" t="e">
        <f t="shared" si="25"/>
        <v>#DIV/0!</v>
      </c>
      <c r="AS62" s="76" t="e">
        <f t="shared" si="25"/>
        <v>#DIV/0!</v>
      </c>
      <c r="AT62" s="76" t="e">
        <f t="shared" si="25"/>
        <v>#DIV/0!</v>
      </c>
      <c r="AU62" s="76" t="e">
        <f t="shared" si="25"/>
        <v>#DIV/0!</v>
      </c>
      <c r="AV62" s="76" t="e">
        <f t="shared" si="25"/>
        <v>#DIV/0!</v>
      </c>
      <c r="AW62" s="76">
        <f>'ModelParams Lp'!B$22</f>
        <v>4</v>
      </c>
      <c r="AX62" s="76">
        <f>'ModelParams Lp'!C$22</f>
        <v>2</v>
      </c>
      <c r="AY62" s="76">
        <f>'ModelParams Lp'!D$22</f>
        <v>1</v>
      </c>
      <c r="AZ62" s="76">
        <f>'ModelParams Lp'!E$22</f>
        <v>0</v>
      </c>
      <c r="BA62" s="76">
        <f>'ModelParams Lp'!F$22</f>
        <v>0</v>
      </c>
      <c r="BB62" s="76">
        <f>'ModelParams Lp'!G$22</f>
        <v>0</v>
      </c>
      <c r="BC62" s="76">
        <f>'ModelParams Lp'!H$22</f>
        <v>0</v>
      </c>
      <c r="BD62" s="76">
        <f>'ModelParams Lp'!I$22</f>
        <v>0</v>
      </c>
      <c r="BE62" s="76" t="e">
        <f>-10*LOG(2/(4*PI()*2^2)+4/(0.163*(Calcul!$J67*Calcul!$K67)/VLOOKUP(Calcul!$H67,'ModelParams Lp'!$E$37:$F$39,2,0)))</f>
        <v>#N/A</v>
      </c>
      <c r="BF62" s="76" t="e">
        <f>-10*LOG(2/(4*PI()*2^2)+4/(0.163*(Calcul!$J67*Calcul!$K67)/VLOOKUP(Calcul!$H67,'ModelParams Lp'!$E$37:$F$39,2,0)))</f>
        <v>#N/A</v>
      </c>
      <c r="BG62" s="76" t="e">
        <f>-10*LOG(2/(4*PI()*2^2)+4/(0.163*(Calcul!$J67*Calcul!$K67)/VLOOKUP(Calcul!$H67,'ModelParams Lp'!$E$37:$F$39,2,0)))</f>
        <v>#N/A</v>
      </c>
      <c r="BH62" s="76" t="e">
        <f>-10*LOG(2/(4*PI()*2^2)+4/(0.163*(Calcul!$J67*Calcul!$K67)/VLOOKUP(Calcul!$H67,'ModelParams Lp'!$E$37:$F$39,2,0)))</f>
        <v>#N/A</v>
      </c>
      <c r="BI62" s="76" t="e">
        <f>-10*LOG(2/(4*PI()*2^2)+4/(0.163*(Calcul!$J67*Calcul!$K67)/VLOOKUP(Calcul!$H67,'ModelParams Lp'!$E$37:$F$39,2,0)))</f>
        <v>#N/A</v>
      </c>
      <c r="BJ62" s="76" t="e">
        <f>-10*LOG(2/(4*PI()*2^2)+4/(0.163*(Calcul!$J67*Calcul!$K67)/VLOOKUP(Calcul!$H67,'ModelParams Lp'!$E$37:$F$39,2,0)))</f>
        <v>#N/A</v>
      </c>
      <c r="BK62" s="76" t="e">
        <f>-10*LOG(2/(4*PI()*2^2)+4/(0.163*(Calcul!$J67*Calcul!$K67)/VLOOKUP(Calcul!$H67,'ModelParams Lp'!$E$37:$F$39,2,0)))</f>
        <v>#N/A</v>
      </c>
      <c r="BL62" s="76" t="e">
        <f>-10*LOG(2/(4*PI()*2^2)+4/(0.163*(Calcul!$J67*Calcul!$K67)/VLOOKUP(Calcul!$H67,'ModelParams Lp'!$E$37:$F$39,2,0)))</f>
        <v>#N/A</v>
      </c>
      <c r="BM62" s="76" t="e">
        <f>VLOOKUP(Calcul!$I67,'ModelParams Lp'!$D$28:$O$32,5,0)+BE62</f>
        <v>#N/A</v>
      </c>
      <c r="BN62" s="76" t="e">
        <f>VLOOKUP(Calcul!$I67,'ModelParams Lp'!$D$28:$O$32,6,0)+BF62</f>
        <v>#N/A</v>
      </c>
      <c r="BO62" s="76" t="e">
        <f>VLOOKUP(Calcul!$I67,'ModelParams Lp'!$D$28:$O$32,7,0)+BG62</f>
        <v>#N/A</v>
      </c>
      <c r="BP62" s="76" t="e">
        <f>VLOOKUP(Calcul!$I67,'ModelParams Lp'!$D$28:$O$32,8,0)+BH62</f>
        <v>#N/A</v>
      </c>
      <c r="BQ62" s="76" t="e">
        <f>VLOOKUP(Calcul!$I67,'ModelParams Lp'!$D$28:$O$32,9,0)+BI62</f>
        <v>#N/A</v>
      </c>
      <c r="BR62" s="76" t="e">
        <f>VLOOKUP(Calcul!$I67,'ModelParams Lp'!$D$28:$O$32,10,0)+BJ62</f>
        <v>#N/A</v>
      </c>
      <c r="BS62" s="76" t="e">
        <f>VLOOKUP(Calcul!$I67,'ModelParams Lp'!$D$28:$O$32,11,0)+BK62</f>
        <v>#N/A</v>
      </c>
      <c r="BT62" s="76" t="e">
        <f>VLOOKUP(Calcul!$I67,'ModelParams Lp'!$D$28:$O$32,12,0)+BL62</f>
        <v>#N/A</v>
      </c>
      <c r="BU62" s="75" t="e">
        <f t="shared" ca="1" si="7"/>
        <v>#DIV/0!</v>
      </c>
      <c r="BV62" s="75" t="e">
        <f t="shared" ca="1" si="8"/>
        <v>#DIV/0!</v>
      </c>
      <c r="BW62" s="75" t="e">
        <f t="shared" ca="1" si="9"/>
        <v>#DIV/0!</v>
      </c>
      <c r="BX62" s="75" t="e">
        <f t="shared" ca="1" si="10"/>
        <v>#DIV/0!</v>
      </c>
      <c r="BY62" s="75" t="e">
        <f t="shared" ca="1" si="11"/>
        <v>#DIV/0!</v>
      </c>
      <c r="BZ62" s="75" t="e">
        <f t="shared" ca="1" si="12"/>
        <v>#DIV/0!</v>
      </c>
      <c r="CA62" s="75" t="e">
        <f t="shared" ca="1" si="13"/>
        <v>#DIV/0!</v>
      </c>
      <c r="CB62" s="75" t="e">
        <f t="shared" ca="1" si="14"/>
        <v>#DIV/0!</v>
      </c>
      <c r="CC62" s="26" t="e">
        <f ca="1">10*LOG10(IF(BU62="",0,POWER(10,((BU62+'ModelParams Lw'!$O$4)/10))) +IF(BV62="",0,POWER(10,((BV62+'ModelParams Lw'!$P$4)/10))) +IF(BW62="",0,POWER(10,((BW62+'ModelParams Lw'!$Q$4)/10))) +IF(BX62="",0,POWER(10,((BX62+'ModelParams Lw'!$R$4)/10))) +IF(BY62="",0,POWER(10,((BY62+'ModelParams Lw'!$S$4)/10))) +IF(BZ62="",0,POWER(10,((BZ62+'ModelParams Lw'!$T$4)/10))) +IF(CA62="",0,POWER(10,((CA62+'ModelParams Lw'!$U$4)/10)))+IF(CB62="",0,POWER(10,((CB62+'ModelParams Lw'!$V$4)/10))))</f>
        <v>#DIV/0!</v>
      </c>
      <c r="CD62" s="26" t="e">
        <f t="shared" ca="1" si="15"/>
        <v>#DIV/0!</v>
      </c>
      <c r="CE62" s="26" t="e">
        <f ca="1">(BU62-'ModelParams Lw'!O$10)/'ModelParams Lw'!O$11</f>
        <v>#DIV/0!</v>
      </c>
      <c r="CF62" s="26" t="e">
        <f ca="1">(BV62-'ModelParams Lw'!P$10)/'ModelParams Lw'!P$11</f>
        <v>#DIV/0!</v>
      </c>
      <c r="CG62" s="26" t="e">
        <f ca="1">(BW62-'ModelParams Lw'!Q$10)/'ModelParams Lw'!Q$11</f>
        <v>#DIV/0!</v>
      </c>
      <c r="CH62" s="26" t="e">
        <f ca="1">(BX62-'ModelParams Lw'!R$10)/'ModelParams Lw'!R$11</f>
        <v>#DIV/0!</v>
      </c>
      <c r="CI62" s="26" t="e">
        <f ca="1">(BY62-'ModelParams Lw'!S$10)/'ModelParams Lw'!S$11</f>
        <v>#DIV/0!</v>
      </c>
      <c r="CJ62" s="26" t="e">
        <f ca="1">(BZ62-'ModelParams Lw'!T$10)/'ModelParams Lw'!T$11</f>
        <v>#DIV/0!</v>
      </c>
      <c r="CK62" s="26" t="e">
        <f ca="1">(CA62-'ModelParams Lw'!U$10)/'ModelParams Lw'!U$11</f>
        <v>#DIV/0!</v>
      </c>
      <c r="CL62" s="26" t="e">
        <f ca="1">(CB62-'ModelParams Lw'!V$10)/'ModelParams Lw'!V$11</f>
        <v>#DIV/0!</v>
      </c>
      <c r="CM62" s="75" t="e">
        <f t="shared" si="16"/>
        <v>#DIV/0!</v>
      </c>
      <c r="CN62" s="75" t="e">
        <f t="shared" si="17"/>
        <v>#DIV/0!</v>
      </c>
      <c r="CO62" s="75" t="e">
        <f t="shared" si="23"/>
        <v>#DIV/0!</v>
      </c>
      <c r="CP62" s="75" t="e">
        <f t="shared" si="18"/>
        <v>#DIV/0!</v>
      </c>
      <c r="CQ62" s="75" t="e">
        <f t="shared" si="19"/>
        <v>#DIV/0!</v>
      </c>
      <c r="CR62" s="75" t="e">
        <f t="shared" si="20"/>
        <v>#DIV/0!</v>
      </c>
      <c r="CS62" s="75" t="e">
        <f t="shared" si="21"/>
        <v>#DIV/0!</v>
      </c>
      <c r="CT62" s="75" t="e">
        <f t="shared" si="22"/>
        <v>#DIV/0!</v>
      </c>
      <c r="CU62" s="26" t="e">
        <f>10*LOG10(IF(CM62="",0,POWER(10,((CM62+'ModelParams Lw'!$O$4)/10))) +IF(CN62="",0,POWER(10,((CN62+'ModelParams Lw'!$P$4)/10))) +IF(CO62="",0,POWER(10,((CO62+'ModelParams Lw'!$Q$4)/10))) +IF(CP62="",0,POWER(10,((CP62+'ModelParams Lw'!$R$4)/10))) +IF(CQ62="",0,POWER(10,((CQ62+'ModelParams Lw'!$S$4)/10))) +IF(CR62="",0,POWER(10,((CR62+'ModelParams Lw'!$T$4)/10))) +IF(CS62="",0,POWER(10,((CS62+'ModelParams Lw'!$U$4)/10)))+IF(CT62="",0,POWER(10,((CT62+'ModelParams Lw'!$V$4)/10))))</f>
        <v>#DIV/0!</v>
      </c>
      <c r="CV62" s="26" t="e">
        <f t="shared" si="24"/>
        <v>#DIV/0!</v>
      </c>
      <c r="CW62" s="26" t="e">
        <f>(CM62-'ModelParams Lw'!O$10)/'ModelParams Lw'!O$11</f>
        <v>#DIV/0!</v>
      </c>
      <c r="CX62" s="26" t="e">
        <f>(CN62-'ModelParams Lw'!P$10)/'ModelParams Lw'!P$11</f>
        <v>#DIV/0!</v>
      </c>
      <c r="CY62" s="26" t="e">
        <f>(CO62-'ModelParams Lw'!Q$10)/'ModelParams Lw'!Q$11</f>
        <v>#DIV/0!</v>
      </c>
      <c r="CZ62" s="26" t="e">
        <f>(CP62-'ModelParams Lw'!R$10)/'ModelParams Lw'!R$11</f>
        <v>#DIV/0!</v>
      </c>
      <c r="DA62" s="26" t="e">
        <f>(CQ62-'ModelParams Lw'!S$10)/'ModelParams Lw'!S$11</f>
        <v>#DIV/0!</v>
      </c>
      <c r="DB62" s="26" t="e">
        <f>(CR62-'ModelParams Lw'!T$10)/'ModelParams Lw'!T$11</f>
        <v>#DIV/0!</v>
      </c>
      <c r="DC62" s="26" t="e">
        <f>(CS62-'ModelParams Lw'!U$10)/'ModelParams Lw'!U$11</f>
        <v>#DIV/0!</v>
      </c>
      <c r="DD62" s="26" t="e">
        <f>(CT62-'ModelParams Lw'!V$10)/'ModelParams Lw'!V$11</f>
        <v>#DIV/0!</v>
      </c>
    </row>
    <row r="63" spans="1:108" x14ac:dyDescent="0.25">
      <c r="A63" s="13">
        <f>'Sound Power'!B63</f>
        <v>0</v>
      </c>
      <c r="B63" s="13">
        <f>'Sound Power'!D63</f>
        <v>0</v>
      </c>
      <c r="C63" s="13">
        <f>'Sound Power'!E63</f>
        <v>0</v>
      </c>
      <c r="D63" s="13">
        <f>'Sound Power'!F63</f>
        <v>0</v>
      </c>
      <c r="E63" s="76" t="e">
        <f>IF(Calcul!$F65="SA",'Sound Power'!AZ63,'Sound Power'!O63)</f>
        <v>#DIV/0!</v>
      </c>
      <c r="F63" s="76" t="e">
        <f>IF(Calcul!$F65="SA",'Sound Power'!BA63,'Sound Power'!P63)</f>
        <v>#DIV/0!</v>
      </c>
      <c r="G63" s="76" t="e">
        <f>IF(Calcul!$F65="SA",'Sound Power'!BB63,'Sound Power'!Q63)</f>
        <v>#DIV/0!</v>
      </c>
      <c r="H63" s="76" t="e">
        <f>IF(Calcul!$F65="SA",'Sound Power'!BC63,'Sound Power'!R63)</f>
        <v>#DIV/0!</v>
      </c>
      <c r="I63" s="76" t="e">
        <f>IF(Calcul!$F65="SA",'Sound Power'!BD63,'Sound Power'!S63)</f>
        <v>#DIV/0!</v>
      </c>
      <c r="J63" s="76" t="e">
        <f>IF(Calcul!$F65="SA",'Sound Power'!BE63,'Sound Power'!T63)</f>
        <v>#DIV/0!</v>
      </c>
      <c r="K63" s="76" t="e">
        <f>IF(Calcul!$F65="SA",'Sound Power'!BF63,'Sound Power'!U63)</f>
        <v>#DIV/0!</v>
      </c>
      <c r="L63" s="76" t="e">
        <f>IF(Calcul!$F65="SA",'Sound Power'!BG63,'Sound Power'!V63)</f>
        <v>#DIV/0!</v>
      </c>
      <c r="M63" s="76" t="e">
        <f>'Sound Power'!CI63</f>
        <v>#DIV/0!</v>
      </c>
      <c r="N63" s="76" t="e">
        <f>'Sound Power'!CJ63</f>
        <v>#DIV/0!</v>
      </c>
      <c r="O63" s="76" t="e">
        <f>'Sound Power'!CK63</f>
        <v>#DIV/0!</v>
      </c>
      <c r="P63" s="76" t="e">
        <f>'Sound Power'!CL63</f>
        <v>#DIV/0!</v>
      </c>
      <c r="Q63" s="76" t="e">
        <f>'Sound Power'!CM63</f>
        <v>#DIV/0!</v>
      </c>
      <c r="R63" s="76" t="e">
        <f>'Sound Power'!CN63</f>
        <v>#DIV/0!</v>
      </c>
      <c r="S63" s="76" t="e">
        <f>'Sound Power'!CO63</f>
        <v>#DIV/0!</v>
      </c>
      <c r="T63" s="76" t="e">
        <f>'Sound Power'!CP63</f>
        <v>#DIV/0!</v>
      </c>
      <c r="U63" s="73">
        <f t="shared" si="3"/>
        <v>0</v>
      </c>
      <c r="V63" s="73">
        <f t="shared" si="4"/>
        <v>0</v>
      </c>
      <c r="W63" s="76" t="e">
        <f>('ModelParams Lp'!B$4*10^'ModelParams Lp'!B$5*($U63/$V63)^'ModelParams Lp'!B$6)*3</f>
        <v>#DIV/0!</v>
      </c>
      <c r="X63" s="76" t="e">
        <f>('ModelParams Lp'!C$4*10^'ModelParams Lp'!C$5*($U63/$V63)^'ModelParams Lp'!C$6)*3</f>
        <v>#DIV/0!</v>
      </c>
      <c r="Y63" s="76" t="e">
        <f>('ModelParams Lp'!D$4*10^'ModelParams Lp'!D$5*($U63/$V63)^'ModelParams Lp'!D$6)*3</f>
        <v>#DIV/0!</v>
      </c>
      <c r="Z63" s="76" t="e">
        <f>('ModelParams Lp'!E$4*10^'ModelParams Lp'!E$5*($U63/$V63)^'ModelParams Lp'!E$6)*3</f>
        <v>#DIV/0!</v>
      </c>
      <c r="AA63" s="76" t="e">
        <f>('ModelParams Lp'!F$4*10^'ModelParams Lp'!F$5*($U63/$V63)^'ModelParams Lp'!F$6)*3</f>
        <v>#DIV/0!</v>
      </c>
      <c r="AB63" s="76" t="e">
        <f>('ModelParams Lp'!G$4*10^'ModelParams Lp'!G$5*($U63/$V63)^'ModelParams Lp'!G$6)*3</f>
        <v>#DIV/0!</v>
      </c>
      <c r="AC63" s="76" t="e">
        <f>('ModelParams Lp'!H$4*10^'ModelParams Lp'!H$5*($U63/$V63)^'ModelParams Lp'!H$6)*3</f>
        <v>#DIV/0!</v>
      </c>
      <c r="AD63" s="76" t="e">
        <f>('ModelParams Lp'!I$4*10^'ModelParams Lp'!I$5*($U63/$V63)^'ModelParams Lp'!I$6)*3</f>
        <v>#DIV/0!</v>
      </c>
      <c r="AE63" s="62" t="e">
        <f t="shared" si="5"/>
        <v>#DIV/0!</v>
      </c>
      <c r="AF63" s="62" t="e">
        <f>IF(AE63&lt;'ModelParams Lp'!$B$16,-1,IF(AE63&lt;'ModelParams Lp'!$C$16,0,IF(AE63&lt;'ModelParams Lp'!$D$16,1,IF(AE63&lt;'ModelParams Lp'!$E$16,2,IF(AE63&lt;'ModelParams Lp'!$F$16,3,IF(AE63&lt;'ModelParams Lp'!$G$16,4,IF(AE63&lt;'ModelParams Lp'!$H$16,5,6)))))))</f>
        <v>#DIV/0!</v>
      </c>
      <c r="AG63" s="76" t="e">
        <f ca="1">IF($AF63&gt;1,0,OFFSET('ModelParams Lp'!$C$12,0,-'Sound Pressure'!$AF63))</f>
        <v>#DIV/0!</v>
      </c>
      <c r="AH63" s="76" t="e">
        <f ca="1">IF($AF63&gt;2,0,OFFSET('ModelParams Lp'!$D$12,0,-'Sound Pressure'!$AF63))</f>
        <v>#DIV/0!</v>
      </c>
      <c r="AI63" s="76" t="e">
        <f ca="1">IF($AF63&gt;3,0,OFFSET('ModelParams Lp'!$E$12,0,-'Sound Pressure'!$AF63))</f>
        <v>#DIV/0!</v>
      </c>
      <c r="AJ63" s="76" t="e">
        <f ca="1">IF($AF63&gt;4,0,OFFSET('ModelParams Lp'!$F$12,0,-'Sound Pressure'!$AF63))</f>
        <v>#DIV/0!</v>
      </c>
      <c r="AK63" s="76" t="e">
        <f ca="1">IF($AF63&gt;3,0,OFFSET('ModelParams Lp'!$G$12,0,-'Sound Pressure'!$AF63))</f>
        <v>#DIV/0!</v>
      </c>
      <c r="AL63" s="76" t="e">
        <f ca="1">IF($AF63&gt;5,0,OFFSET('ModelParams Lp'!$H$12,0,-'Sound Pressure'!$AF63))</f>
        <v>#DIV/0!</v>
      </c>
      <c r="AM63" s="76" t="e">
        <f ca="1">IF($AF63&gt;6,0,OFFSET('ModelParams Lp'!$I$12,0,-'Sound Pressure'!$AF63))</f>
        <v>#DIV/0!</v>
      </c>
      <c r="AN63" s="76" t="e">
        <f ca="1">IF($AF63&gt;7,0,IF($AF$4&lt;0,3,OFFSET('ModelParams Lp'!$J$12,0,-'Sound Pressure'!$AF63)))</f>
        <v>#DIV/0!</v>
      </c>
      <c r="AO63" s="76" t="e">
        <f t="shared" si="25"/>
        <v>#DIV/0!</v>
      </c>
      <c r="AP63" s="76" t="e">
        <f t="shared" si="25"/>
        <v>#DIV/0!</v>
      </c>
      <c r="AQ63" s="76" t="e">
        <f t="shared" si="25"/>
        <v>#DIV/0!</v>
      </c>
      <c r="AR63" s="76" t="e">
        <f t="shared" si="25"/>
        <v>#DIV/0!</v>
      </c>
      <c r="AS63" s="76" t="e">
        <f t="shared" si="25"/>
        <v>#DIV/0!</v>
      </c>
      <c r="AT63" s="76" t="e">
        <f t="shared" si="25"/>
        <v>#DIV/0!</v>
      </c>
      <c r="AU63" s="76" t="e">
        <f t="shared" si="25"/>
        <v>#DIV/0!</v>
      </c>
      <c r="AV63" s="76" t="e">
        <f t="shared" si="25"/>
        <v>#DIV/0!</v>
      </c>
      <c r="AW63" s="76">
        <f>'ModelParams Lp'!B$22</f>
        <v>4</v>
      </c>
      <c r="AX63" s="76">
        <f>'ModelParams Lp'!C$22</f>
        <v>2</v>
      </c>
      <c r="AY63" s="76">
        <f>'ModelParams Lp'!D$22</f>
        <v>1</v>
      </c>
      <c r="AZ63" s="76">
        <f>'ModelParams Lp'!E$22</f>
        <v>0</v>
      </c>
      <c r="BA63" s="76">
        <f>'ModelParams Lp'!F$22</f>
        <v>0</v>
      </c>
      <c r="BB63" s="76">
        <f>'ModelParams Lp'!G$22</f>
        <v>0</v>
      </c>
      <c r="BC63" s="76">
        <f>'ModelParams Lp'!H$22</f>
        <v>0</v>
      </c>
      <c r="BD63" s="76">
        <f>'ModelParams Lp'!I$22</f>
        <v>0</v>
      </c>
      <c r="BE63" s="76" t="e">
        <f>-10*LOG(2/(4*PI()*2^2)+4/(0.163*(Calcul!$J68*Calcul!$K68)/VLOOKUP(Calcul!$H68,'ModelParams Lp'!$E$37:$F$39,2,0)))</f>
        <v>#N/A</v>
      </c>
      <c r="BF63" s="76" t="e">
        <f>-10*LOG(2/(4*PI()*2^2)+4/(0.163*(Calcul!$J68*Calcul!$K68)/VLOOKUP(Calcul!$H68,'ModelParams Lp'!$E$37:$F$39,2,0)))</f>
        <v>#N/A</v>
      </c>
      <c r="BG63" s="76" t="e">
        <f>-10*LOG(2/(4*PI()*2^2)+4/(0.163*(Calcul!$J68*Calcul!$K68)/VLOOKUP(Calcul!$H68,'ModelParams Lp'!$E$37:$F$39,2,0)))</f>
        <v>#N/A</v>
      </c>
      <c r="BH63" s="76" t="e">
        <f>-10*LOG(2/(4*PI()*2^2)+4/(0.163*(Calcul!$J68*Calcul!$K68)/VLOOKUP(Calcul!$H68,'ModelParams Lp'!$E$37:$F$39,2,0)))</f>
        <v>#N/A</v>
      </c>
      <c r="BI63" s="76" t="e">
        <f>-10*LOG(2/(4*PI()*2^2)+4/(0.163*(Calcul!$J68*Calcul!$K68)/VLOOKUP(Calcul!$H68,'ModelParams Lp'!$E$37:$F$39,2,0)))</f>
        <v>#N/A</v>
      </c>
      <c r="BJ63" s="76" t="e">
        <f>-10*LOG(2/(4*PI()*2^2)+4/(0.163*(Calcul!$J68*Calcul!$K68)/VLOOKUP(Calcul!$H68,'ModelParams Lp'!$E$37:$F$39,2,0)))</f>
        <v>#N/A</v>
      </c>
      <c r="BK63" s="76" t="e">
        <f>-10*LOG(2/(4*PI()*2^2)+4/(0.163*(Calcul!$J68*Calcul!$K68)/VLOOKUP(Calcul!$H68,'ModelParams Lp'!$E$37:$F$39,2,0)))</f>
        <v>#N/A</v>
      </c>
      <c r="BL63" s="76" t="e">
        <f>-10*LOG(2/(4*PI()*2^2)+4/(0.163*(Calcul!$J68*Calcul!$K68)/VLOOKUP(Calcul!$H68,'ModelParams Lp'!$E$37:$F$39,2,0)))</f>
        <v>#N/A</v>
      </c>
      <c r="BM63" s="76" t="e">
        <f>VLOOKUP(Calcul!$I68,'ModelParams Lp'!$D$28:$O$32,5,0)+BE63</f>
        <v>#N/A</v>
      </c>
      <c r="BN63" s="76" t="e">
        <f>VLOOKUP(Calcul!$I68,'ModelParams Lp'!$D$28:$O$32,6,0)+BF63</f>
        <v>#N/A</v>
      </c>
      <c r="BO63" s="76" t="e">
        <f>VLOOKUP(Calcul!$I68,'ModelParams Lp'!$D$28:$O$32,7,0)+BG63</f>
        <v>#N/A</v>
      </c>
      <c r="BP63" s="76" t="e">
        <f>VLOOKUP(Calcul!$I68,'ModelParams Lp'!$D$28:$O$32,8,0)+BH63</f>
        <v>#N/A</v>
      </c>
      <c r="BQ63" s="76" t="e">
        <f>VLOOKUP(Calcul!$I68,'ModelParams Lp'!$D$28:$O$32,9,0)+BI63</f>
        <v>#N/A</v>
      </c>
      <c r="BR63" s="76" t="e">
        <f>VLOOKUP(Calcul!$I68,'ModelParams Lp'!$D$28:$O$32,10,0)+BJ63</f>
        <v>#N/A</v>
      </c>
      <c r="BS63" s="76" t="e">
        <f>VLOOKUP(Calcul!$I68,'ModelParams Lp'!$D$28:$O$32,11,0)+BK63</f>
        <v>#N/A</v>
      </c>
      <c r="BT63" s="76" t="e">
        <f>VLOOKUP(Calcul!$I68,'ModelParams Lp'!$D$28:$O$32,12,0)+BL63</f>
        <v>#N/A</v>
      </c>
      <c r="BU63" s="75" t="e">
        <f t="shared" ca="1" si="7"/>
        <v>#DIV/0!</v>
      </c>
      <c r="BV63" s="75" t="e">
        <f t="shared" ca="1" si="8"/>
        <v>#DIV/0!</v>
      </c>
      <c r="BW63" s="75" t="e">
        <f t="shared" ca="1" si="9"/>
        <v>#DIV/0!</v>
      </c>
      <c r="BX63" s="75" t="e">
        <f t="shared" ca="1" si="10"/>
        <v>#DIV/0!</v>
      </c>
      <c r="BY63" s="75" t="e">
        <f t="shared" ca="1" si="11"/>
        <v>#DIV/0!</v>
      </c>
      <c r="BZ63" s="75" t="e">
        <f t="shared" ca="1" si="12"/>
        <v>#DIV/0!</v>
      </c>
      <c r="CA63" s="75" t="e">
        <f t="shared" ca="1" si="13"/>
        <v>#DIV/0!</v>
      </c>
      <c r="CB63" s="75" t="e">
        <f t="shared" ca="1" si="14"/>
        <v>#DIV/0!</v>
      </c>
      <c r="CC63" s="26" t="e">
        <f ca="1">10*LOG10(IF(BU63="",0,POWER(10,((BU63+'ModelParams Lw'!$O$4)/10))) +IF(BV63="",0,POWER(10,((BV63+'ModelParams Lw'!$P$4)/10))) +IF(BW63="",0,POWER(10,((BW63+'ModelParams Lw'!$Q$4)/10))) +IF(BX63="",0,POWER(10,((BX63+'ModelParams Lw'!$R$4)/10))) +IF(BY63="",0,POWER(10,((BY63+'ModelParams Lw'!$S$4)/10))) +IF(BZ63="",0,POWER(10,((BZ63+'ModelParams Lw'!$T$4)/10))) +IF(CA63="",0,POWER(10,((CA63+'ModelParams Lw'!$U$4)/10)))+IF(CB63="",0,POWER(10,((CB63+'ModelParams Lw'!$V$4)/10))))</f>
        <v>#DIV/0!</v>
      </c>
      <c r="CD63" s="26" t="e">
        <f t="shared" ca="1" si="15"/>
        <v>#DIV/0!</v>
      </c>
      <c r="CE63" s="26" t="e">
        <f ca="1">(BU63-'ModelParams Lw'!O$10)/'ModelParams Lw'!O$11</f>
        <v>#DIV/0!</v>
      </c>
      <c r="CF63" s="26" t="e">
        <f ca="1">(BV63-'ModelParams Lw'!P$10)/'ModelParams Lw'!P$11</f>
        <v>#DIV/0!</v>
      </c>
      <c r="CG63" s="26" t="e">
        <f ca="1">(BW63-'ModelParams Lw'!Q$10)/'ModelParams Lw'!Q$11</f>
        <v>#DIV/0!</v>
      </c>
      <c r="CH63" s="26" t="e">
        <f ca="1">(BX63-'ModelParams Lw'!R$10)/'ModelParams Lw'!R$11</f>
        <v>#DIV/0!</v>
      </c>
      <c r="CI63" s="26" t="e">
        <f ca="1">(BY63-'ModelParams Lw'!S$10)/'ModelParams Lw'!S$11</f>
        <v>#DIV/0!</v>
      </c>
      <c r="CJ63" s="26" t="e">
        <f ca="1">(BZ63-'ModelParams Lw'!T$10)/'ModelParams Lw'!T$11</f>
        <v>#DIV/0!</v>
      </c>
      <c r="CK63" s="26" t="e">
        <f ca="1">(CA63-'ModelParams Lw'!U$10)/'ModelParams Lw'!U$11</f>
        <v>#DIV/0!</v>
      </c>
      <c r="CL63" s="26" t="e">
        <f ca="1">(CB63-'ModelParams Lw'!V$10)/'ModelParams Lw'!V$11</f>
        <v>#DIV/0!</v>
      </c>
      <c r="CM63" s="75" t="e">
        <f t="shared" si="16"/>
        <v>#DIV/0!</v>
      </c>
      <c r="CN63" s="75" t="e">
        <f t="shared" si="17"/>
        <v>#DIV/0!</v>
      </c>
      <c r="CO63" s="75" t="e">
        <f t="shared" si="23"/>
        <v>#DIV/0!</v>
      </c>
      <c r="CP63" s="75" t="e">
        <f t="shared" si="18"/>
        <v>#DIV/0!</v>
      </c>
      <c r="CQ63" s="75" t="e">
        <f t="shared" si="19"/>
        <v>#DIV/0!</v>
      </c>
      <c r="CR63" s="75" t="e">
        <f t="shared" si="20"/>
        <v>#DIV/0!</v>
      </c>
      <c r="CS63" s="75" t="e">
        <f t="shared" si="21"/>
        <v>#DIV/0!</v>
      </c>
      <c r="CT63" s="75" t="e">
        <f t="shared" si="22"/>
        <v>#DIV/0!</v>
      </c>
      <c r="CU63" s="26" t="e">
        <f>10*LOG10(IF(CM63="",0,POWER(10,((CM63+'ModelParams Lw'!$O$4)/10))) +IF(CN63="",0,POWER(10,((CN63+'ModelParams Lw'!$P$4)/10))) +IF(CO63="",0,POWER(10,((CO63+'ModelParams Lw'!$Q$4)/10))) +IF(CP63="",0,POWER(10,((CP63+'ModelParams Lw'!$R$4)/10))) +IF(CQ63="",0,POWER(10,((CQ63+'ModelParams Lw'!$S$4)/10))) +IF(CR63="",0,POWER(10,((CR63+'ModelParams Lw'!$T$4)/10))) +IF(CS63="",0,POWER(10,((CS63+'ModelParams Lw'!$U$4)/10)))+IF(CT63="",0,POWER(10,((CT63+'ModelParams Lw'!$V$4)/10))))</f>
        <v>#DIV/0!</v>
      </c>
      <c r="CV63" s="26" t="e">
        <f t="shared" si="24"/>
        <v>#DIV/0!</v>
      </c>
      <c r="CW63" s="26" t="e">
        <f>(CM63-'ModelParams Lw'!O$10)/'ModelParams Lw'!O$11</f>
        <v>#DIV/0!</v>
      </c>
      <c r="CX63" s="26" t="e">
        <f>(CN63-'ModelParams Lw'!P$10)/'ModelParams Lw'!P$11</f>
        <v>#DIV/0!</v>
      </c>
      <c r="CY63" s="26" t="e">
        <f>(CO63-'ModelParams Lw'!Q$10)/'ModelParams Lw'!Q$11</f>
        <v>#DIV/0!</v>
      </c>
      <c r="CZ63" s="26" t="e">
        <f>(CP63-'ModelParams Lw'!R$10)/'ModelParams Lw'!R$11</f>
        <v>#DIV/0!</v>
      </c>
      <c r="DA63" s="26" t="e">
        <f>(CQ63-'ModelParams Lw'!S$10)/'ModelParams Lw'!S$11</f>
        <v>#DIV/0!</v>
      </c>
      <c r="DB63" s="26" t="e">
        <f>(CR63-'ModelParams Lw'!T$10)/'ModelParams Lw'!T$11</f>
        <v>#DIV/0!</v>
      </c>
      <c r="DC63" s="26" t="e">
        <f>(CS63-'ModelParams Lw'!U$10)/'ModelParams Lw'!U$11</f>
        <v>#DIV/0!</v>
      </c>
      <c r="DD63" s="26" t="e">
        <f>(CT63-'ModelParams Lw'!V$10)/'ModelParams Lw'!V$11</f>
        <v>#DIV/0!</v>
      </c>
    </row>
    <row r="64" spans="1:108" x14ac:dyDescent="0.25">
      <c r="A64" s="13">
        <f>'Sound Power'!B64</f>
        <v>0</v>
      </c>
      <c r="B64" s="13">
        <f>'Sound Power'!D64</f>
        <v>0</v>
      </c>
      <c r="C64" s="13">
        <f>'Sound Power'!E64</f>
        <v>0</v>
      </c>
      <c r="D64" s="13">
        <f>'Sound Power'!F64</f>
        <v>0</v>
      </c>
      <c r="E64" s="76" t="e">
        <f>IF(Calcul!$F66="SA",'Sound Power'!AZ64,'Sound Power'!O64)</f>
        <v>#DIV/0!</v>
      </c>
      <c r="F64" s="76" t="e">
        <f>IF(Calcul!$F66="SA",'Sound Power'!BA64,'Sound Power'!P64)</f>
        <v>#DIV/0!</v>
      </c>
      <c r="G64" s="76" t="e">
        <f>IF(Calcul!$F66="SA",'Sound Power'!BB64,'Sound Power'!Q64)</f>
        <v>#DIV/0!</v>
      </c>
      <c r="H64" s="76" t="e">
        <f>IF(Calcul!$F66="SA",'Sound Power'!BC64,'Sound Power'!R64)</f>
        <v>#DIV/0!</v>
      </c>
      <c r="I64" s="76" t="e">
        <f>IF(Calcul!$F66="SA",'Sound Power'!BD64,'Sound Power'!S64)</f>
        <v>#DIV/0!</v>
      </c>
      <c r="J64" s="76" t="e">
        <f>IF(Calcul!$F66="SA",'Sound Power'!BE64,'Sound Power'!T64)</f>
        <v>#DIV/0!</v>
      </c>
      <c r="K64" s="76" t="e">
        <f>IF(Calcul!$F66="SA",'Sound Power'!BF64,'Sound Power'!U64)</f>
        <v>#DIV/0!</v>
      </c>
      <c r="L64" s="76" t="e">
        <f>IF(Calcul!$F66="SA",'Sound Power'!BG64,'Sound Power'!V64)</f>
        <v>#DIV/0!</v>
      </c>
      <c r="M64" s="76" t="e">
        <f>'Sound Power'!CI64</f>
        <v>#DIV/0!</v>
      </c>
      <c r="N64" s="76" t="e">
        <f>'Sound Power'!CJ64</f>
        <v>#DIV/0!</v>
      </c>
      <c r="O64" s="76" t="e">
        <f>'Sound Power'!CK64</f>
        <v>#DIV/0!</v>
      </c>
      <c r="P64" s="76" t="e">
        <f>'Sound Power'!CL64</f>
        <v>#DIV/0!</v>
      </c>
      <c r="Q64" s="76" t="e">
        <f>'Sound Power'!CM64</f>
        <v>#DIV/0!</v>
      </c>
      <c r="R64" s="76" t="e">
        <f>'Sound Power'!CN64</f>
        <v>#DIV/0!</v>
      </c>
      <c r="S64" s="76" t="e">
        <f>'Sound Power'!CO64</f>
        <v>#DIV/0!</v>
      </c>
      <c r="T64" s="76" t="e">
        <f>'Sound Power'!CP64</f>
        <v>#DIV/0!</v>
      </c>
      <c r="U64" s="73">
        <f t="shared" si="3"/>
        <v>0</v>
      </c>
      <c r="V64" s="73">
        <f t="shared" si="4"/>
        <v>0</v>
      </c>
      <c r="W64" s="76" t="e">
        <f>('ModelParams Lp'!B$4*10^'ModelParams Lp'!B$5*($U64/$V64)^'ModelParams Lp'!B$6)*3</f>
        <v>#DIV/0!</v>
      </c>
      <c r="X64" s="76" t="e">
        <f>('ModelParams Lp'!C$4*10^'ModelParams Lp'!C$5*($U64/$V64)^'ModelParams Lp'!C$6)*3</f>
        <v>#DIV/0!</v>
      </c>
      <c r="Y64" s="76" t="e">
        <f>('ModelParams Lp'!D$4*10^'ModelParams Lp'!D$5*($U64/$V64)^'ModelParams Lp'!D$6)*3</f>
        <v>#DIV/0!</v>
      </c>
      <c r="Z64" s="76" t="e">
        <f>('ModelParams Lp'!E$4*10^'ModelParams Lp'!E$5*($U64/$V64)^'ModelParams Lp'!E$6)*3</f>
        <v>#DIV/0!</v>
      </c>
      <c r="AA64" s="76" t="e">
        <f>('ModelParams Lp'!F$4*10^'ModelParams Lp'!F$5*($U64/$V64)^'ModelParams Lp'!F$6)*3</f>
        <v>#DIV/0!</v>
      </c>
      <c r="AB64" s="76" t="e">
        <f>('ModelParams Lp'!G$4*10^'ModelParams Lp'!G$5*($U64/$V64)^'ModelParams Lp'!G$6)*3</f>
        <v>#DIV/0!</v>
      </c>
      <c r="AC64" s="76" t="e">
        <f>('ModelParams Lp'!H$4*10^'ModelParams Lp'!H$5*($U64/$V64)^'ModelParams Lp'!H$6)*3</f>
        <v>#DIV/0!</v>
      </c>
      <c r="AD64" s="76" t="e">
        <f>('ModelParams Lp'!I$4*10^'ModelParams Lp'!I$5*($U64/$V64)^'ModelParams Lp'!I$6)*3</f>
        <v>#DIV/0!</v>
      </c>
      <c r="AE64" s="62" t="e">
        <f t="shared" si="5"/>
        <v>#DIV/0!</v>
      </c>
      <c r="AF64" s="62" t="e">
        <f>IF(AE64&lt;'ModelParams Lp'!$B$16,-1,IF(AE64&lt;'ModelParams Lp'!$C$16,0,IF(AE64&lt;'ModelParams Lp'!$D$16,1,IF(AE64&lt;'ModelParams Lp'!$E$16,2,IF(AE64&lt;'ModelParams Lp'!$F$16,3,IF(AE64&lt;'ModelParams Lp'!$G$16,4,IF(AE64&lt;'ModelParams Lp'!$H$16,5,6)))))))</f>
        <v>#DIV/0!</v>
      </c>
      <c r="AG64" s="76" t="e">
        <f ca="1">IF($AF64&gt;1,0,OFFSET('ModelParams Lp'!$C$12,0,-'Sound Pressure'!$AF64))</f>
        <v>#DIV/0!</v>
      </c>
      <c r="AH64" s="76" t="e">
        <f ca="1">IF($AF64&gt;2,0,OFFSET('ModelParams Lp'!$D$12,0,-'Sound Pressure'!$AF64))</f>
        <v>#DIV/0!</v>
      </c>
      <c r="AI64" s="76" t="e">
        <f ca="1">IF($AF64&gt;3,0,OFFSET('ModelParams Lp'!$E$12,0,-'Sound Pressure'!$AF64))</f>
        <v>#DIV/0!</v>
      </c>
      <c r="AJ64" s="76" t="e">
        <f ca="1">IF($AF64&gt;4,0,OFFSET('ModelParams Lp'!$F$12,0,-'Sound Pressure'!$AF64))</f>
        <v>#DIV/0!</v>
      </c>
      <c r="AK64" s="76" t="e">
        <f ca="1">IF($AF64&gt;3,0,OFFSET('ModelParams Lp'!$G$12,0,-'Sound Pressure'!$AF64))</f>
        <v>#DIV/0!</v>
      </c>
      <c r="AL64" s="76" t="e">
        <f ca="1">IF($AF64&gt;5,0,OFFSET('ModelParams Lp'!$H$12,0,-'Sound Pressure'!$AF64))</f>
        <v>#DIV/0!</v>
      </c>
      <c r="AM64" s="76" t="e">
        <f ca="1">IF($AF64&gt;6,0,OFFSET('ModelParams Lp'!$I$12,0,-'Sound Pressure'!$AF64))</f>
        <v>#DIV/0!</v>
      </c>
      <c r="AN64" s="76" t="e">
        <f ca="1">IF($AF64&gt;7,0,IF($AF$4&lt;0,3,OFFSET('ModelParams Lp'!$J$12,0,-'Sound Pressure'!$AF64)))</f>
        <v>#DIV/0!</v>
      </c>
      <c r="AO64" s="76" t="e">
        <f t="shared" si="25"/>
        <v>#DIV/0!</v>
      </c>
      <c r="AP64" s="76" t="e">
        <f t="shared" si="25"/>
        <v>#DIV/0!</v>
      </c>
      <c r="AQ64" s="76" t="e">
        <f t="shared" si="25"/>
        <v>#DIV/0!</v>
      </c>
      <c r="AR64" s="76" t="e">
        <f t="shared" si="25"/>
        <v>#DIV/0!</v>
      </c>
      <c r="AS64" s="76" t="e">
        <f t="shared" si="25"/>
        <v>#DIV/0!</v>
      </c>
      <c r="AT64" s="76" t="e">
        <f t="shared" si="25"/>
        <v>#DIV/0!</v>
      </c>
      <c r="AU64" s="76" t="e">
        <f t="shared" si="25"/>
        <v>#DIV/0!</v>
      </c>
      <c r="AV64" s="76" t="e">
        <f t="shared" si="25"/>
        <v>#DIV/0!</v>
      </c>
      <c r="AW64" s="76">
        <f>'ModelParams Lp'!B$22</f>
        <v>4</v>
      </c>
      <c r="AX64" s="76">
        <f>'ModelParams Lp'!C$22</f>
        <v>2</v>
      </c>
      <c r="AY64" s="76">
        <f>'ModelParams Lp'!D$22</f>
        <v>1</v>
      </c>
      <c r="AZ64" s="76">
        <f>'ModelParams Lp'!E$22</f>
        <v>0</v>
      </c>
      <c r="BA64" s="76">
        <f>'ModelParams Lp'!F$22</f>
        <v>0</v>
      </c>
      <c r="BB64" s="76">
        <f>'ModelParams Lp'!G$22</f>
        <v>0</v>
      </c>
      <c r="BC64" s="76">
        <f>'ModelParams Lp'!H$22</f>
        <v>0</v>
      </c>
      <c r="BD64" s="76">
        <f>'ModelParams Lp'!I$22</f>
        <v>0</v>
      </c>
      <c r="BE64" s="76" t="e">
        <f>-10*LOG(2/(4*PI()*2^2)+4/(0.163*(Calcul!$J69*Calcul!$K69)/VLOOKUP(Calcul!$H69,'ModelParams Lp'!$E$37:$F$39,2,0)))</f>
        <v>#N/A</v>
      </c>
      <c r="BF64" s="76" t="e">
        <f>-10*LOG(2/(4*PI()*2^2)+4/(0.163*(Calcul!$J69*Calcul!$K69)/VLOOKUP(Calcul!$H69,'ModelParams Lp'!$E$37:$F$39,2,0)))</f>
        <v>#N/A</v>
      </c>
      <c r="BG64" s="76" t="e">
        <f>-10*LOG(2/(4*PI()*2^2)+4/(0.163*(Calcul!$J69*Calcul!$K69)/VLOOKUP(Calcul!$H69,'ModelParams Lp'!$E$37:$F$39,2,0)))</f>
        <v>#N/A</v>
      </c>
      <c r="BH64" s="76" t="e">
        <f>-10*LOG(2/(4*PI()*2^2)+4/(0.163*(Calcul!$J69*Calcul!$K69)/VLOOKUP(Calcul!$H69,'ModelParams Lp'!$E$37:$F$39,2,0)))</f>
        <v>#N/A</v>
      </c>
      <c r="BI64" s="76" t="e">
        <f>-10*LOG(2/(4*PI()*2^2)+4/(0.163*(Calcul!$J69*Calcul!$K69)/VLOOKUP(Calcul!$H69,'ModelParams Lp'!$E$37:$F$39,2,0)))</f>
        <v>#N/A</v>
      </c>
      <c r="BJ64" s="76" t="e">
        <f>-10*LOG(2/(4*PI()*2^2)+4/(0.163*(Calcul!$J69*Calcul!$K69)/VLOOKUP(Calcul!$H69,'ModelParams Lp'!$E$37:$F$39,2,0)))</f>
        <v>#N/A</v>
      </c>
      <c r="BK64" s="76" t="e">
        <f>-10*LOG(2/(4*PI()*2^2)+4/(0.163*(Calcul!$J69*Calcul!$K69)/VLOOKUP(Calcul!$H69,'ModelParams Lp'!$E$37:$F$39,2,0)))</f>
        <v>#N/A</v>
      </c>
      <c r="BL64" s="76" t="e">
        <f>-10*LOG(2/(4*PI()*2^2)+4/(0.163*(Calcul!$J69*Calcul!$K69)/VLOOKUP(Calcul!$H69,'ModelParams Lp'!$E$37:$F$39,2,0)))</f>
        <v>#N/A</v>
      </c>
      <c r="BM64" s="76" t="e">
        <f>VLOOKUP(Calcul!$I69,'ModelParams Lp'!$D$28:$O$32,5,0)+BE64</f>
        <v>#N/A</v>
      </c>
      <c r="BN64" s="76" t="e">
        <f>VLOOKUP(Calcul!$I69,'ModelParams Lp'!$D$28:$O$32,6,0)+BF64</f>
        <v>#N/A</v>
      </c>
      <c r="BO64" s="76" t="e">
        <f>VLOOKUP(Calcul!$I69,'ModelParams Lp'!$D$28:$O$32,7,0)+BG64</f>
        <v>#N/A</v>
      </c>
      <c r="BP64" s="76" t="e">
        <f>VLOOKUP(Calcul!$I69,'ModelParams Lp'!$D$28:$O$32,8,0)+BH64</f>
        <v>#N/A</v>
      </c>
      <c r="BQ64" s="76" t="e">
        <f>VLOOKUP(Calcul!$I69,'ModelParams Lp'!$D$28:$O$32,9,0)+BI64</f>
        <v>#N/A</v>
      </c>
      <c r="BR64" s="76" t="e">
        <f>VLOOKUP(Calcul!$I69,'ModelParams Lp'!$D$28:$O$32,10,0)+BJ64</f>
        <v>#N/A</v>
      </c>
      <c r="BS64" s="76" t="e">
        <f>VLOOKUP(Calcul!$I69,'ModelParams Lp'!$D$28:$O$32,11,0)+BK64</f>
        <v>#N/A</v>
      </c>
      <c r="BT64" s="76" t="e">
        <f>VLOOKUP(Calcul!$I69,'ModelParams Lp'!$D$28:$O$32,12,0)+BL64</f>
        <v>#N/A</v>
      </c>
      <c r="BU64" s="75" t="e">
        <f t="shared" ca="1" si="7"/>
        <v>#DIV/0!</v>
      </c>
      <c r="BV64" s="75" t="e">
        <f t="shared" ca="1" si="8"/>
        <v>#DIV/0!</v>
      </c>
      <c r="BW64" s="75" t="e">
        <f t="shared" ca="1" si="9"/>
        <v>#DIV/0!</v>
      </c>
      <c r="BX64" s="75" t="e">
        <f t="shared" ca="1" si="10"/>
        <v>#DIV/0!</v>
      </c>
      <c r="BY64" s="75" t="e">
        <f t="shared" ca="1" si="11"/>
        <v>#DIV/0!</v>
      </c>
      <c r="BZ64" s="75" t="e">
        <f t="shared" ca="1" si="12"/>
        <v>#DIV/0!</v>
      </c>
      <c r="CA64" s="75" t="e">
        <f t="shared" ca="1" si="13"/>
        <v>#DIV/0!</v>
      </c>
      <c r="CB64" s="75" t="e">
        <f t="shared" ca="1" si="14"/>
        <v>#DIV/0!</v>
      </c>
      <c r="CC64" s="26" t="e">
        <f ca="1">10*LOG10(IF(BU64="",0,POWER(10,((BU64+'ModelParams Lw'!$O$4)/10))) +IF(BV64="",0,POWER(10,((BV64+'ModelParams Lw'!$P$4)/10))) +IF(BW64="",0,POWER(10,((BW64+'ModelParams Lw'!$Q$4)/10))) +IF(BX64="",0,POWER(10,((BX64+'ModelParams Lw'!$R$4)/10))) +IF(BY64="",0,POWER(10,((BY64+'ModelParams Lw'!$S$4)/10))) +IF(BZ64="",0,POWER(10,((BZ64+'ModelParams Lw'!$T$4)/10))) +IF(CA64="",0,POWER(10,((CA64+'ModelParams Lw'!$U$4)/10)))+IF(CB64="",0,POWER(10,((CB64+'ModelParams Lw'!$V$4)/10))))</f>
        <v>#DIV/0!</v>
      </c>
      <c r="CD64" s="26" t="e">
        <f t="shared" ca="1" si="15"/>
        <v>#DIV/0!</v>
      </c>
      <c r="CE64" s="26" t="e">
        <f ca="1">(BU64-'ModelParams Lw'!O$10)/'ModelParams Lw'!O$11</f>
        <v>#DIV/0!</v>
      </c>
      <c r="CF64" s="26" t="e">
        <f ca="1">(BV64-'ModelParams Lw'!P$10)/'ModelParams Lw'!P$11</f>
        <v>#DIV/0!</v>
      </c>
      <c r="CG64" s="26" t="e">
        <f ca="1">(BW64-'ModelParams Lw'!Q$10)/'ModelParams Lw'!Q$11</f>
        <v>#DIV/0!</v>
      </c>
      <c r="CH64" s="26" t="e">
        <f ca="1">(BX64-'ModelParams Lw'!R$10)/'ModelParams Lw'!R$11</f>
        <v>#DIV/0!</v>
      </c>
      <c r="CI64" s="26" t="e">
        <f ca="1">(BY64-'ModelParams Lw'!S$10)/'ModelParams Lw'!S$11</f>
        <v>#DIV/0!</v>
      </c>
      <c r="CJ64" s="26" t="e">
        <f ca="1">(BZ64-'ModelParams Lw'!T$10)/'ModelParams Lw'!T$11</f>
        <v>#DIV/0!</v>
      </c>
      <c r="CK64" s="26" t="e">
        <f ca="1">(CA64-'ModelParams Lw'!U$10)/'ModelParams Lw'!U$11</f>
        <v>#DIV/0!</v>
      </c>
      <c r="CL64" s="26" t="e">
        <f ca="1">(CB64-'ModelParams Lw'!V$10)/'ModelParams Lw'!V$11</f>
        <v>#DIV/0!</v>
      </c>
      <c r="CM64" s="75" t="e">
        <f t="shared" si="16"/>
        <v>#DIV/0!</v>
      </c>
      <c r="CN64" s="75" t="e">
        <f t="shared" si="17"/>
        <v>#DIV/0!</v>
      </c>
      <c r="CO64" s="75" t="e">
        <f t="shared" si="23"/>
        <v>#DIV/0!</v>
      </c>
      <c r="CP64" s="75" t="e">
        <f t="shared" si="18"/>
        <v>#DIV/0!</v>
      </c>
      <c r="CQ64" s="75" t="e">
        <f t="shared" si="19"/>
        <v>#DIV/0!</v>
      </c>
      <c r="CR64" s="75" t="e">
        <f t="shared" si="20"/>
        <v>#DIV/0!</v>
      </c>
      <c r="CS64" s="75" t="e">
        <f t="shared" si="21"/>
        <v>#DIV/0!</v>
      </c>
      <c r="CT64" s="75" t="e">
        <f t="shared" si="22"/>
        <v>#DIV/0!</v>
      </c>
      <c r="CU64" s="26" t="e">
        <f>10*LOG10(IF(CM64="",0,POWER(10,((CM64+'ModelParams Lw'!$O$4)/10))) +IF(CN64="",0,POWER(10,((CN64+'ModelParams Lw'!$P$4)/10))) +IF(CO64="",0,POWER(10,((CO64+'ModelParams Lw'!$Q$4)/10))) +IF(CP64="",0,POWER(10,((CP64+'ModelParams Lw'!$R$4)/10))) +IF(CQ64="",0,POWER(10,((CQ64+'ModelParams Lw'!$S$4)/10))) +IF(CR64="",0,POWER(10,((CR64+'ModelParams Lw'!$T$4)/10))) +IF(CS64="",0,POWER(10,((CS64+'ModelParams Lw'!$U$4)/10)))+IF(CT64="",0,POWER(10,((CT64+'ModelParams Lw'!$V$4)/10))))</f>
        <v>#DIV/0!</v>
      </c>
      <c r="CV64" s="26" t="e">
        <f t="shared" si="24"/>
        <v>#DIV/0!</v>
      </c>
      <c r="CW64" s="26" t="e">
        <f>(CM64-'ModelParams Lw'!O$10)/'ModelParams Lw'!O$11</f>
        <v>#DIV/0!</v>
      </c>
      <c r="CX64" s="26" t="e">
        <f>(CN64-'ModelParams Lw'!P$10)/'ModelParams Lw'!P$11</f>
        <v>#DIV/0!</v>
      </c>
      <c r="CY64" s="26" t="e">
        <f>(CO64-'ModelParams Lw'!Q$10)/'ModelParams Lw'!Q$11</f>
        <v>#DIV/0!</v>
      </c>
      <c r="CZ64" s="26" t="e">
        <f>(CP64-'ModelParams Lw'!R$10)/'ModelParams Lw'!R$11</f>
        <v>#DIV/0!</v>
      </c>
      <c r="DA64" s="26" t="e">
        <f>(CQ64-'ModelParams Lw'!S$10)/'ModelParams Lw'!S$11</f>
        <v>#DIV/0!</v>
      </c>
      <c r="DB64" s="26" t="e">
        <f>(CR64-'ModelParams Lw'!T$10)/'ModelParams Lw'!T$11</f>
        <v>#DIV/0!</v>
      </c>
      <c r="DC64" s="26" t="e">
        <f>(CS64-'ModelParams Lw'!U$10)/'ModelParams Lw'!U$11</f>
        <v>#DIV/0!</v>
      </c>
      <c r="DD64" s="26" t="e">
        <f>(CT64-'ModelParams Lw'!V$10)/'ModelParams Lw'!V$11</f>
        <v>#DIV/0!</v>
      </c>
    </row>
    <row r="65" spans="1:108" x14ac:dyDescent="0.25">
      <c r="A65" s="13">
        <f>'Sound Power'!B65</f>
        <v>0</v>
      </c>
      <c r="B65" s="13">
        <f>'Sound Power'!D65</f>
        <v>0</v>
      </c>
      <c r="C65" s="13">
        <f>'Sound Power'!E65</f>
        <v>0</v>
      </c>
      <c r="D65" s="13">
        <f>'Sound Power'!F65</f>
        <v>0</v>
      </c>
      <c r="E65" s="76" t="e">
        <f>IF(Calcul!$F67="SA",'Sound Power'!AZ65,'Sound Power'!O65)</f>
        <v>#DIV/0!</v>
      </c>
      <c r="F65" s="76" t="e">
        <f>IF(Calcul!$F67="SA",'Sound Power'!BA65,'Sound Power'!P65)</f>
        <v>#DIV/0!</v>
      </c>
      <c r="G65" s="76" t="e">
        <f>IF(Calcul!$F67="SA",'Sound Power'!BB65,'Sound Power'!Q65)</f>
        <v>#DIV/0!</v>
      </c>
      <c r="H65" s="76" t="e">
        <f>IF(Calcul!$F67="SA",'Sound Power'!BC65,'Sound Power'!R65)</f>
        <v>#DIV/0!</v>
      </c>
      <c r="I65" s="76" t="e">
        <f>IF(Calcul!$F67="SA",'Sound Power'!BD65,'Sound Power'!S65)</f>
        <v>#DIV/0!</v>
      </c>
      <c r="J65" s="76" t="e">
        <f>IF(Calcul!$F67="SA",'Sound Power'!BE65,'Sound Power'!T65)</f>
        <v>#DIV/0!</v>
      </c>
      <c r="K65" s="76" t="e">
        <f>IF(Calcul!$F67="SA",'Sound Power'!BF65,'Sound Power'!U65)</f>
        <v>#DIV/0!</v>
      </c>
      <c r="L65" s="76" t="e">
        <f>IF(Calcul!$F67="SA",'Sound Power'!BG65,'Sound Power'!V65)</f>
        <v>#DIV/0!</v>
      </c>
      <c r="M65" s="76" t="e">
        <f>'Sound Power'!CI65</f>
        <v>#DIV/0!</v>
      </c>
      <c r="N65" s="76" t="e">
        <f>'Sound Power'!CJ65</f>
        <v>#DIV/0!</v>
      </c>
      <c r="O65" s="76" t="e">
        <f>'Sound Power'!CK65</f>
        <v>#DIV/0!</v>
      </c>
      <c r="P65" s="76" t="e">
        <f>'Sound Power'!CL65</f>
        <v>#DIV/0!</v>
      </c>
      <c r="Q65" s="76" t="e">
        <f>'Sound Power'!CM65</f>
        <v>#DIV/0!</v>
      </c>
      <c r="R65" s="76" t="e">
        <f>'Sound Power'!CN65</f>
        <v>#DIV/0!</v>
      </c>
      <c r="S65" s="76" t="e">
        <f>'Sound Power'!CO65</f>
        <v>#DIV/0!</v>
      </c>
      <c r="T65" s="76" t="e">
        <f>'Sound Power'!CP65</f>
        <v>#DIV/0!</v>
      </c>
      <c r="U65" s="73">
        <f t="shared" si="3"/>
        <v>0</v>
      </c>
      <c r="V65" s="73">
        <f t="shared" si="4"/>
        <v>0</v>
      </c>
      <c r="W65" s="76" t="e">
        <f>('ModelParams Lp'!B$4*10^'ModelParams Lp'!B$5*($U65/$V65)^'ModelParams Lp'!B$6)*3</f>
        <v>#DIV/0!</v>
      </c>
      <c r="X65" s="76" t="e">
        <f>('ModelParams Lp'!C$4*10^'ModelParams Lp'!C$5*($U65/$V65)^'ModelParams Lp'!C$6)*3</f>
        <v>#DIV/0!</v>
      </c>
      <c r="Y65" s="76" t="e">
        <f>('ModelParams Lp'!D$4*10^'ModelParams Lp'!D$5*($U65/$V65)^'ModelParams Lp'!D$6)*3</f>
        <v>#DIV/0!</v>
      </c>
      <c r="Z65" s="76" t="e">
        <f>('ModelParams Lp'!E$4*10^'ModelParams Lp'!E$5*($U65/$V65)^'ModelParams Lp'!E$6)*3</f>
        <v>#DIV/0!</v>
      </c>
      <c r="AA65" s="76" t="e">
        <f>('ModelParams Lp'!F$4*10^'ModelParams Lp'!F$5*($U65/$V65)^'ModelParams Lp'!F$6)*3</f>
        <v>#DIV/0!</v>
      </c>
      <c r="AB65" s="76" t="e">
        <f>('ModelParams Lp'!G$4*10^'ModelParams Lp'!G$5*($U65/$V65)^'ModelParams Lp'!G$6)*3</f>
        <v>#DIV/0!</v>
      </c>
      <c r="AC65" s="76" t="e">
        <f>('ModelParams Lp'!H$4*10^'ModelParams Lp'!H$5*($U65/$V65)^'ModelParams Lp'!H$6)*3</f>
        <v>#DIV/0!</v>
      </c>
      <c r="AD65" s="76" t="e">
        <f>('ModelParams Lp'!I$4*10^'ModelParams Lp'!I$5*($U65/$V65)^'ModelParams Lp'!I$6)*3</f>
        <v>#DIV/0!</v>
      </c>
      <c r="AE65" s="62" t="e">
        <f t="shared" si="5"/>
        <v>#DIV/0!</v>
      </c>
      <c r="AF65" s="62" t="e">
        <f>IF(AE65&lt;'ModelParams Lp'!$B$16,-1,IF(AE65&lt;'ModelParams Lp'!$C$16,0,IF(AE65&lt;'ModelParams Lp'!$D$16,1,IF(AE65&lt;'ModelParams Lp'!$E$16,2,IF(AE65&lt;'ModelParams Lp'!$F$16,3,IF(AE65&lt;'ModelParams Lp'!$G$16,4,IF(AE65&lt;'ModelParams Lp'!$H$16,5,6)))))))</f>
        <v>#DIV/0!</v>
      </c>
      <c r="AG65" s="76" t="e">
        <f ca="1">IF($AF65&gt;1,0,OFFSET('ModelParams Lp'!$C$12,0,-'Sound Pressure'!$AF65))</f>
        <v>#DIV/0!</v>
      </c>
      <c r="AH65" s="76" t="e">
        <f ca="1">IF($AF65&gt;2,0,OFFSET('ModelParams Lp'!$D$12,0,-'Sound Pressure'!$AF65))</f>
        <v>#DIV/0!</v>
      </c>
      <c r="AI65" s="76" t="e">
        <f ca="1">IF($AF65&gt;3,0,OFFSET('ModelParams Lp'!$E$12,0,-'Sound Pressure'!$AF65))</f>
        <v>#DIV/0!</v>
      </c>
      <c r="AJ65" s="76" t="e">
        <f ca="1">IF($AF65&gt;4,0,OFFSET('ModelParams Lp'!$F$12,0,-'Sound Pressure'!$AF65))</f>
        <v>#DIV/0!</v>
      </c>
      <c r="AK65" s="76" t="e">
        <f ca="1">IF($AF65&gt;3,0,OFFSET('ModelParams Lp'!$G$12,0,-'Sound Pressure'!$AF65))</f>
        <v>#DIV/0!</v>
      </c>
      <c r="AL65" s="76" t="e">
        <f ca="1">IF($AF65&gt;5,0,OFFSET('ModelParams Lp'!$H$12,0,-'Sound Pressure'!$AF65))</f>
        <v>#DIV/0!</v>
      </c>
      <c r="AM65" s="76" t="e">
        <f ca="1">IF($AF65&gt;6,0,OFFSET('ModelParams Lp'!$I$12,0,-'Sound Pressure'!$AF65))</f>
        <v>#DIV/0!</v>
      </c>
      <c r="AN65" s="76" t="e">
        <f ca="1">IF($AF65&gt;7,0,IF($AF$4&lt;0,3,OFFSET('ModelParams Lp'!$J$12,0,-'Sound Pressure'!$AF65)))</f>
        <v>#DIV/0!</v>
      </c>
      <c r="AO65" s="76" t="e">
        <f t="shared" si="25"/>
        <v>#DIV/0!</v>
      </c>
      <c r="AP65" s="76" t="e">
        <f t="shared" si="25"/>
        <v>#DIV/0!</v>
      </c>
      <c r="AQ65" s="76" t="e">
        <f t="shared" si="25"/>
        <v>#DIV/0!</v>
      </c>
      <c r="AR65" s="76" t="e">
        <f t="shared" si="25"/>
        <v>#DIV/0!</v>
      </c>
      <c r="AS65" s="76" t="e">
        <f t="shared" si="25"/>
        <v>#DIV/0!</v>
      </c>
      <c r="AT65" s="76" t="e">
        <f t="shared" si="25"/>
        <v>#DIV/0!</v>
      </c>
      <c r="AU65" s="76" t="e">
        <f t="shared" si="25"/>
        <v>#DIV/0!</v>
      </c>
      <c r="AV65" s="76" t="e">
        <f t="shared" si="25"/>
        <v>#DIV/0!</v>
      </c>
      <c r="AW65" s="76">
        <f>'ModelParams Lp'!B$22</f>
        <v>4</v>
      </c>
      <c r="AX65" s="76">
        <f>'ModelParams Lp'!C$22</f>
        <v>2</v>
      </c>
      <c r="AY65" s="76">
        <f>'ModelParams Lp'!D$22</f>
        <v>1</v>
      </c>
      <c r="AZ65" s="76">
        <f>'ModelParams Lp'!E$22</f>
        <v>0</v>
      </c>
      <c r="BA65" s="76">
        <f>'ModelParams Lp'!F$22</f>
        <v>0</v>
      </c>
      <c r="BB65" s="76">
        <f>'ModelParams Lp'!G$22</f>
        <v>0</v>
      </c>
      <c r="BC65" s="76">
        <f>'ModelParams Lp'!H$22</f>
        <v>0</v>
      </c>
      <c r="BD65" s="76">
        <f>'ModelParams Lp'!I$22</f>
        <v>0</v>
      </c>
      <c r="BE65" s="76" t="e">
        <f>-10*LOG(2/(4*PI()*2^2)+4/(0.163*(Calcul!$J70*Calcul!$K70)/VLOOKUP(Calcul!$H70,'ModelParams Lp'!$E$37:$F$39,2,0)))</f>
        <v>#N/A</v>
      </c>
      <c r="BF65" s="76" t="e">
        <f>-10*LOG(2/(4*PI()*2^2)+4/(0.163*(Calcul!$J70*Calcul!$K70)/VLOOKUP(Calcul!$H70,'ModelParams Lp'!$E$37:$F$39,2,0)))</f>
        <v>#N/A</v>
      </c>
      <c r="BG65" s="76" t="e">
        <f>-10*LOG(2/(4*PI()*2^2)+4/(0.163*(Calcul!$J70*Calcul!$K70)/VLOOKUP(Calcul!$H70,'ModelParams Lp'!$E$37:$F$39,2,0)))</f>
        <v>#N/A</v>
      </c>
      <c r="BH65" s="76" t="e">
        <f>-10*LOG(2/(4*PI()*2^2)+4/(0.163*(Calcul!$J70*Calcul!$K70)/VLOOKUP(Calcul!$H70,'ModelParams Lp'!$E$37:$F$39,2,0)))</f>
        <v>#N/A</v>
      </c>
      <c r="BI65" s="76" t="e">
        <f>-10*LOG(2/(4*PI()*2^2)+4/(0.163*(Calcul!$J70*Calcul!$K70)/VLOOKUP(Calcul!$H70,'ModelParams Lp'!$E$37:$F$39,2,0)))</f>
        <v>#N/A</v>
      </c>
      <c r="BJ65" s="76" t="e">
        <f>-10*LOG(2/(4*PI()*2^2)+4/(0.163*(Calcul!$J70*Calcul!$K70)/VLOOKUP(Calcul!$H70,'ModelParams Lp'!$E$37:$F$39,2,0)))</f>
        <v>#N/A</v>
      </c>
      <c r="BK65" s="76" t="e">
        <f>-10*LOG(2/(4*PI()*2^2)+4/(0.163*(Calcul!$J70*Calcul!$K70)/VLOOKUP(Calcul!$H70,'ModelParams Lp'!$E$37:$F$39,2,0)))</f>
        <v>#N/A</v>
      </c>
      <c r="BL65" s="76" t="e">
        <f>-10*LOG(2/(4*PI()*2^2)+4/(0.163*(Calcul!$J70*Calcul!$K70)/VLOOKUP(Calcul!$H70,'ModelParams Lp'!$E$37:$F$39,2,0)))</f>
        <v>#N/A</v>
      </c>
      <c r="BM65" s="76" t="e">
        <f>VLOOKUP(Calcul!$I70,'ModelParams Lp'!$D$28:$O$32,5,0)+BE65</f>
        <v>#N/A</v>
      </c>
      <c r="BN65" s="76" t="e">
        <f>VLOOKUP(Calcul!$I70,'ModelParams Lp'!$D$28:$O$32,6,0)+BF65</f>
        <v>#N/A</v>
      </c>
      <c r="BO65" s="76" t="e">
        <f>VLOOKUP(Calcul!$I70,'ModelParams Lp'!$D$28:$O$32,7,0)+BG65</f>
        <v>#N/A</v>
      </c>
      <c r="BP65" s="76" t="e">
        <f>VLOOKUP(Calcul!$I70,'ModelParams Lp'!$D$28:$O$32,8,0)+BH65</f>
        <v>#N/A</v>
      </c>
      <c r="BQ65" s="76" t="e">
        <f>VLOOKUP(Calcul!$I70,'ModelParams Lp'!$D$28:$O$32,9,0)+BI65</f>
        <v>#N/A</v>
      </c>
      <c r="BR65" s="76" t="e">
        <f>VLOOKUP(Calcul!$I70,'ModelParams Lp'!$D$28:$O$32,10,0)+BJ65</f>
        <v>#N/A</v>
      </c>
      <c r="BS65" s="76" t="e">
        <f>VLOOKUP(Calcul!$I70,'ModelParams Lp'!$D$28:$O$32,11,0)+BK65</f>
        <v>#N/A</v>
      </c>
      <c r="BT65" s="76" t="e">
        <f>VLOOKUP(Calcul!$I70,'ModelParams Lp'!$D$28:$O$32,12,0)+BL65</f>
        <v>#N/A</v>
      </c>
      <c r="BU65" s="75" t="e">
        <f t="shared" ca="1" si="7"/>
        <v>#DIV/0!</v>
      </c>
      <c r="BV65" s="75" t="e">
        <f t="shared" ca="1" si="8"/>
        <v>#DIV/0!</v>
      </c>
      <c r="BW65" s="75" t="e">
        <f t="shared" ca="1" si="9"/>
        <v>#DIV/0!</v>
      </c>
      <c r="BX65" s="75" t="e">
        <f t="shared" ca="1" si="10"/>
        <v>#DIV/0!</v>
      </c>
      <c r="BY65" s="75" t="e">
        <f t="shared" ca="1" si="11"/>
        <v>#DIV/0!</v>
      </c>
      <c r="BZ65" s="75" t="e">
        <f t="shared" ca="1" si="12"/>
        <v>#DIV/0!</v>
      </c>
      <c r="CA65" s="75" t="e">
        <f t="shared" ca="1" si="13"/>
        <v>#DIV/0!</v>
      </c>
      <c r="CB65" s="75" t="e">
        <f t="shared" ca="1" si="14"/>
        <v>#DIV/0!</v>
      </c>
      <c r="CC65" s="26" t="e">
        <f ca="1">10*LOG10(IF(BU65="",0,POWER(10,((BU65+'ModelParams Lw'!$O$4)/10))) +IF(BV65="",0,POWER(10,((BV65+'ModelParams Lw'!$P$4)/10))) +IF(BW65="",0,POWER(10,((BW65+'ModelParams Lw'!$Q$4)/10))) +IF(BX65="",0,POWER(10,((BX65+'ModelParams Lw'!$R$4)/10))) +IF(BY65="",0,POWER(10,((BY65+'ModelParams Lw'!$S$4)/10))) +IF(BZ65="",0,POWER(10,((BZ65+'ModelParams Lw'!$T$4)/10))) +IF(CA65="",0,POWER(10,((CA65+'ModelParams Lw'!$U$4)/10)))+IF(CB65="",0,POWER(10,((CB65+'ModelParams Lw'!$V$4)/10))))</f>
        <v>#DIV/0!</v>
      </c>
      <c r="CD65" s="26" t="e">
        <f t="shared" ca="1" si="15"/>
        <v>#DIV/0!</v>
      </c>
      <c r="CE65" s="26" t="e">
        <f ca="1">(BU65-'ModelParams Lw'!O$10)/'ModelParams Lw'!O$11</f>
        <v>#DIV/0!</v>
      </c>
      <c r="CF65" s="26" t="e">
        <f ca="1">(BV65-'ModelParams Lw'!P$10)/'ModelParams Lw'!P$11</f>
        <v>#DIV/0!</v>
      </c>
      <c r="CG65" s="26" t="e">
        <f ca="1">(BW65-'ModelParams Lw'!Q$10)/'ModelParams Lw'!Q$11</f>
        <v>#DIV/0!</v>
      </c>
      <c r="CH65" s="26" t="e">
        <f ca="1">(BX65-'ModelParams Lw'!R$10)/'ModelParams Lw'!R$11</f>
        <v>#DIV/0!</v>
      </c>
      <c r="CI65" s="26" t="e">
        <f ca="1">(BY65-'ModelParams Lw'!S$10)/'ModelParams Lw'!S$11</f>
        <v>#DIV/0!</v>
      </c>
      <c r="CJ65" s="26" t="e">
        <f ca="1">(BZ65-'ModelParams Lw'!T$10)/'ModelParams Lw'!T$11</f>
        <v>#DIV/0!</v>
      </c>
      <c r="CK65" s="26" t="e">
        <f ca="1">(CA65-'ModelParams Lw'!U$10)/'ModelParams Lw'!U$11</f>
        <v>#DIV/0!</v>
      </c>
      <c r="CL65" s="26" t="e">
        <f ca="1">(CB65-'ModelParams Lw'!V$10)/'ModelParams Lw'!V$11</f>
        <v>#DIV/0!</v>
      </c>
      <c r="CM65" s="75" t="e">
        <f t="shared" si="16"/>
        <v>#DIV/0!</v>
      </c>
      <c r="CN65" s="75" t="e">
        <f t="shared" si="17"/>
        <v>#DIV/0!</v>
      </c>
      <c r="CO65" s="75" t="e">
        <f t="shared" si="23"/>
        <v>#DIV/0!</v>
      </c>
      <c r="CP65" s="75" t="e">
        <f t="shared" si="18"/>
        <v>#DIV/0!</v>
      </c>
      <c r="CQ65" s="75" t="e">
        <f t="shared" si="19"/>
        <v>#DIV/0!</v>
      </c>
      <c r="CR65" s="75" t="e">
        <f t="shared" si="20"/>
        <v>#DIV/0!</v>
      </c>
      <c r="CS65" s="75" t="e">
        <f t="shared" si="21"/>
        <v>#DIV/0!</v>
      </c>
      <c r="CT65" s="75" t="e">
        <f t="shared" si="22"/>
        <v>#DIV/0!</v>
      </c>
      <c r="CU65" s="26" t="e">
        <f>10*LOG10(IF(CM65="",0,POWER(10,((CM65+'ModelParams Lw'!$O$4)/10))) +IF(CN65="",0,POWER(10,((CN65+'ModelParams Lw'!$P$4)/10))) +IF(CO65="",0,POWER(10,((CO65+'ModelParams Lw'!$Q$4)/10))) +IF(CP65="",0,POWER(10,((CP65+'ModelParams Lw'!$R$4)/10))) +IF(CQ65="",0,POWER(10,((CQ65+'ModelParams Lw'!$S$4)/10))) +IF(CR65="",0,POWER(10,((CR65+'ModelParams Lw'!$T$4)/10))) +IF(CS65="",0,POWER(10,((CS65+'ModelParams Lw'!$U$4)/10)))+IF(CT65="",0,POWER(10,((CT65+'ModelParams Lw'!$V$4)/10))))</f>
        <v>#DIV/0!</v>
      </c>
      <c r="CV65" s="26" t="e">
        <f t="shared" si="24"/>
        <v>#DIV/0!</v>
      </c>
      <c r="CW65" s="26" t="e">
        <f>(CM65-'ModelParams Lw'!O$10)/'ModelParams Lw'!O$11</f>
        <v>#DIV/0!</v>
      </c>
      <c r="CX65" s="26" t="e">
        <f>(CN65-'ModelParams Lw'!P$10)/'ModelParams Lw'!P$11</f>
        <v>#DIV/0!</v>
      </c>
      <c r="CY65" s="26" t="e">
        <f>(CO65-'ModelParams Lw'!Q$10)/'ModelParams Lw'!Q$11</f>
        <v>#DIV/0!</v>
      </c>
      <c r="CZ65" s="26" t="e">
        <f>(CP65-'ModelParams Lw'!R$10)/'ModelParams Lw'!R$11</f>
        <v>#DIV/0!</v>
      </c>
      <c r="DA65" s="26" t="e">
        <f>(CQ65-'ModelParams Lw'!S$10)/'ModelParams Lw'!S$11</f>
        <v>#DIV/0!</v>
      </c>
      <c r="DB65" s="26" t="e">
        <f>(CR65-'ModelParams Lw'!T$10)/'ModelParams Lw'!T$11</f>
        <v>#DIV/0!</v>
      </c>
      <c r="DC65" s="26" t="e">
        <f>(CS65-'ModelParams Lw'!U$10)/'ModelParams Lw'!U$11</f>
        <v>#DIV/0!</v>
      </c>
      <c r="DD65" s="26" t="e">
        <f>(CT65-'ModelParams Lw'!V$10)/'ModelParams Lw'!V$11</f>
        <v>#DIV/0!</v>
      </c>
    </row>
    <row r="66" spans="1:108" x14ac:dyDescent="0.25">
      <c r="A66" s="13">
        <f>'Sound Power'!B66</f>
        <v>0</v>
      </c>
      <c r="B66" s="13">
        <f>'Sound Power'!D66</f>
        <v>0</v>
      </c>
      <c r="C66" s="13">
        <f>'Sound Power'!E66</f>
        <v>0</v>
      </c>
      <c r="D66" s="13">
        <f>'Sound Power'!F66</f>
        <v>0</v>
      </c>
      <c r="E66" s="76" t="e">
        <f>IF(Calcul!$F68="SA",'Sound Power'!AZ66,'Sound Power'!O66)</f>
        <v>#DIV/0!</v>
      </c>
      <c r="F66" s="76" t="e">
        <f>IF(Calcul!$F68="SA",'Sound Power'!BA66,'Sound Power'!P66)</f>
        <v>#DIV/0!</v>
      </c>
      <c r="G66" s="76" t="e">
        <f>IF(Calcul!$F68="SA",'Sound Power'!BB66,'Sound Power'!Q66)</f>
        <v>#DIV/0!</v>
      </c>
      <c r="H66" s="76" t="e">
        <f>IF(Calcul!$F68="SA",'Sound Power'!BC66,'Sound Power'!R66)</f>
        <v>#DIV/0!</v>
      </c>
      <c r="I66" s="76" t="e">
        <f>IF(Calcul!$F68="SA",'Sound Power'!BD66,'Sound Power'!S66)</f>
        <v>#DIV/0!</v>
      </c>
      <c r="J66" s="76" t="e">
        <f>IF(Calcul!$F68="SA",'Sound Power'!BE66,'Sound Power'!T66)</f>
        <v>#DIV/0!</v>
      </c>
      <c r="K66" s="76" t="e">
        <f>IF(Calcul!$F68="SA",'Sound Power'!BF66,'Sound Power'!U66)</f>
        <v>#DIV/0!</v>
      </c>
      <c r="L66" s="76" t="e">
        <f>IF(Calcul!$F68="SA",'Sound Power'!BG66,'Sound Power'!V66)</f>
        <v>#DIV/0!</v>
      </c>
      <c r="M66" s="76" t="e">
        <f>'Sound Power'!CI66</f>
        <v>#DIV/0!</v>
      </c>
      <c r="N66" s="76" t="e">
        <f>'Sound Power'!CJ66</f>
        <v>#DIV/0!</v>
      </c>
      <c r="O66" s="76" t="e">
        <f>'Sound Power'!CK66</f>
        <v>#DIV/0!</v>
      </c>
      <c r="P66" s="76" t="e">
        <f>'Sound Power'!CL66</f>
        <v>#DIV/0!</v>
      </c>
      <c r="Q66" s="76" t="e">
        <f>'Sound Power'!CM66</f>
        <v>#DIV/0!</v>
      </c>
      <c r="R66" s="76" t="e">
        <f>'Sound Power'!CN66</f>
        <v>#DIV/0!</v>
      </c>
      <c r="S66" s="76" t="e">
        <f>'Sound Power'!CO66</f>
        <v>#DIV/0!</v>
      </c>
      <c r="T66" s="76" t="e">
        <f>'Sound Power'!CP66</f>
        <v>#DIV/0!</v>
      </c>
      <c r="U66" s="73">
        <f t="shared" si="3"/>
        <v>0</v>
      </c>
      <c r="V66" s="73">
        <f t="shared" si="4"/>
        <v>0</v>
      </c>
      <c r="W66" s="76" t="e">
        <f>('ModelParams Lp'!B$4*10^'ModelParams Lp'!B$5*($U66/$V66)^'ModelParams Lp'!B$6)*3</f>
        <v>#DIV/0!</v>
      </c>
      <c r="X66" s="76" t="e">
        <f>('ModelParams Lp'!C$4*10^'ModelParams Lp'!C$5*($U66/$V66)^'ModelParams Lp'!C$6)*3</f>
        <v>#DIV/0!</v>
      </c>
      <c r="Y66" s="76" t="e">
        <f>('ModelParams Lp'!D$4*10^'ModelParams Lp'!D$5*($U66/$V66)^'ModelParams Lp'!D$6)*3</f>
        <v>#DIV/0!</v>
      </c>
      <c r="Z66" s="76" t="e">
        <f>('ModelParams Lp'!E$4*10^'ModelParams Lp'!E$5*($U66/$V66)^'ModelParams Lp'!E$6)*3</f>
        <v>#DIV/0!</v>
      </c>
      <c r="AA66" s="76" t="e">
        <f>('ModelParams Lp'!F$4*10^'ModelParams Lp'!F$5*($U66/$V66)^'ModelParams Lp'!F$6)*3</f>
        <v>#DIV/0!</v>
      </c>
      <c r="AB66" s="76" t="e">
        <f>('ModelParams Lp'!G$4*10^'ModelParams Lp'!G$5*($U66/$V66)^'ModelParams Lp'!G$6)*3</f>
        <v>#DIV/0!</v>
      </c>
      <c r="AC66" s="76" t="e">
        <f>('ModelParams Lp'!H$4*10^'ModelParams Lp'!H$5*($U66/$V66)^'ModelParams Lp'!H$6)*3</f>
        <v>#DIV/0!</v>
      </c>
      <c r="AD66" s="76" t="e">
        <f>('ModelParams Lp'!I$4*10^'ModelParams Lp'!I$5*($U66/$V66)^'ModelParams Lp'!I$6)*3</f>
        <v>#DIV/0!</v>
      </c>
      <c r="AE66" s="62" t="e">
        <f t="shared" si="5"/>
        <v>#DIV/0!</v>
      </c>
      <c r="AF66" s="62" t="e">
        <f>IF(AE66&lt;'ModelParams Lp'!$B$16,-1,IF(AE66&lt;'ModelParams Lp'!$C$16,0,IF(AE66&lt;'ModelParams Lp'!$D$16,1,IF(AE66&lt;'ModelParams Lp'!$E$16,2,IF(AE66&lt;'ModelParams Lp'!$F$16,3,IF(AE66&lt;'ModelParams Lp'!$G$16,4,IF(AE66&lt;'ModelParams Lp'!$H$16,5,6)))))))</f>
        <v>#DIV/0!</v>
      </c>
      <c r="AG66" s="76" t="e">
        <f ca="1">IF($AF66&gt;1,0,OFFSET('ModelParams Lp'!$C$12,0,-'Sound Pressure'!$AF66))</f>
        <v>#DIV/0!</v>
      </c>
      <c r="AH66" s="76" t="e">
        <f ca="1">IF($AF66&gt;2,0,OFFSET('ModelParams Lp'!$D$12,0,-'Sound Pressure'!$AF66))</f>
        <v>#DIV/0!</v>
      </c>
      <c r="AI66" s="76" t="e">
        <f ca="1">IF($AF66&gt;3,0,OFFSET('ModelParams Lp'!$E$12,0,-'Sound Pressure'!$AF66))</f>
        <v>#DIV/0!</v>
      </c>
      <c r="AJ66" s="76" t="e">
        <f ca="1">IF($AF66&gt;4,0,OFFSET('ModelParams Lp'!$F$12,0,-'Sound Pressure'!$AF66))</f>
        <v>#DIV/0!</v>
      </c>
      <c r="AK66" s="76" t="e">
        <f ca="1">IF($AF66&gt;3,0,OFFSET('ModelParams Lp'!$G$12,0,-'Sound Pressure'!$AF66))</f>
        <v>#DIV/0!</v>
      </c>
      <c r="AL66" s="76" t="e">
        <f ca="1">IF($AF66&gt;5,0,OFFSET('ModelParams Lp'!$H$12,0,-'Sound Pressure'!$AF66))</f>
        <v>#DIV/0!</v>
      </c>
      <c r="AM66" s="76" t="e">
        <f ca="1">IF($AF66&gt;6,0,OFFSET('ModelParams Lp'!$I$12,0,-'Sound Pressure'!$AF66))</f>
        <v>#DIV/0!</v>
      </c>
      <c r="AN66" s="76" t="e">
        <f ca="1">IF($AF66&gt;7,0,IF($AF$4&lt;0,3,OFFSET('ModelParams Lp'!$J$12,0,-'Sound Pressure'!$AF66)))</f>
        <v>#DIV/0!</v>
      </c>
      <c r="AO66" s="76" t="e">
        <f t="shared" si="25"/>
        <v>#DIV/0!</v>
      </c>
      <c r="AP66" s="76" t="e">
        <f t="shared" si="25"/>
        <v>#DIV/0!</v>
      </c>
      <c r="AQ66" s="76" t="e">
        <f t="shared" si="25"/>
        <v>#DIV/0!</v>
      </c>
      <c r="AR66" s="76" t="e">
        <f t="shared" si="25"/>
        <v>#DIV/0!</v>
      </c>
      <c r="AS66" s="76" t="e">
        <f t="shared" si="25"/>
        <v>#DIV/0!</v>
      </c>
      <c r="AT66" s="76" t="e">
        <f t="shared" si="25"/>
        <v>#DIV/0!</v>
      </c>
      <c r="AU66" s="76" t="e">
        <f t="shared" si="25"/>
        <v>#DIV/0!</v>
      </c>
      <c r="AV66" s="76" t="e">
        <f t="shared" si="25"/>
        <v>#DIV/0!</v>
      </c>
      <c r="AW66" s="76">
        <f>'ModelParams Lp'!B$22</f>
        <v>4</v>
      </c>
      <c r="AX66" s="76">
        <f>'ModelParams Lp'!C$22</f>
        <v>2</v>
      </c>
      <c r="AY66" s="76">
        <f>'ModelParams Lp'!D$22</f>
        <v>1</v>
      </c>
      <c r="AZ66" s="76">
        <f>'ModelParams Lp'!E$22</f>
        <v>0</v>
      </c>
      <c r="BA66" s="76">
        <f>'ModelParams Lp'!F$22</f>
        <v>0</v>
      </c>
      <c r="BB66" s="76">
        <f>'ModelParams Lp'!G$22</f>
        <v>0</v>
      </c>
      <c r="BC66" s="76">
        <f>'ModelParams Lp'!H$22</f>
        <v>0</v>
      </c>
      <c r="BD66" s="76">
        <f>'ModelParams Lp'!I$22</f>
        <v>0</v>
      </c>
      <c r="BE66" s="76" t="e">
        <f>-10*LOG(2/(4*PI()*2^2)+4/(0.163*(Calcul!$J71*Calcul!$K71)/VLOOKUP(Calcul!$H71,'ModelParams Lp'!$E$37:$F$39,2,0)))</f>
        <v>#N/A</v>
      </c>
      <c r="BF66" s="76" t="e">
        <f>-10*LOG(2/(4*PI()*2^2)+4/(0.163*(Calcul!$J71*Calcul!$K71)/VLOOKUP(Calcul!$H71,'ModelParams Lp'!$E$37:$F$39,2,0)))</f>
        <v>#N/A</v>
      </c>
      <c r="BG66" s="76" t="e">
        <f>-10*LOG(2/(4*PI()*2^2)+4/(0.163*(Calcul!$J71*Calcul!$K71)/VLOOKUP(Calcul!$H71,'ModelParams Lp'!$E$37:$F$39,2,0)))</f>
        <v>#N/A</v>
      </c>
      <c r="BH66" s="76" t="e">
        <f>-10*LOG(2/(4*PI()*2^2)+4/(0.163*(Calcul!$J71*Calcul!$K71)/VLOOKUP(Calcul!$H71,'ModelParams Lp'!$E$37:$F$39,2,0)))</f>
        <v>#N/A</v>
      </c>
      <c r="BI66" s="76" t="e">
        <f>-10*LOG(2/(4*PI()*2^2)+4/(0.163*(Calcul!$J71*Calcul!$K71)/VLOOKUP(Calcul!$H71,'ModelParams Lp'!$E$37:$F$39,2,0)))</f>
        <v>#N/A</v>
      </c>
      <c r="BJ66" s="76" t="e">
        <f>-10*LOG(2/(4*PI()*2^2)+4/(0.163*(Calcul!$J71*Calcul!$K71)/VLOOKUP(Calcul!$H71,'ModelParams Lp'!$E$37:$F$39,2,0)))</f>
        <v>#N/A</v>
      </c>
      <c r="BK66" s="76" t="e">
        <f>-10*LOG(2/(4*PI()*2^2)+4/(0.163*(Calcul!$J71*Calcul!$K71)/VLOOKUP(Calcul!$H71,'ModelParams Lp'!$E$37:$F$39,2,0)))</f>
        <v>#N/A</v>
      </c>
      <c r="BL66" s="76" t="e">
        <f>-10*LOG(2/(4*PI()*2^2)+4/(0.163*(Calcul!$J71*Calcul!$K71)/VLOOKUP(Calcul!$H71,'ModelParams Lp'!$E$37:$F$39,2,0)))</f>
        <v>#N/A</v>
      </c>
      <c r="BM66" s="76" t="e">
        <f>VLOOKUP(Calcul!$I71,'ModelParams Lp'!$D$28:$O$32,5,0)+BE66</f>
        <v>#N/A</v>
      </c>
      <c r="BN66" s="76" t="e">
        <f>VLOOKUP(Calcul!$I71,'ModelParams Lp'!$D$28:$O$32,6,0)+BF66</f>
        <v>#N/A</v>
      </c>
      <c r="BO66" s="76" t="e">
        <f>VLOOKUP(Calcul!$I71,'ModelParams Lp'!$D$28:$O$32,7,0)+BG66</f>
        <v>#N/A</v>
      </c>
      <c r="BP66" s="76" t="e">
        <f>VLOOKUP(Calcul!$I71,'ModelParams Lp'!$D$28:$O$32,8,0)+BH66</f>
        <v>#N/A</v>
      </c>
      <c r="BQ66" s="76" t="e">
        <f>VLOOKUP(Calcul!$I71,'ModelParams Lp'!$D$28:$O$32,9,0)+BI66</f>
        <v>#N/A</v>
      </c>
      <c r="BR66" s="76" t="e">
        <f>VLOOKUP(Calcul!$I71,'ModelParams Lp'!$D$28:$O$32,10,0)+BJ66</f>
        <v>#N/A</v>
      </c>
      <c r="BS66" s="76" t="e">
        <f>VLOOKUP(Calcul!$I71,'ModelParams Lp'!$D$28:$O$32,11,0)+BK66</f>
        <v>#N/A</v>
      </c>
      <c r="BT66" s="76" t="e">
        <f>VLOOKUP(Calcul!$I71,'ModelParams Lp'!$D$28:$O$32,12,0)+BL66</f>
        <v>#N/A</v>
      </c>
      <c r="BU66" s="75" t="e">
        <f t="shared" ca="1" si="7"/>
        <v>#DIV/0!</v>
      </c>
      <c r="BV66" s="75" t="e">
        <f t="shared" ca="1" si="8"/>
        <v>#DIV/0!</v>
      </c>
      <c r="BW66" s="75" t="e">
        <f t="shared" ca="1" si="9"/>
        <v>#DIV/0!</v>
      </c>
      <c r="BX66" s="75" t="e">
        <f t="shared" ca="1" si="10"/>
        <v>#DIV/0!</v>
      </c>
      <c r="BY66" s="75" t="e">
        <f t="shared" ca="1" si="11"/>
        <v>#DIV/0!</v>
      </c>
      <c r="BZ66" s="75" t="e">
        <f t="shared" ca="1" si="12"/>
        <v>#DIV/0!</v>
      </c>
      <c r="CA66" s="75" t="e">
        <f t="shared" ca="1" si="13"/>
        <v>#DIV/0!</v>
      </c>
      <c r="CB66" s="75" t="e">
        <f t="shared" ca="1" si="14"/>
        <v>#DIV/0!</v>
      </c>
      <c r="CC66" s="26" t="e">
        <f ca="1">10*LOG10(IF(BU66="",0,POWER(10,((BU66+'ModelParams Lw'!$O$4)/10))) +IF(BV66="",0,POWER(10,((BV66+'ModelParams Lw'!$P$4)/10))) +IF(BW66="",0,POWER(10,((BW66+'ModelParams Lw'!$Q$4)/10))) +IF(BX66="",0,POWER(10,((BX66+'ModelParams Lw'!$R$4)/10))) +IF(BY66="",0,POWER(10,((BY66+'ModelParams Lw'!$S$4)/10))) +IF(BZ66="",0,POWER(10,((BZ66+'ModelParams Lw'!$T$4)/10))) +IF(CA66="",0,POWER(10,((CA66+'ModelParams Lw'!$U$4)/10)))+IF(CB66="",0,POWER(10,((CB66+'ModelParams Lw'!$V$4)/10))))</f>
        <v>#DIV/0!</v>
      </c>
      <c r="CD66" s="26" t="e">
        <f t="shared" ca="1" si="15"/>
        <v>#DIV/0!</v>
      </c>
      <c r="CE66" s="26" t="e">
        <f ca="1">(BU66-'ModelParams Lw'!O$10)/'ModelParams Lw'!O$11</f>
        <v>#DIV/0!</v>
      </c>
      <c r="CF66" s="26" t="e">
        <f ca="1">(BV66-'ModelParams Lw'!P$10)/'ModelParams Lw'!P$11</f>
        <v>#DIV/0!</v>
      </c>
      <c r="CG66" s="26" t="e">
        <f ca="1">(BW66-'ModelParams Lw'!Q$10)/'ModelParams Lw'!Q$11</f>
        <v>#DIV/0!</v>
      </c>
      <c r="CH66" s="26" t="e">
        <f ca="1">(BX66-'ModelParams Lw'!R$10)/'ModelParams Lw'!R$11</f>
        <v>#DIV/0!</v>
      </c>
      <c r="CI66" s="26" t="e">
        <f ca="1">(BY66-'ModelParams Lw'!S$10)/'ModelParams Lw'!S$11</f>
        <v>#DIV/0!</v>
      </c>
      <c r="CJ66" s="26" t="e">
        <f ca="1">(BZ66-'ModelParams Lw'!T$10)/'ModelParams Lw'!T$11</f>
        <v>#DIV/0!</v>
      </c>
      <c r="CK66" s="26" t="e">
        <f ca="1">(CA66-'ModelParams Lw'!U$10)/'ModelParams Lw'!U$11</f>
        <v>#DIV/0!</v>
      </c>
      <c r="CL66" s="26" t="e">
        <f ca="1">(CB66-'ModelParams Lw'!V$10)/'ModelParams Lw'!V$11</f>
        <v>#DIV/0!</v>
      </c>
      <c r="CM66" s="75" t="e">
        <f t="shared" si="16"/>
        <v>#DIV/0!</v>
      </c>
      <c r="CN66" s="75" t="e">
        <f t="shared" si="17"/>
        <v>#DIV/0!</v>
      </c>
      <c r="CO66" s="75" t="e">
        <f t="shared" si="23"/>
        <v>#DIV/0!</v>
      </c>
      <c r="CP66" s="75" t="e">
        <f t="shared" si="18"/>
        <v>#DIV/0!</v>
      </c>
      <c r="CQ66" s="75" t="e">
        <f t="shared" si="19"/>
        <v>#DIV/0!</v>
      </c>
      <c r="CR66" s="75" t="e">
        <f t="shared" si="20"/>
        <v>#DIV/0!</v>
      </c>
      <c r="CS66" s="75" t="e">
        <f t="shared" si="21"/>
        <v>#DIV/0!</v>
      </c>
      <c r="CT66" s="75" t="e">
        <f t="shared" si="22"/>
        <v>#DIV/0!</v>
      </c>
      <c r="CU66" s="26" t="e">
        <f>10*LOG10(IF(CM66="",0,POWER(10,((CM66+'ModelParams Lw'!$O$4)/10))) +IF(CN66="",0,POWER(10,((CN66+'ModelParams Lw'!$P$4)/10))) +IF(CO66="",0,POWER(10,((CO66+'ModelParams Lw'!$Q$4)/10))) +IF(CP66="",0,POWER(10,((CP66+'ModelParams Lw'!$R$4)/10))) +IF(CQ66="",0,POWER(10,((CQ66+'ModelParams Lw'!$S$4)/10))) +IF(CR66="",0,POWER(10,((CR66+'ModelParams Lw'!$T$4)/10))) +IF(CS66="",0,POWER(10,((CS66+'ModelParams Lw'!$U$4)/10)))+IF(CT66="",0,POWER(10,((CT66+'ModelParams Lw'!$V$4)/10))))</f>
        <v>#DIV/0!</v>
      </c>
      <c r="CV66" s="26" t="e">
        <f t="shared" si="24"/>
        <v>#DIV/0!</v>
      </c>
      <c r="CW66" s="26" t="e">
        <f>(CM66-'ModelParams Lw'!O$10)/'ModelParams Lw'!O$11</f>
        <v>#DIV/0!</v>
      </c>
      <c r="CX66" s="26" t="e">
        <f>(CN66-'ModelParams Lw'!P$10)/'ModelParams Lw'!P$11</f>
        <v>#DIV/0!</v>
      </c>
      <c r="CY66" s="26" t="e">
        <f>(CO66-'ModelParams Lw'!Q$10)/'ModelParams Lw'!Q$11</f>
        <v>#DIV/0!</v>
      </c>
      <c r="CZ66" s="26" t="e">
        <f>(CP66-'ModelParams Lw'!R$10)/'ModelParams Lw'!R$11</f>
        <v>#DIV/0!</v>
      </c>
      <c r="DA66" s="26" t="e">
        <f>(CQ66-'ModelParams Lw'!S$10)/'ModelParams Lw'!S$11</f>
        <v>#DIV/0!</v>
      </c>
      <c r="DB66" s="26" t="e">
        <f>(CR66-'ModelParams Lw'!T$10)/'ModelParams Lw'!T$11</f>
        <v>#DIV/0!</v>
      </c>
      <c r="DC66" s="26" t="e">
        <f>(CS66-'ModelParams Lw'!U$10)/'ModelParams Lw'!U$11</f>
        <v>#DIV/0!</v>
      </c>
      <c r="DD66" s="26" t="e">
        <f>(CT66-'ModelParams Lw'!V$10)/'ModelParams Lw'!V$11</f>
        <v>#DIV/0!</v>
      </c>
    </row>
    <row r="67" spans="1:108" x14ac:dyDescent="0.25">
      <c r="A67" s="13">
        <f>'Sound Power'!B67</f>
        <v>0</v>
      </c>
      <c r="B67" s="13">
        <f>'Sound Power'!D67</f>
        <v>0</v>
      </c>
      <c r="C67" s="13">
        <f>'Sound Power'!E67</f>
        <v>0</v>
      </c>
      <c r="D67" s="13">
        <f>'Sound Power'!F67</f>
        <v>0</v>
      </c>
      <c r="E67" s="76" t="e">
        <f>IF(Calcul!$F69="SA",'Sound Power'!AZ67,'Sound Power'!O67)</f>
        <v>#DIV/0!</v>
      </c>
      <c r="F67" s="76" t="e">
        <f>IF(Calcul!$F69="SA",'Sound Power'!BA67,'Sound Power'!P67)</f>
        <v>#DIV/0!</v>
      </c>
      <c r="G67" s="76" t="e">
        <f>IF(Calcul!$F69="SA",'Sound Power'!BB67,'Sound Power'!Q67)</f>
        <v>#DIV/0!</v>
      </c>
      <c r="H67" s="76" t="e">
        <f>IF(Calcul!$F69="SA",'Sound Power'!BC67,'Sound Power'!R67)</f>
        <v>#DIV/0!</v>
      </c>
      <c r="I67" s="76" t="e">
        <f>IF(Calcul!$F69="SA",'Sound Power'!BD67,'Sound Power'!S67)</f>
        <v>#DIV/0!</v>
      </c>
      <c r="J67" s="76" t="e">
        <f>IF(Calcul!$F69="SA",'Sound Power'!BE67,'Sound Power'!T67)</f>
        <v>#DIV/0!</v>
      </c>
      <c r="K67" s="76" t="e">
        <f>IF(Calcul!$F69="SA",'Sound Power'!BF67,'Sound Power'!U67)</f>
        <v>#DIV/0!</v>
      </c>
      <c r="L67" s="76" t="e">
        <f>IF(Calcul!$F69="SA",'Sound Power'!BG67,'Sound Power'!V67)</f>
        <v>#DIV/0!</v>
      </c>
      <c r="M67" s="76" t="e">
        <f>'Sound Power'!CI67</f>
        <v>#DIV/0!</v>
      </c>
      <c r="N67" s="76" t="e">
        <f>'Sound Power'!CJ67</f>
        <v>#DIV/0!</v>
      </c>
      <c r="O67" s="76" t="e">
        <f>'Sound Power'!CK67</f>
        <v>#DIV/0!</v>
      </c>
      <c r="P67" s="76" t="e">
        <f>'Sound Power'!CL67</f>
        <v>#DIV/0!</v>
      </c>
      <c r="Q67" s="76" t="e">
        <f>'Sound Power'!CM67</f>
        <v>#DIV/0!</v>
      </c>
      <c r="R67" s="76" t="e">
        <f>'Sound Power'!CN67</f>
        <v>#DIV/0!</v>
      </c>
      <c r="S67" s="76" t="e">
        <f>'Sound Power'!CO67</f>
        <v>#DIV/0!</v>
      </c>
      <c r="T67" s="76" t="e">
        <f>'Sound Power'!CP67</f>
        <v>#DIV/0!</v>
      </c>
      <c r="U67" s="73">
        <f t="shared" si="3"/>
        <v>0</v>
      </c>
      <c r="V67" s="73">
        <f t="shared" si="4"/>
        <v>0</v>
      </c>
      <c r="W67" s="76" t="e">
        <f>('ModelParams Lp'!B$4*10^'ModelParams Lp'!B$5*($U67/$V67)^'ModelParams Lp'!B$6)*3</f>
        <v>#DIV/0!</v>
      </c>
      <c r="X67" s="76" t="e">
        <f>('ModelParams Lp'!C$4*10^'ModelParams Lp'!C$5*($U67/$V67)^'ModelParams Lp'!C$6)*3</f>
        <v>#DIV/0!</v>
      </c>
      <c r="Y67" s="76" t="e">
        <f>('ModelParams Lp'!D$4*10^'ModelParams Lp'!D$5*($U67/$V67)^'ModelParams Lp'!D$6)*3</f>
        <v>#DIV/0!</v>
      </c>
      <c r="Z67" s="76" t="e">
        <f>('ModelParams Lp'!E$4*10^'ModelParams Lp'!E$5*($U67/$V67)^'ModelParams Lp'!E$6)*3</f>
        <v>#DIV/0!</v>
      </c>
      <c r="AA67" s="76" t="e">
        <f>('ModelParams Lp'!F$4*10^'ModelParams Lp'!F$5*($U67/$V67)^'ModelParams Lp'!F$6)*3</f>
        <v>#DIV/0!</v>
      </c>
      <c r="AB67" s="76" t="e">
        <f>('ModelParams Lp'!G$4*10^'ModelParams Lp'!G$5*($U67/$V67)^'ModelParams Lp'!G$6)*3</f>
        <v>#DIV/0!</v>
      </c>
      <c r="AC67" s="76" t="e">
        <f>('ModelParams Lp'!H$4*10^'ModelParams Lp'!H$5*($U67/$V67)^'ModelParams Lp'!H$6)*3</f>
        <v>#DIV/0!</v>
      </c>
      <c r="AD67" s="76" t="e">
        <f>('ModelParams Lp'!I$4*10^'ModelParams Lp'!I$5*($U67/$V67)^'ModelParams Lp'!I$6)*3</f>
        <v>#DIV/0!</v>
      </c>
      <c r="AE67" s="62" t="e">
        <f t="shared" si="5"/>
        <v>#DIV/0!</v>
      </c>
      <c r="AF67" s="62" t="e">
        <f>IF(AE67&lt;'ModelParams Lp'!$B$16,-1,IF(AE67&lt;'ModelParams Lp'!$C$16,0,IF(AE67&lt;'ModelParams Lp'!$D$16,1,IF(AE67&lt;'ModelParams Lp'!$E$16,2,IF(AE67&lt;'ModelParams Lp'!$F$16,3,IF(AE67&lt;'ModelParams Lp'!$G$16,4,IF(AE67&lt;'ModelParams Lp'!$H$16,5,6)))))))</f>
        <v>#DIV/0!</v>
      </c>
      <c r="AG67" s="76" t="e">
        <f ca="1">IF($AF67&gt;1,0,OFFSET('ModelParams Lp'!$C$12,0,-'Sound Pressure'!$AF67))</f>
        <v>#DIV/0!</v>
      </c>
      <c r="AH67" s="76" t="e">
        <f ca="1">IF($AF67&gt;2,0,OFFSET('ModelParams Lp'!$D$12,0,-'Sound Pressure'!$AF67))</f>
        <v>#DIV/0!</v>
      </c>
      <c r="AI67" s="76" t="e">
        <f ca="1">IF($AF67&gt;3,0,OFFSET('ModelParams Lp'!$E$12,0,-'Sound Pressure'!$AF67))</f>
        <v>#DIV/0!</v>
      </c>
      <c r="AJ67" s="76" t="e">
        <f ca="1">IF($AF67&gt;4,0,OFFSET('ModelParams Lp'!$F$12,0,-'Sound Pressure'!$AF67))</f>
        <v>#DIV/0!</v>
      </c>
      <c r="AK67" s="76" t="e">
        <f ca="1">IF($AF67&gt;3,0,OFFSET('ModelParams Lp'!$G$12,0,-'Sound Pressure'!$AF67))</f>
        <v>#DIV/0!</v>
      </c>
      <c r="AL67" s="76" t="e">
        <f ca="1">IF($AF67&gt;5,0,OFFSET('ModelParams Lp'!$H$12,0,-'Sound Pressure'!$AF67))</f>
        <v>#DIV/0!</v>
      </c>
      <c r="AM67" s="76" t="e">
        <f ca="1">IF($AF67&gt;6,0,OFFSET('ModelParams Lp'!$I$12,0,-'Sound Pressure'!$AF67))</f>
        <v>#DIV/0!</v>
      </c>
      <c r="AN67" s="76" t="e">
        <f ca="1">IF($AF67&gt;7,0,IF($AF$4&lt;0,3,OFFSET('ModelParams Lp'!$J$12,0,-'Sound Pressure'!$AF67)))</f>
        <v>#DIV/0!</v>
      </c>
      <c r="AO67" s="76" t="e">
        <f t="shared" si="25"/>
        <v>#DIV/0!</v>
      </c>
      <c r="AP67" s="76" t="e">
        <f t="shared" si="25"/>
        <v>#DIV/0!</v>
      </c>
      <c r="AQ67" s="76" t="e">
        <f t="shared" si="25"/>
        <v>#DIV/0!</v>
      </c>
      <c r="AR67" s="76" t="e">
        <f t="shared" si="25"/>
        <v>#DIV/0!</v>
      </c>
      <c r="AS67" s="76" t="e">
        <f t="shared" si="25"/>
        <v>#DIV/0!</v>
      </c>
      <c r="AT67" s="76" t="e">
        <f t="shared" si="25"/>
        <v>#DIV/0!</v>
      </c>
      <c r="AU67" s="76" t="e">
        <f t="shared" si="25"/>
        <v>#DIV/0!</v>
      </c>
      <c r="AV67" s="76" t="e">
        <f t="shared" si="25"/>
        <v>#DIV/0!</v>
      </c>
      <c r="AW67" s="76">
        <f>'ModelParams Lp'!B$22</f>
        <v>4</v>
      </c>
      <c r="AX67" s="76">
        <f>'ModelParams Lp'!C$22</f>
        <v>2</v>
      </c>
      <c r="AY67" s="76">
        <f>'ModelParams Lp'!D$22</f>
        <v>1</v>
      </c>
      <c r="AZ67" s="76">
        <f>'ModelParams Lp'!E$22</f>
        <v>0</v>
      </c>
      <c r="BA67" s="76">
        <f>'ModelParams Lp'!F$22</f>
        <v>0</v>
      </c>
      <c r="BB67" s="76">
        <f>'ModelParams Lp'!G$22</f>
        <v>0</v>
      </c>
      <c r="BC67" s="76">
        <f>'ModelParams Lp'!H$22</f>
        <v>0</v>
      </c>
      <c r="BD67" s="76">
        <f>'ModelParams Lp'!I$22</f>
        <v>0</v>
      </c>
      <c r="BE67" s="76" t="e">
        <f>-10*LOG(2/(4*PI()*2^2)+4/(0.163*(Calcul!$J72*Calcul!$K72)/VLOOKUP(Calcul!$H72,'ModelParams Lp'!$E$37:$F$39,2,0)))</f>
        <v>#N/A</v>
      </c>
      <c r="BF67" s="76" t="e">
        <f>-10*LOG(2/(4*PI()*2^2)+4/(0.163*(Calcul!$J72*Calcul!$K72)/VLOOKUP(Calcul!$H72,'ModelParams Lp'!$E$37:$F$39,2,0)))</f>
        <v>#N/A</v>
      </c>
      <c r="BG67" s="76" t="e">
        <f>-10*LOG(2/(4*PI()*2^2)+4/(0.163*(Calcul!$J72*Calcul!$K72)/VLOOKUP(Calcul!$H72,'ModelParams Lp'!$E$37:$F$39,2,0)))</f>
        <v>#N/A</v>
      </c>
      <c r="BH67" s="76" t="e">
        <f>-10*LOG(2/(4*PI()*2^2)+4/(0.163*(Calcul!$J72*Calcul!$K72)/VLOOKUP(Calcul!$H72,'ModelParams Lp'!$E$37:$F$39,2,0)))</f>
        <v>#N/A</v>
      </c>
      <c r="BI67" s="76" t="e">
        <f>-10*LOG(2/(4*PI()*2^2)+4/(0.163*(Calcul!$J72*Calcul!$K72)/VLOOKUP(Calcul!$H72,'ModelParams Lp'!$E$37:$F$39,2,0)))</f>
        <v>#N/A</v>
      </c>
      <c r="BJ67" s="76" t="e">
        <f>-10*LOG(2/(4*PI()*2^2)+4/(0.163*(Calcul!$J72*Calcul!$K72)/VLOOKUP(Calcul!$H72,'ModelParams Lp'!$E$37:$F$39,2,0)))</f>
        <v>#N/A</v>
      </c>
      <c r="BK67" s="76" t="e">
        <f>-10*LOG(2/(4*PI()*2^2)+4/(0.163*(Calcul!$J72*Calcul!$K72)/VLOOKUP(Calcul!$H72,'ModelParams Lp'!$E$37:$F$39,2,0)))</f>
        <v>#N/A</v>
      </c>
      <c r="BL67" s="76" t="e">
        <f>-10*LOG(2/(4*PI()*2^2)+4/(0.163*(Calcul!$J72*Calcul!$K72)/VLOOKUP(Calcul!$H72,'ModelParams Lp'!$E$37:$F$39,2,0)))</f>
        <v>#N/A</v>
      </c>
      <c r="BM67" s="76" t="e">
        <f>VLOOKUP(Calcul!$I72,'ModelParams Lp'!$D$28:$O$32,5,0)+BE67</f>
        <v>#N/A</v>
      </c>
      <c r="BN67" s="76" t="e">
        <f>VLOOKUP(Calcul!$I72,'ModelParams Lp'!$D$28:$O$32,6,0)+BF67</f>
        <v>#N/A</v>
      </c>
      <c r="BO67" s="76" t="e">
        <f>VLOOKUP(Calcul!$I72,'ModelParams Lp'!$D$28:$O$32,7,0)+BG67</f>
        <v>#N/A</v>
      </c>
      <c r="BP67" s="76" t="e">
        <f>VLOOKUP(Calcul!$I72,'ModelParams Lp'!$D$28:$O$32,8,0)+BH67</f>
        <v>#N/A</v>
      </c>
      <c r="BQ67" s="76" t="e">
        <f>VLOOKUP(Calcul!$I72,'ModelParams Lp'!$D$28:$O$32,9,0)+BI67</f>
        <v>#N/A</v>
      </c>
      <c r="BR67" s="76" t="e">
        <f>VLOOKUP(Calcul!$I72,'ModelParams Lp'!$D$28:$O$32,10,0)+BJ67</f>
        <v>#N/A</v>
      </c>
      <c r="BS67" s="76" t="e">
        <f>VLOOKUP(Calcul!$I72,'ModelParams Lp'!$D$28:$O$32,11,0)+BK67</f>
        <v>#N/A</v>
      </c>
      <c r="BT67" s="76" t="e">
        <f>VLOOKUP(Calcul!$I72,'ModelParams Lp'!$D$28:$O$32,12,0)+BL67</f>
        <v>#N/A</v>
      </c>
      <c r="BU67" s="75" t="e">
        <f t="shared" ca="1" si="7"/>
        <v>#DIV/0!</v>
      </c>
      <c r="BV67" s="75" t="e">
        <f t="shared" ca="1" si="8"/>
        <v>#DIV/0!</v>
      </c>
      <c r="BW67" s="75" t="e">
        <f t="shared" ca="1" si="9"/>
        <v>#DIV/0!</v>
      </c>
      <c r="BX67" s="75" t="e">
        <f t="shared" ca="1" si="10"/>
        <v>#DIV/0!</v>
      </c>
      <c r="BY67" s="75" t="e">
        <f t="shared" ca="1" si="11"/>
        <v>#DIV/0!</v>
      </c>
      <c r="BZ67" s="75" t="e">
        <f t="shared" ca="1" si="12"/>
        <v>#DIV/0!</v>
      </c>
      <c r="CA67" s="75" t="e">
        <f t="shared" ca="1" si="13"/>
        <v>#DIV/0!</v>
      </c>
      <c r="CB67" s="75" t="e">
        <f t="shared" ca="1" si="14"/>
        <v>#DIV/0!</v>
      </c>
      <c r="CC67" s="26" t="e">
        <f ca="1">10*LOG10(IF(BU67="",0,POWER(10,((BU67+'ModelParams Lw'!$O$4)/10))) +IF(BV67="",0,POWER(10,((BV67+'ModelParams Lw'!$P$4)/10))) +IF(BW67="",0,POWER(10,((BW67+'ModelParams Lw'!$Q$4)/10))) +IF(BX67="",0,POWER(10,((BX67+'ModelParams Lw'!$R$4)/10))) +IF(BY67="",0,POWER(10,((BY67+'ModelParams Lw'!$S$4)/10))) +IF(BZ67="",0,POWER(10,((BZ67+'ModelParams Lw'!$T$4)/10))) +IF(CA67="",0,POWER(10,((CA67+'ModelParams Lw'!$U$4)/10)))+IF(CB67="",0,POWER(10,((CB67+'ModelParams Lw'!$V$4)/10))))</f>
        <v>#DIV/0!</v>
      </c>
      <c r="CD67" s="26" t="e">
        <f t="shared" ca="1" si="15"/>
        <v>#DIV/0!</v>
      </c>
      <c r="CE67" s="26" t="e">
        <f ca="1">(BU67-'ModelParams Lw'!O$10)/'ModelParams Lw'!O$11</f>
        <v>#DIV/0!</v>
      </c>
      <c r="CF67" s="26" t="e">
        <f ca="1">(BV67-'ModelParams Lw'!P$10)/'ModelParams Lw'!P$11</f>
        <v>#DIV/0!</v>
      </c>
      <c r="CG67" s="26" t="e">
        <f ca="1">(BW67-'ModelParams Lw'!Q$10)/'ModelParams Lw'!Q$11</f>
        <v>#DIV/0!</v>
      </c>
      <c r="CH67" s="26" t="e">
        <f ca="1">(BX67-'ModelParams Lw'!R$10)/'ModelParams Lw'!R$11</f>
        <v>#DIV/0!</v>
      </c>
      <c r="CI67" s="26" t="e">
        <f ca="1">(BY67-'ModelParams Lw'!S$10)/'ModelParams Lw'!S$11</f>
        <v>#DIV/0!</v>
      </c>
      <c r="CJ67" s="26" t="e">
        <f ca="1">(BZ67-'ModelParams Lw'!T$10)/'ModelParams Lw'!T$11</f>
        <v>#DIV/0!</v>
      </c>
      <c r="CK67" s="26" t="e">
        <f ca="1">(CA67-'ModelParams Lw'!U$10)/'ModelParams Lw'!U$11</f>
        <v>#DIV/0!</v>
      </c>
      <c r="CL67" s="26" t="e">
        <f ca="1">(CB67-'ModelParams Lw'!V$10)/'ModelParams Lw'!V$11</f>
        <v>#DIV/0!</v>
      </c>
      <c r="CM67" s="75" t="e">
        <f t="shared" si="16"/>
        <v>#DIV/0!</v>
      </c>
      <c r="CN67" s="75" t="e">
        <f t="shared" si="17"/>
        <v>#DIV/0!</v>
      </c>
      <c r="CO67" s="75" t="e">
        <f t="shared" si="23"/>
        <v>#DIV/0!</v>
      </c>
      <c r="CP67" s="75" t="e">
        <f t="shared" si="18"/>
        <v>#DIV/0!</v>
      </c>
      <c r="CQ67" s="75" t="e">
        <f t="shared" si="19"/>
        <v>#DIV/0!</v>
      </c>
      <c r="CR67" s="75" t="e">
        <f t="shared" si="20"/>
        <v>#DIV/0!</v>
      </c>
      <c r="CS67" s="75" t="e">
        <f t="shared" si="21"/>
        <v>#DIV/0!</v>
      </c>
      <c r="CT67" s="75" t="e">
        <f t="shared" si="22"/>
        <v>#DIV/0!</v>
      </c>
      <c r="CU67" s="26" t="e">
        <f>10*LOG10(IF(CM67="",0,POWER(10,((CM67+'ModelParams Lw'!$O$4)/10))) +IF(CN67="",0,POWER(10,((CN67+'ModelParams Lw'!$P$4)/10))) +IF(CO67="",0,POWER(10,((CO67+'ModelParams Lw'!$Q$4)/10))) +IF(CP67="",0,POWER(10,((CP67+'ModelParams Lw'!$R$4)/10))) +IF(CQ67="",0,POWER(10,((CQ67+'ModelParams Lw'!$S$4)/10))) +IF(CR67="",0,POWER(10,((CR67+'ModelParams Lw'!$T$4)/10))) +IF(CS67="",0,POWER(10,((CS67+'ModelParams Lw'!$U$4)/10)))+IF(CT67="",0,POWER(10,((CT67+'ModelParams Lw'!$V$4)/10))))</f>
        <v>#DIV/0!</v>
      </c>
      <c r="CV67" s="26" t="e">
        <f t="shared" si="24"/>
        <v>#DIV/0!</v>
      </c>
      <c r="CW67" s="26" t="e">
        <f>(CM67-'ModelParams Lw'!O$10)/'ModelParams Lw'!O$11</f>
        <v>#DIV/0!</v>
      </c>
      <c r="CX67" s="26" t="e">
        <f>(CN67-'ModelParams Lw'!P$10)/'ModelParams Lw'!P$11</f>
        <v>#DIV/0!</v>
      </c>
      <c r="CY67" s="26" t="e">
        <f>(CO67-'ModelParams Lw'!Q$10)/'ModelParams Lw'!Q$11</f>
        <v>#DIV/0!</v>
      </c>
      <c r="CZ67" s="26" t="e">
        <f>(CP67-'ModelParams Lw'!R$10)/'ModelParams Lw'!R$11</f>
        <v>#DIV/0!</v>
      </c>
      <c r="DA67" s="26" t="e">
        <f>(CQ67-'ModelParams Lw'!S$10)/'ModelParams Lw'!S$11</f>
        <v>#DIV/0!</v>
      </c>
      <c r="DB67" s="26" t="e">
        <f>(CR67-'ModelParams Lw'!T$10)/'ModelParams Lw'!T$11</f>
        <v>#DIV/0!</v>
      </c>
      <c r="DC67" s="26" t="e">
        <f>(CS67-'ModelParams Lw'!U$10)/'ModelParams Lw'!U$11</f>
        <v>#DIV/0!</v>
      </c>
      <c r="DD67" s="26" t="e">
        <f>(CT67-'ModelParams Lw'!V$10)/'ModelParams Lw'!V$11</f>
        <v>#DIV/0!</v>
      </c>
    </row>
    <row r="68" spans="1:108" x14ac:dyDescent="0.25">
      <c r="A68" s="13">
        <f>'Sound Power'!B68</f>
        <v>0</v>
      </c>
      <c r="B68" s="13">
        <f>'Sound Power'!D68</f>
        <v>0</v>
      </c>
      <c r="C68" s="13">
        <f>'Sound Power'!E68</f>
        <v>0</v>
      </c>
      <c r="D68" s="13">
        <f>'Sound Power'!F68</f>
        <v>0</v>
      </c>
      <c r="E68" s="76" t="e">
        <f>IF(Calcul!$F70="SA",'Sound Power'!AZ68,'Sound Power'!O68)</f>
        <v>#DIV/0!</v>
      </c>
      <c r="F68" s="76" t="e">
        <f>IF(Calcul!$F70="SA",'Sound Power'!BA68,'Sound Power'!P68)</f>
        <v>#DIV/0!</v>
      </c>
      <c r="G68" s="76" t="e">
        <f>IF(Calcul!$F70="SA",'Sound Power'!BB68,'Sound Power'!Q68)</f>
        <v>#DIV/0!</v>
      </c>
      <c r="H68" s="76" t="e">
        <f>IF(Calcul!$F70="SA",'Sound Power'!BC68,'Sound Power'!R68)</f>
        <v>#DIV/0!</v>
      </c>
      <c r="I68" s="76" t="e">
        <f>IF(Calcul!$F70="SA",'Sound Power'!BD68,'Sound Power'!S68)</f>
        <v>#DIV/0!</v>
      </c>
      <c r="J68" s="76" t="e">
        <f>IF(Calcul!$F70="SA",'Sound Power'!BE68,'Sound Power'!T68)</f>
        <v>#DIV/0!</v>
      </c>
      <c r="K68" s="76" t="e">
        <f>IF(Calcul!$F70="SA",'Sound Power'!BF68,'Sound Power'!U68)</f>
        <v>#DIV/0!</v>
      </c>
      <c r="L68" s="76" t="e">
        <f>IF(Calcul!$F70="SA",'Sound Power'!BG68,'Sound Power'!V68)</f>
        <v>#DIV/0!</v>
      </c>
      <c r="M68" s="76" t="e">
        <f>'Sound Power'!CI68</f>
        <v>#DIV/0!</v>
      </c>
      <c r="N68" s="76" t="e">
        <f>'Sound Power'!CJ68</f>
        <v>#DIV/0!</v>
      </c>
      <c r="O68" s="76" t="e">
        <f>'Sound Power'!CK68</f>
        <v>#DIV/0!</v>
      </c>
      <c r="P68" s="76" t="e">
        <f>'Sound Power'!CL68</f>
        <v>#DIV/0!</v>
      </c>
      <c r="Q68" s="76" t="e">
        <f>'Sound Power'!CM68</f>
        <v>#DIV/0!</v>
      </c>
      <c r="R68" s="76" t="e">
        <f>'Sound Power'!CN68</f>
        <v>#DIV/0!</v>
      </c>
      <c r="S68" s="76" t="e">
        <f>'Sound Power'!CO68</f>
        <v>#DIV/0!</v>
      </c>
      <c r="T68" s="76" t="e">
        <f>'Sound Power'!CP68</f>
        <v>#DIV/0!</v>
      </c>
      <c r="U68" s="73">
        <f t="shared" si="3"/>
        <v>0</v>
      </c>
      <c r="V68" s="73">
        <f t="shared" si="4"/>
        <v>0</v>
      </c>
      <c r="W68" s="76" t="e">
        <f>('ModelParams Lp'!B$4*10^'ModelParams Lp'!B$5*($U68/$V68)^'ModelParams Lp'!B$6)*3</f>
        <v>#DIV/0!</v>
      </c>
      <c r="X68" s="76" t="e">
        <f>('ModelParams Lp'!C$4*10^'ModelParams Lp'!C$5*($U68/$V68)^'ModelParams Lp'!C$6)*3</f>
        <v>#DIV/0!</v>
      </c>
      <c r="Y68" s="76" t="e">
        <f>('ModelParams Lp'!D$4*10^'ModelParams Lp'!D$5*($U68/$V68)^'ModelParams Lp'!D$6)*3</f>
        <v>#DIV/0!</v>
      </c>
      <c r="Z68" s="76" t="e">
        <f>('ModelParams Lp'!E$4*10^'ModelParams Lp'!E$5*($U68/$V68)^'ModelParams Lp'!E$6)*3</f>
        <v>#DIV/0!</v>
      </c>
      <c r="AA68" s="76" t="e">
        <f>('ModelParams Lp'!F$4*10^'ModelParams Lp'!F$5*($U68/$V68)^'ModelParams Lp'!F$6)*3</f>
        <v>#DIV/0!</v>
      </c>
      <c r="AB68" s="76" t="e">
        <f>('ModelParams Lp'!G$4*10^'ModelParams Lp'!G$5*($U68/$V68)^'ModelParams Lp'!G$6)*3</f>
        <v>#DIV/0!</v>
      </c>
      <c r="AC68" s="76" t="e">
        <f>('ModelParams Lp'!H$4*10^'ModelParams Lp'!H$5*($U68/$V68)^'ModelParams Lp'!H$6)*3</f>
        <v>#DIV/0!</v>
      </c>
      <c r="AD68" s="76" t="e">
        <f>('ModelParams Lp'!I$4*10^'ModelParams Lp'!I$5*($U68/$V68)^'ModelParams Lp'!I$6)*3</f>
        <v>#DIV/0!</v>
      </c>
      <c r="AE68" s="62" t="e">
        <f t="shared" si="5"/>
        <v>#DIV/0!</v>
      </c>
      <c r="AF68" s="62" t="e">
        <f>IF(AE68&lt;'ModelParams Lp'!$B$16,-1,IF(AE68&lt;'ModelParams Lp'!$C$16,0,IF(AE68&lt;'ModelParams Lp'!$D$16,1,IF(AE68&lt;'ModelParams Lp'!$E$16,2,IF(AE68&lt;'ModelParams Lp'!$F$16,3,IF(AE68&lt;'ModelParams Lp'!$G$16,4,IF(AE68&lt;'ModelParams Lp'!$H$16,5,6)))))))</f>
        <v>#DIV/0!</v>
      </c>
      <c r="AG68" s="76" t="e">
        <f ca="1">IF($AF68&gt;1,0,OFFSET('ModelParams Lp'!$C$12,0,-'Sound Pressure'!$AF68))</f>
        <v>#DIV/0!</v>
      </c>
      <c r="AH68" s="76" t="e">
        <f ca="1">IF($AF68&gt;2,0,OFFSET('ModelParams Lp'!$D$12,0,-'Sound Pressure'!$AF68))</f>
        <v>#DIV/0!</v>
      </c>
      <c r="AI68" s="76" t="e">
        <f ca="1">IF($AF68&gt;3,0,OFFSET('ModelParams Lp'!$E$12,0,-'Sound Pressure'!$AF68))</f>
        <v>#DIV/0!</v>
      </c>
      <c r="AJ68" s="76" t="e">
        <f ca="1">IF($AF68&gt;4,0,OFFSET('ModelParams Lp'!$F$12,0,-'Sound Pressure'!$AF68))</f>
        <v>#DIV/0!</v>
      </c>
      <c r="AK68" s="76" t="e">
        <f ca="1">IF($AF68&gt;3,0,OFFSET('ModelParams Lp'!$G$12,0,-'Sound Pressure'!$AF68))</f>
        <v>#DIV/0!</v>
      </c>
      <c r="AL68" s="76" t="e">
        <f ca="1">IF($AF68&gt;5,0,OFFSET('ModelParams Lp'!$H$12,0,-'Sound Pressure'!$AF68))</f>
        <v>#DIV/0!</v>
      </c>
      <c r="AM68" s="76" t="e">
        <f ca="1">IF($AF68&gt;6,0,OFFSET('ModelParams Lp'!$I$12,0,-'Sound Pressure'!$AF68))</f>
        <v>#DIV/0!</v>
      </c>
      <c r="AN68" s="76" t="e">
        <f ca="1">IF($AF68&gt;7,0,IF($AF$4&lt;0,3,OFFSET('ModelParams Lp'!$J$12,0,-'Sound Pressure'!$AF68)))</f>
        <v>#DIV/0!</v>
      </c>
      <c r="AO68" s="76" t="e">
        <f t="shared" si="25"/>
        <v>#DIV/0!</v>
      </c>
      <c r="AP68" s="76" t="e">
        <f t="shared" si="25"/>
        <v>#DIV/0!</v>
      </c>
      <c r="AQ68" s="76" t="e">
        <f t="shared" si="25"/>
        <v>#DIV/0!</v>
      </c>
      <c r="AR68" s="76" t="e">
        <f t="shared" si="25"/>
        <v>#DIV/0!</v>
      </c>
      <c r="AS68" s="76" t="e">
        <f t="shared" si="25"/>
        <v>#DIV/0!</v>
      </c>
      <c r="AT68" s="76" t="e">
        <f t="shared" si="25"/>
        <v>#DIV/0!</v>
      </c>
      <c r="AU68" s="76" t="e">
        <f t="shared" si="25"/>
        <v>#DIV/0!</v>
      </c>
      <c r="AV68" s="76" t="e">
        <f t="shared" si="25"/>
        <v>#DIV/0!</v>
      </c>
      <c r="AW68" s="76">
        <f>'ModelParams Lp'!B$22</f>
        <v>4</v>
      </c>
      <c r="AX68" s="76">
        <f>'ModelParams Lp'!C$22</f>
        <v>2</v>
      </c>
      <c r="AY68" s="76">
        <f>'ModelParams Lp'!D$22</f>
        <v>1</v>
      </c>
      <c r="AZ68" s="76">
        <f>'ModelParams Lp'!E$22</f>
        <v>0</v>
      </c>
      <c r="BA68" s="76">
        <f>'ModelParams Lp'!F$22</f>
        <v>0</v>
      </c>
      <c r="BB68" s="76">
        <f>'ModelParams Lp'!G$22</f>
        <v>0</v>
      </c>
      <c r="BC68" s="76">
        <f>'ModelParams Lp'!H$22</f>
        <v>0</v>
      </c>
      <c r="BD68" s="76">
        <f>'ModelParams Lp'!I$22</f>
        <v>0</v>
      </c>
      <c r="BE68" s="76" t="e">
        <f>-10*LOG(2/(4*PI()*2^2)+4/(0.163*(Calcul!$J73*Calcul!$K73)/VLOOKUP(Calcul!$H73,'ModelParams Lp'!$E$37:$F$39,2,0)))</f>
        <v>#N/A</v>
      </c>
      <c r="BF68" s="76" t="e">
        <f>-10*LOG(2/(4*PI()*2^2)+4/(0.163*(Calcul!$J73*Calcul!$K73)/VLOOKUP(Calcul!$H73,'ModelParams Lp'!$E$37:$F$39,2,0)))</f>
        <v>#N/A</v>
      </c>
      <c r="BG68" s="76" t="e">
        <f>-10*LOG(2/(4*PI()*2^2)+4/(0.163*(Calcul!$J73*Calcul!$K73)/VLOOKUP(Calcul!$H73,'ModelParams Lp'!$E$37:$F$39,2,0)))</f>
        <v>#N/A</v>
      </c>
      <c r="BH68" s="76" t="e">
        <f>-10*LOG(2/(4*PI()*2^2)+4/(0.163*(Calcul!$J73*Calcul!$K73)/VLOOKUP(Calcul!$H73,'ModelParams Lp'!$E$37:$F$39,2,0)))</f>
        <v>#N/A</v>
      </c>
      <c r="BI68" s="76" t="e">
        <f>-10*LOG(2/(4*PI()*2^2)+4/(0.163*(Calcul!$J73*Calcul!$K73)/VLOOKUP(Calcul!$H73,'ModelParams Lp'!$E$37:$F$39,2,0)))</f>
        <v>#N/A</v>
      </c>
      <c r="BJ68" s="76" t="e">
        <f>-10*LOG(2/(4*PI()*2^2)+4/(0.163*(Calcul!$J73*Calcul!$K73)/VLOOKUP(Calcul!$H73,'ModelParams Lp'!$E$37:$F$39,2,0)))</f>
        <v>#N/A</v>
      </c>
      <c r="BK68" s="76" t="e">
        <f>-10*LOG(2/(4*PI()*2^2)+4/(0.163*(Calcul!$J73*Calcul!$K73)/VLOOKUP(Calcul!$H73,'ModelParams Lp'!$E$37:$F$39,2,0)))</f>
        <v>#N/A</v>
      </c>
      <c r="BL68" s="76" t="e">
        <f>-10*LOG(2/(4*PI()*2^2)+4/(0.163*(Calcul!$J73*Calcul!$K73)/VLOOKUP(Calcul!$H73,'ModelParams Lp'!$E$37:$F$39,2,0)))</f>
        <v>#N/A</v>
      </c>
      <c r="BM68" s="76" t="e">
        <f>VLOOKUP(Calcul!$I73,'ModelParams Lp'!$D$28:$O$32,5,0)+BE68</f>
        <v>#N/A</v>
      </c>
      <c r="BN68" s="76" t="e">
        <f>VLOOKUP(Calcul!$I73,'ModelParams Lp'!$D$28:$O$32,6,0)+BF68</f>
        <v>#N/A</v>
      </c>
      <c r="BO68" s="76" t="e">
        <f>VLOOKUP(Calcul!$I73,'ModelParams Lp'!$D$28:$O$32,7,0)+BG68</f>
        <v>#N/A</v>
      </c>
      <c r="BP68" s="76" t="e">
        <f>VLOOKUP(Calcul!$I73,'ModelParams Lp'!$D$28:$O$32,8,0)+BH68</f>
        <v>#N/A</v>
      </c>
      <c r="BQ68" s="76" t="e">
        <f>VLOOKUP(Calcul!$I73,'ModelParams Lp'!$D$28:$O$32,9,0)+BI68</f>
        <v>#N/A</v>
      </c>
      <c r="BR68" s="76" t="e">
        <f>VLOOKUP(Calcul!$I73,'ModelParams Lp'!$D$28:$O$32,10,0)+BJ68</f>
        <v>#N/A</v>
      </c>
      <c r="BS68" s="76" t="e">
        <f>VLOOKUP(Calcul!$I73,'ModelParams Lp'!$D$28:$O$32,11,0)+BK68</f>
        <v>#N/A</v>
      </c>
      <c r="BT68" s="76" t="e">
        <f>VLOOKUP(Calcul!$I73,'ModelParams Lp'!$D$28:$O$32,12,0)+BL68</f>
        <v>#N/A</v>
      </c>
      <c r="BU68" s="75" t="e">
        <f t="shared" ca="1" si="7"/>
        <v>#DIV/0!</v>
      </c>
      <c r="BV68" s="75" t="e">
        <f t="shared" ca="1" si="8"/>
        <v>#DIV/0!</v>
      </c>
      <c r="BW68" s="75" t="e">
        <f t="shared" ca="1" si="9"/>
        <v>#DIV/0!</v>
      </c>
      <c r="BX68" s="75" t="e">
        <f t="shared" ca="1" si="10"/>
        <v>#DIV/0!</v>
      </c>
      <c r="BY68" s="75" t="e">
        <f t="shared" ca="1" si="11"/>
        <v>#DIV/0!</v>
      </c>
      <c r="BZ68" s="75" t="e">
        <f t="shared" ca="1" si="12"/>
        <v>#DIV/0!</v>
      </c>
      <c r="CA68" s="75" t="e">
        <f t="shared" ca="1" si="13"/>
        <v>#DIV/0!</v>
      </c>
      <c r="CB68" s="75" t="e">
        <f t="shared" ca="1" si="14"/>
        <v>#DIV/0!</v>
      </c>
      <c r="CC68" s="26" t="e">
        <f ca="1">10*LOG10(IF(BU68="",0,POWER(10,((BU68+'ModelParams Lw'!$O$4)/10))) +IF(BV68="",0,POWER(10,((BV68+'ModelParams Lw'!$P$4)/10))) +IF(BW68="",0,POWER(10,((BW68+'ModelParams Lw'!$Q$4)/10))) +IF(BX68="",0,POWER(10,((BX68+'ModelParams Lw'!$R$4)/10))) +IF(BY68="",0,POWER(10,((BY68+'ModelParams Lw'!$S$4)/10))) +IF(BZ68="",0,POWER(10,((BZ68+'ModelParams Lw'!$T$4)/10))) +IF(CA68="",0,POWER(10,((CA68+'ModelParams Lw'!$U$4)/10)))+IF(CB68="",0,POWER(10,((CB68+'ModelParams Lw'!$V$4)/10))))</f>
        <v>#DIV/0!</v>
      </c>
      <c r="CD68" s="26" t="e">
        <f t="shared" ca="1" si="15"/>
        <v>#DIV/0!</v>
      </c>
      <c r="CE68" s="26" t="e">
        <f ca="1">(BU68-'ModelParams Lw'!O$10)/'ModelParams Lw'!O$11</f>
        <v>#DIV/0!</v>
      </c>
      <c r="CF68" s="26" t="e">
        <f ca="1">(BV68-'ModelParams Lw'!P$10)/'ModelParams Lw'!P$11</f>
        <v>#DIV/0!</v>
      </c>
      <c r="CG68" s="26" t="e">
        <f ca="1">(BW68-'ModelParams Lw'!Q$10)/'ModelParams Lw'!Q$11</f>
        <v>#DIV/0!</v>
      </c>
      <c r="CH68" s="26" t="e">
        <f ca="1">(BX68-'ModelParams Lw'!R$10)/'ModelParams Lw'!R$11</f>
        <v>#DIV/0!</v>
      </c>
      <c r="CI68" s="26" t="e">
        <f ca="1">(BY68-'ModelParams Lw'!S$10)/'ModelParams Lw'!S$11</f>
        <v>#DIV/0!</v>
      </c>
      <c r="CJ68" s="26" t="e">
        <f ca="1">(BZ68-'ModelParams Lw'!T$10)/'ModelParams Lw'!T$11</f>
        <v>#DIV/0!</v>
      </c>
      <c r="CK68" s="26" t="e">
        <f ca="1">(CA68-'ModelParams Lw'!U$10)/'ModelParams Lw'!U$11</f>
        <v>#DIV/0!</v>
      </c>
      <c r="CL68" s="26" t="e">
        <f ca="1">(CB68-'ModelParams Lw'!V$10)/'ModelParams Lw'!V$11</f>
        <v>#DIV/0!</v>
      </c>
      <c r="CM68" s="75" t="e">
        <f t="shared" si="16"/>
        <v>#DIV/0!</v>
      </c>
      <c r="CN68" s="75" t="e">
        <f t="shared" si="17"/>
        <v>#DIV/0!</v>
      </c>
      <c r="CO68" s="75" t="e">
        <f t="shared" si="23"/>
        <v>#DIV/0!</v>
      </c>
      <c r="CP68" s="75" t="e">
        <f t="shared" si="18"/>
        <v>#DIV/0!</v>
      </c>
      <c r="CQ68" s="75" t="e">
        <f t="shared" si="19"/>
        <v>#DIV/0!</v>
      </c>
      <c r="CR68" s="75" t="e">
        <f t="shared" si="20"/>
        <v>#DIV/0!</v>
      </c>
      <c r="CS68" s="75" t="e">
        <f t="shared" si="21"/>
        <v>#DIV/0!</v>
      </c>
      <c r="CT68" s="75" t="e">
        <f t="shared" si="22"/>
        <v>#DIV/0!</v>
      </c>
      <c r="CU68" s="26" t="e">
        <f>10*LOG10(IF(CM68="",0,POWER(10,((CM68+'ModelParams Lw'!$O$4)/10))) +IF(CN68="",0,POWER(10,((CN68+'ModelParams Lw'!$P$4)/10))) +IF(CO68="",0,POWER(10,((CO68+'ModelParams Lw'!$Q$4)/10))) +IF(CP68="",0,POWER(10,((CP68+'ModelParams Lw'!$R$4)/10))) +IF(CQ68="",0,POWER(10,((CQ68+'ModelParams Lw'!$S$4)/10))) +IF(CR68="",0,POWER(10,((CR68+'ModelParams Lw'!$T$4)/10))) +IF(CS68="",0,POWER(10,((CS68+'ModelParams Lw'!$U$4)/10)))+IF(CT68="",0,POWER(10,((CT68+'ModelParams Lw'!$V$4)/10))))</f>
        <v>#DIV/0!</v>
      </c>
      <c r="CV68" s="26" t="e">
        <f t="shared" si="24"/>
        <v>#DIV/0!</v>
      </c>
      <c r="CW68" s="26" t="e">
        <f>(CM68-'ModelParams Lw'!O$10)/'ModelParams Lw'!O$11</f>
        <v>#DIV/0!</v>
      </c>
      <c r="CX68" s="26" t="e">
        <f>(CN68-'ModelParams Lw'!P$10)/'ModelParams Lw'!P$11</f>
        <v>#DIV/0!</v>
      </c>
      <c r="CY68" s="26" t="e">
        <f>(CO68-'ModelParams Lw'!Q$10)/'ModelParams Lw'!Q$11</f>
        <v>#DIV/0!</v>
      </c>
      <c r="CZ68" s="26" t="e">
        <f>(CP68-'ModelParams Lw'!R$10)/'ModelParams Lw'!R$11</f>
        <v>#DIV/0!</v>
      </c>
      <c r="DA68" s="26" t="e">
        <f>(CQ68-'ModelParams Lw'!S$10)/'ModelParams Lw'!S$11</f>
        <v>#DIV/0!</v>
      </c>
      <c r="DB68" s="26" t="e">
        <f>(CR68-'ModelParams Lw'!T$10)/'ModelParams Lw'!T$11</f>
        <v>#DIV/0!</v>
      </c>
      <c r="DC68" s="26" t="e">
        <f>(CS68-'ModelParams Lw'!U$10)/'ModelParams Lw'!U$11</f>
        <v>#DIV/0!</v>
      </c>
      <c r="DD68" s="26" t="e">
        <f>(CT68-'ModelParams Lw'!V$10)/'ModelParams Lw'!V$11</f>
        <v>#DIV/0!</v>
      </c>
    </row>
    <row r="69" spans="1:108" x14ac:dyDescent="0.25">
      <c r="A69" s="13">
        <f>'Sound Power'!B69</f>
        <v>0</v>
      </c>
      <c r="B69" s="13">
        <f>'Sound Power'!D69</f>
        <v>0</v>
      </c>
      <c r="C69" s="13">
        <f>'Sound Power'!E69</f>
        <v>0</v>
      </c>
      <c r="D69" s="13">
        <f>'Sound Power'!F69</f>
        <v>0</v>
      </c>
      <c r="E69" s="76" t="e">
        <f>IF(Calcul!$F71="SA",'Sound Power'!AZ69,'Sound Power'!O69)</f>
        <v>#DIV/0!</v>
      </c>
      <c r="F69" s="76" t="e">
        <f>IF(Calcul!$F71="SA",'Sound Power'!BA69,'Sound Power'!P69)</f>
        <v>#DIV/0!</v>
      </c>
      <c r="G69" s="76" t="e">
        <f>IF(Calcul!$F71="SA",'Sound Power'!BB69,'Sound Power'!Q69)</f>
        <v>#DIV/0!</v>
      </c>
      <c r="H69" s="76" t="e">
        <f>IF(Calcul!$F71="SA",'Sound Power'!BC69,'Sound Power'!R69)</f>
        <v>#DIV/0!</v>
      </c>
      <c r="I69" s="76" t="e">
        <f>IF(Calcul!$F71="SA",'Sound Power'!BD69,'Sound Power'!S69)</f>
        <v>#DIV/0!</v>
      </c>
      <c r="J69" s="76" t="e">
        <f>IF(Calcul!$F71="SA",'Sound Power'!BE69,'Sound Power'!T69)</f>
        <v>#DIV/0!</v>
      </c>
      <c r="K69" s="76" t="e">
        <f>IF(Calcul!$F71="SA",'Sound Power'!BF69,'Sound Power'!U69)</f>
        <v>#DIV/0!</v>
      </c>
      <c r="L69" s="76" t="e">
        <f>IF(Calcul!$F71="SA",'Sound Power'!BG69,'Sound Power'!V69)</f>
        <v>#DIV/0!</v>
      </c>
      <c r="M69" s="76" t="e">
        <f>'Sound Power'!CI69</f>
        <v>#DIV/0!</v>
      </c>
      <c r="N69" s="76" t="e">
        <f>'Sound Power'!CJ69</f>
        <v>#DIV/0!</v>
      </c>
      <c r="O69" s="76" t="e">
        <f>'Sound Power'!CK69</f>
        <v>#DIV/0!</v>
      </c>
      <c r="P69" s="76" t="e">
        <f>'Sound Power'!CL69</f>
        <v>#DIV/0!</v>
      </c>
      <c r="Q69" s="76" t="e">
        <f>'Sound Power'!CM69</f>
        <v>#DIV/0!</v>
      </c>
      <c r="R69" s="76" t="e">
        <f>'Sound Power'!CN69</f>
        <v>#DIV/0!</v>
      </c>
      <c r="S69" s="76" t="e">
        <f>'Sound Power'!CO69</f>
        <v>#DIV/0!</v>
      </c>
      <c r="T69" s="76" t="e">
        <f>'Sound Power'!CP69</f>
        <v>#DIV/0!</v>
      </c>
      <c r="U69" s="73">
        <f t="shared" ref="U69:U132" si="26">2*(B69+C69)</f>
        <v>0</v>
      </c>
      <c r="V69" s="73">
        <f t="shared" ref="V69:V132" si="27">B69*C69</f>
        <v>0</v>
      </c>
      <c r="W69" s="76" t="e">
        <f>('ModelParams Lp'!B$4*10^'ModelParams Lp'!B$5*($U69/$V69)^'ModelParams Lp'!B$6)*3</f>
        <v>#DIV/0!</v>
      </c>
      <c r="X69" s="76" t="e">
        <f>('ModelParams Lp'!C$4*10^'ModelParams Lp'!C$5*($U69/$V69)^'ModelParams Lp'!C$6)*3</f>
        <v>#DIV/0!</v>
      </c>
      <c r="Y69" s="76" t="e">
        <f>('ModelParams Lp'!D$4*10^'ModelParams Lp'!D$5*($U69/$V69)^'ModelParams Lp'!D$6)*3</f>
        <v>#DIV/0!</v>
      </c>
      <c r="Z69" s="76" t="e">
        <f>('ModelParams Lp'!E$4*10^'ModelParams Lp'!E$5*($U69/$V69)^'ModelParams Lp'!E$6)*3</f>
        <v>#DIV/0!</v>
      </c>
      <c r="AA69" s="76" t="e">
        <f>('ModelParams Lp'!F$4*10^'ModelParams Lp'!F$5*($U69/$V69)^'ModelParams Lp'!F$6)*3</f>
        <v>#DIV/0!</v>
      </c>
      <c r="AB69" s="76" t="e">
        <f>('ModelParams Lp'!G$4*10^'ModelParams Lp'!G$5*($U69/$V69)^'ModelParams Lp'!G$6)*3</f>
        <v>#DIV/0!</v>
      </c>
      <c r="AC69" s="76" t="e">
        <f>('ModelParams Lp'!H$4*10^'ModelParams Lp'!H$5*($U69/$V69)^'ModelParams Lp'!H$6)*3</f>
        <v>#DIV/0!</v>
      </c>
      <c r="AD69" s="76" t="e">
        <f>('ModelParams Lp'!I$4*10^'ModelParams Lp'!I$5*($U69/$V69)^'ModelParams Lp'!I$6)*3</f>
        <v>#DIV/0!</v>
      </c>
      <c r="AE69" s="62" t="e">
        <f t="shared" ref="AE69:AE132" si="28">343.2/(2*MAX(B69:C69))</f>
        <v>#DIV/0!</v>
      </c>
      <c r="AF69" s="62" t="e">
        <f>IF(AE69&lt;'ModelParams Lp'!$B$16,-1,IF(AE69&lt;'ModelParams Lp'!$C$16,0,IF(AE69&lt;'ModelParams Lp'!$D$16,1,IF(AE69&lt;'ModelParams Lp'!$E$16,2,IF(AE69&lt;'ModelParams Lp'!$F$16,3,IF(AE69&lt;'ModelParams Lp'!$G$16,4,IF(AE69&lt;'ModelParams Lp'!$H$16,5,6)))))))</f>
        <v>#DIV/0!</v>
      </c>
      <c r="AG69" s="76" t="e">
        <f ca="1">IF($AF69&gt;1,0,OFFSET('ModelParams Lp'!$C$12,0,-'Sound Pressure'!$AF69))</f>
        <v>#DIV/0!</v>
      </c>
      <c r="AH69" s="76" t="e">
        <f ca="1">IF($AF69&gt;2,0,OFFSET('ModelParams Lp'!$D$12,0,-'Sound Pressure'!$AF69))</f>
        <v>#DIV/0!</v>
      </c>
      <c r="AI69" s="76" t="e">
        <f ca="1">IF($AF69&gt;3,0,OFFSET('ModelParams Lp'!$E$12,0,-'Sound Pressure'!$AF69))</f>
        <v>#DIV/0!</v>
      </c>
      <c r="AJ69" s="76" t="e">
        <f ca="1">IF($AF69&gt;4,0,OFFSET('ModelParams Lp'!$F$12,0,-'Sound Pressure'!$AF69))</f>
        <v>#DIV/0!</v>
      </c>
      <c r="AK69" s="76" t="e">
        <f ca="1">IF($AF69&gt;3,0,OFFSET('ModelParams Lp'!$G$12,0,-'Sound Pressure'!$AF69))</f>
        <v>#DIV/0!</v>
      </c>
      <c r="AL69" s="76" t="e">
        <f ca="1">IF($AF69&gt;5,0,OFFSET('ModelParams Lp'!$H$12,0,-'Sound Pressure'!$AF69))</f>
        <v>#DIV/0!</v>
      </c>
      <c r="AM69" s="76" t="e">
        <f ca="1">IF($AF69&gt;6,0,OFFSET('ModelParams Lp'!$I$12,0,-'Sound Pressure'!$AF69))</f>
        <v>#DIV/0!</v>
      </c>
      <c r="AN69" s="76" t="e">
        <f ca="1">IF($AF69&gt;7,0,IF($AF$4&lt;0,3,OFFSET('ModelParams Lp'!$J$12,0,-'Sound Pressure'!$AF69)))</f>
        <v>#DIV/0!</v>
      </c>
      <c r="AO69" s="76" t="e">
        <f t="shared" si="25"/>
        <v>#DIV/0!</v>
      </c>
      <c r="AP69" s="76" t="e">
        <f t="shared" si="25"/>
        <v>#DIV/0!</v>
      </c>
      <c r="AQ69" s="76" t="e">
        <f t="shared" si="25"/>
        <v>#DIV/0!</v>
      </c>
      <c r="AR69" s="76" t="e">
        <f t="shared" si="25"/>
        <v>#DIV/0!</v>
      </c>
      <c r="AS69" s="76" t="e">
        <f t="shared" si="25"/>
        <v>#DIV/0!</v>
      </c>
      <c r="AT69" s="76" t="e">
        <f t="shared" si="25"/>
        <v>#DIV/0!</v>
      </c>
      <c r="AU69" s="76" t="e">
        <f t="shared" si="25"/>
        <v>#DIV/0!</v>
      </c>
      <c r="AV69" s="76" t="e">
        <f t="shared" si="25"/>
        <v>#DIV/0!</v>
      </c>
      <c r="AW69" s="76">
        <f>'ModelParams Lp'!B$22</f>
        <v>4</v>
      </c>
      <c r="AX69" s="76">
        <f>'ModelParams Lp'!C$22</f>
        <v>2</v>
      </c>
      <c r="AY69" s="76">
        <f>'ModelParams Lp'!D$22</f>
        <v>1</v>
      </c>
      <c r="AZ69" s="76">
        <f>'ModelParams Lp'!E$22</f>
        <v>0</v>
      </c>
      <c r="BA69" s="76">
        <f>'ModelParams Lp'!F$22</f>
        <v>0</v>
      </c>
      <c r="BB69" s="76">
        <f>'ModelParams Lp'!G$22</f>
        <v>0</v>
      </c>
      <c r="BC69" s="76">
        <f>'ModelParams Lp'!H$22</f>
        <v>0</v>
      </c>
      <c r="BD69" s="76">
        <f>'ModelParams Lp'!I$22</f>
        <v>0</v>
      </c>
      <c r="BE69" s="76" t="e">
        <f>-10*LOG(2/(4*PI()*2^2)+4/(0.163*(Calcul!$J74*Calcul!$K74)/VLOOKUP(Calcul!$H74,'ModelParams Lp'!$E$37:$F$39,2,0)))</f>
        <v>#N/A</v>
      </c>
      <c r="BF69" s="76" t="e">
        <f>-10*LOG(2/(4*PI()*2^2)+4/(0.163*(Calcul!$J74*Calcul!$K74)/VLOOKUP(Calcul!$H74,'ModelParams Lp'!$E$37:$F$39,2,0)))</f>
        <v>#N/A</v>
      </c>
      <c r="BG69" s="76" t="e">
        <f>-10*LOG(2/(4*PI()*2^2)+4/(0.163*(Calcul!$J74*Calcul!$K74)/VLOOKUP(Calcul!$H74,'ModelParams Lp'!$E$37:$F$39,2,0)))</f>
        <v>#N/A</v>
      </c>
      <c r="BH69" s="76" t="e">
        <f>-10*LOG(2/(4*PI()*2^2)+4/(0.163*(Calcul!$J74*Calcul!$K74)/VLOOKUP(Calcul!$H74,'ModelParams Lp'!$E$37:$F$39,2,0)))</f>
        <v>#N/A</v>
      </c>
      <c r="BI69" s="76" t="e">
        <f>-10*LOG(2/(4*PI()*2^2)+4/(0.163*(Calcul!$J74*Calcul!$K74)/VLOOKUP(Calcul!$H74,'ModelParams Lp'!$E$37:$F$39,2,0)))</f>
        <v>#N/A</v>
      </c>
      <c r="BJ69" s="76" t="e">
        <f>-10*LOG(2/(4*PI()*2^2)+4/(0.163*(Calcul!$J74*Calcul!$K74)/VLOOKUP(Calcul!$H74,'ModelParams Lp'!$E$37:$F$39,2,0)))</f>
        <v>#N/A</v>
      </c>
      <c r="BK69" s="76" t="e">
        <f>-10*LOG(2/(4*PI()*2^2)+4/(0.163*(Calcul!$J74*Calcul!$K74)/VLOOKUP(Calcul!$H74,'ModelParams Lp'!$E$37:$F$39,2,0)))</f>
        <v>#N/A</v>
      </c>
      <c r="BL69" s="76" t="e">
        <f>-10*LOG(2/(4*PI()*2^2)+4/(0.163*(Calcul!$J74*Calcul!$K74)/VLOOKUP(Calcul!$H74,'ModelParams Lp'!$E$37:$F$39,2,0)))</f>
        <v>#N/A</v>
      </c>
      <c r="BM69" s="76" t="e">
        <f>VLOOKUP(Calcul!$I74,'ModelParams Lp'!$D$28:$O$32,5,0)+BE69</f>
        <v>#N/A</v>
      </c>
      <c r="BN69" s="76" t="e">
        <f>VLOOKUP(Calcul!$I74,'ModelParams Lp'!$D$28:$O$32,6,0)+BF69</f>
        <v>#N/A</v>
      </c>
      <c r="BO69" s="76" t="e">
        <f>VLOOKUP(Calcul!$I74,'ModelParams Lp'!$D$28:$O$32,7,0)+BG69</f>
        <v>#N/A</v>
      </c>
      <c r="BP69" s="76" t="e">
        <f>VLOOKUP(Calcul!$I74,'ModelParams Lp'!$D$28:$O$32,8,0)+BH69</f>
        <v>#N/A</v>
      </c>
      <c r="BQ69" s="76" t="e">
        <f>VLOOKUP(Calcul!$I74,'ModelParams Lp'!$D$28:$O$32,9,0)+BI69</f>
        <v>#N/A</v>
      </c>
      <c r="BR69" s="76" t="e">
        <f>VLOOKUP(Calcul!$I74,'ModelParams Lp'!$D$28:$O$32,10,0)+BJ69</f>
        <v>#N/A</v>
      </c>
      <c r="BS69" s="76" t="e">
        <f>VLOOKUP(Calcul!$I74,'ModelParams Lp'!$D$28:$O$32,11,0)+BK69</f>
        <v>#N/A</v>
      </c>
      <c r="BT69" s="76" t="e">
        <f>VLOOKUP(Calcul!$I74,'ModelParams Lp'!$D$28:$O$32,12,0)+BL69</f>
        <v>#N/A</v>
      </c>
      <c r="BU69" s="75" t="e">
        <f t="shared" ref="BU69:BU132" ca="1" si="29">IF(E69-W69-AG69-AO69-AW69-BE69&lt;0,0,E69-W69-AG69-AO69-AW69-BE69)</f>
        <v>#DIV/0!</v>
      </c>
      <c r="BV69" s="75" t="e">
        <f t="shared" ref="BV69:BV132" ca="1" si="30">IF(F69-X69-AH69-AP69-AX69-BF69&lt;0,0,F69-X69-AH69-AP69-AX69-BF69)</f>
        <v>#DIV/0!</v>
      </c>
      <c r="BW69" s="75" t="e">
        <f t="shared" ref="BW69:BW132" ca="1" si="31">IF(G69-Y69-AI69-AQ69-AY69-BG69&lt;0,0,G69-Y69-AI69-AQ69-AY69-BG69)</f>
        <v>#DIV/0!</v>
      </c>
      <c r="BX69" s="75" t="e">
        <f t="shared" ref="BX69:BX132" ca="1" si="32">IF(H69-Z69-AJ69-AR69-AZ69-BH69&lt;0,0,H69-Z69-AJ69-AR69-AZ69-BH69)</f>
        <v>#DIV/0!</v>
      </c>
      <c r="BY69" s="75" t="e">
        <f t="shared" ref="BY69:BY132" ca="1" si="33">IF(I69-AA69-AK69-AS69-BA69-BI69&lt;0,0,I69-AA69-AK69-AS69-BA69-BI69)</f>
        <v>#DIV/0!</v>
      </c>
      <c r="BZ69" s="75" t="e">
        <f t="shared" ref="BZ69:BZ132" ca="1" si="34">IF(J69-AB69-AL69-AT69-BB69-BJ69&lt;0,0,J69-AB69-AL69-AT69-BB69-BJ69)</f>
        <v>#DIV/0!</v>
      </c>
      <c r="CA69" s="75" t="e">
        <f t="shared" ref="CA69:CA132" ca="1" si="35">IF(K69-AC69-AM69-AU69-BC69-BK69&lt;0,0,K69-AC69-AM69-AU69-BC69-BK69)</f>
        <v>#DIV/0!</v>
      </c>
      <c r="CB69" s="75" t="e">
        <f t="shared" ref="CB69:CB132" ca="1" si="36">IF(L69-AD69-AN69-AV69-BD69-BL69&lt;0,0,L69-AD69-AN69-AV69-BD69-BL69)</f>
        <v>#DIV/0!</v>
      </c>
      <c r="CC69" s="26" t="e">
        <f ca="1">10*LOG10(IF(BU69="",0,POWER(10,((BU69+'ModelParams Lw'!$O$4)/10))) +IF(BV69="",0,POWER(10,((BV69+'ModelParams Lw'!$P$4)/10))) +IF(BW69="",0,POWER(10,((BW69+'ModelParams Lw'!$Q$4)/10))) +IF(BX69="",0,POWER(10,((BX69+'ModelParams Lw'!$R$4)/10))) +IF(BY69="",0,POWER(10,((BY69+'ModelParams Lw'!$S$4)/10))) +IF(BZ69="",0,POWER(10,((BZ69+'ModelParams Lw'!$T$4)/10))) +IF(CA69="",0,POWER(10,((CA69+'ModelParams Lw'!$U$4)/10)))+IF(CB69="",0,POWER(10,((CB69+'ModelParams Lw'!$V$4)/10))))</f>
        <v>#DIV/0!</v>
      </c>
      <c r="CD69" s="26" t="e">
        <f t="shared" ref="CD69:CD132" ca="1" si="37">MAX(CE69:CL69)</f>
        <v>#DIV/0!</v>
      </c>
      <c r="CE69" s="26" t="e">
        <f ca="1">(BU69-'ModelParams Lw'!O$10)/'ModelParams Lw'!O$11</f>
        <v>#DIV/0!</v>
      </c>
      <c r="CF69" s="26" t="e">
        <f ca="1">(BV69-'ModelParams Lw'!P$10)/'ModelParams Lw'!P$11</f>
        <v>#DIV/0!</v>
      </c>
      <c r="CG69" s="26" t="e">
        <f ca="1">(BW69-'ModelParams Lw'!Q$10)/'ModelParams Lw'!Q$11</f>
        <v>#DIV/0!</v>
      </c>
      <c r="CH69" s="26" t="e">
        <f ca="1">(BX69-'ModelParams Lw'!R$10)/'ModelParams Lw'!R$11</f>
        <v>#DIV/0!</v>
      </c>
      <c r="CI69" s="26" t="e">
        <f ca="1">(BY69-'ModelParams Lw'!S$10)/'ModelParams Lw'!S$11</f>
        <v>#DIV/0!</v>
      </c>
      <c r="CJ69" s="26" t="e">
        <f ca="1">(BZ69-'ModelParams Lw'!T$10)/'ModelParams Lw'!T$11</f>
        <v>#DIV/0!</v>
      </c>
      <c r="CK69" s="26" t="e">
        <f ca="1">(CA69-'ModelParams Lw'!U$10)/'ModelParams Lw'!U$11</f>
        <v>#DIV/0!</v>
      </c>
      <c r="CL69" s="26" t="e">
        <f ca="1">(CB69-'ModelParams Lw'!V$10)/'ModelParams Lw'!V$11</f>
        <v>#DIV/0!</v>
      </c>
      <c r="CM69" s="75" t="e">
        <f t="shared" ref="CM69:CM132" si="38">IF(M69-BM69-AW69&lt;0,0,M69-BM69-AW69)</f>
        <v>#DIV/0!</v>
      </c>
      <c r="CN69" s="75" t="e">
        <f t="shared" ref="CN69:CN132" si="39">IF(N69-BN69-AX69&lt;0,0,N69-BN69-AX69)</f>
        <v>#DIV/0!</v>
      </c>
      <c r="CO69" s="75" t="e">
        <f t="shared" ref="CO69:CO132" si="40">IF(O69-BO69-AY69&lt;0,0,O69-BO69-AY69)</f>
        <v>#DIV/0!</v>
      </c>
      <c r="CP69" s="75" t="e">
        <f t="shared" ref="CP69:CP132" si="41">IF(P69-BP69-AZ69&lt;0,0,P69-BP69-AZ69)</f>
        <v>#DIV/0!</v>
      </c>
      <c r="CQ69" s="75" t="e">
        <f t="shared" ref="CQ69:CQ132" si="42">IF(Q69-BQ69-BA69&lt;0,0,Q69-BQ69-BA69)</f>
        <v>#DIV/0!</v>
      </c>
      <c r="CR69" s="75" t="e">
        <f t="shared" ref="CR69:CR132" si="43">IF(R69-BR69-BB69&lt;0,0,R69-BR69-BB69)</f>
        <v>#DIV/0!</v>
      </c>
      <c r="CS69" s="75" t="e">
        <f t="shared" ref="CS69:CS132" si="44">IF(S69-BS69-BC69&lt;0,0,S69-BS69-BC69)</f>
        <v>#DIV/0!</v>
      </c>
      <c r="CT69" s="75" t="e">
        <f t="shared" ref="CT69:CT132" si="45">IF(T69-BT69-BD69&lt;0,0,T69-BT69-BD69)</f>
        <v>#DIV/0!</v>
      </c>
      <c r="CU69" s="26" t="e">
        <f>10*LOG10(IF(CM69="",0,POWER(10,((CM69+'ModelParams Lw'!$O$4)/10))) +IF(CN69="",0,POWER(10,((CN69+'ModelParams Lw'!$P$4)/10))) +IF(CO69="",0,POWER(10,((CO69+'ModelParams Lw'!$Q$4)/10))) +IF(CP69="",0,POWER(10,((CP69+'ModelParams Lw'!$R$4)/10))) +IF(CQ69="",0,POWER(10,((CQ69+'ModelParams Lw'!$S$4)/10))) +IF(CR69="",0,POWER(10,((CR69+'ModelParams Lw'!$T$4)/10))) +IF(CS69="",0,POWER(10,((CS69+'ModelParams Lw'!$U$4)/10)))+IF(CT69="",0,POWER(10,((CT69+'ModelParams Lw'!$V$4)/10))))</f>
        <v>#DIV/0!</v>
      </c>
      <c r="CV69" s="26" t="e">
        <f t="shared" ref="CV69:CV132" si="46">MAX(CW69:DD69)</f>
        <v>#DIV/0!</v>
      </c>
      <c r="CW69" s="26" t="e">
        <f>(CM69-'ModelParams Lw'!O$10)/'ModelParams Lw'!O$11</f>
        <v>#DIV/0!</v>
      </c>
      <c r="CX69" s="26" t="e">
        <f>(CN69-'ModelParams Lw'!P$10)/'ModelParams Lw'!P$11</f>
        <v>#DIV/0!</v>
      </c>
      <c r="CY69" s="26" t="e">
        <f>(CO69-'ModelParams Lw'!Q$10)/'ModelParams Lw'!Q$11</f>
        <v>#DIV/0!</v>
      </c>
      <c r="CZ69" s="26" t="e">
        <f>(CP69-'ModelParams Lw'!R$10)/'ModelParams Lw'!R$11</f>
        <v>#DIV/0!</v>
      </c>
      <c r="DA69" s="26" t="e">
        <f>(CQ69-'ModelParams Lw'!S$10)/'ModelParams Lw'!S$11</f>
        <v>#DIV/0!</v>
      </c>
      <c r="DB69" s="26" t="e">
        <f>(CR69-'ModelParams Lw'!T$10)/'ModelParams Lw'!T$11</f>
        <v>#DIV/0!</v>
      </c>
      <c r="DC69" s="26" t="e">
        <f>(CS69-'ModelParams Lw'!U$10)/'ModelParams Lw'!U$11</f>
        <v>#DIV/0!</v>
      </c>
      <c r="DD69" s="26" t="e">
        <f>(CT69-'ModelParams Lw'!V$10)/'ModelParams Lw'!V$11</f>
        <v>#DIV/0!</v>
      </c>
    </row>
    <row r="70" spans="1:108" x14ac:dyDescent="0.25">
      <c r="A70" s="13">
        <f>'Sound Power'!B70</f>
        <v>0</v>
      </c>
      <c r="B70" s="13">
        <f>'Sound Power'!D70</f>
        <v>0</v>
      </c>
      <c r="C70" s="13">
        <f>'Sound Power'!E70</f>
        <v>0</v>
      </c>
      <c r="D70" s="13">
        <f>'Sound Power'!F70</f>
        <v>0</v>
      </c>
      <c r="E70" s="76" t="e">
        <f>IF(Calcul!$F72="SA",'Sound Power'!AZ70,'Sound Power'!O70)</f>
        <v>#DIV/0!</v>
      </c>
      <c r="F70" s="76" t="e">
        <f>IF(Calcul!$F72="SA",'Sound Power'!BA70,'Sound Power'!P70)</f>
        <v>#DIV/0!</v>
      </c>
      <c r="G70" s="76" t="e">
        <f>IF(Calcul!$F72="SA",'Sound Power'!BB70,'Sound Power'!Q70)</f>
        <v>#DIV/0!</v>
      </c>
      <c r="H70" s="76" t="e">
        <f>IF(Calcul!$F72="SA",'Sound Power'!BC70,'Sound Power'!R70)</f>
        <v>#DIV/0!</v>
      </c>
      <c r="I70" s="76" t="e">
        <f>IF(Calcul!$F72="SA",'Sound Power'!BD70,'Sound Power'!S70)</f>
        <v>#DIV/0!</v>
      </c>
      <c r="J70" s="76" t="e">
        <f>IF(Calcul!$F72="SA",'Sound Power'!BE70,'Sound Power'!T70)</f>
        <v>#DIV/0!</v>
      </c>
      <c r="K70" s="76" t="e">
        <f>IF(Calcul!$F72="SA",'Sound Power'!BF70,'Sound Power'!U70)</f>
        <v>#DIV/0!</v>
      </c>
      <c r="L70" s="76" t="e">
        <f>IF(Calcul!$F72="SA",'Sound Power'!BG70,'Sound Power'!V70)</f>
        <v>#DIV/0!</v>
      </c>
      <c r="M70" s="76" t="e">
        <f>'Sound Power'!CI70</f>
        <v>#DIV/0!</v>
      </c>
      <c r="N70" s="76" t="e">
        <f>'Sound Power'!CJ70</f>
        <v>#DIV/0!</v>
      </c>
      <c r="O70" s="76" t="e">
        <f>'Sound Power'!CK70</f>
        <v>#DIV/0!</v>
      </c>
      <c r="P70" s="76" t="e">
        <f>'Sound Power'!CL70</f>
        <v>#DIV/0!</v>
      </c>
      <c r="Q70" s="76" t="e">
        <f>'Sound Power'!CM70</f>
        <v>#DIV/0!</v>
      </c>
      <c r="R70" s="76" t="e">
        <f>'Sound Power'!CN70</f>
        <v>#DIV/0!</v>
      </c>
      <c r="S70" s="76" t="e">
        <f>'Sound Power'!CO70</f>
        <v>#DIV/0!</v>
      </c>
      <c r="T70" s="76" t="e">
        <f>'Sound Power'!CP70</f>
        <v>#DIV/0!</v>
      </c>
      <c r="U70" s="73">
        <f t="shared" si="26"/>
        <v>0</v>
      </c>
      <c r="V70" s="73">
        <f t="shared" si="27"/>
        <v>0</v>
      </c>
      <c r="W70" s="76" t="e">
        <f>('ModelParams Lp'!B$4*10^'ModelParams Lp'!B$5*($U70/$V70)^'ModelParams Lp'!B$6)*3</f>
        <v>#DIV/0!</v>
      </c>
      <c r="X70" s="76" t="e">
        <f>('ModelParams Lp'!C$4*10^'ModelParams Lp'!C$5*($U70/$V70)^'ModelParams Lp'!C$6)*3</f>
        <v>#DIV/0!</v>
      </c>
      <c r="Y70" s="76" t="e">
        <f>('ModelParams Lp'!D$4*10^'ModelParams Lp'!D$5*($U70/$V70)^'ModelParams Lp'!D$6)*3</f>
        <v>#DIV/0!</v>
      </c>
      <c r="Z70" s="76" t="e">
        <f>('ModelParams Lp'!E$4*10^'ModelParams Lp'!E$5*($U70/$V70)^'ModelParams Lp'!E$6)*3</f>
        <v>#DIV/0!</v>
      </c>
      <c r="AA70" s="76" t="e">
        <f>('ModelParams Lp'!F$4*10^'ModelParams Lp'!F$5*($U70/$V70)^'ModelParams Lp'!F$6)*3</f>
        <v>#DIV/0!</v>
      </c>
      <c r="AB70" s="76" t="e">
        <f>('ModelParams Lp'!G$4*10^'ModelParams Lp'!G$5*($U70/$V70)^'ModelParams Lp'!G$6)*3</f>
        <v>#DIV/0!</v>
      </c>
      <c r="AC70" s="76" t="e">
        <f>('ModelParams Lp'!H$4*10^'ModelParams Lp'!H$5*($U70/$V70)^'ModelParams Lp'!H$6)*3</f>
        <v>#DIV/0!</v>
      </c>
      <c r="AD70" s="76" t="e">
        <f>('ModelParams Lp'!I$4*10^'ModelParams Lp'!I$5*($U70/$V70)^'ModelParams Lp'!I$6)*3</f>
        <v>#DIV/0!</v>
      </c>
      <c r="AE70" s="62" t="e">
        <f t="shared" si="28"/>
        <v>#DIV/0!</v>
      </c>
      <c r="AF70" s="62" t="e">
        <f>IF(AE70&lt;'ModelParams Lp'!$B$16,-1,IF(AE70&lt;'ModelParams Lp'!$C$16,0,IF(AE70&lt;'ModelParams Lp'!$D$16,1,IF(AE70&lt;'ModelParams Lp'!$E$16,2,IF(AE70&lt;'ModelParams Lp'!$F$16,3,IF(AE70&lt;'ModelParams Lp'!$G$16,4,IF(AE70&lt;'ModelParams Lp'!$H$16,5,6)))))))</f>
        <v>#DIV/0!</v>
      </c>
      <c r="AG70" s="76" t="e">
        <f ca="1">IF($AF70&gt;1,0,OFFSET('ModelParams Lp'!$C$12,0,-'Sound Pressure'!$AF70))</f>
        <v>#DIV/0!</v>
      </c>
      <c r="AH70" s="76" t="e">
        <f ca="1">IF($AF70&gt;2,0,OFFSET('ModelParams Lp'!$D$12,0,-'Sound Pressure'!$AF70))</f>
        <v>#DIV/0!</v>
      </c>
      <c r="AI70" s="76" t="e">
        <f ca="1">IF($AF70&gt;3,0,OFFSET('ModelParams Lp'!$E$12,0,-'Sound Pressure'!$AF70))</f>
        <v>#DIV/0!</v>
      </c>
      <c r="AJ70" s="76" t="e">
        <f ca="1">IF($AF70&gt;4,0,OFFSET('ModelParams Lp'!$F$12,0,-'Sound Pressure'!$AF70))</f>
        <v>#DIV/0!</v>
      </c>
      <c r="AK70" s="76" t="e">
        <f ca="1">IF($AF70&gt;3,0,OFFSET('ModelParams Lp'!$G$12,0,-'Sound Pressure'!$AF70))</f>
        <v>#DIV/0!</v>
      </c>
      <c r="AL70" s="76" t="e">
        <f ca="1">IF($AF70&gt;5,0,OFFSET('ModelParams Lp'!$H$12,0,-'Sound Pressure'!$AF70))</f>
        <v>#DIV/0!</v>
      </c>
      <c r="AM70" s="76" t="e">
        <f ca="1">IF($AF70&gt;6,0,OFFSET('ModelParams Lp'!$I$12,0,-'Sound Pressure'!$AF70))</f>
        <v>#DIV/0!</v>
      </c>
      <c r="AN70" s="76" t="e">
        <f ca="1">IF($AF70&gt;7,0,IF($AF$4&lt;0,3,OFFSET('ModelParams Lp'!$J$12,0,-'Sound Pressure'!$AF70)))</f>
        <v>#DIV/0!</v>
      </c>
      <c r="AO70" s="76" t="e">
        <f t="shared" si="25"/>
        <v>#DIV/0!</v>
      </c>
      <c r="AP70" s="76" t="e">
        <f t="shared" si="25"/>
        <v>#DIV/0!</v>
      </c>
      <c r="AQ70" s="76" t="e">
        <f t="shared" si="25"/>
        <v>#DIV/0!</v>
      </c>
      <c r="AR70" s="76" t="e">
        <f t="shared" si="25"/>
        <v>#DIV/0!</v>
      </c>
      <c r="AS70" s="76" t="e">
        <f t="shared" si="25"/>
        <v>#DIV/0!</v>
      </c>
      <c r="AT70" s="76" t="e">
        <f t="shared" si="25"/>
        <v>#DIV/0!</v>
      </c>
      <c r="AU70" s="76" t="e">
        <f t="shared" si="25"/>
        <v>#DIV/0!</v>
      </c>
      <c r="AV70" s="76" t="e">
        <f t="shared" si="25"/>
        <v>#DIV/0!</v>
      </c>
      <c r="AW70" s="76">
        <f>'ModelParams Lp'!B$22</f>
        <v>4</v>
      </c>
      <c r="AX70" s="76">
        <f>'ModelParams Lp'!C$22</f>
        <v>2</v>
      </c>
      <c r="AY70" s="76">
        <f>'ModelParams Lp'!D$22</f>
        <v>1</v>
      </c>
      <c r="AZ70" s="76">
        <f>'ModelParams Lp'!E$22</f>
        <v>0</v>
      </c>
      <c r="BA70" s="76">
        <f>'ModelParams Lp'!F$22</f>
        <v>0</v>
      </c>
      <c r="BB70" s="76">
        <f>'ModelParams Lp'!G$22</f>
        <v>0</v>
      </c>
      <c r="BC70" s="76">
        <f>'ModelParams Lp'!H$22</f>
        <v>0</v>
      </c>
      <c r="BD70" s="76">
        <f>'ModelParams Lp'!I$22</f>
        <v>0</v>
      </c>
      <c r="BE70" s="76" t="e">
        <f>-10*LOG(2/(4*PI()*2^2)+4/(0.163*(Calcul!$J75*Calcul!$K75)/VLOOKUP(Calcul!$H75,'ModelParams Lp'!$E$37:$F$39,2,0)))</f>
        <v>#N/A</v>
      </c>
      <c r="BF70" s="76" t="e">
        <f>-10*LOG(2/(4*PI()*2^2)+4/(0.163*(Calcul!$J75*Calcul!$K75)/VLOOKUP(Calcul!$H75,'ModelParams Lp'!$E$37:$F$39,2,0)))</f>
        <v>#N/A</v>
      </c>
      <c r="BG70" s="76" t="e">
        <f>-10*LOG(2/(4*PI()*2^2)+4/(0.163*(Calcul!$J75*Calcul!$K75)/VLOOKUP(Calcul!$H75,'ModelParams Lp'!$E$37:$F$39,2,0)))</f>
        <v>#N/A</v>
      </c>
      <c r="BH70" s="76" t="e">
        <f>-10*LOG(2/(4*PI()*2^2)+4/(0.163*(Calcul!$J75*Calcul!$K75)/VLOOKUP(Calcul!$H75,'ModelParams Lp'!$E$37:$F$39,2,0)))</f>
        <v>#N/A</v>
      </c>
      <c r="BI70" s="76" t="e">
        <f>-10*LOG(2/(4*PI()*2^2)+4/(0.163*(Calcul!$J75*Calcul!$K75)/VLOOKUP(Calcul!$H75,'ModelParams Lp'!$E$37:$F$39,2,0)))</f>
        <v>#N/A</v>
      </c>
      <c r="BJ70" s="76" t="e">
        <f>-10*LOG(2/(4*PI()*2^2)+4/(0.163*(Calcul!$J75*Calcul!$K75)/VLOOKUP(Calcul!$H75,'ModelParams Lp'!$E$37:$F$39,2,0)))</f>
        <v>#N/A</v>
      </c>
      <c r="BK70" s="76" t="e">
        <f>-10*LOG(2/(4*PI()*2^2)+4/(0.163*(Calcul!$J75*Calcul!$K75)/VLOOKUP(Calcul!$H75,'ModelParams Lp'!$E$37:$F$39,2,0)))</f>
        <v>#N/A</v>
      </c>
      <c r="BL70" s="76" t="e">
        <f>-10*LOG(2/(4*PI()*2^2)+4/(0.163*(Calcul!$J75*Calcul!$K75)/VLOOKUP(Calcul!$H75,'ModelParams Lp'!$E$37:$F$39,2,0)))</f>
        <v>#N/A</v>
      </c>
      <c r="BM70" s="76" t="e">
        <f>VLOOKUP(Calcul!$I75,'ModelParams Lp'!$D$28:$O$32,5,0)+BE70</f>
        <v>#N/A</v>
      </c>
      <c r="BN70" s="76" t="e">
        <f>VLOOKUP(Calcul!$I75,'ModelParams Lp'!$D$28:$O$32,6,0)+BF70</f>
        <v>#N/A</v>
      </c>
      <c r="BO70" s="76" t="e">
        <f>VLOOKUP(Calcul!$I75,'ModelParams Lp'!$D$28:$O$32,7,0)+BG70</f>
        <v>#N/A</v>
      </c>
      <c r="BP70" s="76" t="e">
        <f>VLOOKUP(Calcul!$I75,'ModelParams Lp'!$D$28:$O$32,8,0)+BH70</f>
        <v>#N/A</v>
      </c>
      <c r="BQ70" s="76" t="e">
        <f>VLOOKUP(Calcul!$I75,'ModelParams Lp'!$D$28:$O$32,9,0)+BI70</f>
        <v>#N/A</v>
      </c>
      <c r="BR70" s="76" t="e">
        <f>VLOOKUP(Calcul!$I75,'ModelParams Lp'!$D$28:$O$32,10,0)+BJ70</f>
        <v>#N/A</v>
      </c>
      <c r="BS70" s="76" t="e">
        <f>VLOOKUP(Calcul!$I75,'ModelParams Lp'!$D$28:$O$32,11,0)+BK70</f>
        <v>#N/A</v>
      </c>
      <c r="BT70" s="76" t="e">
        <f>VLOOKUP(Calcul!$I75,'ModelParams Lp'!$D$28:$O$32,12,0)+BL70</f>
        <v>#N/A</v>
      </c>
      <c r="BU70" s="75" t="e">
        <f t="shared" ca="1" si="29"/>
        <v>#DIV/0!</v>
      </c>
      <c r="BV70" s="75" t="e">
        <f t="shared" ca="1" si="30"/>
        <v>#DIV/0!</v>
      </c>
      <c r="BW70" s="75" t="e">
        <f t="shared" ca="1" si="31"/>
        <v>#DIV/0!</v>
      </c>
      <c r="BX70" s="75" t="e">
        <f t="shared" ca="1" si="32"/>
        <v>#DIV/0!</v>
      </c>
      <c r="BY70" s="75" t="e">
        <f t="shared" ca="1" si="33"/>
        <v>#DIV/0!</v>
      </c>
      <c r="BZ70" s="75" t="e">
        <f t="shared" ca="1" si="34"/>
        <v>#DIV/0!</v>
      </c>
      <c r="CA70" s="75" t="e">
        <f t="shared" ca="1" si="35"/>
        <v>#DIV/0!</v>
      </c>
      <c r="CB70" s="75" t="e">
        <f t="shared" ca="1" si="36"/>
        <v>#DIV/0!</v>
      </c>
      <c r="CC70" s="26" t="e">
        <f ca="1">10*LOG10(IF(BU70="",0,POWER(10,((BU70+'ModelParams Lw'!$O$4)/10))) +IF(BV70="",0,POWER(10,((BV70+'ModelParams Lw'!$P$4)/10))) +IF(BW70="",0,POWER(10,((BW70+'ModelParams Lw'!$Q$4)/10))) +IF(BX70="",0,POWER(10,((BX70+'ModelParams Lw'!$R$4)/10))) +IF(BY70="",0,POWER(10,((BY70+'ModelParams Lw'!$S$4)/10))) +IF(BZ70="",0,POWER(10,((BZ70+'ModelParams Lw'!$T$4)/10))) +IF(CA70="",0,POWER(10,((CA70+'ModelParams Lw'!$U$4)/10)))+IF(CB70="",0,POWER(10,((CB70+'ModelParams Lw'!$V$4)/10))))</f>
        <v>#DIV/0!</v>
      </c>
      <c r="CD70" s="26" t="e">
        <f t="shared" ca="1" si="37"/>
        <v>#DIV/0!</v>
      </c>
      <c r="CE70" s="26" t="e">
        <f ca="1">(BU70-'ModelParams Lw'!O$10)/'ModelParams Lw'!O$11</f>
        <v>#DIV/0!</v>
      </c>
      <c r="CF70" s="26" t="e">
        <f ca="1">(BV70-'ModelParams Lw'!P$10)/'ModelParams Lw'!P$11</f>
        <v>#DIV/0!</v>
      </c>
      <c r="CG70" s="26" t="e">
        <f ca="1">(BW70-'ModelParams Lw'!Q$10)/'ModelParams Lw'!Q$11</f>
        <v>#DIV/0!</v>
      </c>
      <c r="CH70" s="26" t="e">
        <f ca="1">(BX70-'ModelParams Lw'!R$10)/'ModelParams Lw'!R$11</f>
        <v>#DIV/0!</v>
      </c>
      <c r="CI70" s="26" t="e">
        <f ca="1">(BY70-'ModelParams Lw'!S$10)/'ModelParams Lw'!S$11</f>
        <v>#DIV/0!</v>
      </c>
      <c r="CJ70" s="26" t="e">
        <f ca="1">(BZ70-'ModelParams Lw'!T$10)/'ModelParams Lw'!T$11</f>
        <v>#DIV/0!</v>
      </c>
      <c r="CK70" s="26" t="e">
        <f ca="1">(CA70-'ModelParams Lw'!U$10)/'ModelParams Lw'!U$11</f>
        <v>#DIV/0!</v>
      </c>
      <c r="CL70" s="26" t="e">
        <f ca="1">(CB70-'ModelParams Lw'!V$10)/'ModelParams Lw'!V$11</f>
        <v>#DIV/0!</v>
      </c>
      <c r="CM70" s="75" t="e">
        <f t="shared" si="38"/>
        <v>#DIV/0!</v>
      </c>
      <c r="CN70" s="75" t="e">
        <f t="shared" si="39"/>
        <v>#DIV/0!</v>
      </c>
      <c r="CO70" s="75" t="e">
        <f t="shared" si="40"/>
        <v>#DIV/0!</v>
      </c>
      <c r="CP70" s="75" t="e">
        <f t="shared" si="41"/>
        <v>#DIV/0!</v>
      </c>
      <c r="CQ70" s="75" t="e">
        <f t="shared" si="42"/>
        <v>#DIV/0!</v>
      </c>
      <c r="CR70" s="75" t="e">
        <f t="shared" si="43"/>
        <v>#DIV/0!</v>
      </c>
      <c r="CS70" s="75" t="e">
        <f t="shared" si="44"/>
        <v>#DIV/0!</v>
      </c>
      <c r="CT70" s="75" t="e">
        <f t="shared" si="45"/>
        <v>#DIV/0!</v>
      </c>
      <c r="CU70" s="26" t="e">
        <f>10*LOG10(IF(CM70="",0,POWER(10,((CM70+'ModelParams Lw'!$O$4)/10))) +IF(CN70="",0,POWER(10,((CN70+'ModelParams Lw'!$P$4)/10))) +IF(CO70="",0,POWER(10,((CO70+'ModelParams Lw'!$Q$4)/10))) +IF(CP70="",0,POWER(10,((CP70+'ModelParams Lw'!$R$4)/10))) +IF(CQ70="",0,POWER(10,((CQ70+'ModelParams Lw'!$S$4)/10))) +IF(CR70="",0,POWER(10,((CR70+'ModelParams Lw'!$T$4)/10))) +IF(CS70="",0,POWER(10,((CS70+'ModelParams Lw'!$U$4)/10)))+IF(CT70="",0,POWER(10,((CT70+'ModelParams Lw'!$V$4)/10))))</f>
        <v>#DIV/0!</v>
      </c>
      <c r="CV70" s="26" t="e">
        <f t="shared" si="46"/>
        <v>#DIV/0!</v>
      </c>
      <c r="CW70" s="26" t="e">
        <f>(CM70-'ModelParams Lw'!O$10)/'ModelParams Lw'!O$11</f>
        <v>#DIV/0!</v>
      </c>
      <c r="CX70" s="26" t="e">
        <f>(CN70-'ModelParams Lw'!P$10)/'ModelParams Lw'!P$11</f>
        <v>#DIV/0!</v>
      </c>
      <c r="CY70" s="26" t="e">
        <f>(CO70-'ModelParams Lw'!Q$10)/'ModelParams Lw'!Q$11</f>
        <v>#DIV/0!</v>
      </c>
      <c r="CZ70" s="26" t="e">
        <f>(CP70-'ModelParams Lw'!R$10)/'ModelParams Lw'!R$11</f>
        <v>#DIV/0!</v>
      </c>
      <c r="DA70" s="26" t="e">
        <f>(CQ70-'ModelParams Lw'!S$10)/'ModelParams Lw'!S$11</f>
        <v>#DIV/0!</v>
      </c>
      <c r="DB70" s="26" t="e">
        <f>(CR70-'ModelParams Lw'!T$10)/'ModelParams Lw'!T$11</f>
        <v>#DIV/0!</v>
      </c>
      <c r="DC70" s="26" t="e">
        <f>(CS70-'ModelParams Lw'!U$10)/'ModelParams Lw'!U$11</f>
        <v>#DIV/0!</v>
      </c>
      <c r="DD70" s="26" t="e">
        <f>(CT70-'ModelParams Lw'!V$10)/'ModelParams Lw'!V$11</f>
        <v>#DIV/0!</v>
      </c>
    </row>
    <row r="71" spans="1:108" x14ac:dyDescent="0.25">
      <c r="A71" s="13">
        <f>'Sound Power'!B71</f>
        <v>0</v>
      </c>
      <c r="B71" s="13">
        <f>'Sound Power'!D71</f>
        <v>0</v>
      </c>
      <c r="C71" s="13">
        <f>'Sound Power'!E71</f>
        <v>0</v>
      </c>
      <c r="D71" s="13">
        <f>'Sound Power'!F71</f>
        <v>0</v>
      </c>
      <c r="E71" s="76" t="e">
        <f>IF(Calcul!$F73="SA",'Sound Power'!AZ71,'Sound Power'!O71)</f>
        <v>#DIV/0!</v>
      </c>
      <c r="F71" s="76" t="e">
        <f>IF(Calcul!$F73="SA",'Sound Power'!BA71,'Sound Power'!P71)</f>
        <v>#DIV/0!</v>
      </c>
      <c r="G71" s="76" t="e">
        <f>IF(Calcul!$F73="SA",'Sound Power'!BB71,'Sound Power'!Q71)</f>
        <v>#DIV/0!</v>
      </c>
      <c r="H71" s="76" t="e">
        <f>IF(Calcul!$F73="SA",'Sound Power'!BC71,'Sound Power'!R71)</f>
        <v>#DIV/0!</v>
      </c>
      <c r="I71" s="76" t="e">
        <f>IF(Calcul!$F73="SA",'Sound Power'!BD71,'Sound Power'!S71)</f>
        <v>#DIV/0!</v>
      </c>
      <c r="J71" s="76" t="e">
        <f>IF(Calcul!$F73="SA",'Sound Power'!BE71,'Sound Power'!T71)</f>
        <v>#DIV/0!</v>
      </c>
      <c r="K71" s="76" t="e">
        <f>IF(Calcul!$F73="SA",'Sound Power'!BF71,'Sound Power'!U71)</f>
        <v>#DIV/0!</v>
      </c>
      <c r="L71" s="76" t="e">
        <f>IF(Calcul!$F73="SA",'Sound Power'!BG71,'Sound Power'!V71)</f>
        <v>#DIV/0!</v>
      </c>
      <c r="M71" s="76" t="e">
        <f>'Sound Power'!CI71</f>
        <v>#DIV/0!</v>
      </c>
      <c r="N71" s="76" t="e">
        <f>'Sound Power'!CJ71</f>
        <v>#DIV/0!</v>
      </c>
      <c r="O71" s="76" t="e">
        <f>'Sound Power'!CK71</f>
        <v>#DIV/0!</v>
      </c>
      <c r="P71" s="76" t="e">
        <f>'Sound Power'!CL71</f>
        <v>#DIV/0!</v>
      </c>
      <c r="Q71" s="76" t="e">
        <f>'Sound Power'!CM71</f>
        <v>#DIV/0!</v>
      </c>
      <c r="R71" s="76" t="e">
        <f>'Sound Power'!CN71</f>
        <v>#DIV/0!</v>
      </c>
      <c r="S71" s="76" t="e">
        <f>'Sound Power'!CO71</f>
        <v>#DIV/0!</v>
      </c>
      <c r="T71" s="76" t="e">
        <f>'Sound Power'!CP71</f>
        <v>#DIV/0!</v>
      </c>
      <c r="U71" s="73">
        <f t="shared" si="26"/>
        <v>0</v>
      </c>
      <c r="V71" s="73">
        <f t="shared" si="27"/>
        <v>0</v>
      </c>
      <c r="W71" s="76" t="e">
        <f>('ModelParams Lp'!B$4*10^'ModelParams Lp'!B$5*($U71/$V71)^'ModelParams Lp'!B$6)*3</f>
        <v>#DIV/0!</v>
      </c>
      <c r="X71" s="76" t="e">
        <f>('ModelParams Lp'!C$4*10^'ModelParams Lp'!C$5*($U71/$V71)^'ModelParams Lp'!C$6)*3</f>
        <v>#DIV/0!</v>
      </c>
      <c r="Y71" s="76" t="e">
        <f>('ModelParams Lp'!D$4*10^'ModelParams Lp'!D$5*($U71/$V71)^'ModelParams Lp'!D$6)*3</f>
        <v>#DIV/0!</v>
      </c>
      <c r="Z71" s="76" t="e">
        <f>('ModelParams Lp'!E$4*10^'ModelParams Lp'!E$5*($U71/$V71)^'ModelParams Lp'!E$6)*3</f>
        <v>#DIV/0!</v>
      </c>
      <c r="AA71" s="76" t="e">
        <f>('ModelParams Lp'!F$4*10^'ModelParams Lp'!F$5*($U71/$V71)^'ModelParams Lp'!F$6)*3</f>
        <v>#DIV/0!</v>
      </c>
      <c r="AB71" s="76" t="e">
        <f>('ModelParams Lp'!G$4*10^'ModelParams Lp'!G$5*($U71/$V71)^'ModelParams Lp'!G$6)*3</f>
        <v>#DIV/0!</v>
      </c>
      <c r="AC71" s="76" t="e">
        <f>('ModelParams Lp'!H$4*10^'ModelParams Lp'!H$5*($U71/$V71)^'ModelParams Lp'!H$6)*3</f>
        <v>#DIV/0!</v>
      </c>
      <c r="AD71" s="76" t="e">
        <f>('ModelParams Lp'!I$4*10^'ModelParams Lp'!I$5*($U71/$V71)^'ModelParams Lp'!I$6)*3</f>
        <v>#DIV/0!</v>
      </c>
      <c r="AE71" s="62" t="e">
        <f t="shared" si="28"/>
        <v>#DIV/0!</v>
      </c>
      <c r="AF71" s="62" t="e">
        <f>IF(AE71&lt;'ModelParams Lp'!$B$16,-1,IF(AE71&lt;'ModelParams Lp'!$C$16,0,IF(AE71&lt;'ModelParams Lp'!$D$16,1,IF(AE71&lt;'ModelParams Lp'!$E$16,2,IF(AE71&lt;'ModelParams Lp'!$F$16,3,IF(AE71&lt;'ModelParams Lp'!$G$16,4,IF(AE71&lt;'ModelParams Lp'!$H$16,5,6)))))))</f>
        <v>#DIV/0!</v>
      </c>
      <c r="AG71" s="76" t="e">
        <f ca="1">IF($AF71&gt;1,0,OFFSET('ModelParams Lp'!$C$12,0,-'Sound Pressure'!$AF71))</f>
        <v>#DIV/0!</v>
      </c>
      <c r="AH71" s="76" t="e">
        <f ca="1">IF($AF71&gt;2,0,OFFSET('ModelParams Lp'!$D$12,0,-'Sound Pressure'!$AF71))</f>
        <v>#DIV/0!</v>
      </c>
      <c r="AI71" s="76" t="e">
        <f ca="1">IF($AF71&gt;3,0,OFFSET('ModelParams Lp'!$E$12,0,-'Sound Pressure'!$AF71))</f>
        <v>#DIV/0!</v>
      </c>
      <c r="AJ71" s="76" t="e">
        <f ca="1">IF($AF71&gt;4,0,OFFSET('ModelParams Lp'!$F$12,0,-'Sound Pressure'!$AF71))</f>
        <v>#DIV/0!</v>
      </c>
      <c r="AK71" s="76" t="e">
        <f ca="1">IF($AF71&gt;3,0,OFFSET('ModelParams Lp'!$G$12,0,-'Sound Pressure'!$AF71))</f>
        <v>#DIV/0!</v>
      </c>
      <c r="AL71" s="76" t="e">
        <f ca="1">IF($AF71&gt;5,0,OFFSET('ModelParams Lp'!$H$12,0,-'Sound Pressure'!$AF71))</f>
        <v>#DIV/0!</v>
      </c>
      <c r="AM71" s="76" t="e">
        <f ca="1">IF($AF71&gt;6,0,OFFSET('ModelParams Lp'!$I$12,0,-'Sound Pressure'!$AF71))</f>
        <v>#DIV/0!</v>
      </c>
      <c r="AN71" s="76" t="e">
        <f ca="1">IF($AF71&gt;7,0,IF($AF$4&lt;0,3,OFFSET('ModelParams Lp'!$J$12,0,-'Sound Pressure'!$AF71)))</f>
        <v>#DIV/0!</v>
      </c>
      <c r="AO71" s="76" t="e">
        <f t="shared" si="25"/>
        <v>#DIV/0!</v>
      </c>
      <c r="AP71" s="76" t="e">
        <f t="shared" si="25"/>
        <v>#DIV/0!</v>
      </c>
      <c r="AQ71" s="76" t="e">
        <f t="shared" si="25"/>
        <v>#DIV/0!</v>
      </c>
      <c r="AR71" s="76" t="e">
        <f t="shared" si="25"/>
        <v>#DIV/0!</v>
      </c>
      <c r="AS71" s="76" t="e">
        <f t="shared" si="25"/>
        <v>#DIV/0!</v>
      </c>
      <c r="AT71" s="76" t="e">
        <f t="shared" si="25"/>
        <v>#DIV/0!</v>
      </c>
      <c r="AU71" s="76" t="e">
        <f t="shared" si="25"/>
        <v>#DIV/0!</v>
      </c>
      <c r="AV71" s="76" t="e">
        <f t="shared" si="25"/>
        <v>#DIV/0!</v>
      </c>
      <c r="AW71" s="76">
        <f>'ModelParams Lp'!B$22</f>
        <v>4</v>
      </c>
      <c r="AX71" s="76">
        <f>'ModelParams Lp'!C$22</f>
        <v>2</v>
      </c>
      <c r="AY71" s="76">
        <f>'ModelParams Lp'!D$22</f>
        <v>1</v>
      </c>
      <c r="AZ71" s="76">
        <f>'ModelParams Lp'!E$22</f>
        <v>0</v>
      </c>
      <c r="BA71" s="76">
        <f>'ModelParams Lp'!F$22</f>
        <v>0</v>
      </c>
      <c r="BB71" s="76">
        <f>'ModelParams Lp'!G$22</f>
        <v>0</v>
      </c>
      <c r="BC71" s="76">
        <f>'ModelParams Lp'!H$22</f>
        <v>0</v>
      </c>
      <c r="BD71" s="76">
        <f>'ModelParams Lp'!I$22</f>
        <v>0</v>
      </c>
      <c r="BE71" s="76" t="e">
        <f>-10*LOG(2/(4*PI()*2^2)+4/(0.163*(Calcul!$J76*Calcul!$K76)/VLOOKUP(Calcul!$H76,'ModelParams Lp'!$E$37:$F$39,2,0)))</f>
        <v>#N/A</v>
      </c>
      <c r="BF71" s="76" t="e">
        <f>-10*LOG(2/(4*PI()*2^2)+4/(0.163*(Calcul!$J76*Calcul!$K76)/VLOOKUP(Calcul!$H76,'ModelParams Lp'!$E$37:$F$39,2,0)))</f>
        <v>#N/A</v>
      </c>
      <c r="BG71" s="76" t="e">
        <f>-10*LOG(2/(4*PI()*2^2)+4/(0.163*(Calcul!$J76*Calcul!$K76)/VLOOKUP(Calcul!$H76,'ModelParams Lp'!$E$37:$F$39,2,0)))</f>
        <v>#N/A</v>
      </c>
      <c r="BH71" s="76" t="e">
        <f>-10*LOG(2/(4*PI()*2^2)+4/(0.163*(Calcul!$J76*Calcul!$K76)/VLOOKUP(Calcul!$H76,'ModelParams Lp'!$E$37:$F$39,2,0)))</f>
        <v>#N/A</v>
      </c>
      <c r="BI71" s="76" t="e">
        <f>-10*LOG(2/(4*PI()*2^2)+4/(0.163*(Calcul!$J76*Calcul!$K76)/VLOOKUP(Calcul!$H76,'ModelParams Lp'!$E$37:$F$39,2,0)))</f>
        <v>#N/A</v>
      </c>
      <c r="BJ71" s="76" t="e">
        <f>-10*LOG(2/(4*PI()*2^2)+4/(0.163*(Calcul!$J76*Calcul!$K76)/VLOOKUP(Calcul!$H76,'ModelParams Lp'!$E$37:$F$39,2,0)))</f>
        <v>#N/A</v>
      </c>
      <c r="BK71" s="76" t="e">
        <f>-10*LOG(2/(4*PI()*2^2)+4/(0.163*(Calcul!$J76*Calcul!$K76)/VLOOKUP(Calcul!$H76,'ModelParams Lp'!$E$37:$F$39,2,0)))</f>
        <v>#N/A</v>
      </c>
      <c r="BL71" s="76" t="e">
        <f>-10*LOG(2/(4*PI()*2^2)+4/(0.163*(Calcul!$J76*Calcul!$K76)/VLOOKUP(Calcul!$H76,'ModelParams Lp'!$E$37:$F$39,2,0)))</f>
        <v>#N/A</v>
      </c>
      <c r="BM71" s="76" t="e">
        <f>VLOOKUP(Calcul!$I76,'ModelParams Lp'!$D$28:$O$32,5,0)+BE71</f>
        <v>#N/A</v>
      </c>
      <c r="BN71" s="76" t="e">
        <f>VLOOKUP(Calcul!$I76,'ModelParams Lp'!$D$28:$O$32,6,0)+BF71</f>
        <v>#N/A</v>
      </c>
      <c r="BO71" s="76" t="e">
        <f>VLOOKUP(Calcul!$I76,'ModelParams Lp'!$D$28:$O$32,7,0)+BG71</f>
        <v>#N/A</v>
      </c>
      <c r="BP71" s="76" t="e">
        <f>VLOOKUP(Calcul!$I76,'ModelParams Lp'!$D$28:$O$32,8,0)+BH71</f>
        <v>#N/A</v>
      </c>
      <c r="BQ71" s="76" t="e">
        <f>VLOOKUP(Calcul!$I76,'ModelParams Lp'!$D$28:$O$32,9,0)+BI71</f>
        <v>#N/A</v>
      </c>
      <c r="BR71" s="76" t="e">
        <f>VLOOKUP(Calcul!$I76,'ModelParams Lp'!$D$28:$O$32,10,0)+BJ71</f>
        <v>#N/A</v>
      </c>
      <c r="BS71" s="76" t="e">
        <f>VLOOKUP(Calcul!$I76,'ModelParams Lp'!$D$28:$O$32,11,0)+BK71</f>
        <v>#N/A</v>
      </c>
      <c r="BT71" s="76" t="e">
        <f>VLOOKUP(Calcul!$I76,'ModelParams Lp'!$D$28:$O$32,12,0)+BL71</f>
        <v>#N/A</v>
      </c>
      <c r="BU71" s="75" t="e">
        <f t="shared" ca="1" si="29"/>
        <v>#DIV/0!</v>
      </c>
      <c r="BV71" s="75" t="e">
        <f t="shared" ca="1" si="30"/>
        <v>#DIV/0!</v>
      </c>
      <c r="BW71" s="75" t="e">
        <f t="shared" ca="1" si="31"/>
        <v>#DIV/0!</v>
      </c>
      <c r="BX71" s="75" t="e">
        <f t="shared" ca="1" si="32"/>
        <v>#DIV/0!</v>
      </c>
      <c r="BY71" s="75" t="e">
        <f t="shared" ca="1" si="33"/>
        <v>#DIV/0!</v>
      </c>
      <c r="BZ71" s="75" t="e">
        <f t="shared" ca="1" si="34"/>
        <v>#DIV/0!</v>
      </c>
      <c r="CA71" s="75" t="e">
        <f t="shared" ca="1" si="35"/>
        <v>#DIV/0!</v>
      </c>
      <c r="CB71" s="75" t="e">
        <f t="shared" ca="1" si="36"/>
        <v>#DIV/0!</v>
      </c>
      <c r="CC71" s="26" t="e">
        <f ca="1">10*LOG10(IF(BU71="",0,POWER(10,((BU71+'ModelParams Lw'!$O$4)/10))) +IF(BV71="",0,POWER(10,((BV71+'ModelParams Lw'!$P$4)/10))) +IF(BW71="",0,POWER(10,((BW71+'ModelParams Lw'!$Q$4)/10))) +IF(BX71="",0,POWER(10,((BX71+'ModelParams Lw'!$R$4)/10))) +IF(BY71="",0,POWER(10,((BY71+'ModelParams Lw'!$S$4)/10))) +IF(BZ71="",0,POWER(10,((BZ71+'ModelParams Lw'!$T$4)/10))) +IF(CA71="",0,POWER(10,((CA71+'ModelParams Lw'!$U$4)/10)))+IF(CB71="",0,POWER(10,((CB71+'ModelParams Lw'!$V$4)/10))))</f>
        <v>#DIV/0!</v>
      </c>
      <c r="CD71" s="26" t="e">
        <f t="shared" ca="1" si="37"/>
        <v>#DIV/0!</v>
      </c>
      <c r="CE71" s="26" t="e">
        <f ca="1">(BU71-'ModelParams Lw'!O$10)/'ModelParams Lw'!O$11</f>
        <v>#DIV/0!</v>
      </c>
      <c r="CF71" s="26" t="e">
        <f ca="1">(BV71-'ModelParams Lw'!P$10)/'ModelParams Lw'!P$11</f>
        <v>#DIV/0!</v>
      </c>
      <c r="CG71" s="26" t="e">
        <f ca="1">(BW71-'ModelParams Lw'!Q$10)/'ModelParams Lw'!Q$11</f>
        <v>#DIV/0!</v>
      </c>
      <c r="CH71" s="26" t="e">
        <f ca="1">(BX71-'ModelParams Lw'!R$10)/'ModelParams Lw'!R$11</f>
        <v>#DIV/0!</v>
      </c>
      <c r="CI71" s="26" t="e">
        <f ca="1">(BY71-'ModelParams Lw'!S$10)/'ModelParams Lw'!S$11</f>
        <v>#DIV/0!</v>
      </c>
      <c r="CJ71" s="26" t="e">
        <f ca="1">(BZ71-'ModelParams Lw'!T$10)/'ModelParams Lw'!T$11</f>
        <v>#DIV/0!</v>
      </c>
      <c r="CK71" s="26" t="e">
        <f ca="1">(CA71-'ModelParams Lw'!U$10)/'ModelParams Lw'!U$11</f>
        <v>#DIV/0!</v>
      </c>
      <c r="CL71" s="26" t="e">
        <f ca="1">(CB71-'ModelParams Lw'!V$10)/'ModelParams Lw'!V$11</f>
        <v>#DIV/0!</v>
      </c>
      <c r="CM71" s="75" t="e">
        <f t="shared" si="38"/>
        <v>#DIV/0!</v>
      </c>
      <c r="CN71" s="75" t="e">
        <f t="shared" si="39"/>
        <v>#DIV/0!</v>
      </c>
      <c r="CO71" s="75" t="e">
        <f t="shared" si="40"/>
        <v>#DIV/0!</v>
      </c>
      <c r="CP71" s="75" t="e">
        <f t="shared" si="41"/>
        <v>#DIV/0!</v>
      </c>
      <c r="CQ71" s="75" t="e">
        <f t="shared" si="42"/>
        <v>#DIV/0!</v>
      </c>
      <c r="CR71" s="75" t="e">
        <f t="shared" si="43"/>
        <v>#DIV/0!</v>
      </c>
      <c r="CS71" s="75" t="e">
        <f t="shared" si="44"/>
        <v>#DIV/0!</v>
      </c>
      <c r="CT71" s="75" t="e">
        <f t="shared" si="45"/>
        <v>#DIV/0!</v>
      </c>
      <c r="CU71" s="26" t="e">
        <f>10*LOG10(IF(CM71="",0,POWER(10,((CM71+'ModelParams Lw'!$O$4)/10))) +IF(CN71="",0,POWER(10,((CN71+'ModelParams Lw'!$P$4)/10))) +IF(CO71="",0,POWER(10,((CO71+'ModelParams Lw'!$Q$4)/10))) +IF(CP71="",0,POWER(10,((CP71+'ModelParams Lw'!$R$4)/10))) +IF(CQ71="",0,POWER(10,((CQ71+'ModelParams Lw'!$S$4)/10))) +IF(CR71="",0,POWER(10,((CR71+'ModelParams Lw'!$T$4)/10))) +IF(CS71="",0,POWER(10,((CS71+'ModelParams Lw'!$U$4)/10)))+IF(CT71="",0,POWER(10,((CT71+'ModelParams Lw'!$V$4)/10))))</f>
        <v>#DIV/0!</v>
      </c>
      <c r="CV71" s="26" t="e">
        <f t="shared" si="46"/>
        <v>#DIV/0!</v>
      </c>
      <c r="CW71" s="26" t="e">
        <f>(CM71-'ModelParams Lw'!O$10)/'ModelParams Lw'!O$11</f>
        <v>#DIV/0!</v>
      </c>
      <c r="CX71" s="26" t="e">
        <f>(CN71-'ModelParams Lw'!P$10)/'ModelParams Lw'!P$11</f>
        <v>#DIV/0!</v>
      </c>
      <c r="CY71" s="26" t="e">
        <f>(CO71-'ModelParams Lw'!Q$10)/'ModelParams Lw'!Q$11</f>
        <v>#DIV/0!</v>
      </c>
      <c r="CZ71" s="26" t="e">
        <f>(CP71-'ModelParams Lw'!R$10)/'ModelParams Lw'!R$11</f>
        <v>#DIV/0!</v>
      </c>
      <c r="DA71" s="26" t="e">
        <f>(CQ71-'ModelParams Lw'!S$10)/'ModelParams Lw'!S$11</f>
        <v>#DIV/0!</v>
      </c>
      <c r="DB71" s="26" t="e">
        <f>(CR71-'ModelParams Lw'!T$10)/'ModelParams Lw'!T$11</f>
        <v>#DIV/0!</v>
      </c>
      <c r="DC71" s="26" t="e">
        <f>(CS71-'ModelParams Lw'!U$10)/'ModelParams Lw'!U$11</f>
        <v>#DIV/0!</v>
      </c>
      <c r="DD71" s="26" t="e">
        <f>(CT71-'ModelParams Lw'!V$10)/'ModelParams Lw'!V$11</f>
        <v>#DIV/0!</v>
      </c>
    </row>
    <row r="72" spans="1:108" x14ac:dyDescent="0.25">
      <c r="A72" s="13">
        <f>'Sound Power'!B72</f>
        <v>0</v>
      </c>
      <c r="B72" s="13">
        <f>'Sound Power'!D72</f>
        <v>0</v>
      </c>
      <c r="C72" s="13">
        <f>'Sound Power'!E72</f>
        <v>0</v>
      </c>
      <c r="D72" s="13">
        <f>'Sound Power'!F72</f>
        <v>0</v>
      </c>
      <c r="E72" s="76" t="e">
        <f>IF(Calcul!$F74="SA",'Sound Power'!AZ72,'Sound Power'!O72)</f>
        <v>#DIV/0!</v>
      </c>
      <c r="F72" s="76" t="e">
        <f>IF(Calcul!$F74="SA",'Sound Power'!BA72,'Sound Power'!P72)</f>
        <v>#DIV/0!</v>
      </c>
      <c r="G72" s="76" t="e">
        <f>IF(Calcul!$F74="SA",'Sound Power'!BB72,'Sound Power'!Q72)</f>
        <v>#DIV/0!</v>
      </c>
      <c r="H72" s="76" t="e">
        <f>IF(Calcul!$F74="SA",'Sound Power'!BC72,'Sound Power'!R72)</f>
        <v>#DIV/0!</v>
      </c>
      <c r="I72" s="76" t="e">
        <f>IF(Calcul!$F74="SA",'Sound Power'!BD72,'Sound Power'!S72)</f>
        <v>#DIV/0!</v>
      </c>
      <c r="J72" s="76" t="e">
        <f>IF(Calcul!$F74="SA",'Sound Power'!BE72,'Sound Power'!T72)</f>
        <v>#DIV/0!</v>
      </c>
      <c r="K72" s="76" t="e">
        <f>IF(Calcul!$F74="SA",'Sound Power'!BF72,'Sound Power'!U72)</f>
        <v>#DIV/0!</v>
      </c>
      <c r="L72" s="76" t="e">
        <f>IF(Calcul!$F74="SA",'Sound Power'!BG72,'Sound Power'!V72)</f>
        <v>#DIV/0!</v>
      </c>
      <c r="M72" s="76" t="e">
        <f>'Sound Power'!CI72</f>
        <v>#DIV/0!</v>
      </c>
      <c r="N72" s="76" t="e">
        <f>'Sound Power'!CJ72</f>
        <v>#DIV/0!</v>
      </c>
      <c r="O72" s="76" t="e">
        <f>'Sound Power'!CK72</f>
        <v>#DIV/0!</v>
      </c>
      <c r="P72" s="76" t="e">
        <f>'Sound Power'!CL72</f>
        <v>#DIV/0!</v>
      </c>
      <c r="Q72" s="76" t="e">
        <f>'Sound Power'!CM72</f>
        <v>#DIV/0!</v>
      </c>
      <c r="R72" s="76" t="e">
        <f>'Sound Power'!CN72</f>
        <v>#DIV/0!</v>
      </c>
      <c r="S72" s="76" t="e">
        <f>'Sound Power'!CO72</f>
        <v>#DIV/0!</v>
      </c>
      <c r="T72" s="76" t="e">
        <f>'Sound Power'!CP72</f>
        <v>#DIV/0!</v>
      </c>
      <c r="U72" s="73">
        <f t="shared" si="26"/>
        <v>0</v>
      </c>
      <c r="V72" s="73">
        <f t="shared" si="27"/>
        <v>0</v>
      </c>
      <c r="W72" s="76" t="e">
        <f>('ModelParams Lp'!B$4*10^'ModelParams Lp'!B$5*($U72/$V72)^'ModelParams Lp'!B$6)*3</f>
        <v>#DIV/0!</v>
      </c>
      <c r="X72" s="76" t="e">
        <f>('ModelParams Lp'!C$4*10^'ModelParams Lp'!C$5*($U72/$V72)^'ModelParams Lp'!C$6)*3</f>
        <v>#DIV/0!</v>
      </c>
      <c r="Y72" s="76" t="e">
        <f>('ModelParams Lp'!D$4*10^'ModelParams Lp'!D$5*($U72/$V72)^'ModelParams Lp'!D$6)*3</f>
        <v>#DIV/0!</v>
      </c>
      <c r="Z72" s="76" t="e">
        <f>('ModelParams Lp'!E$4*10^'ModelParams Lp'!E$5*($U72/$V72)^'ModelParams Lp'!E$6)*3</f>
        <v>#DIV/0!</v>
      </c>
      <c r="AA72" s="76" t="e">
        <f>('ModelParams Lp'!F$4*10^'ModelParams Lp'!F$5*($U72/$V72)^'ModelParams Lp'!F$6)*3</f>
        <v>#DIV/0!</v>
      </c>
      <c r="AB72" s="76" t="e">
        <f>('ModelParams Lp'!G$4*10^'ModelParams Lp'!G$5*($U72/$V72)^'ModelParams Lp'!G$6)*3</f>
        <v>#DIV/0!</v>
      </c>
      <c r="AC72" s="76" t="e">
        <f>('ModelParams Lp'!H$4*10^'ModelParams Lp'!H$5*($U72/$V72)^'ModelParams Lp'!H$6)*3</f>
        <v>#DIV/0!</v>
      </c>
      <c r="AD72" s="76" t="e">
        <f>('ModelParams Lp'!I$4*10^'ModelParams Lp'!I$5*($U72/$V72)^'ModelParams Lp'!I$6)*3</f>
        <v>#DIV/0!</v>
      </c>
      <c r="AE72" s="62" t="e">
        <f t="shared" si="28"/>
        <v>#DIV/0!</v>
      </c>
      <c r="AF72" s="62" t="e">
        <f>IF(AE72&lt;'ModelParams Lp'!$B$16,-1,IF(AE72&lt;'ModelParams Lp'!$C$16,0,IF(AE72&lt;'ModelParams Lp'!$D$16,1,IF(AE72&lt;'ModelParams Lp'!$E$16,2,IF(AE72&lt;'ModelParams Lp'!$F$16,3,IF(AE72&lt;'ModelParams Lp'!$G$16,4,IF(AE72&lt;'ModelParams Lp'!$H$16,5,6)))))))</f>
        <v>#DIV/0!</v>
      </c>
      <c r="AG72" s="76" t="e">
        <f ca="1">IF($AF72&gt;1,0,OFFSET('ModelParams Lp'!$C$12,0,-'Sound Pressure'!$AF72))</f>
        <v>#DIV/0!</v>
      </c>
      <c r="AH72" s="76" t="e">
        <f ca="1">IF($AF72&gt;2,0,OFFSET('ModelParams Lp'!$D$12,0,-'Sound Pressure'!$AF72))</f>
        <v>#DIV/0!</v>
      </c>
      <c r="AI72" s="76" t="e">
        <f ca="1">IF($AF72&gt;3,0,OFFSET('ModelParams Lp'!$E$12,0,-'Sound Pressure'!$AF72))</f>
        <v>#DIV/0!</v>
      </c>
      <c r="AJ72" s="76" t="e">
        <f ca="1">IF($AF72&gt;4,0,OFFSET('ModelParams Lp'!$F$12,0,-'Sound Pressure'!$AF72))</f>
        <v>#DIV/0!</v>
      </c>
      <c r="AK72" s="76" t="e">
        <f ca="1">IF($AF72&gt;3,0,OFFSET('ModelParams Lp'!$G$12,0,-'Sound Pressure'!$AF72))</f>
        <v>#DIV/0!</v>
      </c>
      <c r="AL72" s="76" t="e">
        <f ca="1">IF($AF72&gt;5,0,OFFSET('ModelParams Lp'!$H$12,0,-'Sound Pressure'!$AF72))</f>
        <v>#DIV/0!</v>
      </c>
      <c r="AM72" s="76" t="e">
        <f ca="1">IF($AF72&gt;6,0,OFFSET('ModelParams Lp'!$I$12,0,-'Sound Pressure'!$AF72))</f>
        <v>#DIV/0!</v>
      </c>
      <c r="AN72" s="76" t="e">
        <f ca="1">IF($AF72&gt;7,0,IF($AF$4&lt;0,3,OFFSET('ModelParams Lp'!$J$12,0,-'Sound Pressure'!$AF72)))</f>
        <v>#DIV/0!</v>
      </c>
      <c r="AO72" s="76" t="e">
        <f t="shared" si="25"/>
        <v>#DIV/0!</v>
      </c>
      <c r="AP72" s="76" t="e">
        <f t="shared" si="25"/>
        <v>#DIV/0!</v>
      </c>
      <c r="AQ72" s="76" t="e">
        <f t="shared" si="25"/>
        <v>#DIV/0!</v>
      </c>
      <c r="AR72" s="76" t="e">
        <f t="shared" si="25"/>
        <v>#DIV/0!</v>
      </c>
      <c r="AS72" s="76" t="e">
        <f t="shared" si="25"/>
        <v>#DIV/0!</v>
      </c>
      <c r="AT72" s="76" t="e">
        <f t="shared" si="25"/>
        <v>#DIV/0!</v>
      </c>
      <c r="AU72" s="76" t="e">
        <f t="shared" si="25"/>
        <v>#DIV/0!</v>
      </c>
      <c r="AV72" s="76" t="e">
        <f t="shared" si="25"/>
        <v>#DIV/0!</v>
      </c>
      <c r="AW72" s="76">
        <f>'ModelParams Lp'!B$22</f>
        <v>4</v>
      </c>
      <c r="AX72" s="76">
        <f>'ModelParams Lp'!C$22</f>
        <v>2</v>
      </c>
      <c r="AY72" s="76">
        <f>'ModelParams Lp'!D$22</f>
        <v>1</v>
      </c>
      <c r="AZ72" s="76">
        <f>'ModelParams Lp'!E$22</f>
        <v>0</v>
      </c>
      <c r="BA72" s="76">
        <f>'ModelParams Lp'!F$22</f>
        <v>0</v>
      </c>
      <c r="BB72" s="76">
        <f>'ModelParams Lp'!G$22</f>
        <v>0</v>
      </c>
      <c r="BC72" s="76">
        <f>'ModelParams Lp'!H$22</f>
        <v>0</v>
      </c>
      <c r="BD72" s="76">
        <f>'ModelParams Lp'!I$22</f>
        <v>0</v>
      </c>
      <c r="BE72" s="76" t="e">
        <f>-10*LOG(2/(4*PI()*2^2)+4/(0.163*(Calcul!$J77*Calcul!$K77)/VLOOKUP(Calcul!$H77,'ModelParams Lp'!$E$37:$F$39,2,0)))</f>
        <v>#N/A</v>
      </c>
      <c r="BF72" s="76" t="e">
        <f>-10*LOG(2/(4*PI()*2^2)+4/(0.163*(Calcul!$J77*Calcul!$K77)/VLOOKUP(Calcul!$H77,'ModelParams Lp'!$E$37:$F$39,2,0)))</f>
        <v>#N/A</v>
      </c>
      <c r="BG72" s="76" t="e">
        <f>-10*LOG(2/(4*PI()*2^2)+4/(0.163*(Calcul!$J77*Calcul!$K77)/VLOOKUP(Calcul!$H77,'ModelParams Lp'!$E$37:$F$39,2,0)))</f>
        <v>#N/A</v>
      </c>
      <c r="BH72" s="76" t="e">
        <f>-10*LOG(2/(4*PI()*2^2)+4/(0.163*(Calcul!$J77*Calcul!$K77)/VLOOKUP(Calcul!$H77,'ModelParams Lp'!$E$37:$F$39,2,0)))</f>
        <v>#N/A</v>
      </c>
      <c r="BI72" s="76" t="e">
        <f>-10*LOG(2/(4*PI()*2^2)+4/(0.163*(Calcul!$J77*Calcul!$K77)/VLOOKUP(Calcul!$H77,'ModelParams Lp'!$E$37:$F$39,2,0)))</f>
        <v>#N/A</v>
      </c>
      <c r="BJ72" s="76" t="e">
        <f>-10*LOG(2/(4*PI()*2^2)+4/(0.163*(Calcul!$J77*Calcul!$K77)/VLOOKUP(Calcul!$H77,'ModelParams Lp'!$E$37:$F$39,2,0)))</f>
        <v>#N/A</v>
      </c>
      <c r="BK72" s="76" t="e">
        <f>-10*LOG(2/(4*PI()*2^2)+4/(0.163*(Calcul!$J77*Calcul!$K77)/VLOOKUP(Calcul!$H77,'ModelParams Lp'!$E$37:$F$39,2,0)))</f>
        <v>#N/A</v>
      </c>
      <c r="BL72" s="76" t="e">
        <f>-10*LOG(2/(4*PI()*2^2)+4/(0.163*(Calcul!$J77*Calcul!$K77)/VLOOKUP(Calcul!$H77,'ModelParams Lp'!$E$37:$F$39,2,0)))</f>
        <v>#N/A</v>
      </c>
      <c r="BM72" s="76" t="e">
        <f>VLOOKUP(Calcul!$I77,'ModelParams Lp'!$D$28:$O$32,5,0)+BE72</f>
        <v>#N/A</v>
      </c>
      <c r="BN72" s="76" t="e">
        <f>VLOOKUP(Calcul!$I77,'ModelParams Lp'!$D$28:$O$32,6,0)+BF72</f>
        <v>#N/A</v>
      </c>
      <c r="BO72" s="76" t="e">
        <f>VLOOKUP(Calcul!$I77,'ModelParams Lp'!$D$28:$O$32,7,0)+BG72</f>
        <v>#N/A</v>
      </c>
      <c r="BP72" s="76" t="e">
        <f>VLOOKUP(Calcul!$I77,'ModelParams Lp'!$D$28:$O$32,8,0)+BH72</f>
        <v>#N/A</v>
      </c>
      <c r="BQ72" s="76" t="e">
        <f>VLOOKUP(Calcul!$I77,'ModelParams Lp'!$D$28:$O$32,9,0)+BI72</f>
        <v>#N/A</v>
      </c>
      <c r="BR72" s="76" t="e">
        <f>VLOOKUP(Calcul!$I77,'ModelParams Lp'!$D$28:$O$32,10,0)+BJ72</f>
        <v>#N/A</v>
      </c>
      <c r="BS72" s="76" t="e">
        <f>VLOOKUP(Calcul!$I77,'ModelParams Lp'!$D$28:$O$32,11,0)+BK72</f>
        <v>#N/A</v>
      </c>
      <c r="BT72" s="76" t="e">
        <f>VLOOKUP(Calcul!$I77,'ModelParams Lp'!$D$28:$O$32,12,0)+BL72</f>
        <v>#N/A</v>
      </c>
      <c r="BU72" s="75" t="e">
        <f t="shared" ca="1" si="29"/>
        <v>#DIV/0!</v>
      </c>
      <c r="BV72" s="75" t="e">
        <f t="shared" ca="1" si="30"/>
        <v>#DIV/0!</v>
      </c>
      <c r="BW72" s="75" t="e">
        <f t="shared" ca="1" si="31"/>
        <v>#DIV/0!</v>
      </c>
      <c r="BX72" s="75" t="e">
        <f t="shared" ca="1" si="32"/>
        <v>#DIV/0!</v>
      </c>
      <c r="BY72" s="75" t="e">
        <f t="shared" ca="1" si="33"/>
        <v>#DIV/0!</v>
      </c>
      <c r="BZ72" s="75" t="e">
        <f t="shared" ca="1" si="34"/>
        <v>#DIV/0!</v>
      </c>
      <c r="CA72" s="75" t="e">
        <f t="shared" ca="1" si="35"/>
        <v>#DIV/0!</v>
      </c>
      <c r="CB72" s="75" t="e">
        <f t="shared" ca="1" si="36"/>
        <v>#DIV/0!</v>
      </c>
      <c r="CC72" s="26" t="e">
        <f ca="1">10*LOG10(IF(BU72="",0,POWER(10,((BU72+'ModelParams Lw'!$O$4)/10))) +IF(BV72="",0,POWER(10,((BV72+'ModelParams Lw'!$P$4)/10))) +IF(BW72="",0,POWER(10,((BW72+'ModelParams Lw'!$Q$4)/10))) +IF(BX72="",0,POWER(10,((BX72+'ModelParams Lw'!$R$4)/10))) +IF(BY72="",0,POWER(10,((BY72+'ModelParams Lw'!$S$4)/10))) +IF(BZ72="",0,POWER(10,((BZ72+'ModelParams Lw'!$T$4)/10))) +IF(CA72="",0,POWER(10,((CA72+'ModelParams Lw'!$U$4)/10)))+IF(CB72="",0,POWER(10,((CB72+'ModelParams Lw'!$V$4)/10))))</f>
        <v>#DIV/0!</v>
      </c>
      <c r="CD72" s="26" t="e">
        <f t="shared" ca="1" si="37"/>
        <v>#DIV/0!</v>
      </c>
      <c r="CE72" s="26" t="e">
        <f ca="1">(BU72-'ModelParams Lw'!O$10)/'ModelParams Lw'!O$11</f>
        <v>#DIV/0!</v>
      </c>
      <c r="CF72" s="26" t="e">
        <f ca="1">(BV72-'ModelParams Lw'!P$10)/'ModelParams Lw'!P$11</f>
        <v>#DIV/0!</v>
      </c>
      <c r="CG72" s="26" t="e">
        <f ca="1">(BW72-'ModelParams Lw'!Q$10)/'ModelParams Lw'!Q$11</f>
        <v>#DIV/0!</v>
      </c>
      <c r="CH72" s="26" t="e">
        <f ca="1">(BX72-'ModelParams Lw'!R$10)/'ModelParams Lw'!R$11</f>
        <v>#DIV/0!</v>
      </c>
      <c r="CI72" s="26" t="e">
        <f ca="1">(BY72-'ModelParams Lw'!S$10)/'ModelParams Lw'!S$11</f>
        <v>#DIV/0!</v>
      </c>
      <c r="CJ72" s="26" t="e">
        <f ca="1">(BZ72-'ModelParams Lw'!T$10)/'ModelParams Lw'!T$11</f>
        <v>#DIV/0!</v>
      </c>
      <c r="CK72" s="26" t="e">
        <f ca="1">(CA72-'ModelParams Lw'!U$10)/'ModelParams Lw'!U$11</f>
        <v>#DIV/0!</v>
      </c>
      <c r="CL72" s="26" t="e">
        <f ca="1">(CB72-'ModelParams Lw'!V$10)/'ModelParams Lw'!V$11</f>
        <v>#DIV/0!</v>
      </c>
      <c r="CM72" s="75" t="e">
        <f t="shared" si="38"/>
        <v>#DIV/0!</v>
      </c>
      <c r="CN72" s="75" t="e">
        <f t="shared" si="39"/>
        <v>#DIV/0!</v>
      </c>
      <c r="CO72" s="75" t="e">
        <f t="shared" si="40"/>
        <v>#DIV/0!</v>
      </c>
      <c r="CP72" s="75" t="e">
        <f t="shared" si="41"/>
        <v>#DIV/0!</v>
      </c>
      <c r="CQ72" s="75" t="e">
        <f t="shared" si="42"/>
        <v>#DIV/0!</v>
      </c>
      <c r="CR72" s="75" t="e">
        <f t="shared" si="43"/>
        <v>#DIV/0!</v>
      </c>
      <c r="CS72" s="75" t="e">
        <f t="shared" si="44"/>
        <v>#DIV/0!</v>
      </c>
      <c r="CT72" s="75" t="e">
        <f t="shared" si="45"/>
        <v>#DIV/0!</v>
      </c>
      <c r="CU72" s="26" t="e">
        <f>10*LOG10(IF(CM72="",0,POWER(10,((CM72+'ModelParams Lw'!$O$4)/10))) +IF(CN72="",0,POWER(10,((CN72+'ModelParams Lw'!$P$4)/10))) +IF(CO72="",0,POWER(10,((CO72+'ModelParams Lw'!$Q$4)/10))) +IF(CP72="",0,POWER(10,((CP72+'ModelParams Lw'!$R$4)/10))) +IF(CQ72="",0,POWER(10,((CQ72+'ModelParams Lw'!$S$4)/10))) +IF(CR72="",0,POWER(10,((CR72+'ModelParams Lw'!$T$4)/10))) +IF(CS72="",0,POWER(10,((CS72+'ModelParams Lw'!$U$4)/10)))+IF(CT72="",0,POWER(10,((CT72+'ModelParams Lw'!$V$4)/10))))</f>
        <v>#DIV/0!</v>
      </c>
      <c r="CV72" s="26" t="e">
        <f t="shared" si="46"/>
        <v>#DIV/0!</v>
      </c>
      <c r="CW72" s="26" t="e">
        <f>(CM72-'ModelParams Lw'!O$10)/'ModelParams Lw'!O$11</f>
        <v>#DIV/0!</v>
      </c>
      <c r="CX72" s="26" t="e">
        <f>(CN72-'ModelParams Lw'!P$10)/'ModelParams Lw'!P$11</f>
        <v>#DIV/0!</v>
      </c>
      <c r="CY72" s="26" t="e">
        <f>(CO72-'ModelParams Lw'!Q$10)/'ModelParams Lw'!Q$11</f>
        <v>#DIV/0!</v>
      </c>
      <c r="CZ72" s="26" t="e">
        <f>(CP72-'ModelParams Lw'!R$10)/'ModelParams Lw'!R$11</f>
        <v>#DIV/0!</v>
      </c>
      <c r="DA72" s="26" t="e">
        <f>(CQ72-'ModelParams Lw'!S$10)/'ModelParams Lw'!S$11</f>
        <v>#DIV/0!</v>
      </c>
      <c r="DB72" s="26" t="e">
        <f>(CR72-'ModelParams Lw'!T$10)/'ModelParams Lw'!T$11</f>
        <v>#DIV/0!</v>
      </c>
      <c r="DC72" s="26" t="e">
        <f>(CS72-'ModelParams Lw'!U$10)/'ModelParams Lw'!U$11</f>
        <v>#DIV/0!</v>
      </c>
      <c r="DD72" s="26" t="e">
        <f>(CT72-'ModelParams Lw'!V$10)/'ModelParams Lw'!V$11</f>
        <v>#DIV/0!</v>
      </c>
    </row>
    <row r="73" spans="1:108" x14ac:dyDescent="0.25">
      <c r="A73" s="13">
        <f>'Sound Power'!B73</f>
        <v>0</v>
      </c>
      <c r="B73" s="13">
        <f>'Sound Power'!D73</f>
        <v>0</v>
      </c>
      <c r="C73" s="13">
        <f>'Sound Power'!E73</f>
        <v>0</v>
      </c>
      <c r="D73" s="13">
        <f>'Sound Power'!F73</f>
        <v>0</v>
      </c>
      <c r="E73" s="76" t="e">
        <f>IF(Calcul!$F75="SA",'Sound Power'!AZ73,'Sound Power'!O73)</f>
        <v>#DIV/0!</v>
      </c>
      <c r="F73" s="76" t="e">
        <f>IF(Calcul!$F75="SA",'Sound Power'!BA73,'Sound Power'!P73)</f>
        <v>#DIV/0!</v>
      </c>
      <c r="G73" s="76" t="e">
        <f>IF(Calcul!$F75="SA",'Sound Power'!BB73,'Sound Power'!Q73)</f>
        <v>#DIV/0!</v>
      </c>
      <c r="H73" s="76" t="e">
        <f>IF(Calcul!$F75="SA",'Sound Power'!BC73,'Sound Power'!R73)</f>
        <v>#DIV/0!</v>
      </c>
      <c r="I73" s="76" t="e">
        <f>IF(Calcul!$F75="SA",'Sound Power'!BD73,'Sound Power'!S73)</f>
        <v>#DIV/0!</v>
      </c>
      <c r="J73" s="76" t="e">
        <f>IF(Calcul!$F75="SA",'Sound Power'!BE73,'Sound Power'!T73)</f>
        <v>#DIV/0!</v>
      </c>
      <c r="K73" s="76" t="e">
        <f>IF(Calcul!$F75="SA",'Sound Power'!BF73,'Sound Power'!U73)</f>
        <v>#DIV/0!</v>
      </c>
      <c r="L73" s="76" t="e">
        <f>IF(Calcul!$F75="SA",'Sound Power'!BG73,'Sound Power'!V73)</f>
        <v>#DIV/0!</v>
      </c>
      <c r="M73" s="76" t="e">
        <f>'Sound Power'!CI73</f>
        <v>#DIV/0!</v>
      </c>
      <c r="N73" s="76" t="e">
        <f>'Sound Power'!CJ73</f>
        <v>#DIV/0!</v>
      </c>
      <c r="O73" s="76" t="e">
        <f>'Sound Power'!CK73</f>
        <v>#DIV/0!</v>
      </c>
      <c r="P73" s="76" t="e">
        <f>'Sound Power'!CL73</f>
        <v>#DIV/0!</v>
      </c>
      <c r="Q73" s="76" t="e">
        <f>'Sound Power'!CM73</f>
        <v>#DIV/0!</v>
      </c>
      <c r="R73" s="76" t="e">
        <f>'Sound Power'!CN73</f>
        <v>#DIV/0!</v>
      </c>
      <c r="S73" s="76" t="e">
        <f>'Sound Power'!CO73</f>
        <v>#DIV/0!</v>
      </c>
      <c r="T73" s="76" t="e">
        <f>'Sound Power'!CP73</f>
        <v>#DIV/0!</v>
      </c>
      <c r="U73" s="73">
        <f t="shared" si="26"/>
        <v>0</v>
      </c>
      <c r="V73" s="73">
        <f t="shared" si="27"/>
        <v>0</v>
      </c>
      <c r="W73" s="76" t="e">
        <f>('ModelParams Lp'!B$4*10^'ModelParams Lp'!B$5*($U73/$V73)^'ModelParams Lp'!B$6)*3</f>
        <v>#DIV/0!</v>
      </c>
      <c r="X73" s="76" t="e">
        <f>('ModelParams Lp'!C$4*10^'ModelParams Lp'!C$5*($U73/$V73)^'ModelParams Lp'!C$6)*3</f>
        <v>#DIV/0!</v>
      </c>
      <c r="Y73" s="76" t="e">
        <f>('ModelParams Lp'!D$4*10^'ModelParams Lp'!D$5*($U73/$V73)^'ModelParams Lp'!D$6)*3</f>
        <v>#DIV/0!</v>
      </c>
      <c r="Z73" s="76" t="e">
        <f>('ModelParams Lp'!E$4*10^'ModelParams Lp'!E$5*($U73/$V73)^'ModelParams Lp'!E$6)*3</f>
        <v>#DIV/0!</v>
      </c>
      <c r="AA73" s="76" t="e">
        <f>('ModelParams Lp'!F$4*10^'ModelParams Lp'!F$5*($U73/$V73)^'ModelParams Lp'!F$6)*3</f>
        <v>#DIV/0!</v>
      </c>
      <c r="AB73" s="76" t="e">
        <f>('ModelParams Lp'!G$4*10^'ModelParams Lp'!G$5*($U73/$V73)^'ModelParams Lp'!G$6)*3</f>
        <v>#DIV/0!</v>
      </c>
      <c r="AC73" s="76" t="e">
        <f>('ModelParams Lp'!H$4*10^'ModelParams Lp'!H$5*($U73/$V73)^'ModelParams Lp'!H$6)*3</f>
        <v>#DIV/0!</v>
      </c>
      <c r="AD73" s="76" t="e">
        <f>('ModelParams Lp'!I$4*10^'ModelParams Lp'!I$5*($U73/$V73)^'ModelParams Lp'!I$6)*3</f>
        <v>#DIV/0!</v>
      </c>
      <c r="AE73" s="62" t="e">
        <f t="shared" si="28"/>
        <v>#DIV/0!</v>
      </c>
      <c r="AF73" s="62" t="e">
        <f>IF(AE73&lt;'ModelParams Lp'!$B$16,-1,IF(AE73&lt;'ModelParams Lp'!$C$16,0,IF(AE73&lt;'ModelParams Lp'!$D$16,1,IF(AE73&lt;'ModelParams Lp'!$E$16,2,IF(AE73&lt;'ModelParams Lp'!$F$16,3,IF(AE73&lt;'ModelParams Lp'!$G$16,4,IF(AE73&lt;'ModelParams Lp'!$H$16,5,6)))))))</f>
        <v>#DIV/0!</v>
      </c>
      <c r="AG73" s="76" t="e">
        <f ca="1">IF($AF73&gt;1,0,OFFSET('ModelParams Lp'!$C$12,0,-'Sound Pressure'!$AF73))</f>
        <v>#DIV/0!</v>
      </c>
      <c r="AH73" s="76" t="e">
        <f ca="1">IF($AF73&gt;2,0,OFFSET('ModelParams Lp'!$D$12,0,-'Sound Pressure'!$AF73))</f>
        <v>#DIV/0!</v>
      </c>
      <c r="AI73" s="76" t="e">
        <f ca="1">IF($AF73&gt;3,0,OFFSET('ModelParams Lp'!$E$12,0,-'Sound Pressure'!$AF73))</f>
        <v>#DIV/0!</v>
      </c>
      <c r="AJ73" s="76" t="e">
        <f ca="1">IF($AF73&gt;4,0,OFFSET('ModelParams Lp'!$F$12,0,-'Sound Pressure'!$AF73))</f>
        <v>#DIV/0!</v>
      </c>
      <c r="AK73" s="76" t="e">
        <f ca="1">IF($AF73&gt;3,0,OFFSET('ModelParams Lp'!$G$12,0,-'Sound Pressure'!$AF73))</f>
        <v>#DIV/0!</v>
      </c>
      <c r="AL73" s="76" t="e">
        <f ca="1">IF($AF73&gt;5,0,OFFSET('ModelParams Lp'!$H$12,0,-'Sound Pressure'!$AF73))</f>
        <v>#DIV/0!</v>
      </c>
      <c r="AM73" s="76" t="e">
        <f ca="1">IF($AF73&gt;6,0,OFFSET('ModelParams Lp'!$I$12,0,-'Sound Pressure'!$AF73))</f>
        <v>#DIV/0!</v>
      </c>
      <c r="AN73" s="76" t="e">
        <f ca="1">IF($AF73&gt;7,0,IF($AF$4&lt;0,3,OFFSET('ModelParams Lp'!$J$12,0,-'Sound Pressure'!$AF73)))</f>
        <v>#DIV/0!</v>
      </c>
      <c r="AO73" s="76" t="e">
        <f t="shared" si="25"/>
        <v>#DIV/0!</v>
      </c>
      <c r="AP73" s="76" t="e">
        <f t="shared" si="25"/>
        <v>#DIV/0!</v>
      </c>
      <c r="AQ73" s="76" t="e">
        <f t="shared" si="25"/>
        <v>#DIV/0!</v>
      </c>
      <c r="AR73" s="76" t="e">
        <f t="shared" si="25"/>
        <v>#DIV/0!</v>
      </c>
      <c r="AS73" s="76" t="e">
        <f t="shared" si="25"/>
        <v>#DIV/0!</v>
      </c>
      <c r="AT73" s="76" t="e">
        <f t="shared" si="25"/>
        <v>#DIV/0!</v>
      </c>
      <c r="AU73" s="76" t="e">
        <f t="shared" si="25"/>
        <v>#DIV/0!</v>
      </c>
      <c r="AV73" s="76" t="e">
        <f t="shared" si="25"/>
        <v>#DIV/0!</v>
      </c>
      <c r="AW73" s="76">
        <f>'ModelParams Lp'!B$22</f>
        <v>4</v>
      </c>
      <c r="AX73" s="76">
        <f>'ModelParams Lp'!C$22</f>
        <v>2</v>
      </c>
      <c r="AY73" s="76">
        <f>'ModelParams Lp'!D$22</f>
        <v>1</v>
      </c>
      <c r="AZ73" s="76">
        <f>'ModelParams Lp'!E$22</f>
        <v>0</v>
      </c>
      <c r="BA73" s="76">
        <f>'ModelParams Lp'!F$22</f>
        <v>0</v>
      </c>
      <c r="BB73" s="76">
        <f>'ModelParams Lp'!G$22</f>
        <v>0</v>
      </c>
      <c r="BC73" s="76">
        <f>'ModelParams Lp'!H$22</f>
        <v>0</v>
      </c>
      <c r="BD73" s="76">
        <f>'ModelParams Lp'!I$22</f>
        <v>0</v>
      </c>
      <c r="BE73" s="76" t="e">
        <f>-10*LOG(2/(4*PI()*2^2)+4/(0.163*(Calcul!$J78*Calcul!$K78)/VLOOKUP(Calcul!$H78,'ModelParams Lp'!$E$37:$F$39,2,0)))</f>
        <v>#N/A</v>
      </c>
      <c r="BF73" s="76" t="e">
        <f>-10*LOG(2/(4*PI()*2^2)+4/(0.163*(Calcul!$J78*Calcul!$K78)/VLOOKUP(Calcul!$H78,'ModelParams Lp'!$E$37:$F$39,2,0)))</f>
        <v>#N/A</v>
      </c>
      <c r="BG73" s="76" t="e">
        <f>-10*LOG(2/(4*PI()*2^2)+4/(0.163*(Calcul!$J78*Calcul!$K78)/VLOOKUP(Calcul!$H78,'ModelParams Lp'!$E$37:$F$39,2,0)))</f>
        <v>#N/A</v>
      </c>
      <c r="BH73" s="76" t="e">
        <f>-10*LOG(2/(4*PI()*2^2)+4/(0.163*(Calcul!$J78*Calcul!$K78)/VLOOKUP(Calcul!$H78,'ModelParams Lp'!$E$37:$F$39,2,0)))</f>
        <v>#N/A</v>
      </c>
      <c r="BI73" s="76" t="e">
        <f>-10*LOG(2/(4*PI()*2^2)+4/(0.163*(Calcul!$J78*Calcul!$K78)/VLOOKUP(Calcul!$H78,'ModelParams Lp'!$E$37:$F$39,2,0)))</f>
        <v>#N/A</v>
      </c>
      <c r="BJ73" s="76" t="e">
        <f>-10*LOG(2/(4*PI()*2^2)+4/(0.163*(Calcul!$J78*Calcul!$K78)/VLOOKUP(Calcul!$H78,'ModelParams Lp'!$E$37:$F$39,2,0)))</f>
        <v>#N/A</v>
      </c>
      <c r="BK73" s="76" t="e">
        <f>-10*LOG(2/(4*PI()*2^2)+4/(0.163*(Calcul!$J78*Calcul!$K78)/VLOOKUP(Calcul!$H78,'ModelParams Lp'!$E$37:$F$39,2,0)))</f>
        <v>#N/A</v>
      </c>
      <c r="BL73" s="76" t="e">
        <f>-10*LOG(2/(4*PI()*2^2)+4/(0.163*(Calcul!$J78*Calcul!$K78)/VLOOKUP(Calcul!$H78,'ModelParams Lp'!$E$37:$F$39,2,0)))</f>
        <v>#N/A</v>
      </c>
      <c r="BM73" s="76" t="e">
        <f>VLOOKUP(Calcul!$I78,'ModelParams Lp'!$D$28:$O$32,5,0)+BE73</f>
        <v>#N/A</v>
      </c>
      <c r="BN73" s="76" t="e">
        <f>VLOOKUP(Calcul!$I78,'ModelParams Lp'!$D$28:$O$32,6,0)+BF73</f>
        <v>#N/A</v>
      </c>
      <c r="BO73" s="76" t="e">
        <f>VLOOKUP(Calcul!$I78,'ModelParams Lp'!$D$28:$O$32,7,0)+BG73</f>
        <v>#N/A</v>
      </c>
      <c r="BP73" s="76" t="e">
        <f>VLOOKUP(Calcul!$I78,'ModelParams Lp'!$D$28:$O$32,8,0)+BH73</f>
        <v>#N/A</v>
      </c>
      <c r="BQ73" s="76" t="e">
        <f>VLOOKUP(Calcul!$I78,'ModelParams Lp'!$D$28:$O$32,9,0)+BI73</f>
        <v>#N/A</v>
      </c>
      <c r="BR73" s="76" t="e">
        <f>VLOOKUP(Calcul!$I78,'ModelParams Lp'!$D$28:$O$32,10,0)+BJ73</f>
        <v>#N/A</v>
      </c>
      <c r="BS73" s="76" t="e">
        <f>VLOOKUP(Calcul!$I78,'ModelParams Lp'!$D$28:$O$32,11,0)+BK73</f>
        <v>#N/A</v>
      </c>
      <c r="BT73" s="76" t="e">
        <f>VLOOKUP(Calcul!$I78,'ModelParams Lp'!$D$28:$O$32,12,0)+BL73</f>
        <v>#N/A</v>
      </c>
      <c r="BU73" s="75" t="e">
        <f t="shared" ca="1" si="29"/>
        <v>#DIV/0!</v>
      </c>
      <c r="BV73" s="75" t="e">
        <f t="shared" ca="1" si="30"/>
        <v>#DIV/0!</v>
      </c>
      <c r="BW73" s="75" t="e">
        <f t="shared" ca="1" si="31"/>
        <v>#DIV/0!</v>
      </c>
      <c r="BX73" s="75" t="e">
        <f t="shared" ca="1" si="32"/>
        <v>#DIV/0!</v>
      </c>
      <c r="BY73" s="75" t="e">
        <f t="shared" ca="1" si="33"/>
        <v>#DIV/0!</v>
      </c>
      <c r="BZ73" s="75" t="e">
        <f t="shared" ca="1" si="34"/>
        <v>#DIV/0!</v>
      </c>
      <c r="CA73" s="75" t="e">
        <f t="shared" ca="1" si="35"/>
        <v>#DIV/0!</v>
      </c>
      <c r="CB73" s="75" t="e">
        <f t="shared" ca="1" si="36"/>
        <v>#DIV/0!</v>
      </c>
      <c r="CC73" s="26" t="e">
        <f ca="1">10*LOG10(IF(BU73="",0,POWER(10,((BU73+'ModelParams Lw'!$O$4)/10))) +IF(BV73="",0,POWER(10,((BV73+'ModelParams Lw'!$P$4)/10))) +IF(BW73="",0,POWER(10,((BW73+'ModelParams Lw'!$Q$4)/10))) +IF(BX73="",0,POWER(10,((BX73+'ModelParams Lw'!$R$4)/10))) +IF(BY73="",0,POWER(10,((BY73+'ModelParams Lw'!$S$4)/10))) +IF(BZ73="",0,POWER(10,((BZ73+'ModelParams Lw'!$T$4)/10))) +IF(CA73="",0,POWER(10,((CA73+'ModelParams Lw'!$U$4)/10)))+IF(CB73="",0,POWER(10,((CB73+'ModelParams Lw'!$V$4)/10))))</f>
        <v>#DIV/0!</v>
      </c>
      <c r="CD73" s="26" t="e">
        <f t="shared" ca="1" si="37"/>
        <v>#DIV/0!</v>
      </c>
      <c r="CE73" s="26" t="e">
        <f ca="1">(BU73-'ModelParams Lw'!O$10)/'ModelParams Lw'!O$11</f>
        <v>#DIV/0!</v>
      </c>
      <c r="CF73" s="26" t="e">
        <f ca="1">(BV73-'ModelParams Lw'!P$10)/'ModelParams Lw'!P$11</f>
        <v>#DIV/0!</v>
      </c>
      <c r="CG73" s="26" t="e">
        <f ca="1">(BW73-'ModelParams Lw'!Q$10)/'ModelParams Lw'!Q$11</f>
        <v>#DIV/0!</v>
      </c>
      <c r="CH73" s="26" t="e">
        <f ca="1">(BX73-'ModelParams Lw'!R$10)/'ModelParams Lw'!R$11</f>
        <v>#DIV/0!</v>
      </c>
      <c r="CI73" s="26" t="e">
        <f ca="1">(BY73-'ModelParams Lw'!S$10)/'ModelParams Lw'!S$11</f>
        <v>#DIV/0!</v>
      </c>
      <c r="CJ73" s="26" t="e">
        <f ca="1">(BZ73-'ModelParams Lw'!T$10)/'ModelParams Lw'!T$11</f>
        <v>#DIV/0!</v>
      </c>
      <c r="CK73" s="26" t="e">
        <f ca="1">(CA73-'ModelParams Lw'!U$10)/'ModelParams Lw'!U$11</f>
        <v>#DIV/0!</v>
      </c>
      <c r="CL73" s="26" t="e">
        <f ca="1">(CB73-'ModelParams Lw'!V$10)/'ModelParams Lw'!V$11</f>
        <v>#DIV/0!</v>
      </c>
      <c r="CM73" s="75" t="e">
        <f t="shared" si="38"/>
        <v>#DIV/0!</v>
      </c>
      <c r="CN73" s="75" t="e">
        <f t="shared" si="39"/>
        <v>#DIV/0!</v>
      </c>
      <c r="CO73" s="75" t="e">
        <f t="shared" si="40"/>
        <v>#DIV/0!</v>
      </c>
      <c r="CP73" s="75" t="e">
        <f t="shared" si="41"/>
        <v>#DIV/0!</v>
      </c>
      <c r="CQ73" s="75" t="e">
        <f t="shared" si="42"/>
        <v>#DIV/0!</v>
      </c>
      <c r="CR73" s="75" t="e">
        <f t="shared" si="43"/>
        <v>#DIV/0!</v>
      </c>
      <c r="CS73" s="75" t="e">
        <f t="shared" si="44"/>
        <v>#DIV/0!</v>
      </c>
      <c r="CT73" s="75" t="e">
        <f t="shared" si="45"/>
        <v>#DIV/0!</v>
      </c>
      <c r="CU73" s="26" t="e">
        <f>10*LOG10(IF(CM73="",0,POWER(10,((CM73+'ModelParams Lw'!$O$4)/10))) +IF(CN73="",0,POWER(10,((CN73+'ModelParams Lw'!$P$4)/10))) +IF(CO73="",0,POWER(10,((CO73+'ModelParams Lw'!$Q$4)/10))) +IF(CP73="",0,POWER(10,((CP73+'ModelParams Lw'!$R$4)/10))) +IF(CQ73="",0,POWER(10,((CQ73+'ModelParams Lw'!$S$4)/10))) +IF(CR73="",0,POWER(10,((CR73+'ModelParams Lw'!$T$4)/10))) +IF(CS73="",0,POWER(10,((CS73+'ModelParams Lw'!$U$4)/10)))+IF(CT73="",0,POWER(10,((CT73+'ModelParams Lw'!$V$4)/10))))</f>
        <v>#DIV/0!</v>
      </c>
      <c r="CV73" s="26" t="e">
        <f t="shared" si="46"/>
        <v>#DIV/0!</v>
      </c>
      <c r="CW73" s="26" t="e">
        <f>(CM73-'ModelParams Lw'!O$10)/'ModelParams Lw'!O$11</f>
        <v>#DIV/0!</v>
      </c>
      <c r="CX73" s="26" t="e">
        <f>(CN73-'ModelParams Lw'!P$10)/'ModelParams Lw'!P$11</f>
        <v>#DIV/0!</v>
      </c>
      <c r="CY73" s="26" t="e">
        <f>(CO73-'ModelParams Lw'!Q$10)/'ModelParams Lw'!Q$11</f>
        <v>#DIV/0!</v>
      </c>
      <c r="CZ73" s="26" t="e">
        <f>(CP73-'ModelParams Lw'!R$10)/'ModelParams Lw'!R$11</f>
        <v>#DIV/0!</v>
      </c>
      <c r="DA73" s="26" t="e">
        <f>(CQ73-'ModelParams Lw'!S$10)/'ModelParams Lw'!S$11</f>
        <v>#DIV/0!</v>
      </c>
      <c r="DB73" s="26" t="e">
        <f>(CR73-'ModelParams Lw'!T$10)/'ModelParams Lw'!T$11</f>
        <v>#DIV/0!</v>
      </c>
      <c r="DC73" s="26" t="e">
        <f>(CS73-'ModelParams Lw'!U$10)/'ModelParams Lw'!U$11</f>
        <v>#DIV/0!</v>
      </c>
      <c r="DD73" s="26" t="e">
        <f>(CT73-'ModelParams Lw'!V$10)/'ModelParams Lw'!V$11</f>
        <v>#DIV/0!</v>
      </c>
    </row>
    <row r="74" spans="1:108" x14ac:dyDescent="0.25">
      <c r="A74" s="13">
        <f>'Sound Power'!B74</f>
        <v>0</v>
      </c>
      <c r="B74" s="13">
        <f>'Sound Power'!D74</f>
        <v>0</v>
      </c>
      <c r="C74" s="13">
        <f>'Sound Power'!E74</f>
        <v>0</v>
      </c>
      <c r="D74" s="13">
        <f>'Sound Power'!F74</f>
        <v>0</v>
      </c>
      <c r="E74" s="76" t="e">
        <f>IF(Calcul!$F76="SA",'Sound Power'!AZ74,'Sound Power'!O74)</f>
        <v>#DIV/0!</v>
      </c>
      <c r="F74" s="76" t="e">
        <f>IF(Calcul!$F76="SA",'Sound Power'!BA74,'Sound Power'!P74)</f>
        <v>#DIV/0!</v>
      </c>
      <c r="G74" s="76" t="e">
        <f>IF(Calcul!$F76="SA",'Sound Power'!BB74,'Sound Power'!Q74)</f>
        <v>#DIV/0!</v>
      </c>
      <c r="H74" s="76" t="e">
        <f>IF(Calcul!$F76="SA",'Sound Power'!BC74,'Sound Power'!R74)</f>
        <v>#DIV/0!</v>
      </c>
      <c r="I74" s="76" t="e">
        <f>IF(Calcul!$F76="SA",'Sound Power'!BD74,'Sound Power'!S74)</f>
        <v>#DIV/0!</v>
      </c>
      <c r="J74" s="76" t="e">
        <f>IF(Calcul!$F76="SA",'Sound Power'!BE74,'Sound Power'!T74)</f>
        <v>#DIV/0!</v>
      </c>
      <c r="K74" s="76" t="e">
        <f>IF(Calcul!$F76="SA",'Sound Power'!BF74,'Sound Power'!U74)</f>
        <v>#DIV/0!</v>
      </c>
      <c r="L74" s="76" t="e">
        <f>IF(Calcul!$F76="SA",'Sound Power'!BG74,'Sound Power'!V74)</f>
        <v>#DIV/0!</v>
      </c>
      <c r="M74" s="76" t="e">
        <f>'Sound Power'!CI74</f>
        <v>#DIV/0!</v>
      </c>
      <c r="N74" s="76" t="e">
        <f>'Sound Power'!CJ74</f>
        <v>#DIV/0!</v>
      </c>
      <c r="O74" s="76" t="e">
        <f>'Sound Power'!CK74</f>
        <v>#DIV/0!</v>
      </c>
      <c r="P74" s="76" t="e">
        <f>'Sound Power'!CL74</f>
        <v>#DIV/0!</v>
      </c>
      <c r="Q74" s="76" t="e">
        <f>'Sound Power'!CM74</f>
        <v>#DIV/0!</v>
      </c>
      <c r="R74" s="76" t="e">
        <f>'Sound Power'!CN74</f>
        <v>#DIV/0!</v>
      </c>
      <c r="S74" s="76" t="e">
        <f>'Sound Power'!CO74</f>
        <v>#DIV/0!</v>
      </c>
      <c r="T74" s="76" t="e">
        <f>'Sound Power'!CP74</f>
        <v>#DIV/0!</v>
      </c>
      <c r="U74" s="73">
        <f t="shared" si="26"/>
        <v>0</v>
      </c>
      <c r="V74" s="73">
        <f t="shared" si="27"/>
        <v>0</v>
      </c>
      <c r="W74" s="76" t="e">
        <f>('ModelParams Lp'!B$4*10^'ModelParams Lp'!B$5*($U74/$V74)^'ModelParams Lp'!B$6)*3</f>
        <v>#DIV/0!</v>
      </c>
      <c r="X74" s="76" t="e">
        <f>('ModelParams Lp'!C$4*10^'ModelParams Lp'!C$5*($U74/$V74)^'ModelParams Lp'!C$6)*3</f>
        <v>#DIV/0!</v>
      </c>
      <c r="Y74" s="76" t="e">
        <f>('ModelParams Lp'!D$4*10^'ModelParams Lp'!D$5*($U74/$V74)^'ModelParams Lp'!D$6)*3</f>
        <v>#DIV/0!</v>
      </c>
      <c r="Z74" s="76" t="e">
        <f>('ModelParams Lp'!E$4*10^'ModelParams Lp'!E$5*($U74/$V74)^'ModelParams Lp'!E$6)*3</f>
        <v>#DIV/0!</v>
      </c>
      <c r="AA74" s="76" t="e">
        <f>('ModelParams Lp'!F$4*10^'ModelParams Lp'!F$5*($U74/$V74)^'ModelParams Lp'!F$6)*3</f>
        <v>#DIV/0!</v>
      </c>
      <c r="AB74" s="76" t="e">
        <f>('ModelParams Lp'!G$4*10^'ModelParams Lp'!G$5*($U74/$V74)^'ModelParams Lp'!G$6)*3</f>
        <v>#DIV/0!</v>
      </c>
      <c r="AC74" s="76" t="e">
        <f>('ModelParams Lp'!H$4*10^'ModelParams Lp'!H$5*($U74/$V74)^'ModelParams Lp'!H$6)*3</f>
        <v>#DIV/0!</v>
      </c>
      <c r="AD74" s="76" t="e">
        <f>('ModelParams Lp'!I$4*10^'ModelParams Lp'!I$5*($U74/$V74)^'ModelParams Lp'!I$6)*3</f>
        <v>#DIV/0!</v>
      </c>
      <c r="AE74" s="62" t="e">
        <f t="shared" si="28"/>
        <v>#DIV/0!</v>
      </c>
      <c r="AF74" s="62" t="e">
        <f>IF(AE74&lt;'ModelParams Lp'!$B$16,-1,IF(AE74&lt;'ModelParams Lp'!$C$16,0,IF(AE74&lt;'ModelParams Lp'!$D$16,1,IF(AE74&lt;'ModelParams Lp'!$E$16,2,IF(AE74&lt;'ModelParams Lp'!$F$16,3,IF(AE74&lt;'ModelParams Lp'!$G$16,4,IF(AE74&lt;'ModelParams Lp'!$H$16,5,6)))))))</f>
        <v>#DIV/0!</v>
      </c>
      <c r="AG74" s="76" t="e">
        <f ca="1">IF($AF74&gt;1,0,OFFSET('ModelParams Lp'!$C$12,0,-'Sound Pressure'!$AF74))</f>
        <v>#DIV/0!</v>
      </c>
      <c r="AH74" s="76" t="e">
        <f ca="1">IF($AF74&gt;2,0,OFFSET('ModelParams Lp'!$D$12,0,-'Sound Pressure'!$AF74))</f>
        <v>#DIV/0!</v>
      </c>
      <c r="AI74" s="76" t="e">
        <f ca="1">IF($AF74&gt;3,0,OFFSET('ModelParams Lp'!$E$12,0,-'Sound Pressure'!$AF74))</f>
        <v>#DIV/0!</v>
      </c>
      <c r="AJ74" s="76" t="e">
        <f ca="1">IF($AF74&gt;4,0,OFFSET('ModelParams Lp'!$F$12,0,-'Sound Pressure'!$AF74))</f>
        <v>#DIV/0!</v>
      </c>
      <c r="AK74" s="76" t="e">
        <f ca="1">IF($AF74&gt;3,0,OFFSET('ModelParams Lp'!$G$12,0,-'Sound Pressure'!$AF74))</f>
        <v>#DIV/0!</v>
      </c>
      <c r="AL74" s="76" t="e">
        <f ca="1">IF($AF74&gt;5,0,OFFSET('ModelParams Lp'!$H$12,0,-'Sound Pressure'!$AF74))</f>
        <v>#DIV/0!</v>
      </c>
      <c r="AM74" s="76" t="e">
        <f ca="1">IF($AF74&gt;6,0,OFFSET('ModelParams Lp'!$I$12,0,-'Sound Pressure'!$AF74))</f>
        <v>#DIV/0!</v>
      </c>
      <c r="AN74" s="76" t="e">
        <f ca="1">IF($AF74&gt;7,0,IF($AF$4&lt;0,3,OFFSET('ModelParams Lp'!$J$12,0,-'Sound Pressure'!$AF74)))</f>
        <v>#DIV/0!</v>
      </c>
      <c r="AO74" s="76" t="e">
        <f t="shared" si="25"/>
        <v>#DIV/0!</v>
      </c>
      <c r="AP74" s="76" t="e">
        <f t="shared" si="25"/>
        <v>#DIV/0!</v>
      </c>
      <c r="AQ74" s="76" t="e">
        <f t="shared" si="25"/>
        <v>#DIV/0!</v>
      </c>
      <c r="AR74" s="76" t="e">
        <f t="shared" si="25"/>
        <v>#DIV/0!</v>
      </c>
      <c r="AS74" s="76" t="e">
        <f t="shared" si="25"/>
        <v>#DIV/0!</v>
      </c>
      <c r="AT74" s="76" t="e">
        <f t="shared" si="25"/>
        <v>#DIV/0!</v>
      </c>
      <c r="AU74" s="76" t="e">
        <f t="shared" si="25"/>
        <v>#DIV/0!</v>
      </c>
      <c r="AV74" s="76" t="e">
        <f t="shared" si="25"/>
        <v>#DIV/0!</v>
      </c>
      <c r="AW74" s="76">
        <f>'ModelParams Lp'!B$22</f>
        <v>4</v>
      </c>
      <c r="AX74" s="76">
        <f>'ModelParams Lp'!C$22</f>
        <v>2</v>
      </c>
      <c r="AY74" s="76">
        <f>'ModelParams Lp'!D$22</f>
        <v>1</v>
      </c>
      <c r="AZ74" s="76">
        <f>'ModelParams Lp'!E$22</f>
        <v>0</v>
      </c>
      <c r="BA74" s="76">
        <f>'ModelParams Lp'!F$22</f>
        <v>0</v>
      </c>
      <c r="BB74" s="76">
        <f>'ModelParams Lp'!G$22</f>
        <v>0</v>
      </c>
      <c r="BC74" s="76">
        <f>'ModelParams Lp'!H$22</f>
        <v>0</v>
      </c>
      <c r="BD74" s="76">
        <f>'ModelParams Lp'!I$22</f>
        <v>0</v>
      </c>
      <c r="BE74" s="76" t="e">
        <f>-10*LOG(2/(4*PI()*2^2)+4/(0.163*(Calcul!$J79*Calcul!$K79)/VLOOKUP(Calcul!$H79,'ModelParams Lp'!$E$37:$F$39,2,0)))</f>
        <v>#N/A</v>
      </c>
      <c r="BF74" s="76" t="e">
        <f>-10*LOG(2/(4*PI()*2^2)+4/(0.163*(Calcul!$J79*Calcul!$K79)/VLOOKUP(Calcul!$H79,'ModelParams Lp'!$E$37:$F$39,2,0)))</f>
        <v>#N/A</v>
      </c>
      <c r="BG74" s="76" t="e">
        <f>-10*LOG(2/(4*PI()*2^2)+4/(0.163*(Calcul!$J79*Calcul!$K79)/VLOOKUP(Calcul!$H79,'ModelParams Lp'!$E$37:$F$39,2,0)))</f>
        <v>#N/A</v>
      </c>
      <c r="BH74" s="76" t="e">
        <f>-10*LOG(2/(4*PI()*2^2)+4/(0.163*(Calcul!$J79*Calcul!$K79)/VLOOKUP(Calcul!$H79,'ModelParams Lp'!$E$37:$F$39,2,0)))</f>
        <v>#N/A</v>
      </c>
      <c r="BI74" s="76" t="e">
        <f>-10*LOG(2/(4*PI()*2^2)+4/(0.163*(Calcul!$J79*Calcul!$K79)/VLOOKUP(Calcul!$H79,'ModelParams Lp'!$E$37:$F$39,2,0)))</f>
        <v>#N/A</v>
      </c>
      <c r="BJ74" s="76" t="e">
        <f>-10*LOG(2/(4*PI()*2^2)+4/(0.163*(Calcul!$J79*Calcul!$K79)/VLOOKUP(Calcul!$H79,'ModelParams Lp'!$E$37:$F$39,2,0)))</f>
        <v>#N/A</v>
      </c>
      <c r="BK74" s="76" t="e">
        <f>-10*LOG(2/(4*PI()*2^2)+4/(0.163*(Calcul!$J79*Calcul!$K79)/VLOOKUP(Calcul!$H79,'ModelParams Lp'!$E$37:$F$39,2,0)))</f>
        <v>#N/A</v>
      </c>
      <c r="BL74" s="76" t="e">
        <f>-10*LOG(2/(4*PI()*2^2)+4/(0.163*(Calcul!$J79*Calcul!$K79)/VLOOKUP(Calcul!$H79,'ModelParams Lp'!$E$37:$F$39,2,0)))</f>
        <v>#N/A</v>
      </c>
      <c r="BM74" s="76" t="e">
        <f>VLOOKUP(Calcul!$I79,'ModelParams Lp'!$D$28:$O$32,5,0)+BE74</f>
        <v>#N/A</v>
      </c>
      <c r="BN74" s="76" t="e">
        <f>VLOOKUP(Calcul!$I79,'ModelParams Lp'!$D$28:$O$32,6,0)+BF74</f>
        <v>#N/A</v>
      </c>
      <c r="BO74" s="76" t="e">
        <f>VLOOKUP(Calcul!$I79,'ModelParams Lp'!$D$28:$O$32,7,0)+BG74</f>
        <v>#N/A</v>
      </c>
      <c r="BP74" s="76" t="e">
        <f>VLOOKUP(Calcul!$I79,'ModelParams Lp'!$D$28:$O$32,8,0)+BH74</f>
        <v>#N/A</v>
      </c>
      <c r="BQ74" s="76" t="e">
        <f>VLOOKUP(Calcul!$I79,'ModelParams Lp'!$D$28:$O$32,9,0)+BI74</f>
        <v>#N/A</v>
      </c>
      <c r="BR74" s="76" t="e">
        <f>VLOOKUP(Calcul!$I79,'ModelParams Lp'!$D$28:$O$32,10,0)+BJ74</f>
        <v>#N/A</v>
      </c>
      <c r="BS74" s="76" t="e">
        <f>VLOOKUP(Calcul!$I79,'ModelParams Lp'!$D$28:$O$32,11,0)+BK74</f>
        <v>#N/A</v>
      </c>
      <c r="BT74" s="76" t="e">
        <f>VLOOKUP(Calcul!$I79,'ModelParams Lp'!$D$28:$O$32,12,0)+BL74</f>
        <v>#N/A</v>
      </c>
      <c r="BU74" s="75" t="e">
        <f t="shared" ca="1" si="29"/>
        <v>#DIV/0!</v>
      </c>
      <c r="BV74" s="75" t="e">
        <f t="shared" ca="1" si="30"/>
        <v>#DIV/0!</v>
      </c>
      <c r="BW74" s="75" t="e">
        <f t="shared" ca="1" si="31"/>
        <v>#DIV/0!</v>
      </c>
      <c r="BX74" s="75" t="e">
        <f t="shared" ca="1" si="32"/>
        <v>#DIV/0!</v>
      </c>
      <c r="BY74" s="75" t="e">
        <f t="shared" ca="1" si="33"/>
        <v>#DIV/0!</v>
      </c>
      <c r="BZ74" s="75" t="e">
        <f t="shared" ca="1" si="34"/>
        <v>#DIV/0!</v>
      </c>
      <c r="CA74" s="75" t="e">
        <f t="shared" ca="1" si="35"/>
        <v>#DIV/0!</v>
      </c>
      <c r="CB74" s="75" t="e">
        <f t="shared" ca="1" si="36"/>
        <v>#DIV/0!</v>
      </c>
      <c r="CC74" s="26" t="e">
        <f ca="1">10*LOG10(IF(BU74="",0,POWER(10,((BU74+'ModelParams Lw'!$O$4)/10))) +IF(BV74="",0,POWER(10,((BV74+'ModelParams Lw'!$P$4)/10))) +IF(BW74="",0,POWER(10,((BW74+'ModelParams Lw'!$Q$4)/10))) +IF(BX74="",0,POWER(10,((BX74+'ModelParams Lw'!$R$4)/10))) +IF(BY74="",0,POWER(10,((BY74+'ModelParams Lw'!$S$4)/10))) +IF(BZ74="",0,POWER(10,((BZ74+'ModelParams Lw'!$T$4)/10))) +IF(CA74="",0,POWER(10,((CA74+'ModelParams Lw'!$U$4)/10)))+IF(CB74="",0,POWER(10,((CB74+'ModelParams Lw'!$V$4)/10))))</f>
        <v>#DIV/0!</v>
      </c>
      <c r="CD74" s="26" t="e">
        <f t="shared" ca="1" si="37"/>
        <v>#DIV/0!</v>
      </c>
      <c r="CE74" s="26" t="e">
        <f ca="1">(BU74-'ModelParams Lw'!O$10)/'ModelParams Lw'!O$11</f>
        <v>#DIV/0!</v>
      </c>
      <c r="CF74" s="26" t="e">
        <f ca="1">(BV74-'ModelParams Lw'!P$10)/'ModelParams Lw'!P$11</f>
        <v>#DIV/0!</v>
      </c>
      <c r="CG74" s="26" t="e">
        <f ca="1">(BW74-'ModelParams Lw'!Q$10)/'ModelParams Lw'!Q$11</f>
        <v>#DIV/0!</v>
      </c>
      <c r="CH74" s="26" t="e">
        <f ca="1">(BX74-'ModelParams Lw'!R$10)/'ModelParams Lw'!R$11</f>
        <v>#DIV/0!</v>
      </c>
      <c r="CI74" s="26" t="e">
        <f ca="1">(BY74-'ModelParams Lw'!S$10)/'ModelParams Lw'!S$11</f>
        <v>#DIV/0!</v>
      </c>
      <c r="CJ74" s="26" t="e">
        <f ca="1">(BZ74-'ModelParams Lw'!T$10)/'ModelParams Lw'!T$11</f>
        <v>#DIV/0!</v>
      </c>
      <c r="CK74" s="26" t="e">
        <f ca="1">(CA74-'ModelParams Lw'!U$10)/'ModelParams Lw'!U$11</f>
        <v>#DIV/0!</v>
      </c>
      <c r="CL74" s="26" t="e">
        <f ca="1">(CB74-'ModelParams Lw'!V$10)/'ModelParams Lw'!V$11</f>
        <v>#DIV/0!</v>
      </c>
      <c r="CM74" s="75" t="e">
        <f t="shared" si="38"/>
        <v>#DIV/0!</v>
      </c>
      <c r="CN74" s="75" t="e">
        <f t="shared" si="39"/>
        <v>#DIV/0!</v>
      </c>
      <c r="CO74" s="75" t="e">
        <f t="shared" si="40"/>
        <v>#DIV/0!</v>
      </c>
      <c r="CP74" s="75" t="e">
        <f t="shared" si="41"/>
        <v>#DIV/0!</v>
      </c>
      <c r="CQ74" s="75" t="e">
        <f t="shared" si="42"/>
        <v>#DIV/0!</v>
      </c>
      <c r="CR74" s="75" t="e">
        <f t="shared" si="43"/>
        <v>#DIV/0!</v>
      </c>
      <c r="CS74" s="75" t="e">
        <f t="shared" si="44"/>
        <v>#DIV/0!</v>
      </c>
      <c r="CT74" s="75" t="e">
        <f t="shared" si="45"/>
        <v>#DIV/0!</v>
      </c>
      <c r="CU74" s="26" t="e">
        <f>10*LOG10(IF(CM74="",0,POWER(10,((CM74+'ModelParams Lw'!$O$4)/10))) +IF(CN74="",0,POWER(10,((CN74+'ModelParams Lw'!$P$4)/10))) +IF(CO74="",0,POWER(10,((CO74+'ModelParams Lw'!$Q$4)/10))) +IF(CP74="",0,POWER(10,((CP74+'ModelParams Lw'!$R$4)/10))) +IF(CQ74="",0,POWER(10,((CQ74+'ModelParams Lw'!$S$4)/10))) +IF(CR74="",0,POWER(10,((CR74+'ModelParams Lw'!$T$4)/10))) +IF(CS74="",0,POWER(10,((CS74+'ModelParams Lw'!$U$4)/10)))+IF(CT74="",0,POWER(10,((CT74+'ModelParams Lw'!$V$4)/10))))</f>
        <v>#DIV/0!</v>
      </c>
      <c r="CV74" s="26" t="e">
        <f t="shared" si="46"/>
        <v>#DIV/0!</v>
      </c>
      <c r="CW74" s="26" t="e">
        <f>(CM74-'ModelParams Lw'!O$10)/'ModelParams Lw'!O$11</f>
        <v>#DIV/0!</v>
      </c>
      <c r="CX74" s="26" t="e">
        <f>(CN74-'ModelParams Lw'!P$10)/'ModelParams Lw'!P$11</f>
        <v>#DIV/0!</v>
      </c>
      <c r="CY74" s="26" t="e">
        <f>(CO74-'ModelParams Lw'!Q$10)/'ModelParams Lw'!Q$11</f>
        <v>#DIV/0!</v>
      </c>
      <c r="CZ74" s="26" t="e">
        <f>(CP74-'ModelParams Lw'!R$10)/'ModelParams Lw'!R$11</f>
        <v>#DIV/0!</v>
      </c>
      <c r="DA74" s="26" t="e">
        <f>(CQ74-'ModelParams Lw'!S$10)/'ModelParams Lw'!S$11</f>
        <v>#DIV/0!</v>
      </c>
      <c r="DB74" s="26" t="e">
        <f>(CR74-'ModelParams Lw'!T$10)/'ModelParams Lw'!T$11</f>
        <v>#DIV/0!</v>
      </c>
      <c r="DC74" s="26" t="e">
        <f>(CS74-'ModelParams Lw'!U$10)/'ModelParams Lw'!U$11</f>
        <v>#DIV/0!</v>
      </c>
      <c r="DD74" s="26" t="e">
        <f>(CT74-'ModelParams Lw'!V$10)/'ModelParams Lw'!V$11</f>
        <v>#DIV/0!</v>
      </c>
    </row>
    <row r="75" spans="1:108" x14ac:dyDescent="0.25">
      <c r="A75" s="13">
        <f>'Sound Power'!B75</f>
        <v>0</v>
      </c>
      <c r="B75" s="13">
        <f>'Sound Power'!D75</f>
        <v>0</v>
      </c>
      <c r="C75" s="13">
        <f>'Sound Power'!E75</f>
        <v>0</v>
      </c>
      <c r="D75" s="13">
        <f>'Sound Power'!F75</f>
        <v>0</v>
      </c>
      <c r="E75" s="76" t="e">
        <f>IF(Calcul!$F77="SA",'Sound Power'!AZ75,'Sound Power'!O75)</f>
        <v>#DIV/0!</v>
      </c>
      <c r="F75" s="76" t="e">
        <f>IF(Calcul!$F77="SA",'Sound Power'!BA75,'Sound Power'!P75)</f>
        <v>#DIV/0!</v>
      </c>
      <c r="G75" s="76" t="e">
        <f>IF(Calcul!$F77="SA",'Sound Power'!BB75,'Sound Power'!Q75)</f>
        <v>#DIV/0!</v>
      </c>
      <c r="H75" s="76" t="e">
        <f>IF(Calcul!$F77="SA",'Sound Power'!BC75,'Sound Power'!R75)</f>
        <v>#DIV/0!</v>
      </c>
      <c r="I75" s="76" t="e">
        <f>IF(Calcul!$F77="SA",'Sound Power'!BD75,'Sound Power'!S75)</f>
        <v>#DIV/0!</v>
      </c>
      <c r="J75" s="76" t="e">
        <f>IF(Calcul!$F77="SA",'Sound Power'!BE75,'Sound Power'!T75)</f>
        <v>#DIV/0!</v>
      </c>
      <c r="K75" s="76" t="e">
        <f>IF(Calcul!$F77="SA",'Sound Power'!BF75,'Sound Power'!U75)</f>
        <v>#DIV/0!</v>
      </c>
      <c r="L75" s="76" t="e">
        <f>IF(Calcul!$F77="SA",'Sound Power'!BG75,'Sound Power'!V75)</f>
        <v>#DIV/0!</v>
      </c>
      <c r="M75" s="76" t="e">
        <f>'Sound Power'!CI75</f>
        <v>#DIV/0!</v>
      </c>
      <c r="N75" s="76" t="e">
        <f>'Sound Power'!CJ75</f>
        <v>#DIV/0!</v>
      </c>
      <c r="O75" s="76" t="e">
        <f>'Sound Power'!CK75</f>
        <v>#DIV/0!</v>
      </c>
      <c r="P75" s="76" t="e">
        <f>'Sound Power'!CL75</f>
        <v>#DIV/0!</v>
      </c>
      <c r="Q75" s="76" t="e">
        <f>'Sound Power'!CM75</f>
        <v>#DIV/0!</v>
      </c>
      <c r="R75" s="76" t="e">
        <f>'Sound Power'!CN75</f>
        <v>#DIV/0!</v>
      </c>
      <c r="S75" s="76" t="e">
        <f>'Sound Power'!CO75</f>
        <v>#DIV/0!</v>
      </c>
      <c r="T75" s="76" t="e">
        <f>'Sound Power'!CP75</f>
        <v>#DIV/0!</v>
      </c>
      <c r="U75" s="73">
        <f t="shared" si="26"/>
        <v>0</v>
      </c>
      <c r="V75" s="73">
        <f t="shared" si="27"/>
        <v>0</v>
      </c>
      <c r="W75" s="76" t="e">
        <f>('ModelParams Lp'!B$4*10^'ModelParams Lp'!B$5*($U75/$V75)^'ModelParams Lp'!B$6)*3</f>
        <v>#DIV/0!</v>
      </c>
      <c r="X75" s="76" t="e">
        <f>('ModelParams Lp'!C$4*10^'ModelParams Lp'!C$5*($U75/$V75)^'ModelParams Lp'!C$6)*3</f>
        <v>#DIV/0!</v>
      </c>
      <c r="Y75" s="76" t="e">
        <f>('ModelParams Lp'!D$4*10^'ModelParams Lp'!D$5*($U75/$V75)^'ModelParams Lp'!D$6)*3</f>
        <v>#DIV/0!</v>
      </c>
      <c r="Z75" s="76" t="e">
        <f>('ModelParams Lp'!E$4*10^'ModelParams Lp'!E$5*($U75/$V75)^'ModelParams Lp'!E$6)*3</f>
        <v>#DIV/0!</v>
      </c>
      <c r="AA75" s="76" t="e">
        <f>('ModelParams Lp'!F$4*10^'ModelParams Lp'!F$5*($U75/$V75)^'ModelParams Lp'!F$6)*3</f>
        <v>#DIV/0!</v>
      </c>
      <c r="AB75" s="76" t="e">
        <f>('ModelParams Lp'!G$4*10^'ModelParams Lp'!G$5*($U75/$V75)^'ModelParams Lp'!G$6)*3</f>
        <v>#DIV/0!</v>
      </c>
      <c r="AC75" s="76" t="e">
        <f>('ModelParams Lp'!H$4*10^'ModelParams Lp'!H$5*($U75/$V75)^'ModelParams Lp'!H$6)*3</f>
        <v>#DIV/0!</v>
      </c>
      <c r="AD75" s="76" t="e">
        <f>('ModelParams Lp'!I$4*10^'ModelParams Lp'!I$5*($U75/$V75)^'ModelParams Lp'!I$6)*3</f>
        <v>#DIV/0!</v>
      </c>
      <c r="AE75" s="62" t="e">
        <f t="shared" si="28"/>
        <v>#DIV/0!</v>
      </c>
      <c r="AF75" s="62" t="e">
        <f>IF(AE75&lt;'ModelParams Lp'!$B$16,-1,IF(AE75&lt;'ModelParams Lp'!$C$16,0,IF(AE75&lt;'ModelParams Lp'!$D$16,1,IF(AE75&lt;'ModelParams Lp'!$E$16,2,IF(AE75&lt;'ModelParams Lp'!$F$16,3,IF(AE75&lt;'ModelParams Lp'!$G$16,4,IF(AE75&lt;'ModelParams Lp'!$H$16,5,6)))))))</f>
        <v>#DIV/0!</v>
      </c>
      <c r="AG75" s="76" t="e">
        <f ca="1">IF($AF75&gt;1,0,OFFSET('ModelParams Lp'!$C$12,0,-'Sound Pressure'!$AF75))</f>
        <v>#DIV/0!</v>
      </c>
      <c r="AH75" s="76" t="e">
        <f ca="1">IF($AF75&gt;2,0,OFFSET('ModelParams Lp'!$D$12,0,-'Sound Pressure'!$AF75))</f>
        <v>#DIV/0!</v>
      </c>
      <c r="AI75" s="76" t="e">
        <f ca="1">IF($AF75&gt;3,0,OFFSET('ModelParams Lp'!$E$12,0,-'Sound Pressure'!$AF75))</f>
        <v>#DIV/0!</v>
      </c>
      <c r="AJ75" s="76" t="e">
        <f ca="1">IF($AF75&gt;4,0,OFFSET('ModelParams Lp'!$F$12,0,-'Sound Pressure'!$AF75))</f>
        <v>#DIV/0!</v>
      </c>
      <c r="AK75" s="76" t="e">
        <f ca="1">IF($AF75&gt;3,0,OFFSET('ModelParams Lp'!$G$12,0,-'Sound Pressure'!$AF75))</f>
        <v>#DIV/0!</v>
      </c>
      <c r="AL75" s="76" t="e">
        <f ca="1">IF($AF75&gt;5,0,OFFSET('ModelParams Lp'!$H$12,0,-'Sound Pressure'!$AF75))</f>
        <v>#DIV/0!</v>
      </c>
      <c r="AM75" s="76" t="e">
        <f ca="1">IF($AF75&gt;6,0,OFFSET('ModelParams Lp'!$I$12,0,-'Sound Pressure'!$AF75))</f>
        <v>#DIV/0!</v>
      </c>
      <c r="AN75" s="76" t="e">
        <f ca="1">IF($AF75&gt;7,0,IF($AF$4&lt;0,3,OFFSET('ModelParams Lp'!$J$12,0,-'Sound Pressure'!$AF75)))</f>
        <v>#DIV/0!</v>
      </c>
      <c r="AO75" s="76" t="e">
        <f t="shared" si="25"/>
        <v>#DIV/0!</v>
      </c>
      <c r="AP75" s="76" t="e">
        <f t="shared" si="25"/>
        <v>#DIV/0!</v>
      </c>
      <c r="AQ75" s="76" t="e">
        <f t="shared" si="25"/>
        <v>#DIV/0!</v>
      </c>
      <c r="AR75" s="76" t="e">
        <f t="shared" si="25"/>
        <v>#DIV/0!</v>
      </c>
      <c r="AS75" s="76" t="e">
        <f t="shared" si="25"/>
        <v>#DIV/0!</v>
      </c>
      <c r="AT75" s="76" t="e">
        <f t="shared" si="25"/>
        <v>#DIV/0!</v>
      </c>
      <c r="AU75" s="76" t="e">
        <f t="shared" si="25"/>
        <v>#DIV/0!</v>
      </c>
      <c r="AV75" s="76" t="e">
        <f t="shared" si="25"/>
        <v>#DIV/0!</v>
      </c>
      <c r="AW75" s="76">
        <f>'ModelParams Lp'!B$22</f>
        <v>4</v>
      </c>
      <c r="AX75" s="76">
        <f>'ModelParams Lp'!C$22</f>
        <v>2</v>
      </c>
      <c r="AY75" s="76">
        <f>'ModelParams Lp'!D$22</f>
        <v>1</v>
      </c>
      <c r="AZ75" s="76">
        <f>'ModelParams Lp'!E$22</f>
        <v>0</v>
      </c>
      <c r="BA75" s="76">
        <f>'ModelParams Lp'!F$22</f>
        <v>0</v>
      </c>
      <c r="BB75" s="76">
        <f>'ModelParams Lp'!G$22</f>
        <v>0</v>
      </c>
      <c r="BC75" s="76">
        <f>'ModelParams Lp'!H$22</f>
        <v>0</v>
      </c>
      <c r="BD75" s="76">
        <f>'ModelParams Lp'!I$22</f>
        <v>0</v>
      </c>
      <c r="BE75" s="76" t="e">
        <f>-10*LOG(2/(4*PI()*2^2)+4/(0.163*(Calcul!$J80*Calcul!$K80)/VLOOKUP(Calcul!$H80,'ModelParams Lp'!$E$37:$F$39,2,0)))</f>
        <v>#N/A</v>
      </c>
      <c r="BF75" s="76" t="e">
        <f>-10*LOG(2/(4*PI()*2^2)+4/(0.163*(Calcul!$J80*Calcul!$K80)/VLOOKUP(Calcul!$H80,'ModelParams Lp'!$E$37:$F$39,2,0)))</f>
        <v>#N/A</v>
      </c>
      <c r="BG75" s="76" t="e">
        <f>-10*LOG(2/(4*PI()*2^2)+4/(0.163*(Calcul!$J80*Calcul!$K80)/VLOOKUP(Calcul!$H80,'ModelParams Lp'!$E$37:$F$39,2,0)))</f>
        <v>#N/A</v>
      </c>
      <c r="BH75" s="76" t="e">
        <f>-10*LOG(2/(4*PI()*2^2)+4/(0.163*(Calcul!$J80*Calcul!$K80)/VLOOKUP(Calcul!$H80,'ModelParams Lp'!$E$37:$F$39,2,0)))</f>
        <v>#N/A</v>
      </c>
      <c r="BI75" s="76" t="e">
        <f>-10*LOG(2/(4*PI()*2^2)+4/(0.163*(Calcul!$J80*Calcul!$K80)/VLOOKUP(Calcul!$H80,'ModelParams Lp'!$E$37:$F$39,2,0)))</f>
        <v>#N/A</v>
      </c>
      <c r="BJ75" s="76" t="e">
        <f>-10*LOG(2/(4*PI()*2^2)+4/(0.163*(Calcul!$J80*Calcul!$K80)/VLOOKUP(Calcul!$H80,'ModelParams Lp'!$E$37:$F$39,2,0)))</f>
        <v>#N/A</v>
      </c>
      <c r="BK75" s="76" t="e">
        <f>-10*LOG(2/(4*PI()*2^2)+4/(0.163*(Calcul!$J80*Calcul!$K80)/VLOOKUP(Calcul!$H80,'ModelParams Lp'!$E$37:$F$39,2,0)))</f>
        <v>#N/A</v>
      </c>
      <c r="BL75" s="76" t="e">
        <f>-10*LOG(2/(4*PI()*2^2)+4/(0.163*(Calcul!$J80*Calcul!$K80)/VLOOKUP(Calcul!$H80,'ModelParams Lp'!$E$37:$F$39,2,0)))</f>
        <v>#N/A</v>
      </c>
      <c r="BM75" s="76" t="e">
        <f>VLOOKUP(Calcul!$I80,'ModelParams Lp'!$D$28:$O$32,5,0)+BE75</f>
        <v>#N/A</v>
      </c>
      <c r="BN75" s="76" t="e">
        <f>VLOOKUP(Calcul!$I80,'ModelParams Lp'!$D$28:$O$32,6,0)+BF75</f>
        <v>#N/A</v>
      </c>
      <c r="BO75" s="76" t="e">
        <f>VLOOKUP(Calcul!$I80,'ModelParams Lp'!$D$28:$O$32,7,0)+BG75</f>
        <v>#N/A</v>
      </c>
      <c r="BP75" s="76" t="e">
        <f>VLOOKUP(Calcul!$I80,'ModelParams Lp'!$D$28:$O$32,8,0)+BH75</f>
        <v>#N/A</v>
      </c>
      <c r="BQ75" s="76" t="e">
        <f>VLOOKUP(Calcul!$I80,'ModelParams Lp'!$D$28:$O$32,9,0)+BI75</f>
        <v>#N/A</v>
      </c>
      <c r="BR75" s="76" t="e">
        <f>VLOOKUP(Calcul!$I80,'ModelParams Lp'!$D$28:$O$32,10,0)+BJ75</f>
        <v>#N/A</v>
      </c>
      <c r="BS75" s="76" t="e">
        <f>VLOOKUP(Calcul!$I80,'ModelParams Lp'!$D$28:$O$32,11,0)+BK75</f>
        <v>#N/A</v>
      </c>
      <c r="BT75" s="76" t="e">
        <f>VLOOKUP(Calcul!$I80,'ModelParams Lp'!$D$28:$O$32,12,0)+BL75</f>
        <v>#N/A</v>
      </c>
      <c r="BU75" s="75" t="e">
        <f t="shared" ca="1" si="29"/>
        <v>#DIV/0!</v>
      </c>
      <c r="BV75" s="75" t="e">
        <f t="shared" ca="1" si="30"/>
        <v>#DIV/0!</v>
      </c>
      <c r="BW75" s="75" t="e">
        <f t="shared" ca="1" si="31"/>
        <v>#DIV/0!</v>
      </c>
      <c r="BX75" s="75" t="e">
        <f t="shared" ca="1" si="32"/>
        <v>#DIV/0!</v>
      </c>
      <c r="BY75" s="75" t="e">
        <f t="shared" ca="1" si="33"/>
        <v>#DIV/0!</v>
      </c>
      <c r="BZ75" s="75" t="e">
        <f t="shared" ca="1" si="34"/>
        <v>#DIV/0!</v>
      </c>
      <c r="CA75" s="75" t="e">
        <f t="shared" ca="1" si="35"/>
        <v>#DIV/0!</v>
      </c>
      <c r="CB75" s="75" t="e">
        <f t="shared" ca="1" si="36"/>
        <v>#DIV/0!</v>
      </c>
      <c r="CC75" s="26" t="e">
        <f ca="1">10*LOG10(IF(BU75="",0,POWER(10,((BU75+'ModelParams Lw'!$O$4)/10))) +IF(BV75="",0,POWER(10,((BV75+'ModelParams Lw'!$P$4)/10))) +IF(BW75="",0,POWER(10,((BW75+'ModelParams Lw'!$Q$4)/10))) +IF(BX75="",0,POWER(10,((BX75+'ModelParams Lw'!$R$4)/10))) +IF(BY75="",0,POWER(10,((BY75+'ModelParams Lw'!$S$4)/10))) +IF(BZ75="",0,POWER(10,((BZ75+'ModelParams Lw'!$T$4)/10))) +IF(CA75="",0,POWER(10,((CA75+'ModelParams Lw'!$U$4)/10)))+IF(CB75="",0,POWER(10,((CB75+'ModelParams Lw'!$V$4)/10))))</f>
        <v>#DIV/0!</v>
      </c>
      <c r="CD75" s="26" t="e">
        <f t="shared" ca="1" si="37"/>
        <v>#DIV/0!</v>
      </c>
      <c r="CE75" s="26" t="e">
        <f ca="1">(BU75-'ModelParams Lw'!O$10)/'ModelParams Lw'!O$11</f>
        <v>#DIV/0!</v>
      </c>
      <c r="CF75" s="26" t="e">
        <f ca="1">(BV75-'ModelParams Lw'!P$10)/'ModelParams Lw'!P$11</f>
        <v>#DIV/0!</v>
      </c>
      <c r="CG75" s="26" t="e">
        <f ca="1">(BW75-'ModelParams Lw'!Q$10)/'ModelParams Lw'!Q$11</f>
        <v>#DIV/0!</v>
      </c>
      <c r="CH75" s="26" t="e">
        <f ca="1">(BX75-'ModelParams Lw'!R$10)/'ModelParams Lw'!R$11</f>
        <v>#DIV/0!</v>
      </c>
      <c r="CI75" s="26" t="e">
        <f ca="1">(BY75-'ModelParams Lw'!S$10)/'ModelParams Lw'!S$11</f>
        <v>#DIV/0!</v>
      </c>
      <c r="CJ75" s="26" t="e">
        <f ca="1">(BZ75-'ModelParams Lw'!T$10)/'ModelParams Lw'!T$11</f>
        <v>#DIV/0!</v>
      </c>
      <c r="CK75" s="26" t="e">
        <f ca="1">(CA75-'ModelParams Lw'!U$10)/'ModelParams Lw'!U$11</f>
        <v>#DIV/0!</v>
      </c>
      <c r="CL75" s="26" t="e">
        <f ca="1">(CB75-'ModelParams Lw'!V$10)/'ModelParams Lw'!V$11</f>
        <v>#DIV/0!</v>
      </c>
      <c r="CM75" s="75" t="e">
        <f t="shared" si="38"/>
        <v>#DIV/0!</v>
      </c>
      <c r="CN75" s="75" t="e">
        <f t="shared" si="39"/>
        <v>#DIV/0!</v>
      </c>
      <c r="CO75" s="75" t="e">
        <f t="shared" si="40"/>
        <v>#DIV/0!</v>
      </c>
      <c r="CP75" s="75" t="e">
        <f t="shared" si="41"/>
        <v>#DIV/0!</v>
      </c>
      <c r="CQ75" s="75" t="e">
        <f t="shared" si="42"/>
        <v>#DIV/0!</v>
      </c>
      <c r="CR75" s="75" t="e">
        <f t="shared" si="43"/>
        <v>#DIV/0!</v>
      </c>
      <c r="CS75" s="75" t="e">
        <f t="shared" si="44"/>
        <v>#DIV/0!</v>
      </c>
      <c r="CT75" s="75" t="e">
        <f t="shared" si="45"/>
        <v>#DIV/0!</v>
      </c>
      <c r="CU75" s="26" t="e">
        <f>10*LOG10(IF(CM75="",0,POWER(10,((CM75+'ModelParams Lw'!$O$4)/10))) +IF(CN75="",0,POWER(10,((CN75+'ModelParams Lw'!$P$4)/10))) +IF(CO75="",0,POWER(10,((CO75+'ModelParams Lw'!$Q$4)/10))) +IF(CP75="",0,POWER(10,((CP75+'ModelParams Lw'!$R$4)/10))) +IF(CQ75="",0,POWER(10,((CQ75+'ModelParams Lw'!$S$4)/10))) +IF(CR75="",0,POWER(10,((CR75+'ModelParams Lw'!$T$4)/10))) +IF(CS75="",0,POWER(10,((CS75+'ModelParams Lw'!$U$4)/10)))+IF(CT75="",0,POWER(10,((CT75+'ModelParams Lw'!$V$4)/10))))</f>
        <v>#DIV/0!</v>
      </c>
      <c r="CV75" s="26" t="e">
        <f t="shared" si="46"/>
        <v>#DIV/0!</v>
      </c>
      <c r="CW75" s="26" t="e">
        <f>(CM75-'ModelParams Lw'!O$10)/'ModelParams Lw'!O$11</f>
        <v>#DIV/0!</v>
      </c>
      <c r="CX75" s="26" t="e">
        <f>(CN75-'ModelParams Lw'!P$10)/'ModelParams Lw'!P$11</f>
        <v>#DIV/0!</v>
      </c>
      <c r="CY75" s="26" t="e">
        <f>(CO75-'ModelParams Lw'!Q$10)/'ModelParams Lw'!Q$11</f>
        <v>#DIV/0!</v>
      </c>
      <c r="CZ75" s="26" t="e">
        <f>(CP75-'ModelParams Lw'!R$10)/'ModelParams Lw'!R$11</f>
        <v>#DIV/0!</v>
      </c>
      <c r="DA75" s="26" t="e">
        <f>(CQ75-'ModelParams Lw'!S$10)/'ModelParams Lw'!S$11</f>
        <v>#DIV/0!</v>
      </c>
      <c r="DB75" s="26" t="e">
        <f>(CR75-'ModelParams Lw'!T$10)/'ModelParams Lw'!T$11</f>
        <v>#DIV/0!</v>
      </c>
      <c r="DC75" s="26" t="e">
        <f>(CS75-'ModelParams Lw'!U$10)/'ModelParams Lw'!U$11</f>
        <v>#DIV/0!</v>
      </c>
      <c r="DD75" s="26" t="e">
        <f>(CT75-'ModelParams Lw'!V$10)/'ModelParams Lw'!V$11</f>
        <v>#DIV/0!</v>
      </c>
    </row>
    <row r="76" spans="1:108" x14ac:dyDescent="0.25">
      <c r="A76" s="13">
        <f>'Sound Power'!B76</f>
        <v>0</v>
      </c>
      <c r="B76" s="13">
        <f>'Sound Power'!D76</f>
        <v>0</v>
      </c>
      <c r="C76" s="13">
        <f>'Sound Power'!E76</f>
        <v>0</v>
      </c>
      <c r="D76" s="13">
        <f>'Sound Power'!F76</f>
        <v>0</v>
      </c>
      <c r="E76" s="76" t="e">
        <f>IF(Calcul!$F78="SA",'Sound Power'!AZ76,'Sound Power'!O76)</f>
        <v>#DIV/0!</v>
      </c>
      <c r="F76" s="76" t="e">
        <f>IF(Calcul!$F78="SA",'Sound Power'!BA76,'Sound Power'!P76)</f>
        <v>#DIV/0!</v>
      </c>
      <c r="G76" s="76" t="e">
        <f>IF(Calcul!$F78="SA",'Sound Power'!BB76,'Sound Power'!Q76)</f>
        <v>#DIV/0!</v>
      </c>
      <c r="H76" s="76" t="e">
        <f>IF(Calcul!$F78="SA",'Sound Power'!BC76,'Sound Power'!R76)</f>
        <v>#DIV/0!</v>
      </c>
      <c r="I76" s="76" t="e">
        <f>IF(Calcul!$F78="SA",'Sound Power'!BD76,'Sound Power'!S76)</f>
        <v>#DIV/0!</v>
      </c>
      <c r="J76" s="76" t="e">
        <f>IF(Calcul!$F78="SA",'Sound Power'!BE76,'Sound Power'!T76)</f>
        <v>#DIV/0!</v>
      </c>
      <c r="K76" s="76" t="e">
        <f>IF(Calcul!$F78="SA",'Sound Power'!BF76,'Sound Power'!U76)</f>
        <v>#DIV/0!</v>
      </c>
      <c r="L76" s="76" t="e">
        <f>IF(Calcul!$F78="SA",'Sound Power'!BG76,'Sound Power'!V76)</f>
        <v>#DIV/0!</v>
      </c>
      <c r="M76" s="76" t="e">
        <f>'Sound Power'!CI76</f>
        <v>#DIV/0!</v>
      </c>
      <c r="N76" s="76" t="e">
        <f>'Sound Power'!CJ76</f>
        <v>#DIV/0!</v>
      </c>
      <c r="O76" s="76" t="e">
        <f>'Sound Power'!CK76</f>
        <v>#DIV/0!</v>
      </c>
      <c r="P76" s="76" t="e">
        <f>'Sound Power'!CL76</f>
        <v>#DIV/0!</v>
      </c>
      <c r="Q76" s="76" t="e">
        <f>'Sound Power'!CM76</f>
        <v>#DIV/0!</v>
      </c>
      <c r="R76" s="76" t="e">
        <f>'Sound Power'!CN76</f>
        <v>#DIV/0!</v>
      </c>
      <c r="S76" s="76" t="e">
        <f>'Sound Power'!CO76</f>
        <v>#DIV/0!</v>
      </c>
      <c r="T76" s="76" t="e">
        <f>'Sound Power'!CP76</f>
        <v>#DIV/0!</v>
      </c>
      <c r="U76" s="73">
        <f t="shared" si="26"/>
        <v>0</v>
      </c>
      <c r="V76" s="73">
        <f t="shared" si="27"/>
        <v>0</v>
      </c>
      <c r="W76" s="76" t="e">
        <f>('ModelParams Lp'!B$4*10^'ModelParams Lp'!B$5*($U76/$V76)^'ModelParams Lp'!B$6)*3</f>
        <v>#DIV/0!</v>
      </c>
      <c r="X76" s="76" t="e">
        <f>('ModelParams Lp'!C$4*10^'ModelParams Lp'!C$5*($U76/$V76)^'ModelParams Lp'!C$6)*3</f>
        <v>#DIV/0!</v>
      </c>
      <c r="Y76" s="76" t="e">
        <f>('ModelParams Lp'!D$4*10^'ModelParams Lp'!D$5*($U76/$V76)^'ModelParams Lp'!D$6)*3</f>
        <v>#DIV/0!</v>
      </c>
      <c r="Z76" s="76" t="e">
        <f>('ModelParams Lp'!E$4*10^'ModelParams Lp'!E$5*($U76/$V76)^'ModelParams Lp'!E$6)*3</f>
        <v>#DIV/0!</v>
      </c>
      <c r="AA76" s="76" t="e">
        <f>('ModelParams Lp'!F$4*10^'ModelParams Lp'!F$5*($U76/$V76)^'ModelParams Lp'!F$6)*3</f>
        <v>#DIV/0!</v>
      </c>
      <c r="AB76" s="76" t="e">
        <f>('ModelParams Lp'!G$4*10^'ModelParams Lp'!G$5*($U76/$V76)^'ModelParams Lp'!G$6)*3</f>
        <v>#DIV/0!</v>
      </c>
      <c r="AC76" s="76" t="e">
        <f>('ModelParams Lp'!H$4*10^'ModelParams Lp'!H$5*($U76/$V76)^'ModelParams Lp'!H$6)*3</f>
        <v>#DIV/0!</v>
      </c>
      <c r="AD76" s="76" t="e">
        <f>('ModelParams Lp'!I$4*10^'ModelParams Lp'!I$5*($U76/$V76)^'ModelParams Lp'!I$6)*3</f>
        <v>#DIV/0!</v>
      </c>
      <c r="AE76" s="62" t="e">
        <f t="shared" si="28"/>
        <v>#DIV/0!</v>
      </c>
      <c r="AF76" s="62" t="e">
        <f>IF(AE76&lt;'ModelParams Lp'!$B$16,-1,IF(AE76&lt;'ModelParams Lp'!$C$16,0,IF(AE76&lt;'ModelParams Lp'!$D$16,1,IF(AE76&lt;'ModelParams Lp'!$E$16,2,IF(AE76&lt;'ModelParams Lp'!$F$16,3,IF(AE76&lt;'ModelParams Lp'!$G$16,4,IF(AE76&lt;'ModelParams Lp'!$H$16,5,6)))))))</f>
        <v>#DIV/0!</v>
      </c>
      <c r="AG76" s="76" t="e">
        <f ca="1">IF($AF76&gt;1,0,OFFSET('ModelParams Lp'!$C$12,0,-'Sound Pressure'!$AF76))</f>
        <v>#DIV/0!</v>
      </c>
      <c r="AH76" s="76" t="e">
        <f ca="1">IF($AF76&gt;2,0,OFFSET('ModelParams Lp'!$D$12,0,-'Sound Pressure'!$AF76))</f>
        <v>#DIV/0!</v>
      </c>
      <c r="AI76" s="76" t="e">
        <f ca="1">IF($AF76&gt;3,0,OFFSET('ModelParams Lp'!$E$12,0,-'Sound Pressure'!$AF76))</f>
        <v>#DIV/0!</v>
      </c>
      <c r="AJ76" s="76" t="e">
        <f ca="1">IF($AF76&gt;4,0,OFFSET('ModelParams Lp'!$F$12,0,-'Sound Pressure'!$AF76))</f>
        <v>#DIV/0!</v>
      </c>
      <c r="AK76" s="76" t="e">
        <f ca="1">IF($AF76&gt;3,0,OFFSET('ModelParams Lp'!$G$12,0,-'Sound Pressure'!$AF76))</f>
        <v>#DIV/0!</v>
      </c>
      <c r="AL76" s="76" t="e">
        <f ca="1">IF($AF76&gt;5,0,OFFSET('ModelParams Lp'!$H$12,0,-'Sound Pressure'!$AF76))</f>
        <v>#DIV/0!</v>
      </c>
      <c r="AM76" s="76" t="e">
        <f ca="1">IF($AF76&gt;6,0,OFFSET('ModelParams Lp'!$I$12,0,-'Sound Pressure'!$AF76))</f>
        <v>#DIV/0!</v>
      </c>
      <c r="AN76" s="76" t="e">
        <f ca="1">IF($AF76&gt;7,0,IF($AF$4&lt;0,3,OFFSET('ModelParams Lp'!$J$12,0,-'Sound Pressure'!$AF76)))</f>
        <v>#DIV/0!</v>
      </c>
      <c r="AO76" s="76" t="e">
        <f t="shared" si="25"/>
        <v>#DIV/0!</v>
      </c>
      <c r="AP76" s="76" t="e">
        <f t="shared" si="25"/>
        <v>#DIV/0!</v>
      </c>
      <c r="AQ76" s="76" t="e">
        <f t="shared" si="25"/>
        <v>#DIV/0!</v>
      </c>
      <c r="AR76" s="76" t="e">
        <f t="shared" si="25"/>
        <v>#DIV/0!</v>
      </c>
      <c r="AS76" s="76" t="e">
        <f t="shared" si="25"/>
        <v>#DIV/0!</v>
      </c>
      <c r="AT76" s="76" t="e">
        <f t="shared" si="25"/>
        <v>#DIV/0!</v>
      </c>
      <c r="AU76" s="76" t="e">
        <f t="shared" si="25"/>
        <v>#DIV/0!</v>
      </c>
      <c r="AV76" s="76" t="e">
        <f t="shared" si="25"/>
        <v>#DIV/0!</v>
      </c>
      <c r="AW76" s="76">
        <f>'ModelParams Lp'!B$22</f>
        <v>4</v>
      </c>
      <c r="AX76" s="76">
        <f>'ModelParams Lp'!C$22</f>
        <v>2</v>
      </c>
      <c r="AY76" s="76">
        <f>'ModelParams Lp'!D$22</f>
        <v>1</v>
      </c>
      <c r="AZ76" s="76">
        <f>'ModelParams Lp'!E$22</f>
        <v>0</v>
      </c>
      <c r="BA76" s="76">
        <f>'ModelParams Lp'!F$22</f>
        <v>0</v>
      </c>
      <c r="BB76" s="76">
        <f>'ModelParams Lp'!G$22</f>
        <v>0</v>
      </c>
      <c r="BC76" s="76">
        <f>'ModelParams Lp'!H$22</f>
        <v>0</v>
      </c>
      <c r="BD76" s="76">
        <f>'ModelParams Lp'!I$22</f>
        <v>0</v>
      </c>
      <c r="BE76" s="76" t="e">
        <f>-10*LOG(2/(4*PI()*2^2)+4/(0.163*(Calcul!$J81*Calcul!$K81)/VLOOKUP(Calcul!$H81,'ModelParams Lp'!$E$37:$F$39,2,0)))</f>
        <v>#N/A</v>
      </c>
      <c r="BF76" s="76" t="e">
        <f>-10*LOG(2/(4*PI()*2^2)+4/(0.163*(Calcul!$J81*Calcul!$K81)/VLOOKUP(Calcul!$H81,'ModelParams Lp'!$E$37:$F$39,2,0)))</f>
        <v>#N/A</v>
      </c>
      <c r="BG76" s="76" t="e">
        <f>-10*LOG(2/(4*PI()*2^2)+4/(0.163*(Calcul!$J81*Calcul!$K81)/VLOOKUP(Calcul!$H81,'ModelParams Lp'!$E$37:$F$39,2,0)))</f>
        <v>#N/A</v>
      </c>
      <c r="BH76" s="76" t="e">
        <f>-10*LOG(2/(4*PI()*2^2)+4/(0.163*(Calcul!$J81*Calcul!$K81)/VLOOKUP(Calcul!$H81,'ModelParams Lp'!$E$37:$F$39,2,0)))</f>
        <v>#N/A</v>
      </c>
      <c r="BI76" s="76" t="e">
        <f>-10*LOG(2/(4*PI()*2^2)+4/(0.163*(Calcul!$J81*Calcul!$K81)/VLOOKUP(Calcul!$H81,'ModelParams Lp'!$E$37:$F$39,2,0)))</f>
        <v>#N/A</v>
      </c>
      <c r="BJ76" s="76" t="e">
        <f>-10*LOG(2/(4*PI()*2^2)+4/(0.163*(Calcul!$J81*Calcul!$K81)/VLOOKUP(Calcul!$H81,'ModelParams Lp'!$E$37:$F$39,2,0)))</f>
        <v>#N/A</v>
      </c>
      <c r="BK76" s="76" t="e">
        <f>-10*LOG(2/(4*PI()*2^2)+4/(0.163*(Calcul!$J81*Calcul!$K81)/VLOOKUP(Calcul!$H81,'ModelParams Lp'!$E$37:$F$39,2,0)))</f>
        <v>#N/A</v>
      </c>
      <c r="BL76" s="76" t="e">
        <f>-10*LOG(2/(4*PI()*2^2)+4/(0.163*(Calcul!$J81*Calcul!$K81)/VLOOKUP(Calcul!$H81,'ModelParams Lp'!$E$37:$F$39,2,0)))</f>
        <v>#N/A</v>
      </c>
      <c r="BM76" s="76" t="e">
        <f>VLOOKUP(Calcul!$I81,'ModelParams Lp'!$D$28:$O$32,5,0)+BE76</f>
        <v>#N/A</v>
      </c>
      <c r="BN76" s="76" t="e">
        <f>VLOOKUP(Calcul!$I81,'ModelParams Lp'!$D$28:$O$32,6,0)+BF76</f>
        <v>#N/A</v>
      </c>
      <c r="BO76" s="76" t="e">
        <f>VLOOKUP(Calcul!$I81,'ModelParams Lp'!$D$28:$O$32,7,0)+BG76</f>
        <v>#N/A</v>
      </c>
      <c r="BP76" s="76" t="e">
        <f>VLOOKUP(Calcul!$I81,'ModelParams Lp'!$D$28:$O$32,8,0)+BH76</f>
        <v>#N/A</v>
      </c>
      <c r="BQ76" s="76" t="e">
        <f>VLOOKUP(Calcul!$I81,'ModelParams Lp'!$D$28:$O$32,9,0)+BI76</f>
        <v>#N/A</v>
      </c>
      <c r="BR76" s="76" t="e">
        <f>VLOOKUP(Calcul!$I81,'ModelParams Lp'!$D$28:$O$32,10,0)+BJ76</f>
        <v>#N/A</v>
      </c>
      <c r="BS76" s="76" t="e">
        <f>VLOOKUP(Calcul!$I81,'ModelParams Lp'!$D$28:$O$32,11,0)+BK76</f>
        <v>#N/A</v>
      </c>
      <c r="BT76" s="76" t="e">
        <f>VLOOKUP(Calcul!$I81,'ModelParams Lp'!$D$28:$O$32,12,0)+BL76</f>
        <v>#N/A</v>
      </c>
      <c r="BU76" s="75" t="e">
        <f t="shared" ca="1" si="29"/>
        <v>#DIV/0!</v>
      </c>
      <c r="BV76" s="75" t="e">
        <f t="shared" ca="1" si="30"/>
        <v>#DIV/0!</v>
      </c>
      <c r="BW76" s="75" t="e">
        <f t="shared" ca="1" si="31"/>
        <v>#DIV/0!</v>
      </c>
      <c r="BX76" s="75" t="e">
        <f t="shared" ca="1" si="32"/>
        <v>#DIV/0!</v>
      </c>
      <c r="BY76" s="75" t="e">
        <f t="shared" ca="1" si="33"/>
        <v>#DIV/0!</v>
      </c>
      <c r="BZ76" s="75" t="e">
        <f t="shared" ca="1" si="34"/>
        <v>#DIV/0!</v>
      </c>
      <c r="CA76" s="75" t="e">
        <f t="shared" ca="1" si="35"/>
        <v>#DIV/0!</v>
      </c>
      <c r="CB76" s="75" t="e">
        <f t="shared" ca="1" si="36"/>
        <v>#DIV/0!</v>
      </c>
      <c r="CC76" s="26" t="e">
        <f ca="1">10*LOG10(IF(BU76="",0,POWER(10,((BU76+'ModelParams Lw'!$O$4)/10))) +IF(BV76="",0,POWER(10,((BV76+'ModelParams Lw'!$P$4)/10))) +IF(BW76="",0,POWER(10,((BW76+'ModelParams Lw'!$Q$4)/10))) +IF(BX76="",0,POWER(10,((BX76+'ModelParams Lw'!$R$4)/10))) +IF(BY76="",0,POWER(10,((BY76+'ModelParams Lw'!$S$4)/10))) +IF(BZ76="",0,POWER(10,((BZ76+'ModelParams Lw'!$T$4)/10))) +IF(CA76="",0,POWER(10,((CA76+'ModelParams Lw'!$U$4)/10)))+IF(CB76="",0,POWER(10,((CB76+'ModelParams Lw'!$V$4)/10))))</f>
        <v>#DIV/0!</v>
      </c>
      <c r="CD76" s="26" t="e">
        <f t="shared" ca="1" si="37"/>
        <v>#DIV/0!</v>
      </c>
      <c r="CE76" s="26" t="e">
        <f ca="1">(BU76-'ModelParams Lw'!O$10)/'ModelParams Lw'!O$11</f>
        <v>#DIV/0!</v>
      </c>
      <c r="CF76" s="26" t="e">
        <f ca="1">(BV76-'ModelParams Lw'!P$10)/'ModelParams Lw'!P$11</f>
        <v>#DIV/0!</v>
      </c>
      <c r="CG76" s="26" t="e">
        <f ca="1">(BW76-'ModelParams Lw'!Q$10)/'ModelParams Lw'!Q$11</f>
        <v>#DIV/0!</v>
      </c>
      <c r="CH76" s="26" t="e">
        <f ca="1">(BX76-'ModelParams Lw'!R$10)/'ModelParams Lw'!R$11</f>
        <v>#DIV/0!</v>
      </c>
      <c r="CI76" s="26" t="e">
        <f ca="1">(BY76-'ModelParams Lw'!S$10)/'ModelParams Lw'!S$11</f>
        <v>#DIV/0!</v>
      </c>
      <c r="CJ76" s="26" t="e">
        <f ca="1">(BZ76-'ModelParams Lw'!T$10)/'ModelParams Lw'!T$11</f>
        <v>#DIV/0!</v>
      </c>
      <c r="CK76" s="26" t="e">
        <f ca="1">(CA76-'ModelParams Lw'!U$10)/'ModelParams Lw'!U$11</f>
        <v>#DIV/0!</v>
      </c>
      <c r="CL76" s="26" t="e">
        <f ca="1">(CB76-'ModelParams Lw'!V$10)/'ModelParams Lw'!V$11</f>
        <v>#DIV/0!</v>
      </c>
      <c r="CM76" s="75" t="e">
        <f t="shared" si="38"/>
        <v>#DIV/0!</v>
      </c>
      <c r="CN76" s="75" t="e">
        <f t="shared" si="39"/>
        <v>#DIV/0!</v>
      </c>
      <c r="CO76" s="75" t="e">
        <f t="shared" si="40"/>
        <v>#DIV/0!</v>
      </c>
      <c r="CP76" s="75" t="e">
        <f t="shared" si="41"/>
        <v>#DIV/0!</v>
      </c>
      <c r="CQ76" s="75" t="e">
        <f t="shared" si="42"/>
        <v>#DIV/0!</v>
      </c>
      <c r="CR76" s="75" t="e">
        <f t="shared" si="43"/>
        <v>#DIV/0!</v>
      </c>
      <c r="CS76" s="75" t="e">
        <f t="shared" si="44"/>
        <v>#DIV/0!</v>
      </c>
      <c r="CT76" s="75" t="e">
        <f t="shared" si="45"/>
        <v>#DIV/0!</v>
      </c>
      <c r="CU76" s="26" t="e">
        <f>10*LOG10(IF(CM76="",0,POWER(10,((CM76+'ModelParams Lw'!$O$4)/10))) +IF(CN76="",0,POWER(10,((CN76+'ModelParams Lw'!$P$4)/10))) +IF(CO76="",0,POWER(10,((CO76+'ModelParams Lw'!$Q$4)/10))) +IF(CP76="",0,POWER(10,((CP76+'ModelParams Lw'!$R$4)/10))) +IF(CQ76="",0,POWER(10,((CQ76+'ModelParams Lw'!$S$4)/10))) +IF(CR76="",0,POWER(10,((CR76+'ModelParams Lw'!$T$4)/10))) +IF(CS76="",0,POWER(10,((CS76+'ModelParams Lw'!$U$4)/10)))+IF(CT76="",0,POWER(10,((CT76+'ModelParams Lw'!$V$4)/10))))</f>
        <v>#DIV/0!</v>
      </c>
      <c r="CV76" s="26" t="e">
        <f t="shared" si="46"/>
        <v>#DIV/0!</v>
      </c>
      <c r="CW76" s="26" t="e">
        <f>(CM76-'ModelParams Lw'!O$10)/'ModelParams Lw'!O$11</f>
        <v>#DIV/0!</v>
      </c>
      <c r="CX76" s="26" t="e">
        <f>(CN76-'ModelParams Lw'!P$10)/'ModelParams Lw'!P$11</f>
        <v>#DIV/0!</v>
      </c>
      <c r="CY76" s="26" t="e">
        <f>(CO76-'ModelParams Lw'!Q$10)/'ModelParams Lw'!Q$11</f>
        <v>#DIV/0!</v>
      </c>
      <c r="CZ76" s="26" t="e">
        <f>(CP76-'ModelParams Lw'!R$10)/'ModelParams Lw'!R$11</f>
        <v>#DIV/0!</v>
      </c>
      <c r="DA76" s="26" t="e">
        <f>(CQ76-'ModelParams Lw'!S$10)/'ModelParams Lw'!S$11</f>
        <v>#DIV/0!</v>
      </c>
      <c r="DB76" s="26" t="e">
        <f>(CR76-'ModelParams Lw'!T$10)/'ModelParams Lw'!T$11</f>
        <v>#DIV/0!</v>
      </c>
      <c r="DC76" s="26" t="e">
        <f>(CS76-'ModelParams Lw'!U$10)/'ModelParams Lw'!U$11</f>
        <v>#DIV/0!</v>
      </c>
      <c r="DD76" s="26" t="e">
        <f>(CT76-'ModelParams Lw'!V$10)/'ModelParams Lw'!V$11</f>
        <v>#DIV/0!</v>
      </c>
    </row>
    <row r="77" spans="1:108" x14ac:dyDescent="0.25">
      <c r="A77" s="13">
        <f>'Sound Power'!B77</f>
        <v>0</v>
      </c>
      <c r="B77" s="13">
        <f>'Sound Power'!D77</f>
        <v>0</v>
      </c>
      <c r="C77" s="13">
        <f>'Sound Power'!E77</f>
        <v>0</v>
      </c>
      <c r="D77" s="13">
        <f>'Sound Power'!F77</f>
        <v>0</v>
      </c>
      <c r="E77" s="76" t="e">
        <f>IF(Calcul!$F79="SA",'Sound Power'!AZ77,'Sound Power'!O77)</f>
        <v>#DIV/0!</v>
      </c>
      <c r="F77" s="76" t="e">
        <f>IF(Calcul!$F79="SA",'Sound Power'!BA77,'Sound Power'!P77)</f>
        <v>#DIV/0!</v>
      </c>
      <c r="G77" s="76" t="e">
        <f>IF(Calcul!$F79="SA",'Sound Power'!BB77,'Sound Power'!Q77)</f>
        <v>#DIV/0!</v>
      </c>
      <c r="H77" s="76" t="e">
        <f>IF(Calcul!$F79="SA",'Sound Power'!BC77,'Sound Power'!R77)</f>
        <v>#DIV/0!</v>
      </c>
      <c r="I77" s="76" t="e">
        <f>IF(Calcul!$F79="SA",'Sound Power'!BD77,'Sound Power'!S77)</f>
        <v>#DIV/0!</v>
      </c>
      <c r="J77" s="76" t="e">
        <f>IF(Calcul!$F79="SA",'Sound Power'!BE77,'Sound Power'!T77)</f>
        <v>#DIV/0!</v>
      </c>
      <c r="K77" s="76" t="e">
        <f>IF(Calcul!$F79="SA",'Sound Power'!BF77,'Sound Power'!U77)</f>
        <v>#DIV/0!</v>
      </c>
      <c r="L77" s="76" t="e">
        <f>IF(Calcul!$F79="SA",'Sound Power'!BG77,'Sound Power'!V77)</f>
        <v>#DIV/0!</v>
      </c>
      <c r="M77" s="76" t="e">
        <f>'Sound Power'!CI77</f>
        <v>#DIV/0!</v>
      </c>
      <c r="N77" s="76" t="e">
        <f>'Sound Power'!CJ77</f>
        <v>#DIV/0!</v>
      </c>
      <c r="O77" s="76" t="e">
        <f>'Sound Power'!CK77</f>
        <v>#DIV/0!</v>
      </c>
      <c r="P77" s="76" t="e">
        <f>'Sound Power'!CL77</f>
        <v>#DIV/0!</v>
      </c>
      <c r="Q77" s="76" t="e">
        <f>'Sound Power'!CM77</f>
        <v>#DIV/0!</v>
      </c>
      <c r="R77" s="76" t="e">
        <f>'Sound Power'!CN77</f>
        <v>#DIV/0!</v>
      </c>
      <c r="S77" s="76" t="e">
        <f>'Sound Power'!CO77</f>
        <v>#DIV/0!</v>
      </c>
      <c r="T77" s="76" t="e">
        <f>'Sound Power'!CP77</f>
        <v>#DIV/0!</v>
      </c>
      <c r="U77" s="73">
        <f t="shared" si="26"/>
        <v>0</v>
      </c>
      <c r="V77" s="73">
        <f t="shared" si="27"/>
        <v>0</v>
      </c>
      <c r="W77" s="76" t="e">
        <f>('ModelParams Lp'!B$4*10^'ModelParams Lp'!B$5*($U77/$V77)^'ModelParams Lp'!B$6)*3</f>
        <v>#DIV/0!</v>
      </c>
      <c r="X77" s="76" t="e">
        <f>('ModelParams Lp'!C$4*10^'ModelParams Lp'!C$5*($U77/$V77)^'ModelParams Lp'!C$6)*3</f>
        <v>#DIV/0!</v>
      </c>
      <c r="Y77" s="76" t="e">
        <f>('ModelParams Lp'!D$4*10^'ModelParams Lp'!D$5*($U77/$V77)^'ModelParams Lp'!D$6)*3</f>
        <v>#DIV/0!</v>
      </c>
      <c r="Z77" s="76" t="e">
        <f>('ModelParams Lp'!E$4*10^'ModelParams Lp'!E$5*($U77/$V77)^'ModelParams Lp'!E$6)*3</f>
        <v>#DIV/0!</v>
      </c>
      <c r="AA77" s="76" t="e">
        <f>('ModelParams Lp'!F$4*10^'ModelParams Lp'!F$5*($U77/$V77)^'ModelParams Lp'!F$6)*3</f>
        <v>#DIV/0!</v>
      </c>
      <c r="AB77" s="76" t="e">
        <f>('ModelParams Lp'!G$4*10^'ModelParams Lp'!G$5*($U77/$V77)^'ModelParams Lp'!G$6)*3</f>
        <v>#DIV/0!</v>
      </c>
      <c r="AC77" s="76" t="e">
        <f>('ModelParams Lp'!H$4*10^'ModelParams Lp'!H$5*($U77/$V77)^'ModelParams Lp'!H$6)*3</f>
        <v>#DIV/0!</v>
      </c>
      <c r="AD77" s="76" t="e">
        <f>('ModelParams Lp'!I$4*10^'ModelParams Lp'!I$5*($U77/$V77)^'ModelParams Lp'!I$6)*3</f>
        <v>#DIV/0!</v>
      </c>
      <c r="AE77" s="62" t="e">
        <f t="shared" si="28"/>
        <v>#DIV/0!</v>
      </c>
      <c r="AF77" s="62" t="e">
        <f>IF(AE77&lt;'ModelParams Lp'!$B$16,-1,IF(AE77&lt;'ModelParams Lp'!$C$16,0,IF(AE77&lt;'ModelParams Lp'!$D$16,1,IF(AE77&lt;'ModelParams Lp'!$E$16,2,IF(AE77&lt;'ModelParams Lp'!$F$16,3,IF(AE77&lt;'ModelParams Lp'!$G$16,4,IF(AE77&lt;'ModelParams Lp'!$H$16,5,6)))))))</f>
        <v>#DIV/0!</v>
      </c>
      <c r="AG77" s="76" t="e">
        <f ca="1">IF($AF77&gt;1,0,OFFSET('ModelParams Lp'!$C$12,0,-'Sound Pressure'!$AF77))</f>
        <v>#DIV/0!</v>
      </c>
      <c r="AH77" s="76" t="e">
        <f ca="1">IF($AF77&gt;2,0,OFFSET('ModelParams Lp'!$D$12,0,-'Sound Pressure'!$AF77))</f>
        <v>#DIV/0!</v>
      </c>
      <c r="AI77" s="76" t="e">
        <f ca="1">IF($AF77&gt;3,0,OFFSET('ModelParams Lp'!$E$12,0,-'Sound Pressure'!$AF77))</f>
        <v>#DIV/0!</v>
      </c>
      <c r="AJ77" s="76" t="e">
        <f ca="1">IF($AF77&gt;4,0,OFFSET('ModelParams Lp'!$F$12,0,-'Sound Pressure'!$AF77))</f>
        <v>#DIV/0!</v>
      </c>
      <c r="AK77" s="76" t="e">
        <f ca="1">IF($AF77&gt;3,0,OFFSET('ModelParams Lp'!$G$12,0,-'Sound Pressure'!$AF77))</f>
        <v>#DIV/0!</v>
      </c>
      <c r="AL77" s="76" t="e">
        <f ca="1">IF($AF77&gt;5,0,OFFSET('ModelParams Lp'!$H$12,0,-'Sound Pressure'!$AF77))</f>
        <v>#DIV/0!</v>
      </c>
      <c r="AM77" s="76" t="e">
        <f ca="1">IF($AF77&gt;6,0,OFFSET('ModelParams Lp'!$I$12,0,-'Sound Pressure'!$AF77))</f>
        <v>#DIV/0!</v>
      </c>
      <c r="AN77" s="76" t="e">
        <f ca="1">IF($AF77&gt;7,0,IF($AF$4&lt;0,3,OFFSET('ModelParams Lp'!$J$12,0,-'Sound Pressure'!$AF77)))</f>
        <v>#DIV/0!</v>
      </c>
      <c r="AO77" s="76" t="e">
        <f t="shared" si="25"/>
        <v>#DIV/0!</v>
      </c>
      <c r="AP77" s="76" t="e">
        <f t="shared" si="25"/>
        <v>#DIV/0!</v>
      </c>
      <c r="AQ77" s="76" t="e">
        <f t="shared" si="25"/>
        <v>#DIV/0!</v>
      </c>
      <c r="AR77" s="76" t="e">
        <f t="shared" si="25"/>
        <v>#DIV/0!</v>
      </c>
      <c r="AS77" s="76" t="e">
        <f t="shared" si="25"/>
        <v>#DIV/0!</v>
      </c>
      <c r="AT77" s="76" t="e">
        <f t="shared" si="25"/>
        <v>#DIV/0!</v>
      </c>
      <c r="AU77" s="76" t="e">
        <f t="shared" si="25"/>
        <v>#DIV/0!</v>
      </c>
      <c r="AV77" s="76" t="e">
        <f t="shared" si="25"/>
        <v>#DIV/0!</v>
      </c>
      <c r="AW77" s="76">
        <f>'ModelParams Lp'!B$22</f>
        <v>4</v>
      </c>
      <c r="AX77" s="76">
        <f>'ModelParams Lp'!C$22</f>
        <v>2</v>
      </c>
      <c r="AY77" s="76">
        <f>'ModelParams Lp'!D$22</f>
        <v>1</v>
      </c>
      <c r="AZ77" s="76">
        <f>'ModelParams Lp'!E$22</f>
        <v>0</v>
      </c>
      <c r="BA77" s="76">
        <f>'ModelParams Lp'!F$22</f>
        <v>0</v>
      </c>
      <c r="BB77" s="76">
        <f>'ModelParams Lp'!G$22</f>
        <v>0</v>
      </c>
      <c r="BC77" s="76">
        <f>'ModelParams Lp'!H$22</f>
        <v>0</v>
      </c>
      <c r="BD77" s="76">
        <f>'ModelParams Lp'!I$22</f>
        <v>0</v>
      </c>
      <c r="BE77" s="76" t="e">
        <f>-10*LOG(2/(4*PI()*2^2)+4/(0.163*(Calcul!$J82*Calcul!$K82)/VLOOKUP(Calcul!$H82,'ModelParams Lp'!$E$37:$F$39,2,0)))</f>
        <v>#N/A</v>
      </c>
      <c r="BF77" s="76" t="e">
        <f>-10*LOG(2/(4*PI()*2^2)+4/(0.163*(Calcul!$J82*Calcul!$K82)/VLOOKUP(Calcul!$H82,'ModelParams Lp'!$E$37:$F$39,2,0)))</f>
        <v>#N/A</v>
      </c>
      <c r="BG77" s="76" t="e">
        <f>-10*LOG(2/(4*PI()*2^2)+4/(0.163*(Calcul!$J82*Calcul!$K82)/VLOOKUP(Calcul!$H82,'ModelParams Lp'!$E$37:$F$39,2,0)))</f>
        <v>#N/A</v>
      </c>
      <c r="BH77" s="76" t="e">
        <f>-10*LOG(2/(4*PI()*2^2)+4/(0.163*(Calcul!$J82*Calcul!$K82)/VLOOKUP(Calcul!$H82,'ModelParams Lp'!$E$37:$F$39,2,0)))</f>
        <v>#N/A</v>
      </c>
      <c r="BI77" s="76" t="e">
        <f>-10*LOG(2/(4*PI()*2^2)+4/(0.163*(Calcul!$J82*Calcul!$K82)/VLOOKUP(Calcul!$H82,'ModelParams Lp'!$E$37:$F$39,2,0)))</f>
        <v>#N/A</v>
      </c>
      <c r="BJ77" s="76" t="e">
        <f>-10*LOG(2/(4*PI()*2^2)+4/(0.163*(Calcul!$J82*Calcul!$K82)/VLOOKUP(Calcul!$H82,'ModelParams Lp'!$E$37:$F$39,2,0)))</f>
        <v>#N/A</v>
      </c>
      <c r="BK77" s="76" t="e">
        <f>-10*LOG(2/(4*PI()*2^2)+4/(0.163*(Calcul!$J82*Calcul!$K82)/VLOOKUP(Calcul!$H82,'ModelParams Lp'!$E$37:$F$39,2,0)))</f>
        <v>#N/A</v>
      </c>
      <c r="BL77" s="76" t="e">
        <f>-10*LOG(2/(4*PI()*2^2)+4/(0.163*(Calcul!$J82*Calcul!$K82)/VLOOKUP(Calcul!$H82,'ModelParams Lp'!$E$37:$F$39,2,0)))</f>
        <v>#N/A</v>
      </c>
      <c r="BM77" s="76" t="e">
        <f>VLOOKUP(Calcul!$I82,'ModelParams Lp'!$D$28:$O$32,5,0)+BE77</f>
        <v>#N/A</v>
      </c>
      <c r="BN77" s="76" t="e">
        <f>VLOOKUP(Calcul!$I82,'ModelParams Lp'!$D$28:$O$32,6,0)+BF77</f>
        <v>#N/A</v>
      </c>
      <c r="BO77" s="76" t="e">
        <f>VLOOKUP(Calcul!$I82,'ModelParams Lp'!$D$28:$O$32,7,0)+BG77</f>
        <v>#N/A</v>
      </c>
      <c r="BP77" s="76" t="e">
        <f>VLOOKUP(Calcul!$I82,'ModelParams Lp'!$D$28:$O$32,8,0)+BH77</f>
        <v>#N/A</v>
      </c>
      <c r="BQ77" s="76" t="e">
        <f>VLOOKUP(Calcul!$I82,'ModelParams Lp'!$D$28:$O$32,9,0)+BI77</f>
        <v>#N/A</v>
      </c>
      <c r="BR77" s="76" t="e">
        <f>VLOOKUP(Calcul!$I82,'ModelParams Lp'!$D$28:$O$32,10,0)+BJ77</f>
        <v>#N/A</v>
      </c>
      <c r="BS77" s="76" t="e">
        <f>VLOOKUP(Calcul!$I82,'ModelParams Lp'!$D$28:$O$32,11,0)+BK77</f>
        <v>#N/A</v>
      </c>
      <c r="BT77" s="76" t="e">
        <f>VLOOKUP(Calcul!$I82,'ModelParams Lp'!$D$28:$O$32,12,0)+BL77</f>
        <v>#N/A</v>
      </c>
      <c r="BU77" s="75" t="e">
        <f t="shared" ca="1" si="29"/>
        <v>#DIV/0!</v>
      </c>
      <c r="BV77" s="75" t="e">
        <f t="shared" ca="1" si="30"/>
        <v>#DIV/0!</v>
      </c>
      <c r="BW77" s="75" t="e">
        <f t="shared" ca="1" si="31"/>
        <v>#DIV/0!</v>
      </c>
      <c r="BX77" s="75" t="e">
        <f t="shared" ca="1" si="32"/>
        <v>#DIV/0!</v>
      </c>
      <c r="BY77" s="75" t="e">
        <f t="shared" ca="1" si="33"/>
        <v>#DIV/0!</v>
      </c>
      <c r="BZ77" s="75" t="e">
        <f t="shared" ca="1" si="34"/>
        <v>#DIV/0!</v>
      </c>
      <c r="CA77" s="75" t="e">
        <f t="shared" ca="1" si="35"/>
        <v>#DIV/0!</v>
      </c>
      <c r="CB77" s="75" t="e">
        <f t="shared" ca="1" si="36"/>
        <v>#DIV/0!</v>
      </c>
      <c r="CC77" s="26" t="e">
        <f ca="1">10*LOG10(IF(BU77="",0,POWER(10,((BU77+'ModelParams Lw'!$O$4)/10))) +IF(BV77="",0,POWER(10,((BV77+'ModelParams Lw'!$P$4)/10))) +IF(BW77="",0,POWER(10,((BW77+'ModelParams Lw'!$Q$4)/10))) +IF(BX77="",0,POWER(10,((BX77+'ModelParams Lw'!$R$4)/10))) +IF(BY77="",0,POWER(10,((BY77+'ModelParams Lw'!$S$4)/10))) +IF(BZ77="",0,POWER(10,((BZ77+'ModelParams Lw'!$T$4)/10))) +IF(CA77="",0,POWER(10,((CA77+'ModelParams Lw'!$U$4)/10)))+IF(CB77="",0,POWER(10,((CB77+'ModelParams Lw'!$V$4)/10))))</f>
        <v>#DIV/0!</v>
      </c>
      <c r="CD77" s="26" t="e">
        <f t="shared" ca="1" si="37"/>
        <v>#DIV/0!</v>
      </c>
      <c r="CE77" s="26" t="e">
        <f ca="1">(BU77-'ModelParams Lw'!O$10)/'ModelParams Lw'!O$11</f>
        <v>#DIV/0!</v>
      </c>
      <c r="CF77" s="26" t="e">
        <f ca="1">(BV77-'ModelParams Lw'!P$10)/'ModelParams Lw'!P$11</f>
        <v>#DIV/0!</v>
      </c>
      <c r="CG77" s="26" t="e">
        <f ca="1">(BW77-'ModelParams Lw'!Q$10)/'ModelParams Lw'!Q$11</f>
        <v>#DIV/0!</v>
      </c>
      <c r="CH77" s="26" t="e">
        <f ca="1">(BX77-'ModelParams Lw'!R$10)/'ModelParams Lw'!R$11</f>
        <v>#DIV/0!</v>
      </c>
      <c r="CI77" s="26" t="e">
        <f ca="1">(BY77-'ModelParams Lw'!S$10)/'ModelParams Lw'!S$11</f>
        <v>#DIV/0!</v>
      </c>
      <c r="CJ77" s="26" t="e">
        <f ca="1">(BZ77-'ModelParams Lw'!T$10)/'ModelParams Lw'!T$11</f>
        <v>#DIV/0!</v>
      </c>
      <c r="CK77" s="26" t="e">
        <f ca="1">(CA77-'ModelParams Lw'!U$10)/'ModelParams Lw'!U$11</f>
        <v>#DIV/0!</v>
      </c>
      <c r="CL77" s="26" t="e">
        <f ca="1">(CB77-'ModelParams Lw'!V$10)/'ModelParams Lw'!V$11</f>
        <v>#DIV/0!</v>
      </c>
      <c r="CM77" s="75" t="e">
        <f t="shared" si="38"/>
        <v>#DIV/0!</v>
      </c>
      <c r="CN77" s="75" t="e">
        <f t="shared" si="39"/>
        <v>#DIV/0!</v>
      </c>
      <c r="CO77" s="75" t="e">
        <f t="shared" si="40"/>
        <v>#DIV/0!</v>
      </c>
      <c r="CP77" s="75" t="e">
        <f t="shared" si="41"/>
        <v>#DIV/0!</v>
      </c>
      <c r="CQ77" s="75" t="e">
        <f t="shared" si="42"/>
        <v>#DIV/0!</v>
      </c>
      <c r="CR77" s="75" t="e">
        <f t="shared" si="43"/>
        <v>#DIV/0!</v>
      </c>
      <c r="CS77" s="75" t="e">
        <f t="shared" si="44"/>
        <v>#DIV/0!</v>
      </c>
      <c r="CT77" s="75" t="e">
        <f t="shared" si="45"/>
        <v>#DIV/0!</v>
      </c>
      <c r="CU77" s="26" t="e">
        <f>10*LOG10(IF(CM77="",0,POWER(10,((CM77+'ModelParams Lw'!$O$4)/10))) +IF(CN77="",0,POWER(10,((CN77+'ModelParams Lw'!$P$4)/10))) +IF(CO77="",0,POWER(10,((CO77+'ModelParams Lw'!$Q$4)/10))) +IF(CP77="",0,POWER(10,((CP77+'ModelParams Lw'!$R$4)/10))) +IF(CQ77="",0,POWER(10,((CQ77+'ModelParams Lw'!$S$4)/10))) +IF(CR77="",0,POWER(10,((CR77+'ModelParams Lw'!$T$4)/10))) +IF(CS77="",0,POWER(10,((CS77+'ModelParams Lw'!$U$4)/10)))+IF(CT77="",0,POWER(10,((CT77+'ModelParams Lw'!$V$4)/10))))</f>
        <v>#DIV/0!</v>
      </c>
      <c r="CV77" s="26" t="e">
        <f t="shared" si="46"/>
        <v>#DIV/0!</v>
      </c>
      <c r="CW77" s="26" t="e">
        <f>(CM77-'ModelParams Lw'!O$10)/'ModelParams Lw'!O$11</f>
        <v>#DIV/0!</v>
      </c>
      <c r="CX77" s="26" t="e">
        <f>(CN77-'ModelParams Lw'!P$10)/'ModelParams Lw'!P$11</f>
        <v>#DIV/0!</v>
      </c>
      <c r="CY77" s="26" t="e">
        <f>(CO77-'ModelParams Lw'!Q$10)/'ModelParams Lw'!Q$11</f>
        <v>#DIV/0!</v>
      </c>
      <c r="CZ77" s="26" t="e">
        <f>(CP77-'ModelParams Lw'!R$10)/'ModelParams Lw'!R$11</f>
        <v>#DIV/0!</v>
      </c>
      <c r="DA77" s="26" t="e">
        <f>(CQ77-'ModelParams Lw'!S$10)/'ModelParams Lw'!S$11</f>
        <v>#DIV/0!</v>
      </c>
      <c r="DB77" s="26" t="e">
        <f>(CR77-'ModelParams Lw'!T$10)/'ModelParams Lw'!T$11</f>
        <v>#DIV/0!</v>
      </c>
      <c r="DC77" s="26" t="e">
        <f>(CS77-'ModelParams Lw'!U$10)/'ModelParams Lw'!U$11</f>
        <v>#DIV/0!</v>
      </c>
      <c r="DD77" s="26" t="e">
        <f>(CT77-'ModelParams Lw'!V$10)/'ModelParams Lw'!V$11</f>
        <v>#DIV/0!</v>
      </c>
    </row>
    <row r="78" spans="1:108" x14ac:dyDescent="0.25">
      <c r="A78" s="13">
        <f>'Sound Power'!B78</f>
        <v>0</v>
      </c>
      <c r="B78" s="13">
        <f>'Sound Power'!D78</f>
        <v>0</v>
      </c>
      <c r="C78" s="13">
        <f>'Sound Power'!E78</f>
        <v>0</v>
      </c>
      <c r="D78" s="13">
        <f>'Sound Power'!F78</f>
        <v>0</v>
      </c>
      <c r="E78" s="76" t="e">
        <f>IF(Calcul!$F80="SA",'Sound Power'!AZ78,'Sound Power'!O78)</f>
        <v>#DIV/0!</v>
      </c>
      <c r="F78" s="76" t="e">
        <f>IF(Calcul!$F80="SA",'Sound Power'!BA78,'Sound Power'!P78)</f>
        <v>#DIV/0!</v>
      </c>
      <c r="G78" s="76" t="e">
        <f>IF(Calcul!$F80="SA",'Sound Power'!BB78,'Sound Power'!Q78)</f>
        <v>#DIV/0!</v>
      </c>
      <c r="H78" s="76" t="e">
        <f>IF(Calcul!$F80="SA",'Sound Power'!BC78,'Sound Power'!R78)</f>
        <v>#DIV/0!</v>
      </c>
      <c r="I78" s="76" t="e">
        <f>IF(Calcul!$F80="SA",'Sound Power'!BD78,'Sound Power'!S78)</f>
        <v>#DIV/0!</v>
      </c>
      <c r="J78" s="76" t="e">
        <f>IF(Calcul!$F80="SA",'Sound Power'!BE78,'Sound Power'!T78)</f>
        <v>#DIV/0!</v>
      </c>
      <c r="K78" s="76" t="e">
        <f>IF(Calcul!$F80="SA",'Sound Power'!BF78,'Sound Power'!U78)</f>
        <v>#DIV/0!</v>
      </c>
      <c r="L78" s="76" t="e">
        <f>IF(Calcul!$F80="SA",'Sound Power'!BG78,'Sound Power'!V78)</f>
        <v>#DIV/0!</v>
      </c>
      <c r="M78" s="76" t="e">
        <f>'Sound Power'!CI78</f>
        <v>#DIV/0!</v>
      </c>
      <c r="N78" s="76" t="e">
        <f>'Sound Power'!CJ78</f>
        <v>#DIV/0!</v>
      </c>
      <c r="O78" s="76" t="e">
        <f>'Sound Power'!CK78</f>
        <v>#DIV/0!</v>
      </c>
      <c r="P78" s="76" t="e">
        <f>'Sound Power'!CL78</f>
        <v>#DIV/0!</v>
      </c>
      <c r="Q78" s="76" t="e">
        <f>'Sound Power'!CM78</f>
        <v>#DIV/0!</v>
      </c>
      <c r="R78" s="76" t="e">
        <f>'Sound Power'!CN78</f>
        <v>#DIV/0!</v>
      </c>
      <c r="S78" s="76" t="e">
        <f>'Sound Power'!CO78</f>
        <v>#DIV/0!</v>
      </c>
      <c r="T78" s="76" t="e">
        <f>'Sound Power'!CP78</f>
        <v>#DIV/0!</v>
      </c>
      <c r="U78" s="73">
        <f t="shared" si="26"/>
        <v>0</v>
      </c>
      <c r="V78" s="73">
        <f t="shared" si="27"/>
        <v>0</v>
      </c>
      <c r="W78" s="76" t="e">
        <f>('ModelParams Lp'!B$4*10^'ModelParams Lp'!B$5*($U78/$V78)^'ModelParams Lp'!B$6)*3</f>
        <v>#DIV/0!</v>
      </c>
      <c r="X78" s="76" t="e">
        <f>('ModelParams Lp'!C$4*10^'ModelParams Lp'!C$5*($U78/$V78)^'ModelParams Lp'!C$6)*3</f>
        <v>#DIV/0!</v>
      </c>
      <c r="Y78" s="76" t="e">
        <f>('ModelParams Lp'!D$4*10^'ModelParams Lp'!D$5*($U78/$V78)^'ModelParams Lp'!D$6)*3</f>
        <v>#DIV/0!</v>
      </c>
      <c r="Z78" s="76" t="e">
        <f>('ModelParams Lp'!E$4*10^'ModelParams Lp'!E$5*($U78/$V78)^'ModelParams Lp'!E$6)*3</f>
        <v>#DIV/0!</v>
      </c>
      <c r="AA78" s="76" t="e">
        <f>('ModelParams Lp'!F$4*10^'ModelParams Lp'!F$5*($U78/$V78)^'ModelParams Lp'!F$6)*3</f>
        <v>#DIV/0!</v>
      </c>
      <c r="AB78" s="76" t="e">
        <f>('ModelParams Lp'!G$4*10^'ModelParams Lp'!G$5*($U78/$V78)^'ModelParams Lp'!G$6)*3</f>
        <v>#DIV/0!</v>
      </c>
      <c r="AC78" s="76" t="e">
        <f>('ModelParams Lp'!H$4*10^'ModelParams Lp'!H$5*($U78/$V78)^'ModelParams Lp'!H$6)*3</f>
        <v>#DIV/0!</v>
      </c>
      <c r="AD78" s="76" t="e">
        <f>('ModelParams Lp'!I$4*10^'ModelParams Lp'!I$5*($U78/$V78)^'ModelParams Lp'!I$6)*3</f>
        <v>#DIV/0!</v>
      </c>
      <c r="AE78" s="62" t="e">
        <f t="shared" si="28"/>
        <v>#DIV/0!</v>
      </c>
      <c r="AF78" s="62" t="e">
        <f>IF(AE78&lt;'ModelParams Lp'!$B$16,-1,IF(AE78&lt;'ModelParams Lp'!$C$16,0,IF(AE78&lt;'ModelParams Lp'!$D$16,1,IF(AE78&lt;'ModelParams Lp'!$E$16,2,IF(AE78&lt;'ModelParams Lp'!$F$16,3,IF(AE78&lt;'ModelParams Lp'!$G$16,4,IF(AE78&lt;'ModelParams Lp'!$H$16,5,6)))))))</f>
        <v>#DIV/0!</v>
      </c>
      <c r="AG78" s="76" t="e">
        <f ca="1">IF($AF78&gt;1,0,OFFSET('ModelParams Lp'!$C$12,0,-'Sound Pressure'!$AF78))</f>
        <v>#DIV/0!</v>
      </c>
      <c r="AH78" s="76" t="e">
        <f ca="1">IF($AF78&gt;2,0,OFFSET('ModelParams Lp'!$D$12,0,-'Sound Pressure'!$AF78))</f>
        <v>#DIV/0!</v>
      </c>
      <c r="AI78" s="76" t="e">
        <f ca="1">IF($AF78&gt;3,0,OFFSET('ModelParams Lp'!$E$12,0,-'Sound Pressure'!$AF78))</f>
        <v>#DIV/0!</v>
      </c>
      <c r="AJ78" s="76" t="e">
        <f ca="1">IF($AF78&gt;4,0,OFFSET('ModelParams Lp'!$F$12,0,-'Sound Pressure'!$AF78))</f>
        <v>#DIV/0!</v>
      </c>
      <c r="AK78" s="76" t="e">
        <f ca="1">IF($AF78&gt;3,0,OFFSET('ModelParams Lp'!$G$12,0,-'Sound Pressure'!$AF78))</f>
        <v>#DIV/0!</v>
      </c>
      <c r="AL78" s="76" t="e">
        <f ca="1">IF($AF78&gt;5,0,OFFSET('ModelParams Lp'!$H$12,0,-'Sound Pressure'!$AF78))</f>
        <v>#DIV/0!</v>
      </c>
      <c r="AM78" s="76" t="e">
        <f ca="1">IF($AF78&gt;6,0,OFFSET('ModelParams Lp'!$I$12,0,-'Sound Pressure'!$AF78))</f>
        <v>#DIV/0!</v>
      </c>
      <c r="AN78" s="76" t="e">
        <f ca="1">IF($AF78&gt;7,0,IF($AF$4&lt;0,3,OFFSET('ModelParams Lp'!$J$12,0,-'Sound Pressure'!$AF78)))</f>
        <v>#DIV/0!</v>
      </c>
      <c r="AO78" s="76" t="e">
        <f t="shared" si="25"/>
        <v>#DIV/0!</v>
      </c>
      <c r="AP78" s="76" t="e">
        <f t="shared" si="25"/>
        <v>#DIV/0!</v>
      </c>
      <c r="AQ78" s="76" t="e">
        <f t="shared" si="25"/>
        <v>#DIV/0!</v>
      </c>
      <c r="AR78" s="76" t="e">
        <f t="shared" si="25"/>
        <v>#DIV/0!</v>
      </c>
      <c r="AS78" s="76" t="e">
        <f t="shared" si="25"/>
        <v>#DIV/0!</v>
      </c>
      <c r="AT78" s="76" t="e">
        <f t="shared" si="25"/>
        <v>#DIV/0!</v>
      </c>
      <c r="AU78" s="76" t="e">
        <f t="shared" si="25"/>
        <v>#DIV/0!</v>
      </c>
      <c r="AV78" s="76" t="e">
        <f t="shared" si="25"/>
        <v>#DIV/0!</v>
      </c>
      <c r="AW78" s="76">
        <f>'ModelParams Lp'!B$22</f>
        <v>4</v>
      </c>
      <c r="AX78" s="76">
        <f>'ModelParams Lp'!C$22</f>
        <v>2</v>
      </c>
      <c r="AY78" s="76">
        <f>'ModelParams Lp'!D$22</f>
        <v>1</v>
      </c>
      <c r="AZ78" s="76">
        <f>'ModelParams Lp'!E$22</f>
        <v>0</v>
      </c>
      <c r="BA78" s="76">
        <f>'ModelParams Lp'!F$22</f>
        <v>0</v>
      </c>
      <c r="BB78" s="76">
        <f>'ModelParams Lp'!G$22</f>
        <v>0</v>
      </c>
      <c r="BC78" s="76">
        <f>'ModelParams Lp'!H$22</f>
        <v>0</v>
      </c>
      <c r="BD78" s="76">
        <f>'ModelParams Lp'!I$22</f>
        <v>0</v>
      </c>
      <c r="BE78" s="76" t="e">
        <f>-10*LOG(2/(4*PI()*2^2)+4/(0.163*(Calcul!$J83*Calcul!$K83)/VLOOKUP(Calcul!$H83,'ModelParams Lp'!$E$37:$F$39,2,0)))</f>
        <v>#N/A</v>
      </c>
      <c r="BF78" s="76" t="e">
        <f>-10*LOG(2/(4*PI()*2^2)+4/(0.163*(Calcul!$J83*Calcul!$K83)/VLOOKUP(Calcul!$H83,'ModelParams Lp'!$E$37:$F$39,2,0)))</f>
        <v>#N/A</v>
      </c>
      <c r="BG78" s="76" t="e">
        <f>-10*LOG(2/(4*PI()*2^2)+4/(0.163*(Calcul!$J83*Calcul!$K83)/VLOOKUP(Calcul!$H83,'ModelParams Lp'!$E$37:$F$39,2,0)))</f>
        <v>#N/A</v>
      </c>
      <c r="BH78" s="76" t="e">
        <f>-10*LOG(2/(4*PI()*2^2)+4/(0.163*(Calcul!$J83*Calcul!$K83)/VLOOKUP(Calcul!$H83,'ModelParams Lp'!$E$37:$F$39,2,0)))</f>
        <v>#N/A</v>
      </c>
      <c r="BI78" s="76" t="e">
        <f>-10*LOG(2/(4*PI()*2^2)+4/(0.163*(Calcul!$J83*Calcul!$K83)/VLOOKUP(Calcul!$H83,'ModelParams Lp'!$E$37:$F$39,2,0)))</f>
        <v>#N/A</v>
      </c>
      <c r="BJ78" s="76" t="e">
        <f>-10*LOG(2/(4*PI()*2^2)+4/(0.163*(Calcul!$J83*Calcul!$K83)/VLOOKUP(Calcul!$H83,'ModelParams Lp'!$E$37:$F$39,2,0)))</f>
        <v>#N/A</v>
      </c>
      <c r="BK78" s="76" t="e">
        <f>-10*LOG(2/(4*PI()*2^2)+4/(0.163*(Calcul!$J83*Calcul!$K83)/VLOOKUP(Calcul!$H83,'ModelParams Lp'!$E$37:$F$39,2,0)))</f>
        <v>#N/A</v>
      </c>
      <c r="BL78" s="76" t="e">
        <f>-10*LOG(2/(4*PI()*2^2)+4/(0.163*(Calcul!$J83*Calcul!$K83)/VLOOKUP(Calcul!$H83,'ModelParams Lp'!$E$37:$F$39,2,0)))</f>
        <v>#N/A</v>
      </c>
      <c r="BM78" s="76" t="e">
        <f>VLOOKUP(Calcul!$I83,'ModelParams Lp'!$D$28:$O$32,5,0)+BE78</f>
        <v>#N/A</v>
      </c>
      <c r="BN78" s="76" t="e">
        <f>VLOOKUP(Calcul!$I83,'ModelParams Lp'!$D$28:$O$32,6,0)+BF78</f>
        <v>#N/A</v>
      </c>
      <c r="BO78" s="76" t="e">
        <f>VLOOKUP(Calcul!$I83,'ModelParams Lp'!$D$28:$O$32,7,0)+BG78</f>
        <v>#N/A</v>
      </c>
      <c r="BP78" s="76" t="e">
        <f>VLOOKUP(Calcul!$I83,'ModelParams Lp'!$D$28:$O$32,8,0)+BH78</f>
        <v>#N/A</v>
      </c>
      <c r="BQ78" s="76" t="e">
        <f>VLOOKUP(Calcul!$I83,'ModelParams Lp'!$D$28:$O$32,9,0)+BI78</f>
        <v>#N/A</v>
      </c>
      <c r="BR78" s="76" t="e">
        <f>VLOOKUP(Calcul!$I83,'ModelParams Lp'!$D$28:$O$32,10,0)+BJ78</f>
        <v>#N/A</v>
      </c>
      <c r="BS78" s="76" t="e">
        <f>VLOOKUP(Calcul!$I83,'ModelParams Lp'!$D$28:$O$32,11,0)+BK78</f>
        <v>#N/A</v>
      </c>
      <c r="BT78" s="76" t="e">
        <f>VLOOKUP(Calcul!$I83,'ModelParams Lp'!$D$28:$O$32,12,0)+BL78</f>
        <v>#N/A</v>
      </c>
      <c r="BU78" s="75" t="e">
        <f t="shared" ca="1" si="29"/>
        <v>#DIV/0!</v>
      </c>
      <c r="BV78" s="75" t="e">
        <f t="shared" ca="1" si="30"/>
        <v>#DIV/0!</v>
      </c>
      <c r="BW78" s="75" t="e">
        <f t="shared" ca="1" si="31"/>
        <v>#DIV/0!</v>
      </c>
      <c r="BX78" s="75" t="e">
        <f t="shared" ca="1" si="32"/>
        <v>#DIV/0!</v>
      </c>
      <c r="BY78" s="75" t="e">
        <f t="shared" ca="1" si="33"/>
        <v>#DIV/0!</v>
      </c>
      <c r="BZ78" s="75" t="e">
        <f t="shared" ca="1" si="34"/>
        <v>#DIV/0!</v>
      </c>
      <c r="CA78" s="75" t="e">
        <f t="shared" ca="1" si="35"/>
        <v>#DIV/0!</v>
      </c>
      <c r="CB78" s="75" t="e">
        <f t="shared" ca="1" si="36"/>
        <v>#DIV/0!</v>
      </c>
      <c r="CC78" s="26" t="e">
        <f ca="1">10*LOG10(IF(BU78="",0,POWER(10,((BU78+'ModelParams Lw'!$O$4)/10))) +IF(BV78="",0,POWER(10,((BV78+'ModelParams Lw'!$P$4)/10))) +IF(BW78="",0,POWER(10,((BW78+'ModelParams Lw'!$Q$4)/10))) +IF(BX78="",0,POWER(10,((BX78+'ModelParams Lw'!$R$4)/10))) +IF(BY78="",0,POWER(10,((BY78+'ModelParams Lw'!$S$4)/10))) +IF(BZ78="",0,POWER(10,((BZ78+'ModelParams Lw'!$T$4)/10))) +IF(CA78="",0,POWER(10,((CA78+'ModelParams Lw'!$U$4)/10)))+IF(CB78="",0,POWER(10,((CB78+'ModelParams Lw'!$V$4)/10))))</f>
        <v>#DIV/0!</v>
      </c>
      <c r="CD78" s="26" t="e">
        <f t="shared" ca="1" si="37"/>
        <v>#DIV/0!</v>
      </c>
      <c r="CE78" s="26" t="e">
        <f ca="1">(BU78-'ModelParams Lw'!O$10)/'ModelParams Lw'!O$11</f>
        <v>#DIV/0!</v>
      </c>
      <c r="CF78" s="26" t="e">
        <f ca="1">(BV78-'ModelParams Lw'!P$10)/'ModelParams Lw'!P$11</f>
        <v>#DIV/0!</v>
      </c>
      <c r="CG78" s="26" t="e">
        <f ca="1">(BW78-'ModelParams Lw'!Q$10)/'ModelParams Lw'!Q$11</f>
        <v>#DIV/0!</v>
      </c>
      <c r="CH78" s="26" t="e">
        <f ca="1">(BX78-'ModelParams Lw'!R$10)/'ModelParams Lw'!R$11</f>
        <v>#DIV/0!</v>
      </c>
      <c r="CI78" s="26" t="e">
        <f ca="1">(BY78-'ModelParams Lw'!S$10)/'ModelParams Lw'!S$11</f>
        <v>#DIV/0!</v>
      </c>
      <c r="CJ78" s="26" t="e">
        <f ca="1">(BZ78-'ModelParams Lw'!T$10)/'ModelParams Lw'!T$11</f>
        <v>#DIV/0!</v>
      </c>
      <c r="CK78" s="26" t="e">
        <f ca="1">(CA78-'ModelParams Lw'!U$10)/'ModelParams Lw'!U$11</f>
        <v>#DIV/0!</v>
      </c>
      <c r="CL78" s="26" t="e">
        <f ca="1">(CB78-'ModelParams Lw'!V$10)/'ModelParams Lw'!V$11</f>
        <v>#DIV/0!</v>
      </c>
      <c r="CM78" s="75" t="e">
        <f t="shared" si="38"/>
        <v>#DIV/0!</v>
      </c>
      <c r="CN78" s="75" t="e">
        <f t="shared" si="39"/>
        <v>#DIV/0!</v>
      </c>
      <c r="CO78" s="75" t="e">
        <f t="shared" si="40"/>
        <v>#DIV/0!</v>
      </c>
      <c r="CP78" s="75" t="e">
        <f t="shared" si="41"/>
        <v>#DIV/0!</v>
      </c>
      <c r="CQ78" s="75" t="e">
        <f t="shared" si="42"/>
        <v>#DIV/0!</v>
      </c>
      <c r="CR78" s="75" t="e">
        <f t="shared" si="43"/>
        <v>#DIV/0!</v>
      </c>
      <c r="CS78" s="75" t="e">
        <f t="shared" si="44"/>
        <v>#DIV/0!</v>
      </c>
      <c r="CT78" s="75" t="e">
        <f t="shared" si="45"/>
        <v>#DIV/0!</v>
      </c>
      <c r="CU78" s="26" t="e">
        <f>10*LOG10(IF(CM78="",0,POWER(10,((CM78+'ModelParams Lw'!$O$4)/10))) +IF(CN78="",0,POWER(10,((CN78+'ModelParams Lw'!$P$4)/10))) +IF(CO78="",0,POWER(10,((CO78+'ModelParams Lw'!$Q$4)/10))) +IF(CP78="",0,POWER(10,((CP78+'ModelParams Lw'!$R$4)/10))) +IF(CQ78="",0,POWER(10,((CQ78+'ModelParams Lw'!$S$4)/10))) +IF(CR78="",0,POWER(10,((CR78+'ModelParams Lw'!$T$4)/10))) +IF(CS78="",0,POWER(10,((CS78+'ModelParams Lw'!$U$4)/10)))+IF(CT78="",0,POWER(10,((CT78+'ModelParams Lw'!$V$4)/10))))</f>
        <v>#DIV/0!</v>
      </c>
      <c r="CV78" s="26" t="e">
        <f t="shared" si="46"/>
        <v>#DIV/0!</v>
      </c>
      <c r="CW78" s="26" t="e">
        <f>(CM78-'ModelParams Lw'!O$10)/'ModelParams Lw'!O$11</f>
        <v>#DIV/0!</v>
      </c>
      <c r="CX78" s="26" t="e">
        <f>(CN78-'ModelParams Lw'!P$10)/'ModelParams Lw'!P$11</f>
        <v>#DIV/0!</v>
      </c>
      <c r="CY78" s="26" t="e">
        <f>(CO78-'ModelParams Lw'!Q$10)/'ModelParams Lw'!Q$11</f>
        <v>#DIV/0!</v>
      </c>
      <c r="CZ78" s="26" t="e">
        <f>(CP78-'ModelParams Lw'!R$10)/'ModelParams Lw'!R$11</f>
        <v>#DIV/0!</v>
      </c>
      <c r="DA78" s="26" t="e">
        <f>(CQ78-'ModelParams Lw'!S$10)/'ModelParams Lw'!S$11</f>
        <v>#DIV/0!</v>
      </c>
      <c r="DB78" s="26" t="e">
        <f>(CR78-'ModelParams Lw'!T$10)/'ModelParams Lw'!T$11</f>
        <v>#DIV/0!</v>
      </c>
      <c r="DC78" s="26" t="e">
        <f>(CS78-'ModelParams Lw'!U$10)/'ModelParams Lw'!U$11</f>
        <v>#DIV/0!</v>
      </c>
      <c r="DD78" s="26" t="e">
        <f>(CT78-'ModelParams Lw'!V$10)/'ModelParams Lw'!V$11</f>
        <v>#DIV/0!</v>
      </c>
    </row>
    <row r="79" spans="1:108" x14ac:dyDescent="0.25">
      <c r="A79" s="13">
        <f>'Sound Power'!B79</f>
        <v>0</v>
      </c>
      <c r="B79" s="13">
        <f>'Sound Power'!D79</f>
        <v>0</v>
      </c>
      <c r="C79" s="13">
        <f>'Sound Power'!E79</f>
        <v>0</v>
      </c>
      <c r="D79" s="13">
        <f>'Sound Power'!F79</f>
        <v>0</v>
      </c>
      <c r="E79" s="76" t="e">
        <f>IF(Calcul!$F81="SA",'Sound Power'!AZ79,'Sound Power'!O79)</f>
        <v>#DIV/0!</v>
      </c>
      <c r="F79" s="76" t="e">
        <f>IF(Calcul!$F81="SA",'Sound Power'!BA79,'Sound Power'!P79)</f>
        <v>#DIV/0!</v>
      </c>
      <c r="G79" s="76" t="e">
        <f>IF(Calcul!$F81="SA",'Sound Power'!BB79,'Sound Power'!Q79)</f>
        <v>#DIV/0!</v>
      </c>
      <c r="H79" s="76" t="e">
        <f>IF(Calcul!$F81="SA",'Sound Power'!BC79,'Sound Power'!R79)</f>
        <v>#DIV/0!</v>
      </c>
      <c r="I79" s="76" t="e">
        <f>IF(Calcul!$F81="SA",'Sound Power'!BD79,'Sound Power'!S79)</f>
        <v>#DIV/0!</v>
      </c>
      <c r="J79" s="76" t="e">
        <f>IF(Calcul!$F81="SA",'Sound Power'!BE79,'Sound Power'!T79)</f>
        <v>#DIV/0!</v>
      </c>
      <c r="K79" s="76" t="e">
        <f>IF(Calcul!$F81="SA",'Sound Power'!BF79,'Sound Power'!U79)</f>
        <v>#DIV/0!</v>
      </c>
      <c r="L79" s="76" t="e">
        <f>IF(Calcul!$F81="SA",'Sound Power'!BG79,'Sound Power'!V79)</f>
        <v>#DIV/0!</v>
      </c>
      <c r="M79" s="76" t="e">
        <f>'Sound Power'!CI79</f>
        <v>#DIV/0!</v>
      </c>
      <c r="N79" s="76" t="e">
        <f>'Sound Power'!CJ79</f>
        <v>#DIV/0!</v>
      </c>
      <c r="O79" s="76" t="e">
        <f>'Sound Power'!CK79</f>
        <v>#DIV/0!</v>
      </c>
      <c r="P79" s="76" t="e">
        <f>'Sound Power'!CL79</f>
        <v>#DIV/0!</v>
      </c>
      <c r="Q79" s="76" t="e">
        <f>'Sound Power'!CM79</f>
        <v>#DIV/0!</v>
      </c>
      <c r="R79" s="76" t="e">
        <f>'Sound Power'!CN79</f>
        <v>#DIV/0!</v>
      </c>
      <c r="S79" s="76" t="e">
        <f>'Sound Power'!CO79</f>
        <v>#DIV/0!</v>
      </c>
      <c r="T79" s="76" t="e">
        <f>'Sound Power'!CP79</f>
        <v>#DIV/0!</v>
      </c>
      <c r="U79" s="73">
        <f t="shared" si="26"/>
        <v>0</v>
      </c>
      <c r="V79" s="73">
        <f t="shared" si="27"/>
        <v>0</v>
      </c>
      <c r="W79" s="76" t="e">
        <f>('ModelParams Lp'!B$4*10^'ModelParams Lp'!B$5*($U79/$V79)^'ModelParams Lp'!B$6)*3</f>
        <v>#DIV/0!</v>
      </c>
      <c r="X79" s="76" t="e">
        <f>('ModelParams Lp'!C$4*10^'ModelParams Lp'!C$5*($U79/$V79)^'ModelParams Lp'!C$6)*3</f>
        <v>#DIV/0!</v>
      </c>
      <c r="Y79" s="76" t="e">
        <f>('ModelParams Lp'!D$4*10^'ModelParams Lp'!D$5*($U79/$V79)^'ModelParams Lp'!D$6)*3</f>
        <v>#DIV/0!</v>
      </c>
      <c r="Z79" s="76" t="e">
        <f>('ModelParams Lp'!E$4*10^'ModelParams Lp'!E$5*($U79/$V79)^'ModelParams Lp'!E$6)*3</f>
        <v>#DIV/0!</v>
      </c>
      <c r="AA79" s="76" t="e">
        <f>('ModelParams Lp'!F$4*10^'ModelParams Lp'!F$5*($U79/$V79)^'ModelParams Lp'!F$6)*3</f>
        <v>#DIV/0!</v>
      </c>
      <c r="AB79" s="76" t="e">
        <f>('ModelParams Lp'!G$4*10^'ModelParams Lp'!G$5*($U79/$V79)^'ModelParams Lp'!G$6)*3</f>
        <v>#DIV/0!</v>
      </c>
      <c r="AC79" s="76" t="e">
        <f>('ModelParams Lp'!H$4*10^'ModelParams Lp'!H$5*($U79/$V79)^'ModelParams Lp'!H$6)*3</f>
        <v>#DIV/0!</v>
      </c>
      <c r="AD79" s="76" t="e">
        <f>('ModelParams Lp'!I$4*10^'ModelParams Lp'!I$5*($U79/$V79)^'ModelParams Lp'!I$6)*3</f>
        <v>#DIV/0!</v>
      </c>
      <c r="AE79" s="62" t="e">
        <f t="shared" si="28"/>
        <v>#DIV/0!</v>
      </c>
      <c r="AF79" s="62" t="e">
        <f>IF(AE79&lt;'ModelParams Lp'!$B$16,-1,IF(AE79&lt;'ModelParams Lp'!$C$16,0,IF(AE79&lt;'ModelParams Lp'!$D$16,1,IF(AE79&lt;'ModelParams Lp'!$E$16,2,IF(AE79&lt;'ModelParams Lp'!$F$16,3,IF(AE79&lt;'ModelParams Lp'!$G$16,4,IF(AE79&lt;'ModelParams Lp'!$H$16,5,6)))))))</f>
        <v>#DIV/0!</v>
      </c>
      <c r="AG79" s="76" t="e">
        <f ca="1">IF($AF79&gt;1,0,OFFSET('ModelParams Lp'!$C$12,0,-'Sound Pressure'!$AF79))</f>
        <v>#DIV/0!</v>
      </c>
      <c r="AH79" s="76" t="e">
        <f ca="1">IF($AF79&gt;2,0,OFFSET('ModelParams Lp'!$D$12,0,-'Sound Pressure'!$AF79))</f>
        <v>#DIV/0!</v>
      </c>
      <c r="AI79" s="76" t="e">
        <f ca="1">IF($AF79&gt;3,0,OFFSET('ModelParams Lp'!$E$12,0,-'Sound Pressure'!$AF79))</f>
        <v>#DIV/0!</v>
      </c>
      <c r="AJ79" s="76" t="e">
        <f ca="1">IF($AF79&gt;4,0,OFFSET('ModelParams Lp'!$F$12,0,-'Sound Pressure'!$AF79))</f>
        <v>#DIV/0!</v>
      </c>
      <c r="AK79" s="76" t="e">
        <f ca="1">IF($AF79&gt;3,0,OFFSET('ModelParams Lp'!$G$12,0,-'Sound Pressure'!$AF79))</f>
        <v>#DIV/0!</v>
      </c>
      <c r="AL79" s="76" t="e">
        <f ca="1">IF($AF79&gt;5,0,OFFSET('ModelParams Lp'!$H$12,0,-'Sound Pressure'!$AF79))</f>
        <v>#DIV/0!</v>
      </c>
      <c r="AM79" s="76" t="e">
        <f ca="1">IF($AF79&gt;6,0,OFFSET('ModelParams Lp'!$I$12,0,-'Sound Pressure'!$AF79))</f>
        <v>#DIV/0!</v>
      </c>
      <c r="AN79" s="76" t="e">
        <f ca="1">IF($AF79&gt;7,0,IF($AF$4&lt;0,3,OFFSET('ModelParams Lp'!$J$12,0,-'Sound Pressure'!$AF79)))</f>
        <v>#DIV/0!</v>
      </c>
      <c r="AO79" s="76" t="e">
        <f t="shared" si="25"/>
        <v>#DIV/0!</v>
      </c>
      <c r="AP79" s="76" t="e">
        <f t="shared" si="25"/>
        <v>#DIV/0!</v>
      </c>
      <c r="AQ79" s="76" t="e">
        <f t="shared" si="25"/>
        <v>#DIV/0!</v>
      </c>
      <c r="AR79" s="76" t="e">
        <f t="shared" si="25"/>
        <v>#DIV/0!</v>
      </c>
      <c r="AS79" s="76" t="e">
        <f t="shared" si="25"/>
        <v>#DIV/0!</v>
      </c>
      <c r="AT79" s="76" t="e">
        <f t="shared" si="25"/>
        <v>#DIV/0!</v>
      </c>
      <c r="AU79" s="76" t="e">
        <f t="shared" si="25"/>
        <v>#DIV/0!</v>
      </c>
      <c r="AV79" s="76" t="e">
        <f t="shared" si="25"/>
        <v>#DIV/0!</v>
      </c>
      <c r="AW79" s="76">
        <f>'ModelParams Lp'!B$22</f>
        <v>4</v>
      </c>
      <c r="AX79" s="76">
        <f>'ModelParams Lp'!C$22</f>
        <v>2</v>
      </c>
      <c r="AY79" s="76">
        <f>'ModelParams Lp'!D$22</f>
        <v>1</v>
      </c>
      <c r="AZ79" s="76">
        <f>'ModelParams Lp'!E$22</f>
        <v>0</v>
      </c>
      <c r="BA79" s="76">
        <f>'ModelParams Lp'!F$22</f>
        <v>0</v>
      </c>
      <c r="BB79" s="76">
        <f>'ModelParams Lp'!G$22</f>
        <v>0</v>
      </c>
      <c r="BC79" s="76">
        <f>'ModelParams Lp'!H$22</f>
        <v>0</v>
      </c>
      <c r="BD79" s="76">
        <f>'ModelParams Lp'!I$22</f>
        <v>0</v>
      </c>
      <c r="BE79" s="76" t="e">
        <f>-10*LOG(2/(4*PI()*2^2)+4/(0.163*(Calcul!$J84*Calcul!$K84)/VLOOKUP(Calcul!$H84,'ModelParams Lp'!$E$37:$F$39,2,0)))</f>
        <v>#N/A</v>
      </c>
      <c r="BF79" s="76" t="e">
        <f>-10*LOG(2/(4*PI()*2^2)+4/(0.163*(Calcul!$J84*Calcul!$K84)/VLOOKUP(Calcul!$H84,'ModelParams Lp'!$E$37:$F$39,2,0)))</f>
        <v>#N/A</v>
      </c>
      <c r="BG79" s="76" t="e">
        <f>-10*LOG(2/(4*PI()*2^2)+4/(0.163*(Calcul!$J84*Calcul!$K84)/VLOOKUP(Calcul!$H84,'ModelParams Lp'!$E$37:$F$39,2,0)))</f>
        <v>#N/A</v>
      </c>
      <c r="BH79" s="76" t="e">
        <f>-10*LOG(2/(4*PI()*2^2)+4/(0.163*(Calcul!$J84*Calcul!$K84)/VLOOKUP(Calcul!$H84,'ModelParams Lp'!$E$37:$F$39,2,0)))</f>
        <v>#N/A</v>
      </c>
      <c r="BI79" s="76" t="e">
        <f>-10*LOG(2/(4*PI()*2^2)+4/(0.163*(Calcul!$J84*Calcul!$K84)/VLOOKUP(Calcul!$H84,'ModelParams Lp'!$E$37:$F$39,2,0)))</f>
        <v>#N/A</v>
      </c>
      <c r="BJ79" s="76" t="e">
        <f>-10*LOG(2/(4*PI()*2^2)+4/(0.163*(Calcul!$J84*Calcul!$K84)/VLOOKUP(Calcul!$H84,'ModelParams Lp'!$E$37:$F$39,2,0)))</f>
        <v>#N/A</v>
      </c>
      <c r="BK79" s="76" t="e">
        <f>-10*LOG(2/(4*PI()*2^2)+4/(0.163*(Calcul!$J84*Calcul!$K84)/VLOOKUP(Calcul!$H84,'ModelParams Lp'!$E$37:$F$39,2,0)))</f>
        <v>#N/A</v>
      </c>
      <c r="BL79" s="76" t="e">
        <f>-10*LOG(2/(4*PI()*2^2)+4/(0.163*(Calcul!$J84*Calcul!$K84)/VLOOKUP(Calcul!$H84,'ModelParams Lp'!$E$37:$F$39,2,0)))</f>
        <v>#N/A</v>
      </c>
      <c r="BM79" s="76" t="e">
        <f>VLOOKUP(Calcul!$I84,'ModelParams Lp'!$D$28:$O$32,5,0)+BE79</f>
        <v>#N/A</v>
      </c>
      <c r="BN79" s="76" t="e">
        <f>VLOOKUP(Calcul!$I84,'ModelParams Lp'!$D$28:$O$32,6,0)+BF79</f>
        <v>#N/A</v>
      </c>
      <c r="BO79" s="76" t="e">
        <f>VLOOKUP(Calcul!$I84,'ModelParams Lp'!$D$28:$O$32,7,0)+BG79</f>
        <v>#N/A</v>
      </c>
      <c r="BP79" s="76" t="e">
        <f>VLOOKUP(Calcul!$I84,'ModelParams Lp'!$D$28:$O$32,8,0)+BH79</f>
        <v>#N/A</v>
      </c>
      <c r="BQ79" s="76" t="e">
        <f>VLOOKUP(Calcul!$I84,'ModelParams Lp'!$D$28:$O$32,9,0)+BI79</f>
        <v>#N/A</v>
      </c>
      <c r="BR79" s="76" t="e">
        <f>VLOOKUP(Calcul!$I84,'ModelParams Lp'!$D$28:$O$32,10,0)+BJ79</f>
        <v>#N/A</v>
      </c>
      <c r="BS79" s="76" t="e">
        <f>VLOOKUP(Calcul!$I84,'ModelParams Lp'!$D$28:$O$32,11,0)+BK79</f>
        <v>#N/A</v>
      </c>
      <c r="BT79" s="76" t="e">
        <f>VLOOKUP(Calcul!$I84,'ModelParams Lp'!$D$28:$O$32,12,0)+BL79</f>
        <v>#N/A</v>
      </c>
      <c r="BU79" s="75" t="e">
        <f t="shared" ca="1" si="29"/>
        <v>#DIV/0!</v>
      </c>
      <c r="BV79" s="75" t="e">
        <f t="shared" ca="1" si="30"/>
        <v>#DIV/0!</v>
      </c>
      <c r="BW79" s="75" t="e">
        <f t="shared" ca="1" si="31"/>
        <v>#DIV/0!</v>
      </c>
      <c r="BX79" s="75" t="e">
        <f t="shared" ca="1" si="32"/>
        <v>#DIV/0!</v>
      </c>
      <c r="BY79" s="75" t="e">
        <f t="shared" ca="1" si="33"/>
        <v>#DIV/0!</v>
      </c>
      <c r="BZ79" s="75" t="e">
        <f t="shared" ca="1" si="34"/>
        <v>#DIV/0!</v>
      </c>
      <c r="CA79" s="75" t="e">
        <f t="shared" ca="1" si="35"/>
        <v>#DIV/0!</v>
      </c>
      <c r="CB79" s="75" t="e">
        <f t="shared" ca="1" si="36"/>
        <v>#DIV/0!</v>
      </c>
      <c r="CC79" s="26" t="e">
        <f ca="1">10*LOG10(IF(BU79="",0,POWER(10,((BU79+'ModelParams Lw'!$O$4)/10))) +IF(BV79="",0,POWER(10,((BV79+'ModelParams Lw'!$P$4)/10))) +IF(BW79="",0,POWER(10,((BW79+'ModelParams Lw'!$Q$4)/10))) +IF(BX79="",0,POWER(10,((BX79+'ModelParams Lw'!$R$4)/10))) +IF(BY79="",0,POWER(10,((BY79+'ModelParams Lw'!$S$4)/10))) +IF(BZ79="",0,POWER(10,((BZ79+'ModelParams Lw'!$T$4)/10))) +IF(CA79="",0,POWER(10,((CA79+'ModelParams Lw'!$U$4)/10)))+IF(CB79="",0,POWER(10,((CB79+'ModelParams Lw'!$V$4)/10))))</f>
        <v>#DIV/0!</v>
      </c>
      <c r="CD79" s="26" t="e">
        <f t="shared" ca="1" si="37"/>
        <v>#DIV/0!</v>
      </c>
      <c r="CE79" s="26" t="e">
        <f ca="1">(BU79-'ModelParams Lw'!O$10)/'ModelParams Lw'!O$11</f>
        <v>#DIV/0!</v>
      </c>
      <c r="CF79" s="26" t="e">
        <f ca="1">(BV79-'ModelParams Lw'!P$10)/'ModelParams Lw'!P$11</f>
        <v>#DIV/0!</v>
      </c>
      <c r="CG79" s="26" t="e">
        <f ca="1">(BW79-'ModelParams Lw'!Q$10)/'ModelParams Lw'!Q$11</f>
        <v>#DIV/0!</v>
      </c>
      <c r="CH79" s="26" t="e">
        <f ca="1">(BX79-'ModelParams Lw'!R$10)/'ModelParams Lw'!R$11</f>
        <v>#DIV/0!</v>
      </c>
      <c r="CI79" s="26" t="e">
        <f ca="1">(BY79-'ModelParams Lw'!S$10)/'ModelParams Lw'!S$11</f>
        <v>#DIV/0!</v>
      </c>
      <c r="CJ79" s="26" t="e">
        <f ca="1">(BZ79-'ModelParams Lw'!T$10)/'ModelParams Lw'!T$11</f>
        <v>#DIV/0!</v>
      </c>
      <c r="CK79" s="26" t="e">
        <f ca="1">(CA79-'ModelParams Lw'!U$10)/'ModelParams Lw'!U$11</f>
        <v>#DIV/0!</v>
      </c>
      <c r="CL79" s="26" t="e">
        <f ca="1">(CB79-'ModelParams Lw'!V$10)/'ModelParams Lw'!V$11</f>
        <v>#DIV/0!</v>
      </c>
      <c r="CM79" s="75" t="e">
        <f t="shared" si="38"/>
        <v>#DIV/0!</v>
      </c>
      <c r="CN79" s="75" t="e">
        <f t="shared" si="39"/>
        <v>#DIV/0!</v>
      </c>
      <c r="CO79" s="75" t="e">
        <f t="shared" si="40"/>
        <v>#DIV/0!</v>
      </c>
      <c r="CP79" s="75" t="e">
        <f t="shared" si="41"/>
        <v>#DIV/0!</v>
      </c>
      <c r="CQ79" s="75" t="e">
        <f t="shared" si="42"/>
        <v>#DIV/0!</v>
      </c>
      <c r="CR79" s="75" t="e">
        <f t="shared" si="43"/>
        <v>#DIV/0!</v>
      </c>
      <c r="CS79" s="75" t="e">
        <f t="shared" si="44"/>
        <v>#DIV/0!</v>
      </c>
      <c r="CT79" s="75" t="e">
        <f t="shared" si="45"/>
        <v>#DIV/0!</v>
      </c>
      <c r="CU79" s="26" t="e">
        <f>10*LOG10(IF(CM79="",0,POWER(10,((CM79+'ModelParams Lw'!$O$4)/10))) +IF(CN79="",0,POWER(10,((CN79+'ModelParams Lw'!$P$4)/10))) +IF(CO79="",0,POWER(10,((CO79+'ModelParams Lw'!$Q$4)/10))) +IF(CP79="",0,POWER(10,((CP79+'ModelParams Lw'!$R$4)/10))) +IF(CQ79="",0,POWER(10,((CQ79+'ModelParams Lw'!$S$4)/10))) +IF(CR79="",0,POWER(10,((CR79+'ModelParams Lw'!$T$4)/10))) +IF(CS79="",0,POWER(10,((CS79+'ModelParams Lw'!$U$4)/10)))+IF(CT79="",0,POWER(10,((CT79+'ModelParams Lw'!$V$4)/10))))</f>
        <v>#DIV/0!</v>
      </c>
      <c r="CV79" s="26" t="e">
        <f t="shared" si="46"/>
        <v>#DIV/0!</v>
      </c>
      <c r="CW79" s="26" t="e">
        <f>(CM79-'ModelParams Lw'!O$10)/'ModelParams Lw'!O$11</f>
        <v>#DIV/0!</v>
      </c>
      <c r="CX79" s="26" t="e">
        <f>(CN79-'ModelParams Lw'!P$10)/'ModelParams Lw'!P$11</f>
        <v>#DIV/0!</v>
      </c>
      <c r="CY79" s="26" t="e">
        <f>(CO79-'ModelParams Lw'!Q$10)/'ModelParams Lw'!Q$11</f>
        <v>#DIV/0!</v>
      </c>
      <c r="CZ79" s="26" t="e">
        <f>(CP79-'ModelParams Lw'!R$10)/'ModelParams Lw'!R$11</f>
        <v>#DIV/0!</v>
      </c>
      <c r="DA79" s="26" t="e">
        <f>(CQ79-'ModelParams Lw'!S$10)/'ModelParams Lw'!S$11</f>
        <v>#DIV/0!</v>
      </c>
      <c r="DB79" s="26" t="e">
        <f>(CR79-'ModelParams Lw'!T$10)/'ModelParams Lw'!T$11</f>
        <v>#DIV/0!</v>
      </c>
      <c r="DC79" s="26" t="e">
        <f>(CS79-'ModelParams Lw'!U$10)/'ModelParams Lw'!U$11</f>
        <v>#DIV/0!</v>
      </c>
      <c r="DD79" s="26" t="e">
        <f>(CT79-'ModelParams Lw'!V$10)/'ModelParams Lw'!V$11</f>
        <v>#DIV/0!</v>
      </c>
    </row>
    <row r="80" spans="1:108" x14ac:dyDescent="0.25">
      <c r="A80" s="13">
        <f>'Sound Power'!B80</f>
        <v>0</v>
      </c>
      <c r="B80" s="13">
        <f>'Sound Power'!D80</f>
        <v>0</v>
      </c>
      <c r="C80" s="13">
        <f>'Sound Power'!E80</f>
        <v>0</v>
      </c>
      <c r="D80" s="13">
        <f>'Sound Power'!F80</f>
        <v>0</v>
      </c>
      <c r="E80" s="76" t="e">
        <f>IF(Calcul!$F82="SA",'Sound Power'!AZ80,'Sound Power'!O80)</f>
        <v>#DIV/0!</v>
      </c>
      <c r="F80" s="76" t="e">
        <f>IF(Calcul!$F82="SA",'Sound Power'!BA80,'Sound Power'!P80)</f>
        <v>#DIV/0!</v>
      </c>
      <c r="G80" s="76" t="e">
        <f>IF(Calcul!$F82="SA",'Sound Power'!BB80,'Sound Power'!Q80)</f>
        <v>#DIV/0!</v>
      </c>
      <c r="H80" s="76" t="e">
        <f>IF(Calcul!$F82="SA",'Sound Power'!BC80,'Sound Power'!R80)</f>
        <v>#DIV/0!</v>
      </c>
      <c r="I80" s="76" t="e">
        <f>IF(Calcul!$F82="SA",'Sound Power'!BD80,'Sound Power'!S80)</f>
        <v>#DIV/0!</v>
      </c>
      <c r="J80" s="76" t="e">
        <f>IF(Calcul!$F82="SA",'Sound Power'!BE80,'Sound Power'!T80)</f>
        <v>#DIV/0!</v>
      </c>
      <c r="K80" s="76" t="e">
        <f>IF(Calcul!$F82="SA",'Sound Power'!BF80,'Sound Power'!U80)</f>
        <v>#DIV/0!</v>
      </c>
      <c r="L80" s="76" t="e">
        <f>IF(Calcul!$F82="SA",'Sound Power'!BG80,'Sound Power'!V80)</f>
        <v>#DIV/0!</v>
      </c>
      <c r="M80" s="76" t="e">
        <f>'Sound Power'!CI80</f>
        <v>#DIV/0!</v>
      </c>
      <c r="N80" s="76" t="e">
        <f>'Sound Power'!CJ80</f>
        <v>#DIV/0!</v>
      </c>
      <c r="O80" s="76" t="e">
        <f>'Sound Power'!CK80</f>
        <v>#DIV/0!</v>
      </c>
      <c r="P80" s="76" t="e">
        <f>'Sound Power'!CL80</f>
        <v>#DIV/0!</v>
      </c>
      <c r="Q80" s="76" t="e">
        <f>'Sound Power'!CM80</f>
        <v>#DIV/0!</v>
      </c>
      <c r="R80" s="76" t="e">
        <f>'Sound Power'!CN80</f>
        <v>#DIV/0!</v>
      </c>
      <c r="S80" s="76" t="e">
        <f>'Sound Power'!CO80</f>
        <v>#DIV/0!</v>
      </c>
      <c r="T80" s="76" t="e">
        <f>'Sound Power'!CP80</f>
        <v>#DIV/0!</v>
      </c>
      <c r="U80" s="73">
        <f t="shared" si="26"/>
        <v>0</v>
      </c>
      <c r="V80" s="73">
        <f t="shared" si="27"/>
        <v>0</v>
      </c>
      <c r="W80" s="76" t="e">
        <f>('ModelParams Lp'!B$4*10^'ModelParams Lp'!B$5*($U80/$V80)^'ModelParams Lp'!B$6)*3</f>
        <v>#DIV/0!</v>
      </c>
      <c r="X80" s="76" t="e">
        <f>('ModelParams Lp'!C$4*10^'ModelParams Lp'!C$5*($U80/$V80)^'ModelParams Lp'!C$6)*3</f>
        <v>#DIV/0!</v>
      </c>
      <c r="Y80" s="76" t="e">
        <f>('ModelParams Lp'!D$4*10^'ModelParams Lp'!D$5*($U80/$V80)^'ModelParams Lp'!D$6)*3</f>
        <v>#DIV/0!</v>
      </c>
      <c r="Z80" s="76" t="e">
        <f>('ModelParams Lp'!E$4*10^'ModelParams Lp'!E$5*($U80/$V80)^'ModelParams Lp'!E$6)*3</f>
        <v>#DIV/0!</v>
      </c>
      <c r="AA80" s="76" t="e">
        <f>('ModelParams Lp'!F$4*10^'ModelParams Lp'!F$5*($U80/$V80)^'ModelParams Lp'!F$6)*3</f>
        <v>#DIV/0!</v>
      </c>
      <c r="AB80" s="76" t="e">
        <f>('ModelParams Lp'!G$4*10^'ModelParams Lp'!G$5*($U80/$V80)^'ModelParams Lp'!G$6)*3</f>
        <v>#DIV/0!</v>
      </c>
      <c r="AC80" s="76" t="e">
        <f>('ModelParams Lp'!H$4*10^'ModelParams Lp'!H$5*($U80/$V80)^'ModelParams Lp'!H$6)*3</f>
        <v>#DIV/0!</v>
      </c>
      <c r="AD80" s="76" t="e">
        <f>('ModelParams Lp'!I$4*10^'ModelParams Lp'!I$5*($U80/$V80)^'ModelParams Lp'!I$6)*3</f>
        <v>#DIV/0!</v>
      </c>
      <c r="AE80" s="62" t="e">
        <f t="shared" si="28"/>
        <v>#DIV/0!</v>
      </c>
      <c r="AF80" s="62" t="e">
        <f>IF(AE80&lt;'ModelParams Lp'!$B$16,-1,IF(AE80&lt;'ModelParams Lp'!$C$16,0,IF(AE80&lt;'ModelParams Lp'!$D$16,1,IF(AE80&lt;'ModelParams Lp'!$E$16,2,IF(AE80&lt;'ModelParams Lp'!$F$16,3,IF(AE80&lt;'ModelParams Lp'!$G$16,4,IF(AE80&lt;'ModelParams Lp'!$H$16,5,6)))))))</f>
        <v>#DIV/0!</v>
      </c>
      <c r="AG80" s="76" t="e">
        <f ca="1">IF($AF80&gt;1,0,OFFSET('ModelParams Lp'!$C$12,0,-'Sound Pressure'!$AF80))</f>
        <v>#DIV/0!</v>
      </c>
      <c r="AH80" s="76" t="e">
        <f ca="1">IF($AF80&gt;2,0,OFFSET('ModelParams Lp'!$D$12,0,-'Sound Pressure'!$AF80))</f>
        <v>#DIV/0!</v>
      </c>
      <c r="AI80" s="76" t="e">
        <f ca="1">IF($AF80&gt;3,0,OFFSET('ModelParams Lp'!$E$12,0,-'Sound Pressure'!$AF80))</f>
        <v>#DIV/0!</v>
      </c>
      <c r="AJ80" s="76" t="e">
        <f ca="1">IF($AF80&gt;4,0,OFFSET('ModelParams Lp'!$F$12,0,-'Sound Pressure'!$AF80))</f>
        <v>#DIV/0!</v>
      </c>
      <c r="AK80" s="76" t="e">
        <f ca="1">IF($AF80&gt;3,0,OFFSET('ModelParams Lp'!$G$12,0,-'Sound Pressure'!$AF80))</f>
        <v>#DIV/0!</v>
      </c>
      <c r="AL80" s="76" t="e">
        <f ca="1">IF($AF80&gt;5,0,OFFSET('ModelParams Lp'!$H$12,0,-'Sound Pressure'!$AF80))</f>
        <v>#DIV/0!</v>
      </c>
      <c r="AM80" s="76" t="e">
        <f ca="1">IF($AF80&gt;6,0,OFFSET('ModelParams Lp'!$I$12,0,-'Sound Pressure'!$AF80))</f>
        <v>#DIV/0!</v>
      </c>
      <c r="AN80" s="76" t="e">
        <f ca="1">IF($AF80&gt;7,0,IF($AF$4&lt;0,3,OFFSET('ModelParams Lp'!$J$12,0,-'Sound Pressure'!$AF80)))</f>
        <v>#DIV/0!</v>
      </c>
      <c r="AO80" s="76" t="e">
        <f t="shared" si="25"/>
        <v>#DIV/0!</v>
      </c>
      <c r="AP80" s="76" t="e">
        <f t="shared" si="25"/>
        <v>#DIV/0!</v>
      </c>
      <c r="AQ80" s="76" t="e">
        <f t="shared" si="25"/>
        <v>#DIV/0!</v>
      </c>
      <c r="AR80" s="76" t="e">
        <f t="shared" si="25"/>
        <v>#DIV/0!</v>
      </c>
      <c r="AS80" s="76" t="e">
        <f t="shared" si="25"/>
        <v>#DIV/0!</v>
      </c>
      <c r="AT80" s="76" t="e">
        <f t="shared" si="25"/>
        <v>#DIV/0!</v>
      </c>
      <c r="AU80" s="76" t="e">
        <f t="shared" si="25"/>
        <v>#DIV/0!</v>
      </c>
      <c r="AV80" s="76" t="e">
        <f t="shared" si="25"/>
        <v>#DIV/0!</v>
      </c>
      <c r="AW80" s="76">
        <f>'ModelParams Lp'!B$22</f>
        <v>4</v>
      </c>
      <c r="AX80" s="76">
        <f>'ModelParams Lp'!C$22</f>
        <v>2</v>
      </c>
      <c r="AY80" s="76">
        <f>'ModelParams Lp'!D$22</f>
        <v>1</v>
      </c>
      <c r="AZ80" s="76">
        <f>'ModelParams Lp'!E$22</f>
        <v>0</v>
      </c>
      <c r="BA80" s="76">
        <f>'ModelParams Lp'!F$22</f>
        <v>0</v>
      </c>
      <c r="BB80" s="76">
        <f>'ModelParams Lp'!G$22</f>
        <v>0</v>
      </c>
      <c r="BC80" s="76">
        <f>'ModelParams Lp'!H$22</f>
        <v>0</v>
      </c>
      <c r="BD80" s="76">
        <f>'ModelParams Lp'!I$22</f>
        <v>0</v>
      </c>
      <c r="BE80" s="76" t="e">
        <f>-10*LOG(2/(4*PI()*2^2)+4/(0.163*(Calcul!$J85*Calcul!$K85)/VLOOKUP(Calcul!$H85,'ModelParams Lp'!$E$37:$F$39,2,0)))</f>
        <v>#N/A</v>
      </c>
      <c r="BF80" s="76" t="e">
        <f>-10*LOG(2/(4*PI()*2^2)+4/(0.163*(Calcul!$J85*Calcul!$K85)/VLOOKUP(Calcul!$H85,'ModelParams Lp'!$E$37:$F$39,2,0)))</f>
        <v>#N/A</v>
      </c>
      <c r="BG80" s="76" t="e">
        <f>-10*LOG(2/(4*PI()*2^2)+4/(0.163*(Calcul!$J85*Calcul!$K85)/VLOOKUP(Calcul!$H85,'ModelParams Lp'!$E$37:$F$39,2,0)))</f>
        <v>#N/A</v>
      </c>
      <c r="BH80" s="76" t="e">
        <f>-10*LOG(2/(4*PI()*2^2)+4/(0.163*(Calcul!$J85*Calcul!$K85)/VLOOKUP(Calcul!$H85,'ModelParams Lp'!$E$37:$F$39,2,0)))</f>
        <v>#N/A</v>
      </c>
      <c r="BI80" s="76" t="e">
        <f>-10*LOG(2/(4*PI()*2^2)+4/(0.163*(Calcul!$J85*Calcul!$K85)/VLOOKUP(Calcul!$H85,'ModelParams Lp'!$E$37:$F$39,2,0)))</f>
        <v>#N/A</v>
      </c>
      <c r="BJ80" s="76" t="e">
        <f>-10*LOG(2/(4*PI()*2^2)+4/(0.163*(Calcul!$J85*Calcul!$K85)/VLOOKUP(Calcul!$H85,'ModelParams Lp'!$E$37:$F$39,2,0)))</f>
        <v>#N/A</v>
      </c>
      <c r="BK80" s="76" t="e">
        <f>-10*LOG(2/(4*PI()*2^2)+4/(0.163*(Calcul!$J85*Calcul!$K85)/VLOOKUP(Calcul!$H85,'ModelParams Lp'!$E$37:$F$39,2,0)))</f>
        <v>#N/A</v>
      </c>
      <c r="BL80" s="76" t="e">
        <f>-10*LOG(2/(4*PI()*2^2)+4/(0.163*(Calcul!$J85*Calcul!$K85)/VLOOKUP(Calcul!$H85,'ModelParams Lp'!$E$37:$F$39,2,0)))</f>
        <v>#N/A</v>
      </c>
      <c r="BM80" s="76" t="e">
        <f>VLOOKUP(Calcul!$I85,'ModelParams Lp'!$D$28:$O$32,5,0)+BE80</f>
        <v>#N/A</v>
      </c>
      <c r="BN80" s="76" t="e">
        <f>VLOOKUP(Calcul!$I85,'ModelParams Lp'!$D$28:$O$32,6,0)+BF80</f>
        <v>#N/A</v>
      </c>
      <c r="BO80" s="76" t="e">
        <f>VLOOKUP(Calcul!$I85,'ModelParams Lp'!$D$28:$O$32,7,0)+BG80</f>
        <v>#N/A</v>
      </c>
      <c r="BP80" s="76" t="e">
        <f>VLOOKUP(Calcul!$I85,'ModelParams Lp'!$D$28:$O$32,8,0)+BH80</f>
        <v>#N/A</v>
      </c>
      <c r="BQ80" s="76" t="e">
        <f>VLOOKUP(Calcul!$I85,'ModelParams Lp'!$D$28:$O$32,9,0)+BI80</f>
        <v>#N/A</v>
      </c>
      <c r="BR80" s="76" t="e">
        <f>VLOOKUP(Calcul!$I85,'ModelParams Lp'!$D$28:$O$32,10,0)+BJ80</f>
        <v>#N/A</v>
      </c>
      <c r="BS80" s="76" t="e">
        <f>VLOOKUP(Calcul!$I85,'ModelParams Lp'!$D$28:$O$32,11,0)+BK80</f>
        <v>#N/A</v>
      </c>
      <c r="BT80" s="76" t="e">
        <f>VLOOKUP(Calcul!$I85,'ModelParams Lp'!$D$28:$O$32,12,0)+BL80</f>
        <v>#N/A</v>
      </c>
      <c r="BU80" s="75" t="e">
        <f t="shared" ca="1" si="29"/>
        <v>#DIV/0!</v>
      </c>
      <c r="BV80" s="75" t="e">
        <f t="shared" ca="1" si="30"/>
        <v>#DIV/0!</v>
      </c>
      <c r="BW80" s="75" t="e">
        <f t="shared" ca="1" si="31"/>
        <v>#DIV/0!</v>
      </c>
      <c r="BX80" s="75" t="e">
        <f t="shared" ca="1" si="32"/>
        <v>#DIV/0!</v>
      </c>
      <c r="BY80" s="75" t="e">
        <f t="shared" ca="1" si="33"/>
        <v>#DIV/0!</v>
      </c>
      <c r="BZ80" s="75" t="e">
        <f t="shared" ca="1" si="34"/>
        <v>#DIV/0!</v>
      </c>
      <c r="CA80" s="75" t="e">
        <f t="shared" ca="1" si="35"/>
        <v>#DIV/0!</v>
      </c>
      <c r="CB80" s="75" t="e">
        <f t="shared" ca="1" si="36"/>
        <v>#DIV/0!</v>
      </c>
      <c r="CC80" s="26" t="e">
        <f ca="1">10*LOG10(IF(BU80="",0,POWER(10,((BU80+'ModelParams Lw'!$O$4)/10))) +IF(BV80="",0,POWER(10,((BV80+'ModelParams Lw'!$P$4)/10))) +IF(BW80="",0,POWER(10,((BW80+'ModelParams Lw'!$Q$4)/10))) +IF(BX80="",0,POWER(10,((BX80+'ModelParams Lw'!$R$4)/10))) +IF(BY80="",0,POWER(10,((BY80+'ModelParams Lw'!$S$4)/10))) +IF(BZ80="",0,POWER(10,((BZ80+'ModelParams Lw'!$T$4)/10))) +IF(CA80="",0,POWER(10,((CA80+'ModelParams Lw'!$U$4)/10)))+IF(CB80="",0,POWER(10,((CB80+'ModelParams Lw'!$V$4)/10))))</f>
        <v>#DIV/0!</v>
      </c>
      <c r="CD80" s="26" t="e">
        <f t="shared" ca="1" si="37"/>
        <v>#DIV/0!</v>
      </c>
      <c r="CE80" s="26" t="e">
        <f ca="1">(BU80-'ModelParams Lw'!O$10)/'ModelParams Lw'!O$11</f>
        <v>#DIV/0!</v>
      </c>
      <c r="CF80" s="26" t="e">
        <f ca="1">(BV80-'ModelParams Lw'!P$10)/'ModelParams Lw'!P$11</f>
        <v>#DIV/0!</v>
      </c>
      <c r="CG80" s="26" t="e">
        <f ca="1">(BW80-'ModelParams Lw'!Q$10)/'ModelParams Lw'!Q$11</f>
        <v>#DIV/0!</v>
      </c>
      <c r="CH80" s="26" t="e">
        <f ca="1">(BX80-'ModelParams Lw'!R$10)/'ModelParams Lw'!R$11</f>
        <v>#DIV/0!</v>
      </c>
      <c r="CI80" s="26" t="e">
        <f ca="1">(BY80-'ModelParams Lw'!S$10)/'ModelParams Lw'!S$11</f>
        <v>#DIV/0!</v>
      </c>
      <c r="CJ80" s="26" t="e">
        <f ca="1">(BZ80-'ModelParams Lw'!T$10)/'ModelParams Lw'!T$11</f>
        <v>#DIV/0!</v>
      </c>
      <c r="CK80" s="26" t="e">
        <f ca="1">(CA80-'ModelParams Lw'!U$10)/'ModelParams Lw'!U$11</f>
        <v>#DIV/0!</v>
      </c>
      <c r="CL80" s="26" t="e">
        <f ca="1">(CB80-'ModelParams Lw'!V$10)/'ModelParams Lw'!V$11</f>
        <v>#DIV/0!</v>
      </c>
      <c r="CM80" s="75" t="e">
        <f t="shared" si="38"/>
        <v>#DIV/0!</v>
      </c>
      <c r="CN80" s="75" t="e">
        <f t="shared" si="39"/>
        <v>#DIV/0!</v>
      </c>
      <c r="CO80" s="75" t="e">
        <f t="shared" si="40"/>
        <v>#DIV/0!</v>
      </c>
      <c r="CP80" s="75" t="e">
        <f t="shared" si="41"/>
        <v>#DIV/0!</v>
      </c>
      <c r="CQ80" s="75" t="e">
        <f t="shared" si="42"/>
        <v>#DIV/0!</v>
      </c>
      <c r="CR80" s="75" t="e">
        <f t="shared" si="43"/>
        <v>#DIV/0!</v>
      </c>
      <c r="CS80" s="75" t="e">
        <f t="shared" si="44"/>
        <v>#DIV/0!</v>
      </c>
      <c r="CT80" s="75" t="e">
        <f t="shared" si="45"/>
        <v>#DIV/0!</v>
      </c>
      <c r="CU80" s="26" t="e">
        <f>10*LOG10(IF(CM80="",0,POWER(10,((CM80+'ModelParams Lw'!$O$4)/10))) +IF(CN80="",0,POWER(10,((CN80+'ModelParams Lw'!$P$4)/10))) +IF(CO80="",0,POWER(10,((CO80+'ModelParams Lw'!$Q$4)/10))) +IF(CP80="",0,POWER(10,((CP80+'ModelParams Lw'!$R$4)/10))) +IF(CQ80="",0,POWER(10,((CQ80+'ModelParams Lw'!$S$4)/10))) +IF(CR80="",0,POWER(10,((CR80+'ModelParams Lw'!$T$4)/10))) +IF(CS80="",0,POWER(10,((CS80+'ModelParams Lw'!$U$4)/10)))+IF(CT80="",0,POWER(10,((CT80+'ModelParams Lw'!$V$4)/10))))</f>
        <v>#DIV/0!</v>
      </c>
      <c r="CV80" s="26" t="e">
        <f t="shared" si="46"/>
        <v>#DIV/0!</v>
      </c>
      <c r="CW80" s="26" t="e">
        <f>(CM80-'ModelParams Lw'!O$10)/'ModelParams Lw'!O$11</f>
        <v>#DIV/0!</v>
      </c>
      <c r="CX80" s="26" t="e">
        <f>(CN80-'ModelParams Lw'!P$10)/'ModelParams Lw'!P$11</f>
        <v>#DIV/0!</v>
      </c>
      <c r="CY80" s="26" t="e">
        <f>(CO80-'ModelParams Lw'!Q$10)/'ModelParams Lw'!Q$11</f>
        <v>#DIV/0!</v>
      </c>
      <c r="CZ80" s="26" t="e">
        <f>(CP80-'ModelParams Lw'!R$10)/'ModelParams Lw'!R$11</f>
        <v>#DIV/0!</v>
      </c>
      <c r="DA80" s="26" t="e">
        <f>(CQ80-'ModelParams Lw'!S$10)/'ModelParams Lw'!S$11</f>
        <v>#DIV/0!</v>
      </c>
      <c r="DB80" s="26" t="e">
        <f>(CR80-'ModelParams Lw'!T$10)/'ModelParams Lw'!T$11</f>
        <v>#DIV/0!</v>
      </c>
      <c r="DC80" s="26" t="e">
        <f>(CS80-'ModelParams Lw'!U$10)/'ModelParams Lw'!U$11</f>
        <v>#DIV/0!</v>
      </c>
      <c r="DD80" s="26" t="e">
        <f>(CT80-'ModelParams Lw'!V$10)/'ModelParams Lw'!V$11</f>
        <v>#DIV/0!</v>
      </c>
    </row>
    <row r="81" spans="1:108" x14ac:dyDescent="0.25">
      <c r="A81" s="13">
        <f>'Sound Power'!B81</f>
        <v>0</v>
      </c>
      <c r="B81" s="13">
        <f>'Sound Power'!D81</f>
        <v>0</v>
      </c>
      <c r="C81" s="13">
        <f>'Sound Power'!E81</f>
        <v>0</v>
      </c>
      <c r="D81" s="13">
        <f>'Sound Power'!F81</f>
        <v>0</v>
      </c>
      <c r="E81" s="76" t="e">
        <f>IF(Calcul!$F83="SA",'Sound Power'!AZ81,'Sound Power'!O81)</f>
        <v>#DIV/0!</v>
      </c>
      <c r="F81" s="76" t="e">
        <f>IF(Calcul!$F83="SA",'Sound Power'!BA81,'Sound Power'!P81)</f>
        <v>#DIV/0!</v>
      </c>
      <c r="G81" s="76" t="e">
        <f>IF(Calcul!$F83="SA",'Sound Power'!BB81,'Sound Power'!Q81)</f>
        <v>#DIV/0!</v>
      </c>
      <c r="H81" s="76" t="e">
        <f>IF(Calcul!$F83="SA",'Sound Power'!BC81,'Sound Power'!R81)</f>
        <v>#DIV/0!</v>
      </c>
      <c r="I81" s="76" t="e">
        <f>IF(Calcul!$F83="SA",'Sound Power'!BD81,'Sound Power'!S81)</f>
        <v>#DIV/0!</v>
      </c>
      <c r="J81" s="76" t="e">
        <f>IF(Calcul!$F83="SA",'Sound Power'!BE81,'Sound Power'!T81)</f>
        <v>#DIV/0!</v>
      </c>
      <c r="K81" s="76" t="e">
        <f>IF(Calcul!$F83="SA",'Sound Power'!BF81,'Sound Power'!U81)</f>
        <v>#DIV/0!</v>
      </c>
      <c r="L81" s="76" t="e">
        <f>IF(Calcul!$F83="SA",'Sound Power'!BG81,'Sound Power'!V81)</f>
        <v>#DIV/0!</v>
      </c>
      <c r="M81" s="76" t="e">
        <f>'Sound Power'!CI81</f>
        <v>#DIV/0!</v>
      </c>
      <c r="N81" s="76" t="e">
        <f>'Sound Power'!CJ81</f>
        <v>#DIV/0!</v>
      </c>
      <c r="O81" s="76" t="e">
        <f>'Sound Power'!CK81</f>
        <v>#DIV/0!</v>
      </c>
      <c r="P81" s="76" t="e">
        <f>'Sound Power'!CL81</f>
        <v>#DIV/0!</v>
      </c>
      <c r="Q81" s="76" t="e">
        <f>'Sound Power'!CM81</f>
        <v>#DIV/0!</v>
      </c>
      <c r="R81" s="76" t="e">
        <f>'Sound Power'!CN81</f>
        <v>#DIV/0!</v>
      </c>
      <c r="S81" s="76" t="e">
        <f>'Sound Power'!CO81</f>
        <v>#DIV/0!</v>
      </c>
      <c r="T81" s="76" t="e">
        <f>'Sound Power'!CP81</f>
        <v>#DIV/0!</v>
      </c>
      <c r="U81" s="73">
        <f t="shared" si="26"/>
        <v>0</v>
      </c>
      <c r="V81" s="73">
        <f t="shared" si="27"/>
        <v>0</v>
      </c>
      <c r="W81" s="76" t="e">
        <f>('ModelParams Lp'!B$4*10^'ModelParams Lp'!B$5*($U81/$V81)^'ModelParams Lp'!B$6)*3</f>
        <v>#DIV/0!</v>
      </c>
      <c r="X81" s="76" t="e">
        <f>('ModelParams Lp'!C$4*10^'ModelParams Lp'!C$5*($U81/$V81)^'ModelParams Lp'!C$6)*3</f>
        <v>#DIV/0!</v>
      </c>
      <c r="Y81" s="76" t="e">
        <f>('ModelParams Lp'!D$4*10^'ModelParams Lp'!D$5*($U81/$V81)^'ModelParams Lp'!D$6)*3</f>
        <v>#DIV/0!</v>
      </c>
      <c r="Z81" s="76" t="e">
        <f>('ModelParams Lp'!E$4*10^'ModelParams Lp'!E$5*($U81/$V81)^'ModelParams Lp'!E$6)*3</f>
        <v>#DIV/0!</v>
      </c>
      <c r="AA81" s="76" t="e">
        <f>('ModelParams Lp'!F$4*10^'ModelParams Lp'!F$5*($U81/$V81)^'ModelParams Lp'!F$6)*3</f>
        <v>#DIV/0!</v>
      </c>
      <c r="AB81" s="76" t="e">
        <f>('ModelParams Lp'!G$4*10^'ModelParams Lp'!G$5*($U81/$V81)^'ModelParams Lp'!G$6)*3</f>
        <v>#DIV/0!</v>
      </c>
      <c r="AC81" s="76" t="e">
        <f>('ModelParams Lp'!H$4*10^'ModelParams Lp'!H$5*($U81/$V81)^'ModelParams Lp'!H$6)*3</f>
        <v>#DIV/0!</v>
      </c>
      <c r="AD81" s="76" t="e">
        <f>('ModelParams Lp'!I$4*10^'ModelParams Lp'!I$5*($U81/$V81)^'ModelParams Lp'!I$6)*3</f>
        <v>#DIV/0!</v>
      </c>
      <c r="AE81" s="62" t="e">
        <f t="shared" si="28"/>
        <v>#DIV/0!</v>
      </c>
      <c r="AF81" s="62" t="e">
        <f>IF(AE81&lt;'ModelParams Lp'!$B$16,-1,IF(AE81&lt;'ModelParams Lp'!$C$16,0,IF(AE81&lt;'ModelParams Lp'!$D$16,1,IF(AE81&lt;'ModelParams Lp'!$E$16,2,IF(AE81&lt;'ModelParams Lp'!$F$16,3,IF(AE81&lt;'ModelParams Lp'!$G$16,4,IF(AE81&lt;'ModelParams Lp'!$H$16,5,6)))))))</f>
        <v>#DIV/0!</v>
      </c>
      <c r="AG81" s="76" t="e">
        <f ca="1">IF($AF81&gt;1,0,OFFSET('ModelParams Lp'!$C$12,0,-'Sound Pressure'!$AF81))</f>
        <v>#DIV/0!</v>
      </c>
      <c r="AH81" s="76" t="e">
        <f ca="1">IF($AF81&gt;2,0,OFFSET('ModelParams Lp'!$D$12,0,-'Sound Pressure'!$AF81))</f>
        <v>#DIV/0!</v>
      </c>
      <c r="AI81" s="76" t="e">
        <f ca="1">IF($AF81&gt;3,0,OFFSET('ModelParams Lp'!$E$12,0,-'Sound Pressure'!$AF81))</f>
        <v>#DIV/0!</v>
      </c>
      <c r="AJ81" s="76" t="e">
        <f ca="1">IF($AF81&gt;4,0,OFFSET('ModelParams Lp'!$F$12,0,-'Sound Pressure'!$AF81))</f>
        <v>#DIV/0!</v>
      </c>
      <c r="AK81" s="76" t="e">
        <f ca="1">IF($AF81&gt;3,0,OFFSET('ModelParams Lp'!$G$12,0,-'Sound Pressure'!$AF81))</f>
        <v>#DIV/0!</v>
      </c>
      <c r="AL81" s="76" t="e">
        <f ca="1">IF($AF81&gt;5,0,OFFSET('ModelParams Lp'!$H$12,0,-'Sound Pressure'!$AF81))</f>
        <v>#DIV/0!</v>
      </c>
      <c r="AM81" s="76" t="e">
        <f ca="1">IF($AF81&gt;6,0,OFFSET('ModelParams Lp'!$I$12,0,-'Sound Pressure'!$AF81))</f>
        <v>#DIV/0!</v>
      </c>
      <c r="AN81" s="76" t="e">
        <f ca="1">IF($AF81&gt;7,0,IF($AF$4&lt;0,3,OFFSET('ModelParams Lp'!$J$12,0,-'Sound Pressure'!$AF81)))</f>
        <v>#DIV/0!</v>
      </c>
      <c r="AO81" s="76" t="e">
        <f t="shared" si="25"/>
        <v>#DIV/0!</v>
      </c>
      <c r="AP81" s="76" t="e">
        <f t="shared" si="25"/>
        <v>#DIV/0!</v>
      </c>
      <c r="AQ81" s="76" t="e">
        <f t="shared" si="25"/>
        <v>#DIV/0!</v>
      </c>
      <c r="AR81" s="76" t="e">
        <f t="shared" si="25"/>
        <v>#DIV/0!</v>
      </c>
      <c r="AS81" s="76" t="e">
        <f t="shared" si="25"/>
        <v>#DIV/0!</v>
      </c>
      <c r="AT81" s="76" t="e">
        <f t="shared" si="25"/>
        <v>#DIV/0!</v>
      </c>
      <c r="AU81" s="76" t="e">
        <f t="shared" si="25"/>
        <v>#DIV/0!</v>
      </c>
      <c r="AV81" s="76" t="e">
        <f t="shared" ref="AP81:AV118" si="47">10*LOG(1+(343.2/(4*PI()*AV$3))^2*(2*PI()/$V81))</f>
        <v>#DIV/0!</v>
      </c>
      <c r="AW81" s="76">
        <f>'ModelParams Lp'!B$22</f>
        <v>4</v>
      </c>
      <c r="AX81" s="76">
        <f>'ModelParams Lp'!C$22</f>
        <v>2</v>
      </c>
      <c r="AY81" s="76">
        <f>'ModelParams Lp'!D$22</f>
        <v>1</v>
      </c>
      <c r="AZ81" s="76">
        <f>'ModelParams Lp'!E$22</f>
        <v>0</v>
      </c>
      <c r="BA81" s="76">
        <f>'ModelParams Lp'!F$22</f>
        <v>0</v>
      </c>
      <c r="BB81" s="76">
        <f>'ModelParams Lp'!G$22</f>
        <v>0</v>
      </c>
      <c r="BC81" s="76">
        <f>'ModelParams Lp'!H$22</f>
        <v>0</v>
      </c>
      <c r="BD81" s="76">
        <f>'ModelParams Lp'!I$22</f>
        <v>0</v>
      </c>
      <c r="BE81" s="76" t="e">
        <f>-10*LOG(2/(4*PI()*2^2)+4/(0.163*(Calcul!$J86*Calcul!$K86)/VLOOKUP(Calcul!$H86,'ModelParams Lp'!$E$37:$F$39,2,0)))</f>
        <v>#N/A</v>
      </c>
      <c r="BF81" s="76" t="e">
        <f>-10*LOG(2/(4*PI()*2^2)+4/(0.163*(Calcul!$J86*Calcul!$K86)/VLOOKUP(Calcul!$H86,'ModelParams Lp'!$E$37:$F$39,2,0)))</f>
        <v>#N/A</v>
      </c>
      <c r="BG81" s="76" t="e">
        <f>-10*LOG(2/(4*PI()*2^2)+4/(0.163*(Calcul!$J86*Calcul!$K86)/VLOOKUP(Calcul!$H86,'ModelParams Lp'!$E$37:$F$39,2,0)))</f>
        <v>#N/A</v>
      </c>
      <c r="BH81" s="76" t="e">
        <f>-10*LOG(2/(4*PI()*2^2)+4/(0.163*(Calcul!$J86*Calcul!$K86)/VLOOKUP(Calcul!$H86,'ModelParams Lp'!$E$37:$F$39,2,0)))</f>
        <v>#N/A</v>
      </c>
      <c r="BI81" s="76" t="e">
        <f>-10*LOG(2/(4*PI()*2^2)+4/(0.163*(Calcul!$J86*Calcul!$K86)/VLOOKUP(Calcul!$H86,'ModelParams Lp'!$E$37:$F$39,2,0)))</f>
        <v>#N/A</v>
      </c>
      <c r="BJ81" s="76" t="e">
        <f>-10*LOG(2/(4*PI()*2^2)+4/(0.163*(Calcul!$J86*Calcul!$K86)/VLOOKUP(Calcul!$H86,'ModelParams Lp'!$E$37:$F$39,2,0)))</f>
        <v>#N/A</v>
      </c>
      <c r="BK81" s="76" t="e">
        <f>-10*LOG(2/(4*PI()*2^2)+4/(0.163*(Calcul!$J86*Calcul!$K86)/VLOOKUP(Calcul!$H86,'ModelParams Lp'!$E$37:$F$39,2,0)))</f>
        <v>#N/A</v>
      </c>
      <c r="BL81" s="76" t="e">
        <f>-10*LOG(2/(4*PI()*2^2)+4/(0.163*(Calcul!$J86*Calcul!$K86)/VLOOKUP(Calcul!$H86,'ModelParams Lp'!$E$37:$F$39,2,0)))</f>
        <v>#N/A</v>
      </c>
      <c r="BM81" s="76" t="e">
        <f>VLOOKUP(Calcul!$I86,'ModelParams Lp'!$D$28:$O$32,5,0)+BE81</f>
        <v>#N/A</v>
      </c>
      <c r="BN81" s="76" t="e">
        <f>VLOOKUP(Calcul!$I86,'ModelParams Lp'!$D$28:$O$32,6,0)+BF81</f>
        <v>#N/A</v>
      </c>
      <c r="BO81" s="76" t="e">
        <f>VLOOKUP(Calcul!$I86,'ModelParams Lp'!$D$28:$O$32,7,0)+BG81</f>
        <v>#N/A</v>
      </c>
      <c r="BP81" s="76" t="e">
        <f>VLOOKUP(Calcul!$I86,'ModelParams Lp'!$D$28:$O$32,8,0)+BH81</f>
        <v>#N/A</v>
      </c>
      <c r="BQ81" s="76" t="e">
        <f>VLOOKUP(Calcul!$I86,'ModelParams Lp'!$D$28:$O$32,9,0)+BI81</f>
        <v>#N/A</v>
      </c>
      <c r="BR81" s="76" t="e">
        <f>VLOOKUP(Calcul!$I86,'ModelParams Lp'!$D$28:$O$32,10,0)+BJ81</f>
        <v>#N/A</v>
      </c>
      <c r="BS81" s="76" t="e">
        <f>VLOOKUP(Calcul!$I86,'ModelParams Lp'!$D$28:$O$32,11,0)+BK81</f>
        <v>#N/A</v>
      </c>
      <c r="BT81" s="76" t="e">
        <f>VLOOKUP(Calcul!$I86,'ModelParams Lp'!$D$28:$O$32,12,0)+BL81</f>
        <v>#N/A</v>
      </c>
      <c r="BU81" s="75" t="e">
        <f t="shared" ca="1" si="29"/>
        <v>#DIV/0!</v>
      </c>
      <c r="BV81" s="75" t="e">
        <f t="shared" ca="1" si="30"/>
        <v>#DIV/0!</v>
      </c>
      <c r="BW81" s="75" t="e">
        <f t="shared" ca="1" si="31"/>
        <v>#DIV/0!</v>
      </c>
      <c r="BX81" s="75" t="e">
        <f t="shared" ca="1" si="32"/>
        <v>#DIV/0!</v>
      </c>
      <c r="BY81" s="75" t="e">
        <f t="shared" ca="1" si="33"/>
        <v>#DIV/0!</v>
      </c>
      <c r="BZ81" s="75" t="e">
        <f t="shared" ca="1" si="34"/>
        <v>#DIV/0!</v>
      </c>
      <c r="CA81" s="75" t="e">
        <f t="shared" ca="1" si="35"/>
        <v>#DIV/0!</v>
      </c>
      <c r="CB81" s="75" t="e">
        <f t="shared" ca="1" si="36"/>
        <v>#DIV/0!</v>
      </c>
      <c r="CC81" s="26" t="e">
        <f ca="1">10*LOG10(IF(BU81="",0,POWER(10,((BU81+'ModelParams Lw'!$O$4)/10))) +IF(BV81="",0,POWER(10,((BV81+'ModelParams Lw'!$P$4)/10))) +IF(BW81="",0,POWER(10,((BW81+'ModelParams Lw'!$Q$4)/10))) +IF(BX81="",0,POWER(10,((BX81+'ModelParams Lw'!$R$4)/10))) +IF(BY81="",0,POWER(10,((BY81+'ModelParams Lw'!$S$4)/10))) +IF(BZ81="",0,POWER(10,((BZ81+'ModelParams Lw'!$T$4)/10))) +IF(CA81="",0,POWER(10,((CA81+'ModelParams Lw'!$U$4)/10)))+IF(CB81="",0,POWER(10,((CB81+'ModelParams Lw'!$V$4)/10))))</f>
        <v>#DIV/0!</v>
      </c>
      <c r="CD81" s="26" t="e">
        <f t="shared" ca="1" si="37"/>
        <v>#DIV/0!</v>
      </c>
      <c r="CE81" s="26" t="e">
        <f ca="1">(BU81-'ModelParams Lw'!O$10)/'ModelParams Lw'!O$11</f>
        <v>#DIV/0!</v>
      </c>
      <c r="CF81" s="26" t="e">
        <f ca="1">(BV81-'ModelParams Lw'!P$10)/'ModelParams Lw'!P$11</f>
        <v>#DIV/0!</v>
      </c>
      <c r="CG81" s="26" t="e">
        <f ca="1">(BW81-'ModelParams Lw'!Q$10)/'ModelParams Lw'!Q$11</f>
        <v>#DIV/0!</v>
      </c>
      <c r="CH81" s="26" t="e">
        <f ca="1">(BX81-'ModelParams Lw'!R$10)/'ModelParams Lw'!R$11</f>
        <v>#DIV/0!</v>
      </c>
      <c r="CI81" s="26" t="e">
        <f ca="1">(BY81-'ModelParams Lw'!S$10)/'ModelParams Lw'!S$11</f>
        <v>#DIV/0!</v>
      </c>
      <c r="CJ81" s="26" t="e">
        <f ca="1">(BZ81-'ModelParams Lw'!T$10)/'ModelParams Lw'!T$11</f>
        <v>#DIV/0!</v>
      </c>
      <c r="CK81" s="26" t="e">
        <f ca="1">(CA81-'ModelParams Lw'!U$10)/'ModelParams Lw'!U$11</f>
        <v>#DIV/0!</v>
      </c>
      <c r="CL81" s="26" t="e">
        <f ca="1">(CB81-'ModelParams Lw'!V$10)/'ModelParams Lw'!V$11</f>
        <v>#DIV/0!</v>
      </c>
      <c r="CM81" s="75" t="e">
        <f t="shared" si="38"/>
        <v>#DIV/0!</v>
      </c>
      <c r="CN81" s="75" t="e">
        <f t="shared" si="39"/>
        <v>#DIV/0!</v>
      </c>
      <c r="CO81" s="75" t="e">
        <f t="shared" si="40"/>
        <v>#DIV/0!</v>
      </c>
      <c r="CP81" s="75" t="e">
        <f t="shared" si="41"/>
        <v>#DIV/0!</v>
      </c>
      <c r="CQ81" s="75" t="e">
        <f t="shared" si="42"/>
        <v>#DIV/0!</v>
      </c>
      <c r="CR81" s="75" t="e">
        <f t="shared" si="43"/>
        <v>#DIV/0!</v>
      </c>
      <c r="CS81" s="75" t="e">
        <f t="shared" si="44"/>
        <v>#DIV/0!</v>
      </c>
      <c r="CT81" s="75" t="e">
        <f t="shared" si="45"/>
        <v>#DIV/0!</v>
      </c>
      <c r="CU81" s="26" t="e">
        <f>10*LOG10(IF(CM81="",0,POWER(10,((CM81+'ModelParams Lw'!$O$4)/10))) +IF(CN81="",0,POWER(10,((CN81+'ModelParams Lw'!$P$4)/10))) +IF(CO81="",0,POWER(10,((CO81+'ModelParams Lw'!$Q$4)/10))) +IF(CP81="",0,POWER(10,((CP81+'ModelParams Lw'!$R$4)/10))) +IF(CQ81="",0,POWER(10,((CQ81+'ModelParams Lw'!$S$4)/10))) +IF(CR81="",0,POWER(10,((CR81+'ModelParams Lw'!$T$4)/10))) +IF(CS81="",0,POWER(10,((CS81+'ModelParams Lw'!$U$4)/10)))+IF(CT81="",0,POWER(10,((CT81+'ModelParams Lw'!$V$4)/10))))</f>
        <v>#DIV/0!</v>
      </c>
      <c r="CV81" s="26" t="e">
        <f t="shared" si="46"/>
        <v>#DIV/0!</v>
      </c>
      <c r="CW81" s="26" t="e">
        <f>(CM81-'ModelParams Lw'!O$10)/'ModelParams Lw'!O$11</f>
        <v>#DIV/0!</v>
      </c>
      <c r="CX81" s="26" t="e">
        <f>(CN81-'ModelParams Lw'!P$10)/'ModelParams Lw'!P$11</f>
        <v>#DIV/0!</v>
      </c>
      <c r="CY81" s="26" t="e">
        <f>(CO81-'ModelParams Lw'!Q$10)/'ModelParams Lw'!Q$11</f>
        <v>#DIV/0!</v>
      </c>
      <c r="CZ81" s="26" t="e">
        <f>(CP81-'ModelParams Lw'!R$10)/'ModelParams Lw'!R$11</f>
        <v>#DIV/0!</v>
      </c>
      <c r="DA81" s="26" t="e">
        <f>(CQ81-'ModelParams Lw'!S$10)/'ModelParams Lw'!S$11</f>
        <v>#DIV/0!</v>
      </c>
      <c r="DB81" s="26" t="e">
        <f>(CR81-'ModelParams Lw'!T$10)/'ModelParams Lw'!T$11</f>
        <v>#DIV/0!</v>
      </c>
      <c r="DC81" s="26" t="e">
        <f>(CS81-'ModelParams Lw'!U$10)/'ModelParams Lw'!U$11</f>
        <v>#DIV/0!</v>
      </c>
      <c r="DD81" s="26" t="e">
        <f>(CT81-'ModelParams Lw'!V$10)/'ModelParams Lw'!V$11</f>
        <v>#DIV/0!</v>
      </c>
    </row>
    <row r="82" spans="1:108" x14ac:dyDescent="0.25">
      <c r="A82" s="13">
        <f>'Sound Power'!B82</f>
        <v>0</v>
      </c>
      <c r="B82" s="13">
        <f>'Sound Power'!D82</f>
        <v>0</v>
      </c>
      <c r="C82" s="13">
        <f>'Sound Power'!E82</f>
        <v>0</v>
      </c>
      <c r="D82" s="13">
        <f>'Sound Power'!F82</f>
        <v>0</v>
      </c>
      <c r="E82" s="76" t="e">
        <f>IF(Calcul!$F84="SA",'Sound Power'!AZ82,'Sound Power'!O82)</f>
        <v>#DIV/0!</v>
      </c>
      <c r="F82" s="76" t="e">
        <f>IF(Calcul!$F84="SA",'Sound Power'!BA82,'Sound Power'!P82)</f>
        <v>#DIV/0!</v>
      </c>
      <c r="G82" s="76" t="e">
        <f>IF(Calcul!$F84="SA",'Sound Power'!BB82,'Sound Power'!Q82)</f>
        <v>#DIV/0!</v>
      </c>
      <c r="H82" s="76" t="e">
        <f>IF(Calcul!$F84="SA",'Sound Power'!BC82,'Sound Power'!R82)</f>
        <v>#DIV/0!</v>
      </c>
      <c r="I82" s="76" t="e">
        <f>IF(Calcul!$F84="SA",'Sound Power'!BD82,'Sound Power'!S82)</f>
        <v>#DIV/0!</v>
      </c>
      <c r="J82" s="76" t="e">
        <f>IF(Calcul!$F84="SA",'Sound Power'!BE82,'Sound Power'!T82)</f>
        <v>#DIV/0!</v>
      </c>
      <c r="K82" s="76" t="e">
        <f>IF(Calcul!$F84="SA",'Sound Power'!BF82,'Sound Power'!U82)</f>
        <v>#DIV/0!</v>
      </c>
      <c r="L82" s="76" t="e">
        <f>IF(Calcul!$F84="SA",'Sound Power'!BG82,'Sound Power'!V82)</f>
        <v>#DIV/0!</v>
      </c>
      <c r="M82" s="76" t="e">
        <f>'Sound Power'!CI82</f>
        <v>#DIV/0!</v>
      </c>
      <c r="N82" s="76" t="e">
        <f>'Sound Power'!CJ82</f>
        <v>#DIV/0!</v>
      </c>
      <c r="O82" s="76" t="e">
        <f>'Sound Power'!CK82</f>
        <v>#DIV/0!</v>
      </c>
      <c r="P82" s="76" t="e">
        <f>'Sound Power'!CL82</f>
        <v>#DIV/0!</v>
      </c>
      <c r="Q82" s="76" t="e">
        <f>'Sound Power'!CM82</f>
        <v>#DIV/0!</v>
      </c>
      <c r="R82" s="76" t="e">
        <f>'Sound Power'!CN82</f>
        <v>#DIV/0!</v>
      </c>
      <c r="S82" s="76" t="e">
        <f>'Sound Power'!CO82</f>
        <v>#DIV/0!</v>
      </c>
      <c r="T82" s="76" t="e">
        <f>'Sound Power'!CP82</f>
        <v>#DIV/0!</v>
      </c>
      <c r="U82" s="73">
        <f t="shared" si="26"/>
        <v>0</v>
      </c>
      <c r="V82" s="73">
        <f t="shared" si="27"/>
        <v>0</v>
      </c>
      <c r="W82" s="76" t="e">
        <f>('ModelParams Lp'!B$4*10^'ModelParams Lp'!B$5*($U82/$V82)^'ModelParams Lp'!B$6)*3</f>
        <v>#DIV/0!</v>
      </c>
      <c r="X82" s="76" t="e">
        <f>('ModelParams Lp'!C$4*10^'ModelParams Lp'!C$5*($U82/$V82)^'ModelParams Lp'!C$6)*3</f>
        <v>#DIV/0!</v>
      </c>
      <c r="Y82" s="76" t="e">
        <f>('ModelParams Lp'!D$4*10^'ModelParams Lp'!D$5*($U82/$V82)^'ModelParams Lp'!D$6)*3</f>
        <v>#DIV/0!</v>
      </c>
      <c r="Z82" s="76" t="e">
        <f>('ModelParams Lp'!E$4*10^'ModelParams Lp'!E$5*($U82/$V82)^'ModelParams Lp'!E$6)*3</f>
        <v>#DIV/0!</v>
      </c>
      <c r="AA82" s="76" t="e">
        <f>('ModelParams Lp'!F$4*10^'ModelParams Lp'!F$5*($U82/$V82)^'ModelParams Lp'!F$6)*3</f>
        <v>#DIV/0!</v>
      </c>
      <c r="AB82" s="76" t="e">
        <f>('ModelParams Lp'!G$4*10^'ModelParams Lp'!G$5*($U82/$V82)^'ModelParams Lp'!G$6)*3</f>
        <v>#DIV/0!</v>
      </c>
      <c r="AC82" s="76" t="e">
        <f>('ModelParams Lp'!H$4*10^'ModelParams Lp'!H$5*($U82/$V82)^'ModelParams Lp'!H$6)*3</f>
        <v>#DIV/0!</v>
      </c>
      <c r="AD82" s="76" t="e">
        <f>('ModelParams Lp'!I$4*10^'ModelParams Lp'!I$5*($U82/$V82)^'ModelParams Lp'!I$6)*3</f>
        <v>#DIV/0!</v>
      </c>
      <c r="AE82" s="62" t="e">
        <f t="shared" si="28"/>
        <v>#DIV/0!</v>
      </c>
      <c r="AF82" s="62" t="e">
        <f>IF(AE82&lt;'ModelParams Lp'!$B$16,-1,IF(AE82&lt;'ModelParams Lp'!$C$16,0,IF(AE82&lt;'ModelParams Lp'!$D$16,1,IF(AE82&lt;'ModelParams Lp'!$E$16,2,IF(AE82&lt;'ModelParams Lp'!$F$16,3,IF(AE82&lt;'ModelParams Lp'!$G$16,4,IF(AE82&lt;'ModelParams Lp'!$H$16,5,6)))))))</f>
        <v>#DIV/0!</v>
      </c>
      <c r="AG82" s="76" t="e">
        <f ca="1">IF($AF82&gt;1,0,OFFSET('ModelParams Lp'!$C$12,0,-'Sound Pressure'!$AF82))</f>
        <v>#DIV/0!</v>
      </c>
      <c r="AH82" s="76" t="e">
        <f ca="1">IF($AF82&gt;2,0,OFFSET('ModelParams Lp'!$D$12,0,-'Sound Pressure'!$AF82))</f>
        <v>#DIV/0!</v>
      </c>
      <c r="AI82" s="76" t="e">
        <f ca="1">IF($AF82&gt;3,0,OFFSET('ModelParams Lp'!$E$12,0,-'Sound Pressure'!$AF82))</f>
        <v>#DIV/0!</v>
      </c>
      <c r="AJ82" s="76" t="e">
        <f ca="1">IF($AF82&gt;4,0,OFFSET('ModelParams Lp'!$F$12,0,-'Sound Pressure'!$AF82))</f>
        <v>#DIV/0!</v>
      </c>
      <c r="AK82" s="76" t="e">
        <f ca="1">IF($AF82&gt;3,0,OFFSET('ModelParams Lp'!$G$12,0,-'Sound Pressure'!$AF82))</f>
        <v>#DIV/0!</v>
      </c>
      <c r="AL82" s="76" t="e">
        <f ca="1">IF($AF82&gt;5,0,OFFSET('ModelParams Lp'!$H$12,0,-'Sound Pressure'!$AF82))</f>
        <v>#DIV/0!</v>
      </c>
      <c r="AM82" s="76" t="e">
        <f ca="1">IF($AF82&gt;6,0,OFFSET('ModelParams Lp'!$I$12,0,-'Sound Pressure'!$AF82))</f>
        <v>#DIV/0!</v>
      </c>
      <c r="AN82" s="76" t="e">
        <f ca="1">IF($AF82&gt;7,0,IF($AF$4&lt;0,3,OFFSET('ModelParams Lp'!$J$12,0,-'Sound Pressure'!$AF82)))</f>
        <v>#DIV/0!</v>
      </c>
      <c r="AO82" s="76" t="e">
        <f t="shared" ref="AO82:AO145" si="48">10*LOG(1+(343.2/(4*PI()*AO$3))^2*(2*PI()/$V82))</f>
        <v>#DIV/0!</v>
      </c>
      <c r="AP82" s="76" t="e">
        <f t="shared" si="47"/>
        <v>#DIV/0!</v>
      </c>
      <c r="AQ82" s="76" t="e">
        <f t="shared" si="47"/>
        <v>#DIV/0!</v>
      </c>
      <c r="AR82" s="76" t="e">
        <f t="shared" si="47"/>
        <v>#DIV/0!</v>
      </c>
      <c r="AS82" s="76" t="e">
        <f t="shared" si="47"/>
        <v>#DIV/0!</v>
      </c>
      <c r="AT82" s="76" t="e">
        <f t="shared" si="47"/>
        <v>#DIV/0!</v>
      </c>
      <c r="AU82" s="76" t="e">
        <f t="shared" si="47"/>
        <v>#DIV/0!</v>
      </c>
      <c r="AV82" s="76" t="e">
        <f t="shared" si="47"/>
        <v>#DIV/0!</v>
      </c>
      <c r="AW82" s="76">
        <f>'ModelParams Lp'!B$22</f>
        <v>4</v>
      </c>
      <c r="AX82" s="76">
        <f>'ModelParams Lp'!C$22</f>
        <v>2</v>
      </c>
      <c r="AY82" s="76">
        <f>'ModelParams Lp'!D$22</f>
        <v>1</v>
      </c>
      <c r="AZ82" s="76">
        <f>'ModelParams Lp'!E$22</f>
        <v>0</v>
      </c>
      <c r="BA82" s="76">
        <f>'ModelParams Lp'!F$22</f>
        <v>0</v>
      </c>
      <c r="BB82" s="76">
        <f>'ModelParams Lp'!G$22</f>
        <v>0</v>
      </c>
      <c r="BC82" s="76">
        <f>'ModelParams Lp'!H$22</f>
        <v>0</v>
      </c>
      <c r="BD82" s="76">
        <f>'ModelParams Lp'!I$22</f>
        <v>0</v>
      </c>
      <c r="BE82" s="76" t="e">
        <f>-10*LOG(2/(4*PI()*2^2)+4/(0.163*(Calcul!$J87*Calcul!$K87)/VLOOKUP(Calcul!$H87,'ModelParams Lp'!$E$37:$F$39,2,0)))</f>
        <v>#N/A</v>
      </c>
      <c r="BF82" s="76" t="e">
        <f>-10*LOG(2/(4*PI()*2^2)+4/(0.163*(Calcul!$J87*Calcul!$K87)/VLOOKUP(Calcul!$H87,'ModelParams Lp'!$E$37:$F$39,2,0)))</f>
        <v>#N/A</v>
      </c>
      <c r="BG82" s="76" t="e">
        <f>-10*LOG(2/(4*PI()*2^2)+4/(0.163*(Calcul!$J87*Calcul!$K87)/VLOOKUP(Calcul!$H87,'ModelParams Lp'!$E$37:$F$39,2,0)))</f>
        <v>#N/A</v>
      </c>
      <c r="BH82" s="76" t="e">
        <f>-10*LOG(2/(4*PI()*2^2)+4/(0.163*(Calcul!$J87*Calcul!$K87)/VLOOKUP(Calcul!$H87,'ModelParams Lp'!$E$37:$F$39,2,0)))</f>
        <v>#N/A</v>
      </c>
      <c r="BI82" s="76" t="e">
        <f>-10*LOG(2/(4*PI()*2^2)+4/(0.163*(Calcul!$J87*Calcul!$K87)/VLOOKUP(Calcul!$H87,'ModelParams Lp'!$E$37:$F$39,2,0)))</f>
        <v>#N/A</v>
      </c>
      <c r="BJ82" s="76" t="e">
        <f>-10*LOG(2/(4*PI()*2^2)+4/(0.163*(Calcul!$J87*Calcul!$K87)/VLOOKUP(Calcul!$H87,'ModelParams Lp'!$E$37:$F$39,2,0)))</f>
        <v>#N/A</v>
      </c>
      <c r="BK82" s="76" t="e">
        <f>-10*LOG(2/(4*PI()*2^2)+4/(0.163*(Calcul!$J87*Calcul!$K87)/VLOOKUP(Calcul!$H87,'ModelParams Lp'!$E$37:$F$39,2,0)))</f>
        <v>#N/A</v>
      </c>
      <c r="BL82" s="76" t="e">
        <f>-10*LOG(2/(4*PI()*2^2)+4/(0.163*(Calcul!$J87*Calcul!$K87)/VLOOKUP(Calcul!$H87,'ModelParams Lp'!$E$37:$F$39,2,0)))</f>
        <v>#N/A</v>
      </c>
      <c r="BM82" s="76" t="e">
        <f>VLOOKUP(Calcul!$I87,'ModelParams Lp'!$D$28:$O$32,5,0)+BE82</f>
        <v>#N/A</v>
      </c>
      <c r="BN82" s="76" t="e">
        <f>VLOOKUP(Calcul!$I87,'ModelParams Lp'!$D$28:$O$32,6,0)+BF82</f>
        <v>#N/A</v>
      </c>
      <c r="BO82" s="76" t="e">
        <f>VLOOKUP(Calcul!$I87,'ModelParams Lp'!$D$28:$O$32,7,0)+BG82</f>
        <v>#N/A</v>
      </c>
      <c r="BP82" s="76" t="e">
        <f>VLOOKUP(Calcul!$I87,'ModelParams Lp'!$D$28:$O$32,8,0)+BH82</f>
        <v>#N/A</v>
      </c>
      <c r="BQ82" s="76" t="e">
        <f>VLOOKUP(Calcul!$I87,'ModelParams Lp'!$D$28:$O$32,9,0)+BI82</f>
        <v>#N/A</v>
      </c>
      <c r="BR82" s="76" t="e">
        <f>VLOOKUP(Calcul!$I87,'ModelParams Lp'!$D$28:$O$32,10,0)+BJ82</f>
        <v>#N/A</v>
      </c>
      <c r="BS82" s="76" t="e">
        <f>VLOOKUP(Calcul!$I87,'ModelParams Lp'!$D$28:$O$32,11,0)+BK82</f>
        <v>#N/A</v>
      </c>
      <c r="BT82" s="76" t="e">
        <f>VLOOKUP(Calcul!$I87,'ModelParams Lp'!$D$28:$O$32,12,0)+BL82</f>
        <v>#N/A</v>
      </c>
      <c r="BU82" s="75" t="e">
        <f t="shared" ca="1" si="29"/>
        <v>#DIV/0!</v>
      </c>
      <c r="BV82" s="75" t="e">
        <f t="shared" ca="1" si="30"/>
        <v>#DIV/0!</v>
      </c>
      <c r="BW82" s="75" t="e">
        <f t="shared" ca="1" si="31"/>
        <v>#DIV/0!</v>
      </c>
      <c r="BX82" s="75" t="e">
        <f t="shared" ca="1" si="32"/>
        <v>#DIV/0!</v>
      </c>
      <c r="BY82" s="75" t="e">
        <f t="shared" ca="1" si="33"/>
        <v>#DIV/0!</v>
      </c>
      <c r="BZ82" s="75" t="e">
        <f t="shared" ca="1" si="34"/>
        <v>#DIV/0!</v>
      </c>
      <c r="CA82" s="75" t="e">
        <f t="shared" ca="1" si="35"/>
        <v>#DIV/0!</v>
      </c>
      <c r="CB82" s="75" t="e">
        <f t="shared" ca="1" si="36"/>
        <v>#DIV/0!</v>
      </c>
      <c r="CC82" s="26" t="e">
        <f ca="1">10*LOG10(IF(BU82="",0,POWER(10,((BU82+'ModelParams Lw'!$O$4)/10))) +IF(BV82="",0,POWER(10,((BV82+'ModelParams Lw'!$P$4)/10))) +IF(BW82="",0,POWER(10,((BW82+'ModelParams Lw'!$Q$4)/10))) +IF(BX82="",0,POWER(10,((BX82+'ModelParams Lw'!$R$4)/10))) +IF(BY82="",0,POWER(10,((BY82+'ModelParams Lw'!$S$4)/10))) +IF(BZ82="",0,POWER(10,((BZ82+'ModelParams Lw'!$T$4)/10))) +IF(CA82="",0,POWER(10,((CA82+'ModelParams Lw'!$U$4)/10)))+IF(CB82="",0,POWER(10,((CB82+'ModelParams Lw'!$V$4)/10))))</f>
        <v>#DIV/0!</v>
      </c>
      <c r="CD82" s="26" t="e">
        <f t="shared" ca="1" si="37"/>
        <v>#DIV/0!</v>
      </c>
      <c r="CE82" s="26" t="e">
        <f ca="1">(BU82-'ModelParams Lw'!O$10)/'ModelParams Lw'!O$11</f>
        <v>#DIV/0!</v>
      </c>
      <c r="CF82" s="26" t="e">
        <f ca="1">(BV82-'ModelParams Lw'!P$10)/'ModelParams Lw'!P$11</f>
        <v>#DIV/0!</v>
      </c>
      <c r="CG82" s="26" t="e">
        <f ca="1">(BW82-'ModelParams Lw'!Q$10)/'ModelParams Lw'!Q$11</f>
        <v>#DIV/0!</v>
      </c>
      <c r="CH82" s="26" t="e">
        <f ca="1">(BX82-'ModelParams Lw'!R$10)/'ModelParams Lw'!R$11</f>
        <v>#DIV/0!</v>
      </c>
      <c r="CI82" s="26" t="e">
        <f ca="1">(BY82-'ModelParams Lw'!S$10)/'ModelParams Lw'!S$11</f>
        <v>#DIV/0!</v>
      </c>
      <c r="CJ82" s="26" t="e">
        <f ca="1">(BZ82-'ModelParams Lw'!T$10)/'ModelParams Lw'!T$11</f>
        <v>#DIV/0!</v>
      </c>
      <c r="CK82" s="26" t="e">
        <f ca="1">(CA82-'ModelParams Lw'!U$10)/'ModelParams Lw'!U$11</f>
        <v>#DIV/0!</v>
      </c>
      <c r="CL82" s="26" t="e">
        <f ca="1">(CB82-'ModelParams Lw'!V$10)/'ModelParams Lw'!V$11</f>
        <v>#DIV/0!</v>
      </c>
      <c r="CM82" s="75" t="e">
        <f t="shared" si="38"/>
        <v>#DIV/0!</v>
      </c>
      <c r="CN82" s="75" t="e">
        <f t="shared" si="39"/>
        <v>#DIV/0!</v>
      </c>
      <c r="CO82" s="75" t="e">
        <f t="shared" si="40"/>
        <v>#DIV/0!</v>
      </c>
      <c r="CP82" s="75" t="e">
        <f t="shared" si="41"/>
        <v>#DIV/0!</v>
      </c>
      <c r="CQ82" s="75" t="e">
        <f t="shared" si="42"/>
        <v>#DIV/0!</v>
      </c>
      <c r="CR82" s="75" t="e">
        <f t="shared" si="43"/>
        <v>#DIV/0!</v>
      </c>
      <c r="CS82" s="75" t="e">
        <f t="shared" si="44"/>
        <v>#DIV/0!</v>
      </c>
      <c r="CT82" s="75" t="e">
        <f t="shared" si="45"/>
        <v>#DIV/0!</v>
      </c>
      <c r="CU82" s="26" t="e">
        <f>10*LOG10(IF(CM82="",0,POWER(10,((CM82+'ModelParams Lw'!$O$4)/10))) +IF(CN82="",0,POWER(10,((CN82+'ModelParams Lw'!$P$4)/10))) +IF(CO82="",0,POWER(10,((CO82+'ModelParams Lw'!$Q$4)/10))) +IF(CP82="",0,POWER(10,((CP82+'ModelParams Lw'!$R$4)/10))) +IF(CQ82="",0,POWER(10,((CQ82+'ModelParams Lw'!$S$4)/10))) +IF(CR82="",0,POWER(10,((CR82+'ModelParams Lw'!$T$4)/10))) +IF(CS82="",0,POWER(10,((CS82+'ModelParams Lw'!$U$4)/10)))+IF(CT82="",0,POWER(10,((CT82+'ModelParams Lw'!$V$4)/10))))</f>
        <v>#DIV/0!</v>
      </c>
      <c r="CV82" s="26" t="e">
        <f t="shared" si="46"/>
        <v>#DIV/0!</v>
      </c>
      <c r="CW82" s="26" t="e">
        <f>(CM82-'ModelParams Lw'!O$10)/'ModelParams Lw'!O$11</f>
        <v>#DIV/0!</v>
      </c>
      <c r="CX82" s="26" t="e">
        <f>(CN82-'ModelParams Lw'!P$10)/'ModelParams Lw'!P$11</f>
        <v>#DIV/0!</v>
      </c>
      <c r="CY82" s="26" t="e">
        <f>(CO82-'ModelParams Lw'!Q$10)/'ModelParams Lw'!Q$11</f>
        <v>#DIV/0!</v>
      </c>
      <c r="CZ82" s="26" t="e">
        <f>(CP82-'ModelParams Lw'!R$10)/'ModelParams Lw'!R$11</f>
        <v>#DIV/0!</v>
      </c>
      <c r="DA82" s="26" t="e">
        <f>(CQ82-'ModelParams Lw'!S$10)/'ModelParams Lw'!S$11</f>
        <v>#DIV/0!</v>
      </c>
      <c r="DB82" s="26" t="e">
        <f>(CR82-'ModelParams Lw'!T$10)/'ModelParams Lw'!T$11</f>
        <v>#DIV/0!</v>
      </c>
      <c r="DC82" s="26" t="e">
        <f>(CS82-'ModelParams Lw'!U$10)/'ModelParams Lw'!U$11</f>
        <v>#DIV/0!</v>
      </c>
      <c r="DD82" s="26" t="e">
        <f>(CT82-'ModelParams Lw'!V$10)/'ModelParams Lw'!V$11</f>
        <v>#DIV/0!</v>
      </c>
    </row>
    <row r="83" spans="1:108" x14ac:dyDescent="0.25">
      <c r="A83" s="13">
        <f>'Sound Power'!B83</f>
        <v>0</v>
      </c>
      <c r="B83" s="13">
        <f>'Sound Power'!D83</f>
        <v>0</v>
      </c>
      <c r="C83" s="13">
        <f>'Sound Power'!E83</f>
        <v>0</v>
      </c>
      <c r="D83" s="13">
        <f>'Sound Power'!F83</f>
        <v>0</v>
      </c>
      <c r="E83" s="76" t="e">
        <f>IF(Calcul!$F85="SA",'Sound Power'!AZ83,'Sound Power'!O83)</f>
        <v>#DIV/0!</v>
      </c>
      <c r="F83" s="76" t="e">
        <f>IF(Calcul!$F85="SA",'Sound Power'!BA83,'Sound Power'!P83)</f>
        <v>#DIV/0!</v>
      </c>
      <c r="G83" s="76" t="e">
        <f>IF(Calcul!$F85="SA",'Sound Power'!BB83,'Sound Power'!Q83)</f>
        <v>#DIV/0!</v>
      </c>
      <c r="H83" s="76" t="e">
        <f>IF(Calcul!$F85="SA",'Sound Power'!BC83,'Sound Power'!R83)</f>
        <v>#DIV/0!</v>
      </c>
      <c r="I83" s="76" t="e">
        <f>IF(Calcul!$F85="SA",'Sound Power'!BD83,'Sound Power'!S83)</f>
        <v>#DIV/0!</v>
      </c>
      <c r="J83" s="76" t="e">
        <f>IF(Calcul!$F85="SA",'Sound Power'!BE83,'Sound Power'!T83)</f>
        <v>#DIV/0!</v>
      </c>
      <c r="K83" s="76" t="e">
        <f>IF(Calcul!$F85="SA",'Sound Power'!BF83,'Sound Power'!U83)</f>
        <v>#DIV/0!</v>
      </c>
      <c r="L83" s="76" t="e">
        <f>IF(Calcul!$F85="SA",'Sound Power'!BG83,'Sound Power'!V83)</f>
        <v>#DIV/0!</v>
      </c>
      <c r="M83" s="76" t="e">
        <f>'Sound Power'!CI83</f>
        <v>#DIV/0!</v>
      </c>
      <c r="N83" s="76" t="e">
        <f>'Sound Power'!CJ83</f>
        <v>#DIV/0!</v>
      </c>
      <c r="O83" s="76" t="e">
        <f>'Sound Power'!CK83</f>
        <v>#DIV/0!</v>
      </c>
      <c r="P83" s="76" t="e">
        <f>'Sound Power'!CL83</f>
        <v>#DIV/0!</v>
      </c>
      <c r="Q83" s="76" t="e">
        <f>'Sound Power'!CM83</f>
        <v>#DIV/0!</v>
      </c>
      <c r="R83" s="76" t="e">
        <f>'Sound Power'!CN83</f>
        <v>#DIV/0!</v>
      </c>
      <c r="S83" s="76" t="e">
        <f>'Sound Power'!CO83</f>
        <v>#DIV/0!</v>
      </c>
      <c r="T83" s="76" t="e">
        <f>'Sound Power'!CP83</f>
        <v>#DIV/0!</v>
      </c>
      <c r="U83" s="73">
        <f t="shared" si="26"/>
        <v>0</v>
      </c>
      <c r="V83" s="73">
        <f t="shared" si="27"/>
        <v>0</v>
      </c>
      <c r="W83" s="76" t="e">
        <f>('ModelParams Lp'!B$4*10^'ModelParams Lp'!B$5*($U83/$V83)^'ModelParams Lp'!B$6)*3</f>
        <v>#DIV/0!</v>
      </c>
      <c r="X83" s="76" t="e">
        <f>('ModelParams Lp'!C$4*10^'ModelParams Lp'!C$5*($U83/$V83)^'ModelParams Lp'!C$6)*3</f>
        <v>#DIV/0!</v>
      </c>
      <c r="Y83" s="76" t="e">
        <f>('ModelParams Lp'!D$4*10^'ModelParams Lp'!D$5*($U83/$V83)^'ModelParams Lp'!D$6)*3</f>
        <v>#DIV/0!</v>
      </c>
      <c r="Z83" s="76" t="e">
        <f>('ModelParams Lp'!E$4*10^'ModelParams Lp'!E$5*($U83/$V83)^'ModelParams Lp'!E$6)*3</f>
        <v>#DIV/0!</v>
      </c>
      <c r="AA83" s="76" t="e">
        <f>('ModelParams Lp'!F$4*10^'ModelParams Lp'!F$5*($U83/$V83)^'ModelParams Lp'!F$6)*3</f>
        <v>#DIV/0!</v>
      </c>
      <c r="AB83" s="76" t="e">
        <f>('ModelParams Lp'!G$4*10^'ModelParams Lp'!G$5*($U83/$V83)^'ModelParams Lp'!G$6)*3</f>
        <v>#DIV/0!</v>
      </c>
      <c r="AC83" s="76" t="e">
        <f>('ModelParams Lp'!H$4*10^'ModelParams Lp'!H$5*($U83/$V83)^'ModelParams Lp'!H$6)*3</f>
        <v>#DIV/0!</v>
      </c>
      <c r="AD83" s="76" t="e">
        <f>('ModelParams Lp'!I$4*10^'ModelParams Lp'!I$5*($U83/$V83)^'ModelParams Lp'!I$6)*3</f>
        <v>#DIV/0!</v>
      </c>
      <c r="AE83" s="62" t="e">
        <f t="shared" si="28"/>
        <v>#DIV/0!</v>
      </c>
      <c r="AF83" s="62" t="e">
        <f>IF(AE83&lt;'ModelParams Lp'!$B$16,-1,IF(AE83&lt;'ModelParams Lp'!$C$16,0,IF(AE83&lt;'ModelParams Lp'!$D$16,1,IF(AE83&lt;'ModelParams Lp'!$E$16,2,IF(AE83&lt;'ModelParams Lp'!$F$16,3,IF(AE83&lt;'ModelParams Lp'!$G$16,4,IF(AE83&lt;'ModelParams Lp'!$H$16,5,6)))))))</f>
        <v>#DIV/0!</v>
      </c>
      <c r="AG83" s="76" t="e">
        <f ca="1">IF($AF83&gt;1,0,OFFSET('ModelParams Lp'!$C$12,0,-'Sound Pressure'!$AF83))</f>
        <v>#DIV/0!</v>
      </c>
      <c r="AH83" s="76" t="e">
        <f ca="1">IF($AF83&gt;2,0,OFFSET('ModelParams Lp'!$D$12,0,-'Sound Pressure'!$AF83))</f>
        <v>#DIV/0!</v>
      </c>
      <c r="AI83" s="76" t="e">
        <f ca="1">IF($AF83&gt;3,0,OFFSET('ModelParams Lp'!$E$12,0,-'Sound Pressure'!$AF83))</f>
        <v>#DIV/0!</v>
      </c>
      <c r="AJ83" s="76" t="e">
        <f ca="1">IF($AF83&gt;4,0,OFFSET('ModelParams Lp'!$F$12,0,-'Sound Pressure'!$AF83))</f>
        <v>#DIV/0!</v>
      </c>
      <c r="AK83" s="76" t="e">
        <f ca="1">IF($AF83&gt;3,0,OFFSET('ModelParams Lp'!$G$12,0,-'Sound Pressure'!$AF83))</f>
        <v>#DIV/0!</v>
      </c>
      <c r="AL83" s="76" t="e">
        <f ca="1">IF($AF83&gt;5,0,OFFSET('ModelParams Lp'!$H$12,0,-'Sound Pressure'!$AF83))</f>
        <v>#DIV/0!</v>
      </c>
      <c r="AM83" s="76" t="e">
        <f ca="1">IF($AF83&gt;6,0,OFFSET('ModelParams Lp'!$I$12,0,-'Sound Pressure'!$AF83))</f>
        <v>#DIV/0!</v>
      </c>
      <c r="AN83" s="76" t="e">
        <f ca="1">IF($AF83&gt;7,0,IF($AF$4&lt;0,3,OFFSET('ModelParams Lp'!$J$12,0,-'Sound Pressure'!$AF83)))</f>
        <v>#DIV/0!</v>
      </c>
      <c r="AO83" s="76" t="e">
        <f t="shared" si="48"/>
        <v>#DIV/0!</v>
      </c>
      <c r="AP83" s="76" t="e">
        <f t="shared" si="47"/>
        <v>#DIV/0!</v>
      </c>
      <c r="AQ83" s="76" t="e">
        <f t="shared" si="47"/>
        <v>#DIV/0!</v>
      </c>
      <c r="AR83" s="76" t="e">
        <f t="shared" si="47"/>
        <v>#DIV/0!</v>
      </c>
      <c r="AS83" s="76" t="e">
        <f t="shared" si="47"/>
        <v>#DIV/0!</v>
      </c>
      <c r="AT83" s="76" t="e">
        <f t="shared" si="47"/>
        <v>#DIV/0!</v>
      </c>
      <c r="AU83" s="76" t="e">
        <f t="shared" si="47"/>
        <v>#DIV/0!</v>
      </c>
      <c r="AV83" s="76" t="e">
        <f t="shared" si="47"/>
        <v>#DIV/0!</v>
      </c>
      <c r="AW83" s="76">
        <f>'ModelParams Lp'!B$22</f>
        <v>4</v>
      </c>
      <c r="AX83" s="76">
        <f>'ModelParams Lp'!C$22</f>
        <v>2</v>
      </c>
      <c r="AY83" s="76">
        <f>'ModelParams Lp'!D$22</f>
        <v>1</v>
      </c>
      <c r="AZ83" s="76">
        <f>'ModelParams Lp'!E$22</f>
        <v>0</v>
      </c>
      <c r="BA83" s="76">
        <f>'ModelParams Lp'!F$22</f>
        <v>0</v>
      </c>
      <c r="BB83" s="76">
        <f>'ModelParams Lp'!G$22</f>
        <v>0</v>
      </c>
      <c r="BC83" s="76">
        <f>'ModelParams Lp'!H$22</f>
        <v>0</v>
      </c>
      <c r="BD83" s="76">
        <f>'ModelParams Lp'!I$22</f>
        <v>0</v>
      </c>
      <c r="BE83" s="76" t="e">
        <f>-10*LOG(2/(4*PI()*2^2)+4/(0.163*(Calcul!$J88*Calcul!$K88)/VLOOKUP(Calcul!$H88,'ModelParams Lp'!$E$37:$F$39,2,0)))</f>
        <v>#N/A</v>
      </c>
      <c r="BF83" s="76" t="e">
        <f>-10*LOG(2/(4*PI()*2^2)+4/(0.163*(Calcul!$J88*Calcul!$K88)/VLOOKUP(Calcul!$H88,'ModelParams Lp'!$E$37:$F$39,2,0)))</f>
        <v>#N/A</v>
      </c>
      <c r="BG83" s="76" t="e">
        <f>-10*LOG(2/(4*PI()*2^2)+4/(0.163*(Calcul!$J88*Calcul!$K88)/VLOOKUP(Calcul!$H88,'ModelParams Lp'!$E$37:$F$39,2,0)))</f>
        <v>#N/A</v>
      </c>
      <c r="BH83" s="76" t="e">
        <f>-10*LOG(2/(4*PI()*2^2)+4/(0.163*(Calcul!$J88*Calcul!$K88)/VLOOKUP(Calcul!$H88,'ModelParams Lp'!$E$37:$F$39,2,0)))</f>
        <v>#N/A</v>
      </c>
      <c r="BI83" s="76" t="e">
        <f>-10*LOG(2/(4*PI()*2^2)+4/(0.163*(Calcul!$J88*Calcul!$K88)/VLOOKUP(Calcul!$H88,'ModelParams Lp'!$E$37:$F$39,2,0)))</f>
        <v>#N/A</v>
      </c>
      <c r="BJ83" s="76" t="e">
        <f>-10*LOG(2/(4*PI()*2^2)+4/(0.163*(Calcul!$J88*Calcul!$K88)/VLOOKUP(Calcul!$H88,'ModelParams Lp'!$E$37:$F$39,2,0)))</f>
        <v>#N/A</v>
      </c>
      <c r="BK83" s="76" t="e">
        <f>-10*LOG(2/(4*PI()*2^2)+4/(0.163*(Calcul!$J88*Calcul!$K88)/VLOOKUP(Calcul!$H88,'ModelParams Lp'!$E$37:$F$39,2,0)))</f>
        <v>#N/A</v>
      </c>
      <c r="BL83" s="76" t="e">
        <f>-10*LOG(2/(4*PI()*2^2)+4/(0.163*(Calcul!$J88*Calcul!$K88)/VLOOKUP(Calcul!$H88,'ModelParams Lp'!$E$37:$F$39,2,0)))</f>
        <v>#N/A</v>
      </c>
      <c r="BM83" s="76" t="e">
        <f>VLOOKUP(Calcul!$I88,'ModelParams Lp'!$D$28:$O$32,5,0)+BE83</f>
        <v>#N/A</v>
      </c>
      <c r="BN83" s="76" t="e">
        <f>VLOOKUP(Calcul!$I88,'ModelParams Lp'!$D$28:$O$32,6,0)+BF83</f>
        <v>#N/A</v>
      </c>
      <c r="BO83" s="76" t="e">
        <f>VLOOKUP(Calcul!$I88,'ModelParams Lp'!$D$28:$O$32,7,0)+BG83</f>
        <v>#N/A</v>
      </c>
      <c r="BP83" s="76" t="e">
        <f>VLOOKUP(Calcul!$I88,'ModelParams Lp'!$D$28:$O$32,8,0)+BH83</f>
        <v>#N/A</v>
      </c>
      <c r="BQ83" s="76" t="e">
        <f>VLOOKUP(Calcul!$I88,'ModelParams Lp'!$D$28:$O$32,9,0)+BI83</f>
        <v>#N/A</v>
      </c>
      <c r="BR83" s="76" t="e">
        <f>VLOOKUP(Calcul!$I88,'ModelParams Lp'!$D$28:$O$32,10,0)+BJ83</f>
        <v>#N/A</v>
      </c>
      <c r="BS83" s="76" t="e">
        <f>VLOOKUP(Calcul!$I88,'ModelParams Lp'!$D$28:$O$32,11,0)+BK83</f>
        <v>#N/A</v>
      </c>
      <c r="BT83" s="76" t="e">
        <f>VLOOKUP(Calcul!$I88,'ModelParams Lp'!$D$28:$O$32,12,0)+BL83</f>
        <v>#N/A</v>
      </c>
      <c r="BU83" s="75" t="e">
        <f t="shared" ca="1" si="29"/>
        <v>#DIV/0!</v>
      </c>
      <c r="BV83" s="75" t="e">
        <f t="shared" ca="1" si="30"/>
        <v>#DIV/0!</v>
      </c>
      <c r="BW83" s="75" t="e">
        <f t="shared" ca="1" si="31"/>
        <v>#DIV/0!</v>
      </c>
      <c r="BX83" s="75" t="e">
        <f t="shared" ca="1" si="32"/>
        <v>#DIV/0!</v>
      </c>
      <c r="BY83" s="75" t="e">
        <f t="shared" ca="1" si="33"/>
        <v>#DIV/0!</v>
      </c>
      <c r="BZ83" s="75" t="e">
        <f t="shared" ca="1" si="34"/>
        <v>#DIV/0!</v>
      </c>
      <c r="CA83" s="75" t="e">
        <f t="shared" ca="1" si="35"/>
        <v>#DIV/0!</v>
      </c>
      <c r="CB83" s="75" t="e">
        <f t="shared" ca="1" si="36"/>
        <v>#DIV/0!</v>
      </c>
      <c r="CC83" s="26" t="e">
        <f ca="1">10*LOG10(IF(BU83="",0,POWER(10,((BU83+'ModelParams Lw'!$O$4)/10))) +IF(BV83="",0,POWER(10,((BV83+'ModelParams Lw'!$P$4)/10))) +IF(BW83="",0,POWER(10,((BW83+'ModelParams Lw'!$Q$4)/10))) +IF(BX83="",0,POWER(10,((BX83+'ModelParams Lw'!$R$4)/10))) +IF(BY83="",0,POWER(10,((BY83+'ModelParams Lw'!$S$4)/10))) +IF(BZ83="",0,POWER(10,((BZ83+'ModelParams Lw'!$T$4)/10))) +IF(CA83="",0,POWER(10,((CA83+'ModelParams Lw'!$U$4)/10)))+IF(CB83="",0,POWER(10,((CB83+'ModelParams Lw'!$V$4)/10))))</f>
        <v>#DIV/0!</v>
      </c>
      <c r="CD83" s="26" t="e">
        <f t="shared" ca="1" si="37"/>
        <v>#DIV/0!</v>
      </c>
      <c r="CE83" s="26" t="e">
        <f ca="1">(BU83-'ModelParams Lw'!O$10)/'ModelParams Lw'!O$11</f>
        <v>#DIV/0!</v>
      </c>
      <c r="CF83" s="26" t="e">
        <f ca="1">(BV83-'ModelParams Lw'!P$10)/'ModelParams Lw'!P$11</f>
        <v>#DIV/0!</v>
      </c>
      <c r="CG83" s="26" t="e">
        <f ca="1">(BW83-'ModelParams Lw'!Q$10)/'ModelParams Lw'!Q$11</f>
        <v>#DIV/0!</v>
      </c>
      <c r="CH83" s="26" t="e">
        <f ca="1">(BX83-'ModelParams Lw'!R$10)/'ModelParams Lw'!R$11</f>
        <v>#DIV/0!</v>
      </c>
      <c r="CI83" s="26" t="e">
        <f ca="1">(BY83-'ModelParams Lw'!S$10)/'ModelParams Lw'!S$11</f>
        <v>#DIV/0!</v>
      </c>
      <c r="CJ83" s="26" t="e">
        <f ca="1">(BZ83-'ModelParams Lw'!T$10)/'ModelParams Lw'!T$11</f>
        <v>#DIV/0!</v>
      </c>
      <c r="CK83" s="26" t="e">
        <f ca="1">(CA83-'ModelParams Lw'!U$10)/'ModelParams Lw'!U$11</f>
        <v>#DIV/0!</v>
      </c>
      <c r="CL83" s="26" t="e">
        <f ca="1">(CB83-'ModelParams Lw'!V$10)/'ModelParams Lw'!V$11</f>
        <v>#DIV/0!</v>
      </c>
      <c r="CM83" s="75" t="e">
        <f t="shared" si="38"/>
        <v>#DIV/0!</v>
      </c>
      <c r="CN83" s="75" t="e">
        <f t="shared" si="39"/>
        <v>#DIV/0!</v>
      </c>
      <c r="CO83" s="75" t="e">
        <f t="shared" si="40"/>
        <v>#DIV/0!</v>
      </c>
      <c r="CP83" s="75" t="e">
        <f t="shared" si="41"/>
        <v>#DIV/0!</v>
      </c>
      <c r="CQ83" s="75" t="e">
        <f t="shared" si="42"/>
        <v>#DIV/0!</v>
      </c>
      <c r="CR83" s="75" t="e">
        <f t="shared" si="43"/>
        <v>#DIV/0!</v>
      </c>
      <c r="CS83" s="75" t="e">
        <f t="shared" si="44"/>
        <v>#DIV/0!</v>
      </c>
      <c r="CT83" s="75" t="e">
        <f t="shared" si="45"/>
        <v>#DIV/0!</v>
      </c>
      <c r="CU83" s="26" t="e">
        <f>10*LOG10(IF(CM83="",0,POWER(10,((CM83+'ModelParams Lw'!$O$4)/10))) +IF(CN83="",0,POWER(10,((CN83+'ModelParams Lw'!$P$4)/10))) +IF(CO83="",0,POWER(10,((CO83+'ModelParams Lw'!$Q$4)/10))) +IF(CP83="",0,POWER(10,((CP83+'ModelParams Lw'!$R$4)/10))) +IF(CQ83="",0,POWER(10,((CQ83+'ModelParams Lw'!$S$4)/10))) +IF(CR83="",0,POWER(10,((CR83+'ModelParams Lw'!$T$4)/10))) +IF(CS83="",0,POWER(10,((CS83+'ModelParams Lw'!$U$4)/10)))+IF(CT83="",0,POWER(10,((CT83+'ModelParams Lw'!$V$4)/10))))</f>
        <v>#DIV/0!</v>
      </c>
      <c r="CV83" s="26" t="e">
        <f t="shared" si="46"/>
        <v>#DIV/0!</v>
      </c>
      <c r="CW83" s="26" t="e">
        <f>(CM83-'ModelParams Lw'!O$10)/'ModelParams Lw'!O$11</f>
        <v>#DIV/0!</v>
      </c>
      <c r="CX83" s="26" t="e">
        <f>(CN83-'ModelParams Lw'!P$10)/'ModelParams Lw'!P$11</f>
        <v>#DIV/0!</v>
      </c>
      <c r="CY83" s="26" t="e">
        <f>(CO83-'ModelParams Lw'!Q$10)/'ModelParams Lw'!Q$11</f>
        <v>#DIV/0!</v>
      </c>
      <c r="CZ83" s="26" t="e">
        <f>(CP83-'ModelParams Lw'!R$10)/'ModelParams Lw'!R$11</f>
        <v>#DIV/0!</v>
      </c>
      <c r="DA83" s="26" t="e">
        <f>(CQ83-'ModelParams Lw'!S$10)/'ModelParams Lw'!S$11</f>
        <v>#DIV/0!</v>
      </c>
      <c r="DB83" s="26" t="e">
        <f>(CR83-'ModelParams Lw'!T$10)/'ModelParams Lw'!T$11</f>
        <v>#DIV/0!</v>
      </c>
      <c r="DC83" s="26" t="e">
        <f>(CS83-'ModelParams Lw'!U$10)/'ModelParams Lw'!U$11</f>
        <v>#DIV/0!</v>
      </c>
      <c r="DD83" s="26" t="e">
        <f>(CT83-'ModelParams Lw'!V$10)/'ModelParams Lw'!V$11</f>
        <v>#DIV/0!</v>
      </c>
    </row>
    <row r="84" spans="1:108" x14ac:dyDescent="0.25">
      <c r="A84" s="13">
        <f>'Sound Power'!B84</f>
        <v>0</v>
      </c>
      <c r="B84" s="13">
        <f>'Sound Power'!D84</f>
        <v>0</v>
      </c>
      <c r="C84" s="13">
        <f>'Sound Power'!E84</f>
        <v>0</v>
      </c>
      <c r="D84" s="13">
        <f>'Sound Power'!F84</f>
        <v>0</v>
      </c>
      <c r="E84" s="76" t="e">
        <f>IF(Calcul!$F86="SA",'Sound Power'!AZ84,'Sound Power'!O84)</f>
        <v>#DIV/0!</v>
      </c>
      <c r="F84" s="76" t="e">
        <f>IF(Calcul!$F86="SA",'Sound Power'!BA84,'Sound Power'!P84)</f>
        <v>#DIV/0!</v>
      </c>
      <c r="G84" s="76" t="e">
        <f>IF(Calcul!$F86="SA",'Sound Power'!BB84,'Sound Power'!Q84)</f>
        <v>#DIV/0!</v>
      </c>
      <c r="H84" s="76" t="e">
        <f>IF(Calcul!$F86="SA",'Sound Power'!BC84,'Sound Power'!R84)</f>
        <v>#DIV/0!</v>
      </c>
      <c r="I84" s="76" t="e">
        <f>IF(Calcul!$F86="SA",'Sound Power'!BD84,'Sound Power'!S84)</f>
        <v>#DIV/0!</v>
      </c>
      <c r="J84" s="76" t="e">
        <f>IF(Calcul!$F86="SA",'Sound Power'!BE84,'Sound Power'!T84)</f>
        <v>#DIV/0!</v>
      </c>
      <c r="K84" s="76" t="e">
        <f>IF(Calcul!$F86="SA",'Sound Power'!BF84,'Sound Power'!U84)</f>
        <v>#DIV/0!</v>
      </c>
      <c r="L84" s="76" t="e">
        <f>IF(Calcul!$F86="SA",'Sound Power'!BG84,'Sound Power'!V84)</f>
        <v>#DIV/0!</v>
      </c>
      <c r="M84" s="76" t="e">
        <f>'Sound Power'!CI84</f>
        <v>#DIV/0!</v>
      </c>
      <c r="N84" s="76" t="e">
        <f>'Sound Power'!CJ84</f>
        <v>#DIV/0!</v>
      </c>
      <c r="O84" s="76" t="e">
        <f>'Sound Power'!CK84</f>
        <v>#DIV/0!</v>
      </c>
      <c r="P84" s="76" t="e">
        <f>'Sound Power'!CL84</f>
        <v>#DIV/0!</v>
      </c>
      <c r="Q84" s="76" t="e">
        <f>'Sound Power'!CM84</f>
        <v>#DIV/0!</v>
      </c>
      <c r="R84" s="76" t="e">
        <f>'Sound Power'!CN84</f>
        <v>#DIV/0!</v>
      </c>
      <c r="S84" s="76" t="e">
        <f>'Sound Power'!CO84</f>
        <v>#DIV/0!</v>
      </c>
      <c r="T84" s="76" t="e">
        <f>'Sound Power'!CP84</f>
        <v>#DIV/0!</v>
      </c>
      <c r="U84" s="73">
        <f t="shared" si="26"/>
        <v>0</v>
      </c>
      <c r="V84" s="73">
        <f t="shared" si="27"/>
        <v>0</v>
      </c>
      <c r="W84" s="76" t="e">
        <f>('ModelParams Lp'!B$4*10^'ModelParams Lp'!B$5*($U84/$V84)^'ModelParams Lp'!B$6)*3</f>
        <v>#DIV/0!</v>
      </c>
      <c r="X84" s="76" t="e">
        <f>('ModelParams Lp'!C$4*10^'ModelParams Lp'!C$5*($U84/$V84)^'ModelParams Lp'!C$6)*3</f>
        <v>#DIV/0!</v>
      </c>
      <c r="Y84" s="76" t="e">
        <f>('ModelParams Lp'!D$4*10^'ModelParams Lp'!D$5*($U84/$V84)^'ModelParams Lp'!D$6)*3</f>
        <v>#DIV/0!</v>
      </c>
      <c r="Z84" s="76" t="e">
        <f>('ModelParams Lp'!E$4*10^'ModelParams Lp'!E$5*($U84/$V84)^'ModelParams Lp'!E$6)*3</f>
        <v>#DIV/0!</v>
      </c>
      <c r="AA84" s="76" t="e">
        <f>('ModelParams Lp'!F$4*10^'ModelParams Lp'!F$5*($U84/$V84)^'ModelParams Lp'!F$6)*3</f>
        <v>#DIV/0!</v>
      </c>
      <c r="AB84" s="76" t="e">
        <f>('ModelParams Lp'!G$4*10^'ModelParams Lp'!G$5*($U84/$V84)^'ModelParams Lp'!G$6)*3</f>
        <v>#DIV/0!</v>
      </c>
      <c r="AC84" s="76" t="e">
        <f>('ModelParams Lp'!H$4*10^'ModelParams Lp'!H$5*($U84/$V84)^'ModelParams Lp'!H$6)*3</f>
        <v>#DIV/0!</v>
      </c>
      <c r="AD84" s="76" t="e">
        <f>('ModelParams Lp'!I$4*10^'ModelParams Lp'!I$5*($U84/$V84)^'ModelParams Lp'!I$6)*3</f>
        <v>#DIV/0!</v>
      </c>
      <c r="AE84" s="62" t="e">
        <f t="shared" si="28"/>
        <v>#DIV/0!</v>
      </c>
      <c r="AF84" s="62" t="e">
        <f>IF(AE84&lt;'ModelParams Lp'!$B$16,-1,IF(AE84&lt;'ModelParams Lp'!$C$16,0,IF(AE84&lt;'ModelParams Lp'!$D$16,1,IF(AE84&lt;'ModelParams Lp'!$E$16,2,IF(AE84&lt;'ModelParams Lp'!$F$16,3,IF(AE84&lt;'ModelParams Lp'!$G$16,4,IF(AE84&lt;'ModelParams Lp'!$H$16,5,6)))))))</f>
        <v>#DIV/0!</v>
      </c>
      <c r="AG84" s="76" t="e">
        <f ca="1">IF($AF84&gt;1,0,OFFSET('ModelParams Lp'!$C$12,0,-'Sound Pressure'!$AF84))</f>
        <v>#DIV/0!</v>
      </c>
      <c r="AH84" s="76" t="e">
        <f ca="1">IF($AF84&gt;2,0,OFFSET('ModelParams Lp'!$D$12,0,-'Sound Pressure'!$AF84))</f>
        <v>#DIV/0!</v>
      </c>
      <c r="AI84" s="76" t="e">
        <f ca="1">IF($AF84&gt;3,0,OFFSET('ModelParams Lp'!$E$12,0,-'Sound Pressure'!$AF84))</f>
        <v>#DIV/0!</v>
      </c>
      <c r="AJ84" s="76" t="e">
        <f ca="1">IF($AF84&gt;4,0,OFFSET('ModelParams Lp'!$F$12,0,-'Sound Pressure'!$AF84))</f>
        <v>#DIV/0!</v>
      </c>
      <c r="AK84" s="76" t="e">
        <f ca="1">IF($AF84&gt;3,0,OFFSET('ModelParams Lp'!$G$12,0,-'Sound Pressure'!$AF84))</f>
        <v>#DIV/0!</v>
      </c>
      <c r="AL84" s="76" t="e">
        <f ca="1">IF($AF84&gt;5,0,OFFSET('ModelParams Lp'!$H$12,0,-'Sound Pressure'!$AF84))</f>
        <v>#DIV/0!</v>
      </c>
      <c r="AM84" s="76" t="e">
        <f ca="1">IF($AF84&gt;6,0,OFFSET('ModelParams Lp'!$I$12,0,-'Sound Pressure'!$AF84))</f>
        <v>#DIV/0!</v>
      </c>
      <c r="AN84" s="76" t="e">
        <f ca="1">IF($AF84&gt;7,0,IF($AF$4&lt;0,3,OFFSET('ModelParams Lp'!$J$12,0,-'Sound Pressure'!$AF84)))</f>
        <v>#DIV/0!</v>
      </c>
      <c r="AO84" s="76" t="e">
        <f t="shared" si="48"/>
        <v>#DIV/0!</v>
      </c>
      <c r="AP84" s="76" t="e">
        <f t="shared" si="47"/>
        <v>#DIV/0!</v>
      </c>
      <c r="AQ84" s="76" t="e">
        <f t="shared" si="47"/>
        <v>#DIV/0!</v>
      </c>
      <c r="AR84" s="76" t="e">
        <f t="shared" si="47"/>
        <v>#DIV/0!</v>
      </c>
      <c r="AS84" s="76" t="e">
        <f t="shared" si="47"/>
        <v>#DIV/0!</v>
      </c>
      <c r="AT84" s="76" t="e">
        <f t="shared" si="47"/>
        <v>#DIV/0!</v>
      </c>
      <c r="AU84" s="76" t="e">
        <f t="shared" si="47"/>
        <v>#DIV/0!</v>
      </c>
      <c r="AV84" s="76" t="e">
        <f t="shared" si="47"/>
        <v>#DIV/0!</v>
      </c>
      <c r="AW84" s="76">
        <f>'ModelParams Lp'!B$22</f>
        <v>4</v>
      </c>
      <c r="AX84" s="76">
        <f>'ModelParams Lp'!C$22</f>
        <v>2</v>
      </c>
      <c r="AY84" s="76">
        <f>'ModelParams Lp'!D$22</f>
        <v>1</v>
      </c>
      <c r="AZ84" s="76">
        <f>'ModelParams Lp'!E$22</f>
        <v>0</v>
      </c>
      <c r="BA84" s="76">
        <f>'ModelParams Lp'!F$22</f>
        <v>0</v>
      </c>
      <c r="BB84" s="76">
        <f>'ModelParams Lp'!G$22</f>
        <v>0</v>
      </c>
      <c r="BC84" s="76">
        <f>'ModelParams Lp'!H$22</f>
        <v>0</v>
      </c>
      <c r="BD84" s="76">
        <f>'ModelParams Lp'!I$22</f>
        <v>0</v>
      </c>
      <c r="BE84" s="76" t="e">
        <f>-10*LOG(2/(4*PI()*2^2)+4/(0.163*(Calcul!$J89*Calcul!$K89)/VLOOKUP(Calcul!$H89,'ModelParams Lp'!$E$37:$F$39,2,0)))</f>
        <v>#N/A</v>
      </c>
      <c r="BF84" s="76" t="e">
        <f>-10*LOG(2/(4*PI()*2^2)+4/(0.163*(Calcul!$J89*Calcul!$K89)/VLOOKUP(Calcul!$H89,'ModelParams Lp'!$E$37:$F$39,2,0)))</f>
        <v>#N/A</v>
      </c>
      <c r="BG84" s="76" t="e">
        <f>-10*LOG(2/(4*PI()*2^2)+4/(0.163*(Calcul!$J89*Calcul!$K89)/VLOOKUP(Calcul!$H89,'ModelParams Lp'!$E$37:$F$39,2,0)))</f>
        <v>#N/A</v>
      </c>
      <c r="BH84" s="76" t="e">
        <f>-10*LOG(2/(4*PI()*2^2)+4/(0.163*(Calcul!$J89*Calcul!$K89)/VLOOKUP(Calcul!$H89,'ModelParams Lp'!$E$37:$F$39,2,0)))</f>
        <v>#N/A</v>
      </c>
      <c r="BI84" s="76" t="e">
        <f>-10*LOG(2/(4*PI()*2^2)+4/(0.163*(Calcul!$J89*Calcul!$K89)/VLOOKUP(Calcul!$H89,'ModelParams Lp'!$E$37:$F$39,2,0)))</f>
        <v>#N/A</v>
      </c>
      <c r="BJ84" s="76" t="e">
        <f>-10*LOG(2/(4*PI()*2^2)+4/(0.163*(Calcul!$J89*Calcul!$K89)/VLOOKUP(Calcul!$H89,'ModelParams Lp'!$E$37:$F$39,2,0)))</f>
        <v>#N/A</v>
      </c>
      <c r="BK84" s="76" t="e">
        <f>-10*LOG(2/(4*PI()*2^2)+4/(0.163*(Calcul!$J89*Calcul!$K89)/VLOOKUP(Calcul!$H89,'ModelParams Lp'!$E$37:$F$39,2,0)))</f>
        <v>#N/A</v>
      </c>
      <c r="BL84" s="76" t="e">
        <f>-10*LOG(2/(4*PI()*2^2)+4/(0.163*(Calcul!$J89*Calcul!$K89)/VLOOKUP(Calcul!$H89,'ModelParams Lp'!$E$37:$F$39,2,0)))</f>
        <v>#N/A</v>
      </c>
      <c r="BM84" s="76" t="e">
        <f>VLOOKUP(Calcul!$I89,'ModelParams Lp'!$D$28:$O$32,5,0)+BE84</f>
        <v>#N/A</v>
      </c>
      <c r="BN84" s="76" t="e">
        <f>VLOOKUP(Calcul!$I89,'ModelParams Lp'!$D$28:$O$32,6,0)+BF84</f>
        <v>#N/A</v>
      </c>
      <c r="BO84" s="76" t="e">
        <f>VLOOKUP(Calcul!$I89,'ModelParams Lp'!$D$28:$O$32,7,0)+BG84</f>
        <v>#N/A</v>
      </c>
      <c r="BP84" s="76" t="e">
        <f>VLOOKUP(Calcul!$I89,'ModelParams Lp'!$D$28:$O$32,8,0)+BH84</f>
        <v>#N/A</v>
      </c>
      <c r="BQ84" s="76" t="e">
        <f>VLOOKUP(Calcul!$I89,'ModelParams Lp'!$D$28:$O$32,9,0)+BI84</f>
        <v>#N/A</v>
      </c>
      <c r="BR84" s="76" t="e">
        <f>VLOOKUP(Calcul!$I89,'ModelParams Lp'!$D$28:$O$32,10,0)+BJ84</f>
        <v>#N/A</v>
      </c>
      <c r="BS84" s="76" t="e">
        <f>VLOOKUP(Calcul!$I89,'ModelParams Lp'!$D$28:$O$32,11,0)+BK84</f>
        <v>#N/A</v>
      </c>
      <c r="BT84" s="76" t="e">
        <f>VLOOKUP(Calcul!$I89,'ModelParams Lp'!$D$28:$O$32,12,0)+BL84</f>
        <v>#N/A</v>
      </c>
      <c r="BU84" s="75" t="e">
        <f t="shared" ca="1" si="29"/>
        <v>#DIV/0!</v>
      </c>
      <c r="BV84" s="75" t="e">
        <f t="shared" ca="1" si="30"/>
        <v>#DIV/0!</v>
      </c>
      <c r="BW84" s="75" t="e">
        <f t="shared" ca="1" si="31"/>
        <v>#DIV/0!</v>
      </c>
      <c r="BX84" s="75" t="e">
        <f t="shared" ca="1" si="32"/>
        <v>#DIV/0!</v>
      </c>
      <c r="BY84" s="75" t="e">
        <f t="shared" ca="1" si="33"/>
        <v>#DIV/0!</v>
      </c>
      <c r="BZ84" s="75" t="e">
        <f t="shared" ca="1" si="34"/>
        <v>#DIV/0!</v>
      </c>
      <c r="CA84" s="75" t="e">
        <f t="shared" ca="1" si="35"/>
        <v>#DIV/0!</v>
      </c>
      <c r="CB84" s="75" t="e">
        <f t="shared" ca="1" si="36"/>
        <v>#DIV/0!</v>
      </c>
      <c r="CC84" s="26" t="e">
        <f ca="1">10*LOG10(IF(BU84="",0,POWER(10,((BU84+'ModelParams Lw'!$O$4)/10))) +IF(BV84="",0,POWER(10,((BV84+'ModelParams Lw'!$P$4)/10))) +IF(BW84="",0,POWER(10,((BW84+'ModelParams Lw'!$Q$4)/10))) +IF(BX84="",0,POWER(10,((BX84+'ModelParams Lw'!$R$4)/10))) +IF(BY84="",0,POWER(10,((BY84+'ModelParams Lw'!$S$4)/10))) +IF(BZ84="",0,POWER(10,((BZ84+'ModelParams Lw'!$T$4)/10))) +IF(CA84="",0,POWER(10,((CA84+'ModelParams Lw'!$U$4)/10)))+IF(CB84="",0,POWER(10,((CB84+'ModelParams Lw'!$V$4)/10))))</f>
        <v>#DIV/0!</v>
      </c>
      <c r="CD84" s="26" t="e">
        <f t="shared" ca="1" si="37"/>
        <v>#DIV/0!</v>
      </c>
      <c r="CE84" s="26" t="e">
        <f ca="1">(BU84-'ModelParams Lw'!O$10)/'ModelParams Lw'!O$11</f>
        <v>#DIV/0!</v>
      </c>
      <c r="CF84" s="26" t="e">
        <f ca="1">(BV84-'ModelParams Lw'!P$10)/'ModelParams Lw'!P$11</f>
        <v>#DIV/0!</v>
      </c>
      <c r="CG84" s="26" t="e">
        <f ca="1">(BW84-'ModelParams Lw'!Q$10)/'ModelParams Lw'!Q$11</f>
        <v>#DIV/0!</v>
      </c>
      <c r="CH84" s="26" t="e">
        <f ca="1">(BX84-'ModelParams Lw'!R$10)/'ModelParams Lw'!R$11</f>
        <v>#DIV/0!</v>
      </c>
      <c r="CI84" s="26" t="e">
        <f ca="1">(BY84-'ModelParams Lw'!S$10)/'ModelParams Lw'!S$11</f>
        <v>#DIV/0!</v>
      </c>
      <c r="CJ84" s="26" t="e">
        <f ca="1">(BZ84-'ModelParams Lw'!T$10)/'ModelParams Lw'!T$11</f>
        <v>#DIV/0!</v>
      </c>
      <c r="CK84" s="26" t="e">
        <f ca="1">(CA84-'ModelParams Lw'!U$10)/'ModelParams Lw'!U$11</f>
        <v>#DIV/0!</v>
      </c>
      <c r="CL84" s="26" t="e">
        <f ca="1">(CB84-'ModelParams Lw'!V$10)/'ModelParams Lw'!V$11</f>
        <v>#DIV/0!</v>
      </c>
      <c r="CM84" s="75" t="e">
        <f t="shared" si="38"/>
        <v>#DIV/0!</v>
      </c>
      <c r="CN84" s="75" t="e">
        <f t="shared" si="39"/>
        <v>#DIV/0!</v>
      </c>
      <c r="CO84" s="75" t="e">
        <f t="shared" si="40"/>
        <v>#DIV/0!</v>
      </c>
      <c r="CP84" s="75" t="e">
        <f t="shared" si="41"/>
        <v>#DIV/0!</v>
      </c>
      <c r="CQ84" s="75" t="e">
        <f t="shared" si="42"/>
        <v>#DIV/0!</v>
      </c>
      <c r="CR84" s="75" t="e">
        <f t="shared" si="43"/>
        <v>#DIV/0!</v>
      </c>
      <c r="CS84" s="75" t="e">
        <f t="shared" si="44"/>
        <v>#DIV/0!</v>
      </c>
      <c r="CT84" s="75" t="e">
        <f t="shared" si="45"/>
        <v>#DIV/0!</v>
      </c>
      <c r="CU84" s="26" t="e">
        <f>10*LOG10(IF(CM84="",0,POWER(10,((CM84+'ModelParams Lw'!$O$4)/10))) +IF(CN84="",0,POWER(10,((CN84+'ModelParams Lw'!$P$4)/10))) +IF(CO84="",0,POWER(10,((CO84+'ModelParams Lw'!$Q$4)/10))) +IF(CP84="",0,POWER(10,((CP84+'ModelParams Lw'!$R$4)/10))) +IF(CQ84="",0,POWER(10,((CQ84+'ModelParams Lw'!$S$4)/10))) +IF(CR84="",0,POWER(10,((CR84+'ModelParams Lw'!$T$4)/10))) +IF(CS84="",0,POWER(10,((CS84+'ModelParams Lw'!$U$4)/10)))+IF(CT84="",0,POWER(10,((CT84+'ModelParams Lw'!$V$4)/10))))</f>
        <v>#DIV/0!</v>
      </c>
      <c r="CV84" s="26" t="e">
        <f t="shared" si="46"/>
        <v>#DIV/0!</v>
      </c>
      <c r="CW84" s="26" t="e">
        <f>(CM84-'ModelParams Lw'!O$10)/'ModelParams Lw'!O$11</f>
        <v>#DIV/0!</v>
      </c>
      <c r="CX84" s="26" t="e">
        <f>(CN84-'ModelParams Lw'!P$10)/'ModelParams Lw'!P$11</f>
        <v>#DIV/0!</v>
      </c>
      <c r="CY84" s="26" t="e">
        <f>(CO84-'ModelParams Lw'!Q$10)/'ModelParams Lw'!Q$11</f>
        <v>#DIV/0!</v>
      </c>
      <c r="CZ84" s="26" t="e">
        <f>(CP84-'ModelParams Lw'!R$10)/'ModelParams Lw'!R$11</f>
        <v>#DIV/0!</v>
      </c>
      <c r="DA84" s="26" t="e">
        <f>(CQ84-'ModelParams Lw'!S$10)/'ModelParams Lw'!S$11</f>
        <v>#DIV/0!</v>
      </c>
      <c r="DB84" s="26" t="e">
        <f>(CR84-'ModelParams Lw'!T$10)/'ModelParams Lw'!T$11</f>
        <v>#DIV/0!</v>
      </c>
      <c r="DC84" s="26" t="e">
        <f>(CS84-'ModelParams Lw'!U$10)/'ModelParams Lw'!U$11</f>
        <v>#DIV/0!</v>
      </c>
      <c r="DD84" s="26" t="e">
        <f>(CT84-'ModelParams Lw'!V$10)/'ModelParams Lw'!V$11</f>
        <v>#DIV/0!</v>
      </c>
    </row>
    <row r="85" spans="1:108" x14ac:dyDescent="0.25">
      <c r="A85" s="13">
        <f>'Sound Power'!B85</f>
        <v>0</v>
      </c>
      <c r="B85" s="13">
        <f>'Sound Power'!D85</f>
        <v>0</v>
      </c>
      <c r="C85" s="13">
        <f>'Sound Power'!E85</f>
        <v>0</v>
      </c>
      <c r="D85" s="13">
        <f>'Sound Power'!F85</f>
        <v>0</v>
      </c>
      <c r="E85" s="76" t="e">
        <f>IF(Calcul!$F87="SA",'Sound Power'!AZ85,'Sound Power'!O85)</f>
        <v>#DIV/0!</v>
      </c>
      <c r="F85" s="76" t="e">
        <f>IF(Calcul!$F87="SA",'Sound Power'!BA85,'Sound Power'!P85)</f>
        <v>#DIV/0!</v>
      </c>
      <c r="G85" s="76" t="e">
        <f>IF(Calcul!$F87="SA",'Sound Power'!BB85,'Sound Power'!Q85)</f>
        <v>#DIV/0!</v>
      </c>
      <c r="H85" s="76" t="e">
        <f>IF(Calcul!$F87="SA",'Sound Power'!BC85,'Sound Power'!R85)</f>
        <v>#DIV/0!</v>
      </c>
      <c r="I85" s="76" t="e">
        <f>IF(Calcul!$F87="SA",'Sound Power'!BD85,'Sound Power'!S85)</f>
        <v>#DIV/0!</v>
      </c>
      <c r="J85" s="76" t="e">
        <f>IF(Calcul!$F87="SA",'Sound Power'!BE85,'Sound Power'!T85)</f>
        <v>#DIV/0!</v>
      </c>
      <c r="K85" s="76" t="e">
        <f>IF(Calcul!$F87="SA",'Sound Power'!BF85,'Sound Power'!U85)</f>
        <v>#DIV/0!</v>
      </c>
      <c r="L85" s="76" t="e">
        <f>IF(Calcul!$F87="SA",'Sound Power'!BG85,'Sound Power'!V85)</f>
        <v>#DIV/0!</v>
      </c>
      <c r="M85" s="76" t="e">
        <f>'Sound Power'!CI85</f>
        <v>#DIV/0!</v>
      </c>
      <c r="N85" s="76" t="e">
        <f>'Sound Power'!CJ85</f>
        <v>#DIV/0!</v>
      </c>
      <c r="O85" s="76" t="e">
        <f>'Sound Power'!CK85</f>
        <v>#DIV/0!</v>
      </c>
      <c r="P85" s="76" t="e">
        <f>'Sound Power'!CL85</f>
        <v>#DIV/0!</v>
      </c>
      <c r="Q85" s="76" t="e">
        <f>'Sound Power'!CM85</f>
        <v>#DIV/0!</v>
      </c>
      <c r="R85" s="76" t="e">
        <f>'Sound Power'!CN85</f>
        <v>#DIV/0!</v>
      </c>
      <c r="S85" s="76" t="e">
        <f>'Sound Power'!CO85</f>
        <v>#DIV/0!</v>
      </c>
      <c r="T85" s="76" t="e">
        <f>'Sound Power'!CP85</f>
        <v>#DIV/0!</v>
      </c>
      <c r="U85" s="73">
        <f t="shared" si="26"/>
        <v>0</v>
      </c>
      <c r="V85" s="73">
        <f t="shared" si="27"/>
        <v>0</v>
      </c>
      <c r="W85" s="76" t="e">
        <f>('ModelParams Lp'!B$4*10^'ModelParams Lp'!B$5*($U85/$V85)^'ModelParams Lp'!B$6)*3</f>
        <v>#DIV/0!</v>
      </c>
      <c r="X85" s="76" t="e">
        <f>('ModelParams Lp'!C$4*10^'ModelParams Lp'!C$5*($U85/$V85)^'ModelParams Lp'!C$6)*3</f>
        <v>#DIV/0!</v>
      </c>
      <c r="Y85" s="76" t="e">
        <f>('ModelParams Lp'!D$4*10^'ModelParams Lp'!D$5*($U85/$V85)^'ModelParams Lp'!D$6)*3</f>
        <v>#DIV/0!</v>
      </c>
      <c r="Z85" s="76" t="e">
        <f>('ModelParams Lp'!E$4*10^'ModelParams Lp'!E$5*($U85/$V85)^'ModelParams Lp'!E$6)*3</f>
        <v>#DIV/0!</v>
      </c>
      <c r="AA85" s="76" t="e">
        <f>('ModelParams Lp'!F$4*10^'ModelParams Lp'!F$5*($U85/$V85)^'ModelParams Lp'!F$6)*3</f>
        <v>#DIV/0!</v>
      </c>
      <c r="AB85" s="76" t="e">
        <f>('ModelParams Lp'!G$4*10^'ModelParams Lp'!G$5*($U85/$V85)^'ModelParams Lp'!G$6)*3</f>
        <v>#DIV/0!</v>
      </c>
      <c r="AC85" s="76" t="e">
        <f>('ModelParams Lp'!H$4*10^'ModelParams Lp'!H$5*($U85/$V85)^'ModelParams Lp'!H$6)*3</f>
        <v>#DIV/0!</v>
      </c>
      <c r="AD85" s="76" t="e">
        <f>('ModelParams Lp'!I$4*10^'ModelParams Lp'!I$5*($U85/$V85)^'ModelParams Lp'!I$6)*3</f>
        <v>#DIV/0!</v>
      </c>
      <c r="AE85" s="62" t="e">
        <f t="shared" si="28"/>
        <v>#DIV/0!</v>
      </c>
      <c r="AF85" s="62" t="e">
        <f>IF(AE85&lt;'ModelParams Lp'!$B$16,-1,IF(AE85&lt;'ModelParams Lp'!$C$16,0,IF(AE85&lt;'ModelParams Lp'!$D$16,1,IF(AE85&lt;'ModelParams Lp'!$E$16,2,IF(AE85&lt;'ModelParams Lp'!$F$16,3,IF(AE85&lt;'ModelParams Lp'!$G$16,4,IF(AE85&lt;'ModelParams Lp'!$H$16,5,6)))))))</f>
        <v>#DIV/0!</v>
      </c>
      <c r="AG85" s="76" t="e">
        <f ca="1">IF($AF85&gt;1,0,OFFSET('ModelParams Lp'!$C$12,0,-'Sound Pressure'!$AF85))</f>
        <v>#DIV/0!</v>
      </c>
      <c r="AH85" s="76" t="e">
        <f ca="1">IF($AF85&gt;2,0,OFFSET('ModelParams Lp'!$D$12,0,-'Sound Pressure'!$AF85))</f>
        <v>#DIV/0!</v>
      </c>
      <c r="AI85" s="76" t="e">
        <f ca="1">IF($AF85&gt;3,0,OFFSET('ModelParams Lp'!$E$12,0,-'Sound Pressure'!$AF85))</f>
        <v>#DIV/0!</v>
      </c>
      <c r="AJ85" s="76" t="e">
        <f ca="1">IF($AF85&gt;4,0,OFFSET('ModelParams Lp'!$F$12,0,-'Sound Pressure'!$AF85))</f>
        <v>#DIV/0!</v>
      </c>
      <c r="AK85" s="76" t="e">
        <f ca="1">IF($AF85&gt;3,0,OFFSET('ModelParams Lp'!$G$12,0,-'Sound Pressure'!$AF85))</f>
        <v>#DIV/0!</v>
      </c>
      <c r="AL85" s="76" t="e">
        <f ca="1">IF($AF85&gt;5,0,OFFSET('ModelParams Lp'!$H$12,0,-'Sound Pressure'!$AF85))</f>
        <v>#DIV/0!</v>
      </c>
      <c r="AM85" s="76" t="e">
        <f ca="1">IF($AF85&gt;6,0,OFFSET('ModelParams Lp'!$I$12,0,-'Sound Pressure'!$AF85))</f>
        <v>#DIV/0!</v>
      </c>
      <c r="AN85" s="76" t="e">
        <f ca="1">IF($AF85&gt;7,0,IF($AF$4&lt;0,3,OFFSET('ModelParams Lp'!$J$12,0,-'Sound Pressure'!$AF85)))</f>
        <v>#DIV/0!</v>
      </c>
      <c r="AO85" s="76" t="e">
        <f t="shared" si="48"/>
        <v>#DIV/0!</v>
      </c>
      <c r="AP85" s="76" t="e">
        <f t="shared" si="47"/>
        <v>#DIV/0!</v>
      </c>
      <c r="AQ85" s="76" t="e">
        <f t="shared" si="47"/>
        <v>#DIV/0!</v>
      </c>
      <c r="AR85" s="76" t="e">
        <f t="shared" si="47"/>
        <v>#DIV/0!</v>
      </c>
      <c r="AS85" s="76" t="e">
        <f t="shared" si="47"/>
        <v>#DIV/0!</v>
      </c>
      <c r="AT85" s="76" t="e">
        <f t="shared" si="47"/>
        <v>#DIV/0!</v>
      </c>
      <c r="AU85" s="76" t="e">
        <f t="shared" si="47"/>
        <v>#DIV/0!</v>
      </c>
      <c r="AV85" s="76" t="e">
        <f t="shared" si="47"/>
        <v>#DIV/0!</v>
      </c>
      <c r="AW85" s="76">
        <f>'ModelParams Lp'!B$22</f>
        <v>4</v>
      </c>
      <c r="AX85" s="76">
        <f>'ModelParams Lp'!C$22</f>
        <v>2</v>
      </c>
      <c r="AY85" s="76">
        <f>'ModelParams Lp'!D$22</f>
        <v>1</v>
      </c>
      <c r="AZ85" s="76">
        <f>'ModelParams Lp'!E$22</f>
        <v>0</v>
      </c>
      <c r="BA85" s="76">
        <f>'ModelParams Lp'!F$22</f>
        <v>0</v>
      </c>
      <c r="BB85" s="76">
        <f>'ModelParams Lp'!G$22</f>
        <v>0</v>
      </c>
      <c r="BC85" s="76">
        <f>'ModelParams Lp'!H$22</f>
        <v>0</v>
      </c>
      <c r="BD85" s="76">
        <f>'ModelParams Lp'!I$22</f>
        <v>0</v>
      </c>
      <c r="BE85" s="76" t="e">
        <f>-10*LOG(2/(4*PI()*2^2)+4/(0.163*(Calcul!$J90*Calcul!$K90)/VLOOKUP(Calcul!$H90,'ModelParams Lp'!$E$37:$F$39,2,0)))</f>
        <v>#N/A</v>
      </c>
      <c r="BF85" s="76" t="e">
        <f>-10*LOG(2/(4*PI()*2^2)+4/(0.163*(Calcul!$J90*Calcul!$K90)/VLOOKUP(Calcul!$H90,'ModelParams Lp'!$E$37:$F$39,2,0)))</f>
        <v>#N/A</v>
      </c>
      <c r="BG85" s="76" t="e">
        <f>-10*LOG(2/(4*PI()*2^2)+4/(0.163*(Calcul!$J90*Calcul!$K90)/VLOOKUP(Calcul!$H90,'ModelParams Lp'!$E$37:$F$39,2,0)))</f>
        <v>#N/A</v>
      </c>
      <c r="BH85" s="76" t="e">
        <f>-10*LOG(2/(4*PI()*2^2)+4/(0.163*(Calcul!$J90*Calcul!$K90)/VLOOKUP(Calcul!$H90,'ModelParams Lp'!$E$37:$F$39,2,0)))</f>
        <v>#N/A</v>
      </c>
      <c r="BI85" s="76" t="e">
        <f>-10*LOG(2/(4*PI()*2^2)+4/(0.163*(Calcul!$J90*Calcul!$K90)/VLOOKUP(Calcul!$H90,'ModelParams Lp'!$E$37:$F$39,2,0)))</f>
        <v>#N/A</v>
      </c>
      <c r="BJ85" s="76" t="e">
        <f>-10*LOG(2/(4*PI()*2^2)+4/(0.163*(Calcul!$J90*Calcul!$K90)/VLOOKUP(Calcul!$H90,'ModelParams Lp'!$E$37:$F$39,2,0)))</f>
        <v>#N/A</v>
      </c>
      <c r="BK85" s="76" t="e">
        <f>-10*LOG(2/(4*PI()*2^2)+4/(0.163*(Calcul!$J90*Calcul!$K90)/VLOOKUP(Calcul!$H90,'ModelParams Lp'!$E$37:$F$39,2,0)))</f>
        <v>#N/A</v>
      </c>
      <c r="BL85" s="76" t="e">
        <f>-10*LOG(2/(4*PI()*2^2)+4/(0.163*(Calcul!$J90*Calcul!$K90)/VLOOKUP(Calcul!$H90,'ModelParams Lp'!$E$37:$F$39,2,0)))</f>
        <v>#N/A</v>
      </c>
      <c r="BM85" s="76" t="e">
        <f>VLOOKUP(Calcul!$I90,'ModelParams Lp'!$D$28:$O$32,5,0)+BE85</f>
        <v>#N/A</v>
      </c>
      <c r="BN85" s="76" t="e">
        <f>VLOOKUP(Calcul!$I90,'ModelParams Lp'!$D$28:$O$32,6,0)+BF85</f>
        <v>#N/A</v>
      </c>
      <c r="BO85" s="76" t="e">
        <f>VLOOKUP(Calcul!$I90,'ModelParams Lp'!$D$28:$O$32,7,0)+BG85</f>
        <v>#N/A</v>
      </c>
      <c r="BP85" s="76" t="e">
        <f>VLOOKUP(Calcul!$I90,'ModelParams Lp'!$D$28:$O$32,8,0)+BH85</f>
        <v>#N/A</v>
      </c>
      <c r="BQ85" s="76" t="e">
        <f>VLOOKUP(Calcul!$I90,'ModelParams Lp'!$D$28:$O$32,9,0)+BI85</f>
        <v>#N/A</v>
      </c>
      <c r="BR85" s="76" t="e">
        <f>VLOOKUP(Calcul!$I90,'ModelParams Lp'!$D$28:$O$32,10,0)+BJ85</f>
        <v>#N/A</v>
      </c>
      <c r="BS85" s="76" t="e">
        <f>VLOOKUP(Calcul!$I90,'ModelParams Lp'!$D$28:$O$32,11,0)+BK85</f>
        <v>#N/A</v>
      </c>
      <c r="BT85" s="76" t="e">
        <f>VLOOKUP(Calcul!$I90,'ModelParams Lp'!$D$28:$O$32,12,0)+BL85</f>
        <v>#N/A</v>
      </c>
      <c r="BU85" s="75" t="e">
        <f t="shared" ca="1" si="29"/>
        <v>#DIV/0!</v>
      </c>
      <c r="BV85" s="75" t="e">
        <f t="shared" ca="1" si="30"/>
        <v>#DIV/0!</v>
      </c>
      <c r="BW85" s="75" t="e">
        <f t="shared" ca="1" si="31"/>
        <v>#DIV/0!</v>
      </c>
      <c r="BX85" s="75" t="e">
        <f t="shared" ca="1" si="32"/>
        <v>#DIV/0!</v>
      </c>
      <c r="BY85" s="75" t="e">
        <f t="shared" ca="1" si="33"/>
        <v>#DIV/0!</v>
      </c>
      <c r="BZ85" s="75" t="e">
        <f t="shared" ca="1" si="34"/>
        <v>#DIV/0!</v>
      </c>
      <c r="CA85" s="75" t="e">
        <f t="shared" ca="1" si="35"/>
        <v>#DIV/0!</v>
      </c>
      <c r="CB85" s="75" t="e">
        <f t="shared" ca="1" si="36"/>
        <v>#DIV/0!</v>
      </c>
      <c r="CC85" s="26" t="e">
        <f ca="1">10*LOG10(IF(BU85="",0,POWER(10,((BU85+'ModelParams Lw'!$O$4)/10))) +IF(BV85="",0,POWER(10,((BV85+'ModelParams Lw'!$P$4)/10))) +IF(BW85="",0,POWER(10,((BW85+'ModelParams Lw'!$Q$4)/10))) +IF(BX85="",0,POWER(10,((BX85+'ModelParams Lw'!$R$4)/10))) +IF(BY85="",0,POWER(10,((BY85+'ModelParams Lw'!$S$4)/10))) +IF(BZ85="",0,POWER(10,((BZ85+'ModelParams Lw'!$T$4)/10))) +IF(CA85="",0,POWER(10,((CA85+'ModelParams Lw'!$U$4)/10)))+IF(CB85="",0,POWER(10,((CB85+'ModelParams Lw'!$V$4)/10))))</f>
        <v>#DIV/0!</v>
      </c>
      <c r="CD85" s="26" t="e">
        <f t="shared" ca="1" si="37"/>
        <v>#DIV/0!</v>
      </c>
      <c r="CE85" s="26" t="e">
        <f ca="1">(BU85-'ModelParams Lw'!O$10)/'ModelParams Lw'!O$11</f>
        <v>#DIV/0!</v>
      </c>
      <c r="CF85" s="26" t="e">
        <f ca="1">(BV85-'ModelParams Lw'!P$10)/'ModelParams Lw'!P$11</f>
        <v>#DIV/0!</v>
      </c>
      <c r="CG85" s="26" t="e">
        <f ca="1">(BW85-'ModelParams Lw'!Q$10)/'ModelParams Lw'!Q$11</f>
        <v>#DIV/0!</v>
      </c>
      <c r="CH85" s="26" t="e">
        <f ca="1">(BX85-'ModelParams Lw'!R$10)/'ModelParams Lw'!R$11</f>
        <v>#DIV/0!</v>
      </c>
      <c r="CI85" s="26" t="e">
        <f ca="1">(BY85-'ModelParams Lw'!S$10)/'ModelParams Lw'!S$11</f>
        <v>#DIV/0!</v>
      </c>
      <c r="CJ85" s="26" t="e">
        <f ca="1">(BZ85-'ModelParams Lw'!T$10)/'ModelParams Lw'!T$11</f>
        <v>#DIV/0!</v>
      </c>
      <c r="CK85" s="26" t="e">
        <f ca="1">(CA85-'ModelParams Lw'!U$10)/'ModelParams Lw'!U$11</f>
        <v>#DIV/0!</v>
      </c>
      <c r="CL85" s="26" t="e">
        <f ca="1">(CB85-'ModelParams Lw'!V$10)/'ModelParams Lw'!V$11</f>
        <v>#DIV/0!</v>
      </c>
      <c r="CM85" s="75" t="e">
        <f t="shared" si="38"/>
        <v>#DIV/0!</v>
      </c>
      <c r="CN85" s="75" t="e">
        <f t="shared" si="39"/>
        <v>#DIV/0!</v>
      </c>
      <c r="CO85" s="75" t="e">
        <f t="shared" si="40"/>
        <v>#DIV/0!</v>
      </c>
      <c r="CP85" s="75" t="e">
        <f t="shared" si="41"/>
        <v>#DIV/0!</v>
      </c>
      <c r="CQ85" s="75" t="e">
        <f t="shared" si="42"/>
        <v>#DIV/0!</v>
      </c>
      <c r="CR85" s="75" t="e">
        <f t="shared" si="43"/>
        <v>#DIV/0!</v>
      </c>
      <c r="CS85" s="75" t="e">
        <f t="shared" si="44"/>
        <v>#DIV/0!</v>
      </c>
      <c r="CT85" s="75" t="e">
        <f t="shared" si="45"/>
        <v>#DIV/0!</v>
      </c>
      <c r="CU85" s="26" t="e">
        <f>10*LOG10(IF(CM85="",0,POWER(10,((CM85+'ModelParams Lw'!$O$4)/10))) +IF(CN85="",0,POWER(10,((CN85+'ModelParams Lw'!$P$4)/10))) +IF(CO85="",0,POWER(10,((CO85+'ModelParams Lw'!$Q$4)/10))) +IF(CP85="",0,POWER(10,((CP85+'ModelParams Lw'!$R$4)/10))) +IF(CQ85="",0,POWER(10,((CQ85+'ModelParams Lw'!$S$4)/10))) +IF(CR85="",0,POWER(10,((CR85+'ModelParams Lw'!$T$4)/10))) +IF(CS85="",0,POWER(10,((CS85+'ModelParams Lw'!$U$4)/10)))+IF(CT85="",0,POWER(10,((CT85+'ModelParams Lw'!$V$4)/10))))</f>
        <v>#DIV/0!</v>
      </c>
      <c r="CV85" s="26" t="e">
        <f t="shared" si="46"/>
        <v>#DIV/0!</v>
      </c>
      <c r="CW85" s="26" t="e">
        <f>(CM85-'ModelParams Lw'!O$10)/'ModelParams Lw'!O$11</f>
        <v>#DIV/0!</v>
      </c>
      <c r="CX85" s="26" t="e">
        <f>(CN85-'ModelParams Lw'!P$10)/'ModelParams Lw'!P$11</f>
        <v>#DIV/0!</v>
      </c>
      <c r="CY85" s="26" t="e">
        <f>(CO85-'ModelParams Lw'!Q$10)/'ModelParams Lw'!Q$11</f>
        <v>#DIV/0!</v>
      </c>
      <c r="CZ85" s="26" t="e">
        <f>(CP85-'ModelParams Lw'!R$10)/'ModelParams Lw'!R$11</f>
        <v>#DIV/0!</v>
      </c>
      <c r="DA85" s="26" t="e">
        <f>(CQ85-'ModelParams Lw'!S$10)/'ModelParams Lw'!S$11</f>
        <v>#DIV/0!</v>
      </c>
      <c r="DB85" s="26" t="e">
        <f>(CR85-'ModelParams Lw'!T$10)/'ModelParams Lw'!T$11</f>
        <v>#DIV/0!</v>
      </c>
      <c r="DC85" s="26" t="e">
        <f>(CS85-'ModelParams Lw'!U$10)/'ModelParams Lw'!U$11</f>
        <v>#DIV/0!</v>
      </c>
      <c r="DD85" s="26" t="e">
        <f>(CT85-'ModelParams Lw'!V$10)/'ModelParams Lw'!V$11</f>
        <v>#DIV/0!</v>
      </c>
    </row>
    <row r="86" spans="1:108" x14ac:dyDescent="0.25">
      <c r="A86" s="13">
        <f>'Sound Power'!B86</f>
        <v>0</v>
      </c>
      <c r="B86" s="13">
        <f>'Sound Power'!D86</f>
        <v>0</v>
      </c>
      <c r="C86" s="13">
        <f>'Sound Power'!E86</f>
        <v>0</v>
      </c>
      <c r="D86" s="13">
        <f>'Sound Power'!F86</f>
        <v>0</v>
      </c>
      <c r="E86" s="76" t="e">
        <f>IF(Calcul!$F88="SA",'Sound Power'!AZ86,'Sound Power'!O86)</f>
        <v>#DIV/0!</v>
      </c>
      <c r="F86" s="76" t="e">
        <f>IF(Calcul!$F88="SA",'Sound Power'!BA86,'Sound Power'!P86)</f>
        <v>#DIV/0!</v>
      </c>
      <c r="G86" s="76" t="e">
        <f>IF(Calcul!$F88="SA",'Sound Power'!BB86,'Sound Power'!Q86)</f>
        <v>#DIV/0!</v>
      </c>
      <c r="H86" s="76" t="e">
        <f>IF(Calcul!$F88="SA",'Sound Power'!BC86,'Sound Power'!R86)</f>
        <v>#DIV/0!</v>
      </c>
      <c r="I86" s="76" t="e">
        <f>IF(Calcul!$F88="SA",'Sound Power'!BD86,'Sound Power'!S86)</f>
        <v>#DIV/0!</v>
      </c>
      <c r="J86" s="76" t="e">
        <f>IF(Calcul!$F88="SA",'Sound Power'!BE86,'Sound Power'!T86)</f>
        <v>#DIV/0!</v>
      </c>
      <c r="K86" s="76" t="e">
        <f>IF(Calcul!$F88="SA",'Sound Power'!BF86,'Sound Power'!U86)</f>
        <v>#DIV/0!</v>
      </c>
      <c r="L86" s="76" t="e">
        <f>IF(Calcul!$F88="SA",'Sound Power'!BG86,'Sound Power'!V86)</f>
        <v>#DIV/0!</v>
      </c>
      <c r="M86" s="76" t="e">
        <f>'Sound Power'!CI86</f>
        <v>#DIV/0!</v>
      </c>
      <c r="N86" s="76" t="e">
        <f>'Sound Power'!CJ86</f>
        <v>#DIV/0!</v>
      </c>
      <c r="O86" s="76" t="e">
        <f>'Sound Power'!CK86</f>
        <v>#DIV/0!</v>
      </c>
      <c r="P86" s="76" t="e">
        <f>'Sound Power'!CL86</f>
        <v>#DIV/0!</v>
      </c>
      <c r="Q86" s="76" t="e">
        <f>'Sound Power'!CM86</f>
        <v>#DIV/0!</v>
      </c>
      <c r="R86" s="76" t="e">
        <f>'Sound Power'!CN86</f>
        <v>#DIV/0!</v>
      </c>
      <c r="S86" s="76" t="e">
        <f>'Sound Power'!CO86</f>
        <v>#DIV/0!</v>
      </c>
      <c r="T86" s="76" t="e">
        <f>'Sound Power'!CP86</f>
        <v>#DIV/0!</v>
      </c>
      <c r="U86" s="73">
        <f t="shared" si="26"/>
        <v>0</v>
      </c>
      <c r="V86" s="73">
        <f t="shared" si="27"/>
        <v>0</v>
      </c>
      <c r="W86" s="76" t="e">
        <f>('ModelParams Lp'!B$4*10^'ModelParams Lp'!B$5*($U86/$V86)^'ModelParams Lp'!B$6)*3</f>
        <v>#DIV/0!</v>
      </c>
      <c r="X86" s="76" t="e">
        <f>('ModelParams Lp'!C$4*10^'ModelParams Lp'!C$5*($U86/$V86)^'ModelParams Lp'!C$6)*3</f>
        <v>#DIV/0!</v>
      </c>
      <c r="Y86" s="76" t="e">
        <f>('ModelParams Lp'!D$4*10^'ModelParams Lp'!D$5*($U86/$V86)^'ModelParams Lp'!D$6)*3</f>
        <v>#DIV/0!</v>
      </c>
      <c r="Z86" s="76" t="e">
        <f>('ModelParams Lp'!E$4*10^'ModelParams Lp'!E$5*($U86/$V86)^'ModelParams Lp'!E$6)*3</f>
        <v>#DIV/0!</v>
      </c>
      <c r="AA86" s="76" t="e">
        <f>('ModelParams Lp'!F$4*10^'ModelParams Lp'!F$5*($U86/$V86)^'ModelParams Lp'!F$6)*3</f>
        <v>#DIV/0!</v>
      </c>
      <c r="AB86" s="76" t="e">
        <f>('ModelParams Lp'!G$4*10^'ModelParams Lp'!G$5*($U86/$V86)^'ModelParams Lp'!G$6)*3</f>
        <v>#DIV/0!</v>
      </c>
      <c r="AC86" s="76" t="e">
        <f>('ModelParams Lp'!H$4*10^'ModelParams Lp'!H$5*($U86/$V86)^'ModelParams Lp'!H$6)*3</f>
        <v>#DIV/0!</v>
      </c>
      <c r="AD86" s="76" t="e">
        <f>('ModelParams Lp'!I$4*10^'ModelParams Lp'!I$5*($U86/$V86)^'ModelParams Lp'!I$6)*3</f>
        <v>#DIV/0!</v>
      </c>
      <c r="AE86" s="62" t="e">
        <f t="shared" si="28"/>
        <v>#DIV/0!</v>
      </c>
      <c r="AF86" s="62" t="e">
        <f>IF(AE86&lt;'ModelParams Lp'!$B$16,-1,IF(AE86&lt;'ModelParams Lp'!$C$16,0,IF(AE86&lt;'ModelParams Lp'!$D$16,1,IF(AE86&lt;'ModelParams Lp'!$E$16,2,IF(AE86&lt;'ModelParams Lp'!$F$16,3,IF(AE86&lt;'ModelParams Lp'!$G$16,4,IF(AE86&lt;'ModelParams Lp'!$H$16,5,6)))))))</f>
        <v>#DIV/0!</v>
      </c>
      <c r="AG86" s="76" t="e">
        <f ca="1">IF($AF86&gt;1,0,OFFSET('ModelParams Lp'!$C$12,0,-'Sound Pressure'!$AF86))</f>
        <v>#DIV/0!</v>
      </c>
      <c r="AH86" s="76" t="e">
        <f ca="1">IF($AF86&gt;2,0,OFFSET('ModelParams Lp'!$D$12,0,-'Sound Pressure'!$AF86))</f>
        <v>#DIV/0!</v>
      </c>
      <c r="AI86" s="76" t="e">
        <f ca="1">IF($AF86&gt;3,0,OFFSET('ModelParams Lp'!$E$12,0,-'Sound Pressure'!$AF86))</f>
        <v>#DIV/0!</v>
      </c>
      <c r="AJ86" s="76" t="e">
        <f ca="1">IF($AF86&gt;4,0,OFFSET('ModelParams Lp'!$F$12,0,-'Sound Pressure'!$AF86))</f>
        <v>#DIV/0!</v>
      </c>
      <c r="AK86" s="76" t="e">
        <f ca="1">IF($AF86&gt;3,0,OFFSET('ModelParams Lp'!$G$12,0,-'Sound Pressure'!$AF86))</f>
        <v>#DIV/0!</v>
      </c>
      <c r="AL86" s="76" t="e">
        <f ca="1">IF($AF86&gt;5,0,OFFSET('ModelParams Lp'!$H$12,0,-'Sound Pressure'!$AF86))</f>
        <v>#DIV/0!</v>
      </c>
      <c r="AM86" s="76" t="e">
        <f ca="1">IF($AF86&gt;6,0,OFFSET('ModelParams Lp'!$I$12,0,-'Sound Pressure'!$AF86))</f>
        <v>#DIV/0!</v>
      </c>
      <c r="AN86" s="76" t="e">
        <f ca="1">IF($AF86&gt;7,0,IF($AF$4&lt;0,3,OFFSET('ModelParams Lp'!$J$12,0,-'Sound Pressure'!$AF86)))</f>
        <v>#DIV/0!</v>
      </c>
      <c r="AO86" s="76" t="e">
        <f t="shared" si="48"/>
        <v>#DIV/0!</v>
      </c>
      <c r="AP86" s="76" t="e">
        <f t="shared" si="47"/>
        <v>#DIV/0!</v>
      </c>
      <c r="AQ86" s="76" t="e">
        <f t="shared" si="47"/>
        <v>#DIV/0!</v>
      </c>
      <c r="AR86" s="76" t="e">
        <f t="shared" si="47"/>
        <v>#DIV/0!</v>
      </c>
      <c r="AS86" s="76" t="e">
        <f t="shared" si="47"/>
        <v>#DIV/0!</v>
      </c>
      <c r="AT86" s="76" t="e">
        <f t="shared" si="47"/>
        <v>#DIV/0!</v>
      </c>
      <c r="AU86" s="76" t="e">
        <f t="shared" si="47"/>
        <v>#DIV/0!</v>
      </c>
      <c r="AV86" s="76" t="e">
        <f t="shared" si="47"/>
        <v>#DIV/0!</v>
      </c>
      <c r="AW86" s="76">
        <f>'ModelParams Lp'!B$22</f>
        <v>4</v>
      </c>
      <c r="AX86" s="76">
        <f>'ModelParams Lp'!C$22</f>
        <v>2</v>
      </c>
      <c r="AY86" s="76">
        <f>'ModelParams Lp'!D$22</f>
        <v>1</v>
      </c>
      <c r="AZ86" s="76">
        <f>'ModelParams Lp'!E$22</f>
        <v>0</v>
      </c>
      <c r="BA86" s="76">
        <f>'ModelParams Lp'!F$22</f>
        <v>0</v>
      </c>
      <c r="BB86" s="76">
        <f>'ModelParams Lp'!G$22</f>
        <v>0</v>
      </c>
      <c r="BC86" s="76">
        <f>'ModelParams Lp'!H$22</f>
        <v>0</v>
      </c>
      <c r="BD86" s="76">
        <f>'ModelParams Lp'!I$22</f>
        <v>0</v>
      </c>
      <c r="BE86" s="76" t="e">
        <f>-10*LOG(2/(4*PI()*2^2)+4/(0.163*(Calcul!$J91*Calcul!$K91)/VLOOKUP(Calcul!$H91,'ModelParams Lp'!$E$37:$F$39,2,0)))</f>
        <v>#N/A</v>
      </c>
      <c r="BF86" s="76" t="e">
        <f>-10*LOG(2/(4*PI()*2^2)+4/(0.163*(Calcul!$J91*Calcul!$K91)/VLOOKUP(Calcul!$H91,'ModelParams Lp'!$E$37:$F$39,2,0)))</f>
        <v>#N/A</v>
      </c>
      <c r="BG86" s="76" t="e">
        <f>-10*LOG(2/(4*PI()*2^2)+4/(0.163*(Calcul!$J91*Calcul!$K91)/VLOOKUP(Calcul!$H91,'ModelParams Lp'!$E$37:$F$39,2,0)))</f>
        <v>#N/A</v>
      </c>
      <c r="BH86" s="76" t="e">
        <f>-10*LOG(2/(4*PI()*2^2)+4/(0.163*(Calcul!$J91*Calcul!$K91)/VLOOKUP(Calcul!$H91,'ModelParams Lp'!$E$37:$F$39,2,0)))</f>
        <v>#N/A</v>
      </c>
      <c r="BI86" s="76" t="e">
        <f>-10*LOG(2/(4*PI()*2^2)+4/(0.163*(Calcul!$J91*Calcul!$K91)/VLOOKUP(Calcul!$H91,'ModelParams Lp'!$E$37:$F$39,2,0)))</f>
        <v>#N/A</v>
      </c>
      <c r="BJ86" s="76" t="e">
        <f>-10*LOG(2/(4*PI()*2^2)+4/(0.163*(Calcul!$J91*Calcul!$K91)/VLOOKUP(Calcul!$H91,'ModelParams Lp'!$E$37:$F$39,2,0)))</f>
        <v>#N/A</v>
      </c>
      <c r="BK86" s="76" t="e">
        <f>-10*LOG(2/(4*PI()*2^2)+4/(0.163*(Calcul!$J91*Calcul!$K91)/VLOOKUP(Calcul!$H91,'ModelParams Lp'!$E$37:$F$39,2,0)))</f>
        <v>#N/A</v>
      </c>
      <c r="BL86" s="76" t="e">
        <f>-10*LOG(2/(4*PI()*2^2)+4/(0.163*(Calcul!$J91*Calcul!$K91)/VLOOKUP(Calcul!$H91,'ModelParams Lp'!$E$37:$F$39,2,0)))</f>
        <v>#N/A</v>
      </c>
      <c r="BM86" s="76" t="e">
        <f>VLOOKUP(Calcul!$I91,'ModelParams Lp'!$D$28:$O$32,5,0)+BE86</f>
        <v>#N/A</v>
      </c>
      <c r="BN86" s="76" t="e">
        <f>VLOOKUP(Calcul!$I91,'ModelParams Lp'!$D$28:$O$32,6,0)+BF86</f>
        <v>#N/A</v>
      </c>
      <c r="BO86" s="76" t="e">
        <f>VLOOKUP(Calcul!$I91,'ModelParams Lp'!$D$28:$O$32,7,0)+BG86</f>
        <v>#N/A</v>
      </c>
      <c r="BP86" s="76" t="e">
        <f>VLOOKUP(Calcul!$I91,'ModelParams Lp'!$D$28:$O$32,8,0)+BH86</f>
        <v>#N/A</v>
      </c>
      <c r="BQ86" s="76" t="e">
        <f>VLOOKUP(Calcul!$I91,'ModelParams Lp'!$D$28:$O$32,9,0)+BI86</f>
        <v>#N/A</v>
      </c>
      <c r="BR86" s="76" t="e">
        <f>VLOOKUP(Calcul!$I91,'ModelParams Lp'!$D$28:$O$32,10,0)+BJ86</f>
        <v>#N/A</v>
      </c>
      <c r="BS86" s="76" t="e">
        <f>VLOOKUP(Calcul!$I91,'ModelParams Lp'!$D$28:$O$32,11,0)+BK86</f>
        <v>#N/A</v>
      </c>
      <c r="BT86" s="76" t="e">
        <f>VLOOKUP(Calcul!$I91,'ModelParams Lp'!$D$28:$O$32,12,0)+BL86</f>
        <v>#N/A</v>
      </c>
      <c r="BU86" s="75" t="e">
        <f t="shared" ca="1" si="29"/>
        <v>#DIV/0!</v>
      </c>
      <c r="BV86" s="75" t="e">
        <f t="shared" ca="1" si="30"/>
        <v>#DIV/0!</v>
      </c>
      <c r="BW86" s="75" t="e">
        <f t="shared" ca="1" si="31"/>
        <v>#DIV/0!</v>
      </c>
      <c r="BX86" s="75" t="e">
        <f t="shared" ca="1" si="32"/>
        <v>#DIV/0!</v>
      </c>
      <c r="BY86" s="75" t="e">
        <f t="shared" ca="1" si="33"/>
        <v>#DIV/0!</v>
      </c>
      <c r="BZ86" s="75" t="e">
        <f t="shared" ca="1" si="34"/>
        <v>#DIV/0!</v>
      </c>
      <c r="CA86" s="75" t="e">
        <f t="shared" ca="1" si="35"/>
        <v>#DIV/0!</v>
      </c>
      <c r="CB86" s="75" t="e">
        <f t="shared" ca="1" si="36"/>
        <v>#DIV/0!</v>
      </c>
      <c r="CC86" s="26" t="e">
        <f ca="1">10*LOG10(IF(BU86="",0,POWER(10,((BU86+'ModelParams Lw'!$O$4)/10))) +IF(BV86="",0,POWER(10,((BV86+'ModelParams Lw'!$P$4)/10))) +IF(BW86="",0,POWER(10,((BW86+'ModelParams Lw'!$Q$4)/10))) +IF(BX86="",0,POWER(10,((BX86+'ModelParams Lw'!$R$4)/10))) +IF(BY86="",0,POWER(10,((BY86+'ModelParams Lw'!$S$4)/10))) +IF(BZ86="",0,POWER(10,((BZ86+'ModelParams Lw'!$T$4)/10))) +IF(CA86="",0,POWER(10,((CA86+'ModelParams Lw'!$U$4)/10)))+IF(CB86="",0,POWER(10,((CB86+'ModelParams Lw'!$V$4)/10))))</f>
        <v>#DIV/0!</v>
      </c>
      <c r="CD86" s="26" t="e">
        <f t="shared" ca="1" si="37"/>
        <v>#DIV/0!</v>
      </c>
      <c r="CE86" s="26" t="e">
        <f ca="1">(BU86-'ModelParams Lw'!O$10)/'ModelParams Lw'!O$11</f>
        <v>#DIV/0!</v>
      </c>
      <c r="CF86" s="26" t="e">
        <f ca="1">(BV86-'ModelParams Lw'!P$10)/'ModelParams Lw'!P$11</f>
        <v>#DIV/0!</v>
      </c>
      <c r="CG86" s="26" t="e">
        <f ca="1">(BW86-'ModelParams Lw'!Q$10)/'ModelParams Lw'!Q$11</f>
        <v>#DIV/0!</v>
      </c>
      <c r="CH86" s="26" t="e">
        <f ca="1">(BX86-'ModelParams Lw'!R$10)/'ModelParams Lw'!R$11</f>
        <v>#DIV/0!</v>
      </c>
      <c r="CI86" s="26" t="e">
        <f ca="1">(BY86-'ModelParams Lw'!S$10)/'ModelParams Lw'!S$11</f>
        <v>#DIV/0!</v>
      </c>
      <c r="CJ86" s="26" t="e">
        <f ca="1">(BZ86-'ModelParams Lw'!T$10)/'ModelParams Lw'!T$11</f>
        <v>#DIV/0!</v>
      </c>
      <c r="CK86" s="26" t="e">
        <f ca="1">(CA86-'ModelParams Lw'!U$10)/'ModelParams Lw'!U$11</f>
        <v>#DIV/0!</v>
      </c>
      <c r="CL86" s="26" t="e">
        <f ca="1">(CB86-'ModelParams Lw'!V$10)/'ModelParams Lw'!V$11</f>
        <v>#DIV/0!</v>
      </c>
      <c r="CM86" s="75" t="e">
        <f t="shared" si="38"/>
        <v>#DIV/0!</v>
      </c>
      <c r="CN86" s="75" t="e">
        <f t="shared" si="39"/>
        <v>#DIV/0!</v>
      </c>
      <c r="CO86" s="75" t="e">
        <f t="shared" si="40"/>
        <v>#DIV/0!</v>
      </c>
      <c r="CP86" s="75" t="e">
        <f t="shared" si="41"/>
        <v>#DIV/0!</v>
      </c>
      <c r="CQ86" s="75" t="e">
        <f t="shared" si="42"/>
        <v>#DIV/0!</v>
      </c>
      <c r="CR86" s="75" t="e">
        <f t="shared" si="43"/>
        <v>#DIV/0!</v>
      </c>
      <c r="CS86" s="75" t="e">
        <f t="shared" si="44"/>
        <v>#DIV/0!</v>
      </c>
      <c r="CT86" s="75" t="e">
        <f t="shared" si="45"/>
        <v>#DIV/0!</v>
      </c>
      <c r="CU86" s="26" t="e">
        <f>10*LOG10(IF(CM86="",0,POWER(10,((CM86+'ModelParams Lw'!$O$4)/10))) +IF(CN86="",0,POWER(10,((CN86+'ModelParams Lw'!$P$4)/10))) +IF(CO86="",0,POWER(10,((CO86+'ModelParams Lw'!$Q$4)/10))) +IF(CP86="",0,POWER(10,((CP86+'ModelParams Lw'!$R$4)/10))) +IF(CQ86="",0,POWER(10,((CQ86+'ModelParams Lw'!$S$4)/10))) +IF(CR86="",0,POWER(10,((CR86+'ModelParams Lw'!$T$4)/10))) +IF(CS86="",0,POWER(10,((CS86+'ModelParams Lw'!$U$4)/10)))+IF(CT86="",0,POWER(10,((CT86+'ModelParams Lw'!$V$4)/10))))</f>
        <v>#DIV/0!</v>
      </c>
      <c r="CV86" s="26" t="e">
        <f t="shared" si="46"/>
        <v>#DIV/0!</v>
      </c>
      <c r="CW86" s="26" t="e">
        <f>(CM86-'ModelParams Lw'!O$10)/'ModelParams Lw'!O$11</f>
        <v>#DIV/0!</v>
      </c>
      <c r="CX86" s="26" t="e">
        <f>(CN86-'ModelParams Lw'!P$10)/'ModelParams Lw'!P$11</f>
        <v>#DIV/0!</v>
      </c>
      <c r="CY86" s="26" t="e">
        <f>(CO86-'ModelParams Lw'!Q$10)/'ModelParams Lw'!Q$11</f>
        <v>#DIV/0!</v>
      </c>
      <c r="CZ86" s="26" t="e">
        <f>(CP86-'ModelParams Lw'!R$10)/'ModelParams Lw'!R$11</f>
        <v>#DIV/0!</v>
      </c>
      <c r="DA86" s="26" t="e">
        <f>(CQ86-'ModelParams Lw'!S$10)/'ModelParams Lw'!S$11</f>
        <v>#DIV/0!</v>
      </c>
      <c r="DB86" s="26" t="e">
        <f>(CR86-'ModelParams Lw'!T$10)/'ModelParams Lw'!T$11</f>
        <v>#DIV/0!</v>
      </c>
      <c r="DC86" s="26" t="e">
        <f>(CS86-'ModelParams Lw'!U$10)/'ModelParams Lw'!U$11</f>
        <v>#DIV/0!</v>
      </c>
      <c r="DD86" s="26" t="e">
        <f>(CT86-'ModelParams Lw'!V$10)/'ModelParams Lw'!V$11</f>
        <v>#DIV/0!</v>
      </c>
    </row>
    <row r="87" spans="1:108" x14ac:dyDescent="0.25">
      <c r="A87" s="13">
        <f>'Sound Power'!B87</f>
        <v>0</v>
      </c>
      <c r="B87" s="13">
        <f>'Sound Power'!D87</f>
        <v>0</v>
      </c>
      <c r="C87" s="13">
        <f>'Sound Power'!E87</f>
        <v>0</v>
      </c>
      <c r="D87" s="13">
        <f>'Sound Power'!F87</f>
        <v>0</v>
      </c>
      <c r="E87" s="76" t="e">
        <f>IF(Calcul!$F89="SA",'Sound Power'!AZ87,'Sound Power'!O87)</f>
        <v>#DIV/0!</v>
      </c>
      <c r="F87" s="76" t="e">
        <f>IF(Calcul!$F89="SA",'Sound Power'!BA87,'Sound Power'!P87)</f>
        <v>#DIV/0!</v>
      </c>
      <c r="G87" s="76" t="e">
        <f>IF(Calcul!$F89="SA",'Sound Power'!BB87,'Sound Power'!Q87)</f>
        <v>#DIV/0!</v>
      </c>
      <c r="H87" s="76" t="e">
        <f>IF(Calcul!$F89="SA",'Sound Power'!BC87,'Sound Power'!R87)</f>
        <v>#DIV/0!</v>
      </c>
      <c r="I87" s="76" t="e">
        <f>IF(Calcul!$F89="SA",'Sound Power'!BD87,'Sound Power'!S87)</f>
        <v>#DIV/0!</v>
      </c>
      <c r="J87" s="76" t="e">
        <f>IF(Calcul!$F89="SA",'Sound Power'!BE87,'Sound Power'!T87)</f>
        <v>#DIV/0!</v>
      </c>
      <c r="K87" s="76" t="e">
        <f>IF(Calcul!$F89="SA",'Sound Power'!BF87,'Sound Power'!U87)</f>
        <v>#DIV/0!</v>
      </c>
      <c r="L87" s="76" t="e">
        <f>IF(Calcul!$F89="SA",'Sound Power'!BG87,'Sound Power'!V87)</f>
        <v>#DIV/0!</v>
      </c>
      <c r="M87" s="76" t="e">
        <f>'Sound Power'!CI87</f>
        <v>#DIV/0!</v>
      </c>
      <c r="N87" s="76" t="e">
        <f>'Sound Power'!CJ87</f>
        <v>#DIV/0!</v>
      </c>
      <c r="O87" s="76" t="e">
        <f>'Sound Power'!CK87</f>
        <v>#DIV/0!</v>
      </c>
      <c r="P87" s="76" t="e">
        <f>'Sound Power'!CL87</f>
        <v>#DIV/0!</v>
      </c>
      <c r="Q87" s="76" t="e">
        <f>'Sound Power'!CM87</f>
        <v>#DIV/0!</v>
      </c>
      <c r="R87" s="76" t="e">
        <f>'Sound Power'!CN87</f>
        <v>#DIV/0!</v>
      </c>
      <c r="S87" s="76" t="e">
        <f>'Sound Power'!CO87</f>
        <v>#DIV/0!</v>
      </c>
      <c r="T87" s="76" t="e">
        <f>'Sound Power'!CP87</f>
        <v>#DIV/0!</v>
      </c>
      <c r="U87" s="73">
        <f t="shared" si="26"/>
        <v>0</v>
      </c>
      <c r="V87" s="73">
        <f t="shared" si="27"/>
        <v>0</v>
      </c>
      <c r="W87" s="76" t="e">
        <f>('ModelParams Lp'!B$4*10^'ModelParams Lp'!B$5*($U87/$V87)^'ModelParams Lp'!B$6)*3</f>
        <v>#DIV/0!</v>
      </c>
      <c r="X87" s="76" t="e">
        <f>('ModelParams Lp'!C$4*10^'ModelParams Lp'!C$5*($U87/$V87)^'ModelParams Lp'!C$6)*3</f>
        <v>#DIV/0!</v>
      </c>
      <c r="Y87" s="76" t="e">
        <f>('ModelParams Lp'!D$4*10^'ModelParams Lp'!D$5*($U87/$V87)^'ModelParams Lp'!D$6)*3</f>
        <v>#DIV/0!</v>
      </c>
      <c r="Z87" s="76" t="e">
        <f>('ModelParams Lp'!E$4*10^'ModelParams Lp'!E$5*($U87/$V87)^'ModelParams Lp'!E$6)*3</f>
        <v>#DIV/0!</v>
      </c>
      <c r="AA87" s="76" t="e">
        <f>('ModelParams Lp'!F$4*10^'ModelParams Lp'!F$5*($U87/$V87)^'ModelParams Lp'!F$6)*3</f>
        <v>#DIV/0!</v>
      </c>
      <c r="AB87" s="76" t="e">
        <f>('ModelParams Lp'!G$4*10^'ModelParams Lp'!G$5*($U87/$V87)^'ModelParams Lp'!G$6)*3</f>
        <v>#DIV/0!</v>
      </c>
      <c r="AC87" s="76" t="e">
        <f>('ModelParams Lp'!H$4*10^'ModelParams Lp'!H$5*($U87/$V87)^'ModelParams Lp'!H$6)*3</f>
        <v>#DIV/0!</v>
      </c>
      <c r="AD87" s="76" t="e">
        <f>('ModelParams Lp'!I$4*10^'ModelParams Lp'!I$5*($U87/$V87)^'ModelParams Lp'!I$6)*3</f>
        <v>#DIV/0!</v>
      </c>
      <c r="AE87" s="62" t="e">
        <f t="shared" si="28"/>
        <v>#DIV/0!</v>
      </c>
      <c r="AF87" s="62" t="e">
        <f>IF(AE87&lt;'ModelParams Lp'!$B$16,-1,IF(AE87&lt;'ModelParams Lp'!$C$16,0,IF(AE87&lt;'ModelParams Lp'!$D$16,1,IF(AE87&lt;'ModelParams Lp'!$E$16,2,IF(AE87&lt;'ModelParams Lp'!$F$16,3,IF(AE87&lt;'ModelParams Lp'!$G$16,4,IF(AE87&lt;'ModelParams Lp'!$H$16,5,6)))))))</f>
        <v>#DIV/0!</v>
      </c>
      <c r="AG87" s="76" t="e">
        <f ca="1">IF($AF87&gt;1,0,OFFSET('ModelParams Lp'!$C$12,0,-'Sound Pressure'!$AF87))</f>
        <v>#DIV/0!</v>
      </c>
      <c r="AH87" s="76" t="e">
        <f ca="1">IF($AF87&gt;2,0,OFFSET('ModelParams Lp'!$D$12,0,-'Sound Pressure'!$AF87))</f>
        <v>#DIV/0!</v>
      </c>
      <c r="AI87" s="76" t="e">
        <f ca="1">IF($AF87&gt;3,0,OFFSET('ModelParams Lp'!$E$12,0,-'Sound Pressure'!$AF87))</f>
        <v>#DIV/0!</v>
      </c>
      <c r="AJ87" s="76" t="e">
        <f ca="1">IF($AF87&gt;4,0,OFFSET('ModelParams Lp'!$F$12,0,-'Sound Pressure'!$AF87))</f>
        <v>#DIV/0!</v>
      </c>
      <c r="AK87" s="76" t="e">
        <f ca="1">IF($AF87&gt;3,0,OFFSET('ModelParams Lp'!$G$12,0,-'Sound Pressure'!$AF87))</f>
        <v>#DIV/0!</v>
      </c>
      <c r="AL87" s="76" t="e">
        <f ca="1">IF($AF87&gt;5,0,OFFSET('ModelParams Lp'!$H$12,0,-'Sound Pressure'!$AF87))</f>
        <v>#DIV/0!</v>
      </c>
      <c r="AM87" s="76" t="e">
        <f ca="1">IF($AF87&gt;6,0,OFFSET('ModelParams Lp'!$I$12,0,-'Sound Pressure'!$AF87))</f>
        <v>#DIV/0!</v>
      </c>
      <c r="AN87" s="76" t="e">
        <f ca="1">IF($AF87&gt;7,0,IF($AF$4&lt;0,3,OFFSET('ModelParams Lp'!$J$12,0,-'Sound Pressure'!$AF87)))</f>
        <v>#DIV/0!</v>
      </c>
      <c r="AO87" s="76" t="e">
        <f t="shared" si="48"/>
        <v>#DIV/0!</v>
      </c>
      <c r="AP87" s="76" t="e">
        <f t="shared" si="47"/>
        <v>#DIV/0!</v>
      </c>
      <c r="AQ87" s="76" t="e">
        <f t="shared" si="47"/>
        <v>#DIV/0!</v>
      </c>
      <c r="AR87" s="76" t="e">
        <f t="shared" si="47"/>
        <v>#DIV/0!</v>
      </c>
      <c r="AS87" s="76" t="e">
        <f t="shared" si="47"/>
        <v>#DIV/0!</v>
      </c>
      <c r="AT87" s="76" t="e">
        <f t="shared" si="47"/>
        <v>#DIV/0!</v>
      </c>
      <c r="AU87" s="76" t="e">
        <f t="shared" si="47"/>
        <v>#DIV/0!</v>
      </c>
      <c r="AV87" s="76" t="e">
        <f t="shared" si="47"/>
        <v>#DIV/0!</v>
      </c>
      <c r="AW87" s="76">
        <f>'ModelParams Lp'!B$22</f>
        <v>4</v>
      </c>
      <c r="AX87" s="76">
        <f>'ModelParams Lp'!C$22</f>
        <v>2</v>
      </c>
      <c r="AY87" s="76">
        <f>'ModelParams Lp'!D$22</f>
        <v>1</v>
      </c>
      <c r="AZ87" s="76">
        <f>'ModelParams Lp'!E$22</f>
        <v>0</v>
      </c>
      <c r="BA87" s="76">
        <f>'ModelParams Lp'!F$22</f>
        <v>0</v>
      </c>
      <c r="BB87" s="76">
        <f>'ModelParams Lp'!G$22</f>
        <v>0</v>
      </c>
      <c r="BC87" s="76">
        <f>'ModelParams Lp'!H$22</f>
        <v>0</v>
      </c>
      <c r="BD87" s="76">
        <f>'ModelParams Lp'!I$22</f>
        <v>0</v>
      </c>
      <c r="BE87" s="76" t="e">
        <f>-10*LOG(2/(4*PI()*2^2)+4/(0.163*(Calcul!$J92*Calcul!$K92)/VLOOKUP(Calcul!$H92,'ModelParams Lp'!$E$37:$F$39,2,0)))</f>
        <v>#N/A</v>
      </c>
      <c r="BF87" s="76" t="e">
        <f>-10*LOG(2/(4*PI()*2^2)+4/(0.163*(Calcul!$J92*Calcul!$K92)/VLOOKUP(Calcul!$H92,'ModelParams Lp'!$E$37:$F$39,2,0)))</f>
        <v>#N/A</v>
      </c>
      <c r="BG87" s="76" t="e">
        <f>-10*LOG(2/(4*PI()*2^2)+4/(0.163*(Calcul!$J92*Calcul!$K92)/VLOOKUP(Calcul!$H92,'ModelParams Lp'!$E$37:$F$39,2,0)))</f>
        <v>#N/A</v>
      </c>
      <c r="BH87" s="76" t="e">
        <f>-10*LOG(2/(4*PI()*2^2)+4/(0.163*(Calcul!$J92*Calcul!$K92)/VLOOKUP(Calcul!$H92,'ModelParams Lp'!$E$37:$F$39,2,0)))</f>
        <v>#N/A</v>
      </c>
      <c r="BI87" s="76" t="e">
        <f>-10*LOG(2/(4*PI()*2^2)+4/(0.163*(Calcul!$J92*Calcul!$K92)/VLOOKUP(Calcul!$H92,'ModelParams Lp'!$E$37:$F$39,2,0)))</f>
        <v>#N/A</v>
      </c>
      <c r="BJ87" s="76" t="e">
        <f>-10*LOG(2/(4*PI()*2^2)+4/(0.163*(Calcul!$J92*Calcul!$K92)/VLOOKUP(Calcul!$H92,'ModelParams Lp'!$E$37:$F$39,2,0)))</f>
        <v>#N/A</v>
      </c>
      <c r="BK87" s="76" t="e">
        <f>-10*LOG(2/(4*PI()*2^2)+4/(0.163*(Calcul!$J92*Calcul!$K92)/VLOOKUP(Calcul!$H92,'ModelParams Lp'!$E$37:$F$39,2,0)))</f>
        <v>#N/A</v>
      </c>
      <c r="BL87" s="76" t="e">
        <f>-10*LOG(2/(4*PI()*2^2)+4/(0.163*(Calcul!$J92*Calcul!$K92)/VLOOKUP(Calcul!$H92,'ModelParams Lp'!$E$37:$F$39,2,0)))</f>
        <v>#N/A</v>
      </c>
      <c r="BM87" s="76" t="e">
        <f>VLOOKUP(Calcul!$I92,'ModelParams Lp'!$D$28:$O$32,5,0)+BE87</f>
        <v>#N/A</v>
      </c>
      <c r="BN87" s="76" t="e">
        <f>VLOOKUP(Calcul!$I92,'ModelParams Lp'!$D$28:$O$32,6,0)+BF87</f>
        <v>#N/A</v>
      </c>
      <c r="BO87" s="76" t="e">
        <f>VLOOKUP(Calcul!$I92,'ModelParams Lp'!$D$28:$O$32,7,0)+BG87</f>
        <v>#N/A</v>
      </c>
      <c r="BP87" s="76" t="e">
        <f>VLOOKUP(Calcul!$I92,'ModelParams Lp'!$D$28:$O$32,8,0)+BH87</f>
        <v>#N/A</v>
      </c>
      <c r="BQ87" s="76" t="e">
        <f>VLOOKUP(Calcul!$I92,'ModelParams Lp'!$D$28:$O$32,9,0)+BI87</f>
        <v>#N/A</v>
      </c>
      <c r="BR87" s="76" t="e">
        <f>VLOOKUP(Calcul!$I92,'ModelParams Lp'!$D$28:$O$32,10,0)+BJ87</f>
        <v>#N/A</v>
      </c>
      <c r="BS87" s="76" t="e">
        <f>VLOOKUP(Calcul!$I92,'ModelParams Lp'!$D$28:$O$32,11,0)+BK87</f>
        <v>#N/A</v>
      </c>
      <c r="BT87" s="76" t="e">
        <f>VLOOKUP(Calcul!$I92,'ModelParams Lp'!$D$28:$O$32,12,0)+BL87</f>
        <v>#N/A</v>
      </c>
      <c r="BU87" s="75" t="e">
        <f t="shared" ca="1" si="29"/>
        <v>#DIV/0!</v>
      </c>
      <c r="BV87" s="75" t="e">
        <f t="shared" ca="1" si="30"/>
        <v>#DIV/0!</v>
      </c>
      <c r="BW87" s="75" t="e">
        <f t="shared" ca="1" si="31"/>
        <v>#DIV/0!</v>
      </c>
      <c r="BX87" s="75" t="e">
        <f t="shared" ca="1" si="32"/>
        <v>#DIV/0!</v>
      </c>
      <c r="BY87" s="75" t="e">
        <f t="shared" ca="1" si="33"/>
        <v>#DIV/0!</v>
      </c>
      <c r="BZ87" s="75" t="e">
        <f t="shared" ca="1" si="34"/>
        <v>#DIV/0!</v>
      </c>
      <c r="CA87" s="75" t="e">
        <f t="shared" ca="1" si="35"/>
        <v>#DIV/0!</v>
      </c>
      <c r="CB87" s="75" t="e">
        <f t="shared" ca="1" si="36"/>
        <v>#DIV/0!</v>
      </c>
      <c r="CC87" s="26" t="e">
        <f ca="1">10*LOG10(IF(BU87="",0,POWER(10,((BU87+'ModelParams Lw'!$O$4)/10))) +IF(BV87="",0,POWER(10,((BV87+'ModelParams Lw'!$P$4)/10))) +IF(BW87="",0,POWER(10,((BW87+'ModelParams Lw'!$Q$4)/10))) +IF(BX87="",0,POWER(10,((BX87+'ModelParams Lw'!$R$4)/10))) +IF(BY87="",0,POWER(10,((BY87+'ModelParams Lw'!$S$4)/10))) +IF(BZ87="",0,POWER(10,((BZ87+'ModelParams Lw'!$T$4)/10))) +IF(CA87="",0,POWER(10,((CA87+'ModelParams Lw'!$U$4)/10)))+IF(CB87="",0,POWER(10,((CB87+'ModelParams Lw'!$V$4)/10))))</f>
        <v>#DIV/0!</v>
      </c>
      <c r="CD87" s="26" t="e">
        <f t="shared" ca="1" si="37"/>
        <v>#DIV/0!</v>
      </c>
      <c r="CE87" s="26" t="e">
        <f ca="1">(BU87-'ModelParams Lw'!O$10)/'ModelParams Lw'!O$11</f>
        <v>#DIV/0!</v>
      </c>
      <c r="CF87" s="26" t="e">
        <f ca="1">(BV87-'ModelParams Lw'!P$10)/'ModelParams Lw'!P$11</f>
        <v>#DIV/0!</v>
      </c>
      <c r="CG87" s="26" t="e">
        <f ca="1">(BW87-'ModelParams Lw'!Q$10)/'ModelParams Lw'!Q$11</f>
        <v>#DIV/0!</v>
      </c>
      <c r="CH87" s="26" t="e">
        <f ca="1">(BX87-'ModelParams Lw'!R$10)/'ModelParams Lw'!R$11</f>
        <v>#DIV/0!</v>
      </c>
      <c r="CI87" s="26" t="e">
        <f ca="1">(BY87-'ModelParams Lw'!S$10)/'ModelParams Lw'!S$11</f>
        <v>#DIV/0!</v>
      </c>
      <c r="CJ87" s="26" t="e">
        <f ca="1">(BZ87-'ModelParams Lw'!T$10)/'ModelParams Lw'!T$11</f>
        <v>#DIV/0!</v>
      </c>
      <c r="CK87" s="26" t="e">
        <f ca="1">(CA87-'ModelParams Lw'!U$10)/'ModelParams Lw'!U$11</f>
        <v>#DIV/0!</v>
      </c>
      <c r="CL87" s="26" t="e">
        <f ca="1">(CB87-'ModelParams Lw'!V$10)/'ModelParams Lw'!V$11</f>
        <v>#DIV/0!</v>
      </c>
      <c r="CM87" s="75" t="e">
        <f t="shared" si="38"/>
        <v>#DIV/0!</v>
      </c>
      <c r="CN87" s="75" t="e">
        <f t="shared" si="39"/>
        <v>#DIV/0!</v>
      </c>
      <c r="CO87" s="75" t="e">
        <f t="shared" si="40"/>
        <v>#DIV/0!</v>
      </c>
      <c r="CP87" s="75" t="e">
        <f t="shared" si="41"/>
        <v>#DIV/0!</v>
      </c>
      <c r="CQ87" s="75" t="e">
        <f t="shared" si="42"/>
        <v>#DIV/0!</v>
      </c>
      <c r="CR87" s="75" t="e">
        <f t="shared" si="43"/>
        <v>#DIV/0!</v>
      </c>
      <c r="CS87" s="75" t="e">
        <f t="shared" si="44"/>
        <v>#DIV/0!</v>
      </c>
      <c r="CT87" s="75" t="e">
        <f t="shared" si="45"/>
        <v>#DIV/0!</v>
      </c>
      <c r="CU87" s="26" t="e">
        <f>10*LOG10(IF(CM87="",0,POWER(10,((CM87+'ModelParams Lw'!$O$4)/10))) +IF(CN87="",0,POWER(10,((CN87+'ModelParams Lw'!$P$4)/10))) +IF(CO87="",0,POWER(10,((CO87+'ModelParams Lw'!$Q$4)/10))) +IF(CP87="",0,POWER(10,((CP87+'ModelParams Lw'!$R$4)/10))) +IF(CQ87="",0,POWER(10,((CQ87+'ModelParams Lw'!$S$4)/10))) +IF(CR87="",0,POWER(10,((CR87+'ModelParams Lw'!$T$4)/10))) +IF(CS87="",0,POWER(10,((CS87+'ModelParams Lw'!$U$4)/10)))+IF(CT87="",0,POWER(10,((CT87+'ModelParams Lw'!$V$4)/10))))</f>
        <v>#DIV/0!</v>
      </c>
      <c r="CV87" s="26" t="e">
        <f t="shared" si="46"/>
        <v>#DIV/0!</v>
      </c>
      <c r="CW87" s="26" t="e">
        <f>(CM87-'ModelParams Lw'!O$10)/'ModelParams Lw'!O$11</f>
        <v>#DIV/0!</v>
      </c>
      <c r="CX87" s="26" t="e">
        <f>(CN87-'ModelParams Lw'!P$10)/'ModelParams Lw'!P$11</f>
        <v>#DIV/0!</v>
      </c>
      <c r="CY87" s="26" t="e">
        <f>(CO87-'ModelParams Lw'!Q$10)/'ModelParams Lw'!Q$11</f>
        <v>#DIV/0!</v>
      </c>
      <c r="CZ87" s="26" t="e">
        <f>(CP87-'ModelParams Lw'!R$10)/'ModelParams Lw'!R$11</f>
        <v>#DIV/0!</v>
      </c>
      <c r="DA87" s="26" t="e">
        <f>(CQ87-'ModelParams Lw'!S$10)/'ModelParams Lw'!S$11</f>
        <v>#DIV/0!</v>
      </c>
      <c r="DB87" s="26" t="e">
        <f>(CR87-'ModelParams Lw'!T$10)/'ModelParams Lw'!T$11</f>
        <v>#DIV/0!</v>
      </c>
      <c r="DC87" s="26" t="e">
        <f>(CS87-'ModelParams Lw'!U$10)/'ModelParams Lw'!U$11</f>
        <v>#DIV/0!</v>
      </c>
      <c r="DD87" s="26" t="e">
        <f>(CT87-'ModelParams Lw'!V$10)/'ModelParams Lw'!V$11</f>
        <v>#DIV/0!</v>
      </c>
    </row>
    <row r="88" spans="1:108" x14ac:dyDescent="0.25">
      <c r="A88" s="13">
        <f>'Sound Power'!B88</f>
        <v>0</v>
      </c>
      <c r="B88" s="13">
        <f>'Sound Power'!D88</f>
        <v>0</v>
      </c>
      <c r="C88" s="13">
        <f>'Sound Power'!E88</f>
        <v>0</v>
      </c>
      <c r="D88" s="13">
        <f>'Sound Power'!F88</f>
        <v>0</v>
      </c>
      <c r="E88" s="76" t="e">
        <f>IF(Calcul!$F90="SA",'Sound Power'!AZ88,'Sound Power'!O88)</f>
        <v>#DIV/0!</v>
      </c>
      <c r="F88" s="76" t="e">
        <f>IF(Calcul!$F90="SA",'Sound Power'!BA88,'Sound Power'!P88)</f>
        <v>#DIV/0!</v>
      </c>
      <c r="G88" s="76" t="e">
        <f>IF(Calcul!$F90="SA",'Sound Power'!BB88,'Sound Power'!Q88)</f>
        <v>#DIV/0!</v>
      </c>
      <c r="H88" s="76" t="e">
        <f>IF(Calcul!$F90="SA",'Sound Power'!BC88,'Sound Power'!R88)</f>
        <v>#DIV/0!</v>
      </c>
      <c r="I88" s="76" t="e">
        <f>IF(Calcul!$F90="SA",'Sound Power'!BD88,'Sound Power'!S88)</f>
        <v>#DIV/0!</v>
      </c>
      <c r="J88" s="76" t="e">
        <f>IF(Calcul!$F90="SA",'Sound Power'!BE88,'Sound Power'!T88)</f>
        <v>#DIV/0!</v>
      </c>
      <c r="K88" s="76" t="e">
        <f>IF(Calcul!$F90="SA",'Sound Power'!BF88,'Sound Power'!U88)</f>
        <v>#DIV/0!</v>
      </c>
      <c r="L88" s="76" t="e">
        <f>IF(Calcul!$F90="SA",'Sound Power'!BG88,'Sound Power'!V88)</f>
        <v>#DIV/0!</v>
      </c>
      <c r="M88" s="76" t="e">
        <f>'Sound Power'!CI88</f>
        <v>#DIV/0!</v>
      </c>
      <c r="N88" s="76" t="e">
        <f>'Sound Power'!CJ88</f>
        <v>#DIV/0!</v>
      </c>
      <c r="O88" s="76" t="e">
        <f>'Sound Power'!CK88</f>
        <v>#DIV/0!</v>
      </c>
      <c r="P88" s="76" t="e">
        <f>'Sound Power'!CL88</f>
        <v>#DIV/0!</v>
      </c>
      <c r="Q88" s="76" t="e">
        <f>'Sound Power'!CM88</f>
        <v>#DIV/0!</v>
      </c>
      <c r="R88" s="76" t="e">
        <f>'Sound Power'!CN88</f>
        <v>#DIV/0!</v>
      </c>
      <c r="S88" s="76" t="e">
        <f>'Sound Power'!CO88</f>
        <v>#DIV/0!</v>
      </c>
      <c r="T88" s="76" t="e">
        <f>'Sound Power'!CP88</f>
        <v>#DIV/0!</v>
      </c>
      <c r="U88" s="73">
        <f t="shared" si="26"/>
        <v>0</v>
      </c>
      <c r="V88" s="73">
        <f t="shared" si="27"/>
        <v>0</v>
      </c>
      <c r="W88" s="76" t="e">
        <f>('ModelParams Lp'!B$4*10^'ModelParams Lp'!B$5*($U88/$V88)^'ModelParams Lp'!B$6)*3</f>
        <v>#DIV/0!</v>
      </c>
      <c r="X88" s="76" t="e">
        <f>('ModelParams Lp'!C$4*10^'ModelParams Lp'!C$5*($U88/$V88)^'ModelParams Lp'!C$6)*3</f>
        <v>#DIV/0!</v>
      </c>
      <c r="Y88" s="76" t="e">
        <f>('ModelParams Lp'!D$4*10^'ModelParams Lp'!D$5*($U88/$V88)^'ModelParams Lp'!D$6)*3</f>
        <v>#DIV/0!</v>
      </c>
      <c r="Z88" s="76" t="e">
        <f>('ModelParams Lp'!E$4*10^'ModelParams Lp'!E$5*($U88/$V88)^'ModelParams Lp'!E$6)*3</f>
        <v>#DIV/0!</v>
      </c>
      <c r="AA88" s="76" t="e">
        <f>('ModelParams Lp'!F$4*10^'ModelParams Lp'!F$5*($U88/$V88)^'ModelParams Lp'!F$6)*3</f>
        <v>#DIV/0!</v>
      </c>
      <c r="AB88" s="76" t="e">
        <f>('ModelParams Lp'!G$4*10^'ModelParams Lp'!G$5*($U88/$V88)^'ModelParams Lp'!G$6)*3</f>
        <v>#DIV/0!</v>
      </c>
      <c r="AC88" s="76" t="e">
        <f>('ModelParams Lp'!H$4*10^'ModelParams Lp'!H$5*($U88/$V88)^'ModelParams Lp'!H$6)*3</f>
        <v>#DIV/0!</v>
      </c>
      <c r="AD88" s="76" t="e">
        <f>('ModelParams Lp'!I$4*10^'ModelParams Lp'!I$5*($U88/$V88)^'ModelParams Lp'!I$6)*3</f>
        <v>#DIV/0!</v>
      </c>
      <c r="AE88" s="62" t="e">
        <f t="shared" si="28"/>
        <v>#DIV/0!</v>
      </c>
      <c r="AF88" s="62" t="e">
        <f>IF(AE88&lt;'ModelParams Lp'!$B$16,-1,IF(AE88&lt;'ModelParams Lp'!$C$16,0,IF(AE88&lt;'ModelParams Lp'!$D$16,1,IF(AE88&lt;'ModelParams Lp'!$E$16,2,IF(AE88&lt;'ModelParams Lp'!$F$16,3,IF(AE88&lt;'ModelParams Lp'!$G$16,4,IF(AE88&lt;'ModelParams Lp'!$H$16,5,6)))))))</f>
        <v>#DIV/0!</v>
      </c>
      <c r="AG88" s="76" t="e">
        <f ca="1">IF($AF88&gt;1,0,OFFSET('ModelParams Lp'!$C$12,0,-'Sound Pressure'!$AF88))</f>
        <v>#DIV/0!</v>
      </c>
      <c r="AH88" s="76" t="e">
        <f ca="1">IF($AF88&gt;2,0,OFFSET('ModelParams Lp'!$D$12,0,-'Sound Pressure'!$AF88))</f>
        <v>#DIV/0!</v>
      </c>
      <c r="AI88" s="76" t="e">
        <f ca="1">IF($AF88&gt;3,0,OFFSET('ModelParams Lp'!$E$12,0,-'Sound Pressure'!$AF88))</f>
        <v>#DIV/0!</v>
      </c>
      <c r="AJ88" s="76" t="e">
        <f ca="1">IF($AF88&gt;4,0,OFFSET('ModelParams Lp'!$F$12,0,-'Sound Pressure'!$AF88))</f>
        <v>#DIV/0!</v>
      </c>
      <c r="AK88" s="76" t="e">
        <f ca="1">IF($AF88&gt;3,0,OFFSET('ModelParams Lp'!$G$12,0,-'Sound Pressure'!$AF88))</f>
        <v>#DIV/0!</v>
      </c>
      <c r="AL88" s="76" t="e">
        <f ca="1">IF($AF88&gt;5,0,OFFSET('ModelParams Lp'!$H$12,0,-'Sound Pressure'!$AF88))</f>
        <v>#DIV/0!</v>
      </c>
      <c r="AM88" s="76" t="e">
        <f ca="1">IF($AF88&gt;6,0,OFFSET('ModelParams Lp'!$I$12,0,-'Sound Pressure'!$AF88))</f>
        <v>#DIV/0!</v>
      </c>
      <c r="AN88" s="76" t="e">
        <f ca="1">IF($AF88&gt;7,0,IF($AF$4&lt;0,3,OFFSET('ModelParams Lp'!$J$12,0,-'Sound Pressure'!$AF88)))</f>
        <v>#DIV/0!</v>
      </c>
      <c r="AO88" s="76" t="e">
        <f t="shared" si="48"/>
        <v>#DIV/0!</v>
      </c>
      <c r="AP88" s="76" t="e">
        <f t="shared" si="47"/>
        <v>#DIV/0!</v>
      </c>
      <c r="AQ88" s="76" t="e">
        <f t="shared" si="47"/>
        <v>#DIV/0!</v>
      </c>
      <c r="AR88" s="76" t="e">
        <f t="shared" si="47"/>
        <v>#DIV/0!</v>
      </c>
      <c r="AS88" s="76" t="e">
        <f t="shared" si="47"/>
        <v>#DIV/0!</v>
      </c>
      <c r="AT88" s="76" t="e">
        <f t="shared" si="47"/>
        <v>#DIV/0!</v>
      </c>
      <c r="AU88" s="76" t="e">
        <f t="shared" si="47"/>
        <v>#DIV/0!</v>
      </c>
      <c r="AV88" s="76" t="e">
        <f t="shared" si="47"/>
        <v>#DIV/0!</v>
      </c>
      <c r="AW88" s="76">
        <f>'ModelParams Lp'!B$22</f>
        <v>4</v>
      </c>
      <c r="AX88" s="76">
        <f>'ModelParams Lp'!C$22</f>
        <v>2</v>
      </c>
      <c r="AY88" s="76">
        <f>'ModelParams Lp'!D$22</f>
        <v>1</v>
      </c>
      <c r="AZ88" s="76">
        <f>'ModelParams Lp'!E$22</f>
        <v>0</v>
      </c>
      <c r="BA88" s="76">
        <f>'ModelParams Lp'!F$22</f>
        <v>0</v>
      </c>
      <c r="BB88" s="76">
        <f>'ModelParams Lp'!G$22</f>
        <v>0</v>
      </c>
      <c r="BC88" s="76">
        <f>'ModelParams Lp'!H$22</f>
        <v>0</v>
      </c>
      <c r="BD88" s="76">
        <f>'ModelParams Lp'!I$22</f>
        <v>0</v>
      </c>
      <c r="BE88" s="76" t="e">
        <f>-10*LOG(2/(4*PI()*2^2)+4/(0.163*(Calcul!$J93*Calcul!$K93)/VLOOKUP(Calcul!$H93,'ModelParams Lp'!$E$37:$F$39,2,0)))</f>
        <v>#N/A</v>
      </c>
      <c r="BF88" s="76" t="e">
        <f>-10*LOG(2/(4*PI()*2^2)+4/(0.163*(Calcul!$J93*Calcul!$K93)/VLOOKUP(Calcul!$H93,'ModelParams Lp'!$E$37:$F$39,2,0)))</f>
        <v>#N/A</v>
      </c>
      <c r="BG88" s="76" t="e">
        <f>-10*LOG(2/(4*PI()*2^2)+4/(0.163*(Calcul!$J93*Calcul!$K93)/VLOOKUP(Calcul!$H93,'ModelParams Lp'!$E$37:$F$39,2,0)))</f>
        <v>#N/A</v>
      </c>
      <c r="BH88" s="76" t="e">
        <f>-10*LOG(2/(4*PI()*2^2)+4/(0.163*(Calcul!$J93*Calcul!$K93)/VLOOKUP(Calcul!$H93,'ModelParams Lp'!$E$37:$F$39,2,0)))</f>
        <v>#N/A</v>
      </c>
      <c r="BI88" s="76" t="e">
        <f>-10*LOG(2/(4*PI()*2^2)+4/(0.163*(Calcul!$J93*Calcul!$K93)/VLOOKUP(Calcul!$H93,'ModelParams Lp'!$E$37:$F$39,2,0)))</f>
        <v>#N/A</v>
      </c>
      <c r="BJ88" s="76" t="e">
        <f>-10*LOG(2/(4*PI()*2^2)+4/(0.163*(Calcul!$J93*Calcul!$K93)/VLOOKUP(Calcul!$H93,'ModelParams Lp'!$E$37:$F$39,2,0)))</f>
        <v>#N/A</v>
      </c>
      <c r="BK88" s="76" t="e">
        <f>-10*LOG(2/(4*PI()*2^2)+4/(0.163*(Calcul!$J93*Calcul!$K93)/VLOOKUP(Calcul!$H93,'ModelParams Lp'!$E$37:$F$39,2,0)))</f>
        <v>#N/A</v>
      </c>
      <c r="BL88" s="76" t="e">
        <f>-10*LOG(2/(4*PI()*2^2)+4/(0.163*(Calcul!$J93*Calcul!$K93)/VLOOKUP(Calcul!$H93,'ModelParams Lp'!$E$37:$F$39,2,0)))</f>
        <v>#N/A</v>
      </c>
      <c r="BM88" s="76" t="e">
        <f>VLOOKUP(Calcul!$I93,'ModelParams Lp'!$D$28:$O$32,5,0)+BE88</f>
        <v>#N/A</v>
      </c>
      <c r="BN88" s="76" t="e">
        <f>VLOOKUP(Calcul!$I93,'ModelParams Lp'!$D$28:$O$32,6,0)+BF88</f>
        <v>#N/A</v>
      </c>
      <c r="BO88" s="76" t="e">
        <f>VLOOKUP(Calcul!$I93,'ModelParams Lp'!$D$28:$O$32,7,0)+BG88</f>
        <v>#N/A</v>
      </c>
      <c r="BP88" s="76" t="e">
        <f>VLOOKUP(Calcul!$I93,'ModelParams Lp'!$D$28:$O$32,8,0)+BH88</f>
        <v>#N/A</v>
      </c>
      <c r="BQ88" s="76" t="e">
        <f>VLOOKUP(Calcul!$I93,'ModelParams Lp'!$D$28:$O$32,9,0)+BI88</f>
        <v>#N/A</v>
      </c>
      <c r="BR88" s="76" t="e">
        <f>VLOOKUP(Calcul!$I93,'ModelParams Lp'!$D$28:$O$32,10,0)+BJ88</f>
        <v>#N/A</v>
      </c>
      <c r="BS88" s="76" t="e">
        <f>VLOOKUP(Calcul!$I93,'ModelParams Lp'!$D$28:$O$32,11,0)+BK88</f>
        <v>#N/A</v>
      </c>
      <c r="BT88" s="76" t="e">
        <f>VLOOKUP(Calcul!$I93,'ModelParams Lp'!$D$28:$O$32,12,0)+BL88</f>
        <v>#N/A</v>
      </c>
      <c r="BU88" s="75" t="e">
        <f t="shared" ca="1" si="29"/>
        <v>#DIV/0!</v>
      </c>
      <c r="BV88" s="75" t="e">
        <f t="shared" ca="1" si="30"/>
        <v>#DIV/0!</v>
      </c>
      <c r="BW88" s="75" t="e">
        <f t="shared" ca="1" si="31"/>
        <v>#DIV/0!</v>
      </c>
      <c r="BX88" s="75" t="e">
        <f t="shared" ca="1" si="32"/>
        <v>#DIV/0!</v>
      </c>
      <c r="BY88" s="75" t="e">
        <f t="shared" ca="1" si="33"/>
        <v>#DIV/0!</v>
      </c>
      <c r="BZ88" s="75" t="e">
        <f t="shared" ca="1" si="34"/>
        <v>#DIV/0!</v>
      </c>
      <c r="CA88" s="75" t="e">
        <f t="shared" ca="1" si="35"/>
        <v>#DIV/0!</v>
      </c>
      <c r="CB88" s="75" t="e">
        <f t="shared" ca="1" si="36"/>
        <v>#DIV/0!</v>
      </c>
      <c r="CC88" s="26" t="e">
        <f ca="1">10*LOG10(IF(BU88="",0,POWER(10,((BU88+'ModelParams Lw'!$O$4)/10))) +IF(BV88="",0,POWER(10,((BV88+'ModelParams Lw'!$P$4)/10))) +IF(BW88="",0,POWER(10,((BW88+'ModelParams Lw'!$Q$4)/10))) +IF(BX88="",0,POWER(10,((BX88+'ModelParams Lw'!$R$4)/10))) +IF(BY88="",0,POWER(10,((BY88+'ModelParams Lw'!$S$4)/10))) +IF(BZ88="",0,POWER(10,((BZ88+'ModelParams Lw'!$T$4)/10))) +IF(CA88="",0,POWER(10,((CA88+'ModelParams Lw'!$U$4)/10)))+IF(CB88="",0,POWER(10,((CB88+'ModelParams Lw'!$V$4)/10))))</f>
        <v>#DIV/0!</v>
      </c>
      <c r="CD88" s="26" t="e">
        <f t="shared" ca="1" si="37"/>
        <v>#DIV/0!</v>
      </c>
      <c r="CE88" s="26" t="e">
        <f ca="1">(BU88-'ModelParams Lw'!O$10)/'ModelParams Lw'!O$11</f>
        <v>#DIV/0!</v>
      </c>
      <c r="CF88" s="26" t="e">
        <f ca="1">(BV88-'ModelParams Lw'!P$10)/'ModelParams Lw'!P$11</f>
        <v>#DIV/0!</v>
      </c>
      <c r="CG88" s="26" t="e">
        <f ca="1">(BW88-'ModelParams Lw'!Q$10)/'ModelParams Lw'!Q$11</f>
        <v>#DIV/0!</v>
      </c>
      <c r="CH88" s="26" t="e">
        <f ca="1">(BX88-'ModelParams Lw'!R$10)/'ModelParams Lw'!R$11</f>
        <v>#DIV/0!</v>
      </c>
      <c r="CI88" s="26" t="e">
        <f ca="1">(BY88-'ModelParams Lw'!S$10)/'ModelParams Lw'!S$11</f>
        <v>#DIV/0!</v>
      </c>
      <c r="CJ88" s="26" t="e">
        <f ca="1">(BZ88-'ModelParams Lw'!T$10)/'ModelParams Lw'!T$11</f>
        <v>#DIV/0!</v>
      </c>
      <c r="CK88" s="26" t="e">
        <f ca="1">(CA88-'ModelParams Lw'!U$10)/'ModelParams Lw'!U$11</f>
        <v>#DIV/0!</v>
      </c>
      <c r="CL88" s="26" t="e">
        <f ca="1">(CB88-'ModelParams Lw'!V$10)/'ModelParams Lw'!V$11</f>
        <v>#DIV/0!</v>
      </c>
      <c r="CM88" s="75" t="e">
        <f t="shared" si="38"/>
        <v>#DIV/0!</v>
      </c>
      <c r="CN88" s="75" t="e">
        <f t="shared" si="39"/>
        <v>#DIV/0!</v>
      </c>
      <c r="CO88" s="75" t="e">
        <f t="shared" si="40"/>
        <v>#DIV/0!</v>
      </c>
      <c r="CP88" s="75" t="e">
        <f t="shared" si="41"/>
        <v>#DIV/0!</v>
      </c>
      <c r="CQ88" s="75" t="e">
        <f t="shared" si="42"/>
        <v>#DIV/0!</v>
      </c>
      <c r="CR88" s="75" t="e">
        <f t="shared" si="43"/>
        <v>#DIV/0!</v>
      </c>
      <c r="CS88" s="75" t="e">
        <f t="shared" si="44"/>
        <v>#DIV/0!</v>
      </c>
      <c r="CT88" s="75" t="e">
        <f t="shared" si="45"/>
        <v>#DIV/0!</v>
      </c>
      <c r="CU88" s="26" t="e">
        <f>10*LOG10(IF(CM88="",0,POWER(10,((CM88+'ModelParams Lw'!$O$4)/10))) +IF(CN88="",0,POWER(10,((CN88+'ModelParams Lw'!$P$4)/10))) +IF(CO88="",0,POWER(10,((CO88+'ModelParams Lw'!$Q$4)/10))) +IF(CP88="",0,POWER(10,((CP88+'ModelParams Lw'!$R$4)/10))) +IF(CQ88="",0,POWER(10,((CQ88+'ModelParams Lw'!$S$4)/10))) +IF(CR88="",0,POWER(10,((CR88+'ModelParams Lw'!$T$4)/10))) +IF(CS88="",0,POWER(10,((CS88+'ModelParams Lw'!$U$4)/10)))+IF(CT88="",0,POWER(10,((CT88+'ModelParams Lw'!$V$4)/10))))</f>
        <v>#DIV/0!</v>
      </c>
      <c r="CV88" s="26" t="e">
        <f t="shared" si="46"/>
        <v>#DIV/0!</v>
      </c>
      <c r="CW88" s="26" t="e">
        <f>(CM88-'ModelParams Lw'!O$10)/'ModelParams Lw'!O$11</f>
        <v>#DIV/0!</v>
      </c>
      <c r="CX88" s="26" t="e">
        <f>(CN88-'ModelParams Lw'!P$10)/'ModelParams Lw'!P$11</f>
        <v>#DIV/0!</v>
      </c>
      <c r="CY88" s="26" t="e">
        <f>(CO88-'ModelParams Lw'!Q$10)/'ModelParams Lw'!Q$11</f>
        <v>#DIV/0!</v>
      </c>
      <c r="CZ88" s="26" t="e">
        <f>(CP88-'ModelParams Lw'!R$10)/'ModelParams Lw'!R$11</f>
        <v>#DIV/0!</v>
      </c>
      <c r="DA88" s="26" t="e">
        <f>(CQ88-'ModelParams Lw'!S$10)/'ModelParams Lw'!S$11</f>
        <v>#DIV/0!</v>
      </c>
      <c r="DB88" s="26" t="e">
        <f>(CR88-'ModelParams Lw'!T$10)/'ModelParams Lw'!T$11</f>
        <v>#DIV/0!</v>
      </c>
      <c r="DC88" s="26" t="e">
        <f>(CS88-'ModelParams Lw'!U$10)/'ModelParams Lw'!U$11</f>
        <v>#DIV/0!</v>
      </c>
      <c r="DD88" s="26" t="e">
        <f>(CT88-'ModelParams Lw'!V$10)/'ModelParams Lw'!V$11</f>
        <v>#DIV/0!</v>
      </c>
    </row>
    <row r="89" spans="1:108" x14ac:dyDescent="0.25">
      <c r="A89" s="13">
        <f>'Sound Power'!B89</f>
        <v>0</v>
      </c>
      <c r="B89" s="13">
        <f>'Sound Power'!D89</f>
        <v>0</v>
      </c>
      <c r="C89" s="13">
        <f>'Sound Power'!E89</f>
        <v>0</v>
      </c>
      <c r="D89" s="13">
        <f>'Sound Power'!F89</f>
        <v>0</v>
      </c>
      <c r="E89" s="76" t="e">
        <f>IF(Calcul!$F91="SA",'Sound Power'!AZ89,'Sound Power'!O89)</f>
        <v>#DIV/0!</v>
      </c>
      <c r="F89" s="76" t="e">
        <f>IF(Calcul!$F91="SA",'Sound Power'!BA89,'Sound Power'!P89)</f>
        <v>#DIV/0!</v>
      </c>
      <c r="G89" s="76" t="e">
        <f>IF(Calcul!$F91="SA",'Sound Power'!BB89,'Sound Power'!Q89)</f>
        <v>#DIV/0!</v>
      </c>
      <c r="H89" s="76" t="e">
        <f>IF(Calcul!$F91="SA",'Sound Power'!BC89,'Sound Power'!R89)</f>
        <v>#DIV/0!</v>
      </c>
      <c r="I89" s="76" t="e">
        <f>IF(Calcul!$F91="SA",'Sound Power'!BD89,'Sound Power'!S89)</f>
        <v>#DIV/0!</v>
      </c>
      <c r="J89" s="76" t="e">
        <f>IF(Calcul!$F91="SA",'Sound Power'!BE89,'Sound Power'!T89)</f>
        <v>#DIV/0!</v>
      </c>
      <c r="K89" s="76" t="e">
        <f>IF(Calcul!$F91="SA",'Sound Power'!BF89,'Sound Power'!U89)</f>
        <v>#DIV/0!</v>
      </c>
      <c r="L89" s="76" t="e">
        <f>IF(Calcul!$F91="SA",'Sound Power'!BG89,'Sound Power'!V89)</f>
        <v>#DIV/0!</v>
      </c>
      <c r="M89" s="76" t="e">
        <f>'Sound Power'!CI89</f>
        <v>#DIV/0!</v>
      </c>
      <c r="N89" s="76" t="e">
        <f>'Sound Power'!CJ89</f>
        <v>#DIV/0!</v>
      </c>
      <c r="O89" s="76" t="e">
        <f>'Sound Power'!CK89</f>
        <v>#DIV/0!</v>
      </c>
      <c r="P89" s="76" t="e">
        <f>'Sound Power'!CL89</f>
        <v>#DIV/0!</v>
      </c>
      <c r="Q89" s="76" t="e">
        <f>'Sound Power'!CM89</f>
        <v>#DIV/0!</v>
      </c>
      <c r="R89" s="76" t="e">
        <f>'Sound Power'!CN89</f>
        <v>#DIV/0!</v>
      </c>
      <c r="S89" s="76" t="e">
        <f>'Sound Power'!CO89</f>
        <v>#DIV/0!</v>
      </c>
      <c r="T89" s="76" t="e">
        <f>'Sound Power'!CP89</f>
        <v>#DIV/0!</v>
      </c>
      <c r="U89" s="73">
        <f t="shared" si="26"/>
        <v>0</v>
      </c>
      <c r="V89" s="73">
        <f t="shared" si="27"/>
        <v>0</v>
      </c>
      <c r="W89" s="76" t="e">
        <f>('ModelParams Lp'!B$4*10^'ModelParams Lp'!B$5*($U89/$V89)^'ModelParams Lp'!B$6)*3</f>
        <v>#DIV/0!</v>
      </c>
      <c r="X89" s="76" t="e">
        <f>('ModelParams Lp'!C$4*10^'ModelParams Lp'!C$5*($U89/$V89)^'ModelParams Lp'!C$6)*3</f>
        <v>#DIV/0!</v>
      </c>
      <c r="Y89" s="76" t="e">
        <f>('ModelParams Lp'!D$4*10^'ModelParams Lp'!D$5*($U89/$V89)^'ModelParams Lp'!D$6)*3</f>
        <v>#DIV/0!</v>
      </c>
      <c r="Z89" s="76" t="e">
        <f>('ModelParams Lp'!E$4*10^'ModelParams Lp'!E$5*($U89/$V89)^'ModelParams Lp'!E$6)*3</f>
        <v>#DIV/0!</v>
      </c>
      <c r="AA89" s="76" t="e">
        <f>('ModelParams Lp'!F$4*10^'ModelParams Lp'!F$5*($U89/$V89)^'ModelParams Lp'!F$6)*3</f>
        <v>#DIV/0!</v>
      </c>
      <c r="AB89" s="76" t="e">
        <f>('ModelParams Lp'!G$4*10^'ModelParams Lp'!G$5*($U89/$V89)^'ModelParams Lp'!G$6)*3</f>
        <v>#DIV/0!</v>
      </c>
      <c r="AC89" s="76" t="e">
        <f>('ModelParams Lp'!H$4*10^'ModelParams Lp'!H$5*($U89/$V89)^'ModelParams Lp'!H$6)*3</f>
        <v>#DIV/0!</v>
      </c>
      <c r="AD89" s="76" t="e">
        <f>('ModelParams Lp'!I$4*10^'ModelParams Lp'!I$5*($U89/$V89)^'ModelParams Lp'!I$6)*3</f>
        <v>#DIV/0!</v>
      </c>
      <c r="AE89" s="62" t="e">
        <f t="shared" si="28"/>
        <v>#DIV/0!</v>
      </c>
      <c r="AF89" s="62" t="e">
        <f>IF(AE89&lt;'ModelParams Lp'!$B$16,-1,IF(AE89&lt;'ModelParams Lp'!$C$16,0,IF(AE89&lt;'ModelParams Lp'!$D$16,1,IF(AE89&lt;'ModelParams Lp'!$E$16,2,IF(AE89&lt;'ModelParams Lp'!$F$16,3,IF(AE89&lt;'ModelParams Lp'!$G$16,4,IF(AE89&lt;'ModelParams Lp'!$H$16,5,6)))))))</f>
        <v>#DIV/0!</v>
      </c>
      <c r="AG89" s="76" t="e">
        <f ca="1">IF($AF89&gt;1,0,OFFSET('ModelParams Lp'!$C$12,0,-'Sound Pressure'!$AF89))</f>
        <v>#DIV/0!</v>
      </c>
      <c r="AH89" s="76" t="e">
        <f ca="1">IF($AF89&gt;2,0,OFFSET('ModelParams Lp'!$D$12,0,-'Sound Pressure'!$AF89))</f>
        <v>#DIV/0!</v>
      </c>
      <c r="AI89" s="76" t="e">
        <f ca="1">IF($AF89&gt;3,0,OFFSET('ModelParams Lp'!$E$12,0,-'Sound Pressure'!$AF89))</f>
        <v>#DIV/0!</v>
      </c>
      <c r="AJ89" s="76" t="e">
        <f ca="1">IF($AF89&gt;4,0,OFFSET('ModelParams Lp'!$F$12,0,-'Sound Pressure'!$AF89))</f>
        <v>#DIV/0!</v>
      </c>
      <c r="AK89" s="76" t="e">
        <f ca="1">IF($AF89&gt;3,0,OFFSET('ModelParams Lp'!$G$12,0,-'Sound Pressure'!$AF89))</f>
        <v>#DIV/0!</v>
      </c>
      <c r="AL89" s="76" t="e">
        <f ca="1">IF($AF89&gt;5,0,OFFSET('ModelParams Lp'!$H$12,0,-'Sound Pressure'!$AF89))</f>
        <v>#DIV/0!</v>
      </c>
      <c r="AM89" s="76" t="e">
        <f ca="1">IF($AF89&gt;6,0,OFFSET('ModelParams Lp'!$I$12,0,-'Sound Pressure'!$AF89))</f>
        <v>#DIV/0!</v>
      </c>
      <c r="AN89" s="76" t="e">
        <f ca="1">IF($AF89&gt;7,0,IF($AF$4&lt;0,3,OFFSET('ModelParams Lp'!$J$12,0,-'Sound Pressure'!$AF89)))</f>
        <v>#DIV/0!</v>
      </c>
      <c r="AO89" s="76" t="e">
        <f t="shared" si="48"/>
        <v>#DIV/0!</v>
      </c>
      <c r="AP89" s="76" t="e">
        <f t="shared" si="47"/>
        <v>#DIV/0!</v>
      </c>
      <c r="AQ89" s="76" t="e">
        <f t="shared" si="47"/>
        <v>#DIV/0!</v>
      </c>
      <c r="AR89" s="76" t="e">
        <f t="shared" si="47"/>
        <v>#DIV/0!</v>
      </c>
      <c r="AS89" s="76" t="e">
        <f t="shared" si="47"/>
        <v>#DIV/0!</v>
      </c>
      <c r="AT89" s="76" t="e">
        <f t="shared" si="47"/>
        <v>#DIV/0!</v>
      </c>
      <c r="AU89" s="76" t="e">
        <f t="shared" si="47"/>
        <v>#DIV/0!</v>
      </c>
      <c r="AV89" s="76" t="e">
        <f t="shared" si="47"/>
        <v>#DIV/0!</v>
      </c>
      <c r="AW89" s="76">
        <f>'ModelParams Lp'!B$22</f>
        <v>4</v>
      </c>
      <c r="AX89" s="76">
        <f>'ModelParams Lp'!C$22</f>
        <v>2</v>
      </c>
      <c r="AY89" s="76">
        <f>'ModelParams Lp'!D$22</f>
        <v>1</v>
      </c>
      <c r="AZ89" s="76">
        <f>'ModelParams Lp'!E$22</f>
        <v>0</v>
      </c>
      <c r="BA89" s="76">
        <f>'ModelParams Lp'!F$22</f>
        <v>0</v>
      </c>
      <c r="BB89" s="76">
        <f>'ModelParams Lp'!G$22</f>
        <v>0</v>
      </c>
      <c r="BC89" s="76">
        <f>'ModelParams Lp'!H$22</f>
        <v>0</v>
      </c>
      <c r="BD89" s="76">
        <f>'ModelParams Lp'!I$22</f>
        <v>0</v>
      </c>
      <c r="BE89" s="76" t="e">
        <f>-10*LOG(2/(4*PI()*2^2)+4/(0.163*(Calcul!$J94*Calcul!$K94)/VLOOKUP(Calcul!$H94,'ModelParams Lp'!$E$37:$F$39,2,0)))</f>
        <v>#N/A</v>
      </c>
      <c r="BF89" s="76" t="e">
        <f>-10*LOG(2/(4*PI()*2^2)+4/(0.163*(Calcul!$J94*Calcul!$K94)/VLOOKUP(Calcul!$H94,'ModelParams Lp'!$E$37:$F$39,2,0)))</f>
        <v>#N/A</v>
      </c>
      <c r="BG89" s="76" t="e">
        <f>-10*LOG(2/(4*PI()*2^2)+4/(0.163*(Calcul!$J94*Calcul!$K94)/VLOOKUP(Calcul!$H94,'ModelParams Lp'!$E$37:$F$39,2,0)))</f>
        <v>#N/A</v>
      </c>
      <c r="BH89" s="76" t="e">
        <f>-10*LOG(2/(4*PI()*2^2)+4/(0.163*(Calcul!$J94*Calcul!$K94)/VLOOKUP(Calcul!$H94,'ModelParams Lp'!$E$37:$F$39,2,0)))</f>
        <v>#N/A</v>
      </c>
      <c r="BI89" s="76" t="e">
        <f>-10*LOG(2/(4*PI()*2^2)+4/(0.163*(Calcul!$J94*Calcul!$K94)/VLOOKUP(Calcul!$H94,'ModelParams Lp'!$E$37:$F$39,2,0)))</f>
        <v>#N/A</v>
      </c>
      <c r="BJ89" s="76" t="e">
        <f>-10*LOG(2/(4*PI()*2^2)+4/(0.163*(Calcul!$J94*Calcul!$K94)/VLOOKUP(Calcul!$H94,'ModelParams Lp'!$E$37:$F$39,2,0)))</f>
        <v>#N/A</v>
      </c>
      <c r="BK89" s="76" t="e">
        <f>-10*LOG(2/(4*PI()*2^2)+4/(0.163*(Calcul!$J94*Calcul!$K94)/VLOOKUP(Calcul!$H94,'ModelParams Lp'!$E$37:$F$39,2,0)))</f>
        <v>#N/A</v>
      </c>
      <c r="BL89" s="76" t="e">
        <f>-10*LOG(2/(4*PI()*2^2)+4/(0.163*(Calcul!$J94*Calcul!$K94)/VLOOKUP(Calcul!$H94,'ModelParams Lp'!$E$37:$F$39,2,0)))</f>
        <v>#N/A</v>
      </c>
      <c r="BM89" s="76" t="e">
        <f>VLOOKUP(Calcul!$I94,'ModelParams Lp'!$D$28:$O$32,5,0)+BE89</f>
        <v>#N/A</v>
      </c>
      <c r="BN89" s="76" t="e">
        <f>VLOOKUP(Calcul!$I94,'ModelParams Lp'!$D$28:$O$32,6,0)+BF89</f>
        <v>#N/A</v>
      </c>
      <c r="BO89" s="76" t="e">
        <f>VLOOKUP(Calcul!$I94,'ModelParams Lp'!$D$28:$O$32,7,0)+BG89</f>
        <v>#N/A</v>
      </c>
      <c r="BP89" s="76" t="e">
        <f>VLOOKUP(Calcul!$I94,'ModelParams Lp'!$D$28:$O$32,8,0)+BH89</f>
        <v>#N/A</v>
      </c>
      <c r="BQ89" s="76" t="e">
        <f>VLOOKUP(Calcul!$I94,'ModelParams Lp'!$D$28:$O$32,9,0)+BI89</f>
        <v>#N/A</v>
      </c>
      <c r="BR89" s="76" t="e">
        <f>VLOOKUP(Calcul!$I94,'ModelParams Lp'!$D$28:$O$32,10,0)+BJ89</f>
        <v>#N/A</v>
      </c>
      <c r="BS89" s="76" t="e">
        <f>VLOOKUP(Calcul!$I94,'ModelParams Lp'!$D$28:$O$32,11,0)+BK89</f>
        <v>#N/A</v>
      </c>
      <c r="BT89" s="76" t="e">
        <f>VLOOKUP(Calcul!$I94,'ModelParams Lp'!$D$28:$O$32,12,0)+BL89</f>
        <v>#N/A</v>
      </c>
      <c r="BU89" s="75" t="e">
        <f t="shared" ca="1" si="29"/>
        <v>#DIV/0!</v>
      </c>
      <c r="BV89" s="75" t="e">
        <f t="shared" ca="1" si="30"/>
        <v>#DIV/0!</v>
      </c>
      <c r="BW89" s="75" t="e">
        <f t="shared" ca="1" si="31"/>
        <v>#DIV/0!</v>
      </c>
      <c r="BX89" s="75" t="e">
        <f t="shared" ca="1" si="32"/>
        <v>#DIV/0!</v>
      </c>
      <c r="BY89" s="75" t="e">
        <f t="shared" ca="1" si="33"/>
        <v>#DIV/0!</v>
      </c>
      <c r="BZ89" s="75" t="e">
        <f t="shared" ca="1" si="34"/>
        <v>#DIV/0!</v>
      </c>
      <c r="CA89" s="75" t="e">
        <f t="shared" ca="1" si="35"/>
        <v>#DIV/0!</v>
      </c>
      <c r="CB89" s="75" t="e">
        <f t="shared" ca="1" si="36"/>
        <v>#DIV/0!</v>
      </c>
      <c r="CC89" s="26" t="e">
        <f ca="1">10*LOG10(IF(BU89="",0,POWER(10,((BU89+'ModelParams Lw'!$O$4)/10))) +IF(BV89="",0,POWER(10,((BV89+'ModelParams Lw'!$P$4)/10))) +IF(BW89="",0,POWER(10,((BW89+'ModelParams Lw'!$Q$4)/10))) +IF(BX89="",0,POWER(10,((BX89+'ModelParams Lw'!$R$4)/10))) +IF(BY89="",0,POWER(10,((BY89+'ModelParams Lw'!$S$4)/10))) +IF(BZ89="",0,POWER(10,((BZ89+'ModelParams Lw'!$T$4)/10))) +IF(CA89="",0,POWER(10,((CA89+'ModelParams Lw'!$U$4)/10)))+IF(CB89="",0,POWER(10,((CB89+'ModelParams Lw'!$V$4)/10))))</f>
        <v>#DIV/0!</v>
      </c>
      <c r="CD89" s="26" t="e">
        <f t="shared" ca="1" si="37"/>
        <v>#DIV/0!</v>
      </c>
      <c r="CE89" s="26" t="e">
        <f ca="1">(BU89-'ModelParams Lw'!O$10)/'ModelParams Lw'!O$11</f>
        <v>#DIV/0!</v>
      </c>
      <c r="CF89" s="26" t="e">
        <f ca="1">(BV89-'ModelParams Lw'!P$10)/'ModelParams Lw'!P$11</f>
        <v>#DIV/0!</v>
      </c>
      <c r="CG89" s="26" t="e">
        <f ca="1">(BW89-'ModelParams Lw'!Q$10)/'ModelParams Lw'!Q$11</f>
        <v>#DIV/0!</v>
      </c>
      <c r="CH89" s="26" t="e">
        <f ca="1">(BX89-'ModelParams Lw'!R$10)/'ModelParams Lw'!R$11</f>
        <v>#DIV/0!</v>
      </c>
      <c r="CI89" s="26" t="e">
        <f ca="1">(BY89-'ModelParams Lw'!S$10)/'ModelParams Lw'!S$11</f>
        <v>#DIV/0!</v>
      </c>
      <c r="CJ89" s="26" t="e">
        <f ca="1">(BZ89-'ModelParams Lw'!T$10)/'ModelParams Lw'!T$11</f>
        <v>#DIV/0!</v>
      </c>
      <c r="CK89" s="26" t="e">
        <f ca="1">(CA89-'ModelParams Lw'!U$10)/'ModelParams Lw'!U$11</f>
        <v>#DIV/0!</v>
      </c>
      <c r="CL89" s="26" t="e">
        <f ca="1">(CB89-'ModelParams Lw'!V$10)/'ModelParams Lw'!V$11</f>
        <v>#DIV/0!</v>
      </c>
      <c r="CM89" s="75" t="e">
        <f t="shared" si="38"/>
        <v>#DIV/0!</v>
      </c>
      <c r="CN89" s="75" t="e">
        <f t="shared" si="39"/>
        <v>#DIV/0!</v>
      </c>
      <c r="CO89" s="75" t="e">
        <f t="shared" si="40"/>
        <v>#DIV/0!</v>
      </c>
      <c r="CP89" s="75" t="e">
        <f t="shared" si="41"/>
        <v>#DIV/0!</v>
      </c>
      <c r="CQ89" s="75" t="e">
        <f t="shared" si="42"/>
        <v>#DIV/0!</v>
      </c>
      <c r="CR89" s="75" t="e">
        <f t="shared" si="43"/>
        <v>#DIV/0!</v>
      </c>
      <c r="CS89" s="75" t="e">
        <f t="shared" si="44"/>
        <v>#DIV/0!</v>
      </c>
      <c r="CT89" s="75" t="e">
        <f t="shared" si="45"/>
        <v>#DIV/0!</v>
      </c>
      <c r="CU89" s="26" t="e">
        <f>10*LOG10(IF(CM89="",0,POWER(10,((CM89+'ModelParams Lw'!$O$4)/10))) +IF(CN89="",0,POWER(10,((CN89+'ModelParams Lw'!$P$4)/10))) +IF(CO89="",0,POWER(10,((CO89+'ModelParams Lw'!$Q$4)/10))) +IF(CP89="",0,POWER(10,((CP89+'ModelParams Lw'!$R$4)/10))) +IF(CQ89="",0,POWER(10,((CQ89+'ModelParams Lw'!$S$4)/10))) +IF(CR89="",0,POWER(10,((CR89+'ModelParams Lw'!$T$4)/10))) +IF(CS89="",0,POWER(10,((CS89+'ModelParams Lw'!$U$4)/10)))+IF(CT89="",0,POWER(10,((CT89+'ModelParams Lw'!$V$4)/10))))</f>
        <v>#DIV/0!</v>
      </c>
      <c r="CV89" s="26" t="e">
        <f t="shared" si="46"/>
        <v>#DIV/0!</v>
      </c>
      <c r="CW89" s="26" t="e">
        <f>(CM89-'ModelParams Lw'!O$10)/'ModelParams Lw'!O$11</f>
        <v>#DIV/0!</v>
      </c>
      <c r="CX89" s="26" t="e">
        <f>(CN89-'ModelParams Lw'!P$10)/'ModelParams Lw'!P$11</f>
        <v>#DIV/0!</v>
      </c>
      <c r="CY89" s="26" t="e">
        <f>(CO89-'ModelParams Lw'!Q$10)/'ModelParams Lw'!Q$11</f>
        <v>#DIV/0!</v>
      </c>
      <c r="CZ89" s="26" t="e">
        <f>(CP89-'ModelParams Lw'!R$10)/'ModelParams Lw'!R$11</f>
        <v>#DIV/0!</v>
      </c>
      <c r="DA89" s="26" t="e">
        <f>(CQ89-'ModelParams Lw'!S$10)/'ModelParams Lw'!S$11</f>
        <v>#DIV/0!</v>
      </c>
      <c r="DB89" s="26" t="e">
        <f>(CR89-'ModelParams Lw'!T$10)/'ModelParams Lw'!T$11</f>
        <v>#DIV/0!</v>
      </c>
      <c r="DC89" s="26" t="e">
        <f>(CS89-'ModelParams Lw'!U$10)/'ModelParams Lw'!U$11</f>
        <v>#DIV/0!</v>
      </c>
      <c r="DD89" s="26" t="e">
        <f>(CT89-'ModelParams Lw'!V$10)/'ModelParams Lw'!V$11</f>
        <v>#DIV/0!</v>
      </c>
    </row>
    <row r="90" spans="1:108" x14ac:dyDescent="0.25">
      <c r="A90" s="13">
        <f>'Sound Power'!B90</f>
        <v>0</v>
      </c>
      <c r="B90" s="13">
        <f>'Sound Power'!D90</f>
        <v>0</v>
      </c>
      <c r="C90" s="13">
        <f>'Sound Power'!E90</f>
        <v>0</v>
      </c>
      <c r="D90" s="13">
        <f>'Sound Power'!F90</f>
        <v>0</v>
      </c>
      <c r="E90" s="76" t="e">
        <f>IF(Calcul!$F92="SA",'Sound Power'!AZ90,'Sound Power'!O90)</f>
        <v>#DIV/0!</v>
      </c>
      <c r="F90" s="76" t="e">
        <f>IF(Calcul!$F92="SA",'Sound Power'!BA90,'Sound Power'!P90)</f>
        <v>#DIV/0!</v>
      </c>
      <c r="G90" s="76" t="e">
        <f>IF(Calcul!$F92="SA",'Sound Power'!BB90,'Sound Power'!Q90)</f>
        <v>#DIV/0!</v>
      </c>
      <c r="H90" s="76" t="e">
        <f>IF(Calcul!$F92="SA",'Sound Power'!BC90,'Sound Power'!R90)</f>
        <v>#DIV/0!</v>
      </c>
      <c r="I90" s="76" t="e">
        <f>IF(Calcul!$F92="SA",'Sound Power'!BD90,'Sound Power'!S90)</f>
        <v>#DIV/0!</v>
      </c>
      <c r="J90" s="76" t="e">
        <f>IF(Calcul!$F92="SA",'Sound Power'!BE90,'Sound Power'!T90)</f>
        <v>#DIV/0!</v>
      </c>
      <c r="K90" s="76" t="e">
        <f>IF(Calcul!$F92="SA",'Sound Power'!BF90,'Sound Power'!U90)</f>
        <v>#DIV/0!</v>
      </c>
      <c r="L90" s="76" t="e">
        <f>IF(Calcul!$F92="SA",'Sound Power'!BG90,'Sound Power'!V90)</f>
        <v>#DIV/0!</v>
      </c>
      <c r="M90" s="76" t="e">
        <f>'Sound Power'!CI90</f>
        <v>#DIV/0!</v>
      </c>
      <c r="N90" s="76" t="e">
        <f>'Sound Power'!CJ90</f>
        <v>#DIV/0!</v>
      </c>
      <c r="O90" s="76" t="e">
        <f>'Sound Power'!CK90</f>
        <v>#DIV/0!</v>
      </c>
      <c r="P90" s="76" t="e">
        <f>'Sound Power'!CL90</f>
        <v>#DIV/0!</v>
      </c>
      <c r="Q90" s="76" t="e">
        <f>'Sound Power'!CM90</f>
        <v>#DIV/0!</v>
      </c>
      <c r="R90" s="76" t="e">
        <f>'Sound Power'!CN90</f>
        <v>#DIV/0!</v>
      </c>
      <c r="S90" s="76" t="e">
        <f>'Sound Power'!CO90</f>
        <v>#DIV/0!</v>
      </c>
      <c r="T90" s="76" t="e">
        <f>'Sound Power'!CP90</f>
        <v>#DIV/0!</v>
      </c>
      <c r="U90" s="73">
        <f t="shared" si="26"/>
        <v>0</v>
      </c>
      <c r="V90" s="73">
        <f t="shared" si="27"/>
        <v>0</v>
      </c>
      <c r="W90" s="76" t="e">
        <f>('ModelParams Lp'!B$4*10^'ModelParams Lp'!B$5*($U90/$V90)^'ModelParams Lp'!B$6)*3</f>
        <v>#DIV/0!</v>
      </c>
      <c r="X90" s="76" t="e">
        <f>('ModelParams Lp'!C$4*10^'ModelParams Lp'!C$5*($U90/$V90)^'ModelParams Lp'!C$6)*3</f>
        <v>#DIV/0!</v>
      </c>
      <c r="Y90" s="76" t="e">
        <f>('ModelParams Lp'!D$4*10^'ModelParams Lp'!D$5*($U90/$V90)^'ModelParams Lp'!D$6)*3</f>
        <v>#DIV/0!</v>
      </c>
      <c r="Z90" s="76" t="e">
        <f>('ModelParams Lp'!E$4*10^'ModelParams Lp'!E$5*($U90/$V90)^'ModelParams Lp'!E$6)*3</f>
        <v>#DIV/0!</v>
      </c>
      <c r="AA90" s="76" t="e">
        <f>('ModelParams Lp'!F$4*10^'ModelParams Lp'!F$5*($U90/$V90)^'ModelParams Lp'!F$6)*3</f>
        <v>#DIV/0!</v>
      </c>
      <c r="AB90" s="76" t="e">
        <f>('ModelParams Lp'!G$4*10^'ModelParams Lp'!G$5*($U90/$V90)^'ModelParams Lp'!G$6)*3</f>
        <v>#DIV/0!</v>
      </c>
      <c r="AC90" s="76" t="e">
        <f>('ModelParams Lp'!H$4*10^'ModelParams Lp'!H$5*($U90/$V90)^'ModelParams Lp'!H$6)*3</f>
        <v>#DIV/0!</v>
      </c>
      <c r="AD90" s="76" t="e">
        <f>('ModelParams Lp'!I$4*10^'ModelParams Lp'!I$5*($U90/$V90)^'ModelParams Lp'!I$6)*3</f>
        <v>#DIV/0!</v>
      </c>
      <c r="AE90" s="62" t="e">
        <f t="shared" si="28"/>
        <v>#DIV/0!</v>
      </c>
      <c r="AF90" s="62" t="e">
        <f>IF(AE90&lt;'ModelParams Lp'!$B$16,-1,IF(AE90&lt;'ModelParams Lp'!$C$16,0,IF(AE90&lt;'ModelParams Lp'!$D$16,1,IF(AE90&lt;'ModelParams Lp'!$E$16,2,IF(AE90&lt;'ModelParams Lp'!$F$16,3,IF(AE90&lt;'ModelParams Lp'!$G$16,4,IF(AE90&lt;'ModelParams Lp'!$H$16,5,6)))))))</f>
        <v>#DIV/0!</v>
      </c>
      <c r="AG90" s="76" t="e">
        <f ca="1">IF($AF90&gt;1,0,OFFSET('ModelParams Lp'!$C$12,0,-'Sound Pressure'!$AF90))</f>
        <v>#DIV/0!</v>
      </c>
      <c r="AH90" s="76" t="e">
        <f ca="1">IF($AF90&gt;2,0,OFFSET('ModelParams Lp'!$D$12,0,-'Sound Pressure'!$AF90))</f>
        <v>#DIV/0!</v>
      </c>
      <c r="AI90" s="76" t="e">
        <f ca="1">IF($AF90&gt;3,0,OFFSET('ModelParams Lp'!$E$12,0,-'Sound Pressure'!$AF90))</f>
        <v>#DIV/0!</v>
      </c>
      <c r="AJ90" s="76" t="e">
        <f ca="1">IF($AF90&gt;4,0,OFFSET('ModelParams Lp'!$F$12,0,-'Sound Pressure'!$AF90))</f>
        <v>#DIV/0!</v>
      </c>
      <c r="AK90" s="76" t="e">
        <f ca="1">IF($AF90&gt;3,0,OFFSET('ModelParams Lp'!$G$12,0,-'Sound Pressure'!$AF90))</f>
        <v>#DIV/0!</v>
      </c>
      <c r="AL90" s="76" t="e">
        <f ca="1">IF($AF90&gt;5,0,OFFSET('ModelParams Lp'!$H$12,0,-'Sound Pressure'!$AF90))</f>
        <v>#DIV/0!</v>
      </c>
      <c r="AM90" s="76" t="e">
        <f ca="1">IF($AF90&gt;6,0,OFFSET('ModelParams Lp'!$I$12,0,-'Sound Pressure'!$AF90))</f>
        <v>#DIV/0!</v>
      </c>
      <c r="AN90" s="76" t="e">
        <f ca="1">IF($AF90&gt;7,0,IF($AF$4&lt;0,3,OFFSET('ModelParams Lp'!$J$12,0,-'Sound Pressure'!$AF90)))</f>
        <v>#DIV/0!</v>
      </c>
      <c r="AO90" s="76" t="e">
        <f t="shared" si="48"/>
        <v>#DIV/0!</v>
      </c>
      <c r="AP90" s="76" t="e">
        <f t="shared" si="47"/>
        <v>#DIV/0!</v>
      </c>
      <c r="AQ90" s="76" t="e">
        <f t="shared" si="47"/>
        <v>#DIV/0!</v>
      </c>
      <c r="AR90" s="76" t="e">
        <f t="shared" si="47"/>
        <v>#DIV/0!</v>
      </c>
      <c r="AS90" s="76" t="e">
        <f t="shared" si="47"/>
        <v>#DIV/0!</v>
      </c>
      <c r="AT90" s="76" t="e">
        <f t="shared" si="47"/>
        <v>#DIV/0!</v>
      </c>
      <c r="AU90" s="76" t="e">
        <f t="shared" si="47"/>
        <v>#DIV/0!</v>
      </c>
      <c r="AV90" s="76" t="e">
        <f t="shared" si="47"/>
        <v>#DIV/0!</v>
      </c>
      <c r="AW90" s="76">
        <f>'ModelParams Lp'!B$22</f>
        <v>4</v>
      </c>
      <c r="AX90" s="76">
        <f>'ModelParams Lp'!C$22</f>
        <v>2</v>
      </c>
      <c r="AY90" s="76">
        <f>'ModelParams Lp'!D$22</f>
        <v>1</v>
      </c>
      <c r="AZ90" s="76">
        <f>'ModelParams Lp'!E$22</f>
        <v>0</v>
      </c>
      <c r="BA90" s="76">
        <f>'ModelParams Lp'!F$22</f>
        <v>0</v>
      </c>
      <c r="BB90" s="76">
        <f>'ModelParams Lp'!G$22</f>
        <v>0</v>
      </c>
      <c r="BC90" s="76">
        <f>'ModelParams Lp'!H$22</f>
        <v>0</v>
      </c>
      <c r="BD90" s="76">
        <f>'ModelParams Lp'!I$22</f>
        <v>0</v>
      </c>
      <c r="BE90" s="76" t="e">
        <f>-10*LOG(2/(4*PI()*2^2)+4/(0.163*(Calcul!$J95*Calcul!$K95)/VLOOKUP(Calcul!$H95,'ModelParams Lp'!$E$37:$F$39,2,0)))</f>
        <v>#N/A</v>
      </c>
      <c r="BF90" s="76" t="e">
        <f>-10*LOG(2/(4*PI()*2^2)+4/(0.163*(Calcul!$J95*Calcul!$K95)/VLOOKUP(Calcul!$H95,'ModelParams Lp'!$E$37:$F$39,2,0)))</f>
        <v>#N/A</v>
      </c>
      <c r="BG90" s="76" t="e">
        <f>-10*LOG(2/(4*PI()*2^2)+4/(0.163*(Calcul!$J95*Calcul!$K95)/VLOOKUP(Calcul!$H95,'ModelParams Lp'!$E$37:$F$39,2,0)))</f>
        <v>#N/A</v>
      </c>
      <c r="BH90" s="76" t="e">
        <f>-10*LOG(2/(4*PI()*2^2)+4/(0.163*(Calcul!$J95*Calcul!$K95)/VLOOKUP(Calcul!$H95,'ModelParams Lp'!$E$37:$F$39,2,0)))</f>
        <v>#N/A</v>
      </c>
      <c r="BI90" s="76" t="e">
        <f>-10*LOG(2/(4*PI()*2^2)+4/(0.163*(Calcul!$J95*Calcul!$K95)/VLOOKUP(Calcul!$H95,'ModelParams Lp'!$E$37:$F$39,2,0)))</f>
        <v>#N/A</v>
      </c>
      <c r="BJ90" s="76" t="e">
        <f>-10*LOG(2/(4*PI()*2^2)+4/(0.163*(Calcul!$J95*Calcul!$K95)/VLOOKUP(Calcul!$H95,'ModelParams Lp'!$E$37:$F$39,2,0)))</f>
        <v>#N/A</v>
      </c>
      <c r="BK90" s="76" t="e">
        <f>-10*LOG(2/(4*PI()*2^2)+4/(0.163*(Calcul!$J95*Calcul!$K95)/VLOOKUP(Calcul!$H95,'ModelParams Lp'!$E$37:$F$39,2,0)))</f>
        <v>#N/A</v>
      </c>
      <c r="BL90" s="76" t="e">
        <f>-10*LOG(2/(4*PI()*2^2)+4/(0.163*(Calcul!$J95*Calcul!$K95)/VLOOKUP(Calcul!$H95,'ModelParams Lp'!$E$37:$F$39,2,0)))</f>
        <v>#N/A</v>
      </c>
      <c r="BM90" s="76" t="e">
        <f>VLOOKUP(Calcul!$I95,'ModelParams Lp'!$D$28:$O$32,5,0)+BE90</f>
        <v>#N/A</v>
      </c>
      <c r="BN90" s="76" t="e">
        <f>VLOOKUP(Calcul!$I95,'ModelParams Lp'!$D$28:$O$32,6,0)+BF90</f>
        <v>#N/A</v>
      </c>
      <c r="BO90" s="76" t="e">
        <f>VLOOKUP(Calcul!$I95,'ModelParams Lp'!$D$28:$O$32,7,0)+BG90</f>
        <v>#N/A</v>
      </c>
      <c r="BP90" s="76" t="e">
        <f>VLOOKUP(Calcul!$I95,'ModelParams Lp'!$D$28:$O$32,8,0)+BH90</f>
        <v>#N/A</v>
      </c>
      <c r="BQ90" s="76" t="e">
        <f>VLOOKUP(Calcul!$I95,'ModelParams Lp'!$D$28:$O$32,9,0)+BI90</f>
        <v>#N/A</v>
      </c>
      <c r="BR90" s="76" t="e">
        <f>VLOOKUP(Calcul!$I95,'ModelParams Lp'!$D$28:$O$32,10,0)+BJ90</f>
        <v>#N/A</v>
      </c>
      <c r="BS90" s="76" t="e">
        <f>VLOOKUP(Calcul!$I95,'ModelParams Lp'!$D$28:$O$32,11,0)+BK90</f>
        <v>#N/A</v>
      </c>
      <c r="BT90" s="76" t="e">
        <f>VLOOKUP(Calcul!$I95,'ModelParams Lp'!$D$28:$O$32,12,0)+BL90</f>
        <v>#N/A</v>
      </c>
      <c r="BU90" s="75" t="e">
        <f t="shared" ca="1" si="29"/>
        <v>#DIV/0!</v>
      </c>
      <c r="BV90" s="75" t="e">
        <f t="shared" ca="1" si="30"/>
        <v>#DIV/0!</v>
      </c>
      <c r="BW90" s="75" t="e">
        <f t="shared" ca="1" si="31"/>
        <v>#DIV/0!</v>
      </c>
      <c r="BX90" s="75" t="e">
        <f t="shared" ca="1" si="32"/>
        <v>#DIV/0!</v>
      </c>
      <c r="BY90" s="75" t="e">
        <f t="shared" ca="1" si="33"/>
        <v>#DIV/0!</v>
      </c>
      <c r="BZ90" s="75" t="e">
        <f t="shared" ca="1" si="34"/>
        <v>#DIV/0!</v>
      </c>
      <c r="CA90" s="75" t="e">
        <f t="shared" ca="1" si="35"/>
        <v>#DIV/0!</v>
      </c>
      <c r="CB90" s="75" t="e">
        <f t="shared" ca="1" si="36"/>
        <v>#DIV/0!</v>
      </c>
      <c r="CC90" s="26" t="e">
        <f ca="1">10*LOG10(IF(BU90="",0,POWER(10,((BU90+'ModelParams Lw'!$O$4)/10))) +IF(BV90="",0,POWER(10,((BV90+'ModelParams Lw'!$P$4)/10))) +IF(BW90="",0,POWER(10,((BW90+'ModelParams Lw'!$Q$4)/10))) +IF(BX90="",0,POWER(10,((BX90+'ModelParams Lw'!$R$4)/10))) +IF(BY90="",0,POWER(10,((BY90+'ModelParams Lw'!$S$4)/10))) +IF(BZ90="",0,POWER(10,((BZ90+'ModelParams Lw'!$T$4)/10))) +IF(CA90="",0,POWER(10,((CA90+'ModelParams Lw'!$U$4)/10)))+IF(CB90="",0,POWER(10,((CB90+'ModelParams Lw'!$V$4)/10))))</f>
        <v>#DIV/0!</v>
      </c>
      <c r="CD90" s="26" t="e">
        <f t="shared" ca="1" si="37"/>
        <v>#DIV/0!</v>
      </c>
      <c r="CE90" s="26" t="e">
        <f ca="1">(BU90-'ModelParams Lw'!O$10)/'ModelParams Lw'!O$11</f>
        <v>#DIV/0!</v>
      </c>
      <c r="CF90" s="26" t="e">
        <f ca="1">(BV90-'ModelParams Lw'!P$10)/'ModelParams Lw'!P$11</f>
        <v>#DIV/0!</v>
      </c>
      <c r="CG90" s="26" t="e">
        <f ca="1">(BW90-'ModelParams Lw'!Q$10)/'ModelParams Lw'!Q$11</f>
        <v>#DIV/0!</v>
      </c>
      <c r="CH90" s="26" t="e">
        <f ca="1">(BX90-'ModelParams Lw'!R$10)/'ModelParams Lw'!R$11</f>
        <v>#DIV/0!</v>
      </c>
      <c r="CI90" s="26" t="e">
        <f ca="1">(BY90-'ModelParams Lw'!S$10)/'ModelParams Lw'!S$11</f>
        <v>#DIV/0!</v>
      </c>
      <c r="CJ90" s="26" t="e">
        <f ca="1">(BZ90-'ModelParams Lw'!T$10)/'ModelParams Lw'!T$11</f>
        <v>#DIV/0!</v>
      </c>
      <c r="CK90" s="26" t="e">
        <f ca="1">(CA90-'ModelParams Lw'!U$10)/'ModelParams Lw'!U$11</f>
        <v>#DIV/0!</v>
      </c>
      <c r="CL90" s="26" t="e">
        <f ca="1">(CB90-'ModelParams Lw'!V$10)/'ModelParams Lw'!V$11</f>
        <v>#DIV/0!</v>
      </c>
      <c r="CM90" s="75" t="e">
        <f t="shared" si="38"/>
        <v>#DIV/0!</v>
      </c>
      <c r="CN90" s="75" t="e">
        <f t="shared" si="39"/>
        <v>#DIV/0!</v>
      </c>
      <c r="CO90" s="75" t="e">
        <f t="shared" si="40"/>
        <v>#DIV/0!</v>
      </c>
      <c r="CP90" s="75" t="e">
        <f t="shared" si="41"/>
        <v>#DIV/0!</v>
      </c>
      <c r="CQ90" s="75" t="e">
        <f t="shared" si="42"/>
        <v>#DIV/0!</v>
      </c>
      <c r="CR90" s="75" t="e">
        <f t="shared" si="43"/>
        <v>#DIV/0!</v>
      </c>
      <c r="CS90" s="75" t="e">
        <f t="shared" si="44"/>
        <v>#DIV/0!</v>
      </c>
      <c r="CT90" s="75" t="e">
        <f t="shared" si="45"/>
        <v>#DIV/0!</v>
      </c>
      <c r="CU90" s="26" t="e">
        <f>10*LOG10(IF(CM90="",0,POWER(10,((CM90+'ModelParams Lw'!$O$4)/10))) +IF(CN90="",0,POWER(10,((CN90+'ModelParams Lw'!$P$4)/10))) +IF(CO90="",0,POWER(10,((CO90+'ModelParams Lw'!$Q$4)/10))) +IF(CP90="",0,POWER(10,((CP90+'ModelParams Lw'!$R$4)/10))) +IF(CQ90="",0,POWER(10,((CQ90+'ModelParams Lw'!$S$4)/10))) +IF(CR90="",0,POWER(10,((CR90+'ModelParams Lw'!$T$4)/10))) +IF(CS90="",0,POWER(10,((CS90+'ModelParams Lw'!$U$4)/10)))+IF(CT90="",0,POWER(10,((CT90+'ModelParams Lw'!$V$4)/10))))</f>
        <v>#DIV/0!</v>
      </c>
      <c r="CV90" s="26" t="e">
        <f t="shared" si="46"/>
        <v>#DIV/0!</v>
      </c>
      <c r="CW90" s="26" t="e">
        <f>(CM90-'ModelParams Lw'!O$10)/'ModelParams Lw'!O$11</f>
        <v>#DIV/0!</v>
      </c>
      <c r="CX90" s="26" t="e">
        <f>(CN90-'ModelParams Lw'!P$10)/'ModelParams Lw'!P$11</f>
        <v>#DIV/0!</v>
      </c>
      <c r="CY90" s="26" t="e">
        <f>(CO90-'ModelParams Lw'!Q$10)/'ModelParams Lw'!Q$11</f>
        <v>#DIV/0!</v>
      </c>
      <c r="CZ90" s="26" t="e">
        <f>(CP90-'ModelParams Lw'!R$10)/'ModelParams Lw'!R$11</f>
        <v>#DIV/0!</v>
      </c>
      <c r="DA90" s="26" t="e">
        <f>(CQ90-'ModelParams Lw'!S$10)/'ModelParams Lw'!S$11</f>
        <v>#DIV/0!</v>
      </c>
      <c r="DB90" s="26" t="e">
        <f>(CR90-'ModelParams Lw'!T$10)/'ModelParams Lw'!T$11</f>
        <v>#DIV/0!</v>
      </c>
      <c r="DC90" s="26" t="e">
        <f>(CS90-'ModelParams Lw'!U$10)/'ModelParams Lw'!U$11</f>
        <v>#DIV/0!</v>
      </c>
      <c r="DD90" s="26" t="e">
        <f>(CT90-'ModelParams Lw'!V$10)/'ModelParams Lw'!V$11</f>
        <v>#DIV/0!</v>
      </c>
    </row>
    <row r="91" spans="1:108" x14ac:dyDescent="0.25">
      <c r="A91" s="13">
        <f>'Sound Power'!B91</f>
        <v>0</v>
      </c>
      <c r="B91" s="13">
        <f>'Sound Power'!D91</f>
        <v>0</v>
      </c>
      <c r="C91" s="13">
        <f>'Sound Power'!E91</f>
        <v>0</v>
      </c>
      <c r="D91" s="13">
        <f>'Sound Power'!F91</f>
        <v>0</v>
      </c>
      <c r="E91" s="76" t="e">
        <f>IF(Calcul!$F93="SA",'Sound Power'!AZ91,'Sound Power'!O91)</f>
        <v>#DIV/0!</v>
      </c>
      <c r="F91" s="76" t="e">
        <f>IF(Calcul!$F93="SA",'Sound Power'!BA91,'Sound Power'!P91)</f>
        <v>#DIV/0!</v>
      </c>
      <c r="G91" s="76" t="e">
        <f>IF(Calcul!$F93="SA",'Sound Power'!BB91,'Sound Power'!Q91)</f>
        <v>#DIV/0!</v>
      </c>
      <c r="H91" s="76" t="e">
        <f>IF(Calcul!$F93="SA",'Sound Power'!BC91,'Sound Power'!R91)</f>
        <v>#DIV/0!</v>
      </c>
      <c r="I91" s="76" t="e">
        <f>IF(Calcul!$F93="SA",'Sound Power'!BD91,'Sound Power'!S91)</f>
        <v>#DIV/0!</v>
      </c>
      <c r="J91" s="76" t="e">
        <f>IF(Calcul!$F93="SA",'Sound Power'!BE91,'Sound Power'!T91)</f>
        <v>#DIV/0!</v>
      </c>
      <c r="K91" s="76" t="e">
        <f>IF(Calcul!$F93="SA",'Sound Power'!BF91,'Sound Power'!U91)</f>
        <v>#DIV/0!</v>
      </c>
      <c r="L91" s="76" t="e">
        <f>IF(Calcul!$F93="SA",'Sound Power'!BG91,'Sound Power'!V91)</f>
        <v>#DIV/0!</v>
      </c>
      <c r="M91" s="76" t="e">
        <f>'Sound Power'!CI91</f>
        <v>#DIV/0!</v>
      </c>
      <c r="N91" s="76" t="e">
        <f>'Sound Power'!CJ91</f>
        <v>#DIV/0!</v>
      </c>
      <c r="O91" s="76" t="e">
        <f>'Sound Power'!CK91</f>
        <v>#DIV/0!</v>
      </c>
      <c r="P91" s="76" t="e">
        <f>'Sound Power'!CL91</f>
        <v>#DIV/0!</v>
      </c>
      <c r="Q91" s="76" t="e">
        <f>'Sound Power'!CM91</f>
        <v>#DIV/0!</v>
      </c>
      <c r="R91" s="76" t="e">
        <f>'Sound Power'!CN91</f>
        <v>#DIV/0!</v>
      </c>
      <c r="S91" s="76" t="e">
        <f>'Sound Power'!CO91</f>
        <v>#DIV/0!</v>
      </c>
      <c r="T91" s="76" t="e">
        <f>'Sound Power'!CP91</f>
        <v>#DIV/0!</v>
      </c>
      <c r="U91" s="73">
        <f t="shared" si="26"/>
        <v>0</v>
      </c>
      <c r="V91" s="73">
        <f t="shared" si="27"/>
        <v>0</v>
      </c>
      <c r="W91" s="76" t="e">
        <f>('ModelParams Lp'!B$4*10^'ModelParams Lp'!B$5*($U91/$V91)^'ModelParams Lp'!B$6)*3</f>
        <v>#DIV/0!</v>
      </c>
      <c r="X91" s="76" t="e">
        <f>('ModelParams Lp'!C$4*10^'ModelParams Lp'!C$5*($U91/$V91)^'ModelParams Lp'!C$6)*3</f>
        <v>#DIV/0!</v>
      </c>
      <c r="Y91" s="76" t="e">
        <f>('ModelParams Lp'!D$4*10^'ModelParams Lp'!D$5*($U91/$V91)^'ModelParams Lp'!D$6)*3</f>
        <v>#DIV/0!</v>
      </c>
      <c r="Z91" s="76" t="e">
        <f>('ModelParams Lp'!E$4*10^'ModelParams Lp'!E$5*($U91/$V91)^'ModelParams Lp'!E$6)*3</f>
        <v>#DIV/0!</v>
      </c>
      <c r="AA91" s="76" t="e">
        <f>('ModelParams Lp'!F$4*10^'ModelParams Lp'!F$5*($U91/$V91)^'ModelParams Lp'!F$6)*3</f>
        <v>#DIV/0!</v>
      </c>
      <c r="AB91" s="76" t="e">
        <f>('ModelParams Lp'!G$4*10^'ModelParams Lp'!G$5*($U91/$V91)^'ModelParams Lp'!G$6)*3</f>
        <v>#DIV/0!</v>
      </c>
      <c r="AC91" s="76" t="e">
        <f>('ModelParams Lp'!H$4*10^'ModelParams Lp'!H$5*($U91/$V91)^'ModelParams Lp'!H$6)*3</f>
        <v>#DIV/0!</v>
      </c>
      <c r="AD91" s="76" t="e">
        <f>('ModelParams Lp'!I$4*10^'ModelParams Lp'!I$5*($U91/$V91)^'ModelParams Lp'!I$6)*3</f>
        <v>#DIV/0!</v>
      </c>
      <c r="AE91" s="62" t="e">
        <f t="shared" si="28"/>
        <v>#DIV/0!</v>
      </c>
      <c r="AF91" s="62" t="e">
        <f>IF(AE91&lt;'ModelParams Lp'!$B$16,-1,IF(AE91&lt;'ModelParams Lp'!$C$16,0,IF(AE91&lt;'ModelParams Lp'!$D$16,1,IF(AE91&lt;'ModelParams Lp'!$E$16,2,IF(AE91&lt;'ModelParams Lp'!$F$16,3,IF(AE91&lt;'ModelParams Lp'!$G$16,4,IF(AE91&lt;'ModelParams Lp'!$H$16,5,6)))))))</f>
        <v>#DIV/0!</v>
      </c>
      <c r="AG91" s="76" t="e">
        <f ca="1">IF($AF91&gt;1,0,OFFSET('ModelParams Lp'!$C$12,0,-'Sound Pressure'!$AF91))</f>
        <v>#DIV/0!</v>
      </c>
      <c r="AH91" s="76" t="e">
        <f ca="1">IF($AF91&gt;2,0,OFFSET('ModelParams Lp'!$D$12,0,-'Sound Pressure'!$AF91))</f>
        <v>#DIV/0!</v>
      </c>
      <c r="AI91" s="76" t="e">
        <f ca="1">IF($AF91&gt;3,0,OFFSET('ModelParams Lp'!$E$12,0,-'Sound Pressure'!$AF91))</f>
        <v>#DIV/0!</v>
      </c>
      <c r="AJ91" s="76" t="e">
        <f ca="1">IF($AF91&gt;4,0,OFFSET('ModelParams Lp'!$F$12,0,-'Sound Pressure'!$AF91))</f>
        <v>#DIV/0!</v>
      </c>
      <c r="AK91" s="76" t="e">
        <f ca="1">IF($AF91&gt;3,0,OFFSET('ModelParams Lp'!$G$12,0,-'Sound Pressure'!$AF91))</f>
        <v>#DIV/0!</v>
      </c>
      <c r="AL91" s="76" t="e">
        <f ca="1">IF($AF91&gt;5,0,OFFSET('ModelParams Lp'!$H$12,0,-'Sound Pressure'!$AF91))</f>
        <v>#DIV/0!</v>
      </c>
      <c r="AM91" s="76" t="e">
        <f ca="1">IF($AF91&gt;6,0,OFFSET('ModelParams Lp'!$I$12,0,-'Sound Pressure'!$AF91))</f>
        <v>#DIV/0!</v>
      </c>
      <c r="AN91" s="76" t="e">
        <f ca="1">IF($AF91&gt;7,0,IF($AF$4&lt;0,3,OFFSET('ModelParams Lp'!$J$12,0,-'Sound Pressure'!$AF91)))</f>
        <v>#DIV/0!</v>
      </c>
      <c r="AO91" s="76" t="e">
        <f t="shared" si="48"/>
        <v>#DIV/0!</v>
      </c>
      <c r="AP91" s="76" t="e">
        <f t="shared" si="47"/>
        <v>#DIV/0!</v>
      </c>
      <c r="AQ91" s="76" t="e">
        <f t="shared" si="47"/>
        <v>#DIV/0!</v>
      </c>
      <c r="AR91" s="76" t="e">
        <f t="shared" si="47"/>
        <v>#DIV/0!</v>
      </c>
      <c r="AS91" s="76" t="e">
        <f t="shared" si="47"/>
        <v>#DIV/0!</v>
      </c>
      <c r="AT91" s="76" t="e">
        <f t="shared" si="47"/>
        <v>#DIV/0!</v>
      </c>
      <c r="AU91" s="76" t="e">
        <f t="shared" si="47"/>
        <v>#DIV/0!</v>
      </c>
      <c r="AV91" s="76" t="e">
        <f t="shared" si="47"/>
        <v>#DIV/0!</v>
      </c>
      <c r="AW91" s="76">
        <f>'ModelParams Lp'!B$22</f>
        <v>4</v>
      </c>
      <c r="AX91" s="76">
        <f>'ModelParams Lp'!C$22</f>
        <v>2</v>
      </c>
      <c r="AY91" s="76">
        <f>'ModelParams Lp'!D$22</f>
        <v>1</v>
      </c>
      <c r="AZ91" s="76">
        <f>'ModelParams Lp'!E$22</f>
        <v>0</v>
      </c>
      <c r="BA91" s="76">
        <f>'ModelParams Lp'!F$22</f>
        <v>0</v>
      </c>
      <c r="BB91" s="76">
        <f>'ModelParams Lp'!G$22</f>
        <v>0</v>
      </c>
      <c r="BC91" s="76">
        <f>'ModelParams Lp'!H$22</f>
        <v>0</v>
      </c>
      <c r="BD91" s="76">
        <f>'ModelParams Lp'!I$22</f>
        <v>0</v>
      </c>
      <c r="BE91" s="76" t="e">
        <f>-10*LOG(2/(4*PI()*2^2)+4/(0.163*(Calcul!$J96*Calcul!$K96)/VLOOKUP(Calcul!$H96,'ModelParams Lp'!$E$37:$F$39,2,0)))</f>
        <v>#N/A</v>
      </c>
      <c r="BF91" s="76" t="e">
        <f>-10*LOG(2/(4*PI()*2^2)+4/(0.163*(Calcul!$J96*Calcul!$K96)/VLOOKUP(Calcul!$H96,'ModelParams Lp'!$E$37:$F$39,2,0)))</f>
        <v>#N/A</v>
      </c>
      <c r="BG91" s="76" t="e">
        <f>-10*LOG(2/(4*PI()*2^2)+4/(0.163*(Calcul!$J96*Calcul!$K96)/VLOOKUP(Calcul!$H96,'ModelParams Lp'!$E$37:$F$39,2,0)))</f>
        <v>#N/A</v>
      </c>
      <c r="BH91" s="76" t="e">
        <f>-10*LOG(2/(4*PI()*2^2)+4/(0.163*(Calcul!$J96*Calcul!$K96)/VLOOKUP(Calcul!$H96,'ModelParams Lp'!$E$37:$F$39,2,0)))</f>
        <v>#N/A</v>
      </c>
      <c r="BI91" s="76" t="e">
        <f>-10*LOG(2/(4*PI()*2^2)+4/(0.163*(Calcul!$J96*Calcul!$K96)/VLOOKUP(Calcul!$H96,'ModelParams Lp'!$E$37:$F$39,2,0)))</f>
        <v>#N/A</v>
      </c>
      <c r="BJ91" s="76" t="e">
        <f>-10*LOG(2/(4*PI()*2^2)+4/(0.163*(Calcul!$J96*Calcul!$K96)/VLOOKUP(Calcul!$H96,'ModelParams Lp'!$E$37:$F$39,2,0)))</f>
        <v>#N/A</v>
      </c>
      <c r="BK91" s="76" t="e">
        <f>-10*LOG(2/(4*PI()*2^2)+4/(0.163*(Calcul!$J96*Calcul!$K96)/VLOOKUP(Calcul!$H96,'ModelParams Lp'!$E$37:$F$39,2,0)))</f>
        <v>#N/A</v>
      </c>
      <c r="BL91" s="76" t="e">
        <f>-10*LOG(2/(4*PI()*2^2)+4/(0.163*(Calcul!$J96*Calcul!$K96)/VLOOKUP(Calcul!$H96,'ModelParams Lp'!$E$37:$F$39,2,0)))</f>
        <v>#N/A</v>
      </c>
      <c r="BM91" s="76" t="e">
        <f>VLOOKUP(Calcul!$I96,'ModelParams Lp'!$D$28:$O$32,5,0)+BE91</f>
        <v>#N/A</v>
      </c>
      <c r="BN91" s="76" t="e">
        <f>VLOOKUP(Calcul!$I96,'ModelParams Lp'!$D$28:$O$32,6,0)+BF91</f>
        <v>#N/A</v>
      </c>
      <c r="BO91" s="76" t="e">
        <f>VLOOKUP(Calcul!$I96,'ModelParams Lp'!$D$28:$O$32,7,0)+BG91</f>
        <v>#N/A</v>
      </c>
      <c r="BP91" s="76" t="e">
        <f>VLOOKUP(Calcul!$I96,'ModelParams Lp'!$D$28:$O$32,8,0)+BH91</f>
        <v>#N/A</v>
      </c>
      <c r="BQ91" s="76" t="e">
        <f>VLOOKUP(Calcul!$I96,'ModelParams Lp'!$D$28:$O$32,9,0)+BI91</f>
        <v>#N/A</v>
      </c>
      <c r="BR91" s="76" t="e">
        <f>VLOOKUP(Calcul!$I96,'ModelParams Lp'!$D$28:$O$32,10,0)+BJ91</f>
        <v>#N/A</v>
      </c>
      <c r="BS91" s="76" t="e">
        <f>VLOOKUP(Calcul!$I96,'ModelParams Lp'!$D$28:$O$32,11,0)+BK91</f>
        <v>#N/A</v>
      </c>
      <c r="BT91" s="76" t="e">
        <f>VLOOKUP(Calcul!$I96,'ModelParams Lp'!$D$28:$O$32,12,0)+BL91</f>
        <v>#N/A</v>
      </c>
      <c r="BU91" s="75" t="e">
        <f t="shared" ca="1" si="29"/>
        <v>#DIV/0!</v>
      </c>
      <c r="BV91" s="75" t="e">
        <f t="shared" ca="1" si="30"/>
        <v>#DIV/0!</v>
      </c>
      <c r="BW91" s="75" t="e">
        <f t="shared" ca="1" si="31"/>
        <v>#DIV/0!</v>
      </c>
      <c r="BX91" s="75" t="e">
        <f t="shared" ca="1" si="32"/>
        <v>#DIV/0!</v>
      </c>
      <c r="BY91" s="75" t="e">
        <f t="shared" ca="1" si="33"/>
        <v>#DIV/0!</v>
      </c>
      <c r="BZ91" s="75" t="e">
        <f t="shared" ca="1" si="34"/>
        <v>#DIV/0!</v>
      </c>
      <c r="CA91" s="75" t="e">
        <f t="shared" ca="1" si="35"/>
        <v>#DIV/0!</v>
      </c>
      <c r="CB91" s="75" t="e">
        <f t="shared" ca="1" si="36"/>
        <v>#DIV/0!</v>
      </c>
      <c r="CC91" s="26" t="e">
        <f ca="1">10*LOG10(IF(BU91="",0,POWER(10,((BU91+'ModelParams Lw'!$O$4)/10))) +IF(BV91="",0,POWER(10,((BV91+'ModelParams Lw'!$P$4)/10))) +IF(BW91="",0,POWER(10,((BW91+'ModelParams Lw'!$Q$4)/10))) +IF(BX91="",0,POWER(10,((BX91+'ModelParams Lw'!$R$4)/10))) +IF(BY91="",0,POWER(10,((BY91+'ModelParams Lw'!$S$4)/10))) +IF(BZ91="",0,POWER(10,((BZ91+'ModelParams Lw'!$T$4)/10))) +IF(CA91="",0,POWER(10,((CA91+'ModelParams Lw'!$U$4)/10)))+IF(CB91="",0,POWER(10,((CB91+'ModelParams Lw'!$V$4)/10))))</f>
        <v>#DIV/0!</v>
      </c>
      <c r="CD91" s="26" t="e">
        <f t="shared" ca="1" si="37"/>
        <v>#DIV/0!</v>
      </c>
      <c r="CE91" s="26" t="e">
        <f ca="1">(BU91-'ModelParams Lw'!O$10)/'ModelParams Lw'!O$11</f>
        <v>#DIV/0!</v>
      </c>
      <c r="CF91" s="26" t="e">
        <f ca="1">(BV91-'ModelParams Lw'!P$10)/'ModelParams Lw'!P$11</f>
        <v>#DIV/0!</v>
      </c>
      <c r="CG91" s="26" t="e">
        <f ca="1">(BW91-'ModelParams Lw'!Q$10)/'ModelParams Lw'!Q$11</f>
        <v>#DIV/0!</v>
      </c>
      <c r="CH91" s="26" t="e">
        <f ca="1">(BX91-'ModelParams Lw'!R$10)/'ModelParams Lw'!R$11</f>
        <v>#DIV/0!</v>
      </c>
      <c r="CI91" s="26" t="e">
        <f ca="1">(BY91-'ModelParams Lw'!S$10)/'ModelParams Lw'!S$11</f>
        <v>#DIV/0!</v>
      </c>
      <c r="CJ91" s="26" t="e">
        <f ca="1">(BZ91-'ModelParams Lw'!T$10)/'ModelParams Lw'!T$11</f>
        <v>#DIV/0!</v>
      </c>
      <c r="CK91" s="26" t="e">
        <f ca="1">(CA91-'ModelParams Lw'!U$10)/'ModelParams Lw'!U$11</f>
        <v>#DIV/0!</v>
      </c>
      <c r="CL91" s="26" t="e">
        <f ca="1">(CB91-'ModelParams Lw'!V$10)/'ModelParams Lw'!V$11</f>
        <v>#DIV/0!</v>
      </c>
      <c r="CM91" s="75" t="e">
        <f t="shared" si="38"/>
        <v>#DIV/0!</v>
      </c>
      <c r="CN91" s="75" t="e">
        <f t="shared" si="39"/>
        <v>#DIV/0!</v>
      </c>
      <c r="CO91" s="75" t="e">
        <f t="shared" si="40"/>
        <v>#DIV/0!</v>
      </c>
      <c r="CP91" s="75" t="e">
        <f t="shared" si="41"/>
        <v>#DIV/0!</v>
      </c>
      <c r="CQ91" s="75" t="e">
        <f t="shared" si="42"/>
        <v>#DIV/0!</v>
      </c>
      <c r="CR91" s="75" t="e">
        <f t="shared" si="43"/>
        <v>#DIV/0!</v>
      </c>
      <c r="CS91" s="75" t="e">
        <f t="shared" si="44"/>
        <v>#DIV/0!</v>
      </c>
      <c r="CT91" s="75" t="e">
        <f t="shared" si="45"/>
        <v>#DIV/0!</v>
      </c>
      <c r="CU91" s="26" t="e">
        <f>10*LOG10(IF(CM91="",0,POWER(10,((CM91+'ModelParams Lw'!$O$4)/10))) +IF(CN91="",0,POWER(10,((CN91+'ModelParams Lw'!$P$4)/10))) +IF(CO91="",0,POWER(10,((CO91+'ModelParams Lw'!$Q$4)/10))) +IF(CP91="",0,POWER(10,((CP91+'ModelParams Lw'!$R$4)/10))) +IF(CQ91="",0,POWER(10,((CQ91+'ModelParams Lw'!$S$4)/10))) +IF(CR91="",0,POWER(10,((CR91+'ModelParams Lw'!$T$4)/10))) +IF(CS91="",0,POWER(10,((CS91+'ModelParams Lw'!$U$4)/10)))+IF(CT91="",0,POWER(10,((CT91+'ModelParams Lw'!$V$4)/10))))</f>
        <v>#DIV/0!</v>
      </c>
      <c r="CV91" s="26" t="e">
        <f t="shared" si="46"/>
        <v>#DIV/0!</v>
      </c>
      <c r="CW91" s="26" t="e">
        <f>(CM91-'ModelParams Lw'!O$10)/'ModelParams Lw'!O$11</f>
        <v>#DIV/0!</v>
      </c>
      <c r="CX91" s="26" t="e">
        <f>(CN91-'ModelParams Lw'!P$10)/'ModelParams Lw'!P$11</f>
        <v>#DIV/0!</v>
      </c>
      <c r="CY91" s="26" t="e">
        <f>(CO91-'ModelParams Lw'!Q$10)/'ModelParams Lw'!Q$11</f>
        <v>#DIV/0!</v>
      </c>
      <c r="CZ91" s="26" t="e">
        <f>(CP91-'ModelParams Lw'!R$10)/'ModelParams Lw'!R$11</f>
        <v>#DIV/0!</v>
      </c>
      <c r="DA91" s="26" t="e">
        <f>(CQ91-'ModelParams Lw'!S$10)/'ModelParams Lw'!S$11</f>
        <v>#DIV/0!</v>
      </c>
      <c r="DB91" s="26" t="e">
        <f>(CR91-'ModelParams Lw'!T$10)/'ModelParams Lw'!T$11</f>
        <v>#DIV/0!</v>
      </c>
      <c r="DC91" s="26" t="e">
        <f>(CS91-'ModelParams Lw'!U$10)/'ModelParams Lw'!U$11</f>
        <v>#DIV/0!</v>
      </c>
      <c r="DD91" s="26" t="e">
        <f>(CT91-'ModelParams Lw'!V$10)/'ModelParams Lw'!V$11</f>
        <v>#DIV/0!</v>
      </c>
    </row>
    <row r="92" spans="1:108" x14ac:dyDescent="0.25">
      <c r="A92" s="13">
        <f>'Sound Power'!B92</f>
        <v>0</v>
      </c>
      <c r="B92" s="13">
        <f>'Sound Power'!D92</f>
        <v>0</v>
      </c>
      <c r="C92" s="13">
        <f>'Sound Power'!E92</f>
        <v>0</v>
      </c>
      <c r="D92" s="13">
        <f>'Sound Power'!F92</f>
        <v>0</v>
      </c>
      <c r="E92" s="76" t="e">
        <f>IF(Calcul!$F94="SA",'Sound Power'!AZ92,'Sound Power'!O92)</f>
        <v>#DIV/0!</v>
      </c>
      <c r="F92" s="76" t="e">
        <f>IF(Calcul!$F94="SA",'Sound Power'!BA92,'Sound Power'!P92)</f>
        <v>#DIV/0!</v>
      </c>
      <c r="G92" s="76" t="e">
        <f>IF(Calcul!$F94="SA",'Sound Power'!BB92,'Sound Power'!Q92)</f>
        <v>#DIV/0!</v>
      </c>
      <c r="H92" s="76" t="e">
        <f>IF(Calcul!$F94="SA",'Sound Power'!BC92,'Sound Power'!R92)</f>
        <v>#DIV/0!</v>
      </c>
      <c r="I92" s="76" t="e">
        <f>IF(Calcul!$F94="SA",'Sound Power'!BD92,'Sound Power'!S92)</f>
        <v>#DIV/0!</v>
      </c>
      <c r="J92" s="76" t="e">
        <f>IF(Calcul!$F94="SA",'Sound Power'!BE92,'Sound Power'!T92)</f>
        <v>#DIV/0!</v>
      </c>
      <c r="K92" s="76" t="e">
        <f>IF(Calcul!$F94="SA",'Sound Power'!BF92,'Sound Power'!U92)</f>
        <v>#DIV/0!</v>
      </c>
      <c r="L92" s="76" t="e">
        <f>IF(Calcul!$F94="SA",'Sound Power'!BG92,'Sound Power'!V92)</f>
        <v>#DIV/0!</v>
      </c>
      <c r="M92" s="76" t="e">
        <f>'Sound Power'!CI92</f>
        <v>#DIV/0!</v>
      </c>
      <c r="N92" s="76" t="e">
        <f>'Sound Power'!CJ92</f>
        <v>#DIV/0!</v>
      </c>
      <c r="O92" s="76" t="e">
        <f>'Sound Power'!CK92</f>
        <v>#DIV/0!</v>
      </c>
      <c r="P92" s="76" t="e">
        <f>'Sound Power'!CL92</f>
        <v>#DIV/0!</v>
      </c>
      <c r="Q92" s="76" t="e">
        <f>'Sound Power'!CM92</f>
        <v>#DIV/0!</v>
      </c>
      <c r="R92" s="76" t="e">
        <f>'Sound Power'!CN92</f>
        <v>#DIV/0!</v>
      </c>
      <c r="S92" s="76" t="e">
        <f>'Sound Power'!CO92</f>
        <v>#DIV/0!</v>
      </c>
      <c r="T92" s="76" t="e">
        <f>'Sound Power'!CP92</f>
        <v>#DIV/0!</v>
      </c>
      <c r="U92" s="73">
        <f t="shared" si="26"/>
        <v>0</v>
      </c>
      <c r="V92" s="73">
        <f t="shared" si="27"/>
        <v>0</v>
      </c>
      <c r="W92" s="76" t="e">
        <f>('ModelParams Lp'!B$4*10^'ModelParams Lp'!B$5*($U92/$V92)^'ModelParams Lp'!B$6)*3</f>
        <v>#DIV/0!</v>
      </c>
      <c r="X92" s="76" t="e">
        <f>('ModelParams Lp'!C$4*10^'ModelParams Lp'!C$5*($U92/$V92)^'ModelParams Lp'!C$6)*3</f>
        <v>#DIV/0!</v>
      </c>
      <c r="Y92" s="76" t="e">
        <f>('ModelParams Lp'!D$4*10^'ModelParams Lp'!D$5*($U92/$V92)^'ModelParams Lp'!D$6)*3</f>
        <v>#DIV/0!</v>
      </c>
      <c r="Z92" s="76" t="e">
        <f>('ModelParams Lp'!E$4*10^'ModelParams Lp'!E$5*($U92/$V92)^'ModelParams Lp'!E$6)*3</f>
        <v>#DIV/0!</v>
      </c>
      <c r="AA92" s="76" t="e">
        <f>('ModelParams Lp'!F$4*10^'ModelParams Lp'!F$5*($U92/$V92)^'ModelParams Lp'!F$6)*3</f>
        <v>#DIV/0!</v>
      </c>
      <c r="AB92" s="76" t="e">
        <f>('ModelParams Lp'!G$4*10^'ModelParams Lp'!G$5*($U92/$V92)^'ModelParams Lp'!G$6)*3</f>
        <v>#DIV/0!</v>
      </c>
      <c r="AC92" s="76" t="e">
        <f>('ModelParams Lp'!H$4*10^'ModelParams Lp'!H$5*($U92/$V92)^'ModelParams Lp'!H$6)*3</f>
        <v>#DIV/0!</v>
      </c>
      <c r="AD92" s="76" t="e">
        <f>('ModelParams Lp'!I$4*10^'ModelParams Lp'!I$5*($U92/$V92)^'ModelParams Lp'!I$6)*3</f>
        <v>#DIV/0!</v>
      </c>
      <c r="AE92" s="62" t="e">
        <f t="shared" si="28"/>
        <v>#DIV/0!</v>
      </c>
      <c r="AF92" s="62" t="e">
        <f>IF(AE92&lt;'ModelParams Lp'!$B$16,-1,IF(AE92&lt;'ModelParams Lp'!$C$16,0,IF(AE92&lt;'ModelParams Lp'!$D$16,1,IF(AE92&lt;'ModelParams Lp'!$E$16,2,IF(AE92&lt;'ModelParams Lp'!$F$16,3,IF(AE92&lt;'ModelParams Lp'!$G$16,4,IF(AE92&lt;'ModelParams Lp'!$H$16,5,6)))))))</f>
        <v>#DIV/0!</v>
      </c>
      <c r="AG92" s="76" t="e">
        <f ca="1">IF($AF92&gt;1,0,OFFSET('ModelParams Lp'!$C$12,0,-'Sound Pressure'!$AF92))</f>
        <v>#DIV/0!</v>
      </c>
      <c r="AH92" s="76" t="e">
        <f ca="1">IF($AF92&gt;2,0,OFFSET('ModelParams Lp'!$D$12,0,-'Sound Pressure'!$AF92))</f>
        <v>#DIV/0!</v>
      </c>
      <c r="AI92" s="76" t="e">
        <f ca="1">IF($AF92&gt;3,0,OFFSET('ModelParams Lp'!$E$12,0,-'Sound Pressure'!$AF92))</f>
        <v>#DIV/0!</v>
      </c>
      <c r="AJ92" s="76" t="e">
        <f ca="1">IF($AF92&gt;4,0,OFFSET('ModelParams Lp'!$F$12,0,-'Sound Pressure'!$AF92))</f>
        <v>#DIV/0!</v>
      </c>
      <c r="AK92" s="76" t="e">
        <f ca="1">IF($AF92&gt;3,0,OFFSET('ModelParams Lp'!$G$12,0,-'Sound Pressure'!$AF92))</f>
        <v>#DIV/0!</v>
      </c>
      <c r="AL92" s="76" t="e">
        <f ca="1">IF($AF92&gt;5,0,OFFSET('ModelParams Lp'!$H$12,0,-'Sound Pressure'!$AF92))</f>
        <v>#DIV/0!</v>
      </c>
      <c r="AM92" s="76" t="e">
        <f ca="1">IF($AF92&gt;6,0,OFFSET('ModelParams Lp'!$I$12,0,-'Sound Pressure'!$AF92))</f>
        <v>#DIV/0!</v>
      </c>
      <c r="AN92" s="76" t="e">
        <f ca="1">IF($AF92&gt;7,0,IF($AF$4&lt;0,3,OFFSET('ModelParams Lp'!$J$12,0,-'Sound Pressure'!$AF92)))</f>
        <v>#DIV/0!</v>
      </c>
      <c r="AO92" s="76" t="e">
        <f t="shared" si="48"/>
        <v>#DIV/0!</v>
      </c>
      <c r="AP92" s="76" t="e">
        <f t="shared" si="47"/>
        <v>#DIV/0!</v>
      </c>
      <c r="AQ92" s="76" t="e">
        <f t="shared" si="47"/>
        <v>#DIV/0!</v>
      </c>
      <c r="AR92" s="76" t="e">
        <f t="shared" si="47"/>
        <v>#DIV/0!</v>
      </c>
      <c r="AS92" s="76" t="e">
        <f t="shared" si="47"/>
        <v>#DIV/0!</v>
      </c>
      <c r="AT92" s="76" t="e">
        <f t="shared" si="47"/>
        <v>#DIV/0!</v>
      </c>
      <c r="AU92" s="76" t="e">
        <f t="shared" si="47"/>
        <v>#DIV/0!</v>
      </c>
      <c r="AV92" s="76" t="e">
        <f t="shared" si="47"/>
        <v>#DIV/0!</v>
      </c>
      <c r="AW92" s="76">
        <f>'ModelParams Lp'!B$22</f>
        <v>4</v>
      </c>
      <c r="AX92" s="76">
        <f>'ModelParams Lp'!C$22</f>
        <v>2</v>
      </c>
      <c r="AY92" s="76">
        <f>'ModelParams Lp'!D$22</f>
        <v>1</v>
      </c>
      <c r="AZ92" s="76">
        <f>'ModelParams Lp'!E$22</f>
        <v>0</v>
      </c>
      <c r="BA92" s="76">
        <f>'ModelParams Lp'!F$22</f>
        <v>0</v>
      </c>
      <c r="BB92" s="76">
        <f>'ModelParams Lp'!G$22</f>
        <v>0</v>
      </c>
      <c r="BC92" s="76">
        <f>'ModelParams Lp'!H$22</f>
        <v>0</v>
      </c>
      <c r="BD92" s="76">
        <f>'ModelParams Lp'!I$22</f>
        <v>0</v>
      </c>
      <c r="BE92" s="76" t="e">
        <f>-10*LOG(2/(4*PI()*2^2)+4/(0.163*(Calcul!$J97*Calcul!$K97)/VLOOKUP(Calcul!$H97,'ModelParams Lp'!$E$37:$F$39,2,0)))</f>
        <v>#N/A</v>
      </c>
      <c r="BF92" s="76" t="e">
        <f>-10*LOG(2/(4*PI()*2^2)+4/(0.163*(Calcul!$J97*Calcul!$K97)/VLOOKUP(Calcul!$H97,'ModelParams Lp'!$E$37:$F$39,2,0)))</f>
        <v>#N/A</v>
      </c>
      <c r="BG92" s="76" t="e">
        <f>-10*LOG(2/(4*PI()*2^2)+4/(0.163*(Calcul!$J97*Calcul!$K97)/VLOOKUP(Calcul!$H97,'ModelParams Lp'!$E$37:$F$39,2,0)))</f>
        <v>#N/A</v>
      </c>
      <c r="BH92" s="76" t="e">
        <f>-10*LOG(2/(4*PI()*2^2)+4/(0.163*(Calcul!$J97*Calcul!$K97)/VLOOKUP(Calcul!$H97,'ModelParams Lp'!$E$37:$F$39,2,0)))</f>
        <v>#N/A</v>
      </c>
      <c r="BI92" s="76" t="e">
        <f>-10*LOG(2/(4*PI()*2^2)+4/(0.163*(Calcul!$J97*Calcul!$K97)/VLOOKUP(Calcul!$H97,'ModelParams Lp'!$E$37:$F$39,2,0)))</f>
        <v>#N/A</v>
      </c>
      <c r="BJ92" s="76" t="e">
        <f>-10*LOG(2/(4*PI()*2^2)+4/(0.163*(Calcul!$J97*Calcul!$K97)/VLOOKUP(Calcul!$H97,'ModelParams Lp'!$E$37:$F$39,2,0)))</f>
        <v>#N/A</v>
      </c>
      <c r="BK92" s="76" t="e">
        <f>-10*LOG(2/(4*PI()*2^2)+4/(0.163*(Calcul!$J97*Calcul!$K97)/VLOOKUP(Calcul!$H97,'ModelParams Lp'!$E$37:$F$39,2,0)))</f>
        <v>#N/A</v>
      </c>
      <c r="BL92" s="76" t="e">
        <f>-10*LOG(2/(4*PI()*2^2)+4/(0.163*(Calcul!$J97*Calcul!$K97)/VLOOKUP(Calcul!$H97,'ModelParams Lp'!$E$37:$F$39,2,0)))</f>
        <v>#N/A</v>
      </c>
      <c r="BM92" s="76" t="e">
        <f>VLOOKUP(Calcul!$I97,'ModelParams Lp'!$D$28:$O$32,5,0)+BE92</f>
        <v>#N/A</v>
      </c>
      <c r="BN92" s="76" t="e">
        <f>VLOOKUP(Calcul!$I97,'ModelParams Lp'!$D$28:$O$32,6,0)+BF92</f>
        <v>#N/A</v>
      </c>
      <c r="BO92" s="76" t="e">
        <f>VLOOKUP(Calcul!$I97,'ModelParams Lp'!$D$28:$O$32,7,0)+BG92</f>
        <v>#N/A</v>
      </c>
      <c r="BP92" s="76" t="e">
        <f>VLOOKUP(Calcul!$I97,'ModelParams Lp'!$D$28:$O$32,8,0)+BH92</f>
        <v>#N/A</v>
      </c>
      <c r="BQ92" s="76" t="e">
        <f>VLOOKUP(Calcul!$I97,'ModelParams Lp'!$D$28:$O$32,9,0)+BI92</f>
        <v>#N/A</v>
      </c>
      <c r="BR92" s="76" t="e">
        <f>VLOOKUP(Calcul!$I97,'ModelParams Lp'!$D$28:$O$32,10,0)+BJ92</f>
        <v>#N/A</v>
      </c>
      <c r="BS92" s="76" t="e">
        <f>VLOOKUP(Calcul!$I97,'ModelParams Lp'!$D$28:$O$32,11,0)+BK92</f>
        <v>#N/A</v>
      </c>
      <c r="BT92" s="76" t="e">
        <f>VLOOKUP(Calcul!$I97,'ModelParams Lp'!$D$28:$O$32,12,0)+BL92</f>
        <v>#N/A</v>
      </c>
      <c r="BU92" s="75" t="e">
        <f t="shared" ca="1" si="29"/>
        <v>#DIV/0!</v>
      </c>
      <c r="BV92" s="75" t="e">
        <f t="shared" ca="1" si="30"/>
        <v>#DIV/0!</v>
      </c>
      <c r="BW92" s="75" t="e">
        <f t="shared" ca="1" si="31"/>
        <v>#DIV/0!</v>
      </c>
      <c r="BX92" s="75" t="e">
        <f t="shared" ca="1" si="32"/>
        <v>#DIV/0!</v>
      </c>
      <c r="BY92" s="75" t="e">
        <f t="shared" ca="1" si="33"/>
        <v>#DIV/0!</v>
      </c>
      <c r="BZ92" s="75" t="e">
        <f t="shared" ca="1" si="34"/>
        <v>#DIV/0!</v>
      </c>
      <c r="CA92" s="75" t="e">
        <f t="shared" ca="1" si="35"/>
        <v>#DIV/0!</v>
      </c>
      <c r="CB92" s="75" t="e">
        <f t="shared" ca="1" si="36"/>
        <v>#DIV/0!</v>
      </c>
      <c r="CC92" s="26" t="e">
        <f ca="1">10*LOG10(IF(BU92="",0,POWER(10,((BU92+'ModelParams Lw'!$O$4)/10))) +IF(BV92="",0,POWER(10,((BV92+'ModelParams Lw'!$P$4)/10))) +IF(BW92="",0,POWER(10,((BW92+'ModelParams Lw'!$Q$4)/10))) +IF(BX92="",0,POWER(10,((BX92+'ModelParams Lw'!$R$4)/10))) +IF(BY92="",0,POWER(10,((BY92+'ModelParams Lw'!$S$4)/10))) +IF(BZ92="",0,POWER(10,((BZ92+'ModelParams Lw'!$T$4)/10))) +IF(CA92="",0,POWER(10,((CA92+'ModelParams Lw'!$U$4)/10)))+IF(CB92="",0,POWER(10,((CB92+'ModelParams Lw'!$V$4)/10))))</f>
        <v>#DIV/0!</v>
      </c>
      <c r="CD92" s="26" t="e">
        <f t="shared" ca="1" si="37"/>
        <v>#DIV/0!</v>
      </c>
      <c r="CE92" s="26" t="e">
        <f ca="1">(BU92-'ModelParams Lw'!O$10)/'ModelParams Lw'!O$11</f>
        <v>#DIV/0!</v>
      </c>
      <c r="CF92" s="26" t="e">
        <f ca="1">(BV92-'ModelParams Lw'!P$10)/'ModelParams Lw'!P$11</f>
        <v>#DIV/0!</v>
      </c>
      <c r="CG92" s="26" t="e">
        <f ca="1">(BW92-'ModelParams Lw'!Q$10)/'ModelParams Lw'!Q$11</f>
        <v>#DIV/0!</v>
      </c>
      <c r="CH92" s="26" t="e">
        <f ca="1">(BX92-'ModelParams Lw'!R$10)/'ModelParams Lw'!R$11</f>
        <v>#DIV/0!</v>
      </c>
      <c r="CI92" s="26" t="e">
        <f ca="1">(BY92-'ModelParams Lw'!S$10)/'ModelParams Lw'!S$11</f>
        <v>#DIV/0!</v>
      </c>
      <c r="CJ92" s="26" t="e">
        <f ca="1">(BZ92-'ModelParams Lw'!T$10)/'ModelParams Lw'!T$11</f>
        <v>#DIV/0!</v>
      </c>
      <c r="CK92" s="26" t="e">
        <f ca="1">(CA92-'ModelParams Lw'!U$10)/'ModelParams Lw'!U$11</f>
        <v>#DIV/0!</v>
      </c>
      <c r="CL92" s="26" t="e">
        <f ca="1">(CB92-'ModelParams Lw'!V$10)/'ModelParams Lw'!V$11</f>
        <v>#DIV/0!</v>
      </c>
      <c r="CM92" s="75" t="e">
        <f t="shared" si="38"/>
        <v>#DIV/0!</v>
      </c>
      <c r="CN92" s="75" t="e">
        <f t="shared" si="39"/>
        <v>#DIV/0!</v>
      </c>
      <c r="CO92" s="75" t="e">
        <f t="shared" si="40"/>
        <v>#DIV/0!</v>
      </c>
      <c r="CP92" s="75" t="e">
        <f t="shared" si="41"/>
        <v>#DIV/0!</v>
      </c>
      <c r="CQ92" s="75" t="e">
        <f t="shared" si="42"/>
        <v>#DIV/0!</v>
      </c>
      <c r="CR92" s="75" t="e">
        <f t="shared" si="43"/>
        <v>#DIV/0!</v>
      </c>
      <c r="CS92" s="75" t="e">
        <f t="shared" si="44"/>
        <v>#DIV/0!</v>
      </c>
      <c r="CT92" s="75" t="e">
        <f t="shared" si="45"/>
        <v>#DIV/0!</v>
      </c>
      <c r="CU92" s="26" t="e">
        <f>10*LOG10(IF(CM92="",0,POWER(10,((CM92+'ModelParams Lw'!$O$4)/10))) +IF(CN92="",0,POWER(10,((CN92+'ModelParams Lw'!$P$4)/10))) +IF(CO92="",0,POWER(10,((CO92+'ModelParams Lw'!$Q$4)/10))) +IF(CP92="",0,POWER(10,((CP92+'ModelParams Lw'!$R$4)/10))) +IF(CQ92="",0,POWER(10,((CQ92+'ModelParams Lw'!$S$4)/10))) +IF(CR92="",0,POWER(10,((CR92+'ModelParams Lw'!$T$4)/10))) +IF(CS92="",0,POWER(10,((CS92+'ModelParams Lw'!$U$4)/10)))+IF(CT92="",0,POWER(10,((CT92+'ModelParams Lw'!$V$4)/10))))</f>
        <v>#DIV/0!</v>
      </c>
      <c r="CV92" s="26" t="e">
        <f t="shared" si="46"/>
        <v>#DIV/0!</v>
      </c>
      <c r="CW92" s="26" t="e">
        <f>(CM92-'ModelParams Lw'!O$10)/'ModelParams Lw'!O$11</f>
        <v>#DIV/0!</v>
      </c>
      <c r="CX92" s="26" t="e">
        <f>(CN92-'ModelParams Lw'!P$10)/'ModelParams Lw'!P$11</f>
        <v>#DIV/0!</v>
      </c>
      <c r="CY92" s="26" t="e">
        <f>(CO92-'ModelParams Lw'!Q$10)/'ModelParams Lw'!Q$11</f>
        <v>#DIV/0!</v>
      </c>
      <c r="CZ92" s="26" t="e">
        <f>(CP92-'ModelParams Lw'!R$10)/'ModelParams Lw'!R$11</f>
        <v>#DIV/0!</v>
      </c>
      <c r="DA92" s="26" t="e">
        <f>(CQ92-'ModelParams Lw'!S$10)/'ModelParams Lw'!S$11</f>
        <v>#DIV/0!</v>
      </c>
      <c r="DB92" s="26" t="e">
        <f>(CR92-'ModelParams Lw'!T$10)/'ModelParams Lw'!T$11</f>
        <v>#DIV/0!</v>
      </c>
      <c r="DC92" s="26" t="e">
        <f>(CS92-'ModelParams Lw'!U$10)/'ModelParams Lw'!U$11</f>
        <v>#DIV/0!</v>
      </c>
      <c r="DD92" s="26" t="e">
        <f>(CT92-'ModelParams Lw'!V$10)/'ModelParams Lw'!V$11</f>
        <v>#DIV/0!</v>
      </c>
    </row>
    <row r="93" spans="1:108" x14ac:dyDescent="0.25">
      <c r="A93" s="13">
        <f>'Sound Power'!B93</f>
        <v>0</v>
      </c>
      <c r="B93" s="13">
        <f>'Sound Power'!D93</f>
        <v>0</v>
      </c>
      <c r="C93" s="13">
        <f>'Sound Power'!E93</f>
        <v>0</v>
      </c>
      <c r="D93" s="13">
        <f>'Sound Power'!F93</f>
        <v>0</v>
      </c>
      <c r="E93" s="76" t="e">
        <f>IF(Calcul!$F95="SA",'Sound Power'!AZ93,'Sound Power'!O93)</f>
        <v>#DIV/0!</v>
      </c>
      <c r="F93" s="76" t="e">
        <f>IF(Calcul!$F95="SA",'Sound Power'!BA93,'Sound Power'!P93)</f>
        <v>#DIV/0!</v>
      </c>
      <c r="G93" s="76" t="e">
        <f>IF(Calcul!$F95="SA",'Sound Power'!BB93,'Sound Power'!Q93)</f>
        <v>#DIV/0!</v>
      </c>
      <c r="H93" s="76" t="e">
        <f>IF(Calcul!$F95="SA",'Sound Power'!BC93,'Sound Power'!R93)</f>
        <v>#DIV/0!</v>
      </c>
      <c r="I93" s="76" t="e">
        <f>IF(Calcul!$F95="SA",'Sound Power'!BD93,'Sound Power'!S93)</f>
        <v>#DIV/0!</v>
      </c>
      <c r="J93" s="76" t="e">
        <f>IF(Calcul!$F95="SA",'Sound Power'!BE93,'Sound Power'!T93)</f>
        <v>#DIV/0!</v>
      </c>
      <c r="K93" s="76" t="e">
        <f>IF(Calcul!$F95="SA",'Sound Power'!BF93,'Sound Power'!U93)</f>
        <v>#DIV/0!</v>
      </c>
      <c r="L93" s="76" t="e">
        <f>IF(Calcul!$F95="SA",'Sound Power'!BG93,'Sound Power'!V93)</f>
        <v>#DIV/0!</v>
      </c>
      <c r="M93" s="76" t="e">
        <f>'Sound Power'!CI93</f>
        <v>#DIV/0!</v>
      </c>
      <c r="N93" s="76" t="e">
        <f>'Sound Power'!CJ93</f>
        <v>#DIV/0!</v>
      </c>
      <c r="O93" s="76" t="e">
        <f>'Sound Power'!CK93</f>
        <v>#DIV/0!</v>
      </c>
      <c r="P93" s="76" t="e">
        <f>'Sound Power'!CL93</f>
        <v>#DIV/0!</v>
      </c>
      <c r="Q93" s="76" t="e">
        <f>'Sound Power'!CM93</f>
        <v>#DIV/0!</v>
      </c>
      <c r="R93" s="76" t="e">
        <f>'Sound Power'!CN93</f>
        <v>#DIV/0!</v>
      </c>
      <c r="S93" s="76" t="e">
        <f>'Sound Power'!CO93</f>
        <v>#DIV/0!</v>
      </c>
      <c r="T93" s="76" t="e">
        <f>'Sound Power'!CP93</f>
        <v>#DIV/0!</v>
      </c>
      <c r="U93" s="73">
        <f t="shared" si="26"/>
        <v>0</v>
      </c>
      <c r="V93" s="73">
        <f t="shared" si="27"/>
        <v>0</v>
      </c>
      <c r="W93" s="76" t="e">
        <f>('ModelParams Lp'!B$4*10^'ModelParams Lp'!B$5*($U93/$V93)^'ModelParams Lp'!B$6)*3</f>
        <v>#DIV/0!</v>
      </c>
      <c r="X93" s="76" t="e">
        <f>('ModelParams Lp'!C$4*10^'ModelParams Lp'!C$5*($U93/$V93)^'ModelParams Lp'!C$6)*3</f>
        <v>#DIV/0!</v>
      </c>
      <c r="Y93" s="76" t="e">
        <f>('ModelParams Lp'!D$4*10^'ModelParams Lp'!D$5*($U93/$V93)^'ModelParams Lp'!D$6)*3</f>
        <v>#DIV/0!</v>
      </c>
      <c r="Z93" s="76" t="e">
        <f>('ModelParams Lp'!E$4*10^'ModelParams Lp'!E$5*($U93/$V93)^'ModelParams Lp'!E$6)*3</f>
        <v>#DIV/0!</v>
      </c>
      <c r="AA93" s="76" t="e">
        <f>('ModelParams Lp'!F$4*10^'ModelParams Lp'!F$5*($U93/$V93)^'ModelParams Lp'!F$6)*3</f>
        <v>#DIV/0!</v>
      </c>
      <c r="AB93" s="76" t="e">
        <f>('ModelParams Lp'!G$4*10^'ModelParams Lp'!G$5*($U93/$V93)^'ModelParams Lp'!G$6)*3</f>
        <v>#DIV/0!</v>
      </c>
      <c r="AC93" s="76" t="e">
        <f>('ModelParams Lp'!H$4*10^'ModelParams Lp'!H$5*($U93/$V93)^'ModelParams Lp'!H$6)*3</f>
        <v>#DIV/0!</v>
      </c>
      <c r="AD93" s="76" t="e">
        <f>('ModelParams Lp'!I$4*10^'ModelParams Lp'!I$5*($U93/$V93)^'ModelParams Lp'!I$6)*3</f>
        <v>#DIV/0!</v>
      </c>
      <c r="AE93" s="62" t="e">
        <f t="shared" si="28"/>
        <v>#DIV/0!</v>
      </c>
      <c r="AF93" s="62" t="e">
        <f>IF(AE93&lt;'ModelParams Lp'!$B$16,-1,IF(AE93&lt;'ModelParams Lp'!$C$16,0,IF(AE93&lt;'ModelParams Lp'!$D$16,1,IF(AE93&lt;'ModelParams Lp'!$E$16,2,IF(AE93&lt;'ModelParams Lp'!$F$16,3,IF(AE93&lt;'ModelParams Lp'!$G$16,4,IF(AE93&lt;'ModelParams Lp'!$H$16,5,6)))))))</f>
        <v>#DIV/0!</v>
      </c>
      <c r="AG93" s="76" t="e">
        <f ca="1">IF($AF93&gt;1,0,OFFSET('ModelParams Lp'!$C$12,0,-'Sound Pressure'!$AF93))</f>
        <v>#DIV/0!</v>
      </c>
      <c r="AH93" s="76" t="e">
        <f ca="1">IF($AF93&gt;2,0,OFFSET('ModelParams Lp'!$D$12,0,-'Sound Pressure'!$AF93))</f>
        <v>#DIV/0!</v>
      </c>
      <c r="AI93" s="76" t="e">
        <f ca="1">IF($AF93&gt;3,0,OFFSET('ModelParams Lp'!$E$12,0,-'Sound Pressure'!$AF93))</f>
        <v>#DIV/0!</v>
      </c>
      <c r="AJ93" s="76" t="e">
        <f ca="1">IF($AF93&gt;4,0,OFFSET('ModelParams Lp'!$F$12,0,-'Sound Pressure'!$AF93))</f>
        <v>#DIV/0!</v>
      </c>
      <c r="AK93" s="76" t="e">
        <f ca="1">IF($AF93&gt;3,0,OFFSET('ModelParams Lp'!$G$12,0,-'Sound Pressure'!$AF93))</f>
        <v>#DIV/0!</v>
      </c>
      <c r="AL93" s="76" t="e">
        <f ca="1">IF($AF93&gt;5,0,OFFSET('ModelParams Lp'!$H$12,0,-'Sound Pressure'!$AF93))</f>
        <v>#DIV/0!</v>
      </c>
      <c r="AM93" s="76" t="e">
        <f ca="1">IF($AF93&gt;6,0,OFFSET('ModelParams Lp'!$I$12,0,-'Sound Pressure'!$AF93))</f>
        <v>#DIV/0!</v>
      </c>
      <c r="AN93" s="76" t="e">
        <f ca="1">IF($AF93&gt;7,0,IF($AF$4&lt;0,3,OFFSET('ModelParams Lp'!$J$12,0,-'Sound Pressure'!$AF93)))</f>
        <v>#DIV/0!</v>
      </c>
      <c r="AO93" s="76" t="e">
        <f t="shared" si="48"/>
        <v>#DIV/0!</v>
      </c>
      <c r="AP93" s="76" t="e">
        <f t="shared" si="47"/>
        <v>#DIV/0!</v>
      </c>
      <c r="AQ93" s="76" t="e">
        <f t="shared" si="47"/>
        <v>#DIV/0!</v>
      </c>
      <c r="AR93" s="76" t="e">
        <f t="shared" si="47"/>
        <v>#DIV/0!</v>
      </c>
      <c r="AS93" s="76" t="e">
        <f t="shared" si="47"/>
        <v>#DIV/0!</v>
      </c>
      <c r="AT93" s="76" t="e">
        <f t="shared" si="47"/>
        <v>#DIV/0!</v>
      </c>
      <c r="AU93" s="76" t="e">
        <f t="shared" si="47"/>
        <v>#DIV/0!</v>
      </c>
      <c r="AV93" s="76" t="e">
        <f t="shared" si="47"/>
        <v>#DIV/0!</v>
      </c>
      <c r="AW93" s="76">
        <f>'ModelParams Lp'!B$22</f>
        <v>4</v>
      </c>
      <c r="AX93" s="76">
        <f>'ModelParams Lp'!C$22</f>
        <v>2</v>
      </c>
      <c r="AY93" s="76">
        <f>'ModelParams Lp'!D$22</f>
        <v>1</v>
      </c>
      <c r="AZ93" s="76">
        <f>'ModelParams Lp'!E$22</f>
        <v>0</v>
      </c>
      <c r="BA93" s="76">
        <f>'ModelParams Lp'!F$22</f>
        <v>0</v>
      </c>
      <c r="BB93" s="76">
        <f>'ModelParams Lp'!G$22</f>
        <v>0</v>
      </c>
      <c r="BC93" s="76">
        <f>'ModelParams Lp'!H$22</f>
        <v>0</v>
      </c>
      <c r="BD93" s="76">
        <f>'ModelParams Lp'!I$22</f>
        <v>0</v>
      </c>
      <c r="BE93" s="76" t="e">
        <f>-10*LOG(2/(4*PI()*2^2)+4/(0.163*(Calcul!$J98*Calcul!$K98)/VLOOKUP(Calcul!$H98,'ModelParams Lp'!$E$37:$F$39,2,0)))</f>
        <v>#N/A</v>
      </c>
      <c r="BF93" s="76" t="e">
        <f>-10*LOG(2/(4*PI()*2^2)+4/(0.163*(Calcul!$J98*Calcul!$K98)/VLOOKUP(Calcul!$H98,'ModelParams Lp'!$E$37:$F$39,2,0)))</f>
        <v>#N/A</v>
      </c>
      <c r="BG93" s="76" t="e">
        <f>-10*LOG(2/(4*PI()*2^2)+4/(0.163*(Calcul!$J98*Calcul!$K98)/VLOOKUP(Calcul!$H98,'ModelParams Lp'!$E$37:$F$39,2,0)))</f>
        <v>#N/A</v>
      </c>
      <c r="BH93" s="76" t="e">
        <f>-10*LOG(2/(4*PI()*2^2)+4/(0.163*(Calcul!$J98*Calcul!$K98)/VLOOKUP(Calcul!$H98,'ModelParams Lp'!$E$37:$F$39,2,0)))</f>
        <v>#N/A</v>
      </c>
      <c r="BI93" s="76" t="e">
        <f>-10*LOG(2/(4*PI()*2^2)+4/(0.163*(Calcul!$J98*Calcul!$K98)/VLOOKUP(Calcul!$H98,'ModelParams Lp'!$E$37:$F$39,2,0)))</f>
        <v>#N/A</v>
      </c>
      <c r="BJ93" s="76" t="e">
        <f>-10*LOG(2/(4*PI()*2^2)+4/(0.163*(Calcul!$J98*Calcul!$K98)/VLOOKUP(Calcul!$H98,'ModelParams Lp'!$E$37:$F$39,2,0)))</f>
        <v>#N/A</v>
      </c>
      <c r="BK93" s="76" t="e">
        <f>-10*LOG(2/(4*PI()*2^2)+4/(0.163*(Calcul!$J98*Calcul!$K98)/VLOOKUP(Calcul!$H98,'ModelParams Lp'!$E$37:$F$39,2,0)))</f>
        <v>#N/A</v>
      </c>
      <c r="BL93" s="76" t="e">
        <f>-10*LOG(2/(4*PI()*2^2)+4/(0.163*(Calcul!$J98*Calcul!$K98)/VLOOKUP(Calcul!$H98,'ModelParams Lp'!$E$37:$F$39,2,0)))</f>
        <v>#N/A</v>
      </c>
      <c r="BM93" s="76" t="e">
        <f>VLOOKUP(Calcul!$I98,'ModelParams Lp'!$D$28:$O$32,5,0)+BE93</f>
        <v>#N/A</v>
      </c>
      <c r="BN93" s="76" t="e">
        <f>VLOOKUP(Calcul!$I98,'ModelParams Lp'!$D$28:$O$32,6,0)+BF93</f>
        <v>#N/A</v>
      </c>
      <c r="BO93" s="76" t="e">
        <f>VLOOKUP(Calcul!$I98,'ModelParams Lp'!$D$28:$O$32,7,0)+BG93</f>
        <v>#N/A</v>
      </c>
      <c r="BP93" s="76" t="e">
        <f>VLOOKUP(Calcul!$I98,'ModelParams Lp'!$D$28:$O$32,8,0)+BH93</f>
        <v>#N/A</v>
      </c>
      <c r="BQ93" s="76" t="e">
        <f>VLOOKUP(Calcul!$I98,'ModelParams Lp'!$D$28:$O$32,9,0)+BI93</f>
        <v>#N/A</v>
      </c>
      <c r="BR93" s="76" t="e">
        <f>VLOOKUP(Calcul!$I98,'ModelParams Lp'!$D$28:$O$32,10,0)+BJ93</f>
        <v>#N/A</v>
      </c>
      <c r="BS93" s="76" t="e">
        <f>VLOOKUP(Calcul!$I98,'ModelParams Lp'!$D$28:$O$32,11,0)+BK93</f>
        <v>#N/A</v>
      </c>
      <c r="BT93" s="76" t="e">
        <f>VLOOKUP(Calcul!$I98,'ModelParams Lp'!$D$28:$O$32,12,0)+BL93</f>
        <v>#N/A</v>
      </c>
      <c r="BU93" s="75" t="e">
        <f t="shared" ca="1" si="29"/>
        <v>#DIV/0!</v>
      </c>
      <c r="BV93" s="75" t="e">
        <f t="shared" ca="1" si="30"/>
        <v>#DIV/0!</v>
      </c>
      <c r="BW93" s="75" t="e">
        <f t="shared" ca="1" si="31"/>
        <v>#DIV/0!</v>
      </c>
      <c r="BX93" s="75" t="e">
        <f t="shared" ca="1" si="32"/>
        <v>#DIV/0!</v>
      </c>
      <c r="BY93" s="75" t="e">
        <f t="shared" ca="1" si="33"/>
        <v>#DIV/0!</v>
      </c>
      <c r="BZ93" s="75" t="e">
        <f t="shared" ca="1" si="34"/>
        <v>#DIV/0!</v>
      </c>
      <c r="CA93" s="75" t="e">
        <f t="shared" ca="1" si="35"/>
        <v>#DIV/0!</v>
      </c>
      <c r="CB93" s="75" t="e">
        <f t="shared" ca="1" si="36"/>
        <v>#DIV/0!</v>
      </c>
      <c r="CC93" s="26" t="e">
        <f ca="1">10*LOG10(IF(BU93="",0,POWER(10,((BU93+'ModelParams Lw'!$O$4)/10))) +IF(BV93="",0,POWER(10,((BV93+'ModelParams Lw'!$P$4)/10))) +IF(BW93="",0,POWER(10,((BW93+'ModelParams Lw'!$Q$4)/10))) +IF(BX93="",0,POWER(10,((BX93+'ModelParams Lw'!$R$4)/10))) +IF(BY93="",0,POWER(10,((BY93+'ModelParams Lw'!$S$4)/10))) +IF(BZ93="",0,POWER(10,((BZ93+'ModelParams Lw'!$T$4)/10))) +IF(CA93="",0,POWER(10,((CA93+'ModelParams Lw'!$U$4)/10)))+IF(CB93="",0,POWER(10,((CB93+'ModelParams Lw'!$V$4)/10))))</f>
        <v>#DIV/0!</v>
      </c>
      <c r="CD93" s="26" t="e">
        <f t="shared" ca="1" si="37"/>
        <v>#DIV/0!</v>
      </c>
      <c r="CE93" s="26" t="e">
        <f ca="1">(BU93-'ModelParams Lw'!O$10)/'ModelParams Lw'!O$11</f>
        <v>#DIV/0!</v>
      </c>
      <c r="CF93" s="26" t="e">
        <f ca="1">(BV93-'ModelParams Lw'!P$10)/'ModelParams Lw'!P$11</f>
        <v>#DIV/0!</v>
      </c>
      <c r="CG93" s="26" t="e">
        <f ca="1">(BW93-'ModelParams Lw'!Q$10)/'ModelParams Lw'!Q$11</f>
        <v>#DIV/0!</v>
      </c>
      <c r="CH93" s="26" t="e">
        <f ca="1">(BX93-'ModelParams Lw'!R$10)/'ModelParams Lw'!R$11</f>
        <v>#DIV/0!</v>
      </c>
      <c r="CI93" s="26" t="e">
        <f ca="1">(BY93-'ModelParams Lw'!S$10)/'ModelParams Lw'!S$11</f>
        <v>#DIV/0!</v>
      </c>
      <c r="CJ93" s="26" t="e">
        <f ca="1">(BZ93-'ModelParams Lw'!T$10)/'ModelParams Lw'!T$11</f>
        <v>#DIV/0!</v>
      </c>
      <c r="CK93" s="26" t="e">
        <f ca="1">(CA93-'ModelParams Lw'!U$10)/'ModelParams Lw'!U$11</f>
        <v>#DIV/0!</v>
      </c>
      <c r="CL93" s="26" t="e">
        <f ca="1">(CB93-'ModelParams Lw'!V$10)/'ModelParams Lw'!V$11</f>
        <v>#DIV/0!</v>
      </c>
      <c r="CM93" s="75" t="e">
        <f t="shared" si="38"/>
        <v>#DIV/0!</v>
      </c>
      <c r="CN93" s="75" t="e">
        <f t="shared" si="39"/>
        <v>#DIV/0!</v>
      </c>
      <c r="CO93" s="75" t="e">
        <f t="shared" si="40"/>
        <v>#DIV/0!</v>
      </c>
      <c r="CP93" s="75" t="e">
        <f t="shared" si="41"/>
        <v>#DIV/0!</v>
      </c>
      <c r="CQ93" s="75" t="e">
        <f t="shared" si="42"/>
        <v>#DIV/0!</v>
      </c>
      <c r="CR93" s="75" t="e">
        <f t="shared" si="43"/>
        <v>#DIV/0!</v>
      </c>
      <c r="CS93" s="75" t="e">
        <f t="shared" si="44"/>
        <v>#DIV/0!</v>
      </c>
      <c r="CT93" s="75" t="e">
        <f t="shared" si="45"/>
        <v>#DIV/0!</v>
      </c>
      <c r="CU93" s="26" t="e">
        <f>10*LOG10(IF(CM93="",0,POWER(10,((CM93+'ModelParams Lw'!$O$4)/10))) +IF(CN93="",0,POWER(10,((CN93+'ModelParams Lw'!$P$4)/10))) +IF(CO93="",0,POWER(10,((CO93+'ModelParams Lw'!$Q$4)/10))) +IF(CP93="",0,POWER(10,((CP93+'ModelParams Lw'!$R$4)/10))) +IF(CQ93="",0,POWER(10,((CQ93+'ModelParams Lw'!$S$4)/10))) +IF(CR93="",0,POWER(10,((CR93+'ModelParams Lw'!$T$4)/10))) +IF(CS93="",0,POWER(10,((CS93+'ModelParams Lw'!$U$4)/10)))+IF(CT93="",0,POWER(10,((CT93+'ModelParams Lw'!$V$4)/10))))</f>
        <v>#DIV/0!</v>
      </c>
      <c r="CV93" s="26" t="e">
        <f t="shared" si="46"/>
        <v>#DIV/0!</v>
      </c>
      <c r="CW93" s="26" t="e">
        <f>(CM93-'ModelParams Lw'!O$10)/'ModelParams Lw'!O$11</f>
        <v>#DIV/0!</v>
      </c>
      <c r="CX93" s="26" t="e">
        <f>(CN93-'ModelParams Lw'!P$10)/'ModelParams Lw'!P$11</f>
        <v>#DIV/0!</v>
      </c>
      <c r="CY93" s="26" t="e">
        <f>(CO93-'ModelParams Lw'!Q$10)/'ModelParams Lw'!Q$11</f>
        <v>#DIV/0!</v>
      </c>
      <c r="CZ93" s="26" t="e">
        <f>(CP93-'ModelParams Lw'!R$10)/'ModelParams Lw'!R$11</f>
        <v>#DIV/0!</v>
      </c>
      <c r="DA93" s="26" t="e">
        <f>(CQ93-'ModelParams Lw'!S$10)/'ModelParams Lw'!S$11</f>
        <v>#DIV/0!</v>
      </c>
      <c r="DB93" s="26" t="e">
        <f>(CR93-'ModelParams Lw'!T$10)/'ModelParams Lw'!T$11</f>
        <v>#DIV/0!</v>
      </c>
      <c r="DC93" s="26" t="e">
        <f>(CS93-'ModelParams Lw'!U$10)/'ModelParams Lw'!U$11</f>
        <v>#DIV/0!</v>
      </c>
      <c r="DD93" s="26" t="e">
        <f>(CT93-'ModelParams Lw'!V$10)/'ModelParams Lw'!V$11</f>
        <v>#DIV/0!</v>
      </c>
    </row>
    <row r="94" spans="1:108" x14ac:dyDescent="0.25">
      <c r="A94" s="13">
        <f>'Sound Power'!B94</f>
        <v>0</v>
      </c>
      <c r="B94" s="13">
        <f>'Sound Power'!D94</f>
        <v>0</v>
      </c>
      <c r="C94" s="13">
        <f>'Sound Power'!E94</f>
        <v>0</v>
      </c>
      <c r="D94" s="13">
        <f>'Sound Power'!F94</f>
        <v>0</v>
      </c>
      <c r="E94" s="76" t="e">
        <f>IF(Calcul!$F96="SA",'Sound Power'!AZ94,'Sound Power'!O94)</f>
        <v>#DIV/0!</v>
      </c>
      <c r="F94" s="76" t="e">
        <f>IF(Calcul!$F96="SA",'Sound Power'!BA94,'Sound Power'!P94)</f>
        <v>#DIV/0!</v>
      </c>
      <c r="G94" s="76" t="e">
        <f>IF(Calcul!$F96="SA",'Sound Power'!BB94,'Sound Power'!Q94)</f>
        <v>#DIV/0!</v>
      </c>
      <c r="H94" s="76" t="e">
        <f>IF(Calcul!$F96="SA",'Sound Power'!BC94,'Sound Power'!R94)</f>
        <v>#DIV/0!</v>
      </c>
      <c r="I94" s="76" t="e">
        <f>IF(Calcul!$F96="SA",'Sound Power'!BD94,'Sound Power'!S94)</f>
        <v>#DIV/0!</v>
      </c>
      <c r="J94" s="76" t="e">
        <f>IF(Calcul!$F96="SA",'Sound Power'!BE94,'Sound Power'!T94)</f>
        <v>#DIV/0!</v>
      </c>
      <c r="K94" s="76" t="e">
        <f>IF(Calcul!$F96="SA",'Sound Power'!BF94,'Sound Power'!U94)</f>
        <v>#DIV/0!</v>
      </c>
      <c r="L94" s="76" t="e">
        <f>IF(Calcul!$F96="SA",'Sound Power'!BG94,'Sound Power'!V94)</f>
        <v>#DIV/0!</v>
      </c>
      <c r="M94" s="76" t="e">
        <f>'Sound Power'!CI94</f>
        <v>#DIV/0!</v>
      </c>
      <c r="N94" s="76" t="e">
        <f>'Sound Power'!CJ94</f>
        <v>#DIV/0!</v>
      </c>
      <c r="O94" s="76" t="e">
        <f>'Sound Power'!CK94</f>
        <v>#DIV/0!</v>
      </c>
      <c r="P94" s="76" t="e">
        <f>'Sound Power'!CL94</f>
        <v>#DIV/0!</v>
      </c>
      <c r="Q94" s="76" t="e">
        <f>'Sound Power'!CM94</f>
        <v>#DIV/0!</v>
      </c>
      <c r="R94" s="76" t="e">
        <f>'Sound Power'!CN94</f>
        <v>#DIV/0!</v>
      </c>
      <c r="S94" s="76" t="e">
        <f>'Sound Power'!CO94</f>
        <v>#DIV/0!</v>
      </c>
      <c r="T94" s="76" t="e">
        <f>'Sound Power'!CP94</f>
        <v>#DIV/0!</v>
      </c>
      <c r="U94" s="73">
        <f t="shared" si="26"/>
        <v>0</v>
      </c>
      <c r="V94" s="73">
        <f t="shared" si="27"/>
        <v>0</v>
      </c>
      <c r="W94" s="76" t="e">
        <f>('ModelParams Lp'!B$4*10^'ModelParams Lp'!B$5*($U94/$V94)^'ModelParams Lp'!B$6)*3</f>
        <v>#DIV/0!</v>
      </c>
      <c r="X94" s="76" t="e">
        <f>('ModelParams Lp'!C$4*10^'ModelParams Lp'!C$5*($U94/$V94)^'ModelParams Lp'!C$6)*3</f>
        <v>#DIV/0!</v>
      </c>
      <c r="Y94" s="76" t="e">
        <f>('ModelParams Lp'!D$4*10^'ModelParams Lp'!D$5*($U94/$V94)^'ModelParams Lp'!D$6)*3</f>
        <v>#DIV/0!</v>
      </c>
      <c r="Z94" s="76" t="e">
        <f>('ModelParams Lp'!E$4*10^'ModelParams Lp'!E$5*($U94/$V94)^'ModelParams Lp'!E$6)*3</f>
        <v>#DIV/0!</v>
      </c>
      <c r="AA94" s="76" t="e">
        <f>('ModelParams Lp'!F$4*10^'ModelParams Lp'!F$5*($U94/$V94)^'ModelParams Lp'!F$6)*3</f>
        <v>#DIV/0!</v>
      </c>
      <c r="AB94" s="76" t="e">
        <f>('ModelParams Lp'!G$4*10^'ModelParams Lp'!G$5*($U94/$V94)^'ModelParams Lp'!G$6)*3</f>
        <v>#DIV/0!</v>
      </c>
      <c r="AC94" s="76" t="e">
        <f>('ModelParams Lp'!H$4*10^'ModelParams Lp'!H$5*($U94/$V94)^'ModelParams Lp'!H$6)*3</f>
        <v>#DIV/0!</v>
      </c>
      <c r="AD94" s="76" t="e">
        <f>('ModelParams Lp'!I$4*10^'ModelParams Lp'!I$5*($U94/$V94)^'ModelParams Lp'!I$6)*3</f>
        <v>#DIV/0!</v>
      </c>
      <c r="AE94" s="62" t="e">
        <f t="shared" si="28"/>
        <v>#DIV/0!</v>
      </c>
      <c r="AF94" s="62" t="e">
        <f>IF(AE94&lt;'ModelParams Lp'!$B$16,-1,IF(AE94&lt;'ModelParams Lp'!$C$16,0,IF(AE94&lt;'ModelParams Lp'!$D$16,1,IF(AE94&lt;'ModelParams Lp'!$E$16,2,IF(AE94&lt;'ModelParams Lp'!$F$16,3,IF(AE94&lt;'ModelParams Lp'!$G$16,4,IF(AE94&lt;'ModelParams Lp'!$H$16,5,6)))))))</f>
        <v>#DIV/0!</v>
      </c>
      <c r="AG94" s="76" t="e">
        <f ca="1">IF($AF94&gt;1,0,OFFSET('ModelParams Lp'!$C$12,0,-'Sound Pressure'!$AF94))</f>
        <v>#DIV/0!</v>
      </c>
      <c r="AH94" s="76" t="e">
        <f ca="1">IF($AF94&gt;2,0,OFFSET('ModelParams Lp'!$D$12,0,-'Sound Pressure'!$AF94))</f>
        <v>#DIV/0!</v>
      </c>
      <c r="AI94" s="76" t="e">
        <f ca="1">IF($AF94&gt;3,0,OFFSET('ModelParams Lp'!$E$12,0,-'Sound Pressure'!$AF94))</f>
        <v>#DIV/0!</v>
      </c>
      <c r="AJ94" s="76" t="e">
        <f ca="1">IF($AF94&gt;4,0,OFFSET('ModelParams Lp'!$F$12,0,-'Sound Pressure'!$AF94))</f>
        <v>#DIV/0!</v>
      </c>
      <c r="AK94" s="76" t="e">
        <f ca="1">IF($AF94&gt;3,0,OFFSET('ModelParams Lp'!$G$12,0,-'Sound Pressure'!$AF94))</f>
        <v>#DIV/0!</v>
      </c>
      <c r="AL94" s="76" t="e">
        <f ca="1">IF($AF94&gt;5,0,OFFSET('ModelParams Lp'!$H$12,0,-'Sound Pressure'!$AF94))</f>
        <v>#DIV/0!</v>
      </c>
      <c r="AM94" s="76" t="e">
        <f ca="1">IF($AF94&gt;6,0,OFFSET('ModelParams Lp'!$I$12,0,-'Sound Pressure'!$AF94))</f>
        <v>#DIV/0!</v>
      </c>
      <c r="AN94" s="76" t="e">
        <f ca="1">IF($AF94&gt;7,0,IF($AF$4&lt;0,3,OFFSET('ModelParams Lp'!$J$12,0,-'Sound Pressure'!$AF94)))</f>
        <v>#DIV/0!</v>
      </c>
      <c r="AO94" s="76" t="e">
        <f t="shared" si="48"/>
        <v>#DIV/0!</v>
      </c>
      <c r="AP94" s="76" t="e">
        <f t="shared" si="47"/>
        <v>#DIV/0!</v>
      </c>
      <c r="AQ94" s="76" t="e">
        <f t="shared" si="47"/>
        <v>#DIV/0!</v>
      </c>
      <c r="AR94" s="76" t="e">
        <f t="shared" si="47"/>
        <v>#DIV/0!</v>
      </c>
      <c r="AS94" s="76" t="e">
        <f t="shared" si="47"/>
        <v>#DIV/0!</v>
      </c>
      <c r="AT94" s="76" t="e">
        <f t="shared" si="47"/>
        <v>#DIV/0!</v>
      </c>
      <c r="AU94" s="76" t="e">
        <f t="shared" si="47"/>
        <v>#DIV/0!</v>
      </c>
      <c r="AV94" s="76" t="e">
        <f t="shared" si="47"/>
        <v>#DIV/0!</v>
      </c>
      <c r="AW94" s="76">
        <f>'ModelParams Lp'!B$22</f>
        <v>4</v>
      </c>
      <c r="AX94" s="76">
        <f>'ModelParams Lp'!C$22</f>
        <v>2</v>
      </c>
      <c r="AY94" s="76">
        <f>'ModelParams Lp'!D$22</f>
        <v>1</v>
      </c>
      <c r="AZ94" s="76">
        <f>'ModelParams Lp'!E$22</f>
        <v>0</v>
      </c>
      <c r="BA94" s="76">
        <f>'ModelParams Lp'!F$22</f>
        <v>0</v>
      </c>
      <c r="BB94" s="76">
        <f>'ModelParams Lp'!G$22</f>
        <v>0</v>
      </c>
      <c r="BC94" s="76">
        <f>'ModelParams Lp'!H$22</f>
        <v>0</v>
      </c>
      <c r="BD94" s="76">
        <f>'ModelParams Lp'!I$22</f>
        <v>0</v>
      </c>
      <c r="BE94" s="76" t="e">
        <f>-10*LOG(2/(4*PI()*2^2)+4/(0.163*(Calcul!$J99*Calcul!$K99)/VLOOKUP(Calcul!$H99,'ModelParams Lp'!$E$37:$F$39,2,0)))</f>
        <v>#N/A</v>
      </c>
      <c r="BF94" s="76" t="e">
        <f>-10*LOG(2/(4*PI()*2^2)+4/(0.163*(Calcul!$J99*Calcul!$K99)/VLOOKUP(Calcul!$H99,'ModelParams Lp'!$E$37:$F$39,2,0)))</f>
        <v>#N/A</v>
      </c>
      <c r="BG94" s="76" t="e">
        <f>-10*LOG(2/(4*PI()*2^2)+4/(0.163*(Calcul!$J99*Calcul!$K99)/VLOOKUP(Calcul!$H99,'ModelParams Lp'!$E$37:$F$39,2,0)))</f>
        <v>#N/A</v>
      </c>
      <c r="BH94" s="76" t="e">
        <f>-10*LOG(2/(4*PI()*2^2)+4/(0.163*(Calcul!$J99*Calcul!$K99)/VLOOKUP(Calcul!$H99,'ModelParams Lp'!$E$37:$F$39,2,0)))</f>
        <v>#N/A</v>
      </c>
      <c r="BI94" s="76" t="e">
        <f>-10*LOG(2/(4*PI()*2^2)+4/(0.163*(Calcul!$J99*Calcul!$K99)/VLOOKUP(Calcul!$H99,'ModelParams Lp'!$E$37:$F$39,2,0)))</f>
        <v>#N/A</v>
      </c>
      <c r="BJ94" s="76" t="e">
        <f>-10*LOG(2/(4*PI()*2^2)+4/(0.163*(Calcul!$J99*Calcul!$K99)/VLOOKUP(Calcul!$H99,'ModelParams Lp'!$E$37:$F$39,2,0)))</f>
        <v>#N/A</v>
      </c>
      <c r="BK94" s="76" t="e">
        <f>-10*LOG(2/(4*PI()*2^2)+4/(0.163*(Calcul!$J99*Calcul!$K99)/VLOOKUP(Calcul!$H99,'ModelParams Lp'!$E$37:$F$39,2,0)))</f>
        <v>#N/A</v>
      </c>
      <c r="BL94" s="76" t="e">
        <f>-10*LOG(2/(4*PI()*2^2)+4/(0.163*(Calcul!$J99*Calcul!$K99)/VLOOKUP(Calcul!$H99,'ModelParams Lp'!$E$37:$F$39,2,0)))</f>
        <v>#N/A</v>
      </c>
      <c r="BM94" s="76" t="e">
        <f>VLOOKUP(Calcul!$I99,'ModelParams Lp'!$D$28:$O$32,5,0)+BE94</f>
        <v>#N/A</v>
      </c>
      <c r="BN94" s="76" t="e">
        <f>VLOOKUP(Calcul!$I99,'ModelParams Lp'!$D$28:$O$32,6,0)+BF94</f>
        <v>#N/A</v>
      </c>
      <c r="BO94" s="76" t="e">
        <f>VLOOKUP(Calcul!$I99,'ModelParams Lp'!$D$28:$O$32,7,0)+BG94</f>
        <v>#N/A</v>
      </c>
      <c r="BP94" s="76" t="e">
        <f>VLOOKUP(Calcul!$I99,'ModelParams Lp'!$D$28:$O$32,8,0)+BH94</f>
        <v>#N/A</v>
      </c>
      <c r="BQ94" s="76" t="e">
        <f>VLOOKUP(Calcul!$I99,'ModelParams Lp'!$D$28:$O$32,9,0)+BI94</f>
        <v>#N/A</v>
      </c>
      <c r="BR94" s="76" t="e">
        <f>VLOOKUP(Calcul!$I99,'ModelParams Lp'!$D$28:$O$32,10,0)+BJ94</f>
        <v>#N/A</v>
      </c>
      <c r="BS94" s="76" t="e">
        <f>VLOOKUP(Calcul!$I99,'ModelParams Lp'!$D$28:$O$32,11,0)+BK94</f>
        <v>#N/A</v>
      </c>
      <c r="BT94" s="76" t="e">
        <f>VLOOKUP(Calcul!$I99,'ModelParams Lp'!$D$28:$O$32,12,0)+BL94</f>
        <v>#N/A</v>
      </c>
      <c r="BU94" s="75" t="e">
        <f t="shared" ca="1" si="29"/>
        <v>#DIV/0!</v>
      </c>
      <c r="BV94" s="75" t="e">
        <f t="shared" ca="1" si="30"/>
        <v>#DIV/0!</v>
      </c>
      <c r="BW94" s="75" t="e">
        <f t="shared" ca="1" si="31"/>
        <v>#DIV/0!</v>
      </c>
      <c r="BX94" s="75" t="e">
        <f t="shared" ca="1" si="32"/>
        <v>#DIV/0!</v>
      </c>
      <c r="BY94" s="75" t="e">
        <f t="shared" ca="1" si="33"/>
        <v>#DIV/0!</v>
      </c>
      <c r="BZ94" s="75" t="e">
        <f t="shared" ca="1" si="34"/>
        <v>#DIV/0!</v>
      </c>
      <c r="CA94" s="75" t="e">
        <f t="shared" ca="1" si="35"/>
        <v>#DIV/0!</v>
      </c>
      <c r="CB94" s="75" t="e">
        <f t="shared" ca="1" si="36"/>
        <v>#DIV/0!</v>
      </c>
      <c r="CC94" s="26" t="e">
        <f ca="1">10*LOG10(IF(BU94="",0,POWER(10,((BU94+'ModelParams Lw'!$O$4)/10))) +IF(BV94="",0,POWER(10,((BV94+'ModelParams Lw'!$P$4)/10))) +IF(BW94="",0,POWER(10,((BW94+'ModelParams Lw'!$Q$4)/10))) +IF(BX94="",0,POWER(10,((BX94+'ModelParams Lw'!$R$4)/10))) +IF(BY94="",0,POWER(10,((BY94+'ModelParams Lw'!$S$4)/10))) +IF(BZ94="",0,POWER(10,((BZ94+'ModelParams Lw'!$T$4)/10))) +IF(CA94="",0,POWER(10,((CA94+'ModelParams Lw'!$U$4)/10)))+IF(CB94="",0,POWER(10,((CB94+'ModelParams Lw'!$V$4)/10))))</f>
        <v>#DIV/0!</v>
      </c>
      <c r="CD94" s="26" t="e">
        <f t="shared" ca="1" si="37"/>
        <v>#DIV/0!</v>
      </c>
      <c r="CE94" s="26" t="e">
        <f ca="1">(BU94-'ModelParams Lw'!O$10)/'ModelParams Lw'!O$11</f>
        <v>#DIV/0!</v>
      </c>
      <c r="CF94" s="26" t="e">
        <f ca="1">(BV94-'ModelParams Lw'!P$10)/'ModelParams Lw'!P$11</f>
        <v>#DIV/0!</v>
      </c>
      <c r="CG94" s="26" t="e">
        <f ca="1">(BW94-'ModelParams Lw'!Q$10)/'ModelParams Lw'!Q$11</f>
        <v>#DIV/0!</v>
      </c>
      <c r="CH94" s="26" t="e">
        <f ca="1">(BX94-'ModelParams Lw'!R$10)/'ModelParams Lw'!R$11</f>
        <v>#DIV/0!</v>
      </c>
      <c r="CI94" s="26" t="e">
        <f ca="1">(BY94-'ModelParams Lw'!S$10)/'ModelParams Lw'!S$11</f>
        <v>#DIV/0!</v>
      </c>
      <c r="CJ94" s="26" t="e">
        <f ca="1">(BZ94-'ModelParams Lw'!T$10)/'ModelParams Lw'!T$11</f>
        <v>#DIV/0!</v>
      </c>
      <c r="CK94" s="26" t="e">
        <f ca="1">(CA94-'ModelParams Lw'!U$10)/'ModelParams Lw'!U$11</f>
        <v>#DIV/0!</v>
      </c>
      <c r="CL94" s="26" t="e">
        <f ca="1">(CB94-'ModelParams Lw'!V$10)/'ModelParams Lw'!V$11</f>
        <v>#DIV/0!</v>
      </c>
      <c r="CM94" s="75" t="e">
        <f t="shared" si="38"/>
        <v>#DIV/0!</v>
      </c>
      <c r="CN94" s="75" t="e">
        <f t="shared" si="39"/>
        <v>#DIV/0!</v>
      </c>
      <c r="CO94" s="75" t="e">
        <f t="shared" si="40"/>
        <v>#DIV/0!</v>
      </c>
      <c r="CP94" s="75" t="e">
        <f t="shared" si="41"/>
        <v>#DIV/0!</v>
      </c>
      <c r="CQ94" s="75" t="e">
        <f t="shared" si="42"/>
        <v>#DIV/0!</v>
      </c>
      <c r="CR94" s="75" t="e">
        <f t="shared" si="43"/>
        <v>#DIV/0!</v>
      </c>
      <c r="CS94" s="75" t="e">
        <f t="shared" si="44"/>
        <v>#DIV/0!</v>
      </c>
      <c r="CT94" s="75" t="e">
        <f t="shared" si="45"/>
        <v>#DIV/0!</v>
      </c>
      <c r="CU94" s="26" t="e">
        <f>10*LOG10(IF(CM94="",0,POWER(10,((CM94+'ModelParams Lw'!$O$4)/10))) +IF(CN94="",0,POWER(10,((CN94+'ModelParams Lw'!$P$4)/10))) +IF(CO94="",0,POWER(10,((CO94+'ModelParams Lw'!$Q$4)/10))) +IF(CP94="",0,POWER(10,((CP94+'ModelParams Lw'!$R$4)/10))) +IF(CQ94="",0,POWER(10,((CQ94+'ModelParams Lw'!$S$4)/10))) +IF(CR94="",0,POWER(10,((CR94+'ModelParams Lw'!$T$4)/10))) +IF(CS94="",0,POWER(10,((CS94+'ModelParams Lw'!$U$4)/10)))+IF(CT94="",0,POWER(10,((CT94+'ModelParams Lw'!$V$4)/10))))</f>
        <v>#DIV/0!</v>
      </c>
      <c r="CV94" s="26" t="e">
        <f t="shared" si="46"/>
        <v>#DIV/0!</v>
      </c>
      <c r="CW94" s="26" t="e">
        <f>(CM94-'ModelParams Lw'!O$10)/'ModelParams Lw'!O$11</f>
        <v>#DIV/0!</v>
      </c>
      <c r="CX94" s="26" t="e">
        <f>(CN94-'ModelParams Lw'!P$10)/'ModelParams Lw'!P$11</f>
        <v>#DIV/0!</v>
      </c>
      <c r="CY94" s="26" t="e">
        <f>(CO94-'ModelParams Lw'!Q$10)/'ModelParams Lw'!Q$11</f>
        <v>#DIV/0!</v>
      </c>
      <c r="CZ94" s="26" t="e">
        <f>(CP94-'ModelParams Lw'!R$10)/'ModelParams Lw'!R$11</f>
        <v>#DIV/0!</v>
      </c>
      <c r="DA94" s="26" t="e">
        <f>(CQ94-'ModelParams Lw'!S$10)/'ModelParams Lw'!S$11</f>
        <v>#DIV/0!</v>
      </c>
      <c r="DB94" s="26" t="e">
        <f>(CR94-'ModelParams Lw'!T$10)/'ModelParams Lw'!T$11</f>
        <v>#DIV/0!</v>
      </c>
      <c r="DC94" s="26" t="e">
        <f>(CS94-'ModelParams Lw'!U$10)/'ModelParams Lw'!U$11</f>
        <v>#DIV/0!</v>
      </c>
      <c r="DD94" s="26" t="e">
        <f>(CT94-'ModelParams Lw'!V$10)/'ModelParams Lw'!V$11</f>
        <v>#DIV/0!</v>
      </c>
    </row>
    <row r="95" spans="1:108" x14ac:dyDescent="0.25">
      <c r="A95" s="13">
        <f>'Sound Power'!B95</f>
        <v>0</v>
      </c>
      <c r="B95" s="13">
        <f>'Sound Power'!D95</f>
        <v>0</v>
      </c>
      <c r="C95" s="13">
        <f>'Sound Power'!E95</f>
        <v>0</v>
      </c>
      <c r="D95" s="13">
        <f>'Sound Power'!F95</f>
        <v>0</v>
      </c>
      <c r="E95" s="76" t="e">
        <f>IF(Calcul!$F97="SA",'Sound Power'!AZ95,'Sound Power'!O95)</f>
        <v>#DIV/0!</v>
      </c>
      <c r="F95" s="76" t="e">
        <f>IF(Calcul!$F97="SA",'Sound Power'!BA95,'Sound Power'!P95)</f>
        <v>#DIV/0!</v>
      </c>
      <c r="G95" s="76" t="e">
        <f>IF(Calcul!$F97="SA",'Sound Power'!BB95,'Sound Power'!Q95)</f>
        <v>#DIV/0!</v>
      </c>
      <c r="H95" s="76" t="e">
        <f>IF(Calcul!$F97="SA",'Sound Power'!BC95,'Sound Power'!R95)</f>
        <v>#DIV/0!</v>
      </c>
      <c r="I95" s="76" t="e">
        <f>IF(Calcul!$F97="SA",'Sound Power'!BD95,'Sound Power'!S95)</f>
        <v>#DIV/0!</v>
      </c>
      <c r="J95" s="76" t="e">
        <f>IF(Calcul!$F97="SA",'Sound Power'!BE95,'Sound Power'!T95)</f>
        <v>#DIV/0!</v>
      </c>
      <c r="K95" s="76" t="e">
        <f>IF(Calcul!$F97="SA",'Sound Power'!BF95,'Sound Power'!U95)</f>
        <v>#DIV/0!</v>
      </c>
      <c r="L95" s="76" t="e">
        <f>IF(Calcul!$F97="SA",'Sound Power'!BG95,'Sound Power'!V95)</f>
        <v>#DIV/0!</v>
      </c>
      <c r="M95" s="76" t="e">
        <f>'Sound Power'!CI95</f>
        <v>#DIV/0!</v>
      </c>
      <c r="N95" s="76" t="e">
        <f>'Sound Power'!CJ95</f>
        <v>#DIV/0!</v>
      </c>
      <c r="O95" s="76" t="e">
        <f>'Sound Power'!CK95</f>
        <v>#DIV/0!</v>
      </c>
      <c r="P95" s="76" t="e">
        <f>'Sound Power'!CL95</f>
        <v>#DIV/0!</v>
      </c>
      <c r="Q95" s="76" t="e">
        <f>'Sound Power'!CM95</f>
        <v>#DIV/0!</v>
      </c>
      <c r="R95" s="76" t="e">
        <f>'Sound Power'!CN95</f>
        <v>#DIV/0!</v>
      </c>
      <c r="S95" s="76" t="e">
        <f>'Sound Power'!CO95</f>
        <v>#DIV/0!</v>
      </c>
      <c r="T95" s="76" t="e">
        <f>'Sound Power'!CP95</f>
        <v>#DIV/0!</v>
      </c>
      <c r="U95" s="73">
        <f t="shared" si="26"/>
        <v>0</v>
      </c>
      <c r="V95" s="73">
        <f t="shared" si="27"/>
        <v>0</v>
      </c>
      <c r="W95" s="76" t="e">
        <f>('ModelParams Lp'!B$4*10^'ModelParams Lp'!B$5*($U95/$V95)^'ModelParams Lp'!B$6)*3</f>
        <v>#DIV/0!</v>
      </c>
      <c r="X95" s="76" t="e">
        <f>('ModelParams Lp'!C$4*10^'ModelParams Lp'!C$5*($U95/$V95)^'ModelParams Lp'!C$6)*3</f>
        <v>#DIV/0!</v>
      </c>
      <c r="Y95" s="76" t="e">
        <f>('ModelParams Lp'!D$4*10^'ModelParams Lp'!D$5*($U95/$V95)^'ModelParams Lp'!D$6)*3</f>
        <v>#DIV/0!</v>
      </c>
      <c r="Z95" s="76" t="e">
        <f>('ModelParams Lp'!E$4*10^'ModelParams Lp'!E$5*($U95/$V95)^'ModelParams Lp'!E$6)*3</f>
        <v>#DIV/0!</v>
      </c>
      <c r="AA95" s="76" t="e">
        <f>('ModelParams Lp'!F$4*10^'ModelParams Lp'!F$5*($U95/$V95)^'ModelParams Lp'!F$6)*3</f>
        <v>#DIV/0!</v>
      </c>
      <c r="AB95" s="76" t="e">
        <f>('ModelParams Lp'!G$4*10^'ModelParams Lp'!G$5*($U95/$V95)^'ModelParams Lp'!G$6)*3</f>
        <v>#DIV/0!</v>
      </c>
      <c r="AC95" s="76" t="e">
        <f>('ModelParams Lp'!H$4*10^'ModelParams Lp'!H$5*($U95/$V95)^'ModelParams Lp'!H$6)*3</f>
        <v>#DIV/0!</v>
      </c>
      <c r="AD95" s="76" t="e">
        <f>('ModelParams Lp'!I$4*10^'ModelParams Lp'!I$5*($U95/$V95)^'ModelParams Lp'!I$6)*3</f>
        <v>#DIV/0!</v>
      </c>
      <c r="AE95" s="62" t="e">
        <f t="shared" si="28"/>
        <v>#DIV/0!</v>
      </c>
      <c r="AF95" s="62" t="e">
        <f>IF(AE95&lt;'ModelParams Lp'!$B$16,-1,IF(AE95&lt;'ModelParams Lp'!$C$16,0,IF(AE95&lt;'ModelParams Lp'!$D$16,1,IF(AE95&lt;'ModelParams Lp'!$E$16,2,IF(AE95&lt;'ModelParams Lp'!$F$16,3,IF(AE95&lt;'ModelParams Lp'!$G$16,4,IF(AE95&lt;'ModelParams Lp'!$H$16,5,6)))))))</f>
        <v>#DIV/0!</v>
      </c>
      <c r="AG95" s="76" t="e">
        <f ca="1">IF($AF95&gt;1,0,OFFSET('ModelParams Lp'!$C$12,0,-'Sound Pressure'!$AF95))</f>
        <v>#DIV/0!</v>
      </c>
      <c r="AH95" s="76" t="e">
        <f ca="1">IF($AF95&gt;2,0,OFFSET('ModelParams Lp'!$D$12,0,-'Sound Pressure'!$AF95))</f>
        <v>#DIV/0!</v>
      </c>
      <c r="AI95" s="76" t="e">
        <f ca="1">IF($AF95&gt;3,0,OFFSET('ModelParams Lp'!$E$12,0,-'Sound Pressure'!$AF95))</f>
        <v>#DIV/0!</v>
      </c>
      <c r="AJ95" s="76" t="e">
        <f ca="1">IF($AF95&gt;4,0,OFFSET('ModelParams Lp'!$F$12,0,-'Sound Pressure'!$AF95))</f>
        <v>#DIV/0!</v>
      </c>
      <c r="AK95" s="76" t="e">
        <f ca="1">IF($AF95&gt;3,0,OFFSET('ModelParams Lp'!$G$12,0,-'Sound Pressure'!$AF95))</f>
        <v>#DIV/0!</v>
      </c>
      <c r="AL95" s="76" t="e">
        <f ca="1">IF($AF95&gt;5,0,OFFSET('ModelParams Lp'!$H$12,0,-'Sound Pressure'!$AF95))</f>
        <v>#DIV/0!</v>
      </c>
      <c r="AM95" s="76" t="e">
        <f ca="1">IF($AF95&gt;6,0,OFFSET('ModelParams Lp'!$I$12,0,-'Sound Pressure'!$AF95))</f>
        <v>#DIV/0!</v>
      </c>
      <c r="AN95" s="76" t="e">
        <f ca="1">IF($AF95&gt;7,0,IF($AF$4&lt;0,3,OFFSET('ModelParams Lp'!$J$12,0,-'Sound Pressure'!$AF95)))</f>
        <v>#DIV/0!</v>
      </c>
      <c r="AO95" s="76" t="e">
        <f t="shared" si="48"/>
        <v>#DIV/0!</v>
      </c>
      <c r="AP95" s="76" t="e">
        <f t="shared" si="47"/>
        <v>#DIV/0!</v>
      </c>
      <c r="AQ95" s="76" t="e">
        <f t="shared" si="47"/>
        <v>#DIV/0!</v>
      </c>
      <c r="AR95" s="76" t="e">
        <f t="shared" si="47"/>
        <v>#DIV/0!</v>
      </c>
      <c r="AS95" s="76" t="e">
        <f t="shared" si="47"/>
        <v>#DIV/0!</v>
      </c>
      <c r="AT95" s="76" t="e">
        <f t="shared" si="47"/>
        <v>#DIV/0!</v>
      </c>
      <c r="AU95" s="76" t="e">
        <f t="shared" si="47"/>
        <v>#DIV/0!</v>
      </c>
      <c r="AV95" s="76" t="e">
        <f t="shared" si="47"/>
        <v>#DIV/0!</v>
      </c>
      <c r="AW95" s="76">
        <f>'ModelParams Lp'!B$22</f>
        <v>4</v>
      </c>
      <c r="AX95" s="76">
        <f>'ModelParams Lp'!C$22</f>
        <v>2</v>
      </c>
      <c r="AY95" s="76">
        <f>'ModelParams Lp'!D$22</f>
        <v>1</v>
      </c>
      <c r="AZ95" s="76">
        <f>'ModelParams Lp'!E$22</f>
        <v>0</v>
      </c>
      <c r="BA95" s="76">
        <f>'ModelParams Lp'!F$22</f>
        <v>0</v>
      </c>
      <c r="BB95" s="76">
        <f>'ModelParams Lp'!G$22</f>
        <v>0</v>
      </c>
      <c r="BC95" s="76">
        <f>'ModelParams Lp'!H$22</f>
        <v>0</v>
      </c>
      <c r="BD95" s="76">
        <f>'ModelParams Lp'!I$22</f>
        <v>0</v>
      </c>
      <c r="BE95" s="76" t="e">
        <f>-10*LOG(2/(4*PI()*2^2)+4/(0.163*(Calcul!$J100*Calcul!$K100)/VLOOKUP(Calcul!$H100,'ModelParams Lp'!$E$37:$F$39,2,0)))</f>
        <v>#N/A</v>
      </c>
      <c r="BF95" s="76" t="e">
        <f>-10*LOG(2/(4*PI()*2^2)+4/(0.163*(Calcul!$J100*Calcul!$K100)/VLOOKUP(Calcul!$H100,'ModelParams Lp'!$E$37:$F$39,2,0)))</f>
        <v>#N/A</v>
      </c>
      <c r="BG95" s="76" t="e">
        <f>-10*LOG(2/(4*PI()*2^2)+4/(0.163*(Calcul!$J100*Calcul!$K100)/VLOOKUP(Calcul!$H100,'ModelParams Lp'!$E$37:$F$39,2,0)))</f>
        <v>#N/A</v>
      </c>
      <c r="BH95" s="76" t="e">
        <f>-10*LOG(2/(4*PI()*2^2)+4/(0.163*(Calcul!$J100*Calcul!$K100)/VLOOKUP(Calcul!$H100,'ModelParams Lp'!$E$37:$F$39,2,0)))</f>
        <v>#N/A</v>
      </c>
      <c r="BI95" s="76" t="e">
        <f>-10*LOG(2/(4*PI()*2^2)+4/(0.163*(Calcul!$J100*Calcul!$K100)/VLOOKUP(Calcul!$H100,'ModelParams Lp'!$E$37:$F$39,2,0)))</f>
        <v>#N/A</v>
      </c>
      <c r="BJ95" s="76" t="e">
        <f>-10*LOG(2/(4*PI()*2^2)+4/(0.163*(Calcul!$J100*Calcul!$K100)/VLOOKUP(Calcul!$H100,'ModelParams Lp'!$E$37:$F$39,2,0)))</f>
        <v>#N/A</v>
      </c>
      <c r="BK95" s="76" t="e">
        <f>-10*LOG(2/(4*PI()*2^2)+4/(0.163*(Calcul!$J100*Calcul!$K100)/VLOOKUP(Calcul!$H100,'ModelParams Lp'!$E$37:$F$39,2,0)))</f>
        <v>#N/A</v>
      </c>
      <c r="BL95" s="76" t="e">
        <f>-10*LOG(2/(4*PI()*2^2)+4/(0.163*(Calcul!$J100*Calcul!$K100)/VLOOKUP(Calcul!$H100,'ModelParams Lp'!$E$37:$F$39,2,0)))</f>
        <v>#N/A</v>
      </c>
      <c r="BM95" s="76" t="e">
        <f>VLOOKUP(Calcul!$I100,'ModelParams Lp'!$D$28:$O$32,5,0)+BE95</f>
        <v>#N/A</v>
      </c>
      <c r="BN95" s="76" t="e">
        <f>VLOOKUP(Calcul!$I100,'ModelParams Lp'!$D$28:$O$32,6,0)+BF95</f>
        <v>#N/A</v>
      </c>
      <c r="BO95" s="76" t="e">
        <f>VLOOKUP(Calcul!$I100,'ModelParams Lp'!$D$28:$O$32,7,0)+BG95</f>
        <v>#N/A</v>
      </c>
      <c r="BP95" s="76" t="e">
        <f>VLOOKUP(Calcul!$I100,'ModelParams Lp'!$D$28:$O$32,8,0)+BH95</f>
        <v>#N/A</v>
      </c>
      <c r="BQ95" s="76" t="e">
        <f>VLOOKUP(Calcul!$I100,'ModelParams Lp'!$D$28:$O$32,9,0)+BI95</f>
        <v>#N/A</v>
      </c>
      <c r="BR95" s="76" t="e">
        <f>VLOOKUP(Calcul!$I100,'ModelParams Lp'!$D$28:$O$32,10,0)+BJ95</f>
        <v>#N/A</v>
      </c>
      <c r="BS95" s="76" t="e">
        <f>VLOOKUP(Calcul!$I100,'ModelParams Lp'!$D$28:$O$32,11,0)+BK95</f>
        <v>#N/A</v>
      </c>
      <c r="BT95" s="76" t="e">
        <f>VLOOKUP(Calcul!$I100,'ModelParams Lp'!$D$28:$O$32,12,0)+BL95</f>
        <v>#N/A</v>
      </c>
      <c r="BU95" s="75" t="e">
        <f t="shared" ca="1" si="29"/>
        <v>#DIV/0!</v>
      </c>
      <c r="BV95" s="75" t="e">
        <f t="shared" ca="1" si="30"/>
        <v>#DIV/0!</v>
      </c>
      <c r="BW95" s="75" t="e">
        <f t="shared" ca="1" si="31"/>
        <v>#DIV/0!</v>
      </c>
      <c r="BX95" s="75" t="e">
        <f t="shared" ca="1" si="32"/>
        <v>#DIV/0!</v>
      </c>
      <c r="BY95" s="75" t="e">
        <f t="shared" ca="1" si="33"/>
        <v>#DIV/0!</v>
      </c>
      <c r="BZ95" s="75" t="e">
        <f t="shared" ca="1" si="34"/>
        <v>#DIV/0!</v>
      </c>
      <c r="CA95" s="75" t="e">
        <f t="shared" ca="1" si="35"/>
        <v>#DIV/0!</v>
      </c>
      <c r="CB95" s="75" t="e">
        <f t="shared" ca="1" si="36"/>
        <v>#DIV/0!</v>
      </c>
      <c r="CC95" s="26" t="e">
        <f ca="1">10*LOG10(IF(BU95="",0,POWER(10,((BU95+'ModelParams Lw'!$O$4)/10))) +IF(BV95="",0,POWER(10,((BV95+'ModelParams Lw'!$P$4)/10))) +IF(BW95="",0,POWER(10,((BW95+'ModelParams Lw'!$Q$4)/10))) +IF(BX95="",0,POWER(10,((BX95+'ModelParams Lw'!$R$4)/10))) +IF(BY95="",0,POWER(10,((BY95+'ModelParams Lw'!$S$4)/10))) +IF(BZ95="",0,POWER(10,((BZ95+'ModelParams Lw'!$T$4)/10))) +IF(CA95="",0,POWER(10,((CA95+'ModelParams Lw'!$U$4)/10)))+IF(CB95="",0,POWER(10,((CB95+'ModelParams Lw'!$V$4)/10))))</f>
        <v>#DIV/0!</v>
      </c>
      <c r="CD95" s="26" t="e">
        <f t="shared" ca="1" si="37"/>
        <v>#DIV/0!</v>
      </c>
      <c r="CE95" s="26" t="e">
        <f ca="1">(BU95-'ModelParams Lw'!O$10)/'ModelParams Lw'!O$11</f>
        <v>#DIV/0!</v>
      </c>
      <c r="CF95" s="26" t="e">
        <f ca="1">(BV95-'ModelParams Lw'!P$10)/'ModelParams Lw'!P$11</f>
        <v>#DIV/0!</v>
      </c>
      <c r="CG95" s="26" t="e">
        <f ca="1">(BW95-'ModelParams Lw'!Q$10)/'ModelParams Lw'!Q$11</f>
        <v>#DIV/0!</v>
      </c>
      <c r="CH95" s="26" t="e">
        <f ca="1">(BX95-'ModelParams Lw'!R$10)/'ModelParams Lw'!R$11</f>
        <v>#DIV/0!</v>
      </c>
      <c r="CI95" s="26" t="e">
        <f ca="1">(BY95-'ModelParams Lw'!S$10)/'ModelParams Lw'!S$11</f>
        <v>#DIV/0!</v>
      </c>
      <c r="CJ95" s="26" t="e">
        <f ca="1">(BZ95-'ModelParams Lw'!T$10)/'ModelParams Lw'!T$11</f>
        <v>#DIV/0!</v>
      </c>
      <c r="CK95" s="26" t="e">
        <f ca="1">(CA95-'ModelParams Lw'!U$10)/'ModelParams Lw'!U$11</f>
        <v>#DIV/0!</v>
      </c>
      <c r="CL95" s="26" t="e">
        <f ca="1">(CB95-'ModelParams Lw'!V$10)/'ModelParams Lw'!V$11</f>
        <v>#DIV/0!</v>
      </c>
      <c r="CM95" s="75" t="e">
        <f t="shared" si="38"/>
        <v>#DIV/0!</v>
      </c>
      <c r="CN95" s="75" t="e">
        <f t="shared" si="39"/>
        <v>#DIV/0!</v>
      </c>
      <c r="CO95" s="75" t="e">
        <f t="shared" si="40"/>
        <v>#DIV/0!</v>
      </c>
      <c r="CP95" s="75" t="e">
        <f t="shared" si="41"/>
        <v>#DIV/0!</v>
      </c>
      <c r="CQ95" s="75" t="e">
        <f t="shared" si="42"/>
        <v>#DIV/0!</v>
      </c>
      <c r="CR95" s="75" t="e">
        <f t="shared" si="43"/>
        <v>#DIV/0!</v>
      </c>
      <c r="CS95" s="75" t="e">
        <f t="shared" si="44"/>
        <v>#DIV/0!</v>
      </c>
      <c r="CT95" s="75" t="e">
        <f t="shared" si="45"/>
        <v>#DIV/0!</v>
      </c>
      <c r="CU95" s="26" t="e">
        <f>10*LOG10(IF(CM95="",0,POWER(10,((CM95+'ModelParams Lw'!$O$4)/10))) +IF(CN95="",0,POWER(10,((CN95+'ModelParams Lw'!$P$4)/10))) +IF(CO95="",0,POWER(10,((CO95+'ModelParams Lw'!$Q$4)/10))) +IF(CP95="",0,POWER(10,((CP95+'ModelParams Lw'!$R$4)/10))) +IF(CQ95="",0,POWER(10,((CQ95+'ModelParams Lw'!$S$4)/10))) +IF(CR95="",0,POWER(10,((CR95+'ModelParams Lw'!$T$4)/10))) +IF(CS95="",0,POWER(10,((CS95+'ModelParams Lw'!$U$4)/10)))+IF(CT95="",0,POWER(10,((CT95+'ModelParams Lw'!$V$4)/10))))</f>
        <v>#DIV/0!</v>
      </c>
      <c r="CV95" s="26" t="e">
        <f t="shared" si="46"/>
        <v>#DIV/0!</v>
      </c>
      <c r="CW95" s="26" t="e">
        <f>(CM95-'ModelParams Lw'!O$10)/'ModelParams Lw'!O$11</f>
        <v>#DIV/0!</v>
      </c>
      <c r="CX95" s="26" t="e">
        <f>(CN95-'ModelParams Lw'!P$10)/'ModelParams Lw'!P$11</f>
        <v>#DIV/0!</v>
      </c>
      <c r="CY95" s="26" t="e">
        <f>(CO95-'ModelParams Lw'!Q$10)/'ModelParams Lw'!Q$11</f>
        <v>#DIV/0!</v>
      </c>
      <c r="CZ95" s="26" t="e">
        <f>(CP95-'ModelParams Lw'!R$10)/'ModelParams Lw'!R$11</f>
        <v>#DIV/0!</v>
      </c>
      <c r="DA95" s="26" t="e">
        <f>(CQ95-'ModelParams Lw'!S$10)/'ModelParams Lw'!S$11</f>
        <v>#DIV/0!</v>
      </c>
      <c r="DB95" s="26" t="e">
        <f>(CR95-'ModelParams Lw'!T$10)/'ModelParams Lw'!T$11</f>
        <v>#DIV/0!</v>
      </c>
      <c r="DC95" s="26" t="e">
        <f>(CS95-'ModelParams Lw'!U$10)/'ModelParams Lw'!U$11</f>
        <v>#DIV/0!</v>
      </c>
      <c r="DD95" s="26" t="e">
        <f>(CT95-'ModelParams Lw'!V$10)/'ModelParams Lw'!V$11</f>
        <v>#DIV/0!</v>
      </c>
    </row>
    <row r="96" spans="1:108" x14ac:dyDescent="0.25">
      <c r="A96" s="13">
        <f>'Sound Power'!B96</f>
        <v>0</v>
      </c>
      <c r="B96" s="13">
        <f>'Sound Power'!D96</f>
        <v>0</v>
      </c>
      <c r="C96" s="13">
        <f>'Sound Power'!E96</f>
        <v>0</v>
      </c>
      <c r="D96" s="13">
        <f>'Sound Power'!F96</f>
        <v>0</v>
      </c>
      <c r="E96" s="76" t="e">
        <f>IF(Calcul!$F98="SA",'Sound Power'!AZ96,'Sound Power'!O96)</f>
        <v>#DIV/0!</v>
      </c>
      <c r="F96" s="76" t="e">
        <f>IF(Calcul!$F98="SA",'Sound Power'!BA96,'Sound Power'!P96)</f>
        <v>#DIV/0!</v>
      </c>
      <c r="G96" s="76" t="e">
        <f>IF(Calcul!$F98="SA",'Sound Power'!BB96,'Sound Power'!Q96)</f>
        <v>#DIV/0!</v>
      </c>
      <c r="H96" s="76" t="e">
        <f>IF(Calcul!$F98="SA",'Sound Power'!BC96,'Sound Power'!R96)</f>
        <v>#DIV/0!</v>
      </c>
      <c r="I96" s="76" t="e">
        <f>IF(Calcul!$F98="SA",'Sound Power'!BD96,'Sound Power'!S96)</f>
        <v>#DIV/0!</v>
      </c>
      <c r="J96" s="76" t="e">
        <f>IF(Calcul!$F98="SA",'Sound Power'!BE96,'Sound Power'!T96)</f>
        <v>#DIV/0!</v>
      </c>
      <c r="K96" s="76" t="e">
        <f>IF(Calcul!$F98="SA",'Sound Power'!BF96,'Sound Power'!U96)</f>
        <v>#DIV/0!</v>
      </c>
      <c r="L96" s="76" t="e">
        <f>IF(Calcul!$F98="SA",'Sound Power'!BG96,'Sound Power'!V96)</f>
        <v>#DIV/0!</v>
      </c>
      <c r="M96" s="76" t="e">
        <f>'Sound Power'!CI96</f>
        <v>#DIV/0!</v>
      </c>
      <c r="N96" s="76" t="e">
        <f>'Sound Power'!CJ96</f>
        <v>#DIV/0!</v>
      </c>
      <c r="O96" s="76" t="e">
        <f>'Sound Power'!CK96</f>
        <v>#DIV/0!</v>
      </c>
      <c r="P96" s="76" t="e">
        <f>'Sound Power'!CL96</f>
        <v>#DIV/0!</v>
      </c>
      <c r="Q96" s="76" t="e">
        <f>'Sound Power'!CM96</f>
        <v>#DIV/0!</v>
      </c>
      <c r="R96" s="76" t="e">
        <f>'Sound Power'!CN96</f>
        <v>#DIV/0!</v>
      </c>
      <c r="S96" s="76" t="e">
        <f>'Sound Power'!CO96</f>
        <v>#DIV/0!</v>
      </c>
      <c r="T96" s="76" t="e">
        <f>'Sound Power'!CP96</f>
        <v>#DIV/0!</v>
      </c>
      <c r="U96" s="73">
        <f t="shared" si="26"/>
        <v>0</v>
      </c>
      <c r="V96" s="73">
        <f t="shared" si="27"/>
        <v>0</v>
      </c>
      <c r="W96" s="76" t="e">
        <f>('ModelParams Lp'!B$4*10^'ModelParams Lp'!B$5*($U96/$V96)^'ModelParams Lp'!B$6)*3</f>
        <v>#DIV/0!</v>
      </c>
      <c r="X96" s="76" t="e">
        <f>('ModelParams Lp'!C$4*10^'ModelParams Lp'!C$5*($U96/$V96)^'ModelParams Lp'!C$6)*3</f>
        <v>#DIV/0!</v>
      </c>
      <c r="Y96" s="76" t="e">
        <f>('ModelParams Lp'!D$4*10^'ModelParams Lp'!D$5*($U96/$V96)^'ModelParams Lp'!D$6)*3</f>
        <v>#DIV/0!</v>
      </c>
      <c r="Z96" s="76" t="e">
        <f>('ModelParams Lp'!E$4*10^'ModelParams Lp'!E$5*($U96/$V96)^'ModelParams Lp'!E$6)*3</f>
        <v>#DIV/0!</v>
      </c>
      <c r="AA96" s="76" t="e">
        <f>('ModelParams Lp'!F$4*10^'ModelParams Lp'!F$5*($U96/$V96)^'ModelParams Lp'!F$6)*3</f>
        <v>#DIV/0!</v>
      </c>
      <c r="AB96" s="76" t="e">
        <f>('ModelParams Lp'!G$4*10^'ModelParams Lp'!G$5*($U96/$V96)^'ModelParams Lp'!G$6)*3</f>
        <v>#DIV/0!</v>
      </c>
      <c r="AC96" s="76" t="e">
        <f>('ModelParams Lp'!H$4*10^'ModelParams Lp'!H$5*($U96/$V96)^'ModelParams Lp'!H$6)*3</f>
        <v>#DIV/0!</v>
      </c>
      <c r="AD96" s="76" t="e">
        <f>('ModelParams Lp'!I$4*10^'ModelParams Lp'!I$5*($U96/$V96)^'ModelParams Lp'!I$6)*3</f>
        <v>#DIV/0!</v>
      </c>
      <c r="AE96" s="62" t="e">
        <f t="shared" si="28"/>
        <v>#DIV/0!</v>
      </c>
      <c r="AF96" s="62" t="e">
        <f>IF(AE96&lt;'ModelParams Lp'!$B$16,-1,IF(AE96&lt;'ModelParams Lp'!$C$16,0,IF(AE96&lt;'ModelParams Lp'!$D$16,1,IF(AE96&lt;'ModelParams Lp'!$E$16,2,IF(AE96&lt;'ModelParams Lp'!$F$16,3,IF(AE96&lt;'ModelParams Lp'!$G$16,4,IF(AE96&lt;'ModelParams Lp'!$H$16,5,6)))))))</f>
        <v>#DIV/0!</v>
      </c>
      <c r="AG96" s="76" t="e">
        <f ca="1">IF($AF96&gt;1,0,OFFSET('ModelParams Lp'!$C$12,0,-'Sound Pressure'!$AF96))</f>
        <v>#DIV/0!</v>
      </c>
      <c r="AH96" s="76" t="e">
        <f ca="1">IF($AF96&gt;2,0,OFFSET('ModelParams Lp'!$D$12,0,-'Sound Pressure'!$AF96))</f>
        <v>#DIV/0!</v>
      </c>
      <c r="AI96" s="76" t="e">
        <f ca="1">IF($AF96&gt;3,0,OFFSET('ModelParams Lp'!$E$12,0,-'Sound Pressure'!$AF96))</f>
        <v>#DIV/0!</v>
      </c>
      <c r="AJ96" s="76" t="e">
        <f ca="1">IF($AF96&gt;4,0,OFFSET('ModelParams Lp'!$F$12,0,-'Sound Pressure'!$AF96))</f>
        <v>#DIV/0!</v>
      </c>
      <c r="AK96" s="76" t="e">
        <f ca="1">IF($AF96&gt;3,0,OFFSET('ModelParams Lp'!$G$12,0,-'Sound Pressure'!$AF96))</f>
        <v>#DIV/0!</v>
      </c>
      <c r="AL96" s="76" t="e">
        <f ca="1">IF($AF96&gt;5,0,OFFSET('ModelParams Lp'!$H$12,0,-'Sound Pressure'!$AF96))</f>
        <v>#DIV/0!</v>
      </c>
      <c r="AM96" s="76" t="e">
        <f ca="1">IF($AF96&gt;6,0,OFFSET('ModelParams Lp'!$I$12,0,-'Sound Pressure'!$AF96))</f>
        <v>#DIV/0!</v>
      </c>
      <c r="AN96" s="76" t="e">
        <f ca="1">IF($AF96&gt;7,0,IF($AF$4&lt;0,3,OFFSET('ModelParams Lp'!$J$12,0,-'Sound Pressure'!$AF96)))</f>
        <v>#DIV/0!</v>
      </c>
      <c r="AO96" s="76" t="e">
        <f t="shared" si="48"/>
        <v>#DIV/0!</v>
      </c>
      <c r="AP96" s="76" t="e">
        <f t="shared" si="47"/>
        <v>#DIV/0!</v>
      </c>
      <c r="AQ96" s="76" t="e">
        <f t="shared" si="47"/>
        <v>#DIV/0!</v>
      </c>
      <c r="AR96" s="76" t="e">
        <f t="shared" si="47"/>
        <v>#DIV/0!</v>
      </c>
      <c r="AS96" s="76" t="e">
        <f t="shared" si="47"/>
        <v>#DIV/0!</v>
      </c>
      <c r="AT96" s="76" t="e">
        <f t="shared" si="47"/>
        <v>#DIV/0!</v>
      </c>
      <c r="AU96" s="76" t="e">
        <f t="shared" si="47"/>
        <v>#DIV/0!</v>
      </c>
      <c r="AV96" s="76" t="e">
        <f t="shared" si="47"/>
        <v>#DIV/0!</v>
      </c>
      <c r="AW96" s="76">
        <f>'ModelParams Lp'!B$22</f>
        <v>4</v>
      </c>
      <c r="AX96" s="76">
        <f>'ModelParams Lp'!C$22</f>
        <v>2</v>
      </c>
      <c r="AY96" s="76">
        <f>'ModelParams Lp'!D$22</f>
        <v>1</v>
      </c>
      <c r="AZ96" s="76">
        <f>'ModelParams Lp'!E$22</f>
        <v>0</v>
      </c>
      <c r="BA96" s="76">
        <f>'ModelParams Lp'!F$22</f>
        <v>0</v>
      </c>
      <c r="BB96" s="76">
        <f>'ModelParams Lp'!G$22</f>
        <v>0</v>
      </c>
      <c r="BC96" s="76">
        <f>'ModelParams Lp'!H$22</f>
        <v>0</v>
      </c>
      <c r="BD96" s="76">
        <f>'ModelParams Lp'!I$22</f>
        <v>0</v>
      </c>
      <c r="BE96" s="76" t="e">
        <f>-10*LOG(2/(4*PI()*2^2)+4/(0.163*(Calcul!$J101*Calcul!$K101)/VLOOKUP(Calcul!$H101,'ModelParams Lp'!$E$37:$F$39,2,0)))</f>
        <v>#N/A</v>
      </c>
      <c r="BF96" s="76" t="e">
        <f>-10*LOG(2/(4*PI()*2^2)+4/(0.163*(Calcul!$J101*Calcul!$K101)/VLOOKUP(Calcul!$H101,'ModelParams Lp'!$E$37:$F$39,2,0)))</f>
        <v>#N/A</v>
      </c>
      <c r="BG96" s="76" t="e">
        <f>-10*LOG(2/(4*PI()*2^2)+4/(0.163*(Calcul!$J101*Calcul!$K101)/VLOOKUP(Calcul!$H101,'ModelParams Lp'!$E$37:$F$39,2,0)))</f>
        <v>#N/A</v>
      </c>
      <c r="BH96" s="76" t="e">
        <f>-10*LOG(2/(4*PI()*2^2)+4/(0.163*(Calcul!$J101*Calcul!$K101)/VLOOKUP(Calcul!$H101,'ModelParams Lp'!$E$37:$F$39,2,0)))</f>
        <v>#N/A</v>
      </c>
      <c r="BI96" s="76" t="e">
        <f>-10*LOG(2/(4*PI()*2^2)+4/(0.163*(Calcul!$J101*Calcul!$K101)/VLOOKUP(Calcul!$H101,'ModelParams Lp'!$E$37:$F$39,2,0)))</f>
        <v>#N/A</v>
      </c>
      <c r="BJ96" s="76" t="e">
        <f>-10*LOG(2/(4*PI()*2^2)+4/(0.163*(Calcul!$J101*Calcul!$K101)/VLOOKUP(Calcul!$H101,'ModelParams Lp'!$E$37:$F$39,2,0)))</f>
        <v>#N/A</v>
      </c>
      <c r="BK96" s="76" t="e">
        <f>-10*LOG(2/(4*PI()*2^2)+4/(0.163*(Calcul!$J101*Calcul!$K101)/VLOOKUP(Calcul!$H101,'ModelParams Lp'!$E$37:$F$39,2,0)))</f>
        <v>#N/A</v>
      </c>
      <c r="BL96" s="76" t="e">
        <f>-10*LOG(2/(4*PI()*2^2)+4/(0.163*(Calcul!$J101*Calcul!$K101)/VLOOKUP(Calcul!$H101,'ModelParams Lp'!$E$37:$F$39,2,0)))</f>
        <v>#N/A</v>
      </c>
      <c r="BM96" s="76" t="e">
        <f>VLOOKUP(Calcul!$I101,'ModelParams Lp'!$D$28:$O$32,5,0)+BE96</f>
        <v>#N/A</v>
      </c>
      <c r="BN96" s="76" t="e">
        <f>VLOOKUP(Calcul!$I101,'ModelParams Lp'!$D$28:$O$32,6,0)+BF96</f>
        <v>#N/A</v>
      </c>
      <c r="BO96" s="76" t="e">
        <f>VLOOKUP(Calcul!$I101,'ModelParams Lp'!$D$28:$O$32,7,0)+BG96</f>
        <v>#N/A</v>
      </c>
      <c r="BP96" s="76" t="e">
        <f>VLOOKUP(Calcul!$I101,'ModelParams Lp'!$D$28:$O$32,8,0)+BH96</f>
        <v>#N/A</v>
      </c>
      <c r="BQ96" s="76" t="e">
        <f>VLOOKUP(Calcul!$I101,'ModelParams Lp'!$D$28:$O$32,9,0)+BI96</f>
        <v>#N/A</v>
      </c>
      <c r="BR96" s="76" t="e">
        <f>VLOOKUP(Calcul!$I101,'ModelParams Lp'!$D$28:$O$32,10,0)+BJ96</f>
        <v>#N/A</v>
      </c>
      <c r="BS96" s="76" t="e">
        <f>VLOOKUP(Calcul!$I101,'ModelParams Lp'!$D$28:$O$32,11,0)+BK96</f>
        <v>#N/A</v>
      </c>
      <c r="BT96" s="76" t="e">
        <f>VLOOKUP(Calcul!$I101,'ModelParams Lp'!$D$28:$O$32,12,0)+BL96</f>
        <v>#N/A</v>
      </c>
      <c r="BU96" s="75" t="e">
        <f t="shared" ca="1" si="29"/>
        <v>#DIV/0!</v>
      </c>
      <c r="BV96" s="75" t="e">
        <f t="shared" ca="1" si="30"/>
        <v>#DIV/0!</v>
      </c>
      <c r="BW96" s="75" t="e">
        <f t="shared" ca="1" si="31"/>
        <v>#DIV/0!</v>
      </c>
      <c r="BX96" s="75" t="e">
        <f t="shared" ca="1" si="32"/>
        <v>#DIV/0!</v>
      </c>
      <c r="BY96" s="75" t="e">
        <f t="shared" ca="1" si="33"/>
        <v>#DIV/0!</v>
      </c>
      <c r="BZ96" s="75" t="e">
        <f t="shared" ca="1" si="34"/>
        <v>#DIV/0!</v>
      </c>
      <c r="CA96" s="75" t="e">
        <f t="shared" ca="1" si="35"/>
        <v>#DIV/0!</v>
      </c>
      <c r="CB96" s="75" t="e">
        <f t="shared" ca="1" si="36"/>
        <v>#DIV/0!</v>
      </c>
      <c r="CC96" s="26" t="e">
        <f ca="1">10*LOG10(IF(BU96="",0,POWER(10,((BU96+'ModelParams Lw'!$O$4)/10))) +IF(BV96="",0,POWER(10,((BV96+'ModelParams Lw'!$P$4)/10))) +IF(BW96="",0,POWER(10,((BW96+'ModelParams Lw'!$Q$4)/10))) +IF(BX96="",0,POWER(10,((BX96+'ModelParams Lw'!$R$4)/10))) +IF(BY96="",0,POWER(10,((BY96+'ModelParams Lw'!$S$4)/10))) +IF(BZ96="",0,POWER(10,((BZ96+'ModelParams Lw'!$T$4)/10))) +IF(CA96="",0,POWER(10,((CA96+'ModelParams Lw'!$U$4)/10)))+IF(CB96="",0,POWER(10,((CB96+'ModelParams Lw'!$V$4)/10))))</f>
        <v>#DIV/0!</v>
      </c>
      <c r="CD96" s="26" t="e">
        <f t="shared" ca="1" si="37"/>
        <v>#DIV/0!</v>
      </c>
      <c r="CE96" s="26" t="e">
        <f ca="1">(BU96-'ModelParams Lw'!O$10)/'ModelParams Lw'!O$11</f>
        <v>#DIV/0!</v>
      </c>
      <c r="CF96" s="26" t="e">
        <f ca="1">(BV96-'ModelParams Lw'!P$10)/'ModelParams Lw'!P$11</f>
        <v>#DIV/0!</v>
      </c>
      <c r="CG96" s="26" t="e">
        <f ca="1">(BW96-'ModelParams Lw'!Q$10)/'ModelParams Lw'!Q$11</f>
        <v>#DIV/0!</v>
      </c>
      <c r="CH96" s="26" t="e">
        <f ca="1">(BX96-'ModelParams Lw'!R$10)/'ModelParams Lw'!R$11</f>
        <v>#DIV/0!</v>
      </c>
      <c r="CI96" s="26" t="e">
        <f ca="1">(BY96-'ModelParams Lw'!S$10)/'ModelParams Lw'!S$11</f>
        <v>#DIV/0!</v>
      </c>
      <c r="CJ96" s="26" t="e">
        <f ca="1">(BZ96-'ModelParams Lw'!T$10)/'ModelParams Lw'!T$11</f>
        <v>#DIV/0!</v>
      </c>
      <c r="CK96" s="26" t="e">
        <f ca="1">(CA96-'ModelParams Lw'!U$10)/'ModelParams Lw'!U$11</f>
        <v>#DIV/0!</v>
      </c>
      <c r="CL96" s="26" t="e">
        <f ca="1">(CB96-'ModelParams Lw'!V$10)/'ModelParams Lw'!V$11</f>
        <v>#DIV/0!</v>
      </c>
      <c r="CM96" s="75" t="e">
        <f t="shared" si="38"/>
        <v>#DIV/0!</v>
      </c>
      <c r="CN96" s="75" t="e">
        <f t="shared" si="39"/>
        <v>#DIV/0!</v>
      </c>
      <c r="CO96" s="75" t="e">
        <f t="shared" si="40"/>
        <v>#DIV/0!</v>
      </c>
      <c r="CP96" s="75" t="e">
        <f t="shared" si="41"/>
        <v>#DIV/0!</v>
      </c>
      <c r="CQ96" s="75" t="e">
        <f t="shared" si="42"/>
        <v>#DIV/0!</v>
      </c>
      <c r="CR96" s="75" t="e">
        <f t="shared" si="43"/>
        <v>#DIV/0!</v>
      </c>
      <c r="CS96" s="75" t="e">
        <f t="shared" si="44"/>
        <v>#DIV/0!</v>
      </c>
      <c r="CT96" s="75" t="e">
        <f t="shared" si="45"/>
        <v>#DIV/0!</v>
      </c>
      <c r="CU96" s="26" t="e">
        <f>10*LOG10(IF(CM96="",0,POWER(10,((CM96+'ModelParams Lw'!$O$4)/10))) +IF(CN96="",0,POWER(10,((CN96+'ModelParams Lw'!$P$4)/10))) +IF(CO96="",0,POWER(10,((CO96+'ModelParams Lw'!$Q$4)/10))) +IF(CP96="",0,POWER(10,((CP96+'ModelParams Lw'!$R$4)/10))) +IF(CQ96="",0,POWER(10,((CQ96+'ModelParams Lw'!$S$4)/10))) +IF(CR96="",0,POWER(10,((CR96+'ModelParams Lw'!$T$4)/10))) +IF(CS96="",0,POWER(10,((CS96+'ModelParams Lw'!$U$4)/10)))+IF(CT96="",0,POWER(10,((CT96+'ModelParams Lw'!$V$4)/10))))</f>
        <v>#DIV/0!</v>
      </c>
      <c r="CV96" s="26" t="e">
        <f t="shared" si="46"/>
        <v>#DIV/0!</v>
      </c>
      <c r="CW96" s="26" t="e">
        <f>(CM96-'ModelParams Lw'!O$10)/'ModelParams Lw'!O$11</f>
        <v>#DIV/0!</v>
      </c>
      <c r="CX96" s="26" t="e">
        <f>(CN96-'ModelParams Lw'!P$10)/'ModelParams Lw'!P$11</f>
        <v>#DIV/0!</v>
      </c>
      <c r="CY96" s="26" t="e">
        <f>(CO96-'ModelParams Lw'!Q$10)/'ModelParams Lw'!Q$11</f>
        <v>#DIV/0!</v>
      </c>
      <c r="CZ96" s="26" t="e">
        <f>(CP96-'ModelParams Lw'!R$10)/'ModelParams Lw'!R$11</f>
        <v>#DIV/0!</v>
      </c>
      <c r="DA96" s="26" t="e">
        <f>(CQ96-'ModelParams Lw'!S$10)/'ModelParams Lw'!S$11</f>
        <v>#DIV/0!</v>
      </c>
      <c r="DB96" s="26" t="e">
        <f>(CR96-'ModelParams Lw'!T$10)/'ModelParams Lw'!T$11</f>
        <v>#DIV/0!</v>
      </c>
      <c r="DC96" s="26" t="e">
        <f>(CS96-'ModelParams Lw'!U$10)/'ModelParams Lw'!U$11</f>
        <v>#DIV/0!</v>
      </c>
      <c r="DD96" s="26" t="e">
        <f>(CT96-'ModelParams Lw'!V$10)/'ModelParams Lw'!V$11</f>
        <v>#DIV/0!</v>
      </c>
    </row>
    <row r="97" spans="1:108" x14ac:dyDescent="0.25">
      <c r="A97" s="13">
        <f>'Sound Power'!B97</f>
        <v>0</v>
      </c>
      <c r="B97" s="13">
        <f>'Sound Power'!D97</f>
        <v>0</v>
      </c>
      <c r="C97" s="13">
        <f>'Sound Power'!E97</f>
        <v>0</v>
      </c>
      <c r="D97" s="13">
        <f>'Sound Power'!F97</f>
        <v>0</v>
      </c>
      <c r="E97" s="76" t="e">
        <f>IF(Calcul!$F99="SA",'Sound Power'!AZ97,'Sound Power'!O97)</f>
        <v>#DIV/0!</v>
      </c>
      <c r="F97" s="76" t="e">
        <f>IF(Calcul!$F99="SA",'Sound Power'!BA97,'Sound Power'!P97)</f>
        <v>#DIV/0!</v>
      </c>
      <c r="G97" s="76" t="e">
        <f>IF(Calcul!$F99="SA",'Sound Power'!BB97,'Sound Power'!Q97)</f>
        <v>#DIV/0!</v>
      </c>
      <c r="H97" s="76" t="e">
        <f>IF(Calcul!$F99="SA",'Sound Power'!BC97,'Sound Power'!R97)</f>
        <v>#DIV/0!</v>
      </c>
      <c r="I97" s="76" t="e">
        <f>IF(Calcul!$F99="SA",'Sound Power'!BD97,'Sound Power'!S97)</f>
        <v>#DIV/0!</v>
      </c>
      <c r="J97" s="76" t="e">
        <f>IF(Calcul!$F99="SA",'Sound Power'!BE97,'Sound Power'!T97)</f>
        <v>#DIV/0!</v>
      </c>
      <c r="K97" s="76" t="e">
        <f>IF(Calcul!$F99="SA",'Sound Power'!BF97,'Sound Power'!U97)</f>
        <v>#DIV/0!</v>
      </c>
      <c r="L97" s="76" t="e">
        <f>IF(Calcul!$F99="SA",'Sound Power'!BG97,'Sound Power'!V97)</f>
        <v>#DIV/0!</v>
      </c>
      <c r="M97" s="76" t="e">
        <f>'Sound Power'!CI97</f>
        <v>#DIV/0!</v>
      </c>
      <c r="N97" s="76" t="e">
        <f>'Sound Power'!CJ97</f>
        <v>#DIV/0!</v>
      </c>
      <c r="O97" s="76" t="e">
        <f>'Sound Power'!CK97</f>
        <v>#DIV/0!</v>
      </c>
      <c r="P97" s="76" t="e">
        <f>'Sound Power'!CL97</f>
        <v>#DIV/0!</v>
      </c>
      <c r="Q97" s="76" t="e">
        <f>'Sound Power'!CM97</f>
        <v>#DIV/0!</v>
      </c>
      <c r="R97" s="76" t="e">
        <f>'Sound Power'!CN97</f>
        <v>#DIV/0!</v>
      </c>
      <c r="S97" s="76" t="e">
        <f>'Sound Power'!CO97</f>
        <v>#DIV/0!</v>
      </c>
      <c r="T97" s="76" t="e">
        <f>'Sound Power'!CP97</f>
        <v>#DIV/0!</v>
      </c>
      <c r="U97" s="73">
        <f t="shared" si="26"/>
        <v>0</v>
      </c>
      <c r="V97" s="73">
        <f t="shared" si="27"/>
        <v>0</v>
      </c>
      <c r="W97" s="76" t="e">
        <f>('ModelParams Lp'!B$4*10^'ModelParams Lp'!B$5*($U97/$V97)^'ModelParams Lp'!B$6)*3</f>
        <v>#DIV/0!</v>
      </c>
      <c r="X97" s="76" t="e">
        <f>('ModelParams Lp'!C$4*10^'ModelParams Lp'!C$5*($U97/$V97)^'ModelParams Lp'!C$6)*3</f>
        <v>#DIV/0!</v>
      </c>
      <c r="Y97" s="76" t="e">
        <f>('ModelParams Lp'!D$4*10^'ModelParams Lp'!D$5*($U97/$V97)^'ModelParams Lp'!D$6)*3</f>
        <v>#DIV/0!</v>
      </c>
      <c r="Z97" s="76" t="e">
        <f>('ModelParams Lp'!E$4*10^'ModelParams Lp'!E$5*($U97/$V97)^'ModelParams Lp'!E$6)*3</f>
        <v>#DIV/0!</v>
      </c>
      <c r="AA97" s="76" t="e">
        <f>('ModelParams Lp'!F$4*10^'ModelParams Lp'!F$5*($U97/$V97)^'ModelParams Lp'!F$6)*3</f>
        <v>#DIV/0!</v>
      </c>
      <c r="AB97" s="76" t="e">
        <f>('ModelParams Lp'!G$4*10^'ModelParams Lp'!G$5*($U97/$V97)^'ModelParams Lp'!G$6)*3</f>
        <v>#DIV/0!</v>
      </c>
      <c r="AC97" s="76" t="e">
        <f>('ModelParams Lp'!H$4*10^'ModelParams Lp'!H$5*($U97/$V97)^'ModelParams Lp'!H$6)*3</f>
        <v>#DIV/0!</v>
      </c>
      <c r="AD97" s="76" t="e">
        <f>('ModelParams Lp'!I$4*10^'ModelParams Lp'!I$5*($U97/$V97)^'ModelParams Lp'!I$6)*3</f>
        <v>#DIV/0!</v>
      </c>
      <c r="AE97" s="62" t="e">
        <f t="shared" si="28"/>
        <v>#DIV/0!</v>
      </c>
      <c r="AF97" s="62" t="e">
        <f>IF(AE97&lt;'ModelParams Lp'!$B$16,-1,IF(AE97&lt;'ModelParams Lp'!$C$16,0,IF(AE97&lt;'ModelParams Lp'!$D$16,1,IF(AE97&lt;'ModelParams Lp'!$E$16,2,IF(AE97&lt;'ModelParams Lp'!$F$16,3,IF(AE97&lt;'ModelParams Lp'!$G$16,4,IF(AE97&lt;'ModelParams Lp'!$H$16,5,6)))))))</f>
        <v>#DIV/0!</v>
      </c>
      <c r="AG97" s="76" t="e">
        <f ca="1">IF($AF97&gt;1,0,OFFSET('ModelParams Lp'!$C$12,0,-'Sound Pressure'!$AF97))</f>
        <v>#DIV/0!</v>
      </c>
      <c r="AH97" s="76" t="e">
        <f ca="1">IF($AF97&gt;2,0,OFFSET('ModelParams Lp'!$D$12,0,-'Sound Pressure'!$AF97))</f>
        <v>#DIV/0!</v>
      </c>
      <c r="AI97" s="76" t="e">
        <f ca="1">IF($AF97&gt;3,0,OFFSET('ModelParams Lp'!$E$12,0,-'Sound Pressure'!$AF97))</f>
        <v>#DIV/0!</v>
      </c>
      <c r="AJ97" s="76" t="e">
        <f ca="1">IF($AF97&gt;4,0,OFFSET('ModelParams Lp'!$F$12,0,-'Sound Pressure'!$AF97))</f>
        <v>#DIV/0!</v>
      </c>
      <c r="AK97" s="76" t="e">
        <f ca="1">IF($AF97&gt;3,0,OFFSET('ModelParams Lp'!$G$12,0,-'Sound Pressure'!$AF97))</f>
        <v>#DIV/0!</v>
      </c>
      <c r="AL97" s="76" t="e">
        <f ca="1">IF($AF97&gt;5,0,OFFSET('ModelParams Lp'!$H$12,0,-'Sound Pressure'!$AF97))</f>
        <v>#DIV/0!</v>
      </c>
      <c r="AM97" s="76" t="e">
        <f ca="1">IF($AF97&gt;6,0,OFFSET('ModelParams Lp'!$I$12,0,-'Sound Pressure'!$AF97))</f>
        <v>#DIV/0!</v>
      </c>
      <c r="AN97" s="76" t="e">
        <f ca="1">IF($AF97&gt;7,0,IF($AF$4&lt;0,3,OFFSET('ModelParams Lp'!$J$12,0,-'Sound Pressure'!$AF97)))</f>
        <v>#DIV/0!</v>
      </c>
      <c r="AO97" s="76" t="e">
        <f t="shared" si="48"/>
        <v>#DIV/0!</v>
      </c>
      <c r="AP97" s="76" t="e">
        <f t="shared" si="47"/>
        <v>#DIV/0!</v>
      </c>
      <c r="AQ97" s="76" t="e">
        <f t="shared" si="47"/>
        <v>#DIV/0!</v>
      </c>
      <c r="AR97" s="76" t="e">
        <f t="shared" si="47"/>
        <v>#DIV/0!</v>
      </c>
      <c r="AS97" s="76" t="e">
        <f t="shared" si="47"/>
        <v>#DIV/0!</v>
      </c>
      <c r="AT97" s="76" t="e">
        <f t="shared" si="47"/>
        <v>#DIV/0!</v>
      </c>
      <c r="AU97" s="76" t="e">
        <f t="shared" si="47"/>
        <v>#DIV/0!</v>
      </c>
      <c r="AV97" s="76" t="e">
        <f t="shared" si="47"/>
        <v>#DIV/0!</v>
      </c>
      <c r="AW97" s="76">
        <f>'ModelParams Lp'!B$22</f>
        <v>4</v>
      </c>
      <c r="AX97" s="76">
        <f>'ModelParams Lp'!C$22</f>
        <v>2</v>
      </c>
      <c r="AY97" s="76">
        <f>'ModelParams Lp'!D$22</f>
        <v>1</v>
      </c>
      <c r="AZ97" s="76">
        <f>'ModelParams Lp'!E$22</f>
        <v>0</v>
      </c>
      <c r="BA97" s="76">
        <f>'ModelParams Lp'!F$22</f>
        <v>0</v>
      </c>
      <c r="BB97" s="76">
        <f>'ModelParams Lp'!G$22</f>
        <v>0</v>
      </c>
      <c r="BC97" s="76">
        <f>'ModelParams Lp'!H$22</f>
        <v>0</v>
      </c>
      <c r="BD97" s="76">
        <f>'ModelParams Lp'!I$22</f>
        <v>0</v>
      </c>
      <c r="BE97" s="76" t="e">
        <f>-10*LOG(2/(4*PI()*2^2)+4/(0.163*(Calcul!$J102*Calcul!$K102)/VLOOKUP(Calcul!$H102,'ModelParams Lp'!$E$37:$F$39,2,0)))</f>
        <v>#N/A</v>
      </c>
      <c r="BF97" s="76" t="e">
        <f>-10*LOG(2/(4*PI()*2^2)+4/(0.163*(Calcul!$J102*Calcul!$K102)/VLOOKUP(Calcul!$H102,'ModelParams Lp'!$E$37:$F$39,2,0)))</f>
        <v>#N/A</v>
      </c>
      <c r="BG97" s="76" t="e">
        <f>-10*LOG(2/(4*PI()*2^2)+4/(0.163*(Calcul!$J102*Calcul!$K102)/VLOOKUP(Calcul!$H102,'ModelParams Lp'!$E$37:$F$39,2,0)))</f>
        <v>#N/A</v>
      </c>
      <c r="BH97" s="76" t="e">
        <f>-10*LOG(2/(4*PI()*2^2)+4/(0.163*(Calcul!$J102*Calcul!$K102)/VLOOKUP(Calcul!$H102,'ModelParams Lp'!$E$37:$F$39,2,0)))</f>
        <v>#N/A</v>
      </c>
      <c r="BI97" s="76" t="e">
        <f>-10*LOG(2/(4*PI()*2^2)+4/(0.163*(Calcul!$J102*Calcul!$K102)/VLOOKUP(Calcul!$H102,'ModelParams Lp'!$E$37:$F$39,2,0)))</f>
        <v>#N/A</v>
      </c>
      <c r="BJ97" s="76" t="e">
        <f>-10*LOG(2/(4*PI()*2^2)+4/(0.163*(Calcul!$J102*Calcul!$K102)/VLOOKUP(Calcul!$H102,'ModelParams Lp'!$E$37:$F$39,2,0)))</f>
        <v>#N/A</v>
      </c>
      <c r="BK97" s="76" t="e">
        <f>-10*LOG(2/(4*PI()*2^2)+4/(0.163*(Calcul!$J102*Calcul!$K102)/VLOOKUP(Calcul!$H102,'ModelParams Lp'!$E$37:$F$39,2,0)))</f>
        <v>#N/A</v>
      </c>
      <c r="BL97" s="76" t="e">
        <f>-10*LOG(2/(4*PI()*2^2)+4/(0.163*(Calcul!$J102*Calcul!$K102)/VLOOKUP(Calcul!$H102,'ModelParams Lp'!$E$37:$F$39,2,0)))</f>
        <v>#N/A</v>
      </c>
      <c r="BM97" s="76" t="e">
        <f>VLOOKUP(Calcul!$I102,'ModelParams Lp'!$D$28:$O$32,5,0)+BE97</f>
        <v>#N/A</v>
      </c>
      <c r="BN97" s="76" t="e">
        <f>VLOOKUP(Calcul!$I102,'ModelParams Lp'!$D$28:$O$32,6,0)+BF97</f>
        <v>#N/A</v>
      </c>
      <c r="BO97" s="76" t="e">
        <f>VLOOKUP(Calcul!$I102,'ModelParams Lp'!$D$28:$O$32,7,0)+BG97</f>
        <v>#N/A</v>
      </c>
      <c r="BP97" s="76" t="e">
        <f>VLOOKUP(Calcul!$I102,'ModelParams Lp'!$D$28:$O$32,8,0)+BH97</f>
        <v>#N/A</v>
      </c>
      <c r="BQ97" s="76" t="e">
        <f>VLOOKUP(Calcul!$I102,'ModelParams Lp'!$D$28:$O$32,9,0)+BI97</f>
        <v>#N/A</v>
      </c>
      <c r="BR97" s="76" t="e">
        <f>VLOOKUP(Calcul!$I102,'ModelParams Lp'!$D$28:$O$32,10,0)+BJ97</f>
        <v>#N/A</v>
      </c>
      <c r="BS97" s="76" t="e">
        <f>VLOOKUP(Calcul!$I102,'ModelParams Lp'!$D$28:$O$32,11,0)+BK97</f>
        <v>#N/A</v>
      </c>
      <c r="BT97" s="76" t="e">
        <f>VLOOKUP(Calcul!$I102,'ModelParams Lp'!$D$28:$O$32,12,0)+BL97</f>
        <v>#N/A</v>
      </c>
      <c r="BU97" s="75" t="e">
        <f t="shared" ca="1" si="29"/>
        <v>#DIV/0!</v>
      </c>
      <c r="BV97" s="75" t="e">
        <f t="shared" ca="1" si="30"/>
        <v>#DIV/0!</v>
      </c>
      <c r="BW97" s="75" t="e">
        <f t="shared" ca="1" si="31"/>
        <v>#DIV/0!</v>
      </c>
      <c r="BX97" s="75" t="e">
        <f t="shared" ca="1" si="32"/>
        <v>#DIV/0!</v>
      </c>
      <c r="BY97" s="75" t="e">
        <f t="shared" ca="1" si="33"/>
        <v>#DIV/0!</v>
      </c>
      <c r="BZ97" s="75" t="e">
        <f t="shared" ca="1" si="34"/>
        <v>#DIV/0!</v>
      </c>
      <c r="CA97" s="75" t="e">
        <f t="shared" ca="1" si="35"/>
        <v>#DIV/0!</v>
      </c>
      <c r="CB97" s="75" t="e">
        <f t="shared" ca="1" si="36"/>
        <v>#DIV/0!</v>
      </c>
      <c r="CC97" s="26" t="e">
        <f ca="1">10*LOG10(IF(BU97="",0,POWER(10,((BU97+'ModelParams Lw'!$O$4)/10))) +IF(BV97="",0,POWER(10,((BV97+'ModelParams Lw'!$P$4)/10))) +IF(BW97="",0,POWER(10,((BW97+'ModelParams Lw'!$Q$4)/10))) +IF(BX97="",0,POWER(10,((BX97+'ModelParams Lw'!$R$4)/10))) +IF(BY97="",0,POWER(10,((BY97+'ModelParams Lw'!$S$4)/10))) +IF(BZ97="",0,POWER(10,((BZ97+'ModelParams Lw'!$T$4)/10))) +IF(CA97="",0,POWER(10,((CA97+'ModelParams Lw'!$U$4)/10)))+IF(CB97="",0,POWER(10,((CB97+'ModelParams Lw'!$V$4)/10))))</f>
        <v>#DIV/0!</v>
      </c>
      <c r="CD97" s="26" t="e">
        <f t="shared" ca="1" si="37"/>
        <v>#DIV/0!</v>
      </c>
      <c r="CE97" s="26" t="e">
        <f ca="1">(BU97-'ModelParams Lw'!O$10)/'ModelParams Lw'!O$11</f>
        <v>#DIV/0!</v>
      </c>
      <c r="CF97" s="26" t="e">
        <f ca="1">(BV97-'ModelParams Lw'!P$10)/'ModelParams Lw'!P$11</f>
        <v>#DIV/0!</v>
      </c>
      <c r="CG97" s="26" t="e">
        <f ca="1">(BW97-'ModelParams Lw'!Q$10)/'ModelParams Lw'!Q$11</f>
        <v>#DIV/0!</v>
      </c>
      <c r="CH97" s="26" t="e">
        <f ca="1">(BX97-'ModelParams Lw'!R$10)/'ModelParams Lw'!R$11</f>
        <v>#DIV/0!</v>
      </c>
      <c r="CI97" s="26" t="e">
        <f ca="1">(BY97-'ModelParams Lw'!S$10)/'ModelParams Lw'!S$11</f>
        <v>#DIV/0!</v>
      </c>
      <c r="CJ97" s="26" t="e">
        <f ca="1">(BZ97-'ModelParams Lw'!T$10)/'ModelParams Lw'!T$11</f>
        <v>#DIV/0!</v>
      </c>
      <c r="CK97" s="26" t="e">
        <f ca="1">(CA97-'ModelParams Lw'!U$10)/'ModelParams Lw'!U$11</f>
        <v>#DIV/0!</v>
      </c>
      <c r="CL97" s="26" t="e">
        <f ca="1">(CB97-'ModelParams Lw'!V$10)/'ModelParams Lw'!V$11</f>
        <v>#DIV/0!</v>
      </c>
      <c r="CM97" s="75" t="e">
        <f t="shared" si="38"/>
        <v>#DIV/0!</v>
      </c>
      <c r="CN97" s="75" t="e">
        <f t="shared" si="39"/>
        <v>#DIV/0!</v>
      </c>
      <c r="CO97" s="75" t="e">
        <f t="shared" si="40"/>
        <v>#DIV/0!</v>
      </c>
      <c r="CP97" s="75" t="e">
        <f t="shared" si="41"/>
        <v>#DIV/0!</v>
      </c>
      <c r="CQ97" s="75" t="e">
        <f t="shared" si="42"/>
        <v>#DIV/0!</v>
      </c>
      <c r="CR97" s="75" t="e">
        <f t="shared" si="43"/>
        <v>#DIV/0!</v>
      </c>
      <c r="CS97" s="75" t="e">
        <f t="shared" si="44"/>
        <v>#DIV/0!</v>
      </c>
      <c r="CT97" s="75" t="e">
        <f t="shared" si="45"/>
        <v>#DIV/0!</v>
      </c>
      <c r="CU97" s="26" t="e">
        <f>10*LOG10(IF(CM97="",0,POWER(10,((CM97+'ModelParams Lw'!$O$4)/10))) +IF(CN97="",0,POWER(10,((CN97+'ModelParams Lw'!$P$4)/10))) +IF(CO97="",0,POWER(10,((CO97+'ModelParams Lw'!$Q$4)/10))) +IF(CP97="",0,POWER(10,((CP97+'ModelParams Lw'!$R$4)/10))) +IF(CQ97="",0,POWER(10,((CQ97+'ModelParams Lw'!$S$4)/10))) +IF(CR97="",0,POWER(10,((CR97+'ModelParams Lw'!$T$4)/10))) +IF(CS97="",0,POWER(10,((CS97+'ModelParams Lw'!$U$4)/10)))+IF(CT97="",0,POWER(10,((CT97+'ModelParams Lw'!$V$4)/10))))</f>
        <v>#DIV/0!</v>
      </c>
      <c r="CV97" s="26" t="e">
        <f t="shared" si="46"/>
        <v>#DIV/0!</v>
      </c>
      <c r="CW97" s="26" t="e">
        <f>(CM97-'ModelParams Lw'!O$10)/'ModelParams Lw'!O$11</f>
        <v>#DIV/0!</v>
      </c>
      <c r="CX97" s="26" t="e">
        <f>(CN97-'ModelParams Lw'!P$10)/'ModelParams Lw'!P$11</f>
        <v>#DIV/0!</v>
      </c>
      <c r="CY97" s="26" t="e">
        <f>(CO97-'ModelParams Lw'!Q$10)/'ModelParams Lw'!Q$11</f>
        <v>#DIV/0!</v>
      </c>
      <c r="CZ97" s="26" t="e">
        <f>(CP97-'ModelParams Lw'!R$10)/'ModelParams Lw'!R$11</f>
        <v>#DIV/0!</v>
      </c>
      <c r="DA97" s="26" t="e">
        <f>(CQ97-'ModelParams Lw'!S$10)/'ModelParams Lw'!S$11</f>
        <v>#DIV/0!</v>
      </c>
      <c r="DB97" s="26" t="e">
        <f>(CR97-'ModelParams Lw'!T$10)/'ModelParams Lw'!T$11</f>
        <v>#DIV/0!</v>
      </c>
      <c r="DC97" s="26" t="e">
        <f>(CS97-'ModelParams Lw'!U$10)/'ModelParams Lw'!U$11</f>
        <v>#DIV/0!</v>
      </c>
      <c r="DD97" s="26" t="e">
        <f>(CT97-'ModelParams Lw'!V$10)/'ModelParams Lw'!V$11</f>
        <v>#DIV/0!</v>
      </c>
    </row>
    <row r="98" spans="1:108" x14ac:dyDescent="0.25">
      <c r="A98" s="13">
        <f>'Sound Power'!B98</f>
        <v>0</v>
      </c>
      <c r="B98" s="13">
        <f>'Sound Power'!D98</f>
        <v>0</v>
      </c>
      <c r="C98" s="13">
        <f>'Sound Power'!E98</f>
        <v>0</v>
      </c>
      <c r="D98" s="13">
        <f>'Sound Power'!F98</f>
        <v>0</v>
      </c>
      <c r="E98" s="76" t="e">
        <f>IF(Calcul!$F100="SA",'Sound Power'!AZ98,'Sound Power'!O98)</f>
        <v>#DIV/0!</v>
      </c>
      <c r="F98" s="76" t="e">
        <f>IF(Calcul!$F100="SA",'Sound Power'!BA98,'Sound Power'!P98)</f>
        <v>#DIV/0!</v>
      </c>
      <c r="G98" s="76" t="e">
        <f>IF(Calcul!$F100="SA",'Sound Power'!BB98,'Sound Power'!Q98)</f>
        <v>#DIV/0!</v>
      </c>
      <c r="H98" s="76" t="e">
        <f>IF(Calcul!$F100="SA",'Sound Power'!BC98,'Sound Power'!R98)</f>
        <v>#DIV/0!</v>
      </c>
      <c r="I98" s="76" t="e">
        <f>IF(Calcul!$F100="SA",'Sound Power'!BD98,'Sound Power'!S98)</f>
        <v>#DIV/0!</v>
      </c>
      <c r="J98" s="76" t="e">
        <f>IF(Calcul!$F100="SA",'Sound Power'!BE98,'Sound Power'!T98)</f>
        <v>#DIV/0!</v>
      </c>
      <c r="K98" s="76" t="e">
        <f>IF(Calcul!$F100="SA",'Sound Power'!BF98,'Sound Power'!U98)</f>
        <v>#DIV/0!</v>
      </c>
      <c r="L98" s="76" t="e">
        <f>IF(Calcul!$F100="SA",'Sound Power'!BG98,'Sound Power'!V98)</f>
        <v>#DIV/0!</v>
      </c>
      <c r="M98" s="76" t="e">
        <f>'Sound Power'!CI98</f>
        <v>#DIV/0!</v>
      </c>
      <c r="N98" s="76" t="e">
        <f>'Sound Power'!CJ98</f>
        <v>#DIV/0!</v>
      </c>
      <c r="O98" s="76" t="e">
        <f>'Sound Power'!CK98</f>
        <v>#DIV/0!</v>
      </c>
      <c r="P98" s="76" t="e">
        <f>'Sound Power'!CL98</f>
        <v>#DIV/0!</v>
      </c>
      <c r="Q98" s="76" t="e">
        <f>'Sound Power'!CM98</f>
        <v>#DIV/0!</v>
      </c>
      <c r="R98" s="76" t="e">
        <f>'Sound Power'!CN98</f>
        <v>#DIV/0!</v>
      </c>
      <c r="S98" s="76" t="e">
        <f>'Sound Power'!CO98</f>
        <v>#DIV/0!</v>
      </c>
      <c r="T98" s="76" t="e">
        <f>'Sound Power'!CP98</f>
        <v>#DIV/0!</v>
      </c>
      <c r="U98" s="73">
        <f t="shared" si="26"/>
        <v>0</v>
      </c>
      <c r="V98" s="73">
        <f t="shared" si="27"/>
        <v>0</v>
      </c>
      <c r="W98" s="76" t="e">
        <f>('ModelParams Lp'!B$4*10^'ModelParams Lp'!B$5*($U98/$V98)^'ModelParams Lp'!B$6)*3</f>
        <v>#DIV/0!</v>
      </c>
      <c r="X98" s="76" t="e">
        <f>('ModelParams Lp'!C$4*10^'ModelParams Lp'!C$5*($U98/$V98)^'ModelParams Lp'!C$6)*3</f>
        <v>#DIV/0!</v>
      </c>
      <c r="Y98" s="76" t="e">
        <f>('ModelParams Lp'!D$4*10^'ModelParams Lp'!D$5*($U98/$V98)^'ModelParams Lp'!D$6)*3</f>
        <v>#DIV/0!</v>
      </c>
      <c r="Z98" s="76" t="e">
        <f>('ModelParams Lp'!E$4*10^'ModelParams Lp'!E$5*($U98/$V98)^'ModelParams Lp'!E$6)*3</f>
        <v>#DIV/0!</v>
      </c>
      <c r="AA98" s="76" t="e">
        <f>('ModelParams Lp'!F$4*10^'ModelParams Lp'!F$5*($U98/$V98)^'ModelParams Lp'!F$6)*3</f>
        <v>#DIV/0!</v>
      </c>
      <c r="AB98" s="76" t="e">
        <f>('ModelParams Lp'!G$4*10^'ModelParams Lp'!G$5*($U98/$V98)^'ModelParams Lp'!G$6)*3</f>
        <v>#DIV/0!</v>
      </c>
      <c r="AC98" s="76" t="e">
        <f>('ModelParams Lp'!H$4*10^'ModelParams Lp'!H$5*($U98/$V98)^'ModelParams Lp'!H$6)*3</f>
        <v>#DIV/0!</v>
      </c>
      <c r="AD98" s="76" t="e">
        <f>('ModelParams Lp'!I$4*10^'ModelParams Lp'!I$5*($U98/$V98)^'ModelParams Lp'!I$6)*3</f>
        <v>#DIV/0!</v>
      </c>
      <c r="AE98" s="62" t="e">
        <f t="shared" si="28"/>
        <v>#DIV/0!</v>
      </c>
      <c r="AF98" s="62" t="e">
        <f>IF(AE98&lt;'ModelParams Lp'!$B$16,-1,IF(AE98&lt;'ModelParams Lp'!$C$16,0,IF(AE98&lt;'ModelParams Lp'!$D$16,1,IF(AE98&lt;'ModelParams Lp'!$E$16,2,IF(AE98&lt;'ModelParams Lp'!$F$16,3,IF(AE98&lt;'ModelParams Lp'!$G$16,4,IF(AE98&lt;'ModelParams Lp'!$H$16,5,6)))))))</f>
        <v>#DIV/0!</v>
      </c>
      <c r="AG98" s="76" t="e">
        <f ca="1">IF($AF98&gt;1,0,OFFSET('ModelParams Lp'!$C$12,0,-'Sound Pressure'!$AF98))</f>
        <v>#DIV/0!</v>
      </c>
      <c r="AH98" s="76" t="e">
        <f ca="1">IF($AF98&gt;2,0,OFFSET('ModelParams Lp'!$D$12,0,-'Sound Pressure'!$AF98))</f>
        <v>#DIV/0!</v>
      </c>
      <c r="AI98" s="76" t="e">
        <f ca="1">IF($AF98&gt;3,0,OFFSET('ModelParams Lp'!$E$12,0,-'Sound Pressure'!$AF98))</f>
        <v>#DIV/0!</v>
      </c>
      <c r="AJ98" s="76" t="e">
        <f ca="1">IF($AF98&gt;4,0,OFFSET('ModelParams Lp'!$F$12,0,-'Sound Pressure'!$AF98))</f>
        <v>#DIV/0!</v>
      </c>
      <c r="AK98" s="76" t="e">
        <f ca="1">IF($AF98&gt;3,0,OFFSET('ModelParams Lp'!$G$12,0,-'Sound Pressure'!$AF98))</f>
        <v>#DIV/0!</v>
      </c>
      <c r="AL98" s="76" t="e">
        <f ca="1">IF($AF98&gt;5,0,OFFSET('ModelParams Lp'!$H$12,0,-'Sound Pressure'!$AF98))</f>
        <v>#DIV/0!</v>
      </c>
      <c r="AM98" s="76" t="e">
        <f ca="1">IF($AF98&gt;6,0,OFFSET('ModelParams Lp'!$I$12,0,-'Sound Pressure'!$AF98))</f>
        <v>#DIV/0!</v>
      </c>
      <c r="AN98" s="76" t="e">
        <f ca="1">IF($AF98&gt;7,0,IF($AF$4&lt;0,3,OFFSET('ModelParams Lp'!$J$12,0,-'Sound Pressure'!$AF98)))</f>
        <v>#DIV/0!</v>
      </c>
      <c r="AO98" s="76" t="e">
        <f t="shared" si="48"/>
        <v>#DIV/0!</v>
      </c>
      <c r="AP98" s="76" t="e">
        <f t="shared" si="47"/>
        <v>#DIV/0!</v>
      </c>
      <c r="AQ98" s="76" t="e">
        <f t="shared" si="47"/>
        <v>#DIV/0!</v>
      </c>
      <c r="AR98" s="76" t="e">
        <f t="shared" si="47"/>
        <v>#DIV/0!</v>
      </c>
      <c r="AS98" s="76" t="e">
        <f t="shared" si="47"/>
        <v>#DIV/0!</v>
      </c>
      <c r="AT98" s="76" t="e">
        <f t="shared" si="47"/>
        <v>#DIV/0!</v>
      </c>
      <c r="AU98" s="76" t="e">
        <f t="shared" si="47"/>
        <v>#DIV/0!</v>
      </c>
      <c r="AV98" s="76" t="e">
        <f t="shared" si="47"/>
        <v>#DIV/0!</v>
      </c>
      <c r="AW98" s="76">
        <f>'ModelParams Lp'!B$22</f>
        <v>4</v>
      </c>
      <c r="AX98" s="76">
        <f>'ModelParams Lp'!C$22</f>
        <v>2</v>
      </c>
      <c r="AY98" s="76">
        <f>'ModelParams Lp'!D$22</f>
        <v>1</v>
      </c>
      <c r="AZ98" s="76">
        <f>'ModelParams Lp'!E$22</f>
        <v>0</v>
      </c>
      <c r="BA98" s="76">
        <f>'ModelParams Lp'!F$22</f>
        <v>0</v>
      </c>
      <c r="BB98" s="76">
        <f>'ModelParams Lp'!G$22</f>
        <v>0</v>
      </c>
      <c r="BC98" s="76">
        <f>'ModelParams Lp'!H$22</f>
        <v>0</v>
      </c>
      <c r="BD98" s="76">
        <f>'ModelParams Lp'!I$22</f>
        <v>0</v>
      </c>
      <c r="BE98" s="76" t="e">
        <f>-10*LOG(2/(4*PI()*2^2)+4/(0.163*(Calcul!$J103*Calcul!$K103)/VLOOKUP(Calcul!$H103,'ModelParams Lp'!$E$37:$F$39,2,0)))</f>
        <v>#N/A</v>
      </c>
      <c r="BF98" s="76" t="e">
        <f>-10*LOG(2/(4*PI()*2^2)+4/(0.163*(Calcul!$J103*Calcul!$K103)/VLOOKUP(Calcul!$H103,'ModelParams Lp'!$E$37:$F$39,2,0)))</f>
        <v>#N/A</v>
      </c>
      <c r="BG98" s="76" t="e">
        <f>-10*LOG(2/(4*PI()*2^2)+4/(0.163*(Calcul!$J103*Calcul!$K103)/VLOOKUP(Calcul!$H103,'ModelParams Lp'!$E$37:$F$39,2,0)))</f>
        <v>#N/A</v>
      </c>
      <c r="BH98" s="76" t="e">
        <f>-10*LOG(2/(4*PI()*2^2)+4/(0.163*(Calcul!$J103*Calcul!$K103)/VLOOKUP(Calcul!$H103,'ModelParams Lp'!$E$37:$F$39,2,0)))</f>
        <v>#N/A</v>
      </c>
      <c r="BI98" s="76" t="e">
        <f>-10*LOG(2/(4*PI()*2^2)+4/(0.163*(Calcul!$J103*Calcul!$K103)/VLOOKUP(Calcul!$H103,'ModelParams Lp'!$E$37:$F$39,2,0)))</f>
        <v>#N/A</v>
      </c>
      <c r="BJ98" s="76" t="e">
        <f>-10*LOG(2/(4*PI()*2^2)+4/(0.163*(Calcul!$J103*Calcul!$K103)/VLOOKUP(Calcul!$H103,'ModelParams Lp'!$E$37:$F$39,2,0)))</f>
        <v>#N/A</v>
      </c>
      <c r="BK98" s="76" t="e">
        <f>-10*LOG(2/(4*PI()*2^2)+4/(0.163*(Calcul!$J103*Calcul!$K103)/VLOOKUP(Calcul!$H103,'ModelParams Lp'!$E$37:$F$39,2,0)))</f>
        <v>#N/A</v>
      </c>
      <c r="BL98" s="76" t="e">
        <f>-10*LOG(2/(4*PI()*2^2)+4/(0.163*(Calcul!$J103*Calcul!$K103)/VLOOKUP(Calcul!$H103,'ModelParams Lp'!$E$37:$F$39,2,0)))</f>
        <v>#N/A</v>
      </c>
      <c r="BM98" s="76" t="e">
        <f>VLOOKUP(Calcul!$I103,'ModelParams Lp'!$D$28:$O$32,5,0)+BE98</f>
        <v>#N/A</v>
      </c>
      <c r="BN98" s="76" t="e">
        <f>VLOOKUP(Calcul!$I103,'ModelParams Lp'!$D$28:$O$32,6,0)+BF98</f>
        <v>#N/A</v>
      </c>
      <c r="BO98" s="76" t="e">
        <f>VLOOKUP(Calcul!$I103,'ModelParams Lp'!$D$28:$O$32,7,0)+BG98</f>
        <v>#N/A</v>
      </c>
      <c r="BP98" s="76" t="e">
        <f>VLOOKUP(Calcul!$I103,'ModelParams Lp'!$D$28:$O$32,8,0)+BH98</f>
        <v>#N/A</v>
      </c>
      <c r="BQ98" s="76" t="e">
        <f>VLOOKUP(Calcul!$I103,'ModelParams Lp'!$D$28:$O$32,9,0)+BI98</f>
        <v>#N/A</v>
      </c>
      <c r="BR98" s="76" t="e">
        <f>VLOOKUP(Calcul!$I103,'ModelParams Lp'!$D$28:$O$32,10,0)+BJ98</f>
        <v>#N/A</v>
      </c>
      <c r="BS98" s="76" t="e">
        <f>VLOOKUP(Calcul!$I103,'ModelParams Lp'!$D$28:$O$32,11,0)+BK98</f>
        <v>#N/A</v>
      </c>
      <c r="BT98" s="76" t="e">
        <f>VLOOKUP(Calcul!$I103,'ModelParams Lp'!$D$28:$O$32,12,0)+BL98</f>
        <v>#N/A</v>
      </c>
      <c r="BU98" s="75" t="e">
        <f t="shared" ca="1" si="29"/>
        <v>#DIV/0!</v>
      </c>
      <c r="BV98" s="75" t="e">
        <f t="shared" ca="1" si="30"/>
        <v>#DIV/0!</v>
      </c>
      <c r="BW98" s="75" t="e">
        <f t="shared" ca="1" si="31"/>
        <v>#DIV/0!</v>
      </c>
      <c r="BX98" s="75" t="e">
        <f t="shared" ca="1" si="32"/>
        <v>#DIV/0!</v>
      </c>
      <c r="BY98" s="75" t="e">
        <f t="shared" ca="1" si="33"/>
        <v>#DIV/0!</v>
      </c>
      <c r="BZ98" s="75" t="e">
        <f t="shared" ca="1" si="34"/>
        <v>#DIV/0!</v>
      </c>
      <c r="CA98" s="75" t="e">
        <f t="shared" ca="1" si="35"/>
        <v>#DIV/0!</v>
      </c>
      <c r="CB98" s="75" t="e">
        <f t="shared" ca="1" si="36"/>
        <v>#DIV/0!</v>
      </c>
      <c r="CC98" s="26" t="e">
        <f ca="1">10*LOG10(IF(BU98="",0,POWER(10,((BU98+'ModelParams Lw'!$O$4)/10))) +IF(BV98="",0,POWER(10,((BV98+'ModelParams Lw'!$P$4)/10))) +IF(BW98="",0,POWER(10,((BW98+'ModelParams Lw'!$Q$4)/10))) +IF(BX98="",0,POWER(10,((BX98+'ModelParams Lw'!$R$4)/10))) +IF(BY98="",0,POWER(10,((BY98+'ModelParams Lw'!$S$4)/10))) +IF(BZ98="",0,POWER(10,((BZ98+'ModelParams Lw'!$T$4)/10))) +IF(CA98="",0,POWER(10,((CA98+'ModelParams Lw'!$U$4)/10)))+IF(CB98="",0,POWER(10,((CB98+'ModelParams Lw'!$V$4)/10))))</f>
        <v>#DIV/0!</v>
      </c>
      <c r="CD98" s="26" t="e">
        <f t="shared" ca="1" si="37"/>
        <v>#DIV/0!</v>
      </c>
      <c r="CE98" s="26" t="e">
        <f ca="1">(BU98-'ModelParams Lw'!O$10)/'ModelParams Lw'!O$11</f>
        <v>#DIV/0!</v>
      </c>
      <c r="CF98" s="26" t="e">
        <f ca="1">(BV98-'ModelParams Lw'!P$10)/'ModelParams Lw'!P$11</f>
        <v>#DIV/0!</v>
      </c>
      <c r="CG98" s="26" t="e">
        <f ca="1">(BW98-'ModelParams Lw'!Q$10)/'ModelParams Lw'!Q$11</f>
        <v>#DIV/0!</v>
      </c>
      <c r="CH98" s="26" t="e">
        <f ca="1">(BX98-'ModelParams Lw'!R$10)/'ModelParams Lw'!R$11</f>
        <v>#DIV/0!</v>
      </c>
      <c r="CI98" s="26" t="e">
        <f ca="1">(BY98-'ModelParams Lw'!S$10)/'ModelParams Lw'!S$11</f>
        <v>#DIV/0!</v>
      </c>
      <c r="CJ98" s="26" t="e">
        <f ca="1">(BZ98-'ModelParams Lw'!T$10)/'ModelParams Lw'!T$11</f>
        <v>#DIV/0!</v>
      </c>
      <c r="CK98" s="26" t="e">
        <f ca="1">(CA98-'ModelParams Lw'!U$10)/'ModelParams Lw'!U$11</f>
        <v>#DIV/0!</v>
      </c>
      <c r="CL98" s="26" t="e">
        <f ca="1">(CB98-'ModelParams Lw'!V$10)/'ModelParams Lw'!V$11</f>
        <v>#DIV/0!</v>
      </c>
      <c r="CM98" s="75" t="e">
        <f t="shared" si="38"/>
        <v>#DIV/0!</v>
      </c>
      <c r="CN98" s="75" t="e">
        <f t="shared" si="39"/>
        <v>#DIV/0!</v>
      </c>
      <c r="CO98" s="75" t="e">
        <f t="shared" si="40"/>
        <v>#DIV/0!</v>
      </c>
      <c r="CP98" s="75" t="e">
        <f t="shared" si="41"/>
        <v>#DIV/0!</v>
      </c>
      <c r="CQ98" s="75" t="e">
        <f t="shared" si="42"/>
        <v>#DIV/0!</v>
      </c>
      <c r="CR98" s="75" t="e">
        <f t="shared" si="43"/>
        <v>#DIV/0!</v>
      </c>
      <c r="CS98" s="75" t="e">
        <f t="shared" si="44"/>
        <v>#DIV/0!</v>
      </c>
      <c r="CT98" s="75" t="e">
        <f t="shared" si="45"/>
        <v>#DIV/0!</v>
      </c>
      <c r="CU98" s="26" t="e">
        <f>10*LOG10(IF(CM98="",0,POWER(10,((CM98+'ModelParams Lw'!$O$4)/10))) +IF(CN98="",0,POWER(10,((CN98+'ModelParams Lw'!$P$4)/10))) +IF(CO98="",0,POWER(10,((CO98+'ModelParams Lw'!$Q$4)/10))) +IF(CP98="",0,POWER(10,((CP98+'ModelParams Lw'!$R$4)/10))) +IF(CQ98="",0,POWER(10,((CQ98+'ModelParams Lw'!$S$4)/10))) +IF(CR98="",0,POWER(10,((CR98+'ModelParams Lw'!$T$4)/10))) +IF(CS98="",0,POWER(10,((CS98+'ModelParams Lw'!$U$4)/10)))+IF(CT98="",0,POWER(10,((CT98+'ModelParams Lw'!$V$4)/10))))</f>
        <v>#DIV/0!</v>
      </c>
      <c r="CV98" s="26" t="e">
        <f t="shared" si="46"/>
        <v>#DIV/0!</v>
      </c>
      <c r="CW98" s="26" t="e">
        <f>(CM98-'ModelParams Lw'!O$10)/'ModelParams Lw'!O$11</f>
        <v>#DIV/0!</v>
      </c>
      <c r="CX98" s="26" t="e">
        <f>(CN98-'ModelParams Lw'!P$10)/'ModelParams Lw'!P$11</f>
        <v>#DIV/0!</v>
      </c>
      <c r="CY98" s="26" t="e">
        <f>(CO98-'ModelParams Lw'!Q$10)/'ModelParams Lw'!Q$11</f>
        <v>#DIV/0!</v>
      </c>
      <c r="CZ98" s="26" t="e">
        <f>(CP98-'ModelParams Lw'!R$10)/'ModelParams Lw'!R$11</f>
        <v>#DIV/0!</v>
      </c>
      <c r="DA98" s="26" t="e">
        <f>(CQ98-'ModelParams Lw'!S$10)/'ModelParams Lw'!S$11</f>
        <v>#DIV/0!</v>
      </c>
      <c r="DB98" s="26" t="e">
        <f>(CR98-'ModelParams Lw'!T$10)/'ModelParams Lw'!T$11</f>
        <v>#DIV/0!</v>
      </c>
      <c r="DC98" s="26" t="e">
        <f>(CS98-'ModelParams Lw'!U$10)/'ModelParams Lw'!U$11</f>
        <v>#DIV/0!</v>
      </c>
      <c r="DD98" s="26" t="e">
        <f>(CT98-'ModelParams Lw'!V$10)/'ModelParams Lw'!V$11</f>
        <v>#DIV/0!</v>
      </c>
    </row>
    <row r="99" spans="1:108" x14ac:dyDescent="0.25">
      <c r="A99" s="13">
        <f>'Sound Power'!B99</f>
        <v>0</v>
      </c>
      <c r="B99" s="13">
        <f>'Sound Power'!D99</f>
        <v>0</v>
      </c>
      <c r="C99" s="13">
        <f>'Sound Power'!E99</f>
        <v>0</v>
      </c>
      <c r="D99" s="13">
        <f>'Sound Power'!F99</f>
        <v>0</v>
      </c>
      <c r="E99" s="76" t="e">
        <f>IF(Calcul!$F101="SA",'Sound Power'!AZ99,'Sound Power'!O99)</f>
        <v>#DIV/0!</v>
      </c>
      <c r="F99" s="76" t="e">
        <f>IF(Calcul!$F101="SA",'Sound Power'!BA99,'Sound Power'!P99)</f>
        <v>#DIV/0!</v>
      </c>
      <c r="G99" s="76" t="e">
        <f>IF(Calcul!$F101="SA",'Sound Power'!BB99,'Sound Power'!Q99)</f>
        <v>#DIV/0!</v>
      </c>
      <c r="H99" s="76" t="e">
        <f>IF(Calcul!$F101="SA",'Sound Power'!BC99,'Sound Power'!R99)</f>
        <v>#DIV/0!</v>
      </c>
      <c r="I99" s="76" t="e">
        <f>IF(Calcul!$F101="SA",'Sound Power'!BD99,'Sound Power'!S99)</f>
        <v>#DIV/0!</v>
      </c>
      <c r="J99" s="76" t="e">
        <f>IF(Calcul!$F101="SA",'Sound Power'!BE99,'Sound Power'!T99)</f>
        <v>#DIV/0!</v>
      </c>
      <c r="K99" s="76" t="e">
        <f>IF(Calcul!$F101="SA",'Sound Power'!BF99,'Sound Power'!U99)</f>
        <v>#DIV/0!</v>
      </c>
      <c r="L99" s="76" t="e">
        <f>IF(Calcul!$F101="SA",'Sound Power'!BG99,'Sound Power'!V99)</f>
        <v>#DIV/0!</v>
      </c>
      <c r="M99" s="76" t="e">
        <f>'Sound Power'!CI99</f>
        <v>#DIV/0!</v>
      </c>
      <c r="N99" s="76" t="e">
        <f>'Sound Power'!CJ99</f>
        <v>#DIV/0!</v>
      </c>
      <c r="O99" s="76" t="e">
        <f>'Sound Power'!CK99</f>
        <v>#DIV/0!</v>
      </c>
      <c r="P99" s="76" t="e">
        <f>'Sound Power'!CL99</f>
        <v>#DIV/0!</v>
      </c>
      <c r="Q99" s="76" t="e">
        <f>'Sound Power'!CM99</f>
        <v>#DIV/0!</v>
      </c>
      <c r="R99" s="76" t="e">
        <f>'Sound Power'!CN99</f>
        <v>#DIV/0!</v>
      </c>
      <c r="S99" s="76" t="e">
        <f>'Sound Power'!CO99</f>
        <v>#DIV/0!</v>
      </c>
      <c r="T99" s="76" t="e">
        <f>'Sound Power'!CP99</f>
        <v>#DIV/0!</v>
      </c>
      <c r="U99" s="73">
        <f t="shared" si="26"/>
        <v>0</v>
      </c>
      <c r="V99" s="73">
        <f t="shared" si="27"/>
        <v>0</v>
      </c>
      <c r="W99" s="76" t="e">
        <f>('ModelParams Lp'!B$4*10^'ModelParams Lp'!B$5*($U99/$V99)^'ModelParams Lp'!B$6)*3</f>
        <v>#DIV/0!</v>
      </c>
      <c r="X99" s="76" t="e">
        <f>('ModelParams Lp'!C$4*10^'ModelParams Lp'!C$5*($U99/$V99)^'ModelParams Lp'!C$6)*3</f>
        <v>#DIV/0!</v>
      </c>
      <c r="Y99" s="76" t="e">
        <f>('ModelParams Lp'!D$4*10^'ModelParams Lp'!D$5*($U99/$V99)^'ModelParams Lp'!D$6)*3</f>
        <v>#DIV/0!</v>
      </c>
      <c r="Z99" s="76" t="e">
        <f>('ModelParams Lp'!E$4*10^'ModelParams Lp'!E$5*($U99/$V99)^'ModelParams Lp'!E$6)*3</f>
        <v>#DIV/0!</v>
      </c>
      <c r="AA99" s="76" t="e">
        <f>('ModelParams Lp'!F$4*10^'ModelParams Lp'!F$5*($U99/$V99)^'ModelParams Lp'!F$6)*3</f>
        <v>#DIV/0!</v>
      </c>
      <c r="AB99" s="76" t="e">
        <f>('ModelParams Lp'!G$4*10^'ModelParams Lp'!G$5*($U99/$V99)^'ModelParams Lp'!G$6)*3</f>
        <v>#DIV/0!</v>
      </c>
      <c r="AC99" s="76" t="e">
        <f>('ModelParams Lp'!H$4*10^'ModelParams Lp'!H$5*($U99/$V99)^'ModelParams Lp'!H$6)*3</f>
        <v>#DIV/0!</v>
      </c>
      <c r="AD99" s="76" t="e">
        <f>('ModelParams Lp'!I$4*10^'ModelParams Lp'!I$5*($U99/$V99)^'ModelParams Lp'!I$6)*3</f>
        <v>#DIV/0!</v>
      </c>
      <c r="AE99" s="62" t="e">
        <f t="shared" si="28"/>
        <v>#DIV/0!</v>
      </c>
      <c r="AF99" s="62" t="e">
        <f>IF(AE99&lt;'ModelParams Lp'!$B$16,-1,IF(AE99&lt;'ModelParams Lp'!$C$16,0,IF(AE99&lt;'ModelParams Lp'!$D$16,1,IF(AE99&lt;'ModelParams Lp'!$E$16,2,IF(AE99&lt;'ModelParams Lp'!$F$16,3,IF(AE99&lt;'ModelParams Lp'!$G$16,4,IF(AE99&lt;'ModelParams Lp'!$H$16,5,6)))))))</f>
        <v>#DIV/0!</v>
      </c>
      <c r="AG99" s="76" t="e">
        <f ca="1">IF($AF99&gt;1,0,OFFSET('ModelParams Lp'!$C$12,0,-'Sound Pressure'!$AF99))</f>
        <v>#DIV/0!</v>
      </c>
      <c r="AH99" s="76" t="e">
        <f ca="1">IF($AF99&gt;2,0,OFFSET('ModelParams Lp'!$D$12,0,-'Sound Pressure'!$AF99))</f>
        <v>#DIV/0!</v>
      </c>
      <c r="AI99" s="76" t="e">
        <f ca="1">IF($AF99&gt;3,0,OFFSET('ModelParams Lp'!$E$12,0,-'Sound Pressure'!$AF99))</f>
        <v>#DIV/0!</v>
      </c>
      <c r="AJ99" s="76" t="e">
        <f ca="1">IF($AF99&gt;4,0,OFFSET('ModelParams Lp'!$F$12,0,-'Sound Pressure'!$AF99))</f>
        <v>#DIV/0!</v>
      </c>
      <c r="AK99" s="76" t="e">
        <f ca="1">IF($AF99&gt;3,0,OFFSET('ModelParams Lp'!$G$12,0,-'Sound Pressure'!$AF99))</f>
        <v>#DIV/0!</v>
      </c>
      <c r="AL99" s="76" t="e">
        <f ca="1">IF($AF99&gt;5,0,OFFSET('ModelParams Lp'!$H$12,0,-'Sound Pressure'!$AF99))</f>
        <v>#DIV/0!</v>
      </c>
      <c r="AM99" s="76" t="e">
        <f ca="1">IF($AF99&gt;6,0,OFFSET('ModelParams Lp'!$I$12,0,-'Sound Pressure'!$AF99))</f>
        <v>#DIV/0!</v>
      </c>
      <c r="AN99" s="76" t="e">
        <f ca="1">IF($AF99&gt;7,0,IF($AF$4&lt;0,3,OFFSET('ModelParams Lp'!$J$12,0,-'Sound Pressure'!$AF99)))</f>
        <v>#DIV/0!</v>
      </c>
      <c r="AO99" s="76" t="e">
        <f t="shared" si="48"/>
        <v>#DIV/0!</v>
      </c>
      <c r="AP99" s="76" t="e">
        <f t="shared" si="47"/>
        <v>#DIV/0!</v>
      </c>
      <c r="AQ99" s="76" t="e">
        <f t="shared" si="47"/>
        <v>#DIV/0!</v>
      </c>
      <c r="AR99" s="76" t="e">
        <f t="shared" si="47"/>
        <v>#DIV/0!</v>
      </c>
      <c r="AS99" s="76" t="e">
        <f t="shared" si="47"/>
        <v>#DIV/0!</v>
      </c>
      <c r="AT99" s="76" t="e">
        <f t="shared" si="47"/>
        <v>#DIV/0!</v>
      </c>
      <c r="AU99" s="76" t="e">
        <f t="shared" si="47"/>
        <v>#DIV/0!</v>
      </c>
      <c r="AV99" s="76" t="e">
        <f t="shared" si="47"/>
        <v>#DIV/0!</v>
      </c>
      <c r="AW99" s="76">
        <f>'ModelParams Lp'!B$22</f>
        <v>4</v>
      </c>
      <c r="AX99" s="76">
        <f>'ModelParams Lp'!C$22</f>
        <v>2</v>
      </c>
      <c r="AY99" s="76">
        <f>'ModelParams Lp'!D$22</f>
        <v>1</v>
      </c>
      <c r="AZ99" s="76">
        <f>'ModelParams Lp'!E$22</f>
        <v>0</v>
      </c>
      <c r="BA99" s="76">
        <f>'ModelParams Lp'!F$22</f>
        <v>0</v>
      </c>
      <c r="BB99" s="76">
        <f>'ModelParams Lp'!G$22</f>
        <v>0</v>
      </c>
      <c r="BC99" s="76">
        <f>'ModelParams Lp'!H$22</f>
        <v>0</v>
      </c>
      <c r="BD99" s="76">
        <f>'ModelParams Lp'!I$22</f>
        <v>0</v>
      </c>
      <c r="BE99" s="76" t="e">
        <f>-10*LOG(2/(4*PI()*2^2)+4/(0.163*(Calcul!$J104*Calcul!$K104)/VLOOKUP(Calcul!$H104,'ModelParams Lp'!$E$37:$F$39,2,0)))</f>
        <v>#N/A</v>
      </c>
      <c r="BF99" s="76" t="e">
        <f>-10*LOG(2/(4*PI()*2^2)+4/(0.163*(Calcul!$J104*Calcul!$K104)/VLOOKUP(Calcul!$H104,'ModelParams Lp'!$E$37:$F$39,2,0)))</f>
        <v>#N/A</v>
      </c>
      <c r="BG99" s="76" t="e">
        <f>-10*LOG(2/(4*PI()*2^2)+4/(0.163*(Calcul!$J104*Calcul!$K104)/VLOOKUP(Calcul!$H104,'ModelParams Lp'!$E$37:$F$39,2,0)))</f>
        <v>#N/A</v>
      </c>
      <c r="BH99" s="76" t="e">
        <f>-10*LOG(2/(4*PI()*2^2)+4/(0.163*(Calcul!$J104*Calcul!$K104)/VLOOKUP(Calcul!$H104,'ModelParams Lp'!$E$37:$F$39,2,0)))</f>
        <v>#N/A</v>
      </c>
      <c r="BI99" s="76" t="e">
        <f>-10*LOG(2/(4*PI()*2^2)+4/(0.163*(Calcul!$J104*Calcul!$K104)/VLOOKUP(Calcul!$H104,'ModelParams Lp'!$E$37:$F$39,2,0)))</f>
        <v>#N/A</v>
      </c>
      <c r="BJ99" s="76" t="e">
        <f>-10*LOG(2/(4*PI()*2^2)+4/(0.163*(Calcul!$J104*Calcul!$K104)/VLOOKUP(Calcul!$H104,'ModelParams Lp'!$E$37:$F$39,2,0)))</f>
        <v>#N/A</v>
      </c>
      <c r="BK99" s="76" t="e">
        <f>-10*LOG(2/(4*PI()*2^2)+4/(0.163*(Calcul!$J104*Calcul!$K104)/VLOOKUP(Calcul!$H104,'ModelParams Lp'!$E$37:$F$39,2,0)))</f>
        <v>#N/A</v>
      </c>
      <c r="BL99" s="76" t="e">
        <f>-10*LOG(2/(4*PI()*2^2)+4/(0.163*(Calcul!$J104*Calcul!$K104)/VLOOKUP(Calcul!$H104,'ModelParams Lp'!$E$37:$F$39,2,0)))</f>
        <v>#N/A</v>
      </c>
      <c r="BM99" s="76" t="e">
        <f>VLOOKUP(Calcul!$I104,'ModelParams Lp'!$D$28:$O$32,5,0)+BE99</f>
        <v>#N/A</v>
      </c>
      <c r="BN99" s="76" t="e">
        <f>VLOOKUP(Calcul!$I104,'ModelParams Lp'!$D$28:$O$32,6,0)+BF99</f>
        <v>#N/A</v>
      </c>
      <c r="BO99" s="76" t="e">
        <f>VLOOKUP(Calcul!$I104,'ModelParams Lp'!$D$28:$O$32,7,0)+BG99</f>
        <v>#N/A</v>
      </c>
      <c r="BP99" s="76" t="e">
        <f>VLOOKUP(Calcul!$I104,'ModelParams Lp'!$D$28:$O$32,8,0)+BH99</f>
        <v>#N/A</v>
      </c>
      <c r="BQ99" s="76" t="e">
        <f>VLOOKUP(Calcul!$I104,'ModelParams Lp'!$D$28:$O$32,9,0)+BI99</f>
        <v>#N/A</v>
      </c>
      <c r="BR99" s="76" t="e">
        <f>VLOOKUP(Calcul!$I104,'ModelParams Lp'!$D$28:$O$32,10,0)+BJ99</f>
        <v>#N/A</v>
      </c>
      <c r="BS99" s="76" t="e">
        <f>VLOOKUP(Calcul!$I104,'ModelParams Lp'!$D$28:$O$32,11,0)+BK99</f>
        <v>#N/A</v>
      </c>
      <c r="BT99" s="76" t="e">
        <f>VLOOKUP(Calcul!$I104,'ModelParams Lp'!$D$28:$O$32,12,0)+BL99</f>
        <v>#N/A</v>
      </c>
      <c r="BU99" s="75" t="e">
        <f t="shared" ca="1" si="29"/>
        <v>#DIV/0!</v>
      </c>
      <c r="BV99" s="75" t="e">
        <f t="shared" ca="1" si="30"/>
        <v>#DIV/0!</v>
      </c>
      <c r="BW99" s="75" t="e">
        <f t="shared" ca="1" si="31"/>
        <v>#DIV/0!</v>
      </c>
      <c r="BX99" s="75" t="e">
        <f t="shared" ca="1" si="32"/>
        <v>#DIV/0!</v>
      </c>
      <c r="BY99" s="75" t="e">
        <f t="shared" ca="1" si="33"/>
        <v>#DIV/0!</v>
      </c>
      <c r="BZ99" s="75" t="e">
        <f t="shared" ca="1" si="34"/>
        <v>#DIV/0!</v>
      </c>
      <c r="CA99" s="75" t="e">
        <f t="shared" ca="1" si="35"/>
        <v>#DIV/0!</v>
      </c>
      <c r="CB99" s="75" t="e">
        <f t="shared" ca="1" si="36"/>
        <v>#DIV/0!</v>
      </c>
      <c r="CC99" s="26" t="e">
        <f ca="1">10*LOG10(IF(BU99="",0,POWER(10,((BU99+'ModelParams Lw'!$O$4)/10))) +IF(BV99="",0,POWER(10,((BV99+'ModelParams Lw'!$P$4)/10))) +IF(BW99="",0,POWER(10,((BW99+'ModelParams Lw'!$Q$4)/10))) +IF(BX99="",0,POWER(10,((BX99+'ModelParams Lw'!$R$4)/10))) +IF(BY99="",0,POWER(10,((BY99+'ModelParams Lw'!$S$4)/10))) +IF(BZ99="",0,POWER(10,((BZ99+'ModelParams Lw'!$T$4)/10))) +IF(CA99="",0,POWER(10,((CA99+'ModelParams Lw'!$U$4)/10)))+IF(CB99="",0,POWER(10,((CB99+'ModelParams Lw'!$V$4)/10))))</f>
        <v>#DIV/0!</v>
      </c>
      <c r="CD99" s="26" t="e">
        <f t="shared" ca="1" si="37"/>
        <v>#DIV/0!</v>
      </c>
      <c r="CE99" s="26" t="e">
        <f ca="1">(BU99-'ModelParams Lw'!O$10)/'ModelParams Lw'!O$11</f>
        <v>#DIV/0!</v>
      </c>
      <c r="CF99" s="26" t="e">
        <f ca="1">(BV99-'ModelParams Lw'!P$10)/'ModelParams Lw'!P$11</f>
        <v>#DIV/0!</v>
      </c>
      <c r="CG99" s="26" t="e">
        <f ca="1">(BW99-'ModelParams Lw'!Q$10)/'ModelParams Lw'!Q$11</f>
        <v>#DIV/0!</v>
      </c>
      <c r="CH99" s="26" t="e">
        <f ca="1">(BX99-'ModelParams Lw'!R$10)/'ModelParams Lw'!R$11</f>
        <v>#DIV/0!</v>
      </c>
      <c r="CI99" s="26" t="e">
        <f ca="1">(BY99-'ModelParams Lw'!S$10)/'ModelParams Lw'!S$11</f>
        <v>#DIV/0!</v>
      </c>
      <c r="CJ99" s="26" t="e">
        <f ca="1">(BZ99-'ModelParams Lw'!T$10)/'ModelParams Lw'!T$11</f>
        <v>#DIV/0!</v>
      </c>
      <c r="CK99" s="26" t="e">
        <f ca="1">(CA99-'ModelParams Lw'!U$10)/'ModelParams Lw'!U$11</f>
        <v>#DIV/0!</v>
      </c>
      <c r="CL99" s="26" t="e">
        <f ca="1">(CB99-'ModelParams Lw'!V$10)/'ModelParams Lw'!V$11</f>
        <v>#DIV/0!</v>
      </c>
      <c r="CM99" s="75" t="e">
        <f t="shared" si="38"/>
        <v>#DIV/0!</v>
      </c>
      <c r="CN99" s="75" t="e">
        <f t="shared" si="39"/>
        <v>#DIV/0!</v>
      </c>
      <c r="CO99" s="75" t="e">
        <f t="shared" si="40"/>
        <v>#DIV/0!</v>
      </c>
      <c r="CP99" s="75" t="e">
        <f t="shared" si="41"/>
        <v>#DIV/0!</v>
      </c>
      <c r="CQ99" s="75" t="e">
        <f t="shared" si="42"/>
        <v>#DIV/0!</v>
      </c>
      <c r="CR99" s="75" t="e">
        <f t="shared" si="43"/>
        <v>#DIV/0!</v>
      </c>
      <c r="CS99" s="75" t="e">
        <f t="shared" si="44"/>
        <v>#DIV/0!</v>
      </c>
      <c r="CT99" s="75" t="e">
        <f t="shared" si="45"/>
        <v>#DIV/0!</v>
      </c>
      <c r="CU99" s="26" t="e">
        <f>10*LOG10(IF(CM99="",0,POWER(10,((CM99+'ModelParams Lw'!$O$4)/10))) +IF(CN99="",0,POWER(10,((CN99+'ModelParams Lw'!$P$4)/10))) +IF(CO99="",0,POWER(10,((CO99+'ModelParams Lw'!$Q$4)/10))) +IF(CP99="",0,POWER(10,((CP99+'ModelParams Lw'!$R$4)/10))) +IF(CQ99="",0,POWER(10,((CQ99+'ModelParams Lw'!$S$4)/10))) +IF(CR99="",0,POWER(10,((CR99+'ModelParams Lw'!$T$4)/10))) +IF(CS99="",0,POWER(10,((CS99+'ModelParams Lw'!$U$4)/10)))+IF(CT99="",0,POWER(10,((CT99+'ModelParams Lw'!$V$4)/10))))</f>
        <v>#DIV/0!</v>
      </c>
      <c r="CV99" s="26" t="e">
        <f t="shared" si="46"/>
        <v>#DIV/0!</v>
      </c>
      <c r="CW99" s="26" t="e">
        <f>(CM99-'ModelParams Lw'!O$10)/'ModelParams Lw'!O$11</f>
        <v>#DIV/0!</v>
      </c>
      <c r="CX99" s="26" t="e">
        <f>(CN99-'ModelParams Lw'!P$10)/'ModelParams Lw'!P$11</f>
        <v>#DIV/0!</v>
      </c>
      <c r="CY99" s="26" t="e">
        <f>(CO99-'ModelParams Lw'!Q$10)/'ModelParams Lw'!Q$11</f>
        <v>#DIV/0!</v>
      </c>
      <c r="CZ99" s="26" t="e">
        <f>(CP99-'ModelParams Lw'!R$10)/'ModelParams Lw'!R$11</f>
        <v>#DIV/0!</v>
      </c>
      <c r="DA99" s="26" t="e">
        <f>(CQ99-'ModelParams Lw'!S$10)/'ModelParams Lw'!S$11</f>
        <v>#DIV/0!</v>
      </c>
      <c r="DB99" s="26" t="e">
        <f>(CR99-'ModelParams Lw'!T$10)/'ModelParams Lw'!T$11</f>
        <v>#DIV/0!</v>
      </c>
      <c r="DC99" s="26" t="e">
        <f>(CS99-'ModelParams Lw'!U$10)/'ModelParams Lw'!U$11</f>
        <v>#DIV/0!</v>
      </c>
      <c r="DD99" s="26" t="e">
        <f>(CT99-'ModelParams Lw'!V$10)/'ModelParams Lw'!V$11</f>
        <v>#DIV/0!</v>
      </c>
    </row>
    <row r="100" spans="1:108" x14ac:dyDescent="0.25">
      <c r="A100" s="13">
        <f>'Sound Power'!B100</f>
        <v>0</v>
      </c>
      <c r="B100" s="13">
        <f>'Sound Power'!D100</f>
        <v>0</v>
      </c>
      <c r="C100" s="13">
        <f>'Sound Power'!E100</f>
        <v>0</v>
      </c>
      <c r="D100" s="13">
        <f>'Sound Power'!F100</f>
        <v>0</v>
      </c>
      <c r="E100" s="76" t="e">
        <f>IF(Calcul!$F102="SA",'Sound Power'!AZ100,'Sound Power'!O100)</f>
        <v>#DIV/0!</v>
      </c>
      <c r="F100" s="76" t="e">
        <f>IF(Calcul!$F102="SA",'Sound Power'!BA100,'Sound Power'!P100)</f>
        <v>#DIV/0!</v>
      </c>
      <c r="G100" s="76" t="e">
        <f>IF(Calcul!$F102="SA",'Sound Power'!BB100,'Sound Power'!Q100)</f>
        <v>#DIV/0!</v>
      </c>
      <c r="H100" s="76" t="e">
        <f>IF(Calcul!$F102="SA",'Sound Power'!BC100,'Sound Power'!R100)</f>
        <v>#DIV/0!</v>
      </c>
      <c r="I100" s="76" t="e">
        <f>IF(Calcul!$F102="SA",'Sound Power'!BD100,'Sound Power'!S100)</f>
        <v>#DIV/0!</v>
      </c>
      <c r="J100" s="76" t="e">
        <f>IF(Calcul!$F102="SA",'Sound Power'!BE100,'Sound Power'!T100)</f>
        <v>#DIV/0!</v>
      </c>
      <c r="K100" s="76" t="e">
        <f>IF(Calcul!$F102="SA",'Sound Power'!BF100,'Sound Power'!U100)</f>
        <v>#DIV/0!</v>
      </c>
      <c r="L100" s="76" t="e">
        <f>IF(Calcul!$F102="SA",'Sound Power'!BG100,'Sound Power'!V100)</f>
        <v>#DIV/0!</v>
      </c>
      <c r="M100" s="76" t="e">
        <f>'Sound Power'!CI100</f>
        <v>#DIV/0!</v>
      </c>
      <c r="N100" s="76" t="e">
        <f>'Sound Power'!CJ100</f>
        <v>#DIV/0!</v>
      </c>
      <c r="O100" s="76" t="e">
        <f>'Sound Power'!CK100</f>
        <v>#DIV/0!</v>
      </c>
      <c r="P100" s="76" t="e">
        <f>'Sound Power'!CL100</f>
        <v>#DIV/0!</v>
      </c>
      <c r="Q100" s="76" t="e">
        <f>'Sound Power'!CM100</f>
        <v>#DIV/0!</v>
      </c>
      <c r="R100" s="76" t="e">
        <f>'Sound Power'!CN100</f>
        <v>#DIV/0!</v>
      </c>
      <c r="S100" s="76" t="e">
        <f>'Sound Power'!CO100</f>
        <v>#DIV/0!</v>
      </c>
      <c r="T100" s="76" t="e">
        <f>'Sound Power'!CP100</f>
        <v>#DIV/0!</v>
      </c>
      <c r="U100" s="73">
        <f t="shared" si="26"/>
        <v>0</v>
      </c>
      <c r="V100" s="73">
        <f t="shared" si="27"/>
        <v>0</v>
      </c>
      <c r="W100" s="76" t="e">
        <f>('ModelParams Lp'!B$4*10^'ModelParams Lp'!B$5*($U100/$V100)^'ModelParams Lp'!B$6)*3</f>
        <v>#DIV/0!</v>
      </c>
      <c r="X100" s="76" t="e">
        <f>('ModelParams Lp'!C$4*10^'ModelParams Lp'!C$5*($U100/$V100)^'ModelParams Lp'!C$6)*3</f>
        <v>#DIV/0!</v>
      </c>
      <c r="Y100" s="76" t="e">
        <f>('ModelParams Lp'!D$4*10^'ModelParams Lp'!D$5*($U100/$V100)^'ModelParams Lp'!D$6)*3</f>
        <v>#DIV/0!</v>
      </c>
      <c r="Z100" s="76" t="e">
        <f>('ModelParams Lp'!E$4*10^'ModelParams Lp'!E$5*($U100/$V100)^'ModelParams Lp'!E$6)*3</f>
        <v>#DIV/0!</v>
      </c>
      <c r="AA100" s="76" t="e">
        <f>('ModelParams Lp'!F$4*10^'ModelParams Lp'!F$5*($U100/$V100)^'ModelParams Lp'!F$6)*3</f>
        <v>#DIV/0!</v>
      </c>
      <c r="AB100" s="76" t="e">
        <f>('ModelParams Lp'!G$4*10^'ModelParams Lp'!G$5*($U100/$V100)^'ModelParams Lp'!G$6)*3</f>
        <v>#DIV/0!</v>
      </c>
      <c r="AC100" s="76" t="e">
        <f>('ModelParams Lp'!H$4*10^'ModelParams Lp'!H$5*($U100/$V100)^'ModelParams Lp'!H$6)*3</f>
        <v>#DIV/0!</v>
      </c>
      <c r="AD100" s="76" t="e">
        <f>('ModelParams Lp'!I$4*10^'ModelParams Lp'!I$5*($U100/$V100)^'ModelParams Lp'!I$6)*3</f>
        <v>#DIV/0!</v>
      </c>
      <c r="AE100" s="62" t="e">
        <f t="shared" si="28"/>
        <v>#DIV/0!</v>
      </c>
      <c r="AF100" s="62" t="e">
        <f>IF(AE100&lt;'ModelParams Lp'!$B$16,-1,IF(AE100&lt;'ModelParams Lp'!$C$16,0,IF(AE100&lt;'ModelParams Lp'!$D$16,1,IF(AE100&lt;'ModelParams Lp'!$E$16,2,IF(AE100&lt;'ModelParams Lp'!$F$16,3,IF(AE100&lt;'ModelParams Lp'!$G$16,4,IF(AE100&lt;'ModelParams Lp'!$H$16,5,6)))))))</f>
        <v>#DIV/0!</v>
      </c>
      <c r="AG100" s="76" t="e">
        <f ca="1">IF($AF100&gt;1,0,OFFSET('ModelParams Lp'!$C$12,0,-'Sound Pressure'!$AF100))</f>
        <v>#DIV/0!</v>
      </c>
      <c r="AH100" s="76" t="e">
        <f ca="1">IF($AF100&gt;2,0,OFFSET('ModelParams Lp'!$D$12,0,-'Sound Pressure'!$AF100))</f>
        <v>#DIV/0!</v>
      </c>
      <c r="AI100" s="76" t="e">
        <f ca="1">IF($AF100&gt;3,0,OFFSET('ModelParams Lp'!$E$12,0,-'Sound Pressure'!$AF100))</f>
        <v>#DIV/0!</v>
      </c>
      <c r="AJ100" s="76" t="e">
        <f ca="1">IF($AF100&gt;4,0,OFFSET('ModelParams Lp'!$F$12,0,-'Sound Pressure'!$AF100))</f>
        <v>#DIV/0!</v>
      </c>
      <c r="AK100" s="76" t="e">
        <f ca="1">IF($AF100&gt;3,0,OFFSET('ModelParams Lp'!$G$12,0,-'Sound Pressure'!$AF100))</f>
        <v>#DIV/0!</v>
      </c>
      <c r="AL100" s="76" t="e">
        <f ca="1">IF($AF100&gt;5,0,OFFSET('ModelParams Lp'!$H$12,0,-'Sound Pressure'!$AF100))</f>
        <v>#DIV/0!</v>
      </c>
      <c r="AM100" s="76" t="e">
        <f ca="1">IF($AF100&gt;6,0,OFFSET('ModelParams Lp'!$I$12,0,-'Sound Pressure'!$AF100))</f>
        <v>#DIV/0!</v>
      </c>
      <c r="AN100" s="76" t="e">
        <f ca="1">IF($AF100&gt;7,0,IF($AF$4&lt;0,3,OFFSET('ModelParams Lp'!$J$12,0,-'Sound Pressure'!$AF100)))</f>
        <v>#DIV/0!</v>
      </c>
      <c r="AO100" s="76" t="e">
        <f t="shared" si="48"/>
        <v>#DIV/0!</v>
      </c>
      <c r="AP100" s="76" t="e">
        <f t="shared" si="47"/>
        <v>#DIV/0!</v>
      </c>
      <c r="AQ100" s="76" t="e">
        <f t="shared" si="47"/>
        <v>#DIV/0!</v>
      </c>
      <c r="AR100" s="76" t="e">
        <f t="shared" si="47"/>
        <v>#DIV/0!</v>
      </c>
      <c r="AS100" s="76" t="e">
        <f t="shared" si="47"/>
        <v>#DIV/0!</v>
      </c>
      <c r="AT100" s="76" t="e">
        <f t="shared" si="47"/>
        <v>#DIV/0!</v>
      </c>
      <c r="AU100" s="76" t="e">
        <f t="shared" si="47"/>
        <v>#DIV/0!</v>
      </c>
      <c r="AV100" s="76" t="e">
        <f t="shared" si="47"/>
        <v>#DIV/0!</v>
      </c>
      <c r="AW100" s="76">
        <f>'ModelParams Lp'!B$22</f>
        <v>4</v>
      </c>
      <c r="AX100" s="76">
        <f>'ModelParams Lp'!C$22</f>
        <v>2</v>
      </c>
      <c r="AY100" s="76">
        <f>'ModelParams Lp'!D$22</f>
        <v>1</v>
      </c>
      <c r="AZ100" s="76">
        <f>'ModelParams Lp'!E$22</f>
        <v>0</v>
      </c>
      <c r="BA100" s="76">
        <f>'ModelParams Lp'!F$22</f>
        <v>0</v>
      </c>
      <c r="BB100" s="76">
        <f>'ModelParams Lp'!G$22</f>
        <v>0</v>
      </c>
      <c r="BC100" s="76">
        <f>'ModelParams Lp'!H$22</f>
        <v>0</v>
      </c>
      <c r="BD100" s="76">
        <f>'ModelParams Lp'!I$22</f>
        <v>0</v>
      </c>
      <c r="BE100" s="76" t="e">
        <f>-10*LOG(2/(4*PI()*2^2)+4/(0.163*(Calcul!$J105*Calcul!$K105)/VLOOKUP(Calcul!$H105,'ModelParams Lp'!$E$37:$F$39,2,0)))</f>
        <v>#N/A</v>
      </c>
      <c r="BF100" s="76" t="e">
        <f>-10*LOG(2/(4*PI()*2^2)+4/(0.163*(Calcul!$J105*Calcul!$K105)/VLOOKUP(Calcul!$H105,'ModelParams Lp'!$E$37:$F$39,2,0)))</f>
        <v>#N/A</v>
      </c>
      <c r="BG100" s="76" t="e">
        <f>-10*LOG(2/(4*PI()*2^2)+4/(0.163*(Calcul!$J105*Calcul!$K105)/VLOOKUP(Calcul!$H105,'ModelParams Lp'!$E$37:$F$39,2,0)))</f>
        <v>#N/A</v>
      </c>
      <c r="BH100" s="76" t="e">
        <f>-10*LOG(2/(4*PI()*2^2)+4/(0.163*(Calcul!$J105*Calcul!$K105)/VLOOKUP(Calcul!$H105,'ModelParams Lp'!$E$37:$F$39,2,0)))</f>
        <v>#N/A</v>
      </c>
      <c r="BI100" s="76" t="e">
        <f>-10*LOG(2/(4*PI()*2^2)+4/(0.163*(Calcul!$J105*Calcul!$K105)/VLOOKUP(Calcul!$H105,'ModelParams Lp'!$E$37:$F$39,2,0)))</f>
        <v>#N/A</v>
      </c>
      <c r="BJ100" s="76" t="e">
        <f>-10*LOG(2/(4*PI()*2^2)+4/(0.163*(Calcul!$J105*Calcul!$K105)/VLOOKUP(Calcul!$H105,'ModelParams Lp'!$E$37:$F$39,2,0)))</f>
        <v>#N/A</v>
      </c>
      <c r="BK100" s="76" t="e">
        <f>-10*LOG(2/(4*PI()*2^2)+4/(0.163*(Calcul!$J105*Calcul!$K105)/VLOOKUP(Calcul!$H105,'ModelParams Lp'!$E$37:$F$39,2,0)))</f>
        <v>#N/A</v>
      </c>
      <c r="BL100" s="76" t="e">
        <f>-10*LOG(2/(4*PI()*2^2)+4/(0.163*(Calcul!$J105*Calcul!$K105)/VLOOKUP(Calcul!$H105,'ModelParams Lp'!$E$37:$F$39,2,0)))</f>
        <v>#N/A</v>
      </c>
      <c r="BM100" s="76" t="e">
        <f>VLOOKUP(Calcul!$I105,'ModelParams Lp'!$D$28:$O$32,5,0)+BE100</f>
        <v>#N/A</v>
      </c>
      <c r="BN100" s="76" t="e">
        <f>VLOOKUP(Calcul!$I105,'ModelParams Lp'!$D$28:$O$32,6,0)+BF100</f>
        <v>#N/A</v>
      </c>
      <c r="BO100" s="76" t="e">
        <f>VLOOKUP(Calcul!$I105,'ModelParams Lp'!$D$28:$O$32,7,0)+BG100</f>
        <v>#N/A</v>
      </c>
      <c r="BP100" s="76" t="e">
        <f>VLOOKUP(Calcul!$I105,'ModelParams Lp'!$D$28:$O$32,8,0)+BH100</f>
        <v>#N/A</v>
      </c>
      <c r="BQ100" s="76" t="e">
        <f>VLOOKUP(Calcul!$I105,'ModelParams Lp'!$D$28:$O$32,9,0)+BI100</f>
        <v>#N/A</v>
      </c>
      <c r="BR100" s="76" t="e">
        <f>VLOOKUP(Calcul!$I105,'ModelParams Lp'!$D$28:$O$32,10,0)+BJ100</f>
        <v>#N/A</v>
      </c>
      <c r="BS100" s="76" t="e">
        <f>VLOOKUP(Calcul!$I105,'ModelParams Lp'!$D$28:$O$32,11,0)+BK100</f>
        <v>#N/A</v>
      </c>
      <c r="BT100" s="76" t="e">
        <f>VLOOKUP(Calcul!$I105,'ModelParams Lp'!$D$28:$O$32,12,0)+BL100</f>
        <v>#N/A</v>
      </c>
      <c r="BU100" s="75" t="e">
        <f t="shared" ca="1" si="29"/>
        <v>#DIV/0!</v>
      </c>
      <c r="BV100" s="75" t="e">
        <f t="shared" ca="1" si="30"/>
        <v>#DIV/0!</v>
      </c>
      <c r="BW100" s="75" t="e">
        <f t="shared" ca="1" si="31"/>
        <v>#DIV/0!</v>
      </c>
      <c r="BX100" s="75" t="e">
        <f t="shared" ca="1" si="32"/>
        <v>#DIV/0!</v>
      </c>
      <c r="BY100" s="75" t="e">
        <f t="shared" ca="1" si="33"/>
        <v>#DIV/0!</v>
      </c>
      <c r="BZ100" s="75" t="e">
        <f t="shared" ca="1" si="34"/>
        <v>#DIV/0!</v>
      </c>
      <c r="CA100" s="75" t="e">
        <f t="shared" ca="1" si="35"/>
        <v>#DIV/0!</v>
      </c>
      <c r="CB100" s="75" t="e">
        <f t="shared" ca="1" si="36"/>
        <v>#DIV/0!</v>
      </c>
      <c r="CC100" s="26" t="e">
        <f ca="1">10*LOG10(IF(BU100="",0,POWER(10,((BU100+'ModelParams Lw'!$O$4)/10))) +IF(BV100="",0,POWER(10,((BV100+'ModelParams Lw'!$P$4)/10))) +IF(BW100="",0,POWER(10,((BW100+'ModelParams Lw'!$Q$4)/10))) +IF(BX100="",0,POWER(10,((BX100+'ModelParams Lw'!$R$4)/10))) +IF(BY100="",0,POWER(10,((BY100+'ModelParams Lw'!$S$4)/10))) +IF(BZ100="",0,POWER(10,((BZ100+'ModelParams Lw'!$T$4)/10))) +IF(CA100="",0,POWER(10,((CA100+'ModelParams Lw'!$U$4)/10)))+IF(CB100="",0,POWER(10,((CB100+'ModelParams Lw'!$V$4)/10))))</f>
        <v>#DIV/0!</v>
      </c>
      <c r="CD100" s="26" t="e">
        <f t="shared" ca="1" si="37"/>
        <v>#DIV/0!</v>
      </c>
      <c r="CE100" s="26" t="e">
        <f ca="1">(BU100-'ModelParams Lw'!O$10)/'ModelParams Lw'!O$11</f>
        <v>#DIV/0!</v>
      </c>
      <c r="CF100" s="26" t="e">
        <f ca="1">(BV100-'ModelParams Lw'!P$10)/'ModelParams Lw'!P$11</f>
        <v>#DIV/0!</v>
      </c>
      <c r="CG100" s="26" t="e">
        <f ca="1">(BW100-'ModelParams Lw'!Q$10)/'ModelParams Lw'!Q$11</f>
        <v>#DIV/0!</v>
      </c>
      <c r="CH100" s="26" t="e">
        <f ca="1">(BX100-'ModelParams Lw'!R$10)/'ModelParams Lw'!R$11</f>
        <v>#DIV/0!</v>
      </c>
      <c r="CI100" s="26" t="e">
        <f ca="1">(BY100-'ModelParams Lw'!S$10)/'ModelParams Lw'!S$11</f>
        <v>#DIV/0!</v>
      </c>
      <c r="CJ100" s="26" t="e">
        <f ca="1">(BZ100-'ModelParams Lw'!T$10)/'ModelParams Lw'!T$11</f>
        <v>#DIV/0!</v>
      </c>
      <c r="CK100" s="26" t="e">
        <f ca="1">(CA100-'ModelParams Lw'!U$10)/'ModelParams Lw'!U$11</f>
        <v>#DIV/0!</v>
      </c>
      <c r="CL100" s="26" t="e">
        <f ca="1">(CB100-'ModelParams Lw'!V$10)/'ModelParams Lw'!V$11</f>
        <v>#DIV/0!</v>
      </c>
      <c r="CM100" s="75" t="e">
        <f t="shared" si="38"/>
        <v>#DIV/0!</v>
      </c>
      <c r="CN100" s="75" t="e">
        <f t="shared" si="39"/>
        <v>#DIV/0!</v>
      </c>
      <c r="CO100" s="75" t="e">
        <f t="shared" si="40"/>
        <v>#DIV/0!</v>
      </c>
      <c r="CP100" s="75" t="e">
        <f t="shared" si="41"/>
        <v>#DIV/0!</v>
      </c>
      <c r="CQ100" s="75" t="e">
        <f t="shared" si="42"/>
        <v>#DIV/0!</v>
      </c>
      <c r="CR100" s="75" t="e">
        <f t="shared" si="43"/>
        <v>#DIV/0!</v>
      </c>
      <c r="CS100" s="75" t="e">
        <f t="shared" si="44"/>
        <v>#DIV/0!</v>
      </c>
      <c r="CT100" s="75" t="e">
        <f t="shared" si="45"/>
        <v>#DIV/0!</v>
      </c>
      <c r="CU100" s="26" t="e">
        <f>10*LOG10(IF(CM100="",0,POWER(10,((CM100+'ModelParams Lw'!$O$4)/10))) +IF(CN100="",0,POWER(10,((CN100+'ModelParams Lw'!$P$4)/10))) +IF(CO100="",0,POWER(10,((CO100+'ModelParams Lw'!$Q$4)/10))) +IF(CP100="",0,POWER(10,((CP100+'ModelParams Lw'!$R$4)/10))) +IF(CQ100="",0,POWER(10,((CQ100+'ModelParams Lw'!$S$4)/10))) +IF(CR100="",0,POWER(10,((CR100+'ModelParams Lw'!$T$4)/10))) +IF(CS100="",0,POWER(10,((CS100+'ModelParams Lw'!$U$4)/10)))+IF(CT100="",0,POWER(10,((CT100+'ModelParams Lw'!$V$4)/10))))</f>
        <v>#DIV/0!</v>
      </c>
      <c r="CV100" s="26" t="e">
        <f t="shared" si="46"/>
        <v>#DIV/0!</v>
      </c>
      <c r="CW100" s="26" t="e">
        <f>(CM100-'ModelParams Lw'!O$10)/'ModelParams Lw'!O$11</f>
        <v>#DIV/0!</v>
      </c>
      <c r="CX100" s="26" t="e">
        <f>(CN100-'ModelParams Lw'!P$10)/'ModelParams Lw'!P$11</f>
        <v>#DIV/0!</v>
      </c>
      <c r="CY100" s="26" t="e">
        <f>(CO100-'ModelParams Lw'!Q$10)/'ModelParams Lw'!Q$11</f>
        <v>#DIV/0!</v>
      </c>
      <c r="CZ100" s="26" t="e">
        <f>(CP100-'ModelParams Lw'!R$10)/'ModelParams Lw'!R$11</f>
        <v>#DIV/0!</v>
      </c>
      <c r="DA100" s="26" t="e">
        <f>(CQ100-'ModelParams Lw'!S$10)/'ModelParams Lw'!S$11</f>
        <v>#DIV/0!</v>
      </c>
      <c r="DB100" s="26" t="e">
        <f>(CR100-'ModelParams Lw'!T$10)/'ModelParams Lw'!T$11</f>
        <v>#DIV/0!</v>
      </c>
      <c r="DC100" s="26" t="e">
        <f>(CS100-'ModelParams Lw'!U$10)/'ModelParams Lw'!U$11</f>
        <v>#DIV/0!</v>
      </c>
      <c r="DD100" s="26" t="e">
        <f>(CT100-'ModelParams Lw'!V$10)/'ModelParams Lw'!V$11</f>
        <v>#DIV/0!</v>
      </c>
    </row>
    <row r="101" spans="1:108" x14ac:dyDescent="0.25">
      <c r="A101" s="13">
        <f>'Sound Power'!B101</f>
        <v>0</v>
      </c>
      <c r="B101" s="13">
        <f>'Sound Power'!D101</f>
        <v>0</v>
      </c>
      <c r="C101" s="13">
        <f>'Sound Power'!E101</f>
        <v>0</v>
      </c>
      <c r="D101" s="13">
        <f>'Sound Power'!F101</f>
        <v>0</v>
      </c>
      <c r="E101" s="76" t="e">
        <f>IF(Calcul!$F103="SA",'Sound Power'!AZ101,'Sound Power'!O101)</f>
        <v>#DIV/0!</v>
      </c>
      <c r="F101" s="76" t="e">
        <f>IF(Calcul!$F103="SA",'Sound Power'!BA101,'Sound Power'!P101)</f>
        <v>#DIV/0!</v>
      </c>
      <c r="G101" s="76" t="e">
        <f>IF(Calcul!$F103="SA",'Sound Power'!BB101,'Sound Power'!Q101)</f>
        <v>#DIV/0!</v>
      </c>
      <c r="H101" s="76" t="e">
        <f>IF(Calcul!$F103="SA",'Sound Power'!BC101,'Sound Power'!R101)</f>
        <v>#DIV/0!</v>
      </c>
      <c r="I101" s="76" t="e">
        <f>IF(Calcul!$F103="SA",'Sound Power'!BD101,'Sound Power'!S101)</f>
        <v>#DIV/0!</v>
      </c>
      <c r="J101" s="76" t="e">
        <f>IF(Calcul!$F103="SA",'Sound Power'!BE101,'Sound Power'!T101)</f>
        <v>#DIV/0!</v>
      </c>
      <c r="K101" s="76" t="e">
        <f>IF(Calcul!$F103="SA",'Sound Power'!BF101,'Sound Power'!U101)</f>
        <v>#DIV/0!</v>
      </c>
      <c r="L101" s="76" t="e">
        <f>IF(Calcul!$F103="SA",'Sound Power'!BG101,'Sound Power'!V101)</f>
        <v>#DIV/0!</v>
      </c>
      <c r="M101" s="76" t="e">
        <f>'Sound Power'!CI101</f>
        <v>#DIV/0!</v>
      </c>
      <c r="N101" s="76" t="e">
        <f>'Sound Power'!CJ101</f>
        <v>#DIV/0!</v>
      </c>
      <c r="O101" s="76" t="e">
        <f>'Sound Power'!CK101</f>
        <v>#DIV/0!</v>
      </c>
      <c r="P101" s="76" t="e">
        <f>'Sound Power'!CL101</f>
        <v>#DIV/0!</v>
      </c>
      <c r="Q101" s="76" t="e">
        <f>'Sound Power'!CM101</f>
        <v>#DIV/0!</v>
      </c>
      <c r="R101" s="76" t="e">
        <f>'Sound Power'!CN101</f>
        <v>#DIV/0!</v>
      </c>
      <c r="S101" s="76" t="e">
        <f>'Sound Power'!CO101</f>
        <v>#DIV/0!</v>
      </c>
      <c r="T101" s="76" t="e">
        <f>'Sound Power'!CP101</f>
        <v>#DIV/0!</v>
      </c>
      <c r="U101" s="73">
        <f t="shared" si="26"/>
        <v>0</v>
      </c>
      <c r="V101" s="73">
        <f t="shared" si="27"/>
        <v>0</v>
      </c>
      <c r="W101" s="76" t="e">
        <f>('ModelParams Lp'!B$4*10^'ModelParams Lp'!B$5*($U101/$V101)^'ModelParams Lp'!B$6)*3</f>
        <v>#DIV/0!</v>
      </c>
      <c r="X101" s="76" t="e">
        <f>('ModelParams Lp'!C$4*10^'ModelParams Lp'!C$5*($U101/$V101)^'ModelParams Lp'!C$6)*3</f>
        <v>#DIV/0!</v>
      </c>
      <c r="Y101" s="76" t="e">
        <f>('ModelParams Lp'!D$4*10^'ModelParams Lp'!D$5*($U101/$V101)^'ModelParams Lp'!D$6)*3</f>
        <v>#DIV/0!</v>
      </c>
      <c r="Z101" s="76" t="e">
        <f>('ModelParams Lp'!E$4*10^'ModelParams Lp'!E$5*($U101/$V101)^'ModelParams Lp'!E$6)*3</f>
        <v>#DIV/0!</v>
      </c>
      <c r="AA101" s="76" t="e">
        <f>('ModelParams Lp'!F$4*10^'ModelParams Lp'!F$5*($U101/$V101)^'ModelParams Lp'!F$6)*3</f>
        <v>#DIV/0!</v>
      </c>
      <c r="AB101" s="76" t="e">
        <f>('ModelParams Lp'!G$4*10^'ModelParams Lp'!G$5*($U101/$V101)^'ModelParams Lp'!G$6)*3</f>
        <v>#DIV/0!</v>
      </c>
      <c r="AC101" s="76" t="e">
        <f>('ModelParams Lp'!H$4*10^'ModelParams Lp'!H$5*($U101/$V101)^'ModelParams Lp'!H$6)*3</f>
        <v>#DIV/0!</v>
      </c>
      <c r="AD101" s="76" t="e">
        <f>('ModelParams Lp'!I$4*10^'ModelParams Lp'!I$5*($U101/$V101)^'ModelParams Lp'!I$6)*3</f>
        <v>#DIV/0!</v>
      </c>
      <c r="AE101" s="62" t="e">
        <f t="shared" si="28"/>
        <v>#DIV/0!</v>
      </c>
      <c r="AF101" s="62" t="e">
        <f>IF(AE101&lt;'ModelParams Lp'!$B$16,-1,IF(AE101&lt;'ModelParams Lp'!$C$16,0,IF(AE101&lt;'ModelParams Lp'!$D$16,1,IF(AE101&lt;'ModelParams Lp'!$E$16,2,IF(AE101&lt;'ModelParams Lp'!$F$16,3,IF(AE101&lt;'ModelParams Lp'!$G$16,4,IF(AE101&lt;'ModelParams Lp'!$H$16,5,6)))))))</f>
        <v>#DIV/0!</v>
      </c>
      <c r="AG101" s="76" t="e">
        <f ca="1">IF($AF101&gt;1,0,OFFSET('ModelParams Lp'!$C$12,0,-'Sound Pressure'!$AF101))</f>
        <v>#DIV/0!</v>
      </c>
      <c r="AH101" s="76" t="e">
        <f ca="1">IF($AF101&gt;2,0,OFFSET('ModelParams Lp'!$D$12,0,-'Sound Pressure'!$AF101))</f>
        <v>#DIV/0!</v>
      </c>
      <c r="AI101" s="76" t="e">
        <f ca="1">IF($AF101&gt;3,0,OFFSET('ModelParams Lp'!$E$12,0,-'Sound Pressure'!$AF101))</f>
        <v>#DIV/0!</v>
      </c>
      <c r="AJ101" s="76" t="e">
        <f ca="1">IF($AF101&gt;4,0,OFFSET('ModelParams Lp'!$F$12,0,-'Sound Pressure'!$AF101))</f>
        <v>#DIV/0!</v>
      </c>
      <c r="AK101" s="76" t="e">
        <f ca="1">IF($AF101&gt;3,0,OFFSET('ModelParams Lp'!$G$12,0,-'Sound Pressure'!$AF101))</f>
        <v>#DIV/0!</v>
      </c>
      <c r="AL101" s="76" t="e">
        <f ca="1">IF($AF101&gt;5,0,OFFSET('ModelParams Lp'!$H$12,0,-'Sound Pressure'!$AF101))</f>
        <v>#DIV/0!</v>
      </c>
      <c r="AM101" s="76" t="e">
        <f ca="1">IF($AF101&gt;6,0,OFFSET('ModelParams Lp'!$I$12,0,-'Sound Pressure'!$AF101))</f>
        <v>#DIV/0!</v>
      </c>
      <c r="AN101" s="76" t="e">
        <f ca="1">IF($AF101&gt;7,0,IF($AF$4&lt;0,3,OFFSET('ModelParams Lp'!$J$12,0,-'Sound Pressure'!$AF101)))</f>
        <v>#DIV/0!</v>
      </c>
      <c r="AO101" s="76" t="e">
        <f t="shared" si="48"/>
        <v>#DIV/0!</v>
      </c>
      <c r="AP101" s="76" t="e">
        <f t="shared" si="47"/>
        <v>#DIV/0!</v>
      </c>
      <c r="AQ101" s="76" t="e">
        <f t="shared" si="47"/>
        <v>#DIV/0!</v>
      </c>
      <c r="AR101" s="76" t="e">
        <f t="shared" si="47"/>
        <v>#DIV/0!</v>
      </c>
      <c r="AS101" s="76" t="e">
        <f t="shared" si="47"/>
        <v>#DIV/0!</v>
      </c>
      <c r="AT101" s="76" t="e">
        <f t="shared" si="47"/>
        <v>#DIV/0!</v>
      </c>
      <c r="AU101" s="76" t="e">
        <f t="shared" si="47"/>
        <v>#DIV/0!</v>
      </c>
      <c r="AV101" s="76" t="e">
        <f t="shared" si="47"/>
        <v>#DIV/0!</v>
      </c>
      <c r="AW101" s="76">
        <f>'ModelParams Lp'!B$22</f>
        <v>4</v>
      </c>
      <c r="AX101" s="76">
        <f>'ModelParams Lp'!C$22</f>
        <v>2</v>
      </c>
      <c r="AY101" s="76">
        <f>'ModelParams Lp'!D$22</f>
        <v>1</v>
      </c>
      <c r="AZ101" s="76">
        <f>'ModelParams Lp'!E$22</f>
        <v>0</v>
      </c>
      <c r="BA101" s="76">
        <f>'ModelParams Lp'!F$22</f>
        <v>0</v>
      </c>
      <c r="BB101" s="76">
        <f>'ModelParams Lp'!G$22</f>
        <v>0</v>
      </c>
      <c r="BC101" s="76">
        <f>'ModelParams Lp'!H$22</f>
        <v>0</v>
      </c>
      <c r="BD101" s="76">
        <f>'ModelParams Lp'!I$22</f>
        <v>0</v>
      </c>
      <c r="BE101" s="76" t="e">
        <f>-10*LOG(2/(4*PI()*2^2)+4/(0.163*(Calcul!$J106*Calcul!$K106)/VLOOKUP(Calcul!$H106,'ModelParams Lp'!$E$37:$F$39,2,0)))</f>
        <v>#N/A</v>
      </c>
      <c r="BF101" s="76" t="e">
        <f>-10*LOG(2/(4*PI()*2^2)+4/(0.163*(Calcul!$J106*Calcul!$K106)/VLOOKUP(Calcul!$H106,'ModelParams Lp'!$E$37:$F$39,2,0)))</f>
        <v>#N/A</v>
      </c>
      <c r="BG101" s="76" t="e">
        <f>-10*LOG(2/(4*PI()*2^2)+4/(0.163*(Calcul!$J106*Calcul!$K106)/VLOOKUP(Calcul!$H106,'ModelParams Lp'!$E$37:$F$39,2,0)))</f>
        <v>#N/A</v>
      </c>
      <c r="BH101" s="76" t="e">
        <f>-10*LOG(2/(4*PI()*2^2)+4/(0.163*(Calcul!$J106*Calcul!$K106)/VLOOKUP(Calcul!$H106,'ModelParams Lp'!$E$37:$F$39,2,0)))</f>
        <v>#N/A</v>
      </c>
      <c r="BI101" s="76" t="e">
        <f>-10*LOG(2/(4*PI()*2^2)+4/(0.163*(Calcul!$J106*Calcul!$K106)/VLOOKUP(Calcul!$H106,'ModelParams Lp'!$E$37:$F$39,2,0)))</f>
        <v>#N/A</v>
      </c>
      <c r="BJ101" s="76" t="e">
        <f>-10*LOG(2/(4*PI()*2^2)+4/(0.163*(Calcul!$J106*Calcul!$K106)/VLOOKUP(Calcul!$H106,'ModelParams Lp'!$E$37:$F$39,2,0)))</f>
        <v>#N/A</v>
      </c>
      <c r="BK101" s="76" t="e">
        <f>-10*LOG(2/(4*PI()*2^2)+4/(0.163*(Calcul!$J106*Calcul!$K106)/VLOOKUP(Calcul!$H106,'ModelParams Lp'!$E$37:$F$39,2,0)))</f>
        <v>#N/A</v>
      </c>
      <c r="BL101" s="76" t="e">
        <f>-10*LOG(2/(4*PI()*2^2)+4/(0.163*(Calcul!$J106*Calcul!$K106)/VLOOKUP(Calcul!$H106,'ModelParams Lp'!$E$37:$F$39,2,0)))</f>
        <v>#N/A</v>
      </c>
      <c r="BM101" s="76" t="e">
        <f>VLOOKUP(Calcul!$I106,'ModelParams Lp'!$D$28:$O$32,5,0)+BE101</f>
        <v>#N/A</v>
      </c>
      <c r="BN101" s="76" t="e">
        <f>VLOOKUP(Calcul!$I106,'ModelParams Lp'!$D$28:$O$32,6,0)+BF101</f>
        <v>#N/A</v>
      </c>
      <c r="BO101" s="76" t="e">
        <f>VLOOKUP(Calcul!$I106,'ModelParams Lp'!$D$28:$O$32,7,0)+BG101</f>
        <v>#N/A</v>
      </c>
      <c r="BP101" s="76" t="e">
        <f>VLOOKUP(Calcul!$I106,'ModelParams Lp'!$D$28:$O$32,8,0)+BH101</f>
        <v>#N/A</v>
      </c>
      <c r="BQ101" s="76" t="e">
        <f>VLOOKUP(Calcul!$I106,'ModelParams Lp'!$D$28:$O$32,9,0)+BI101</f>
        <v>#N/A</v>
      </c>
      <c r="BR101" s="76" t="e">
        <f>VLOOKUP(Calcul!$I106,'ModelParams Lp'!$D$28:$O$32,10,0)+BJ101</f>
        <v>#N/A</v>
      </c>
      <c r="BS101" s="76" t="e">
        <f>VLOOKUP(Calcul!$I106,'ModelParams Lp'!$D$28:$O$32,11,0)+BK101</f>
        <v>#N/A</v>
      </c>
      <c r="BT101" s="76" t="e">
        <f>VLOOKUP(Calcul!$I106,'ModelParams Lp'!$D$28:$O$32,12,0)+BL101</f>
        <v>#N/A</v>
      </c>
      <c r="BU101" s="75" t="e">
        <f t="shared" ca="1" si="29"/>
        <v>#DIV/0!</v>
      </c>
      <c r="BV101" s="75" t="e">
        <f t="shared" ca="1" si="30"/>
        <v>#DIV/0!</v>
      </c>
      <c r="BW101" s="75" t="e">
        <f t="shared" ca="1" si="31"/>
        <v>#DIV/0!</v>
      </c>
      <c r="BX101" s="75" t="e">
        <f t="shared" ca="1" si="32"/>
        <v>#DIV/0!</v>
      </c>
      <c r="BY101" s="75" t="e">
        <f t="shared" ca="1" si="33"/>
        <v>#DIV/0!</v>
      </c>
      <c r="BZ101" s="75" t="e">
        <f t="shared" ca="1" si="34"/>
        <v>#DIV/0!</v>
      </c>
      <c r="CA101" s="75" t="e">
        <f t="shared" ca="1" si="35"/>
        <v>#DIV/0!</v>
      </c>
      <c r="CB101" s="75" t="e">
        <f t="shared" ca="1" si="36"/>
        <v>#DIV/0!</v>
      </c>
      <c r="CC101" s="26" t="e">
        <f ca="1">10*LOG10(IF(BU101="",0,POWER(10,((BU101+'ModelParams Lw'!$O$4)/10))) +IF(BV101="",0,POWER(10,((BV101+'ModelParams Lw'!$P$4)/10))) +IF(BW101="",0,POWER(10,((BW101+'ModelParams Lw'!$Q$4)/10))) +IF(BX101="",0,POWER(10,((BX101+'ModelParams Lw'!$R$4)/10))) +IF(BY101="",0,POWER(10,((BY101+'ModelParams Lw'!$S$4)/10))) +IF(BZ101="",0,POWER(10,((BZ101+'ModelParams Lw'!$T$4)/10))) +IF(CA101="",0,POWER(10,((CA101+'ModelParams Lw'!$U$4)/10)))+IF(CB101="",0,POWER(10,((CB101+'ModelParams Lw'!$V$4)/10))))</f>
        <v>#DIV/0!</v>
      </c>
      <c r="CD101" s="26" t="e">
        <f t="shared" ca="1" si="37"/>
        <v>#DIV/0!</v>
      </c>
      <c r="CE101" s="26" t="e">
        <f ca="1">(BU101-'ModelParams Lw'!O$10)/'ModelParams Lw'!O$11</f>
        <v>#DIV/0!</v>
      </c>
      <c r="CF101" s="26" t="e">
        <f ca="1">(BV101-'ModelParams Lw'!P$10)/'ModelParams Lw'!P$11</f>
        <v>#DIV/0!</v>
      </c>
      <c r="CG101" s="26" t="e">
        <f ca="1">(BW101-'ModelParams Lw'!Q$10)/'ModelParams Lw'!Q$11</f>
        <v>#DIV/0!</v>
      </c>
      <c r="CH101" s="26" t="e">
        <f ca="1">(BX101-'ModelParams Lw'!R$10)/'ModelParams Lw'!R$11</f>
        <v>#DIV/0!</v>
      </c>
      <c r="CI101" s="26" t="e">
        <f ca="1">(BY101-'ModelParams Lw'!S$10)/'ModelParams Lw'!S$11</f>
        <v>#DIV/0!</v>
      </c>
      <c r="CJ101" s="26" t="e">
        <f ca="1">(BZ101-'ModelParams Lw'!T$10)/'ModelParams Lw'!T$11</f>
        <v>#DIV/0!</v>
      </c>
      <c r="CK101" s="26" t="e">
        <f ca="1">(CA101-'ModelParams Lw'!U$10)/'ModelParams Lw'!U$11</f>
        <v>#DIV/0!</v>
      </c>
      <c r="CL101" s="26" t="e">
        <f ca="1">(CB101-'ModelParams Lw'!V$10)/'ModelParams Lw'!V$11</f>
        <v>#DIV/0!</v>
      </c>
      <c r="CM101" s="75" t="e">
        <f t="shared" si="38"/>
        <v>#DIV/0!</v>
      </c>
      <c r="CN101" s="75" t="e">
        <f t="shared" si="39"/>
        <v>#DIV/0!</v>
      </c>
      <c r="CO101" s="75" t="e">
        <f t="shared" si="40"/>
        <v>#DIV/0!</v>
      </c>
      <c r="CP101" s="75" t="e">
        <f t="shared" si="41"/>
        <v>#DIV/0!</v>
      </c>
      <c r="CQ101" s="75" t="e">
        <f t="shared" si="42"/>
        <v>#DIV/0!</v>
      </c>
      <c r="CR101" s="75" t="e">
        <f t="shared" si="43"/>
        <v>#DIV/0!</v>
      </c>
      <c r="CS101" s="75" t="e">
        <f t="shared" si="44"/>
        <v>#DIV/0!</v>
      </c>
      <c r="CT101" s="75" t="e">
        <f t="shared" si="45"/>
        <v>#DIV/0!</v>
      </c>
      <c r="CU101" s="26" t="e">
        <f>10*LOG10(IF(CM101="",0,POWER(10,((CM101+'ModelParams Lw'!$O$4)/10))) +IF(CN101="",0,POWER(10,((CN101+'ModelParams Lw'!$P$4)/10))) +IF(CO101="",0,POWER(10,((CO101+'ModelParams Lw'!$Q$4)/10))) +IF(CP101="",0,POWER(10,((CP101+'ModelParams Lw'!$R$4)/10))) +IF(CQ101="",0,POWER(10,((CQ101+'ModelParams Lw'!$S$4)/10))) +IF(CR101="",0,POWER(10,((CR101+'ModelParams Lw'!$T$4)/10))) +IF(CS101="",0,POWER(10,((CS101+'ModelParams Lw'!$U$4)/10)))+IF(CT101="",0,POWER(10,((CT101+'ModelParams Lw'!$V$4)/10))))</f>
        <v>#DIV/0!</v>
      </c>
      <c r="CV101" s="26" t="e">
        <f t="shared" si="46"/>
        <v>#DIV/0!</v>
      </c>
      <c r="CW101" s="26" t="e">
        <f>(CM101-'ModelParams Lw'!O$10)/'ModelParams Lw'!O$11</f>
        <v>#DIV/0!</v>
      </c>
      <c r="CX101" s="26" t="e">
        <f>(CN101-'ModelParams Lw'!P$10)/'ModelParams Lw'!P$11</f>
        <v>#DIV/0!</v>
      </c>
      <c r="CY101" s="26" t="e">
        <f>(CO101-'ModelParams Lw'!Q$10)/'ModelParams Lw'!Q$11</f>
        <v>#DIV/0!</v>
      </c>
      <c r="CZ101" s="26" t="e">
        <f>(CP101-'ModelParams Lw'!R$10)/'ModelParams Lw'!R$11</f>
        <v>#DIV/0!</v>
      </c>
      <c r="DA101" s="26" t="e">
        <f>(CQ101-'ModelParams Lw'!S$10)/'ModelParams Lw'!S$11</f>
        <v>#DIV/0!</v>
      </c>
      <c r="DB101" s="26" t="e">
        <f>(CR101-'ModelParams Lw'!T$10)/'ModelParams Lw'!T$11</f>
        <v>#DIV/0!</v>
      </c>
      <c r="DC101" s="26" t="e">
        <f>(CS101-'ModelParams Lw'!U$10)/'ModelParams Lw'!U$11</f>
        <v>#DIV/0!</v>
      </c>
      <c r="DD101" s="26" t="e">
        <f>(CT101-'ModelParams Lw'!V$10)/'ModelParams Lw'!V$11</f>
        <v>#DIV/0!</v>
      </c>
    </row>
    <row r="102" spans="1:108" x14ac:dyDescent="0.25">
      <c r="A102" s="13">
        <f>'Sound Power'!B102</f>
        <v>0</v>
      </c>
      <c r="B102" s="13">
        <f>'Sound Power'!D102</f>
        <v>0</v>
      </c>
      <c r="C102" s="13">
        <f>'Sound Power'!E102</f>
        <v>0</v>
      </c>
      <c r="D102" s="13">
        <f>'Sound Power'!F102</f>
        <v>0</v>
      </c>
      <c r="E102" s="76" t="e">
        <f>IF(Calcul!$F104="SA",'Sound Power'!AZ102,'Sound Power'!O102)</f>
        <v>#DIV/0!</v>
      </c>
      <c r="F102" s="76" t="e">
        <f>IF(Calcul!$F104="SA",'Sound Power'!BA102,'Sound Power'!P102)</f>
        <v>#DIV/0!</v>
      </c>
      <c r="G102" s="76" t="e">
        <f>IF(Calcul!$F104="SA",'Sound Power'!BB102,'Sound Power'!Q102)</f>
        <v>#DIV/0!</v>
      </c>
      <c r="H102" s="76" t="e">
        <f>IF(Calcul!$F104="SA",'Sound Power'!BC102,'Sound Power'!R102)</f>
        <v>#DIV/0!</v>
      </c>
      <c r="I102" s="76" t="e">
        <f>IF(Calcul!$F104="SA",'Sound Power'!BD102,'Sound Power'!S102)</f>
        <v>#DIV/0!</v>
      </c>
      <c r="J102" s="76" t="e">
        <f>IF(Calcul!$F104="SA",'Sound Power'!BE102,'Sound Power'!T102)</f>
        <v>#DIV/0!</v>
      </c>
      <c r="K102" s="76" t="e">
        <f>IF(Calcul!$F104="SA",'Sound Power'!BF102,'Sound Power'!U102)</f>
        <v>#DIV/0!</v>
      </c>
      <c r="L102" s="76" t="e">
        <f>IF(Calcul!$F104="SA",'Sound Power'!BG102,'Sound Power'!V102)</f>
        <v>#DIV/0!</v>
      </c>
      <c r="M102" s="76" t="e">
        <f>'Sound Power'!CI102</f>
        <v>#DIV/0!</v>
      </c>
      <c r="N102" s="76" t="e">
        <f>'Sound Power'!CJ102</f>
        <v>#DIV/0!</v>
      </c>
      <c r="O102" s="76" t="e">
        <f>'Sound Power'!CK102</f>
        <v>#DIV/0!</v>
      </c>
      <c r="P102" s="76" t="e">
        <f>'Sound Power'!CL102</f>
        <v>#DIV/0!</v>
      </c>
      <c r="Q102" s="76" t="e">
        <f>'Sound Power'!CM102</f>
        <v>#DIV/0!</v>
      </c>
      <c r="R102" s="76" t="e">
        <f>'Sound Power'!CN102</f>
        <v>#DIV/0!</v>
      </c>
      <c r="S102" s="76" t="e">
        <f>'Sound Power'!CO102</f>
        <v>#DIV/0!</v>
      </c>
      <c r="T102" s="76" t="e">
        <f>'Sound Power'!CP102</f>
        <v>#DIV/0!</v>
      </c>
      <c r="U102" s="73">
        <f t="shared" si="26"/>
        <v>0</v>
      </c>
      <c r="V102" s="73">
        <f t="shared" si="27"/>
        <v>0</v>
      </c>
      <c r="W102" s="76" t="e">
        <f>('ModelParams Lp'!B$4*10^'ModelParams Lp'!B$5*($U102/$V102)^'ModelParams Lp'!B$6)*3</f>
        <v>#DIV/0!</v>
      </c>
      <c r="X102" s="76" t="e">
        <f>('ModelParams Lp'!C$4*10^'ModelParams Lp'!C$5*($U102/$V102)^'ModelParams Lp'!C$6)*3</f>
        <v>#DIV/0!</v>
      </c>
      <c r="Y102" s="76" t="e">
        <f>('ModelParams Lp'!D$4*10^'ModelParams Lp'!D$5*($U102/$V102)^'ModelParams Lp'!D$6)*3</f>
        <v>#DIV/0!</v>
      </c>
      <c r="Z102" s="76" t="e">
        <f>('ModelParams Lp'!E$4*10^'ModelParams Lp'!E$5*($U102/$V102)^'ModelParams Lp'!E$6)*3</f>
        <v>#DIV/0!</v>
      </c>
      <c r="AA102" s="76" t="e">
        <f>('ModelParams Lp'!F$4*10^'ModelParams Lp'!F$5*($U102/$V102)^'ModelParams Lp'!F$6)*3</f>
        <v>#DIV/0!</v>
      </c>
      <c r="AB102" s="76" t="e">
        <f>('ModelParams Lp'!G$4*10^'ModelParams Lp'!G$5*($U102/$V102)^'ModelParams Lp'!G$6)*3</f>
        <v>#DIV/0!</v>
      </c>
      <c r="AC102" s="76" t="e">
        <f>('ModelParams Lp'!H$4*10^'ModelParams Lp'!H$5*($U102/$V102)^'ModelParams Lp'!H$6)*3</f>
        <v>#DIV/0!</v>
      </c>
      <c r="AD102" s="76" t="e">
        <f>('ModelParams Lp'!I$4*10^'ModelParams Lp'!I$5*($U102/$V102)^'ModelParams Lp'!I$6)*3</f>
        <v>#DIV/0!</v>
      </c>
      <c r="AE102" s="62" t="e">
        <f t="shared" si="28"/>
        <v>#DIV/0!</v>
      </c>
      <c r="AF102" s="62" t="e">
        <f>IF(AE102&lt;'ModelParams Lp'!$B$16,-1,IF(AE102&lt;'ModelParams Lp'!$C$16,0,IF(AE102&lt;'ModelParams Lp'!$D$16,1,IF(AE102&lt;'ModelParams Lp'!$E$16,2,IF(AE102&lt;'ModelParams Lp'!$F$16,3,IF(AE102&lt;'ModelParams Lp'!$G$16,4,IF(AE102&lt;'ModelParams Lp'!$H$16,5,6)))))))</f>
        <v>#DIV/0!</v>
      </c>
      <c r="AG102" s="76" t="e">
        <f ca="1">IF($AF102&gt;1,0,OFFSET('ModelParams Lp'!$C$12,0,-'Sound Pressure'!$AF102))</f>
        <v>#DIV/0!</v>
      </c>
      <c r="AH102" s="76" t="e">
        <f ca="1">IF($AF102&gt;2,0,OFFSET('ModelParams Lp'!$D$12,0,-'Sound Pressure'!$AF102))</f>
        <v>#DIV/0!</v>
      </c>
      <c r="AI102" s="76" t="e">
        <f ca="1">IF($AF102&gt;3,0,OFFSET('ModelParams Lp'!$E$12,0,-'Sound Pressure'!$AF102))</f>
        <v>#DIV/0!</v>
      </c>
      <c r="AJ102" s="76" t="e">
        <f ca="1">IF($AF102&gt;4,0,OFFSET('ModelParams Lp'!$F$12,0,-'Sound Pressure'!$AF102))</f>
        <v>#DIV/0!</v>
      </c>
      <c r="AK102" s="76" t="e">
        <f ca="1">IF($AF102&gt;3,0,OFFSET('ModelParams Lp'!$G$12,0,-'Sound Pressure'!$AF102))</f>
        <v>#DIV/0!</v>
      </c>
      <c r="AL102" s="76" t="e">
        <f ca="1">IF($AF102&gt;5,0,OFFSET('ModelParams Lp'!$H$12,0,-'Sound Pressure'!$AF102))</f>
        <v>#DIV/0!</v>
      </c>
      <c r="AM102" s="76" t="e">
        <f ca="1">IF($AF102&gt;6,0,OFFSET('ModelParams Lp'!$I$12,0,-'Sound Pressure'!$AF102))</f>
        <v>#DIV/0!</v>
      </c>
      <c r="AN102" s="76" t="e">
        <f ca="1">IF($AF102&gt;7,0,IF($AF$4&lt;0,3,OFFSET('ModelParams Lp'!$J$12,0,-'Sound Pressure'!$AF102)))</f>
        <v>#DIV/0!</v>
      </c>
      <c r="AO102" s="76" t="e">
        <f t="shared" si="48"/>
        <v>#DIV/0!</v>
      </c>
      <c r="AP102" s="76" t="e">
        <f t="shared" si="47"/>
        <v>#DIV/0!</v>
      </c>
      <c r="AQ102" s="76" t="e">
        <f t="shared" si="47"/>
        <v>#DIV/0!</v>
      </c>
      <c r="AR102" s="76" t="e">
        <f t="shared" si="47"/>
        <v>#DIV/0!</v>
      </c>
      <c r="AS102" s="76" t="e">
        <f t="shared" si="47"/>
        <v>#DIV/0!</v>
      </c>
      <c r="AT102" s="76" t="e">
        <f t="shared" si="47"/>
        <v>#DIV/0!</v>
      </c>
      <c r="AU102" s="76" t="e">
        <f t="shared" si="47"/>
        <v>#DIV/0!</v>
      </c>
      <c r="AV102" s="76" t="e">
        <f t="shared" si="47"/>
        <v>#DIV/0!</v>
      </c>
      <c r="AW102" s="76">
        <f>'ModelParams Lp'!B$22</f>
        <v>4</v>
      </c>
      <c r="AX102" s="76">
        <f>'ModelParams Lp'!C$22</f>
        <v>2</v>
      </c>
      <c r="AY102" s="76">
        <f>'ModelParams Lp'!D$22</f>
        <v>1</v>
      </c>
      <c r="AZ102" s="76">
        <f>'ModelParams Lp'!E$22</f>
        <v>0</v>
      </c>
      <c r="BA102" s="76">
        <f>'ModelParams Lp'!F$22</f>
        <v>0</v>
      </c>
      <c r="BB102" s="76">
        <f>'ModelParams Lp'!G$22</f>
        <v>0</v>
      </c>
      <c r="BC102" s="76">
        <f>'ModelParams Lp'!H$22</f>
        <v>0</v>
      </c>
      <c r="BD102" s="76">
        <f>'ModelParams Lp'!I$22</f>
        <v>0</v>
      </c>
      <c r="BE102" s="76" t="e">
        <f>-10*LOG(2/(4*PI()*2^2)+4/(0.163*(Calcul!$J107*Calcul!$K107)/VLOOKUP(Calcul!$H107,'ModelParams Lp'!$E$37:$F$39,2,0)))</f>
        <v>#N/A</v>
      </c>
      <c r="BF102" s="76" t="e">
        <f>-10*LOG(2/(4*PI()*2^2)+4/(0.163*(Calcul!$J107*Calcul!$K107)/VLOOKUP(Calcul!$H107,'ModelParams Lp'!$E$37:$F$39,2,0)))</f>
        <v>#N/A</v>
      </c>
      <c r="BG102" s="76" t="e">
        <f>-10*LOG(2/(4*PI()*2^2)+4/(0.163*(Calcul!$J107*Calcul!$K107)/VLOOKUP(Calcul!$H107,'ModelParams Lp'!$E$37:$F$39,2,0)))</f>
        <v>#N/A</v>
      </c>
      <c r="BH102" s="76" t="e">
        <f>-10*LOG(2/(4*PI()*2^2)+4/(0.163*(Calcul!$J107*Calcul!$K107)/VLOOKUP(Calcul!$H107,'ModelParams Lp'!$E$37:$F$39,2,0)))</f>
        <v>#N/A</v>
      </c>
      <c r="BI102" s="76" t="e">
        <f>-10*LOG(2/(4*PI()*2^2)+4/(0.163*(Calcul!$J107*Calcul!$K107)/VLOOKUP(Calcul!$H107,'ModelParams Lp'!$E$37:$F$39,2,0)))</f>
        <v>#N/A</v>
      </c>
      <c r="BJ102" s="76" t="e">
        <f>-10*LOG(2/(4*PI()*2^2)+4/(0.163*(Calcul!$J107*Calcul!$K107)/VLOOKUP(Calcul!$H107,'ModelParams Lp'!$E$37:$F$39,2,0)))</f>
        <v>#N/A</v>
      </c>
      <c r="BK102" s="76" t="e">
        <f>-10*LOG(2/(4*PI()*2^2)+4/(0.163*(Calcul!$J107*Calcul!$K107)/VLOOKUP(Calcul!$H107,'ModelParams Lp'!$E$37:$F$39,2,0)))</f>
        <v>#N/A</v>
      </c>
      <c r="BL102" s="76" t="e">
        <f>-10*LOG(2/(4*PI()*2^2)+4/(0.163*(Calcul!$J107*Calcul!$K107)/VLOOKUP(Calcul!$H107,'ModelParams Lp'!$E$37:$F$39,2,0)))</f>
        <v>#N/A</v>
      </c>
      <c r="BM102" s="76" t="e">
        <f>VLOOKUP(Calcul!$I107,'ModelParams Lp'!$D$28:$O$32,5,0)+BE102</f>
        <v>#N/A</v>
      </c>
      <c r="BN102" s="76" t="e">
        <f>VLOOKUP(Calcul!$I107,'ModelParams Lp'!$D$28:$O$32,6,0)+BF102</f>
        <v>#N/A</v>
      </c>
      <c r="BO102" s="76" t="e">
        <f>VLOOKUP(Calcul!$I107,'ModelParams Lp'!$D$28:$O$32,7,0)+BG102</f>
        <v>#N/A</v>
      </c>
      <c r="BP102" s="76" t="e">
        <f>VLOOKUP(Calcul!$I107,'ModelParams Lp'!$D$28:$O$32,8,0)+BH102</f>
        <v>#N/A</v>
      </c>
      <c r="BQ102" s="76" t="e">
        <f>VLOOKUP(Calcul!$I107,'ModelParams Lp'!$D$28:$O$32,9,0)+BI102</f>
        <v>#N/A</v>
      </c>
      <c r="BR102" s="76" t="e">
        <f>VLOOKUP(Calcul!$I107,'ModelParams Lp'!$D$28:$O$32,10,0)+BJ102</f>
        <v>#N/A</v>
      </c>
      <c r="BS102" s="76" t="e">
        <f>VLOOKUP(Calcul!$I107,'ModelParams Lp'!$D$28:$O$32,11,0)+BK102</f>
        <v>#N/A</v>
      </c>
      <c r="BT102" s="76" t="e">
        <f>VLOOKUP(Calcul!$I107,'ModelParams Lp'!$D$28:$O$32,12,0)+BL102</f>
        <v>#N/A</v>
      </c>
      <c r="BU102" s="75" t="e">
        <f t="shared" ca="1" si="29"/>
        <v>#DIV/0!</v>
      </c>
      <c r="BV102" s="75" t="e">
        <f t="shared" ca="1" si="30"/>
        <v>#DIV/0!</v>
      </c>
      <c r="BW102" s="75" t="e">
        <f t="shared" ca="1" si="31"/>
        <v>#DIV/0!</v>
      </c>
      <c r="BX102" s="75" t="e">
        <f t="shared" ca="1" si="32"/>
        <v>#DIV/0!</v>
      </c>
      <c r="BY102" s="75" t="e">
        <f t="shared" ca="1" si="33"/>
        <v>#DIV/0!</v>
      </c>
      <c r="BZ102" s="75" t="e">
        <f t="shared" ca="1" si="34"/>
        <v>#DIV/0!</v>
      </c>
      <c r="CA102" s="75" t="e">
        <f t="shared" ca="1" si="35"/>
        <v>#DIV/0!</v>
      </c>
      <c r="CB102" s="75" t="e">
        <f t="shared" ca="1" si="36"/>
        <v>#DIV/0!</v>
      </c>
      <c r="CC102" s="26" t="e">
        <f ca="1">10*LOG10(IF(BU102="",0,POWER(10,((BU102+'ModelParams Lw'!$O$4)/10))) +IF(BV102="",0,POWER(10,((BV102+'ModelParams Lw'!$P$4)/10))) +IF(BW102="",0,POWER(10,((BW102+'ModelParams Lw'!$Q$4)/10))) +IF(BX102="",0,POWER(10,((BX102+'ModelParams Lw'!$R$4)/10))) +IF(BY102="",0,POWER(10,((BY102+'ModelParams Lw'!$S$4)/10))) +IF(BZ102="",0,POWER(10,((BZ102+'ModelParams Lw'!$T$4)/10))) +IF(CA102="",0,POWER(10,((CA102+'ModelParams Lw'!$U$4)/10)))+IF(CB102="",0,POWER(10,((CB102+'ModelParams Lw'!$V$4)/10))))</f>
        <v>#DIV/0!</v>
      </c>
      <c r="CD102" s="26" t="e">
        <f t="shared" ca="1" si="37"/>
        <v>#DIV/0!</v>
      </c>
      <c r="CE102" s="26" t="e">
        <f ca="1">(BU102-'ModelParams Lw'!O$10)/'ModelParams Lw'!O$11</f>
        <v>#DIV/0!</v>
      </c>
      <c r="CF102" s="26" t="e">
        <f ca="1">(BV102-'ModelParams Lw'!P$10)/'ModelParams Lw'!P$11</f>
        <v>#DIV/0!</v>
      </c>
      <c r="CG102" s="26" t="e">
        <f ca="1">(BW102-'ModelParams Lw'!Q$10)/'ModelParams Lw'!Q$11</f>
        <v>#DIV/0!</v>
      </c>
      <c r="CH102" s="26" t="e">
        <f ca="1">(BX102-'ModelParams Lw'!R$10)/'ModelParams Lw'!R$11</f>
        <v>#DIV/0!</v>
      </c>
      <c r="CI102" s="26" t="e">
        <f ca="1">(BY102-'ModelParams Lw'!S$10)/'ModelParams Lw'!S$11</f>
        <v>#DIV/0!</v>
      </c>
      <c r="CJ102" s="26" t="e">
        <f ca="1">(BZ102-'ModelParams Lw'!T$10)/'ModelParams Lw'!T$11</f>
        <v>#DIV/0!</v>
      </c>
      <c r="CK102" s="26" t="e">
        <f ca="1">(CA102-'ModelParams Lw'!U$10)/'ModelParams Lw'!U$11</f>
        <v>#DIV/0!</v>
      </c>
      <c r="CL102" s="26" t="e">
        <f ca="1">(CB102-'ModelParams Lw'!V$10)/'ModelParams Lw'!V$11</f>
        <v>#DIV/0!</v>
      </c>
      <c r="CM102" s="75" t="e">
        <f t="shared" si="38"/>
        <v>#DIV/0!</v>
      </c>
      <c r="CN102" s="75" t="e">
        <f t="shared" si="39"/>
        <v>#DIV/0!</v>
      </c>
      <c r="CO102" s="75" t="e">
        <f t="shared" si="40"/>
        <v>#DIV/0!</v>
      </c>
      <c r="CP102" s="75" t="e">
        <f t="shared" si="41"/>
        <v>#DIV/0!</v>
      </c>
      <c r="CQ102" s="75" t="e">
        <f t="shared" si="42"/>
        <v>#DIV/0!</v>
      </c>
      <c r="CR102" s="75" t="e">
        <f t="shared" si="43"/>
        <v>#DIV/0!</v>
      </c>
      <c r="CS102" s="75" t="e">
        <f t="shared" si="44"/>
        <v>#DIV/0!</v>
      </c>
      <c r="CT102" s="75" t="e">
        <f t="shared" si="45"/>
        <v>#DIV/0!</v>
      </c>
      <c r="CU102" s="26" t="e">
        <f>10*LOG10(IF(CM102="",0,POWER(10,((CM102+'ModelParams Lw'!$O$4)/10))) +IF(CN102="",0,POWER(10,((CN102+'ModelParams Lw'!$P$4)/10))) +IF(CO102="",0,POWER(10,((CO102+'ModelParams Lw'!$Q$4)/10))) +IF(CP102="",0,POWER(10,((CP102+'ModelParams Lw'!$R$4)/10))) +IF(CQ102="",0,POWER(10,((CQ102+'ModelParams Lw'!$S$4)/10))) +IF(CR102="",0,POWER(10,((CR102+'ModelParams Lw'!$T$4)/10))) +IF(CS102="",0,POWER(10,((CS102+'ModelParams Lw'!$U$4)/10)))+IF(CT102="",0,POWER(10,((CT102+'ModelParams Lw'!$V$4)/10))))</f>
        <v>#DIV/0!</v>
      </c>
      <c r="CV102" s="26" t="e">
        <f t="shared" si="46"/>
        <v>#DIV/0!</v>
      </c>
      <c r="CW102" s="26" t="e">
        <f>(CM102-'ModelParams Lw'!O$10)/'ModelParams Lw'!O$11</f>
        <v>#DIV/0!</v>
      </c>
      <c r="CX102" s="26" t="e">
        <f>(CN102-'ModelParams Lw'!P$10)/'ModelParams Lw'!P$11</f>
        <v>#DIV/0!</v>
      </c>
      <c r="CY102" s="26" t="e">
        <f>(CO102-'ModelParams Lw'!Q$10)/'ModelParams Lw'!Q$11</f>
        <v>#DIV/0!</v>
      </c>
      <c r="CZ102" s="26" t="e">
        <f>(CP102-'ModelParams Lw'!R$10)/'ModelParams Lw'!R$11</f>
        <v>#DIV/0!</v>
      </c>
      <c r="DA102" s="26" t="e">
        <f>(CQ102-'ModelParams Lw'!S$10)/'ModelParams Lw'!S$11</f>
        <v>#DIV/0!</v>
      </c>
      <c r="DB102" s="26" t="e">
        <f>(CR102-'ModelParams Lw'!T$10)/'ModelParams Lw'!T$11</f>
        <v>#DIV/0!</v>
      </c>
      <c r="DC102" s="26" t="e">
        <f>(CS102-'ModelParams Lw'!U$10)/'ModelParams Lw'!U$11</f>
        <v>#DIV/0!</v>
      </c>
      <c r="DD102" s="26" t="e">
        <f>(CT102-'ModelParams Lw'!V$10)/'ModelParams Lw'!V$11</f>
        <v>#DIV/0!</v>
      </c>
    </row>
    <row r="103" spans="1:108" x14ac:dyDescent="0.25">
      <c r="A103" s="13">
        <f>'Sound Power'!B103</f>
        <v>0</v>
      </c>
      <c r="B103" s="13">
        <f>'Sound Power'!D103</f>
        <v>0</v>
      </c>
      <c r="C103" s="13">
        <f>'Sound Power'!E103</f>
        <v>0</v>
      </c>
      <c r="D103" s="13">
        <f>'Sound Power'!F103</f>
        <v>0</v>
      </c>
      <c r="E103" s="76" t="e">
        <f>IF(Calcul!$F105="SA",'Sound Power'!AZ103,'Sound Power'!O103)</f>
        <v>#DIV/0!</v>
      </c>
      <c r="F103" s="76" t="e">
        <f>IF(Calcul!$F105="SA",'Sound Power'!BA103,'Sound Power'!P103)</f>
        <v>#DIV/0!</v>
      </c>
      <c r="G103" s="76" t="e">
        <f>IF(Calcul!$F105="SA",'Sound Power'!BB103,'Sound Power'!Q103)</f>
        <v>#DIV/0!</v>
      </c>
      <c r="H103" s="76" t="e">
        <f>IF(Calcul!$F105="SA",'Sound Power'!BC103,'Sound Power'!R103)</f>
        <v>#DIV/0!</v>
      </c>
      <c r="I103" s="76" t="e">
        <f>IF(Calcul!$F105="SA",'Sound Power'!BD103,'Sound Power'!S103)</f>
        <v>#DIV/0!</v>
      </c>
      <c r="J103" s="76" t="e">
        <f>IF(Calcul!$F105="SA",'Sound Power'!BE103,'Sound Power'!T103)</f>
        <v>#DIV/0!</v>
      </c>
      <c r="K103" s="76" t="e">
        <f>IF(Calcul!$F105="SA",'Sound Power'!BF103,'Sound Power'!U103)</f>
        <v>#DIV/0!</v>
      </c>
      <c r="L103" s="76" t="e">
        <f>IF(Calcul!$F105="SA",'Sound Power'!BG103,'Sound Power'!V103)</f>
        <v>#DIV/0!</v>
      </c>
      <c r="M103" s="76" t="e">
        <f>'Sound Power'!CI103</f>
        <v>#DIV/0!</v>
      </c>
      <c r="N103" s="76" t="e">
        <f>'Sound Power'!CJ103</f>
        <v>#DIV/0!</v>
      </c>
      <c r="O103" s="76" t="e">
        <f>'Sound Power'!CK103</f>
        <v>#DIV/0!</v>
      </c>
      <c r="P103" s="76" t="e">
        <f>'Sound Power'!CL103</f>
        <v>#DIV/0!</v>
      </c>
      <c r="Q103" s="76" t="e">
        <f>'Sound Power'!CM103</f>
        <v>#DIV/0!</v>
      </c>
      <c r="R103" s="76" t="e">
        <f>'Sound Power'!CN103</f>
        <v>#DIV/0!</v>
      </c>
      <c r="S103" s="76" t="e">
        <f>'Sound Power'!CO103</f>
        <v>#DIV/0!</v>
      </c>
      <c r="T103" s="76" t="e">
        <f>'Sound Power'!CP103</f>
        <v>#DIV/0!</v>
      </c>
      <c r="U103" s="73">
        <f t="shared" si="26"/>
        <v>0</v>
      </c>
      <c r="V103" s="73">
        <f t="shared" si="27"/>
        <v>0</v>
      </c>
      <c r="W103" s="76" t="e">
        <f>('ModelParams Lp'!B$4*10^'ModelParams Lp'!B$5*($U103/$V103)^'ModelParams Lp'!B$6)*3</f>
        <v>#DIV/0!</v>
      </c>
      <c r="X103" s="76" t="e">
        <f>('ModelParams Lp'!C$4*10^'ModelParams Lp'!C$5*($U103/$V103)^'ModelParams Lp'!C$6)*3</f>
        <v>#DIV/0!</v>
      </c>
      <c r="Y103" s="76" t="e">
        <f>('ModelParams Lp'!D$4*10^'ModelParams Lp'!D$5*($U103/$V103)^'ModelParams Lp'!D$6)*3</f>
        <v>#DIV/0!</v>
      </c>
      <c r="Z103" s="76" t="e">
        <f>('ModelParams Lp'!E$4*10^'ModelParams Lp'!E$5*($U103/$V103)^'ModelParams Lp'!E$6)*3</f>
        <v>#DIV/0!</v>
      </c>
      <c r="AA103" s="76" t="e">
        <f>('ModelParams Lp'!F$4*10^'ModelParams Lp'!F$5*($U103/$V103)^'ModelParams Lp'!F$6)*3</f>
        <v>#DIV/0!</v>
      </c>
      <c r="AB103" s="76" t="e">
        <f>('ModelParams Lp'!G$4*10^'ModelParams Lp'!G$5*($U103/$V103)^'ModelParams Lp'!G$6)*3</f>
        <v>#DIV/0!</v>
      </c>
      <c r="AC103" s="76" t="e">
        <f>('ModelParams Lp'!H$4*10^'ModelParams Lp'!H$5*($U103/$V103)^'ModelParams Lp'!H$6)*3</f>
        <v>#DIV/0!</v>
      </c>
      <c r="AD103" s="76" t="e">
        <f>('ModelParams Lp'!I$4*10^'ModelParams Lp'!I$5*($U103/$V103)^'ModelParams Lp'!I$6)*3</f>
        <v>#DIV/0!</v>
      </c>
      <c r="AE103" s="62" t="e">
        <f t="shared" si="28"/>
        <v>#DIV/0!</v>
      </c>
      <c r="AF103" s="62" t="e">
        <f>IF(AE103&lt;'ModelParams Lp'!$B$16,-1,IF(AE103&lt;'ModelParams Lp'!$C$16,0,IF(AE103&lt;'ModelParams Lp'!$D$16,1,IF(AE103&lt;'ModelParams Lp'!$E$16,2,IF(AE103&lt;'ModelParams Lp'!$F$16,3,IF(AE103&lt;'ModelParams Lp'!$G$16,4,IF(AE103&lt;'ModelParams Lp'!$H$16,5,6)))))))</f>
        <v>#DIV/0!</v>
      </c>
      <c r="AG103" s="76" t="e">
        <f ca="1">IF($AF103&gt;1,0,OFFSET('ModelParams Lp'!$C$12,0,-'Sound Pressure'!$AF103))</f>
        <v>#DIV/0!</v>
      </c>
      <c r="AH103" s="76" t="e">
        <f ca="1">IF($AF103&gt;2,0,OFFSET('ModelParams Lp'!$D$12,0,-'Sound Pressure'!$AF103))</f>
        <v>#DIV/0!</v>
      </c>
      <c r="AI103" s="76" t="e">
        <f ca="1">IF($AF103&gt;3,0,OFFSET('ModelParams Lp'!$E$12,0,-'Sound Pressure'!$AF103))</f>
        <v>#DIV/0!</v>
      </c>
      <c r="AJ103" s="76" t="e">
        <f ca="1">IF($AF103&gt;4,0,OFFSET('ModelParams Lp'!$F$12,0,-'Sound Pressure'!$AF103))</f>
        <v>#DIV/0!</v>
      </c>
      <c r="AK103" s="76" t="e">
        <f ca="1">IF($AF103&gt;3,0,OFFSET('ModelParams Lp'!$G$12,0,-'Sound Pressure'!$AF103))</f>
        <v>#DIV/0!</v>
      </c>
      <c r="AL103" s="76" t="e">
        <f ca="1">IF($AF103&gt;5,0,OFFSET('ModelParams Lp'!$H$12,0,-'Sound Pressure'!$AF103))</f>
        <v>#DIV/0!</v>
      </c>
      <c r="AM103" s="76" t="e">
        <f ca="1">IF($AF103&gt;6,0,OFFSET('ModelParams Lp'!$I$12,0,-'Sound Pressure'!$AF103))</f>
        <v>#DIV/0!</v>
      </c>
      <c r="AN103" s="76" t="e">
        <f ca="1">IF($AF103&gt;7,0,IF($AF$4&lt;0,3,OFFSET('ModelParams Lp'!$J$12,0,-'Sound Pressure'!$AF103)))</f>
        <v>#DIV/0!</v>
      </c>
      <c r="AO103" s="76" t="e">
        <f t="shared" si="48"/>
        <v>#DIV/0!</v>
      </c>
      <c r="AP103" s="76" t="e">
        <f t="shared" si="47"/>
        <v>#DIV/0!</v>
      </c>
      <c r="AQ103" s="76" t="e">
        <f t="shared" si="47"/>
        <v>#DIV/0!</v>
      </c>
      <c r="AR103" s="76" t="e">
        <f t="shared" si="47"/>
        <v>#DIV/0!</v>
      </c>
      <c r="AS103" s="76" t="e">
        <f t="shared" si="47"/>
        <v>#DIV/0!</v>
      </c>
      <c r="AT103" s="76" t="e">
        <f t="shared" si="47"/>
        <v>#DIV/0!</v>
      </c>
      <c r="AU103" s="76" t="e">
        <f t="shared" si="47"/>
        <v>#DIV/0!</v>
      </c>
      <c r="AV103" s="76" t="e">
        <f t="shared" si="47"/>
        <v>#DIV/0!</v>
      </c>
      <c r="AW103" s="76">
        <f>'ModelParams Lp'!B$22</f>
        <v>4</v>
      </c>
      <c r="AX103" s="76">
        <f>'ModelParams Lp'!C$22</f>
        <v>2</v>
      </c>
      <c r="AY103" s="76">
        <f>'ModelParams Lp'!D$22</f>
        <v>1</v>
      </c>
      <c r="AZ103" s="76">
        <f>'ModelParams Lp'!E$22</f>
        <v>0</v>
      </c>
      <c r="BA103" s="76">
        <f>'ModelParams Lp'!F$22</f>
        <v>0</v>
      </c>
      <c r="BB103" s="76">
        <f>'ModelParams Lp'!G$22</f>
        <v>0</v>
      </c>
      <c r="BC103" s="76">
        <f>'ModelParams Lp'!H$22</f>
        <v>0</v>
      </c>
      <c r="BD103" s="76">
        <f>'ModelParams Lp'!I$22</f>
        <v>0</v>
      </c>
      <c r="BE103" s="76" t="e">
        <f>-10*LOG(2/(4*PI()*2^2)+4/(0.163*(Calcul!$J108*Calcul!$K108)/VLOOKUP(Calcul!$H108,'ModelParams Lp'!$E$37:$F$39,2,0)))</f>
        <v>#N/A</v>
      </c>
      <c r="BF103" s="76" t="e">
        <f>-10*LOG(2/(4*PI()*2^2)+4/(0.163*(Calcul!$J108*Calcul!$K108)/VLOOKUP(Calcul!$H108,'ModelParams Lp'!$E$37:$F$39,2,0)))</f>
        <v>#N/A</v>
      </c>
      <c r="BG103" s="76" t="e">
        <f>-10*LOG(2/(4*PI()*2^2)+4/(0.163*(Calcul!$J108*Calcul!$K108)/VLOOKUP(Calcul!$H108,'ModelParams Lp'!$E$37:$F$39,2,0)))</f>
        <v>#N/A</v>
      </c>
      <c r="BH103" s="76" t="e">
        <f>-10*LOG(2/(4*PI()*2^2)+4/(0.163*(Calcul!$J108*Calcul!$K108)/VLOOKUP(Calcul!$H108,'ModelParams Lp'!$E$37:$F$39,2,0)))</f>
        <v>#N/A</v>
      </c>
      <c r="BI103" s="76" t="e">
        <f>-10*LOG(2/(4*PI()*2^2)+4/(0.163*(Calcul!$J108*Calcul!$K108)/VLOOKUP(Calcul!$H108,'ModelParams Lp'!$E$37:$F$39,2,0)))</f>
        <v>#N/A</v>
      </c>
      <c r="BJ103" s="76" t="e">
        <f>-10*LOG(2/(4*PI()*2^2)+4/(0.163*(Calcul!$J108*Calcul!$K108)/VLOOKUP(Calcul!$H108,'ModelParams Lp'!$E$37:$F$39,2,0)))</f>
        <v>#N/A</v>
      </c>
      <c r="BK103" s="76" t="e">
        <f>-10*LOG(2/(4*PI()*2^2)+4/(0.163*(Calcul!$J108*Calcul!$K108)/VLOOKUP(Calcul!$H108,'ModelParams Lp'!$E$37:$F$39,2,0)))</f>
        <v>#N/A</v>
      </c>
      <c r="BL103" s="76" t="e">
        <f>-10*LOG(2/(4*PI()*2^2)+4/(0.163*(Calcul!$J108*Calcul!$K108)/VLOOKUP(Calcul!$H108,'ModelParams Lp'!$E$37:$F$39,2,0)))</f>
        <v>#N/A</v>
      </c>
      <c r="BM103" s="76" t="e">
        <f>VLOOKUP(Calcul!$I108,'ModelParams Lp'!$D$28:$O$32,5,0)+BE103</f>
        <v>#N/A</v>
      </c>
      <c r="BN103" s="76" t="e">
        <f>VLOOKUP(Calcul!$I108,'ModelParams Lp'!$D$28:$O$32,6,0)+BF103</f>
        <v>#N/A</v>
      </c>
      <c r="BO103" s="76" t="e">
        <f>VLOOKUP(Calcul!$I108,'ModelParams Lp'!$D$28:$O$32,7,0)+BG103</f>
        <v>#N/A</v>
      </c>
      <c r="BP103" s="76" t="e">
        <f>VLOOKUP(Calcul!$I108,'ModelParams Lp'!$D$28:$O$32,8,0)+BH103</f>
        <v>#N/A</v>
      </c>
      <c r="BQ103" s="76" t="e">
        <f>VLOOKUP(Calcul!$I108,'ModelParams Lp'!$D$28:$O$32,9,0)+BI103</f>
        <v>#N/A</v>
      </c>
      <c r="BR103" s="76" t="e">
        <f>VLOOKUP(Calcul!$I108,'ModelParams Lp'!$D$28:$O$32,10,0)+BJ103</f>
        <v>#N/A</v>
      </c>
      <c r="BS103" s="76" t="e">
        <f>VLOOKUP(Calcul!$I108,'ModelParams Lp'!$D$28:$O$32,11,0)+BK103</f>
        <v>#N/A</v>
      </c>
      <c r="BT103" s="76" t="e">
        <f>VLOOKUP(Calcul!$I108,'ModelParams Lp'!$D$28:$O$32,12,0)+BL103</f>
        <v>#N/A</v>
      </c>
      <c r="BU103" s="75" t="e">
        <f t="shared" ca="1" si="29"/>
        <v>#DIV/0!</v>
      </c>
      <c r="BV103" s="75" t="e">
        <f t="shared" ca="1" si="30"/>
        <v>#DIV/0!</v>
      </c>
      <c r="BW103" s="75" t="e">
        <f t="shared" ca="1" si="31"/>
        <v>#DIV/0!</v>
      </c>
      <c r="BX103" s="75" t="e">
        <f t="shared" ca="1" si="32"/>
        <v>#DIV/0!</v>
      </c>
      <c r="BY103" s="75" t="e">
        <f t="shared" ca="1" si="33"/>
        <v>#DIV/0!</v>
      </c>
      <c r="BZ103" s="75" t="e">
        <f t="shared" ca="1" si="34"/>
        <v>#DIV/0!</v>
      </c>
      <c r="CA103" s="75" t="e">
        <f t="shared" ca="1" si="35"/>
        <v>#DIV/0!</v>
      </c>
      <c r="CB103" s="75" t="e">
        <f t="shared" ca="1" si="36"/>
        <v>#DIV/0!</v>
      </c>
      <c r="CC103" s="26" t="e">
        <f ca="1">10*LOG10(IF(BU103="",0,POWER(10,((BU103+'ModelParams Lw'!$O$4)/10))) +IF(BV103="",0,POWER(10,((BV103+'ModelParams Lw'!$P$4)/10))) +IF(BW103="",0,POWER(10,((BW103+'ModelParams Lw'!$Q$4)/10))) +IF(BX103="",0,POWER(10,((BX103+'ModelParams Lw'!$R$4)/10))) +IF(BY103="",0,POWER(10,((BY103+'ModelParams Lw'!$S$4)/10))) +IF(BZ103="",0,POWER(10,((BZ103+'ModelParams Lw'!$T$4)/10))) +IF(CA103="",0,POWER(10,((CA103+'ModelParams Lw'!$U$4)/10)))+IF(CB103="",0,POWER(10,((CB103+'ModelParams Lw'!$V$4)/10))))</f>
        <v>#DIV/0!</v>
      </c>
      <c r="CD103" s="26" t="e">
        <f t="shared" ca="1" si="37"/>
        <v>#DIV/0!</v>
      </c>
      <c r="CE103" s="26" t="e">
        <f ca="1">(BU103-'ModelParams Lw'!O$10)/'ModelParams Lw'!O$11</f>
        <v>#DIV/0!</v>
      </c>
      <c r="CF103" s="26" t="e">
        <f ca="1">(BV103-'ModelParams Lw'!P$10)/'ModelParams Lw'!P$11</f>
        <v>#DIV/0!</v>
      </c>
      <c r="CG103" s="26" t="e">
        <f ca="1">(BW103-'ModelParams Lw'!Q$10)/'ModelParams Lw'!Q$11</f>
        <v>#DIV/0!</v>
      </c>
      <c r="CH103" s="26" t="e">
        <f ca="1">(BX103-'ModelParams Lw'!R$10)/'ModelParams Lw'!R$11</f>
        <v>#DIV/0!</v>
      </c>
      <c r="CI103" s="26" t="e">
        <f ca="1">(BY103-'ModelParams Lw'!S$10)/'ModelParams Lw'!S$11</f>
        <v>#DIV/0!</v>
      </c>
      <c r="CJ103" s="26" t="e">
        <f ca="1">(BZ103-'ModelParams Lw'!T$10)/'ModelParams Lw'!T$11</f>
        <v>#DIV/0!</v>
      </c>
      <c r="CK103" s="26" t="e">
        <f ca="1">(CA103-'ModelParams Lw'!U$10)/'ModelParams Lw'!U$11</f>
        <v>#DIV/0!</v>
      </c>
      <c r="CL103" s="26" t="e">
        <f ca="1">(CB103-'ModelParams Lw'!V$10)/'ModelParams Lw'!V$11</f>
        <v>#DIV/0!</v>
      </c>
      <c r="CM103" s="75" t="e">
        <f t="shared" si="38"/>
        <v>#DIV/0!</v>
      </c>
      <c r="CN103" s="75" t="e">
        <f t="shared" si="39"/>
        <v>#DIV/0!</v>
      </c>
      <c r="CO103" s="75" t="e">
        <f t="shared" si="40"/>
        <v>#DIV/0!</v>
      </c>
      <c r="CP103" s="75" t="e">
        <f t="shared" si="41"/>
        <v>#DIV/0!</v>
      </c>
      <c r="CQ103" s="75" t="e">
        <f t="shared" si="42"/>
        <v>#DIV/0!</v>
      </c>
      <c r="CR103" s="75" t="e">
        <f t="shared" si="43"/>
        <v>#DIV/0!</v>
      </c>
      <c r="CS103" s="75" t="e">
        <f t="shared" si="44"/>
        <v>#DIV/0!</v>
      </c>
      <c r="CT103" s="75" t="e">
        <f t="shared" si="45"/>
        <v>#DIV/0!</v>
      </c>
      <c r="CU103" s="26" t="e">
        <f>10*LOG10(IF(CM103="",0,POWER(10,((CM103+'ModelParams Lw'!$O$4)/10))) +IF(CN103="",0,POWER(10,((CN103+'ModelParams Lw'!$P$4)/10))) +IF(CO103="",0,POWER(10,((CO103+'ModelParams Lw'!$Q$4)/10))) +IF(CP103="",0,POWER(10,((CP103+'ModelParams Lw'!$R$4)/10))) +IF(CQ103="",0,POWER(10,((CQ103+'ModelParams Lw'!$S$4)/10))) +IF(CR103="",0,POWER(10,((CR103+'ModelParams Lw'!$T$4)/10))) +IF(CS103="",0,POWER(10,((CS103+'ModelParams Lw'!$U$4)/10)))+IF(CT103="",0,POWER(10,((CT103+'ModelParams Lw'!$V$4)/10))))</f>
        <v>#DIV/0!</v>
      </c>
      <c r="CV103" s="26" t="e">
        <f t="shared" si="46"/>
        <v>#DIV/0!</v>
      </c>
      <c r="CW103" s="26" t="e">
        <f>(CM103-'ModelParams Lw'!O$10)/'ModelParams Lw'!O$11</f>
        <v>#DIV/0!</v>
      </c>
      <c r="CX103" s="26" t="e">
        <f>(CN103-'ModelParams Lw'!P$10)/'ModelParams Lw'!P$11</f>
        <v>#DIV/0!</v>
      </c>
      <c r="CY103" s="26" t="e">
        <f>(CO103-'ModelParams Lw'!Q$10)/'ModelParams Lw'!Q$11</f>
        <v>#DIV/0!</v>
      </c>
      <c r="CZ103" s="26" t="e">
        <f>(CP103-'ModelParams Lw'!R$10)/'ModelParams Lw'!R$11</f>
        <v>#DIV/0!</v>
      </c>
      <c r="DA103" s="26" t="e">
        <f>(CQ103-'ModelParams Lw'!S$10)/'ModelParams Lw'!S$11</f>
        <v>#DIV/0!</v>
      </c>
      <c r="DB103" s="26" t="e">
        <f>(CR103-'ModelParams Lw'!T$10)/'ModelParams Lw'!T$11</f>
        <v>#DIV/0!</v>
      </c>
      <c r="DC103" s="26" t="e">
        <f>(CS103-'ModelParams Lw'!U$10)/'ModelParams Lw'!U$11</f>
        <v>#DIV/0!</v>
      </c>
      <c r="DD103" s="26" t="e">
        <f>(CT103-'ModelParams Lw'!V$10)/'ModelParams Lw'!V$11</f>
        <v>#DIV/0!</v>
      </c>
    </row>
    <row r="104" spans="1:108" x14ac:dyDescent="0.25">
      <c r="A104" s="13">
        <f>'Sound Power'!B104</f>
        <v>0</v>
      </c>
      <c r="B104" s="13">
        <f>'Sound Power'!D104</f>
        <v>0</v>
      </c>
      <c r="C104" s="13">
        <f>'Sound Power'!E104</f>
        <v>0</v>
      </c>
      <c r="D104" s="13">
        <f>'Sound Power'!F104</f>
        <v>0</v>
      </c>
      <c r="E104" s="76" t="e">
        <f>IF(Calcul!$F106="SA",'Sound Power'!AZ104,'Sound Power'!O104)</f>
        <v>#DIV/0!</v>
      </c>
      <c r="F104" s="76" t="e">
        <f>IF(Calcul!$F106="SA",'Sound Power'!BA104,'Sound Power'!P104)</f>
        <v>#DIV/0!</v>
      </c>
      <c r="G104" s="76" t="e">
        <f>IF(Calcul!$F106="SA",'Sound Power'!BB104,'Sound Power'!Q104)</f>
        <v>#DIV/0!</v>
      </c>
      <c r="H104" s="76" t="e">
        <f>IF(Calcul!$F106="SA",'Sound Power'!BC104,'Sound Power'!R104)</f>
        <v>#DIV/0!</v>
      </c>
      <c r="I104" s="76" t="e">
        <f>IF(Calcul!$F106="SA",'Sound Power'!BD104,'Sound Power'!S104)</f>
        <v>#DIV/0!</v>
      </c>
      <c r="J104" s="76" t="e">
        <f>IF(Calcul!$F106="SA",'Sound Power'!BE104,'Sound Power'!T104)</f>
        <v>#DIV/0!</v>
      </c>
      <c r="K104" s="76" t="e">
        <f>IF(Calcul!$F106="SA",'Sound Power'!BF104,'Sound Power'!U104)</f>
        <v>#DIV/0!</v>
      </c>
      <c r="L104" s="76" t="e">
        <f>IF(Calcul!$F106="SA",'Sound Power'!BG104,'Sound Power'!V104)</f>
        <v>#DIV/0!</v>
      </c>
      <c r="M104" s="76" t="e">
        <f>'Sound Power'!CI104</f>
        <v>#DIV/0!</v>
      </c>
      <c r="N104" s="76" t="e">
        <f>'Sound Power'!CJ104</f>
        <v>#DIV/0!</v>
      </c>
      <c r="O104" s="76" t="e">
        <f>'Sound Power'!CK104</f>
        <v>#DIV/0!</v>
      </c>
      <c r="P104" s="76" t="e">
        <f>'Sound Power'!CL104</f>
        <v>#DIV/0!</v>
      </c>
      <c r="Q104" s="76" t="e">
        <f>'Sound Power'!CM104</f>
        <v>#DIV/0!</v>
      </c>
      <c r="R104" s="76" t="e">
        <f>'Sound Power'!CN104</f>
        <v>#DIV/0!</v>
      </c>
      <c r="S104" s="76" t="e">
        <f>'Sound Power'!CO104</f>
        <v>#DIV/0!</v>
      </c>
      <c r="T104" s="76" t="e">
        <f>'Sound Power'!CP104</f>
        <v>#DIV/0!</v>
      </c>
      <c r="U104" s="73">
        <f t="shared" si="26"/>
        <v>0</v>
      </c>
      <c r="V104" s="73">
        <f t="shared" si="27"/>
        <v>0</v>
      </c>
      <c r="W104" s="76" t="e">
        <f>('ModelParams Lp'!B$4*10^'ModelParams Lp'!B$5*($U104/$V104)^'ModelParams Lp'!B$6)*3</f>
        <v>#DIV/0!</v>
      </c>
      <c r="X104" s="76" t="e">
        <f>('ModelParams Lp'!C$4*10^'ModelParams Lp'!C$5*($U104/$V104)^'ModelParams Lp'!C$6)*3</f>
        <v>#DIV/0!</v>
      </c>
      <c r="Y104" s="76" t="e">
        <f>('ModelParams Lp'!D$4*10^'ModelParams Lp'!D$5*($U104/$V104)^'ModelParams Lp'!D$6)*3</f>
        <v>#DIV/0!</v>
      </c>
      <c r="Z104" s="76" t="e">
        <f>('ModelParams Lp'!E$4*10^'ModelParams Lp'!E$5*($U104/$V104)^'ModelParams Lp'!E$6)*3</f>
        <v>#DIV/0!</v>
      </c>
      <c r="AA104" s="76" t="e">
        <f>('ModelParams Lp'!F$4*10^'ModelParams Lp'!F$5*($U104/$V104)^'ModelParams Lp'!F$6)*3</f>
        <v>#DIV/0!</v>
      </c>
      <c r="AB104" s="76" t="e">
        <f>('ModelParams Lp'!G$4*10^'ModelParams Lp'!G$5*($U104/$V104)^'ModelParams Lp'!G$6)*3</f>
        <v>#DIV/0!</v>
      </c>
      <c r="AC104" s="76" t="e">
        <f>('ModelParams Lp'!H$4*10^'ModelParams Lp'!H$5*($U104/$V104)^'ModelParams Lp'!H$6)*3</f>
        <v>#DIV/0!</v>
      </c>
      <c r="AD104" s="76" t="e">
        <f>('ModelParams Lp'!I$4*10^'ModelParams Lp'!I$5*($U104/$V104)^'ModelParams Lp'!I$6)*3</f>
        <v>#DIV/0!</v>
      </c>
      <c r="AE104" s="62" t="e">
        <f t="shared" si="28"/>
        <v>#DIV/0!</v>
      </c>
      <c r="AF104" s="62" t="e">
        <f>IF(AE104&lt;'ModelParams Lp'!$B$16,-1,IF(AE104&lt;'ModelParams Lp'!$C$16,0,IF(AE104&lt;'ModelParams Lp'!$D$16,1,IF(AE104&lt;'ModelParams Lp'!$E$16,2,IF(AE104&lt;'ModelParams Lp'!$F$16,3,IF(AE104&lt;'ModelParams Lp'!$G$16,4,IF(AE104&lt;'ModelParams Lp'!$H$16,5,6)))))))</f>
        <v>#DIV/0!</v>
      </c>
      <c r="AG104" s="76" t="e">
        <f ca="1">IF($AF104&gt;1,0,OFFSET('ModelParams Lp'!$C$12,0,-'Sound Pressure'!$AF104))</f>
        <v>#DIV/0!</v>
      </c>
      <c r="AH104" s="76" t="e">
        <f ca="1">IF($AF104&gt;2,0,OFFSET('ModelParams Lp'!$D$12,0,-'Sound Pressure'!$AF104))</f>
        <v>#DIV/0!</v>
      </c>
      <c r="AI104" s="76" t="e">
        <f ca="1">IF($AF104&gt;3,0,OFFSET('ModelParams Lp'!$E$12,0,-'Sound Pressure'!$AF104))</f>
        <v>#DIV/0!</v>
      </c>
      <c r="AJ104" s="76" t="e">
        <f ca="1">IF($AF104&gt;4,0,OFFSET('ModelParams Lp'!$F$12,0,-'Sound Pressure'!$AF104))</f>
        <v>#DIV/0!</v>
      </c>
      <c r="AK104" s="76" t="e">
        <f ca="1">IF($AF104&gt;3,0,OFFSET('ModelParams Lp'!$G$12,0,-'Sound Pressure'!$AF104))</f>
        <v>#DIV/0!</v>
      </c>
      <c r="AL104" s="76" t="e">
        <f ca="1">IF($AF104&gt;5,0,OFFSET('ModelParams Lp'!$H$12,0,-'Sound Pressure'!$AF104))</f>
        <v>#DIV/0!</v>
      </c>
      <c r="AM104" s="76" t="e">
        <f ca="1">IF($AF104&gt;6,0,OFFSET('ModelParams Lp'!$I$12,0,-'Sound Pressure'!$AF104))</f>
        <v>#DIV/0!</v>
      </c>
      <c r="AN104" s="76" t="e">
        <f ca="1">IF($AF104&gt;7,0,IF($AF$4&lt;0,3,OFFSET('ModelParams Lp'!$J$12,0,-'Sound Pressure'!$AF104)))</f>
        <v>#DIV/0!</v>
      </c>
      <c r="AO104" s="76" t="e">
        <f t="shared" si="48"/>
        <v>#DIV/0!</v>
      </c>
      <c r="AP104" s="76" t="e">
        <f t="shared" si="47"/>
        <v>#DIV/0!</v>
      </c>
      <c r="AQ104" s="76" t="e">
        <f t="shared" si="47"/>
        <v>#DIV/0!</v>
      </c>
      <c r="AR104" s="76" t="e">
        <f t="shared" si="47"/>
        <v>#DIV/0!</v>
      </c>
      <c r="AS104" s="76" t="e">
        <f t="shared" si="47"/>
        <v>#DIV/0!</v>
      </c>
      <c r="AT104" s="76" t="e">
        <f t="shared" si="47"/>
        <v>#DIV/0!</v>
      </c>
      <c r="AU104" s="76" t="e">
        <f t="shared" si="47"/>
        <v>#DIV/0!</v>
      </c>
      <c r="AV104" s="76" t="e">
        <f t="shared" si="47"/>
        <v>#DIV/0!</v>
      </c>
      <c r="AW104" s="76">
        <f>'ModelParams Lp'!B$22</f>
        <v>4</v>
      </c>
      <c r="AX104" s="76">
        <f>'ModelParams Lp'!C$22</f>
        <v>2</v>
      </c>
      <c r="AY104" s="76">
        <f>'ModelParams Lp'!D$22</f>
        <v>1</v>
      </c>
      <c r="AZ104" s="76">
        <f>'ModelParams Lp'!E$22</f>
        <v>0</v>
      </c>
      <c r="BA104" s="76">
        <f>'ModelParams Lp'!F$22</f>
        <v>0</v>
      </c>
      <c r="BB104" s="76">
        <f>'ModelParams Lp'!G$22</f>
        <v>0</v>
      </c>
      <c r="BC104" s="76">
        <f>'ModelParams Lp'!H$22</f>
        <v>0</v>
      </c>
      <c r="BD104" s="76">
        <f>'ModelParams Lp'!I$22</f>
        <v>0</v>
      </c>
      <c r="BE104" s="76" t="e">
        <f>-10*LOG(2/(4*PI()*2^2)+4/(0.163*(Calcul!$J109*Calcul!$K109)/VLOOKUP(Calcul!$H109,'ModelParams Lp'!$E$37:$F$39,2,0)))</f>
        <v>#N/A</v>
      </c>
      <c r="BF104" s="76" t="e">
        <f>-10*LOG(2/(4*PI()*2^2)+4/(0.163*(Calcul!$J109*Calcul!$K109)/VLOOKUP(Calcul!$H109,'ModelParams Lp'!$E$37:$F$39,2,0)))</f>
        <v>#N/A</v>
      </c>
      <c r="BG104" s="76" t="e">
        <f>-10*LOG(2/(4*PI()*2^2)+4/(0.163*(Calcul!$J109*Calcul!$K109)/VLOOKUP(Calcul!$H109,'ModelParams Lp'!$E$37:$F$39,2,0)))</f>
        <v>#N/A</v>
      </c>
      <c r="BH104" s="76" t="e">
        <f>-10*LOG(2/(4*PI()*2^2)+4/(0.163*(Calcul!$J109*Calcul!$K109)/VLOOKUP(Calcul!$H109,'ModelParams Lp'!$E$37:$F$39,2,0)))</f>
        <v>#N/A</v>
      </c>
      <c r="BI104" s="76" t="e">
        <f>-10*LOG(2/(4*PI()*2^2)+4/(0.163*(Calcul!$J109*Calcul!$K109)/VLOOKUP(Calcul!$H109,'ModelParams Lp'!$E$37:$F$39,2,0)))</f>
        <v>#N/A</v>
      </c>
      <c r="BJ104" s="76" t="e">
        <f>-10*LOG(2/(4*PI()*2^2)+4/(0.163*(Calcul!$J109*Calcul!$K109)/VLOOKUP(Calcul!$H109,'ModelParams Lp'!$E$37:$F$39,2,0)))</f>
        <v>#N/A</v>
      </c>
      <c r="BK104" s="76" t="e">
        <f>-10*LOG(2/(4*PI()*2^2)+4/(0.163*(Calcul!$J109*Calcul!$K109)/VLOOKUP(Calcul!$H109,'ModelParams Lp'!$E$37:$F$39,2,0)))</f>
        <v>#N/A</v>
      </c>
      <c r="BL104" s="76" t="e">
        <f>-10*LOG(2/(4*PI()*2^2)+4/(0.163*(Calcul!$J109*Calcul!$K109)/VLOOKUP(Calcul!$H109,'ModelParams Lp'!$E$37:$F$39,2,0)))</f>
        <v>#N/A</v>
      </c>
      <c r="BM104" s="76" t="e">
        <f>VLOOKUP(Calcul!$I109,'ModelParams Lp'!$D$28:$O$32,5,0)+BE104</f>
        <v>#N/A</v>
      </c>
      <c r="BN104" s="76" t="e">
        <f>VLOOKUP(Calcul!$I109,'ModelParams Lp'!$D$28:$O$32,6,0)+BF104</f>
        <v>#N/A</v>
      </c>
      <c r="BO104" s="76" t="e">
        <f>VLOOKUP(Calcul!$I109,'ModelParams Lp'!$D$28:$O$32,7,0)+BG104</f>
        <v>#N/A</v>
      </c>
      <c r="BP104" s="76" t="e">
        <f>VLOOKUP(Calcul!$I109,'ModelParams Lp'!$D$28:$O$32,8,0)+BH104</f>
        <v>#N/A</v>
      </c>
      <c r="BQ104" s="76" t="e">
        <f>VLOOKUP(Calcul!$I109,'ModelParams Lp'!$D$28:$O$32,9,0)+BI104</f>
        <v>#N/A</v>
      </c>
      <c r="BR104" s="76" t="e">
        <f>VLOOKUP(Calcul!$I109,'ModelParams Lp'!$D$28:$O$32,10,0)+BJ104</f>
        <v>#N/A</v>
      </c>
      <c r="BS104" s="76" t="e">
        <f>VLOOKUP(Calcul!$I109,'ModelParams Lp'!$D$28:$O$32,11,0)+BK104</f>
        <v>#N/A</v>
      </c>
      <c r="BT104" s="76" t="e">
        <f>VLOOKUP(Calcul!$I109,'ModelParams Lp'!$D$28:$O$32,12,0)+BL104</f>
        <v>#N/A</v>
      </c>
      <c r="BU104" s="75" t="e">
        <f t="shared" ca="1" si="29"/>
        <v>#DIV/0!</v>
      </c>
      <c r="BV104" s="75" t="e">
        <f t="shared" ca="1" si="30"/>
        <v>#DIV/0!</v>
      </c>
      <c r="BW104" s="75" t="e">
        <f t="shared" ca="1" si="31"/>
        <v>#DIV/0!</v>
      </c>
      <c r="BX104" s="75" t="e">
        <f t="shared" ca="1" si="32"/>
        <v>#DIV/0!</v>
      </c>
      <c r="BY104" s="75" t="e">
        <f t="shared" ca="1" si="33"/>
        <v>#DIV/0!</v>
      </c>
      <c r="BZ104" s="75" t="e">
        <f t="shared" ca="1" si="34"/>
        <v>#DIV/0!</v>
      </c>
      <c r="CA104" s="75" t="e">
        <f t="shared" ca="1" si="35"/>
        <v>#DIV/0!</v>
      </c>
      <c r="CB104" s="75" t="e">
        <f t="shared" ca="1" si="36"/>
        <v>#DIV/0!</v>
      </c>
      <c r="CC104" s="26" t="e">
        <f ca="1">10*LOG10(IF(BU104="",0,POWER(10,((BU104+'ModelParams Lw'!$O$4)/10))) +IF(BV104="",0,POWER(10,((BV104+'ModelParams Lw'!$P$4)/10))) +IF(BW104="",0,POWER(10,((BW104+'ModelParams Lw'!$Q$4)/10))) +IF(BX104="",0,POWER(10,((BX104+'ModelParams Lw'!$R$4)/10))) +IF(BY104="",0,POWER(10,((BY104+'ModelParams Lw'!$S$4)/10))) +IF(BZ104="",0,POWER(10,((BZ104+'ModelParams Lw'!$T$4)/10))) +IF(CA104="",0,POWER(10,((CA104+'ModelParams Lw'!$U$4)/10)))+IF(CB104="",0,POWER(10,((CB104+'ModelParams Lw'!$V$4)/10))))</f>
        <v>#DIV/0!</v>
      </c>
      <c r="CD104" s="26" t="e">
        <f t="shared" ca="1" si="37"/>
        <v>#DIV/0!</v>
      </c>
      <c r="CE104" s="26" t="e">
        <f ca="1">(BU104-'ModelParams Lw'!O$10)/'ModelParams Lw'!O$11</f>
        <v>#DIV/0!</v>
      </c>
      <c r="CF104" s="26" t="e">
        <f ca="1">(BV104-'ModelParams Lw'!P$10)/'ModelParams Lw'!P$11</f>
        <v>#DIV/0!</v>
      </c>
      <c r="CG104" s="26" t="e">
        <f ca="1">(BW104-'ModelParams Lw'!Q$10)/'ModelParams Lw'!Q$11</f>
        <v>#DIV/0!</v>
      </c>
      <c r="CH104" s="26" t="e">
        <f ca="1">(BX104-'ModelParams Lw'!R$10)/'ModelParams Lw'!R$11</f>
        <v>#DIV/0!</v>
      </c>
      <c r="CI104" s="26" t="e">
        <f ca="1">(BY104-'ModelParams Lw'!S$10)/'ModelParams Lw'!S$11</f>
        <v>#DIV/0!</v>
      </c>
      <c r="CJ104" s="26" t="e">
        <f ca="1">(BZ104-'ModelParams Lw'!T$10)/'ModelParams Lw'!T$11</f>
        <v>#DIV/0!</v>
      </c>
      <c r="CK104" s="26" t="e">
        <f ca="1">(CA104-'ModelParams Lw'!U$10)/'ModelParams Lw'!U$11</f>
        <v>#DIV/0!</v>
      </c>
      <c r="CL104" s="26" t="e">
        <f ca="1">(CB104-'ModelParams Lw'!V$10)/'ModelParams Lw'!V$11</f>
        <v>#DIV/0!</v>
      </c>
      <c r="CM104" s="75" t="e">
        <f t="shared" si="38"/>
        <v>#DIV/0!</v>
      </c>
      <c r="CN104" s="75" t="e">
        <f t="shared" si="39"/>
        <v>#DIV/0!</v>
      </c>
      <c r="CO104" s="75" t="e">
        <f t="shared" si="40"/>
        <v>#DIV/0!</v>
      </c>
      <c r="CP104" s="75" t="e">
        <f t="shared" si="41"/>
        <v>#DIV/0!</v>
      </c>
      <c r="CQ104" s="75" t="e">
        <f t="shared" si="42"/>
        <v>#DIV/0!</v>
      </c>
      <c r="CR104" s="75" t="e">
        <f t="shared" si="43"/>
        <v>#DIV/0!</v>
      </c>
      <c r="CS104" s="75" t="e">
        <f t="shared" si="44"/>
        <v>#DIV/0!</v>
      </c>
      <c r="CT104" s="75" t="e">
        <f t="shared" si="45"/>
        <v>#DIV/0!</v>
      </c>
      <c r="CU104" s="26" t="e">
        <f>10*LOG10(IF(CM104="",0,POWER(10,((CM104+'ModelParams Lw'!$O$4)/10))) +IF(CN104="",0,POWER(10,((CN104+'ModelParams Lw'!$P$4)/10))) +IF(CO104="",0,POWER(10,((CO104+'ModelParams Lw'!$Q$4)/10))) +IF(CP104="",0,POWER(10,((CP104+'ModelParams Lw'!$R$4)/10))) +IF(CQ104="",0,POWER(10,((CQ104+'ModelParams Lw'!$S$4)/10))) +IF(CR104="",0,POWER(10,((CR104+'ModelParams Lw'!$T$4)/10))) +IF(CS104="",0,POWER(10,((CS104+'ModelParams Lw'!$U$4)/10)))+IF(CT104="",0,POWER(10,((CT104+'ModelParams Lw'!$V$4)/10))))</f>
        <v>#DIV/0!</v>
      </c>
      <c r="CV104" s="26" t="e">
        <f t="shared" si="46"/>
        <v>#DIV/0!</v>
      </c>
      <c r="CW104" s="26" t="e">
        <f>(CM104-'ModelParams Lw'!O$10)/'ModelParams Lw'!O$11</f>
        <v>#DIV/0!</v>
      </c>
      <c r="CX104" s="26" t="e">
        <f>(CN104-'ModelParams Lw'!P$10)/'ModelParams Lw'!P$11</f>
        <v>#DIV/0!</v>
      </c>
      <c r="CY104" s="26" t="e">
        <f>(CO104-'ModelParams Lw'!Q$10)/'ModelParams Lw'!Q$11</f>
        <v>#DIV/0!</v>
      </c>
      <c r="CZ104" s="26" t="e">
        <f>(CP104-'ModelParams Lw'!R$10)/'ModelParams Lw'!R$11</f>
        <v>#DIV/0!</v>
      </c>
      <c r="DA104" s="26" t="e">
        <f>(CQ104-'ModelParams Lw'!S$10)/'ModelParams Lw'!S$11</f>
        <v>#DIV/0!</v>
      </c>
      <c r="DB104" s="26" t="e">
        <f>(CR104-'ModelParams Lw'!T$10)/'ModelParams Lw'!T$11</f>
        <v>#DIV/0!</v>
      </c>
      <c r="DC104" s="26" t="e">
        <f>(CS104-'ModelParams Lw'!U$10)/'ModelParams Lw'!U$11</f>
        <v>#DIV/0!</v>
      </c>
      <c r="DD104" s="26" t="e">
        <f>(CT104-'ModelParams Lw'!V$10)/'ModelParams Lw'!V$11</f>
        <v>#DIV/0!</v>
      </c>
    </row>
    <row r="105" spans="1:108" x14ac:dyDescent="0.25">
      <c r="A105" s="13">
        <f>'Sound Power'!B105</f>
        <v>0</v>
      </c>
      <c r="B105" s="13">
        <f>'Sound Power'!D105</f>
        <v>0</v>
      </c>
      <c r="C105" s="13">
        <f>'Sound Power'!E105</f>
        <v>0</v>
      </c>
      <c r="D105" s="13">
        <f>'Sound Power'!F105</f>
        <v>0</v>
      </c>
      <c r="E105" s="76" t="e">
        <f>IF(Calcul!$F107="SA",'Sound Power'!AZ105,'Sound Power'!O105)</f>
        <v>#DIV/0!</v>
      </c>
      <c r="F105" s="76" t="e">
        <f>IF(Calcul!$F107="SA",'Sound Power'!BA105,'Sound Power'!P105)</f>
        <v>#DIV/0!</v>
      </c>
      <c r="G105" s="76" t="e">
        <f>IF(Calcul!$F107="SA",'Sound Power'!BB105,'Sound Power'!Q105)</f>
        <v>#DIV/0!</v>
      </c>
      <c r="H105" s="76" t="e">
        <f>IF(Calcul!$F107="SA",'Sound Power'!BC105,'Sound Power'!R105)</f>
        <v>#DIV/0!</v>
      </c>
      <c r="I105" s="76" t="e">
        <f>IF(Calcul!$F107="SA",'Sound Power'!BD105,'Sound Power'!S105)</f>
        <v>#DIV/0!</v>
      </c>
      <c r="J105" s="76" t="e">
        <f>IF(Calcul!$F107="SA",'Sound Power'!BE105,'Sound Power'!T105)</f>
        <v>#DIV/0!</v>
      </c>
      <c r="K105" s="76" t="e">
        <f>IF(Calcul!$F107="SA",'Sound Power'!BF105,'Sound Power'!U105)</f>
        <v>#DIV/0!</v>
      </c>
      <c r="L105" s="76" t="e">
        <f>IF(Calcul!$F107="SA",'Sound Power'!BG105,'Sound Power'!V105)</f>
        <v>#DIV/0!</v>
      </c>
      <c r="M105" s="76" t="e">
        <f>'Sound Power'!CI105</f>
        <v>#DIV/0!</v>
      </c>
      <c r="N105" s="76" t="e">
        <f>'Sound Power'!CJ105</f>
        <v>#DIV/0!</v>
      </c>
      <c r="O105" s="76" t="e">
        <f>'Sound Power'!CK105</f>
        <v>#DIV/0!</v>
      </c>
      <c r="P105" s="76" t="e">
        <f>'Sound Power'!CL105</f>
        <v>#DIV/0!</v>
      </c>
      <c r="Q105" s="76" t="e">
        <f>'Sound Power'!CM105</f>
        <v>#DIV/0!</v>
      </c>
      <c r="R105" s="76" t="e">
        <f>'Sound Power'!CN105</f>
        <v>#DIV/0!</v>
      </c>
      <c r="S105" s="76" t="e">
        <f>'Sound Power'!CO105</f>
        <v>#DIV/0!</v>
      </c>
      <c r="T105" s="76" t="e">
        <f>'Sound Power'!CP105</f>
        <v>#DIV/0!</v>
      </c>
      <c r="U105" s="73">
        <f t="shared" si="26"/>
        <v>0</v>
      </c>
      <c r="V105" s="73">
        <f t="shared" si="27"/>
        <v>0</v>
      </c>
      <c r="W105" s="76" t="e">
        <f>('ModelParams Lp'!B$4*10^'ModelParams Lp'!B$5*($U105/$V105)^'ModelParams Lp'!B$6)*3</f>
        <v>#DIV/0!</v>
      </c>
      <c r="X105" s="76" t="e">
        <f>('ModelParams Lp'!C$4*10^'ModelParams Lp'!C$5*($U105/$V105)^'ModelParams Lp'!C$6)*3</f>
        <v>#DIV/0!</v>
      </c>
      <c r="Y105" s="76" t="e">
        <f>('ModelParams Lp'!D$4*10^'ModelParams Lp'!D$5*($U105/$V105)^'ModelParams Lp'!D$6)*3</f>
        <v>#DIV/0!</v>
      </c>
      <c r="Z105" s="76" t="e">
        <f>('ModelParams Lp'!E$4*10^'ModelParams Lp'!E$5*($U105/$V105)^'ModelParams Lp'!E$6)*3</f>
        <v>#DIV/0!</v>
      </c>
      <c r="AA105" s="76" t="e">
        <f>('ModelParams Lp'!F$4*10^'ModelParams Lp'!F$5*($U105/$V105)^'ModelParams Lp'!F$6)*3</f>
        <v>#DIV/0!</v>
      </c>
      <c r="AB105" s="76" t="e">
        <f>('ModelParams Lp'!G$4*10^'ModelParams Lp'!G$5*($U105/$V105)^'ModelParams Lp'!G$6)*3</f>
        <v>#DIV/0!</v>
      </c>
      <c r="AC105" s="76" t="e">
        <f>('ModelParams Lp'!H$4*10^'ModelParams Lp'!H$5*($U105/$V105)^'ModelParams Lp'!H$6)*3</f>
        <v>#DIV/0!</v>
      </c>
      <c r="AD105" s="76" t="e">
        <f>('ModelParams Lp'!I$4*10^'ModelParams Lp'!I$5*($U105/$V105)^'ModelParams Lp'!I$6)*3</f>
        <v>#DIV/0!</v>
      </c>
      <c r="AE105" s="62" t="e">
        <f t="shared" si="28"/>
        <v>#DIV/0!</v>
      </c>
      <c r="AF105" s="62" t="e">
        <f>IF(AE105&lt;'ModelParams Lp'!$B$16,-1,IF(AE105&lt;'ModelParams Lp'!$C$16,0,IF(AE105&lt;'ModelParams Lp'!$D$16,1,IF(AE105&lt;'ModelParams Lp'!$E$16,2,IF(AE105&lt;'ModelParams Lp'!$F$16,3,IF(AE105&lt;'ModelParams Lp'!$G$16,4,IF(AE105&lt;'ModelParams Lp'!$H$16,5,6)))))))</f>
        <v>#DIV/0!</v>
      </c>
      <c r="AG105" s="76" t="e">
        <f ca="1">IF($AF105&gt;1,0,OFFSET('ModelParams Lp'!$C$12,0,-'Sound Pressure'!$AF105))</f>
        <v>#DIV/0!</v>
      </c>
      <c r="AH105" s="76" t="e">
        <f ca="1">IF($AF105&gt;2,0,OFFSET('ModelParams Lp'!$D$12,0,-'Sound Pressure'!$AF105))</f>
        <v>#DIV/0!</v>
      </c>
      <c r="AI105" s="76" t="e">
        <f ca="1">IF($AF105&gt;3,0,OFFSET('ModelParams Lp'!$E$12,0,-'Sound Pressure'!$AF105))</f>
        <v>#DIV/0!</v>
      </c>
      <c r="AJ105" s="76" t="e">
        <f ca="1">IF($AF105&gt;4,0,OFFSET('ModelParams Lp'!$F$12,0,-'Sound Pressure'!$AF105))</f>
        <v>#DIV/0!</v>
      </c>
      <c r="AK105" s="76" t="e">
        <f ca="1">IF($AF105&gt;3,0,OFFSET('ModelParams Lp'!$G$12,0,-'Sound Pressure'!$AF105))</f>
        <v>#DIV/0!</v>
      </c>
      <c r="AL105" s="76" t="e">
        <f ca="1">IF($AF105&gt;5,0,OFFSET('ModelParams Lp'!$H$12,0,-'Sound Pressure'!$AF105))</f>
        <v>#DIV/0!</v>
      </c>
      <c r="AM105" s="76" t="e">
        <f ca="1">IF($AF105&gt;6,0,OFFSET('ModelParams Lp'!$I$12,0,-'Sound Pressure'!$AF105))</f>
        <v>#DIV/0!</v>
      </c>
      <c r="AN105" s="76" t="e">
        <f ca="1">IF($AF105&gt;7,0,IF($AF$4&lt;0,3,OFFSET('ModelParams Lp'!$J$12,0,-'Sound Pressure'!$AF105)))</f>
        <v>#DIV/0!</v>
      </c>
      <c r="AO105" s="76" t="e">
        <f t="shared" si="48"/>
        <v>#DIV/0!</v>
      </c>
      <c r="AP105" s="76" t="e">
        <f t="shared" si="47"/>
        <v>#DIV/0!</v>
      </c>
      <c r="AQ105" s="76" t="e">
        <f t="shared" si="47"/>
        <v>#DIV/0!</v>
      </c>
      <c r="AR105" s="76" t="e">
        <f t="shared" si="47"/>
        <v>#DIV/0!</v>
      </c>
      <c r="AS105" s="76" t="e">
        <f t="shared" si="47"/>
        <v>#DIV/0!</v>
      </c>
      <c r="AT105" s="76" t="e">
        <f t="shared" si="47"/>
        <v>#DIV/0!</v>
      </c>
      <c r="AU105" s="76" t="e">
        <f t="shared" si="47"/>
        <v>#DIV/0!</v>
      </c>
      <c r="AV105" s="76" t="e">
        <f t="shared" si="47"/>
        <v>#DIV/0!</v>
      </c>
      <c r="AW105" s="76">
        <f>'ModelParams Lp'!B$22</f>
        <v>4</v>
      </c>
      <c r="AX105" s="76">
        <f>'ModelParams Lp'!C$22</f>
        <v>2</v>
      </c>
      <c r="AY105" s="76">
        <f>'ModelParams Lp'!D$22</f>
        <v>1</v>
      </c>
      <c r="AZ105" s="76">
        <f>'ModelParams Lp'!E$22</f>
        <v>0</v>
      </c>
      <c r="BA105" s="76">
        <f>'ModelParams Lp'!F$22</f>
        <v>0</v>
      </c>
      <c r="BB105" s="76">
        <f>'ModelParams Lp'!G$22</f>
        <v>0</v>
      </c>
      <c r="BC105" s="76">
        <f>'ModelParams Lp'!H$22</f>
        <v>0</v>
      </c>
      <c r="BD105" s="76">
        <f>'ModelParams Lp'!I$22</f>
        <v>0</v>
      </c>
      <c r="BE105" s="76" t="e">
        <f>-10*LOG(2/(4*PI()*2^2)+4/(0.163*(Calcul!$J110*Calcul!$K110)/VLOOKUP(Calcul!$H110,'ModelParams Lp'!$E$37:$F$39,2,0)))</f>
        <v>#N/A</v>
      </c>
      <c r="BF105" s="76" t="e">
        <f>-10*LOG(2/(4*PI()*2^2)+4/(0.163*(Calcul!$J110*Calcul!$K110)/VLOOKUP(Calcul!$H110,'ModelParams Lp'!$E$37:$F$39,2,0)))</f>
        <v>#N/A</v>
      </c>
      <c r="BG105" s="76" t="e">
        <f>-10*LOG(2/(4*PI()*2^2)+4/(0.163*(Calcul!$J110*Calcul!$K110)/VLOOKUP(Calcul!$H110,'ModelParams Lp'!$E$37:$F$39,2,0)))</f>
        <v>#N/A</v>
      </c>
      <c r="BH105" s="76" t="e">
        <f>-10*LOG(2/(4*PI()*2^2)+4/(0.163*(Calcul!$J110*Calcul!$K110)/VLOOKUP(Calcul!$H110,'ModelParams Lp'!$E$37:$F$39,2,0)))</f>
        <v>#N/A</v>
      </c>
      <c r="BI105" s="76" t="e">
        <f>-10*LOG(2/(4*PI()*2^2)+4/(0.163*(Calcul!$J110*Calcul!$K110)/VLOOKUP(Calcul!$H110,'ModelParams Lp'!$E$37:$F$39,2,0)))</f>
        <v>#N/A</v>
      </c>
      <c r="BJ105" s="76" t="e">
        <f>-10*LOG(2/(4*PI()*2^2)+4/(0.163*(Calcul!$J110*Calcul!$K110)/VLOOKUP(Calcul!$H110,'ModelParams Lp'!$E$37:$F$39,2,0)))</f>
        <v>#N/A</v>
      </c>
      <c r="BK105" s="76" t="e">
        <f>-10*LOG(2/(4*PI()*2^2)+4/(0.163*(Calcul!$J110*Calcul!$K110)/VLOOKUP(Calcul!$H110,'ModelParams Lp'!$E$37:$F$39,2,0)))</f>
        <v>#N/A</v>
      </c>
      <c r="BL105" s="76" t="e">
        <f>-10*LOG(2/(4*PI()*2^2)+4/(0.163*(Calcul!$J110*Calcul!$K110)/VLOOKUP(Calcul!$H110,'ModelParams Lp'!$E$37:$F$39,2,0)))</f>
        <v>#N/A</v>
      </c>
      <c r="BM105" s="76" t="e">
        <f>VLOOKUP(Calcul!$I110,'ModelParams Lp'!$D$28:$O$32,5,0)+BE105</f>
        <v>#N/A</v>
      </c>
      <c r="BN105" s="76" t="e">
        <f>VLOOKUP(Calcul!$I110,'ModelParams Lp'!$D$28:$O$32,6,0)+BF105</f>
        <v>#N/A</v>
      </c>
      <c r="BO105" s="76" t="e">
        <f>VLOOKUP(Calcul!$I110,'ModelParams Lp'!$D$28:$O$32,7,0)+BG105</f>
        <v>#N/A</v>
      </c>
      <c r="BP105" s="76" t="e">
        <f>VLOOKUP(Calcul!$I110,'ModelParams Lp'!$D$28:$O$32,8,0)+BH105</f>
        <v>#N/A</v>
      </c>
      <c r="BQ105" s="76" t="e">
        <f>VLOOKUP(Calcul!$I110,'ModelParams Lp'!$D$28:$O$32,9,0)+BI105</f>
        <v>#N/A</v>
      </c>
      <c r="BR105" s="76" t="e">
        <f>VLOOKUP(Calcul!$I110,'ModelParams Lp'!$D$28:$O$32,10,0)+BJ105</f>
        <v>#N/A</v>
      </c>
      <c r="BS105" s="76" t="e">
        <f>VLOOKUP(Calcul!$I110,'ModelParams Lp'!$D$28:$O$32,11,0)+BK105</f>
        <v>#N/A</v>
      </c>
      <c r="BT105" s="76" t="e">
        <f>VLOOKUP(Calcul!$I110,'ModelParams Lp'!$D$28:$O$32,12,0)+BL105</f>
        <v>#N/A</v>
      </c>
      <c r="BU105" s="75" t="e">
        <f t="shared" ca="1" si="29"/>
        <v>#DIV/0!</v>
      </c>
      <c r="BV105" s="75" t="e">
        <f t="shared" ca="1" si="30"/>
        <v>#DIV/0!</v>
      </c>
      <c r="BW105" s="75" t="e">
        <f t="shared" ca="1" si="31"/>
        <v>#DIV/0!</v>
      </c>
      <c r="BX105" s="75" t="e">
        <f t="shared" ca="1" si="32"/>
        <v>#DIV/0!</v>
      </c>
      <c r="BY105" s="75" t="e">
        <f t="shared" ca="1" si="33"/>
        <v>#DIV/0!</v>
      </c>
      <c r="BZ105" s="75" t="e">
        <f t="shared" ca="1" si="34"/>
        <v>#DIV/0!</v>
      </c>
      <c r="CA105" s="75" t="e">
        <f t="shared" ca="1" si="35"/>
        <v>#DIV/0!</v>
      </c>
      <c r="CB105" s="75" t="e">
        <f t="shared" ca="1" si="36"/>
        <v>#DIV/0!</v>
      </c>
      <c r="CC105" s="26" t="e">
        <f ca="1">10*LOG10(IF(BU105="",0,POWER(10,((BU105+'ModelParams Lw'!$O$4)/10))) +IF(BV105="",0,POWER(10,((BV105+'ModelParams Lw'!$P$4)/10))) +IF(BW105="",0,POWER(10,((BW105+'ModelParams Lw'!$Q$4)/10))) +IF(BX105="",0,POWER(10,((BX105+'ModelParams Lw'!$R$4)/10))) +IF(BY105="",0,POWER(10,((BY105+'ModelParams Lw'!$S$4)/10))) +IF(BZ105="",0,POWER(10,((BZ105+'ModelParams Lw'!$T$4)/10))) +IF(CA105="",0,POWER(10,((CA105+'ModelParams Lw'!$U$4)/10)))+IF(CB105="",0,POWER(10,((CB105+'ModelParams Lw'!$V$4)/10))))</f>
        <v>#DIV/0!</v>
      </c>
      <c r="CD105" s="26" t="e">
        <f t="shared" ca="1" si="37"/>
        <v>#DIV/0!</v>
      </c>
      <c r="CE105" s="26" t="e">
        <f ca="1">(BU105-'ModelParams Lw'!O$10)/'ModelParams Lw'!O$11</f>
        <v>#DIV/0!</v>
      </c>
      <c r="CF105" s="26" t="e">
        <f ca="1">(BV105-'ModelParams Lw'!P$10)/'ModelParams Lw'!P$11</f>
        <v>#DIV/0!</v>
      </c>
      <c r="CG105" s="26" t="e">
        <f ca="1">(BW105-'ModelParams Lw'!Q$10)/'ModelParams Lw'!Q$11</f>
        <v>#DIV/0!</v>
      </c>
      <c r="CH105" s="26" t="e">
        <f ca="1">(BX105-'ModelParams Lw'!R$10)/'ModelParams Lw'!R$11</f>
        <v>#DIV/0!</v>
      </c>
      <c r="CI105" s="26" t="e">
        <f ca="1">(BY105-'ModelParams Lw'!S$10)/'ModelParams Lw'!S$11</f>
        <v>#DIV/0!</v>
      </c>
      <c r="CJ105" s="26" t="e">
        <f ca="1">(BZ105-'ModelParams Lw'!T$10)/'ModelParams Lw'!T$11</f>
        <v>#DIV/0!</v>
      </c>
      <c r="CK105" s="26" t="e">
        <f ca="1">(CA105-'ModelParams Lw'!U$10)/'ModelParams Lw'!U$11</f>
        <v>#DIV/0!</v>
      </c>
      <c r="CL105" s="26" t="e">
        <f ca="1">(CB105-'ModelParams Lw'!V$10)/'ModelParams Lw'!V$11</f>
        <v>#DIV/0!</v>
      </c>
      <c r="CM105" s="75" t="e">
        <f t="shared" si="38"/>
        <v>#DIV/0!</v>
      </c>
      <c r="CN105" s="75" t="e">
        <f t="shared" si="39"/>
        <v>#DIV/0!</v>
      </c>
      <c r="CO105" s="75" t="e">
        <f t="shared" si="40"/>
        <v>#DIV/0!</v>
      </c>
      <c r="CP105" s="75" t="e">
        <f t="shared" si="41"/>
        <v>#DIV/0!</v>
      </c>
      <c r="CQ105" s="75" t="e">
        <f t="shared" si="42"/>
        <v>#DIV/0!</v>
      </c>
      <c r="CR105" s="75" t="e">
        <f t="shared" si="43"/>
        <v>#DIV/0!</v>
      </c>
      <c r="CS105" s="75" t="e">
        <f t="shared" si="44"/>
        <v>#DIV/0!</v>
      </c>
      <c r="CT105" s="75" t="e">
        <f t="shared" si="45"/>
        <v>#DIV/0!</v>
      </c>
      <c r="CU105" s="26" t="e">
        <f>10*LOG10(IF(CM105="",0,POWER(10,((CM105+'ModelParams Lw'!$O$4)/10))) +IF(CN105="",0,POWER(10,((CN105+'ModelParams Lw'!$P$4)/10))) +IF(CO105="",0,POWER(10,((CO105+'ModelParams Lw'!$Q$4)/10))) +IF(CP105="",0,POWER(10,((CP105+'ModelParams Lw'!$R$4)/10))) +IF(CQ105="",0,POWER(10,((CQ105+'ModelParams Lw'!$S$4)/10))) +IF(CR105="",0,POWER(10,((CR105+'ModelParams Lw'!$T$4)/10))) +IF(CS105="",0,POWER(10,((CS105+'ModelParams Lw'!$U$4)/10)))+IF(CT105="",0,POWER(10,((CT105+'ModelParams Lw'!$V$4)/10))))</f>
        <v>#DIV/0!</v>
      </c>
      <c r="CV105" s="26" t="e">
        <f t="shared" si="46"/>
        <v>#DIV/0!</v>
      </c>
      <c r="CW105" s="26" t="e">
        <f>(CM105-'ModelParams Lw'!O$10)/'ModelParams Lw'!O$11</f>
        <v>#DIV/0!</v>
      </c>
      <c r="CX105" s="26" t="e">
        <f>(CN105-'ModelParams Lw'!P$10)/'ModelParams Lw'!P$11</f>
        <v>#DIV/0!</v>
      </c>
      <c r="CY105" s="26" t="e">
        <f>(CO105-'ModelParams Lw'!Q$10)/'ModelParams Lw'!Q$11</f>
        <v>#DIV/0!</v>
      </c>
      <c r="CZ105" s="26" t="e">
        <f>(CP105-'ModelParams Lw'!R$10)/'ModelParams Lw'!R$11</f>
        <v>#DIV/0!</v>
      </c>
      <c r="DA105" s="26" t="e">
        <f>(CQ105-'ModelParams Lw'!S$10)/'ModelParams Lw'!S$11</f>
        <v>#DIV/0!</v>
      </c>
      <c r="DB105" s="26" t="e">
        <f>(CR105-'ModelParams Lw'!T$10)/'ModelParams Lw'!T$11</f>
        <v>#DIV/0!</v>
      </c>
      <c r="DC105" s="26" t="e">
        <f>(CS105-'ModelParams Lw'!U$10)/'ModelParams Lw'!U$11</f>
        <v>#DIV/0!</v>
      </c>
      <c r="DD105" s="26" t="e">
        <f>(CT105-'ModelParams Lw'!V$10)/'ModelParams Lw'!V$11</f>
        <v>#DIV/0!</v>
      </c>
    </row>
    <row r="106" spans="1:108" x14ac:dyDescent="0.25">
      <c r="A106" s="13">
        <f>'Sound Power'!B106</f>
        <v>0</v>
      </c>
      <c r="B106" s="13">
        <f>'Sound Power'!D106</f>
        <v>0</v>
      </c>
      <c r="C106" s="13">
        <f>'Sound Power'!E106</f>
        <v>0</v>
      </c>
      <c r="D106" s="13">
        <f>'Sound Power'!F106</f>
        <v>0</v>
      </c>
      <c r="E106" s="76" t="e">
        <f>IF(Calcul!$F108="SA",'Sound Power'!AZ106,'Sound Power'!O106)</f>
        <v>#DIV/0!</v>
      </c>
      <c r="F106" s="76" t="e">
        <f>IF(Calcul!$F108="SA",'Sound Power'!BA106,'Sound Power'!P106)</f>
        <v>#DIV/0!</v>
      </c>
      <c r="G106" s="76" t="e">
        <f>IF(Calcul!$F108="SA",'Sound Power'!BB106,'Sound Power'!Q106)</f>
        <v>#DIV/0!</v>
      </c>
      <c r="H106" s="76" t="e">
        <f>IF(Calcul!$F108="SA",'Sound Power'!BC106,'Sound Power'!R106)</f>
        <v>#DIV/0!</v>
      </c>
      <c r="I106" s="76" t="e">
        <f>IF(Calcul!$F108="SA",'Sound Power'!BD106,'Sound Power'!S106)</f>
        <v>#DIV/0!</v>
      </c>
      <c r="J106" s="76" t="e">
        <f>IF(Calcul!$F108="SA",'Sound Power'!BE106,'Sound Power'!T106)</f>
        <v>#DIV/0!</v>
      </c>
      <c r="K106" s="76" t="e">
        <f>IF(Calcul!$F108="SA",'Sound Power'!BF106,'Sound Power'!U106)</f>
        <v>#DIV/0!</v>
      </c>
      <c r="L106" s="76" t="e">
        <f>IF(Calcul!$F108="SA",'Sound Power'!BG106,'Sound Power'!V106)</f>
        <v>#DIV/0!</v>
      </c>
      <c r="M106" s="76" t="e">
        <f>'Sound Power'!CI106</f>
        <v>#DIV/0!</v>
      </c>
      <c r="N106" s="76" t="e">
        <f>'Sound Power'!CJ106</f>
        <v>#DIV/0!</v>
      </c>
      <c r="O106" s="76" t="e">
        <f>'Sound Power'!CK106</f>
        <v>#DIV/0!</v>
      </c>
      <c r="P106" s="76" t="e">
        <f>'Sound Power'!CL106</f>
        <v>#DIV/0!</v>
      </c>
      <c r="Q106" s="76" t="e">
        <f>'Sound Power'!CM106</f>
        <v>#DIV/0!</v>
      </c>
      <c r="R106" s="76" t="e">
        <f>'Sound Power'!CN106</f>
        <v>#DIV/0!</v>
      </c>
      <c r="S106" s="76" t="e">
        <f>'Sound Power'!CO106</f>
        <v>#DIV/0!</v>
      </c>
      <c r="T106" s="76" t="e">
        <f>'Sound Power'!CP106</f>
        <v>#DIV/0!</v>
      </c>
      <c r="U106" s="73">
        <f t="shared" si="26"/>
        <v>0</v>
      </c>
      <c r="V106" s="73">
        <f t="shared" si="27"/>
        <v>0</v>
      </c>
      <c r="W106" s="76" t="e">
        <f>('ModelParams Lp'!B$4*10^'ModelParams Lp'!B$5*($U106/$V106)^'ModelParams Lp'!B$6)*3</f>
        <v>#DIV/0!</v>
      </c>
      <c r="X106" s="76" t="e">
        <f>('ModelParams Lp'!C$4*10^'ModelParams Lp'!C$5*($U106/$V106)^'ModelParams Lp'!C$6)*3</f>
        <v>#DIV/0!</v>
      </c>
      <c r="Y106" s="76" t="e">
        <f>('ModelParams Lp'!D$4*10^'ModelParams Lp'!D$5*($U106/$V106)^'ModelParams Lp'!D$6)*3</f>
        <v>#DIV/0!</v>
      </c>
      <c r="Z106" s="76" t="e">
        <f>('ModelParams Lp'!E$4*10^'ModelParams Lp'!E$5*($U106/$V106)^'ModelParams Lp'!E$6)*3</f>
        <v>#DIV/0!</v>
      </c>
      <c r="AA106" s="76" t="e">
        <f>('ModelParams Lp'!F$4*10^'ModelParams Lp'!F$5*($U106/$V106)^'ModelParams Lp'!F$6)*3</f>
        <v>#DIV/0!</v>
      </c>
      <c r="AB106" s="76" t="e">
        <f>('ModelParams Lp'!G$4*10^'ModelParams Lp'!G$5*($U106/$V106)^'ModelParams Lp'!G$6)*3</f>
        <v>#DIV/0!</v>
      </c>
      <c r="AC106" s="76" t="e">
        <f>('ModelParams Lp'!H$4*10^'ModelParams Lp'!H$5*($U106/$V106)^'ModelParams Lp'!H$6)*3</f>
        <v>#DIV/0!</v>
      </c>
      <c r="AD106" s="76" t="e">
        <f>('ModelParams Lp'!I$4*10^'ModelParams Lp'!I$5*($U106/$V106)^'ModelParams Lp'!I$6)*3</f>
        <v>#DIV/0!</v>
      </c>
      <c r="AE106" s="62" t="e">
        <f t="shared" si="28"/>
        <v>#DIV/0!</v>
      </c>
      <c r="AF106" s="62" t="e">
        <f>IF(AE106&lt;'ModelParams Lp'!$B$16,-1,IF(AE106&lt;'ModelParams Lp'!$C$16,0,IF(AE106&lt;'ModelParams Lp'!$D$16,1,IF(AE106&lt;'ModelParams Lp'!$E$16,2,IF(AE106&lt;'ModelParams Lp'!$F$16,3,IF(AE106&lt;'ModelParams Lp'!$G$16,4,IF(AE106&lt;'ModelParams Lp'!$H$16,5,6)))))))</f>
        <v>#DIV/0!</v>
      </c>
      <c r="AG106" s="76" t="e">
        <f ca="1">IF($AF106&gt;1,0,OFFSET('ModelParams Lp'!$C$12,0,-'Sound Pressure'!$AF106))</f>
        <v>#DIV/0!</v>
      </c>
      <c r="AH106" s="76" t="e">
        <f ca="1">IF($AF106&gt;2,0,OFFSET('ModelParams Lp'!$D$12,0,-'Sound Pressure'!$AF106))</f>
        <v>#DIV/0!</v>
      </c>
      <c r="AI106" s="76" t="e">
        <f ca="1">IF($AF106&gt;3,0,OFFSET('ModelParams Lp'!$E$12,0,-'Sound Pressure'!$AF106))</f>
        <v>#DIV/0!</v>
      </c>
      <c r="AJ106" s="76" t="e">
        <f ca="1">IF($AF106&gt;4,0,OFFSET('ModelParams Lp'!$F$12,0,-'Sound Pressure'!$AF106))</f>
        <v>#DIV/0!</v>
      </c>
      <c r="AK106" s="76" t="e">
        <f ca="1">IF($AF106&gt;3,0,OFFSET('ModelParams Lp'!$G$12,0,-'Sound Pressure'!$AF106))</f>
        <v>#DIV/0!</v>
      </c>
      <c r="AL106" s="76" t="e">
        <f ca="1">IF($AF106&gt;5,0,OFFSET('ModelParams Lp'!$H$12,0,-'Sound Pressure'!$AF106))</f>
        <v>#DIV/0!</v>
      </c>
      <c r="AM106" s="76" t="e">
        <f ca="1">IF($AF106&gt;6,0,OFFSET('ModelParams Lp'!$I$12,0,-'Sound Pressure'!$AF106))</f>
        <v>#DIV/0!</v>
      </c>
      <c r="AN106" s="76" t="e">
        <f ca="1">IF($AF106&gt;7,0,IF($AF$4&lt;0,3,OFFSET('ModelParams Lp'!$J$12,0,-'Sound Pressure'!$AF106)))</f>
        <v>#DIV/0!</v>
      </c>
      <c r="AO106" s="76" t="e">
        <f t="shared" si="48"/>
        <v>#DIV/0!</v>
      </c>
      <c r="AP106" s="76" t="e">
        <f t="shared" si="47"/>
        <v>#DIV/0!</v>
      </c>
      <c r="AQ106" s="76" t="e">
        <f t="shared" si="47"/>
        <v>#DIV/0!</v>
      </c>
      <c r="AR106" s="76" t="e">
        <f t="shared" si="47"/>
        <v>#DIV/0!</v>
      </c>
      <c r="AS106" s="76" t="e">
        <f t="shared" si="47"/>
        <v>#DIV/0!</v>
      </c>
      <c r="AT106" s="76" t="e">
        <f t="shared" si="47"/>
        <v>#DIV/0!</v>
      </c>
      <c r="AU106" s="76" t="e">
        <f t="shared" si="47"/>
        <v>#DIV/0!</v>
      </c>
      <c r="AV106" s="76" t="e">
        <f t="shared" si="47"/>
        <v>#DIV/0!</v>
      </c>
      <c r="AW106" s="76">
        <f>'ModelParams Lp'!B$22</f>
        <v>4</v>
      </c>
      <c r="AX106" s="76">
        <f>'ModelParams Lp'!C$22</f>
        <v>2</v>
      </c>
      <c r="AY106" s="76">
        <f>'ModelParams Lp'!D$22</f>
        <v>1</v>
      </c>
      <c r="AZ106" s="76">
        <f>'ModelParams Lp'!E$22</f>
        <v>0</v>
      </c>
      <c r="BA106" s="76">
        <f>'ModelParams Lp'!F$22</f>
        <v>0</v>
      </c>
      <c r="BB106" s="76">
        <f>'ModelParams Lp'!G$22</f>
        <v>0</v>
      </c>
      <c r="BC106" s="76">
        <f>'ModelParams Lp'!H$22</f>
        <v>0</v>
      </c>
      <c r="BD106" s="76">
        <f>'ModelParams Lp'!I$22</f>
        <v>0</v>
      </c>
      <c r="BE106" s="76" t="e">
        <f>-10*LOG(2/(4*PI()*2^2)+4/(0.163*(Calcul!$J111*Calcul!$K111)/VLOOKUP(Calcul!$H111,'ModelParams Lp'!$E$37:$F$39,2,0)))</f>
        <v>#N/A</v>
      </c>
      <c r="BF106" s="76" t="e">
        <f>-10*LOG(2/(4*PI()*2^2)+4/(0.163*(Calcul!$J111*Calcul!$K111)/VLOOKUP(Calcul!$H111,'ModelParams Lp'!$E$37:$F$39,2,0)))</f>
        <v>#N/A</v>
      </c>
      <c r="BG106" s="76" t="e">
        <f>-10*LOG(2/(4*PI()*2^2)+4/(0.163*(Calcul!$J111*Calcul!$K111)/VLOOKUP(Calcul!$H111,'ModelParams Lp'!$E$37:$F$39,2,0)))</f>
        <v>#N/A</v>
      </c>
      <c r="BH106" s="76" t="e">
        <f>-10*LOG(2/(4*PI()*2^2)+4/(0.163*(Calcul!$J111*Calcul!$K111)/VLOOKUP(Calcul!$H111,'ModelParams Lp'!$E$37:$F$39,2,0)))</f>
        <v>#N/A</v>
      </c>
      <c r="BI106" s="76" t="e">
        <f>-10*LOG(2/(4*PI()*2^2)+4/(0.163*(Calcul!$J111*Calcul!$K111)/VLOOKUP(Calcul!$H111,'ModelParams Lp'!$E$37:$F$39,2,0)))</f>
        <v>#N/A</v>
      </c>
      <c r="BJ106" s="76" t="e">
        <f>-10*LOG(2/(4*PI()*2^2)+4/(0.163*(Calcul!$J111*Calcul!$K111)/VLOOKUP(Calcul!$H111,'ModelParams Lp'!$E$37:$F$39,2,0)))</f>
        <v>#N/A</v>
      </c>
      <c r="BK106" s="76" t="e">
        <f>-10*LOG(2/(4*PI()*2^2)+4/(0.163*(Calcul!$J111*Calcul!$K111)/VLOOKUP(Calcul!$H111,'ModelParams Lp'!$E$37:$F$39,2,0)))</f>
        <v>#N/A</v>
      </c>
      <c r="BL106" s="76" t="e">
        <f>-10*LOG(2/(4*PI()*2^2)+4/(0.163*(Calcul!$J111*Calcul!$K111)/VLOOKUP(Calcul!$H111,'ModelParams Lp'!$E$37:$F$39,2,0)))</f>
        <v>#N/A</v>
      </c>
      <c r="BM106" s="76" t="e">
        <f>VLOOKUP(Calcul!$I111,'ModelParams Lp'!$D$28:$O$32,5,0)+BE106</f>
        <v>#N/A</v>
      </c>
      <c r="BN106" s="76" t="e">
        <f>VLOOKUP(Calcul!$I111,'ModelParams Lp'!$D$28:$O$32,6,0)+BF106</f>
        <v>#N/A</v>
      </c>
      <c r="BO106" s="76" t="e">
        <f>VLOOKUP(Calcul!$I111,'ModelParams Lp'!$D$28:$O$32,7,0)+BG106</f>
        <v>#N/A</v>
      </c>
      <c r="BP106" s="76" t="e">
        <f>VLOOKUP(Calcul!$I111,'ModelParams Lp'!$D$28:$O$32,8,0)+BH106</f>
        <v>#N/A</v>
      </c>
      <c r="BQ106" s="76" t="e">
        <f>VLOOKUP(Calcul!$I111,'ModelParams Lp'!$D$28:$O$32,9,0)+BI106</f>
        <v>#N/A</v>
      </c>
      <c r="BR106" s="76" t="e">
        <f>VLOOKUP(Calcul!$I111,'ModelParams Lp'!$D$28:$O$32,10,0)+BJ106</f>
        <v>#N/A</v>
      </c>
      <c r="BS106" s="76" t="e">
        <f>VLOOKUP(Calcul!$I111,'ModelParams Lp'!$D$28:$O$32,11,0)+BK106</f>
        <v>#N/A</v>
      </c>
      <c r="BT106" s="76" t="e">
        <f>VLOOKUP(Calcul!$I111,'ModelParams Lp'!$D$28:$O$32,12,0)+BL106</f>
        <v>#N/A</v>
      </c>
      <c r="BU106" s="75" t="e">
        <f t="shared" ca="1" si="29"/>
        <v>#DIV/0!</v>
      </c>
      <c r="BV106" s="75" t="e">
        <f t="shared" ca="1" si="30"/>
        <v>#DIV/0!</v>
      </c>
      <c r="BW106" s="75" t="e">
        <f t="shared" ca="1" si="31"/>
        <v>#DIV/0!</v>
      </c>
      <c r="BX106" s="75" t="e">
        <f t="shared" ca="1" si="32"/>
        <v>#DIV/0!</v>
      </c>
      <c r="BY106" s="75" t="e">
        <f t="shared" ca="1" si="33"/>
        <v>#DIV/0!</v>
      </c>
      <c r="BZ106" s="75" t="e">
        <f t="shared" ca="1" si="34"/>
        <v>#DIV/0!</v>
      </c>
      <c r="CA106" s="75" t="e">
        <f t="shared" ca="1" si="35"/>
        <v>#DIV/0!</v>
      </c>
      <c r="CB106" s="75" t="e">
        <f t="shared" ca="1" si="36"/>
        <v>#DIV/0!</v>
      </c>
      <c r="CC106" s="26" t="e">
        <f ca="1">10*LOG10(IF(BU106="",0,POWER(10,((BU106+'ModelParams Lw'!$O$4)/10))) +IF(BV106="",0,POWER(10,((BV106+'ModelParams Lw'!$P$4)/10))) +IF(BW106="",0,POWER(10,((BW106+'ModelParams Lw'!$Q$4)/10))) +IF(BX106="",0,POWER(10,((BX106+'ModelParams Lw'!$R$4)/10))) +IF(BY106="",0,POWER(10,((BY106+'ModelParams Lw'!$S$4)/10))) +IF(BZ106="",0,POWER(10,((BZ106+'ModelParams Lw'!$T$4)/10))) +IF(CA106="",0,POWER(10,((CA106+'ModelParams Lw'!$U$4)/10)))+IF(CB106="",0,POWER(10,((CB106+'ModelParams Lw'!$V$4)/10))))</f>
        <v>#DIV/0!</v>
      </c>
      <c r="CD106" s="26" t="e">
        <f t="shared" ca="1" si="37"/>
        <v>#DIV/0!</v>
      </c>
      <c r="CE106" s="26" t="e">
        <f ca="1">(BU106-'ModelParams Lw'!O$10)/'ModelParams Lw'!O$11</f>
        <v>#DIV/0!</v>
      </c>
      <c r="CF106" s="26" t="e">
        <f ca="1">(BV106-'ModelParams Lw'!P$10)/'ModelParams Lw'!P$11</f>
        <v>#DIV/0!</v>
      </c>
      <c r="CG106" s="26" t="e">
        <f ca="1">(BW106-'ModelParams Lw'!Q$10)/'ModelParams Lw'!Q$11</f>
        <v>#DIV/0!</v>
      </c>
      <c r="CH106" s="26" t="e">
        <f ca="1">(BX106-'ModelParams Lw'!R$10)/'ModelParams Lw'!R$11</f>
        <v>#DIV/0!</v>
      </c>
      <c r="CI106" s="26" t="e">
        <f ca="1">(BY106-'ModelParams Lw'!S$10)/'ModelParams Lw'!S$11</f>
        <v>#DIV/0!</v>
      </c>
      <c r="CJ106" s="26" t="e">
        <f ca="1">(BZ106-'ModelParams Lw'!T$10)/'ModelParams Lw'!T$11</f>
        <v>#DIV/0!</v>
      </c>
      <c r="CK106" s="26" t="e">
        <f ca="1">(CA106-'ModelParams Lw'!U$10)/'ModelParams Lw'!U$11</f>
        <v>#DIV/0!</v>
      </c>
      <c r="CL106" s="26" t="e">
        <f ca="1">(CB106-'ModelParams Lw'!V$10)/'ModelParams Lw'!V$11</f>
        <v>#DIV/0!</v>
      </c>
      <c r="CM106" s="75" t="e">
        <f t="shared" si="38"/>
        <v>#DIV/0!</v>
      </c>
      <c r="CN106" s="75" t="e">
        <f t="shared" si="39"/>
        <v>#DIV/0!</v>
      </c>
      <c r="CO106" s="75" t="e">
        <f t="shared" si="40"/>
        <v>#DIV/0!</v>
      </c>
      <c r="CP106" s="75" t="e">
        <f t="shared" si="41"/>
        <v>#DIV/0!</v>
      </c>
      <c r="CQ106" s="75" t="e">
        <f t="shared" si="42"/>
        <v>#DIV/0!</v>
      </c>
      <c r="CR106" s="75" t="e">
        <f t="shared" si="43"/>
        <v>#DIV/0!</v>
      </c>
      <c r="CS106" s="75" t="e">
        <f t="shared" si="44"/>
        <v>#DIV/0!</v>
      </c>
      <c r="CT106" s="75" t="e">
        <f t="shared" si="45"/>
        <v>#DIV/0!</v>
      </c>
      <c r="CU106" s="26" t="e">
        <f>10*LOG10(IF(CM106="",0,POWER(10,((CM106+'ModelParams Lw'!$O$4)/10))) +IF(CN106="",0,POWER(10,((CN106+'ModelParams Lw'!$P$4)/10))) +IF(CO106="",0,POWER(10,((CO106+'ModelParams Lw'!$Q$4)/10))) +IF(CP106="",0,POWER(10,((CP106+'ModelParams Lw'!$R$4)/10))) +IF(CQ106="",0,POWER(10,((CQ106+'ModelParams Lw'!$S$4)/10))) +IF(CR106="",0,POWER(10,((CR106+'ModelParams Lw'!$T$4)/10))) +IF(CS106="",0,POWER(10,((CS106+'ModelParams Lw'!$U$4)/10)))+IF(CT106="",0,POWER(10,((CT106+'ModelParams Lw'!$V$4)/10))))</f>
        <v>#DIV/0!</v>
      </c>
      <c r="CV106" s="26" t="e">
        <f t="shared" si="46"/>
        <v>#DIV/0!</v>
      </c>
      <c r="CW106" s="26" t="e">
        <f>(CM106-'ModelParams Lw'!O$10)/'ModelParams Lw'!O$11</f>
        <v>#DIV/0!</v>
      </c>
      <c r="CX106" s="26" t="e">
        <f>(CN106-'ModelParams Lw'!P$10)/'ModelParams Lw'!P$11</f>
        <v>#DIV/0!</v>
      </c>
      <c r="CY106" s="26" t="e">
        <f>(CO106-'ModelParams Lw'!Q$10)/'ModelParams Lw'!Q$11</f>
        <v>#DIV/0!</v>
      </c>
      <c r="CZ106" s="26" t="e">
        <f>(CP106-'ModelParams Lw'!R$10)/'ModelParams Lw'!R$11</f>
        <v>#DIV/0!</v>
      </c>
      <c r="DA106" s="26" t="e">
        <f>(CQ106-'ModelParams Lw'!S$10)/'ModelParams Lw'!S$11</f>
        <v>#DIV/0!</v>
      </c>
      <c r="DB106" s="26" t="e">
        <f>(CR106-'ModelParams Lw'!T$10)/'ModelParams Lw'!T$11</f>
        <v>#DIV/0!</v>
      </c>
      <c r="DC106" s="26" t="e">
        <f>(CS106-'ModelParams Lw'!U$10)/'ModelParams Lw'!U$11</f>
        <v>#DIV/0!</v>
      </c>
      <c r="DD106" s="26" t="e">
        <f>(CT106-'ModelParams Lw'!V$10)/'ModelParams Lw'!V$11</f>
        <v>#DIV/0!</v>
      </c>
    </row>
    <row r="107" spans="1:108" x14ac:dyDescent="0.25">
      <c r="A107" s="13">
        <f>'Sound Power'!B107</f>
        <v>0</v>
      </c>
      <c r="B107" s="13">
        <f>'Sound Power'!D107</f>
        <v>0</v>
      </c>
      <c r="C107" s="13">
        <f>'Sound Power'!E107</f>
        <v>0</v>
      </c>
      <c r="D107" s="13">
        <f>'Sound Power'!F107</f>
        <v>0</v>
      </c>
      <c r="E107" s="76" t="e">
        <f>IF(Calcul!$F109="SA",'Sound Power'!AZ107,'Sound Power'!O107)</f>
        <v>#DIV/0!</v>
      </c>
      <c r="F107" s="76" t="e">
        <f>IF(Calcul!$F109="SA",'Sound Power'!BA107,'Sound Power'!P107)</f>
        <v>#DIV/0!</v>
      </c>
      <c r="G107" s="76" t="e">
        <f>IF(Calcul!$F109="SA",'Sound Power'!BB107,'Sound Power'!Q107)</f>
        <v>#DIV/0!</v>
      </c>
      <c r="H107" s="76" t="e">
        <f>IF(Calcul!$F109="SA",'Sound Power'!BC107,'Sound Power'!R107)</f>
        <v>#DIV/0!</v>
      </c>
      <c r="I107" s="76" t="e">
        <f>IF(Calcul!$F109="SA",'Sound Power'!BD107,'Sound Power'!S107)</f>
        <v>#DIV/0!</v>
      </c>
      <c r="J107" s="76" t="e">
        <f>IF(Calcul!$F109="SA",'Sound Power'!BE107,'Sound Power'!T107)</f>
        <v>#DIV/0!</v>
      </c>
      <c r="K107" s="76" t="e">
        <f>IF(Calcul!$F109="SA",'Sound Power'!BF107,'Sound Power'!U107)</f>
        <v>#DIV/0!</v>
      </c>
      <c r="L107" s="76" t="e">
        <f>IF(Calcul!$F109="SA",'Sound Power'!BG107,'Sound Power'!V107)</f>
        <v>#DIV/0!</v>
      </c>
      <c r="M107" s="76" t="e">
        <f>'Sound Power'!CI107</f>
        <v>#DIV/0!</v>
      </c>
      <c r="N107" s="76" t="e">
        <f>'Sound Power'!CJ107</f>
        <v>#DIV/0!</v>
      </c>
      <c r="O107" s="76" t="e">
        <f>'Sound Power'!CK107</f>
        <v>#DIV/0!</v>
      </c>
      <c r="P107" s="76" t="e">
        <f>'Sound Power'!CL107</f>
        <v>#DIV/0!</v>
      </c>
      <c r="Q107" s="76" t="e">
        <f>'Sound Power'!CM107</f>
        <v>#DIV/0!</v>
      </c>
      <c r="R107" s="76" t="e">
        <f>'Sound Power'!CN107</f>
        <v>#DIV/0!</v>
      </c>
      <c r="S107" s="76" t="e">
        <f>'Sound Power'!CO107</f>
        <v>#DIV/0!</v>
      </c>
      <c r="T107" s="76" t="e">
        <f>'Sound Power'!CP107</f>
        <v>#DIV/0!</v>
      </c>
      <c r="U107" s="73">
        <f t="shared" si="26"/>
        <v>0</v>
      </c>
      <c r="V107" s="73">
        <f t="shared" si="27"/>
        <v>0</v>
      </c>
      <c r="W107" s="76" t="e">
        <f>('ModelParams Lp'!B$4*10^'ModelParams Lp'!B$5*($U107/$V107)^'ModelParams Lp'!B$6)*3</f>
        <v>#DIV/0!</v>
      </c>
      <c r="X107" s="76" t="e">
        <f>('ModelParams Lp'!C$4*10^'ModelParams Lp'!C$5*($U107/$V107)^'ModelParams Lp'!C$6)*3</f>
        <v>#DIV/0!</v>
      </c>
      <c r="Y107" s="76" t="e">
        <f>('ModelParams Lp'!D$4*10^'ModelParams Lp'!D$5*($U107/$V107)^'ModelParams Lp'!D$6)*3</f>
        <v>#DIV/0!</v>
      </c>
      <c r="Z107" s="76" t="e">
        <f>('ModelParams Lp'!E$4*10^'ModelParams Lp'!E$5*($U107/$V107)^'ModelParams Lp'!E$6)*3</f>
        <v>#DIV/0!</v>
      </c>
      <c r="AA107" s="76" t="e">
        <f>('ModelParams Lp'!F$4*10^'ModelParams Lp'!F$5*($U107/$V107)^'ModelParams Lp'!F$6)*3</f>
        <v>#DIV/0!</v>
      </c>
      <c r="AB107" s="76" t="e">
        <f>('ModelParams Lp'!G$4*10^'ModelParams Lp'!G$5*($U107/$V107)^'ModelParams Lp'!G$6)*3</f>
        <v>#DIV/0!</v>
      </c>
      <c r="AC107" s="76" t="e">
        <f>('ModelParams Lp'!H$4*10^'ModelParams Lp'!H$5*($U107/$V107)^'ModelParams Lp'!H$6)*3</f>
        <v>#DIV/0!</v>
      </c>
      <c r="AD107" s="76" t="e">
        <f>('ModelParams Lp'!I$4*10^'ModelParams Lp'!I$5*($U107/$V107)^'ModelParams Lp'!I$6)*3</f>
        <v>#DIV/0!</v>
      </c>
      <c r="AE107" s="62" t="e">
        <f t="shared" si="28"/>
        <v>#DIV/0!</v>
      </c>
      <c r="AF107" s="62" t="e">
        <f>IF(AE107&lt;'ModelParams Lp'!$B$16,-1,IF(AE107&lt;'ModelParams Lp'!$C$16,0,IF(AE107&lt;'ModelParams Lp'!$D$16,1,IF(AE107&lt;'ModelParams Lp'!$E$16,2,IF(AE107&lt;'ModelParams Lp'!$F$16,3,IF(AE107&lt;'ModelParams Lp'!$G$16,4,IF(AE107&lt;'ModelParams Lp'!$H$16,5,6)))))))</f>
        <v>#DIV/0!</v>
      </c>
      <c r="AG107" s="76" t="e">
        <f ca="1">IF($AF107&gt;1,0,OFFSET('ModelParams Lp'!$C$12,0,-'Sound Pressure'!$AF107))</f>
        <v>#DIV/0!</v>
      </c>
      <c r="AH107" s="76" t="e">
        <f ca="1">IF($AF107&gt;2,0,OFFSET('ModelParams Lp'!$D$12,0,-'Sound Pressure'!$AF107))</f>
        <v>#DIV/0!</v>
      </c>
      <c r="AI107" s="76" t="e">
        <f ca="1">IF($AF107&gt;3,0,OFFSET('ModelParams Lp'!$E$12,0,-'Sound Pressure'!$AF107))</f>
        <v>#DIV/0!</v>
      </c>
      <c r="AJ107" s="76" t="e">
        <f ca="1">IF($AF107&gt;4,0,OFFSET('ModelParams Lp'!$F$12,0,-'Sound Pressure'!$AF107))</f>
        <v>#DIV/0!</v>
      </c>
      <c r="AK107" s="76" t="e">
        <f ca="1">IF($AF107&gt;3,0,OFFSET('ModelParams Lp'!$G$12,0,-'Sound Pressure'!$AF107))</f>
        <v>#DIV/0!</v>
      </c>
      <c r="AL107" s="76" t="e">
        <f ca="1">IF($AF107&gt;5,0,OFFSET('ModelParams Lp'!$H$12,0,-'Sound Pressure'!$AF107))</f>
        <v>#DIV/0!</v>
      </c>
      <c r="AM107" s="76" t="e">
        <f ca="1">IF($AF107&gt;6,0,OFFSET('ModelParams Lp'!$I$12,0,-'Sound Pressure'!$AF107))</f>
        <v>#DIV/0!</v>
      </c>
      <c r="AN107" s="76" t="e">
        <f ca="1">IF($AF107&gt;7,0,IF($AF$4&lt;0,3,OFFSET('ModelParams Lp'!$J$12,0,-'Sound Pressure'!$AF107)))</f>
        <v>#DIV/0!</v>
      </c>
      <c r="AO107" s="76" t="e">
        <f t="shared" si="48"/>
        <v>#DIV/0!</v>
      </c>
      <c r="AP107" s="76" t="e">
        <f t="shared" si="47"/>
        <v>#DIV/0!</v>
      </c>
      <c r="AQ107" s="76" t="e">
        <f t="shared" si="47"/>
        <v>#DIV/0!</v>
      </c>
      <c r="AR107" s="76" t="e">
        <f t="shared" si="47"/>
        <v>#DIV/0!</v>
      </c>
      <c r="AS107" s="76" t="e">
        <f t="shared" si="47"/>
        <v>#DIV/0!</v>
      </c>
      <c r="AT107" s="76" t="e">
        <f t="shared" si="47"/>
        <v>#DIV/0!</v>
      </c>
      <c r="AU107" s="76" t="e">
        <f t="shared" si="47"/>
        <v>#DIV/0!</v>
      </c>
      <c r="AV107" s="76" t="e">
        <f t="shared" si="47"/>
        <v>#DIV/0!</v>
      </c>
      <c r="AW107" s="76">
        <f>'ModelParams Lp'!B$22</f>
        <v>4</v>
      </c>
      <c r="AX107" s="76">
        <f>'ModelParams Lp'!C$22</f>
        <v>2</v>
      </c>
      <c r="AY107" s="76">
        <f>'ModelParams Lp'!D$22</f>
        <v>1</v>
      </c>
      <c r="AZ107" s="76">
        <f>'ModelParams Lp'!E$22</f>
        <v>0</v>
      </c>
      <c r="BA107" s="76">
        <f>'ModelParams Lp'!F$22</f>
        <v>0</v>
      </c>
      <c r="BB107" s="76">
        <f>'ModelParams Lp'!G$22</f>
        <v>0</v>
      </c>
      <c r="BC107" s="76">
        <f>'ModelParams Lp'!H$22</f>
        <v>0</v>
      </c>
      <c r="BD107" s="76">
        <f>'ModelParams Lp'!I$22</f>
        <v>0</v>
      </c>
      <c r="BE107" s="76" t="e">
        <f>-10*LOG(2/(4*PI()*2^2)+4/(0.163*(Calcul!$J112*Calcul!$K112)/VLOOKUP(Calcul!$H112,'ModelParams Lp'!$E$37:$F$39,2,0)))</f>
        <v>#N/A</v>
      </c>
      <c r="BF107" s="76" t="e">
        <f>-10*LOG(2/(4*PI()*2^2)+4/(0.163*(Calcul!$J112*Calcul!$K112)/VLOOKUP(Calcul!$H112,'ModelParams Lp'!$E$37:$F$39,2,0)))</f>
        <v>#N/A</v>
      </c>
      <c r="BG107" s="76" t="e">
        <f>-10*LOG(2/(4*PI()*2^2)+4/(0.163*(Calcul!$J112*Calcul!$K112)/VLOOKUP(Calcul!$H112,'ModelParams Lp'!$E$37:$F$39,2,0)))</f>
        <v>#N/A</v>
      </c>
      <c r="BH107" s="76" t="e">
        <f>-10*LOG(2/(4*PI()*2^2)+4/(0.163*(Calcul!$J112*Calcul!$K112)/VLOOKUP(Calcul!$H112,'ModelParams Lp'!$E$37:$F$39,2,0)))</f>
        <v>#N/A</v>
      </c>
      <c r="BI107" s="76" t="e">
        <f>-10*LOG(2/(4*PI()*2^2)+4/(0.163*(Calcul!$J112*Calcul!$K112)/VLOOKUP(Calcul!$H112,'ModelParams Lp'!$E$37:$F$39,2,0)))</f>
        <v>#N/A</v>
      </c>
      <c r="BJ107" s="76" t="e">
        <f>-10*LOG(2/(4*PI()*2^2)+4/(0.163*(Calcul!$J112*Calcul!$K112)/VLOOKUP(Calcul!$H112,'ModelParams Lp'!$E$37:$F$39,2,0)))</f>
        <v>#N/A</v>
      </c>
      <c r="BK107" s="76" t="e">
        <f>-10*LOG(2/(4*PI()*2^2)+4/(0.163*(Calcul!$J112*Calcul!$K112)/VLOOKUP(Calcul!$H112,'ModelParams Lp'!$E$37:$F$39,2,0)))</f>
        <v>#N/A</v>
      </c>
      <c r="BL107" s="76" t="e">
        <f>-10*LOG(2/(4*PI()*2^2)+4/(0.163*(Calcul!$J112*Calcul!$K112)/VLOOKUP(Calcul!$H112,'ModelParams Lp'!$E$37:$F$39,2,0)))</f>
        <v>#N/A</v>
      </c>
      <c r="BM107" s="76" t="e">
        <f>VLOOKUP(Calcul!$I112,'ModelParams Lp'!$D$28:$O$32,5,0)+BE107</f>
        <v>#N/A</v>
      </c>
      <c r="BN107" s="76" t="e">
        <f>VLOOKUP(Calcul!$I112,'ModelParams Lp'!$D$28:$O$32,6,0)+BF107</f>
        <v>#N/A</v>
      </c>
      <c r="BO107" s="76" t="e">
        <f>VLOOKUP(Calcul!$I112,'ModelParams Lp'!$D$28:$O$32,7,0)+BG107</f>
        <v>#N/A</v>
      </c>
      <c r="BP107" s="76" t="e">
        <f>VLOOKUP(Calcul!$I112,'ModelParams Lp'!$D$28:$O$32,8,0)+BH107</f>
        <v>#N/A</v>
      </c>
      <c r="BQ107" s="76" t="e">
        <f>VLOOKUP(Calcul!$I112,'ModelParams Lp'!$D$28:$O$32,9,0)+BI107</f>
        <v>#N/A</v>
      </c>
      <c r="BR107" s="76" t="e">
        <f>VLOOKUP(Calcul!$I112,'ModelParams Lp'!$D$28:$O$32,10,0)+BJ107</f>
        <v>#N/A</v>
      </c>
      <c r="BS107" s="76" t="e">
        <f>VLOOKUP(Calcul!$I112,'ModelParams Lp'!$D$28:$O$32,11,0)+BK107</f>
        <v>#N/A</v>
      </c>
      <c r="BT107" s="76" t="e">
        <f>VLOOKUP(Calcul!$I112,'ModelParams Lp'!$D$28:$O$32,12,0)+BL107</f>
        <v>#N/A</v>
      </c>
      <c r="BU107" s="75" t="e">
        <f t="shared" ca="1" si="29"/>
        <v>#DIV/0!</v>
      </c>
      <c r="BV107" s="75" t="e">
        <f t="shared" ca="1" si="30"/>
        <v>#DIV/0!</v>
      </c>
      <c r="BW107" s="75" t="e">
        <f t="shared" ca="1" si="31"/>
        <v>#DIV/0!</v>
      </c>
      <c r="BX107" s="75" t="e">
        <f t="shared" ca="1" si="32"/>
        <v>#DIV/0!</v>
      </c>
      <c r="BY107" s="75" t="e">
        <f t="shared" ca="1" si="33"/>
        <v>#DIV/0!</v>
      </c>
      <c r="BZ107" s="75" t="e">
        <f t="shared" ca="1" si="34"/>
        <v>#DIV/0!</v>
      </c>
      <c r="CA107" s="75" t="e">
        <f t="shared" ca="1" si="35"/>
        <v>#DIV/0!</v>
      </c>
      <c r="CB107" s="75" t="e">
        <f t="shared" ca="1" si="36"/>
        <v>#DIV/0!</v>
      </c>
      <c r="CC107" s="26" t="e">
        <f ca="1">10*LOG10(IF(BU107="",0,POWER(10,((BU107+'ModelParams Lw'!$O$4)/10))) +IF(BV107="",0,POWER(10,((BV107+'ModelParams Lw'!$P$4)/10))) +IF(BW107="",0,POWER(10,((BW107+'ModelParams Lw'!$Q$4)/10))) +IF(BX107="",0,POWER(10,((BX107+'ModelParams Lw'!$R$4)/10))) +IF(BY107="",0,POWER(10,((BY107+'ModelParams Lw'!$S$4)/10))) +IF(BZ107="",0,POWER(10,((BZ107+'ModelParams Lw'!$T$4)/10))) +IF(CA107="",0,POWER(10,((CA107+'ModelParams Lw'!$U$4)/10)))+IF(CB107="",0,POWER(10,((CB107+'ModelParams Lw'!$V$4)/10))))</f>
        <v>#DIV/0!</v>
      </c>
      <c r="CD107" s="26" t="e">
        <f t="shared" ca="1" si="37"/>
        <v>#DIV/0!</v>
      </c>
      <c r="CE107" s="26" t="e">
        <f ca="1">(BU107-'ModelParams Lw'!O$10)/'ModelParams Lw'!O$11</f>
        <v>#DIV/0!</v>
      </c>
      <c r="CF107" s="26" t="e">
        <f ca="1">(BV107-'ModelParams Lw'!P$10)/'ModelParams Lw'!P$11</f>
        <v>#DIV/0!</v>
      </c>
      <c r="CG107" s="26" t="e">
        <f ca="1">(BW107-'ModelParams Lw'!Q$10)/'ModelParams Lw'!Q$11</f>
        <v>#DIV/0!</v>
      </c>
      <c r="CH107" s="26" t="e">
        <f ca="1">(BX107-'ModelParams Lw'!R$10)/'ModelParams Lw'!R$11</f>
        <v>#DIV/0!</v>
      </c>
      <c r="CI107" s="26" t="e">
        <f ca="1">(BY107-'ModelParams Lw'!S$10)/'ModelParams Lw'!S$11</f>
        <v>#DIV/0!</v>
      </c>
      <c r="CJ107" s="26" t="e">
        <f ca="1">(BZ107-'ModelParams Lw'!T$10)/'ModelParams Lw'!T$11</f>
        <v>#DIV/0!</v>
      </c>
      <c r="CK107" s="26" t="e">
        <f ca="1">(CA107-'ModelParams Lw'!U$10)/'ModelParams Lw'!U$11</f>
        <v>#DIV/0!</v>
      </c>
      <c r="CL107" s="26" t="e">
        <f ca="1">(CB107-'ModelParams Lw'!V$10)/'ModelParams Lw'!V$11</f>
        <v>#DIV/0!</v>
      </c>
      <c r="CM107" s="75" t="e">
        <f t="shared" si="38"/>
        <v>#DIV/0!</v>
      </c>
      <c r="CN107" s="75" t="e">
        <f t="shared" si="39"/>
        <v>#DIV/0!</v>
      </c>
      <c r="CO107" s="75" t="e">
        <f t="shared" si="40"/>
        <v>#DIV/0!</v>
      </c>
      <c r="CP107" s="75" t="e">
        <f t="shared" si="41"/>
        <v>#DIV/0!</v>
      </c>
      <c r="CQ107" s="75" t="e">
        <f t="shared" si="42"/>
        <v>#DIV/0!</v>
      </c>
      <c r="CR107" s="75" t="e">
        <f t="shared" si="43"/>
        <v>#DIV/0!</v>
      </c>
      <c r="CS107" s="75" t="e">
        <f t="shared" si="44"/>
        <v>#DIV/0!</v>
      </c>
      <c r="CT107" s="75" t="e">
        <f t="shared" si="45"/>
        <v>#DIV/0!</v>
      </c>
      <c r="CU107" s="26" t="e">
        <f>10*LOG10(IF(CM107="",0,POWER(10,((CM107+'ModelParams Lw'!$O$4)/10))) +IF(CN107="",0,POWER(10,((CN107+'ModelParams Lw'!$P$4)/10))) +IF(CO107="",0,POWER(10,((CO107+'ModelParams Lw'!$Q$4)/10))) +IF(CP107="",0,POWER(10,((CP107+'ModelParams Lw'!$R$4)/10))) +IF(CQ107="",0,POWER(10,((CQ107+'ModelParams Lw'!$S$4)/10))) +IF(CR107="",0,POWER(10,((CR107+'ModelParams Lw'!$T$4)/10))) +IF(CS107="",0,POWER(10,((CS107+'ModelParams Lw'!$U$4)/10)))+IF(CT107="",0,POWER(10,((CT107+'ModelParams Lw'!$V$4)/10))))</f>
        <v>#DIV/0!</v>
      </c>
      <c r="CV107" s="26" t="e">
        <f t="shared" si="46"/>
        <v>#DIV/0!</v>
      </c>
      <c r="CW107" s="26" t="e">
        <f>(CM107-'ModelParams Lw'!O$10)/'ModelParams Lw'!O$11</f>
        <v>#DIV/0!</v>
      </c>
      <c r="CX107" s="26" t="e">
        <f>(CN107-'ModelParams Lw'!P$10)/'ModelParams Lw'!P$11</f>
        <v>#DIV/0!</v>
      </c>
      <c r="CY107" s="26" t="e">
        <f>(CO107-'ModelParams Lw'!Q$10)/'ModelParams Lw'!Q$11</f>
        <v>#DIV/0!</v>
      </c>
      <c r="CZ107" s="26" t="e">
        <f>(CP107-'ModelParams Lw'!R$10)/'ModelParams Lw'!R$11</f>
        <v>#DIV/0!</v>
      </c>
      <c r="DA107" s="26" t="e">
        <f>(CQ107-'ModelParams Lw'!S$10)/'ModelParams Lw'!S$11</f>
        <v>#DIV/0!</v>
      </c>
      <c r="DB107" s="26" t="e">
        <f>(CR107-'ModelParams Lw'!T$10)/'ModelParams Lw'!T$11</f>
        <v>#DIV/0!</v>
      </c>
      <c r="DC107" s="26" t="e">
        <f>(CS107-'ModelParams Lw'!U$10)/'ModelParams Lw'!U$11</f>
        <v>#DIV/0!</v>
      </c>
      <c r="DD107" s="26" t="e">
        <f>(CT107-'ModelParams Lw'!V$10)/'ModelParams Lw'!V$11</f>
        <v>#DIV/0!</v>
      </c>
    </row>
    <row r="108" spans="1:108" x14ac:dyDescent="0.25">
      <c r="A108" s="13">
        <f>'Sound Power'!B108</f>
        <v>0</v>
      </c>
      <c r="B108" s="13">
        <f>'Sound Power'!D108</f>
        <v>0</v>
      </c>
      <c r="C108" s="13">
        <f>'Sound Power'!E108</f>
        <v>0</v>
      </c>
      <c r="D108" s="13">
        <f>'Sound Power'!F108</f>
        <v>0</v>
      </c>
      <c r="E108" s="76" t="e">
        <f>IF(Calcul!$F110="SA",'Sound Power'!AZ108,'Sound Power'!O108)</f>
        <v>#DIV/0!</v>
      </c>
      <c r="F108" s="76" t="e">
        <f>IF(Calcul!$F110="SA",'Sound Power'!BA108,'Sound Power'!P108)</f>
        <v>#DIV/0!</v>
      </c>
      <c r="G108" s="76" t="e">
        <f>IF(Calcul!$F110="SA",'Sound Power'!BB108,'Sound Power'!Q108)</f>
        <v>#DIV/0!</v>
      </c>
      <c r="H108" s="76" t="e">
        <f>IF(Calcul!$F110="SA",'Sound Power'!BC108,'Sound Power'!R108)</f>
        <v>#DIV/0!</v>
      </c>
      <c r="I108" s="76" t="e">
        <f>IF(Calcul!$F110="SA",'Sound Power'!BD108,'Sound Power'!S108)</f>
        <v>#DIV/0!</v>
      </c>
      <c r="J108" s="76" t="e">
        <f>IF(Calcul!$F110="SA",'Sound Power'!BE108,'Sound Power'!T108)</f>
        <v>#DIV/0!</v>
      </c>
      <c r="K108" s="76" t="e">
        <f>IF(Calcul!$F110="SA",'Sound Power'!BF108,'Sound Power'!U108)</f>
        <v>#DIV/0!</v>
      </c>
      <c r="L108" s="76" t="e">
        <f>IF(Calcul!$F110="SA",'Sound Power'!BG108,'Sound Power'!V108)</f>
        <v>#DIV/0!</v>
      </c>
      <c r="M108" s="76" t="e">
        <f>'Sound Power'!CI108</f>
        <v>#DIV/0!</v>
      </c>
      <c r="N108" s="76" t="e">
        <f>'Sound Power'!CJ108</f>
        <v>#DIV/0!</v>
      </c>
      <c r="O108" s="76" t="e">
        <f>'Sound Power'!CK108</f>
        <v>#DIV/0!</v>
      </c>
      <c r="P108" s="76" t="e">
        <f>'Sound Power'!CL108</f>
        <v>#DIV/0!</v>
      </c>
      <c r="Q108" s="76" t="e">
        <f>'Sound Power'!CM108</f>
        <v>#DIV/0!</v>
      </c>
      <c r="R108" s="76" t="e">
        <f>'Sound Power'!CN108</f>
        <v>#DIV/0!</v>
      </c>
      <c r="S108" s="76" t="e">
        <f>'Sound Power'!CO108</f>
        <v>#DIV/0!</v>
      </c>
      <c r="T108" s="76" t="e">
        <f>'Sound Power'!CP108</f>
        <v>#DIV/0!</v>
      </c>
      <c r="U108" s="73">
        <f t="shared" si="26"/>
        <v>0</v>
      </c>
      <c r="V108" s="73">
        <f t="shared" si="27"/>
        <v>0</v>
      </c>
      <c r="W108" s="76" t="e">
        <f>('ModelParams Lp'!B$4*10^'ModelParams Lp'!B$5*($U108/$V108)^'ModelParams Lp'!B$6)*3</f>
        <v>#DIV/0!</v>
      </c>
      <c r="X108" s="76" t="e">
        <f>('ModelParams Lp'!C$4*10^'ModelParams Lp'!C$5*($U108/$V108)^'ModelParams Lp'!C$6)*3</f>
        <v>#DIV/0!</v>
      </c>
      <c r="Y108" s="76" t="e">
        <f>('ModelParams Lp'!D$4*10^'ModelParams Lp'!D$5*($U108/$V108)^'ModelParams Lp'!D$6)*3</f>
        <v>#DIV/0!</v>
      </c>
      <c r="Z108" s="76" t="e">
        <f>('ModelParams Lp'!E$4*10^'ModelParams Lp'!E$5*($U108/$V108)^'ModelParams Lp'!E$6)*3</f>
        <v>#DIV/0!</v>
      </c>
      <c r="AA108" s="76" t="e">
        <f>('ModelParams Lp'!F$4*10^'ModelParams Lp'!F$5*($U108/$V108)^'ModelParams Lp'!F$6)*3</f>
        <v>#DIV/0!</v>
      </c>
      <c r="AB108" s="76" t="e">
        <f>('ModelParams Lp'!G$4*10^'ModelParams Lp'!G$5*($U108/$V108)^'ModelParams Lp'!G$6)*3</f>
        <v>#DIV/0!</v>
      </c>
      <c r="AC108" s="76" t="e">
        <f>('ModelParams Lp'!H$4*10^'ModelParams Lp'!H$5*($U108/$V108)^'ModelParams Lp'!H$6)*3</f>
        <v>#DIV/0!</v>
      </c>
      <c r="AD108" s="76" t="e">
        <f>('ModelParams Lp'!I$4*10^'ModelParams Lp'!I$5*($U108/$V108)^'ModelParams Lp'!I$6)*3</f>
        <v>#DIV/0!</v>
      </c>
      <c r="AE108" s="62" t="e">
        <f t="shared" si="28"/>
        <v>#DIV/0!</v>
      </c>
      <c r="AF108" s="62" t="e">
        <f>IF(AE108&lt;'ModelParams Lp'!$B$16,-1,IF(AE108&lt;'ModelParams Lp'!$C$16,0,IF(AE108&lt;'ModelParams Lp'!$D$16,1,IF(AE108&lt;'ModelParams Lp'!$E$16,2,IF(AE108&lt;'ModelParams Lp'!$F$16,3,IF(AE108&lt;'ModelParams Lp'!$G$16,4,IF(AE108&lt;'ModelParams Lp'!$H$16,5,6)))))))</f>
        <v>#DIV/0!</v>
      </c>
      <c r="AG108" s="76" t="e">
        <f ca="1">IF($AF108&gt;1,0,OFFSET('ModelParams Lp'!$C$12,0,-'Sound Pressure'!$AF108))</f>
        <v>#DIV/0!</v>
      </c>
      <c r="AH108" s="76" t="e">
        <f ca="1">IF($AF108&gt;2,0,OFFSET('ModelParams Lp'!$D$12,0,-'Sound Pressure'!$AF108))</f>
        <v>#DIV/0!</v>
      </c>
      <c r="AI108" s="76" t="e">
        <f ca="1">IF($AF108&gt;3,0,OFFSET('ModelParams Lp'!$E$12,0,-'Sound Pressure'!$AF108))</f>
        <v>#DIV/0!</v>
      </c>
      <c r="AJ108" s="76" t="e">
        <f ca="1">IF($AF108&gt;4,0,OFFSET('ModelParams Lp'!$F$12,0,-'Sound Pressure'!$AF108))</f>
        <v>#DIV/0!</v>
      </c>
      <c r="AK108" s="76" t="e">
        <f ca="1">IF($AF108&gt;3,0,OFFSET('ModelParams Lp'!$G$12,0,-'Sound Pressure'!$AF108))</f>
        <v>#DIV/0!</v>
      </c>
      <c r="AL108" s="76" t="e">
        <f ca="1">IF($AF108&gt;5,0,OFFSET('ModelParams Lp'!$H$12,0,-'Sound Pressure'!$AF108))</f>
        <v>#DIV/0!</v>
      </c>
      <c r="AM108" s="76" t="e">
        <f ca="1">IF($AF108&gt;6,0,OFFSET('ModelParams Lp'!$I$12,0,-'Sound Pressure'!$AF108))</f>
        <v>#DIV/0!</v>
      </c>
      <c r="AN108" s="76" t="e">
        <f ca="1">IF($AF108&gt;7,0,IF($AF$4&lt;0,3,OFFSET('ModelParams Lp'!$J$12,0,-'Sound Pressure'!$AF108)))</f>
        <v>#DIV/0!</v>
      </c>
      <c r="AO108" s="76" t="e">
        <f t="shared" si="48"/>
        <v>#DIV/0!</v>
      </c>
      <c r="AP108" s="76" t="e">
        <f t="shared" si="47"/>
        <v>#DIV/0!</v>
      </c>
      <c r="AQ108" s="76" t="e">
        <f t="shared" si="47"/>
        <v>#DIV/0!</v>
      </c>
      <c r="AR108" s="76" t="e">
        <f t="shared" si="47"/>
        <v>#DIV/0!</v>
      </c>
      <c r="AS108" s="76" t="e">
        <f t="shared" si="47"/>
        <v>#DIV/0!</v>
      </c>
      <c r="AT108" s="76" t="e">
        <f t="shared" si="47"/>
        <v>#DIV/0!</v>
      </c>
      <c r="AU108" s="76" t="e">
        <f t="shared" si="47"/>
        <v>#DIV/0!</v>
      </c>
      <c r="AV108" s="76" t="e">
        <f t="shared" si="47"/>
        <v>#DIV/0!</v>
      </c>
      <c r="AW108" s="76">
        <f>'ModelParams Lp'!B$22</f>
        <v>4</v>
      </c>
      <c r="AX108" s="76">
        <f>'ModelParams Lp'!C$22</f>
        <v>2</v>
      </c>
      <c r="AY108" s="76">
        <f>'ModelParams Lp'!D$22</f>
        <v>1</v>
      </c>
      <c r="AZ108" s="76">
        <f>'ModelParams Lp'!E$22</f>
        <v>0</v>
      </c>
      <c r="BA108" s="76">
        <f>'ModelParams Lp'!F$22</f>
        <v>0</v>
      </c>
      <c r="BB108" s="76">
        <f>'ModelParams Lp'!G$22</f>
        <v>0</v>
      </c>
      <c r="BC108" s="76">
        <f>'ModelParams Lp'!H$22</f>
        <v>0</v>
      </c>
      <c r="BD108" s="76">
        <f>'ModelParams Lp'!I$22</f>
        <v>0</v>
      </c>
      <c r="BE108" s="76" t="e">
        <f>-10*LOG(2/(4*PI()*2^2)+4/(0.163*(Calcul!$J113*Calcul!$K113)/VLOOKUP(Calcul!$H113,'ModelParams Lp'!$E$37:$F$39,2,0)))</f>
        <v>#N/A</v>
      </c>
      <c r="BF108" s="76" t="e">
        <f>-10*LOG(2/(4*PI()*2^2)+4/(0.163*(Calcul!$J113*Calcul!$K113)/VLOOKUP(Calcul!$H113,'ModelParams Lp'!$E$37:$F$39,2,0)))</f>
        <v>#N/A</v>
      </c>
      <c r="BG108" s="76" t="e">
        <f>-10*LOG(2/(4*PI()*2^2)+4/(0.163*(Calcul!$J113*Calcul!$K113)/VLOOKUP(Calcul!$H113,'ModelParams Lp'!$E$37:$F$39,2,0)))</f>
        <v>#N/A</v>
      </c>
      <c r="BH108" s="76" t="e">
        <f>-10*LOG(2/(4*PI()*2^2)+4/(0.163*(Calcul!$J113*Calcul!$K113)/VLOOKUP(Calcul!$H113,'ModelParams Lp'!$E$37:$F$39,2,0)))</f>
        <v>#N/A</v>
      </c>
      <c r="BI108" s="76" t="e">
        <f>-10*LOG(2/(4*PI()*2^2)+4/(0.163*(Calcul!$J113*Calcul!$K113)/VLOOKUP(Calcul!$H113,'ModelParams Lp'!$E$37:$F$39,2,0)))</f>
        <v>#N/A</v>
      </c>
      <c r="BJ108" s="76" t="e">
        <f>-10*LOG(2/(4*PI()*2^2)+4/(0.163*(Calcul!$J113*Calcul!$K113)/VLOOKUP(Calcul!$H113,'ModelParams Lp'!$E$37:$F$39,2,0)))</f>
        <v>#N/A</v>
      </c>
      <c r="BK108" s="76" t="e">
        <f>-10*LOG(2/(4*PI()*2^2)+4/(0.163*(Calcul!$J113*Calcul!$K113)/VLOOKUP(Calcul!$H113,'ModelParams Lp'!$E$37:$F$39,2,0)))</f>
        <v>#N/A</v>
      </c>
      <c r="BL108" s="76" t="e">
        <f>-10*LOG(2/(4*PI()*2^2)+4/(0.163*(Calcul!$J113*Calcul!$K113)/VLOOKUP(Calcul!$H113,'ModelParams Lp'!$E$37:$F$39,2,0)))</f>
        <v>#N/A</v>
      </c>
      <c r="BM108" s="76" t="e">
        <f>VLOOKUP(Calcul!$I113,'ModelParams Lp'!$D$28:$O$32,5,0)+BE108</f>
        <v>#N/A</v>
      </c>
      <c r="BN108" s="76" t="e">
        <f>VLOOKUP(Calcul!$I113,'ModelParams Lp'!$D$28:$O$32,6,0)+BF108</f>
        <v>#N/A</v>
      </c>
      <c r="BO108" s="76" t="e">
        <f>VLOOKUP(Calcul!$I113,'ModelParams Lp'!$D$28:$O$32,7,0)+BG108</f>
        <v>#N/A</v>
      </c>
      <c r="BP108" s="76" t="e">
        <f>VLOOKUP(Calcul!$I113,'ModelParams Lp'!$D$28:$O$32,8,0)+BH108</f>
        <v>#N/A</v>
      </c>
      <c r="BQ108" s="76" t="e">
        <f>VLOOKUP(Calcul!$I113,'ModelParams Lp'!$D$28:$O$32,9,0)+BI108</f>
        <v>#N/A</v>
      </c>
      <c r="BR108" s="76" t="e">
        <f>VLOOKUP(Calcul!$I113,'ModelParams Lp'!$D$28:$O$32,10,0)+BJ108</f>
        <v>#N/A</v>
      </c>
      <c r="BS108" s="76" t="e">
        <f>VLOOKUP(Calcul!$I113,'ModelParams Lp'!$D$28:$O$32,11,0)+BK108</f>
        <v>#N/A</v>
      </c>
      <c r="BT108" s="76" t="e">
        <f>VLOOKUP(Calcul!$I113,'ModelParams Lp'!$D$28:$O$32,12,0)+BL108</f>
        <v>#N/A</v>
      </c>
      <c r="BU108" s="75" t="e">
        <f t="shared" ca="1" si="29"/>
        <v>#DIV/0!</v>
      </c>
      <c r="BV108" s="75" t="e">
        <f t="shared" ca="1" si="30"/>
        <v>#DIV/0!</v>
      </c>
      <c r="BW108" s="75" t="e">
        <f t="shared" ca="1" si="31"/>
        <v>#DIV/0!</v>
      </c>
      <c r="BX108" s="75" t="e">
        <f t="shared" ca="1" si="32"/>
        <v>#DIV/0!</v>
      </c>
      <c r="BY108" s="75" t="e">
        <f t="shared" ca="1" si="33"/>
        <v>#DIV/0!</v>
      </c>
      <c r="BZ108" s="75" t="e">
        <f t="shared" ca="1" si="34"/>
        <v>#DIV/0!</v>
      </c>
      <c r="CA108" s="75" t="e">
        <f t="shared" ca="1" si="35"/>
        <v>#DIV/0!</v>
      </c>
      <c r="CB108" s="75" t="e">
        <f t="shared" ca="1" si="36"/>
        <v>#DIV/0!</v>
      </c>
      <c r="CC108" s="26" t="e">
        <f ca="1">10*LOG10(IF(BU108="",0,POWER(10,((BU108+'ModelParams Lw'!$O$4)/10))) +IF(BV108="",0,POWER(10,((BV108+'ModelParams Lw'!$P$4)/10))) +IF(BW108="",0,POWER(10,((BW108+'ModelParams Lw'!$Q$4)/10))) +IF(BX108="",0,POWER(10,((BX108+'ModelParams Lw'!$R$4)/10))) +IF(BY108="",0,POWER(10,((BY108+'ModelParams Lw'!$S$4)/10))) +IF(BZ108="",0,POWER(10,((BZ108+'ModelParams Lw'!$T$4)/10))) +IF(CA108="",0,POWER(10,((CA108+'ModelParams Lw'!$U$4)/10)))+IF(CB108="",0,POWER(10,((CB108+'ModelParams Lw'!$V$4)/10))))</f>
        <v>#DIV/0!</v>
      </c>
      <c r="CD108" s="26" t="e">
        <f t="shared" ca="1" si="37"/>
        <v>#DIV/0!</v>
      </c>
      <c r="CE108" s="26" t="e">
        <f ca="1">(BU108-'ModelParams Lw'!O$10)/'ModelParams Lw'!O$11</f>
        <v>#DIV/0!</v>
      </c>
      <c r="CF108" s="26" t="e">
        <f ca="1">(BV108-'ModelParams Lw'!P$10)/'ModelParams Lw'!P$11</f>
        <v>#DIV/0!</v>
      </c>
      <c r="CG108" s="26" t="e">
        <f ca="1">(BW108-'ModelParams Lw'!Q$10)/'ModelParams Lw'!Q$11</f>
        <v>#DIV/0!</v>
      </c>
      <c r="CH108" s="26" t="e">
        <f ca="1">(BX108-'ModelParams Lw'!R$10)/'ModelParams Lw'!R$11</f>
        <v>#DIV/0!</v>
      </c>
      <c r="CI108" s="26" t="e">
        <f ca="1">(BY108-'ModelParams Lw'!S$10)/'ModelParams Lw'!S$11</f>
        <v>#DIV/0!</v>
      </c>
      <c r="CJ108" s="26" t="e">
        <f ca="1">(BZ108-'ModelParams Lw'!T$10)/'ModelParams Lw'!T$11</f>
        <v>#DIV/0!</v>
      </c>
      <c r="CK108" s="26" t="e">
        <f ca="1">(CA108-'ModelParams Lw'!U$10)/'ModelParams Lw'!U$11</f>
        <v>#DIV/0!</v>
      </c>
      <c r="CL108" s="26" t="e">
        <f ca="1">(CB108-'ModelParams Lw'!V$10)/'ModelParams Lw'!V$11</f>
        <v>#DIV/0!</v>
      </c>
      <c r="CM108" s="75" t="e">
        <f t="shared" si="38"/>
        <v>#DIV/0!</v>
      </c>
      <c r="CN108" s="75" t="e">
        <f t="shared" si="39"/>
        <v>#DIV/0!</v>
      </c>
      <c r="CO108" s="75" t="e">
        <f t="shared" si="40"/>
        <v>#DIV/0!</v>
      </c>
      <c r="CP108" s="75" t="e">
        <f t="shared" si="41"/>
        <v>#DIV/0!</v>
      </c>
      <c r="CQ108" s="75" t="e">
        <f t="shared" si="42"/>
        <v>#DIV/0!</v>
      </c>
      <c r="CR108" s="75" t="e">
        <f t="shared" si="43"/>
        <v>#DIV/0!</v>
      </c>
      <c r="CS108" s="75" t="e">
        <f t="shared" si="44"/>
        <v>#DIV/0!</v>
      </c>
      <c r="CT108" s="75" t="e">
        <f t="shared" si="45"/>
        <v>#DIV/0!</v>
      </c>
      <c r="CU108" s="26" t="e">
        <f>10*LOG10(IF(CM108="",0,POWER(10,((CM108+'ModelParams Lw'!$O$4)/10))) +IF(CN108="",0,POWER(10,((CN108+'ModelParams Lw'!$P$4)/10))) +IF(CO108="",0,POWER(10,((CO108+'ModelParams Lw'!$Q$4)/10))) +IF(CP108="",0,POWER(10,((CP108+'ModelParams Lw'!$R$4)/10))) +IF(CQ108="",0,POWER(10,((CQ108+'ModelParams Lw'!$S$4)/10))) +IF(CR108="",0,POWER(10,((CR108+'ModelParams Lw'!$T$4)/10))) +IF(CS108="",0,POWER(10,((CS108+'ModelParams Lw'!$U$4)/10)))+IF(CT108="",0,POWER(10,((CT108+'ModelParams Lw'!$V$4)/10))))</f>
        <v>#DIV/0!</v>
      </c>
      <c r="CV108" s="26" t="e">
        <f t="shared" si="46"/>
        <v>#DIV/0!</v>
      </c>
      <c r="CW108" s="26" t="e">
        <f>(CM108-'ModelParams Lw'!O$10)/'ModelParams Lw'!O$11</f>
        <v>#DIV/0!</v>
      </c>
      <c r="CX108" s="26" t="e">
        <f>(CN108-'ModelParams Lw'!P$10)/'ModelParams Lw'!P$11</f>
        <v>#DIV/0!</v>
      </c>
      <c r="CY108" s="26" t="e">
        <f>(CO108-'ModelParams Lw'!Q$10)/'ModelParams Lw'!Q$11</f>
        <v>#DIV/0!</v>
      </c>
      <c r="CZ108" s="26" t="e">
        <f>(CP108-'ModelParams Lw'!R$10)/'ModelParams Lw'!R$11</f>
        <v>#DIV/0!</v>
      </c>
      <c r="DA108" s="26" t="e">
        <f>(CQ108-'ModelParams Lw'!S$10)/'ModelParams Lw'!S$11</f>
        <v>#DIV/0!</v>
      </c>
      <c r="DB108" s="26" t="e">
        <f>(CR108-'ModelParams Lw'!T$10)/'ModelParams Lw'!T$11</f>
        <v>#DIV/0!</v>
      </c>
      <c r="DC108" s="26" t="e">
        <f>(CS108-'ModelParams Lw'!U$10)/'ModelParams Lw'!U$11</f>
        <v>#DIV/0!</v>
      </c>
      <c r="DD108" s="26" t="e">
        <f>(CT108-'ModelParams Lw'!V$10)/'ModelParams Lw'!V$11</f>
        <v>#DIV/0!</v>
      </c>
    </row>
    <row r="109" spans="1:108" x14ac:dyDescent="0.25">
      <c r="A109" s="13">
        <f>'Sound Power'!B109</f>
        <v>0</v>
      </c>
      <c r="B109" s="13">
        <f>'Sound Power'!D109</f>
        <v>0</v>
      </c>
      <c r="C109" s="13">
        <f>'Sound Power'!E109</f>
        <v>0</v>
      </c>
      <c r="D109" s="13">
        <f>'Sound Power'!F109</f>
        <v>0</v>
      </c>
      <c r="E109" s="76" t="e">
        <f>IF(Calcul!$F111="SA",'Sound Power'!AZ109,'Sound Power'!O109)</f>
        <v>#DIV/0!</v>
      </c>
      <c r="F109" s="76" t="e">
        <f>IF(Calcul!$F111="SA",'Sound Power'!BA109,'Sound Power'!P109)</f>
        <v>#DIV/0!</v>
      </c>
      <c r="G109" s="76" t="e">
        <f>IF(Calcul!$F111="SA",'Sound Power'!BB109,'Sound Power'!Q109)</f>
        <v>#DIV/0!</v>
      </c>
      <c r="H109" s="76" t="e">
        <f>IF(Calcul!$F111="SA",'Sound Power'!BC109,'Sound Power'!R109)</f>
        <v>#DIV/0!</v>
      </c>
      <c r="I109" s="76" t="e">
        <f>IF(Calcul!$F111="SA",'Sound Power'!BD109,'Sound Power'!S109)</f>
        <v>#DIV/0!</v>
      </c>
      <c r="J109" s="76" t="e">
        <f>IF(Calcul!$F111="SA",'Sound Power'!BE109,'Sound Power'!T109)</f>
        <v>#DIV/0!</v>
      </c>
      <c r="K109" s="76" t="e">
        <f>IF(Calcul!$F111="SA",'Sound Power'!BF109,'Sound Power'!U109)</f>
        <v>#DIV/0!</v>
      </c>
      <c r="L109" s="76" t="e">
        <f>IF(Calcul!$F111="SA",'Sound Power'!BG109,'Sound Power'!V109)</f>
        <v>#DIV/0!</v>
      </c>
      <c r="M109" s="76" t="e">
        <f>'Sound Power'!CI109</f>
        <v>#DIV/0!</v>
      </c>
      <c r="N109" s="76" t="e">
        <f>'Sound Power'!CJ109</f>
        <v>#DIV/0!</v>
      </c>
      <c r="O109" s="76" t="e">
        <f>'Sound Power'!CK109</f>
        <v>#DIV/0!</v>
      </c>
      <c r="P109" s="76" t="e">
        <f>'Sound Power'!CL109</f>
        <v>#DIV/0!</v>
      </c>
      <c r="Q109" s="76" t="e">
        <f>'Sound Power'!CM109</f>
        <v>#DIV/0!</v>
      </c>
      <c r="R109" s="76" t="e">
        <f>'Sound Power'!CN109</f>
        <v>#DIV/0!</v>
      </c>
      <c r="S109" s="76" t="e">
        <f>'Sound Power'!CO109</f>
        <v>#DIV/0!</v>
      </c>
      <c r="T109" s="76" t="e">
        <f>'Sound Power'!CP109</f>
        <v>#DIV/0!</v>
      </c>
      <c r="U109" s="73">
        <f t="shared" si="26"/>
        <v>0</v>
      </c>
      <c r="V109" s="73">
        <f t="shared" si="27"/>
        <v>0</v>
      </c>
      <c r="W109" s="76" t="e">
        <f>('ModelParams Lp'!B$4*10^'ModelParams Lp'!B$5*($U109/$V109)^'ModelParams Lp'!B$6)*3</f>
        <v>#DIV/0!</v>
      </c>
      <c r="X109" s="76" t="e">
        <f>('ModelParams Lp'!C$4*10^'ModelParams Lp'!C$5*($U109/$V109)^'ModelParams Lp'!C$6)*3</f>
        <v>#DIV/0!</v>
      </c>
      <c r="Y109" s="76" t="e">
        <f>('ModelParams Lp'!D$4*10^'ModelParams Lp'!D$5*($U109/$V109)^'ModelParams Lp'!D$6)*3</f>
        <v>#DIV/0!</v>
      </c>
      <c r="Z109" s="76" t="e">
        <f>('ModelParams Lp'!E$4*10^'ModelParams Lp'!E$5*($U109/$V109)^'ModelParams Lp'!E$6)*3</f>
        <v>#DIV/0!</v>
      </c>
      <c r="AA109" s="76" t="e">
        <f>('ModelParams Lp'!F$4*10^'ModelParams Lp'!F$5*($U109/$V109)^'ModelParams Lp'!F$6)*3</f>
        <v>#DIV/0!</v>
      </c>
      <c r="AB109" s="76" t="e">
        <f>('ModelParams Lp'!G$4*10^'ModelParams Lp'!G$5*($U109/$V109)^'ModelParams Lp'!G$6)*3</f>
        <v>#DIV/0!</v>
      </c>
      <c r="AC109" s="76" t="e">
        <f>('ModelParams Lp'!H$4*10^'ModelParams Lp'!H$5*($U109/$V109)^'ModelParams Lp'!H$6)*3</f>
        <v>#DIV/0!</v>
      </c>
      <c r="AD109" s="76" t="e">
        <f>('ModelParams Lp'!I$4*10^'ModelParams Lp'!I$5*($U109/$V109)^'ModelParams Lp'!I$6)*3</f>
        <v>#DIV/0!</v>
      </c>
      <c r="AE109" s="62" t="e">
        <f t="shared" si="28"/>
        <v>#DIV/0!</v>
      </c>
      <c r="AF109" s="62" t="e">
        <f>IF(AE109&lt;'ModelParams Lp'!$B$16,-1,IF(AE109&lt;'ModelParams Lp'!$C$16,0,IF(AE109&lt;'ModelParams Lp'!$D$16,1,IF(AE109&lt;'ModelParams Lp'!$E$16,2,IF(AE109&lt;'ModelParams Lp'!$F$16,3,IF(AE109&lt;'ModelParams Lp'!$G$16,4,IF(AE109&lt;'ModelParams Lp'!$H$16,5,6)))))))</f>
        <v>#DIV/0!</v>
      </c>
      <c r="AG109" s="76" t="e">
        <f ca="1">IF($AF109&gt;1,0,OFFSET('ModelParams Lp'!$C$12,0,-'Sound Pressure'!$AF109))</f>
        <v>#DIV/0!</v>
      </c>
      <c r="AH109" s="76" t="e">
        <f ca="1">IF($AF109&gt;2,0,OFFSET('ModelParams Lp'!$D$12,0,-'Sound Pressure'!$AF109))</f>
        <v>#DIV/0!</v>
      </c>
      <c r="AI109" s="76" t="e">
        <f ca="1">IF($AF109&gt;3,0,OFFSET('ModelParams Lp'!$E$12,0,-'Sound Pressure'!$AF109))</f>
        <v>#DIV/0!</v>
      </c>
      <c r="AJ109" s="76" t="e">
        <f ca="1">IF($AF109&gt;4,0,OFFSET('ModelParams Lp'!$F$12,0,-'Sound Pressure'!$AF109))</f>
        <v>#DIV/0!</v>
      </c>
      <c r="AK109" s="76" t="e">
        <f ca="1">IF($AF109&gt;3,0,OFFSET('ModelParams Lp'!$G$12,0,-'Sound Pressure'!$AF109))</f>
        <v>#DIV/0!</v>
      </c>
      <c r="AL109" s="76" t="e">
        <f ca="1">IF($AF109&gt;5,0,OFFSET('ModelParams Lp'!$H$12,0,-'Sound Pressure'!$AF109))</f>
        <v>#DIV/0!</v>
      </c>
      <c r="AM109" s="76" t="e">
        <f ca="1">IF($AF109&gt;6,0,OFFSET('ModelParams Lp'!$I$12,0,-'Sound Pressure'!$AF109))</f>
        <v>#DIV/0!</v>
      </c>
      <c r="AN109" s="76" t="e">
        <f ca="1">IF($AF109&gt;7,0,IF($AF$4&lt;0,3,OFFSET('ModelParams Lp'!$J$12,0,-'Sound Pressure'!$AF109)))</f>
        <v>#DIV/0!</v>
      </c>
      <c r="AO109" s="76" t="e">
        <f t="shared" si="48"/>
        <v>#DIV/0!</v>
      </c>
      <c r="AP109" s="76" t="e">
        <f t="shared" si="47"/>
        <v>#DIV/0!</v>
      </c>
      <c r="AQ109" s="76" t="e">
        <f t="shared" si="47"/>
        <v>#DIV/0!</v>
      </c>
      <c r="AR109" s="76" t="e">
        <f t="shared" si="47"/>
        <v>#DIV/0!</v>
      </c>
      <c r="AS109" s="76" t="e">
        <f t="shared" si="47"/>
        <v>#DIV/0!</v>
      </c>
      <c r="AT109" s="76" t="e">
        <f t="shared" si="47"/>
        <v>#DIV/0!</v>
      </c>
      <c r="AU109" s="76" t="e">
        <f t="shared" si="47"/>
        <v>#DIV/0!</v>
      </c>
      <c r="AV109" s="76" t="e">
        <f t="shared" si="47"/>
        <v>#DIV/0!</v>
      </c>
      <c r="AW109" s="76">
        <f>'ModelParams Lp'!B$22</f>
        <v>4</v>
      </c>
      <c r="AX109" s="76">
        <f>'ModelParams Lp'!C$22</f>
        <v>2</v>
      </c>
      <c r="AY109" s="76">
        <f>'ModelParams Lp'!D$22</f>
        <v>1</v>
      </c>
      <c r="AZ109" s="76">
        <f>'ModelParams Lp'!E$22</f>
        <v>0</v>
      </c>
      <c r="BA109" s="76">
        <f>'ModelParams Lp'!F$22</f>
        <v>0</v>
      </c>
      <c r="BB109" s="76">
        <f>'ModelParams Lp'!G$22</f>
        <v>0</v>
      </c>
      <c r="BC109" s="76">
        <f>'ModelParams Lp'!H$22</f>
        <v>0</v>
      </c>
      <c r="BD109" s="76">
        <f>'ModelParams Lp'!I$22</f>
        <v>0</v>
      </c>
      <c r="BE109" s="76" t="e">
        <f>-10*LOG(2/(4*PI()*2^2)+4/(0.163*(Calcul!$J114*Calcul!$K114)/VLOOKUP(Calcul!$H114,'ModelParams Lp'!$E$37:$F$39,2,0)))</f>
        <v>#N/A</v>
      </c>
      <c r="BF109" s="76" t="e">
        <f>-10*LOG(2/(4*PI()*2^2)+4/(0.163*(Calcul!$J114*Calcul!$K114)/VLOOKUP(Calcul!$H114,'ModelParams Lp'!$E$37:$F$39,2,0)))</f>
        <v>#N/A</v>
      </c>
      <c r="BG109" s="76" t="e">
        <f>-10*LOG(2/(4*PI()*2^2)+4/(0.163*(Calcul!$J114*Calcul!$K114)/VLOOKUP(Calcul!$H114,'ModelParams Lp'!$E$37:$F$39,2,0)))</f>
        <v>#N/A</v>
      </c>
      <c r="BH109" s="76" t="e">
        <f>-10*LOG(2/(4*PI()*2^2)+4/(0.163*(Calcul!$J114*Calcul!$K114)/VLOOKUP(Calcul!$H114,'ModelParams Lp'!$E$37:$F$39,2,0)))</f>
        <v>#N/A</v>
      </c>
      <c r="BI109" s="76" t="e">
        <f>-10*LOG(2/(4*PI()*2^2)+4/(0.163*(Calcul!$J114*Calcul!$K114)/VLOOKUP(Calcul!$H114,'ModelParams Lp'!$E$37:$F$39,2,0)))</f>
        <v>#N/A</v>
      </c>
      <c r="BJ109" s="76" t="e">
        <f>-10*LOG(2/(4*PI()*2^2)+4/(0.163*(Calcul!$J114*Calcul!$K114)/VLOOKUP(Calcul!$H114,'ModelParams Lp'!$E$37:$F$39,2,0)))</f>
        <v>#N/A</v>
      </c>
      <c r="BK109" s="76" t="e">
        <f>-10*LOG(2/(4*PI()*2^2)+4/(0.163*(Calcul!$J114*Calcul!$K114)/VLOOKUP(Calcul!$H114,'ModelParams Lp'!$E$37:$F$39,2,0)))</f>
        <v>#N/A</v>
      </c>
      <c r="BL109" s="76" t="e">
        <f>-10*LOG(2/(4*PI()*2^2)+4/(0.163*(Calcul!$J114*Calcul!$K114)/VLOOKUP(Calcul!$H114,'ModelParams Lp'!$E$37:$F$39,2,0)))</f>
        <v>#N/A</v>
      </c>
      <c r="BM109" s="76" t="e">
        <f>VLOOKUP(Calcul!$I114,'ModelParams Lp'!$D$28:$O$32,5,0)+BE109</f>
        <v>#N/A</v>
      </c>
      <c r="BN109" s="76" t="e">
        <f>VLOOKUP(Calcul!$I114,'ModelParams Lp'!$D$28:$O$32,6,0)+BF109</f>
        <v>#N/A</v>
      </c>
      <c r="BO109" s="76" t="e">
        <f>VLOOKUP(Calcul!$I114,'ModelParams Lp'!$D$28:$O$32,7,0)+BG109</f>
        <v>#N/A</v>
      </c>
      <c r="BP109" s="76" t="e">
        <f>VLOOKUP(Calcul!$I114,'ModelParams Lp'!$D$28:$O$32,8,0)+BH109</f>
        <v>#N/A</v>
      </c>
      <c r="BQ109" s="76" t="e">
        <f>VLOOKUP(Calcul!$I114,'ModelParams Lp'!$D$28:$O$32,9,0)+BI109</f>
        <v>#N/A</v>
      </c>
      <c r="BR109" s="76" t="e">
        <f>VLOOKUP(Calcul!$I114,'ModelParams Lp'!$D$28:$O$32,10,0)+BJ109</f>
        <v>#N/A</v>
      </c>
      <c r="BS109" s="76" t="e">
        <f>VLOOKUP(Calcul!$I114,'ModelParams Lp'!$D$28:$O$32,11,0)+BK109</f>
        <v>#N/A</v>
      </c>
      <c r="BT109" s="76" t="e">
        <f>VLOOKUP(Calcul!$I114,'ModelParams Lp'!$D$28:$O$32,12,0)+BL109</f>
        <v>#N/A</v>
      </c>
      <c r="BU109" s="75" t="e">
        <f t="shared" ca="1" si="29"/>
        <v>#DIV/0!</v>
      </c>
      <c r="BV109" s="75" t="e">
        <f t="shared" ca="1" si="30"/>
        <v>#DIV/0!</v>
      </c>
      <c r="BW109" s="75" t="e">
        <f t="shared" ca="1" si="31"/>
        <v>#DIV/0!</v>
      </c>
      <c r="BX109" s="75" t="e">
        <f t="shared" ca="1" si="32"/>
        <v>#DIV/0!</v>
      </c>
      <c r="BY109" s="75" t="e">
        <f t="shared" ca="1" si="33"/>
        <v>#DIV/0!</v>
      </c>
      <c r="BZ109" s="75" t="e">
        <f t="shared" ca="1" si="34"/>
        <v>#DIV/0!</v>
      </c>
      <c r="CA109" s="75" t="e">
        <f t="shared" ca="1" si="35"/>
        <v>#DIV/0!</v>
      </c>
      <c r="CB109" s="75" t="e">
        <f t="shared" ca="1" si="36"/>
        <v>#DIV/0!</v>
      </c>
      <c r="CC109" s="26" t="e">
        <f ca="1">10*LOG10(IF(BU109="",0,POWER(10,((BU109+'ModelParams Lw'!$O$4)/10))) +IF(BV109="",0,POWER(10,((BV109+'ModelParams Lw'!$P$4)/10))) +IF(BW109="",0,POWER(10,((BW109+'ModelParams Lw'!$Q$4)/10))) +IF(BX109="",0,POWER(10,((BX109+'ModelParams Lw'!$R$4)/10))) +IF(BY109="",0,POWER(10,((BY109+'ModelParams Lw'!$S$4)/10))) +IF(BZ109="",0,POWER(10,((BZ109+'ModelParams Lw'!$T$4)/10))) +IF(CA109="",0,POWER(10,((CA109+'ModelParams Lw'!$U$4)/10)))+IF(CB109="",0,POWER(10,((CB109+'ModelParams Lw'!$V$4)/10))))</f>
        <v>#DIV/0!</v>
      </c>
      <c r="CD109" s="26" t="e">
        <f t="shared" ca="1" si="37"/>
        <v>#DIV/0!</v>
      </c>
      <c r="CE109" s="26" t="e">
        <f ca="1">(BU109-'ModelParams Lw'!O$10)/'ModelParams Lw'!O$11</f>
        <v>#DIV/0!</v>
      </c>
      <c r="CF109" s="26" t="e">
        <f ca="1">(BV109-'ModelParams Lw'!P$10)/'ModelParams Lw'!P$11</f>
        <v>#DIV/0!</v>
      </c>
      <c r="CG109" s="26" t="e">
        <f ca="1">(BW109-'ModelParams Lw'!Q$10)/'ModelParams Lw'!Q$11</f>
        <v>#DIV/0!</v>
      </c>
      <c r="CH109" s="26" t="e">
        <f ca="1">(BX109-'ModelParams Lw'!R$10)/'ModelParams Lw'!R$11</f>
        <v>#DIV/0!</v>
      </c>
      <c r="CI109" s="26" t="e">
        <f ca="1">(BY109-'ModelParams Lw'!S$10)/'ModelParams Lw'!S$11</f>
        <v>#DIV/0!</v>
      </c>
      <c r="CJ109" s="26" t="e">
        <f ca="1">(BZ109-'ModelParams Lw'!T$10)/'ModelParams Lw'!T$11</f>
        <v>#DIV/0!</v>
      </c>
      <c r="CK109" s="26" t="e">
        <f ca="1">(CA109-'ModelParams Lw'!U$10)/'ModelParams Lw'!U$11</f>
        <v>#DIV/0!</v>
      </c>
      <c r="CL109" s="26" t="e">
        <f ca="1">(CB109-'ModelParams Lw'!V$10)/'ModelParams Lw'!V$11</f>
        <v>#DIV/0!</v>
      </c>
      <c r="CM109" s="75" t="e">
        <f t="shared" si="38"/>
        <v>#DIV/0!</v>
      </c>
      <c r="CN109" s="75" t="e">
        <f t="shared" si="39"/>
        <v>#DIV/0!</v>
      </c>
      <c r="CO109" s="75" t="e">
        <f t="shared" si="40"/>
        <v>#DIV/0!</v>
      </c>
      <c r="CP109" s="75" t="e">
        <f t="shared" si="41"/>
        <v>#DIV/0!</v>
      </c>
      <c r="CQ109" s="75" t="e">
        <f t="shared" si="42"/>
        <v>#DIV/0!</v>
      </c>
      <c r="CR109" s="75" t="e">
        <f t="shared" si="43"/>
        <v>#DIV/0!</v>
      </c>
      <c r="CS109" s="75" t="e">
        <f t="shared" si="44"/>
        <v>#DIV/0!</v>
      </c>
      <c r="CT109" s="75" t="e">
        <f t="shared" si="45"/>
        <v>#DIV/0!</v>
      </c>
      <c r="CU109" s="26" t="e">
        <f>10*LOG10(IF(CM109="",0,POWER(10,((CM109+'ModelParams Lw'!$O$4)/10))) +IF(CN109="",0,POWER(10,((CN109+'ModelParams Lw'!$P$4)/10))) +IF(CO109="",0,POWER(10,((CO109+'ModelParams Lw'!$Q$4)/10))) +IF(CP109="",0,POWER(10,((CP109+'ModelParams Lw'!$R$4)/10))) +IF(CQ109="",0,POWER(10,((CQ109+'ModelParams Lw'!$S$4)/10))) +IF(CR109="",0,POWER(10,((CR109+'ModelParams Lw'!$T$4)/10))) +IF(CS109="",0,POWER(10,((CS109+'ModelParams Lw'!$U$4)/10)))+IF(CT109="",0,POWER(10,((CT109+'ModelParams Lw'!$V$4)/10))))</f>
        <v>#DIV/0!</v>
      </c>
      <c r="CV109" s="26" t="e">
        <f t="shared" si="46"/>
        <v>#DIV/0!</v>
      </c>
      <c r="CW109" s="26" t="e">
        <f>(CM109-'ModelParams Lw'!O$10)/'ModelParams Lw'!O$11</f>
        <v>#DIV/0!</v>
      </c>
      <c r="CX109" s="26" t="e">
        <f>(CN109-'ModelParams Lw'!P$10)/'ModelParams Lw'!P$11</f>
        <v>#DIV/0!</v>
      </c>
      <c r="CY109" s="26" t="e">
        <f>(CO109-'ModelParams Lw'!Q$10)/'ModelParams Lw'!Q$11</f>
        <v>#DIV/0!</v>
      </c>
      <c r="CZ109" s="26" t="e">
        <f>(CP109-'ModelParams Lw'!R$10)/'ModelParams Lw'!R$11</f>
        <v>#DIV/0!</v>
      </c>
      <c r="DA109" s="26" t="e">
        <f>(CQ109-'ModelParams Lw'!S$10)/'ModelParams Lw'!S$11</f>
        <v>#DIV/0!</v>
      </c>
      <c r="DB109" s="26" t="e">
        <f>(CR109-'ModelParams Lw'!T$10)/'ModelParams Lw'!T$11</f>
        <v>#DIV/0!</v>
      </c>
      <c r="DC109" s="26" t="e">
        <f>(CS109-'ModelParams Lw'!U$10)/'ModelParams Lw'!U$11</f>
        <v>#DIV/0!</v>
      </c>
      <c r="DD109" s="26" t="e">
        <f>(CT109-'ModelParams Lw'!V$10)/'ModelParams Lw'!V$11</f>
        <v>#DIV/0!</v>
      </c>
    </row>
    <row r="110" spans="1:108" x14ac:dyDescent="0.25">
      <c r="A110" s="13">
        <f>'Sound Power'!B110</f>
        <v>0</v>
      </c>
      <c r="B110" s="13">
        <f>'Sound Power'!D110</f>
        <v>0</v>
      </c>
      <c r="C110" s="13">
        <f>'Sound Power'!E110</f>
        <v>0</v>
      </c>
      <c r="D110" s="13">
        <f>'Sound Power'!F110</f>
        <v>0</v>
      </c>
      <c r="E110" s="76" t="e">
        <f>IF(Calcul!$F112="SA",'Sound Power'!AZ110,'Sound Power'!O110)</f>
        <v>#DIV/0!</v>
      </c>
      <c r="F110" s="76" t="e">
        <f>IF(Calcul!$F112="SA",'Sound Power'!BA110,'Sound Power'!P110)</f>
        <v>#DIV/0!</v>
      </c>
      <c r="G110" s="76" t="e">
        <f>IF(Calcul!$F112="SA",'Sound Power'!BB110,'Sound Power'!Q110)</f>
        <v>#DIV/0!</v>
      </c>
      <c r="H110" s="76" t="e">
        <f>IF(Calcul!$F112="SA",'Sound Power'!BC110,'Sound Power'!R110)</f>
        <v>#DIV/0!</v>
      </c>
      <c r="I110" s="76" t="e">
        <f>IF(Calcul!$F112="SA",'Sound Power'!BD110,'Sound Power'!S110)</f>
        <v>#DIV/0!</v>
      </c>
      <c r="J110" s="76" t="e">
        <f>IF(Calcul!$F112="SA",'Sound Power'!BE110,'Sound Power'!T110)</f>
        <v>#DIV/0!</v>
      </c>
      <c r="K110" s="76" t="e">
        <f>IF(Calcul!$F112="SA",'Sound Power'!BF110,'Sound Power'!U110)</f>
        <v>#DIV/0!</v>
      </c>
      <c r="L110" s="76" t="e">
        <f>IF(Calcul!$F112="SA",'Sound Power'!BG110,'Sound Power'!V110)</f>
        <v>#DIV/0!</v>
      </c>
      <c r="M110" s="76" t="e">
        <f>'Sound Power'!CI110</f>
        <v>#DIV/0!</v>
      </c>
      <c r="N110" s="76" t="e">
        <f>'Sound Power'!CJ110</f>
        <v>#DIV/0!</v>
      </c>
      <c r="O110" s="76" t="e">
        <f>'Sound Power'!CK110</f>
        <v>#DIV/0!</v>
      </c>
      <c r="P110" s="76" t="e">
        <f>'Sound Power'!CL110</f>
        <v>#DIV/0!</v>
      </c>
      <c r="Q110" s="76" t="e">
        <f>'Sound Power'!CM110</f>
        <v>#DIV/0!</v>
      </c>
      <c r="R110" s="76" t="e">
        <f>'Sound Power'!CN110</f>
        <v>#DIV/0!</v>
      </c>
      <c r="S110" s="76" t="e">
        <f>'Sound Power'!CO110</f>
        <v>#DIV/0!</v>
      </c>
      <c r="T110" s="76" t="e">
        <f>'Sound Power'!CP110</f>
        <v>#DIV/0!</v>
      </c>
      <c r="U110" s="73">
        <f t="shared" si="26"/>
        <v>0</v>
      </c>
      <c r="V110" s="73">
        <f t="shared" si="27"/>
        <v>0</v>
      </c>
      <c r="W110" s="76" t="e">
        <f>('ModelParams Lp'!B$4*10^'ModelParams Lp'!B$5*($U110/$V110)^'ModelParams Lp'!B$6)*3</f>
        <v>#DIV/0!</v>
      </c>
      <c r="X110" s="76" t="e">
        <f>('ModelParams Lp'!C$4*10^'ModelParams Lp'!C$5*($U110/$V110)^'ModelParams Lp'!C$6)*3</f>
        <v>#DIV/0!</v>
      </c>
      <c r="Y110" s="76" t="e">
        <f>('ModelParams Lp'!D$4*10^'ModelParams Lp'!D$5*($U110/$V110)^'ModelParams Lp'!D$6)*3</f>
        <v>#DIV/0!</v>
      </c>
      <c r="Z110" s="76" t="e">
        <f>('ModelParams Lp'!E$4*10^'ModelParams Lp'!E$5*($U110/$V110)^'ModelParams Lp'!E$6)*3</f>
        <v>#DIV/0!</v>
      </c>
      <c r="AA110" s="76" t="e">
        <f>('ModelParams Lp'!F$4*10^'ModelParams Lp'!F$5*($U110/$V110)^'ModelParams Lp'!F$6)*3</f>
        <v>#DIV/0!</v>
      </c>
      <c r="AB110" s="76" t="e">
        <f>('ModelParams Lp'!G$4*10^'ModelParams Lp'!G$5*($U110/$V110)^'ModelParams Lp'!G$6)*3</f>
        <v>#DIV/0!</v>
      </c>
      <c r="AC110" s="76" t="e">
        <f>('ModelParams Lp'!H$4*10^'ModelParams Lp'!H$5*($U110/$V110)^'ModelParams Lp'!H$6)*3</f>
        <v>#DIV/0!</v>
      </c>
      <c r="AD110" s="76" t="e">
        <f>('ModelParams Lp'!I$4*10^'ModelParams Lp'!I$5*($U110/$V110)^'ModelParams Lp'!I$6)*3</f>
        <v>#DIV/0!</v>
      </c>
      <c r="AE110" s="62" t="e">
        <f t="shared" si="28"/>
        <v>#DIV/0!</v>
      </c>
      <c r="AF110" s="62" t="e">
        <f>IF(AE110&lt;'ModelParams Lp'!$B$16,-1,IF(AE110&lt;'ModelParams Lp'!$C$16,0,IF(AE110&lt;'ModelParams Lp'!$D$16,1,IF(AE110&lt;'ModelParams Lp'!$E$16,2,IF(AE110&lt;'ModelParams Lp'!$F$16,3,IF(AE110&lt;'ModelParams Lp'!$G$16,4,IF(AE110&lt;'ModelParams Lp'!$H$16,5,6)))))))</f>
        <v>#DIV/0!</v>
      </c>
      <c r="AG110" s="76" t="e">
        <f ca="1">IF($AF110&gt;1,0,OFFSET('ModelParams Lp'!$C$12,0,-'Sound Pressure'!$AF110))</f>
        <v>#DIV/0!</v>
      </c>
      <c r="AH110" s="76" t="e">
        <f ca="1">IF($AF110&gt;2,0,OFFSET('ModelParams Lp'!$D$12,0,-'Sound Pressure'!$AF110))</f>
        <v>#DIV/0!</v>
      </c>
      <c r="AI110" s="76" t="e">
        <f ca="1">IF($AF110&gt;3,0,OFFSET('ModelParams Lp'!$E$12,0,-'Sound Pressure'!$AF110))</f>
        <v>#DIV/0!</v>
      </c>
      <c r="AJ110" s="76" t="e">
        <f ca="1">IF($AF110&gt;4,0,OFFSET('ModelParams Lp'!$F$12,0,-'Sound Pressure'!$AF110))</f>
        <v>#DIV/0!</v>
      </c>
      <c r="AK110" s="76" t="e">
        <f ca="1">IF($AF110&gt;3,0,OFFSET('ModelParams Lp'!$G$12,0,-'Sound Pressure'!$AF110))</f>
        <v>#DIV/0!</v>
      </c>
      <c r="AL110" s="76" t="e">
        <f ca="1">IF($AF110&gt;5,0,OFFSET('ModelParams Lp'!$H$12,0,-'Sound Pressure'!$AF110))</f>
        <v>#DIV/0!</v>
      </c>
      <c r="AM110" s="76" t="e">
        <f ca="1">IF($AF110&gt;6,0,OFFSET('ModelParams Lp'!$I$12,0,-'Sound Pressure'!$AF110))</f>
        <v>#DIV/0!</v>
      </c>
      <c r="AN110" s="76" t="e">
        <f ca="1">IF($AF110&gt;7,0,IF($AF$4&lt;0,3,OFFSET('ModelParams Lp'!$J$12,0,-'Sound Pressure'!$AF110)))</f>
        <v>#DIV/0!</v>
      </c>
      <c r="AO110" s="76" t="e">
        <f t="shared" si="48"/>
        <v>#DIV/0!</v>
      </c>
      <c r="AP110" s="76" t="e">
        <f t="shared" si="47"/>
        <v>#DIV/0!</v>
      </c>
      <c r="AQ110" s="76" t="e">
        <f t="shared" si="47"/>
        <v>#DIV/0!</v>
      </c>
      <c r="AR110" s="76" t="e">
        <f t="shared" si="47"/>
        <v>#DIV/0!</v>
      </c>
      <c r="AS110" s="76" t="e">
        <f t="shared" si="47"/>
        <v>#DIV/0!</v>
      </c>
      <c r="AT110" s="76" t="e">
        <f t="shared" si="47"/>
        <v>#DIV/0!</v>
      </c>
      <c r="AU110" s="76" t="e">
        <f t="shared" si="47"/>
        <v>#DIV/0!</v>
      </c>
      <c r="AV110" s="76" t="e">
        <f t="shared" si="47"/>
        <v>#DIV/0!</v>
      </c>
      <c r="AW110" s="76">
        <f>'ModelParams Lp'!B$22</f>
        <v>4</v>
      </c>
      <c r="AX110" s="76">
        <f>'ModelParams Lp'!C$22</f>
        <v>2</v>
      </c>
      <c r="AY110" s="76">
        <f>'ModelParams Lp'!D$22</f>
        <v>1</v>
      </c>
      <c r="AZ110" s="76">
        <f>'ModelParams Lp'!E$22</f>
        <v>0</v>
      </c>
      <c r="BA110" s="76">
        <f>'ModelParams Lp'!F$22</f>
        <v>0</v>
      </c>
      <c r="BB110" s="76">
        <f>'ModelParams Lp'!G$22</f>
        <v>0</v>
      </c>
      <c r="BC110" s="76">
        <f>'ModelParams Lp'!H$22</f>
        <v>0</v>
      </c>
      <c r="BD110" s="76">
        <f>'ModelParams Lp'!I$22</f>
        <v>0</v>
      </c>
      <c r="BE110" s="76" t="e">
        <f>-10*LOG(2/(4*PI()*2^2)+4/(0.163*(Calcul!$J115*Calcul!$K115)/VLOOKUP(Calcul!$H115,'ModelParams Lp'!$E$37:$F$39,2,0)))</f>
        <v>#N/A</v>
      </c>
      <c r="BF110" s="76" t="e">
        <f>-10*LOG(2/(4*PI()*2^2)+4/(0.163*(Calcul!$J115*Calcul!$K115)/VLOOKUP(Calcul!$H115,'ModelParams Lp'!$E$37:$F$39,2,0)))</f>
        <v>#N/A</v>
      </c>
      <c r="BG110" s="76" t="e">
        <f>-10*LOG(2/(4*PI()*2^2)+4/(0.163*(Calcul!$J115*Calcul!$K115)/VLOOKUP(Calcul!$H115,'ModelParams Lp'!$E$37:$F$39,2,0)))</f>
        <v>#N/A</v>
      </c>
      <c r="BH110" s="76" t="e">
        <f>-10*LOG(2/(4*PI()*2^2)+4/(0.163*(Calcul!$J115*Calcul!$K115)/VLOOKUP(Calcul!$H115,'ModelParams Lp'!$E$37:$F$39,2,0)))</f>
        <v>#N/A</v>
      </c>
      <c r="BI110" s="76" t="e">
        <f>-10*LOG(2/(4*PI()*2^2)+4/(0.163*(Calcul!$J115*Calcul!$K115)/VLOOKUP(Calcul!$H115,'ModelParams Lp'!$E$37:$F$39,2,0)))</f>
        <v>#N/A</v>
      </c>
      <c r="BJ110" s="76" t="e">
        <f>-10*LOG(2/(4*PI()*2^2)+4/(0.163*(Calcul!$J115*Calcul!$K115)/VLOOKUP(Calcul!$H115,'ModelParams Lp'!$E$37:$F$39,2,0)))</f>
        <v>#N/A</v>
      </c>
      <c r="BK110" s="76" t="e">
        <f>-10*LOG(2/(4*PI()*2^2)+4/(0.163*(Calcul!$J115*Calcul!$K115)/VLOOKUP(Calcul!$H115,'ModelParams Lp'!$E$37:$F$39,2,0)))</f>
        <v>#N/A</v>
      </c>
      <c r="BL110" s="76" t="e">
        <f>-10*LOG(2/(4*PI()*2^2)+4/(0.163*(Calcul!$J115*Calcul!$K115)/VLOOKUP(Calcul!$H115,'ModelParams Lp'!$E$37:$F$39,2,0)))</f>
        <v>#N/A</v>
      </c>
      <c r="BM110" s="76" t="e">
        <f>VLOOKUP(Calcul!$I115,'ModelParams Lp'!$D$28:$O$32,5,0)+BE110</f>
        <v>#N/A</v>
      </c>
      <c r="BN110" s="76" t="e">
        <f>VLOOKUP(Calcul!$I115,'ModelParams Lp'!$D$28:$O$32,6,0)+BF110</f>
        <v>#N/A</v>
      </c>
      <c r="BO110" s="76" t="e">
        <f>VLOOKUP(Calcul!$I115,'ModelParams Lp'!$D$28:$O$32,7,0)+BG110</f>
        <v>#N/A</v>
      </c>
      <c r="BP110" s="76" t="e">
        <f>VLOOKUP(Calcul!$I115,'ModelParams Lp'!$D$28:$O$32,8,0)+BH110</f>
        <v>#N/A</v>
      </c>
      <c r="BQ110" s="76" t="e">
        <f>VLOOKUP(Calcul!$I115,'ModelParams Lp'!$D$28:$O$32,9,0)+BI110</f>
        <v>#N/A</v>
      </c>
      <c r="BR110" s="76" t="e">
        <f>VLOOKUP(Calcul!$I115,'ModelParams Lp'!$D$28:$O$32,10,0)+BJ110</f>
        <v>#N/A</v>
      </c>
      <c r="BS110" s="76" t="e">
        <f>VLOOKUP(Calcul!$I115,'ModelParams Lp'!$D$28:$O$32,11,0)+BK110</f>
        <v>#N/A</v>
      </c>
      <c r="BT110" s="76" t="e">
        <f>VLOOKUP(Calcul!$I115,'ModelParams Lp'!$D$28:$O$32,12,0)+BL110</f>
        <v>#N/A</v>
      </c>
      <c r="BU110" s="75" t="e">
        <f t="shared" ca="1" si="29"/>
        <v>#DIV/0!</v>
      </c>
      <c r="BV110" s="75" t="e">
        <f t="shared" ca="1" si="30"/>
        <v>#DIV/0!</v>
      </c>
      <c r="BW110" s="75" t="e">
        <f t="shared" ca="1" si="31"/>
        <v>#DIV/0!</v>
      </c>
      <c r="BX110" s="75" t="e">
        <f t="shared" ca="1" si="32"/>
        <v>#DIV/0!</v>
      </c>
      <c r="BY110" s="75" t="e">
        <f t="shared" ca="1" si="33"/>
        <v>#DIV/0!</v>
      </c>
      <c r="BZ110" s="75" t="e">
        <f t="shared" ca="1" si="34"/>
        <v>#DIV/0!</v>
      </c>
      <c r="CA110" s="75" t="e">
        <f t="shared" ca="1" si="35"/>
        <v>#DIV/0!</v>
      </c>
      <c r="CB110" s="75" t="e">
        <f t="shared" ca="1" si="36"/>
        <v>#DIV/0!</v>
      </c>
      <c r="CC110" s="26" t="e">
        <f ca="1">10*LOG10(IF(BU110="",0,POWER(10,((BU110+'ModelParams Lw'!$O$4)/10))) +IF(BV110="",0,POWER(10,((BV110+'ModelParams Lw'!$P$4)/10))) +IF(BW110="",0,POWER(10,((BW110+'ModelParams Lw'!$Q$4)/10))) +IF(BX110="",0,POWER(10,((BX110+'ModelParams Lw'!$R$4)/10))) +IF(BY110="",0,POWER(10,((BY110+'ModelParams Lw'!$S$4)/10))) +IF(BZ110="",0,POWER(10,((BZ110+'ModelParams Lw'!$T$4)/10))) +IF(CA110="",0,POWER(10,((CA110+'ModelParams Lw'!$U$4)/10)))+IF(CB110="",0,POWER(10,((CB110+'ModelParams Lw'!$V$4)/10))))</f>
        <v>#DIV/0!</v>
      </c>
      <c r="CD110" s="26" t="e">
        <f t="shared" ca="1" si="37"/>
        <v>#DIV/0!</v>
      </c>
      <c r="CE110" s="26" t="e">
        <f ca="1">(BU110-'ModelParams Lw'!O$10)/'ModelParams Lw'!O$11</f>
        <v>#DIV/0!</v>
      </c>
      <c r="CF110" s="26" t="e">
        <f ca="1">(BV110-'ModelParams Lw'!P$10)/'ModelParams Lw'!P$11</f>
        <v>#DIV/0!</v>
      </c>
      <c r="CG110" s="26" t="e">
        <f ca="1">(BW110-'ModelParams Lw'!Q$10)/'ModelParams Lw'!Q$11</f>
        <v>#DIV/0!</v>
      </c>
      <c r="CH110" s="26" t="e">
        <f ca="1">(BX110-'ModelParams Lw'!R$10)/'ModelParams Lw'!R$11</f>
        <v>#DIV/0!</v>
      </c>
      <c r="CI110" s="26" t="e">
        <f ca="1">(BY110-'ModelParams Lw'!S$10)/'ModelParams Lw'!S$11</f>
        <v>#DIV/0!</v>
      </c>
      <c r="CJ110" s="26" t="e">
        <f ca="1">(BZ110-'ModelParams Lw'!T$10)/'ModelParams Lw'!T$11</f>
        <v>#DIV/0!</v>
      </c>
      <c r="CK110" s="26" t="e">
        <f ca="1">(CA110-'ModelParams Lw'!U$10)/'ModelParams Lw'!U$11</f>
        <v>#DIV/0!</v>
      </c>
      <c r="CL110" s="26" t="e">
        <f ca="1">(CB110-'ModelParams Lw'!V$10)/'ModelParams Lw'!V$11</f>
        <v>#DIV/0!</v>
      </c>
      <c r="CM110" s="75" t="e">
        <f t="shared" si="38"/>
        <v>#DIV/0!</v>
      </c>
      <c r="CN110" s="75" t="e">
        <f t="shared" si="39"/>
        <v>#DIV/0!</v>
      </c>
      <c r="CO110" s="75" t="e">
        <f t="shared" si="40"/>
        <v>#DIV/0!</v>
      </c>
      <c r="CP110" s="75" t="e">
        <f t="shared" si="41"/>
        <v>#DIV/0!</v>
      </c>
      <c r="CQ110" s="75" t="e">
        <f t="shared" si="42"/>
        <v>#DIV/0!</v>
      </c>
      <c r="CR110" s="75" t="e">
        <f t="shared" si="43"/>
        <v>#DIV/0!</v>
      </c>
      <c r="CS110" s="75" t="e">
        <f t="shared" si="44"/>
        <v>#DIV/0!</v>
      </c>
      <c r="CT110" s="75" t="e">
        <f t="shared" si="45"/>
        <v>#DIV/0!</v>
      </c>
      <c r="CU110" s="26" t="e">
        <f>10*LOG10(IF(CM110="",0,POWER(10,((CM110+'ModelParams Lw'!$O$4)/10))) +IF(CN110="",0,POWER(10,((CN110+'ModelParams Lw'!$P$4)/10))) +IF(CO110="",0,POWER(10,((CO110+'ModelParams Lw'!$Q$4)/10))) +IF(CP110="",0,POWER(10,((CP110+'ModelParams Lw'!$R$4)/10))) +IF(CQ110="",0,POWER(10,((CQ110+'ModelParams Lw'!$S$4)/10))) +IF(CR110="",0,POWER(10,((CR110+'ModelParams Lw'!$T$4)/10))) +IF(CS110="",0,POWER(10,((CS110+'ModelParams Lw'!$U$4)/10)))+IF(CT110="",0,POWER(10,((CT110+'ModelParams Lw'!$V$4)/10))))</f>
        <v>#DIV/0!</v>
      </c>
      <c r="CV110" s="26" t="e">
        <f t="shared" si="46"/>
        <v>#DIV/0!</v>
      </c>
      <c r="CW110" s="26" t="e">
        <f>(CM110-'ModelParams Lw'!O$10)/'ModelParams Lw'!O$11</f>
        <v>#DIV/0!</v>
      </c>
      <c r="CX110" s="26" t="e">
        <f>(CN110-'ModelParams Lw'!P$10)/'ModelParams Lw'!P$11</f>
        <v>#DIV/0!</v>
      </c>
      <c r="CY110" s="26" t="e">
        <f>(CO110-'ModelParams Lw'!Q$10)/'ModelParams Lw'!Q$11</f>
        <v>#DIV/0!</v>
      </c>
      <c r="CZ110" s="26" t="e">
        <f>(CP110-'ModelParams Lw'!R$10)/'ModelParams Lw'!R$11</f>
        <v>#DIV/0!</v>
      </c>
      <c r="DA110" s="26" t="e">
        <f>(CQ110-'ModelParams Lw'!S$10)/'ModelParams Lw'!S$11</f>
        <v>#DIV/0!</v>
      </c>
      <c r="DB110" s="26" t="e">
        <f>(CR110-'ModelParams Lw'!T$10)/'ModelParams Lw'!T$11</f>
        <v>#DIV/0!</v>
      </c>
      <c r="DC110" s="26" t="e">
        <f>(CS110-'ModelParams Lw'!U$10)/'ModelParams Lw'!U$11</f>
        <v>#DIV/0!</v>
      </c>
      <c r="DD110" s="26" t="e">
        <f>(CT110-'ModelParams Lw'!V$10)/'ModelParams Lw'!V$11</f>
        <v>#DIV/0!</v>
      </c>
    </row>
    <row r="111" spans="1:108" x14ac:dyDescent="0.25">
      <c r="A111" s="13">
        <f>'Sound Power'!B111</f>
        <v>0</v>
      </c>
      <c r="B111" s="13">
        <f>'Sound Power'!D111</f>
        <v>0</v>
      </c>
      <c r="C111" s="13">
        <f>'Sound Power'!E111</f>
        <v>0</v>
      </c>
      <c r="D111" s="13">
        <f>'Sound Power'!F111</f>
        <v>0</v>
      </c>
      <c r="E111" s="76" t="e">
        <f>IF(Calcul!$F113="SA",'Sound Power'!AZ111,'Sound Power'!O111)</f>
        <v>#DIV/0!</v>
      </c>
      <c r="F111" s="76" t="e">
        <f>IF(Calcul!$F113="SA",'Sound Power'!BA111,'Sound Power'!P111)</f>
        <v>#DIV/0!</v>
      </c>
      <c r="G111" s="76" t="e">
        <f>IF(Calcul!$F113="SA",'Sound Power'!BB111,'Sound Power'!Q111)</f>
        <v>#DIV/0!</v>
      </c>
      <c r="H111" s="76" t="e">
        <f>IF(Calcul!$F113="SA",'Sound Power'!BC111,'Sound Power'!R111)</f>
        <v>#DIV/0!</v>
      </c>
      <c r="I111" s="76" t="e">
        <f>IF(Calcul!$F113="SA",'Sound Power'!BD111,'Sound Power'!S111)</f>
        <v>#DIV/0!</v>
      </c>
      <c r="J111" s="76" t="e">
        <f>IF(Calcul!$F113="SA",'Sound Power'!BE111,'Sound Power'!T111)</f>
        <v>#DIV/0!</v>
      </c>
      <c r="K111" s="76" t="e">
        <f>IF(Calcul!$F113="SA",'Sound Power'!BF111,'Sound Power'!U111)</f>
        <v>#DIV/0!</v>
      </c>
      <c r="L111" s="76" t="e">
        <f>IF(Calcul!$F113="SA",'Sound Power'!BG111,'Sound Power'!V111)</f>
        <v>#DIV/0!</v>
      </c>
      <c r="M111" s="76" t="e">
        <f>'Sound Power'!CI111</f>
        <v>#DIV/0!</v>
      </c>
      <c r="N111" s="76" t="e">
        <f>'Sound Power'!CJ111</f>
        <v>#DIV/0!</v>
      </c>
      <c r="O111" s="76" t="e">
        <f>'Sound Power'!CK111</f>
        <v>#DIV/0!</v>
      </c>
      <c r="P111" s="76" t="e">
        <f>'Sound Power'!CL111</f>
        <v>#DIV/0!</v>
      </c>
      <c r="Q111" s="76" t="e">
        <f>'Sound Power'!CM111</f>
        <v>#DIV/0!</v>
      </c>
      <c r="R111" s="76" t="e">
        <f>'Sound Power'!CN111</f>
        <v>#DIV/0!</v>
      </c>
      <c r="S111" s="76" t="e">
        <f>'Sound Power'!CO111</f>
        <v>#DIV/0!</v>
      </c>
      <c r="T111" s="76" t="e">
        <f>'Sound Power'!CP111</f>
        <v>#DIV/0!</v>
      </c>
      <c r="U111" s="73">
        <f t="shared" si="26"/>
        <v>0</v>
      </c>
      <c r="V111" s="73">
        <f t="shared" si="27"/>
        <v>0</v>
      </c>
      <c r="W111" s="76" t="e">
        <f>('ModelParams Lp'!B$4*10^'ModelParams Lp'!B$5*($U111/$V111)^'ModelParams Lp'!B$6)*3</f>
        <v>#DIV/0!</v>
      </c>
      <c r="X111" s="76" t="e">
        <f>('ModelParams Lp'!C$4*10^'ModelParams Lp'!C$5*($U111/$V111)^'ModelParams Lp'!C$6)*3</f>
        <v>#DIV/0!</v>
      </c>
      <c r="Y111" s="76" t="e">
        <f>('ModelParams Lp'!D$4*10^'ModelParams Lp'!D$5*($U111/$V111)^'ModelParams Lp'!D$6)*3</f>
        <v>#DIV/0!</v>
      </c>
      <c r="Z111" s="76" t="e">
        <f>('ModelParams Lp'!E$4*10^'ModelParams Lp'!E$5*($U111/$V111)^'ModelParams Lp'!E$6)*3</f>
        <v>#DIV/0!</v>
      </c>
      <c r="AA111" s="76" t="e">
        <f>('ModelParams Lp'!F$4*10^'ModelParams Lp'!F$5*($U111/$V111)^'ModelParams Lp'!F$6)*3</f>
        <v>#DIV/0!</v>
      </c>
      <c r="AB111" s="76" t="e">
        <f>('ModelParams Lp'!G$4*10^'ModelParams Lp'!G$5*($U111/$V111)^'ModelParams Lp'!G$6)*3</f>
        <v>#DIV/0!</v>
      </c>
      <c r="AC111" s="76" t="e">
        <f>('ModelParams Lp'!H$4*10^'ModelParams Lp'!H$5*($U111/$V111)^'ModelParams Lp'!H$6)*3</f>
        <v>#DIV/0!</v>
      </c>
      <c r="AD111" s="76" t="e">
        <f>('ModelParams Lp'!I$4*10^'ModelParams Lp'!I$5*($U111/$V111)^'ModelParams Lp'!I$6)*3</f>
        <v>#DIV/0!</v>
      </c>
      <c r="AE111" s="62" t="e">
        <f t="shared" si="28"/>
        <v>#DIV/0!</v>
      </c>
      <c r="AF111" s="62" t="e">
        <f>IF(AE111&lt;'ModelParams Lp'!$B$16,-1,IF(AE111&lt;'ModelParams Lp'!$C$16,0,IF(AE111&lt;'ModelParams Lp'!$D$16,1,IF(AE111&lt;'ModelParams Lp'!$E$16,2,IF(AE111&lt;'ModelParams Lp'!$F$16,3,IF(AE111&lt;'ModelParams Lp'!$G$16,4,IF(AE111&lt;'ModelParams Lp'!$H$16,5,6)))))))</f>
        <v>#DIV/0!</v>
      </c>
      <c r="AG111" s="76" t="e">
        <f ca="1">IF($AF111&gt;1,0,OFFSET('ModelParams Lp'!$C$12,0,-'Sound Pressure'!$AF111))</f>
        <v>#DIV/0!</v>
      </c>
      <c r="AH111" s="76" t="e">
        <f ca="1">IF($AF111&gt;2,0,OFFSET('ModelParams Lp'!$D$12,0,-'Sound Pressure'!$AF111))</f>
        <v>#DIV/0!</v>
      </c>
      <c r="AI111" s="76" t="e">
        <f ca="1">IF($AF111&gt;3,0,OFFSET('ModelParams Lp'!$E$12,0,-'Sound Pressure'!$AF111))</f>
        <v>#DIV/0!</v>
      </c>
      <c r="AJ111" s="76" t="e">
        <f ca="1">IF($AF111&gt;4,0,OFFSET('ModelParams Lp'!$F$12,0,-'Sound Pressure'!$AF111))</f>
        <v>#DIV/0!</v>
      </c>
      <c r="AK111" s="76" t="e">
        <f ca="1">IF($AF111&gt;3,0,OFFSET('ModelParams Lp'!$G$12,0,-'Sound Pressure'!$AF111))</f>
        <v>#DIV/0!</v>
      </c>
      <c r="AL111" s="76" t="e">
        <f ca="1">IF($AF111&gt;5,0,OFFSET('ModelParams Lp'!$H$12,0,-'Sound Pressure'!$AF111))</f>
        <v>#DIV/0!</v>
      </c>
      <c r="AM111" s="76" t="e">
        <f ca="1">IF($AF111&gt;6,0,OFFSET('ModelParams Lp'!$I$12,0,-'Sound Pressure'!$AF111))</f>
        <v>#DIV/0!</v>
      </c>
      <c r="AN111" s="76" t="e">
        <f ca="1">IF($AF111&gt;7,0,IF($AF$4&lt;0,3,OFFSET('ModelParams Lp'!$J$12,0,-'Sound Pressure'!$AF111)))</f>
        <v>#DIV/0!</v>
      </c>
      <c r="AO111" s="76" t="e">
        <f t="shared" si="48"/>
        <v>#DIV/0!</v>
      </c>
      <c r="AP111" s="76" t="e">
        <f t="shared" si="47"/>
        <v>#DIV/0!</v>
      </c>
      <c r="AQ111" s="76" t="e">
        <f t="shared" si="47"/>
        <v>#DIV/0!</v>
      </c>
      <c r="AR111" s="76" t="e">
        <f t="shared" si="47"/>
        <v>#DIV/0!</v>
      </c>
      <c r="AS111" s="76" t="e">
        <f t="shared" si="47"/>
        <v>#DIV/0!</v>
      </c>
      <c r="AT111" s="76" t="e">
        <f t="shared" si="47"/>
        <v>#DIV/0!</v>
      </c>
      <c r="AU111" s="76" t="e">
        <f t="shared" si="47"/>
        <v>#DIV/0!</v>
      </c>
      <c r="AV111" s="76" t="e">
        <f t="shared" si="47"/>
        <v>#DIV/0!</v>
      </c>
      <c r="AW111" s="76">
        <f>'ModelParams Lp'!B$22</f>
        <v>4</v>
      </c>
      <c r="AX111" s="76">
        <f>'ModelParams Lp'!C$22</f>
        <v>2</v>
      </c>
      <c r="AY111" s="76">
        <f>'ModelParams Lp'!D$22</f>
        <v>1</v>
      </c>
      <c r="AZ111" s="76">
        <f>'ModelParams Lp'!E$22</f>
        <v>0</v>
      </c>
      <c r="BA111" s="76">
        <f>'ModelParams Lp'!F$22</f>
        <v>0</v>
      </c>
      <c r="BB111" s="76">
        <f>'ModelParams Lp'!G$22</f>
        <v>0</v>
      </c>
      <c r="BC111" s="76">
        <f>'ModelParams Lp'!H$22</f>
        <v>0</v>
      </c>
      <c r="BD111" s="76">
        <f>'ModelParams Lp'!I$22</f>
        <v>0</v>
      </c>
      <c r="BE111" s="76" t="e">
        <f>-10*LOG(2/(4*PI()*2^2)+4/(0.163*(Calcul!$J116*Calcul!$K116)/VLOOKUP(Calcul!$H116,'ModelParams Lp'!$E$37:$F$39,2,0)))</f>
        <v>#N/A</v>
      </c>
      <c r="BF111" s="76" t="e">
        <f>-10*LOG(2/(4*PI()*2^2)+4/(0.163*(Calcul!$J116*Calcul!$K116)/VLOOKUP(Calcul!$H116,'ModelParams Lp'!$E$37:$F$39,2,0)))</f>
        <v>#N/A</v>
      </c>
      <c r="BG111" s="76" t="e">
        <f>-10*LOG(2/(4*PI()*2^2)+4/(0.163*(Calcul!$J116*Calcul!$K116)/VLOOKUP(Calcul!$H116,'ModelParams Lp'!$E$37:$F$39,2,0)))</f>
        <v>#N/A</v>
      </c>
      <c r="BH111" s="76" t="e">
        <f>-10*LOG(2/(4*PI()*2^2)+4/(0.163*(Calcul!$J116*Calcul!$K116)/VLOOKUP(Calcul!$H116,'ModelParams Lp'!$E$37:$F$39,2,0)))</f>
        <v>#N/A</v>
      </c>
      <c r="BI111" s="76" t="e">
        <f>-10*LOG(2/(4*PI()*2^2)+4/(0.163*(Calcul!$J116*Calcul!$K116)/VLOOKUP(Calcul!$H116,'ModelParams Lp'!$E$37:$F$39,2,0)))</f>
        <v>#N/A</v>
      </c>
      <c r="BJ111" s="76" t="e">
        <f>-10*LOG(2/(4*PI()*2^2)+4/(0.163*(Calcul!$J116*Calcul!$K116)/VLOOKUP(Calcul!$H116,'ModelParams Lp'!$E$37:$F$39,2,0)))</f>
        <v>#N/A</v>
      </c>
      <c r="BK111" s="76" t="e">
        <f>-10*LOG(2/(4*PI()*2^2)+4/(0.163*(Calcul!$J116*Calcul!$K116)/VLOOKUP(Calcul!$H116,'ModelParams Lp'!$E$37:$F$39,2,0)))</f>
        <v>#N/A</v>
      </c>
      <c r="BL111" s="76" t="e">
        <f>-10*LOG(2/(4*PI()*2^2)+4/(0.163*(Calcul!$J116*Calcul!$K116)/VLOOKUP(Calcul!$H116,'ModelParams Lp'!$E$37:$F$39,2,0)))</f>
        <v>#N/A</v>
      </c>
      <c r="BM111" s="76" t="e">
        <f>VLOOKUP(Calcul!$I116,'ModelParams Lp'!$D$28:$O$32,5,0)+BE111</f>
        <v>#N/A</v>
      </c>
      <c r="BN111" s="76" t="e">
        <f>VLOOKUP(Calcul!$I116,'ModelParams Lp'!$D$28:$O$32,6,0)+BF111</f>
        <v>#N/A</v>
      </c>
      <c r="BO111" s="76" t="e">
        <f>VLOOKUP(Calcul!$I116,'ModelParams Lp'!$D$28:$O$32,7,0)+BG111</f>
        <v>#N/A</v>
      </c>
      <c r="BP111" s="76" t="e">
        <f>VLOOKUP(Calcul!$I116,'ModelParams Lp'!$D$28:$O$32,8,0)+BH111</f>
        <v>#N/A</v>
      </c>
      <c r="BQ111" s="76" t="e">
        <f>VLOOKUP(Calcul!$I116,'ModelParams Lp'!$D$28:$O$32,9,0)+BI111</f>
        <v>#N/A</v>
      </c>
      <c r="BR111" s="76" t="e">
        <f>VLOOKUP(Calcul!$I116,'ModelParams Lp'!$D$28:$O$32,10,0)+BJ111</f>
        <v>#N/A</v>
      </c>
      <c r="BS111" s="76" t="e">
        <f>VLOOKUP(Calcul!$I116,'ModelParams Lp'!$D$28:$O$32,11,0)+BK111</f>
        <v>#N/A</v>
      </c>
      <c r="BT111" s="76" t="e">
        <f>VLOOKUP(Calcul!$I116,'ModelParams Lp'!$D$28:$O$32,12,0)+BL111</f>
        <v>#N/A</v>
      </c>
      <c r="BU111" s="75" t="e">
        <f t="shared" ca="1" si="29"/>
        <v>#DIV/0!</v>
      </c>
      <c r="BV111" s="75" t="e">
        <f t="shared" ca="1" si="30"/>
        <v>#DIV/0!</v>
      </c>
      <c r="BW111" s="75" t="e">
        <f t="shared" ca="1" si="31"/>
        <v>#DIV/0!</v>
      </c>
      <c r="BX111" s="75" t="e">
        <f t="shared" ca="1" si="32"/>
        <v>#DIV/0!</v>
      </c>
      <c r="BY111" s="75" t="e">
        <f t="shared" ca="1" si="33"/>
        <v>#DIV/0!</v>
      </c>
      <c r="BZ111" s="75" t="e">
        <f t="shared" ca="1" si="34"/>
        <v>#DIV/0!</v>
      </c>
      <c r="CA111" s="75" t="e">
        <f t="shared" ca="1" si="35"/>
        <v>#DIV/0!</v>
      </c>
      <c r="CB111" s="75" t="e">
        <f t="shared" ca="1" si="36"/>
        <v>#DIV/0!</v>
      </c>
      <c r="CC111" s="26" t="e">
        <f ca="1">10*LOG10(IF(BU111="",0,POWER(10,((BU111+'ModelParams Lw'!$O$4)/10))) +IF(BV111="",0,POWER(10,((BV111+'ModelParams Lw'!$P$4)/10))) +IF(BW111="",0,POWER(10,((BW111+'ModelParams Lw'!$Q$4)/10))) +IF(BX111="",0,POWER(10,((BX111+'ModelParams Lw'!$R$4)/10))) +IF(BY111="",0,POWER(10,((BY111+'ModelParams Lw'!$S$4)/10))) +IF(BZ111="",0,POWER(10,((BZ111+'ModelParams Lw'!$T$4)/10))) +IF(CA111="",0,POWER(10,((CA111+'ModelParams Lw'!$U$4)/10)))+IF(CB111="",0,POWER(10,((CB111+'ModelParams Lw'!$V$4)/10))))</f>
        <v>#DIV/0!</v>
      </c>
      <c r="CD111" s="26" t="e">
        <f t="shared" ca="1" si="37"/>
        <v>#DIV/0!</v>
      </c>
      <c r="CE111" s="26" t="e">
        <f ca="1">(BU111-'ModelParams Lw'!O$10)/'ModelParams Lw'!O$11</f>
        <v>#DIV/0!</v>
      </c>
      <c r="CF111" s="26" t="e">
        <f ca="1">(BV111-'ModelParams Lw'!P$10)/'ModelParams Lw'!P$11</f>
        <v>#DIV/0!</v>
      </c>
      <c r="CG111" s="26" t="e">
        <f ca="1">(BW111-'ModelParams Lw'!Q$10)/'ModelParams Lw'!Q$11</f>
        <v>#DIV/0!</v>
      </c>
      <c r="CH111" s="26" t="e">
        <f ca="1">(BX111-'ModelParams Lw'!R$10)/'ModelParams Lw'!R$11</f>
        <v>#DIV/0!</v>
      </c>
      <c r="CI111" s="26" t="e">
        <f ca="1">(BY111-'ModelParams Lw'!S$10)/'ModelParams Lw'!S$11</f>
        <v>#DIV/0!</v>
      </c>
      <c r="CJ111" s="26" t="e">
        <f ca="1">(BZ111-'ModelParams Lw'!T$10)/'ModelParams Lw'!T$11</f>
        <v>#DIV/0!</v>
      </c>
      <c r="CK111" s="26" t="e">
        <f ca="1">(CA111-'ModelParams Lw'!U$10)/'ModelParams Lw'!U$11</f>
        <v>#DIV/0!</v>
      </c>
      <c r="CL111" s="26" t="e">
        <f ca="1">(CB111-'ModelParams Lw'!V$10)/'ModelParams Lw'!V$11</f>
        <v>#DIV/0!</v>
      </c>
      <c r="CM111" s="75" t="e">
        <f t="shared" si="38"/>
        <v>#DIV/0!</v>
      </c>
      <c r="CN111" s="75" t="e">
        <f t="shared" si="39"/>
        <v>#DIV/0!</v>
      </c>
      <c r="CO111" s="75" t="e">
        <f t="shared" si="40"/>
        <v>#DIV/0!</v>
      </c>
      <c r="CP111" s="75" t="e">
        <f t="shared" si="41"/>
        <v>#DIV/0!</v>
      </c>
      <c r="CQ111" s="75" t="e">
        <f t="shared" si="42"/>
        <v>#DIV/0!</v>
      </c>
      <c r="CR111" s="75" t="e">
        <f t="shared" si="43"/>
        <v>#DIV/0!</v>
      </c>
      <c r="CS111" s="75" t="e">
        <f t="shared" si="44"/>
        <v>#DIV/0!</v>
      </c>
      <c r="CT111" s="75" t="e">
        <f t="shared" si="45"/>
        <v>#DIV/0!</v>
      </c>
      <c r="CU111" s="26" t="e">
        <f>10*LOG10(IF(CM111="",0,POWER(10,((CM111+'ModelParams Lw'!$O$4)/10))) +IF(CN111="",0,POWER(10,((CN111+'ModelParams Lw'!$P$4)/10))) +IF(CO111="",0,POWER(10,((CO111+'ModelParams Lw'!$Q$4)/10))) +IF(CP111="",0,POWER(10,((CP111+'ModelParams Lw'!$R$4)/10))) +IF(CQ111="",0,POWER(10,((CQ111+'ModelParams Lw'!$S$4)/10))) +IF(CR111="",0,POWER(10,((CR111+'ModelParams Lw'!$T$4)/10))) +IF(CS111="",0,POWER(10,((CS111+'ModelParams Lw'!$U$4)/10)))+IF(CT111="",0,POWER(10,((CT111+'ModelParams Lw'!$V$4)/10))))</f>
        <v>#DIV/0!</v>
      </c>
      <c r="CV111" s="26" t="e">
        <f t="shared" si="46"/>
        <v>#DIV/0!</v>
      </c>
      <c r="CW111" s="26" t="e">
        <f>(CM111-'ModelParams Lw'!O$10)/'ModelParams Lw'!O$11</f>
        <v>#DIV/0!</v>
      </c>
      <c r="CX111" s="26" t="e">
        <f>(CN111-'ModelParams Lw'!P$10)/'ModelParams Lw'!P$11</f>
        <v>#DIV/0!</v>
      </c>
      <c r="CY111" s="26" t="e">
        <f>(CO111-'ModelParams Lw'!Q$10)/'ModelParams Lw'!Q$11</f>
        <v>#DIV/0!</v>
      </c>
      <c r="CZ111" s="26" t="e">
        <f>(CP111-'ModelParams Lw'!R$10)/'ModelParams Lw'!R$11</f>
        <v>#DIV/0!</v>
      </c>
      <c r="DA111" s="26" t="e">
        <f>(CQ111-'ModelParams Lw'!S$10)/'ModelParams Lw'!S$11</f>
        <v>#DIV/0!</v>
      </c>
      <c r="DB111" s="26" t="e">
        <f>(CR111-'ModelParams Lw'!T$10)/'ModelParams Lw'!T$11</f>
        <v>#DIV/0!</v>
      </c>
      <c r="DC111" s="26" t="e">
        <f>(CS111-'ModelParams Lw'!U$10)/'ModelParams Lw'!U$11</f>
        <v>#DIV/0!</v>
      </c>
      <c r="DD111" s="26" t="e">
        <f>(CT111-'ModelParams Lw'!V$10)/'ModelParams Lw'!V$11</f>
        <v>#DIV/0!</v>
      </c>
    </row>
    <row r="112" spans="1:108" x14ac:dyDescent="0.25">
      <c r="A112" s="13">
        <f>'Sound Power'!B112</f>
        <v>0</v>
      </c>
      <c r="B112" s="13">
        <f>'Sound Power'!D112</f>
        <v>0</v>
      </c>
      <c r="C112" s="13">
        <f>'Sound Power'!E112</f>
        <v>0</v>
      </c>
      <c r="D112" s="13">
        <f>'Sound Power'!F112</f>
        <v>0</v>
      </c>
      <c r="E112" s="76" t="e">
        <f>IF(Calcul!$F114="SA",'Sound Power'!AZ112,'Sound Power'!O112)</f>
        <v>#DIV/0!</v>
      </c>
      <c r="F112" s="76" t="e">
        <f>IF(Calcul!$F114="SA",'Sound Power'!BA112,'Sound Power'!P112)</f>
        <v>#DIV/0!</v>
      </c>
      <c r="G112" s="76" t="e">
        <f>IF(Calcul!$F114="SA",'Sound Power'!BB112,'Sound Power'!Q112)</f>
        <v>#DIV/0!</v>
      </c>
      <c r="H112" s="76" t="e">
        <f>IF(Calcul!$F114="SA",'Sound Power'!BC112,'Sound Power'!R112)</f>
        <v>#DIV/0!</v>
      </c>
      <c r="I112" s="76" t="e">
        <f>IF(Calcul!$F114="SA",'Sound Power'!BD112,'Sound Power'!S112)</f>
        <v>#DIV/0!</v>
      </c>
      <c r="J112" s="76" t="e">
        <f>IF(Calcul!$F114="SA",'Sound Power'!BE112,'Sound Power'!T112)</f>
        <v>#DIV/0!</v>
      </c>
      <c r="K112" s="76" t="e">
        <f>IF(Calcul!$F114="SA",'Sound Power'!BF112,'Sound Power'!U112)</f>
        <v>#DIV/0!</v>
      </c>
      <c r="L112" s="76" t="e">
        <f>IF(Calcul!$F114="SA",'Sound Power'!BG112,'Sound Power'!V112)</f>
        <v>#DIV/0!</v>
      </c>
      <c r="M112" s="76" t="e">
        <f>'Sound Power'!CI112</f>
        <v>#DIV/0!</v>
      </c>
      <c r="N112" s="76" t="e">
        <f>'Sound Power'!CJ112</f>
        <v>#DIV/0!</v>
      </c>
      <c r="O112" s="76" t="e">
        <f>'Sound Power'!CK112</f>
        <v>#DIV/0!</v>
      </c>
      <c r="P112" s="76" t="e">
        <f>'Sound Power'!CL112</f>
        <v>#DIV/0!</v>
      </c>
      <c r="Q112" s="76" t="e">
        <f>'Sound Power'!CM112</f>
        <v>#DIV/0!</v>
      </c>
      <c r="R112" s="76" t="e">
        <f>'Sound Power'!CN112</f>
        <v>#DIV/0!</v>
      </c>
      <c r="S112" s="76" t="e">
        <f>'Sound Power'!CO112</f>
        <v>#DIV/0!</v>
      </c>
      <c r="T112" s="76" t="e">
        <f>'Sound Power'!CP112</f>
        <v>#DIV/0!</v>
      </c>
      <c r="U112" s="73">
        <f t="shared" si="26"/>
        <v>0</v>
      </c>
      <c r="V112" s="73">
        <f t="shared" si="27"/>
        <v>0</v>
      </c>
      <c r="W112" s="76" t="e">
        <f>('ModelParams Lp'!B$4*10^'ModelParams Lp'!B$5*($U112/$V112)^'ModelParams Lp'!B$6)*3</f>
        <v>#DIV/0!</v>
      </c>
      <c r="X112" s="76" t="e">
        <f>('ModelParams Lp'!C$4*10^'ModelParams Lp'!C$5*($U112/$V112)^'ModelParams Lp'!C$6)*3</f>
        <v>#DIV/0!</v>
      </c>
      <c r="Y112" s="76" t="e">
        <f>('ModelParams Lp'!D$4*10^'ModelParams Lp'!D$5*($U112/$V112)^'ModelParams Lp'!D$6)*3</f>
        <v>#DIV/0!</v>
      </c>
      <c r="Z112" s="76" t="e">
        <f>('ModelParams Lp'!E$4*10^'ModelParams Lp'!E$5*($U112/$V112)^'ModelParams Lp'!E$6)*3</f>
        <v>#DIV/0!</v>
      </c>
      <c r="AA112" s="76" t="e">
        <f>('ModelParams Lp'!F$4*10^'ModelParams Lp'!F$5*($U112/$V112)^'ModelParams Lp'!F$6)*3</f>
        <v>#DIV/0!</v>
      </c>
      <c r="AB112" s="76" t="e">
        <f>('ModelParams Lp'!G$4*10^'ModelParams Lp'!G$5*($U112/$V112)^'ModelParams Lp'!G$6)*3</f>
        <v>#DIV/0!</v>
      </c>
      <c r="AC112" s="76" t="e">
        <f>('ModelParams Lp'!H$4*10^'ModelParams Lp'!H$5*($U112/$V112)^'ModelParams Lp'!H$6)*3</f>
        <v>#DIV/0!</v>
      </c>
      <c r="AD112" s="76" t="e">
        <f>('ModelParams Lp'!I$4*10^'ModelParams Lp'!I$5*($U112/$V112)^'ModelParams Lp'!I$6)*3</f>
        <v>#DIV/0!</v>
      </c>
      <c r="AE112" s="62" t="e">
        <f t="shared" si="28"/>
        <v>#DIV/0!</v>
      </c>
      <c r="AF112" s="62" t="e">
        <f>IF(AE112&lt;'ModelParams Lp'!$B$16,-1,IF(AE112&lt;'ModelParams Lp'!$C$16,0,IF(AE112&lt;'ModelParams Lp'!$D$16,1,IF(AE112&lt;'ModelParams Lp'!$E$16,2,IF(AE112&lt;'ModelParams Lp'!$F$16,3,IF(AE112&lt;'ModelParams Lp'!$G$16,4,IF(AE112&lt;'ModelParams Lp'!$H$16,5,6)))))))</f>
        <v>#DIV/0!</v>
      </c>
      <c r="AG112" s="76" t="e">
        <f ca="1">IF($AF112&gt;1,0,OFFSET('ModelParams Lp'!$C$12,0,-'Sound Pressure'!$AF112))</f>
        <v>#DIV/0!</v>
      </c>
      <c r="AH112" s="76" t="e">
        <f ca="1">IF($AF112&gt;2,0,OFFSET('ModelParams Lp'!$D$12,0,-'Sound Pressure'!$AF112))</f>
        <v>#DIV/0!</v>
      </c>
      <c r="AI112" s="76" t="e">
        <f ca="1">IF($AF112&gt;3,0,OFFSET('ModelParams Lp'!$E$12,0,-'Sound Pressure'!$AF112))</f>
        <v>#DIV/0!</v>
      </c>
      <c r="AJ112" s="76" t="e">
        <f ca="1">IF($AF112&gt;4,0,OFFSET('ModelParams Lp'!$F$12,0,-'Sound Pressure'!$AF112))</f>
        <v>#DIV/0!</v>
      </c>
      <c r="AK112" s="76" t="e">
        <f ca="1">IF($AF112&gt;3,0,OFFSET('ModelParams Lp'!$G$12,0,-'Sound Pressure'!$AF112))</f>
        <v>#DIV/0!</v>
      </c>
      <c r="AL112" s="76" t="e">
        <f ca="1">IF($AF112&gt;5,0,OFFSET('ModelParams Lp'!$H$12,0,-'Sound Pressure'!$AF112))</f>
        <v>#DIV/0!</v>
      </c>
      <c r="AM112" s="76" t="e">
        <f ca="1">IF($AF112&gt;6,0,OFFSET('ModelParams Lp'!$I$12,0,-'Sound Pressure'!$AF112))</f>
        <v>#DIV/0!</v>
      </c>
      <c r="AN112" s="76" t="e">
        <f ca="1">IF($AF112&gt;7,0,IF($AF$4&lt;0,3,OFFSET('ModelParams Lp'!$J$12,0,-'Sound Pressure'!$AF112)))</f>
        <v>#DIV/0!</v>
      </c>
      <c r="AO112" s="76" t="e">
        <f t="shared" si="48"/>
        <v>#DIV/0!</v>
      </c>
      <c r="AP112" s="76" t="e">
        <f t="shared" si="47"/>
        <v>#DIV/0!</v>
      </c>
      <c r="AQ112" s="76" t="e">
        <f t="shared" si="47"/>
        <v>#DIV/0!</v>
      </c>
      <c r="AR112" s="76" t="e">
        <f t="shared" si="47"/>
        <v>#DIV/0!</v>
      </c>
      <c r="AS112" s="76" t="e">
        <f t="shared" si="47"/>
        <v>#DIV/0!</v>
      </c>
      <c r="AT112" s="76" t="e">
        <f t="shared" si="47"/>
        <v>#DIV/0!</v>
      </c>
      <c r="AU112" s="76" t="e">
        <f t="shared" si="47"/>
        <v>#DIV/0!</v>
      </c>
      <c r="AV112" s="76" t="e">
        <f t="shared" si="47"/>
        <v>#DIV/0!</v>
      </c>
      <c r="AW112" s="76">
        <f>'ModelParams Lp'!B$22</f>
        <v>4</v>
      </c>
      <c r="AX112" s="76">
        <f>'ModelParams Lp'!C$22</f>
        <v>2</v>
      </c>
      <c r="AY112" s="76">
        <f>'ModelParams Lp'!D$22</f>
        <v>1</v>
      </c>
      <c r="AZ112" s="76">
        <f>'ModelParams Lp'!E$22</f>
        <v>0</v>
      </c>
      <c r="BA112" s="76">
        <f>'ModelParams Lp'!F$22</f>
        <v>0</v>
      </c>
      <c r="BB112" s="76">
        <f>'ModelParams Lp'!G$22</f>
        <v>0</v>
      </c>
      <c r="BC112" s="76">
        <f>'ModelParams Lp'!H$22</f>
        <v>0</v>
      </c>
      <c r="BD112" s="76">
        <f>'ModelParams Lp'!I$22</f>
        <v>0</v>
      </c>
      <c r="BE112" s="76" t="e">
        <f>-10*LOG(2/(4*PI()*2^2)+4/(0.163*(Calcul!$J117*Calcul!$K117)/VLOOKUP(Calcul!$H117,'ModelParams Lp'!$E$37:$F$39,2,0)))</f>
        <v>#N/A</v>
      </c>
      <c r="BF112" s="76" t="e">
        <f>-10*LOG(2/(4*PI()*2^2)+4/(0.163*(Calcul!$J117*Calcul!$K117)/VLOOKUP(Calcul!$H117,'ModelParams Lp'!$E$37:$F$39,2,0)))</f>
        <v>#N/A</v>
      </c>
      <c r="BG112" s="76" t="e">
        <f>-10*LOG(2/(4*PI()*2^2)+4/(0.163*(Calcul!$J117*Calcul!$K117)/VLOOKUP(Calcul!$H117,'ModelParams Lp'!$E$37:$F$39,2,0)))</f>
        <v>#N/A</v>
      </c>
      <c r="BH112" s="76" t="e">
        <f>-10*LOG(2/(4*PI()*2^2)+4/(0.163*(Calcul!$J117*Calcul!$K117)/VLOOKUP(Calcul!$H117,'ModelParams Lp'!$E$37:$F$39,2,0)))</f>
        <v>#N/A</v>
      </c>
      <c r="BI112" s="76" t="e">
        <f>-10*LOG(2/(4*PI()*2^2)+4/(0.163*(Calcul!$J117*Calcul!$K117)/VLOOKUP(Calcul!$H117,'ModelParams Lp'!$E$37:$F$39,2,0)))</f>
        <v>#N/A</v>
      </c>
      <c r="BJ112" s="76" t="e">
        <f>-10*LOG(2/(4*PI()*2^2)+4/(0.163*(Calcul!$J117*Calcul!$K117)/VLOOKUP(Calcul!$H117,'ModelParams Lp'!$E$37:$F$39,2,0)))</f>
        <v>#N/A</v>
      </c>
      <c r="BK112" s="76" t="e">
        <f>-10*LOG(2/(4*PI()*2^2)+4/(0.163*(Calcul!$J117*Calcul!$K117)/VLOOKUP(Calcul!$H117,'ModelParams Lp'!$E$37:$F$39,2,0)))</f>
        <v>#N/A</v>
      </c>
      <c r="BL112" s="76" t="e">
        <f>-10*LOG(2/(4*PI()*2^2)+4/(0.163*(Calcul!$J117*Calcul!$K117)/VLOOKUP(Calcul!$H117,'ModelParams Lp'!$E$37:$F$39,2,0)))</f>
        <v>#N/A</v>
      </c>
      <c r="BM112" s="76" t="e">
        <f>VLOOKUP(Calcul!$I117,'ModelParams Lp'!$D$28:$O$32,5,0)+BE112</f>
        <v>#N/A</v>
      </c>
      <c r="BN112" s="76" t="e">
        <f>VLOOKUP(Calcul!$I117,'ModelParams Lp'!$D$28:$O$32,6,0)+BF112</f>
        <v>#N/A</v>
      </c>
      <c r="BO112" s="76" t="e">
        <f>VLOOKUP(Calcul!$I117,'ModelParams Lp'!$D$28:$O$32,7,0)+BG112</f>
        <v>#N/A</v>
      </c>
      <c r="BP112" s="76" t="e">
        <f>VLOOKUP(Calcul!$I117,'ModelParams Lp'!$D$28:$O$32,8,0)+BH112</f>
        <v>#N/A</v>
      </c>
      <c r="BQ112" s="76" t="e">
        <f>VLOOKUP(Calcul!$I117,'ModelParams Lp'!$D$28:$O$32,9,0)+BI112</f>
        <v>#N/A</v>
      </c>
      <c r="BR112" s="76" t="e">
        <f>VLOOKUP(Calcul!$I117,'ModelParams Lp'!$D$28:$O$32,10,0)+BJ112</f>
        <v>#N/A</v>
      </c>
      <c r="BS112" s="76" t="e">
        <f>VLOOKUP(Calcul!$I117,'ModelParams Lp'!$D$28:$O$32,11,0)+BK112</f>
        <v>#N/A</v>
      </c>
      <c r="BT112" s="76" t="e">
        <f>VLOOKUP(Calcul!$I117,'ModelParams Lp'!$D$28:$O$32,12,0)+BL112</f>
        <v>#N/A</v>
      </c>
      <c r="BU112" s="75" t="e">
        <f t="shared" ca="1" si="29"/>
        <v>#DIV/0!</v>
      </c>
      <c r="BV112" s="75" t="e">
        <f t="shared" ca="1" si="30"/>
        <v>#DIV/0!</v>
      </c>
      <c r="BW112" s="75" t="e">
        <f t="shared" ca="1" si="31"/>
        <v>#DIV/0!</v>
      </c>
      <c r="BX112" s="75" t="e">
        <f t="shared" ca="1" si="32"/>
        <v>#DIV/0!</v>
      </c>
      <c r="BY112" s="75" t="e">
        <f t="shared" ca="1" si="33"/>
        <v>#DIV/0!</v>
      </c>
      <c r="BZ112" s="75" t="e">
        <f t="shared" ca="1" si="34"/>
        <v>#DIV/0!</v>
      </c>
      <c r="CA112" s="75" t="e">
        <f t="shared" ca="1" si="35"/>
        <v>#DIV/0!</v>
      </c>
      <c r="CB112" s="75" t="e">
        <f t="shared" ca="1" si="36"/>
        <v>#DIV/0!</v>
      </c>
      <c r="CC112" s="26" t="e">
        <f ca="1">10*LOG10(IF(BU112="",0,POWER(10,((BU112+'ModelParams Lw'!$O$4)/10))) +IF(BV112="",0,POWER(10,((BV112+'ModelParams Lw'!$P$4)/10))) +IF(BW112="",0,POWER(10,((BW112+'ModelParams Lw'!$Q$4)/10))) +IF(BX112="",0,POWER(10,((BX112+'ModelParams Lw'!$R$4)/10))) +IF(BY112="",0,POWER(10,((BY112+'ModelParams Lw'!$S$4)/10))) +IF(BZ112="",0,POWER(10,((BZ112+'ModelParams Lw'!$T$4)/10))) +IF(CA112="",0,POWER(10,((CA112+'ModelParams Lw'!$U$4)/10)))+IF(CB112="",0,POWER(10,((CB112+'ModelParams Lw'!$V$4)/10))))</f>
        <v>#DIV/0!</v>
      </c>
      <c r="CD112" s="26" t="e">
        <f t="shared" ca="1" si="37"/>
        <v>#DIV/0!</v>
      </c>
      <c r="CE112" s="26" t="e">
        <f ca="1">(BU112-'ModelParams Lw'!O$10)/'ModelParams Lw'!O$11</f>
        <v>#DIV/0!</v>
      </c>
      <c r="CF112" s="26" t="e">
        <f ca="1">(BV112-'ModelParams Lw'!P$10)/'ModelParams Lw'!P$11</f>
        <v>#DIV/0!</v>
      </c>
      <c r="CG112" s="26" t="e">
        <f ca="1">(BW112-'ModelParams Lw'!Q$10)/'ModelParams Lw'!Q$11</f>
        <v>#DIV/0!</v>
      </c>
      <c r="CH112" s="26" t="e">
        <f ca="1">(BX112-'ModelParams Lw'!R$10)/'ModelParams Lw'!R$11</f>
        <v>#DIV/0!</v>
      </c>
      <c r="CI112" s="26" t="e">
        <f ca="1">(BY112-'ModelParams Lw'!S$10)/'ModelParams Lw'!S$11</f>
        <v>#DIV/0!</v>
      </c>
      <c r="CJ112" s="26" t="e">
        <f ca="1">(BZ112-'ModelParams Lw'!T$10)/'ModelParams Lw'!T$11</f>
        <v>#DIV/0!</v>
      </c>
      <c r="CK112" s="26" t="e">
        <f ca="1">(CA112-'ModelParams Lw'!U$10)/'ModelParams Lw'!U$11</f>
        <v>#DIV/0!</v>
      </c>
      <c r="CL112" s="26" t="e">
        <f ca="1">(CB112-'ModelParams Lw'!V$10)/'ModelParams Lw'!V$11</f>
        <v>#DIV/0!</v>
      </c>
      <c r="CM112" s="75" t="e">
        <f t="shared" si="38"/>
        <v>#DIV/0!</v>
      </c>
      <c r="CN112" s="75" t="e">
        <f t="shared" si="39"/>
        <v>#DIV/0!</v>
      </c>
      <c r="CO112" s="75" t="e">
        <f t="shared" si="40"/>
        <v>#DIV/0!</v>
      </c>
      <c r="CP112" s="75" t="e">
        <f t="shared" si="41"/>
        <v>#DIV/0!</v>
      </c>
      <c r="CQ112" s="75" t="e">
        <f t="shared" si="42"/>
        <v>#DIV/0!</v>
      </c>
      <c r="CR112" s="75" t="e">
        <f t="shared" si="43"/>
        <v>#DIV/0!</v>
      </c>
      <c r="CS112" s="75" t="e">
        <f t="shared" si="44"/>
        <v>#DIV/0!</v>
      </c>
      <c r="CT112" s="75" t="e">
        <f t="shared" si="45"/>
        <v>#DIV/0!</v>
      </c>
      <c r="CU112" s="26" t="e">
        <f>10*LOG10(IF(CM112="",0,POWER(10,((CM112+'ModelParams Lw'!$O$4)/10))) +IF(CN112="",0,POWER(10,((CN112+'ModelParams Lw'!$P$4)/10))) +IF(CO112="",0,POWER(10,((CO112+'ModelParams Lw'!$Q$4)/10))) +IF(CP112="",0,POWER(10,((CP112+'ModelParams Lw'!$R$4)/10))) +IF(CQ112="",0,POWER(10,((CQ112+'ModelParams Lw'!$S$4)/10))) +IF(CR112="",0,POWER(10,((CR112+'ModelParams Lw'!$T$4)/10))) +IF(CS112="",0,POWER(10,((CS112+'ModelParams Lw'!$U$4)/10)))+IF(CT112="",0,POWER(10,((CT112+'ModelParams Lw'!$V$4)/10))))</f>
        <v>#DIV/0!</v>
      </c>
      <c r="CV112" s="26" t="e">
        <f t="shared" si="46"/>
        <v>#DIV/0!</v>
      </c>
      <c r="CW112" s="26" t="e">
        <f>(CM112-'ModelParams Lw'!O$10)/'ModelParams Lw'!O$11</f>
        <v>#DIV/0!</v>
      </c>
      <c r="CX112" s="26" t="e">
        <f>(CN112-'ModelParams Lw'!P$10)/'ModelParams Lw'!P$11</f>
        <v>#DIV/0!</v>
      </c>
      <c r="CY112" s="26" t="e">
        <f>(CO112-'ModelParams Lw'!Q$10)/'ModelParams Lw'!Q$11</f>
        <v>#DIV/0!</v>
      </c>
      <c r="CZ112" s="26" t="e">
        <f>(CP112-'ModelParams Lw'!R$10)/'ModelParams Lw'!R$11</f>
        <v>#DIV/0!</v>
      </c>
      <c r="DA112" s="26" t="e">
        <f>(CQ112-'ModelParams Lw'!S$10)/'ModelParams Lw'!S$11</f>
        <v>#DIV/0!</v>
      </c>
      <c r="DB112" s="26" t="e">
        <f>(CR112-'ModelParams Lw'!T$10)/'ModelParams Lw'!T$11</f>
        <v>#DIV/0!</v>
      </c>
      <c r="DC112" s="26" t="e">
        <f>(CS112-'ModelParams Lw'!U$10)/'ModelParams Lw'!U$11</f>
        <v>#DIV/0!</v>
      </c>
      <c r="DD112" s="26" t="e">
        <f>(CT112-'ModelParams Lw'!V$10)/'ModelParams Lw'!V$11</f>
        <v>#DIV/0!</v>
      </c>
    </row>
    <row r="113" spans="1:108" x14ac:dyDescent="0.25">
      <c r="A113" s="13">
        <f>'Sound Power'!B113</f>
        <v>0</v>
      </c>
      <c r="B113" s="13">
        <f>'Sound Power'!D113</f>
        <v>0</v>
      </c>
      <c r="C113" s="13">
        <f>'Sound Power'!E113</f>
        <v>0</v>
      </c>
      <c r="D113" s="13">
        <f>'Sound Power'!F113</f>
        <v>0</v>
      </c>
      <c r="E113" s="76" t="e">
        <f>IF(Calcul!$F115="SA",'Sound Power'!AZ113,'Sound Power'!O113)</f>
        <v>#DIV/0!</v>
      </c>
      <c r="F113" s="76" t="e">
        <f>IF(Calcul!$F115="SA",'Sound Power'!BA113,'Sound Power'!P113)</f>
        <v>#DIV/0!</v>
      </c>
      <c r="G113" s="76" t="e">
        <f>IF(Calcul!$F115="SA",'Sound Power'!BB113,'Sound Power'!Q113)</f>
        <v>#DIV/0!</v>
      </c>
      <c r="H113" s="76" t="e">
        <f>IF(Calcul!$F115="SA",'Sound Power'!BC113,'Sound Power'!R113)</f>
        <v>#DIV/0!</v>
      </c>
      <c r="I113" s="76" t="e">
        <f>IF(Calcul!$F115="SA",'Sound Power'!BD113,'Sound Power'!S113)</f>
        <v>#DIV/0!</v>
      </c>
      <c r="J113" s="76" t="e">
        <f>IF(Calcul!$F115="SA",'Sound Power'!BE113,'Sound Power'!T113)</f>
        <v>#DIV/0!</v>
      </c>
      <c r="K113" s="76" t="e">
        <f>IF(Calcul!$F115="SA",'Sound Power'!BF113,'Sound Power'!U113)</f>
        <v>#DIV/0!</v>
      </c>
      <c r="L113" s="76" t="e">
        <f>IF(Calcul!$F115="SA",'Sound Power'!BG113,'Sound Power'!V113)</f>
        <v>#DIV/0!</v>
      </c>
      <c r="M113" s="76" t="e">
        <f>'Sound Power'!CI113</f>
        <v>#DIV/0!</v>
      </c>
      <c r="N113" s="76" t="e">
        <f>'Sound Power'!CJ113</f>
        <v>#DIV/0!</v>
      </c>
      <c r="O113" s="76" t="e">
        <f>'Sound Power'!CK113</f>
        <v>#DIV/0!</v>
      </c>
      <c r="P113" s="76" t="e">
        <f>'Sound Power'!CL113</f>
        <v>#DIV/0!</v>
      </c>
      <c r="Q113" s="76" t="e">
        <f>'Sound Power'!CM113</f>
        <v>#DIV/0!</v>
      </c>
      <c r="R113" s="76" t="e">
        <f>'Sound Power'!CN113</f>
        <v>#DIV/0!</v>
      </c>
      <c r="S113" s="76" t="e">
        <f>'Sound Power'!CO113</f>
        <v>#DIV/0!</v>
      </c>
      <c r="T113" s="76" t="e">
        <f>'Sound Power'!CP113</f>
        <v>#DIV/0!</v>
      </c>
      <c r="U113" s="73">
        <f t="shared" si="26"/>
        <v>0</v>
      </c>
      <c r="V113" s="73">
        <f t="shared" si="27"/>
        <v>0</v>
      </c>
      <c r="W113" s="76" t="e">
        <f>('ModelParams Lp'!B$4*10^'ModelParams Lp'!B$5*($U113/$V113)^'ModelParams Lp'!B$6)*3</f>
        <v>#DIV/0!</v>
      </c>
      <c r="X113" s="76" t="e">
        <f>('ModelParams Lp'!C$4*10^'ModelParams Lp'!C$5*($U113/$V113)^'ModelParams Lp'!C$6)*3</f>
        <v>#DIV/0!</v>
      </c>
      <c r="Y113" s="76" t="e">
        <f>('ModelParams Lp'!D$4*10^'ModelParams Lp'!D$5*($U113/$V113)^'ModelParams Lp'!D$6)*3</f>
        <v>#DIV/0!</v>
      </c>
      <c r="Z113" s="76" t="e">
        <f>('ModelParams Lp'!E$4*10^'ModelParams Lp'!E$5*($U113/$V113)^'ModelParams Lp'!E$6)*3</f>
        <v>#DIV/0!</v>
      </c>
      <c r="AA113" s="76" t="e">
        <f>('ModelParams Lp'!F$4*10^'ModelParams Lp'!F$5*($U113/$V113)^'ModelParams Lp'!F$6)*3</f>
        <v>#DIV/0!</v>
      </c>
      <c r="AB113" s="76" t="e">
        <f>('ModelParams Lp'!G$4*10^'ModelParams Lp'!G$5*($U113/$V113)^'ModelParams Lp'!G$6)*3</f>
        <v>#DIV/0!</v>
      </c>
      <c r="AC113" s="76" t="e">
        <f>('ModelParams Lp'!H$4*10^'ModelParams Lp'!H$5*($U113/$V113)^'ModelParams Lp'!H$6)*3</f>
        <v>#DIV/0!</v>
      </c>
      <c r="AD113" s="76" t="e">
        <f>('ModelParams Lp'!I$4*10^'ModelParams Lp'!I$5*($U113/$V113)^'ModelParams Lp'!I$6)*3</f>
        <v>#DIV/0!</v>
      </c>
      <c r="AE113" s="62" t="e">
        <f t="shared" si="28"/>
        <v>#DIV/0!</v>
      </c>
      <c r="AF113" s="62" t="e">
        <f>IF(AE113&lt;'ModelParams Lp'!$B$16,-1,IF(AE113&lt;'ModelParams Lp'!$C$16,0,IF(AE113&lt;'ModelParams Lp'!$D$16,1,IF(AE113&lt;'ModelParams Lp'!$E$16,2,IF(AE113&lt;'ModelParams Lp'!$F$16,3,IF(AE113&lt;'ModelParams Lp'!$G$16,4,IF(AE113&lt;'ModelParams Lp'!$H$16,5,6)))))))</f>
        <v>#DIV/0!</v>
      </c>
      <c r="AG113" s="76" t="e">
        <f ca="1">IF($AF113&gt;1,0,OFFSET('ModelParams Lp'!$C$12,0,-'Sound Pressure'!$AF113))</f>
        <v>#DIV/0!</v>
      </c>
      <c r="AH113" s="76" t="e">
        <f ca="1">IF($AF113&gt;2,0,OFFSET('ModelParams Lp'!$D$12,0,-'Sound Pressure'!$AF113))</f>
        <v>#DIV/0!</v>
      </c>
      <c r="AI113" s="76" t="e">
        <f ca="1">IF($AF113&gt;3,0,OFFSET('ModelParams Lp'!$E$12,0,-'Sound Pressure'!$AF113))</f>
        <v>#DIV/0!</v>
      </c>
      <c r="AJ113" s="76" t="e">
        <f ca="1">IF($AF113&gt;4,0,OFFSET('ModelParams Lp'!$F$12,0,-'Sound Pressure'!$AF113))</f>
        <v>#DIV/0!</v>
      </c>
      <c r="AK113" s="76" t="e">
        <f ca="1">IF($AF113&gt;3,0,OFFSET('ModelParams Lp'!$G$12,0,-'Sound Pressure'!$AF113))</f>
        <v>#DIV/0!</v>
      </c>
      <c r="AL113" s="76" t="e">
        <f ca="1">IF($AF113&gt;5,0,OFFSET('ModelParams Lp'!$H$12,0,-'Sound Pressure'!$AF113))</f>
        <v>#DIV/0!</v>
      </c>
      <c r="AM113" s="76" t="e">
        <f ca="1">IF($AF113&gt;6,0,OFFSET('ModelParams Lp'!$I$12,0,-'Sound Pressure'!$AF113))</f>
        <v>#DIV/0!</v>
      </c>
      <c r="AN113" s="76" t="e">
        <f ca="1">IF($AF113&gt;7,0,IF($AF$4&lt;0,3,OFFSET('ModelParams Lp'!$J$12,0,-'Sound Pressure'!$AF113)))</f>
        <v>#DIV/0!</v>
      </c>
      <c r="AO113" s="76" t="e">
        <f t="shared" si="48"/>
        <v>#DIV/0!</v>
      </c>
      <c r="AP113" s="76" t="e">
        <f t="shared" si="47"/>
        <v>#DIV/0!</v>
      </c>
      <c r="AQ113" s="76" t="e">
        <f t="shared" si="47"/>
        <v>#DIV/0!</v>
      </c>
      <c r="AR113" s="76" t="e">
        <f t="shared" si="47"/>
        <v>#DIV/0!</v>
      </c>
      <c r="AS113" s="76" t="e">
        <f t="shared" si="47"/>
        <v>#DIV/0!</v>
      </c>
      <c r="AT113" s="76" t="e">
        <f t="shared" si="47"/>
        <v>#DIV/0!</v>
      </c>
      <c r="AU113" s="76" t="e">
        <f t="shared" si="47"/>
        <v>#DIV/0!</v>
      </c>
      <c r="AV113" s="76" t="e">
        <f t="shared" si="47"/>
        <v>#DIV/0!</v>
      </c>
      <c r="AW113" s="76">
        <f>'ModelParams Lp'!B$22</f>
        <v>4</v>
      </c>
      <c r="AX113" s="76">
        <f>'ModelParams Lp'!C$22</f>
        <v>2</v>
      </c>
      <c r="AY113" s="76">
        <f>'ModelParams Lp'!D$22</f>
        <v>1</v>
      </c>
      <c r="AZ113" s="76">
        <f>'ModelParams Lp'!E$22</f>
        <v>0</v>
      </c>
      <c r="BA113" s="76">
        <f>'ModelParams Lp'!F$22</f>
        <v>0</v>
      </c>
      <c r="BB113" s="76">
        <f>'ModelParams Lp'!G$22</f>
        <v>0</v>
      </c>
      <c r="BC113" s="76">
        <f>'ModelParams Lp'!H$22</f>
        <v>0</v>
      </c>
      <c r="BD113" s="76">
        <f>'ModelParams Lp'!I$22</f>
        <v>0</v>
      </c>
      <c r="BE113" s="76" t="e">
        <f>-10*LOG(2/(4*PI()*2^2)+4/(0.163*(Calcul!$J118*Calcul!$K118)/VLOOKUP(Calcul!$H118,'ModelParams Lp'!$E$37:$F$39,2,0)))</f>
        <v>#N/A</v>
      </c>
      <c r="BF113" s="76" t="e">
        <f>-10*LOG(2/(4*PI()*2^2)+4/(0.163*(Calcul!$J118*Calcul!$K118)/VLOOKUP(Calcul!$H118,'ModelParams Lp'!$E$37:$F$39,2,0)))</f>
        <v>#N/A</v>
      </c>
      <c r="BG113" s="76" t="e">
        <f>-10*LOG(2/(4*PI()*2^2)+4/(0.163*(Calcul!$J118*Calcul!$K118)/VLOOKUP(Calcul!$H118,'ModelParams Lp'!$E$37:$F$39,2,0)))</f>
        <v>#N/A</v>
      </c>
      <c r="BH113" s="76" t="e">
        <f>-10*LOG(2/(4*PI()*2^2)+4/(0.163*(Calcul!$J118*Calcul!$K118)/VLOOKUP(Calcul!$H118,'ModelParams Lp'!$E$37:$F$39,2,0)))</f>
        <v>#N/A</v>
      </c>
      <c r="BI113" s="76" t="e">
        <f>-10*LOG(2/(4*PI()*2^2)+4/(0.163*(Calcul!$J118*Calcul!$K118)/VLOOKUP(Calcul!$H118,'ModelParams Lp'!$E$37:$F$39,2,0)))</f>
        <v>#N/A</v>
      </c>
      <c r="BJ113" s="76" t="e">
        <f>-10*LOG(2/(4*PI()*2^2)+4/(0.163*(Calcul!$J118*Calcul!$K118)/VLOOKUP(Calcul!$H118,'ModelParams Lp'!$E$37:$F$39,2,0)))</f>
        <v>#N/A</v>
      </c>
      <c r="BK113" s="76" t="e">
        <f>-10*LOG(2/(4*PI()*2^2)+4/(0.163*(Calcul!$J118*Calcul!$K118)/VLOOKUP(Calcul!$H118,'ModelParams Lp'!$E$37:$F$39,2,0)))</f>
        <v>#N/A</v>
      </c>
      <c r="BL113" s="76" t="e">
        <f>-10*LOG(2/(4*PI()*2^2)+4/(0.163*(Calcul!$J118*Calcul!$K118)/VLOOKUP(Calcul!$H118,'ModelParams Lp'!$E$37:$F$39,2,0)))</f>
        <v>#N/A</v>
      </c>
      <c r="BM113" s="76" t="e">
        <f>VLOOKUP(Calcul!$I118,'ModelParams Lp'!$D$28:$O$32,5,0)+BE113</f>
        <v>#N/A</v>
      </c>
      <c r="BN113" s="76" t="e">
        <f>VLOOKUP(Calcul!$I118,'ModelParams Lp'!$D$28:$O$32,6,0)+BF113</f>
        <v>#N/A</v>
      </c>
      <c r="BO113" s="76" t="e">
        <f>VLOOKUP(Calcul!$I118,'ModelParams Lp'!$D$28:$O$32,7,0)+BG113</f>
        <v>#N/A</v>
      </c>
      <c r="BP113" s="76" t="e">
        <f>VLOOKUP(Calcul!$I118,'ModelParams Lp'!$D$28:$O$32,8,0)+BH113</f>
        <v>#N/A</v>
      </c>
      <c r="BQ113" s="76" t="e">
        <f>VLOOKUP(Calcul!$I118,'ModelParams Lp'!$D$28:$O$32,9,0)+BI113</f>
        <v>#N/A</v>
      </c>
      <c r="BR113" s="76" t="e">
        <f>VLOOKUP(Calcul!$I118,'ModelParams Lp'!$D$28:$O$32,10,0)+BJ113</f>
        <v>#N/A</v>
      </c>
      <c r="BS113" s="76" t="e">
        <f>VLOOKUP(Calcul!$I118,'ModelParams Lp'!$D$28:$O$32,11,0)+BK113</f>
        <v>#N/A</v>
      </c>
      <c r="BT113" s="76" t="e">
        <f>VLOOKUP(Calcul!$I118,'ModelParams Lp'!$D$28:$O$32,12,0)+BL113</f>
        <v>#N/A</v>
      </c>
      <c r="BU113" s="75" t="e">
        <f t="shared" ca="1" si="29"/>
        <v>#DIV/0!</v>
      </c>
      <c r="BV113" s="75" t="e">
        <f t="shared" ca="1" si="30"/>
        <v>#DIV/0!</v>
      </c>
      <c r="BW113" s="75" t="e">
        <f t="shared" ca="1" si="31"/>
        <v>#DIV/0!</v>
      </c>
      <c r="BX113" s="75" t="e">
        <f t="shared" ca="1" si="32"/>
        <v>#DIV/0!</v>
      </c>
      <c r="BY113" s="75" t="e">
        <f t="shared" ca="1" si="33"/>
        <v>#DIV/0!</v>
      </c>
      <c r="BZ113" s="75" t="e">
        <f t="shared" ca="1" si="34"/>
        <v>#DIV/0!</v>
      </c>
      <c r="CA113" s="75" t="e">
        <f t="shared" ca="1" si="35"/>
        <v>#DIV/0!</v>
      </c>
      <c r="CB113" s="75" t="e">
        <f t="shared" ca="1" si="36"/>
        <v>#DIV/0!</v>
      </c>
      <c r="CC113" s="26" t="e">
        <f ca="1">10*LOG10(IF(BU113="",0,POWER(10,((BU113+'ModelParams Lw'!$O$4)/10))) +IF(BV113="",0,POWER(10,((BV113+'ModelParams Lw'!$P$4)/10))) +IF(BW113="",0,POWER(10,((BW113+'ModelParams Lw'!$Q$4)/10))) +IF(BX113="",0,POWER(10,((BX113+'ModelParams Lw'!$R$4)/10))) +IF(BY113="",0,POWER(10,((BY113+'ModelParams Lw'!$S$4)/10))) +IF(BZ113="",0,POWER(10,((BZ113+'ModelParams Lw'!$T$4)/10))) +IF(CA113="",0,POWER(10,((CA113+'ModelParams Lw'!$U$4)/10)))+IF(CB113="",0,POWER(10,((CB113+'ModelParams Lw'!$V$4)/10))))</f>
        <v>#DIV/0!</v>
      </c>
      <c r="CD113" s="26" t="e">
        <f t="shared" ca="1" si="37"/>
        <v>#DIV/0!</v>
      </c>
      <c r="CE113" s="26" t="e">
        <f ca="1">(BU113-'ModelParams Lw'!O$10)/'ModelParams Lw'!O$11</f>
        <v>#DIV/0!</v>
      </c>
      <c r="CF113" s="26" t="e">
        <f ca="1">(BV113-'ModelParams Lw'!P$10)/'ModelParams Lw'!P$11</f>
        <v>#DIV/0!</v>
      </c>
      <c r="CG113" s="26" t="e">
        <f ca="1">(BW113-'ModelParams Lw'!Q$10)/'ModelParams Lw'!Q$11</f>
        <v>#DIV/0!</v>
      </c>
      <c r="CH113" s="26" t="e">
        <f ca="1">(BX113-'ModelParams Lw'!R$10)/'ModelParams Lw'!R$11</f>
        <v>#DIV/0!</v>
      </c>
      <c r="CI113" s="26" t="e">
        <f ca="1">(BY113-'ModelParams Lw'!S$10)/'ModelParams Lw'!S$11</f>
        <v>#DIV/0!</v>
      </c>
      <c r="CJ113" s="26" t="e">
        <f ca="1">(BZ113-'ModelParams Lw'!T$10)/'ModelParams Lw'!T$11</f>
        <v>#DIV/0!</v>
      </c>
      <c r="CK113" s="26" t="e">
        <f ca="1">(CA113-'ModelParams Lw'!U$10)/'ModelParams Lw'!U$11</f>
        <v>#DIV/0!</v>
      </c>
      <c r="CL113" s="26" t="e">
        <f ca="1">(CB113-'ModelParams Lw'!V$10)/'ModelParams Lw'!V$11</f>
        <v>#DIV/0!</v>
      </c>
      <c r="CM113" s="75" t="e">
        <f t="shared" si="38"/>
        <v>#DIV/0!</v>
      </c>
      <c r="CN113" s="75" t="e">
        <f t="shared" si="39"/>
        <v>#DIV/0!</v>
      </c>
      <c r="CO113" s="75" t="e">
        <f t="shared" si="40"/>
        <v>#DIV/0!</v>
      </c>
      <c r="CP113" s="75" t="e">
        <f t="shared" si="41"/>
        <v>#DIV/0!</v>
      </c>
      <c r="CQ113" s="75" t="e">
        <f t="shared" si="42"/>
        <v>#DIV/0!</v>
      </c>
      <c r="CR113" s="75" t="e">
        <f t="shared" si="43"/>
        <v>#DIV/0!</v>
      </c>
      <c r="CS113" s="75" t="e">
        <f t="shared" si="44"/>
        <v>#DIV/0!</v>
      </c>
      <c r="CT113" s="75" t="e">
        <f t="shared" si="45"/>
        <v>#DIV/0!</v>
      </c>
      <c r="CU113" s="26" t="e">
        <f>10*LOG10(IF(CM113="",0,POWER(10,((CM113+'ModelParams Lw'!$O$4)/10))) +IF(CN113="",0,POWER(10,((CN113+'ModelParams Lw'!$P$4)/10))) +IF(CO113="",0,POWER(10,((CO113+'ModelParams Lw'!$Q$4)/10))) +IF(CP113="",0,POWER(10,((CP113+'ModelParams Lw'!$R$4)/10))) +IF(CQ113="",0,POWER(10,((CQ113+'ModelParams Lw'!$S$4)/10))) +IF(CR113="",0,POWER(10,((CR113+'ModelParams Lw'!$T$4)/10))) +IF(CS113="",0,POWER(10,((CS113+'ModelParams Lw'!$U$4)/10)))+IF(CT113="",0,POWER(10,((CT113+'ModelParams Lw'!$V$4)/10))))</f>
        <v>#DIV/0!</v>
      </c>
      <c r="CV113" s="26" t="e">
        <f t="shared" si="46"/>
        <v>#DIV/0!</v>
      </c>
      <c r="CW113" s="26" t="e">
        <f>(CM113-'ModelParams Lw'!O$10)/'ModelParams Lw'!O$11</f>
        <v>#DIV/0!</v>
      </c>
      <c r="CX113" s="26" t="e">
        <f>(CN113-'ModelParams Lw'!P$10)/'ModelParams Lw'!P$11</f>
        <v>#DIV/0!</v>
      </c>
      <c r="CY113" s="26" t="e">
        <f>(CO113-'ModelParams Lw'!Q$10)/'ModelParams Lw'!Q$11</f>
        <v>#DIV/0!</v>
      </c>
      <c r="CZ113" s="26" t="e">
        <f>(CP113-'ModelParams Lw'!R$10)/'ModelParams Lw'!R$11</f>
        <v>#DIV/0!</v>
      </c>
      <c r="DA113" s="26" t="e">
        <f>(CQ113-'ModelParams Lw'!S$10)/'ModelParams Lw'!S$11</f>
        <v>#DIV/0!</v>
      </c>
      <c r="DB113" s="26" t="e">
        <f>(CR113-'ModelParams Lw'!T$10)/'ModelParams Lw'!T$11</f>
        <v>#DIV/0!</v>
      </c>
      <c r="DC113" s="26" t="e">
        <f>(CS113-'ModelParams Lw'!U$10)/'ModelParams Lw'!U$11</f>
        <v>#DIV/0!</v>
      </c>
      <c r="DD113" s="26" t="e">
        <f>(CT113-'ModelParams Lw'!V$10)/'ModelParams Lw'!V$11</f>
        <v>#DIV/0!</v>
      </c>
    </row>
    <row r="114" spans="1:108" x14ac:dyDescent="0.25">
      <c r="A114" s="13">
        <f>'Sound Power'!B114</f>
        <v>0</v>
      </c>
      <c r="B114" s="13">
        <f>'Sound Power'!D114</f>
        <v>0</v>
      </c>
      <c r="C114" s="13">
        <f>'Sound Power'!E114</f>
        <v>0</v>
      </c>
      <c r="D114" s="13">
        <f>'Sound Power'!F114</f>
        <v>0</v>
      </c>
      <c r="E114" s="76" t="e">
        <f>IF(Calcul!$F116="SA",'Sound Power'!AZ114,'Sound Power'!O114)</f>
        <v>#DIV/0!</v>
      </c>
      <c r="F114" s="76" t="e">
        <f>IF(Calcul!$F116="SA",'Sound Power'!BA114,'Sound Power'!P114)</f>
        <v>#DIV/0!</v>
      </c>
      <c r="G114" s="76" t="e">
        <f>IF(Calcul!$F116="SA",'Sound Power'!BB114,'Sound Power'!Q114)</f>
        <v>#DIV/0!</v>
      </c>
      <c r="H114" s="76" t="e">
        <f>IF(Calcul!$F116="SA",'Sound Power'!BC114,'Sound Power'!R114)</f>
        <v>#DIV/0!</v>
      </c>
      <c r="I114" s="76" t="e">
        <f>IF(Calcul!$F116="SA",'Sound Power'!BD114,'Sound Power'!S114)</f>
        <v>#DIV/0!</v>
      </c>
      <c r="J114" s="76" t="e">
        <f>IF(Calcul!$F116="SA",'Sound Power'!BE114,'Sound Power'!T114)</f>
        <v>#DIV/0!</v>
      </c>
      <c r="K114" s="76" t="e">
        <f>IF(Calcul!$F116="SA",'Sound Power'!BF114,'Sound Power'!U114)</f>
        <v>#DIV/0!</v>
      </c>
      <c r="L114" s="76" t="e">
        <f>IF(Calcul!$F116="SA",'Sound Power'!BG114,'Sound Power'!V114)</f>
        <v>#DIV/0!</v>
      </c>
      <c r="M114" s="76" t="e">
        <f>'Sound Power'!CI114</f>
        <v>#DIV/0!</v>
      </c>
      <c r="N114" s="76" t="e">
        <f>'Sound Power'!CJ114</f>
        <v>#DIV/0!</v>
      </c>
      <c r="O114" s="76" t="e">
        <f>'Sound Power'!CK114</f>
        <v>#DIV/0!</v>
      </c>
      <c r="P114" s="76" t="e">
        <f>'Sound Power'!CL114</f>
        <v>#DIV/0!</v>
      </c>
      <c r="Q114" s="76" t="e">
        <f>'Sound Power'!CM114</f>
        <v>#DIV/0!</v>
      </c>
      <c r="R114" s="76" t="e">
        <f>'Sound Power'!CN114</f>
        <v>#DIV/0!</v>
      </c>
      <c r="S114" s="76" t="e">
        <f>'Sound Power'!CO114</f>
        <v>#DIV/0!</v>
      </c>
      <c r="T114" s="76" t="e">
        <f>'Sound Power'!CP114</f>
        <v>#DIV/0!</v>
      </c>
      <c r="U114" s="73">
        <f t="shared" si="26"/>
        <v>0</v>
      </c>
      <c r="V114" s="73">
        <f t="shared" si="27"/>
        <v>0</v>
      </c>
      <c r="W114" s="76" t="e">
        <f>('ModelParams Lp'!B$4*10^'ModelParams Lp'!B$5*($U114/$V114)^'ModelParams Lp'!B$6)*3</f>
        <v>#DIV/0!</v>
      </c>
      <c r="X114" s="76" t="e">
        <f>('ModelParams Lp'!C$4*10^'ModelParams Lp'!C$5*($U114/$V114)^'ModelParams Lp'!C$6)*3</f>
        <v>#DIV/0!</v>
      </c>
      <c r="Y114" s="76" t="e">
        <f>('ModelParams Lp'!D$4*10^'ModelParams Lp'!D$5*($U114/$V114)^'ModelParams Lp'!D$6)*3</f>
        <v>#DIV/0!</v>
      </c>
      <c r="Z114" s="76" t="e">
        <f>('ModelParams Lp'!E$4*10^'ModelParams Lp'!E$5*($U114/$V114)^'ModelParams Lp'!E$6)*3</f>
        <v>#DIV/0!</v>
      </c>
      <c r="AA114" s="76" t="e">
        <f>('ModelParams Lp'!F$4*10^'ModelParams Lp'!F$5*($U114/$V114)^'ModelParams Lp'!F$6)*3</f>
        <v>#DIV/0!</v>
      </c>
      <c r="AB114" s="76" t="e">
        <f>('ModelParams Lp'!G$4*10^'ModelParams Lp'!G$5*($U114/$V114)^'ModelParams Lp'!G$6)*3</f>
        <v>#DIV/0!</v>
      </c>
      <c r="AC114" s="76" t="e">
        <f>('ModelParams Lp'!H$4*10^'ModelParams Lp'!H$5*($U114/$V114)^'ModelParams Lp'!H$6)*3</f>
        <v>#DIV/0!</v>
      </c>
      <c r="AD114" s="76" t="e">
        <f>('ModelParams Lp'!I$4*10^'ModelParams Lp'!I$5*($U114/$V114)^'ModelParams Lp'!I$6)*3</f>
        <v>#DIV/0!</v>
      </c>
      <c r="AE114" s="62" t="e">
        <f t="shared" si="28"/>
        <v>#DIV/0!</v>
      </c>
      <c r="AF114" s="62" t="e">
        <f>IF(AE114&lt;'ModelParams Lp'!$B$16,-1,IF(AE114&lt;'ModelParams Lp'!$C$16,0,IF(AE114&lt;'ModelParams Lp'!$D$16,1,IF(AE114&lt;'ModelParams Lp'!$E$16,2,IF(AE114&lt;'ModelParams Lp'!$F$16,3,IF(AE114&lt;'ModelParams Lp'!$G$16,4,IF(AE114&lt;'ModelParams Lp'!$H$16,5,6)))))))</f>
        <v>#DIV/0!</v>
      </c>
      <c r="AG114" s="76" t="e">
        <f ca="1">IF($AF114&gt;1,0,OFFSET('ModelParams Lp'!$C$12,0,-'Sound Pressure'!$AF114))</f>
        <v>#DIV/0!</v>
      </c>
      <c r="AH114" s="76" t="e">
        <f ca="1">IF($AF114&gt;2,0,OFFSET('ModelParams Lp'!$D$12,0,-'Sound Pressure'!$AF114))</f>
        <v>#DIV/0!</v>
      </c>
      <c r="AI114" s="76" t="e">
        <f ca="1">IF($AF114&gt;3,0,OFFSET('ModelParams Lp'!$E$12,0,-'Sound Pressure'!$AF114))</f>
        <v>#DIV/0!</v>
      </c>
      <c r="AJ114" s="76" t="e">
        <f ca="1">IF($AF114&gt;4,0,OFFSET('ModelParams Lp'!$F$12,0,-'Sound Pressure'!$AF114))</f>
        <v>#DIV/0!</v>
      </c>
      <c r="AK114" s="76" t="e">
        <f ca="1">IF($AF114&gt;3,0,OFFSET('ModelParams Lp'!$G$12,0,-'Sound Pressure'!$AF114))</f>
        <v>#DIV/0!</v>
      </c>
      <c r="AL114" s="76" t="e">
        <f ca="1">IF($AF114&gt;5,0,OFFSET('ModelParams Lp'!$H$12,0,-'Sound Pressure'!$AF114))</f>
        <v>#DIV/0!</v>
      </c>
      <c r="AM114" s="76" t="e">
        <f ca="1">IF($AF114&gt;6,0,OFFSET('ModelParams Lp'!$I$12,0,-'Sound Pressure'!$AF114))</f>
        <v>#DIV/0!</v>
      </c>
      <c r="AN114" s="76" t="e">
        <f ca="1">IF($AF114&gt;7,0,IF($AF$4&lt;0,3,OFFSET('ModelParams Lp'!$J$12,0,-'Sound Pressure'!$AF114)))</f>
        <v>#DIV/0!</v>
      </c>
      <c r="AO114" s="76" t="e">
        <f t="shared" si="48"/>
        <v>#DIV/0!</v>
      </c>
      <c r="AP114" s="76" t="e">
        <f t="shared" si="47"/>
        <v>#DIV/0!</v>
      </c>
      <c r="AQ114" s="76" t="e">
        <f t="shared" si="47"/>
        <v>#DIV/0!</v>
      </c>
      <c r="AR114" s="76" t="e">
        <f t="shared" si="47"/>
        <v>#DIV/0!</v>
      </c>
      <c r="AS114" s="76" t="e">
        <f t="shared" si="47"/>
        <v>#DIV/0!</v>
      </c>
      <c r="AT114" s="76" t="e">
        <f t="shared" si="47"/>
        <v>#DIV/0!</v>
      </c>
      <c r="AU114" s="76" t="e">
        <f t="shared" si="47"/>
        <v>#DIV/0!</v>
      </c>
      <c r="AV114" s="76" t="e">
        <f t="shared" si="47"/>
        <v>#DIV/0!</v>
      </c>
      <c r="AW114" s="76">
        <f>'ModelParams Lp'!B$22</f>
        <v>4</v>
      </c>
      <c r="AX114" s="76">
        <f>'ModelParams Lp'!C$22</f>
        <v>2</v>
      </c>
      <c r="AY114" s="76">
        <f>'ModelParams Lp'!D$22</f>
        <v>1</v>
      </c>
      <c r="AZ114" s="76">
        <f>'ModelParams Lp'!E$22</f>
        <v>0</v>
      </c>
      <c r="BA114" s="76">
        <f>'ModelParams Lp'!F$22</f>
        <v>0</v>
      </c>
      <c r="BB114" s="76">
        <f>'ModelParams Lp'!G$22</f>
        <v>0</v>
      </c>
      <c r="BC114" s="76">
        <f>'ModelParams Lp'!H$22</f>
        <v>0</v>
      </c>
      <c r="BD114" s="76">
        <f>'ModelParams Lp'!I$22</f>
        <v>0</v>
      </c>
      <c r="BE114" s="76" t="e">
        <f>-10*LOG(2/(4*PI()*2^2)+4/(0.163*(Calcul!$J119*Calcul!$K119)/VLOOKUP(Calcul!$H119,'ModelParams Lp'!$E$37:$F$39,2,0)))</f>
        <v>#N/A</v>
      </c>
      <c r="BF114" s="76" t="e">
        <f>-10*LOG(2/(4*PI()*2^2)+4/(0.163*(Calcul!$J119*Calcul!$K119)/VLOOKUP(Calcul!$H119,'ModelParams Lp'!$E$37:$F$39,2,0)))</f>
        <v>#N/A</v>
      </c>
      <c r="BG114" s="76" t="e">
        <f>-10*LOG(2/(4*PI()*2^2)+4/(0.163*(Calcul!$J119*Calcul!$K119)/VLOOKUP(Calcul!$H119,'ModelParams Lp'!$E$37:$F$39,2,0)))</f>
        <v>#N/A</v>
      </c>
      <c r="BH114" s="76" t="e">
        <f>-10*LOG(2/(4*PI()*2^2)+4/(0.163*(Calcul!$J119*Calcul!$K119)/VLOOKUP(Calcul!$H119,'ModelParams Lp'!$E$37:$F$39,2,0)))</f>
        <v>#N/A</v>
      </c>
      <c r="BI114" s="76" t="e">
        <f>-10*LOG(2/(4*PI()*2^2)+4/(0.163*(Calcul!$J119*Calcul!$K119)/VLOOKUP(Calcul!$H119,'ModelParams Lp'!$E$37:$F$39,2,0)))</f>
        <v>#N/A</v>
      </c>
      <c r="BJ114" s="76" t="e">
        <f>-10*LOG(2/(4*PI()*2^2)+4/(0.163*(Calcul!$J119*Calcul!$K119)/VLOOKUP(Calcul!$H119,'ModelParams Lp'!$E$37:$F$39,2,0)))</f>
        <v>#N/A</v>
      </c>
      <c r="BK114" s="76" t="e">
        <f>-10*LOG(2/(4*PI()*2^2)+4/(0.163*(Calcul!$J119*Calcul!$K119)/VLOOKUP(Calcul!$H119,'ModelParams Lp'!$E$37:$F$39,2,0)))</f>
        <v>#N/A</v>
      </c>
      <c r="BL114" s="76" t="e">
        <f>-10*LOG(2/(4*PI()*2^2)+4/(0.163*(Calcul!$J119*Calcul!$K119)/VLOOKUP(Calcul!$H119,'ModelParams Lp'!$E$37:$F$39,2,0)))</f>
        <v>#N/A</v>
      </c>
      <c r="BM114" s="76" t="e">
        <f>VLOOKUP(Calcul!$I119,'ModelParams Lp'!$D$28:$O$32,5,0)+BE114</f>
        <v>#N/A</v>
      </c>
      <c r="BN114" s="76" t="e">
        <f>VLOOKUP(Calcul!$I119,'ModelParams Lp'!$D$28:$O$32,6,0)+BF114</f>
        <v>#N/A</v>
      </c>
      <c r="BO114" s="76" t="e">
        <f>VLOOKUP(Calcul!$I119,'ModelParams Lp'!$D$28:$O$32,7,0)+BG114</f>
        <v>#N/A</v>
      </c>
      <c r="BP114" s="76" t="e">
        <f>VLOOKUP(Calcul!$I119,'ModelParams Lp'!$D$28:$O$32,8,0)+BH114</f>
        <v>#N/A</v>
      </c>
      <c r="BQ114" s="76" t="e">
        <f>VLOOKUP(Calcul!$I119,'ModelParams Lp'!$D$28:$O$32,9,0)+BI114</f>
        <v>#N/A</v>
      </c>
      <c r="BR114" s="76" t="e">
        <f>VLOOKUP(Calcul!$I119,'ModelParams Lp'!$D$28:$O$32,10,0)+BJ114</f>
        <v>#N/A</v>
      </c>
      <c r="BS114" s="76" t="e">
        <f>VLOOKUP(Calcul!$I119,'ModelParams Lp'!$D$28:$O$32,11,0)+BK114</f>
        <v>#N/A</v>
      </c>
      <c r="BT114" s="76" t="e">
        <f>VLOOKUP(Calcul!$I119,'ModelParams Lp'!$D$28:$O$32,12,0)+BL114</f>
        <v>#N/A</v>
      </c>
      <c r="BU114" s="75" t="e">
        <f t="shared" ca="1" si="29"/>
        <v>#DIV/0!</v>
      </c>
      <c r="BV114" s="75" t="e">
        <f t="shared" ca="1" si="30"/>
        <v>#DIV/0!</v>
      </c>
      <c r="BW114" s="75" t="e">
        <f t="shared" ca="1" si="31"/>
        <v>#DIV/0!</v>
      </c>
      <c r="BX114" s="75" t="e">
        <f t="shared" ca="1" si="32"/>
        <v>#DIV/0!</v>
      </c>
      <c r="BY114" s="75" t="e">
        <f t="shared" ca="1" si="33"/>
        <v>#DIV/0!</v>
      </c>
      <c r="BZ114" s="75" t="e">
        <f t="shared" ca="1" si="34"/>
        <v>#DIV/0!</v>
      </c>
      <c r="CA114" s="75" t="e">
        <f t="shared" ca="1" si="35"/>
        <v>#DIV/0!</v>
      </c>
      <c r="CB114" s="75" t="e">
        <f t="shared" ca="1" si="36"/>
        <v>#DIV/0!</v>
      </c>
      <c r="CC114" s="26" t="e">
        <f ca="1">10*LOG10(IF(BU114="",0,POWER(10,((BU114+'ModelParams Lw'!$O$4)/10))) +IF(BV114="",0,POWER(10,((BV114+'ModelParams Lw'!$P$4)/10))) +IF(BW114="",0,POWER(10,((BW114+'ModelParams Lw'!$Q$4)/10))) +IF(BX114="",0,POWER(10,((BX114+'ModelParams Lw'!$R$4)/10))) +IF(BY114="",0,POWER(10,((BY114+'ModelParams Lw'!$S$4)/10))) +IF(BZ114="",0,POWER(10,((BZ114+'ModelParams Lw'!$T$4)/10))) +IF(CA114="",0,POWER(10,((CA114+'ModelParams Lw'!$U$4)/10)))+IF(CB114="",0,POWER(10,((CB114+'ModelParams Lw'!$V$4)/10))))</f>
        <v>#DIV/0!</v>
      </c>
      <c r="CD114" s="26" t="e">
        <f t="shared" ca="1" si="37"/>
        <v>#DIV/0!</v>
      </c>
      <c r="CE114" s="26" t="e">
        <f ca="1">(BU114-'ModelParams Lw'!O$10)/'ModelParams Lw'!O$11</f>
        <v>#DIV/0!</v>
      </c>
      <c r="CF114" s="26" t="e">
        <f ca="1">(BV114-'ModelParams Lw'!P$10)/'ModelParams Lw'!P$11</f>
        <v>#DIV/0!</v>
      </c>
      <c r="CG114" s="26" t="e">
        <f ca="1">(BW114-'ModelParams Lw'!Q$10)/'ModelParams Lw'!Q$11</f>
        <v>#DIV/0!</v>
      </c>
      <c r="CH114" s="26" t="e">
        <f ca="1">(BX114-'ModelParams Lw'!R$10)/'ModelParams Lw'!R$11</f>
        <v>#DIV/0!</v>
      </c>
      <c r="CI114" s="26" t="e">
        <f ca="1">(BY114-'ModelParams Lw'!S$10)/'ModelParams Lw'!S$11</f>
        <v>#DIV/0!</v>
      </c>
      <c r="CJ114" s="26" t="e">
        <f ca="1">(BZ114-'ModelParams Lw'!T$10)/'ModelParams Lw'!T$11</f>
        <v>#DIV/0!</v>
      </c>
      <c r="CK114" s="26" t="e">
        <f ca="1">(CA114-'ModelParams Lw'!U$10)/'ModelParams Lw'!U$11</f>
        <v>#DIV/0!</v>
      </c>
      <c r="CL114" s="26" t="e">
        <f ca="1">(CB114-'ModelParams Lw'!V$10)/'ModelParams Lw'!V$11</f>
        <v>#DIV/0!</v>
      </c>
      <c r="CM114" s="75" t="e">
        <f t="shared" si="38"/>
        <v>#DIV/0!</v>
      </c>
      <c r="CN114" s="75" t="e">
        <f t="shared" si="39"/>
        <v>#DIV/0!</v>
      </c>
      <c r="CO114" s="75" t="e">
        <f t="shared" si="40"/>
        <v>#DIV/0!</v>
      </c>
      <c r="CP114" s="75" t="e">
        <f t="shared" si="41"/>
        <v>#DIV/0!</v>
      </c>
      <c r="CQ114" s="75" t="e">
        <f t="shared" si="42"/>
        <v>#DIV/0!</v>
      </c>
      <c r="CR114" s="75" t="e">
        <f t="shared" si="43"/>
        <v>#DIV/0!</v>
      </c>
      <c r="CS114" s="75" t="e">
        <f t="shared" si="44"/>
        <v>#DIV/0!</v>
      </c>
      <c r="CT114" s="75" t="e">
        <f t="shared" si="45"/>
        <v>#DIV/0!</v>
      </c>
      <c r="CU114" s="26" t="e">
        <f>10*LOG10(IF(CM114="",0,POWER(10,((CM114+'ModelParams Lw'!$O$4)/10))) +IF(CN114="",0,POWER(10,((CN114+'ModelParams Lw'!$P$4)/10))) +IF(CO114="",0,POWER(10,((CO114+'ModelParams Lw'!$Q$4)/10))) +IF(CP114="",0,POWER(10,((CP114+'ModelParams Lw'!$R$4)/10))) +IF(CQ114="",0,POWER(10,((CQ114+'ModelParams Lw'!$S$4)/10))) +IF(CR114="",0,POWER(10,((CR114+'ModelParams Lw'!$T$4)/10))) +IF(CS114="",0,POWER(10,((CS114+'ModelParams Lw'!$U$4)/10)))+IF(CT114="",0,POWER(10,((CT114+'ModelParams Lw'!$V$4)/10))))</f>
        <v>#DIV/0!</v>
      </c>
      <c r="CV114" s="26" t="e">
        <f t="shared" si="46"/>
        <v>#DIV/0!</v>
      </c>
      <c r="CW114" s="26" t="e">
        <f>(CM114-'ModelParams Lw'!O$10)/'ModelParams Lw'!O$11</f>
        <v>#DIV/0!</v>
      </c>
      <c r="CX114" s="26" t="e">
        <f>(CN114-'ModelParams Lw'!P$10)/'ModelParams Lw'!P$11</f>
        <v>#DIV/0!</v>
      </c>
      <c r="CY114" s="26" t="e">
        <f>(CO114-'ModelParams Lw'!Q$10)/'ModelParams Lw'!Q$11</f>
        <v>#DIV/0!</v>
      </c>
      <c r="CZ114" s="26" t="e">
        <f>(CP114-'ModelParams Lw'!R$10)/'ModelParams Lw'!R$11</f>
        <v>#DIV/0!</v>
      </c>
      <c r="DA114" s="26" t="e">
        <f>(CQ114-'ModelParams Lw'!S$10)/'ModelParams Lw'!S$11</f>
        <v>#DIV/0!</v>
      </c>
      <c r="DB114" s="26" t="e">
        <f>(CR114-'ModelParams Lw'!T$10)/'ModelParams Lw'!T$11</f>
        <v>#DIV/0!</v>
      </c>
      <c r="DC114" s="26" t="e">
        <f>(CS114-'ModelParams Lw'!U$10)/'ModelParams Lw'!U$11</f>
        <v>#DIV/0!</v>
      </c>
      <c r="DD114" s="26" t="e">
        <f>(CT114-'ModelParams Lw'!V$10)/'ModelParams Lw'!V$11</f>
        <v>#DIV/0!</v>
      </c>
    </row>
    <row r="115" spans="1:108" x14ac:dyDescent="0.25">
      <c r="A115" s="13">
        <f>'Sound Power'!B115</f>
        <v>0</v>
      </c>
      <c r="B115" s="13">
        <f>'Sound Power'!D115</f>
        <v>0</v>
      </c>
      <c r="C115" s="13">
        <f>'Sound Power'!E115</f>
        <v>0</v>
      </c>
      <c r="D115" s="13">
        <f>'Sound Power'!F115</f>
        <v>0</v>
      </c>
      <c r="E115" s="76" t="e">
        <f>IF(Calcul!$F117="SA",'Sound Power'!AZ115,'Sound Power'!O115)</f>
        <v>#DIV/0!</v>
      </c>
      <c r="F115" s="76" t="e">
        <f>IF(Calcul!$F117="SA",'Sound Power'!BA115,'Sound Power'!P115)</f>
        <v>#DIV/0!</v>
      </c>
      <c r="G115" s="76" t="e">
        <f>IF(Calcul!$F117="SA",'Sound Power'!BB115,'Sound Power'!Q115)</f>
        <v>#DIV/0!</v>
      </c>
      <c r="H115" s="76" t="e">
        <f>IF(Calcul!$F117="SA",'Sound Power'!BC115,'Sound Power'!R115)</f>
        <v>#DIV/0!</v>
      </c>
      <c r="I115" s="76" t="e">
        <f>IF(Calcul!$F117="SA",'Sound Power'!BD115,'Sound Power'!S115)</f>
        <v>#DIV/0!</v>
      </c>
      <c r="J115" s="76" t="e">
        <f>IF(Calcul!$F117="SA",'Sound Power'!BE115,'Sound Power'!T115)</f>
        <v>#DIV/0!</v>
      </c>
      <c r="K115" s="76" t="e">
        <f>IF(Calcul!$F117="SA",'Sound Power'!BF115,'Sound Power'!U115)</f>
        <v>#DIV/0!</v>
      </c>
      <c r="L115" s="76" t="e">
        <f>IF(Calcul!$F117="SA",'Sound Power'!BG115,'Sound Power'!V115)</f>
        <v>#DIV/0!</v>
      </c>
      <c r="M115" s="76" t="e">
        <f>'Sound Power'!CI115</f>
        <v>#DIV/0!</v>
      </c>
      <c r="N115" s="76" t="e">
        <f>'Sound Power'!CJ115</f>
        <v>#DIV/0!</v>
      </c>
      <c r="O115" s="76" t="e">
        <f>'Sound Power'!CK115</f>
        <v>#DIV/0!</v>
      </c>
      <c r="P115" s="76" t="e">
        <f>'Sound Power'!CL115</f>
        <v>#DIV/0!</v>
      </c>
      <c r="Q115" s="76" t="e">
        <f>'Sound Power'!CM115</f>
        <v>#DIV/0!</v>
      </c>
      <c r="R115" s="76" t="e">
        <f>'Sound Power'!CN115</f>
        <v>#DIV/0!</v>
      </c>
      <c r="S115" s="76" t="e">
        <f>'Sound Power'!CO115</f>
        <v>#DIV/0!</v>
      </c>
      <c r="T115" s="76" t="e">
        <f>'Sound Power'!CP115</f>
        <v>#DIV/0!</v>
      </c>
      <c r="U115" s="73">
        <f t="shared" si="26"/>
        <v>0</v>
      </c>
      <c r="V115" s="73">
        <f t="shared" si="27"/>
        <v>0</v>
      </c>
      <c r="W115" s="76" t="e">
        <f>('ModelParams Lp'!B$4*10^'ModelParams Lp'!B$5*($U115/$V115)^'ModelParams Lp'!B$6)*3</f>
        <v>#DIV/0!</v>
      </c>
      <c r="X115" s="76" t="e">
        <f>('ModelParams Lp'!C$4*10^'ModelParams Lp'!C$5*($U115/$V115)^'ModelParams Lp'!C$6)*3</f>
        <v>#DIV/0!</v>
      </c>
      <c r="Y115" s="76" t="e">
        <f>('ModelParams Lp'!D$4*10^'ModelParams Lp'!D$5*($U115/$V115)^'ModelParams Lp'!D$6)*3</f>
        <v>#DIV/0!</v>
      </c>
      <c r="Z115" s="76" t="e">
        <f>('ModelParams Lp'!E$4*10^'ModelParams Lp'!E$5*($U115/$V115)^'ModelParams Lp'!E$6)*3</f>
        <v>#DIV/0!</v>
      </c>
      <c r="AA115" s="76" t="e">
        <f>('ModelParams Lp'!F$4*10^'ModelParams Lp'!F$5*($U115/$V115)^'ModelParams Lp'!F$6)*3</f>
        <v>#DIV/0!</v>
      </c>
      <c r="AB115" s="76" t="e">
        <f>('ModelParams Lp'!G$4*10^'ModelParams Lp'!G$5*($U115/$V115)^'ModelParams Lp'!G$6)*3</f>
        <v>#DIV/0!</v>
      </c>
      <c r="AC115" s="76" t="e">
        <f>('ModelParams Lp'!H$4*10^'ModelParams Lp'!H$5*($U115/$V115)^'ModelParams Lp'!H$6)*3</f>
        <v>#DIV/0!</v>
      </c>
      <c r="AD115" s="76" t="e">
        <f>('ModelParams Lp'!I$4*10^'ModelParams Lp'!I$5*($U115/$V115)^'ModelParams Lp'!I$6)*3</f>
        <v>#DIV/0!</v>
      </c>
      <c r="AE115" s="62" t="e">
        <f t="shared" si="28"/>
        <v>#DIV/0!</v>
      </c>
      <c r="AF115" s="62" t="e">
        <f>IF(AE115&lt;'ModelParams Lp'!$B$16,-1,IF(AE115&lt;'ModelParams Lp'!$C$16,0,IF(AE115&lt;'ModelParams Lp'!$D$16,1,IF(AE115&lt;'ModelParams Lp'!$E$16,2,IF(AE115&lt;'ModelParams Lp'!$F$16,3,IF(AE115&lt;'ModelParams Lp'!$G$16,4,IF(AE115&lt;'ModelParams Lp'!$H$16,5,6)))))))</f>
        <v>#DIV/0!</v>
      </c>
      <c r="AG115" s="76" t="e">
        <f ca="1">IF($AF115&gt;1,0,OFFSET('ModelParams Lp'!$C$12,0,-'Sound Pressure'!$AF115))</f>
        <v>#DIV/0!</v>
      </c>
      <c r="AH115" s="76" t="e">
        <f ca="1">IF($AF115&gt;2,0,OFFSET('ModelParams Lp'!$D$12,0,-'Sound Pressure'!$AF115))</f>
        <v>#DIV/0!</v>
      </c>
      <c r="AI115" s="76" t="e">
        <f ca="1">IF($AF115&gt;3,0,OFFSET('ModelParams Lp'!$E$12,0,-'Sound Pressure'!$AF115))</f>
        <v>#DIV/0!</v>
      </c>
      <c r="AJ115" s="76" t="e">
        <f ca="1">IF($AF115&gt;4,0,OFFSET('ModelParams Lp'!$F$12,0,-'Sound Pressure'!$AF115))</f>
        <v>#DIV/0!</v>
      </c>
      <c r="AK115" s="76" t="e">
        <f ca="1">IF($AF115&gt;3,0,OFFSET('ModelParams Lp'!$G$12,0,-'Sound Pressure'!$AF115))</f>
        <v>#DIV/0!</v>
      </c>
      <c r="AL115" s="76" t="e">
        <f ca="1">IF($AF115&gt;5,0,OFFSET('ModelParams Lp'!$H$12,0,-'Sound Pressure'!$AF115))</f>
        <v>#DIV/0!</v>
      </c>
      <c r="AM115" s="76" t="e">
        <f ca="1">IF($AF115&gt;6,0,OFFSET('ModelParams Lp'!$I$12,0,-'Sound Pressure'!$AF115))</f>
        <v>#DIV/0!</v>
      </c>
      <c r="AN115" s="76" t="e">
        <f ca="1">IF($AF115&gt;7,0,IF($AF$4&lt;0,3,OFFSET('ModelParams Lp'!$J$12,0,-'Sound Pressure'!$AF115)))</f>
        <v>#DIV/0!</v>
      </c>
      <c r="AO115" s="76" t="e">
        <f t="shared" si="48"/>
        <v>#DIV/0!</v>
      </c>
      <c r="AP115" s="76" t="e">
        <f t="shared" si="47"/>
        <v>#DIV/0!</v>
      </c>
      <c r="AQ115" s="76" t="e">
        <f t="shared" si="47"/>
        <v>#DIV/0!</v>
      </c>
      <c r="AR115" s="76" t="e">
        <f t="shared" si="47"/>
        <v>#DIV/0!</v>
      </c>
      <c r="AS115" s="76" t="e">
        <f t="shared" si="47"/>
        <v>#DIV/0!</v>
      </c>
      <c r="AT115" s="76" t="e">
        <f t="shared" si="47"/>
        <v>#DIV/0!</v>
      </c>
      <c r="AU115" s="76" t="e">
        <f t="shared" si="47"/>
        <v>#DIV/0!</v>
      </c>
      <c r="AV115" s="76" t="e">
        <f t="shared" si="47"/>
        <v>#DIV/0!</v>
      </c>
      <c r="AW115" s="76">
        <f>'ModelParams Lp'!B$22</f>
        <v>4</v>
      </c>
      <c r="AX115" s="76">
        <f>'ModelParams Lp'!C$22</f>
        <v>2</v>
      </c>
      <c r="AY115" s="76">
        <f>'ModelParams Lp'!D$22</f>
        <v>1</v>
      </c>
      <c r="AZ115" s="76">
        <f>'ModelParams Lp'!E$22</f>
        <v>0</v>
      </c>
      <c r="BA115" s="76">
        <f>'ModelParams Lp'!F$22</f>
        <v>0</v>
      </c>
      <c r="BB115" s="76">
        <f>'ModelParams Lp'!G$22</f>
        <v>0</v>
      </c>
      <c r="BC115" s="76">
        <f>'ModelParams Lp'!H$22</f>
        <v>0</v>
      </c>
      <c r="BD115" s="76">
        <f>'ModelParams Lp'!I$22</f>
        <v>0</v>
      </c>
      <c r="BE115" s="76" t="e">
        <f>-10*LOG(2/(4*PI()*2^2)+4/(0.163*(Calcul!$J120*Calcul!$K120)/VLOOKUP(Calcul!$H120,'ModelParams Lp'!$E$37:$F$39,2,0)))</f>
        <v>#N/A</v>
      </c>
      <c r="BF115" s="76" t="e">
        <f>-10*LOG(2/(4*PI()*2^2)+4/(0.163*(Calcul!$J120*Calcul!$K120)/VLOOKUP(Calcul!$H120,'ModelParams Lp'!$E$37:$F$39,2,0)))</f>
        <v>#N/A</v>
      </c>
      <c r="BG115" s="76" t="e">
        <f>-10*LOG(2/(4*PI()*2^2)+4/(0.163*(Calcul!$J120*Calcul!$K120)/VLOOKUP(Calcul!$H120,'ModelParams Lp'!$E$37:$F$39,2,0)))</f>
        <v>#N/A</v>
      </c>
      <c r="BH115" s="76" t="e">
        <f>-10*LOG(2/(4*PI()*2^2)+4/(0.163*(Calcul!$J120*Calcul!$K120)/VLOOKUP(Calcul!$H120,'ModelParams Lp'!$E$37:$F$39,2,0)))</f>
        <v>#N/A</v>
      </c>
      <c r="BI115" s="76" t="e">
        <f>-10*LOG(2/(4*PI()*2^2)+4/(0.163*(Calcul!$J120*Calcul!$K120)/VLOOKUP(Calcul!$H120,'ModelParams Lp'!$E$37:$F$39,2,0)))</f>
        <v>#N/A</v>
      </c>
      <c r="BJ115" s="76" t="e">
        <f>-10*LOG(2/(4*PI()*2^2)+4/(0.163*(Calcul!$J120*Calcul!$K120)/VLOOKUP(Calcul!$H120,'ModelParams Lp'!$E$37:$F$39,2,0)))</f>
        <v>#N/A</v>
      </c>
      <c r="BK115" s="76" t="e">
        <f>-10*LOG(2/(4*PI()*2^2)+4/(0.163*(Calcul!$J120*Calcul!$K120)/VLOOKUP(Calcul!$H120,'ModelParams Lp'!$E$37:$F$39,2,0)))</f>
        <v>#N/A</v>
      </c>
      <c r="BL115" s="76" t="e">
        <f>-10*LOG(2/(4*PI()*2^2)+4/(0.163*(Calcul!$J120*Calcul!$K120)/VLOOKUP(Calcul!$H120,'ModelParams Lp'!$E$37:$F$39,2,0)))</f>
        <v>#N/A</v>
      </c>
      <c r="BM115" s="76" t="e">
        <f>VLOOKUP(Calcul!$I120,'ModelParams Lp'!$D$28:$O$32,5,0)+BE115</f>
        <v>#N/A</v>
      </c>
      <c r="BN115" s="76" t="e">
        <f>VLOOKUP(Calcul!$I120,'ModelParams Lp'!$D$28:$O$32,6,0)+BF115</f>
        <v>#N/A</v>
      </c>
      <c r="BO115" s="76" t="e">
        <f>VLOOKUP(Calcul!$I120,'ModelParams Lp'!$D$28:$O$32,7,0)+BG115</f>
        <v>#N/A</v>
      </c>
      <c r="BP115" s="76" t="e">
        <f>VLOOKUP(Calcul!$I120,'ModelParams Lp'!$D$28:$O$32,8,0)+BH115</f>
        <v>#N/A</v>
      </c>
      <c r="BQ115" s="76" t="e">
        <f>VLOOKUP(Calcul!$I120,'ModelParams Lp'!$D$28:$O$32,9,0)+BI115</f>
        <v>#N/A</v>
      </c>
      <c r="BR115" s="76" t="e">
        <f>VLOOKUP(Calcul!$I120,'ModelParams Lp'!$D$28:$O$32,10,0)+BJ115</f>
        <v>#N/A</v>
      </c>
      <c r="BS115" s="76" t="e">
        <f>VLOOKUP(Calcul!$I120,'ModelParams Lp'!$D$28:$O$32,11,0)+BK115</f>
        <v>#N/A</v>
      </c>
      <c r="BT115" s="76" t="e">
        <f>VLOOKUP(Calcul!$I120,'ModelParams Lp'!$D$28:$O$32,12,0)+BL115</f>
        <v>#N/A</v>
      </c>
      <c r="BU115" s="75" t="e">
        <f t="shared" ca="1" si="29"/>
        <v>#DIV/0!</v>
      </c>
      <c r="BV115" s="75" t="e">
        <f t="shared" ca="1" si="30"/>
        <v>#DIV/0!</v>
      </c>
      <c r="BW115" s="75" t="e">
        <f t="shared" ca="1" si="31"/>
        <v>#DIV/0!</v>
      </c>
      <c r="BX115" s="75" t="e">
        <f t="shared" ca="1" si="32"/>
        <v>#DIV/0!</v>
      </c>
      <c r="BY115" s="75" t="e">
        <f t="shared" ca="1" si="33"/>
        <v>#DIV/0!</v>
      </c>
      <c r="BZ115" s="75" t="e">
        <f t="shared" ca="1" si="34"/>
        <v>#DIV/0!</v>
      </c>
      <c r="CA115" s="75" t="e">
        <f t="shared" ca="1" si="35"/>
        <v>#DIV/0!</v>
      </c>
      <c r="CB115" s="75" t="e">
        <f t="shared" ca="1" si="36"/>
        <v>#DIV/0!</v>
      </c>
      <c r="CC115" s="26" t="e">
        <f ca="1">10*LOG10(IF(BU115="",0,POWER(10,((BU115+'ModelParams Lw'!$O$4)/10))) +IF(BV115="",0,POWER(10,((BV115+'ModelParams Lw'!$P$4)/10))) +IF(BW115="",0,POWER(10,((BW115+'ModelParams Lw'!$Q$4)/10))) +IF(BX115="",0,POWER(10,((BX115+'ModelParams Lw'!$R$4)/10))) +IF(BY115="",0,POWER(10,((BY115+'ModelParams Lw'!$S$4)/10))) +IF(BZ115="",0,POWER(10,((BZ115+'ModelParams Lw'!$T$4)/10))) +IF(CA115="",0,POWER(10,((CA115+'ModelParams Lw'!$U$4)/10)))+IF(CB115="",0,POWER(10,((CB115+'ModelParams Lw'!$V$4)/10))))</f>
        <v>#DIV/0!</v>
      </c>
      <c r="CD115" s="26" t="e">
        <f t="shared" ca="1" si="37"/>
        <v>#DIV/0!</v>
      </c>
      <c r="CE115" s="26" t="e">
        <f ca="1">(BU115-'ModelParams Lw'!O$10)/'ModelParams Lw'!O$11</f>
        <v>#DIV/0!</v>
      </c>
      <c r="CF115" s="26" t="e">
        <f ca="1">(BV115-'ModelParams Lw'!P$10)/'ModelParams Lw'!P$11</f>
        <v>#DIV/0!</v>
      </c>
      <c r="CG115" s="26" t="e">
        <f ca="1">(BW115-'ModelParams Lw'!Q$10)/'ModelParams Lw'!Q$11</f>
        <v>#DIV/0!</v>
      </c>
      <c r="CH115" s="26" t="e">
        <f ca="1">(BX115-'ModelParams Lw'!R$10)/'ModelParams Lw'!R$11</f>
        <v>#DIV/0!</v>
      </c>
      <c r="CI115" s="26" t="e">
        <f ca="1">(BY115-'ModelParams Lw'!S$10)/'ModelParams Lw'!S$11</f>
        <v>#DIV/0!</v>
      </c>
      <c r="CJ115" s="26" t="e">
        <f ca="1">(BZ115-'ModelParams Lw'!T$10)/'ModelParams Lw'!T$11</f>
        <v>#DIV/0!</v>
      </c>
      <c r="CK115" s="26" t="e">
        <f ca="1">(CA115-'ModelParams Lw'!U$10)/'ModelParams Lw'!U$11</f>
        <v>#DIV/0!</v>
      </c>
      <c r="CL115" s="26" t="e">
        <f ca="1">(CB115-'ModelParams Lw'!V$10)/'ModelParams Lw'!V$11</f>
        <v>#DIV/0!</v>
      </c>
      <c r="CM115" s="75" t="e">
        <f t="shared" si="38"/>
        <v>#DIV/0!</v>
      </c>
      <c r="CN115" s="75" t="e">
        <f t="shared" si="39"/>
        <v>#DIV/0!</v>
      </c>
      <c r="CO115" s="75" t="e">
        <f t="shared" si="40"/>
        <v>#DIV/0!</v>
      </c>
      <c r="CP115" s="75" t="e">
        <f t="shared" si="41"/>
        <v>#DIV/0!</v>
      </c>
      <c r="CQ115" s="75" t="e">
        <f t="shared" si="42"/>
        <v>#DIV/0!</v>
      </c>
      <c r="CR115" s="75" t="e">
        <f t="shared" si="43"/>
        <v>#DIV/0!</v>
      </c>
      <c r="CS115" s="75" t="e">
        <f t="shared" si="44"/>
        <v>#DIV/0!</v>
      </c>
      <c r="CT115" s="75" t="e">
        <f t="shared" si="45"/>
        <v>#DIV/0!</v>
      </c>
      <c r="CU115" s="26" t="e">
        <f>10*LOG10(IF(CM115="",0,POWER(10,((CM115+'ModelParams Lw'!$O$4)/10))) +IF(CN115="",0,POWER(10,((CN115+'ModelParams Lw'!$P$4)/10))) +IF(CO115="",0,POWER(10,((CO115+'ModelParams Lw'!$Q$4)/10))) +IF(CP115="",0,POWER(10,((CP115+'ModelParams Lw'!$R$4)/10))) +IF(CQ115="",0,POWER(10,((CQ115+'ModelParams Lw'!$S$4)/10))) +IF(CR115="",0,POWER(10,((CR115+'ModelParams Lw'!$T$4)/10))) +IF(CS115="",0,POWER(10,((CS115+'ModelParams Lw'!$U$4)/10)))+IF(CT115="",0,POWER(10,((CT115+'ModelParams Lw'!$V$4)/10))))</f>
        <v>#DIV/0!</v>
      </c>
      <c r="CV115" s="26" t="e">
        <f t="shared" si="46"/>
        <v>#DIV/0!</v>
      </c>
      <c r="CW115" s="26" t="e">
        <f>(CM115-'ModelParams Lw'!O$10)/'ModelParams Lw'!O$11</f>
        <v>#DIV/0!</v>
      </c>
      <c r="CX115" s="26" t="e">
        <f>(CN115-'ModelParams Lw'!P$10)/'ModelParams Lw'!P$11</f>
        <v>#DIV/0!</v>
      </c>
      <c r="CY115" s="26" t="e">
        <f>(CO115-'ModelParams Lw'!Q$10)/'ModelParams Lw'!Q$11</f>
        <v>#DIV/0!</v>
      </c>
      <c r="CZ115" s="26" t="e">
        <f>(CP115-'ModelParams Lw'!R$10)/'ModelParams Lw'!R$11</f>
        <v>#DIV/0!</v>
      </c>
      <c r="DA115" s="26" t="e">
        <f>(CQ115-'ModelParams Lw'!S$10)/'ModelParams Lw'!S$11</f>
        <v>#DIV/0!</v>
      </c>
      <c r="DB115" s="26" t="e">
        <f>(CR115-'ModelParams Lw'!T$10)/'ModelParams Lw'!T$11</f>
        <v>#DIV/0!</v>
      </c>
      <c r="DC115" s="26" t="e">
        <f>(CS115-'ModelParams Lw'!U$10)/'ModelParams Lw'!U$11</f>
        <v>#DIV/0!</v>
      </c>
      <c r="DD115" s="26" t="e">
        <f>(CT115-'ModelParams Lw'!V$10)/'ModelParams Lw'!V$11</f>
        <v>#DIV/0!</v>
      </c>
    </row>
    <row r="116" spans="1:108" x14ac:dyDescent="0.25">
      <c r="A116" s="13">
        <f>'Sound Power'!B116</f>
        <v>0</v>
      </c>
      <c r="B116" s="13">
        <f>'Sound Power'!D116</f>
        <v>0</v>
      </c>
      <c r="C116" s="13">
        <f>'Sound Power'!E116</f>
        <v>0</v>
      </c>
      <c r="D116" s="13">
        <f>'Sound Power'!F116</f>
        <v>0</v>
      </c>
      <c r="E116" s="76" t="e">
        <f>IF(Calcul!$F118="SA",'Sound Power'!AZ116,'Sound Power'!O116)</f>
        <v>#DIV/0!</v>
      </c>
      <c r="F116" s="76" t="e">
        <f>IF(Calcul!$F118="SA",'Sound Power'!BA116,'Sound Power'!P116)</f>
        <v>#DIV/0!</v>
      </c>
      <c r="G116" s="76" t="e">
        <f>IF(Calcul!$F118="SA",'Sound Power'!BB116,'Sound Power'!Q116)</f>
        <v>#DIV/0!</v>
      </c>
      <c r="H116" s="76" t="e">
        <f>IF(Calcul!$F118="SA",'Sound Power'!BC116,'Sound Power'!R116)</f>
        <v>#DIV/0!</v>
      </c>
      <c r="I116" s="76" t="e">
        <f>IF(Calcul!$F118="SA",'Sound Power'!BD116,'Sound Power'!S116)</f>
        <v>#DIV/0!</v>
      </c>
      <c r="J116" s="76" t="e">
        <f>IF(Calcul!$F118="SA",'Sound Power'!BE116,'Sound Power'!T116)</f>
        <v>#DIV/0!</v>
      </c>
      <c r="K116" s="76" t="e">
        <f>IF(Calcul!$F118="SA",'Sound Power'!BF116,'Sound Power'!U116)</f>
        <v>#DIV/0!</v>
      </c>
      <c r="L116" s="76" t="e">
        <f>IF(Calcul!$F118="SA",'Sound Power'!BG116,'Sound Power'!V116)</f>
        <v>#DIV/0!</v>
      </c>
      <c r="M116" s="76" t="e">
        <f>'Sound Power'!CI116</f>
        <v>#DIV/0!</v>
      </c>
      <c r="N116" s="76" t="e">
        <f>'Sound Power'!CJ116</f>
        <v>#DIV/0!</v>
      </c>
      <c r="O116" s="76" t="e">
        <f>'Sound Power'!CK116</f>
        <v>#DIV/0!</v>
      </c>
      <c r="P116" s="76" t="e">
        <f>'Sound Power'!CL116</f>
        <v>#DIV/0!</v>
      </c>
      <c r="Q116" s="76" t="e">
        <f>'Sound Power'!CM116</f>
        <v>#DIV/0!</v>
      </c>
      <c r="R116" s="76" t="e">
        <f>'Sound Power'!CN116</f>
        <v>#DIV/0!</v>
      </c>
      <c r="S116" s="76" t="e">
        <f>'Sound Power'!CO116</f>
        <v>#DIV/0!</v>
      </c>
      <c r="T116" s="76" t="e">
        <f>'Sound Power'!CP116</f>
        <v>#DIV/0!</v>
      </c>
      <c r="U116" s="73">
        <f t="shared" si="26"/>
        <v>0</v>
      </c>
      <c r="V116" s="73">
        <f t="shared" si="27"/>
        <v>0</v>
      </c>
      <c r="W116" s="76" t="e">
        <f>('ModelParams Lp'!B$4*10^'ModelParams Lp'!B$5*($U116/$V116)^'ModelParams Lp'!B$6)*3</f>
        <v>#DIV/0!</v>
      </c>
      <c r="X116" s="76" t="e">
        <f>('ModelParams Lp'!C$4*10^'ModelParams Lp'!C$5*($U116/$V116)^'ModelParams Lp'!C$6)*3</f>
        <v>#DIV/0!</v>
      </c>
      <c r="Y116" s="76" t="e">
        <f>('ModelParams Lp'!D$4*10^'ModelParams Lp'!D$5*($U116/$V116)^'ModelParams Lp'!D$6)*3</f>
        <v>#DIV/0!</v>
      </c>
      <c r="Z116" s="76" t="e">
        <f>('ModelParams Lp'!E$4*10^'ModelParams Lp'!E$5*($U116/$V116)^'ModelParams Lp'!E$6)*3</f>
        <v>#DIV/0!</v>
      </c>
      <c r="AA116" s="76" t="e">
        <f>('ModelParams Lp'!F$4*10^'ModelParams Lp'!F$5*($U116/$V116)^'ModelParams Lp'!F$6)*3</f>
        <v>#DIV/0!</v>
      </c>
      <c r="AB116" s="76" t="e">
        <f>('ModelParams Lp'!G$4*10^'ModelParams Lp'!G$5*($U116/$V116)^'ModelParams Lp'!G$6)*3</f>
        <v>#DIV/0!</v>
      </c>
      <c r="AC116" s="76" t="e">
        <f>('ModelParams Lp'!H$4*10^'ModelParams Lp'!H$5*($U116/$V116)^'ModelParams Lp'!H$6)*3</f>
        <v>#DIV/0!</v>
      </c>
      <c r="AD116" s="76" t="e">
        <f>('ModelParams Lp'!I$4*10^'ModelParams Lp'!I$5*($U116/$V116)^'ModelParams Lp'!I$6)*3</f>
        <v>#DIV/0!</v>
      </c>
      <c r="AE116" s="62" t="e">
        <f t="shared" si="28"/>
        <v>#DIV/0!</v>
      </c>
      <c r="AF116" s="62" t="e">
        <f>IF(AE116&lt;'ModelParams Lp'!$B$16,-1,IF(AE116&lt;'ModelParams Lp'!$C$16,0,IF(AE116&lt;'ModelParams Lp'!$D$16,1,IF(AE116&lt;'ModelParams Lp'!$E$16,2,IF(AE116&lt;'ModelParams Lp'!$F$16,3,IF(AE116&lt;'ModelParams Lp'!$G$16,4,IF(AE116&lt;'ModelParams Lp'!$H$16,5,6)))))))</f>
        <v>#DIV/0!</v>
      </c>
      <c r="AG116" s="76" t="e">
        <f ca="1">IF($AF116&gt;1,0,OFFSET('ModelParams Lp'!$C$12,0,-'Sound Pressure'!$AF116))</f>
        <v>#DIV/0!</v>
      </c>
      <c r="AH116" s="76" t="e">
        <f ca="1">IF($AF116&gt;2,0,OFFSET('ModelParams Lp'!$D$12,0,-'Sound Pressure'!$AF116))</f>
        <v>#DIV/0!</v>
      </c>
      <c r="AI116" s="76" t="e">
        <f ca="1">IF($AF116&gt;3,0,OFFSET('ModelParams Lp'!$E$12,0,-'Sound Pressure'!$AF116))</f>
        <v>#DIV/0!</v>
      </c>
      <c r="AJ116" s="76" t="e">
        <f ca="1">IF($AF116&gt;4,0,OFFSET('ModelParams Lp'!$F$12,0,-'Sound Pressure'!$AF116))</f>
        <v>#DIV/0!</v>
      </c>
      <c r="AK116" s="76" t="e">
        <f ca="1">IF($AF116&gt;3,0,OFFSET('ModelParams Lp'!$G$12,0,-'Sound Pressure'!$AF116))</f>
        <v>#DIV/0!</v>
      </c>
      <c r="AL116" s="76" t="e">
        <f ca="1">IF($AF116&gt;5,0,OFFSET('ModelParams Lp'!$H$12,0,-'Sound Pressure'!$AF116))</f>
        <v>#DIV/0!</v>
      </c>
      <c r="AM116" s="76" t="e">
        <f ca="1">IF($AF116&gt;6,0,OFFSET('ModelParams Lp'!$I$12,0,-'Sound Pressure'!$AF116))</f>
        <v>#DIV/0!</v>
      </c>
      <c r="AN116" s="76" t="e">
        <f ca="1">IF($AF116&gt;7,0,IF($AF$4&lt;0,3,OFFSET('ModelParams Lp'!$J$12,0,-'Sound Pressure'!$AF116)))</f>
        <v>#DIV/0!</v>
      </c>
      <c r="AO116" s="76" t="e">
        <f t="shared" si="48"/>
        <v>#DIV/0!</v>
      </c>
      <c r="AP116" s="76" t="e">
        <f t="shared" si="47"/>
        <v>#DIV/0!</v>
      </c>
      <c r="AQ116" s="76" t="e">
        <f t="shared" si="47"/>
        <v>#DIV/0!</v>
      </c>
      <c r="AR116" s="76" t="e">
        <f t="shared" si="47"/>
        <v>#DIV/0!</v>
      </c>
      <c r="AS116" s="76" t="e">
        <f t="shared" si="47"/>
        <v>#DIV/0!</v>
      </c>
      <c r="AT116" s="76" t="e">
        <f t="shared" si="47"/>
        <v>#DIV/0!</v>
      </c>
      <c r="AU116" s="76" t="e">
        <f t="shared" si="47"/>
        <v>#DIV/0!</v>
      </c>
      <c r="AV116" s="76" t="e">
        <f t="shared" si="47"/>
        <v>#DIV/0!</v>
      </c>
      <c r="AW116" s="76">
        <f>'ModelParams Lp'!B$22</f>
        <v>4</v>
      </c>
      <c r="AX116" s="76">
        <f>'ModelParams Lp'!C$22</f>
        <v>2</v>
      </c>
      <c r="AY116" s="76">
        <f>'ModelParams Lp'!D$22</f>
        <v>1</v>
      </c>
      <c r="AZ116" s="76">
        <f>'ModelParams Lp'!E$22</f>
        <v>0</v>
      </c>
      <c r="BA116" s="76">
        <f>'ModelParams Lp'!F$22</f>
        <v>0</v>
      </c>
      <c r="BB116" s="76">
        <f>'ModelParams Lp'!G$22</f>
        <v>0</v>
      </c>
      <c r="BC116" s="76">
        <f>'ModelParams Lp'!H$22</f>
        <v>0</v>
      </c>
      <c r="BD116" s="76">
        <f>'ModelParams Lp'!I$22</f>
        <v>0</v>
      </c>
      <c r="BE116" s="76" t="e">
        <f>-10*LOG(2/(4*PI()*2^2)+4/(0.163*(Calcul!$J121*Calcul!$K121)/VLOOKUP(Calcul!$H121,'ModelParams Lp'!$E$37:$F$39,2,0)))</f>
        <v>#N/A</v>
      </c>
      <c r="BF116" s="76" t="e">
        <f>-10*LOG(2/(4*PI()*2^2)+4/(0.163*(Calcul!$J121*Calcul!$K121)/VLOOKUP(Calcul!$H121,'ModelParams Lp'!$E$37:$F$39,2,0)))</f>
        <v>#N/A</v>
      </c>
      <c r="BG116" s="76" t="e">
        <f>-10*LOG(2/(4*PI()*2^2)+4/(0.163*(Calcul!$J121*Calcul!$K121)/VLOOKUP(Calcul!$H121,'ModelParams Lp'!$E$37:$F$39,2,0)))</f>
        <v>#N/A</v>
      </c>
      <c r="BH116" s="76" t="e">
        <f>-10*LOG(2/(4*PI()*2^2)+4/(0.163*(Calcul!$J121*Calcul!$K121)/VLOOKUP(Calcul!$H121,'ModelParams Lp'!$E$37:$F$39,2,0)))</f>
        <v>#N/A</v>
      </c>
      <c r="BI116" s="76" t="e">
        <f>-10*LOG(2/(4*PI()*2^2)+4/(0.163*(Calcul!$J121*Calcul!$K121)/VLOOKUP(Calcul!$H121,'ModelParams Lp'!$E$37:$F$39,2,0)))</f>
        <v>#N/A</v>
      </c>
      <c r="BJ116" s="76" t="e">
        <f>-10*LOG(2/(4*PI()*2^2)+4/(0.163*(Calcul!$J121*Calcul!$K121)/VLOOKUP(Calcul!$H121,'ModelParams Lp'!$E$37:$F$39,2,0)))</f>
        <v>#N/A</v>
      </c>
      <c r="BK116" s="76" t="e">
        <f>-10*LOG(2/(4*PI()*2^2)+4/(0.163*(Calcul!$J121*Calcul!$K121)/VLOOKUP(Calcul!$H121,'ModelParams Lp'!$E$37:$F$39,2,0)))</f>
        <v>#N/A</v>
      </c>
      <c r="BL116" s="76" t="e">
        <f>-10*LOG(2/(4*PI()*2^2)+4/(0.163*(Calcul!$J121*Calcul!$K121)/VLOOKUP(Calcul!$H121,'ModelParams Lp'!$E$37:$F$39,2,0)))</f>
        <v>#N/A</v>
      </c>
      <c r="BM116" s="76" t="e">
        <f>VLOOKUP(Calcul!$I121,'ModelParams Lp'!$D$28:$O$32,5,0)+BE116</f>
        <v>#N/A</v>
      </c>
      <c r="BN116" s="76" t="e">
        <f>VLOOKUP(Calcul!$I121,'ModelParams Lp'!$D$28:$O$32,6,0)+BF116</f>
        <v>#N/A</v>
      </c>
      <c r="BO116" s="76" t="e">
        <f>VLOOKUP(Calcul!$I121,'ModelParams Lp'!$D$28:$O$32,7,0)+BG116</f>
        <v>#N/A</v>
      </c>
      <c r="BP116" s="76" t="e">
        <f>VLOOKUP(Calcul!$I121,'ModelParams Lp'!$D$28:$O$32,8,0)+BH116</f>
        <v>#N/A</v>
      </c>
      <c r="BQ116" s="76" t="e">
        <f>VLOOKUP(Calcul!$I121,'ModelParams Lp'!$D$28:$O$32,9,0)+BI116</f>
        <v>#N/A</v>
      </c>
      <c r="BR116" s="76" t="e">
        <f>VLOOKUP(Calcul!$I121,'ModelParams Lp'!$D$28:$O$32,10,0)+BJ116</f>
        <v>#N/A</v>
      </c>
      <c r="BS116" s="76" t="e">
        <f>VLOOKUP(Calcul!$I121,'ModelParams Lp'!$D$28:$O$32,11,0)+BK116</f>
        <v>#N/A</v>
      </c>
      <c r="BT116" s="76" t="e">
        <f>VLOOKUP(Calcul!$I121,'ModelParams Lp'!$D$28:$O$32,12,0)+BL116</f>
        <v>#N/A</v>
      </c>
      <c r="BU116" s="75" t="e">
        <f t="shared" ca="1" si="29"/>
        <v>#DIV/0!</v>
      </c>
      <c r="BV116" s="75" t="e">
        <f t="shared" ca="1" si="30"/>
        <v>#DIV/0!</v>
      </c>
      <c r="BW116" s="75" t="e">
        <f t="shared" ca="1" si="31"/>
        <v>#DIV/0!</v>
      </c>
      <c r="BX116" s="75" t="e">
        <f t="shared" ca="1" si="32"/>
        <v>#DIV/0!</v>
      </c>
      <c r="BY116" s="75" t="e">
        <f t="shared" ca="1" si="33"/>
        <v>#DIV/0!</v>
      </c>
      <c r="BZ116" s="75" t="e">
        <f t="shared" ca="1" si="34"/>
        <v>#DIV/0!</v>
      </c>
      <c r="CA116" s="75" t="e">
        <f t="shared" ca="1" si="35"/>
        <v>#DIV/0!</v>
      </c>
      <c r="CB116" s="75" t="e">
        <f t="shared" ca="1" si="36"/>
        <v>#DIV/0!</v>
      </c>
      <c r="CC116" s="26" t="e">
        <f ca="1">10*LOG10(IF(BU116="",0,POWER(10,((BU116+'ModelParams Lw'!$O$4)/10))) +IF(BV116="",0,POWER(10,((BV116+'ModelParams Lw'!$P$4)/10))) +IF(BW116="",0,POWER(10,((BW116+'ModelParams Lw'!$Q$4)/10))) +IF(BX116="",0,POWER(10,((BX116+'ModelParams Lw'!$R$4)/10))) +IF(BY116="",0,POWER(10,((BY116+'ModelParams Lw'!$S$4)/10))) +IF(BZ116="",0,POWER(10,((BZ116+'ModelParams Lw'!$T$4)/10))) +IF(CA116="",0,POWER(10,((CA116+'ModelParams Lw'!$U$4)/10)))+IF(CB116="",0,POWER(10,((CB116+'ModelParams Lw'!$V$4)/10))))</f>
        <v>#DIV/0!</v>
      </c>
      <c r="CD116" s="26" t="e">
        <f t="shared" ca="1" si="37"/>
        <v>#DIV/0!</v>
      </c>
      <c r="CE116" s="26" t="e">
        <f ca="1">(BU116-'ModelParams Lw'!O$10)/'ModelParams Lw'!O$11</f>
        <v>#DIV/0!</v>
      </c>
      <c r="CF116" s="26" t="e">
        <f ca="1">(BV116-'ModelParams Lw'!P$10)/'ModelParams Lw'!P$11</f>
        <v>#DIV/0!</v>
      </c>
      <c r="CG116" s="26" t="e">
        <f ca="1">(BW116-'ModelParams Lw'!Q$10)/'ModelParams Lw'!Q$11</f>
        <v>#DIV/0!</v>
      </c>
      <c r="CH116" s="26" t="e">
        <f ca="1">(BX116-'ModelParams Lw'!R$10)/'ModelParams Lw'!R$11</f>
        <v>#DIV/0!</v>
      </c>
      <c r="CI116" s="26" t="e">
        <f ca="1">(BY116-'ModelParams Lw'!S$10)/'ModelParams Lw'!S$11</f>
        <v>#DIV/0!</v>
      </c>
      <c r="CJ116" s="26" t="e">
        <f ca="1">(BZ116-'ModelParams Lw'!T$10)/'ModelParams Lw'!T$11</f>
        <v>#DIV/0!</v>
      </c>
      <c r="CK116" s="26" t="e">
        <f ca="1">(CA116-'ModelParams Lw'!U$10)/'ModelParams Lw'!U$11</f>
        <v>#DIV/0!</v>
      </c>
      <c r="CL116" s="26" t="e">
        <f ca="1">(CB116-'ModelParams Lw'!V$10)/'ModelParams Lw'!V$11</f>
        <v>#DIV/0!</v>
      </c>
      <c r="CM116" s="75" t="e">
        <f t="shared" si="38"/>
        <v>#DIV/0!</v>
      </c>
      <c r="CN116" s="75" t="e">
        <f t="shared" si="39"/>
        <v>#DIV/0!</v>
      </c>
      <c r="CO116" s="75" t="e">
        <f t="shared" si="40"/>
        <v>#DIV/0!</v>
      </c>
      <c r="CP116" s="75" t="e">
        <f t="shared" si="41"/>
        <v>#DIV/0!</v>
      </c>
      <c r="CQ116" s="75" t="e">
        <f t="shared" si="42"/>
        <v>#DIV/0!</v>
      </c>
      <c r="CR116" s="75" t="e">
        <f t="shared" si="43"/>
        <v>#DIV/0!</v>
      </c>
      <c r="CS116" s="75" t="e">
        <f t="shared" si="44"/>
        <v>#DIV/0!</v>
      </c>
      <c r="CT116" s="75" t="e">
        <f t="shared" si="45"/>
        <v>#DIV/0!</v>
      </c>
      <c r="CU116" s="26" t="e">
        <f>10*LOG10(IF(CM116="",0,POWER(10,((CM116+'ModelParams Lw'!$O$4)/10))) +IF(CN116="",0,POWER(10,((CN116+'ModelParams Lw'!$P$4)/10))) +IF(CO116="",0,POWER(10,((CO116+'ModelParams Lw'!$Q$4)/10))) +IF(CP116="",0,POWER(10,((CP116+'ModelParams Lw'!$R$4)/10))) +IF(CQ116="",0,POWER(10,((CQ116+'ModelParams Lw'!$S$4)/10))) +IF(CR116="",0,POWER(10,((CR116+'ModelParams Lw'!$T$4)/10))) +IF(CS116="",0,POWER(10,((CS116+'ModelParams Lw'!$U$4)/10)))+IF(CT116="",0,POWER(10,((CT116+'ModelParams Lw'!$V$4)/10))))</f>
        <v>#DIV/0!</v>
      </c>
      <c r="CV116" s="26" t="e">
        <f t="shared" si="46"/>
        <v>#DIV/0!</v>
      </c>
      <c r="CW116" s="26" t="e">
        <f>(CM116-'ModelParams Lw'!O$10)/'ModelParams Lw'!O$11</f>
        <v>#DIV/0!</v>
      </c>
      <c r="CX116" s="26" t="e">
        <f>(CN116-'ModelParams Lw'!P$10)/'ModelParams Lw'!P$11</f>
        <v>#DIV/0!</v>
      </c>
      <c r="CY116" s="26" t="e">
        <f>(CO116-'ModelParams Lw'!Q$10)/'ModelParams Lw'!Q$11</f>
        <v>#DIV/0!</v>
      </c>
      <c r="CZ116" s="26" t="e">
        <f>(CP116-'ModelParams Lw'!R$10)/'ModelParams Lw'!R$11</f>
        <v>#DIV/0!</v>
      </c>
      <c r="DA116" s="26" t="e">
        <f>(CQ116-'ModelParams Lw'!S$10)/'ModelParams Lw'!S$11</f>
        <v>#DIV/0!</v>
      </c>
      <c r="DB116" s="26" t="e">
        <f>(CR116-'ModelParams Lw'!T$10)/'ModelParams Lw'!T$11</f>
        <v>#DIV/0!</v>
      </c>
      <c r="DC116" s="26" t="e">
        <f>(CS116-'ModelParams Lw'!U$10)/'ModelParams Lw'!U$11</f>
        <v>#DIV/0!</v>
      </c>
      <c r="DD116" s="26" t="e">
        <f>(CT116-'ModelParams Lw'!V$10)/'ModelParams Lw'!V$11</f>
        <v>#DIV/0!</v>
      </c>
    </row>
    <row r="117" spans="1:108" x14ac:dyDescent="0.25">
      <c r="A117" s="13">
        <f>'Sound Power'!B117</f>
        <v>0</v>
      </c>
      <c r="B117" s="13">
        <f>'Sound Power'!D117</f>
        <v>0</v>
      </c>
      <c r="C117" s="13">
        <f>'Sound Power'!E117</f>
        <v>0</v>
      </c>
      <c r="D117" s="13">
        <f>'Sound Power'!F117</f>
        <v>0</v>
      </c>
      <c r="E117" s="76" t="e">
        <f>IF(Calcul!$F119="SA",'Sound Power'!AZ117,'Sound Power'!O117)</f>
        <v>#DIV/0!</v>
      </c>
      <c r="F117" s="76" t="e">
        <f>IF(Calcul!$F119="SA",'Sound Power'!BA117,'Sound Power'!P117)</f>
        <v>#DIV/0!</v>
      </c>
      <c r="G117" s="76" t="e">
        <f>IF(Calcul!$F119="SA",'Sound Power'!BB117,'Sound Power'!Q117)</f>
        <v>#DIV/0!</v>
      </c>
      <c r="H117" s="76" t="e">
        <f>IF(Calcul!$F119="SA",'Sound Power'!BC117,'Sound Power'!R117)</f>
        <v>#DIV/0!</v>
      </c>
      <c r="I117" s="76" t="e">
        <f>IF(Calcul!$F119="SA",'Sound Power'!BD117,'Sound Power'!S117)</f>
        <v>#DIV/0!</v>
      </c>
      <c r="J117" s="76" t="e">
        <f>IF(Calcul!$F119="SA",'Sound Power'!BE117,'Sound Power'!T117)</f>
        <v>#DIV/0!</v>
      </c>
      <c r="K117" s="76" t="e">
        <f>IF(Calcul!$F119="SA",'Sound Power'!BF117,'Sound Power'!U117)</f>
        <v>#DIV/0!</v>
      </c>
      <c r="L117" s="76" t="e">
        <f>IF(Calcul!$F119="SA",'Sound Power'!BG117,'Sound Power'!V117)</f>
        <v>#DIV/0!</v>
      </c>
      <c r="M117" s="76" t="e">
        <f>'Sound Power'!CI117</f>
        <v>#DIV/0!</v>
      </c>
      <c r="N117" s="76" t="e">
        <f>'Sound Power'!CJ117</f>
        <v>#DIV/0!</v>
      </c>
      <c r="O117" s="76" t="e">
        <f>'Sound Power'!CK117</f>
        <v>#DIV/0!</v>
      </c>
      <c r="P117" s="76" t="e">
        <f>'Sound Power'!CL117</f>
        <v>#DIV/0!</v>
      </c>
      <c r="Q117" s="76" t="e">
        <f>'Sound Power'!CM117</f>
        <v>#DIV/0!</v>
      </c>
      <c r="R117" s="76" t="e">
        <f>'Sound Power'!CN117</f>
        <v>#DIV/0!</v>
      </c>
      <c r="S117" s="76" t="e">
        <f>'Sound Power'!CO117</f>
        <v>#DIV/0!</v>
      </c>
      <c r="T117" s="76" t="e">
        <f>'Sound Power'!CP117</f>
        <v>#DIV/0!</v>
      </c>
      <c r="U117" s="73">
        <f t="shared" si="26"/>
        <v>0</v>
      </c>
      <c r="V117" s="73">
        <f t="shared" si="27"/>
        <v>0</v>
      </c>
      <c r="W117" s="76" t="e">
        <f>('ModelParams Lp'!B$4*10^'ModelParams Lp'!B$5*($U117/$V117)^'ModelParams Lp'!B$6)*3</f>
        <v>#DIV/0!</v>
      </c>
      <c r="X117" s="76" t="e">
        <f>('ModelParams Lp'!C$4*10^'ModelParams Lp'!C$5*($U117/$V117)^'ModelParams Lp'!C$6)*3</f>
        <v>#DIV/0!</v>
      </c>
      <c r="Y117" s="76" t="e">
        <f>('ModelParams Lp'!D$4*10^'ModelParams Lp'!D$5*($U117/$V117)^'ModelParams Lp'!D$6)*3</f>
        <v>#DIV/0!</v>
      </c>
      <c r="Z117" s="76" t="e">
        <f>('ModelParams Lp'!E$4*10^'ModelParams Lp'!E$5*($U117/$V117)^'ModelParams Lp'!E$6)*3</f>
        <v>#DIV/0!</v>
      </c>
      <c r="AA117" s="76" t="e">
        <f>('ModelParams Lp'!F$4*10^'ModelParams Lp'!F$5*($U117/$V117)^'ModelParams Lp'!F$6)*3</f>
        <v>#DIV/0!</v>
      </c>
      <c r="AB117" s="76" t="e">
        <f>('ModelParams Lp'!G$4*10^'ModelParams Lp'!G$5*($U117/$V117)^'ModelParams Lp'!G$6)*3</f>
        <v>#DIV/0!</v>
      </c>
      <c r="AC117" s="76" t="e">
        <f>('ModelParams Lp'!H$4*10^'ModelParams Lp'!H$5*($U117/$V117)^'ModelParams Lp'!H$6)*3</f>
        <v>#DIV/0!</v>
      </c>
      <c r="AD117" s="76" t="e">
        <f>('ModelParams Lp'!I$4*10^'ModelParams Lp'!I$5*($U117/$V117)^'ModelParams Lp'!I$6)*3</f>
        <v>#DIV/0!</v>
      </c>
      <c r="AE117" s="62" t="e">
        <f t="shared" si="28"/>
        <v>#DIV/0!</v>
      </c>
      <c r="AF117" s="62" t="e">
        <f>IF(AE117&lt;'ModelParams Lp'!$B$16,-1,IF(AE117&lt;'ModelParams Lp'!$C$16,0,IF(AE117&lt;'ModelParams Lp'!$D$16,1,IF(AE117&lt;'ModelParams Lp'!$E$16,2,IF(AE117&lt;'ModelParams Lp'!$F$16,3,IF(AE117&lt;'ModelParams Lp'!$G$16,4,IF(AE117&lt;'ModelParams Lp'!$H$16,5,6)))))))</f>
        <v>#DIV/0!</v>
      </c>
      <c r="AG117" s="76" t="e">
        <f ca="1">IF($AF117&gt;1,0,OFFSET('ModelParams Lp'!$C$12,0,-'Sound Pressure'!$AF117))</f>
        <v>#DIV/0!</v>
      </c>
      <c r="AH117" s="76" t="e">
        <f ca="1">IF($AF117&gt;2,0,OFFSET('ModelParams Lp'!$D$12,0,-'Sound Pressure'!$AF117))</f>
        <v>#DIV/0!</v>
      </c>
      <c r="AI117" s="76" t="e">
        <f ca="1">IF($AF117&gt;3,0,OFFSET('ModelParams Lp'!$E$12,0,-'Sound Pressure'!$AF117))</f>
        <v>#DIV/0!</v>
      </c>
      <c r="AJ117" s="76" t="e">
        <f ca="1">IF($AF117&gt;4,0,OFFSET('ModelParams Lp'!$F$12,0,-'Sound Pressure'!$AF117))</f>
        <v>#DIV/0!</v>
      </c>
      <c r="AK117" s="76" t="e">
        <f ca="1">IF($AF117&gt;3,0,OFFSET('ModelParams Lp'!$G$12,0,-'Sound Pressure'!$AF117))</f>
        <v>#DIV/0!</v>
      </c>
      <c r="AL117" s="76" t="e">
        <f ca="1">IF($AF117&gt;5,0,OFFSET('ModelParams Lp'!$H$12,0,-'Sound Pressure'!$AF117))</f>
        <v>#DIV/0!</v>
      </c>
      <c r="AM117" s="76" t="e">
        <f ca="1">IF($AF117&gt;6,0,OFFSET('ModelParams Lp'!$I$12,0,-'Sound Pressure'!$AF117))</f>
        <v>#DIV/0!</v>
      </c>
      <c r="AN117" s="76" t="e">
        <f ca="1">IF($AF117&gt;7,0,IF($AF$4&lt;0,3,OFFSET('ModelParams Lp'!$J$12,0,-'Sound Pressure'!$AF117)))</f>
        <v>#DIV/0!</v>
      </c>
      <c r="AO117" s="76" t="e">
        <f t="shared" si="48"/>
        <v>#DIV/0!</v>
      </c>
      <c r="AP117" s="76" t="e">
        <f t="shared" si="47"/>
        <v>#DIV/0!</v>
      </c>
      <c r="AQ117" s="76" t="e">
        <f t="shared" si="47"/>
        <v>#DIV/0!</v>
      </c>
      <c r="AR117" s="76" t="e">
        <f t="shared" si="47"/>
        <v>#DIV/0!</v>
      </c>
      <c r="AS117" s="76" t="e">
        <f t="shared" si="47"/>
        <v>#DIV/0!</v>
      </c>
      <c r="AT117" s="76" t="e">
        <f t="shared" si="47"/>
        <v>#DIV/0!</v>
      </c>
      <c r="AU117" s="76" t="e">
        <f t="shared" si="47"/>
        <v>#DIV/0!</v>
      </c>
      <c r="AV117" s="76" t="e">
        <f t="shared" si="47"/>
        <v>#DIV/0!</v>
      </c>
      <c r="AW117" s="76">
        <f>'ModelParams Lp'!B$22</f>
        <v>4</v>
      </c>
      <c r="AX117" s="76">
        <f>'ModelParams Lp'!C$22</f>
        <v>2</v>
      </c>
      <c r="AY117" s="76">
        <f>'ModelParams Lp'!D$22</f>
        <v>1</v>
      </c>
      <c r="AZ117" s="76">
        <f>'ModelParams Lp'!E$22</f>
        <v>0</v>
      </c>
      <c r="BA117" s="76">
        <f>'ModelParams Lp'!F$22</f>
        <v>0</v>
      </c>
      <c r="BB117" s="76">
        <f>'ModelParams Lp'!G$22</f>
        <v>0</v>
      </c>
      <c r="BC117" s="76">
        <f>'ModelParams Lp'!H$22</f>
        <v>0</v>
      </c>
      <c r="BD117" s="76">
        <f>'ModelParams Lp'!I$22</f>
        <v>0</v>
      </c>
      <c r="BE117" s="76" t="e">
        <f>-10*LOG(2/(4*PI()*2^2)+4/(0.163*(Calcul!$J122*Calcul!$K122)/VLOOKUP(Calcul!$H122,'ModelParams Lp'!$E$37:$F$39,2,0)))</f>
        <v>#N/A</v>
      </c>
      <c r="BF117" s="76" t="e">
        <f>-10*LOG(2/(4*PI()*2^2)+4/(0.163*(Calcul!$J122*Calcul!$K122)/VLOOKUP(Calcul!$H122,'ModelParams Lp'!$E$37:$F$39,2,0)))</f>
        <v>#N/A</v>
      </c>
      <c r="BG117" s="76" t="e">
        <f>-10*LOG(2/(4*PI()*2^2)+4/(0.163*(Calcul!$J122*Calcul!$K122)/VLOOKUP(Calcul!$H122,'ModelParams Lp'!$E$37:$F$39,2,0)))</f>
        <v>#N/A</v>
      </c>
      <c r="BH117" s="76" t="e">
        <f>-10*LOG(2/(4*PI()*2^2)+4/(0.163*(Calcul!$J122*Calcul!$K122)/VLOOKUP(Calcul!$H122,'ModelParams Lp'!$E$37:$F$39,2,0)))</f>
        <v>#N/A</v>
      </c>
      <c r="BI117" s="76" t="e">
        <f>-10*LOG(2/(4*PI()*2^2)+4/(0.163*(Calcul!$J122*Calcul!$K122)/VLOOKUP(Calcul!$H122,'ModelParams Lp'!$E$37:$F$39,2,0)))</f>
        <v>#N/A</v>
      </c>
      <c r="BJ117" s="76" t="e">
        <f>-10*LOG(2/(4*PI()*2^2)+4/(0.163*(Calcul!$J122*Calcul!$K122)/VLOOKUP(Calcul!$H122,'ModelParams Lp'!$E$37:$F$39,2,0)))</f>
        <v>#N/A</v>
      </c>
      <c r="BK117" s="76" t="e">
        <f>-10*LOG(2/(4*PI()*2^2)+4/(0.163*(Calcul!$J122*Calcul!$K122)/VLOOKUP(Calcul!$H122,'ModelParams Lp'!$E$37:$F$39,2,0)))</f>
        <v>#N/A</v>
      </c>
      <c r="BL117" s="76" t="e">
        <f>-10*LOG(2/(4*PI()*2^2)+4/(0.163*(Calcul!$J122*Calcul!$K122)/VLOOKUP(Calcul!$H122,'ModelParams Lp'!$E$37:$F$39,2,0)))</f>
        <v>#N/A</v>
      </c>
      <c r="BM117" s="76" t="e">
        <f>VLOOKUP(Calcul!$I122,'ModelParams Lp'!$D$28:$O$32,5,0)+BE117</f>
        <v>#N/A</v>
      </c>
      <c r="BN117" s="76" t="e">
        <f>VLOOKUP(Calcul!$I122,'ModelParams Lp'!$D$28:$O$32,6,0)+BF117</f>
        <v>#N/A</v>
      </c>
      <c r="BO117" s="76" t="e">
        <f>VLOOKUP(Calcul!$I122,'ModelParams Lp'!$D$28:$O$32,7,0)+BG117</f>
        <v>#N/A</v>
      </c>
      <c r="BP117" s="76" t="e">
        <f>VLOOKUP(Calcul!$I122,'ModelParams Lp'!$D$28:$O$32,8,0)+BH117</f>
        <v>#N/A</v>
      </c>
      <c r="BQ117" s="76" t="e">
        <f>VLOOKUP(Calcul!$I122,'ModelParams Lp'!$D$28:$O$32,9,0)+BI117</f>
        <v>#N/A</v>
      </c>
      <c r="BR117" s="76" t="e">
        <f>VLOOKUP(Calcul!$I122,'ModelParams Lp'!$D$28:$O$32,10,0)+BJ117</f>
        <v>#N/A</v>
      </c>
      <c r="BS117" s="76" t="e">
        <f>VLOOKUP(Calcul!$I122,'ModelParams Lp'!$D$28:$O$32,11,0)+BK117</f>
        <v>#N/A</v>
      </c>
      <c r="BT117" s="76" t="e">
        <f>VLOOKUP(Calcul!$I122,'ModelParams Lp'!$D$28:$O$32,12,0)+BL117</f>
        <v>#N/A</v>
      </c>
      <c r="BU117" s="75" t="e">
        <f t="shared" ca="1" si="29"/>
        <v>#DIV/0!</v>
      </c>
      <c r="BV117" s="75" t="e">
        <f t="shared" ca="1" si="30"/>
        <v>#DIV/0!</v>
      </c>
      <c r="BW117" s="75" t="e">
        <f t="shared" ca="1" si="31"/>
        <v>#DIV/0!</v>
      </c>
      <c r="BX117" s="75" t="e">
        <f t="shared" ca="1" si="32"/>
        <v>#DIV/0!</v>
      </c>
      <c r="BY117" s="75" t="e">
        <f t="shared" ca="1" si="33"/>
        <v>#DIV/0!</v>
      </c>
      <c r="BZ117" s="75" t="e">
        <f t="shared" ca="1" si="34"/>
        <v>#DIV/0!</v>
      </c>
      <c r="CA117" s="75" t="e">
        <f t="shared" ca="1" si="35"/>
        <v>#DIV/0!</v>
      </c>
      <c r="CB117" s="75" t="e">
        <f t="shared" ca="1" si="36"/>
        <v>#DIV/0!</v>
      </c>
      <c r="CC117" s="26" t="e">
        <f ca="1">10*LOG10(IF(BU117="",0,POWER(10,((BU117+'ModelParams Lw'!$O$4)/10))) +IF(BV117="",0,POWER(10,((BV117+'ModelParams Lw'!$P$4)/10))) +IF(BW117="",0,POWER(10,((BW117+'ModelParams Lw'!$Q$4)/10))) +IF(BX117="",0,POWER(10,((BX117+'ModelParams Lw'!$R$4)/10))) +IF(BY117="",0,POWER(10,((BY117+'ModelParams Lw'!$S$4)/10))) +IF(BZ117="",0,POWER(10,((BZ117+'ModelParams Lw'!$T$4)/10))) +IF(CA117="",0,POWER(10,((CA117+'ModelParams Lw'!$U$4)/10)))+IF(CB117="",0,POWER(10,((CB117+'ModelParams Lw'!$V$4)/10))))</f>
        <v>#DIV/0!</v>
      </c>
      <c r="CD117" s="26" t="e">
        <f t="shared" ca="1" si="37"/>
        <v>#DIV/0!</v>
      </c>
      <c r="CE117" s="26" t="e">
        <f ca="1">(BU117-'ModelParams Lw'!O$10)/'ModelParams Lw'!O$11</f>
        <v>#DIV/0!</v>
      </c>
      <c r="CF117" s="26" t="e">
        <f ca="1">(BV117-'ModelParams Lw'!P$10)/'ModelParams Lw'!P$11</f>
        <v>#DIV/0!</v>
      </c>
      <c r="CG117" s="26" t="e">
        <f ca="1">(BW117-'ModelParams Lw'!Q$10)/'ModelParams Lw'!Q$11</f>
        <v>#DIV/0!</v>
      </c>
      <c r="CH117" s="26" t="e">
        <f ca="1">(BX117-'ModelParams Lw'!R$10)/'ModelParams Lw'!R$11</f>
        <v>#DIV/0!</v>
      </c>
      <c r="CI117" s="26" t="e">
        <f ca="1">(BY117-'ModelParams Lw'!S$10)/'ModelParams Lw'!S$11</f>
        <v>#DIV/0!</v>
      </c>
      <c r="CJ117" s="26" t="e">
        <f ca="1">(BZ117-'ModelParams Lw'!T$10)/'ModelParams Lw'!T$11</f>
        <v>#DIV/0!</v>
      </c>
      <c r="CK117" s="26" t="e">
        <f ca="1">(CA117-'ModelParams Lw'!U$10)/'ModelParams Lw'!U$11</f>
        <v>#DIV/0!</v>
      </c>
      <c r="CL117" s="26" t="e">
        <f ca="1">(CB117-'ModelParams Lw'!V$10)/'ModelParams Lw'!V$11</f>
        <v>#DIV/0!</v>
      </c>
      <c r="CM117" s="75" t="e">
        <f t="shared" si="38"/>
        <v>#DIV/0!</v>
      </c>
      <c r="CN117" s="75" t="e">
        <f t="shared" si="39"/>
        <v>#DIV/0!</v>
      </c>
      <c r="CO117" s="75" t="e">
        <f t="shared" si="40"/>
        <v>#DIV/0!</v>
      </c>
      <c r="CP117" s="75" t="e">
        <f t="shared" si="41"/>
        <v>#DIV/0!</v>
      </c>
      <c r="CQ117" s="75" t="e">
        <f t="shared" si="42"/>
        <v>#DIV/0!</v>
      </c>
      <c r="CR117" s="75" t="e">
        <f t="shared" si="43"/>
        <v>#DIV/0!</v>
      </c>
      <c r="CS117" s="75" t="e">
        <f t="shared" si="44"/>
        <v>#DIV/0!</v>
      </c>
      <c r="CT117" s="75" t="e">
        <f t="shared" si="45"/>
        <v>#DIV/0!</v>
      </c>
      <c r="CU117" s="26" t="e">
        <f>10*LOG10(IF(CM117="",0,POWER(10,((CM117+'ModelParams Lw'!$O$4)/10))) +IF(CN117="",0,POWER(10,((CN117+'ModelParams Lw'!$P$4)/10))) +IF(CO117="",0,POWER(10,((CO117+'ModelParams Lw'!$Q$4)/10))) +IF(CP117="",0,POWER(10,((CP117+'ModelParams Lw'!$R$4)/10))) +IF(CQ117="",0,POWER(10,((CQ117+'ModelParams Lw'!$S$4)/10))) +IF(CR117="",0,POWER(10,((CR117+'ModelParams Lw'!$T$4)/10))) +IF(CS117="",0,POWER(10,((CS117+'ModelParams Lw'!$U$4)/10)))+IF(CT117="",0,POWER(10,((CT117+'ModelParams Lw'!$V$4)/10))))</f>
        <v>#DIV/0!</v>
      </c>
      <c r="CV117" s="26" t="e">
        <f t="shared" si="46"/>
        <v>#DIV/0!</v>
      </c>
      <c r="CW117" s="26" t="e">
        <f>(CM117-'ModelParams Lw'!O$10)/'ModelParams Lw'!O$11</f>
        <v>#DIV/0!</v>
      </c>
      <c r="CX117" s="26" t="e">
        <f>(CN117-'ModelParams Lw'!P$10)/'ModelParams Lw'!P$11</f>
        <v>#DIV/0!</v>
      </c>
      <c r="CY117" s="26" t="e">
        <f>(CO117-'ModelParams Lw'!Q$10)/'ModelParams Lw'!Q$11</f>
        <v>#DIV/0!</v>
      </c>
      <c r="CZ117" s="26" t="e">
        <f>(CP117-'ModelParams Lw'!R$10)/'ModelParams Lw'!R$11</f>
        <v>#DIV/0!</v>
      </c>
      <c r="DA117" s="26" t="e">
        <f>(CQ117-'ModelParams Lw'!S$10)/'ModelParams Lw'!S$11</f>
        <v>#DIV/0!</v>
      </c>
      <c r="DB117" s="26" t="e">
        <f>(CR117-'ModelParams Lw'!T$10)/'ModelParams Lw'!T$11</f>
        <v>#DIV/0!</v>
      </c>
      <c r="DC117" s="26" t="e">
        <f>(CS117-'ModelParams Lw'!U$10)/'ModelParams Lw'!U$11</f>
        <v>#DIV/0!</v>
      </c>
      <c r="DD117" s="26" t="e">
        <f>(CT117-'ModelParams Lw'!V$10)/'ModelParams Lw'!V$11</f>
        <v>#DIV/0!</v>
      </c>
    </row>
    <row r="118" spans="1:108" x14ac:dyDescent="0.25">
      <c r="A118" s="13">
        <f>'Sound Power'!B118</f>
        <v>0</v>
      </c>
      <c r="B118" s="13">
        <f>'Sound Power'!D118</f>
        <v>0</v>
      </c>
      <c r="C118" s="13">
        <f>'Sound Power'!E118</f>
        <v>0</v>
      </c>
      <c r="D118" s="13">
        <f>'Sound Power'!F118</f>
        <v>0</v>
      </c>
      <c r="E118" s="76" t="e">
        <f>IF(Calcul!$F120="SA",'Sound Power'!AZ118,'Sound Power'!O118)</f>
        <v>#DIV/0!</v>
      </c>
      <c r="F118" s="76" t="e">
        <f>IF(Calcul!$F120="SA",'Sound Power'!BA118,'Sound Power'!P118)</f>
        <v>#DIV/0!</v>
      </c>
      <c r="G118" s="76" t="e">
        <f>IF(Calcul!$F120="SA",'Sound Power'!BB118,'Sound Power'!Q118)</f>
        <v>#DIV/0!</v>
      </c>
      <c r="H118" s="76" t="e">
        <f>IF(Calcul!$F120="SA",'Sound Power'!BC118,'Sound Power'!R118)</f>
        <v>#DIV/0!</v>
      </c>
      <c r="I118" s="76" t="e">
        <f>IF(Calcul!$F120="SA",'Sound Power'!BD118,'Sound Power'!S118)</f>
        <v>#DIV/0!</v>
      </c>
      <c r="J118" s="76" t="e">
        <f>IF(Calcul!$F120="SA",'Sound Power'!BE118,'Sound Power'!T118)</f>
        <v>#DIV/0!</v>
      </c>
      <c r="K118" s="76" t="e">
        <f>IF(Calcul!$F120="SA",'Sound Power'!BF118,'Sound Power'!U118)</f>
        <v>#DIV/0!</v>
      </c>
      <c r="L118" s="76" t="e">
        <f>IF(Calcul!$F120="SA",'Sound Power'!BG118,'Sound Power'!V118)</f>
        <v>#DIV/0!</v>
      </c>
      <c r="M118" s="76" t="e">
        <f>'Sound Power'!CI118</f>
        <v>#DIV/0!</v>
      </c>
      <c r="N118" s="76" t="e">
        <f>'Sound Power'!CJ118</f>
        <v>#DIV/0!</v>
      </c>
      <c r="O118" s="76" t="e">
        <f>'Sound Power'!CK118</f>
        <v>#DIV/0!</v>
      </c>
      <c r="P118" s="76" t="e">
        <f>'Sound Power'!CL118</f>
        <v>#DIV/0!</v>
      </c>
      <c r="Q118" s="76" t="e">
        <f>'Sound Power'!CM118</f>
        <v>#DIV/0!</v>
      </c>
      <c r="R118" s="76" t="e">
        <f>'Sound Power'!CN118</f>
        <v>#DIV/0!</v>
      </c>
      <c r="S118" s="76" t="e">
        <f>'Sound Power'!CO118</f>
        <v>#DIV/0!</v>
      </c>
      <c r="T118" s="76" t="e">
        <f>'Sound Power'!CP118</f>
        <v>#DIV/0!</v>
      </c>
      <c r="U118" s="73">
        <f t="shared" si="26"/>
        <v>0</v>
      </c>
      <c r="V118" s="73">
        <f t="shared" si="27"/>
        <v>0</v>
      </c>
      <c r="W118" s="76" t="e">
        <f>('ModelParams Lp'!B$4*10^'ModelParams Lp'!B$5*($U118/$V118)^'ModelParams Lp'!B$6)*3</f>
        <v>#DIV/0!</v>
      </c>
      <c r="X118" s="76" t="e">
        <f>('ModelParams Lp'!C$4*10^'ModelParams Lp'!C$5*($U118/$V118)^'ModelParams Lp'!C$6)*3</f>
        <v>#DIV/0!</v>
      </c>
      <c r="Y118" s="76" t="e">
        <f>('ModelParams Lp'!D$4*10^'ModelParams Lp'!D$5*($U118/$V118)^'ModelParams Lp'!D$6)*3</f>
        <v>#DIV/0!</v>
      </c>
      <c r="Z118" s="76" t="e">
        <f>('ModelParams Lp'!E$4*10^'ModelParams Lp'!E$5*($U118/$V118)^'ModelParams Lp'!E$6)*3</f>
        <v>#DIV/0!</v>
      </c>
      <c r="AA118" s="76" t="e">
        <f>('ModelParams Lp'!F$4*10^'ModelParams Lp'!F$5*($U118/$V118)^'ModelParams Lp'!F$6)*3</f>
        <v>#DIV/0!</v>
      </c>
      <c r="AB118" s="76" t="e">
        <f>('ModelParams Lp'!G$4*10^'ModelParams Lp'!G$5*($U118/$V118)^'ModelParams Lp'!G$6)*3</f>
        <v>#DIV/0!</v>
      </c>
      <c r="AC118" s="76" t="e">
        <f>('ModelParams Lp'!H$4*10^'ModelParams Lp'!H$5*($U118/$V118)^'ModelParams Lp'!H$6)*3</f>
        <v>#DIV/0!</v>
      </c>
      <c r="AD118" s="76" t="e">
        <f>('ModelParams Lp'!I$4*10^'ModelParams Lp'!I$5*($U118/$V118)^'ModelParams Lp'!I$6)*3</f>
        <v>#DIV/0!</v>
      </c>
      <c r="AE118" s="62" t="e">
        <f t="shared" si="28"/>
        <v>#DIV/0!</v>
      </c>
      <c r="AF118" s="62" t="e">
        <f>IF(AE118&lt;'ModelParams Lp'!$B$16,-1,IF(AE118&lt;'ModelParams Lp'!$C$16,0,IF(AE118&lt;'ModelParams Lp'!$D$16,1,IF(AE118&lt;'ModelParams Lp'!$E$16,2,IF(AE118&lt;'ModelParams Lp'!$F$16,3,IF(AE118&lt;'ModelParams Lp'!$G$16,4,IF(AE118&lt;'ModelParams Lp'!$H$16,5,6)))))))</f>
        <v>#DIV/0!</v>
      </c>
      <c r="AG118" s="76" t="e">
        <f ca="1">IF($AF118&gt;1,0,OFFSET('ModelParams Lp'!$C$12,0,-'Sound Pressure'!$AF118))</f>
        <v>#DIV/0!</v>
      </c>
      <c r="AH118" s="76" t="e">
        <f ca="1">IF($AF118&gt;2,0,OFFSET('ModelParams Lp'!$D$12,0,-'Sound Pressure'!$AF118))</f>
        <v>#DIV/0!</v>
      </c>
      <c r="AI118" s="76" t="e">
        <f ca="1">IF($AF118&gt;3,0,OFFSET('ModelParams Lp'!$E$12,0,-'Sound Pressure'!$AF118))</f>
        <v>#DIV/0!</v>
      </c>
      <c r="AJ118" s="76" t="e">
        <f ca="1">IF($AF118&gt;4,0,OFFSET('ModelParams Lp'!$F$12,0,-'Sound Pressure'!$AF118))</f>
        <v>#DIV/0!</v>
      </c>
      <c r="AK118" s="76" t="e">
        <f ca="1">IF($AF118&gt;3,0,OFFSET('ModelParams Lp'!$G$12,0,-'Sound Pressure'!$AF118))</f>
        <v>#DIV/0!</v>
      </c>
      <c r="AL118" s="76" t="e">
        <f ca="1">IF($AF118&gt;5,0,OFFSET('ModelParams Lp'!$H$12,0,-'Sound Pressure'!$AF118))</f>
        <v>#DIV/0!</v>
      </c>
      <c r="AM118" s="76" t="e">
        <f ca="1">IF($AF118&gt;6,0,OFFSET('ModelParams Lp'!$I$12,0,-'Sound Pressure'!$AF118))</f>
        <v>#DIV/0!</v>
      </c>
      <c r="AN118" s="76" t="e">
        <f ca="1">IF($AF118&gt;7,0,IF($AF$4&lt;0,3,OFFSET('ModelParams Lp'!$J$12,0,-'Sound Pressure'!$AF118)))</f>
        <v>#DIV/0!</v>
      </c>
      <c r="AO118" s="76" t="e">
        <f t="shared" si="48"/>
        <v>#DIV/0!</v>
      </c>
      <c r="AP118" s="76" t="e">
        <f t="shared" si="47"/>
        <v>#DIV/0!</v>
      </c>
      <c r="AQ118" s="76" t="e">
        <f t="shared" si="47"/>
        <v>#DIV/0!</v>
      </c>
      <c r="AR118" s="76" t="e">
        <f t="shared" ref="AP118:AV154" si="49">10*LOG(1+(343.2/(4*PI()*AR$3))^2*(2*PI()/$V118))</f>
        <v>#DIV/0!</v>
      </c>
      <c r="AS118" s="76" t="e">
        <f t="shared" si="49"/>
        <v>#DIV/0!</v>
      </c>
      <c r="AT118" s="76" t="e">
        <f t="shared" si="49"/>
        <v>#DIV/0!</v>
      </c>
      <c r="AU118" s="76" t="e">
        <f t="shared" si="49"/>
        <v>#DIV/0!</v>
      </c>
      <c r="AV118" s="76" t="e">
        <f t="shared" si="49"/>
        <v>#DIV/0!</v>
      </c>
      <c r="AW118" s="76">
        <f>'ModelParams Lp'!B$22</f>
        <v>4</v>
      </c>
      <c r="AX118" s="76">
        <f>'ModelParams Lp'!C$22</f>
        <v>2</v>
      </c>
      <c r="AY118" s="76">
        <f>'ModelParams Lp'!D$22</f>
        <v>1</v>
      </c>
      <c r="AZ118" s="76">
        <f>'ModelParams Lp'!E$22</f>
        <v>0</v>
      </c>
      <c r="BA118" s="76">
        <f>'ModelParams Lp'!F$22</f>
        <v>0</v>
      </c>
      <c r="BB118" s="76">
        <f>'ModelParams Lp'!G$22</f>
        <v>0</v>
      </c>
      <c r="BC118" s="76">
        <f>'ModelParams Lp'!H$22</f>
        <v>0</v>
      </c>
      <c r="BD118" s="76">
        <f>'ModelParams Lp'!I$22</f>
        <v>0</v>
      </c>
      <c r="BE118" s="76" t="e">
        <f>-10*LOG(2/(4*PI()*2^2)+4/(0.163*(Calcul!$J123*Calcul!$K123)/VLOOKUP(Calcul!$H123,'ModelParams Lp'!$E$37:$F$39,2,0)))</f>
        <v>#N/A</v>
      </c>
      <c r="BF118" s="76" t="e">
        <f>-10*LOG(2/(4*PI()*2^2)+4/(0.163*(Calcul!$J123*Calcul!$K123)/VLOOKUP(Calcul!$H123,'ModelParams Lp'!$E$37:$F$39,2,0)))</f>
        <v>#N/A</v>
      </c>
      <c r="BG118" s="76" t="e">
        <f>-10*LOG(2/(4*PI()*2^2)+4/(0.163*(Calcul!$J123*Calcul!$K123)/VLOOKUP(Calcul!$H123,'ModelParams Lp'!$E$37:$F$39,2,0)))</f>
        <v>#N/A</v>
      </c>
      <c r="BH118" s="76" t="e">
        <f>-10*LOG(2/(4*PI()*2^2)+4/(0.163*(Calcul!$J123*Calcul!$K123)/VLOOKUP(Calcul!$H123,'ModelParams Lp'!$E$37:$F$39,2,0)))</f>
        <v>#N/A</v>
      </c>
      <c r="BI118" s="76" t="e">
        <f>-10*LOG(2/(4*PI()*2^2)+4/(0.163*(Calcul!$J123*Calcul!$K123)/VLOOKUP(Calcul!$H123,'ModelParams Lp'!$E$37:$F$39,2,0)))</f>
        <v>#N/A</v>
      </c>
      <c r="BJ118" s="76" t="e">
        <f>-10*LOG(2/(4*PI()*2^2)+4/(0.163*(Calcul!$J123*Calcul!$K123)/VLOOKUP(Calcul!$H123,'ModelParams Lp'!$E$37:$F$39,2,0)))</f>
        <v>#N/A</v>
      </c>
      <c r="BK118" s="76" t="e">
        <f>-10*LOG(2/(4*PI()*2^2)+4/(0.163*(Calcul!$J123*Calcul!$K123)/VLOOKUP(Calcul!$H123,'ModelParams Lp'!$E$37:$F$39,2,0)))</f>
        <v>#N/A</v>
      </c>
      <c r="BL118" s="76" t="e">
        <f>-10*LOG(2/(4*PI()*2^2)+4/(0.163*(Calcul!$J123*Calcul!$K123)/VLOOKUP(Calcul!$H123,'ModelParams Lp'!$E$37:$F$39,2,0)))</f>
        <v>#N/A</v>
      </c>
      <c r="BM118" s="76" t="e">
        <f>VLOOKUP(Calcul!$I123,'ModelParams Lp'!$D$28:$O$32,5,0)+BE118</f>
        <v>#N/A</v>
      </c>
      <c r="BN118" s="76" t="e">
        <f>VLOOKUP(Calcul!$I123,'ModelParams Lp'!$D$28:$O$32,6,0)+BF118</f>
        <v>#N/A</v>
      </c>
      <c r="BO118" s="76" t="e">
        <f>VLOOKUP(Calcul!$I123,'ModelParams Lp'!$D$28:$O$32,7,0)+BG118</f>
        <v>#N/A</v>
      </c>
      <c r="BP118" s="76" t="e">
        <f>VLOOKUP(Calcul!$I123,'ModelParams Lp'!$D$28:$O$32,8,0)+BH118</f>
        <v>#N/A</v>
      </c>
      <c r="BQ118" s="76" t="e">
        <f>VLOOKUP(Calcul!$I123,'ModelParams Lp'!$D$28:$O$32,9,0)+BI118</f>
        <v>#N/A</v>
      </c>
      <c r="BR118" s="76" t="e">
        <f>VLOOKUP(Calcul!$I123,'ModelParams Lp'!$D$28:$O$32,10,0)+BJ118</f>
        <v>#N/A</v>
      </c>
      <c r="BS118" s="76" t="e">
        <f>VLOOKUP(Calcul!$I123,'ModelParams Lp'!$D$28:$O$32,11,0)+BK118</f>
        <v>#N/A</v>
      </c>
      <c r="BT118" s="76" t="e">
        <f>VLOOKUP(Calcul!$I123,'ModelParams Lp'!$D$28:$O$32,12,0)+BL118</f>
        <v>#N/A</v>
      </c>
      <c r="BU118" s="75" t="e">
        <f t="shared" ca="1" si="29"/>
        <v>#DIV/0!</v>
      </c>
      <c r="BV118" s="75" t="e">
        <f t="shared" ca="1" si="30"/>
        <v>#DIV/0!</v>
      </c>
      <c r="BW118" s="75" t="e">
        <f t="shared" ca="1" si="31"/>
        <v>#DIV/0!</v>
      </c>
      <c r="BX118" s="75" t="e">
        <f t="shared" ca="1" si="32"/>
        <v>#DIV/0!</v>
      </c>
      <c r="BY118" s="75" t="e">
        <f t="shared" ca="1" si="33"/>
        <v>#DIV/0!</v>
      </c>
      <c r="BZ118" s="75" t="e">
        <f t="shared" ca="1" si="34"/>
        <v>#DIV/0!</v>
      </c>
      <c r="CA118" s="75" t="e">
        <f t="shared" ca="1" si="35"/>
        <v>#DIV/0!</v>
      </c>
      <c r="CB118" s="75" t="e">
        <f t="shared" ca="1" si="36"/>
        <v>#DIV/0!</v>
      </c>
      <c r="CC118" s="26" t="e">
        <f ca="1">10*LOG10(IF(BU118="",0,POWER(10,((BU118+'ModelParams Lw'!$O$4)/10))) +IF(BV118="",0,POWER(10,((BV118+'ModelParams Lw'!$P$4)/10))) +IF(BW118="",0,POWER(10,((BW118+'ModelParams Lw'!$Q$4)/10))) +IF(BX118="",0,POWER(10,((BX118+'ModelParams Lw'!$R$4)/10))) +IF(BY118="",0,POWER(10,((BY118+'ModelParams Lw'!$S$4)/10))) +IF(BZ118="",0,POWER(10,((BZ118+'ModelParams Lw'!$T$4)/10))) +IF(CA118="",0,POWER(10,((CA118+'ModelParams Lw'!$U$4)/10)))+IF(CB118="",0,POWER(10,((CB118+'ModelParams Lw'!$V$4)/10))))</f>
        <v>#DIV/0!</v>
      </c>
      <c r="CD118" s="26" t="e">
        <f t="shared" ca="1" si="37"/>
        <v>#DIV/0!</v>
      </c>
      <c r="CE118" s="26" t="e">
        <f ca="1">(BU118-'ModelParams Lw'!O$10)/'ModelParams Lw'!O$11</f>
        <v>#DIV/0!</v>
      </c>
      <c r="CF118" s="26" t="e">
        <f ca="1">(BV118-'ModelParams Lw'!P$10)/'ModelParams Lw'!P$11</f>
        <v>#DIV/0!</v>
      </c>
      <c r="CG118" s="26" t="e">
        <f ca="1">(BW118-'ModelParams Lw'!Q$10)/'ModelParams Lw'!Q$11</f>
        <v>#DIV/0!</v>
      </c>
      <c r="CH118" s="26" t="e">
        <f ca="1">(BX118-'ModelParams Lw'!R$10)/'ModelParams Lw'!R$11</f>
        <v>#DIV/0!</v>
      </c>
      <c r="CI118" s="26" t="e">
        <f ca="1">(BY118-'ModelParams Lw'!S$10)/'ModelParams Lw'!S$11</f>
        <v>#DIV/0!</v>
      </c>
      <c r="CJ118" s="26" t="e">
        <f ca="1">(BZ118-'ModelParams Lw'!T$10)/'ModelParams Lw'!T$11</f>
        <v>#DIV/0!</v>
      </c>
      <c r="CK118" s="26" t="e">
        <f ca="1">(CA118-'ModelParams Lw'!U$10)/'ModelParams Lw'!U$11</f>
        <v>#DIV/0!</v>
      </c>
      <c r="CL118" s="26" t="e">
        <f ca="1">(CB118-'ModelParams Lw'!V$10)/'ModelParams Lw'!V$11</f>
        <v>#DIV/0!</v>
      </c>
      <c r="CM118" s="75" t="e">
        <f t="shared" si="38"/>
        <v>#DIV/0!</v>
      </c>
      <c r="CN118" s="75" t="e">
        <f t="shared" si="39"/>
        <v>#DIV/0!</v>
      </c>
      <c r="CO118" s="75" t="e">
        <f t="shared" si="40"/>
        <v>#DIV/0!</v>
      </c>
      <c r="CP118" s="75" t="e">
        <f t="shared" si="41"/>
        <v>#DIV/0!</v>
      </c>
      <c r="CQ118" s="75" t="e">
        <f t="shared" si="42"/>
        <v>#DIV/0!</v>
      </c>
      <c r="CR118" s="75" t="e">
        <f t="shared" si="43"/>
        <v>#DIV/0!</v>
      </c>
      <c r="CS118" s="75" t="e">
        <f t="shared" si="44"/>
        <v>#DIV/0!</v>
      </c>
      <c r="CT118" s="75" t="e">
        <f t="shared" si="45"/>
        <v>#DIV/0!</v>
      </c>
      <c r="CU118" s="26" t="e">
        <f>10*LOG10(IF(CM118="",0,POWER(10,((CM118+'ModelParams Lw'!$O$4)/10))) +IF(CN118="",0,POWER(10,((CN118+'ModelParams Lw'!$P$4)/10))) +IF(CO118="",0,POWER(10,((CO118+'ModelParams Lw'!$Q$4)/10))) +IF(CP118="",0,POWER(10,((CP118+'ModelParams Lw'!$R$4)/10))) +IF(CQ118="",0,POWER(10,((CQ118+'ModelParams Lw'!$S$4)/10))) +IF(CR118="",0,POWER(10,((CR118+'ModelParams Lw'!$T$4)/10))) +IF(CS118="",0,POWER(10,((CS118+'ModelParams Lw'!$U$4)/10)))+IF(CT118="",0,POWER(10,((CT118+'ModelParams Lw'!$V$4)/10))))</f>
        <v>#DIV/0!</v>
      </c>
      <c r="CV118" s="26" t="e">
        <f t="shared" si="46"/>
        <v>#DIV/0!</v>
      </c>
      <c r="CW118" s="26" t="e">
        <f>(CM118-'ModelParams Lw'!O$10)/'ModelParams Lw'!O$11</f>
        <v>#DIV/0!</v>
      </c>
      <c r="CX118" s="26" t="e">
        <f>(CN118-'ModelParams Lw'!P$10)/'ModelParams Lw'!P$11</f>
        <v>#DIV/0!</v>
      </c>
      <c r="CY118" s="26" t="e">
        <f>(CO118-'ModelParams Lw'!Q$10)/'ModelParams Lw'!Q$11</f>
        <v>#DIV/0!</v>
      </c>
      <c r="CZ118" s="26" t="e">
        <f>(CP118-'ModelParams Lw'!R$10)/'ModelParams Lw'!R$11</f>
        <v>#DIV/0!</v>
      </c>
      <c r="DA118" s="26" t="e">
        <f>(CQ118-'ModelParams Lw'!S$10)/'ModelParams Lw'!S$11</f>
        <v>#DIV/0!</v>
      </c>
      <c r="DB118" s="26" t="e">
        <f>(CR118-'ModelParams Lw'!T$10)/'ModelParams Lw'!T$11</f>
        <v>#DIV/0!</v>
      </c>
      <c r="DC118" s="26" t="e">
        <f>(CS118-'ModelParams Lw'!U$10)/'ModelParams Lw'!U$11</f>
        <v>#DIV/0!</v>
      </c>
      <c r="DD118" s="26" t="e">
        <f>(CT118-'ModelParams Lw'!V$10)/'ModelParams Lw'!V$11</f>
        <v>#DIV/0!</v>
      </c>
    </row>
    <row r="119" spans="1:108" x14ac:dyDescent="0.25">
      <c r="A119" s="13">
        <f>'Sound Power'!B119</f>
        <v>0</v>
      </c>
      <c r="B119" s="13">
        <f>'Sound Power'!D119</f>
        <v>0</v>
      </c>
      <c r="C119" s="13">
        <f>'Sound Power'!E119</f>
        <v>0</v>
      </c>
      <c r="D119" s="13">
        <f>'Sound Power'!F119</f>
        <v>0</v>
      </c>
      <c r="E119" s="76" t="e">
        <f>IF(Calcul!$F121="SA",'Sound Power'!AZ119,'Sound Power'!O119)</f>
        <v>#DIV/0!</v>
      </c>
      <c r="F119" s="76" t="e">
        <f>IF(Calcul!$F121="SA",'Sound Power'!BA119,'Sound Power'!P119)</f>
        <v>#DIV/0!</v>
      </c>
      <c r="G119" s="76" t="e">
        <f>IF(Calcul!$F121="SA",'Sound Power'!BB119,'Sound Power'!Q119)</f>
        <v>#DIV/0!</v>
      </c>
      <c r="H119" s="76" t="e">
        <f>IF(Calcul!$F121="SA",'Sound Power'!BC119,'Sound Power'!R119)</f>
        <v>#DIV/0!</v>
      </c>
      <c r="I119" s="76" t="e">
        <f>IF(Calcul!$F121="SA",'Sound Power'!BD119,'Sound Power'!S119)</f>
        <v>#DIV/0!</v>
      </c>
      <c r="J119" s="76" t="e">
        <f>IF(Calcul!$F121="SA",'Sound Power'!BE119,'Sound Power'!T119)</f>
        <v>#DIV/0!</v>
      </c>
      <c r="K119" s="76" t="e">
        <f>IF(Calcul!$F121="SA",'Sound Power'!BF119,'Sound Power'!U119)</f>
        <v>#DIV/0!</v>
      </c>
      <c r="L119" s="76" t="e">
        <f>IF(Calcul!$F121="SA",'Sound Power'!BG119,'Sound Power'!V119)</f>
        <v>#DIV/0!</v>
      </c>
      <c r="M119" s="76" t="e">
        <f>'Sound Power'!CI119</f>
        <v>#DIV/0!</v>
      </c>
      <c r="N119" s="76" t="e">
        <f>'Sound Power'!CJ119</f>
        <v>#DIV/0!</v>
      </c>
      <c r="O119" s="76" t="e">
        <f>'Sound Power'!CK119</f>
        <v>#DIV/0!</v>
      </c>
      <c r="P119" s="76" t="e">
        <f>'Sound Power'!CL119</f>
        <v>#DIV/0!</v>
      </c>
      <c r="Q119" s="76" t="e">
        <f>'Sound Power'!CM119</f>
        <v>#DIV/0!</v>
      </c>
      <c r="R119" s="76" t="e">
        <f>'Sound Power'!CN119</f>
        <v>#DIV/0!</v>
      </c>
      <c r="S119" s="76" t="e">
        <f>'Sound Power'!CO119</f>
        <v>#DIV/0!</v>
      </c>
      <c r="T119" s="76" t="e">
        <f>'Sound Power'!CP119</f>
        <v>#DIV/0!</v>
      </c>
      <c r="U119" s="73">
        <f t="shared" si="26"/>
        <v>0</v>
      </c>
      <c r="V119" s="73">
        <f t="shared" si="27"/>
        <v>0</v>
      </c>
      <c r="W119" s="76" t="e">
        <f>('ModelParams Lp'!B$4*10^'ModelParams Lp'!B$5*($U119/$V119)^'ModelParams Lp'!B$6)*3</f>
        <v>#DIV/0!</v>
      </c>
      <c r="X119" s="76" t="e">
        <f>('ModelParams Lp'!C$4*10^'ModelParams Lp'!C$5*($U119/$V119)^'ModelParams Lp'!C$6)*3</f>
        <v>#DIV/0!</v>
      </c>
      <c r="Y119" s="76" t="e">
        <f>('ModelParams Lp'!D$4*10^'ModelParams Lp'!D$5*($U119/$V119)^'ModelParams Lp'!D$6)*3</f>
        <v>#DIV/0!</v>
      </c>
      <c r="Z119" s="76" t="e">
        <f>('ModelParams Lp'!E$4*10^'ModelParams Lp'!E$5*($U119/$V119)^'ModelParams Lp'!E$6)*3</f>
        <v>#DIV/0!</v>
      </c>
      <c r="AA119" s="76" t="e">
        <f>('ModelParams Lp'!F$4*10^'ModelParams Lp'!F$5*($U119/$V119)^'ModelParams Lp'!F$6)*3</f>
        <v>#DIV/0!</v>
      </c>
      <c r="AB119" s="76" t="e">
        <f>('ModelParams Lp'!G$4*10^'ModelParams Lp'!G$5*($U119/$V119)^'ModelParams Lp'!G$6)*3</f>
        <v>#DIV/0!</v>
      </c>
      <c r="AC119" s="76" t="e">
        <f>('ModelParams Lp'!H$4*10^'ModelParams Lp'!H$5*($U119/$V119)^'ModelParams Lp'!H$6)*3</f>
        <v>#DIV/0!</v>
      </c>
      <c r="AD119" s="76" t="e">
        <f>('ModelParams Lp'!I$4*10^'ModelParams Lp'!I$5*($U119/$V119)^'ModelParams Lp'!I$6)*3</f>
        <v>#DIV/0!</v>
      </c>
      <c r="AE119" s="62" t="e">
        <f t="shared" si="28"/>
        <v>#DIV/0!</v>
      </c>
      <c r="AF119" s="62" t="e">
        <f>IF(AE119&lt;'ModelParams Lp'!$B$16,-1,IF(AE119&lt;'ModelParams Lp'!$C$16,0,IF(AE119&lt;'ModelParams Lp'!$D$16,1,IF(AE119&lt;'ModelParams Lp'!$E$16,2,IF(AE119&lt;'ModelParams Lp'!$F$16,3,IF(AE119&lt;'ModelParams Lp'!$G$16,4,IF(AE119&lt;'ModelParams Lp'!$H$16,5,6)))))))</f>
        <v>#DIV/0!</v>
      </c>
      <c r="AG119" s="76" t="e">
        <f ca="1">IF($AF119&gt;1,0,OFFSET('ModelParams Lp'!$C$12,0,-'Sound Pressure'!$AF119))</f>
        <v>#DIV/0!</v>
      </c>
      <c r="AH119" s="76" t="e">
        <f ca="1">IF($AF119&gt;2,0,OFFSET('ModelParams Lp'!$D$12,0,-'Sound Pressure'!$AF119))</f>
        <v>#DIV/0!</v>
      </c>
      <c r="AI119" s="76" t="e">
        <f ca="1">IF($AF119&gt;3,0,OFFSET('ModelParams Lp'!$E$12,0,-'Sound Pressure'!$AF119))</f>
        <v>#DIV/0!</v>
      </c>
      <c r="AJ119" s="76" t="e">
        <f ca="1">IF($AF119&gt;4,0,OFFSET('ModelParams Lp'!$F$12,0,-'Sound Pressure'!$AF119))</f>
        <v>#DIV/0!</v>
      </c>
      <c r="AK119" s="76" t="e">
        <f ca="1">IF($AF119&gt;3,0,OFFSET('ModelParams Lp'!$G$12,0,-'Sound Pressure'!$AF119))</f>
        <v>#DIV/0!</v>
      </c>
      <c r="AL119" s="76" t="e">
        <f ca="1">IF($AF119&gt;5,0,OFFSET('ModelParams Lp'!$H$12,0,-'Sound Pressure'!$AF119))</f>
        <v>#DIV/0!</v>
      </c>
      <c r="AM119" s="76" t="e">
        <f ca="1">IF($AF119&gt;6,0,OFFSET('ModelParams Lp'!$I$12,0,-'Sound Pressure'!$AF119))</f>
        <v>#DIV/0!</v>
      </c>
      <c r="AN119" s="76" t="e">
        <f ca="1">IF($AF119&gt;7,0,IF($AF$4&lt;0,3,OFFSET('ModelParams Lp'!$J$12,0,-'Sound Pressure'!$AF119)))</f>
        <v>#DIV/0!</v>
      </c>
      <c r="AO119" s="76" t="e">
        <f t="shared" si="48"/>
        <v>#DIV/0!</v>
      </c>
      <c r="AP119" s="76" t="e">
        <f t="shared" si="49"/>
        <v>#DIV/0!</v>
      </c>
      <c r="AQ119" s="76" t="e">
        <f t="shared" si="49"/>
        <v>#DIV/0!</v>
      </c>
      <c r="AR119" s="76" t="e">
        <f t="shared" si="49"/>
        <v>#DIV/0!</v>
      </c>
      <c r="AS119" s="76" t="e">
        <f t="shared" si="49"/>
        <v>#DIV/0!</v>
      </c>
      <c r="AT119" s="76" t="e">
        <f t="shared" si="49"/>
        <v>#DIV/0!</v>
      </c>
      <c r="AU119" s="76" t="e">
        <f t="shared" si="49"/>
        <v>#DIV/0!</v>
      </c>
      <c r="AV119" s="76" t="e">
        <f t="shared" si="49"/>
        <v>#DIV/0!</v>
      </c>
      <c r="AW119" s="76">
        <f>'ModelParams Lp'!B$22</f>
        <v>4</v>
      </c>
      <c r="AX119" s="76">
        <f>'ModelParams Lp'!C$22</f>
        <v>2</v>
      </c>
      <c r="AY119" s="76">
        <f>'ModelParams Lp'!D$22</f>
        <v>1</v>
      </c>
      <c r="AZ119" s="76">
        <f>'ModelParams Lp'!E$22</f>
        <v>0</v>
      </c>
      <c r="BA119" s="76">
        <f>'ModelParams Lp'!F$22</f>
        <v>0</v>
      </c>
      <c r="BB119" s="76">
        <f>'ModelParams Lp'!G$22</f>
        <v>0</v>
      </c>
      <c r="BC119" s="76">
        <f>'ModelParams Lp'!H$22</f>
        <v>0</v>
      </c>
      <c r="BD119" s="76">
        <f>'ModelParams Lp'!I$22</f>
        <v>0</v>
      </c>
      <c r="BE119" s="76" t="e">
        <f>-10*LOG(2/(4*PI()*2^2)+4/(0.163*(Calcul!$J124*Calcul!$K124)/VLOOKUP(Calcul!$H124,'ModelParams Lp'!$E$37:$F$39,2,0)))</f>
        <v>#N/A</v>
      </c>
      <c r="BF119" s="76" t="e">
        <f>-10*LOG(2/(4*PI()*2^2)+4/(0.163*(Calcul!$J124*Calcul!$K124)/VLOOKUP(Calcul!$H124,'ModelParams Lp'!$E$37:$F$39,2,0)))</f>
        <v>#N/A</v>
      </c>
      <c r="BG119" s="76" t="e">
        <f>-10*LOG(2/(4*PI()*2^2)+4/(0.163*(Calcul!$J124*Calcul!$K124)/VLOOKUP(Calcul!$H124,'ModelParams Lp'!$E$37:$F$39,2,0)))</f>
        <v>#N/A</v>
      </c>
      <c r="BH119" s="76" t="e">
        <f>-10*LOG(2/(4*PI()*2^2)+4/(0.163*(Calcul!$J124*Calcul!$K124)/VLOOKUP(Calcul!$H124,'ModelParams Lp'!$E$37:$F$39,2,0)))</f>
        <v>#N/A</v>
      </c>
      <c r="BI119" s="76" t="e">
        <f>-10*LOG(2/(4*PI()*2^2)+4/(0.163*(Calcul!$J124*Calcul!$K124)/VLOOKUP(Calcul!$H124,'ModelParams Lp'!$E$37:$F$39,2,0)))</f>
        <v>#N/A</v>
      </c>
      <c r="BJ119" s="76" t="e">
        <f>-10*LOG(2/(4*PI()*2^2)+4/(0.163*(Calcul!$J124*Calcul!$K124)/VLOOKUP(Calcul!$H124,'ModelParams Lp'!$E$37:$F$39,2,0)))</f>
        <v>#N/A</v>
      </c>
      <c r="BK119" s="76" t="e">
        <f>-10*LOG(2/(4*PI()*2^2)+4/(0.163*(Calcul!$J124*Calcul!$K124)/VLOOKUP(Calcul!$H124,'ModelParams Lp'!$E$37:$F$39,2,0)))</f>
        <v>#N/A</v>
      </c>
      <c r="BL119" s="76" t="e">
        <f>-10*LOG(2/(4*PI()*2^2)+4/(0.163*(Calcul!$J124*Calcul!$K124)/VLOOKUP(Calcul!$H124,'ModelParams Lp'!$E$37:$F$39,2,0)))</f>
        <v>#N/A</v>
      </c>
      <c r="BM119" s="76" t="e">
        <f>VLOOKUP(Calcul!$I124,'ModelParams Lp'!$D$28:$O$32,5,0)+BE119</f>
        <v>#N/A</v>
      </c>
      <c r="BN119" s="76" t="e">
        <f>VLOOKUP(Calcul!$I124,'ModelParams Lp'!$D$28:$O$32,6,0)+BF119</f>
        <v>#N/A</v>
      </c>
      <c r="BO119" s="76" t="e">
        <f>VLOOKUP(Calcul!$I124,'ModelParams Lp'!$D$28:$O$32,7,0)+BG119</f>
        <v>#N/A</v>
      </c>
      <c r="BP119" s="76" t="e">
        <f>VLOOKUP(Calcul!$I124,'ModelParams Lp'!$D$28:$O$32,8,0)+BH119</f>
        <v>#N/A</v>
      </c>
      <c r="BQ119" s="76" t="e">
        <f>VLOOKUP(Calcul!$I124,'ModelParams Lp'!$D$28:$O$32,9,0)+BI119</f>
        <v>#N/A</v>
      </c>
      <c r="BR119" s="76" t="e">
        <f>VLOOKUP(Calcul!$I124,'ModelParams Lp'!$D$28:$O$32,10,0)+BJ119</f>
        <v>#N/A</v>
      </c>
      <c r="BS119" s="76" t="e">
        <f>VLOOKUP(Calcul!$I124,'ModelParams Lp'!$D$28:$O$32,11,0)+BK119</f>
        <v>#N/A</v>
      </c>
      <c r="BT119" s="76" t="e">
        <f>VLOOKUP(Calcul!$I124,'ModelParams Lp'!$D$28:$O$32,12,0)+BL119</f>
        <v>#N/A</v>
      </c>
      <c r="BU119" s="75" t="e">
        <f t="shared" ca="1" si="29"/>
        <v>#DIV/0!</v>
      </c>
      <c r="BV119" s="75" t="e">
        <f t="shared" ca="1" si="30"/>
        <v>#DIV/0!</v>
      </c>
      <c r="BW119" s="75" t="e">
        <f t="shared" ca="1" si="31"/>
        <v>#DIV/0!</v>
      </c>
      <c r="BX119" s="75" t="e">
        <f t="shared" ca="1" si="32"/>
        <v>#DIV/0!</v>
      </c>
      <c r="BY119" s="75" t="e">
        <f t="shared" ca="1" si="33"/>
        <v>#DIV/0!</v>
      </c>
      <c r="BZ119" s="75" t="e">
        <f t="shared" ca="1" si="34"/>
        <v>#DIV/0!</v>
      </c>
      <c r="CA119" s="75" t="e">
        <f t="shared" ca="1" si="35"/>
        <v>#DIV/0!</v>
      </c>
      <c r="CB119" s="75" t="e">
        <f t="shared" ca="1" si="36"/>
        <v>#DIV/0!</v>
      </c>
      <c r="CC119" s="26" t="e">
        <f ca="1">10*LOG10(IF(BU119="",0,POWER(10,((BU119+'ModelParams Lw'!$O$4)/10))) +IF(BV119="",0,POWER(10,((BV119+'ModelParams Lw'!$P$4)/10))) +IF(BW119="",0,POWER(10,((BW119+'ModelParams Lw'!$Q$4)/10))) +IF(BX119="",0,POWER(10,((BX119+'ModelParams Lw'!$R$4)/10))) +IF(BY119="",0,POWER(10,((BY119+'ModelParams Lw'!$S$4)/10))) +IF(BZ119="",0,POWER(10,((BZ119+'ModelParams Lw'!$T$4)/10))) +IF(CA119="",0,POWER(10,((CA119+'ModelParams Lw'!$U$4)/10)))+IF(CB119="",0,POWER(10,((CB119+'ModelParams Lw'!$V$4)/10))))</f>
        <v>#DIV/0!</v>
      </c>
      <c r="CD119" s="26" t="e">
        <f t="shared" ca="1" si="37"/>
        <v>#DIV/0!</v>
      </c>
      <c r="CE119" s="26" t="e">
        <f ca="1">(BU119-'ModelParams Lw'!O$10)/'ModelParams Lw'!O$11</f>
        <v>#DIV/0!</v>
      </c>
      <c r="CF119" s="26" t="e">
        <f ca="1">(BV119-'ModelParams Lw'!P$10)/'ModelParams Lw'!P$11</f>
        <v>#DIV/0!</v>
      </c>
      <c r="CG119" s="26" t="e">
        <f ca="1">(BW119-'ModelParams Lw'!Q$10)/'ModelParams Lw'!Q$11</f>
        <v>#DIV/0!</v>
      </c>
      <c r="CH119" s="26" t="e">
        <f ca="1">(BX119-'ModelParams Lw'!R$10)/'ModelParams Lw'!R$11</f>
        <v>#DIV/0!</v>
      </c>
      <c r="CI119" s="26" t="e">
        <f ca="1">(BY119-'ModelParams Lw'!S$10)/'ModelParams Lw'!S$11</f>
        <v>#DIV/0!</v>
      </c>
      <c r="CJ119" s="26" t="e">
        <f ca="1">(BZ119-'ModelParams Lw'!T$10)/'ModelParams Lw'!T$11</f>
        <v>#DIV/0!</v>
      </c>
      <c r="CK119" s="26" t="e">
        <f ca="1">(CA119-'ModelParams Lw'!U$10)/'ModelParams Lw'!U$11</f>
        <v>#DIV/0!</v>
      </c>
      <c r="CL119" s="26" t="e">
        <f ca="1">(CB119-'ModelParams Lw'!V$10)/'ModelParams Lw'!V$11</f>
        <v>#DIV/0!</v>
      </c>
      <c r="CM119" s="75" t="e">
        <f t="shared" si="38"/>
        <v>#DIV/0!</v>
      </c>
      <c r="CN119" s="75" t="e">
        <f t="shared" si="39"/>
        <v>#DIV/0!</v>
      </c>
      <c r="CO119" s="75" t="e">
        <f t="shared" si="40"/>
        <v>#DIV/0!</v>
      </c>
      <c r="CP119" s="75" t="e">
        <f t="shared" si="41"/>
        <v>#DIV/0!</v>
      </c>
      <c r="CQ119" s="75" t="e">
        <f t="shared" si="42"/>
        <v>#DIV/0!</v>
      </c>
      <c r="CR119" s="75" t="e">
        <f t="shared" si="43"/>
        <v>#DIV/0!</v>
      </c>
      <c r="CS119" s="75" t="e">
        <f t="shared" si="44"/>
        <v>#DIV/0!</v>
      </c>
      <c r="CT119" s="75" t="e">
        <f t="shared" si="45"/>
        <v>#DIV/0!</v>
      </c>
      <c r="CU119" s="26" t="e">
        <f>10*LOG10(IF(CM119="",0,POWER(10,((CM119+'ModelParams Lw'!$O$4)/10))) +IF(CN119="",0,POWER(10,((CN119+'ModelParams Lw'!$P$4)/10))) +IF(CO119="",0,POWER(10,((CO119+'ModelParams Lw'!$Q$4)/10))) +IF(CP119="",0,POWER(10,((CP119+'ModelParams Lw'!$R$4)/10))) +IF(CQ119="",0,POWER(10,((CQ119+'ModelParams Lw'!$S$4)/10))) +IF(CR119="",0,POWER(10,((CR119+'ModelParams Lw'!$T$4)/10))) +IF(CS119="",0,POWER(10,((CS119+'ModelParams Lw'!$U$4)/10)))+IF(CT119="",0,POWER(10,((CT119+'ModelParams Lw'!$V$4)/10))))</f>
        <v>#DIV/0!</v>
      </c>
      <c r="CV119" s="26" t="e">
        <f t="shared" si="46"/>
        <v>#DIV/0!</v>
      </c>
      <c r="CW119" s="26" t="e">
        <f>(CM119-'ModelParams Lw'!O$10)/'ModelParams Lw'!O$11</f>
        <v>#DIV/0!</v>
      </c>
      <c r="CX119" s="26" t="e">
        <f>(CN119-'ModelParams Lw'!P$10)/'ModelParams Lw'!P$11</f>
        <v>#DIV/0!</v>
      </c>
      <c r="CY119" s="26" t="e">
        <f>(CO119-'ModelParams Lw'!Q$10)/'ModelParams Lw'!Q$11</f>
        <v>#DIV/0!</v>
      </c>
      <c r="CZ119" s="26" t="e">
        <f>(CP119-'ModelParams Lw'!R$10)/'ModelParams Lw'!R$11</f>
        <v>#DIV/0!</v>
      </c>
      <c r="DA119" s="26" t="e">
        <f>(CQ119-'ModelParams Lw'!S$10)/'ModelParams Lw'!S$11</f>
        <v>#DIV/0!</v>
      </c>
      <c r="DB119" s="26" t="e">
        <f>(CR119-'ModelParams Lw'!T$10)/'ModelParams Lw'!T$11</f>
        <v>#DIV/0!</v>
      </c>
      <c r="DC119" s="26" t="e">
        <f>(CS119-'ModelParams Lw'!U$10)/'ModelParams Lw'!U$11</f>
        <v>#DIV/0!</v>
      </c>
      <c r="DD119" s="26" t="e">
        <f>(CT119-'ModelParams Lw'!V$10)/'ModelParams Lw'!V$11</f>
        <v>#DIV/0!</v>
      </c>
    </row>
    <row r="120" spans="1:108" x14ac:dyDescent="0.25">
      <c r="A120" s="13">
        <f>'Sound Power'!B120</f>
        <v>0</v>
      </c>
      <c r="B120" s="13">
        <f>'Sound Power'!D120</f>
        <v>0</v>
      </c>
      <c r="C120" s="13">
        <f>'Sound Power'!E120</f>
        <v>0</v>
      </c>
      <c r="D120" s="13">
        <f>'Sound Power'!F120</f>
        <v>0</v>
      </c>
      <c r="E120" s="76" t="e">
        <f>IF(Calcul!$F122="SA",'Sound Power'!AZ120,'Sound Power'!O120)</f>
        <v>#DIV/0!</v>
      </c>
      <c r="F120" s="76" t="e">
        <f>IF(Calcul!$F122="SA",'Sound Power'!BA120,'Sound Power'!P120)</f>
        <v>#DIV/0!</v>
      </c>
      <c r="G120" s="76" t="e">
        <f>IF(Calcul!$F122="SA",'Sound Power'!BB120,'Sound Power'!Q120)</f>
        <v>#DIV/0!</v>
      </c>
      <c r="H120" s="76" t="e">
        <f>IF(Calcul!$F122="SA",'Sound Power'!BC120,'Sound Power'!R120)</f>
        <v>#DIV/0!</v>
      </c>
      <c r="I120" s="76" t="e">
        <f>IF(Calcul!$F122="SA",'Sound Power'!BD120,'Sound Power'!S120)</f>
        <v>#DIV/0!</v>
      </c>
      <c r="J120" s="76" t="e">
        <f>IF(Calcul!$F122="SA",'Sound Power'!BE120,'Sound Power'!T120)</f>
        <v>#DIV/0!</v>
      </c>
      <c r="K120" s="76" t="e">
        <f>IF(Calcul!$F122="SA",'Sound Power'!BF120,'Sound Power'!U120)</f>
        <v>#DIV/0!</v>
      </c>
      <c r="L120" s="76" t="e">
        <f>IF(Calcul!$F122="SA",'Sound Power'!BG120,'Sound Power'!V120)</f>
        <v>#DIV/0!</v>
      </c>
      <c r="M120" s="76" t="e">
        <f>'Sound Power'!CI120</f>
        <v>#DIV/0!</v>
      </c>
      <c r="N120" s="76" t="e">
        <f>'Sound Power'!CJ120</f>
        <v>#DIV/0!</v>
      </c>
      <c r="O120" s="76" t="e">
        <f>'Sound Power'!CK120</f>
        <v>#DIV/0!</v>
      </c>
      <c r="P120" s="76" t="e">
        <f>'Sound Power'!CL120</f>
        <v>#DIV/0!</v>
      </c>
      <c r="Q120" s="76" t="e">
        <f>'Sound Power'!CM120</f>
        <v>#DIV/0!</v>
      </c>
      <c r="R120" s="76" t="e">
        <f>'Sound Power'!CN120</f>
        <v>#DIV/0!</v>
      </c>
      <c r="S120" s="76" t="e">
        <f>'Sound Power'!CO120</f>
        <v>#DIV/0!</v>
      </c>
      <c r="T120" s="76" t="e">
        <f>'Sound Power'!CP120</f>
        <v>#DIV/0!</v>
      </c>
      <c r="U120" s="73">
        <f t="shared" si="26"/>
        <v>0</v>
      </c>
      <c r="V120" s="73">
        <f t="shared" si="27"/>
        <v>0</v>
      </c>
      <c r="W120" s="76" t="e">
        <f>('ModelParams Lp'!B$4*10^'ModelParams Lp'!B$5*($U120/$V120)^'ModelParams Lp'!B$6)*3</f>
        <v>#DIV/0!</v>
      </c>
      <c r="X120" s="76" t="e">
        <f>('ModelParams Lp'!C$4*10^'ModelParams Lp'!C$5*($U120/$V120)^'ModelParams Lp'!C$6)*3</f>
        <v>#DIV/0!</v>
      </c>
      <c r="Y120" s="76" t="e">
        <f>('ModelParams Lp'!D$4*10^'ModelParams Lp'!D$5*($U120/$V120)^'ModelParams Lp'!D$6)*3</f>
        <v>#DIV/0!</v>
      </c>
      <c r="Z120" s="76" t="e">
        <f>('ModelParams Lp'!E$4*10^'ModelParams Lp'!E$5*($U120/$V120)^'ModelParams Lp'!E$6)*3</f>
        <v>#DIV/0!</v>
      </c>
      <c r="AA120" s="76" t="e">
        <f>('ModelParams Lp'!F$4*10^'ModelParams Lp'!F$5*($U120/$V120)^'ModelParams Lp'!F$6)*3</f>
        <v>#DIV/0!</v>
      </c>
      <c r="AB120" s="76" t="e">
        <f>('ModelParams Lp'!G$4*10^'ModelParams Lp'!G$5*($U120/$V120)^'ModelParams Lp'!G$6)*3</f>
        <v>#DIV/0!</v>
      </c>
      <c r="AC120" s="76" t="e">
        <f>('ModelParams Lp'!H$4*10^'ModelParams Lp'!H$5*($U120/$V120)^'ModelParams Lp'!H$6)*3</f>
        <v>#DIV/0!</v>
      </c>
      <c r="AD120" s="76" t="e">
        <f>('ModelParams Lp'!I$4*10^'ModelParams Lp'!I$5*($U120/$V120)^'ModelParams Lp'!I$6)*3</f>
        <v>#DIV/0!</v>
      </c>
      <c r="AE120" s="62" t="e">
        <f t="shared" si="28"/>
        <v>#DIV/0!</v>
      </c>
      <c r="AF120" s="62" t="e">
        <f>IF(AE120&lt;'ModelParams Lp'!$B$16,-1,IF(AE120&lt;'ModelParams Lp'!$C$16,0,IF(AE120&lt;'ModelParams Lp'!$D$16,1,IF(AE120&lt;'ModelParams Lp'!$E$16,2,IF(AE120&lt;'ModelParams Lp'!$F$16,3,IF(AE120&lt;'ModelParams Lp'!$G$16,4,IF(AE120&lt;'ModelParams Lp'!$H$16,5,6)))))))</f>
        <v>#DIV/0!</v>
      </c>
      <c r="AG120" s="76" t="e">
        <f ca="1">IF($AF120&gt;1,0,OFFSET('ModelParams Lp'!$C$12,0,-'Sound Pressure'!$AF120))</f>
        <v>#DIV/0!</v>
      </c>
      <c r="AH120" s="76" t="e">
        <f ca="1">IF($AF120&gt;2,0,OFFSET('ModelParams Lp'!$D$12,0,-'Sound Pressure'!$AF120))</f>
        <v>#DIV/0!</v>
      </c>
      <c r="AI120" s="76" t="e">
        <f ca="1">IF($AF120&gt;3,0,OFFSET('ModelParams Lp'!$E$12,0,-'Sound Pressure'!$AF120))</f>
        <v>#DIV/0!</v>
      </c>
      <c r="AJ120" s="76" t="e">
        <f ca="1">IF($AF120&gt;4,0,OFFSET('ModelParams Lp'!$F$12,0,-'Sound Pressure'!$AF120))</f>
        <v>#DIV/0!</v>
      </c>
      <c r="AK120" s="76" t="e">
        <f ca="1">IF($AF120&gt;3,0,OFFSET('ModelParams Lp'!$G$12,0,-'Sound Pressure'!$AF120))</f>
        <v>#DIV/0!</v>
      </c>
      <c r="AL120" s="76" t="e">
        <f ca="1">IF($AF120&gt;5,0,OFFSET('ModelParams Lp'!$H$12,0,-'Sound Pressure'!$AF120))</f>
        <v>#DIV/0!</v>
      </c>
      <c r="AM120" s="76" t="e">
        <f ca="1">IF($AF120&gt;6,0,OFFSET('ModelParams Lp'!$I$12,0,-'Sound Pressure'!$AF120))</f>
        <v>#DIV/0!</v>
      </c>
      <c r="AN120" s="76" t="e">
        <f ca="1">IF($AF120&gt;7,0,IF($AF$4&lt;0,3,OFFSET('ModelParams Lp'!$J$12,0,-'Sound Pressure'!$AF120)))</f>
        <v>#DIV/0!</v>
      </c>
      <c r="AO120" s="76" t="e">
        <f t="shared" si="48"/>
        <v>#DIV/0!</v>
      </c>
      <c r="AP120" s="76" t="e">
        <f t="shared" si="49"/>
        <v>#DIV/0!</v>
      </c>
      <c r="AQ120" s="76" t="e">
        <f t="shared" si="49"/>
        <v>#DIV/0!</v>
      </c>
      <c r="AR120" s="76" t="e">
        <f t="shared" si="49"/>
        <v>#DIV/0!</v>
      </c>
      <c r="AS120" s="76" t="e">
        <f t="shared" si="49"/>
        <v>#DIV/0!</v>
      </c>
      <c r="AT120" s="76" t="e">
        <f t="shared" si="49"/>
        <v>#DIV/0!</v>
      </c>
      <c r="AU120" s="76" t="e">
        <f t="shared" si="49"/>
        <v>#DIV/0!</v>
      </c>
      <c r="AV120" s="76" t="e">
        <f t="shared" si="49"/>
        <v>#DIV/0!</v>
      </c>
      <c r="AW120" s="76">
        <f>'ModelParams Lp'!B$22</f>
        <v>4</v>
      </c>
      <c r="AX120" s="76">
        <f>'ModelParams Lp'!C$22</f>
        <v>2</v>
      </c>
      <c r="AY120" s="76">
        <f>'ModelParams Lp'!D$22</f>
        <v>1</v>
      </c>
      <c r="AZ120" s="76">
        <f>'ModelParams Lp'!E$22</f>
        <v>0</v>
      </c>
      <c r="BA120" s="76">
        <f>'ModelParams Lp'!F$22</f>
        <v>0</v>
      </c>
      <c r="BB120" s="76">
        <f>'ModelParams Lp'!G$22</f>
        <v>0</v>
      </c>
      <c r="BC120" s="76">
        <f>'ModelParams Lp'!H$22</f>
        <v>0</v>
      </c>
      <c r="BD120" s="76">
        <f>'ModelParams Lp'!I$22</f>
        <v>0</v>
      </c>
      <c r="BE120" s="76" t="e">
        <f>-10*LOG(2/(4*PI()*2^2)+4/(0.163*(Calcul!$J125*Calcul!$K125)/VLOOKUP(Calcul!$H125,'ModelParams Lp'!$E$37:$F$39,2,0)))</f>
        <v>#N/A</v>
      </c>
      <c r="BF120" s="76" t="e">
        <f>-10*LOG(2/(4*PI()*2^2)+4/(0.163*(Calcul!$J125*Calcul!$K125)/VLOOKUP(Calcul!$H125,'ModelParams Lp'!$E$37:$F$39,2,0)))</f>
        <v>#N/A</v>
      </c>
      <c r="BG120" s="76" t="e">
        <f>-10*LOG(2/(4*PI()*2^2)+4/(0.163*(Calcul!$J125*Calcul!$K125)/VLOOKUP(Calcul!$H125,'ModelParams Lp'!$E$37:$F$39,2,0)))</f>
        <v>#N/A</v>
      </c>
      <c r="BH120" s="76" t="e">
        <f>-10*LOG(2/(4*PI()*2^2)+4/(0.163*(Calcul!$J125*Calcul!$K125)/VLOOKUP(Calcul!$H125,'ModelParams Lp'!$E$37:$F$39,2,0)))</f>
        <v>#N/A</v>
      </c>
      <c r="BI120" s="76" t="e">
        <f>-10*LOG(2/(4*PI()*2^2)+4/(0.163*(Calcul!$J125*Calcul!$K125)/VLOOKUP(Calcul!$H125,'ModelParams Lp'!$E$37:$F$39,2,0)))</f>
        <v>#N/A</v>
      </c>
      <c r="BJ120" s="76" t="e">
        <f>-10*LOG(2/(4*PI()*2^2)+4/(0.163*(Calcul!$J125*Calcul!$K125)/VLOOKUP(Calcul!$H125,'ModelParams Lp'!$E$37:$F$39,2,0)))</f>
        <v>#N/A</v>
      </c>
      <c r="BK120" s="76" t="e">
        <f>-10*LOG(2/(4*PI()*2^2)+4/(0.163*(Calcul!$J125*Calcul!$K125)/VLOOKUP(Calcul!$H125,'ModelParams Lp'!$E$37:$F$39,2,0)))</f>
        <v>#N/A</v>
      </c>
      <c r="BL120" s="76" t="e">
        <f>-10*LOG(2/(4*PI()*2^2)+4/(0.163*(Calcul!$J125*Calcul!$K125)/VLOOKUP(Calcul!$H125,'ModelParams Lp'!$E$37:$F$39,2,0)))</f>
        <v>#N/A</v>
      </c>
      <c r="BM120" s="76" t="e">
        <f>VLOOKUP(Calcul!$I125,'ModelParams Lp'!$D$28:$O$32,5,0)+BE120</f>
        <v>#N/A</v>
      </c>
      <c r="BN120" s="76" t="e">
        <f>VLOOKUP(Calcul!$I125,'ModelParams Lp'!$D$28:$O$32,6,0)+BF120</f>
        <v>#N/A</v>
      </c>
      <c r="BO120" s="76" t="e">
        <f>VLOOKUP(Calcul!$I125,'ModelParams Lp'!$D$28:$O$32,7,0)+BG120</f>
        <v>#N/A</v>
      </c>
      <c r="BP120" s="76" t="e">
        <f>VLOOKUP(Calcul!$I125,'ModelParams Lp'!$D$28:$O$32,8,0)+BH120</f>
        <v>#N/A</v>
      </c>
      <c r="BQ120" s="76" t="e">
        <f>VLOOKUP(Calcul!$I125,'ModelParams Lp'!$D$28:$O$32,9,0)+BI120</f>
        <v>#N/A</v>
      </c>
      <c r="BR120" s="76" t="e">
        <f>VLOOKUP(Calcul!$I125,'ModelParams Lp'!$D$28:$O$32,10,0)+BJ120</f>
        <v>#N/A</v>
      </c>
      <c r="BS120" s="76" t="e">
        <f>VLOOKUP(Calcul!$I125,'ModelParams Lp'!$D$28:$O$32,11,0)+BK120</f>
        <v>#N/A</v>
      </c>
      <c r="BT120" s="76" t="e">
        <f>VLOOKUP(Calcul!$I125,'ModelParams Lp'!$D$28:$O$32,12,0)+BL120</f>
        <v>#N/A</v>
      </c>
      <c r="BU120" s="75" t="e">
        <f t="shared" ca="1" si="29"/>
        <v>#DIV/0!</v>
      </c>
      <c r="BV120" s="75" t="e">
        <f t="shared" ca="1" si="30"/>
        <v>#DIV/0!</v>
      </c>
      <c r="BW120" s="75" t="e">
        <f t="shared" ca="1" si="31"/>
        <v>#DIV/0!</v>
      </c>
      <c r="BX120" s="75" t="e">
        <f t="shared" ca="1" si="32"/>
        <v>#DIV/0!</v>
      </c>
      <c r="BY120" s="75" t="e">
        <f t="shared" ca="1" si="33"/>
        <v>#DIV/0!</v>
      </c>
      <c r="BZ120" s="75" t="e">
        <f t="shared" ca="1" si="34"/>
        <v>#DIV/0!</v>
      </c>
      <c r="CA120" s="75" t="e">
        <f t="shared" ca="1" si="35"/>
        <v>#DIV/0!</v>
      </c>
      <c r="CB120" s="75" t="e">
        <f t="shared" ca="1" si="36"/>
        <v>#DIV/0!</v>
      </c>
      <c r="CC120" s="26" t="e">
        <f ca="1">10*LOG10(IF(BU120="",0,POWER(10,((BU120+'ModelParams Lw'!$O$4)/10))) +IF(BV120="",0,POWER(10,((BV120+'ModelParams Lw'!$P$4)/10))) +IF(BW120="",0,POWER(10,((BW120+'ModelParams Lw'!$Q$4)/10))) +IF(BX120="",0,POWER(10,((BX120+'ModelParams Lw'!$R$4)/10))) +IF(BY120="",0,POWER(10,((BY120+'ModelParams Lw'!$S$4)/10))) +IF(BZ120="",0,POWER(10,((BZ120+'ModelParams Lw'!$T$4)/10))) +IF(CA120="",0,POWER(10,((CA120+'ModelParams Lw'!$U$4)/10)))+IF(CB120="",0,POWER(10,((CB120+'ModelParams Lw'!$V$4)/10))))</f>
        <v>#DIV/0!</v>
      </c>
      <c r="CD120" s="26" t="e">
        <f t="shared" ca="1" si="37"/>
        <v>#DIV/0!</v>
      </c>
      <c r="CE120" s="26" t="e">
        <f ca="1">(BU120-'ModelParams Lw'!O$10)/'ModelParams Lw'!O$11</f>
        <v>#DIV/0!</v>
      </c>
      <c r="CF120" s="26" t="e">
        <f ca="1">(BV120-'ModelParams Lw'!P$10)/'ModelParams Lw'!P$11</f>
        <v>#DIV/0!</v>
      </c>
      <c r="CG120" s="26" t="e">
        <f ca="1">(BW120-'ModelParams Lw'!Q$10)/'ModelParams Lw'!Q$11</f>
        <v>#DIV/0!</v>
      </c>
      <c r="CH120" s="26" t="e">
        <f ca="1">(BX120-'ModelParams Lw'!R$10)/'ModelParams Lw'!R$11</f>
        <v>#DIV/0!</v>
      </c>
      <c r="CI120" s="26" t="e">
        <f ca="1">(BY120-'ModelParams Lw'!S$10)/'ModelParams Lw'!S$11</f>
        <v>#DIV/0!</v>
      </c>
      <c r="CJ120" s="26" t="e">
        <f ca="1">(BZ120-'ModelParams Lw'!T$10)/'ModelParams Lw'!T$11</f>
        <v>#DIV/0!</v>
      </c>
      <c r="CK120" s="26" t="e">
        <f ca="1">(CA120-'ModelParams Lw'!U$10)/'ModelParams Lw'!U$11</f>
        <v>#DIV/0!</v>
      </c>
      <c r="CL120" s="26" t="e">
        <f ca="1">(CB120-'ModelParams Lw'!V$10)/'ModelParams Lw'!V$11</f>
        <v>#DIV/0!</v>
      </c>
      <c r="CM120" s="75" t="e">
        <f t="shared" si="38"/>
        <v>#DIV/0!</v>
      </c>
      <c r="CN120" s="75" t="e">
        <f t="shared" si="39"/>
        <v>#DIV/0!</v>
      </c>
      <c r="CO120" s="75" t="e">
        <f t="shared" si="40"/>
        <v>#DIV/0!</v>
      </c>
      <c r="CP120" s="75" t="e">
        <f t="shared" si="41"/>
        <v>#DIV/0!</v>
      </c>
      <c r="CQ120" s="75" t="e">
        <f t="shared" si="42"/>
        <v>#DIV/0!</v>
      </c>
      <c r="CR120" s="75" t="e">
        <f t="shared" si="43"/>
        <v>#DIV/0!</v>
      </c>
      <c r="CS120" s="75" t="e">
        <f t="shared" si="44"/>
        <v>#DIV/0!</v>
      </c>
      <c r="CT120" s="75" t="e">
        <f t="shared" si="45"/>
        <v>#DIV/0!</v>
      </c>
      <c r="CU120" s="26" t="e">
        <f>10*LOG10(IF(CM120="",0,POWER(10,((CM120+'ModelParams Lw'!$O$4)/10))) +IF(CN120="",0,POWER(10,((CN120+'ModelParams Lw'!$P$4)/10))) +IF(CO120="",0,POWER(10,((CO120+'ModelParams Lw'!$Q$4)/10))) +IF(CP120="",0,POWER(10,((CP120+'ModelParams Lw'!$R$4)/10))) +IF(CQ120="",0,POWER(10,((CQ120+'ModelParams Lw'!$S$4)/10))) +IF(CR120="",0,POWER(10,((CR120+'ModelParams Lw'!$T$4)/10))) +IF(CS120="",0,POWER(10,((CS120+'ModelParams Lw'!$U$4)/10)))+IF(CT120="",0,POWER(10,((CT120+'ModelParams Lw'!$V$4)/10))))</f>
        <v>#DIV/0!</v>
      </c>
      <c r="CV120" s="26" t="e">
        <f t="shared" si="46"/>
        <v>#DIV/0!</v>
      </c>
      <c r="CW120" s="26" t="e">
        <f>(CM120-'ModelParams Lw'!O$10)/'ModelParams Lw'!O$11</f>
        <v>#DIV/0!</v>
      </c>
      <c r="CX120" s="26" t="e">
        <f>(CN120-'ModelParams Lw'!P$10)/'ModelParams Lw'!P$11</f>
        <v>#DIV/0!</v>
      </c>
      <c r="CY120" s="26" t="e">
        <f>(CO120-'ModelParams Lw'!Q$10)/'ModelParams Lw'!Q$11</f>
        <v>#DIV/0!</v>
      </c>
      <c r="CZ120" s="26" t="e">
        <f>(CP120-'ModelParams Lw'!R$10)/'ModelParams Lw'!R$11</f>
        <v>#DIV/0!</v>
      </c>
      <c r="DA120" s="26" t="e">
        <f>(CQ120-'ModelParams Lw'!S$10)/'ModelParams Lw'!S$11</f>
        <v>#DIV/0!</v>
      </c>
      <c r="DB120" s="26" t="e">
        <f>(CR120-'ModelParams Lw'!T$10)/'ModelParams Lw'!T$11</f>
        <v>#DIV/0!</v>
      </c>
      <c r="DC120" s="26" t="e">
        <f>(CS120-'ModelParams Lw'!U$10)/'ModelParams Lw'!U$11</f>
        <v>#DIV/0!</v>
      </c>
      <c r="DD120" s="26" t="e">
        <f>(CT120-'ModelParams Lw'!V$10)/'ModelParams Lw'!V$11</f>
        <v>#DIV/0!</v>
      </c>
    </row>
    <row r="121" spans="1:108" x14ac:dyDescent="0.25">
      <c r="A121" s="13">
        <f>'Sound Power'!B121</f>
        <v>0</v>
      </c>
      <c r="B121" s="13">
        <f>'Sound Power'!D121</f>
        <v>0</v>
      </c>
      <c r="C121" s="13">
        <f>'Sound Power'!E121</f>
        <v>0</v>
      </c>
      <c r="D121" s="13">
        <f>'Sound Power'!F121</f>
        <v>0</v>
      </c>
      <c r="E121" s="76" t="e">
        <f>IF(Calcul!$F123="SA",'Sound Power'!AZ121,'Sound Power'!O121)</f>
        <v>#DIV/0!</v>
      </c>
      <c r="F121" s="76" t="e">
        <f>IF(Calcul!$F123="SA",'Sound Power'!BA121,'Sound Power'!P121)</f>
        <v>#DIV/0!</v>
      </c>
      <c r="G121" s="76" t="e">
        <f>IF(Calcul!$F123="SA",'Sound Power'!BB121,'Sound Power'!Q121)</f>
        <v>#DIV/0!</v>
      </c>
      <c r="H121" s="76" t="e">
        <f>IF(Calcul!$F123="SA",'Sound Power'!BC121,'Sound Power'!R121)</f>
        <v>#DIV/0!</v>
      </c>
      <c r="I121" s="76" t="e">
        <f>IF(Calcul!$F123="SA",'Sound Power'!BD121,'Sound Power'!S121)</f>
        <v>#DIV/0!</v>
      </c>
      <c r="J121" s="76" t="e">
        <f>IF(Calcul!$F123="SA",'Sound Power'!BE121,'Sound Power'!T121)</f>
        <v>#DIV/0!</v>
      </c>
      <c r="K121" s="76" t="e">
        <f>IF(Calcul!$F123="SA",'Sound Power'!BF121,'Sound Power'!U121)</f>
        <v>#DIV/0!</v>
      </c>
      <c r="L121" s="76" t="e">
        <f>IF(Calcul!$F123="SA",'Sound Power'!BG121,'Sound Power'!V121)</f>
        <v>#DIV/0!</v>
      </c>
      <c r="M121" s="76" t="e">
        <f>'Sound Power'!CI121</f>
        <v>#DIV/0!</v>
      </c>
      <c r="N121" s="76" t="e">
        <f>'Sound Power'!CJ121</f>
        <v>#DIV/0!</v>
      </c>
      <c r="O121" s="76" t="e">
        <f>'Sound Power'!CK121</f>
        <v>#DIV/0!</v>
      </c>
      <c r="P121" s="76" t="e">
        <f>'Sound Power'!CL121</f>
        <v>#DIV/0!</v>
      </c>
      <c r="Q121" s="76" t="e">
        <f>'Sound Power'!CM121</f>
        <v>#DIV/0!</v>
      </c>
      <c r="R121" s="76" t="e">
        <f>'Sound Power'!CN121</f>
        <v>#DIV/0!</v>
      </c>
      <c r="S121" s="76" t="e">
        <f>'Sound Power'!CO121</f>
        <v>#DIV/0!</v>
      </c>
      <c r="T121" s="76" t="e">
        <f>'Sound Power'!CP121</f>
        <v>#DIV/0!</v>
      </c>
      <c r="U121" s="73">
        <f t="shared" si="26"/>
        <v>0</v>
      </c>
      <c r="V121" s="73">
        <f t="shared" si="27"/>
        <v>0</v>
      </c>
      <c r="W121" s="76" t="e">
        <f>('ModelParams Lp'!B$4*10^'ModelParams Lp'!B$5*($U121/$V121)^'ModelParams Lp'!B$6)*3</f>
        <v>#DIV/0!</v>
      </c>
      <c r="X121" s="76" t="e">
        <f>('ModelParams Lp'!C$4*10^'ModelParams Lp'!C$5*($U121/$V121)^'ModelParams Lp'!C$6)*3</f>
        <v>#DIV/0!</v>
      </c>
      <c r="Y121" s="76" t="e">
        <f>('ModelParams Lp'!D$4*10^'ModelParams Lp'!D$5*($U121/$V121)^'ModelParams Lp'!D$6)*3</f>
        <v>#DIV/0!</v>
      </c>
      <c r="Z121" s="76" t="e">
        <f>('ModelParams Lp'!E$4*10^'ModelParams Lp'!E$5*($U121/$V121)^'ModelParams Lp'!E$6)*3</f>
        <v>#DIV/0!</v>
      </c>
      <c r="AA121" s="76" t="e">
        <f>('ModelParams Lp'!F$4*10^'ModelParams Lp'!F$5*($U121/$V121)^'ModelParams Lp'!F$6)*3</f>
        <v>#DIV/0!</v>
      </c>
      <c r="AB121" s="76" t="e">
        <f>('ModelParams Lp'!G$4*10^'ModelParams Lp'!G$5*($U121/$V121)^'ModelParams Lp'!G$6)*3</f>
        <v>#DIV/0!</v>
      </c>
      <c r="AC121" s="76" t="e">
        <f>('ModelParams Lp'!H$4*10^'ModelParams Lp'!H$5*($U121/$V121)^'ModelParams Lp'!H$6)*3</f>
        <v>#DIV/0!</v>
      </c>
      <c r="AD121" s="76" t="e">
        <f>('ModelParams Lp'!I$4*10^'ModelParams Lp'!I$5*($U121/$V121)^'ModelParams Lp'!I$6)*3</f>
        <v>#DIV/0!</v>
      </c>
      <c r="AE121" s="62" t="e">
        <f t="shared" si="28"/>
        <v>#DIV/0!</v>
      </c>
      <c r="AF121" s="62" t="e">
        <f>IF(AE121&lt;'ModelParams Lp'!$B$16,-1,IF(AE121&lt;'ModelParams Lp'!$C$16,0,IF(AE121&lt;'ModelParams Lp'!$D$16,1,IF(AE121&lt;'ModelParams Lp'!$E$16,2,IF(AE121&lt;'ModelParams Lp'!$F$16,3,IF(AE121&lt;'ModelParams Lp'!$G$16,4,IF(AE121&lt;'ModelParams Lp'!$H$16,5,6)))))))</f>
        <v>#DIV/0!</v>
      </c>
      <c r="AG121" s="76" t="e">
        <f ca="1">IF($AF121&gt;1,0,OFFSET('ModelParams Lp'!$C$12,0,-'Sound Pressure'!$AF121))</f>
        <v>#DIV/0!</v>
      </c>
      <c r="AH121" s="76" t="e">
        <f ca="1">IF($AF121&gt;2,0,OFFSET('ModelParams Lp'!$D$12,0,-'Sound Pressure'!$AF121))</f>
        <v>#DIV/0!</v>
      </c>
      <c r="AI121" s="76" t="e">
        <f ca="1">IF($AF121&gt;3,0,OFFSET('ModelParams Lp'!$E$12,0,-'Sound Pressure'!$AF121))</f>
        <v>#DIV/0!</v>
      </c>
      <c r="AJ121" s="76" t="e">
        <f ca="1">IF($AF121&gt;4,0,OFFSET('ModelParams Lp'!$F$12,0,-'Sound Pressure'!$AF121))</f>
        <v>#DIV/0!</v>
      </c>
      <c r="AK121" s="76" t="e">
        <f ca="1">IF($AF121&gt;3,0,OFFSET('ModelParams Lp'!$G$12,0,-'Sound Pressure'!$AF121))</f>
        <v>#DIV/0!</v>
      </c>
      <c r="AL121" s="76" t="e">
        <f ca="1">IF($AF121&gt;5,0,OFFSET('ModelParams Lp'!$H$12,0,-'Sound Pressure'!$AF121))</f>
        <v>#DIV/0!</v>
      </c>
      <c r="AM121" s="76" t="e">
        <f ca="1">IF($AF121&gt;6,0,OFFSET('ModelParams Lp'!$I$12,0,-'Sound Pressure'!$AF121))</f>
        <v>#DIV/0!</v>
      </c>
      <c r="AN121" s="76" t="e">
        <f ca="1">IF($AF121&gt;7,0,IF($AF$4&lt;0,3,OFFSET('ModelParams Lp'!$J$12,0,-'Sound Pressure'!$AF121)))</f>
        <v>#DIV/0!</v>
      </c>
      <c r="AO121" s="76" t="e">
        <f t="shared" si="48"/>
        <v>#DIV/0!</v>
      </c>
      <c r="AP121" s="76" t="e">
        <f t="shared" si="49"/>
        <v>#DIV/0!</v>
      </c>
      <c r="AQ121" s="76" t="e">
        <f t="shared" si="49"/>
        <v>#DIV/0!</v>
      </c>
      <c r="AR121" s="76" t="e">
        <f t="shared" si="49"/>
        <v>#DIV/0!</v>
      </c>
      <c r="AS121" s="76" t="e">
        <f t="shared" si="49"/>
        <v>#DIV/0!</v>
      </c>
      <c r="AT121" s="76" t="e">
        <f t="shared" si="49"/>
        <v>#DIV/0!</v>
      </c>
      <c r="AU121" s="76" t="e">
        <f t="shared" si="49"/>
        <v>#DIV/0!</v>
      </c>
      <c r="AV121" s="76" t="e">
        <f t="shared" si="49"/>
        <v>#DIV/0!</v>
      </c>
      <c r="AW121" s="76">
        <f>'ModelParams Lp'!B$22</f>
        <v>4</v>
      </c>
      <c r="AX121" s="76">
        <f>'ModelParams Lp'!C$22</f>
        <v>2</v>
      </c>
      <c r="AY121" s="76">
        <f>'ModelParams Lp'!D$22</f>
        <v>1</v>
      </c>
      <c r="AZ121" s="76">
        <f>'ModelParams Lp'!E$22</f>
        <v>0</v>
      </c>
      <c r="BA121" s="76">
        <f>'ModelParams Lp'!F$22</f>
        <v>0</v>
      </c>
      <c r="BB121" s="76">
        <f>'ModelParams Lp'!G$22</f>
        <v>0</v>
      </c>
      <c r="BC121" s="76">
        <f>'ModelParams Lp'!H$22</f>
        <v>0</v>
      </c>
      <c r="BD121" s="76">
        <f>'ModelParams Lp'!I$22</f>
        <v>0</v>
      </c>
      <c r="BE121" s="76" t="e">
        <f>-10*LOG(2/(4*PI()*2^2)+4/(0.163*(Calcul!$J126*Calcul!$K126)/VLOOKUP(Calcul!$H126,'ModelParams Lp'!$E$37:$F$39,2,0)))</f>
        <v>#N/A</v>
      </c>
      <c r="BF121" s="76" t="e">
        <f>-10*LOG(2/(4*PI()*2^2)+4/(0.163*(Calcul!$J126*Calcul!$K126)/VLOOKUP(Calcul!$H126,'ModelParams Lp'!$E$37:$F$39,2,0)))</f>
        <v>#N/A</v>
      </c>
      <c r="BG121" s="76" t="e">
        <f>-10*LOG(2/(4*PI()*2^2)+4/(0.163*(Calcul!$J126*Calcul!$K126)/VLOOKUP(Calcul!$H126,'ModelParams Lp'!$E$37:$F$39,2,0)))</f>
        <v>#N/A</v>
      </c>
      <c r="BH121" s="76" t="e">
        <f>-10*LOG(2/(4*PI()*2^2)+4/(0.163*(Calcul!$J126*Calcul!$K126)/VLOOKUP(Calcul!$H126,'ModelParams Lp'!$E$37:$F$39,2,0)))</f>
        <v>#N/A</v>
      </c>
      <c r="BI121" s="76" t="e">
        <f>-10*LOG(2/(4*PI()*2^2)+4/(0.163*(Calcul!$J126*Calcul!$K126)/VLOOKUP(Calcul!$H126,'ModelParams Lp'!$E$37:$F$39,2,0)))</f>
        <v>#N/A</v>
      </c>
      <c r="BJ121" s="76" t="e">
        <f>-10*LOG(2/(4*PI()*2^2)+4/(0.163*(Calcul!$J126*Calcul!$K126)/VLOOKUP(Calcul!$H126,'ModelParams Lp'!$E$37:$F$39,2,0)))</f>
        <v>#N/A</v>
      </c>
      <c r="BK121" s="76" t="e">
        <f>-10*LOG(2/(4*PI()*2^2)+4/(0.163*(Calcul!$J126*Calcul!$K126)/VLOOKUP(Calcul!$H126,'ModelParams Lp'!$E$37:$F$39,2,0)))</f>
        <v>#N/A</v>
      </c>
      <c r="BL121" s="76" t="e">
        <f>-10*LOG(2/(4*PI()*2^2)+4/(0.163*(Calcul!$J126*Calcul!$K126)/VLOOKUP(Calcul!$H126,'ModelParams Lp'!$E$37:$F$39,2,0)))</f>
        <v>#N/A</v>
      </c>
      <c r="BM121" s="76" t="e">
        <f>VLOOKUP(Calcul!$I126,'ModelParams Lp'!$D$28:$O$32,5,0)+BE121</f>
        <v>#N/A</v>
      </c>
      <c r="BN121" s="76" t="e">
        <f>VLOOKUP(Calcul!$I126,'ModelParams Lp'!$D$28:$O$32,6,0)+BF121</f>
        <v>#N/A</v>
      </c>
      <c r="BO121" s="76" t="e">
        <f>VLOOKUP(Calcul!$I126,'ModelParams Lp'!$D$28:$O$32,7,0)+BG121</f>
        <v>#N/A</v>
      </c>
      <c r="BP121" s="76" t="e">
        <f>VLOOKUP(Calcul!$I126,'ModelParams Lp'!$D$28:$O$32,8,0)+BH121</f>
        <v>#N/A</v>
      </c>
      <c r="BQ121" s="76" t="e">
        <f>VLOOKUP(Calcul!$I126,'ModelParams Lp'!$D$28:$O$32,9,0)+BI121</f>
        <v>#N/A</v>
      </c>
      <c r="BR121" s="76" t="e">
        <f>VLOOKUP(Calcul!$I126,'ModelParams Lp'!$D$28:$O$32,10,0)+BJ121</f>
        <v>#N/A</v>
      </c>
      <c r="BS121" s="76" t="e">
        <f>VLOOKUP(Calcul!$I126,'ModelParams Lp'!$D$28:$O$32,11,0)+BK121</f>
        <v>#N/A</v>
      </c>
      <c r="BT121" s="76" t="e">
        <f>VLOOKUP(Calcul!$I126,'ModelParams Lp'!$D$28:$O$32,12,0)+BL121</f>
        <v>#N/A</v>
      </c>
      <c r="BU121" s="75" t="e">
        <f t="shared" ca="1" si="29"/>
        <v>#DIV/0!</v>
      </c>
      <c r="BV121" s="75" t="e">
        <f t="shared" ca="1" si="30"/>
        <v>#DIV/0!</v>
      </c>
      <c r="BW121" s="75" t="e">
        <f t="shared" ca="1" si="31"/>
        <v>#DIV/0!</v>
      </c>
      <c r="BX121" s="75" t="e">
        <f t="shared" ca="1" si="32"/>
        <v>#DIV/0!</v>
      </c>
      <c r="BY121" s="75" t="e">
        <f t="shared" ca="1" si="33"/>
        <v>#DIV/0!</v>
      </c>
      <c r="BZ121" s="75" t="e">
        <f t="shared" ca="1" si="34"/>
        <v>#DIV/0!</v>
      </c>
      <c r="CA121" s="75" t="e">
        <f t="shared" ca="1" si="35"/>
        <v>#DIV/0!</v>
      </c>
      <c r="CB121" s="75" t="e">
        <f t="shared" ca="1" si="36"/>
        <v>#DIV/0!</v>
      </c>
      <c r="CC121" s="26" t="e">
        <f ca="1">10*LOG10(IF(BU121="",0,POWER(10,((BU121+'ModelParams Lw'!$O$4)/10))) +IF(BV121="",0,POWER(10,((BV121+'ModelParams Lw'!$P$4)/10))) +IF(BW121="",0,POWER(10,((BW121+'ModelParams Lw'!$Q$4)/10))) +IF(BX121="",0,POWER(10,((BX121+'ModelParams Lw'!$R$4)/10))) +IF(BY121="",0,POWER(10,((BY121+'ModelParams Lw'!$S$4)/10))) +IF(BZ121="",0,POWER(10,((BZ121+'ModelParams Lw'!$T$4)/10))) +IF(CA121="",0,POWER(10,((CA121+'ModelParams Lw'!$U$4)/10)))+IF(CB121="",0,POWER(10,((CB121+'ModelParams Lw'!$V$4)/10))))</f>
        <v>#DIV/0!</v>
      </c>
      <c r="CD121" s="26" t="e">
        <f t="shared" ca="1" si="37"/>
        <v>#DIV/0!</v>
      </c>
      <c r="CE121" s="26" t="e">
        <f ca="1">(BU121-'ModelParams Lw'!O$10)/'ModelParams Lw'!O$11</f>
        <v>#DIV/0!</v>
      </c>
      <c r="CF121" s="26" t="e">
        <f ca="1">(BV121-'ModelParams Lw'!P$10)/'ModelParams Lw'!P$11</f>
        <v>#DIV/0!</v>
      </c>
      <c r="CG121" s="26" t="e">
        <f ca="1">(BW121-'ModelParams Lw'!Q$10)/'ModelParams Lw'!Q$11</f>
        <v>#DIV/0!</v>
      </c>
      <c r="CH121" s="26" t="e">
        <f ca="1">(BX121-'ModelParams Lw'!R$10)/'ModelParams Lw'!R$11</f>
        <v>#DIV/0!</v>
      </c>
      <c r="CI121" s="26" t="e">
        <f ca="1">(BY121-'ModelParams Lw'!S$10)/'ModelParams Lw'!S$11</f>
        <v>#DIV/0!</v>
      </c>
      <c r="CJ121" s="26" t="e">
        <f ca="1">(BZ121-'ModelParams Lw'!T$10)/'ModelParams Lw'!T$11</f>
        <v>#DIV/0!</v>
      </c>
      <c r="CK121" s="26" t="e">
        <f ca="1">(CA121-'ModelParams Lw'!U$10)/'ModelParams Lw'!U$11</f>
        <v>#DIV/0!</v>
      </c>
      <c r="CL121" s="26" t="e">
        <f ca="1">(CB121-'ModelParams Lw'!V$10)/'ModelParams Lw'!V$11</f>
        <v>#DIV/0!</v>
      </c>
      <c r="CM121" s="75" t="e">
        <f t="shared" si="38"/>
        <v>#DIV/0!</v>
      </c>
      <c r="CN121" s="75" t="e">
        <f t="shared" si="39"/>
        <v>#DIV/0!</v>
      </c>
      <c r="CO121" s="75" t="e">
        <f t="shared" si="40"/>
        <v>#DIV/0!</v>
      </c>
      <c r="CP121" s="75" t="e">
        <f t="shared" si="41"/>
        <v>#DIV/0!</v>
      </c>
      <c r="CQ121" s="75" t="e">
        <f t="shared" si="42"/>
        <v>#DIV/0!</v>
      </c>
      <c r="CR121" s="75" t="e">
        <f t="shared" si="43"/>
        <v>#DIV/0!</v>
      </c>
      <c r="CS121" s="75" t="e">
        <f t="shared" si="44"/>
        <v>#DIV/0!</v>
      </c>
      <c r="CT121" s="75" t="e">
        <f t="shared" si="45"/>
        <v>#DIV/0!</v>
      </c>
      <c r="CU121" s="26" t="e">
        <f>10*LOG10(IF(CM121="",0,POWER(10,((CM121+'ModelParams Lw'!$O$4)/10))) +IF(CN121="",0,POWER(10,((CN121+'ModelParams Lw'!$P$4)/10))) +IF(CO121="",0,POWER(10,((CO121+'ModelParams Lw'!$Q$4)/10))) +IF(CP121="",0,POWER(10,((CP121+'ModelParams Lw'!$R$4)/10))) +IF(CQ121="",0,POWER(10,((CQ121+'ModelParams Lw'!$S$4)/10))) +IF(CR121="",0,POWER(10,((CR121+'ModelParams Lw'!$T$4)/10))) +IF(CS121="",0,POWER(10,((CS121+'ModelParams Lw'!$U$4)/10)))+IF(CT121="",0,POWER(10,((CT121+'ModelParams Lw'!$V$4)/10))))</f>
        <v>#DIV/0!</v>
      </c>
      <c r="CV121" s="26" t="e">
        <f t="shared" si="46"/>
        <v>#DIV/0!</v>
      </c>
      <c r="CW121" s="26" t="e">
        <f>(CM121-'ModelParams Lw'!O$10)/'ModelParams Lw'!O$11</f>
        <v>#DIV/0!</v>
      </c>
      <c r="CX121" s="26" t="e">
        <f>(CN121-'ModelParams Lw'!P$10)/'ModelParams Lw'!P$11</f>
        <v>#DIV/0!</v>
      </c>
      <c r="CY121" s="26" t="e">
        <f>(CO121-'ModelParams Lw'!Q$10)/'ModelParams Lw'!Q$11</f>
        <v>#DIV/0!</v>
      </c>
      <c r="CZ121" s="26" t="e">
        <f>(CP121-'ModelParams Lw'!R$10)/'ModelParams Lw'!R$11</f>
        <v>#DIV/0!</v>
      </c>
      <c r="DA121" s="26" t="e">
        <f>(CQ121-'ModelParams Lw'!S$10)/'ModelParams Lw'!S$11</f>
        <v>#DIV/0!</v>
      </c>
      <c r="DB121" s="26" t="e">
        <f>(CR121-'ModelParams Lw'!T$10)/'ModelParams Lw'!T$11</f>
        <v>#DIV/0!</v>
      </c>
      <c r="DC121" s="26" t="e">
        <f>(CS121-'ModelParams Lw'!U$10)/'ModelParams Lw'!U$11</f>
        <v>#DIV/0!</v>
      </c>
      <c r="DD121" s="26" t="e">
        <f>(CT121-'ModelParams Lw'!V$10)/'ModelParams Lw'!V$11</f>
        <v>#DIV/0!</v>
      </c>
    </row>
    <row r="122" spans="1:108" x14ac:dyDescent="0.25">
      <c r="A122" s="13">
        <f>'Sound Power'!B122</f>
        <v>0</v>
      </c>
      <c r="B122" s="13">
        <f>'Sound Power'!D122</f>
        <v>0</v>
      </c>
      <c r="C122" s="13">
        <f>'Sound Power'!E122</f>
        <v>0</v>
      </c>
      <c r="D122" s="13">
        <f>'Sound Power'!F122</f>
        <v>0</v>
      </c>
      <c r="E122" s="76" t="e">
        <f>IF(Calcul!$F124="SA",'Sound Power'!AZ122,'Sound Power'!O122)</f>
        <v>#DIV/0!</v>
      </c>
      <c r="F122" s="76" t="e">
        <f>IF(Calcul!$F124="SA",'Sound Power'!BA122,'Sound Power'!P122)</f>
        <v>#DIV/0!</v>
      </c>
      <c r="G122" s="76" t="e">
        <f>IF(Calcul!$F124="SA",'Sound Power'!BB122,'Sound Power'!Q122)</f>
        <v>#DIV/0!</v>
      </c>
      <c r="H122" s="76" t="e">
        <f>IF(Calcul!$F124="SA",'Sound Power'!BC122,'Sound Power'!R122)</f>
        <v>#DIV/0!</v>
      </c>
      <c r="I122" s="76" t="e">
        <f>IF(Calcul!$F124="SA",'Sound Power'!BD122,'Sound Power'!S122)</f>
        <v>#DIV/0!</v>
      </c>
      <c r="J122" s="76" t="e">
        <f>IF(Calcul!$F124="SA",'Sound Power'!BE122,'Sound Power'!T122)</f>
        <v>#DIV/0!</v>
      </c>
      <c r="K122" s="76" t="e">
        <f>IF(Calcul!$F124="SA",'Sound Power'!BF122,'Sound Power'!U122)</f>
        <v>#DIV/0!</v>
      </c>
      <c r="L122" s="76" t="e">
        <f>IF(Calcul!$F124="SA",'Sound Power'!BG122,'Sound Power'!V122)</f>
        <v>#DIV/0!</v>
      </c>
      <c r="M122" s="76" t="e">
        <f>'Sound Power'!CI122</f>
        <v>#DIV/0!</v>
      </c>
      <c r="N122" s="76" t="e">
        <f>'Sound Power'!CJ122</f>
        <v>#DIV/0!</v>
      </c>
      <c r="O122" s="76" t="e">
        <f>'Sound Power'!CK122</f>
        <v>#DIV/0!</v>
      </c>
      <c r="P122" s="76" t="e">
        <f>'Sound Power'!CL122</f>
        <v>#DIV/0!</v>
      </c>
      <c r="Q122" s="76" t="e">
        <f>'Sound Power'!CM122</f>
        <v>#DIV/0!</v>
      </c>
      <c r="R122" s="76" t="e">
        <f>'Sound Power'!CN122</f>
        <v>#DIV/0!</v>
      </c>
      <c r="S122" s="76" t="e">
        <f>'Sound Power'!CO122</f>
        <v>#DIV/0!</v>
      </c>
      <c r="T122" s="76" t="e">
        <f>'Sound Power'!CP122</f>
        <v>#DIV/0!</v>
      </c>
      <c r="U122" s="73">
        <f t="shared" si="26"/>
        <v>0</v>
      </c>
      <c r="V122" s="73">
        <f t="shared" si="27"/>
        <v>0</v>
      </c>
      <c r="W122" s="76" t="e">
        <f>('ModelParams Lp'!B$4*10^'ModelParams Lp'!B$5*($U122/$V122)^'ModelParams Lp'!B$6)*3</f>
        <v>#DIV/0!</v>
      </c>
      <c r="X122" s="76" t="e">
        <f>('ModelParams Lp'!C$4*10^'ModelParams Lp'!C$5*($U122/$V122)^'ModelParams Lp'!C$6)*3</f>
        <v>#DIV/0!</v>
      </c>
      <c r="Y122" s="76" t="e">
        <f>('ModelParams Lp'!D$4*10^'ModelParams Lp'!D$5*($U122/$V122)^'ModelParams Lp'!D$6)*3</f>
        <v>#DIV/0!</v>
      </c>
      <c r="Z122" s="76" t="e">
        <f>('ModelParams Lp'!E$4*10^'ModelParams Lp'!E$5*($U122/$V122)^'ModelParams Lp'!E$6)*3</f>
        <v>#DIV/0!</v>
      </c>
      <c r="AA122" s="76" t="e">
        <f>('ModelParams Lp'!F$4*10^'ModelParams Lp'!F$5*($U122/$V122)^'ModelParams Lp'!F$6)*3</f>
        <v>#DIV/0!</v>
      </c>
      <c r="AB122" s="76" t="e">
        <f>('ModelParams Lp'!G$4*10^'ModelParams Lp'!G$5*($U122/$V122)^'ModelParams Lp'!G$6)*3</f>
        <v>#DIV/0!</v>
      </c>
      <c r="AC122" s="76" t="e">
        <f>('ModelParams Lp'!H$4*10^'ModelParams Lp'!H$5*($U122/$V122)^'ModelParams Lp'!H$6)*3</f>
        <v>#DIV/0!</v>
      </c>
      <c r="AD122" s="76" t="e">
        <f>('ModelParams Lp'!I$4*10^'ModelParams Lp'!I$5*($U122/$V122)^'ModelParams Lp'!I$6)*3</f>
        <v>#DIV/0!</v>
      </c>
      <c r="AE122" s="62" t="e">
        <f t="shared" si="28"/>
        <v>#DIV/0!</v>
      </c>
      <c r="AF122" s="62" t="e">
        <f>IF(AE122&lt;'ModelParams Lp'!$B$16,-1,IF(AE122&lt;'ModelParams Lp'!$C$16,0,IF(AE122&lt;'ModelParams Lp'!$D$16,1,IF(AE122&lt;'ModelParams Lp'!$E$16,2,IF(AE122&lt;'ModelParams Lp'!$F$16,3,IF(AE122&lt;'ModelParams Lp'!$G$16,4,IF(AE122&lt;'ModelParams Lp'!$H$16,5,6)))))))</f>
        <v>#DIV/0!</v>
      </c>
      <c r="AG122" s="76" t="e">
        <f ca="1">IF($AF122&gt;1,0,OFFSET('ModelParams Lp'!$C$12,0,-'Sound Pressure'!$AF122))</f>
        <v>#DIV/0!</v>
      </c>
      <c r="AH122" s="76" t="e">
        <f ca="1">IF($AF122&gt;2,0,OFFSET('ModelParams Lp'!$D$12,0,-'Sound Pressure'!$AF122))</f>
        <v>#DIV/0!</v>
      </c>
      <c r="AI122" s="76" t="e">
        <f ca="1">IF($AF122&gt;3,0,OFFSET('ModelParams Lp'!$E$12,0,-'Sound Pressure'!$AF122))</f>
        <v>#DIV/0!</v>
      </c>
      <c r="AJ122" s="76" t="e">
        <f ca="1">IF($AF122&gt;4,0,OFFSET('ModelParams Lp'!$F$12,0,-'Sound Pressure'!$AF122))</f>
        <v>#DIV/0!</v>
      </c>
      <c r="AK122" s="76" t="e">
        <f ca="1">IF($AF122&gt;3,0,OFFSET('ModelParams Lp'!$G$12,0,-'Sound Pressure'!$AF122))</f>
        <v>#DIV/0!</v>
      </c>
      <c r="AL122" s="76" t="e">
        <f ca="1">IF($AF122&gt;5,0,OFFSET('ModelParams Lp'!$H$12,0,-'Sound Pressure'!$AF122))</f>
        <v>#DIV/0!</v>
      </c>
      <c r="AM122" s="76" t="e">
        <f ca="1">IF($AF122&gt;6,0,OFFSET('ModelParams Lp'!$I$12,0,-'Sound Pressure'!$AF122))</f>
        <v>#DIV/0!</v>
      </c>
      <c r="AN122" s="76" t="e">
        <f ca="1">IF($AF122&gt;7,0,IF($AF$4&lt;0,3,OFFSET('ModelParams Lp'!$J$12,0,-'Sound Pressure'!$AF122)))</f>
        <v>#DIV/0!</v>
      </c>
      <c r="AO122" s="76" t="e">
        <f t="shared" si="48"/>
        <v>#DIV/0!</v>
      </c>
      <c r="AP122" s="76" t="e">
        <f t="shared" si="49"/>
        <v>#DIV/0!</v>
      </c>
      <c r="AQ122" s="76" t="e">
        <f t="shared" si="49"/>
        <v>#DIV/0!</v>
      </c>
      <c r="AR122" s="76" t="e">
        <f t="shared" si="49"/>
        <v>#DIV/0!</v>
      </c>
      <c r="AS122" s="76" t="e">
        <f t="shared" si="49"/>
        <v>#DIV/0!</v>
      </c>
      <c r="AT122" s="76" t="e">
        <f t="shared" si="49"/>
        <v>#DIV/0!</v>
      </c>
      <c r="AU122" s="76" t="e">
        <f t="shared" si="49"/>
        <v>#DIV/0!</v>
      </c>
      <c r="AV122" s="76" t="e">
        <f t="shared" si="49"/>
        <v>#DIV/0!</v>
      </c>
      <c r="AW122" s="76">
        <f>'ModelParams Lp'!B$22</f>
        <v>4</v>
      </c>
      <c r="AX122" s="76">
        <f>'ModelParams Lp'!C$22</f>
        <v>2</v>
      </c>
      <c r="AY122" s="76">
        <f>'ModelParams Lp'!D$22</f>
        <v>1</v>
      </c>
      <c r="AZ122" s="76">
        <f>'ModelParams Lp'!E$22</f>
        <v>0</v>
      </c>
      <c r="BA122" s="76">
        <f>'ModelParams Lp'!F$22</f>
        <v>0</v>
      </c>
      <c r="BB122" s="76">
        <f>'ModelParams Lp'!G$22</f>
        <v>0</v>
      </c>
      <c r="BC122" s="76">
        <f>'ModelParams Lp'!H$22</f>
        <v>0</v>
      </c>
      <c r="BD122" s="76">
        <f>'ModelParams Lp'!I$22</f>
        <v>0</v>
      </c>
      <c r="BE122" s="76" t="e">
        <f>-10*LOG(2/(4*PI()*2^2)+4/(0.163*(Calcul!$J127*Calcul!$K127)/VLOOKUP(Calcul!$H127,'ModelParams Lp'!$E$37:$F$39,2,0)))</f>
        <v>#N/A</v>
      </c>
      <c r="BF122" s="76" t="e">
        <f>-10*LOG(2/(4*PI()*2^2)+4/(0.163*(Calcul!$J127*Calcul!$K127)/VLOOKUP(Calcul!$H127,'ModelParams Lp'!$E$37:$F$39,2,0)))</f>
        <v>#N/A</v>
      </c>
      <c r="BG122" s="76" t="e">
        <f>-10*LOG(2/(4*PI()*2^2)+4/(0.163*(Calcul!$J127*Calcul!$K127)/VLOOKUP(Calcul!$H127,'ModelParams Lp'!$E$37:$F$39,2,0)))</f>
        <v>#N/A</v>
      </c>
      <c r="BH122" s="76" t="e">
        <f>-10*LOG(2/(4*PI()*2^2)+4/(0.163*(Calcul!$J127*Calcul!$K127)/VLOOKUP(Calcul!$H127,'ModelParams Lp'!$E$37:$F$39,2,0)))</f>
        <v>#N/A</v>
      </c>
      <c r="BI122" s="76" t="e">
        <f>-10*LOG(2/(4*PI()*2^2)+4/(0.163*(Calcul!$J127*Calcul!$K127)/VLOOKUP(Calcul!$H127,'ModelParams Lp'!$E$37:$F$39,2,0)))</f>
        <v>#N/A</v>
      </c>
      <c r="BJ122" s="76" t="e">
        <f>-10*LOG(2/(4*PI()*2^2)+4/(0.163*(Calcul!$J127*Calcul!$K127)/VLOOKUP(Calcul!$H127,'ModelParams Lp'!$E$37:$F$39,2,0)))</f>
        <v>#N/A</v>
      </c>
      <c r="BK122" s="76" t="e">
        <f>-10*LOG(2/(4*PI()*2^2)+4/(0.163*(Calcul!$J127*Calcul!$K127)/VLOOKUP(Calcul!$H127,'ModelParams Lp'!$E$37:$F$39,2,0)))</f>
        <v>#N/A</v>
      </c>
      <c r="BL122" s="76" t="e">
        <f>-10*LOG(2/(4*PI()*2^2)+4/(0.163*(Calcul!$J127*Calcul!$K127)/VLOOKUP(Calcul!$H127,'ModelParams Lp'!$E$37:$F$39,2,0)))</f>
        <v>#N/A</v>
      </c>
      <c r="BM122" s="76" t="e">
        <f>VLOOKUP(Calcul!$I127,'ModelParams Lp'!$D$28:$O$32,5,0)+BE122</f>
        <v>#N/A</v>
      </c>
      <c r="BN122" s="76" t="e">
        <f>VLOOKUP(Calcul!$I127,'ModelParams Lp'!$D$28:$O$32,6,0)+BF122</f>
        <v>#N/A</v>
      </c>
      <c r="BO122" s="76" t="e">
        <f>VLOOKUP(Calcul!$I127,'ModelParams Lp'!$D$28:$O$32,7,0)+BG122</f>
        <v>#N/A</v>
      </c>
      <c r="BP122" s="76" t="e">
        <f>VLOOKUP(Calcul!$I127,'ModelParams Lp'!$D$28:$O$32,8,0)+BH122</f>
        <v>#N/A</v>
      </c>
      <c r="BQ122" s="76" t="e">
        <f>VLOOKUP(Calcul!$I127,'ModelParams Lp'!$D$28:$O$32,9,0)+BI122</f>
        <v>#N/A</v>
      </c>
      <c r="BR122" s="76" t="e">
        <f>VLOOKUP(Calcul!$I127,'ModelParams Lp'!$D$28:$O$32,10,0)+BJ122</f>
        <v>#N/A</v>
      </c>
      <c r="BS122" s="76" t="e">
        <f>VLOOKUP(Calcul!$I127,'ModelParams Lp'!$D$28:$O$32,11,0)+BK122</f>
        <v>#N/A</v>
      </c>
      <c r="BT122" s="76" t="e">
        <f>VLOOKUP(Calcul!$I127,'ModelParams Lp'!$D$28:$O$32,12,0)+BL122</f>
        <v>#N/A</v>
      </c>
      <c r="BU122" s="75" t="e">
        <f t="shared" ca="1" si="29"/>
        <v>#DIV/0!</v>
      </c>
      <c r="BV122" s="75" t="e">
        <f t="shared" ca="1" si="30"/>
        <v>#DIV/0!</v>
      </c>
      <c r="BW122" s="75" t="e">
        <f t="shared" ca="1" si="31"/>
        <v>#DIV/0!</v>
      </c>
      <c r="BX122" s="75" t="e">
        <f t="shared" ca="1" si="32"/>
        <v>#DIV/0!</v>
      </c>
      <c r="BY122" s="75" t="e">
        <f t="shared" ca="1" si="33"/>
        <v>#DIV/0!</v>
      </c>
      <c r="BZ122" s="75" t="e">
        <f t="shared" ca="1" si="34"/>
        <v>#DIV/0!</v>
      </c>
      <c r="CA122" s="75" t="e">
        <f t="shared" ca="1" si="35"/>
        <v>#DIV/0!</v>
      </c>
      <c r="CB122" s="75" t="e">
        <f t="shared" ca="1" si="36"/>
        <v>#DIV/0!</v>
      </c>
      <c r="CC122" s="26" t="e">
        <f ca="1">10*LOG10(IF(BU122="",0,POWER(10,((BU122+'ModelParams Lw'!$O$4)/10))) +IF(BV122="",0,POWER(10,((BV122+'ModelParams Lw'!$P$4)/10))) +IF(BW122="",0,POWER(10,((BW122+'ModelParams Lw'!$Q$4)/10))) +IF(BX122="",0,POWER(10,((BX122+'ModelParams Lw'!$R$4)/10))) +IF(BY122="",0,POWER(10,((BY122+'ModelParams Lw'!$S$4)/10))) +IF(BZ122="",0,POWER(10,((BZ122+'ModelParams Lw'!$T$4)/10))) +IF(CA122="",0,POWER(10,((CA122+'ModelParams Lw'!$U$4)/10)))+IF(CB122="",0,POWER(10,((CB122+'ModelParams Lw'!$V$4)/10))))</f>
        <v>#DIV/0!</v>
      </c>
      <c r="CD122" s="26" t="e">
        <f t="shared" ca="1" si="37"/>
        <v>#DIV/0!</v>
      </c>
      <c r="CE122" s="26" t="e">
        <f ca="1">(BU122-'ModelParams Lw'!O$10)/'ModelParams Lw'!O$11</f>
        <v>#DIV/0!</v>
      </c>
      <c r="CF122" s="26" t="e">
        <f ca="1">(BV122-'ModelParams Lw'!P$10)/'ModelParams Lw'!P$11</f>
        <v>#DIV/0!</v>
      </c>
      <c r="CG122" s="26" t="e">
        <f ca="1">(BW122-'ModelParams Lw'!Q$10)/'ModelParams Lw'!Q$11</f>
        <v>#DIV/0!</v>
      </c>
      <c r="CH122" s="26" t="e">
        <f ca="1">(BX122-'ModelParams Lw'!R$10)/'ModelParams Lw'!R$11</f>
        <v>#DIV/0!</v>
      </c>
      <c r="CI122" s="26" t="e">
        <f ca="1">(BY122-'ModelParams Lw'!S$10)/'ModelParams Lw'!S$11</f>
        <v>#DIV/0!</v>
      </c>
      <c r="CJ122" s="26" t="e">
        <f ca="1">(BZ122-'ModelParams Lw'!T$10)/'ModelParams Lw'!T$11</f>
        <v>#DIV/0!</v>
      </c>
      <c r="CK122" s="26" t="e">
        <f ca="1">(CA122-'ModelParams Lw'!U$10)/'ModelParams Lw'!U$11</f>
        <v>#DIV/0!</v>
      </c>
      <c r="CL122" s="26" t="e">
        <f ca="1">(CB122-'ModelParams Lw'!V$10)/'ModelParams Lw'!V$11</f>
        <v>#DIV/0!</v>
      </c>
      <c r="CM122" s="75" t="e">
        <f t="shared" si="38"/>
        <v>#DIV/0!</v>
      </c>
      <c r="CN122" s="75" t="e">
        <f t="shared" si="39"/>
        <v>#DIV/0!</v>
      </c>
      <c r="CO122" s="75" t="e">
        <f t="shared" si="40"/>
        <v>#DIV/0!</v>
      </c>
      <c r="CP122" s="75" t="e">
        <f t="shared" si="41"/>
        <v>#DIV/0!</v>
      </c>
      <c r="CQ122" s="75" t="e">
        <f t="shared" si="42"/>
        <v>#DIV/0!</v>
      </c>
      <c r="CR122" s="75" t="e">
        <f t="shared" si="43"/>
        <v>#DIV/0!</v>
      </c>
      <c r="CS122" s="75" t="e">
        <f t="shared" si="44"/>
        <v>#DIV/0!</v>
      </c>
      <c r="CT122" s="75" t="e">
        <f t="shared" si="45"/>
        <v>#DIV/0!</v>
      </c>
      <c r="CU122" s="26" t="e">
        <f>10*LOG10(IF(CM122="",0,POWER(10,((CM122+'ModelParams Lw'!$O$4)/10))) +IF(CN122="",0,POWER(10,((CN122+'ModelParams Lw'!$P$4)/10))) +IF(CO122="",0,POWER(10,((CO122+'ModelParams Lw'!$Q$4)/10))) +IF(CP122="",0,POWER(10,((CP122+'ModelParams Lw'!$R$4)/10))) +IF(CQ122="",0,POWER(10,((CQ122+'ModelParams Lw'!$S$4)/10))) +IF(CR122="",0,POWER(10,((CR122+'ModelParams Lw'!$T$4)/10))) +IF(CS122="",0,POWER(10,((CS122+'ModelParams Lw'!$U$4)/10)))+IF(CT122="",0,POWER(10,((CT122+'ModelParams Lw'!$V$4)/10))))</f>
        <v>#DIV/0!</v>
      </c>
      <c r="CV122" s="26" t="e">
        <f t="shared" si="46"/>
        <v>#DIV/0!</v>
      </c>
      <c r="CW122" s="26" t="e">
        <f>(CM122-'ModelParams Lw'!O$10)/'ModelParams Lw'!O$11</f>
        <v>#DIV/0!</v>
      </c>
      <c r="CX122" s="26" t="e">
        <f>(CN122-'ModelParams Lw'!P$10)/'ModelParams Lw'!P$11</f>
        <v>#DIV/0!</v>
      </c>
      <c r="CY122" s="26" t="e">
        <f>(CO122-'ModelParams Lw'!Q$10)/'ModelParams Lw'!Q$11</f>
        <v>#DIV/0!</v>
      </c>
      <c r="CZ122" s="26" t="e">
        <f>(CP122-'ModelParams Lw'!R$10)/'ModelParams Lw'!R$11</f>
        <v>#DIV/0!</v>
      </c>
      <c r="DA122" s="26" t="e">
        <f>(CQ122-'ModelParams Lw'!S$10)/'ModelParams Lw'!S$11</f>
        <v>#DIV/0!</v>
      </c>
      <c r="DB122" s="26" t="e">
        <f>(CR122-'ModelParams Lw'!T$10)/'ModelParams Lw'!T$11</f>
        <v>#DIV/0!</v>
      </c>
      <c r="DC122" s="26" t="e">
        <f>(CS122-'ModelParams Lw'!U$10)/'ModelParams Lw'!U$11</f>
        <v>#DIV/0!</v>
      </c>
      <c r="DD122" s="26" t="e">
        <f>(CT122-'ModelParams Lw'!V$10)/'ModelParams Lw'!V$11</f>
        <v>#DIV/0!</v>
      </c>
    </row>
    <row r="123" spans="1:108" x14ac:dyDescent="0.25">
      <c r="A123" s="13">
        <f>'Sound Power'!B123</f>
        <v>0</v>
      </c>
      <c r="B123" s="13">
        <f>'Sound Power'!D123</f>
        <v>0</v>
      </c>
      <c r="C123" s="13">
        <f>'Sound Power'!E123</f>
        <v>0</v>
      </c>
      <c r="D123" s="13">
        <f>'Sound Power'!F123</f>
        <v>0</v>
      </c>
      <c r="E123" s="76" t="e">
        <f>IF(Calcul!$F125="SA",'Sound Power'!AZ123,'Sound Power'!O123)</f>
        <v>#DIV/0!</v>
      </c>
      <c r="F123" s="76" t="e">
        <f>IF(Calcul!$F125="SA",'Sound Power'!BA123,'Sound Power'!P123)</f>
        <v>#DIV/0!</v>
      </c>
      <c r="G123" s="76" t="e">
        <f>IF(Calcul!$F125="SA",'Sound Power'!BB123,'Sound Power'!Q123)</f>
        <v>#DIV/0!</v>
      </c>
      <c r="H123" s="76" t="e">
        <f>IF(Calcul!$F125="SA",'Sound Power'!BC123,'Sound Power'!R123)</f>
        <v>#DIV/0!</v>
      </c>
      <c r="I123" s="76" t="e">
        <f>IF(Calcul!$F125="SA",'Sound Power'!BD123,'Sound Power'!S123)</f>
        <v>#DIV/0!</v>
      </c>
      <c r="J123" s="76" t="e">
        <f>IF(Calcul!$F125="SA",'Sound Power'!BE123,'Sound Power'!T123)</f>
        <v>#DIV/0!</v>
      </c>
      <c r="K123" s="76" t="e">
        <f>IF(Calcul!$F125="SA",'Sound Power'!BF123,'Sound Power'!U123)</f>
        <v>#DIV/0!</v>
      </c>
      <c r="L123" s="76" t="e">
        <f>IF(Calcul!$F125="SA",'Sound Power'!BG123,'Sound Power'!V123)</f>
        <v>#DIV/0!</v>
      </c>
      <c r="M123" s="76" t="e">
        <f>'Sound Power'!CI123</f>
        <v>#DIV/0!</v>
      </c>
      <c r="N123" s="76" t="e">
        <f>'Sound Power'!CJ123</f>
        <v>#DIV/0!</v>
      </c>
      <c r="O123" s="76" t="e">
        <f>'Sound Power'!CK123</f>
        <v>#DIV/0!</v>
      </c>
      <c r="P123" s="76" t="e">
        <f>'Sound Power'!CL123</f>
        <v>#DIV/0!</v>
      </c>
      <c r="Q123" s="76" t="e">
        <f>'Sound Power'!CM123</f>
        <v>#DIV/0!</v>
      </c>
      <c r="R123" s="76" t="e">
        <f>'Sound Power'!CN123</f>
        <v>#DIV/0!</v>
      </c>
      <c r="S123" s="76" t="e">
        <f>'Sound Power'!CO123</f>
        <v>#DIV/0!</v>
      </c>
      <c r="T123" s="76" t="e">
        <f>'Sound Power'!CP123</f>
        <v>#DIV/0!</v>
      </c>
      <c r="U123" s="73">
        <f t="shared" si="26"/>
        <v>0</v>
      </c>
      <c r="V123" s="73">
        <f t="shared" si="27"/>
        <v>0</v>
      </c>
      <c r="W123" s="76" t="e">
        <f>('ModelParams Lp'!B$4*10^'ModelParams Lp'!B$5*($U123/$V123)^'ModelParams Lp'!B$6)*3</f>
        <v>#DIV/0!</v>
      </c>
      <c r="X123" s="76" t="e">
        <f>('ModelParams Lp'!C$4*10^'ModelParams Lp'!C$5*($U123/$V123)^'ModelParams Lp'!C$6)*3</f>
        <v>#DIV/0!</v>
      </c>
      <c r="Y123" s="76" t="e">
        <f>('ModelParams Lp'!D$4*10^'ModelParams Lp'!D$5*($U123/$V123)^'ModelParams Lp'!D$6)*3</f>
        <v>#DIV/0!</v>
      </c>
      <c r="Z123" s="76" t="e">
        <f>('ModelParams Lp'!E$4*10^'ModelParams Lp'!E$5*($U123/$V123)^'ModelParams Lp'!E$6)*3</f>
        <v>#DIV/0!</v>
      </c>
      <c r="AA123" s="76" t="e">
        <f>('ModelParams Lp'!F$4*10^'ModelParams Lp'!F$5*($U123/$V123)^'ModelParams Lp'!F$6)*3</f>
        <v>#DIV/0!</v>
      </c>
      <c r="AB123" s="76" t="e">
        <f>('ModelParams Lp'!G$4*10^'ModelParams Lp'!G$5*($U123/$V123)^'ModelParams Lp'!G$6)*3</f>
        <v>#DIV/0!</v>
      </c>
      <c r="AC123" s="76" t="e">
        <f>('ModelParams Lp'!H$4*10^'ModelParams Lp'!H$5*($U123/$V123)^'ModelParams Lp'!H$6)*3</f>
        <v>#DIV/0!</v>
      </c>
      <c r="AD123" s="76" t="e">
        <f>('ModelParams Lp'!I$4*10^'ModelParams Lp'!I$5*($U123/$V123)^'ModelParams Lp'!I$6)*3</f>
        <v>#DIV/0!</v>
      </c>
      <c r="AE123" s="62" t="e">
        <f t="shared" si="28"/>
        <v>#DIV/0!</v>
      </c>
      <c r="AF123" s="62" t="e">
        <f>IF(AE123&lt;'ModelParams Lp'!$B$16,-1,IF(AE123&lt;'ModelParams Lp'!$C$16,0,IF(AE123&lt;'ModelParams Lp'!$D$16,1,IF(AE123&lt;'ModelParams Lp'!$E$16,2,IF(AE123&lt;'ModelParams Lp'!$F$16,3,IF(AE123&lt;'ModelParams Lp'!$G$16,4,IF(AE123&lt;'ModelParams Lp'!$H$16,5,6)))))))</f>
        <v>#DIV/0!</v>
      </c>
      <c r="AG123" s="76" t="e">
        <f ca="1">IF($AF123&gt;1,0,OFFSET('ModelParams Lp'!$C$12,0,-'Sound Pressure'!$AF123))</f>
        <v>#DIV/0!</v>
      </c>
      <c r="AH123" s="76" t="e">
        <f ca="1">IF($AF123&gt;2,0,OFFSET('ModelParams Lp'!$D$12,0,-'Sound Pressure'!$AF123))</f>
        <v>#DIV/0!</v>
      </c>
      <c r="AI123" s="76" t="e">
        <f ca="1">IF($AF123&gt;3,0,OFFSET('ModelParams Lp'!$E$12,0,-'Sound Pressure'!$AF123))</f>
        <v>#DIV/0!</v>
      </c>
      <c r="AJ123" s="76" t="e">
        <f ca="1">IF($AF123&gt;4,0,OFFSET('ModelParams Lp'!$F$12,0,-'Sound Pressure'!$AF123))</f>
        <v>#DIV/0!</v>
      </c>
      <c r="AK123" s="76" t="e">
        <f ca="1">IF($AF123&gt;3,0,OFFSET('ModelParams Lp'!$G$12,0,-'Sound Pressure'!$AF123))</f>
        <v>#DIV/0!</v>
      </c>
      <c r="AL123" s="76" t="e">
        <f ca="1">IF($AF123&gt;5,0,OFFSET('ModelParams Lp'!$H$12,0,-'Sound Pressure'!$AF123))</f>
        <v>#DIV/0!</v>
      </c>
      <c r="AM123" s="76" t="e">
        <f ca="1">IF($AF123&gt;6,0,OFFSET('ModelParams Lp'!$I$12,0,-'Sound Pressure'!$AF123))</f>
        <v>#DIV/0!</v>
      </c>
      <c r="AN123" s="76" t="e">
        <f ca="1">IF($AF123&gt;7,0,IF($AF$4&lt;0,3,OFFSET('ModelParams Lp'!$J$12,0,-'Sound Pressure'!$AF123)))</f>
        <v>#DIV/0!</v>
      </c>
      <c r="AO123" s="76" t="e">
        <f t="shared" si="48"/>
        <v>#DIV/0!</v>
      </c>
      <c r="AP123" s="76" t="e">
        <f t="shared" si="49"/>
        <v>#DIV/0!</v>
      </c>
      <c r="AQ123" s="76" t="e">
        <f t="shared" si="49"/>
        <v>#DIV/0!</v>
      </c>
      <c r="AR123" s="76" t="e">
        <f t="shared" si="49"/>
        <v>#DIV/0!</v>
      </c>
      <c r="AS123" s="76" t="e">
        <f t="shared" si="49"/>
        <v>#DIV/0!</v>
      </c>
      <c r="AT123" s="76" t="e">
        <f t="shared" si="49"/>
        <v>#DIV/0!</v>
      </c>
      <c r="AU123" s="76" t="e">
        <f t="shared" si="49"/>
        <v>#DIV/0!</v>
      </c>
      <c r="AV123" s="76" t="e">
        <f t="shared" si="49"/>
        <v>#DIV/0!</v>
      </c>
      <c r="AW123" s="76">
        <f>'ModelParams Lp'!B$22</f>
        <v>4</v>
      </c>
      <c r="AX123" s="76">
        <f>'ModelParams Lp'!C$22</f>
        <v>2</v>
      </c>
      <c r="AY123" s="76">
        <f>'ModelParams Lp'!D$22</f>
        <v>1</v>
      </c>
      <c r="AZ123" s="76">
        <f>'ModelParams Lp'!E$22</f>
        <v>0</v>
      </c>
      <c r="BA123" s="76">
        <f>'ModelParams Lp'!F$22</f>
        <v>0</v>
      </c>
      <c r="BB123" s="76">
        <f>'ModelParams Lp'!G$22</f>
        <v>0</v>
      </c>
      <c r="BC123" s="76">
        <f>'ModelParams Lp'!H$22</f>
        <v>0</v>
      </c>
      <c r="BD123" s="76">
        <f>'ModelParams Lp'!I$22</f>
        <v>0</v>
      </c>
      <c r="BE123" s="76" t="e">
        <f>-10*LOG(2/(4*PI()*2^2)+4/(0.163*(Calcul!$J128*Calcul!$K128)/VLOOKUP(Calcul!$H128,'ModelParams Lp'!$E$37:$F$39,2,0)))</f>
        <v>#N/A</v>
      </c>
      <c r="BF123" s="76" t="e">
        <f>-10*LOG(2/(4*PI()*2^2)+4/(0.163*(Calcul!$J128*Calcul!$K128)/VLOOKUP(Calcul!$H128,'ModelParams Lp'!$E$37:$F$39,2,0)))</f>
        <v>#N/A</v>
      </c>
      <c r="BG123" s="76" t="e">
        <f>-10*LOG(2/(4*PI()*2^2)+4/(0.163*(Calcul!$J128*Calcul!$K128)/VLOOKUP(Calcul!$H128,'ModelParams Lp'!$E$37:$F$39,2,0)))</f>
        <v>#N/A</v>
      </c>
      <c r="BH123" s="76" t="e">
        <f>-10*LOG(2/(4*PI()*2^2)+4/(0.163*(Calcul!$J128*Calcul!$K128)/VLOOKUP(Calcul!$H128,'ModelParams Lp'!$E$37:$F$39,2,0)))</f>
        <v>#N/A</v>
      </c>
      <c r="BI123" s="76" t="e">
        <f>-10*LOG(2/(4*PI()*2^2)+4/(0.163*(Calcul!$J128*Calcul!$K128)/VLOOKUP(Calcul!$H128,'ModelParams Lp'!$E$37:$F$39,2,0)))</f>
        <v>#N/A</v>
      </c>
      <c r="BJ123" s="76" t="e">
        <f>-10*LOG(2/(4*PI()*2^2)+4/(0.163*(Calcul!$J128*Calcul!$K128)/VLOOKUP(Calcul!$H128,'ModelParams Lp'!$E$37:$F$39,2,0)))</f>
        <v>#N/A</v>
      </c>
      <c r="BK123" s="76" t="e">
        <f>-10*LOG(2/(4*PI()*2^2)+4/(0.163*(Calcul!$J128*Calcul!$K128)/VLOOKUP(Calcul!$H128,'ModelParams Lp'!$E$37:$F$39,2,0)))</f>
        <v>#N/A</v>
      </c>
      <c r="BL123" s="76" t="e">
        <f>-10*LOG(2/(4*PI()*2^2)+4/(0.163*(Calcul!$J128*Calcul!$K128)/VLOOKUP(Calcul!$H128,'ModelParams Lp'!$E$37:$F$39,2,0)))</f>
        <v>#N/A</v>
      </c>
      <c r="BM123" s="76" t="e">
        <f>VLOOKUP(Calcul!$I128,'ModelParams Lp'!$D$28:$O$32,5,0)+BE123</f>
        <v>#N/A</v>
      </c>
      <c r="BN123" s="76" t="e">
        <f>VLOOKUP(Calcul!$I128,'ModelParams Lp'!$D$28:$O$32,6,0)+BF123</f>
        <v>#N/A</v>
      </c>
      <c r="BO123" s="76" t="e">
        <f>VLOOKUP(Calcul!$I128,'ModelParams Lp'!$D$28:$O$32,7,0)+BG123</f>
        <v>#N/A</v>
      </c>
      <c r="BP123" s="76" t="e">
        <f>VLOOKUP(Calcul!$I128,'ModelParams Lp'!$D$28:$O$32,8,0)+BH123</f>
        <v>#N/A</v>
      </c>
      <c r="BQ123" s="76" t="e">
        <f>VLOOKUP(Calcul!$I128,'ModelParams Lp'!$D$28:$O$32,9,0)+BI123</f>
        <v>#N/A</v>
      </c>
      <c r="BR123" s="76" t="e">
        <f>VLOOKUP(Calcul!$I128,'ModelParams Lp'!$D$28:$O$32,10,0)+BJ123</f>
        <v>#N/A</v>
      </c>
      <c r="BS123" s="76" t="e">
        <f>VLOOKUP(Calcul!$I128,'ModelParams Lp'!$D$28:$O$32,11,0)+BK123</f>
        <v>#N/A</v>
      </c>
      <c r="BT123" s="76" t="e">
        <f>VLOOKUP(Calcul!$I128,'ModelParams Lp'!$D$28:$O$32,12,0)+BL123</f>
        <v>#N/A</v>
      </c>
      <c r="BU123" s="75" t="e">
        <f t="shared" ca="1" si="29"/>
        <v>#DIV/0!</v>
      </c>
      <c r="BV123" s="75" t="e">
        <f t="shared" ca="1" si="30"/>
        <v>#DIV/0!</v>
      </c>
      <c r="BW123" s="75" t="e">
        <f t="shared" ca="1" si="31"/>
        <v>#DIV/0!</v>
      </c>
      <c r="BX123" s="75" t="e">
        <f t="shared" ca="1" si="32"/>
        <v>#DIV/0!</v>
      </c>
      <c r="BY123" s="75" t="e">
        <f t="shared" ca="1" si="33"/>
        <v>#DIV/0!</v>
      </c>
      <c r="BZ123" s="75" t="e">
        <f t="shared" ca="1" si="34"/>
        <v>#DIV/0!</v>
      </c>
      <c r="CA123" s="75" t="e">
        <f t="shared" ca="1" si="35"/>
        <v>#DIV/0!</v>
      </c>
      <c r="CB123" s="75" t="e">
        <f t="shared" ca="1" si="36"/>
        <v>#DIV/0!</v>
      </c>
      <c r="CC123" s="26" t="e">
        <f ca="1">10*LOG10(IF(BU123="",0,POWER(10,((BU123+'ModelParams Lw'!$O$4)/10))) +IF(BV123="",0,POWER(10,((BV123+'ModelParams Lw'!$P$4)/10))) +IF(BW123="",0,POWER(10,((BW123+'ModelParams Lw'!$Q$4)/10))) +IF(BX123="",0,POWER(10,((BX123+'ModelParams Lw'!$R$4)/10))) +IF(BY123="",0,POWER(10,((BY123+'ModelParams Lw'!$S$4)/10))) +IF(BZ123="",0,POWER(10,((BZ123+'ModelParams Lw'!$T$4)/10))) +IF(CA123="",0,POWER(10,((CA123+'ModelParams Lw'!$U$4)/10)))+IF(CB123="",0,POWER(10,((CB123+'ModelParams Lw'!$V$4)/10))))</f>
        <v>#DIV/0!</v>
      </c>
      <c r="CD123" s="26" t="e">
        <f t="shared" ca="1" si="37"/>
        <v>#DIV/0!</v>
      </c>
      <c r="CE123" s="26" t="e">
        <f ca="1">(BU123-'ModelParams Lw'!O$10)/'ModelParams Lw'!O$11</f>
        <v>#DIV/0!</v>
      </c>
      <c r="CF123" s="26" t="e">
        <f ca="1">(BV123-'ModelParams Lw'!P$10)/'ModelParams Lw'!P$11</f>
        <v>#DIV/0!</v>
      </c>
      <c r="CG123" s="26" t="e">
        <f ca="1">(BW123-'ModelParams Lw'!Q$10)/'ModelParams Lw'!Q$11</f>
        <v>#DIV/0!</v>
      </c>
      <c r="CH123" s="26" t="e">
        <f ca="1">(BX123-'ModelParams Lw'!R$10)/'ModelParams Lw'!R$11</f>
        <v>#DIV/0!</v>
      </c>
      <c r="CI123" s="26" t="e">
        <f ca="1">(BY123-'ModelParams Lw'!S$10)/'ModelParams Lw'!S$11</f>
        <v>#DIV/0!</v>
      </c>
      <c r="CJ123" s="26" t="e">
        <f ca="1">(BZ123-'ModelParams Lw'!T$10)/'ModelParams Lw'!T$11</f>
        <v>#DIV/0!</v>
      </c>
      <c r="CK123" s="26" t="e">
        <f ca="1">(CA123-'ModelParams Lw'!U$10)/'ModelParams Lw'!U$11</f>
        <v>#DIV/0!</v>
      </c>
      <c r="CL123" s="26" t="e">
        <f ca="1">(CB123-'ModelParams Lw'!V$10)/'ModelParams Lw'!V$11</f>
        <v>#DIV/0!</v>
      </c>
      <c r="CM123" s="75" t="e">
        <f t="shared" si="38"/>
        <v>#DIV/0!</v>
      </c>
      <c r="CN123" s="75" t="e">
        <f t="shared" si="39"/>
        <v>#DIV/0!</v>
      </c>
      <c r="CO123" s="75" t="e">
        <f t="shared" si="40"/>
        <v>#DIV/0!</v>
      </c>
      <c r="CP123" s="75" t="e">
        <f t="shared" si="41"/>
        <v>#DIV/0!</v>
      </c>
      <c r="CQ123" s="75" t="e">
        <f t="shared" si="42"/>
        <v>#DIV/0!</v>
      </c>
      <c r="CR123" s="75" t="e">
        <f t="shared" si="43"/>
        <v>#DIV/0!</v>
      </c>
      <c r="CS123" s="75" t="e">
        <f t="shared" si="44"/>
        <v>#DIV/0!</v>
      </c>
      <c r="CT123" s="75" t="e">
        <f t="shared" si="45"/>
        <v>#DIV/0!</v>
      </c>
      <c r="CU123" s="26" t="e">
        <f>10*LOG10(IF(CM123="",0,POWER(10,((CM123+'ModelParams Lw'!$O$4)/10))) +IF(CN123="",0,POWER(10,((CN123+'ModelParams Lw'!$P$4)/10))) +IF(CO123="",0,POWER(10,((CO123+'ModelParams Lw'!$Q$4)/10))) +IF(CP123="",0,POWER(10,((CP123+'ModelParams Lw'!$R$4)/10))) +IF(CQ123="",0,POWER(10,((CQ123+'ModelParams Lw'!$S$4)/10))) +IF(CR123="",0,POWER(10,((CR123+'ModelParams Lw'!$T$4)/10))) +IF(CS123="",0,POWER(10,((CS123+'ModelParams Lw'!$U$4)/10)))+IF(CT123="",0,POWER(10,((CT123+'ModelParams Lw'!$V$4)/10))))</f>
        <v>#DIV/0!</v>
      </c>
      <c r="CV123" s="26" t="e">
        <f t="shared" si="46"/>
        <v>#DIV/0!</v>
      </c>
      <c r="CW123" s="26" t="e">
        <f>(CM123-'ModelParams Lw'!O$10)/'ModelParams Lw'!O$11</f>
        <v>#DIV/0!</v>
      </c>
      <c r="CX123" s="26" t="e">
        <f>(CN123-'ModelParams Lw'!P$10)/'ModelParams Lw'!P$11</f>
        <v>#DIV/0!</v>
      </c>
      <c r="CY123" s="26" t="e">
        <f>(CO123-'ModelParams Lw'!Q$10)/'ModelParams Lw'!Q$11</f>
        <v>#DIV/0!</v>
      </c>
      <c r="CZ123" s="26" t="e">
        <f>(CP123-'ModelParams Lw'!R$10)/'ModelParams Lw'!R$11</f>
        <v>#DIV/0!</v>
      </c>
      <c r="DA123" s="26" t="e">
        <f>(CQ123-'ModelParams Lw'!S$10)/'ModelParams Lw'!S$11</f>
        <v>#DIV/0!</v>
      </c>
      <c r="DB123" s="26" t="e">
        <f>(CR123-'ModelParams Lw'!T$10)/'ModelParams Lw'!T$11</f>
        <v>#DIV/0!</v>
      </c>
      <c r="DC123" s="26" t="e">
        <f>(CS123-'ModelParams Lw'!U$10)/'ModelParams Lw'!U$11</f>
        <v>#DIV/0!</v>
      </c>
      <c r="DD123" s="26" t="e">
        <f>(CT123-'ModelParams Lw'!V$10)/'ModelParams Lw'!V$11</f>
        <v>#DIV/0!</v>
      </c>
    </row>
    <row r="124" spans="1:108" x14ac:dyDescent="0.25">
      <c r="A124" s="13">
        <f>'Sound Power'!B124</f>
        <v>0</v>
      </c>
      <c r="B124" s="13">
        <f>'Sound Power'!D124</f>
        <v>0</v>
      </c>
      <c r="C124" s="13">
        <f>'Sound Power'!E124</f>
        <v>0</v>
      </c>
      <c r="D124" s="13">
        <f>'Sound Power'!F124</f>
        <v>0</v>
      </c>
      <c r="E124" s="76" t="e">
        <f>IF(Calcul!$F126="SA",'Sound Power'!AZ124,'Sound Power'!O124)</f>
        <v>#DIV/0!</v>
      </c>
      <c r="F124" s="76" t="e">
        <f>IF(Calcul!$F126="SA",'Sound Power'!BA124,'Sound Power'!P124)</f>
        <v>#DIV/0!</v>
      </c>
      <c r="G124" s="76" t="e">
        <f>IF(Calcul!$F126="SA",'Sound Power'!BB124,'Sound Power'!Q124)</f>
        <v>#DIV/0!</v>
      </c>
      <c r="H124" s="76" t="e">
        <f>IF(Calcul!$F126="SA",'Sound Power'!BC124,'Sound Power'!R124)</f>
        <v>#DIV/0!</v>
      </c>
      <c r="I124" s="76" t="e">
        <f>IF(Calcul!$F126="SA",'Sound Power'!BD124,'Sound Power'!S124)</f>
        <v>#DIV/0!</v>
      </c>
      <c r="J124" s="76" t="e">
        <f>IF(Calcul!$F126="SA",'Sound Power'!BE124,'Sound Power'!T124)</f>
        <v>#DIV/0!</v>
      </c>
      <c r="K124" s="76" t="e">
        <f>IF(Calcul!$F126="SA",'Sound Power'!BF124,'Sound Power'!U124)</f>
        <v>#DIV/0!</v>
      </c>
      <c r="L124" s="76" t="e">
        <f>IF(Calcul!$F126="SA",'Sound Power'!BG124,'Sound Power'!V124)</f>
        <v>#DIV/0!</v>
      </c>
      <c r="M124" s="76" t="e">
        <f>'Sound Power'!CI124</f>
        <v>#DIV/0!</v>
      </c>
      <c r="N124" s="76" t="e">
        <f>'Sound Power'!CJ124</f>
        <v>#DIV/0!</v>
      </c>
      <c r="O124" s="76" t="e">
        <f>'Sound Power'!CK124</f>
        <v>#DIV/0!</v>
      </c>
      <c r="P124" s="76" t="e">
        <f>'Sound Power'!CL124</f>
        <v>#DIV/0!</v>
      </c>
      <c r="Q124" s="76" t="e">
        <f>'Sound Power'!CM124</f>
        <v>#DIV/0!</v>
      </c>
      <c r="R124" s="76" t="e">
        <f>'Sound Power'!CN124</f>
        <v>#DIV/0!</v>
      </c>
      <c r="S124" s="76" t="e">
        <f>'Sound Power'!CO124</f>
        <v>#DIV/0!</v>
      </c>
      <c r="T124" s="76" t="e">
        <f>'Sound Power'!CP124</f>
        <v>#DIV/0!</v>
      </c>
      <c r="U124" s="73">
        <f t="shared" si="26"/>
        <v>0</v>
      </c>
      <c r="V124" s="73">
        <f t="shared" si="27"/>
        <v>0</v>
      </c>
      <c r="W124" s="76" t="e">
        <f>('ModelParams Lp'!B$4*10^'ModelParams Lp'!B$5*($U124/$V124)^'ModelParams Lp'!B$6)*3</f>
        <v>#DIV/0!</v>
      </c>
      <c r="X124" s="76" t="e">
        <f>('ModelParams Lp'!C$4*10^'ModelParams Lp'!C$5*($U124/$V124)^'ModelParams Lp'!C$6)*3</f>
        <v>#DIV/0!</v>
      </c>
      <c r="Y124" s="76" t="e">
        <f>('ModelParams Lp'!D$4*10^'ModelParams Lp'!D$5*($U124/$V124)^'ModelParams Lp'!D$6)*3</f>
        <v>#DIV/0!</v>
      </c>
      <c r="Z124" s="76" t="e">
        <f>('ModelParams Lp'!E$4*10^'ModelParams Lp'!E$5*($U124/$V124)^'ModelParams Lp'!E$6)*3</f>
        <v>#DIV/0!</v>
      </c>
      <c r="AA124" s="76" t="e">
        <f>('ModelParams Lp'!F$4*10^'ModelParams Lp'!F$5*($U124/$V124)^'ModelParams Lp'!F$6)*3</f>
        <v>#DIV/0!</v>
      </c>
      <c r="AB124" s="76" t="e">
        <f>('ModelParams Lp'!G$4*10^'ModelParams Lp'!G$5*($U124/$V124)^'ModelParams Lp'!G$6)*3</f>
        <v>#DIV/0!</v>
      </c>
      <c r="AC124" s="76" t="e">
        <f>('ModelParams Lp'!H$4*10^'ModelParams Lp'!H$5*($U124/$V124)^'ModelParams Lp'!H$6)*3</f>
        <v>#DIV/0!</v>
      </c>
      <c r="AD124" s="76" t="e">
        <f>('ModelParams Lp'!I$4*10^'ModelParams Lp'!I$5*($U124/$V124)^'ModelParams Lp'!I$6)*3</f>
        <v>#DIV/0!</v>
      </c>
      <c r="AE124" s="62" t="e">
        <f t="shared" si="28"/>
        <v>#DIV/0!</v>
      </c>
      <c r="AF124" s="62" t="e">
        <f>IF(AE124&lt;'ModelParams Lp'!$B$16,-1,IF(AE124&lt;'ModelParams Lp'!$C$16,0,IF(AE124&lt;'ModelParams Lp'!$D$16,1,IF(AE124&lt;'ModelParams Lp'!$E$16,2,IF(AE124&lt;'ModelParams Lp'!$F$16,3,IF(AE124&lt;'ModelParams Lp'!$G$16,4,IF(AE124&lt;'ModelParams Lp'!$H$16,5,6)))))))</f>
        <v>#DIV/0!</v>
      </c>
      <c r="AG124" s="76" t="e">
        <f ca="1">IF($AF124&gt;1,0,OFFSET('ModelParams Lp'!$C$12,0,-'Sound Pressure'!$AF124))</f>
        <v>#DIV/0!</v>
      </c>
      <c r="AH124" s="76" t="e">
        <f ca="1">IF($AF124&gt;2,0,OFFSET('ModelParams Lp'!$D$12,0,-'Sound Pressure'!$AF124))</f>
        <v>#DIV/0!</v>
      </c>
      <c r="AI124" s="76" t="e">
        <f ca="1">IF($AF124&gt;3,0,OFFSET('ModelParams Lp'!$E$12,0,-'Sound Pressure'!$AF124))</f>
        <v>#DIV/0!</v>
      </c>
      <c r="AJ124" s="76" t="e">
        <f ca="1">IF($AF124&gt;4,0,OFFSET('ModelParams Lp'!$F$12,0,-'Sound Pressure'!$AF124))</f>
        <v>#DIV/0!</v>
      </c>
      <c r="AK124" s="76" t="e">
        <f ca="1">IF($AF124&gt;3,0,OFFSET('ModelParams Lp'!$G$12,0,-'Sound Pressure'!$AF124))</f>
        <v>#DIV/0!</v>
      </c>
      <c r="AL124" s="76" t="e">
        <f ca="1">IF($AF124&gt;5,0,OFFSET('ModelParams Lp'!$H$12,0,-'Sound Pressure'!$AF124))</f>
        <v>#DIV/0!</v>
      </c>
      <c r="AM124" s="76" t="e">
        <f ca="1">IF($AF124&gt;6,0,OFFSET('ModelParams Lp'!$I$12,0,-'Sound Pressure'!$AF124))</f>
        <v>#DIV/0!</v>
      </c>
      <c r="AN124" s="76" t="e">
        <f ca="1">IF($AF124&gt;7,0,IF($AF$4&lt;0,3,OFFSET('ModelParams Lp'!$J$12,0,-'Sound Pressure'!$AF124)))</f>
        <v>#DIV/0!</v>
      </c>
      <c r="AO124" s="76" t="e">
        <f t="shared" si="48"/>
        <v>#DIV/0!</v>
      </c>
      <c r="AP124" s="76" t="e">
        <f t="shared" si="49"/>
        <v>#DIV/0!</v>
      </c>
      <c r="AQ124" s="76" t="e">
        <f t="shared" si="49"/>
        <v>#DIV/0!</v>
      </c>
      <c r="AR124" s="76" t="e">
        <f t="shared" si="49"/>
        <v>#DIV/0!</v>
      </c>
      <c r="AS124" s="76" t="e">
        <f t="shared" si="49"/>
        <v>#DIV/0!</v>
      </c>
      <c r="AT124" s="76" t="e">
        <f t="shared" si="49"/>
        <v>#DIV/0!</v>
      </c>
      <c r="AU124" s="76" t="e">
        <f t="shared" si="49"/>
        <v>#DIV/0!</v>
      </c>
      <c r="AV124" s="76" t="e">
        <f t="shared" si="49"/>
        <v>#DIV/0!</v>
      </c>
      <c r="AW124" s="76">
        <f>'ModelParams Lp'!B$22</f>
        <v>4</v>
      </c>
      <c r="AX124" s="76">
        <f>'ModelParams Lp'!C$22</f>
        <v>2</v>
      </c>
      <c r="AY124" s="76">
        <f>'ModelParams Lp'!D$22</f>
        <v>1</v>
      </c>
      <c r="AZ124" s="76">
        <f>'ModelParams Lp'!E$22</f>
        <v>0</v>
      </c>
      <c r="BA124" s="76">
        <f>'ModelParams Lp'!F$22</f>
        <v>0</v>
      </c>
      <c r="BB124" s="76">
        <f>'ModelParams Lp'!G$22</f>
        <v>0</v>
      </c>
      <c r="BC124" s="76">
        <f>'ModelParams Lp'!H$22</f>
        <v>0</v>
      </c>
      <c r="BD124" s="76">
        <f>'ModelParams Lp'!I$22</f>
        <v>0</v>
      </c>
      <c r="BE124" s="76" t="e">
        <f>-10*LOG(2/(4*PI()*2^2)+4/(0.163*(Calcul!$J129*Calcul!$K129)/VLOOKUP(Calcul!$H129,'ModelParams Lp'!$E$37:$F$39,2,0)))</f>
        <v>#N/A</v>
      </c>
      <c r="BF124" s="76" t="e">
        <f>-10*LOG(2/(4*PI()*2^2)+4/(0.163*(Calcul!$J129*Calcul!$K129)/VLOOKUP(Calcul!$H129,'ModelParams Lp'!$E$37:$F$39,2,0)))</f>
        <v>#N/A</v>
      </c>
      <c r="BG124" s="76" t="e">
        <f>-10*LOG(2/(4*PI()*2^2)+4/(0.163*(Calcul!$J129*Calcul!$K129)/VLOOKUP(Calcul!$H129,'ModelParams Lp'!$E$37:$F$39,2,0)))</f>
        <v>#N/A</v>
      </c>
      <c r="BH124" s="76" t="e">
        <f>-10*LOG(2/(4*PI()*2^2)+4/(0.163*(Calcul!$J129*Calcul!$K129)/VLOOKUP(Calcul!$H129,'ModelParams Lp'!$E$37:$F$39,2,0)))</f>
        <v>#N/A</v>
      </c>
      <c r="BI124" s="76" t="e">
        <f>-10*LOG(2/(4*PI()*2^2)+4/(0.163*(Calcul!$J129*Calcul!$K129)/VLOOKUP(Calcul!$H129,'ModelParams Lp'!$E$37:$F$39,2,0)))</f>
        <v>#N/A</v>
      </c>
      <c r="BJ124" s="76" t="e">
        <f>-10*LOG(2/(4*PI()*2^2)+4/(0.163*(Calcul!$J129*Calcul!$K129)/VLOOKUP(Calcul!$H129,'ModelParams Lp'!$E$37:$F$39,2,0)))</f>
        <v>#N/A</v>
      </c>
      <c r="BK124" s="76" t="e">
        <f>-10*LOG(2/(4*PI()*2^2)+4/(0.163*(Calcul!$J129*Calcul!$K129)/VLOOKUP(Calcul!$H129,'ModelParams Lp'!$E$37:$F$39,2,0)))</f>
        <v>#N/A</v>
      </c>
      <c r="BL124" s="76" t="e">
        <f>-10*LOG(2/(4*PI()*2^2)+4/(0.163*(Calcul!$J129*Calcul!$K129)/VLOOKUP(Calcul!$H129,'ModelParams Lp'!$E$37:$F$39,2,0)))</f>
        <v>#N/A</v>
      </c>
      <c r="BM124" s="76" t="e">
        <f>VLOOKUP(Calcul!$I129,'ModelParams Lp'!$D$28:$O$32,5,0)+BE124</f>
        <v>#N/A</v>
      </c>
      <c r="BN124" s="76" t="e">
        <f>VLOOKUP(Calcul!$I129,'ModelParams Lp'!$D$28:$O$32,6,0)+BF124</f>
        <v>#N/A</v>
      </c>
      <c r="BO124" s="76" t="e">
        <f>VLOOKUP(Calcul!$I129,'ModelParams Lp'!$D$28:$O$32,7,0)+BG124</f>
        <v>#N/A</v>
      </c>
      <c r="BP124" s="76" t="e">
        <f>VLOOKUP(Calcul!$I129,'ModelParams Lp'!$D$28:$O$32,8,0)+BH124</f>
        <v>#N/A</v>
      </c>
      <c r="BQ124" s="76" t="e">
        <f>VLOOKUP(Calcul!$I129,'ModelParams Lp'!$D$28:$O$32,9,0)+BI124</f>
        <v>#N/A</v>
      </c>
      <c r="BR124" s="76" t="e">
        <f>VLOOKUP(Calcul!$I129,'ModelParams Lp'!$D$28:$O$32,10,0)+BJ124</f>
        <v>#N/A</v>
      </c>
      <c r="BS124" s="76" t="e">
        <f>VLOOKUP(Calcul!$I129,'ModelParams Lp'!$D$28:$O$32,11,0)+BK124</f>
        <v>#N/A</v>
      </c>
      <c r="BT124" s="76" t="e">
        <f>VLOOKUP(Calcul!$I129,'ModelParams Lp'!$D$28:$O$32,12,0)+BL124</f>
        <v>#N/A</v>
      </c>
      <c r="BU124" s="75" t="e">
        <f t="shared" ca="1" si="29"/>
        <v>#DIV/0!</v>
      </c>
      <c r="BV124" s="75" t="e">
        <f t="shared" ca="1" si="30"/>
        <v>#DIV/0!</v>
      </c>
      <c r="BW124" s="75" t="e">
        <f t="shared" ca="1" si="31"/>
        <v>#DIV/0!</v>
      </c>
      <c r="BX124" s="75" t="e">
        <f t="shared" ca="1" si="32"/>
        <v>#DIV/0!</v>
      </c>
      <c r="BY124" s="75" t="e">
        <f t="shared" ca="1" si="33"/>
        <v>#DIV/0!</v>
      </c>
      <c r="BZ124" s="75" t="e">
        <f t="shared" ca="1" si="34"/>
        <v>#DIV/0!</v>
      </c>
      <c r="CA124" s="75" t="e">
        <f t="shared" ca="1" si="35"/>
        <v>#DIV/0!</v>
      </c>
      <c r="CB124" s="75" t="e">
        <f t="shared" ca="1" si="36"/>
        <v>#DIV/0!</v>
      </c>
      <c r="CC124" s="26" t="e">
        <f ca="1">10*LOG10(IF(BU124="",0,POWER(10,((BU124+'ModelParams Lw'!$O$4)/10))) +IF(BV124="",0,POWER(10,((BV124+'ModelParams Lw'!$P$4)/10))) +IF(BW124="",0,POWER(10,((BW124+'ModelParams Lw'!$Q$4)/10))) +IF(BX124="",0,POWER(10,((BX124+'ModelParams Lw'!$R$4)/10))) +IF(BY124="",0,POWER(10,((BY124+'ModelParams Lw'!$S$4)/10))) +IF(BZ124="",0,POWER(10,((BZ124+'ModelParams Lw'!$T$4)/10))) +IF(CA124="",0,POWER(10,((CA124+'ModelParams Lw'!$U$4)/10)))+IF(CB124="",0,POWER(10,((CB124+'ModelParams Lw'!$V$4)/10))))</f>
        <v>#DIV/0!</v>
      </c>
      <c r="CD124" s="26" t="e">
        <f t="shared" ca="1" si="37"/>
        <v>#DIV/0!</v>
      </c>
      <c r="CE124" s="26" t="e">
        <f ca="1">(BU124-'ModelParams Lw'!O$10)/'ModelParams Lw'!O$11</f>
        <v>#DIV/0!</v>
      </c>
      <c r="CF124" s="26" t="e">
        <f ca="1">(BV124-'ModelParams Lw'!P$10)/'ModelParams Lw'!P$11</f>
        <v>#DIV/0!</v>
      </c>
      <c r="CG124" s="26" t="e">
        <f ca="1">(BW124-'ModelParams Lw'!Q$10)/'ModelParams Lw'!Q$11</f>
        <v>#DIV/0!</v>
      </c>
      <c r="CH124" s="26" t="e">
        <f ca="1">(BX124-'ModelParams Lw'!R$10)/'ModelParams Lw'!R$11</f>
        <v>#DIV/0!</v>
      </c>
      <c r="CI124" s="26" t="e">
        <f ca="1">(BY124-'ModelParams Lw'!S$10)/'ModelParams Lw'!S$11</f>
        <v>#DIV/0!</v>
      </c>
      <c r="CJ124" s="26" t="e">
        <f ca="1">(BZ124-'ModelParams Lw'!T$10)/'ModelParams Lw'!T$11</f>
        <v>#DIV/0!</v>
      </c>
      <c r="CK124" s="26" t="e">
        <f ca="1">(CA124-'ModelParams Lw'!U$10)/'ModelParams Lw'!U$11</f>
        <v>#DIV/0!</v>
      </c>
      <c r="CL124" s="26" t="e">
        <f ca="1">(CB124-'ModelParams Lw'!V$10)/'ModelParams Lw'!V$11</f>
        <v>#DIV/0!</v>
      </c>
      <c r="CM124" s="75" t="e">
        <f t="shared" si="38"/>
        <v>#DIV/0!</v>
      </c>
      <c r="CN124" s="75" t="e">
        <f t="shared" si="39"/>
        <v>#DIV/0!</v>
      </c>
      <c r="CO124" s="75" t="e">
        <f t="shared" si="40"/>
        <v>#DIV/0!</v>
      </c>
      <c r="CP124" s="75" t="e">
        <f t="shared" si="41"/>
        <v>#DIV/0!</v>
      </c>
      <c r="CQ124" s="75" t="e">
        <f t="shared" si="42"/>
        <v>#DIV/0!</v>
      </c>
      <c r="CR124" s="75" t="e">
        <f t="shared" si="43"/>
        <v>#DIV/0!</v>
      </c>
      <c r="CS124" s="75" t="e">
        <f t="shared" si="44"/>
        <v>#DIV/0!</v>
      </c>
      <c r="CT124" s="75" t="e">
        <f t="shared" si="45"/>
        <v>#DIV/0!</v>
      </c>
      <c r="CU124" s="26" t="e">
        <f>10*LOG10(IF(CM124="",0,POWER(10,((CM124+'ModelParams Lw'!$O$4)/10))) +IF(CN124="",0,POWER(10,((CN124+'ModelParams Lw'!$P$4)/10))) +IF(CO124="",0,POWER(10,((CO124+'ModelParams Lw'!$Q$4)/10))) +IF(CP124="",0,POWER(10,((CP124+'ModelParams Lw'!$R$4)/10))) +IF(CQ124="",0,POWER(10,((CQ124+'ModelParams Lw'!$S$4)/10))) +IF(CR124="",0,POWER(10,((CR124+'ModelParams Lw'!$T$4)/10))) +IF(CS124="",0,POWER(10,((CS124+'ModelParams Lw'!$U$4)/10)))+IF(CT124="",0,POWER(10,((CT124+'ModelParams Lw'!$V$4)/10))))</f>
        <v>#DIV/0!</v>
      </c>
      <c r="CV124" s="26" t="e">
        <f t="shared" si="46"/>
        <v>#DIV/0!</v>
      </c>
      <c r="CW124" s="26" t="e">
        <f>(CM124-'ModelParams Lw'!O$10)/'ModelParams Lw'!O$11</f>
        <v>#DIV/0!</v>
      </c>
      <c r="CX124" s="26" t="e">
        <f>(CN124-'ModelParams Lw'!P$10)/'ModelParams Lw'!P$11</f>
        <v>#DIV/0!</v>
      </c>
      <c r="CY124" s="26" t="e">
        <f>(CO124-'ModelParams Lw'!Q$10)/'ModelParams Lw'!Q$11</f>
        <v>#DIV/0!</v>
      </c>
      <c r="CZ124" s="26" t="e">
        <f>(CP124-'ModelParams Lw'!R$10)/'ModelParams Lw'!R$11</f>
        <v>#DIV/0!</v>
      </c>
      <c r="DA124" s="26" t="e">
        <f>(CQ124-'ModelParams Lw'!S$10)/'ModelParams Lw'!S$11</f>
        <v>#DIV/0!</v>
      </c>
      <c r="DB124" s="26" t="e">
        <f>(CR124-'ModelParams Lw'!T$10)/'ModelParams Lw'!T$11</f>
        <v>#DIV/0!</v>
      </c>
      <c r="DC124" s="26" t="e">
        <f>(CS124-'ModelParams Lw'!U$10)/'ModelParams Lw'!U$11</f>
        <v>#DIV/0!</v>
      </c>
      <c r="DD124" s="26" t="e">
        <f>(CT124-'ModelParams Lw'!V$10)/'ModelParams Lw'!V$11</f>
        <v>#DIV/0!</v>
      </c>
    </row>
    <row r="125" spans="1:108" x14ac:dyDescent="0.25">
      <c r="A125" s="13">
        <f>'Sound Power'!B125</f>
        <v>0</v>
      </c>
      <c r="B125" s="13">
        <f>'Sound Power'!D125</f>
        <v>0</v>
      </c>
      <c r="C125" s="13">
        <f>'Sound Power'!E125</f>
        <v>0</v>
      </c>
      <c r="D125" s="13">
        <f>'Sound Power'!F125</f>
        <v>0</v>
      </c>
      <c r="E125" s="76" t="e">
        <f>IF(Calcul!$F127="SA",'Sound Power'!AZ125,'Sound Power'!O125)</f>
        <v>#DIV/0!</v>
      </c>
      <c r="F125" s="76" t="e">
        <f>IF(Calcul!$F127="SA",'Sound Power'!BA125,'Sound Power'!P125)</f>
        <v>#DIV/0!</v>
      </c>
      <c r="G125" s="76" t="e">
        <f>IF(Calcul!$F127="SA",'Sound Power'!BB125,'Sound Power'!Q125)</f>
        <v>#DIV/0!</v>
      </c>
      <c r="H125" s="76" t="e">
        <f>IF(Calcul!$F127="SA",'Sound Power'!BC125,'Sound Power'!R125)</f>
        <v>#DIV/0!</v>
      </c>
      <c r="I125" s="76" t="e">
        <f>IF(Calcul!$F127="SA",'Sound Power'!BD125,'Sound Power'!S125)</f>
        <v>#DIV/0!</v>
      </c>
      <c r="J125" s="76" t="e">
        <f>IF(Calcul!$F127="SA",'Sound Power'!BE125,'Sound Power'!T125)</f>
        <v>#DIV/0!</v>
      </c>
      <c r="K125" s="76" t="e">
        <f>IF(Calcul!$F127="SA",'Sound Power'!BF125,'Sound Power'!U125)</f>
        <v>#DIV/0!</v>
      </c>
      <c r="L125" s="76" t="e">
        <f>IF(Calcul!$F127="SA",'Sound Power'!BG125,'Sound Power'!V125)</f>
        <v>#DIV/0!</v>
      </c>
      <c r="M125" s="76" t="e">
        <f>'Sound Power'!CI125</f>
        <v>#DIV/0!</v>
      </c>
      <c r="N125" s="76" t="e">
        <f>'Sound Power'!CJ125</f>
        <v>#DIV/0!</v>
      </c>
      <c r="O125" s="76" t="e">
        <f>'Sound Power'!CK125</f>
        <v>#DIV/0!</v>
      </c>
      <c r="P125" s="76" t="e">
        <f>'Sound Power'!CL125</f>
        <v>#DIV/0!</v>
      </c>
      <c r="Q125" s="76" t="e">
        <f>'Sound Power'!CM125</f>
        <v>#DIV/0!</v>
      </c>
      <c r="R125" s="76" t="e">
        <f>'Sound Power'!CN125</f>
        <v>#DIV/0!</v>
      </c>
      <c r="S125" s="76" t="e">
        <f>'Sound Power'!CO125</f>
        <v>#DIV/0!</v>
      </c>
      <c r="T125" s="76" t="e">
        <f>'Sound Power'!CP125</f>
        <v>#DIV/0!</v>
      </c>
      <c r="U125" s="73">
        <f t="shared" si="26"/>
        <v>0</v>
      </c>
      <c r="V125" s="73">
        <f t="shared" si="27"/>
        <v>0</v>
      </c>
      <c r="W125" s="76" t="e">
        <f>('ModelParams Lp'!B$4*10^'ModelParams Lp'!B$5*($U125/$V125)^'ModelParams Lp'!B$6)*3</f>
        <v>#DIV/0!</v>
      </c>
      <c r="X125" s="76" t="e">
        <f>('ModelParams Lp'!C$4*10^'ModelParams Lp'!C$5*($U125/$V125)^'ModelParams Lp'!C$6)*3</f>
        <v>#DIV/0!</v>
      </c>
      <c r="Y125" s="76" t="e">
        <f>('ModelParams Lp'!D$4*10^'ModelParams Lp'!D$5*($U125/$V125)^'ModelParams Lp'!D$6)*3</f>
        <v>#DIV/0!</v>
      </c>
      <c r="Z125" s="76" t="e">
        <f>('ModelParams Lp'!E$4*10^'ModelParams Lp'!E$5*($U125/$V125)^'ModelParams Lp'!E$6)*3</f>
        <v>#DIV/0!</v>
      </c>
      <c r="AA125" s="76" t="e">
        <f>('ModelParams Lp'!F$4*10^'ModelParams Lp'!F$5*($U125/$V125)^'ModelParams Lp'!F$6)*3</f>
        <v>#DIV/0!</v>
      </c>
      <c r="AB125" s="76" t="e">
        <f>('ModelParams Lp'!G$4*10^'ModelParams Lp'!G$5*($U125/$V125)^'ModelParams Lp'!G$6)*3</f>
        <v>#DIV/0!</v>
      </c>
      <c r="AC125" s="76" t="e">
        <f>('ModelParams Lp'!H$4*10^'ModelParams Lp'!H$5*($U125/$V125)^'ModelParams Lp'!H$6)*3</f>
        <v>#DIV/0!</v>
      </c>
      <c r="AD125" s="76" t="e">
        <f>('ModelParams Lp'!I$4*10^'ModelParams Lp'!I$5*($U125/$V125)^'ModelParams Lp'!I$6)*3</f>
        <v>#DIV/0!</v>
      </c>
      <c r="AE125" s="62" t="e">
        <f t="shared" si="28"/>
        <v>#DIV/0!</v>
      </c>
      <c r="AF125" s="62" t="e">
        <f>IF(AE125&lt;'ModelParams Lp'!$B$16,-1,IF(AE125&lt;'ModelParams Lp'!$C$16,0,IF(AE125&lt;'ModelParams Lp'!$D$16,1,IF(AE125&lt;'ModelParams Lp'!$E$16,2,IF(AE125&lt;'ModelParams Lp'!$F$16,3,IF(AE125&lt;'ModelParams Lp'!$G$16,4,IF(AE125&lt;'ModelParams Lp'!$H$16,5,6)))))))</f>
        <v>#DIV/0!</v>
      </c>
      <c r="AG125" s="76" t="e">
        <f ca="1">IF($AF125&gt;1,0,OFFSET('ModelParams Lp'!$C$12,0,-'Sound Pressure'!$AF125))</f>
        <v>#DIV/0!</v>
      </c>
      <c r="AH125" s="76" t="e">
        <f ca="1">IF($AF125&gt;2,0,OFFSET('ModelParams Lp'!$D$12,0,-'Sound Pressure'!$AF125))</f>
        <v>#DIV/0!</v>
      </c>
      <c r="AI125" s="76" t="e">
        <f ca="1">IF($AF125&gt;3,0,OFFSET('ModelParams Lp'!$E$12,0,-'Sound Pressure'!$AF125))</f>
        <v>#DIV/0!</v>
      </c>
      <c r="AJ125" s="76" t="e">
        <f ca="1">IF($AF125&gt;4,0,OFFSET('ModelParams Lp'!$F$12,0,-'Sound Pressure'!$AF125))</f>
        <v>#DIV/0!</v>
      </c>
      <c r="AK125" s="76" t="e">
        <f ca="1">IF($AF125&gt;3,0,OFFSET('ModelParams Lp'!$G$12,0,-'Sound Pressure'!$AF125))</f>
        <v>#DIV/0!</v>
      </c>
      <c r="AL125" s="76" t="e">
        <f ca="1">IF($AF125&gt;5,0,OFFSET('ModelParams Lp'!$H$12,0,-'Sound Pressure'!$AF125))</f>
        <v>#DIV/0!</v>
      </c>
      <c r="AM125" s="76" t="e">
        <f ca="1">IF($AF125&gt;6,0,OFFSET('ModelParams Lp'!$I$12,0,-'Sound Pressure'!$AF125))</f>
        <v>#DIV/0!</v>
      </c>
      <c r="AN125" s="76" t="e">
        <f ca="1">IF($AF125&gt;7,0,IF($AF$4&lt;0,3,OFFSET('ModelParams Lp'!$J$12,0,-'Sound Pressure'!$AF125)))</f>
        <v>#DIV/0!</v>
      </c>
      <c r="AO125" s="76" t="e">
        <f t="shared" si="48"/>
        <v>#DIV/0!</v>
      </c>
      <c r="AP125" s="76" t="e">
        <f t="shared" si="49"/>
        <v>#DIV/0!</v>
      </c>
      <c r="AQ125" s="76" t="e">
        <f t="shared" si="49"/>
        <v>#DIV/0!</v>
      </c>
      <c r="AR125" s="76" t="e">
        <f t="shared" si="49"/>
        <v>#DIV/0!</v>
      </c>
      <c r="AS125" s="76" t="e">
        <f t="shared" si="49"/>
        <v>#DIV/0!</v>
      </c>
      <c r="AT125" s="76" t="e">
        <f t="shared" si="49"/>
        <v>#DIV/0!</v>
      </c>
      <c r="AU125" s="76" t="e">
        <f t="shared" si="49"/>
        <v>#DIV/0!</v>
      </c>
      <c r="AV125" s="76" t="e">
        <f t="shared" si="49"/>
        <v>#DIV/0!</v>
      </c>
      <c r="AW125" s="76">
        <f>'ModelParams Lp'!B$22</f>
        <v>4</v>
      </c>
      <c r="AX125" s="76">
        <f>'ModelParams Lp'!C$22</f>
        <v>2</v>
      </c>
      <c r="AY125" s="76">
        <f>'ModelParams Lp'!D$22</f>
        <v>1</v>
      </c>
      <c r="AZ125" s="76">
        <f>'ModelParams Lp'!E$22</f>
        <v>0</v>
      </c>
      <c r="BA125" s="76">
        <f>'ModelParams Lp'!F$22</f>
        <v>0</v>
      </c>
      <c r="BB125" s="76">
        <f>'ModelParams Lp'!G$22</f>
        <v>0</v>
      </c>
      <c r="BC125" s="76">
        <f>'ModelParams Lp'!H$22</f>
        <v>0</v>
      </c>
      <c r="BD125" s="76">
        <f>'ModelParams Lp'!I$22</f>
        <v>0</v>
      </c>
      <c r="BE125" s="76" t="e">
        <f>-10*LOG(2/(4*PI()*2^2)+4/(0.163*(Calcul!$J130*Calcul!$K130)/VLOOKUP(Calcul!$H130,'ModelParams Lp'!$E$37:$F$39,2,0)))</f>
        <v>#N/A</v>
      </c>
      <c r="BF125" s="76" t="e">
        <f>-10*LOG(2/(4*PI()*2^2)+4/(0.163*(Calcul!$J130*Calcul!$K130)/VLOOKUP(Calcul!$H130,'ModelParams Lp'!$E$37:$F$39,2,0)))</f>
        <v>#N/A</v>
      </c>
      <c r="BG125" s="76" t="e">
        <f>-10*LOG(2/(4*PI()*2^2)+4/(0.163*(Calcul!$J130*Calcul!$K130)/VLOOKUP(Calcul!$H130,'ModelParams Lp'!$E$37:$F$39,2,0)))</f>
        <v>#N/A</v>
      </c>
      <c r="BH125" s="76" t="e">
        <f>-10*LOG(2/(4*PI()*2^2)+4/(0.163*(Calcul!$J130*Calcul!$K130)/VLOOKUP(Calcul!$H130,'ModelParams Lp'!$E$37:$F$39,2,0)))</f>
        <v>#N/A</v>
      </c>
      <c r="BI125" s="76" t="e">
        <f>-10*LOG(2/(4*PI()*2^2)+4/(0.163*(Calcul!$J130*Calcul!$K130)/VLOOKUP(Calcul!$H130,'ModelParams Lp'!$E$37:$F$39,2,0)))</f>
        <v>#N/A</v>
      </c>
      <c r="BJ125" s="76" t="e">
        <f>-10*LOG(2/(4*PI()*2^2)+4/(0.163*(Calcul!$J130*Calcul!$K130)/VLOOKUP(Calcul!$H130,'ModelParams Lp'!$E$37:$F$39,2,0)))</f>
        <v>#N/A</v>
      </c>
      <c r="BK125" s="76" t="e">
        <f>-10*LOG(2/(4*PI()*2^2)+4/(0.163*(Calcul!$J130*Calcul!$K130)/VLOOKUP(Calcul!$H130,'ModelParams Lp'!$E$37:$F$39,2,0)))</f>
        <v>#N/A</v>
      </c>
      <c r="BL125" s="76" t="e">
        <f>-10*LOG(2/(4*PI()*2^2)+4/(0.163*(Calcul!$J130*Calcul!$K130)/VLOOKUP(Calcul!$H130,'ModelParams Lp'!$E$37:$F$39,2,0)))</f>
        <v>#N/A</v>
      </c>
      <c r="BM125" s="76" t="e">
        <f>VLOOKUP(Calcul!$I130,'ModelParams Lp'!$D$28:$O$32,5,0)+BE125</f>
        <v>#N/A</v>
      </c>
      <c r="BN125" s="76" t="e">
        <f>VLOOKUP(Calcul!$I130,'ModelParams Lp'!$D$28:$O$32,6,0)+BF125</f>
        <v>#N/A</v>
      </c>
      <c r="BO125" s="76" t="e">
        <f>VLOOKUP(Calcul!$I130,'ModelParams Lp'!$D$28:$O$32,7,0)+BG125</f>
        <v>#N/A</v>
      </c>
      <c r="BP125" s="76" t="e">
        <f>VLOOKUP(Calcul!$I130,'ModelParams Lp'!$D$28:$O$32,8,0)+BH125</f>
        <v>#N/A</v>
      </c>
      <c r="BQ125" s="76" t="e">
        <f>VLOOKUP(Calcul!$I130,'ModelParams Lp'!$D$28:$O$32,9,0)+BI125</f>
        <v>#N/A</v>
      </c>
      <c r="BR125" s="76" t="e">
        <f>VLOOKUP(Calcul!$I130,'ModelParams Lp'!$D$28:$O$32,10,0)+BJ125</f>
        <v>#N/A</v>
      </c>
      <c r="BS125" s="76" t="e">
        <f>VLOOKUP(Calcul!$I130,'ModelParams Lp'!$D$28:$O$32,11,0)+BK125</f>
        <v>#N/A</v>
      </c>
      <c r="BT125" s="76" t="e">
        <f>VLOOKUP(Calcul!$I130,'ModelParams Lp'!$D$28:$O$32,12,0)+BL125</f>
        <v>#N/A</v>
      </c>
      <c r="BU125" s="75" t="e">
        <f t="shared" ca="1" si="29"/>
        <v>#DIV/0!</v>
      </c>
      <c r="BV125" s="75" t="e">
        <f t="shared" ca="1" si="30"/>
        <v>#DIV/0!</v>
      </c>
      <c r="BW125" s="75" t="e">
        <f t="shared" ca="1" si="31"/>
        <v>#DIV/0!</v>
      </c>
      <c r="BX125" s="75" t="e">
        <f t="shared" ca="1" si="32"/>
        <v>#DIV/0!</v>
      </c>
      <c r="BY125" s="75" t="e">
        <f t="shared" ca="1" si="33"/>
        <v>#DIV/0!</v>
      </c>
      <c r="BZ125" s="75" t="e">
        <f t="shared" ca="1" si="34"/>
        <v>#DIV/0!</v>
      </c>
      <c r="CA125" s="75" t="e">
        <f t="shared" ca="1" si="35"/>
        <v>#DIV/0!</v>
      </c>
      <c r="CB125" s="75" t="e">
        <f t="shared" ca="1" si="36"/>
        <v>#DIV/0!</v>
      </c>
      <c r="CC125" s="26" t="e">
        <f ca="1">10*LOG10(IF(BU125="",0,POWER(10,((BU125+'ModelParams Lw'!$O$4)/10))) +IF(BV125="",0,POWER(10,((BV125+'ModelParams Lw'!$P$4)/10))) +IF(BW125="",0,POWER(10,((BW125+'ModelParams Lw'!$Q$4)/10))) +IF(BX125="",0,POWER(10,((BX125+'ModelParams Lw'!$R$4)/10))) +IF(BY125="",0,POWER(10,((BY125+'ModelParams Lw'!$S$4)/10))) +IF(BZ125="",0,POWER(10,((BZ125+'ModelParams Lw'!$T$4)/10))) +IF(CA125="",0,POWER(10,((CA125+'ModelParams Lw'!$U$4)/10)))+IF(CB125="",0,POWER(10,((CB125+'ModelParams Lw'!$V$4)/10))))</f>
        <v>#DIV/0!</v>
      </c>
      <c r="CD125" s="26" t="e">
        <f t="shared" ca="1" si="37"/>
        <v>#DIV/0!</v>
      </c>
      <c r="CE125" s="26" t="e">
        <f ca="1">(BU125-'ModelParams Lw'!O$10)/'ModelParams Lw'!O$11</f>
        <v>#DIV/0!</v>
      </c>
      <c r="CF125" s="26" t="e">
        <f ca="1">(BV125-'ModelParams Lw'!P$10)/'ModelParams Lw'!P$11</f>
        <v>#DIV/0!</v>
      </c>
      <c r="CG125" s="26" t="e">
        <f ca="1">(BW125-'ModelParams Lw'!Q$10)/'ModelParams Lw'!Q$11</f>
        <v>#DIV/0!</v>
      </c>
      <c r="CH125" s="26" t="e">
        <f ca="1">(BX125-'ModelParams Lw'!R$10)/'ModelParams Lw'!R$11</f>
        <v>#DIV/0!</v>
      </c>
      <c r="CI125" s="26" t="e">
        <f ca="1">(BY125-'ModelParams Lw'!S$10)/'ModelParams Lw'!S$11</f>
        <v>#DIV/0!</v>
      </c>
      <c r="CJ125" s="26" t="e">
        <f ca="1">(BZ125-'ModelParams Lw'!T$10)/'ModelParams Lw'!T$11</f>
        <v>#DIV/0!</v>
      </c>
      <c r="CK125" s="26" t="e">
        <f ca="1">(CA125-'ModelParams Lw'!U$10)/'ModelParams Lw'!U$11</f>
        <v>#DIV/0!</v>
      </c>
      <c r="CL125" s="26" t="e">
        <f ca="1">(CB125-'ModelParams Lw'!V$10)/'ModelParams Lw'!V$11</f>
        <v>#DIV/0!</v>
      </c>
      <c r="CM125" s="75" t="e">
        <f t="shared" si="38"/>
        <v>#DIV/0!</v>
      </c>
      <c r="CN125" s="75" t="e">
        <f t="shared" si="39"/>
        <v>#DIV/0!</v>
      </c>
      <c r="CO125" s="75" t="e">
        <f t="shared" si="40"/>
        <v>#DIV/0!</v>
      </c>
      <c r="CP125" s="75" t="e">
        <f t="shared" si="41"/>
        <v>#DIV/0!</v>
      </c>
      <c r="CQ125" s="75" t="e">
        <f t="shared" si="42"/>
        <v>#DIV/0!</v>
      </c>
      <c r="CR125" s="75" t="e">
        <f t="shared" si="43"/>
        <v>#DIV/0!</v>
      </c>
      <c r="CS125" s="75" t="e">
        <f t="shared" si="44"/>
        <v>#DIV/0!</v>
      </c>
      <c r="CT125" s="75" t="e">
        <f t="shared" si="45"/>
        <v>#DIV/0!</v>
      </c>
      <c r="CU125" s="26" t="e">
        <f>10*LOG10(IF(CM125="",0,POWER(10,((CM125+'ModelParams Lw'!$O$4)/10))) +IF(CN125="",0,POWER(10,((CN125+'ModelParams Lw'!$P$4)/10))) +IF(CO125="",0,POWER(10,((CO125+'ModelParams Lw'!$Q$4)/10))) +IF(CP125="",0,POWER(10,((CP125+'ModelParams Lw'!$R$4)/10))) +IF(CQ125="",0,POWER(10,((CQ125+'ModelParams Lw'!$S$4)/10))) +IF(CR125="",0,POWER(10,((CR125+'ModelParams Lw'!$T$4)/10))) +IF(CS125="",0,POWER(10,((CS125+'ModelParams Lw'!$U$4)/10)))+IF(CT125="",0,POWER(10,((CT125+'ModelParams Lw'!$V$4)/10))))</f>
        <v>#DIV/0!</v>
      </c>
      <c r="CV125" s="26" t="e">
        <f t="shared" si="46"/>
        <v>#DIV/0!</v>
      </c>
      <c r="CW125" s="26" t="e">
        <f>(CM125-'ModelParams Lw'!O$10)/'ModelParams Lw'!O$11</f>
        <v>#DIV/0!</v>
      </c>
      <c r="CX125" s="26" t="e">
        <f>(CN125-'ModelParams Lw'!P$10)/'ModelParams Lw'!P$11</f>
        <v>#DIV/0!</v>
      </c>
      <c r="CY125" s="26" t="e">
        <f>(CO125-'ModelParams Lw'!Q$10)/'ModelParams Lw'!Q$11</f>
        <v>#DIV/0!</v>
      </c>
      <c r="CZ125" s="26" t="e">
        <f>(CP125-'ModelParams Lw'!R$10)/'ModelParams Lw'!R$11</f>
        <v>#DIV/0!</v>
      </c>
      <c r="DA125" s="26" t="e">
        <f>(CQ125-'ModelParams Lw'!S$10)/'ModelParams Lw'!S$11</f>
        <v>#DIV/0!</v>
      </c>
      <c r="DB125" s="26" t="e">
        <f>(CR125-'ModelParams Lw'!T$10)/'ModelParams Lw'!T$11</f>
        <v>#DIV/0!</v>
      </c>
      <c r="DC125" s="26" t="e">
        <f>(CS125-'ModelParams Lw'!U$10)/'ModelParams Lw'!U$11</f>
        <v>#DIV/0!</v>
      </c>
      <c r="DD125" s="26" t="e">
        <f>(CT125-'ModelParams Lw'!V$10)/'ModelParams Lw'!V$11</f>
        <v>#DIV/0!</v>
      </c>
    </row>
    <row r="126" spans="1:108" x14ac:dyDescent="0.25">
      <c r="A126" s="13">
        <f>'Sound Power'!B126</f>
        <v>0</v>
      </c>
      <c r="B126" s="13">
        <f>'Sound Power'!D126</f>
        <v>0</v>
      </c>
      <c r="C126" s="13">
        <f>'Sound Power'!E126</f>
        <v>0</v>
      </c>
      <c r="D126" s="13">
        <f>'Sound Power'!F126</f>
        <v>0</v>
      </c>
      <c r="E126" s="76" t="e">
        <f>IF(Calcul!$F128="SA",'Sound Power'!AZ126,'Sound Power'!O126)</f>
        <v>#DIV/0!</v>
      </c>
      <c r="F126" s="76" t="e">
        <f>IF(Calcul!$F128="SA",'Sound Power'!BA126,'Sound Power'!P126)</f>
        <v>#DIV/0!</v>
      </c>
      <c r="G126" s="76" t="e">
        <f>IF(Calcul!$F128="SA",'Sound Power'!BB126,'Sound Power'!Q126)</f>
        <v>#DIV/0!</v>
      </c>
      <c r="H126" s="76" t="e">
        <f>IF(Calcul!$F128="SA",'Sound Power'!BC126,'Sound Power'!R126)</f>
        <v>#DIV/0!</v>
      </c>
      <c r="I126" s="76" t="e">
        <f>IF(Calcul!$F128="SA",'Sound Power'!BD126,'Sound Power'!S126)</f>
        <v>#DIV/0!</v>
      </c>
      <c r="J126" s="76" t="e">
        <f>IF(Calcul!$F128="SA",'Sound Power'!BE126,'Sound Power'!T126)</f>
        <v>#DIV/0!</v>
      </c>
      <c r="K126" s="76" t="e">
        <f>IF(Calcul!$F128="SA",'Sound Power'!BF126,'Sound Power'!U126)</f>
        <v>#DIV/0!</v>
      </c>
      <c r="L126" s="76" t="e">
        <f>IF(Calcul!$F128="SA",'Sound Power'!BG126,'Sound Power'!V126)</f>
        <v>#DIV/0!</v>
      </c>
      <c r="M126" s="76" t="e">
        <f>'Sound Power'!CI126</f>
        <v>#DIV/0!</v>
      </c>
      <c r="N126" s="76" t="e">
        <f>'Sound Power'!CJ126</f>
        <v>#DIV/0!</v>
      </c>
      <c r="O126" s="76" t="e">
        <f>'Sound Power'!CK126</f>
        <v>#DIV/0!</v>
      </c>
      <c r="P126" s="76" t="e">
        <f>'Sound Power'!CL126</f>
        <v>#DIV/0!</v>
      </c>
      <c r="Q126" s="76" t="e">
        <f>'Sound Power'!CM126</f>
        <v>#DIV/0!</v>
      </c>
      <c r="R126" s="76" t="e">
        <f>'Sound Power'!CN126</f>
        <v>#DIV/0!</v>
      </c>
      <c r="S126" s="76" t="e">
        <f>'Sound Power'!CO126</f>
        <v>#DIV/0!</v>
      </c>
      <c r="T126" s="76" t="e">
        <f>'Sound Power'!CP126</f>
        <v>#DIV/0!</v>
      </c>
      <c r="U126" s="73">
        <f t="shared" si="26"/>
        <v>0</v>
      </c>
      <c r="V126" s="73">
        <f t="shared" si="27"/>
        <v>0</v>
      </c>
      <c r="W126" s="76" t="e">
        <f>('ModelParams Lp'!B$4*10^'ModelParams Lp'!B$5*($U126/$V126)^'ModelParams Lp'!B$6)*3</f>
        <v>#DIV/0!</v>
      </c>
      <c r="X126" s="76" t="e">
        <f>('ModelParams Lp'!C$4*10^'ModelParams Lp'!C$5*($U126/$V126)^'ModelParams Lp'!C$6)*3</f>
        <v>#DIV/0!</v>
      </c>
      <c r="Y126" s="76" t="e">
        <f>('ModelParams Lp'!D$4*10^'ModelParams Lp'!D$5*($U126/$V126)^'ModelParams Lp'!D$6)*3</f>
        <v>#DIV/0!</v>
      </c>
      <c r="Z126" s="76" t="e">
        <f>('ModelParams Lp'!E$4*10^'ModelParams Lp'!E$5*($U126/$V126)^'ModelParams Lp'!E$6)*3</f>
        <v>#DIV/0!</v>
      </c>
      <c r="AA126" s="76" t="e">
        <f>('ModelParams Lp'!F$4*10^'ModelParams Lp'!F$5*($U126/$V126)^'ModelParams Lp'!F$6)*3</f>
        <v>#DIV/0!</v>
      </c>
      <c r="AB126" s="76" t="e">
        <f>('ModelParams Lp'!G$4*10^'ModelParams Lp'!G$5*($U126/$V126)^'ModelParams Lp'!G$6)*3</f>
        <v>#DIV/0!</v>
      </c>
      <c r="AC126" s="76" t="e">
        <f>('ModelParams Lp'!H$4*10^'ModelParams Lp'!H$5*($U126/$V126)^'ModelParams Lp'!H$6)*3</f>
        <v>#DIV/0!</v>
      </c>
      <c r="AD126" s="76" t="e">
        <f>('ModelParams Lp'!I$4*10^'ModelParams Lp'!I$5*($U126/$V126)^'ModelParams Lp'!I$6)*3</f>
        <v>#DIV/0!</v>
      </c>
      <c r="AE126" s="62" t="e">
        <f t="shared" si="28"/>
        <v>#DIV/0!</v>
      </c>
      <c r="AF126" s="62" t="e">
        <f>IF(AE126&lt;'ModelParams Lp'!$B$16,-1,IF(AE126&lt;'ModelParams Lp'!$C$16,0,IF(AE126&lt;'ModelParams Lp'!$D$16,1,IF(AE126&lt;'ModelParams Lp'!$E$16,2,IF(AE126&lt;'ModelParams Lp'!$F$16,3,IF(AE126&lt;'ModelParams Lp'!$G$16,4,IF(AE126&lt;'ModelParams Lp'!$H$16,5,6)))))))</f>
        <v>#DIV/0!</v>
      </c>
      <c r="AG126" s="76" t="e">
        <f ca="1">IF($AF126&gt;1,0,OFFSET('ModelParams Lp'!$C$12,0,-'Sound Pressure'!$AF126))</f>
        <v>#DIV/0!</v>
      </c>
      <c r="AH126" s="76" t="e">
        <f ca="1">IF($AF126&gt;2,0,OFFSET('ModelParams Lp'!$D$12,0,-'Sound Pressure'!$AF126))</f>
        <v>#DIV/0!</v>
      </c>
      <c r="AI126" s="76" t="e">
        <f ca="1">IF($AF126&gt;3,0,OFFSET('ModelParams Lp'!$E$12,0,-'Sound Pressure'!$AF126))</f>
        <v>#DIV/0!</v>
      </c>
      <c r="AJ126" s="76" t="e">
        <f ca="1">IF($AF126&gt;4,0,OFFSET('ModelParams Lp'!$F$12,0,-'Sound Pressure'!$AF126))</f>
        <v>#DIV/0!</v>
      </c>
      <c r="AK126" s="76" t="e">
        <f ca="1">IF($AF126&gt;3,0,OFFSET('ModelParams Lp'!$G$12,0,-'Sound Pressure'!$AF126))</f>
        <v>#DIV/0!</v>
      </c>
      <c r="AL126" s="76" t="e">
        <f ca="1">IF($AF126&gt;5,0,OFFSET('ModelParams Lp'!$H$12,0,-'Sound Pressure'!$AF126))</f>
        <v>#DIV/0!</v>
      </c>
      <c r="AM126" s="76" t="e">
        <f ca="1">IF($AF126&gt;6,0,OFFSET('ModelParams Lp'!$I$12,0,-'Sound Pressure'!$AF126))</f>
        <v>#DIV/0!</v>
      </c>
      <c r="AN126" s="76" t="e">
        <f ca="1">IF($AF126&gt;7,0,IF($AF$4&lt;0,3,OFFSET('ModelParams Lp'!$J$12,0,-'Sound Pressure'!$AF126)))</f>
        <v>#DIV/0!</v>
      </c>
      <c r="AO126" s="76" t="e">
        <f t="shared" si="48"/>
        <v>#DIV/0!</v>
      </c>
      <c r="AP126" s="76" t="e">
        <f t="shared" si="49"/>
        <v>#DIV/0!</v>
      </c>
      <c r="AQ126" s="76" t="e">
        <f t="shared" si="49"/>
        <v>#DIV/0!</v>
      </c>
      <c r="AR126" s="76" t="e">
        <f t="shared" si="49"/>
        <v>#DIV/0!</v>
      </c>
      <c r="AS126" s="76" t="e">
        <f t="shared" si="49"/>
        <v>#DIV/0!</v>
      </c>
      <c r="AT126" s="76" t="e">
        <f t="shared" si="49"/>
        <v>#DIV/0!</v>
      </c>
      <c r="AU126" s="76" t="e">
        <f t="shared" si="49"/>
        <v>#DIV/0!</v>
      </c>
      <c r="AV126" s="76" t="e">
        <f t="shared" si="49"/>
        <v>#DIV/0!</v>
      </c>
      <c r="AW126" s="76">
        <f>'ModelParams Lp'!B$22</f>
        <v>4</v>
      </c>
      <c r="AX126" s="76">
        <f>'ModelParams Lp'!C$22</f>
        <v>2</v>
      </c>
      <c r="AY126" s="76">
        <f>'ModelParams Lp'!D$22</f>
        <v>1</v>
      </c>
      <c r="AZ126" s="76">
        <f>'ModelParams Lp'!E$22</f>
        <v>0</v>
      </c>
      <c r="BA126" s="76">
        <f>'ModelParams Lp'!F$22</f>
        <v>0</v>
      </c>
      <c r="BB126" s="76">
        <f>'ModelParams Lp'!G$22</f>
        <v>0</v>
      </c>
      <c r="BC126" s="76">
        <f>'ModelParams Lp'!H$22</f>
        <v>0</v>
      </c>
      <c r="BD126" s="76">
        <f>'ModelParams Lp'!I$22</f>
        <v>0</v>
      </c>
      <c r="BE126" s="76" t="e">
        <f>-10*LOG(2/(4*PI()*2^2)+4/(0.163*(Calcul!$J131*Calcul!$K131)/VLOOKUP(Calcul!$H131,'ModelParams Lp'!$E$37:$F$39,2,0)))</f>
        <v>#N/A</v>
      </c>
      <c r="BF126" s="76" t="e">
        <f>-10*LOG(2/(4*PI()*2^2)+4/(0.163*(Calcul!$J131*Calcul!$K131)/VLOOKUP(Calcul!$H131,'ModelParams Lp'!$E$37:$F$39,2,0)))</f>
        <v>#N/A</v>
      </c>
      <c r="BG126" s="76" t="e">
        <f>-10*LOG(2/(4*PI()*2^2)+4/(0.163*(Calcul!$J131*Calcul!$K131)/VLOOKUP(Calcul!$H131,'ModelParams Lp'!$E$37:$F$39,2,0)))</f>
        <v>#N/A</v>
      </c>
      <c r="BH126" s="76" t="e">
        <f>-10*LOG(2/(4*PI()*2^2)+4/(0.163*(Calcul!$J131*Calcul!$K131)/VLOOKUP(Calcul!$H131,'ModelParams Lp'!$E$37:$F$39,2,0)))</f>
        <v>#N/A</v>
      </c>
      <c r="BI126" s="76" t="e">
        <f>-10*LOG(2/(4*PI()*2^2)+4/(0.163*(Calcul!$J131*Calcul!$K131)/VLOOKUP(Calcul!$H131,'ModelParams Lp'!$E$37:$F$39,2,0)))</f>
        <v>#N/A</v>
      </c>
      <c r="BJ126" s="76" t="e">
        <f>-10*LOG(2/(4*PI()*2^2)+4/(0.163*(Calcul!$J131*Calcul!$K131)/VLOOKUP(Calcul!$H131,'ModelParams Lp'!$E$37:$F$39,2,0)))</f>
        <v>#N/A</v>
      </c>
      <c r="BK126" s="76" t="e">
        <f>-10*LOG(2/(4*PI()*2^2)+4/(0.163*(Calcul!$J131*Calcul!$K131)/VLOOKUP(Calcul!$H131,'ModelParams Lp'!$E$37:$F$39,2,0)))</f>
        <v>#N/A</v>
      </c>
      <c r="BL126" s="76" t="e">
        <f>-10*LOG(2/(4*PI()*2^2)+4/(0.163*(Calcul!$J131*Calcul!$K131)/VLOOKUP(Calcul!$H131,'ModelParams Lp'!$E$37:$F$39,2,0)))</f>
        <v>#N/A</v>
      </c>
      <c r="BM126" s="76" t="e">
        <f>VLOOKUP(Calcul!$I131,'ModelParams Lp'!$D$28:$O$32,5,0)+BE126</f>
        <v>#N/A</v>
      </c>
      <c r="BN126" s="76" t="e">
        <f>VLOOKUP(Calcul!$I131,'ModelParams Lp'!$D$28:$O$32,6,0)+BF126</f>
        <v>#N/A</v>
      </c>
      <c r="BO126" s="76" t="e">
        <f>VLOOKUP(Calcul!$I131,'ModelParams Lp'!$D$28:$O$32,7,0)+BG126</f>
        <v>#N/A</v>
      </c>
      <c r="BP126" s="76" t="e">
        <f>VLOOKUP(Calcul!$I131,'ModelParams Lp'!$D$28:$O$32,8,0)+BH126</f>
        <v>#N/A</v>
      </c>
      <c r="BQ126" s="76" t="e">
        <f>VLOOKUP(Calcul!$I131,'ModelParams Lp'!$D$28:$O$32,9,0)+BI126</f>
        <v>#N/A</v>
      </c>
      <c r="BR126" s="76" t="e">
        <f>VLOOKUP(Calcul!$I131,'ModelParams Lp'!$D$28:$O$32,10,0)+BJ126</f>
        <v>#N/A</v>
      </c>
      <c r="BS126" s="76" t="e">
        <f>VLOOKUP(Calcul!$I131,'ModelParams Lp'!$D$28:$O$32,11,0)+BK126</f>
        <v>#N/A</v>
      </c>
      <c r="BT126" s="76" t="e">
        <f>VLOOKUP(Calcul!$I131,'ModelParams Lp'!$D$28:$O$32,12,0)+BL126</f>
        <v>#N/A</v>
      </c>
      <c r="BU126" s="75" t="e">
        <f t="shared" ca="1" si="29"/>
        <v>#DIV/0!</v>
      </c>
      <c r="BV126" s="75" t="e">
        <f t="shared" ca="1" si="30"/>
        <v>#DIV/0!</v>
      </c>
      <c r="BW126" s="75" t="e">
        <f t="shared" ca="1" si="31"/>
        <v>#DIV/0!</v>
      </c>
      <c r="BX126" s="75" t="e">
        <f t="shared" ca="1" si="32"/>
        <v>#DIV/0!</v>
      </c>
      <c r="BY126" s="75" t="e">
        <f t="shared" ca="1" si="33"/>
        <v>#DIV/0!</v>
      </c>
      <c r="BZ126" s="75" t="e">
        <f t="shared" ca="1" si="34"/>
        <v>#DIV/0!</v>
      </c>
      <c r="CA126" s="75" t="e">
        <f t="shared" ca="1" si="35"/>
        <v>#DIV/0!</v>
      </c>
      <c r="CB126" s="75" t="e">
        <f t="shared" ca="1" si="36"/>
        <v>#DIV/0!</v>
      </c>
      <c r="CC126" s="26" t="e">
        <f ca="1">10*LOG10(IF(BU126="",0,POWER(10,((BU126+'ModelParams Lw'!$O$4)/10))) +IF(BV126="",0,POWER(10,((BV126+'ModelParams Lw'!$P$4)/10))) +IF(BW126="",0,POWER(10,((BW126+'ModelParams Lw'!$Q$4)/10))) +IF(BX126="",0,POWER(10,((BX126+'ModelParams Lw'!$R$4)/10))) +IF(BY126="",0,POWER(10,((BY126+'ModelParams Lw'!$S$4)/10))) +IF(BZ126="",0,POWER(10,((BZ126+'ModelParams Lw'!$T$4)/10))) +IF(CA126="",0,POWER(10,((CA126+'ModelParams Lw'!$U$4)/10)))+IF(CB126="",0,POWER(10,((CB126+'ModelParams Lw'!$V$4)/10))))</f>
        <v>#DIV/0!</v>
      </c>
      <c r="CD126" s="26" t="e">
        <f t="shared" ca="1" si="37"/>
        <v>#DIV/0!</v>
      </c>
      <c r="CE126" s="26" t="e">
        <f ca="1">(BU126-'ModelParams Lw'!O$10)/'ModelParams Lw'!O$11</f>
        <v>#DIV/0!</v>
      </c>
      <c r="CF126" s="26" t="e">
        <f ca="1">(BV126-'ModelParams Lw'!P$10)/'ModelParams Lw'!P$11</f>
        <v>#DIV/0!</v>
      </c>
      <c r="CG126" s="26" t="e">
        <f ca="1">(BW126-'ModelParams Lw'!Q$10)/'ModelParams Lw'!Q$11</f>
        <v>#DIV/0!</v>
      </c>
      <c r="CH126" s="26" t="e">
        <f ca="1">(BX126-'ModelParams Lw'!R$10)/'ModelParams Lw'!R$11</f>
        <v>#DIV/0!</v>
      </c>
      <c r="CI126" s="26" t="e">
        <f ca="1">(BY126-'ModelParams Lw'!S$10)/'ModelParams Lw'!S$11</f>
        <v>#DIV/0!</v>
      </c>
      <c r="CJ126" s="26" t="e">
        <f ca="1">(BZ126-'ModelParams Lw'!T$10)/'ModelParams Lw'!T$11</f>
        <v>#DIV/0!</v>
      </c>
      <c r="CK126" s="26" t="e">
        <f ca="1">(CA126-'ModelParams Lw'!U$10)/'ModelParams Lw'!U$11</f>
        <v>#DIV/0!</v>
      </c>
      <c r="CL126" s="26" t="e">
        <f ca="1">(CB126-'ModelParams Lw'!V$10)/'ModelParams Lw'!V$11</f>
        <v>#DIV/0!</v>
      </c>
      <c r="CM126" s="75" t="e">
        <f t="shared" si="38"/>
        <v>#DIV/0!</v>
      </c>
      <c r="CN126" s="75" t="e">
        <f t="shared" si="39"/>
        <v>#DIV/0!</v>
      </c>
      <c r="CO126" s="75" t="e">
        <f t="shared" si="40"/>
        <v>#DIV/0!</v>
      </c>
      <c r="CP126" s="75" t="e">
        <f t="shared" si="41"/>
        <v>#DIV/0!</v>
      </c>
      <c r="CQ126" s="75" t="e">
        <f t="shared" si="42"/>
        <v>#DIV/0!</v>
      </c>
      <c r="CR126" s="75" t="e">
        <f t="shared" si="43"/>
        <v>#DIV/0!</v>
      </c>
      <c r="CS126" s="75" t="e">
        <f t="shared" si="44"/>
        <v>#DIV/0!</v>
      </c>
      <c r="CT126" s="75" t="e">
        <f t="shared" si="45"/>
        <v>#DIV/0!</v>
      </c>
      <c r="CU126" s="26" t="e">
        <f>10*LOG10(IF(CM126="",0,POWER(10,((CM126+'ModelParams Lw'!$O$4)/10))) +IF(CN126="",0,POWER(10,((CN126+'ModelParams Lw'!$P$4)/10))) +IF(CO126="",0,POWER(10,((CO126+'ModelParams Lw'!$Q$4)/10))) +IF(CP126="",0,POWER(10,((CP126+'ModelParams Lw'!$R$4)/10))) +IF(CQ126="",0,POWER(10,((CQ126+'ModelParams Lw'!$S$4)/10))) +IF(CR126="",0,POWER(10,((CR126+'ModelParams Lw'!$T$4)/10))) +IF(CS126="",0,POWER(10,((CS126+'ModelParams Lw'!$U$4)/10)))+IF(CT126="",0,POWER(10,((CT126+'ModelParams Lw'!$V$4)/10))))</f>
        <v>#DIV/0!</v>
      </c>
      <c r="CV126" s="26" t="e">
        <f t="shared" si="46"/>
        <v>#DIV/0!</v>
      </c>
      <c r="CW126" s="26" t="e">
        <f>(CM126-'ModelParams Lw'!O$10)/'ModelParams Lw'!O$11</f>
        <v>#DIV/0!</v>
      </c>
      <c r="CX126" s="26" t="e">
        <f>(CN126-'ModelParams Lw'!P$10)/'ModelParams Lw'!P$11</f>
        <v>#DIV/0!</v>
      </c>
      <c r="CY126" s="26" t="e">
        <f>(CO126-'ModelParams Lw'!Q$10)/'ModelParams Lw'!Q$11</f>
        <v>#DIV/0!</v>
      </c>
      <c r="CZ126" s="26" t="e">
        <f>(CP126-'ModelParams Lw'!R$10)/'ModelParams Lw'!R$11</f>
        <v>#DIV/0!</v>
      </c>
      <c r="DA126" s="26" t="e">
        <f>(CQ126-'ModelParams Lw'!S$10)/'ModelParams Lw'!S$11</f>
        <v>#DIV/0!</v>
      </c>
      <c r="DB126" s="26" t="e">
        <f>(CR126-'ModelParams Lw'!T$10)/'ModelParams Lw'!T$11</f>
        <v>#DIV/0!</v>
      </c>
      <c r="DC126" s="26" t="e">
        <f>(CS126-'ModelParams Lw'!U$10)/'ModelParams Lw'!U$11</f>
        <v>#DIV/0!</v>
      </c>
      <c r="DD126" s="26" t="e">
        <f>(CT126-'ModelParams Lw'!V$10)/'ModelParams Lw'!V$11</f>
        <v>#DIV/0!</v>
      </c>
    </row>
    <row r="127" spans="1:108" x14ac:dyDescent="0.25">
      <c r="A127" s="13">
        <f>'Sound Power'!B127</f>
        <v>0</v>
      </c>
      <c r="B127" s="13">
        <f>'Sound Power'!D127</f>
        <v>0</v>
      </c>
      <c r="C127" s="13">
        <f>'Sound Power'!E127</f>
        <v>0</v>
      </c>
      <c r="D127" s="13">
        <f>'Sound Power'!F127</f>
        <v>0</v>
      </c>
      <c r="E127" s="76" t="e">
        <f>IF(Calcul!$F129="SA",'Sound Power'!AZ127,'Sound Power'!O127)</f>
        <v>#DIV/0!</v>
      </c>
      <c r="F127" s="76" t="e">
        <f>IF(Calcul!$F129="SA",'Sound Power'!BA127,'Sound Power'!P127)</f>
        <v>#DIV/0!</v>
      </c>
      <c r="G127" s="76" t="e">
        <f>IF(Calcul!$F129="SA",'Sound Power'!BB127,'Sound Power'!Q127)</f>
        <v>#DIV/0!</v>
      </c>
      <c r="H127" s="76" t="e">
        <f>IF(Calcul!$F129="SA",'Sound Power'!BC127,'Sound Power'!R127)</f>
        <v>#DIV/0!</v>
      </c>
      <c r="I127" s="76" t="e">
        <f>IF(Calcul!$F129="SA",'Sound Power'!BD127,'Sound Power'!S127)</f>
        <v>#DIV/0!</v>
      </c>
      <c r="J127" s="76" t="e">
        <f>IF(Calcul!$F129="SA",'Sound Power'!BE127,'Sound Power'!T127)</f>
        <v>#DIV/0!</v>
      </c>
      <c r="K127" s="76" t="e">
        <f>IF(Calcul!$F129="SA",'Sound Power'!BF127,'Sound Power'!U127)</f>
        <v>#DIV/0!</v>
      </c>
      <c r="L127" s="76" t="e">
        <f>IF(Calcul!$F129="SA",'Sound Power'!BG127,'Sound Power'!V127)</f>
        <v>#DIV/0!</v>
      </c>
      <c r="M127" s="76" t="e">
        <f>'Sound Power'!CI127</f>
        <v>#DIV/0!</v>
      </c>
      <c r="N127" s="76" t="e">
        <f>'Sound Power'!CJ127</f>
        <v>#DIV/0!</v>
      </c>
      <c r="O127" s="76" t="e">
        <f>'Sound Power'!CK127</f>
        <v>#DIV/0!</v>
      </c>
      <c r="P127" s="76" t="e">
        <f>'Sound Power'!CL127</f>
        <v>#DIV/0!</v>
      </c>
      <c r="Q127" s="76" t="e">
        <f>'Sound Power'!CM127</f>
        <v>#DIV/0!</v>
      </c>
      <c r="R127" s="76" t="e">
        <f>'Sound Power'!CN127</f>
        <v>#DIV/0!</v>
      </c>
      <c r="S127" s="76" t="e">
        <f>'Sound Power'!CO127</f>
        <v>#DIV/0!</v>
      </c>
      <c r="T127" s="76" t="e">
        <f>'Sound Power'!CP127</f>
        <v>#DIV/0!</v>
      </c>
      <c r="U127" s="73">
        <f t="shared" si="26"/>
        <v>0</v>
      </c>
      <c r="V127" s="73">
        <f t="shared" si="27"/>
        <v>0</v>
      </c>
      <c r="W127" s="76" t="e">
        <f>('ModelParams Lp'!B$4*10^'ModelParams Lp'!B$5*($U127/$V127)^'ModelParams Lp'!B$6)*3</f>
        <v>#DIV/0!</v>
      </c>
      <c r="X127" s="76" t="e">
        <f>('ModelParams Lp'!C$4*10^'ModelParams Lp'!C$5*($U127/$V127)^'ModelParams Lp'!C$6)*3</f>
        <v>#DIV/0!</v>
      </c>
      <c r="Y127" s="76" t="e">
        <f>('ModelParams Lp'!D$4*10^'ModelParams Lp'!D$5*($U127/$V127)^'ModelParams Lp'!D$6)*3</f>
        <v>#DIV/0!</v>
      </c>
      <c r="Z127" s="76" t="e">
        <f>('ModelParams Lp'!E$4*10^'ModelParams Lp'!E$5*($U127/$V127)^'ModelParams Lp'!E$6)*3</f>
        <v>#DIV/0!</v>
      </c>
      <c r="AA127" s="76" t="e">
        <f>('ModelParams Lp'!F$4*10^'ModelParams Lp'!F$5*($U127/$V127)^'ModelParams Lp'!F$6)*3</f>
        <v>#DIV/0!</v>
      </c>
      <c r="AB127" s="76" t="e">
        <f>('ModelParams Lp'!G$4*10^'ModelParams Lp'!G$5*($U127/$V127)^'ModelParams Lp'!G$6)*3</f>
        <v>#DIV/0!</v>
      </c>
      <c r="AC127" s="76" t="e">
        <f>('ModelParams Lp'!H$4*10^'ModelParams Lp'!H$5*($U127/$V127)^'ModelParams Lp'!H$6)*3</f>
        <v>#DIV/0!</v>
      </c>
      <c r="AD127" s="76" t="e">
        <f>('ModelParams Lp'!I$4*10^'ModelParams Lp'!I$5*($U127/$V127)^'ModelParams Lp'!I$6)*3</f>
        <v>#DIV/0!</v>
      </c>
      <c r="AE127" s="62" t="e">
        <f t="shared" si="28"/>
        <v>#DIV/0!</v>
      </c>
      <c r="AF127" s="62" t="e">
        <f>IF(AE127&lt;'ModelParams Lp'!$B$16,-1,IF(AE127&lt;'ModelParams Lp'!$C$16,0,IF(AE127&lt;'ModelParams Lp'!$D$16,1,IF(AE127&lt;'ModelParams Lp'!$E$16,2,IF(AE127&lt;'ModelParams Lp'!$F$16,3,IF(AE127&lt;'ModelParams Lp'!$G$16,4,IF(AE127&lt;'ModelParams Lp'!$H$16,5,6)))))))</f>
        <v>#DIV/0!</v>
      </c>
      <c r="AG127" s="76" t="e">
        <f ca="1">IF($AF127&gt;1,0,OFFSET('ModelParams Lp'!$C$12,0,-'Sound Pressure'!$AF127))</f>
        <v>#DIV/0!</v>
      </c>
      <c r="AH127" s="76" t="e">
        <f ca="1">IF($AF127&gt;2,0,OFFSET('ModelParams Lp'!$D$12,0,-'Sound Pressure'!$AF127))</f>
        <v>#DIV/0!</v>
      </c>
      <c r="AI127" s="76" t="e">
        <f ca="1">IF($AF127&gt;3,0,OFFSET('ModelParams Lp'!$E$12,0,-'Sound Pressure'!$AF127))</f>
        <v>#DIV/0!</v>
      </c>
      <c r="AJ127" s="76" t="e">
        <f ca="1">IF($AF127&gt;4,0,OFFSET('ModelParams Lp'!$F$12,0,-'Sound Pressure'!$AF127))</f>
        <v>#DIV/0!</v>
      </c>
      <c r="AK127" s="76" t="e">
        <f ca="1">IF($AF127&gt;3,0,OFFSET('ModelParams Lp'!$G$12,0,-'Sound Pressure'!$AF127))</f>
        <v>#DIV/0!</v>
      </c>
      <c r="AL127" s="76" t="e">
        <f ca="1">IF($AF127&gt;5,0,OFFSET('ModelParams Lp'!$H$12,0,-'Sound Pressure'!$AF127))</f>
        <v>#DIV/0!</v>
      </c>
      <c r="AM127" s="76" t="e">
        <f ca="1">IF($AF127&gt;6,0,OFFSET('ModelParams Lp'!$I$12,0,-'Sound Pressure'!$AF127))</f>
        <v>#DIV/0!</v>
      </c>
      <c r="AN127" s="76" t="e">
        <f ca="1">IF($AF127&gt;7,0,IF($AF$4&lt;0,3,OFFSET('ModelParams Lp'!$J$12,0,-'Sound Pressure'!$AF127)))</f>
        <v>#DIV/0!</v>
      </c>
      <c r="AO127" s="76" t="e">
        <f t="shared" si="48"/>
        <v>#DIV/0!</v>
      </c>
      <c r="AP127" s="76" t="e">
        <f t="shared" si="49"/>
        <v>#DIV/0!</v>
      </c>
      <c r="AQ127" s="76" t="e">
        <f t="shared" si="49"/>
        <v>#DIV/0!</v>
      </c>
      <c r="AR127" s="76" t="e">
        <f t="shared" si="49"/>
        <v>#DIV/0!</v>
      </c>
      <c r="AS127" s="76" t="e">
        <f t="shared" si="49"/>
        <v>#DIV/0!</v>
      </c>
      <c r="AT127" s="76" t="e">
        <f t="shared" si="49"/>
        <v>#DIV/0!</v>
      </c>
      <c r="AU127" s="76" t="e">
        <f t="shared" si="49"/>
        <v>#DIV/0!</v>
      </c>
      <c r="AV127" s="76" t="e">
        <f t="shared" si="49"/>
        <v>#DIV/0!</v>
      </c>
      <c r="AW127" s="76">
        <f>'ModelParams Lp'!B$22</f>
        <v>4</v>
      </c>
      <c r="AX127" s="76">
        <f>'ModelParams Lp'!C$22</f>
        <v>2</v>
      </c>
      <c r="AY127" s="76">
        <f>'ModelParams Lp'!D$22</f>
        <v>1</v>
      </c>
      <c r="AZ127" s="76">
        <f>'ModelParams Lp'!E$22</f>
        <v>0</v>
      </c>
      <c r="BA127" s="76">
        <f>'ModelParams Lp'!F$22</f>
        <v>0</v>
      </c>
      <c r="BB127" s="76">
        <f>'ModelParams Lp'!G$22</f>
        <v>0</v>
      </c>
      <c r="BC127" s="76">
        <f>'ModelParams Lp'!H$22</f>
        <v>0</v>
      </c>
      <c r="BD127" s="76">
        <f>'ModelParams Lp'!I$22</f>
        <v>0</v>
      </c>
      <c r="BE127" s="76" t="e">
        <f>-10*LOG(2/(4*PI()*2^2)+4/(0.163*(Calcul!$J132*Calcul!$K132)/VLOOKUP(Calcul!$H132,'ModelParams Lp'!$E$37:$F$39,2,0)))</f>
        <v>#N/A</v>
      </c>
      <c r="BF127" s="76" t="e">
        <f>-10*LOG(2/(4*PI()*2^2)+4/(0.163*(Calcul!$J132*Calcul!$K132)/VLOOKUP(Calcul!$H132,'ModelParams Lp'!$E$37:$F$39,2,0)))</f>
        <v>#N/A</v>
      </c>
      <c r="BG127" s="76" t="e">
        <f>-10*LOG(2/(4*PI()*2^2)+4/(0.163*(Calcul!$J132*Calcul!$K132)/VLOOKUP(Calcul!$H132,'ModelParams Lp'!$E$37:$F$39,2,0)))</f>
        <v>#N/A</v>
      </c>
      <c r="BH127" s="76" t="e">
        <f>-10*LOG(2/(4*PI()*2^2)+4/(0.163*(Calcul!$J132*Calcul!$K132)/VLOOKUP(Calcul!$H132,'ModelParams Lp'!$E$37:$F$39,2,0)))</f>
        <v>#N/A</v>
      </c>
      <c r="BI127" s="76" t="e">
        <f>-10*LOG(2/(4*PI()*2^2)+4/(0.163*(Calcul!$J132*Calcul!$K132)/VLOOKUP(Calcul!$H132,'ModelParams Lp'!$E$37:$F$39,2,0)))</f>
        <v>#N/A</v>
      </c>
      <c r="BJ127" s="76" t="e">
        <f>-10*LOG(2/(4*PI()*2^2)+4/(0.163*(Calcul!$J132*Calcul!$K132)/VLOOKUP(Calcul!$H132,'ModelParams Lp'!$E$37:$F$39,2,0)))</f>
        <v>#N/A</v>
      </c>
      <c r="BK127" s="76" t="e">
        <f>-10*LOG(2/(4*PI()*2^2)+4/(0.163*(Calcul!$J132*Calcul!$K132)/VLOOKUP(Calcul!$H132,'ModelParams Lp'!$E$37:$F$39,2,0)))</f>
        <v>#N/A</v>
      </c>
      <c r="BL127" s="76" t="e">
        <f>-10*LOG(2/(4*PI()*2^2)+4/(0.163*(Calcul!$J132*Calcul!$K132)/VLOOKUP(Calcul!$H132,'ModelParams Lp'!$E$37:$F$39,2,0)))</f>
        <v>#N/A</v>
      </c>
      <c r="BM127" s="76" t="e">
        <f>VLOOKUP(Calcul!$I132,'ModelParams Lp'!$D$28:$O$32,5,0)+BE127</f>
        <v>#N/A</v>
      </c>
      <c r="BN127" s="76" t="e">
        <f>VLOOKUP(Calcul!$I132,'ModelParams Lp'!$D$28:$O$32,6,0)+BF127</f>
        <v>#N/A</v>
      </c>
      <c r="BO127" s="76" t="e">
        <f>VLOOKUP(Calcul!$I132,'ModelParams Lp'!$D$28:$O$32,7,0)+BG127</f>
        <v>#N/A</v>
      </c>
      <c r="BP127" s="76" t="e">
        <f>VLOOKUP(Calcul!$I132,'ModelParams Lp'!$D$28:$O$32,8,0)+BH127</f>
        <v>#N/A</v>
      </c>
      <c r="BQ127" s="76" t="e">
        <f>VLOOKUP(Calcul!$I132,'ModelParams Lp'!$D$28:$O$32,9,0)+BI127</f>
        <v>#N/A</v>
      </c>
      <c r="BR127" s="76" t="e">
        <f>VLOOKUP(Calcul!$I132,'ModelParams Lp'!$D$28:$O$32,10,0)+BJ127</f>
        <v>#N/A</v>
      </c>
      <c r="BS127" s="76" t="e">
        <f>VLOOKUP(Calcul!$I132,'ModelParams Lp'!$D$28:$O$32,11,0)+BK127</f>
        <v>#N/A</v>
      </c>
      <c r="BT127" s="76" t="e">
        <f>VLOOKUP(Calcul!$I132,'ModelParams Lp'!$D$28:$O$32,12,0)+BL127</f>
        <v>#N/A</v>
      </c>
      <c r="BU127" s="75" t="e">
        <f t="shared" ca="1" si="29"/>
        <v>#DIV/0!</v>
      </c>
      <c r="BV127" s="75" t="e">
        <f t="shared" ca="1" si="30"/>
        <v>#DIV/0!</v>
      </c>
      <c r="BW127" s="75" t="e">
        <f t="shared" ca="1" si="31"/>
        <v>#DIV/0!</v>
      </c>
      <c r="BX127" s="75" t="e">
        <f t="shared" ca="1" si="32"/>
        <v>#DIV/0!</v>
      </c>
      <c r="BY127" s="75" t="e">
        <f t="shared" ca="1" si="33"/>
        <v>#DIV/0!</v>
      </c>
      <c r="BZ127" s="75" t="e">
        <f t="shared" ca="1" si="34"/>
        <v>#DIV/0!</v>
      </c>
      <c r="CA127" s="75" t="e">
        <f t="shared" ca="1" si="35"/>
        <v>#DIV/0!</v>
      </c>
      <c r="CB127" s="75" t="e">
        <f t="shared" ca="1" si="36"/>
        <v>#DIV/0!</v>
      </c>
      <c r="CC127" s="26" t="e">
        <f ca="1">10*LOG10(IF(BU127="",0,POWER(10,((BU127+'ModelParams Lw'!$O$4)/10))) +IF(BV127="",0,POWER(10,((BV127+'ModelParams Lw'!$P$4)/10))) +IF(BW127="",0,POWER(10,((BW127+'ModelParams Lw'!$Q$4)/10))) +IF(BX127="",0,POWER(10,((BX127+'ModelParams Lw'!$R$4)/10))) +IF(BY127="",0,POWER(10,((BY127+'ModelParams Lw'!$S$4)/10))) +IF(BZ127="",0,POWER(10,((BZ127+'ModelParams Lw'!$T$4)/10))) +IF(CA127="",0,POWER(10,((CA127+'ModelParams Lw'!$U$4)/10)))+IF(CB127="",0,POWER(10,((CB127+'ModelParams Lw'!$V$4)/10))))</f>
        <v>#DIV/0!</v>
      </c>
      <c r="CD127" s="26" t="e">
        <f t="shared" ca="1" si="37"/>
        <v>#DIV/0!</v>
      </c>
      <c r="CE127" s="26" t="e">
        <f ca="1">(BU127-'ModelParams Lw'!O$10)/'ModelParams Lw'!O$11</f>
        <v>#DIV/0!</v>
      </c>
      <c r="CF127" s="26" t="e">
        <f ca="1">(BV127-'ModelParams Lw'!P$10)/'ModelParams Lw'!P$11</f>
        <v>#DIV/0!</v>
      </c>
      <c r="CG127" s="26" t="e">
        <f ca="1">(BW127-'ModelParams Lw'!Q$10)/'ModelParams Lw'!Q$11</f>
        <v>#DIV/0!</v>
      </c>
      <c r="CH127" s="26" t="e">
        <f ca="1">(BX127-'ModelParams Lw'!R$10)/'ModelParams Lw'!R$11</f>
        <v>#DIV/0!</v>
      </c>
      <c r="CI127" s="26" t="e">
        <f ca="1">(BY127-'ModelParams Lw'!S$10)/'ModelParams Lw'!S$11</f>
        <v>#DIV/0!</v>
      </c>
      <c r="CJ127" s="26" t="e">
        <f ca="1">(BZ127-'ModelParams Lw'!T$10)/'ModelParams Lw'!T$11</f>
        <v>#DIV/0!</v>
      </c>
      <c r="CK127" s="26" t="e">
        <f ca="1">(CA127-'ModelParams Lw'!U$10)/'ModelParams Lw'!U$11</f>
        <v>#DIV/0!</v>
      </c>
      <c r="CL127" s="26" t="e">
        <f ca="1">(CB127-'ModelParams Lw'!V$10)/'ModelParams Lw'!V$11</f>
        <v>#DIV/0!</v>
      </c>
      <c r="CM127" s="75" t="e">
        <f t="shared" si="38"/>
        <v>#DIV/0!</v>
      </c>
      <c r="CN127" s="75" t="e">
        <f t="shared" si="39"/>
        <v>#DIV/0!</v>
      </c>
      <c r="CO127" s="75" t="e">
        <f t="shared" si="40"/>
        <v>#DIV/0!</v>
      </c>
      <c r="CP127" s="75" t="e">
        <f t="shared" si="41"/>
        <v>#DIV/0!</v>
      </c>
      <c r="CQ127" s="75" t="e">
        <f t="shared" si="42"/>
        <v>#DIV/0!</v>
      </c>
      <c r="CR127" s="75" t="e">
        <f t="shared" si="43"/>
        <v>#DIV/0!</v>
      </c>
      <c r="CS127" s="75" t="e">
        <f t="shared" si="44"/>
        <v>#DIV/0!</v>
      </c>
      <c r="CT127" s="75" t="e">
        <f t="shared" si="45"/>
        <v>#DIV/0!</v>
      </c>
      <c r="CU127" s="26" t="e">
        <f>10*LOG10(IF(CM127="",0,POWER(10,((CM127+'ModelParams Lw'!$O$4)/10))) +IF(CN127="",0,POWER(10,((CN127+'ModelParams Lw'!$P$4)/10))) +IF(CO127="",0,POWER(10,((CO127+'ModelParams Lw'!$Q$4)/10))) +IF(CP127="",0,POWER(10,((CP127+'ModelParams Lw'!$R$4)/10))) +IF(CQ127="",0,POWER(10,((CQ127+'ModelParams Lw'!$S$4)/10))) +IF(CR127="",0,POWER(10,((CR127+'ModelParams Lw'!$T$4)/10))) +IF(CS127="",0,POWER(10,((CS127+'ModelParams Lw'!$U$4)/10)))+IF(CT127="",0,POWER(10,((CT127+'ModelParams Lw'!$V$4)/10))))</f>
        <v>#DIV/0!</v>
      </c>
      <c r="CV127" s="26" t="e">
        <f t="shared" si="46"/>
        <v>#DIV/0!</v>
      </c>
      <c r="CW127" s="26" t="e">
        <f>(CM127-'ModelParams Lw'!O$10)/'ModelParams Lw'!O$11</f>
        <v>#DIV/0!</v>
      </c>
      <c r="CX127" s="26" t="e">
        <f>(CN127-'ModelParams Lw'!P$10)/'ModelParams Lw'!P$11</f>
        <v>#DIV/0!</v>
      </c>
      <c r="CY127" s="26" t="e">
        <f>(CO127-'ModelParams Lw'!Q$10)/'ModelParams Lw'!Q$11</f>
        <v>#DIV/0!</v>
      </c>
      <c r="CZ127" s="26" t="e">
        <f>(CP127-'ModelParams Lw'!R$10)/'ModelParams Lw'!R$11</f>
        <v>#DIV/0!</v>
      </c>
      <c r="DA127" s="26" t="e">
        <f>(CQ127-'ModelParams Lw'!S$10)/'ModelParams Lw'!S$11</f>
        <v>#DIV/0!</v>
      </c>
      <c r="DB127" s="26" t="e">
        <f>(CR127-'ModelParams Lw'!T$10)/'ModelParams Lw'!T$11</f>
        <v>#DIV/0!</v>
      </c>
      <c r="DC127" s="26" t="e">
        <f>(CS127-'ModelParams Lw'!U$10)/'ModelParams Lw'!U$11</f>
        <v>#DIV/0!</v>
      </c>
      <c r="DD127" s="26" t="e">
        <f>(CT127-'ModelParams Lw'!V$10)/'ModelParams Lw'!V$11</f>
        <v>#DIV/0!</v>
      </c>
    </row>
    <row r="128" spans="1:108" x14ac:dyDescent="0.25">
      <c r="A128" s="13">
        <f>'Sound Power'!B128</f>
        <v>0</v>
      </c>
      <c r="B128" s="13">
        <f>'Sound Power'!D128</f>
        <v>0</v>
      </c>
      <c r="C128" s="13">
        <f>'Sound Power'!E128</f>
        <v>0</v>
      </c>
      <c r="D128" s="13">
        <f>'Sound Power'!F128</f>
        <v>0</v>
      </c>
      <c r="E128" s="76" t="e">
        <f>IF(Calcul!$F130="SA",'Sound Power'!AZ128,'Sound Power'!O128)</f>
        <v>#DIV/0!</v>
      </c>
      <c r="F128" s="76" t="e">
        <f>IF(Calcul!$F130="SA",'Sound Power'!BA128,'Sound Power'!P128)</f>
        <v>#DIV/0!</v>
      </c>
      <c r="G128" s="76" t="e">
        <f>IF(Calcul!$F130="SA",'Sound Power'!BB128,'Sound Power'!Q128)</f>
        <v>#DIV/0!</v>
      </c>
      <c r="H128" s="76" t="e">
        <f>IF(Calcul!$F130="SA",'Sound Power'!BC128,'Sound Power'!R128)</f>
        <v>#DIV/0!</v>
      </c>
      <c r="I128" s="76" t="e">
        <f>IF(Calcul!$F130="SA",'Sound Power'!BD128,'Sound Power'!S128)</f>
        <v>#DIV/0!</v>
      </c>
      <c r="J128" s="76" t="e">
        <f>IF(Calcul!$F130="SA",'Sound Power'!BE128,'Sound Power'!T128)</f>
        <v>#DIV/0!</v>
      </c>
      <c r="K128" s="76" t="e">
        <f>IF(Calcul!$F130="SA",'Sound Power'!BF128,'Sound Power'!U128)</f>
        <v>#DIV/0!</v>
      </c>
      <c r="L128" s="76" t="e">
        <f>IF(Calcul!$F130="SA",'Sound Power'!BG128,'Sound Power'!V128)</f>
        <v>#DIV/0!</v>
      </c>
      <c r="M128" s="76" t="e">
        <f>'Sound Power'!CI128</f>
        <v>#DIV/0!</v>
      </c>
      <c r="N128" s="76" t="e">
        <f>'Sound Power'!CJ128</f>
        <v>#DIV/0!</v>
      </c>
      <c r="O128" s="76" t="e">
        <f>'Sound Power'!CK128</f>
        <v>#DIV/0!</v>
      </c>
      <c r="P128" s="76" t="e">
        <f>'Sound Power'!CL128</f>
        <v>#DIV/0!</v>
      </c>
      <c r="Q128" s="76" t="e">
        <f>'Sound Power'!CM128</f>
        <v>#DIV/0!</v>
      </c>
      <c r="R128" s="76" t="e">
        <f>'Sound Power'!CN128</f>
        <v>#DIV/0!</v>
      </c>
      <c r="S128" s="76" t="e">
        <f>'Sound Power'!CO128</f>
        <v>#DIV/0!</v>
      </c>
      <c r="T128" s="76" t="e">
        <f>'Sound Power'!CP128</f>
        <v>#DIV/0!</v>
      </c>
      <c r="U128" s="73">
        <f t="shared" si="26"/>
        <v>0</v>
      </c>
      <c r="V128" s="73">
        <f t="shared" si="27"/>
        <v>0</v>
      </c>
      <c r="W128" s="76" t="e">
        <f>('ModelParams Lp'!B$4*10^'ModelParams Lp'!B$5*($U128/$V128)^'ModelParams Lp'!B$6)*3</f>
        <v>#DIV/0!</v>
      </c>
      <c r="X128" s="76" t="e">
        <f>('ModelParams Lp'!C$4*10^'ModelParams Lp'!C$5*($U128/$V128)^'ModelParams Lp'!C$6)*3</f>
        <v>#DIV/0!</v>
      </c>
      <c r="Y128" s="76" t="e">
        <f>('ModelParams Lp'!D$4*10^'ModelParams Lp'!D$5*($U128/$V128)^'ModelParams Lp'!D$6)*3</f>
        <v>#DIV/0!</v>
      </c>
      <c r="Z128" s="76" t="e">
        <f>('ModelParams Lp'!E$4*10^'ModelParams Lp'!E$5*($U128/$V128)^'ModelParams Lp'!E$6)*3</f>
        <v>#DIV/0!</v>
      </c>
      <c r="AA128" s="76" t="e">
        <f>('ModelParams Lp'!F$4*10^'ModelParams Lp'!F$5*($U128/$V128)^'ModelParams Lp'!F$6)*3</f>
        <v>#DIV/0!</v>
      </c>
      <c r="AB128" s="76" t="e">
        <f>('ModelParams Lp'!G$4*10^'ModelParams Lp'!G$5*($U128/$V128)^'ModelParams Lp'!G$6)*3</f>
        <v>#DIV/0!</v>
      </c>
      <c r="AC128" s="76" t="e">
        <f>('ModelParams Lp'!H$4*10^'ModelParams Lp'!H$5*($U128/$V128)^'ModelParams Lp'!H$6)*3</f>
        <v>#DIV/0!</v>
      </c>
      <c r="AD128" s="76" t="e">
        <f>('ModelParams Lp'!I$4*10^'ModelParams Lp'!I$5*($U128/$V128)^'ModelParams Lp'!I$6)*3</f>
        <v>#DIV/0!</v>
      </c>
      <c r="AE128" s="62" t="e">
        <f t="shared" si="28"/>
        <v>#DIV/0!</v>
      </c>
      <c r="AF128" s="62" t="e">
        <f>IF(AE128&lt;'ModelParams Lp'!$B$16,-1,IF(AE128&lt;'ModelParams Lp'!$C$16,0,IF(AE128&lt;'ModelParams Lp'!$D$16,1,IF(AE128&lt;'ModelParams Lp'!$E$16,2,IF(AE128&lt;'ModelParams Lp'!$F$16,3,IF(AE128&lt;'ModelParams Lp'!$G$16,4,IF(AE128&lt;'ModelParams Lp'!$H$16,5,6)))))))</f>
        <v>#DIV/0!</v>
      </c>
      <c r="AG128" s="76" t="e">
        <f ca="1">IF($AF128&gt;1,0,OFFSET('ModelParams Lp'!$C$12,0,-'Sound Pressure'!$AF128))</f>
        <v>#DIV/0!</v>
      </c>
      <c r="AH128" s="76" t="e">
        <f ca="1">IF($AF128&gt;2,0,OFFSET('ModelParams Lp'!$D$12,0,-'Sound Pressure'!$AF128))</f>
        <v>#DIV/0!</v>
      </c>
      <c r="AI128" s="76" t="e">
        <f ca="1">IF($AF128&gt;3,0,OFFSET('ModelParams Lp'!$E$12,0,-'Sound Pressure'!$AF128))</f>
        <v>#DIV/0!</v>
      </c>
      <c r="AJ128" s="76" t="e">
        <f ca="1">IF($AF128&gt;4,0,OFFSET('ModelParams Lp'!$F$12,0,-'Sound Pressure'!$AF128))</f>
        <v>#DIV/0!</v>
      </c>
      <c r="AK128" s="76" t="e">
        <f ca="1">IF($AF128&gt;3,0,OFFSET('ModelParams Lp'!$G$12,0,-'Sound Pressure'!$AF128))</f>
        <v>#DIV/0!</v>
      </c>
      <c r="AL128" s="76" t="e">
        <f ca="1">IF($AF128&gt;5,0,OFFSET('ModelParams Lp'!$H$12,0,-'Sound Pressure'!$AF128))</f>
        <v>#DIV/0!</v>
      </c>
      <c r="AM128" s="76" t="e">
        <f ca="1">IF($AF128&gt;6,0,OFFSET('ModelParams Lp'!$I$12,0,-'Sound Pressure'!$AF128))</f>
        <v>#DIV/0!</v>
      </c>
      <c r="AN128" s="76" t="e">
        <f ca="1">IF($AF128&gt;7,0,IF($AF$4&lt;0,3,OFFSET('ModelParams Lp'!$J$12,0,-'Sound Pressure'!$AF128)))</f>
        <v>#DIV/0!</v>
      </c>
      <c r="AO128" s="76" t="e">
        <f t="shared" si="48"/>
        <v>#DIV/0!</v>
      </c>
      <c r="AP128" s="76" t="e">
        <f t="shared" si="49"/>
        <v>#DIV/0!</v>
      </c>
      <c r="AQ128" s="76" t="e">
        <f t="shared" si="49"/>
        <v>#DIV/0!</v>
      </c>
      <c r="AR128" s="76" t="e">
        <f t="shared" si="49"/>
        <v>#DIV/0!</v>
      </c>
      <c r="AS128" s="76" t="e">
        <f t="shared" si="49"/>
        <v>#DIV/0!</v>
      </c>
      <c r="AT128" s="76" t="e">
        <f t="shared" si="49"/>
        <v>#DIV/0!</v>
      </c>
      <c r="AU128" s="76" t="e">
        <f t="shared" si="49"/>
        <v>#DIV/0!</v>
      </c>
      <c r="AV128" s="76" t="e">
        <f t="shared" si="49"/>
        <v>#DIV/0!</v>
      </c>
      <c r="AW128" s="76">
        <f>'ModelParams Lp'!B$22</f>
        <v>4</v>
      </c>
      <c r="AX128" s="76">
        <f>'ModelParams Lp'!C$22</f>
        <v>2</v>
      </c>
      <c r="AY128" s="76">
        <f>'ModelParams Lp'!D$22</f>
        <v>1</v>
      </c>
      <c r="AZ128" s="76">
        <f>'ModelParams Lp'!E$22</f>
        <v>0</v>
      </c>
      <c r="BA128" s="76">
        <f>'ModelParams Lp'!F$22</f>
        <v>0</v>
      </c>
      <c r="BB128" s="76">
        <f>'ModelParams Lp'!G$22</f>
        <v>0</v>
      </c>
      <c r="BC128" s="76">
        <f>'ModelParams Lp'!H$22</f>
        <v>0</v>
      </c>
      <c r="BD128" s="76">
        <f>'ModelParams Lp'!I$22</f>
        <v>0</v>
      </c>
      <c r="BE128" s="76" t="e">
        <f>-10*LOG(2/(4*PI()*2^2)+4/(0.163*(Calcul!$J133*Calcul!$K133)/VLOOKUP(Calcul!$H133,'ModelParams Lp'!$E$37:$F$39,2,0)))</f>
        <v>#N/A</v>
      </c>
      <c r="BF128" s="76" t="e">
        <f>-10*LOG(2/(4*PI()*2^2)+4/(0.163*(Calcul!$J133*Calcul!$K133)/VLOOKUP(Calcul!$H133,'ModelParams Lp'!$E$37:$F$39,2,0)))</f>
        <v>#N/A</v>
      </c>
      <c r="BG128" s="76" t="e">
        <f>-10*LOG(2/(4*PI()*2^2)+4/(0.163*(Calcul!$J133*Calcul!$K133)/VLOOKUP(Calcul!$H133,'ModelParams Lp'!$E$37:$F$39,2,0)))</f>
        <v>#N/A</v>
      </c>
      <c r="BH128" s="76" t="e">
        <f>-10*LOG(2/(4*PI()*2^2)+4/(0.163*(Calcul!$J133*Calcul!$K133)/VLOOKUP(Calcul!$H133,'ModelParams Lp'!$E$37:$F$39,2,0)))</f>
        <v>#N/A</v>
      </c>
      <c r="BI128" s="76" t="e">
        <f>-10*LOG(2/(4*PI()*2^2)+4/(0.163*(Calcul!$J133*Calcul!$K133)/VLOOKUP(Calcul!$H133,'ModelParams Lp'!$E$37:$F$39,2,0)))</f>
        <v>#N/A</v>
      </c>
      <c r="BJ128" s="76" t="e">
        <f>-10*LOG(2/(4*PI()*2^2)+4/(0.163*(Calcul!$J133*Calcul!$K133)/VLOOKUP(Calcul!$H133,'ModelParams Lp'!$E$37:$F$39,2,0)))</f>
        <v>#N/A</v>
      </c>
      <c r="BK128" s="76" t="e">
        <f>-10*LOG(2/(4*PI()*2^2)+4/(0.163*(Calcul!$J133*Calcul!$K133)/VLOOKUP(Calcul!$H133,'ModelParams Lp'!$E$37:$F$39,2,0)))</f>
        <v>#N/A</v>
      </c>
      <c r="BL128" s="76" t="e">
        <f>-10*LOG(2/(4*PI()*2^2)+4/(0.163*(Calcul!$J133*Calcul!$K133)/VLOOKUP(Calcul!$H133,'ModelParams Lp'!$E$37:$F$39,2,0)))</f>
        <v>#N/A</v>
      </c>
      <c r="BM128" s="76" t="e">
        <f>VLOOKUP(Calcul!$I133,'ModelParams Lp'!$D$28:$O$32,5,0)+BE128</f>
        <v>#N/A</v>
      </c>
      <c r="BN128" s="76" t="e">
        <f>VLOOKUP(Calcul!$I133,'ModelParams Lp'!$D$28:$O$32,6,0)+BF128</f>
        <v>#N/A</v>
      </c>
      <c r="BO128" s="76" t="e">
        <f>VLOOKUP(Calcul!$I133,'ModelParams Lp'!$D$28:$O$32,7,0)+BG128</f>
        <v>#N/A</v>
      </c>
      <c r="BP128" s="76" t="e">
        <f>VLOOKUP(Calcul!$I133,'ModelParams Lp'!$D$28:$O$32,8,0)+BH128</f>
        <v>#N/A</v>
      </c>
      <c r="BQ128" s="76" t="e">
        <f>VLOOKUP(Calcul!$I133,'ModelParams Lp'!$D$28:$O$32,9,0)+BI128</f>
        <v>#N/A</v>
      </c>
      <c r="BR128" s="76" t="e">
        <f>VLOOKUP(Calcul!$I133,'ModelParams Lp'!$D$28:$O$32,10,0)+BJ128</f>
        <v>#N/A</v>
      </c>
      <c r="BS128" s="76" t="e">
        <f>VLOOKUP(Calcul!$I133,'ModelParams Lp'!$D$28:$O$32,11,0)+BK128</f>
        <v>#N/A</v>
      </c>
      <c r="BT128" s="76" t="e">
        <f>VLOOKUP(Calcul!$I133,'ModelParams Lp'!$D$28:$O$32,12,0)+BL128</f>
        <v>#N/A</v>
      </c>
      <c r="BU128" s="75" t="e">
        <f t="shared" ca="1" si="29"/>
        <v>#DIV/0!</v>
      </c>
      <c r="BV128" s="75" t="e">
        <f t="shared" ca="1" si="30"/>
        <v>#DIV/0!</v>
      </c>
      <c r="BW128" s="75" t="e">
        <f t="shared" ca="1" si="31"/>
        <v>#DIV/0!</v>
      </c>
      <c r="BX128" s="75" t="e">
        <f t="shared" ca="1" si="32"/>
        <v>#DIV/0!</v>
      </c>
      <c r="BY128" s="75" t="e">
        <f t="shared" ca="1" si="33"/>
        <v>#DIV/0!</v>
      </c>
      <c r="BZ128" s="75" t="e">
        <f t="shared" ca="1" si="34"/>
        <v>#DIV/0!</v>
      </c>
      <c r="CA128" s="75" t="e">
        <f t="shared" ca="1" si="35"/>
        <v>#DIV/0!</v>
      </c>
      <c r="CB128" s="75" t="e">
        <f t="shared" ca="1" si="36"/>
        <v>#DIV/0!</v>
      </c>
      <c r="CC128" s="26" t="e">
        <f ca="1">10*LOG10(IF(BU128="",0,POWER(10,((BU128+'ModelParams Lw'!$O$4)/10))) +IF(BV128="",0,POWER(10,((BV128+'ModelParams Lw'!$P$4)/10))) +IF(BW128="",0,POWER(10,((BW128+'ModelParams Lw'!$Q$4)/10))) +IF(BX128="",0,POWER(10,((BX128+'ModelParams Lw'!$R$4)/10))) +IF(BY128="",0,POWER(10,((BY128+'ModelParams Lw'!$S$4)/10))) +IF(BZ128="",0,POWER(10,((BZ128+'ModelParams Lw'!$T$4)/10))) +IF(CA128="",0,POWER(10,((CA128+'ModelParams Lw'!$U$4)/10)))+IF(CB128="",0,POWER(10,((CB128+'ModelParams Lw'!$V$4)/10))))</f>
        <v>#DIV/0!</v>
      </c>
      <c r="CD128" s="26" t="e">
        <f t="shared" ca="1" si="37"/>
        <v>#DIV/0!</v>
      </c>
      <c r="CE128" s="26" t="e">
        <f ca="1">(BU128-'ModelParams Lw'!O$10)/'ModelParams Lw'!O$11</f>
        <v>#DIV/0!</v>
      </c>
      <c r="CF128" s="26" t="e">
        <f ca="1">(BV128-'ModelParams Lw'!P$10)/'ModelParams Lw'!P$11</f>
        <v>#DIV/0!</v>
      </c>
      <c r="CG128" s="26" t="e">
        <f ca="1">(BW128-'ModelParams Lw'!Q$10)/'ModelParams Lw'!Q$11</f>
        <v>#DIV/0!</v>
      </c>
      <c r="CH128" s="26" t="e">
        <f ca="1">(BX128-'ModelParams Lw'!R$10)/'ModelParams Lw'!R$11</f>
        <v>#DIV/0!</v>
      </c>
      <c r="CI128" s="26" t="e">
        <f ca="1">(BY128-'ModelParams Lw'!S$10)/'ModelParams Lw'!S$11</f>
        <v>#DIV/0!</v>
      </c>
      <c r="CJ128" s="26" t="e">
        <f ca="1">(BZ128-'ModelParams Lw'!T$10)/'ModelParams Lw'!T$11</f>
        <v>#DIV/0!</v>
      </c>
      <c r="CK128" s="26" t="e">
        <f ca="1">(CA128-'ModelParams Lw'!U$10)/'ModelParams Lw'!U$11</f>
        <v>#DIV/0!</v>
      </c>
      <c r="CL128" s="26" t="e">
        <f ca="1">(CB128-'ModelParams Lw'!V$10)/'ModelParams Lw'!V$11</f>
        <v>#DIV/0!</v>
      </c>
      <c r="CM128" s="75" t="e">
        <f t="shared" si="38"/>
        <v>#DIV/0!</v>
      </c>
      <c r="CN128" s="75" t="e">
        <f t="shared" si="39"/>
        <v>#DIV/0!</v>
      </c>
      <c r="CO128" s="75" t="e">
        <f t="shared" si="40"/>
        <v>#DIV/0!</v>
      </c>
      <c r="CP128" s="75" t="e">
        <f t="shared" si="41"/>
        <v>#DIV/0!</v>
      </c>
      <c r="CQ128" s="75" t="e">
        <f t="shared" si="42"/>
        <v>#DIV/0!</v>
      </c>
      <c r="CR128" s="75" t="e">
        <f t="shared" si="43"/>
        <v>#DIV/0!</v>
      </c>
      <c r="CS128" s="75" t="e">
        <f t="shared" si="44"/>
        <v>#DIV/0!</v>
      </c>
      <c r="CT128" s="75" t="e">
        <f t="shared" si="45"/>
        <v>#DIV/0!</v>
      </c>
      <c r="CU128" s="26" t="e">
        <f>10*LOG10(IF(CM128="",0,POWER(10,((CM128+'ModelParams Lw'!$O$4)/10))) +IF(CN128="",0,POWER(10,((CN128+'ModelParams Lw'!$P$4)/10))) +IF(CO128="",0,POWER(10,((CO128+'ModelParams Lw'!$Q$4)/10))) +IF(CP128="",0,POWER(10,((CP128+'ModelParams Lw'!$R$4)/10))) +IF(CQ128="",0,POWER(10,((CQ128+'ModelParams Lw'!$S$4)/10))) +IF(CR128="",0,POWER(10,((CR128+'ModelParams Lw'!$T$4)/10))) +IF(CS128="",0,POWER(10,((CS128+'ModelParams Lw'!$U$4)/10)))+IF(CT128="",0,POWER(10,((CT128+'ModelParams Lw'!$V$4)/10))))</f>
        <v>#DIV/0!</v>
      </c>
      <c r="CV128" s="26" t="e">
        <f t="shared" si="46"/>
        <v>#DIV/0!</v>
      </c>
      <c r="CW128" s="26" t="e">
        <f>(CM128-'ModelParams Lw'!O$10)/'ModelParams Lw'!O$11</f>
        <v>#DIV/0!</v>
      </c>
      <c r="CX128" s="26" t="e">
        <f>(CN128-'ModelParams Lw'!P$10)/'ModelParams Lw'!P$11</f>
        <v>#DIV/0!</v>
      </c>
      <c r="CY128" s="26" t="e">
        <f>(CO128-'ModelParams Lw'!Q$10)/'ModelParams Lw'!Q$11</f>
        <v>#DIV/0!</v>
      </c>
      <c r="CZ128" s="26" t="e">
        <f>(CP128-'ModelParams Lw'!R$10)/'ModelParams Lw'!R$11</f>
        <v>#DIV/0!</v>
      </c>
      <c r="DA128" s="26" t="e">
        <f>(CQ128-'ModelParams Lw'!S$10)/'ModelParams Lw'!S$11</f>
        <v>#DIV/0!</v>
      </c>
      <c r="DB128" s="26" t="e">
        <f>(CR128-'ModelParams Lw'!T$10)/'ModelParams Lw'!T$11</f>
        <v>#DIV/0!</v>
      </c>
      <c r="DC128" s="26" t="e">
        <f>(CS128-'ModelParams Lw'!U$10)/'ModelParams Lw'!U$11</f>
        <v>#DIV/0!</v>
      </c>
      <c r="DD128" s="26" t="e">
        <f>(CT128-'ModelParams Lw'!V$10)/'ModelParams Lw'!V$11</f>
        <v>#DIV/0!</v>
      </c>
    </row>
    <row r="129" spans="1:108" x14ac:dyDescent="0.25">
      <c r="A129" s="13">
        <f>'Sound Power'!B129</f>
        <v>0</v>
      </c>
      <c r="B129" s="13">
        <f>'Sound Power'!D129</f>
        <v>0</v>
      </c>
      <c r="C129" s="13">
        <f>'Sound Power'!E129</f>
        <v>0</v>
      </c>
      <c r="D129" s="13">
        <f>'Sound Power'!F129</f>
        <v>0</v>
      </c>
      <c r="E129" s="76" t="e">
        <f>IF(Calcul!$F131="SA",'Sound Power'!AZ129,'Sound Power'!O129)</f>
        <v>#DIV/0!</v>
      </c>
      <c r="F129" s="76" t="e">
        <f>IF(Calcul!$F131="SA",'Sound Power'!BA129,'Sound Power'!P129)</f>
        <v>#DIV/0!</v>
      </c>
      <c r="G129" s="76" t="e">
        <f>IF(Calcul!$F131="SA",'Sound Power'!BB129,'Sound Power'!Q129)</f>
        <v>#DIV/0!</v>
      </c>
      <c r="H129" s="76" t="e">
        <f>IF(Calcul!$F131="SA",'Sound Power'!BC129,'Sound Power'!R129)</f>
        <v>#DIV/0!</v>
      </c>
      <c r="I129" s="76" t="e">
        <f>IF(Calcul!$F131="SA",'Sound Power'!BD129,'Sound Power'!S129)</f>
        <v>#DIV/0!</v>
      </c>
      <c r="J129" s="76" t="e">
        <f>IF(Calcul!$F131="SA",'Sound Power'!BE129,'Sound Power'!T129)</f>
        <v>#DIV/0!</v>
      </c>
      <c r="K129" s="76" t="e">
        <f>IF(Calcul!$F131="SA",'Sound Power'!BF129,'Sound Power'!U129)</f>
        <v>#DIV/0!</v>
      </c>
      <c r="L129" s="76" t="e">
        <f>IF(Calcul!$F131="SA",'Sound Power'!BG129,'Sound Power'!V129)</f>
        <v>#DIV/0!</v>
      </c>
      <c r="M129" s="76" t="e">
        <f>'Sound Power'!CI129</f>
        <v>#DIV/0!</v>
      </c>
      <c r="N129" s="76" t="e">
        <f>'Sound Power'!CJ129</f>
        <v>#DIV/0!</v>
      </c>
      <c r="O129" s="76" t="e">
        <f>'Sound Power'!CK129</f>
        <v>#DIV/0!</v>
      </c>
      <c r="P129" s="76" t="e">
        <f>'Sound Power'!CL129</f>
        <v>#DIV/0!</v>
      </c>
      <c r="Q129" s="76" t="e">
        <f>'Sound Power'!CM129</f>
        <v>#DIV/0!</v>
      </c>
      <c r="R129" s="76" t="e">
        <f>'Sound Power'!CN129</f>
        <v>#DIV/0!</v>
      </c>
      <c r="S129" s="76" t="e">
        <f>'Sound Power'!CO129</f>
        <v>#DIV/0!</v>
      </c>
      <c r="T129" s="76" t="e">
        <f>'Sound Power'!CP129</f>
        <v>#DIV/0!</v>
      </c>
      <c r="U129" s="73">
        <f t="shared" si="26"/>
        <v>0</v>
      </c>
      <c r="V129" s="73">
        <f t="shared" si="27"/>
        <v>0</v>
      </c>
      <c r="W129" s="76" t="e">
        <f>('ModelParams Lp'!B$4*10^'ModelParams Lp'!B$5*($U129/$V129)^'ModelParams Lp'!B$6)*3</f>
        <v>#DIV/0!</v>
      </c>
      <c r="X129" s="76" t="e">
        <f>('ModelParams Lp'!C$4*10^'ModelParams Lp'!C$5*($U129/$V129)^'ModelParams Lp'!C$6)*3</f>
        <v>#DIV/0!</v>
      </c>
      <c r="Y129" s="76" t="e">
        <f>('ModelParams Lp'!D$4*10^'ModelParams Lp'!D$5*($U129/$V129)^'ModelParams Lp'!D$6)*3</f>
        <v>#DIV/0!</v>
      </c>
      <c r="Z129" s="76" t="e">
        <f>('ModelParams Lp'!E$4*10^'ModelParams Lp'!E$5*($U129/$V129)^'ModelParams Lp'!E$6)*3</f>
        <v>#DIV/0!</v>
      </c>
      <c r="AA129" s="76" t="e">
        <f>('ModelParams Lp'!F$4*10^'ModelParams Lp'!F$5*($U129/$V129)^'ModelParams Lp'!F$6)*3</f>
        <v>#DIV/0!</v>
      </c>
      <c r="AB129" s="76" t="e">
        <f>('ModelParams Lp'!G$4*10^'ModelParams Lp'!G$5*($U129/$V129)^'ModelParams Lp'!G$6)*3</f>
        <v>#DIV/0!</v>
      </c>
      <c r="AC129" s="76" t="e">
        <f>('ModelParams Lp'!H$4*10^'ModelParams Lp'!H$5*($U129/$V129)^'ModelParams Lp'!H$6)*3</f>
        <v>#DIV/0!</v>
      </c>
      <c r="AD129" s="76" t="e">
        <f>('ModelParams Lp'!I$4*10^'ModelParams Lp'!I$5*($U129/$V129)^'ModelParams Lp'!I$6)*3</f>
        <v>#DIV/0!</v>
      </c>
      <c r="AE129" s="62" t="e">
        <f t="shared" si="28"/>
        <v>#DIV/0!</v>
      </c>
      <c r="AF129" s="62" t="e">
        <f>IF(AE129&lt;'ModelParams Lp'!$B$16,-1,IF(AE129&lt;'ModelParams Lp'!$C$16,0,IF(AE129&lt;'ModelParams Lp'!$D$16,1,IF(AE129&lt;'ModelParams Lp'!$E$16,2,IF(AE129&lt;'ModelParams Lp'!$F$16,3,IF(AE129&lt;'ModelParams Lp'!$G$16,4,IF(AE129&lt;'ModelParams Lp'!$H$16,5,6)))))))</f>
        <v>#DIV/0!</v>
      </c>
      <c r="AG129" s="76" t="e">
        <f ca="1">IF($AF129&gt;1,0,OFFSET('ModelParams Lp'!$C$12,0,-'Sound Pressure'!$AF129))</f>
        <v>#DIV/0!</v>
      </c>
      <c r="AH129" s="76" t="e">
        <f ca="1">IF($AF129&gt;2,0,OFFSET('ModelParams Lp'!$D$12,0,-'Sound Pressure'!$AF129))</f>
        <v>#DIV/0!</v>
      </c>
      <c r="AI129" s="76" t="e">
        <f ca="1">IF($AF129&gt;3,0,OFFSET('ModelParams Lp'!$E$12,0,-'Sound Pressure'!$AF129))</f>
        <v>#DIV/0!</v>
      </c>
      <c r="AJ129" s="76" t="e">
        <f ca="1">IF($AF129&gt;4,0,OFFSET('ModelParams Lp'!$F$12,0,-'Sound Pressure'!$AF129))</f>
        <v>#DIV/0!</v>
      </c>
      <c r="AK129" s="76" t="e">
        <f ca="1">IF($AF129&gt;3,0,OFFSET('ModelParams Lp'!$G$12,0,-'Sound Pressure'!$AF129))</f>
        <v>#DIV/0!</v>
      </c>
      <c r="AL129" s="76" t="e">
        <f ca="1">IF($AF129&gt;5,0,OFFSET('ModelParams Lp'!$H$12,0,-'Sound Pressure'!$AF129))</f>
        <v>#DIV/0!</v>
      </c>
      <c r="AM129" s="76" t="e">
        <f ca="1">IF($AF129&gt;6,0,OFFSET('ModelParams Lp'!$I$12,0,-'Sound Pressure'!$AF129))</f>
        <v>#DIV/0!</v>
      </c>
      <c r="AN129" s="76" t="e">
        <f ca="1">IF($AF129&gt;7,0,IF($AF$4&lt;0,3,OFFSET('ModelParams Lp'!$J$12,0,-'Sound Pressure'!$AF129)))</f>
        <v>#DIV/0!</v>
      </c>
      <c r="AO129" s="76" t="e">
        <f t="shared" si="48"/>
        <v>#DIV/0!</v>
      </c>
      <c r="AP129" s="76" t="e">
        <f t="shared" si="49"/>
        <v>#DIV/0!</v>
      </c>
      <c r="AQ129" s="76" t="e">
        <f t="shared" si="49"/>
        <v>#DIV/0!</v>
      </c>
      <c r="AR129" s="76" t="e">
        <f t="shared" si="49"/>
        <v>#DIV/0!</v>
      </c>
      <c r="AS129" s="76" t="e">
        <f t="shared" si="49"/>
        <v>#DIV/0!</v>
      </c>
      <c r="AT129" s="76" t="e">
        <f t="shared" si="49"/>
        <v>#DIV/0!</v>
      </c>
      <c r="AU129" s="76" t="e">
        <f t="shared" si="49"/>
        <v>#DIV/0!</v>
      </c>
      <c r="AV129" s="76" t="e">
        <f t="shared" si="49"/>
        <v>#DIV/0!</v>
      </c>
      <c r="AW129" s="76">
        <f>'ModelParams Lp'!B$22</f>
        <v>4</v>
      </c>
      <c r="AX129" s="76">
        <f>'ModelParams Lp'!C$22</f>
        <v>2</v>
      </c>
      <c r="AY129" s="76">
        <f>'ModelParams Lp'!D$22</f>
        <v>1</v>
      </c>
      <c r="AZ129" s="76">
        <f>'ModelParams Lp'!E$22</f>
        <v>0</v>
      </c>
      <c r="BA129" s="76">
        <f>'ModelParams Lp'!F$22</f>
        <v>0</v>
      </c>
      <c r="BB129" s="76">
        <f>'ModelParams Lp'!G$22</f>
        <v>0</v>
      </c>
      <c r="BC129" s="76">
        <f>'ModelParams Lp'!H$22</f>
        <v>0</v>
      </c>
      <c r="BD129" s="76">
        <f>'ModelParams Lp'!I$22</f>
        <v>0</v>
      </c>
      <c r="BE129" s="76" t="e">
        <f>-10*LOG(2/(4*PI()*2^2)+4/(0.163*(Calcul!$J134*Calcul!$K134)/VLOOKUP(Calcul!$H134,'ModelParams Lp'!$E$37:$F$39,2,0)))</f>
        <v>#N/A</v>
      </c>
      <c r="BF129" s="76" t="e">
        <f>-10*LOG(2/(4*PI()*2^2)+4/(0.163*(Calcul!$J134*Calcul!$K134)/VLOOKUP(Calcul!$H134,'ModelParams Lp'!$E$37:$F$39,2,0)))</f>
        <v>#N/A</v>
      </c>
      <c r="BG129" s="76" t="e">
        <f>-10*LOG(2/(4*PI()*2^2)+4/(0.163*(Calcul!$J134*Calcul!$K134)/VLOOKUP(Calcul!$H134,'ModelParams Lp'!$E$37:$F$39,2,0)))</f>
        <v>#N/A</v>
      </c>
      <c r="BH129" s="76" t="e">
        <f>-10*LOG(2/(4*PI()*2^2)+4/(0.163*(Calcul!$J134*Calcul!$K134)/VLOOKUP(Calcul!$H134,'ModelParams Lp'!$E$37:$F$39,2,0)))</f>
        <v>#N/A</v>
      </c>
      <c r="BI129" s="76" t="e">
        <f>-10*LOG(2/(4*PI()*2^2)+4/(0.163*(Calcul!$J134*Calcul!$K134)/VLOOKUP(Calcul!$H134,'ModelParams Lp'!$E$37:$F$39,2,0)))</f>
        <v>#N/A</v>
      </c>
      <c r="BJ129" s="76" t="e">
        <f>-10*LOG(2/(4*PI()*2^2)+4/(0.163*(Calcul!$J134*Calcul!$K134)/VLOOKUP(Calcul!$H134,'ModelParams Lp'!$E$37:$F$39,2,0)))</f>
        <v>#N/A</v>
      </c>
      <c r="BK129" s="76" t="e">
        <f>-10*LOG(2/(4*PI()*2^2)+4/(0.163*(Calcul!$J134*Calcul!$K134)/VLOOKUP(Calcul!$H134,'ModelParams Lp'!$E$37:$F$39,2,0)))</f>
        <v>#N/A</v>
      </c>
      <c r="BL129" s="76" t="e">
        <f>-10*LOG(2/(4*PI()*2^2)+4/(0.163*(Calcul!$J134*Calcul!$K134)/VLOOKUP(Calcul!$H134,'ModelParams Lp'!$E$37:$F$39,2,0)))</f>
        <v>#N/A</v>
      </c>
      <c r="BM129" s="76" t="e">
        <f>VLOOKUP(Calcul!$I134,'ModelParams Lp'!$D$28:$O$32,5,0)+BE129</f>
        <v>#N/A</v>
      </c>
      <c r="BN129" s="76" t="e">
        <f>VLOOKUP(Calcul!$I134,'ModelParams Lp'!$D$28:$O$32,6,0)+BF129</f>
        <v>#N/A</v>
      </c>
      <c r="BO129" s="76" t="e">
        <f>VLOOKUP(Calcul!$I134,'ModelParams Lp'!$D$28:$O$32,7,0)+BG129</f>
        <v>#N/A</v>
      </c>
      <c r="BP129" s="76" t="e">
        <f>VLOOKUP(Calcul!$I134,'ModelParams Lp'!$D$28:$O$32,8,0)+BH129</f>
        <v>#N/A</v>
      </c>
      <c r="BQ129" s="76" t="e">
        <f>VLOOKUP(Calcul!$I134,'ModelParams Lp'!$D$28:$O$32,9,0)+BI129</f>
        <v>#N/A</v>
      </c>
      <c r="BR129" s="76" t="e">
        <f>VLOOKUP(Calcul!$I134,'ModelParams Lp'!$D$28:$O$32,10,0)+BJ129</f>
        <v>#N/A</v>
      </c>
      <c r="BS129" s="76" t="e">
        <f>VLOOKUP(Calcul!$I134,'ModelParams Lp'!$D$28:$O$32,11,0)+BK129</f>
        <v>#N/A</v>
      </c>
      <c r="BT129" s="76" t="e">
        <f>VLOOKUP(Calcul!$I134,'ModelParams Lp'!$D$28:$O$32,12,0)+BL129</f>
        <v>#N/A</v>
      </c>
      <c r="BU129" s="75" t="e">
        <f t="shared" ca="1" si="29"/>
        <v>#DIV/0!</v>
      </c>
      <c r="BV129" s="75" t="e">
        <f t="shared" ca="1" si="30"/>
        <v>#DIV/0!</v>
      </c>
      <c r="BW129" s="75" t="e">
        <f t="shared" ca="1" si="31"/>
        <v>#DIV/0!</v>
      </c>
      <c r="BX129" s="75" t="e">
        <f t="shared" ca="1" si="32"/>
        <v>#DIV/0!</v>
      </c>
      <c r="BY129" s="75" t="e">
        <f t="shared" ca="1" si="33"/>
        <v>#DIV/0!</v>
      </c>
      <c r="BZ129" s="75" t="e">
        <f t="shared" ca="1" si="34"/>
        <v>#DIV/0!</v>
      </c>
      <c r="CA129" s="75" t="e">
        <f t="shared" ca="1" si="35"/>
        <v>#DIV/0!</v>
      </c>
      <c r="CB129" s="75" t="e">
        <f t="shared" ca="1" si="36"/>
        <v>#DIV/0!</v>
      </c>
      <c r="CC129" s="26" t="e">
        <f ca="1">10*LOG10(IF(BU129="",0,POWER(10,((BU129+'ModelParams Lw'!$O$4)/10))) +IF(BV129="",0,POWER(10,((BV129+'ModelParams Lw'!$P$4)/10))) +IF(BW129="",0,POWER(10,((BW129+'ModelParams Lw'!$Q$4)/10))) +IF(BX129="",0,POWER(10,((BX129+'ModelParams Lw'!$R$4)/10))) +IF(BY129="",0,POWER(10,((BY129+'ModelParams Lw'!$S$4)/10))) +IF(BZ129="",0,POWER(10,((BZ129+'ModelParams Lw'!$T$4)/10))) +IF(CA129="",0,POWER(10,((CA129+'ModelParams Lw'!$U$4)/10)))+IF(CB129="",0,POWER(10,((CB129+'ModelParams Lw'!$V$4)/10))))</f>
        <v>#DIV/0!</v>
      </c>
      <c r="CD129" s="26" t="e">
        <f t="shared" ca="1" si="37"/>
        <v>#DIV/0!</v>
      </c>
      <c r="CE129" s="26" t="e">
        <f ca="1">(BU129-'ModelParams Lw'!O$10)/'ModelParams Lw'!O$11</f>
        <v>#DIV/0!</v>
      </c>
      <c r="CF129" s="26" t="e">
        <f ca="1">(BV129-'ModelParams Lw'!P$10)/'ModelParams Lw'!P$11</f>
        <v>#DIV/0!</v>
      </c>
      <c r="CG129" s="26" t="e">
        <f ca="1">(BW129-'ModelParams Lw'!Q$10)/'ModelParams Lw'!Q$11</f>
        <v>#DIV/0!</v>
      </c>
      <c r="CH129" s="26" t="e">
        <f ca="1">(BX129-'ModelParams Lw'!R$10)/'ModelParams Lw'!R$11</f>
        <v>#DIV/0!</v>
      </c>
      <c r="CI129" s="26" t="e">
        <f ca="1">(BY129-'ModelParams Lw'!S$10)/'ModelParams Lw'!S$11</f>
        <v>#DIV/0!</v>
      </c>
      <c r="CJ129" s="26" t="e">
        <f ca="1">(BZ129-'ModelParams Lw'!T$10)/'ModelParams Lw'!T$11</f>
        <v>#DIV/0!</v>
      </c>
      <c r="CK129" s="26" t="e">
        <f ca="1">(CA129-'ModelParams Lw'!U$10)/'ModelParams Lw'!U$11</f>
        <v>#DIV/0!</v>
      </c>
      <c r="CL129" s="26" t="e">
        <f ca="1">(CB129-'ModelParams Lw'!V$10)/'ModelParams Lw'!V$11</f>
        <v>#DIV/0!</v>
      </c>
      <c r="CM129" s="75" t="e">
        <f t="shared" si="38"/>
        <v>#DIV/0!</v>
      </c>
      <c r="CN129" s="75" t="e">
        <f t="shared" si="39"/>
        <v>#DIV/0!</v>
      </c>
      <c r="CO129" s="75" t="e">
        <f t="shared" si="40"/>
        <v>#DIV/0!</v>
      </c>
      <c r="CP129" s="75" t="e">
        <f t="shared" si="41"/>
        <v>#DIV/0!</v>
      </c>
      <c r="CQ129" s="75" t="e">
        <f t="shared" si="42"/>
        <v>#DIV/0!</v>
      </c>
      <c r="CR129" s="75" t="e">
        <f t="shared" si="43"/>
        <v>#DIV/0!</v>
      </c>
      <c r="CS129" s="75" t="e">
        <f t="shared" si="44"/>
        <v>#DIV/0!</v>
      </c>
      <c r="CT129" s="75" t="e">
        <f t="shared" si="45"/>
        <v>#DIV/0!</v>
      </c>
      <c r="CU129" s="26" t="e">
        <f>10*LOG10(IF(CM129="",0,POWER(10,((CM129+'ModelParams Lw'!$O$4)/10))) +IF(CN129="",0,POWER(10,((CN129+'ModelParams Lw'!$P$4)/10))) +IF(CO129="",0,POWER(10,((CO129+'ModelParams Lw'!$Q$4)/10))) +IF(CP129="",0,POWER(10,((CP129+'ModelParams Lw'!$R$4)/10))) +IF(CQ129="",0,POWER(10,((CQ129+'ModelParams Lw'!$S$4)/10))) +IF(CR129="",0,POWER(10,((CR129+'ModelParams Lw'!$T$4)/10))) +IF(CS129="",0,POWER(10,((CS129+'ModelParams Lw'!$U$4)/10)))+IF(CT129="",0,POWER(10,((CT129+'ModelParams Lw'!$V$4)/10))))</f>
        <v>#DIV/0!</v>
      </c>
      <c r="CV129" s="26" t="e">
        <f t="shared" si="46"/>
        <v>#DIV/0!</v>
      </c>
      <c r="CW129" s="26" t="e">
        <f>(CM129-'ModelParams Lw'!O$10)/'ModelParams Lw'!O$11</f>
        <v>#DIV/0!</v>
      </c>
      <c r="CX129" s="26" t="e">
        <f>(CN129-'ModelParams Lw'!P$10)/'ModelParams Lw'!P$11</f>
        <v>#DIV/0!</v>
      </c>
      <c r="CY129" s="26" t="e">
        <f>(CO129-'ModelParams Lw'!Q$10)/'ModelParams Lw'!Q$11</f>
        <v>#DIV/0!</v>
      </c>
      <c r="CZ129" s="26" t="e">
        <f>(CP129-'ModelParams Lw'!R$10)/'ModelParams Lw'!R$11</f>
        <v>#DIV/0!</v>
      </c>
      <c r="DA129" s="26" t="e">
        <f>(CQ129-'ModelParams Lw'!S$10)/'ModelParams Lw'!S$11</f>
        <v>#DIV/0!</v>
      </c>
      <c r="DB129" s="26" t="e">
        <f>(CR129-'ModelParams Lw'!T$10)/'ModelParams Lw'!T$11</f>
        <v>#DIV/0!</v>
      </c>
      <c r="DC129" s="26" t="e">
        <f>(CS129-'ModelParams Lw'!U$10)/'ModelParams Lw'!U$11</f>
        <v>#DIV/0!</v>
      </c>
      <c r="DD129" s="26" t="e">
        <f>(CT129-'ModelParams Lw'!V$10)/'ModelParams Lw'!V$11</f>
        <v>#DIV/0!</v>
      </c>
    </row>
    <row r="130" spans="1:108" x14ac:dyDescent="0.25">
      <c r="A130" s="13">
        <f>'Sound Power'!B130</f>
        <v>0</v>
      </c>
      <c r="B130" s="13">
        <f>'Sound Power'!D130</f>
        <v>0</v>
      </c>
      <c r="C130" s="13">
        <f>'Sound Power'!E130</f>
        <v>0</v>
      </c>
      <c r="D130" s="13">
        <f>'Sound Power'!F130</f>
        <v>0</v>
      </c>
      <c r="E130" s="76" t="e">
        <f>IF(Calcul!$F132="SA",'Sound Power'!AZ130,'Sound Power'!O130)</f>
        <v>#DIV/0!</v>
      </c>
      <c r="F130" s="76" t="e">
        <f>IF(Calcul!$F132="SA",'Sound Power'!BA130,'Sound Power'!P130)</f>
        <v>#DIV/0!</v>
      </c>
      <c r="G130" s="76" t="e">
        <f>IF(Calcul!$F132="SA",'Sound Power'!BB130,'Sound Power'!Q130)</f>
        <v>#DIV/0!</v>
      </c>
      <c r="H130" s="76" t="e">
        <f>IF(Calcul!$F132="SA",'Sound Power'!BC130,'Sound Power'!R130)</f>
        <v>#DIV/0!</v>
      </c>
      <c r="I130" s="76" t="e">
        <f>IF(Calcul!$F132="SA",'Sound Power'!BD130,'Sound Power'!S130)</f>
        <v>#DIV/0!</v>
      </c>
      <c r="J130" s="76" t="e">
        <f>IF(Calcul!$F132="SA",'Sound Power'!BE130,'Sound Power'!T130)</f>
        <v>#DIV/0!</v>
      </c>
      <c r="K130" s="76" t="e">
        <f>IF(Calcul!$F132="SA",'Sound Power'!BF130,'Sound Power'!U130)</f>
        <v>#DIV/0!</v>
      </c>
      <c r="L130" s="76" t="e">
        <f>IF(Calcul!$F132="SA",'Sound Power'!BG130,'Sound Power'!V130)</f>
        <v>#DIV/0!</v>
      </c>
      <c r="M130" s="76" t="e">
        <f>'Sound Power'!CI130</f>
        <v>#DIV/0!</v>
      </c>
      <c r="N130" s="76" t="e">
        <f>'Sound Power'!CJ130</f>
        <v>#DIV/0!</v>
      </c>
      <c r="O130" s="76" t="e">
        <f>'Sound Power'!CK130</f>
        <v>#DIV/0!</v>
      </c>
      <c r="P130" s="76" t="e">
        <f>'Sound Power'!CL130</f>
        <v>#DIV/0!</v>
      </c>
      <c r="Q130" s="76" t="e">
        <f>'Sound Power'!CM130</f>
        <v>#DIV/0!</v>
      </c>
      <c r="R130" s="76" t="e">
        <f>'Sound Power'!CN130</f>
        <v>#DIV/0!</v>
      </c>
      <c r="S130" s="76" t="e">
        <f>'Sound Power'!CO130</f>
        <v>#DIV/0!</v>
      </c>
      <c r="T130" s="76" t="e">
        <f>'Sound Power'!CP130</f>
        <v>#DIV/0!</v>
      </c>
      <c r="U130" s="73">
        <f t="shared" si="26"/>
        <v>0</v>
      </c>
      <c r="V130" s="73">
        <f t="shared" si="27"/>
        <v>0</v>
      </c>
      <c r="W130" s="76" t="e">
        <f>('ModelParams Lp'!B$4*10^'ModelParams Lp'!B$5*($U130/$V130)^'ModelParams Lp'!B$6)*3</f>
        <v>#DIV/0!</v>
      </c>
      <c r="X130" s="76" t="e">
        <f>('ModelParams Lp'!C$4*10^'ModelParams Lp'!C$5*($U130/$V130)^'ModelParams Lp'!C$6)*3</f>
        <v>#DIV/0!</v>
      </c>
      <c r="Y130" s="76" t="e">
        <f>('ModelParams Lp'!D$4*10^'ModelParams Lp'!D$5*($U130/$V130)^'ModelParams Lp'!D$6)*3</f>
        <v>#DIV/0!</v>
      </c>
      <c r="Z130" s="76" t="e">
        <f>('ModelParams Lp'!E$4*10^'ModelParams Lp'!E$5*($U130/$V130)^'ModelParams Lp'!E$6)*3</f>
        <v>#DIV/0!</v>
      </c>
      <c r="AA130" s="76" t="e">
        <f>('ModelParams Lp'!F$4*10^'ModelParams Lp'!F$5*($U130/$V130)^'ModelParams Lp'!F$6)*3</f>
        <v>#DIV/0!</v>
      </c>
      <c r="AB130" s="76" t="e">
        <f>('ModelParams Lp'!G$4*10^'ModelParams Lp'!G$5*($U130/$V130)^'ModelParams Lp'!G$6)*3</f>
        <v>#DIV/0!</v>
      </c>
      <c r="AC130" s="76" t="e">
        <f>('ModelParams Lp'!H$4*10^'ModelParams Lp'!H$5*($U130/$V130)^'ModelParams Lp'!H$6)*3</f>
        <v>#DIV/0!</v>
      </c>
      <c r="AD130" s="76" t="e">
        <f>('ModelParams Lp'!I$4*10^'ModelParams Lp'!I$5*($U130/$V130)^'ModelParams Lp'!I$6)*3</f>
        <v>#DIV/0!</v>
      </c>
      <c r="AE130" s="62" t="e">
        <f t="shared" si="28"/>
        <v>#DIV/0!</v>
      </c>
      <c r="AF130" s="62" t="e">
        <f>IF(AE130&lt;'ModelParams Lp'!$B$16,-1,IF(AE130&lt;'ModelParams Lp'!$C$16,0,IF(AE130&lt;'ModelParams Lp'!$D$16,1,IF(AE130&lt;'ModelParams Lp'!$E$16,2,IF(AE130&lt;'ModelParams Lp'!$F$16,3,IF(AE130&lt;'ModelParams Lp'!$G$16,4,IF(AE130&lt;'ModelParams Lp'!$H$16,5,6)))))))</f>
        <v>#DIV/0!</v>
      </c>
      <c r="AG130" s="76" t="e">
        <f ca="1">IF($AF130&gt;1,0,OFFSET('ModelParams Lp'!$C$12,0,-'Sound Pressure'!$AF130))</f>
        <v>#DIV/0!</v>
      </c>
      <c r="AH130" s="76" t="e">
        <f ca="1">IF($AF130&gt;2,0,OFFSET('ModelParams Lp'!$D$12,0,-'Sound Pressure'!$AF130))</f>
        <v>#DIV/0!</v>
      </c>
      <c r="AI130" s="76" t="e">
        <f ca="1">IF($AF130&gt;3,0,OFFSET('ModelParams Lp'!$E$12,0,-'Sound Pressure'!$AF130))</f>
        <v>#DIV/0!</v>
      </c>
      <c r="AJ130" s="76" t="e">
        <f ca="1">IF($AF130&gt;4,0,OFFSET('ModelParams Lp'!$F$12,0,-'Sound Pressure'!$AF130))</f>
        <v>#DIV/0!</v>
      </c>
      <c r="AK130" s="76" t="e">
        <f ca="1">IF($AF130&gt;3,0,OFFSET('ModelParams Lp'!$G$12,0,-'Sound Pressure'!$AF130))</f>
        <v>#DIV/0!</v>
      </c>
      <c r="AL130" s="76" t="e">
        <f ca="1">IF($AF130&gt;5,0,OFFSET('ModelParams Lp'!$H$12,0,-'Sound Pressure'!$AF130))</f>
        <v>#DIV/0!</v>
      </c>
      <c r="AM130" s="76" t="e">
        <f ca="1">IF($AF130&gt;6,0,OFFSET('ModelParams Lp'!$I$12,0,-'Sound Pressure'!$AF130))</f>
        <v>#DIV/0!</v>
      </c>
      <c r="AN130" s="76" t="e">
        <f ca="1">IF($AF130&gt;7,0,IF($AF$4&lt;0,3,OFFSET('ModelParams Lp'!$J$12,0,-'Sound Pressure'!$AF130)))</f>
        <v>#DIV/0!</v>
      </c>
      <c r="AO130" s="76" t="e">
        <f t="shared" si="48"/>
        <v>#DIV/0!</v>
      </c>
      <c r="AP130" s="76" t="e">
        <f t="shared" si="49"/>
        <v>#DIV/0!</v>
      </c>
      <c r="AQ130" s="76" t="e">
        <f t="shared" si="49"/>
        <v>#DIV/0!</v>
      </c>
      <c r="AR130" s="76" t="e">
        <f t="shared" si="49"/>
        <v>#DIV/0!</v>
      </c>
      <c r="AS130" s="76" t="e">
        <f t="shared" si="49"/>
        <v>#DIV/0!</v>
      </c>
      <c r="AT130" s="76" t="e">
        <f t="shared" si="49"/>
        <v>#DIV/0!</v>
      </c>
      <c r="AU130" s="76" t="e">
        <f t="shared" si="49"/>
        <v>#DIV/0!</v>
      </c>
      <c r="AV130" s="76" t="e">
        <f t="shared" si="49"/>
        <v>#DIV/0!</v>
      </c>
      <c r="AW130" s="76">
        <f>'ModelParams Lp'!B$22</f>
        <v>4</v>
      </c>
      <c r="AX130" s="76">
        <f>'ModelParams Lp'!C$22</f>
        <v>2</v>
      </c>
      <c r="AY130" s="76">
        <f>'ModelParams Lp'!D$22</f>
        <v>1</v>
      </c>
      <c r="AZ130" s="76">
        <f>'ModelParams Lp'!E$22</f>
        <v>0</v>
      </c>
      <c r="BA130" s="76">
        <f>'ModelParams Lp'!F$22</f>
        <v>0</v>
      </c>
      <c r="BB130" s="76">
        <f>'ModelParams Lp'!G$22</f>
        <v>0</v>
      </c>
      <c r="BC130" s="76">
        <f>'ModelParams Lp'!H$22</f>
        <v>0</v>
      </c>
      <c r="BD130" s="76">
        <f>'ModelParams Lp'!I$22</f>
        <v>0</v>
      </c>
      <c r="BE130" s="76" t="e">
        <f>-10*LOG(2/(4*PI()*2^2)+4/(0.163*(Calcul!$J135*Calcul!$K135)/VLOOKUP(Calcul!$H135,'ModelParams Lp'!$E$37:$F$39,2,0)))</f>
        <v>#N/A</v>
      </c>
      <c r="BF130" s="76" t="e">
        <f>-10*LOG(2/(4*PI()*2^2)+4/(0.163*(Calcul!$J135*Calcul!$K135)/VLOOKUP(Calcul!$H135,'ModelParams Lp'!$E$37:$F$39,2,0)))</f>
        <v>#N/A</v>
      </c>
      <c r="BG130" s="76" t="e">
        <f>-10*LOG(2/(4*PI()*2^2)+4/(0.163*(Calcul!$J135*Calcul!$K135)/VLOOKUP(Calcul!$H135,'ModelParams Lp'!$E$37:$F$39,2,0)))</f>
        <v>#N/A</v>
      </c>
      <c r="BH130" s="76" t="e">
        <f>-10*LOG(2/(4*PI()*2^2)+4/(0.163*(Calcul!$J135*Calcul!$K135)/VLOOKUP(Calcul!$H135,'ModelParams Lp'!$E$37:$F$39,2,0)))</f>
        <v>#N/A</v>
      </c>
      <c r="BI130" s="76" t="e">
        <f>-10*LOG(2/(4*PI()*2^2)+4/(0.163*(Calcul!$J135*Calcul!$K135)/VLOOKUP(Calcul!$H135,'ModelParams Lp'!$E$37:$F$39,2,0)))</f>
        <v>#N/A</v>
      </c>
      <c r="BJ130" s="76" t="e">
        <f>-10*LOG(2/(4*PI()*2^2)+4/(0.163*(Calcul!$J135*Calcul!$K135)/VLOOKUP(Calcul!$H135,'ModelParams Lp'!$E$37:$F$39,2,0)))</f>
        <v>#N/A</v>
      </c>
      <c r="BK130" s="76" t="e">
        <f>-10*LOG(2/(4*PI()*2^2)+4/(0.163*(Calcul!$J135*Calcul!$K135)/VLOOKUP(Calcul!$H135,'ModelParams Lp'!$E$37:$F$39,2,0)))</f>
        <v>#N/A</v>
      </c>
      <c r="BL130" s="76" t="e">
        <f>-10*LOG(2/(4*PI()*2^2)+4/(0.163*(Calcul!$J135*Calcul!$K135)/VLOOKUP(Calcul!$H135,'ModelParams Lp'!$E$37:$F$39,2,0)))</f>
        <v>#N/A</v>
      </c>
      <c r="BM130" s="76" t="e">
        <f>VLOOKUP(Calcul!$I135,'ModelParams Lp'!$D$28:$O$32,5,0)+BE130</f>
        <v>#N/A</v>
      </c>
      <c r="BN130" s="76" t="e">
        <f>VLOOKUP(Calcul!$I135,'ModelParams Lp'!$D$28:$O$32,6,0)+BF130</f>
        <v>#N/A</v>
      </c>
      <c r="BO130" s="76" t="e">
        <f>VLOOKUP(Calcul!$I135,'ModelParams Lp'!$D$28:$O$32,7,0)+BG130</f>
        <v>#N/A</v>
      </c>
      <c r="BP130" s="76" t="e">
        <f>VLOOKUP(Calcul!$I135,'ModelParams Lp'!$D$28:$O$32,8,0)+BH130</f>
        <v>#N/A</v>
      </c>
      <c r="BQ130" s="76" t="e">
        <f>VLOOKUP(Calcul!$I135,'ModelParams Lp'!$D$28:$O$32,9,0)+BI130</f>
        <v>#N/A</v>
      </c>
      <c r="BR130" s="76" t="e">
        <f>VLOOKUP(Calcul!$I135,'ModelParams Lp'!$D$28:$O$32,10,0)+BJ130</f>
        <v>#N/A</v>
      </c>
      <c r="BS130" s="76" t="e">
        <f>VLOOKUP(Calcul!$I135,'ModelParams Lp'!$D$28:$O$32,11,0)+BK130</f>
        <v>#N/A</v>
      </c>
      <c r="BT130" s="76" t="e">
        <f>VLOOKUP(Calcul!$I135,'ModelParams Lp'!$D$28:$O$32,12,0)+BL130</f>
        <v>#N/A</v>
      </c>
      <c r="BU130" s="75" t="e">
        <f t="shared" ca="1" si="29"/>
        <v>#DIV/0!</v>
      </c>
      <c r="BV130" s="75" t="e">
        <f t="shared" ca="1" si="30"/>
        <v>#DIV/0!</v>
      </c>
      <c r="BW130" s="75" t="e">
        <f t="shared" ca="1" si="31"/>
        <v>#DIV/0!</v>
      </c>
      <c r="BX130" s="75" t="e">
        <f t="shared" ca="1" si="32"/>
        <v>#DIV/0!</v>
      </c>
      <c r="BY130" s="75" t="e">
        <f t="shared" ca="1" si="33"/>
        <v>#DIV/0!</v>
      </c>
      <c r="BZ130" s="75" t="e">
        <f t="shared" ca="1" si="34"/>
        <v>#DIV/0!</v>
      </c>
      <c r="CA130" s="75" t="e">
        <f t="shared" ca="1" si="35"/>
        <v>#DIV/0!</v>
      </c>
      <c r="CB130" s="75" t="e">
        <f t="shared" ca="1" si="36"/>
        <v>#DIV/0!</v>
      </c>
      <c r="CC130" s="26" t="e">
        <f ca="1">10*LOG10(IF(BU130="",0,POWER(10,((BU130+'ModelParams Lw'!$O$4)/10))) +IF(BV130="",0,POWER(10,((BV130+'ModelParams Lw'!$P$4)/10))) +IF(BW130="",0,POWER(10,((BW130+'ModelParams Lw'!$Q$4)/10))) +IF(BX130="",0,POWER(10,((BX130+'ModelParams Lw'!$R$4)/10))) +IF(BY130="",0,POWER(10,((BY130+'ModelParams Lw'!$S$4)/10))) +IF(BZ130="",0,POWER(10,((BZ130+'ModelParams Lw'!$T$4)/10))) +IF(CA130="",0,POWER(10,((CA130+'ModelParams Lw'!$U$4)/10)))+IF(CB130="",0,POWER(10,((CB130+'ModelParams Lw'!$V$4)/10))))</f>
        <v>#DIV/0!</v>
      </c>
      <c r="CD130" s="26" t="e">
        <f t="shared" ca="1" si="37"/>
        <v>#DIV/0!</v>
      </c>
      <c r="CE130" s="26" t="e">
        <f ca="1">(BU130-'ModelParams Lw'!O$10)/'ModelParams Lw'!O$11</f>
        <v>#DIV/0!</v>
      </c>
      <c r="CF130" s="26" t="e">
        <f ca="1">(BV130-'ModelParams Lw'!P$10)/'ModelParams Lw'!P$11</f>
        <v>#DIV/0!</v>
      </c>
      <c r="CG130" s="26" t="e">
        <f ca="1">(BW130-'ModelParams Lw'!Q$10)/'ModelParams Lw'!Q$11</f>
        <v>#DIV/0!</v>
      </c>
      <c r="CH130" s="26" t="e">
        <f ca="1">(BX130-'ModelParams Lw'!R$10)/'ModelParams Lw'!R$11</f>
        <v>#DIV/0!</v>
      </c>
      <c r="CI130" s="26" t="e">
        <f ca="1">(BY130-'ModelParams Lw'!S$10)/'ModelParams Lw'!S$11</f>
        <v>#DIV/0!</v>
      </c>
      <c r="CJ130" s="26" t="e">
        <f ca="1">(BZ130-'ModelParams Lw'!T$10)/'ModelParams Lw'!T$11</f>
        <v>#DIV/0!</v>
      </c>
      <c r="CK130" s="26" t="e">
        <f ca="1">(CA130-'ModelParams Lw'!U$10)/'ModelParams Lw'!U$11</f>
        <v>#DIV/0!</v>
      </c>
      <c r="CL130" s="26" t="e">
        <f ca="1">(CB130-'ModelParams Lw'!V$10)/'ModelParams Lw'!V$11</f>
        <v>#DIV/0!</v>
      </c>
      <c r="CM130" s="75" t="e">
        <f t="shared" si="38"/>
        <v>#DIV/0!</v>
      </c>
      <c r="CN130" s="75" t="e">
        <f t="shared" si="39"/>
        <v>#DIV/0!</v>
      </c>
      <c r="CO130" s="75" t="e">
        <f t="shared" si="40"/>
        <v>#DIV/0!</v>
      </c>
      <c r="CP130" s="75" t="e">
        <f t="shared" si="41"/>
        <v>#DIV/0!</v>
      </c>
      <c r="CQ130" s="75" t="e">
        <f t="shared" si="42"/>
        <v>#DIV/0!</v>
      </c>
      <c r="CR130" s="75" t="e">
        <f t="shared" si="43"/>
        <v>#DIV/0!</v>
      </c>
      <c r="CS130" s="75" t="e">
        <f t="shared" si="44"/>
        <v>#DIV/0!</v>
      </c>
      <c r="CT130" s="75" t="e">
        <f t="shared" si="45"/>
        <v>#DIV/0!</v>
      </c>
      <c r="CU130" s="26" t="e">
        <f>10*LOG10(IF(CM130="",0,POWER(10,((CM130+'ModelParams Lw'!$O$4)/10))) +IF(CN130="",0,POWER(10,((CN130+'ModelParams Lw'!$P$4)/10))) +IF(CO130="",0,POWER(10,((CO130+'ModelParams Lw'!$Q$4)/10))) +IF(CP130="",0,POWER(10,((CP130+'ModelParams Lw'!$R$4)/10))) +IF(CQ130="",0,POWER(10,((CQ130+'ModelParams Lw'!$S$4)/10))) +IF(CR130="",0,POWER(10,((CR130+'ModelParams Lw'!$T$4)/10))) +IF(CS130="",0,POWER(10,((CS130+'ModelParams Lw'!$U$4)/10)))+IF(CT130="",0,POWER(10,((CT130+'ModelParams Lw'!$V$4)/10))))</f>
        <v>#DIV/0!</v>
      </c>
      <c r="CV130" s="26" t="e">
        <f t="shared" si="46"/>
        <v>#DIV/0!</v>
      </c>
      <c r="CW130" s="26" t="e">
        <f>(CM130-'ModelParams Lw'!O$10)/'ModelParams Lw'!O$11</f>
        <v>#DIV/0!</v>
      </c>
      <c r="CX130" s="26" t="e">
        <f>(CN130-'ModelParams Lw'!P$10)/'ModelParams Lw'!P$11</f>
        <v>#DIV/0!</v>
      </c>
      <c r="CY130" s="26" t="e">
        <f>(CO130-'ModelParams Lw'!Q$10)/'ModelParams Lw'!Q$11</f>
        <v>#DIV/0!</v>
      </c>
      <c r="CZ130" s="26" t="e">
        <f>(CP130-'ModelParams Lw'!R$10)/'ModelParams Lw'!R$11</f>
        <v>#DIV/0!</v>
      </c>
      <c r="DA130" s="26" t="e">
        <f>(CQ130-'ModelParams Lw'!S$10)/'ModelParams Lw'!S$11</f>
        <v>#DIV/0!</v>
      </c>
      <c r="DB130" s="26" t="e">
        <f>(CR130-'ModelParams Lw'!T$10)/'ModelParams Lw'!T$11</f>
        <v>#DIV/0!</v>
      </c>
      <c r="DC130" s="26" t="e">
        <f>(CS130-'ModelParams Lw'!U$10)/'ModelParams Lw'!U$11</f>
        <v>#DIV/0!</v>
      </c>
      <c r="DD130" s="26" t="e">
        <f>(CT130-'ModelParams Lw'!V$10)/'ModelParams Lw'!V$11</f>
        <v>#DIV/0!</v>
      </c>
    </row>
    <row r="131" spans="1:108" x14ac:dyDescent="0.25">
      <c r="A131" s="13">
        <f>'Sound Power'!B131</f>
        <v>0</v>
      </c>
      <c r="B131" s="13">
        <f>'Sound Power'!D131</f>
        <v>0</v>
      </c>
      <c r="C131" s="13">
        <f>'Sound Power'!E131</f>
        <v>0</v>
      </c>
      <c r="D131" s="13">
        <f>'Sound Power'!F131</f>
        <v>0</v>
      </c>
      <c r="E131" s="76" t="e">
        <f>IF(Calcul!$F133="SA",'Sound Power'!AZ131,'Sound Power'!O131)</f>
        <v>#DIV/0!</v>
      </c>
      <c r="F131" s="76" t="e">
        <f>IF(Calcul!$F133="SA",'Sound Power'!BA131,'Sound Power'!P131)</f>
        <v>#DIV/0!</v>
      </c>
      <c r="G131" s="76" t="e">
        <f>IF(Calcul!$F133="SA",'Sound Power'!BB131,'Sound Power'!Q131)</f>
        <v>#DIV/0!</v>
      </c>
      <c r="H131" s="76" t="e">
        <f>IF(Calcul!$F133="SA",'Sound Power'!BC131,'Sound Power'!R131)</f>
        <v>#DIV/0!</v>
      </c>
      <c r="I131" s="76" t="e">
        <f>IF(Calcul!$F133="SA",'Sound Power'!BD131,'Sound Power'!S131)</f>
        <v>#DIV/0!</v>
      </c>
      <c r="J131" s="76" t="e">
        <f>IF(Calcul!$F133="SA",'Sound Power'!BE131,'Sound Power'!T131)</f>
        <v>#DIV/0!</v>
      </c>
      <c r="K131" s="76" t="e">
        <f>IF(Calcul!$F133="SA",'Sound Power'!BF131,'Sound Power'!U131)</f>
        <v>#DIV/0!</v>
      </c>
      <c r="L131" s="76" t="e">
        <f>IF(Calcul!$F133="SA",'Sound Power'!BG131,'Sound Power'!V131)</f>
        <v>#DIV/0!</v>
      </c>
      <c r="M131" s="76" t="e">
        <f>'Sound Power'!CI131</f>
        <v>#DIV/0!</v>
      </c>
      <c r="N131" s="76" t="e">
        <f>'Sound Power'!CJ131</f>
        <v>#DIV/0!</v>
      </c>
      <c r="O131" s="76" t="e">
        <f>'Sound Power'!CK131</f>
        <v>#DIV/0!</v>
      </c>
      <c r="P131" s="76" t="e">
        <f>'Sound Power'!CL131</f>
        <v>#DIV/0!</v>
      </c>
      <c r="Q131" s="76" t="e">
        <f>'Sound Power'!CM131</f>
        <v>#DIV/0!</v>
      </c>
      <c r="R131" s="76" t="e">
        <f>'Sound Power'!CN131</f>
        <v>#DIV/0!</v>
      </c>
      <c r="S131" s="76" t="e">
        <f>'Sound Power'!CO131</f>
        <v>#DIV/0!</v>
      </c>
      <c r="T131" s="76" t="e">
        <f>'Sound Power'!CP131</f>
        <v>#DIV/0!</v>
      </c>
      <c r="U131" s="73">
        <f t="shared" si="26"/>
        <v>0</v>
      </c>
      <c r="V131" s="73">
        <f t="shared" si="27"/>
        <v>0</v>
      </c>
      <c r="W131" s="76" t="e">
        <f>('ModelParams Lp'!B$4*10^'ModelParams Lp'!B$5*($U131/$V131)^'ModelParams Lp'!B$6)*3</f>
        <v>#DIV/0!</v>
      </c>
      <c r="X131" s="76" t="e">
        <f>('ModelParams Lp'!C$4*10^'ModelParams Lp'!C$5*($U131/$V131)^'ModelParams Lp'!C$6)*3</f>
        <v>#DIV/0!</v>
      </c>
      <c r="Y131" s="76" t="e">
        <f>('ModelParams Lp'!D$4*10^'ModelParams Lp'!D$5*($U131/$V131)^'ModelParams Lp'!D$6)*3</f>
        <v>#DIV/0!</v>
      </c>
      <c r="Z131" s="76" t="e">
        <f>('ModelParams Lp'!E$4*10^'ModelParams Lp'!E$5*($U131/$V131)^'ModelParams Lp'!E$6)*3</f>
        <v>#DIV/0!</v>
      </c>
      <c r="AA131" s="76" t="e">
        <f>('ModelParams Lp'!F$4*10^'ModelParams Lp'!F$5*($U131/$V131)^'ModelParams Lp'!F$6)*3</f>
        <v>#DIV/0!</v>
      </c>
      <c r="AB131" s="76" t="e">
        <f>('ModelParams Lp'!G$4*10^'ModelParams Lp'!G$5*($U131/$V131)^'ModelParams Lp'!G$6)*3</f>
        <v>#DIV/0!</v>
      </c>
      <c r="AC131" s="76" t="e">
        <f>('ModelParams Lp'!H$4*10^'ModelParams Lp'!H$5*($U131/$V131)^'ModelParams Lp'!H$6)*3</f>
        <v>#DIV/0!</v>
      </c>
      <c r="AD131" s="76" t="e">
        <f>('ModelParams Lp'!I$4*10^'ModelParams Lp'!I$5*($U131/$V131)^'ModelParams Lp'!I$6)*3</f>
        <v>#DIV/0!</v>
      </c>
      <c r="AE131" s="62" t="e">
        <f t="shared" si="28"/>
        <v>#DIV/0!</v>
      </c>
      <c r="AF131" s="62" t="e">
        <f>IF(AE131&lt;'ModelParams Lp'!$B$16,-1,IF(AE131&lt;'ModelParams Lp'!$C$16,0,IF(AE131&lt;'ModelParams Lp'!$D$16,1,IF(AE131&lt;'ModelParams Lp'!$E$16,2,IF(AE131&lt;'ModelParams Lp'!$F$16,3,IF(AE131&lt;'ModelParams Lp'!$G$16,4,IF(AE131&lt;'ModelParams Lp'!$H$16,5,6)))))))</f>
        <v>#DIV/0!</v>
      </c>
      <c r="AG131" s="76" t="e">
        <f ca="1">IF($AF131&gt;1,0,OFFSET('ModelParams Lp'!$C$12,0,-'Sound Pressure'!$AF131))</f>
        <v>#DIV/0!</v>
      </c>
      <c r="AH131" s="76" t="e">
        <f ca="1">IF($AF131&gt;2,0,OFFSET('ModelParams Lp'!$D$12,0,-'Sound Pressure'!$AF131))</f>
        <v>#DIV/0!</v>
      </c>
      <c r="AI131" s="76" t="e">
        <f ca="1">IF($AF131&gt;3,0,OFFSET('ModelParams Lp'!$E$12,0,-'Sound Pressure'!$AF131))</f>
        <v>#DIV/0!</v>
      </c>
      <c r="AJ131" s="76" t="e">
        <f ca="1">IF($AF131&gt;4,0,OFFSET('ModelParams Lp'!$F$12,0,-'Sound Pressure'!$AF131))</f>
        <v>#DIV/0!</v>
      </c>
      <c r="AK131" s="76" t="e">
        <f ca="1">IF($AF131&gt;3,0,OFFSET('ModelParams Lp'!$G$12,0,-'Sound Pressure'!$AF131))</f>
        <v>#DIV/0!</v>
      </c>
      <c r="AL131" s="76" t="e">
        <f ca="1">IF($AF131&gt;5,0,OFFSET('ModelParams Lp'!$H$12,0,-'Sound Pressure'!$AF131))</f>
        <v>#DIV/0!</v>
      </c>
      <c r="AM131" s="76" t="e">
        <f ca="1">IF($AF131&gt;6,0,OFFSET('ModelParams Lp'!$I$12,0,-'Sound Pressure'!$AF131))</f>
        <v>#DIV/0!</v>
      </c>
      <c r="AN131" s="76" t="e">
        <f ca="1">IF($AF131&gt;7,0,IF($AF$4&lt;0,3,OFFSET('ModelParams Lp'!$J$12,0,-'Sound Pressure'!$AF131)))</f>
        <v>#DIV/0!</v>
      </c>
      <c r="AO131" s="76" t="e">
        <f t="shared" si="48"/>
        <v>#DIV/0!</v>
      </c>
      <c r="AP131" s="76" t="e">
        <f t="shared" si="49"/>
        <v>#DIV/0!</v>
      </c>
      <c r="AQ131" s="76" t="e">
        <f t="shared" si="49"/>
        <v>#DIV/0!</v>
      </c>
      <c r="AR131" s="76" t="e">
        <f t="shared" si="49"/>
        <v>#DIV/0!</v>
      </c>
      <c r="AS131" s="76" t="e">
        <f t="shared" si="49"/>
        <v>#DIV/0!</v>
      </c>
      <c r="AT131" s="76" t="e">
        <f t="shared" si="49"/>
        <v>#DIV/0!</v>
      </c>
      <c r="AU131" s="76" t="e">
        <f t="shared" si="49"/>
        <v>#DIV/0!</v>
      </c>
      <c r="AV131" s="76" t="e">
        <f t="shared" si="49"/>
        <v>#DIV/0!</v>
      </c>
      <c r="AW131" s="76">
        <f>'ModelParams Lp'!B$22</f>
        <v>4</v>
      </c>
      <c r="AX131" s="76">
        <f>'ModelParams Lp'!C$22</f>
        <v>2</v>
      </c>
      <c r="AY131" s="76">
        <f>'ModelParams Lp'!D$22</f>
        <v>1</v>
      </c>
      <c r="AZ131" s="76">
        <f>'ModelParams Lp'!E$22</f>
        <v>0</v>
      </c>
      <c r="BA131" s="76">
        <f>'ModelParams Lp'!F$22</f>
        <v>0</v>
      </c>
      <c r="BB131" s="76">
        <f>'ModelParams Lp'!G$22</f>
        <v>0</v>
      </c>
      <c r="BC131" s="76">
        <f>'ModelParams Lp'!H$22</f>
        <v>0</v>
      </c>
      <c r="BD131" s="76">
        <f>'ModelParams Lp'!I$22</f>
        <v>0</v>
      </c>
      <c r="BE131" s="76" t="e">
        <f>-10*LOG(2/(4*PI()*2^2)+4/(0.163*(Calcul!$J136*Calcul!$K136)/VLOOKUP(Calcul!$H136,'ModelParams Lp'!$E$37:$F$39,2,0)))</f>
        <v>#N/A</v>
      </c>
      <c r="BF131" s="76" t="e">
        <f>-10*LOG(2/(4*PI()*2^2)+4/(0.163*(Calcul!$J136*Calcul!$K136)/VLOOKUP(Calcul!$H136,'ModelParams Lp'!$E$37:$F$39,2,0)))</f>
        <v>#N/A</v>
      </c>
      <c r="BG131" s="76" t="e">
        <f>-10*LOG(2/(4*PI()*2^2)+4/(0.163*(Calcul!$J136*Calcul!$K136)/VLOOKUP(Calcul!$H136,'ModelParams Lp'!$E$37:$F$39,2,0)))</f>
        <v>#N/A</v>
      </c>
      <c r="BH131" s="76" t="e">
        <f>-10*LOG(2/(4*PI()*2^2)+4/(0.163*(Calcul!$J136*Calcul!$K136)/VLOOKUP(Calcul!$H136,'ModelParams Lp'!$E$37:$F$39,2,0)))</f>
        <v>#N/A</v>
      </c>
      <c r="BI131" s="76" t="e">
        <f>-10*LOG(2/(4*PI()*2^2)+4/(0.163*(Calcul!$J136*Calcul!$K136)/VLOOKUP(Calcul!$H136,'ModelParams Lp'!$E$37:$F$39,2,0)))</f>
        <v>#N/A</v>
      </c>
      <c r="BJ131" s="76" t="e">
        <f>-10*LOG(2/(4*PI()*2^2)+4/(0.163*(Calcul!$J136*Calcul!$K136)/VLOOKUP(Calcul!$H136,'ModelParams Lp'!$E$37:$F$39,2,0)))</f>
        <v>#N/A</v>
      </c>
      <c r="BK131" s="76" t="e">
        <f>-10*LOG(2/(4*PI()*2^2)+4/(0.163*(Calcul!$J136*Calcul!$K136)/VLOOKUP(Calcul!$H136,'ModelParams Lp'!$E$37:$F$39,2,0)))</f>
        <v>#N/A</v>
      </c>
      <c r="BL131" s="76" t="e">
        <f>-10*LOG(2/(4*PI()*2^2)+4/(0.163*(Calcul!$J136*Calcul!$K136)/VLOOKUP(Calcul!$H136,'ModelParams Lp'!$E$37:$F$39,2,0)))</f>
        <v>#N/A</v>
      </c>
      <c r="BM131" s="76" t="e">
        <f>VLOOKUP(Calcul!$I136,'ModelParams Lp'!$D$28:$O$32,5,0)+BE131</f>
        <v>#N/A</v>
      </c>
      <c r="BN131" s="76" t="e">
        <f>VLOOKUP(Calcul!$I136,'ModelParams Lp'!$D$28:$O$32,6,0)+BF131</f>
        <v>#N/A</v>
      </c>
      <c r="BO131" s="76" t="e">
        <f>VLOOKUP(Calcul!$I136,'ModelParams Lp'!$D$28:$O$32,7,0)+BG131</f>
        <v>#N/A</v>
      </c>
      <c r="BP131" s="76" t="e">
        <f>VLOOKUP(Calcul!$I136,'ModelParams Lp'!$D$28:$O$32,8,0)+BH131</f>
        <v>#N/A</v>
      </c>
      <c r="BQ131" s="76" t="e">
        <f>VLOOKUP(Calcul!$I136,'ModelParams Lp'!$D$28:$O$32,9,0)+BI131</f>
        <v>#N/A</v>
      </c>
      <c r="BR131" s="76" t="e">
        <f>VLOOKUP(Calcul!$I136,'ModelParams Lp'!$D$28:$O$32,10,0)+BJ131</f>
        <v>#N/A</v>
      </c>
      <c r="BS131" s="76" t="e">
        <f>VLOOKUP(Calcul!$I136,'ModelParams Lp'!$D$28:$O$32,11,0)+BK131</f>
        <v>#N/A</v>
      </c>
      <c r="BT131" s="76" t="e">
        <f>VLOOKUP(Calcul!$I136,'ModelParams Lp'!$D$28:$O$32,12,0)+BL131</f>
        <v>#N/A</v>
      </c>
      <c r="BU131" s="75" t="e">
        <f t="shared" ca="1" si="29"/>
        <v>#DIV/0!</v>
      </c>
      <c r="BV131" s="75" t="e">
        <f t="shared" ca="1" si="30"/>
        <v>#DIV/0!</v>
      </c>
      <c r="BW131" s="75" t="e">
        <f t="shared" ca="1" si="31"/>
        <v>#DIV/0!</v>
      </c>
      <c r="BX131" s="75" t="e">
        <f t="shared" ca="1" si="32"/>
        <v>#DIV/0!</v>
      </c>
      <c r="BY131" s="75" t="e">
        <f t="shared" ca="1" si="33"/>
        <v>#DIV/0!</v>
      </c>
      <c r="BZ131" s="75" t="e">
        <f t="shared" ca="1" si="34"/>
        <v>#DIV/0!</v>
      </c>
      <c r="CA131" s="75" t="e">
        <f t="shared" ca="1" si="35"/>
        <v>#DIV/0!</v>
      </c>
      <c r="CB131" s="75" t="e">
        <f t="shared" ca="1" si="36"/>
        <v>#DIV/0!</v>
      </c>
      <c r="CC131" s="26" t="e">
        <f ca="1">10*LOG10(IF(BU131="",0,POWER(10,((BU131+'ModelParams Lw'!$O$4)/10))) +IF(BV131="",0,POWER(10,((BV131+'ModelParams Lw'!$P$4)/10))) +IF(BW131="",0,POWER(10,((BW131+'ModelParams Lw'!$Q$4)/10))) +IF(BX131="",0,POWER(10,((BX131+'ModelParams Lw'!$R$4)/10))) +IF(BY131="",0,POWER(10,((BY131+'ModelParams Lw'!$S$4)/10))) +IF(BZ131="",0,POWER(10,((BZ131+'ModelParams Lw'!$T$4)/10))) +IF(CA131="",0,POWER(10,((CA131+'ModelParams Lw'!$U$4)/10)))+IF(CB131="",0,POWER(10,((CB131+'ModelParams Lw'!$V$4)/10))))</f>
        <v>#DIV/0!</v>
      </c>
      <c r="CD131" s="26" t="e">
        <f t="shared" ca="1" si="37"/>
        <v>#DIV/0!</v>
      </c>
      <c r="CE131" s="26" t="e">
        <f ca="1">(BU131-'ModelParams Lw'!O$10)/'ModelParams Lw'!O$11</f>
        <v>#DIV/0!</v>
      </c>
      <c r="CF131" s="26" t="e">
        <f ca="1">(BV131-'ModelParams Lw'!P$10)/'ModelParams Lw'!P$11</f>
        <v>#DIV/0!</v>
      </c>
      <c r="CG131" s="26" t="e">
        <f ca="1">(BW131-'ModelParams Lw'!Q$10)/'ModelParams Lw'!Q$11</f>
        <v>#DIV/0!</v>
      </c>
      <c r="CH131" s="26" t="e">
        <f ca="1">(BX131-'ModelParams Lw'!R$10)/'ModelParams Lw'!R$11</f>
        <v>#DIV/0!</v>
      </c>
      <c r="CI131" s="26" t="e">
        <f ca="1">(BY131-'ModelParams Lw'!S$10)/'ModelParams Lw'!S$11</f>
        <v>#DIV/0!</v>
      </c>
      <c r="CJ131" s="26" t="e">
        <f ca="1">(BZ131-'ModelParams Lw'!T$10)/'ModelParams Lw'!T$11</f>
        <v>#DIV/0!</v>
      </c>
      <c r="CK131" s="26" t="e">
        <f ca="1">(CA131-'ModelParams Lw'!U$10)/'ModelParams Lw'!U$11</f>
        <v>#DIV/0!</v>
      </c>
      <c r="CL131" s="26" t="e">
        <f ca="1">(CB131-'ModelParams Lw'!V$10)/'ModelParams Lw'!V$11</f>
        <v>#DIV/0!</v>
      </c>
      <c r="CM131" s="75" t="e">
        <f t="shared" si="38"/>
        <v>#DIV/0!</v>
      </c>
      <c r="CN131" s="75" t="e">
        <f t="shared" si="39"/>
        <v>#DIV/0!</v>
      </c>
      <c r="CO131" s="75" t="e">
        <f t="shared" si="40"/>
        <v>#DIV/0!</v>
      </c>
      <c r="CP131" s="75" t="e">
        <f t="shared" si="41"/>
        <v>#DIV/0!</v>
      </c>
      <c r="CQ131" s="75" t="e">
        <f t="shared" si="42"/>
        <v>#DIV/0!</v>
      </c>
      <c r="CR131" s="75" t="e">
        <f t="shared" si="43"/>
        <v>#DIV/0!</v>
      </c>
      <c r="CS131" s="75" t="e">
        <f t="shared" si="44"/>
        <v>#DIV/0!</v>
      </c>
      <c r="CT131" s="75" t="e">
        <f t="shared" si="45"/>
        <v>#DIV/0!</v>
      </c>
      <c r="CU131" s="26" t="e">
        <f>10*LOG10(IF(CM131="",0,POWER(10,((CM131+'ModelParams Lw'!$O$4)/10))) +IF(CN131="",0,POWER(10,((CN131+'ModelParams Lw'!$P$4)/10))) +IF(CO131="",0,POWER(10,((CO131+'ModelParams Lw'!$Q$4)/10))) +IF(CP131="",0,POWER(10,((CP131+'ModelParams Lw'!$R$4)/10))) +IF(CQ131="",0,POWER(10,((CQ131+'ModelParams Lw'!$S$4)/10))) +IF(CR131="",0,POWER(10,((CR131+'ModelParams Lw'!$T$4)/10))) +IF(CS131="",0,POWER(10,((CS131+'ModelParams Lw'!$U$4)/10)))+IF(CT131="",0,POWER(10,((CT131+'ModelParams Lw'!$V$4)/10))))</f>
        <v>#DIV/0!</v>
      </c>
      <c r="CV131" s="26" t="e">
        <f t="shared" si="46"/>
        <v>#DIV/0!</v>
      </c>
      <c r="CW131" s="26" t="e">
        <f>(CM131-'ModelParams Lw'!O$10)/'ModelParams Lw'!O$11</f>
        <v>#DIV/0!</v>
      </c>
      <c r="CX131" s="26" t="e">
        <f>(CN131-'ModelParams Lw'!P$10)/'ModelParams Lw'!P$11</f>
        <v>#DIV/0!</v>
      </c>
      <c r="CY131" s="26" t="e">
        <f>(CO131-'ModelParams Lw'!Q$10)/'ModelParams Lw'!Q$11</f>
        <v>#DIV/0!</v>
      </c>
      <c r="CZ131" s="26" t="e">
        <f>(CP131-'ModelParams Lw'!R$10)/'ModelParams Lw'!R$11</f>
        <v>#DIV/0!</v>
      </c>
      <c r="DA131" s="26" t="e">
        <f>(CQ131-'ModelParams Lw'!S$10)/'ModelParams Lw'!S$11</f>
        <v>#DIV/0!</v>
      </c>
      <c r="DB131" s="26" t="e">
        <f>(CR131-'ModelParams Lw'!T$10)/'ModelParams Lw'!T$11</f>
        <v>#DIV/0!</v>
      </c>
      <c r="DC131" s="26" t="e">
        <f>(CS131-'ModelParams Lw'!U$10)/'ModelParams Lw'!U$11</f>
        <v>#DIV/0!</v>
      </c>
      <c r="DD131" s="26" t="e">
        <f>(CT131-'ModelParams Lw'!V$10)/'ModelParams Lw'!V$11</f>
        <v>#DIV/0!</v>
      </c>
    </row>
    <row r="132" spans="1:108" x14ac:dyDescent="0.25">
      <c r="A132" s="13">
        <f>'Sound Power'!B132</f>
        <v>0</v>
      </c>
      <c r="B132" s="13">
        <f>'Sound Power'!D132</f>
        <v>0</v>
      </c>
      <c r="C132" s="13">
        <f>'Sound Power'!E132</f>
        <v>0</v>
      </c>
      <c r="D132" s="13">
        <f>'Sound Power'!F132</f>
        <v>0</v>
      </c>
      <c r="E132" s="76" t="e">
        <f>IF(Calcul!$F134="SA",'Sound Power'!AZ132,'Sound Power'!O132)</f>
        <v>#DIV/0!</v>
      </c>
      <c r="F132" s="76" t="e">
        <f>IF(Calcul!$F134="SA",'Sound Power'!BA132,'Sound Power'!P132)</f>
        <v>#DIV/0!</v>
      </c>
      <c r="G132" s="76" t="e">
        <f>IF(Calcul!$F134="SA",'Sound Power'!BB132,'Sound Power'!Q132)</f>
        <v>#DIV/0!</v>
      </c>
      <c r="H132" s="76" t="e">
        <f>IF(Calcul!$F134="SA",'Sound Power'!BC132,'Sound Power'!R132)</f>
        <v>#DIV/0!</v>
      </c>
      <c r="I132" s="76" t="e">
        <f>IF(Calcul!$F134="SA",'Sound Power'!BD132,'Sound Power'!S132)</f>
        <v>#DIV/0!</v>
      </c>
      <c r="J132" s="76" t="e">
        <f>IF(Calcul!$F134="SA",'Sound Power'!BE132,'Sound Power'!T132)</f>
        <v>#DIV/0!</v>
      </c>
      <c r="K132" s="76" t="e">
        <f>IF(Calcul!$F134="SA",'Sound Power'!BF132,'Sound Power'!U132)</f>
        <v>#DIV/0!</v>
      </c>
      <c r="L132" s="76" t="e">
        <f>IF(Calcul!$F134="SA",'Sound Power'!BG132,'Sound Power'!V132)</f>
        <v>#DIV/0!</v>
      </c>
      <c r="M132" s="76" t="e">
        <f>'Sound Power'!CI132</f>
        <v>#DIV/0!</v>
      </c>
      <c r="N132" s="76" t="e">
        <f>'Sound Power'!CJ132</f>
        <v>#DIV/0!</v>
      </c>
      <c r="O132" s="76" t="e">
        <f>'Sound Power'!CK132</f>
        <v>#DIV/0!</v>
      </c>
      <c r="P132" s="76" t="e">
        <f>'Sound Power'!CL132</f>
        <v>#DIV/0!</v>
      </c>
      <c r="Q132" s="76" t="e">
        <f>'Sound Power'!CM132</f>
        <v>#DIV/0!</v>
      </c>
      <c r="R132" s="76" t="e">
        <f>'Sound Power'!CN132</f>
        <v>#DIV/0!</v>
      </c>
      <c r="S132" s="76" t="e">
        <f>'Sound Power'!CO132</f>
        <v>#DIV/0!</v>
      </c>
      <c r="T132" s="76" t="e">
        <f>'Sound Power'!CP132</f>
        <v>#DIV/0!</v>
      </c>
      <c r="U132" s="73">
        <f t="shared" si="26"/>
        <v>0</v>
      </c>
      <c r="V132" s="73">
        <f t="shared" si="27"/>
        <v>0</v>
      </c>
      <c r="W132" s="76" t="e">
        <f>('ModelParams Lp'!B$4*10^'ModelParams Lp'!B$5*($U132/$V132)^'ModelParams Lp'!B$6)*3</f>
        <v>#DIV/0!</v>
      </c>
      <c r="X132" s="76" t="e">
        <f>('ModelParams Lp'!C$4*10^'ModelParams Lp'!C$5*($U132/$V132)^'ModelParams Lp'!C$6)*3</f>
        <v>#DIV/0!</v>
      </c>
      <c r="Y132" s="76" t="e">
        <f>('ModelParams Lp'!D$4*10^'ModelParams Lp'!D$5*($U132/$V132)^'ModelParams Lp'!D$6)*3</f>
        <v>#DIV/0!</v>
      </c>
      <c r="Z132" s="76" t="e">
        <f>('ModelParams Lp'!E$4*10^'ModelParams Lp'!E$5*($U132/$V132)^'ModelParams Lp'!E$6)*3</f>
        <v>#DIV/0!</v>
      </c>
      <c r="AA132" s="76" t="e">
        <f>('ModelParams Lp'!F$4*10^'ModelParams Lp'!F$5*($U132/$V132)^'ModelParams Lp'!F$6)*3</f>
        <v>#DIV/0!</v>
      </c>
      <c r="AB132" s="76" t="e">
        <f>('ModelParams Lp'!G$4*10^'ModelParams Lp'!G$5*($U132/$V132)^'ModelParams Lp'!G$6)*3</f>
        <v>#DIV/0!</v>
      </c>
      <c r="AC132" s="76" t="e">
        <f>('ModelParams Lp'!H$4*10^'ModelParams Lp'!H$5*($U132/$V132)^'ModelParams Lp'!H$6)*3</f>
        <v>#DIV/0!</v>
      </c>
      <c r="AD132" s="76" t="e">
        <f>('ModelParams Lp'!I$4*10^'ModelParams Lp'!I$5*($U132/$V132)^'ModelParams Lp'!I$6)*3</f>
        <v>#DIV/0!</v>
      </c>
      <c r="AE132" s="62" t="e">
        <f t="shared" si="28"/>
        <v>#DIV/0!</v>
      </c>
      <c r="AF132" s="62" t="e">
        <f>IF(AE132&lt;'ModelParams Lp'!$B$16,-1,IF(AE132&lt;'ModelParams Lp'!$C$16,0,IF(AE132&lt;'ModelParams Lp'!$D$16,1,IF(AE132&lt;'ModelParams Lp'!$E$16,2,IF(AE132&lt;'ModelParams Lp'!$F$16,3,IF(AE132&lt;'ModelParams Lp'!$G$16,4,IF(AE132&lt;'ModelParams Lp'!$H$16,5,6)))))))</f>
        <v>#DIV/0!</v>
      </c>
      <c r="AG132" s="76" t="e">
        <f ca="1">IF($AF132&gt;1,0,OFFSET('ModelParams Lp'!$C$12,0,-'Sound Pressure'!$AF132))</f>
        <v>#DIV/0!</v>
      </c>
      <c r="AH132" s="76" t="e">
        <f ca="1">IF($AF132&gt;2,0,OFFSET('ModelParams Lp'!$D$12,0,-'Sound Pressure'!$AF132))</f>
        <v>#DIV/0!</v>
      </c>
      <c r="AI132" s="76" t="e">
        <f ca="1">IF($AF132&gt;3,0,OFFSET('ModelParams Lp'!$E$12,0,-'Sound Pressure'!$AF132))</f>
        <v>#DIV/0!</v>
      </c>
      <c r="AJ132" s="76" t="e">
        <f ca="1">IF($AF132&gt;4,0,OFFSET('ModelParams Lp'!$F$12,0,-'Sound Pressure'!$AF132))</f>
        <v>#DIV/0!</v>
      </c>
      <c r="AK132" s="76" t="e">
        <f ca="1">IF($AF132&gt;3,0,OFFSET('ModelParams Lp'!$G$12,0,-'Sound Pressure'!$AF132))</f>
        <v>#DIV/0!</v>
      </c>
      <c r="AL132" s="76" t="e">
        <f ca="1">IF($AF132&gt;5,0,OFFSET('ModelParams Lp'!$H$12,0,-'Sound Pressure'!$AF132))</f>
        <v>#DIV/0!</v>
      </c>
      <c r="AM132" s="76" t="e">
        <f ca="1">IF($AF132&gt;6,0,OFFSET('ModelParams Lp'!$I$12,0,-'Sound Pressure'!$AF132))</f>
        <v>#DIV/0!</v>
      </c>
      <c r="AN132" s="76" t="e">
        <f ca="1">IF($AF132&gt;7,0,IF($AF$4&lt;0,3,OFFSET('ModelParams Lp'!$J$12,0,-'Sound Pressure'!$AF132)))</f>
        <v>#DIV/0!</v>
      </c>
      <c r="AO132" s="76" t="e">
        <f t="shared" si="48"/>
        <v>#DIV/0!</v>
      </c>
      <c r="AP132" s="76" t="e">
        <f t="shared" si="49"/>
        <v>#DIV/0!</v>
      </c>
      <c r="AQ132" s="76" t="e">
        <f t="shared" si="49"/>
        <v>#DIV/0!</v>
      </c>
      <c r="AR132" s="76" t="e">
        <f t="shared" si="49"/>
        <v>#DIV/0!</v>
      </c>
      <c r="AS132" s="76" t="e">
        <f t="shared" si="49"/>
        <v>#DIV/0!</v>
      </c>
      <c r="AT132" s="76" t="e">
        <f t="shared" si="49"/>
        <v>#DIV/0!</v>
      </c>
      <c r="AU132" s="76" t="e">
        <f t="shared" si="49"/>
        <v>#DIV/0!</v>
      </c>
      <c r="AV132" s="76" t="e">
        <f t="shared" si="49"/>
        <v>#DIV/0!</v>
      </c>
      <c r="AW132" s="76">
        <f>'ModelParams Lp'!B$22</f>
        <v>4</v>
      </c>
      <c r="AX132" s="76">
        <f>'ModelParams Lp'!C$22</f>
        <v>2</v>
      </c>
      <c r="AY132" s="76">
        <f>'ModelParams Lp'!D$22</f>
        <v>1</v>
      </c>
      <c r="AZ132" s="76">
        <f>'ModelParams Lp'!E$22</f>
        <v>0</v>
      </c>
      <c r="BA132" s="76">
        <f>'ModelParams Lp'!F$22</f>
        <v>0</v>
      </c>
      <c r="BB132" s="76">
        <f>'ModelParams Lp'!G$22</f>
        <v>0</v>
      </c>
      <c r="BC132" s="76">
        <f>'ModelParams Lp'!H$22</f>
        <v>0</v>
      </c>
      <c r="BD132" s="76">
        <f>'ModelParams Lp'!I$22</f>
        <v>0</v>
      </c>
      <c r="BE132" s="76" t="e">
        <f>-10*LOG(2/(4*PI()*2^2)+4/(0.163*(Calcul!$J137*Calcul!$K137)/VLOOKUP(Calcul!$H137,'ModelParams Lp'!$E$37:$F$39,2,0)))</f>
        <v>#N/A</v>
      </c>
      <c r="BF132" s="76" t="e">
        <f>-10*LOG(2/(4*PI()*2^2)+4/(0.163*(Calcul!$J137*Calcul!$K137)/VLOOKUP(Calcul!$H137,'ModelParams Lp'!$E$37:$F$39,2,0)))</f>
        <v>#N/A</v>
      </c>
      <c r="BG132" s="76" t="e">
        <f>-10*LOG(2/(4*PI()*2^2)+4/(0.163*(Calcul!$J137*Calcul!$K137)/VLOOKUP(Calcul!$H137,'ModelParams Lp'!$E$37:$F$39,2,0)))</f>
        <v>#N/A</v>
      </c>
      <c r="BH132" s="76" t="e">
        <f>-10*LOG(2/(4*PI()*2^2)+4/(0.163*(Calcul!$J137*Calcul!$K137)/VLOOKUP(Calcul!$H137,'ModelParams Lp'!$E$37:$F$39,2,0)))</f>
        <v>#N/A</v>
      </c>
      <c r="BI132" s="76" t="e">
        <f>-10*LOG(2/(4*PI()*2^2)+4/(0.163*(Calcul!$J137*Calcul!$K137)/VLOOKUP(Calcul!$H137,'ModelParams Lp'!$E$37:$F$39,2,0)))</f>
        <v>#N/A</v>
      </c>
      <c r="BJ132" s="76" t="e">
        <f>-10*LOG(2/(4*PI()*2^2)+4/(0.163*(Calcul!$J137*Calcul!$K137)/VLOOKUP(Calcul!$H137,'ModelParams Lp'!$E$37:$F$39,2,0)))</f>
        <v>#N/A</v>
      </c>
      <c r="BK132" s="76" t="e">
        <f>-10*LOG(2/(4*PI()*2^2)+4/(0.163*(Calcul!$J137*Calcul!$K137)/VLOOKUP(Calcul!$H137,'ModelParams Lp'!$E$37:$F$39,2,0)))</f>
        <v>#N/A</v>
      </c>
      <c r="BL132" s="76" t="e">
        <f>-10*LOG(2/(4*PI()*2^2)+4/(0.163*(Calcul!$J137*Calcul!$K137)/VLOOKUP(Calcul!$H137,'ModelParams Lp'!$E$37:$F$39,2,0)))</f>
        <v>#N/A</v>
      </c>
      <c r="BM132" s="76" t="e">
        <f>VLOOKUP(Calcul!$I137,'ModelParams Lp'!$D$28:$O$32,5,0)+BE132</f>
        <v>#N/A</v>
      </c>
      <c r="BN132" s="76" t="e">
        <f>VLOOKUP(Calcul!$I137,'ModelParams Lp'!$D$28:$O$32,6,0)+BF132</f>
        <v>#N/A</v>
      </c>
      <c r="BO132" s="76" t="e">
        <f>VLOOKUP(Calcul!$I137,'ModelParams Lp'!$D$28:$O$32,7,0)+BG132</f>
        <v>#N/A</v>
      </c>
      <c r="BP132" s="76" t="e">
        <f>VLOOKUP(Calcul!$I137,'ModelParams Lp'!$D$28:$O$32,8,0)+BH132</f>
        <v>#N/A</v>
      </c>
      <c r="BQ132" s="76" t="e">
        <f>VLOOKUP(Calcul!$I137,'ModelParams Lp'!$D$28:$O$32,9,0)+BI132</f>
        <v>#N/A</v>
      </c>
      <c r="BR132" s="76" t="e">
        <f>VLOOKUP(Calcul!$I137,'ModelParams Lp'!$D$28:$O$32,10,0)+BJ132</f>
        <v>#N/A</v>
      </c>
      <c r="BS132" s="76" t="e">
        <f>VLOOKUP(Calcul!$I137,'ModelParams Lp'!$D$28:$O$32,11,0)+BK132</f>
        <v>#N/A</v>
      </c>
      <c r="BT132" s="76" t="e">
        <f>VLOOKUP(Calcul!$I137,'ModelParams Lp'!$D$28:$O$32,12,0)+BL132</f>
        <v>#N/A</v>
      </c>
      <c r="BU132" s="75" t="e">
        <f t="shared" ca="1" si="29"/>
        <v>#DIV/0!</v>
      </c>
      <c r="BV132" s="75" t="e">
        <f t="shared" ca="1" si="30"/>
        <v>#DIV/0!</v>
      </c>
      <c r="BW132" s="75" t="e">
        <f t="shared" ca="1" si="31"/>
        <v>#DIV/0!</v>
      </c>
      <c r="BX132" s="75" t="e">
        <f t="shared" ca="1" si="32"/>
        <v>#DIV/0!</v>
      </c>
      <c r="BY132" s="75" t="e">
        <f t="shared" ca="1" si="33"/>
        <v>#DIV/0!</v>
      </c>
      <c r="BZ132" s="75" t="e">
        <f t="shared" ca="1" si="34"/>
        <v>#DIV/0!</v>
      </c>
      <c r="CA132" s="75" t="e">
        <f t="shared" ca="1" si="35"/>
        <v>#DIV/0!</v>
      </c>
      <c r="CB132" s="75" t="e">
        <f t="shared" ca="1" si="36"/>
        <v>#DIV/0!</v>
      </c>
      <c r="CC132" s="26" t="e">
        <f ca="1">10*LOG10(IF(BU132="",0,POWER(10,((BU132+'ModelParams Lw'!$O$4)/10))) +IF(BV132="",0,POWER(10,((BV132+'ModelParams Lw'!$P$4)/10))) +IF(BW132="",0,POWER(10,((BW132+'ModelParams Lw'!$Q$4)/10))) +IF(BX132="",0,POWER(10,((BX132+'ModelParams Lw'!$R$4)/10))) +IF(BY132="",0,POWER(10,((BY132+'ModelParams Lw'!$S$4)/10))) +IF(BZ132="",0,POWER(10,((BZ132+'ModelParams Lw'!$T$4)/10))) +IF(CA132="",0,POWER(10,((CA132+'ModelParams Lw'!$U$4)/10)))+IF(CB132="",0,POWER(10,((CB132+'ModelParams Lw'!$V$4)/10))))</f>
        <v>#DIV/0!</v>
      </c>
      <c r="CD132" s="26" t="e">
        <f t="shared" ca="1" si="37"/>
        <v>#DIV/0!</v>
      </c>
      <c r="CE132" s="26" t="e">
        <f ca="1">(BU132-'ModelParams Lw'!O$10)/'ModelParams Lw'!O$11</f>
        <v>#DIV/0!</v>
      </c>
      <c r="CF132" s="26" t="e">
        <f ca="1">(BV132-'ModelParams Lw'!P$10)/'ModelParams Lw'!P$11</f>
        <v>#DIV/0!</v>
      </c>
      <c r="CG132" s="26" t="e">
        <f ca="1">(BW132-'ModelParams Lw'!Q$10)/'ModelParams Lw'!Q$11</f>
        <v>#DIV/0!</v>
      </c>
      <c r="CH132" s="26" t="e">
        <f ca="1">(BX132-'ModelParams Lw'!R$10)/'ModelParams Lw'!R$11</f>
        <v>#DIV/0!</v>
      </c>
      <c r="CI132" s="26" t="e">
        <f ca="1">(BY132-'ModelParams Lw'!S$10)/'ModelParams Lw'!S$11</f>
        <v>#DIV/0!</v>
      </c>
      <c r="CJ132" s="26" t="e">
        <f ca="1">(BZ132-'ModelParams Lw'!T$10)/'ModelParams Lw'!T$11</f>
        <v>#DIV/0!</v>
      </c>
      <c r="CK132" s="26" t="e">
        <f ca="1">(CA132-'ModelParams Lw'!U$10)/'ModelParams Lw'!U$11</f>
        <v>#DIV/0!</v>
      </c>
      <c r="CL132" s="26" t="e">
        <f ca="1">(CB132-'ModelParams Lw'!V$10)/'ModelParams Lw'!V$11</f>
        <v>#DIV/0!</v>
      </c>
      <c r="CM132" s="75" t="e">
        <f t="shared" si="38"/>
        <v>#DIV/0!</v>
      </c>
      <c r="CN132" s="75" t="e">
        <f t="shared" si="39"/>
        <v>#DIV/0!</v>
      </c>
      <c r="CO132" s="75" t="e">
        <f t="shared" si="40"/>
        <v>#DIV/0!</v>
      </c>
      <c r="CP132" s="75" t="e">
        <f t="shared" si="41"/>
        <v>#DIV/0!</v>
      </c>
      <c r="CQ132" s="75" t="e">
        <f t="shared" si="42"/>
        <v>#DIV/0!</v>
      </c>
      <c r="CR132" s="75" t="e">
        <f t="shared" si="43"/>
        <v>#DIV/0!</v>
      </c>
      <c r="CS132" s="75" t="e">
        <f t="shared" si="44"/>
        <v>#DIV/0!</v>
      </c>
      <c r="CT132" s="75" t="e">
        <f t="shared" si="45"/>
        <v>#DIV/0!</v>
      </c>
      <c r="CU132" s="26" t="e">
        <f>10*LOG10(IF(CM132="",0,POWER(10,((CM132+'ModelParams Lw'!$O$4)/10))) +IF(CN132="",0,POWER(10,((CN132+'ModelParams Lw'!$P$4)/10))) +IF(CO132="",0,POWER(10,((CO132+'ModelParams Lw'!$Q$4)/10))) +IF(CP132="",0,POWER(10,((CP132+'ModelParams Lw'!$R$4)/10))) +IF(CQ132="",0,POWER(10,((CQ132+'ModelParams Lw'!$S$4)/10))) +IF(CR132="",0,POWER(10,((CR132+'ModelParams Lw'!$T$4)/10))) +IF(CS132="",0,POWER(10,((CS132+'ModelParams Lw'!$U$4)/10)))+IF(CT132="",0,POWER(10,((CT132+'ModelParams Lw'!$V$4)/10))))</f>
        <v>#DIV/0!</v>
      </c>
      <c r="CV132" s="26" t="e">
        <f t="shared" si="46"/>
        <v>#DIV/0!</v>
      </c>
      <c r="CW132" s="26" t="e">
        <f>(CM132-'ModelParams Lw'!O$10)/'ModelParams Lw'!O$11</f>
        <v>#DIV/0!</v>
      </c>
      <c r="CX132" s="26" t="e">
        <f>(CN132-'ModelParams Lw'!P$10)/'ModelParams Lw'!P$11</f>
        <v>#DIV/0!</v>
      </c>
      <c r="CY132" s="26" t="e">
        <f>(CO132-'ModelParams Lw'!Q$10)/'ModelParams Lw'!Q$11</f>
        <v>#DIV/0!</v>
      </c>
      <c r="CZ132" s="26" t="e">
        <f>(CP132-'ModelParams Lw'!R$10)/'ModelParams Lw'!R$11</f>
        <v>#DIV/0!</v>
      </c>
      <c r="DA132" s="26" t="e">
        <f>(CQ132-'ModelParams Lw'!S$10)/'ModelParams Lw'!S$11</f>
        <v>#DIV/0!</v>
      </c>
      <c r="DB132" s="26" t="e">
        <f>(CR132-'ModelParams Lw'!T$10)/'ModelParams Lw'!T$11</f>
        <v>#DIV/0!</v>
      </c>
      <c r="DC132" s="26" t="e">
        <f>(CS132-'ModelParams Lw'!U$10)/'ModelParams Lw'!U$11</f>
        <v>#DIV/0!</v>
      </c>
      <c r="DD132" s="26" t="e">
        <f>(CT132-'ModelParams Lw'!V$10)/'ModelParams Lw'!V$11</f>
        <v>#DIV/0!</v>
      </c>
    </row>
    <row r="133" spans="1:108" x14ac:dyDescent="0.25">
      <c r="A133" s="13">
        <f>'Sound Power'!B133</f>
        <v>0</v>
      </c>
      <c r="B133" s="13">
        <f>'Sound Power'!D133</f>
        <v>0</v>
      </c>
      <c r="C133" s="13">
        <f>'Sound Power'!E133</f>
        <v>0</v>
      </c>
      <c r="D133" s="13">
        <f>'Sound Power'!F133</f>
        <v>0</v>
      </c>
      <c r="E133" s="76" t="e">
        <f>IF(Calcul!$F135="SA",'Sound Power'!AZ133,'Sound Power'!O133)</f>
        <v>#DIV/0!</v>
      </c>
      <c r="F133" s="76" t="e">
        <f>IF(Calcul!$F135="SA",'Sound Power'!BA133,'Sound Power'!P133)</f>
        <v>#DIV/0!</v>
      </c>
      <c r="G133" s="76" t="e">
        <f>IF(Calcul!$F135="SA",'Sound Power'!BB133,'Sound Power'!Q133)</f>
        <v>#DIV/0!</v>
      </c>
      <c r="H133" s="76" t="e">
        <f>IF(Calcul!$F135="SA",'Sound Power'!BC133,'Sound Power'!R133)</f>
        <v>#DIV/0!</v>
      </c>
      <c r="I133" s="76" t="e">
        <f>IF(Calcul!$F135="SA",'Sound Power'!BD133,'Sound Power'!S133)</f>
        <v>#DIV/0!</v>
      </c>
      <c r="J133" s="76" t="e">
        <f>IF(Calcul!$F135="SA",'Sound Power'!BE133,'Sound Power'!T133)</f>
        <v>#DIV/0!</v>
      </c>
      <c r="K133" s="76" t="e">
        <f>IF(Calcul!$F135="SA",'Sound Power'!BF133,'Sound Power'!U133)</f>
        <v>#DIV/0!</v>
      </c>
      <c r="L133" s="76" t="e">
        <f>IF(Calcul!$F135="SA",'Sound Power'!BG133,'Sound Power'!V133)</f>
        <v>#DIV/0!</v>
      </c>
      <c r="M133" s="76" t="e">
        <f>'Sound Power'!CI133</f>
        <v>#DIV/0!</v>
      </c>
      <c r="N133" s="76" t="e">
        <f>'Sound Power'!CJ133</f>
        <v>#DIV/0!</v>
      </c>
      <c r="O133" s="76" t="e">
        <f>'Sound Power'!CK133</f>
        <v>#DIV/0!</v>
      </c>
      <c r="P133" s="76" t="e">
        <f>'Sound Power'!CL133</f>
        <v>#DIV/0!</v>
      </c>
      <c r="Q133" s="76" t="e">
        <f>'Sound Power'!CM133</f>
        <v>#DIV/0!</v>
      </c>
      <c r="R133" s="76" t="e">
        <f>'Sound Power'!CN133</f>
        <v>#DIV/0!</v>
      </c>
      <c r="S133" s="76" t="e">
        <f>'Sound Power'!CO133</f>
        <v>#DIV/0!</v>
      </c>
      <c r="T133" s="76" t="e">
        <f>'Sound Power'!CP133</f>
        <v>#DIV/0!</v>
      </c>
      <c r="U133" s="73">
        <f t="shared" ref="U133:U196" si="50">2*(B133+C133)</f>
        <v>0</v>
      </c>
      <c r="V133" s="73">
        <f t="shared" ref="V133:V196" si="51">B133*C133</f>
        <v>0</v>
      </c>
      <c r="W133" s="76" t="e">
        <f>('ModelParams Lp'!B$4*10^'ModelParams Lp'!B$5*($U133/$V133)^'ModelParams Lp'!B$6)*3</f>
        <v>#DIV/0!</v>
      </c>
      <c r="X133" s="76" t="e">
        <f>('ModelParams Lp'!C$4*10^'ModelParams Lp'!C$5*($U133/$V133)^'ModelParams Lp'!C$6)*3</f>
        <v>#DIV/0!</v>
      </c>
      <c r="Y133" s="76" t="e">
        <f>('ModelParams Lp'!D$4*10^'ModelParams Lp'!D$5*($U133/$V133)^'ModelParams Lp'!D$6)*3</f>
        <v>#DIV/0!</v>
      </c>
      <c r="Z133" s="76" t="e">
        <f>('ModelParams Lp'!E$4*10^'ModelParams Lp'!E$5*($U133/$V133)^'ModelParams Lp'!E$6)*3</f>
        <v>#DIV/0!</v>
      </c>
      <c r="AA133" s="76" t="e">
        <f>('ModelParams Lp'!F$4*10^'ModelParams Lp'!F$5*($U133/$V133)^'ModelParams Lp'!F$6)*3</f>
        <v>#DIV/0!</v>
      </c>
      <c r="AB133" s="76" t="e">
        <f>('ModelParams Lp'!G$4*10^'ModelParams Lp'!G$5*($U133/$V133)^'ModelParams Lp'!G$6)*3</f>
        <v>#DIV/0!</v>
      </c>
      <c r="AC133" s="76" t="e">
        <f>('ModelParams Lp'!H$4*10^'ModelParams Lp'!H$5*($U133/$V133)^'ModelParams Lp'!H$6)*3</f>
        <v>#DIV/0!</v>
      </c>
      <c r="AD133" s="76" t="e">
        <f>('ModelParams Lp'!I$4*10^'ModelParams Lp'!I$5*($U133/$V133)^'ModelParams Lp'!I$6)*3</f>
        <v>#DIV/0!</v>
      </c>
      <c r="AE133" s="62" t="e">
        <f t="shared" ref="AE133:AE196" si="52">343.2/(2*MAX(B133:C133))</f>
        <v>#DIV/0!</v>
      </c>
      <c r="AF133" s="62" t="e">
        <f>IF(AE133&lt;'ModelParams Lp'!$B$16,-1,IF(AE133&lt;'ModelParams Lp'!$C$16,0,IF(AE133&lt;'ModelParams Lp'!$D$16,1,IF(AE133&lt;'ModelParams Lp'!$E$16,2,IF(AE133&lt;'ModelParams Lp'!$F$16,3,IF(AE133&lt;'ModelParams Lp'!$G$16,4,IF(AE133&lt;'ModelParams Lp'!$H$16,5,6)))))))</f>
        <v>#DIV/0!</v>
      </c>
      <c r="AG133" s="76" t="e">
        <f ca="1">IF($AF133&gt;1,0,OFFSET('ModelParams Lp'!$C$12,0,-'Sound Pressure'!$AF133))</f>
        <v>#DIV/0!</v>
      </c>
      <c r="AH133" s="76" t="e">
        <f ca="1">IF($AF133&gt;2,0,OFFSET('ModelParams Lp'!$D$12,0,-'Sound Pressure'!$AF133))</f>
        <v>#DIV/0!</v>
      </c>
      <c r="AI133" s="76" t="e">
        <f ca="1">IF($AF133&gt;3,0,OFFSET('ModelParams Lp'!$E$12,0,-'Sound Pressure'!$AF133))</f>
        <v>#DIV/0!</v>
      </c>
      <c r="AJ133" s="76" t="e">
        <f ca="1">IF($AF133&gt;4,0,OFFSET('ModelParams Lp'!$F$12,0,-'Sound Pressure'!$AF133))</f>
        <v>#DIV/0!</v>
      </c>
      <c r="AK133" s="76" t="e">
        <f ca="1">IF($AF133&gt;3,0,OFFSET('ModelParams Lp'!$G$12,0,-'Sound Pressure'!$AF133))</f>
        <v>#DIV/0!</v>
      </c>
      <c r="AL133" s="76" t="e">
        <f ca="1">IF($AF133&gt;5,0,OFFSET('ModelParams Lp'!$H$12,0,-'Sound Pressure'!$AF133))</f>
        <v>#DIV/0!</v>
      </c>
      <c r="AM133" s="76" t="e">
        <f ca="1">IF($AF133&gt;6,0,OFFSET('ModelParams Lp'!$I$12,0,-'Sound Pressure'!$AF133))</f>
        <v>#DIV/0!</v>
      </c>
      <c r="AN133" s="76" t="e">
        <f ca="1">IF($AF133&gt;7,0,IF($AF$4&lt;0,3,OFFSET('ModelParams Lp'!$J$12,0,-'Sound Pressure'!$AF133)))</f>
        <v>#DIV/0!</v>
      </c>
      <c r="AO133" s="76" t="e">
        <f t="shared" si="48"/>
        <v>#DIV/0!</v>
      </c>
      <c r="AP133" s="76" t="e">
        <f t="shared" si="49"/>
        <v>#DIV/0!</v>
      </c>
      <c r="AQ133" s="76" t="e">
        <f t="shared" si="49"/>
        <v>#DIV/0!</v>
      </c>
      <c r="AR133" s="76" t="e">
        <f t="shared" si="49"/>
        <v>#DIV/0!</v>
      </c>
      <c r="AS133" s="76" t="e">
        <f t="shared" si="49"/>
        <v>#DIV/0!</v>
      </c>
      <c r="AT133" s="76" t="e">
        <f t="shared" si="49"/>
        <v>#DIV/0!</v>
      </c>
      <c r="AU133" s="76" t="e">
        <f t="shared" si="49"/>
        <v>#DIV/0!</v>
      </c>
      <c r="AV133" s="76" t="e">
        <f t="shared" si="49"/>
        <v>#DIV/0!</v>
      </c>
      <c r="AW133" s="76">
        <f>'ModelParams Lp'!B$22</f>
        <v>4</v>
      </c>
      <c r="AX133" s="76">
        <f>'ModelParams Lp'!C$22</f>
        <v>2</v>
      </c>
      <c r="AY133" s="76">
        <f>'ModelParams Lp'!D$22</f>
        <v>1</v>
      </c>
      <c r="AZ133" s="76">
        <f>'ModelParams Lp'!E$22</f>
        <v>0</v>
      </c>
      <c r="BA133" s="76">
        <f>'ModelParams Lp'!F$22</f>
        <v>0</v>
      </c>
      <c r="BB133" s="76">
        <f>'ModelParams Lp'!G$22</f>
        <v>0</v>
      </c>
      <c r="BC133" s="76">
        <f>'ModelParams Lp'!H$22</f>
        <v>0</v>
      </c>
      <c r="BD133" s="76">
        <f>'ModelParams Lp'!I$22</f>
        <v>0</v>
      </c>
      <c r="BE133" s="76" t="e">
        <f>-10*LOG(2/(4*PI()*2^2)+4/(0.163*(Calcul!$J138*Calcul!$K138)/VLOOKUP(Calcul!$H138,'ModelParams Lp'!$E$37:$F$39,2,0)))</f>
        <v>#N/A</v>
      </c>
      <c r="BF133" s="76" t="e">
        <f>-10*LOG(2/(4*PI()*2^2)+4/(0.163*(Calcul!$J138*Calcul!$K138)/VLOOKUP(Calcul!$H138,'ModelParams Lp'!$E$37:$F$39,2,0)))</f>
        <v>#N/A</v>
      </c>
      <c r="BG133" s="76" t="e">
        <f>-10*LOG(2/(4*PI()*2^2)+4/(0.163*(Calcul!$J138*Calcul!$K138)/VLOOKUP(Calcul!$H138,'ModelParams Lp'!$E$37:$F$39,2,0)))</f>
        <v>#N/A</v>
      </c>
      <c r="BH133" s="76" t="e">
        <f>-10*LOG(2/(4*PI()*2^2)+4/(0.163*(Calcul!$J138*Calcul!$K138)/VLOOKUP(Calcul!$H138,'ModelParams Lp'!$E$37:$F$39,2,0)))</f>
        <v>#N/A</v>
      </c>
      <c r="BI133" s="76" t="e">
        <f>-10*LOG(2/(4*PI()*2^2)+4/(0.163*(Calcul!$J138*Calcul!$K138)/VLOOKUP(Calcul!$H138,'ModelParams Lp'!$E$37:$F$39,2,0)))</f>
        <v>#N/A</v>
      </c>
      <c r="BJ133" s="76" t="e">
        <f>-10*LOG(2/(4*PI()*2^2)+4/(0.163*(Calcul!$J138*Calcul!$K138)/VLOOKUP(Calcul!$H138,'ModelParams Lp'!$E$37:$F$39,2,0)))</f>
        <v>#N/A</v>
      </c>
      <c r="BK133" s="76" t="e">
        <f>-10*LOG(2/(4*PI()*2^2)+4/(0.163*(Calcul!$J138*Calcul!$K138)/VLOOKUP(Calcul!$H138,'ModelParams Lp'!$E$37:$F$39,2,0)))</f>
        <v>#N/A</v>
      </c>
      <c r="BL133" s="76" t="e">
        <f>-10*LOG(2/(4*PI()*2^2)+4/(0.163*(Calcul!$J138*Calcul!$K138)/VLOOKUP(Calcul!$H138,'ModelParams Lp'!$E$37:$F$39,2,0)))</f>
        <v>#N/A</v>
      </c>
      <c r="BM133" s="76" t="e">
        <f>VLOOKUP(Calcul!$I138,'ModelParams Lp'!$D$28:$O$32,5,0)+BE133</f>
        <v>#N/A</v>
      </c>
      <c r="BN133" s="76" t="e">
        <f>VLOOKUP(Calcul!$I138,'ModelParams Lp'!$D$28:$O$32,6,0)+BF133</f>
        <v>#N/A</v>
      </c>
      <c r="BO133" s="76" t="e">
        <f>VLOOKUP(Calcul!$I138,'ModelParams Lp'!$D$28:$O$32,7,0)+BG133</f>
        <v>#N/A</v>
      </c>
      <c r="BP133" s="76" t="e">
        <f>VLOOKUP(Calcul!$I138,'ModelParams Lp'!$D$28:$O$32,8,0)+BH133</f>
        <v>#N/A</v>
      </c>
      <c r="BQ133" s="76" t="e">
        <f>VLOOKUP(Calcul!$I138,'ModelParams Lp'!$D$28:$O$32,9,0)+BI133</f>
        <v>#N/A</v>
      </c>
      <c r="BR133" s="76" t="e">
        <f>VLOOKUP(Calcul!$I138,'ModelParams Lp'!$D$28:$O$32,10,0)+BJ133</f>
        <v>#N/A</v>
      </c>
      <c r="BS133" s="76" t="e">
        <f>VLOOKUP(Calcul!$I138,'ModelParams Lp'!$D$28:$O$32,11,0)+BK133</f>
        <v>#N/A</v>
      </c>
      <c r="BT133" s="76" t="e">
        <f>VLOOKUP(Calcul!$I138,'ModelParams Lp'!$D$28:$O$32,12,0)+BL133</f>
        <v>#N/A</v>
      </c>
      <c r="BU133" s="75" t="e">
        <f t="shared" ref="BU133:BU196" ca="1" si="53">IF(E133-W133-AG133-AO133-AW133-BE133&lt;0,0,E133-W133-AG133-AO133-AW133-BE133)</f>
        <v>#DIV/0!</v>
      </c>
      <c r="BV133" s="75" t="e">
        <f t="shared" ref="BV133:BV196" ca="1" si="54">IF(F133-X133-AH133-AP133-AX133-BF133&lt;0,0,F133-X133-AH133-AP133-AX133-BF133)</f>
        <v>#DIV/0!</v>
      </c>
      <c r="BW133" s="75" t="e">
        <f t="shared" ref="BW133:BW196" ca="1" si="55">IF(G133-Y133-AI133-AQ133-AY133-BG133&lt;0,0,G133-Y133-AI133-AQ133-AY133-BG133)</f>
        <v>#DIV/0!</v>
      </c>
      <c r="BX133" s="75" t="e">
        <f t="shared" ref="BX133:BX196" ca="1" si="56">IF(H133-Z133-AJ133-AR133-AZ133-BH133&lt;0,0,H133-Z133-AJ133-AR133-AZ133-BH133)</f>
        <v>#DIV/0!</v>
      </c>
      <c r="BY133" s="75" t="e">
        <f t="shared" ref="BY133:BY196" ca="1" si="57">IF(I133-AA133-AK133-AS133-BA133-BI133&lt;0,0,I133-AA133-AK133-AS133-BA133-BI133)</f>
        <v>#DIV/0!</v>
      </c>
      <c r="BZ133" s="75" t="e">
        <f t="shared" ref="BZ133:BZ196" ca="1" si="58">IF(J133-AB133-AL133-AT133-BB133-BJ133&lt;0,0,J133-AB133-AL133-AT133-BB133-BJ133)</f>
        <v>#DIV/0!</v>
      </c>
      <c r="CA133" s="75" t="e">
        <f t="shared" ref="CA133:CA196" ca="1" si="59">IF(K133-AC133-AM133-AU133-BC133-BK133&lt;0,0,K133-AC133-AM133-AU133-BC133-BK133)</f>
        <v>#DIV/0!</v>
      </c>
      <c r="CB133" s="75" t="e">
        <f t="shared" ref="CB133:CB196" ca="1" si="60">IF(L133-AD133-AN133-AV133-BD133-BL133&lt;0,0,L133-AD133-AN133-AV133-BD133-BL133)</f>
        <v>#DIV/0!</v>
      </c>
      <c r="CC133" s="26" t="e">
        <f ca="1">10*LOG10(IF(BU133="",0,POWER(10,((BU133+'ModelParams Lw'!$O$4)/10))) +IF(BV133="",0,POWER(10,((BV133+'ModelParams Lw'!$P$4)/10))) +IF(BW133="",0,POWER(10,((BW133+'ModelParams Lw'!$Q$4)/10))) +IF(BX133="",0,POWER(10,((BX133+'ModelParams Lw'!$R$4)/10))) +IF(BY133="",0,POWER(10,((BY133+'ModelParams Lw'!$S$4)/10))) +IF(BZ133="",0,POWER(10,((BZ133+'ModelParams Lw'!$T$4)/10))) +IF(CA133="",0,POWER(10,((CA133+'ModelParams Lw'!$U$4)/10)))+IF(CB133="",0,POWER(10,((CB133+'ModelParams Lw'!$V$4)/10))))</f>
        <v>#DIV/0!</v>
      </c>
      <c r="CD133" s="26" t="e">
        <f t="shared" ref="CD133:CD196" ca="1" si="61">MAX(CE133:CL133)</f>
        <v>#DIV/0!</v>
      </c>
      <c r="CE133" s="26" t="e">
        <f ca="1">(BU133-'ModelParams Lw'!O$10)/'ModelParams Lw'!O$11</f>
        <v>#DIV/0!</v>
      </c>
      <c r="CF133" s="26" t="e">
        <f ca="1">(BV133-'ModelParams Lw'!P$10)/'ModelParams Lw'!P$11</f>
        <v>#DIV/0!</v>
      </c>
      <c r="CG133" s="26" t="e">
        <f ca="1">(BW133-'ModelParams Lw'!Q$10)/'ModelParams Lw'!Q$11</f>
        <v>#DIV/0!</v>
      </c>
      <c r="CH133" s="26" t="e">
        <f ca="1">(BX133-'ModelParams Lw'!R$10)/'ModelParams Lw'!R$11</f>
        <v>#DIV/0!</v>
      </c>
      <c r="CI133" s="26" t="e">
        <f ca="1">(BY133-'ModelParams Lw'!S$10)/'ModelParams Lw'!S$11</f>
        <v>#DIV/0!</v>
      </c>
      <c r="CJ133" s="26" t="e">
        <f ca="1">(BZ133-'ModelParams Lw'!T$10)/'ModelParams Lw'!T$11</f>
        <v>#DIV/0!</v>
      </c>
      <c r="CK133" s="26" t="e">
        <f ca="1">(CA133-'ModelParams Lw'!U$10)/'ModelParams Lw'!U$11</f>
        <v>#DIV/0!</v>
      </c>
      <c r="CL133" s="26" t="e">
        <f ca="1">(CB133-'ModelParams Lw'!V$10)/'ModelParams Lw'!V$11</f>
        <v>#DIV/0!</v>
      </c>
      <c r="CM133" s="75" t="e">
        <f t="shared" ref="CM133:CM196" si="62">IF(M133-BM133-AW133&lt;0,0,M133-BM133-AW133)</f>
        <v>#DIV/0!</v>
      </c>
      <c r="CN133" s="75" t="e">
        <f t="shared" ref="CN133:CN196" si="63">IF(N133-BN133-AX133&lt;0,0,N133-BN133-AX133)</f>
        <v>#DIV/0!</v>
      </c>
      <c r="CO133" s="75" t="e">
        <f t="shared" ref="CO133:CO196" si="64">IF(O133-BO133-AY133&lt;0,0,O133-BO133-AY133)</f>
        <v>#DIV/0!</v>
      </c>
      <c r="CP133" s="75" t="e">
        <f t="shared" ref="CP133:CP196" si="65">IF(P133-BP133-AZ133&lt;0,0,P133-BP133-AZ133)</f>
        <v>#DIV/0!</v>
      </c>
      <c r="CQ133" s="75" t="e">
        <f t="shared" ref="CQ133:CQ196" si="66">IF(Q133-BQ133-BA133&lt;0,0,Q133-BQ133-BA133)</f>
        <v>#DIV/0!</v>
      </c>
      <c r="CR133" s="75" t="e">
        <f t="shared" ref="CR133:CR196" si="67">IF(R133-BR133-BB133&lt;0,0,R133-BR133-BB133)</f>
        <v>#DIV/0!</v>
      </c>
      <c r="CS133" s="75" t="e">
        <f t="shared" ref="CS133:CS196" si="68">IF(S133-BS133-BC133&lt;0,0,S133-BS133-BC133)</f>
        <v>#DIV/0!</v>
      </c>
      <c r="CT133" s="75" t="e">
        <f t="shared" ref="CT133:CT196" si="69">IF(T133-BT133-BD133&lt;0,0,T133-BT133-BD133)</f>
        <v>#DIV/0!</v>
      </c>
      <c r="CU133" s="26" t="e">
        <f>10*LOG10(IF(CM133="",0,POWER(10,((CM133+'ModelParams Lw'!$O$4)/10))) +IF(CN133="",0,POWER(10,((CN133+'ModelParams Lw'!$P$4)/10))) +IF(CO133="",0,POWER(10,((CO133+'ModelParams Lw'!$Q$4)/10))) +IF(CP133="",0,POWER(10,((CP133+'ModelParams Lw'!$R$4)/10))) +IF(CQ133="",0,POWER(10,((CQ133+'ModelParams Lw'!$S$4)/10))) +IF(CR133="",0,POWER(10,((CR133+'ModelParams Lw'!$T$4)/10))) +IF(CS133="",0,POWER(10,((CS133+'ModelParams Lw'!$U$4)/10)))+IF(CT133="",0,POWER(10,((CT133+'ModelParams Lw'!$V$4)/10))))</f>
        <v>#DIV/0!</v>
      </c>
      <c r="CV133" s="26" t="e">
        <f t="shared" ref="CV133:CV196" si="70">MAX(CW133:DD133)</f>
        <v>#DIV/0!</v>
      </c>
      <c r="CW133" s="26" t="e">
        <f>(CM133-'ModelParams Lw'!O$10)/'ModelParams Lw'!O$11</f>
        <v>#DIV/0!</v>
      </c>
      <c r="CX133" s="26" t="e">
        <f>(CN133-'ModelParams Lw'!P$10)/'ModelParams Lw'!P$11</f>
        <v>#DIV/0!</v>
      </c>
      <c r="CY133" s="26" t="e">
        <f>(CO133-'ModelParams Lw'!Q$10)/'ModelParams Lw'!Q$11</f>
        <v>#DIV/0!</v>
      </c>
      <c r="CZ133" s="26" t="e">
        <f>(CP133-'ModelParams Lw'!R$10)/'ModelParams Lw'!R$11</f>
        <v>#DIV/0!</v>
      </c>
      <c r="DA133" s="26" t="e">
        <f>(CQ133-'ModelParams Lw'!S$10)/'ModelParams Lw'!S$11</f>
        <v>#DIV/0!</v>
      </c>
      <c r="DB133" s="26" t="e">
        <f>(CR133-'ModelParams Lw'!T$10)/'ModelParams Lw'!T$11</f>
        <v>#DIV/0!</v>
      </c>
      <c r="DC133" s="26" t="e">
        <f>(CS133-'ModelParams Lw'!U$10)/'ModelParams Lw'!U$11</f>
        <v>#DIV/0!</v>
      </c>
      <c r="DD133" s="26" t="e">
        <f>(CT133-'ModelParams Lw'!V$10)/'ModelParams Lw'!V$11</f>
        <v>#DIV/0!</v>
      </c>
    </row>
    <row r="134" spans="1:108" x14ac:dyDescent="0.25">
      <c r="A134" s="13">
        <f>'Sound Power'!B134</f>
        <v>0</v>
      </c>
      <c r="B134" s="13">
        <f>'Sound Power'!D134</f>
        <v>0</v>
      </c>
      <c r="C134" s="13">
        <f>'Sound Power'!E134</f>
        <v>0</v>
      </c>
      <c r="D134" s="13">
        <f>'Sound Power'!F134</f>
        <v>0</v>
      </c>
      <c r="E134" s="76" t="e">
        <f>IF(Calcul!$F136="SA",'Sound Power'!AZ134,'Sound Power'!O134)</f>
        <v>#DIV/0!</v>
      </c>
      <c r="F134" s="76" t="e">
        <f>IF(Calcul!$F136="SA",'Sound Power'!BA134,'Sound Power'!P134)</f>
        <v>#DIV/0!</v>
      </c>
      <c r="G134" s="76" t="e">
        <f>IF(Calcul!$F136="SA",'Sound Power'!BB134,'Sound Power'!Q134)</f>
        <v>#DIV/0!</v>
      </c>
      <c r="H134" s="76" t="e">
        <f>IF(Calcul!$F136="SA",'Sound Power'!BC134,'Sound Power'!R134)</f>
        <v>#DIV/0!</v>
      </c>
      <c r="I134" s="76" t="e">
        <f>IF(Calcul!$F136="SA",'Sound Power'!BD134,'Sound Power'!S134)</f>
        <v>#DIV/0!</v>
      </c>
      <c r="J134" s="76" t="e">
        <f>IF(Calcul!$F136="SA",'Sound Power'!BE134,'Sound Power'!T134)</f>
        <v>#DIV/0!</v>
      </c>
      <c r="K134" s="76" t="e">
        <f>IF(Calcul!$F136="SA",'Sound Power'!BF134,'Sound Power'!U134)</f>
        <v>#DIV/0!</v>
      </c>
      <c r="L134" s="76" t="e">
        <f>IF(Calcul!$F136="SA",'Sound Power'!BG134,'Sound Power'!V134)</f>
        <v>#DIV/0!</v>
      </c>
      <c r="M134" s="76" t="e">
        <f>'Sound Power'!CI134</f>
        <v>#DIV/0!</v>
      </c>
      <c r="N134" s="76" t="e">
        <f>'Sound Power'!CJ134</f>
        <v>#DIV/0!</v>
      </c>
      <c r="O134" s="76" t="e">
        <f>'Sound Power'!CK134</f>
        <v>#DIV/0!</v>
      </c>
      <c r="P134" s="76" t="e">
        <f>'Sound Power'!CL134</f>
        <v>#DIV/0!</v>
      </c>
      <c r="Q134" s="76" t="e">
        <f>'Sound Power'!CM134</f>
        <v>#DIV/0!</v>
      </c>
      <c r="R134" s="76" t="e">
        <f>'Sound Power'!CN134</f>
        <v>#DIV/0!</v>
      </c>
      <c r="S134" s="76" t="e">
        <f>'Sound Power'!CO134</f>
        <v>#DIV/0!</v>
      </c>
      <c r="T134" s="76" t="e">
        <f>'Sound Power'!CP134</f>
        <v>#DIV/0!</v>
      </c>
      <c r="U134" s="73">
        <f t="shared" si="50"/>
        <v>0</v>
      </c>
      <c r="V134" s="73">
        <f t="shared" si="51"/>
        <v>0</v>
      </c>
      <c r="W134" s="76" t="e">
        <f>('ModelParams Lp'!B$4*10^'ModelParams Lp'!B$5*($U134/$V134)^'ModelParams Lp'!B$6)*3</f>
        <v>#DIV/0!</v>
      </c>
      <c r="X134" s="76" t="e">
        <f>('ModelParams Lp'!C$4*10^'ModelParams Lp'!C$5*($U134/$V134)^'ModelParams Lp'!C$6)*3</f>
        <v>#DIV/0!</v>
      </c>
      <c r="Y134" s="76" t="e">
        <f>('ModelParams Lp'!D$4*10^'ModelParams Lp'!D$5*($U134/$V134)^'ModelParams Lp'!D$6)*3</f>
        <v>#DIV/0!</v>
      </c>
      <c r="Z134" s="76" t="e">
        <f>('ModelParams Lp'!E$4*10^'ModelParams Lp'!E$5*($U134/$V134)^'ModelParams Lp'!E$6)*3</f>
        <v>#DIV/0!</v>
      </c>
      <c r="AA134" s="76" t="e">
        <f>('ModelParams Lp'!F$4*10^'ModelParams Lp'!F$5*($U134/$V134)^'ModelParams Lp'!F$6)*3</f>
        <v>#DIV/0!</v>
      </c>
      <c r="AB134" s="76" t="e">
        <f>('ModelParams Lp'!G$4*10^'ModelParams Lp'!G$5*($U134/$V134)^'ModelParams Lp'!G$6)*3</f>
        <v>#DIV/0!</v>
      </c>
      <c r="AC134" s="76" t="e">
        <f>('ModelParams Lp'!H$4*10^'ModelParams Lp'!H$5*($U134/$V134)^'ModelParams Lp'!H$6)*3</f>
        <v>#DIV/0!</v>
      </c>
      <c r="AD134" s="76" t="e">
        <f>('ModelParams Lp'!I$4*10^'ModelParams Lp'!I$5*($U134/$V134)^'ModelParams Lp'!I$6)*3</f>
        <v>#DIV/0!</v>
      </c>
      <c r="AE134" s="62" t="e">
        <f t="shared" si="52"/>
        <v>#DIV/0!</v>
      </c>
      <c r="AF134" s="62" t="e">
        <f>IF(AE134&lt;'ModelParams Lp'!$B$16,-1,IF(AE134&lt;'ModelParams Lp'!$C$16,0,IF(AE134&lt;'ModelParams Lp'!$D$16,1,IF(AE134&lt;'ModelParams Lp'!$E$16,2,IF(AE134&lt;'ModelParams Lp'!$F$16,3,IF(AE134&lt;'ModelParams Lp'!$G$16,4,IF(AE134&lt;'ModelParams Lp'!$H$16,5,6)))))))</f>
        <v>#DIV/0!</v>
      </c>
      <c r="AG134" s="76" t="e">
        <f ca="1">IF($AF134&gt;1,0,OFFSET('ModelParams Lp'!$C$12,0,-'Sound Pressure'!$AF134))</f>
        <v>#DIV/0!</v>
      </c>
      <c r="AH134" s="76" t="e">
        <f ca="1">IF($AF134&gt;2,0,OFFSET('ModelParams Lp'!$D$12,0,-'Sound Pressure'!$AF134))</f>
        <v>#DIV/0!</v>
      </c>
      <c r="AI134" s="76" t="e">
        <f ca="1">IF($AF134&gt;3,0,OFFSET('ModelParams Lp'!$E$12,0,-'Sound Pressure'!$AF134))</f>
        <v>#DIV/0!</v>
      </c>
      <c r="AJ134" s="76" t="e">
        <f ca="1">IF($AF134&gt;4,0,OFFSET('ModelParams Lp'!$F$12,0,-'Sound Pressure'!$AF134))</f>
        <v>#DIV/0!</v>
      </c>
      <c r="AK134" s="76" t="e">
        <f ca="1">IF($AF134&gt;3,0,OFFSET('ModelParams Lp'!$G$12,0,-'Sound Pressure'!$AF134))</f>
        <v>#DIV/0!</v>
      </c>
      <c r="AL134" s="76" t="e">
        <f ca="1">IF($AF134&gt;5,0,OFFSET('ModelParams Lp'!$H$12,0,-'Sound Pressure'!$AF134))</f>
        <v>#DIV/0!</v>
      </c>
      <c r="AM134" s="76" t="e">
        <f ca="1">IF($AF134&gt;6,0,OFFSET('ModelParams Lp'!$I$12,0,-'Sound Pressure'!$AF134))</f>
        <v>#DIV/0!</v>
      </c>
      <c r="AN134" s="76" t="e">
        <f ca="1">IF($AF134&gt;7,0,IF($AF$4&lt;0,3,OFFSET('ModelParams Lp'!$J$12,0,-'Sound Pressure'!$AF134)))</f>
        <v>#DIV/0!</v>
      </c>
      <c r="AO134" s="76" t="e">
        <f t="shared" si="48"/>
        <v>#DIV/0!</v>
      </c>
      <c r="AP134" s="76" t="e">
        <f t="shared" si="49"/>
        <v>#DIV/0!</v>
      </c>
      <c r="AQ134" s="76" t="e">
        <f t="shared" si="49"/>
        <v>#DIV/0!</v>
      </c>
      <c r="AR134" s="76" t="e">
        <f t="shared" si="49"/>
        <v>#DIV/0!</v>
      </c>
      <c r="AS134" s="76" t="e">
        <f t="shared" si="49"/>
        <v>#DIV/0!</v>
      </c>
      <c r="AT134" s="76" t="e">
        <f t="shared" si="49"/>
        <v>#DIV/0!</v>
      </c>
      <c r="AU134" s="76" t="e">
        <f t="shared" si="49"/>
        <v>#DIV/0!</v>
      </c>
      <c r="AV134" s="76" t="e">
        <f t="shared" si="49"/>
        <v>#DIV/0!</v>
      </c>
      <c r="AW134" s="76">
        <f>'ModelParams Lp'!B$22</f>
        <v>4</v>
      </c>
      <c r="AX134" s="76">
        <f>'ModelParams Lp'!C$22</f>
        <v>2</v>
      </c>
      <c r="AY134" s="76">
        <f>'ModelParams Lp'!D$22</f>
        <v>1</v>
      </c>
      <c r="AZ134" s="76">
        <f>'ModelParams Lp'!E$22</f>
        <v>0</v>
      </c>
      <c r="BA134" s="76">
        <f>'ModelParams Lp'!F$22</f>
        <v>0</v>
      </c>
      <c r="BB134" s="76">
        <f>'ModelParams Lp'!G$22</f>
        <v>0</v>
      </c>
      <c r="BC134" s="76">
        <f>'ModelParams Lp'!H$22</f>
        <v>0</v>
      </c>
      <c r="BD134" s="76">
        <f>'ModelParams Lp'!I$22</f>
        <v>0</v>
      </c>
      <c r="BE134" s="76" t="e">
        <f>-10*LOG(2/(4*PI()*2^2)+4/(0.163*(Calcul!$J139*Calcul!$K139)/VLOOKUP(Calcul!$H139,'ModelParams Lp'!$E$37:$F$39,2,0)))</f>
        <v>#N/A</v>
      </c>
      <c r="BF134" s="76" t="e">
        <f>-10*LOG(2/(4*PI()*2^2)+4/(0.163*(Calcul!$J139*Calcul!$K139)/VLOOKUP(Calcul!$H139,'ModelParams Lp'!$E$37:$F$39,2,0)))</f>
        <v>#N/A</v>
      </c>
      <c r="BG134" s="76" t="e">
        <f>-10*LOG(2/(4*PI()*2^2)+4/(0.163*(Calcul!$J139*Calcul!$K139)/VLOOKUP(Calcul!$H139,'ModelParams Lp'!$E$37:$F$39,2,0)))</f>
        <v>#N/A</v>
      </c>
      <c r="BH134" s="76" t="e">
        <f>-10*LOG(2/(4*PI()*2^2)+4/(0.163*(Calcul!$J139*Calcul!$K139)/VLOOKUP(Calcul!$H139,'ModelParams Lp'!$E$37:$F$39,2,0)))</f>
        <v>#N/A</v>
      </c>
      <c r="BI134" s="76" t="e">
        <f>-10*LOG(2/(4*PI()*2^2)+4/(0.163*(Calcul!$J139*Calcul!$K139)/VLOOKUP(Calcul!$H139,'ModelParams Lp'!$E$37:$F$39,2,0)))</f>
        <v>#N/A</v>
      </c>
      <c r="BJ134" s="76" t="e">
        <f>-10*LOG(2/(4*PI()*2^2)+4/(0.163*(Calcul!$J139*Calcul!$K139)/VLOOKUP(Calcul!$H139,'ModelParams Lp'!$E$37:$F$39,2,0)))</f>
        <v>#N/A</v>
      </c>
      <c r="BK134" s="76" t="e">
        <f>-10*LOG(2/(4*PI()*2^2)+4/(0.163*(Calcul!$J139*Calcul!$K139)/VLOOKUP(Calcul!$H139,'ModelParams Lp'!$E$37:$F$39,2,0)))</f>
        <v>#N/A</v>
      </c>
      <c r="BL134" s="76" t="e">
        <f>-10*LOG(2/(4*PI()*2^2)+4/(0.163*(Calcul!$J139*Calcul!$K139)/VLOOKUP(Calcul!$H139,'ModelParams Lp'!$E$37:$F$39,2,0)))</f>
        <v>#N/A</v>
      </c>
      <c r="BM134" s="76" t="e">
        <f>VLOOKUP(Calcul!$I139,'ModelParams Lp'!$D$28:$O$32,5,0)+BE134</f>
        <v>#N/A</v>
      </c>
      <c r="BN134" s="76" t="e">
        <f>VLOOKUP(Calcul!$I139,'ModelParams Lp'!$D$28:$O$32,6,0)+BF134</f>
        <v>#N/A</v>
      </c>
      <c r="BO134" s="76" t="e">
        <f>VLOOKUP(Calcul!$I139,'ModelParams Lp'!$D$28:$O$32,7,0)+BG134</f>
        <v>#N/A</v>
      </c>
      <c r="BP134" s="76" t="e">
        <f>VLOOKUP(Calcul!$I139,'ModelParams Lp'!$D$28:$O$32,8,0)+BH134</f>
        <v>#N/A</v>
      </c>
      <c r="BQ134" s="76" t="e">
        <f>VLOOKUP(Calcul!$I139,'ModelParams Lp'!$D$28:$O$32,9,0)+BI134</f>
        <v>#N/A</v>
      </c>
      <c r="BR134" s="76" t="e">
        <f>VLOOKUP(Calcul!$I139,'ModelParams Lp'!$D$28:$O$32,10,0)+BJ134</f>
        <v>#N/A</v>
      </c>
      <c r="BS134" s="76" t="e">
        <f>VLOOKUP(Calcul!$I139,'ModelParams Lp'!$D$28:$O$32,11,0)+BK134</f>
        <v>#N/A</v>
      </c>
      <c r="BT134" s="76" t="e">
        <f>VLOOKUP(Calcul!$I139,'ModelParams Lp'!$D$28:$O$32,12,0)+BL134</f>
        <v>#N/A</v>
      </c>
      <c r="BU134" s="75" t="e">
        <f t="shared" ca="1" si="53"/>
        <v>#DIV/0!</v>
      </c>
      <c r="BV134" s="75" t="e">
        <f t="shared" ca="1" si="54"/>
        <v>#DIV/0!</v>
      </c>
      <c r="BW134" s="75" t="e">
        <f t="shared" ca="1" si="55"/>
        <v>#DIV/0!</v>
      </c>
      <c r="BX134" s="75" t="e">
        <f t="shared" ca="1" si="56"/>
        <v>#DIV/0!</v>
      </c>
      <c r="BY134" s="75" t="e">
        <f t="shared" ca="1" si="57"/>
        <v>#DIV/0!</v>
      </c>
      <c r="BZ134" s="75" t="e">
        <f t="shared" ca="1" si="58"/>
        <v>#DIV/0!</v>
      </c>
      <c r="CA134" s="75" t="e">
        <f t="shared" ca="1" si="59"/>
        <v>#DIV/0!</v>
      </c>
      <c r="CB134" s="75" t="e">
        <f t="shared" ca="1" si="60"/>
        <v>#DIV/0!</v>
      </c>
      <c r="CC134" s="26" t="e">
        <f ca="1">10*LOG10(IF(BU134="",0,POWER(10,((BU134+'ModelParams Lw'!$O$4)/10))) +IF(BV134="",0,POWER(10,((BV134+'ModelParams Lw'!$P$4)/10))) +IF(BW134="",0,POWER(10,((BW134+'ModelParams Lw'!$Q$4)/10))) +IF(BX134="",0,POWER(10,((BX134+'ModelParams Lw'!$R$4)/10))) +IF(BY134="",0,POWER(10,((BY134+'ModelParams Lw'!$S$4)/10))) +IF(BZ134="",0,POWER(10,((BZ134+'ModelParams Lw'!$T$4)/10))) +IF(CA134="",0,POWER(10,((CA134+'ModelParams Lw'!$U$4)/10)))+IF(CB134="",0,POWER(10,((CB134+'ModelParams Lw'!$V$4)/10))))</f>
        <v>#DIV/0!</v>
      </c>
      <c r="CD134" s="26" t="e">
        <f t="shared" ca="1" si="61"/>
        <v>#DIV/0!</v>
      </c>
      <c r="CE134" s="26" t="e">
        <f ca="1">(BU134-'ModelParams Lw'!O$10)/'ModelParams Lw'!O$11</f>
        <v>#DIV/0!</v>
      </c>
      <c r="CF134" s="26" t="e">
        <f ca="1">(BV134-'ModelParams Lw'!P$10)/'ModelParams Lw'!P$11</f>
        <v>#DIV/0!</v>
      </c>
      <c r="CG134" s="26" t="e">
        <f ca="1">(BW134-'ModelParams Lw'!Q$10)/'ModelParams Lw'!Q$11</f>
        <v>#DIV/0!</v>
      </c>
      <c r="CH134" s="26" t="e">
        <f ca="1">(BX134-'ModelParams Lw'!R$10)/'ModelParams Lw'!R$11</f>
        <v>#DIV/0!</v>
      </c>
      <c r="CI134" s="26" t="e">
        <f ca="1">(BY134-'ModelParams Lw'!S$10)/'ModelParams Lw'!S$11</f>
        <v>#DIV/0!</v>
      </c>
      <c r="CJ134" s="26" t="e">
        <f ca="1">(BZ134-'ModelParams Lw'!T$10)/'ModelParams Lw'!T$11</f>
        <v>#DIV/0!</v>
      </c>
      <c r="CK134" s="26" t="e">
        <f ca="1">(CA134-'ModelParams Lw'!U$10)/'ModelParams Lw'!U$11</f>
        <v>#DIV/0!</v>
      </c>
      <c r="CL134" s="26" t="e">
        <f ca="1">(CB134-'ModelParams Lw'!V$10)/'ModelParams Lw'!V$11</f>
        <v>#DIV/0!</v>
      </c>
      <c r="CM134" s="75" t="e">
        <f t="shared" si="62"/>
        <v>#DIV/0!</v>
      </c>
      <c r="CN134" s="75" t="e">
        <f t="shared" si="63"/>
        <v>#DIV/0!</v>
      </c>
      <c r="CO134" s="75" t="e">
        <f t="shared" si="64"/>
        <v>#DIV/0!</v>
      </c>
      <c r="CP134" s="75" t="e">
        <f t="shared" si="65"/>
        <v>#DIV/0!</v>
      </c>
      <c r="CQ134" s="75" t="e">
        <f t="shared" si="66"/>
        <v>#DIV/0!</v>
      </c>
      <c r="CR134" s="75" t="e">
        <f t="shared" si="67"/>
        <v>#DIV/0!</v>
      </c>
      <c r="CS134" s="75" t="e">
        <f t="shared" si="68"/>
        <v>#DIV/0!</v>
      </c>
      <c r="CT134" s="75" t="e">
        <f t="shared" si="69"/>
        <v>#DIV/0!</v>
      </c>
      <c r="CU134" s="26" t="e">
        <f>10*LOG10(IF(CM134="",0,POWER(10,((CM134+'ModelParams Lw'!$O$4)/10))) +IF(CN134="",0,POWER(10,((CN134+'ModelParams Lw'!$P$4)/10))) +IF(CO134="",0,POWER(10,((CO134+'ModelParams Lw'!$Q$4)/10))) +IF(CP134="",0,POWER(10,((CP134+'ModelParams Lw'!$R$4)/10))) +IF(CQ134="",0,POWER(10,((CQ134+'ModelParams Lw'!$S$4)/10))) +IF(CR134="",0,POWER(10,((CR134+'ModelParams Lw'!$T$4)/10))) +IF(CS134="",0,POWER(10,((CS134+'ModelParams Lw'!$U$4)/10)))+IF(CT134="",0,POWER(10,((CT134+'ModelParams Lw'!$V$4)/10))))</f>
        <v>#DIV/0!</v>
      </c>
      <c r="CV134" s="26" t="e">
        <f t="shared" si="70"/>
        <v>#DIV/0!</v>
      </c>
      <c r="CW134" s="26" t="e">
        <f>(CM134-'ModelParams Lw'!O$10)/'ModelParams Lw'!O$11</f>
        <v>#DIV/0!</v>
      </c>
      <c r="CX134" s="26" t="e">
        <f>(CN134-'ModelParams Lw'!P$10)/'ModelParams Lw'!P$11</f>
        <v>#DIV/0!</v>
      </c>
      <c r="CY134" s="26" t="e">
        <f>(CO134-'ModelParams Lw'!Q$10)/'ModelParams Lw'!Q$11</f>
        <v>#DIV/0!</v>
      </c>
      <c r="CZ134" s="26" t="e">
        <f>(CP134-'ModelParams Lw'!R$10)/'ModelParams Lw'!R$11</f>
        <v>#DIV/0!</v>
      </c>
      <c r="DA134" s="26" t="e">
        <f>(CQ134-'ModelParams Lw'!S$10)/'ModelParams Lw'!S$11</f>
        <v>#DIV/0!</v>
      </c>
      <c r="DB134" s="26" t="e">
        <f>(CR134-'ModelParams Lw'!T$10)/'ModelParams Lw'!T$11</f>
        <v>#DIV/0!</v>
      </c>
      <c r="DC134" s="26" t="e">
        <f>(CS134-'ModelParams Lw'!U$10)/'ModelParams Lw'!U$11</f>
        <v>#DIV/0!</v>
      </c>
      <c r="DD134" s="26" t="e">
        <f>(CT134-'ModelParams Lw'!V$10)/'ModelParams Lw'!V$11</f>
        <v>#DIV/0!</v>
      </c>
    </row>
    <row r="135" spans="1:108" x14ac:dyDescent="0.25">
      <c r="A135" s="13">
        <f>'Sound Power'!B135</f>
        <v>0</v>
      </c>
      <c r="B135" s="13">
        <f>'Sound Power'!D135</f>
        <v>0</v>
      </c>
      <c r="C135" s="13">
        <f>'Sound Power'!E135</f>
        <v>0</v>
      </c>
      <c r="D135" s="13">
        <f>'Sound Power'!F135</f>
        <v>0</v>
      </c>
      <c r="E135" s="76" t="e">
        <f>IF(Calcul!$F137="SA",'Sound Power'!AZ135,'Sound Power'!O135)</f>
        <v>#DIV/0!</v>
      </c>
      <c r="F135" s="76" t="e">
        <f>IF(Calcul!$F137="SA",'Sound Power'!BA135,'Sound Power'!P135)</f>
        <v>#DIV/0!</v>
      </c>
      <c r="G135" s="76" t="e">
        <f>IF(Calcul!$F137="SA",'Sound Power'!BB135,'Sound Power'!Q135)</f>
        <v>#DIV/0!</v>
      </c>
      <c r="H135" s="76" t="e">
        <f>IF(Calcul!$F137="SA",'Sound Power'!BC135,'Sound Power'!R135)</f>
        <v>#DIV/0!</v>
      </c>
      <c r="I135" s="76" t="e">
        <f>IF(Calcul!$F137="SA",'Sound Power'!BD135,'Sound Power'!S135)</f>
        <v>#DIV/0!</v>
      </c>
      <c r="J135" s="76" t="e">
        <f>IF(Calcul!$F137="SA",'Sound Power'!BE135,'Sound Power'!T135)</f>
        <v>#DIV/0!</v>
      </c>
      <c r="K135" s="76" t="e">
        <f>IF(Calcul!$F137="SA",'Sound Power'!BF135,'Sound Power'!U135)</f>
        <v>#DIV/0!</v>
      </c>
      <c r="L135" s="76" t="e">
        <f>IF(Calcul!$F137="SA",'Sound Power'!BG135,'Sound Power'!V135)</f>
        <v>#DIV/0!</v>
      </c>
      <c r="M135" s="76" t="e">
        <f>'Sound Power'!CI135</f>
        <v>#DIV/0!</v>
      </c>
      <c r="N135" s="76" t="e">
        <f>'Sound Power'!CJ135</f>
        <v>#DIV/0!</v>
      </c>
      <c r="O135" s="76" t="e">
        <f>'Sound Power'!CK135</f>
        <v>#DIV/0!</v>
      </c>
      <c r="P135" s="76" t="e">
        <f>'Sound Power'!CL135</f>
        <v>#DIV/0!</v>
      </c>
      <c r="Q135" s="76" t="e">
        <f>'Sound Power'!CM135</f>
        <v>#DIV/0!</v>
      </c>
      <c r="R135" s="76" t="e">
        <f>'Sound Power'!CN135</f>
        <v>#DIV/0!</v>
      </c>
      <c r="S135" s="76" t="e">
        <f>'Sound Power'!CO135</f>
        <v>#DIV/0!</v>
      </c>
      <c r="T135" s="76" t="e">
        <f>'Sound Power'!CP135</f>
        <v>#DIV/0!</v>
      </c>
      <c r="U135" s="73">
        <f t="shared" si="50"/>
        <v>0</v>
      </c>
      <c r="V135" s="73">
        <f t="shared" si="51"/>
        <v>0</v>
      </c>
      <c r="W135" s="76" t="e">
        <f>('ModelParams Lp'!B$4*10^'ModelParams Lp'!B$5*($U135/$V135)^'ModelParams Lp'!B$6)*3</f>
        <v>#DIV/0!</v>
      </c>
      <c r="X135" s="76" t="e">
        <f>('ModelParams Lp'!C$4*10^'ModelParams Lp'!C$5*($U135/$V135)^'ModelParams Lp'!C$6)*3</f>
        <v>#DIV/0!</v>
      </c>
      <c r="Y135" s="76" t="e">
        <f>('ModelParams Lp'!D$4*10^'ModelParams Lp'!D$5*($U135/$V135)^'ModelParams Lp'!D$6)*3</f>
        <v>#DIV/0!</v>
      </c>
      <c r="Z135" s="76" t="e">
        <f>('ModelParams Lp'!E$4*10^'ModelParams Lp'!E$5*($U135/$V135)^'ModelParams Lp'!E$6)*3</f>
        <v>#DIV/0!</v>
      </c>
      <c r="AA135" s="76" t="e">
        <f>('ModelParams Lp'!F$4*10^'ModelParams Lp'!F$5*($U135/$V135)^'ModelParams Lp'!F$6)*3</f>
        <v>#DIV/0!</v>
      </c>
      <c r="AB135" s="76" t="e">
        <f>('ModelParams Lp'!G$4*10^'ModelParams Lp'!G$5*($U135/$V135)^'ModelParams Lp'!G$6)*3</f>
        <v>#DIV/0!</v>
      </c>
      <c r="AC135" s="76" t="e">
        <f>('ModelParams Lp'!H$4*10^'ModelParams Lp'!H$5*($U135/$V135)^'ModelParams Lp'!H$6)*3</f>
        <v>#DIV/0!</v>
      </c>
      <c r="AD135" s="76" t="e">
        <f>('ModelParams Lp'!I$4*10^'ModelParams Lp'!I$5*($U135/$V135)^'ModelParams Lp'!I$6)*3</f>
        <v>#DIV/0!</v>
      </c>
      <c r="AE135" s="62" t="e">
        <f t="shared" si="52"/>
        <v>#DIV/0!</v>
      </c>
      <c r="AF135" s="62" t="e">
        <f>IF(AE135&lt;'ModelParams Lp'!$B$16,-1,IF(AE135&lt;'ModelParams Lp'!$C$16,0,IF(AE135&lt;'ModelParams Lp'!$D$16,1,IF(AE135&lt;'ModelParams Lp'!$E$16,2,IF(AE135&lt;'ModelParams Lp'!$F$16,3,IF(AE135&lt;'ModelParams Lp'!$G$16,4,IF(AE135&lt;'ModelParams Lp'!$H$16,5,6)))))))</f>
        <v>#DIV/0!</v>
      </c>
      <c r="AG135" s="76" t="e">
        <f ca="1">IF($AF135&gt;1,0,OFFSET('ModelParams Lp'!$C$12,0,-'Sound Pressure'!$AF135))</f>
        <v>#DIV/0!</v>
      </c>
      <c r="AH135" s="76" t="e">
        <f ca="1">IF($AF135&gt;2,0,OFFSET('ModelParams Lp'!$D$12,0,-'Sound Pressure'!$AF135))</f>
        <v>#DIV/0!</v>
      </c>
      <c r="AI135" s="76" t="e">
        <f ca="1">IF($AF135&gt;3,0,OFFSET('ModelParams Lp'!$E$12,0,-'Sound Pressure'!$AF135))</f>
        <v>#DIV/0!</v>
      </c>
      <c r="AJ135" s="76" t="e">
        <f ca="1">IF($AF135&gt;4,0,OFFSET('ModelParams Lp'!$F$12,0,-'Sound Pressure'!$AF135))</f>
        <v>#DIV/0!</v>
      </c>
      <c r="AK135" s="76" t="e">
        <f ca="1">IF($AF135&gt;3,0,OFFSET('ModelParams Lp'!$G$12,0,-'Sound Pressure'!$AF135))</f>
        <v>#DIV/0!</v>
      </c>
      <c r="AL135" s="76" t="e">
        <f ca="1">IF($AF135&gt;5,0,OFFSET('ModelParams Lp'!$H$12,0,-'Sound Pressure'!$AF135))</f>
        <v>#DIV/0!</v>
      </c>
      <c r="AM135" s="76" t="e">
        <f ca="1">IF($AF135&gt;6,0,OFFSET('ModelParams Lp'!$I$12,0,-'Sound Pressure'!$AF135))</f>
        <v>#DIV/0!</v>
      </c>
      <c r="AN135" s="76" t="e">
        <f ca="1">IF($AF135&gt;7,0,IF($AF$4&lt;0,3,OFFSET('ModelParams Lp'!$J$12,0,-'Sound Pressure'!$AF135)))</f>
        <v>#DIV/0!</v>
      </c>
      <c r="AO135" s="76" t="e">
        <f t="shared" si="48"/>
        <v>#DIV/0!</v>
      </c>
      <c r="AP135" s="76" t="e">
        <f t="shared" si="49"/>
        <v>#DIV/0!</v>
      </c>
      <c r="AQ135" s="76" t="e">
        <f t="shared" si="49"/>
        <v>#DIV/0!</v>
      </c>
      <c r="AR135" s="76" t="e">
        <f t="shared" si="49"/>
        <v>#DIV/0!</v>
      </c>
      <c r="AS135" s="76" t="e">
        <f t="shared" si="49"/>
        <v>#DIV/0!</v>
      </c>
      <c r="AT135" s="76" t="e">
        <f t="shared" si="49"/>
        <v>#DIV/0!</v>
      </c>
      <c r="AU135" s="76" t="e">
        <f t="shared" si="49"/>
        <v>#DIV/0!</v>
      </c>
      <c r="AV135" s="76" t="e">
        <f t="shared" si="49"/>
        <v>#DIV/0!</v>
      </c>
      <c r="AW135" s="76">
        <f>'ModelParams Lp'!B$22</f>
        <v>4</v>
      </c>
      <c r="AX135" s="76">
        <f>'ModelParams Lp'!C$22</f>
        <v>2</v>
      </c>
      <c r="AY135" s="76">
        <f>'ModelParams Lp'!D$22</f>
        <v>1</v>
      </c>
      <c r="AZ135" s="76">
        <f>'ModelParams Lp'!E$22</f>
        <v>0</v>
      </c>
      <c r="BA135" s="76">
        <f>'ModelParams Lp'!F$22</f>
        <v>0</v>
      </c>
      <c r="BB135" s="76">
        <f>'ModelParams Lp'!G$22</f>
        <v>0</v>
      </c>
      <c r="BC135" s="76">
        <f>'ModelParams Lp'!H$22</f>
        <v>0</v>
      </c>
      <c r="BD135" s="76">
        <f>'ModelParams Lp'!I$22</f>
        <v>0</v>
      </c>
      <c r="BE135" s="76" t="e">
        <f>-10*LOG(2/(4*PI()*2^2)+4/(0.163*(Calcul!$J140*Calcul!$K140)/VLOOKUP(Calcul!$H140,'ModelParams Lp'!$E$37:$F$39,2,0)))</f>
        <v>#N/A</v>
      </c>
      <c r="BF135" s="76" t="e">
        <f>-10*LOG(2/(4*PI()*2^2)+4/(0.163*(Calcul!$J140*Calcul!$K140)/VLOOKUP(Calcul!$H140,'ModelParams Lp'!$E$37:$F$39,2,0)))</f>
        <v>#N/A</v>
      </c>
      <c r="BG135" s="76" t="e">
        <f>-10*LOG(2/(4*PI()*2^2)+4/(0.163*(Calcul!$J140*Calcul!$K140)/VLOOKUP(Calcul!$H140,'ModelParams Lp'!$E$37:$F$39,2,0)))</f>
        <v>#N/A</v>
      </c>
      <c r="BH135" s="76" t="e">
        <f>-10*LOG(2/(4*PI()*2^2)+4/(0.163*(Calcul!$J140*Calcul!$K140)/VLOOKUP(Calcul!$H140,'ModelParams Lp'!$E$37:$F$39,2,0)))</f>
        <v>#N/A</v>
      </c>
      <c r="BI135" s="76" t="e">
        <f>-10*LOG(2/(4*PI()*2^2)+4/(0.163*(Calcul!$J140*Calcul!$K140)/VLOOKUP(Calcul!$H140,'ModelParams Lp'!$E$37:$F$39,2,0)))</f>
        <v>#N/A</v>
      </c>
      <c r="BJ135" s="76" t="e">
        <f>-10*LOG(2/(4*PI()*2^2)+4/(0.163*(Calcul!$J140*Calcul!$K140)/VLOOKUP(Calcul!$H140,'ModelParams Lp'!$E$37:$F$39,2,0)))</f>
        <v>#N/A</v>
      </c>
      <c r="BK135" s="76" t="e">
        <f>-10*LOG(2/(4*PI()*2^2)+4/(0.163*(Calcul!$J140*Calcul!$K140)/VLOOKUP(Calcul!$H140,'ModelParams Lp'!$E$37:$F$39,2,0)))</f>
        <v>#N/A</v>
      </c>
      <c r="BL135" s="76" t="e">
        <f>-10*LOG(2/(4*PI()*2^2)+4/(0.163*(Calcul!$J140*Calcul!$K140)/VLOOKUP(Calcul!$H140,'ModelParams Lp'!$E$37:$F$39,2,0)))</f>
        <v>#N/A</v>
      </c>
      <c r="BM135" s="76" t="e">
        <f>VLOOKUP(Calcul!$I140,'ModelParams Lp'!$D$28:$O$32,5,0)+BE135</f>
        <v>#N/A</v>
      </c>
      <c r="BN135" s="76" t="e">
        <f>VLOOKUP(Calcul!$I140,'ModelParams Lp'!$D$28:$O$32,6,0)+BF135</f>
        <v>#N/A</v>
      </c>
      <c r="BO135" s="76" t="e">
        <f>VLOOKUP(Calcul!$I140,'ModelParams Lp'!$D$28:$O$32,7,0)+BG135</f>
        <v>#N/A</v>
      </c>
      <c r="BP135" s="76" t="e">
        <f>VLOOKUP(Calcul!$I140,'ModelParams Lp'!$D$28:$O$32,8,0)+BH135</f>
        <v>#N/A</v>
      </c>
      <c r="BQ135" s="76" t="e">
        <f>VLOOKUP(Calcul!$I140,'ModelParams Lp'!$D$28:$O$32,9,0)+BI135</f>
        <v>#N/A</v>
      </c>
      <c r="BR135" s="76" t="e">
        <f>VLOOKUP(Calcul!$I140,'ModelParams Lp'!$D$28:$O$32,10,0)+BJ135</f>
        <v>#N/A</v>
      </c>
      <c r="BS135" s="76" t="e">
        <f>VLOOKUP(Calcul!$I140,'ModelParams Lp'!$D$28:$O$32,11,0)+BK135</f>
        <v>#N/A</v>
      </c>
      <c r="BT135" s="76" t="e">
        <f>VLOOKUP(Calcul!$I140,'ModelParams Lp'!$D$28:$O$32,12,0)+BL135</f>
        <v>#N/A</v>
      </c>
      <c r="BU135" s="75" t="e">
        <f t="shared" ca="1" si="53"/>
        <v>#DIV/0!</v>
      </c>
      <c r="BV135" s="75" t="e">
        <f t="shared" ca="1" si="54"/>
        <v>#DIV/0!</v>
      </c>
      <c r="BW135" s="75" t="e">
        <f t="shared" ca="1" si="55"/>
        <v>#DIV/0!</v>
      </c>
      <c r="BX135" s="75" t="e">
        <f t="shared" ca="1" si="56"/>
        <v>#DIV/0!</v>
      </c>
      <c r="BY135" s="75" t="e">
        <f t="shared" ca="1" si="57"/>
        <v>#DIV/0!</v>
      </c>
      <c r="BZ135" s="75" t="e">
        <f t="shared" ca="1" si="58"/>
        <v>#DIV/0!</v>
      </c>
      <c r="CA135" s="75" t="e">
        <f t="shared" ca="1" si="59"/>
        <v>#DIV/0!</v>
      </c>
      <c r="CB135" s="75" t="e">
        <f t="shared" ca="1" si="60"/>
        <v>#DIV/0!</v>
      </c>
      <c r="CC135" s="26" t="e">
        <f ca="1">10*LOG10(IF(BU135="",0,POWER(10,((BU135+'ModelParams Lw'!$O$4)/10))) +IF(BV135="",0,POWER(10,((BV135+'ModelParams Lw'!$P$4)/10))) +IF(BW135="",0,POWER(10,((BW135+'ModelParams Lw'!$Q$4)/10))) +IF(BX135="",0,POWER(10,((BX135+'ModelParams Lw'!$R$4)/10))) +IF(BY135="",0,POWER(10,((BY135+'ModelParams Lw'!$S$4)/10))) +IF(BZ135="",0,POWER(10,((BZ135+'ModelParams Lw'!$T$4)/10))) +IF(CA135="",0,POWER(10,((CA135+'ModelParams Lw'!$U$4)/10)))+IF(CB135="",0,POWER(10,((CB135+'ModelParams Lw'!$V$4)/10))))</f>
        <v>#DIV/0!</v>
      </c>
      <c r="CD135" s="26" t="e">
        <f t="shared" ca="1" si="61"/>
        <v>#DIV/0!</v>
      </c>
      <c r="CE135" s="26" t="e">
        <f ca="1">(BU135-'ModelParams Lw'!O$10)/'ModelParams Lw'!O$11</f>
        <v>#DIV/0!</v>
      </c>
      <c r="CF135" s="26" t="e">
        <f ca="1">(BV135-'ModelParams Lw'!P$10)/'ModelParams Lw'!P$11</f>
        <v>#DIV/0!</v>
      </c>
      <c r="CG135" s="26" t="e">
        <f ca="1">(BW135-'ModelParams Lw'!Q$10)/'ModelParams Lw'!Q$11</f>
        <v>#DIV/0!</v>
      </c>
      <c r="CH135" s="26" t="e">
        <f ca="1">(BX135-'ModelParams Lw'!R$10)/'ModelParams Lw'!R$11</f>
        <v>#DIV/0!</v>
      </c>
      <c r="CI135" s="26" t="e">
        <f ca="1">(BY135-'ModelParams Lw'!S$10)/'ModelParams Lw'!S$11</f>
        <v>#DIV/0!</v>
      </c>
      <c r="CJ135" s="26" t="e">
        <f ca="1">(BZ135-'ModelParams Lw'!T$10)/'ModelParams Lw'!T$11</f>
        <v>#DIV/0!</v>
      </c>
      <c r="CK135" s="26" t="e">
        <f ca="1">(CA135-'ModelParams Lw'!U$10)/'ModelParams Lw'!U$11</f>
        <v>#DIV/0!</v>
      </c>
      <c r="CL135" s="26" t="e">
        <f ca="1">(CB135-'ModelParams Lw'!V$10)/'ModelParams Lw'!V$11</f>
        <v>#DIV/0!</v>
      </c>
      <c r="CM135" s="75" t="e">
        <f t="shared" si="62"/>
        <v>#DIV/0!</v>
      </c>
      <c r="CN135" s="75" t="e">
        <f t="shared" si="63"/>
        <v>#DIV/0!</v>
      </c>
      <c r="CO135" s="75" t="e">
        <f t="shared" si="64"/>
        <v>#DIV/0!</v>
      </c>
      <c r="CP135" s="75" t="e">
        <f t="shared" si="65"/>
        <v>#DIV/0!</v>
      </c>
      <c r="CQ135" s="75" t="e">
        <f t="shared" si="66"/>
        <v>#DIV/0!</v>
      </c>
      <c r="CR135" s="75" t="e">
        <f t="shared" si="67"/>
        <v>#DIV/0!</v>
      </c>
      <c r="CS135" s="75" t="e">
        <f t="shared" si="68"/>
        <v>#DIV/0!</v>
      </c>
      <c r="CT135" s="75" t="e">
        <f t="shared" si="69"/>
        <v>#DIV/0!</v>
      </c>
      <c r="CU135" s="26" t="e">
        <f>10*LOG10(IF(CM135="",0,POWER(10,((CM135+'ModelParams Lw'!$O$4)/10))) +IF(CN135="",0,POWER(10,((CN135+'ModelParams Lw'!$P$4)/10))) +IF(CO135="",0,POWER(10,((CO135+'ModelParams Lw'!$Q$4)/10))) +IF(CP135="",0,POWER(10,((CP135+'ModelParams Lw'!$R$4)/10))) +IF(CQ135="",0,POWER(10,((CQ135+'ModelParams Lw'!$S$4)/10))) +IF(CR135="",0,POWER(10,((CR135+'ModelParams Lw'!$T$4)/10))) +IF(CS135="",0,POWER(10,((CS135+'ModelParams Lw'!$U$4)/10)))+IF(CT135="",0,POWER(10,((CT135+'ModelParams Lw'!$V$4)/10))))</f>
        <v>#DIV/0!</v>
      </c>
      <c r="CV135" s="26" t="e">
        <f t="shared" si="70"/>
        <v>#DIV/0!</v>
      </c>
      <c r="CW135" s="26" t="e">
        <f>(CM135-'ModelParams Lw'!O$10)/'ModelParams Lw'!O$11</f>
        <v>#DIV/0!</v>
      </c>
      <c r="CX135" s="26" t="e">
        <f>(CN135-'ModelParams Lw'!P$10)/'ModelParams Lw'!P$11</f>
        <v>#DIV/0!</v>
      </c>
      <c r="CY135" s="26" t="e">
        <f>(CO135-'ModelParams Lw'!Q$10)/'ModelParams Lw'!Q$11</f>
        <v>#DIV/0!</v>
      </c>
      <c r="CZ135" s="26" t="e">
        <f>(CP135-'ModelParams Lw'!R$10)/'ModelParams Lw'!R$11</f>
        <v>#DIV/0!</v>
      </c>
      <c r="DA135" s="26" t="e">
        <f>(CQ135-'ModelParams Lw'!S$10)/'ModelParams Lw'!S$11</f>
        <v>#DIV/0!</v>
      </c>
      <c r="DB135" s="26" t="e">
        <f>(CR135-'ModelParams Lw'!T$10)/'ModelParams Lw'!T$11</f>
        <v>#DIV/0!</v>
      </c>
      <c r="DC135" s="26" t="e">
        <f>(CS135-'ModelParams Lw'!U$10)/'ModelParams Lw'!U$11</f>
        <v>#DIV/0!</v>
      </c>
      <c r="DD135" s="26" t="e">
        <f>(CT135-'ModelParams Lw'!V$10)/'ModelParams Lw'!V$11</f>
        <v>#DIV/0!</v>
      </c>
    </row>
    <row r="136" spans="1:108" x14ac:dyDescent="0.25">
      <c r="A136" s="13">
        <f>'Sound Power'!B136</f>
        <v>0</v>
      </c>
      <c r="B136" s="13">
        <f>'Sound Power'!D136</f>
        <v>0</v>
      </c>
      <c r="C136" s="13">
        <f>'Sound Power'!E136</f>
        <v>0</v>
      </c>
      <c r="D136" s="13">
        <f>'Sound Power'!F136</f>
        <v>0</v>
      </c>
      <c r="E136" s="76" t="e">
        <f>IF(Calcul!$F138="SA",'Sound Power'!AZ136,'Sound Power'!O136)</f>
        <v>#DIV/0!</v>
      </c>
      <c r="F136" s="76" t="e">
        <f>IF(Calcul!$F138="SA",'Sound Power'!BA136,'Sound Power'!P136)</f>
        <v>#DIV/0!</v>
      </c>
      <c r="G136" s="76" t="e">
        <f>IF(Calcul!$F138="SA",'Sound Power'!BB136,'Sound Power'!Q136)</f>
        <v>#DIV/0!</v>
      </c>
      <c r="H136" s="76" t="e">
        <f>IF(Calcul!$F138="SA",'Sound Power'!BC136,'Sound Power'!R136)</f>
        <v>#DIV/0!</v>
      </c>
      <c r="I136" s="76" t="e">
        <f>IF(Calcul!$F138="SA",'Sound Power'!BD136,'Sound Power'!S136)</f>
        <v>#DIV/0!</v>
      </c>
      <c r="J136" s="76" t="e">
        <f>IF(Calcul!$F138="SA",'Sound Power'!BE136,'Sound Power'!T136)</f>
        <v>#DIV/0!</v>
      </c>
      <c r="K136" s="76" t="e">
        <f>IF(Calcul!$F138="SA",'Sound Power'!BF136,'Sound Power'!U136)</f>
        <v>#DIV/0!</v>
      </c>
      <c r="L136" s="76" t="e">
        <f>IF(Calcul!$F138="SA",'Sound Power'!BG136,'Sound Power'!V136)</f>
        <v>#DIV/0!</v>
      </c>
      <c r="M136" s="76" t="e">
        <f>'Sound Power'!CI136</f>
        <v>#DIV/0!</v>
      </c>
      <c r="N136" s="76" t="e">
        <f>'Sound Power'!CJ136</f>
        <v>#DIV/0!</v>
      </c>
      <c r="O136" s="76" t="e">
        <f>'Sound Power'!CK136</f>
        <v>#DIV/0!</v>
      </c>
      <c r="P136" s="76" t="e">
        <f>'Sound Power'!CL136</f>
        <v>#DIV/0!</v>
      </c>
      <c r="Q136" s="76" t="e">
        <f>'Sound Power'!CM136</f>
        <v>#DIV/0!</v>
      </c>
      <c r="R136" s="76" t="e">
        <f>'Sound Power'!CN136</f>
        <v>#DIV/0!</v>
      </c>
      <c r="S136" s="76" t="e">
        <f>'Sound Power'!CO136</f>
        <v>#DIV/0!</v>
      </c>
      <c r="T136" s="76" t="e">
        <f>'Sound Power'!CP136</f>
        <v>#DIV/0!</v>
      </c>
      <c r="U136" s="73">
        <f t="shared" si="50"/>
        <v>0</v>
      </c>
      <c r="V136" s="73">
        <f t="shared" si="51"/>
        <v>0</v>
      </c>
      <c r="W136" s="76" t="e">
        <f>('ModelParams Lp'!B$4*10^'ModelParams Lp'!B$5*($U136/$V136)^'ModelParams Lp'!B$6)*3</f>
        <v>#DIV/0!</v>
      </c>
      <c r="X136" s="76" t="e">
        <f>('ModelParams Lp'!C$4*10^'ModelParams Lp'!C$5*($U136/$V136)^'ModelParams Lp'!C$6)*3</f>
        <v>#DIV/0!</v>
      </c>
      <c r="Y136" s="76" t="e">
        <f>('ModelParams Lp'!D$4*10^'ModelParams Lp'!D$5*($U136/$V136)^'ModelParams Lp'!D$6)*3</f>
        <v>#DIV/0!</v>
      </c>
      <c r="Z136" s="76" t="e">
        <f>('ModelParams Lp'!E$4*10^'ModelParams Lp'!E$5*($U136/$V136)^'ModelParams Lp'!E$6)*3</f>
        <v>#DIV/0!</v>
      </c>
      <c r="AA136" s="76" t="e">
        <f>('ModelParams Lp'!F$4*10^'ModelParams Lp'!F$5*($U136/$V136)^'ModelParams Lp'!F$6)*3</f>
        <v>#DIV/0!</v>
      </c>
      <c r="AB136" s="76" t="e">
        <f>('ModelParams Lp'!G$4*10^'ModelParams Lp'!G$5*($U136/$V136)^'ModelParams Lp'!G$6)*3</f>
        <v>#DIV/0!</v>
      </c>
      <c r="AC136" s="76" t="e">
        <f>('ModelParams Lp'!H$4*10^'ModelParams Lp'!H$5*($U136/$V136)^'ModelParams Lp'!H$6)*3</f>
        <v>#DIV/0!</v>
      </c>
      <c r="AD136" s="76" t="e">
        <f>('ModelParams Lp'!I$4*10^'ModelParams Lp'!I$5*($U136/$V136)^'ModelParams Lp'!I$6)*3</f>
        <v>#DIV/0!</v>
      </c>
      <c r="AE136" s="62" t="e">
        <f t="shared" si="52"/>
        <v>#DIV/0!</v>
      </c>
      <c r="AF136" s="62" t="e">
        <f>IF(AE136&lt;'ModelParams Lp'!$B$16,-1,IF(AE136&lt;'ModelParams Lp'!$C$16,0,IF(AE136&lt;'ModelParams Lp'!$D$16,1,IF(AE136&lt;'ModelParams Lp'!$E$16,2,IF(AE136&lt;'ModelParams Lp'!$F$16,3,IF(AE136&lt;'ModelParams Lp'!$G$16,4,IF(AE136&lt;'ModelParams Lp'!$H$16,5,6)))))))</f>
        <v>#DIV/0!</v>
      </c>
      <c r="AG136" s="76" t="e">
        <f ca="1">IF($AF136&gt;1,0,OFFSET('ModelParams Lp'!$C$12,0,-'Sound Pressure'!$AF136))</f>
        <v>#DIV/0!</v>
      </c>
      <c r="AH136" s="76" t="e">
        <f ca="1">IF($AF136&gt;2,0,OFFSET('ModelParams Lp'!$D$12,0,-'Sound Pressure'!$AF136))</f>
        <v>#DIV/0!</v>
      </c>
      <c r="AI136" s="76" t="e">
        <f ca="1">IF($AF136&gt;3,0,OFFSET('ModelParams Lp'!$E$12,0,-'Sound Pressure'!$AF136))</f>
        <v>#DIV/0!</v>
      </c>
      <c r="AJ136" s="76" t="e">
        <f ca="1">IF($AF136&gt;4,0,OFFSET('ModelParams Lp'!$F$12,0,-'Sound Pressure'!$AF136))</f>
        <v>#DIV/0!</v>
      </c>
      <c r="AK136" s="76" t="e">
        <f ca="1">IF($AF136&gt;3,0,OFFSET('ModelParams Lp'!$G$12,0,-'Sound Pressure'!$AF136))</f>
        <v>#DIV/0!</v>
      </c>
      <c r="AL136" s="76" t="e">
        <f ca="1">IF($AF136&gt;5,0,OFFSET('ModelParams Lp'!$H$12,0,-'Sound Pressure'!$AF136))</f>
        <v>#DIV/0!</v>
      </c>
      <c r="AM136" s="76" t="e">
        <f ca="1">IF($AF136&gt;6,0,OFFSET('ModelParams Lp'!$I$12,0,-'Sound Pressure'!$AF136))</f>
        <v>#DIV/0!</v>
      </c>
      <c r="AN136" s="76" t="e">
        <f ca="1">IF($AF136&gt;7,0,IF($AF$4&lt;0,3,OFFSET('ModelParams Lp'!$J$12,0,-'Sound Pressure'!$AF136)))</f>
        <v>#DIV/0!</v>
      </c>
      <c r="AO136" s="76" t="e">
        <f t="shared" si="48"/>
        <v>#DIV/0!</v>
      </c>
      <c r="AP136" s="76" t="e">
        <f t="shared" si="49"/>
        <v>#DIV/0!</v>
      </c>
      <c r="AQ136" s="76" t="e">
        <f t="shared" si="49"/>
        <v>#DIV/0!</v>
      </c>
      <c r="AR136" s="76" t="e">
        <f t="shared" si="49"/>
        <v>#DIV/0!</v>
      </c>
      <c r="AS136" s="76" t="e">
        <f t="shared" si="49"/>
        <v>#DIV/0!</v>
      </c>
      <c r="AT136" s="76" t="e">
        <f t="shared" si="49"/>
        <v>#DIV/0!</v>
      </c>
      <c r="AU136" s="76" t="e">
        <f t="shared" si="49"/>
        <v>#DIV/0!</v>
      </c>
      <c r="AV136" s="76" t="e">
        <f t="shared" si="49"/>
        <v>#DIV/0!</v>
      </c>
      <c r="AW136" s="76">
        <f>'ModelParams Lp'!B$22</f>
        <v>4</v>
      </c>
      <c r="AX136" s="76">
        <f>'ModelParams Lp'!C$22</f>
        <v>2</v>
      </c>
      <c r="AY136" s="76">
        <f>'ModelParams Lp'!D$22</f>
        <v>1</v>
      </c>
      <c r="AZ136" s="76">
        <f>'ModelParams Lp'!E$22</f>
        <v>0</v>
      </c>
      <c r="BA136" s="76">
        <f>'ModelParams Lp'!F$22</f>
        <v>0</v>
      </c>
      <c r="BB136" s="76">
        <f>'ModelParams Lp'!G$22</f>
        <v>0</v>
      </c>
      <c r="BC136" s="76">
        <f>'ModelParams Lp'!H$22</f>
        <v>0</v>
      </c>
      <c r="BD136" s="76">
        <f>'ModelParams Lp'!I$22</f>
        <v>0</v>
      </c>
      <c r="BE136" s="76" t="e">
        <f>-10*LOG(2/(4*PI()*2^2)+4/(0.163*(Calcul!$J141*Calcul!$K141)/VLOOKUP(Calcul!$H141,'ModelParams Lp'!$E$37:$F$39,2,0)))</f>
        <v>#N/A</v>
      </c>
      <c r="BF136" s="76" t="e">
        <f>-10*LOG(2/(4*PI()*2^2)+4/(0.163*(Calcul!$J141*Calcul!$K141)/VLOOKUP(Calcul!$H141,'ModelParams Lp'!$E$37:$F$39,2,0)))</f>
        <v>#N/A</v>
      </c>
      <c r="BG136" s="76" t="e">
        <f>-10*LOG(2/(4*PI()*2^2)+4/(0.163*(Calcul!$J141*Calcul!$K141)/VLOOKUP(Calcul!$H141,'ModelParams Lp'!$E$37:$F$39,2,0)))</f>
        <v>#N/A</v>
      </c>
      <c r="BH136" s="76" t="e">
        <f>-10*LOG(2/(4*PI()*2^2)+4/(0.163*(Calcul!$J141*Calcul!$K141)/VLOOKUP(Calcul!$H141,'ModelParams Lp'!$E$37:$F$39,2,0)))</f>
        <v>#N/A</v>
      </c>
      <c r="BI136" s="76" t="e">
        <f>-10*LOG(2/(4*PI()*2^2)+4/(0.163*(Calcul!$J141*Calcul!$K141)/VLOOKUP(Calcul!$H141,'ModelParams Lp'!$E$37:$F$39,2,0)))</f>
        <v>#N/A</v>
      </c>
      <c r="BJ136" s="76" t="e">
        <f>-10*LOG(2/(4*PI()*2^2)+4/(0.163*(Calcul!$J141*Calcul!$K141)/VLOOKUP(Calcul!$H141,'ModelParams Lp'!$E$37:$F$39,2,0)))</f>
        <v>#N/A</v>
      </c>
      <c r="BK136" s="76" t="e">
        <f>-10*LOG(2/(4*PI()*2^2)+4/(0.163*(Calcul!$J141*Calcul!$K141)/VLOOKUP(Calcul!$H141,'ModelParams Lp'!$E$37:$F$39,2,0)))</f>
        <v>#N/A</v>
      </c>
      <c r="BL136" s="76" t="e">
        <f>-10*LOG(2/(4*PI()*2^2)+4/(0.163*(Calcul!$J141*Calcul!$K141)/VLOOKUP(Calcul!$H141,'ModelParams Lp'!$E$37:$F$39,2,0)))</f>
        <v>#N/A</v>
      </c>
      <c r="BM136" s="76" t="e">
        <f>VLOOKUP(Calcul!$I141,'ModelParams Lp'!$D$28:$O$32,5,0)+BE136</f>
        <v>#N/A</v>
      </c>
      <c r="BN136" s="76" t="e">
        <f>VLOOKUP(Calcul!$I141,'ModelParams Lp'!$D$28:$O$32,6,0)+BF136</f>
        <v>#N/A</v>
      </c>
      <c r="BO136" s="76" t="e">
        <f>VLOOKUP(Calcul!$I141,'ModelParams Lp'!$D$28:$O$32,7,0)+BG136</f>
        <v>#N/A</v>
      </c>
      <c r="BP136" s="76" t="e">
        <f>VLOOKUP(Calcul!$I141,'ModelParams Lp'!$D$28:$O$32,8,0)+BH136</f>
        <v>#N/A</v>
      </c>
      <c r="BQ136" s="76" t="e">
        <f>VLOOKUP(Calcul!$I141,'ModelParams Lp'!$D$28:$O$32,9,0)+BI136</f>
        <v>#N/A</v>
      </c>
      <c r="BR136" s="76" t="e">
        <f>VLOOKUP(Calcul!$I141,'ModelParams Lp'!$D$28:$O$32,10,0)+BJ136</f>
        <v>#N/A</v>
      </c>
      <c r="BS136" s="76" t="e">
        <f>VLOOKUP(Calcul!$I141,'ModelParams Lp'!$D$28:$O$32,11,0)+BK136</f>
        <v>#N/A</v>
      </c>
      <c r="BT136" s="76" t="e">
        <f>VLOOKUP(Calcul!$I141,'ModelParams Lp'!$D$28:$O$32,12,0)+BL136</f>
        <v>#N/A</v>
      </c>
      <c r="BU136" s="75" t="e">
        <f t="shared" ca="1" si="53"/>
        <v>#DIV/0!</v>
      </c>
      <c r="BV136" s="75" t="e">
        <f t="shared" ca="1" si="54"/>
        <v>#DIV/0!</v>
      </c>
      <c r="BW136" s="75" t="e">
        <f t="shared" ca="1" si="55"/>
        <v>#DIV/0!</v>
      </c>
      <c r="BX136" s="75" t="e">
        <f t="shared" ca="1" si="56"/>
        <v>#DIV/0!</v>
      </c>
      <c r="BY136" s="75" t="e">
        <f t="shared" ca="1" si="57"/>
        <v>#DIV/0!</v>
      </c>
      <c r="BZ136" s="75" t="e">
        <f t="shared" ca="1" si="58"/>
        <v>#DIV/0!</v>
      </c>
      <c r="CA136" s="75" t="e">
        <f t="shared" ca="1" si="59"/>
        <v>#DIV/0!</v>
      </c>
      <c r="CB136" s="75" t="e">
        <f t="shared" ca="1" si="60"/>
        <v>#DIV/0!</v>
      </c>
      <c r="CC136" s="26" t="e">
        <f ca="1">10*LOG10(IF(BU136="",0,POWER(10,((BU136+'ModelParams Lw'!$O$4)/10))) +IF(BV136="",0,POWER(10,((BV136+'ModelParams Lw'!$P$4)/10))) +IF(BW136="",0,POWER(10,((BW136+'ModelParams Lw'!$Q$4)/10))) +IF(BX136="",0,POWER(10,((BX136+'ModelParams Lw'!$R$4)/10))) +IF(BY136="",0,POWER(10,((BY136+'ModelParams Lw'!$S$4)/10))) +IF(BZ136="",0,POWER(10,((BZ136+'ModelParams Lw'!$T$4)/10))) +IF(CA136="",0,POWER(10,((CA136+'ModelParams Lw'!$U$4)/10)))+IF(CB136="",0,POWER(10,((CB136+'ModelParams Lw'!$V$4)/10))))</f>
        <v>#DIV/0!</v>
      </c>
      <c r="CD136" s="26" t="e">
        <f t="shared" ca="1" si="61"/>
        <v>#DIV/0!</v>
      </c>
      <c r="CE136" s="26" t="e">
        <f ca="1">(BU136-'ModelParams Lw'!O$10)/'ModelParams Lw'!O$11</f>
        <v>#DIV/0!</v>
      </c>
      <c r="CF136" s="26" t="e">
        <f ca="1">(BV136-'ModelParams Lw'!P$10)/'ModelParams Lw'!P$11</f>
        <v>#DIV/0!</v>
      </c>
      <c r="CG136" s="26" t="e">
        <f ca="1">(BW136-'ModelParams Lw'!Q$10)/'ModelParams Lw'!Q$11</f>
        <v>#DIV/0!</v>
      </c>
      <c r="CH136" s="26" t="e">
        <f ca="1">(BX136-'ModelParams Lw'!R$10)/'ModelParams Lw'!R$11</f>
        <v>#DIV/0!</v>
      </c>
      <c r="CI136" s="26" t="e">
        <f ca="1">(BY136-'ModelParams Lw'!S$10)/'ModelParams Lw'!S$11</f>
        <v>#DIV/0!</v>
      </c>
      <c r="CJ136" s="26" t="e">
        <f ca="1">(BZ136-'ModelParams Lw'!T$10)/'ModelParams Lw'!T$11</f>
        <v>#DIV/0!</v>
      </c>
      <c r="CK136" s="26" t="e">
        <f ca="1">(CA136-'ModelParams Lw'!U$10)/'ModelParams Lw'!U$11</f>
        <v>#DIV/0!</v>
      </c>
      <c r="CL136" s="26" t="e">
        <f ca="1">(CB136-'ModelParams Lw'!V$10)/'ModelParams Lw'!V$11</f>
        <v>#DIV/0!</v>
      </c>
      <c r="CM136" s="75" t="e">
        <f t="shared" si="62"/>
        <v>#DIV/0!</v>
      </c>
      <c r="CN136" s="75" t="e">
        <f t="shared" si="63"/>
        <v>#DIV/0!</v>
      </c>
      <c r="CO136" s="75" t="e">
        <f t="shared" si="64"/>
        <v>#DIV/0!</v>
      </c>
      <c r="CP136" s="75" t="e">
        <f t="shared" si="65"/>
        <v>#DIV/0!</v>
      </c>
      <c r="CQ136" s="75" t="e">
        <f t="shared" si="66"/>
        <v>#DIV/0!</v>
      </c>
      <c r="CR136" s="75" t="e">
        <f t="shared" si="67"/>
        <v>#DIV/0!</v>
      </c>
      <c r="CS136" s="75" t="e">
        <f t="shared" si="68"/>
        <v>#DIV/0!</v>
      </c>
      <c r="CT136" s="75" t="e">
        <f t="shared" si="69"/>
        <v>#DIV/0!</v>
      </c>
      <c r="CU136" s="26" t="e">
        <f>10*LOG10(IF(CM136="",0,POWER(10,((CM136+'ModelParams Lw'!$O$4)/10))) +IF(CN136="",0,POWER(10,((CN136+'ModelParams Lw'!$P$4)/10))) +IF(CO136="",0,POWER(10,((CO136+'ModelParams Lw'!$Q$4)/10))) +IF(CP136="",0,POWER(10,((CP136+'ModelParams Lw'!$R$4)/10))) +IF(CQ136="",0,POWER(10,((CQ136+'ModelParams Lw'!$S$4)/10))) +IF(CR136="",0,POWER(10,((CR136+'ModelParams Lw'!$T$4)/10))) +IF(CS136="",0,POWER(10,((CS136+'ModelParams Lw'!$U$4)/10)))+IF(CT136="",0,POWER(10,((CT136+'ModelParams Lw'!$V$4)/10))))</f>
        <v>#DIV/0!</v>
      </c>
      <c r="CV136" s="26" t="e">
        <f t="shared" si="70"/>
        <v>#DIV/0!</v>
      </c>
      <c r="CW136" s="26" t="e">
        <f>(CM136-'ModelParams Lw'!O$10)/'ModelParams Lw'!O$11</f>
        <v>#DIV/0!</v>
      </c>
      <c r="CX136" s="26" t="e">
        <f>(CN136-'ModelParams Lw'!P$10)/'ModelParams Lw'!P$11</f>
        <v>#DIV/0!</v>
      </c>
      <c r="CY136" s="26" t="e">
        <f>(CO136-'ModelParams Lw'!Q$10)/'ModelParams Lw'!Q$11</f>
        <v>#DIV/0!</v>
      </c>
      <c r="CZ136" s="26" t="e">
        <f>(CP136-'ModelParams Lw'!R$10)/'ModelParams Lw'!R$11</f>
        <v>#DIV/0!</v>
      </c>
      <c r="DA136" s="26" t="e">
        <f>(CQ136-'ModelParams Lw'!S$10)/'ModelParams Lw'!S$11</f>
        <v>#DIV/0!</v>
      </c>
      <c r="DB136" s="26" t="e">
        <f>(CR136-'ModelParams Lw'!T$10)/'ModelParams Lw'!T$11</f>
        <v>#DIV/0!</v>
      </c>
      <c r="DC136" s="26" t="e">
        <f>(CS136-'ModelParams Lw'!U$10)/'ModelParams Lw'!U$11</f>
        <v>#DIV/0!</v>
      </c>
      <c r="DD136" s="26" t="e">
        <f>(CT136-'ModelParams Lw'!V$10)/'ModelParams Lw'!V$11</f>
        <v>#DIV/0!</v>
      </c>
    </row>
    <row r="137" spans="1:108" x14ac:dyDescent="0.25">
      <c r="A137" s="13">
        <f>'Sound Power'!B137</f>
        <v>0</v>
      </c>
      <c r="B137" s="13">
        <f>'Sound Power'!D137</f>
        <v>0</v>
      </c>
      <c r="C137" s="13">
        <f>'Sound Power'!E137</f>
        <v>0</v>
      </c>
      <c r="D137" s="13">
        <f>'Sound Power'!F137</f>
        <v>0</v>
      </c>
      <c r="E137" s="76" t="e">
        <f>IF(Calcul!$F139="SA",'Sound Power'!AZ137,'Sound Power'!O137)</f>
        <v>#DIV/0!</v>
      </c>
      <c r="F137" s="76" t="e">
        <f>IF(Calcul!$F139="SA",'Sound Power'!BA137,'Sound Power'!P137)</f>
        <v>#DIV/0!</v>
      </c>
      <c r="G137" s="76" t="e">
        <f>IF(Calcul!$F139="SA",'Sound Power'!BB137,'Sound Power'!Q137)</f>
        <v>#DIV/0!</v>
      </c>
      <c r="H137" s="76" t="e">
        <f>IF(Calcul!$F139="SA",'Sound Power'!BC137,'Sound Power'!R137)</f>
        <v>#DIV/0!</v>
      </c>
      <c r="I137" s="76" t="e">
        <f>IF(Calcul!$F139="SA",'Sound Power'!BD137,'Sound Power'!S137)</f>
        <v>#DIV/0!</v>
      </c>
      <c r="J137" s="76" t="e">
        <f>IF(Calcul!$F139="SA",'Sound Power'!BE137,'Sound Power'!T137)</f>
        <v>#DIV/0!</v>
      </c>
      <c r="K137" s="76" t="e">
        <f>IF(Calcul!$F139="SA",'Sound Power'!BF137,'Sound Power'!U137)</f>
        <v>#DIV/0!</v>
      </c>
      <c r="L137" s="76" t="e">
        <f>IF(Calcul!$F139="SA",'Sound Power'!BG137,'Sound Power'!V137)</f>
        <v>#DIV/0!</v>
      </c>
      <c r="M137" s="76" t="e">
        <f>'Sound Power'!CI137</f>
        <v>#DIV/0!</v>
      </c>
      <c r="N137" s="76" t="e">
        <f>'Sound Power'!CJ137</f>
        <v>#DIV/0!</v>
      </c>
      <c r="O137" s="76" t="e">
        <f>'Sound Power'!CK137</f>
        <v>#DIV/0!</v>
      </c>
      <c r="P137" s="76" t="e">
        <f>'Sound Power'!CL137</f>
        <v>#DIV/0!</v>
      </c>
      <c r="Q137" s="76" t="e">
        <f>'Sound Power'!CM137</f>
        <v>#DIV/0!</v>
      </c>
      <c r="R137" s="76" t="e">
        <f>'Sound Power'!CN137</f>
        <v>#DIV/0!</v>
      </c>
      <c r="S137" s="76" t="e">
        <f>'Sound Power'!CO137</f>
        <v>#DIV/0!</v>
      </c>
      <c r="T137" s="76" t="e">
        <f>'Sound Power'!CP137</f>
        <v>#DIV/0!</v>
      </c>
      <c r="U137" s="73">
        <f t="shared" si="50"/>
        <v>0</v>
      </c>
      <c r="V137" s="73">
        <f t="shared" si="51"/>
        <v>0</v>
      </c>
      <c r="W137" s="76" t="e">
        <f>('ModelParams Lp'!B$4*10^'ModelParams Lp'!B$5*($U137/$V137)^'ModelParams Lp'!B$6)*3</f>
        <v>#DIV/0!</v>
      </c>
      <c r="X137" s="76" t="e">
        <f>('ModelParams Lp'!C$4*10^'ModelParams Lp'!C$5*($U137/$V137)^'ModelParams Lp'!C$6)*3</f>
        <v>#DIV/0!</v>
      </c>
      <c r="Y137" s="76" t="e">
        <f>('ModelParams Lp'!D$4*10^'ModelParams Lp'!D$5*($U137/$V137)^'ModelParams Lp'!D$6)*3</f>
        <v>#DIV/0!</v>
      </c>
      <c r="Z137" s="76" t="e">
        <f>('ModelParams Lp'!E$4*10^'ModelParams Lp'!E$5*($U137/$V137)^'ModelParams Lp'!E$6)*3</f>
        <v>#DIV/0!</v>
      </c>
      <c r="AA137" s="76" t="e">
        <f>('ModelParams Lp'!F$4*10^'ModelParams Lp'!F$5*($U137/$V137)^'ModelParams Lp'!F$6)*3</f>
        <v>#DIV/0!</v>
      </c>
      <c r="AB137" s="76" t="e">
        <f>('ModelParams Lp'!G$4*10^'ModelParams Lp'!G$5*($U137/$V137)^'ModelParams Lp'!G$6)*3</f>
        <v>#DIV/0!</v>
      </c>
      <c r="AC137" s="76" t="e">
        <f>('ModelParams Lp'!H$4*10^'ModelParams Lp'!H$5*($U137/$V137)^'ModelParams Lp'!H$6)*3</f>
        <v>#DIV/0!</v>
      </c>
      <c r="AD137" s="76" t="e">
        <f>('ModelParams Lp'!I$4*10^'ModelParams Lp'!I$5*($U137/$V137)^'ModelParams Lp'!I$6)*3</f>
        <v>#DIV/0!</v>
      </c>
      <c r="AE137" s="62" t="e">
        <f t="shared" si="52"/>
        <v>#DIV/0!</v>
      </c>
      <c r="AF137" s="62" t="e">
        <f>IF(AE137&lt;'ModelParams Lp'!$B$16,-1,IF(AE137&lt;'ModelParams Lp'!$C$16,0,IF(AE137&lt;'ModelParams Lp'!$D$16,1,IF(AE137&lt;'ModelParams Lp'!$E$16,2,IF(AE137&lt;'ModelParams Lp'!$F$16,3,IF(AE137&lt;'ModelParams Lp'!$G$16,4,IF(AE137&lt;'ModelParams Lp'!$H$16,5,6)))))))</f>
        <v>#DIV/0!</v>
      </c>
      <c r="AG137" s="76" t="e">
        <f ca="1">IF($AF137&gt;1,0,OFFSET('ModelParams Lp'!$C$12,0,-'Sound Pressure'!$AF137))</f>
        <v>#DIV/0!</v>
      </c>
      <c r="AH137" s="76" t="e">
        <f ca="1">IF($AF137&gt;2,0,OFFSET('ModelParams Lp'!$D$12,0,-'Sound Pressure'!$AF137))</f>
        <v>#DIV/0!</v>
      </c>
      <c r="AI137" s="76" t="e">
        <f ca="1">IF($AF137&gt;3,0,OFFSET('ModelParams Lp'!$E$12,0,-'Sound Pressure'!$AF137))</f>
        <v>#DIV/0!</v>
      </c>
      <c r="AJ137" s="76" t="e">
        <f ca="1">IF($AF137&gt;4,0,OFFSET('ModelParams Lp'!$F$12,0,-'Sound Pressure'!$AF137))</f>
        <v>#DIV/0!</v>
      </c>
      <c r="AK137" s="76" t="e">
        <f ca="1">IF($AF137&gt;3,0,OFFSET('ModelParams Lp'!$G$12,0,-'Sound Pressure'!$AF137))</f>
        <v>#DIV/0!</v>
      </c>
      <c r="AL137" s="76" t="e">
        <f ca="1">IF($AF137&gt;5,0,OFFSET('ModelParams Lp'!$H$12,0,-'Sound Pressure'!$AF137))</f>
        <v>#DIV/0!</v>
      </c>
      <c r="AM137" s="76" t="e">
        <f ca="1">IF($AF137&gt;6,0,OFFSET('ModelParams Lp'!$I$12,0,-'Sound Pressure'!$AF137))</f>
        <v>#DIV/0!</v>
      </c>
      <c r="AN137" s="76" t="e">
        <f ca="1">IF($AF137&gt;7,0,IF($AF$4&lt;0,3,OFFSET('ModelParams Lp'!$J$12,0,-'Sound Pressure'!$AF137)))</f>
        <v>#DIV/0!</v>
      </c>
      <c r="AO137" s="76" t="e">
        <f t="shared" si="48"/>
        <v>#DIV/0!</v>
      </c>
      <c r="AP137" s="76" t="e">
        <f t="shared" si="49"/>
        <v>#DIV/0!</v>
      </c>
      <c r="AQ137" s="76" t="e">
        <f t="shared" si="49"/>
        <v>#DIV/0!</v>
      </c>
      <c r="AR137" s="76" t="e">
        <f t="shared" si="49"/>
        <v>#DIV/0!</v>
      </c>
      <c r="AS137" s="76" t="e">
        <f t="shared" si="49"/>
        <v>#DIV/0!</v>
      </c>
      <c r="AT137" s="76" t="e">
        <f t="shared" si="49"/>
        <v>#DIV/0!</v>
      </c>
      <c r="AU137" s="76" t="e">
        <f t="shared" si="49"/>
        <v>#DIV/0!</v>
      </c>
      <c r="AV137" s="76" t="e">
        <f t="shared" si="49"/>
        <v>#DIV/0!</v>
      </c>
      <c r="AW137" s="76">
        <f>'ModelParams Lp'!B$22</f>
        <v>4</v>
      </c>
      <c r="AX137" s="76">
        <f>'ModelParams Lp'!C$22</f>
        <v>2</v>
      </c>
      <c r="AY137" s="76">
        <f>'ModelParams Lp'!D$22</f>
        <v>1</v>
      </c>
      <c r="AZ137" s="76">
        <f>'ModelParams Lp'!E$22</f>
        <v>0</v>
      </c>
      <c r="BA137" s="76">
        <f>'ModelParams Lp'!F$22</f>
        <v>0</v>
      </c>
      <c r="BB137" s="76">
        <f>'ModelParams Lp'!G$22</f>
        <v>0</v>
      </c>
      <c r="BC137" s="76">
        <f>'ModelParams Lp'!H$22</f>
        <v>0</v>
      </c>
      <c r="BD137" s="76">
        <f>'ModelParams Lp'!I$22</f>
        <v>0</v>
      </c>
      <c r="BE137" s="76" t="e">
        <f>-10*LOG(2/(4*PI()*2^2)+4/(0.163*(Calcul!$J142*Calcul!$K142)/VLOOKUP(Calcul!$H142,'ModelParams Lp'!$E$37:$F$39,2,0)))</f>
        <v>#N/A</v>
      </c>
      <c r="BF137" s="76" t="e">
        <f>-10*LOG(2/(4*PI()*2^2)+4/(0.163*(Calcul!$J142*Calcul!$K142)/VLOOKUP(Calcul!$H142,'ModelParams Lp'!$E$37:$F$39,2,0)))</f>
        <v>#N/A</v>
      </c>
      <c r="BG137" s="76" t="e">
        <f>-10*LOG(2/(4*PI()*2^2)+4/(0.163*(Calcul!$J142*Calcul!$K142)/VLOOKUP(Calcul!$H142,'ModelParams Lp'!$E$37:$F$39,2,0)))</f>
        <v>#N/A</v>
      </c>
      <c r="BH137" s="76" t="e">
        <f>-10*LOG(2/(4*PI()*2^2)+4/(0.163*(Calcul!$J142*Calcul!$K142)/VLOOKUP(Calcul!$H142,'ModelParams Lp'!$E$37:$F$39,2,0)))</f>
        <v>#N/A</v>
      </c>
      <c r="BI137" s="76" t="e">
        <f>-10*LOG(2/(4*PI()*2^2)+4/(0.163*(Calcul!$J142*Calcul!$K142)/VLOOKUP(Calcul!$H142,'ModelParams Lp'!$E$37:$F$39,2,0)))</f>
        <v>#N/A</v>
      </c>
      <c r="BJ137" s="76" t="e">
        <f>-10*LOG(2/(4*PI()*2^2)+4/(0.163*(Calcul!$J142*Calcul!$K142)/VLOOKUP(Calcul!$H142,'ModelParams Lp'!$E$37:$F$39,2,0)))</f>
        <v>#N/A</v>
      </c>
      <c r="BK137" s="76" t="e">
        <f>-10*LOG(2/(4*PI()*2^2)+4/(0.163*(Calcul!$J142*Calcul!$K142)/VLOOKUP(Calcul!$H142,'ModelParams Lp'!$E$37:$F$39,2,0)))</f>
        <v>#N/A</v>
      </c>
      <c r="BL137" s="76" t="e">
        <f>-10*LOG(2/(4*PI()*2^2)+4/(0.163*(Calcul!$J142*Calcul!$K142)/VLOOKUP(Calcul!$H142,'ModelParams Lp'!$E$37:$F$39,2,0)))</f>
        <v>#N/A</v>
      </c>
      <c r="BM137" s="76" t="e">
        <f>VLOOKUP(Calcul!$I142,'ModelParams Lp'!$D$28:$O$32,5,0)+BE137</f>
        <v>#N/A</v>
      </c>
      <c r="BN137" s="76" t="e">
        <f>VLOOKUP(Calcul!$I142,'ModelParams Lp'!$D$28:$O$32,6,0)+BF137</f>
        <v>#N/A</v>
      </c>
      <c r="BO137" s="76" t="e">
        <f>VLOOKUP(Calcul!$I142,'ModelParams Lp'!$D$28:$O$32,7,0)+BG137</f>
        <v>#N/A</v>
      </c>
      <c r="BP137" s="76" t="e">
        <f>VLOOKUP(Calcul!$I142,'ModelParams Lp'!$D$28:$O$32,8,0)+BH137</f>
        <v>#N/A</v>
      </c>
      <c r="BQ137" s="76" t="e">
        <f>VLOOKUP(Calcul!$I142,'ModelParams Lp'!$D$28:$O$32,9,0)+BI137</f>
        <v>#N/A</v>
      </c>
      <c r="BR137" s="76" t="e">
        <f>VLOOKUP(Calcul!$I142,'ModelParams Lp'!$D$28:$O$32,10,0)+BJ137</f>
        <v>#N/A</v>
      </c>
      <c r="BS137" s="76" t="e">
        <f>VLOOKUP(Calcul!$I142,'ModelParams Lp'!$D$28:$O$32,11,0)+BK137</f>
        <v>#N/A</v>
      </c>
      <c r="BT137" s="76" t="e">
        <f>VLOOKUP(Calcul!$I142,'ModelParams Lp'!$D$28:$O$32,12,0)+BL137</f>
        <v>#N/A</v>
      </c>
      <c r="BU137" s="75" t="e">
        <f t="shared" ca="1" si="53"/>
        <v>#DIV/0!</v>
      </c>
      <c r="BV137" s="75" t="e">
        <f t="shared" ca="1" si="54"/>
        <v>#DIV/0!</v>
      </c>
      <c r="BW137" s="75" t="e">
        <f t="shared" ca="1" si="55"/>
        <v>#DIV/0!</v>
      </c>
      <c r="BX137" s="75" t="e">
        <f t="shared" ca="1" si="56"/>
        <v>#DIV/0!</v>
      </c>
      <c r="BY137" s="75" t="e">
        <f t="shared" ca="1" si="57"/>
        <v>#DIV/0!</v>
      </c>
      <c r="BZ137" s="75" t="e">
        <f t="shared" ca="1" si="58"/>
        <v>#DIV/0!</v>
      </c>
      <c r="CA137" s="75" t="e">
        <f t="shared" ca="1" si="59"/>
        <v>#DIV/0!</v>
      </c>
      <c r="CB137" s="75" t="e">
        <f t="shared" ca="1" si="60"/>
        <v>#DIV/0!</v>
      </c>
      <c r="CC137" s="26" t="e">
        <f ca="1">10*LOG10(IF(BU137="",0,POWER(10,((BU137+'ModelParams Lw'!$O$4)/10))) +IF(BV137="",0,POWER(10,((BV137+'ModelParams Lw'!$P$4)/10))) +IF(BW137="",0,POWER(10,((BW137+'ModelParams Lw'!$Q$4)/10))) +IF(BX137="",0,POWER(10,((BX137+'ModelParams Lw'!$R$4)/10))) +IF(BY137="",0,POWER(10,((BY137+'ModelParams Lw'!$S$4)/10))) +IF(BZ137="",0,POWER(10,((BZ137+'ModelParams Lw'!$T$4)/10))) +IF(CA137="",0,POWER(10,((CA137+'ModelParams Lw'!$U$4)/10)))+IF(CB137="",0,POWER(10,((CB137+'ModelParams Lw'!$V$4)/10))))</f>
        <v>#DIV/0!</v>
      </c>
      <c r="CD137" s="26" t="e">
        <f t="shared" ca="1" si="61"/>
        <v>#DIV/0!</v>
      </c>
      <c r="CE137" s="26" t="e">
        <f ca="1">(BU137-'ModelParams Lw'!O$10)/'ModelParams Lw'!O$11</f>
        <v>#DIV/0!</v>
      </c>
      <c r="CF137" s="26" t="e">
        <f ca="1">(BV137-'ModelParams Lw'!P$10)/'ModelParams Lw'!P$11</f>
        <v>#DIV/0!</v>
      </c>
      <c r="CG137" s="26" t="e">
        <f ca="1">(BW137-'ModelParams Lw'!Q$10)/'ModelParams Lw'!Q$11</f>
        <v>#DIV/0!</v>
      </c>
      <c r="CH137" s="26" t="e">
        <f ca="1">(BX137-'ModelParams Lw'!R$10)/'ModelParams Lw'!R$11</f>
        <v>#DIV/0!</v>
      </c>
      <c r="CI137" s="26" t="e">
        <f ca="1">(BY137-'ModelParams Lw'!S$10)/'ModelParams Lw'!S$11</f>
        <v>#DIV/0!</v>
      </c>
      <c r="CJ137" s="26" t="e">
        <f ca="1">(BZ137-'ModelParams Lw'!T$10)/'ModelParams Lw'!T$11</f>
        <v>#DIV/0!</v>
      </c>
      <c r="CK137" s="26" t="e">
        <f ca="1">(CA137-'ModelParams Lw'!U$10)/'ModelParams Lw'!U$11</f>
        <v>#DIV/0!</v>
      </c>
      <c r="CL137" s="26" t="e">
        <f ca="1">(CB137-'ModelParams Lw'!V$10)/'ModelParams Lw'!V$11</f>
        <v>#DIV/0!</v>
      </c>
      <c r="CM137" s="75" t="e">
        <f t="shared" si="62"/>
        <v>#DIV/0!</v>
      </c>
      <c r="CN137" s="75" t="e">
        <f t="shared" si="63"/>
        <v>#DIV/0!</v>
      </c>
      <c r="CO137" s="75" t="e">
        <f t="shared" si="64"/>
        <v>#DIV/0!</v>
      </c>
      <c r="CP137" s="75" t="e">
        <f t="shared" si="65"/>
        <v>#DIV/0!</v>
      </c>
      <c r="CQ137" s="75" t="e">
        <f t="shared" si="66"/>
        <v>#DIV/0!</v>
      </c>
      <c r="CR137" s="75" t="e">
        <f t="shared" si="67"/>
        <v>#DIV/0!</v>
      </c>
      <c r="CS137" s="75" t="e">
        <f t="shared" si="68"/>
        <v>#DIV/0!</v>
      </c>
      <c r="CT137" s="75" t="e">
        <f t="shared" si="69"/>
        <v>#DIV/0!</v>
      </c>
      <c r="CU137" s="26" t="e">
        <f>10*LOG10(IF(CM137="",0,POWER(10,((CM137+'ModelParams Lw'!$O$4)/10))) +IF(CN137="",0,POWER(10,((CN137+'ModelParams Lw'!$P$4)/10))) +IF(CO137="",0,POWER(10,((CO137+'ModelParams Lw'!$Q$4)/10))) +IF(CP137="",0,POWER(10,((CP137+'ModelParams Lw'!$R$4)/10))) +IF(CQ137="",0,POWER(10,((CQ137+'ModelParams Lw'!$S$4)/10))) +IF(CR137="",0,POWER(10,((CR137+'ModelParams Lw'!$T$4)/10))) +IF(CS137="",0,POWER(10,((CS137+'ModelParams Lw'!$U$4)/10)))+IF(CT137="",0,POWER(10,((CT137+'ModelParams Lw'!$V$4)/10))))</f>
        <v>#DIV/0!</v>
      </c>
      <c r="CV137" s="26" t="e">
        <f t="shared" si="70"/>
        <v>#DIV/0!</v>
      </c>
      <c r="CW137" s="26" t="e">
        <f>(CM137-'ModelParams Lw'!O$10)/'ModelParams Lw'!O$11</f>
        <v>#DIV/0!</v>
      </c>
      <c r="CX137" s="26" t="e">
        <f>(CN137-'ModelParams Lw'!P$10)/'ModelParams Lw'!P$11</f>
        <v>#DIV/0!</v>
      </c>
      <c r="CY137" s="26" t="e">
        <f>(CO137-'ModelParams Lw'!Q$10)/'ModelParams Lw'!Q$11</f>
        <v>#DIV/0!</v>
      </c>
      <c r="CZ137" s="26" t="e">
        <f>(CP137-'ModelParams Lw'!R$10)/'ModelParams Lw'!R$11</f>
        <v>#DIV/0!</v>
      </c>
      <c r="DA137" s="26" t="e">
        <f>(CQ137-'ModelParams Lw'!S$10)/'ModelParams Lw'!S$11</f>
        <v>#DIV/0!</v>
      </c>
      <c r="DB137" s="26" t="e">
        <f>(CR137-'ModelParams Lw'!T$10)/'ModelParams Lw'!T$11</f>
        <v>#DIV/0!</v>
      </c>
      <c r="DC137" s="26" t="e">
        <f>(CS137-'ModelParams Lw'!U$10)/'ModelParams Lw'!U$11</f>
        <v>#DIV/0!</v>
      </c>
      <c r="DD137" s="26" t="e">
        <f>(CT137-'ModelParams Lw'!V$10)/'ModelParams Lw'!V$11</f>
        <v>#DIV/0!</v>
      </c>
    </row>
    <row r="138" spans="1:108" x14ac:dyDescent="0.25">
      <c r="A138" s="13">
        <f>'Sound Power'!B138</f>
        <v>0</v>
      </c>
      <c r="B138" s="13">
        <f>'Sound Power'!D138</f>
        <v>0</v>
      </c>
      <c r="C138" s="13">
        <f>'Sound Power'!E138</f>
        <v>0</v>
      </c>
      <c r="D138" s="13">
        <f>'Sound Power'!F138</f>
        <v>0</v>
      </c>
      <c r="E138" s="76" t="e">
        <f>IF(Calcul!$F140="SA",'Sound Power'!AZ138,'Sound Power'!O138)</f>
        <v>#DIV/0!</v>
      </c>
      <c r="F138" s="76" t="e">
        <f>IF(Calcul!$F140="SA",'Sound Power'!BA138,'Sound Power'!P138)</f>
        <v>#DIV/0!</v>
      </c>
      <c r="G138" s="76" t="e">
        <f>IF(Calcul!$F140="SA",'Sound Power'!BB138,'Sound Power'!Q138)</f>
        <v>#DIV/0!</v>
      </c>
      <c r="H138" s="76" t="e">
        <f>IF(Calcul!$F140="SA",'Sound Power'!BC138,'Sound Power'!R138)</f>
        <v>#DIV/0!</v>
      </c>
      <c r="I138" s="76" t="e">
        <f>IF(Calcul!$F140="SA",'Sound Power'!BD138,'Sound Power'!S138)</f>
        <v>#DIV/0!</v>
      </c>
      <c r="J138" s="76" t="e">
        <f>IF(Calcul!$F140="SA",'Sound Power'!BE138,'Sound Power'!T138)</f>
        <v>#DIV/0!</v>
      </c>
      <c r="K138" s="76" t="e">
        <f>IF(Calcul!$F140="SA",'Sound Power'!BF138,'Sound Power'!U138)</f>
        <v>#DIV/0!</v>
      </c>
      <c r="L138" s="76" t="e">
        <f>IF(Calcul!$F140="SA",'Sound Power'!BG138,'Sound Power'!V138)</f>
        <v>#DIV/0!</v>
      </c>
      <c r="M138" s="76" t="e">
        <f>'Sound Power'!CI138</f>
        <v>#DIV/0!</v>
      </c>
      <c r="N138" s="76" t="e">
        <f>'Sound Power'!CJ138</f>
        <v>#DIV/0!</v>
      </c>
      <c r="O138" s="76" t="e">
        <f>'Sound Power'!CK138</f>
        <v>#DIV/0!</v>
      </c>
      <c r="P138" s="76" t="e">
        <f>'Sound Power'!CL138</f>
        <v>#DIV/0!</v>
      </c>
      <c r="Q138" s="76" t="e">
        <f>'Sound Power'!CM138</f>
        <v>#DIV/0!</v>
      </c>
      <c r="R138" s="76" t="e">
        <f>'Sound Power'!CN138</f>
        <v>#DIV/0!</v>
      </c>
      <c r="S138" s="76" t="e">
        <f>'Sound Power'!CO138</f>
        <v>#DIV/0!</v>
      </c>
      <c r="T138" s="76" t="e">
        <f>'Sound Power'!CP138</f>
        <v>#DIV/0!</v>
      </c>
      <c r="U138" s="73">
        <f t="shared" si="50"/>
        <v>0</v>
      </c>
      <c r="V138" s="73">
        <f t="shared" si="51"/>
        <v>0</v>
      </c>
      <c r="W138" s="76" t="e">
        <f>('ModelParams Lp'!B$4*10^'ModelParams Lp'!B$5*($U138/$V138)^'ModelParams Lp'!B$6)*3</f>
        <v>#DIV/0!</v>
      </c>
      <c r="X138" s="76" t="e">
        <f>('ModelParams Lp'!C$4*10^'ModelParams Lp'!C$5*($U138/$V138)^'ModelParams Lp'!C$6)*3</f>
        <v>#DIV/0!</v>
      </c>
      <c r="Y138" s="76" t="e">
        <f>('ModelParams Lp'!D$4*10^'ModelParams Lp'!D$5*($U138/$V138)^'ModelParams Lp'!D$6)*3</f>
        <v>#DIV/0!</v>
      </c>
      <c r="Z138" s="76" t="e">
        <f>('ModelParams Lp'!E$4*10^'ModelParams Lp'!E$5*($U138/$V138)^'ModelParams Lp'!E$6)*3</f>
        <v>#DIV/0!</v>
      </c>
      <c r="AA138" s="76" t="e">
        <f>('ModelParams Lp'!F$4*10^'ModelParams Lp'!F$5*($U138/$V138)^'ModelParams Lp'!F$6)*3</f>
        <v>#DIV/0!</v>
      </c>
      <c r="AB138" s="76" t="e">
        <f>('ModelParams Lp'!G$4*10^'ModelParams Lp'!G$5*($U138/$V138)^'ModelParams Lp'!G$6)*3</f>
        <v>#DIV/0!</v>
      </c>
      <c r="AC138" s="76" t="e">
        <f>('ModelParams Lp'!H$4*10^'ModelParams Lp'!H$5*($U138/$V138)^'ModelParams Lp'!H$6)*3</f>
        <v>#DIV/0!</v>
      </c>
      <c r="AD138" s="76" t="e">
        <f>('ModelParams Lp'!I$4*10^'ModelParams Lp'!I$5*($U138/$V138)^'ModelParams Lp'!I$6)*3</f>
        <v>#DIV/0!</v>
      </c>
      <c r="AE138" s="62" t="e">
        <f t="shared" si="52"/>
        <v>#DIV/0!</v>
      </c>
      <c r="AF138" s="62" t="e">
        <f>IF(AE138&lt;'ModelParams Lp'!$B$16,-1,IF(AE138&lt;'ModelParams Lp'!$C$16,0,IF(AE138&lt;'ModelParams Lp'!$D$16,1,IF(AE138&lt;'ModelParams Lp'!$E$16,2,IF(AE138&lt;'ModelParams Lp'!$F$16,3,IF(AE138&lt;'ModelParams Lp'!$G$16,4,IF(AE138&lt;'ModelParams Lp'!$H$16,5,6)))))))</f>
        <v>#DIV/0!</v>
      </c>
      <c r="AG138" s="76" t="e">
        <f ca="1">IF($AF138&gt;1,0,OFFSET('ModelParams Lp'!$C$12,0,-'Sound Pressure'!$AF138))</f>
        <v>#DIV/0!</v>
      </c>
      <c r="AH138" s="76" t="e">
        <f ca="1">IF($AF138&gt;2,0,OFFSET('ModelParams Lp'!$D$12,0,-'Sound Pressure'!$AF138))</f>
        <v>#DIV/0!</v>
      </c>
      <c r="AI138" s="76" t="e">
        <f ca="1">IF($AF138&gt;3,0,OFFSET('ModelParams Lp'!$E$12,0,-'Sound Pressure'!$AF138))</f>
        <v>#DIV/0!</v>
      </c>
      <c r="AJ138" s="76" t="e">
        <f ca="1">IF($AF138&gt;4,0,OFFSET('ModelParams Lp'!$F$12,0,-'Sound Pressure'!$AF138))</f>
        <v>#DIV/0!</v>
      </c>
      <c r="AK138" s="76" t="e">
        <f ca="1">IF($AF138&gt;3,0,OFFSET('ModelParams Lp'!$G$12,0,-'Sound Pressure'!$AF138))</f>
        <v>#DIV/0!</v>
      </c>
      <c r="AL138" s="76" t="e">
        <f ca="1">IF($AF138&gt;5,0,OFFSET('ModelParams Lp'!$H$12,0,-'Sound Pressure'!$AF138))</f>
        <v>#DIV/0!</v>
      </c>
      <c r="AM138" s="76" t="e">
        <f ca="1">IF($AF138&gt;6,0,OFFSET('ModelParams Lp'!$I$12,0,-'Sound Pressure'!$AF138))</f>
        <v>#DIV/0!</v>
      </c>
      <c r="AN138" s="76" t="e">
        <f ca="1">IF($AF138&gt;7,0,IF($AF$4&lt;0,3,OFFSET('ModelParams Lp'!$J$12,0,-'Sound Pressure'!$AF138)))</f>
        <v>#DIV/0!</v>
      </c>
      <c r="AO138" s="76" t="e">
        <f t="shared" si="48"/>
        <v>#DIV/0!</v>
      </c>
      <c r="AP138" s="76" t="e">
        <f t="shared" si="49"/>
        <v>#DIV/0!</v>
      </c>
      <c r="AQ138" s="76" t="e">
        <f t="shared" si="49"/>
        <v>#DIV/0!</v>
      </c>
      <c r="AR138" s="76" t="e">
        <f t="shared" si="49"/>
        <v>#DIV/0!</v>
      </c>
      <c r="AS138" s="76" t="e">
        <f t="shared" si="49"/>
        <v>#DIV/0!</v>
      </c>
      <c r="AT138" s="76" t="e">
        <f t="shared" si="49"/>
        <v>#DIV/0!</v>
      </c>
      <c r="AU138" s="76" t="e">
        <f t="shared" si="49"/>
        <v>#DIV/0!</v>
      </c>
      <c r="AV138" s="76" t="e">
        <f t="shared" si="49"/>
        <v>#DIV/0!</v>
      </c>
      <c r="AW138" s="76">
        <f>'ModelParams Lp'!B$22</f>
        <v>4</v>
      </c>
      <c r="AX138" s="76">
        <f>'ModelParams Lp'!C$22</f>
        <v>2</v>
      </c>
      <c r="AY138" s="76">
        <f>'ModelParams Lp'!D$22</f>
        <v>1</v>
      </c>
      <c r="AZ138" s="76">
        <f>'ModelParams Lp'!E$22</f>
        <v>0</v>
      </c>
      <c r="BA138" s="76">
        <f>'ModelParams Lp'!F$22</f>
        <v>0</v>
      </c>
      <c r="BB138" s="76">
        <f>'ModelParams Lp'!G$22</f>
        <v>0</v>
      </c>
      <c r="BC138" s="76">
        <f>'ModelParams Lp'!H$22</f>
        <v>0</v>
      </c>
      <c r="BD138" s="76">
        <f>'ModelParams Lp'!I$22</f>
        <v>0</v>
      </c>
      <c r="BE138" s="76" t="e">
        <f>-10*LOG(2/(4*PI()*2^2)+4/(0.163*(Calcul!$J143*Calcul!$K143)/VLOOKUP(Calcul!$H143,'ModelParams Lp'!$E$37:$F$39,2,0)))</f>
        <v>#N/A</v>
      </c>
      <c r="BF138" s="76" t="e">
        <f>-10*LOG(2/(4*PI()*2^2)+4/(0.163*(Calcul!$J143*Calcul!$K143)/VLOOKUP(Calcul!$H143,'ModelParams Lp'!$E$37:$F$39,2,0)))</f>
        <v>#N/A</v>
      </c>
      <c r="BG138" s="76" t="e">
        <f>-10*LOG(2/(4*PI()*2^2)+4/(0.163*(Calcul!$J143*Calcul!$K143)/VLOOKUP(Calcul!$H143,'ModelParams Lp'!$E$37:$F$39,2,0)))</f>
        <v>#N/A</v>
      </c>
      <c r="BH138" s="76" t="e">
        <f>-10*LOG(2/(4*PI()*2^2)+4/(0.163*(Calcul!$J143*Calcul!$K143)/VLOOKUP(Calcul!$H143,'ModelParams Lp'!$E$37:$F$39,2,0)))</f>
        <v>#N/A</v>
      </c>
      <c r="BI138" s="76" t="e">
        <f>-10*LOG(2/(4*PI()*2^2)+4/(0.163*(Calcul!$J143*Calcul!$K143)/VLOOKUP(Calcul!$H143,'ModelParams Lp'!$E$37:$F$39,2,0)))</f>
        <v>#N/A</v>
      </c>
      <c r="BJ138" s="76" t="e">
        <f>-10*LOG(2/(4*PI()*2^2)+4/(0.163*(Calcul!$J143*Calcul!$K143)/VLOOKUP(Calcul!$H143,'ModelParams Lp'!$E$37:$F$39,2,0)))</f>
        <v>#N/A</v>
      </c>
      <c r="BK138" s="76" t="e">
        <f>-10*LOG(2/(4*PI()*2^2)+4/(0.163*(Calcul!$J143*Calcul!$K143)/VLOOKUP(Calcul!$H143,'ModelParams Lp'!$E$37:$F$39,2,0)))</f>
        <v>#N/A</v>
      </c>
      <c r="BL138" s="76" t="e">
        <f>-10*LOG(2/(4*PI()*2^2)+4/(0.163*(Calcul!$J143*Calcul!$K143)/VLOOKUP(Calcul!$H143,'ModelParams Lp'!$E$37:$F$39,2,0)))</f>
        <v>#N/A</v>
      </c>
      <c r="BM138" s="76" t="e">
        <f>VLOOKUP(Calcul!$I143,'ModelParams Lp'!$D$28:$O$32,5,0)+BE138</f>
        <v>#N/A</v>
      </c>
      <c r="BN138" s="76" t="e">
        <f>VLOOKUP(Calcul!$I143,'ModelParams Lp'!$D$28:$O$32,6,0)+BF138</f>
        <v>#N/A</v>
      </c>
      <c r="BO138" s="76" t="e">
        <f>VLOOKUP(Calcul!$I143,'ModelParams Lp'!$D$28:$O$32,7,0)+BG138</f>
        <v>#N/A</v>
      </c>
      <c r="BP138" s="76" t="e">
        <f>VLOOKUP(Calcul!$I143,'ModelParams Lp'!$D$28:$O$32,8,0)+BH138</f>
        <v>#N/A</v>
      </c>
      <c r="BQ138" s="76" t="e">
        <f>VLOOKUP(Calcul!$I143,'ModelParams Lp'!$D$28:$O$32,9,0)+BI138</f>
        <v>#N/A</v>
      </c>
      <c r="BR138" s="76" t="e">
        <f>VLOOKUP(Calcul!$I143,'ModelParams Lp'!$D$28:$O$32,10,0)+BJ138</f>
        <v>#N/A</v>
      </c>
      <c r="BS138" s="76" t="e">
        <f>VLOOKUP(Calcul!$I143,'ModelParams Lp'!$D$28:$O$32,11,0)+BK138</f>
        <v>#N/A</v>
      </c>
      <c r="BT138" s="76" t="e">
        <f>VLOOKUP(Calcul!$I143,'ModelParams Lp'!$D$28:$O$32,12,0)+BL138</f>
        <v>#N/A</v>
      </c>
      <c r="BU138" s="75" t="e">
        <f t="shared" ca="1" si="53"/>
        <v>#DIV/0!</v>
      </c>
      <c r="BV138" s="75" t="e">
        <f t="shared" ca="1" si="54"/>
        <v>#DIV/0!</v>
      </c>
      <c r="BW138" s="75" t="e">
        <f t="shared" ca="1" si="55"/>
        <v>#DIV/0!</v>
      </c>
      <c r="BX138" s="75" t="e">
        <f t="shared" ca="1" si="56"/>
        <v>#DIV/0!</v>
      </c>
      <c r="BY138" s="75" t="e">
        <f t="shared" ca="1" si="57"/>
        <v>#DIV/0!</v>
      </c>
      <c r="BZ138" s="75" t="e">
        <f t="shared" ca="1" si="58"/>
        <v>#DIV/0!</v>
      </c>
      <c r="CA138" s="75" t="e">
        <f t="shared" ca="1" si="59"/>
        <v>#DIV/0!</v>
      </c>
      <c r="CB138" s="75" t="e">
        <f t="shared" ca="1" si="60"/>
        <v>#DIV/0!</v>
      </c>
      <c r="CC138" s="26" t="e">
        <f ca="1">10*LOG10(IF(BU138="",0,POWER(10,((BU138+'ModelParams Lw'!$O$4)/10))) +IF(BV138="",0,POWER(10,((BV138+'ModelParams Lw'!$P$4)/10))) +IF(BW138="",0,POWER(10,((BW138+'ModelParams Lw'!$Q$4)/10))) +IF(BX138="",0,POWER(10,((BX138+'ModelParams Lw'!$R$4)/10))) +IF(BY138="",0,POWER(10,((BY138+'ModelParams Lw'!$S$4)/10))) +IF(BZ138="",0,POWER(10,((BZ138+'ModelParams Lw'!$T$4)/10))) +IF(CA138="",0,POWER(10,((CA138+'ModelParams Lw'!$U$4)/10)))+IF(CB138="",0,POWER(10,((CB138+'ModelParams Lw'!$V$4)/10))))</f>
        <v>#DIV/0!</v>
      </c>
      <c r="CD138" s="26" t="e">
        <f t="shared" ca="1" si="61"/>
        <v>#DIV/0!</v>
      </c>
      <c r="CE138" s="26" t="e">
        <f ca="1">(BU138-'ModelParams Lw'!O$10)/'ModelParams Lw'!O$11</f>
        <v>#DIV/0!</v>
      </c>
      <c r="CF138" s="26" t="e">
        <f ca="1">(BV138-'ModelParams Lw'!P$10)/'ModelParams Lw'!P$11</f>
        <v>#DIV/0!</v>
      </c>
      <c r="CG138" s="26" t="e">
        <f ca="1">(BW138-'ModelParams Lw'!Q$10)/'ModelParams Lw'!Q$11</f>
        <v>#DIV/0!</v>
      </c>
      <c r="CH138" s="26" t="e">
        <f ca="1">(BX138-'ModelParams Lw'!R$10)/'ModelParams Lw'!R$11</f>
        <v>#DIV/0!</v>
      </c>
      <c r="CI138" s="26" t="e">
        <f ca="1">(BY138-'ModelParams Lw'!S$10)/'ModelParams Lw'!S$11</f>
        <v>#DIV/0!</v>
      </c>
      <c r="CJ138" s="26" t="e">
        <f ca="1">(BZ138-'ModelParams Lw'!T$10)/'ModelParams Lw'!T$11</f>
        <v>#DIV/0!</v>
      </c>
      <c r="CK138" s="26" t="e">
        <f ca="1">(CA138-'ModelParams Lw'!U$10)/'ModelParams Lw'!U$11</f>
        <v>#DIV/0!</v>
      </c>
      <c r="CL138" s="26" t="e">
        <f ca="1">(CB138-'ModelParams Lw'!V$10)/'ModelParams Lw'!V$11</f>
        <v>#DIV/0!</v>
      </c>
      <c r="CM138" s="75" t="e">
        <f t="shared" si="62"/>
        <v>#DIV/0!</v>
      </c>
      <c r="CN138" s="75" t="e">
        <f t="shared" si="63"/>
        <v>#DIV/0!</v>
      </c>
      <c r="CO138" s="75" t="e">
        <f t="shared" si="64"/>
        <v>#DIV/0!</v>
      </c>
      <c r="CP138" s="75" t="e">
        <f t="shared" si="65"/>
        <v>#DIV/0!</v>
      </c>
      <c r="CQ138" s="75" t="e">
        <f t="shared" si="66"/>
        <v>#DIV/0!</v>
      </c>
      <c r="CR138" s="75" t="e">
        <f t="shared" si="67"/>
        <v>#DIV/0!</v>
      </c>
      <c r="CS138" s="75" t="e">
        <f t="shared" si="68"/>
        <v>#DIV/0!</v>
      </c>
      <c r="CT138" s="75" t="e">
        <f t="shared" si="69"/>
        <v>#DIV/0!</v>
      </c>
      <c r="CU138" s="26" t="e">
        <f>10*LOG10(IF(CM138="",0,POWER(10,((CM138+'ModelParams Lw'!$O$4)/10))) +IF(CN138="",0,POWER(10,((CN138+'ModelParams Lw'!$P$4)/10))) +IF(CO138="",0,POWER(10,((CO138+'ModelParams Lw'!$Q$4)/10))) +IF(CP138="",0,POWER(10,((CP138+'ModelParams Lw'!$R$4)/10))) +IF(CQ138="",0,POWER(10,((CQ138+'ModelParams Lw'!$S$4)/10))) +IF(CR138="",0,POWER(10,((CR138+'ModelParams Lw'!$T$4)/10))) +IF(CS138="",0,POWER(10,((CS138+'ModelParams Lw'!$U$4)/10)))+IF(CT138="",0,POWER(10,((CT138+'ModelParams Lw'!$V$4)/10))))</f>
        <v>#DIV/0!</v>
      </c>
      <c r="CV138" s="26" t="e">
        <f t="shared" si="70"/>
        <v>#DIV/0!</v>
      </c>
      <c r="CW138" s="26" t="e">
        <f>(CM138-'ModelParams Lw'!O$10)/'ModelParams Lw'!O$11</f>
        <v>#DIV/0!</v>
      </c>
      <c r="CX138" s="26" t="e">
        <f>(CN138-'ModelParams Lw'!P$10)/'ModelParams Lw'!P$11</f>
        <v>#DIV/0!</v>
      </c>
      <c r="CY138" s="26" t="e">
        <f>(CO138-'ModelParams Lw'!Q$10)/'ModelParams Lw'!Q$11</f>
        <v>#DIV/0!</v>
      </c>
      <c r="CZ138" s="26" t="e">
        <f>(CP138-'ModelParams Lw'!R$10)/'ModelParams Lw'!R$11</f>
        <v>#DIV/0!</v>
      </c>
      <c r="DA138" s="26" t="e">
        <f>(CQ138-'ModelParams Lw'!S$10)/'ModelParams Lw'!S$11</f>
        <v>#DIV/0!</v>
      </c>
      <c r="DB138" s="26" t="e">
        <f>(CR138-'ModelParams Lw'!T$10)/'ModelParams Lw'!T$11</f>
        <v>#DIV/0!</v>
      </c>
      <c r="DC138" s="26" t="e">
        <f>(CS138-'ModelParams Lw'!U$10)/'ModelParams Lw'!U$11</f>
        <v>#DIV/0!</v>
      </c>
      <c r="DD138" s="26" t="e">
        <f>(CT138-'ModelParams Lw'!V$10)/'ModelParams Lw'!V$11</f>
        <v>#DIV/0!</v>
      </c>
    </row>
    <row r="139" spans="1:108" x14ac:dyDescent="0.25">
      <c r="A139" s="13">
        <f>'Sound Power'!B139</f>
        <v>0</v>
      </c>
      <c r="B139" s="13">
        <f>'Sound Power'!D139</f>
        <v>0</v>
      </c>
      <c r="C139" s="13">
        <f>'Sound Power'!E139</f>
        <v>0</v>
      </c>
      <c r="D139" s="13">
        <f>'Sound Power'!F139</f>
        <v>0</v>
      </c>
      <c r="E139" s="76" t="e">
        <f>IF(Calcul!$F141="SA",'Sound Power'!AZ139,'Sound Power'!O139)</f>
        <v>#DIV/0!</v>
      </c>
      <c r="F139" s="76" t="e">
        <f>IF(Calcul!$F141="SA",'Sound Power'!BA139,'Sound Power'!P139)</f>
        <v>#DIV/0!</v>
      </c>
      <c r="G139" s="76" t="e">
        <f>IF(Calcul!$F141="SA",'Sound Power'!BB139,'Sound Power'!Q139)</f>
        <v>#DIV/0!</v>
      </c>
      <c r="H139" s="76" t="e">
        <f>IF(Calcul!$F141="SA",'Sound Power'!BC139,'Sound Power'!R139)</f>
        <v>#DIV/0!</v>
      </c>
      <c r="I139" s="76" t="e">
        <f>IF(Calcul!$F141="SA",'Sound Power'!BD139,'Sound Power'!S139)</f>
        <v>#DIV/0!</v>
      </c>
      <c r="J139" s="76" t="e">
        <f>IF(Calcul!$F141="SA",'Sound Power'!BE139,'Sound Power'!T139)</f>
        <v>#DIV/0!</v>
      </c>
      <c r="K139" s="76" t="e">
        <f>IF(Calcul!$F141="SA",'Sound Power'!BF139,'Sound Power'!U139)</f>
        <v>#DIV/0!</v>
      </c>
      <c r="L139" s="76" t="e">
        <f>IF(Calcul!$F141="SA",'Sound Power'!BG139,'Sound Power'!V139)</f>
        <v>#DIV/0!</v>
      </c>
      <c r="M139" s="76" t="e">
        <f>'Sound Power'!CI139</f>
        <v>#DIV/0!</v>
      </c>
      <c r="N139" s="76" t="e">
        <f>'Sound Power'!CJ139</f>
        <v>#DIV/0!</v>
      </c>
      <c r="O139" s="76" t="e">
        <f>'Sound Power'!CK139</f>
        <v>#DIV/0!</v>
      </c>
      <c r="P139" s="76" t="e">
        <f>'Sound Power'!CL139</f>
        <v>#DIV/0!</v>
      </c>
      <c r="Q139" s="76" t="e">
        <f>'Sound Power'!CM139</f>
        <v>#DIV/0!</v>
      </c>
      <c r="R139" s="76" t="e">
        <f>'Sound Power'!CN139</f>
        <v>#DIV/0!</v>
      </c>
      <c r="S139" s="76" t="e">
        <f>'Sound Power'!CO139</f>
        <v>#DIV/0!</v>
      </c>
      <c r="T139" s="76" t="e">
        <f>'Sound Power'!CP139</f>
        <v>#DIV/0!</v>
      </c>
      <c r="U139" s="73">
        <f t="shared" si="50"/>
        <v>0</v>
      </c>
      <c r="V139" s="73">
        <f t="shared" si="51"/>
        <v>0</v>
      </c>
      <c r="W139" s="76" t="e">
        <f>('ModelParams Lp'!B$4*10^'ModelParams Lp'!B$5*($U139/$V139)^'ModelParams Lp'!B$6)*3</f>
        <v>#DIV/0!</v>
      </c>
      <c r="X139" s="76" t="e">
        <f>('ModelParams Lp'!C$4*10^'ModelParams Lp'!C$5*($U139/$V139)^'ModelParams Lp'!C$6)*3</f>
        <v>#DIV/0!</v>
      </c>
      <c r="Y139" s="76" t="e">
        <f>('ModelParams Lp'!D$4*10^'ModelParams Lp'!D$5*($U139/$V139)^'ModelParams Lp'!D$6)*3</f>
        <v>#DIV/0!</v>
      </c>
      <c r="Z139" s="76" t="e">
        <f>('ModelParams Lp'!E$4*10^'ModelParams Lp'!E$5*($U139/$V139)^'ModelParams Lp'!E$6)*3</f>
        <v>#DIV/0!</v>
      </c>
      <c r="AA139" s="76" t="e">
        <f>('ModelParams Lp'!F$4*10^'ModelParams Lp'!F$5*($U139/$V139)^'ModelParams Lp'!F$6)*3</f>
        <v>#DIV/0!</v>
      </c>
      <c r="AB139" s="76" t="e">
        <f>('ModelParams Lp'!G$4*10^'ModelParams Lp'!G$5*($U139/$V139)^'ModelParams Lp'!G$6)*3</f>
        <v>#DIV/0!</v>
      </c>
      <c r="AC139" s="76" t="e">
        <f>('ModelParams Lp'!H$4*10^'ModelParams Lp'!H$5*($U139/$V139)^'ModelParams Lp'!H$6)*3</f>
        <v>#DIV/0!</v>
      </c>
      <c r="AD139" s="76" t="e">
        <f>('ModelParams Lp'!I$4*10^'ModelParams Lp'!I$5*($U139/$V139)^'ModelParams Lp'!I$6)*3</f>
        <v>#DIV/0!</v>
      </c>
      <c r="AE139" s="62" t="e">
        <f t="shared" si="52"/>
        <v>#DIV/0!</v>
      </c>
      <c r="AF139" s="62" t="e">
        <f>IF(AE139&lt;'ModelParams Lp'!$B$16,-1,IF(AE139&lt;'ModelParams Lp'!$C$16,0,IF(AE139&lt;'ModelParams Lp'!$D$16,1,IF(AE139&lt;'ModelParams Lp'!$E$16,2,IF(AE139&lt;'ModelParams Lp'!$F$16,3,IF(AE139&lt;'ModelParams Lp'!$G$16,4,IF(AE139&lt;'ModelParams Lp'!$H$16,5,6)))))))</f>
        <v>#DIV/0!</v>
      </c>
      <c r="AG139" s="76" t="e">
        <f ca="1">IF($AF139&gt;1,0,OFFSET('ModelParams Lp'!$C$12,0,-'Sound Pressure'!$AF139))</f>
        <v>#DIV/0!</v>
      </c>
      <c r="AH139" s="76" t="e">
        <f ca="1">IF($AF139&gt;2,0,OFFSET('ModelParams Lp'!$D$12,0,-'Sound Pressure'!$AF139))</f>
        <v>#DIV/0!</v>
      </c>
      <c r="AI139" s="76" t="e">
        <f ca="1">IF($AF139&gt;3,0,OFFSET('ModelParams Lp'!$E$12,0,-'Sound Pressure'!$AF139))</f>
        <v>#DIV/0!</v>
      </c>
      <c r="AJ139" s="76" t="e">
        <f ca="1">IF($AF139&gt;4,0,OFFSET('ModelParams Lp'!$F$12,0,-'Sound Pressure'!$AF139))</f>
        <v>#DIV/0!</v>
      </c>
      <c r="AK139" s="76" t="e">
        <f ca="1">IF($AF139&gt;3,0,OFFSET('ModelParams Lp'!$G$12,0,-'Sound Pressure'!$AF139))</f>
        <v>#DIV/0!</v>
      </c>
      <c r="AL139" s="76" t="e">
        <f ca="1">IF($AF139&gt;5,0,OFFSET('ModelParams Lp'!$H$12,0,-'Sound Pressure'!$AF139))</f>
        <v>#DIV/0!</v>
      </c>
      <c r="AM139" s="76" t="e">
        <f ca="1">IF($AF139&gt;6,0,OFFSET('ModelParams Lp'!$I$12,0,-'Sound Pressure'!$AF139))</f>
        <v>#DIV/0!</v>
      </c>
      <c r="AN139" s="76" t="e">
        <f ca="1">IF($AF139&gt;7,0,IF($AF$4&lt;0,3,OFFSET('ModelParams Lp'!$J$12,0,-'Sound Pressure'!$AF139)))</f>
        <v>#DIV/0!</v>
      </c>
      <c r="AO139" s="76" t="e">
        <f t="shared" si="48"/>
        <v>#DIV/0!</v>
      </c>
      <c r="AP139" s="76" t="e">
        <f t="shared" si="49"/>
        <v>#DIV/0!</v>
      </c>
      <c r="AQ139" s="76" t="e">
        <f t="shared" si="49"/>
        <v>#DIV/0!</v>
      </c>
      <c r="AR139" s="76" t="e">
        <f t="shared" si="49"/>
        <v>#DIV/0!</v>
      </c>
      <c r="AS139" s="76" t="e">
        <f t="shared" si="49"/>
        <v>#DIV/0!</v>
      </c>
      <c r="AT139" s="76" t="e">
        <f t="shared" si="49"/>
        <v>#DIV/0!</v>
      </c>
      <c r="AU139" s="76" t="e">
        <f t="shared" si="49"/>
        <v>#DIV/0!</v>
      </c>
      <c r="AV139" s="76" t="e">
        <f t="shared" si="49"/>
        <v>#DIV/0!</v>
      </c>
      <c r="AW139" s="76">
        <f>'ModelParams Lp'!B$22</f>
        <v>4</v>
      </c>
      <c r="AX139" s="76">
        <f>'ModelParams Lp'!C$22</f>
        <v>2</v>
      </c>
      <c r="AY139" s="76">
        <f>'ModelParams Lp'!D$22</f>
        <v>1</v>
      </c>
      <c r="AZ139" s="76">
        <f>'ModelParams Lp'!E$22</f>
        <v>0</v>
      </c>
      <c r="BA139" s="76">
        <f>'ModelParams Lp'!F$22</f>
        <v>0</v>
      </c>
      <c r="BB139" s="76">
        <f>'ModelParams Lp'!G$22</f>
        <v>0</v>
      </c>
      <c r="BC139" s="76">
        <f>'ModelParams Lp'!H$22</f>
        <v>0</v>
      </c>
      <c r="BD139" s="76">
        <f>'ModelParams Lp'!I$22</f>
        <v>0</v>
      </c>
      <c r="BE139" s="76" t="e">
        <f>-10*LOG(2/(4*PI()*2^2)+4/(0.163*(Calcul!$J144*Calcul!$K144)/VLOOKUP(Calcul!$H144,'ModelParams Lp'!$E$37:$F$39,2,0)))</f>
        <v>#N/A</v>
      </c>
      <c r="BF139" s="76" t="e">
        <f>-10*LOG(2/(4*PI()*2^2)+4/(0.163*(Calcul!$J144*Calcul!$K144)/VLOOKUP(Calcul!$H144,'ModelParams Lp'!$E$37:$F$39,2,0)))</f>
        <v>#N/A</v>
      </c>
      <c r="BG139" s="76" t="e">
        <f>-10*LOG(2/(4*PI()*2^2)+4/(0.163*(Calcul!$J144*Calcul!$K144)/VLOOKUP(Calcul!$H144,'ModelParams Lp'!$E$37:$F$39,2,0)))</f>
        <v>#N/A</v>
      </c>
      <c r="BH139" s="76" t="e">
        <f>-10*LOG(2/(4*PI()*2^2)+4/(0.163*(Calcul!$J144*Calcul!$K144)/VLOOKUP(Calcul!$H144,'ModelParams Lp'!$E$37:$F$39,2,0)))</f>
        <v>#N/A</v>
      </c>
      <c r="BI139" s="76" t="e">
        <f>-10*LOG(2/(4*PI()*2^2)+4/(0.163*(Calcul!$J144*Calcul!$K144)/VLOOKUP(Calcul!$H144,'ModelParams Lp'!$E$37:$F$39,2,0)))</f>
        <v>#N/A</v>
      </c>
      <c r="BJ139" s="76" t="e">
        <f>-10*LOG(2/(4*PI()*2^2)+4/(0.163*(Calcul!$J144*Calcul!$K144)/VLOOKUP(Calcul!$H144,'ModelParams Lp'!$E$37:$F$39,2,0)))</f>
        <v>#N/A</v>
      </c>
      <c r="BK139" s="76" t="e">
        <f>-10*LOG(2/(4*PI()*2^2)+4/(0.163*(Calcul!$J144*Calcul!$K144)/VLOOKUP(Calcul!$H144,'ModelParams Lp'!$E$37:$F$39,2,0)))</f>
        <v>#N/A</v>
      </c>
      <c r="BL139" s="76" t="e">
        <f>-10*LOG(2/(4*PI()*2^2)+4/(0.163*(Calcul!$J144*Calcul!$K144)/VLOOKUP(Calcul!$H144,'ModelParams Lp'!$E$37:$F$39,2,0)))</f>
        <v>#N/A</v>
      </c>
      <c r="BM139" s="76" t="e">
        <f>VLOOKUP(Calcul!$I144,'ModelParams Lp'!$D$28:$O$32,5,0)+BE139</f>
        <v>#N/A</v>
      </c>
      <c r="BN139" s="76" t="e">
        <f>VLOOKUP(Calcul!$I144,'ModelParams Lp'!$D$28:$O$32,6,0)+BF139</f>
        <v>#N/A</v>
      </c>
      <c r="BO139" s="76" t="e">
        <f>VLOOKUP(Calcul!$I144,'ModelParams Lp'!$D$28:$O$32,7,0)+BG139</f>
        <v>#N/A</v>
      </c>
      <c r="BP139" s="76" t="e">
        <f>VLOOKUP(Calcul!$I144,'ModelParams Lp'!$D$28:$O$32,8,0)+BH139</f>
        <v>#N/A</v>
      </c>
      <c r="BQ139" s="76" t="e">
        <f>VLOOKUP(Calcul!$I144,'ModelParams Lp'!$D$28:$O$32,9,0)+BI139</f>
        <v>#N/A</v>
      </c>
      <c r="BR139" s="76" t="e">
        <f>VLOOKUP(Calcul!$I144,'ModelParams Lp'!$D$28:$O$32,10,0)+BJ139</f>
        <v>#N/A</v>
      </c>
      <c r="BS139" s="76" t="e">
        <f>VLOOKUP(Calcul!$I144,'ModelParams Lp'!$D$28:$O$32,11,0)+BK139</f>
        <v>#N/A</v>
      </c>
      <c r="BT139" s="76" t="e">
        <f>VLOOKUP(Calcul!$I144,'ModelParams Lp'!$D$28:$O$32,12,0)+BL139</f>
        <v>#N/A</v>
      </c>
      <c r="BU139" s="75" t="e">
        <f t="shared" ca="1" si="53"/>
        <v>#DIV/0!</v>
      </c>
      <c r="BV139" s="75" t="e">
        <f t="shared" ca="1" si="54"/>
        <v>#DIV/0!</v>
      </c>
      <c r="BW139" s="75" t="e">
        <f t="shared" ca="1" si="55"/>
        <v>#DIV/0!</v>
      </c>
      <c r="BX139" s="75" t="e">
        <f t="shared" ca="1" si="56"/>
        <v>#DIV/0!</v>
      </c>
      <c r="BY139" s="75" t="e">
        <f t="shared" ca="1" si="57"/>
        <v>#DIV/0!</v>
      </c>
      <c r="BZ139" s="75" t="e">
        <f t="shared" ca="1" si="58"/>
        <v>#DIV/0!</v>
      </c>
      <c r="CA139" s="75" t="e">
        <f t="shared" ca="1" si="59"/>
        <v>#DIV/0!</v>
      </c>
      <c r="CB139" s="75" t="e">
        <f t="shared" ca="1" si="60"/>
        <v>#DIV/0!</v>
      </c>
      <c r="CC139" s="26" t="e">
        <f ca="1">10*LOG10(IF(BU139="",0,POWER(10,((BU139+'ModelParams Lw'!$O$4)/10))) +IF(BV139="",0,POWER(10,((BV139+'ModelParams Lw'!$P$4)/10))) +IF(BW139="",0,POWER(10,((BW139+'ModelParams Lw'!$Q$4)/10))) +IF(BX139="",0,POWER(10,((BX139+'ModelParams Lw'!$R$4)/10))) +IF(BY139="",0,POWER(10,((BY139+'ModelParams Lw'!$S$4)/10))) +IF(BZ139="",0,POWER(10,((BZ139+'ModelParams Lw'!$T$4)/10))) +IF(CA139="",0,POWER(10,((CA139+'ModelParams Lw'!$U$4)/10)))+IF(CB139="",0,POWER(10,((CB139+'ModelParams Lw'!$V$4)/10))))</f>
        <v>#DIV/0!</v>
      </c>
      <c r="CD139" s="26" t="e">
        <f t="shared" ca="1" si="61"/>
        <v>#DIV/0!</v>
      </c>
      <c r="CE139" s="26" t="e">
        <f ca="1">(BU139-'ModelParams Lw'!O$10)/'ModelParams Lw'!O$11</f>
        <v>#DIV/0!</v>
      </c>
      <c r="CF139" s="26" t="e">
        <f ca="1">(BV139-'ModelParams Lw'!P$10)/'ModelParams Lw'!P$11</f>
        <v>#DIV/0!</v>
      </c>
      <c r="CG139" s="26" t="e">
        <f ca="1">(BW139-'ModelParams Lw'!Q$10)/'ModelParams Lw'!Q$11</f>
        <v>#DIV/0!</v>
      </c>
      <c r="CH139" s="26" t="e">
        <f ca="1">(BX139-'ModelParams Lw'!R$10)/'ModelParams Lw'!R$11</f>
        <v>#DIV/0!</v>
      </c>
      <c r="CI139" s="26" t="e">
        <f ca="1">(BY139-'ModelParams Lw'!S$10)/'ModelParams Lw'!S$11</f>
        <v>#DIV/0!</v>
      </c>
      <c r="CJ139" s="26" t="e">
        <f ca="1">(BZ139-'ModelParams Lw'!T$10)/'ModelParams Lw'!T$11</f>
        <v>#DIV/0!</v>
      </c>
      <c r="CK139" s="26" t="e">
        <f ca="1">(CA139-'ModelParams Lw'!U$10)/'ModelParams Lw'!U$11</f>
        <v>#DIV/0!</v>
      </c>
      <c r="CL139" s="26" t="e">
        <f ca="1">(CB139-'ModelParams Lw'!V$10)/'ModelParams Lw'!V$11</f>
        <v>#DIV/0!</v>
      </c>
      <c r="CM139" s="75" t="e">
        <f t="shared" si="62"/>
        <v>#DIV/0!</v>
      </c>
      <c r="CN139" s="75" t="e">
        <f t="shared" si="63"/>
        <v>#DIV/0!</v>
      </c>
      <c r="CO139" s="75" t="e">
        <f t="shared" si="64"/>
        <v>#DIV/0!</v>
      </c>
      <c r="CP139" s="75" t="e">
        <f t="shared" si="65"/>
        <v>#DIV/0!</v>
      </c>
      <c r="CQ139" s="75" t="e">
        <f t="shared" si="66"/>
        <v>#DIV/0!</v>
      </c>
      <c r="CR139" s="75" t="e">
        <f t="shared" si="67"/>
        <v>#DIV/0!</v>
      </c>
      <c r="CS139" s="75" t="e">
        <f t="shared" si="68"/>
        <v>#DIV/0!</v>
      </c>
      <c r="CT139" s="75" t="e">
        <f t="shared" si="69"/>
        <v>#DIV/0!</v>
      </c>
      <c r="CU139" s="26" t="e">
        <f>10*LOG10(IF(CM139="",0,POWER(10,((CM139+'ModelParams Lw'!$O$4)/10))) +IF(CN139="",0,POWER(10,((CN139+'ModelParams Lw'!$P$4)/10))) +IF(CO139="",0,POWER(10,((CO139+'ModelParams Lw'!$Q$4)/10))) +IF(CP139="",0,POWER(10,((CP139+'ModelParams Lw'!$R$4)/10))) +IF(CQ139="",0,POWER(10,((CQ139+'ModelParams Lw'!$S$4)/10))) +IF(CR139="",0,POWER(10,((CR139+'ModelParams Lw'!$T$4)/10))) +IF(CS139="",0,POWER(10,((CS139+'ModelParams Lw'!$U$4)/10)))+IF(CT139="",0,POWER(10,((CT139+'ModelParams Lw'!$V$4)/10))))</f>
        <v>#DIV/0!</v>
      </c>
      <c r="CV139" s="26" t="e">
        <f t="shared" si="70"/>
        <v>#DIV/0!</v>
      </c>
      <c r="CW139" s="26" t="e">
        <f>(CM139-'ModelParams Lw'!O$10)/'ModelParams Lw'!O$11</f>
        <v>#DIV/0!</v>
      </c>
      <c r="CX139" s="26" t="e">
        <f>(CN139-'ModelParams Lw'!P$10)/'ModelParams Lw'!P$11</f>
        <v>#DIV/0!</v>
      </c>
      <c r="CY139" s="26" t="e">
        <f>(CO139-'ModelParams Lw'!Q$10)/'ModelParams Lw'!Q$11</f>
        <v>#DIV/0!</v>
      </c>
      <c r="CZ139" s="26" t="e">
        <f>(CP139-'ModelParams Lw'!R$10)/'ModelParams Lw'!R$11</f>
        <v>#DIV/0!</v>
      </c>
      <c r="DA139" s="26" t="e">
        <f>(CQ139-'ModelParams Lw'!S$10)/'ModelParams Lw'!S$11</f>
        <v>#DIV/0!</v>
      </c>
      <c r="DB139" s="26" t="e">
        <f>(CR139-'ModelParams Lw'!T$10)/'ModelParams Lw'!T$11</f>
        <v>#DIV/0!</v>
      </c>
      <c r="DC139" s="26" t="e">
        <f>(CS139-'ModelParams Lw'!U$10)/'ModelParams Lw'!U$11</f>
        <v>#DIV/0!</v>
      </c>
      <c r="DD139" s="26" t="e">
        <f>(CT139-'ModelParams Lw'!V$10)/'ModelParams Lw'!V$11</f>
        <v>#DIV/0!</v>
      </c>
    </row>
    <row r="140" spans="1:108" x14ac:dyDescent="0.25">
      <c r="A140" s="13">
        <f>'Sound Power'!B140</f>
        <v>0</v>
      </c>
      <c r="B140" s="13">
        <f>'Sound Power'!D140</f>
        <v>0</v>
      </c>
      <c r="C140" s="13">
        <f>'Sound Power'!E140</f>
        <v>0</v>
      </c>
      <c r="D140" s="13">
        <f>'Sound Power'!F140</f>
        <v>0</v>
      </c>
      <c r="E140" s="76" t="e">
        <f>IF(Calcul!$F142="SA",'Sound Power'!AZ140,'Sound Power'!O140)</f>
        <v>#DIV/0!</v>
      </c>
      <c r="F140" s="76" t="e">
        <f>IF(Calcul!$F142="SA",'Sound Power'!BA140,'Sound Power'!P140)</f>
        <v>#DIV/0!</v>
      </c>
      <c r="G140" s="76" t="e">
        <f>IF(Calcul!$F142="SA",'Sound Power'!BB140,'Sound Power'!Q140)</f>
        <v>#DIV/0!</v>
      </c>
      <c r="H140" s="76" t="e">
        <f>IF(Calcul!$F142="SA",'Sound Power'!BC140,'Sound Power'!R140)</f>
        <v>#DIV/0!</v>
      </c>
      <c r="I140" s="76" t="e">
        <f>IF(Calcul!$F142="SA",'Sound Power'!BD140,'Sound Power'!S140)</f>
        <v>#DIV/0!</v>
      </c>
      <c r="J140" s="76" t="e">
        <f>IF(Calcul!$F142="SA",'Sound Power'!BE140,'Sound Power'!T140)</f>
        <v>#DIV/0!</v>
      </c>
      <c r="K140" s="76" t="e">
        <f>IF(Calcul!$F142="SA",'Sound Power'!BF140,'Sound Power'!U140)</f>
        <v>#DIV/0!</v>
      </c>
      <c r="L140" s="76" t="e">
        <f>IF(Calcul!$F142="SA",'Sound Power'!BG140,'Sound Power'!V140)</f>
        <v>#DIV/0!</v>
      </c>
      <c r="M140" s="76" t="e">
        <f>'Sound Power'!CI140</f>
        <v>#DIV/0!</v>
      </c>
      <c r="N140" s="76" t="e">
        <f>'Sound Power'!CJ140</f>
        <v>#DIV/0!</v>
      </c>
      <c r="O140" s="76" t="e">
        <f>'Sound Power'!CK140</f>
        <v>#DIV/0!</v>
      </c>
      <c r="P140" s="76" t="e">
        <f>'Sound Power'!CL140</f>
        <v>#DIV/0!</v>
      </c>
      <c r="Q140" s="76" t="e">
        <f>'Sound Power'!CM140</f>
        <v>#DIV/0!</v>
      </c>
      <c r="R140" s="76" t="e">
        <f>'Sound Power'!CN140</f>
        <v>#DIV/0!</v>
      </c>
      <c r="S140" s="76" t="e">
        <f>'Sound Power'!CO140</f>
        <v>#DIV/0!</v>
      </c>
      <c r="T140" s="76" t="e">
        <f>'Sound Power'!CP140</f>
        <v>#DIV/0!</v>
      </c>
      <c r="U140" s="73">
        <f t="shared" si="50"/>
        <v>0</v>
      </c>
      <c r="V140" s="73">
        <f t="shared" si="51"/>
        <v>0</v>
      </c>
      <c r="W140" s="76" t="e">
        <f>('ModelParams Lp'!B$4*10^'ModelParams Lp'!B$5*($U140/$V140)^'ModelParams Lp'!B$6)*3</f>
        <v>#DIV/0!</v>
      </c>
      <c r="X140" s="76" t="e">
        <f>('ModelParams Lp'!C$4*10^'ModelParams Lp'!C$5*($U140/$V140)^'ModelParams Lp'!C$6)*3</f>
        <v>#DIV/0!</v>
      </c>
      <c r="Y140" s="76" t="e">
        <f>('ModelParams Lp'!D$4*10^'ModelParams Lp'!D$5*($U140/$V140)^'ModelParams Lp'!D$6)*3</f>
        <v>#DIV/0!</v>
      </c>
      <c r="Z140" s="76" t="e">
        <f>('ModelParams Lp'!E$4*10^'ModelParams Lp'!E$5*($U140/$V140)^'ModelParams Lp'!E$6)*3</f>
        <v>#DIV/0!</v>
      </c>
      <c r="AA140" s="76" t="e">
        <f>('ModelParams Lp'!F$4*10^'ModelParams Lp'!F$5*($U140/$V140)^'ModelParams Lp'!F$6)*3</f>
        <v>#DIV/0!</v>
      </c>
      <c r="AB140" s="76" t="e">
        <f>('ModelParams Lp'!G$4*10^'ModelParams Lp'!G$5*($U140/$V140)^'ModelParams Lp'!G$6)*3</f>
        <v>#DIV/0!</v>
      </c>
      <c r="AC140" s="76" t="e">
        <f>('ModelParams Lp'!H$4*10^'ModelParams Lp'!H$5*($U140/$V140)^'ModelParams Lp'!H$6)*3</f>
        <v>#DIV/0!</v>
      </c>
      <c r="AD140" s="76" t="e">
        <f>('ModelParams Lp'!I$4*10^'ModelParams Lp'!I$5*($U140/$V140)^'ModelParams Lp'!I$6)*3</f>
        <v>#DIV/0!</v>
      </c>
      <c r="AE140" s="62" t="e">
        <f t="shared" si="52"/>
        <v>#DIV/0!</v>
      </c>
      <c r="AF140" s="62" t="e">
        <f>IF(AE140&lt;'ModelParams Lp'!$B$16,-1,IF(AE140&lt;'ModelParams Lp'!$C$16,0,IF(AE140&lt;'ModelParams Lp'!$D$16,1,IF(AE140&lt;'ModelParams Lp'!$E$16,2,IF(AE140&lt;'ModelParams Lp'!$F$16,3,IF(AE140&lt;'ModelParams Lp'!$G$16,4,IF(AE140&lt;'ModelParams Lp'!$H$16,5,6)))))))</f>
        <v>#DIV/0!</v>
      </c>
      <c r="AG140" s="76" t="e">
        <f ca="1">IF($AF140&gt;1,0,OFFSET('ModelParams Lp'!$C$12,0,-'Sound Pressure'!$AF140))</f>
        <v>#DIV/0!</v>
      </c>
      <c r="AH140" s="76" t="e">
        <f ca="1">IF($AF140&gt;2,0,OFFSET('ModelParams Lp'!$D$12,0,-'Sound Pressure'!$AF140))</f>
        <v>#DIV/0!</v>
      </c>
      <c r="AI140" s="76" t="e">
        <f ca="1">IF($AF140&gt;3,0,OFFSET('ModelParams Lp'!$E$12,0,-'Sound Pressure'!$AF140))</f>
        <v>#DIV/0!</v>
      </c>
      <c r="AJ140" s="76" t="e">
        <f ca="1">IF($AF140&gt;4,0,OFFSET('ModelParams Lp'!$F$12,0,-'Sound Pressure'!$AF140))</f>
        <v>#DIV/0!</v>
      </c>
      <c r="AK140" s="76" t="e">
        <f ca="1">IF($AF140&gt;3,0,OFFSET('ModelParams Lp'!$G$12,0,-'Sound Pressure'!$AF140))</f>
        <v>#DIV/0!</v>
      </c>
      <c r="AL140" s="76" t="e">
        <f ca="1">IF($AF140&gt;5,0,OFFSET('ModelParams Lp'!$H$12,0,-'Sound Pressure'!$AF140))</f>
        <v>#DIV/0!</v>
      </c>
      <c r="AM140" s="76" t="e">
        <f ca="1">IF($AF140&gt;6,0,OFFSET('ModelParams Lp'!$I$12,0,-'Sound Pressure'!$AF140))</f>
        <v>#DIV/0!</v>
      </c>
      <c r="AN140" s="76" t="e">
        <f ca="1">IF($AF140&gt;7,0,IF($AF$4&lt;0,3,OFFSET('ModelParams Lp'!$J$12,0,-'Sound Pressure'!$AF140)))</f>
        <v>#DIV/0!</v>
      </c>
      <c r="AO140" s="76" t="e">
        <f t="shared" si="48"/>
        <v>#DIV/0!</v>
      </c>
      <c r="AP140" s="76" t="e">
        <f t="shared" si="49"/>
        <v>#DIV/0!</v>
      </c>
      <c r="AQ140" s="76" t="e">
        <f t="shared" si="49"/>
        <v>#DIV/0!</v>
      </c>
      <c r="AR140" s="76" t="e">
        <f t="shared" si="49"/>
        <v>#DIV/0!</v>
      </c>
      <c r="AS140" s="76" t="e">
        <f t="shared" si="49"/>
        <v>#DIV/0!</v>
      </c>
      <c r="AT140" s="76" t="e">
        <f t="shared" si="49"/>
        <v>#DIV/0!</v>
      </c>
      <c r="AU140" s="76" t="e">
        <f t="shared" si="49"/>
        <v>#DIV/0!</v>
      </c>
      <c r="AV140" s="76" t="e">
        <f t="shared" si="49"/>
        <v>#DIV/0!</v>
      </c>
      <c r="AW140" s="76">
        <f>'ModelParams Lp'!B$22</f>
        <v>4</v>
      </c>
      <c r="AX140" s="76">
        <f>'ModelParams Lp'!C$22</f>
        <v>2</v>
      </c>
      <c r="AY140" s="76">
        <f>'ModelParams Lp'!D$22</f>
        <v>1</v>
      </c>
      <c r="AZ140" s="76">
        <f>'ModelParams Lp'!E$22</f>
        <v>0</v>
      </c>
      <c r="BA140" s="76">
        <f>'ModelParams Lp'!F$22</f>
        <v>0</v>
      </c>
      <c r="BB140" s="76">
        <f>'ModelParams Lp'!G$22</f>
        <v>0</v>
      </c>
      <c r="BC140" s="76">
        <f>'ModelParams Lp'!H$22</f>
        <v>0</v>
      </c>
      <c r="BD140" s="76">
        <f>'ModelParams Lp'!I$22</f>
        <v>0</v>
      </c>
      <c r="BE140" s="76" t="e">
        <f>-10*LOG(2/(4*PI()*2^2)+4/(0.163*(Calcul!$J145*Calcul!$K145)/VLOOKUP(Calcul!$H145,'ModelParams Lp'!$E$37:$F$39,2,0)))</f>
        <v>#N/A</v>
      </c>
      <c r="BF140" s="76" t="e">
        <f>-10*LOG(2/(4*PI()*2^2)+4/(0.163*(Calcul!$J145*Calcul!$K145)/VLOOKUP(Calcul!$H145,'ModelParams Lp'!$E$37:$F$39,2,0)))</f>
        <v>#N/A</v>
      </c>
      <c r="BG140" s="76" t="e">
        <f>-10*LOG(2/(4*PI()*2^2)+4/(0.163*(Calcul!$J145*Calcul!$K145)/VLOOKUP(Calcul!$H145,'ModelParams Lp'!$E$37:$F$39,2,0)))</f>
        <v>#N/A</v>
      </c>
      <c r="BH140" s="76" t="e">
        <f>-10*LOG(2/(4*PI()*2^2)+4/(0.163*(Calcul!$J145*Calcul!$K145)/VLOOKUP(Calcul!$H145,'ModelParams Lp'!$E$37:$F$39,2,0)))</f>
        <v>#N/A</v>
      </c>
      <c r="BI140" s="76" t="e">
        <f>-10*LOG(2/(4*PI()*2^2)+4/(0.163*(Calcul!$J145*Calcul!$K145)/VLOOKUP(Calcul!$H145,'ModelParams Lp'!$E$37:$F$39,2,0)))</f>
        <v>#N/A</v>
      </c>
      <c r="BJ140" s="76" t="e">
        <f>-10*LOG(2/(4*PI()*2^2)+4/(0.163*(Calcul!$J145*Calcul!$K145)/VLOOKUP(Calcul!$H145,'ModelParams Lp'!$E$37:$F$39,2,0)))</f>
        <v>#N/A</v>
      </c>
      <c r="BK140" s="76" t="e">
        <f>-10*LOG(2/(4*PI()*2^2)+4/(0.163*(Calcul!$J145*Calcul!$K145)/VLOOKUP(Calcul!$H145,'ModelParams Lp'!$E$37:$F$39,2,0)))</f>
        <v>#N/A</v>
      </c>
      <c r="BL140" s="76" t="e">
        <f>-10*LOG(2/(4*PI()*2^2)+4/(0.163*(Calcul!$J145*Calcul!$K145)/VLOOKUP(Calcul!$H145,'ModelParams Lp'!$E$37:$F$39,2,0)))</f>
        <v>#N/A</v>
      </c>
      <c r="BM140" s="76" t="e">
        <f>VLOOKUP(Calcul!$I145,'ModelParams Lp'!$D$28:$O$32,5,0)+BE140</f>
        <v>#N/A</v>
      </c>
      <c r="BN140" s="76" t="e">
        <f>VLOOKUP(Calcul!$I145,'ModelParams Lp'!$D$28:$O$32,6,0)+BF140</f>
        <v>#N/A</v>
      </c>
      <c r="BO140" s="76" t="e">
        <f>VLOOKUP(Calcul!$I145,'ModelParams Lp'!$D$28:$O$32,7,0)+BG140</f>
        <v>#N/A</v>
      </c>
      <c r="BP140" s="76" t="e">
        <f>VLOOKUP(Calcul!$I145,'ModelParams Lp'!$D$28:$O$32,8,0)+BH140</f>
        <v>#N/A</v>
      </c>
      <c r="BQ140" s="76" t="e">
        <f>VLOOKUP(Calcul!$I145,'ModelParams Lp'!$D$28:$O$32,9,0)+BI140</f>
        <v>#N/A</v>
      </c>
      <c r="BR140" s="76" t="e">
        <f>VLOOKUP(Calcul!$I145,'ModelParams Lp'!$D$28:$O$32,10,0)+BJ140</f>
        <v>#N/A</v>
      </c>
      <c r="BS140" s="76" t="e">
        <f>VLOOKUP(Calcul!$I145,'ModelParams Lp'!$D$28:$O$32,11,0)+BK140</f>
        <v>#N/A</v>
      </c>
      <c r="BT140" s="76" t="e">
        <f>VLOOKUP(Calcul!$I145,'ModelParams Lp'!$D$28:$O$32,12,0)+BL140</f>
        <v>#N/A</v>
      </c>
      <c r="BU140" s="75" t="e">
        <f t="shared" ca="1" si="53"/>
        <v>#DIV/0!</v>
      </c>
      <c r="BV140" s="75" t="e">
        <f t="shared" ca="1" si="54"/>
        <v>#DIV/0!</v>
      </c>
      <c r="BW140" s="75" t="e">
        <f t="shared" ca="1" si="55"/>
        <v>#DIV/0!</v>
      </c>
      <c r="BX140" s="75" t="e">
        <f t="shared" ca="1" si="56"/>
        <v>#DIV/0!</v>
      </c>
      <c r="BY140" s="75" t="e">
        <f t="shared" ca="1" si="57"/>
        <v>#DIV/0!</v>
      </c>
      <c r="BZ140" s="75" t="e">
        <f t="shared" ca="1" si="58"/>
        <v>#DIV/0!</v>
      </c>
      <c r="CA140" s="75" t="e">
        <f t="shared" ca="1" si="59"/>
        <v>#DIV/0!</v>
      </c>
      <c r="CB140" s="75" t="e">
        <f t="shared" ca="1" si="60"/>
        <v>#DIV/0!</v>
      </c>
      <c r="CC140" s="26" t="e">
        <f ca="1">10*LOG10(IF(BU140="",0,POWER(10,((BU140+'ModelParams Lw'!$O$4)/10))) +IF(BV140="",0,POWER(10,((BV140+'ModelParams Lw'!$P$4)/10))) +IF(BW140="",0,POWER(10,((BW140+'ModelParams Lw'!$Q$4)/10))) +IF(BX140="",0,POWER(10,((BX140+'ModelParams Lw'!$R$4)/10))) +IF(BY140="",0,POWER(10,((BY140+'ModelParams Lw'!$S$4)/10))) +IF(BZ140="",0,POWER(10,((BZ140+'ModelParams Lw'!$T$4)/10))) +IF(CA140="",0,POWER(10,((CA140+'ModelParams Lw'!$U$4)/10)))+IF(CB140="",0,POWER(10,((CB140+'ModelParams Lw'!$V$4)/10))))</f>
        <v>#DIV/0!</v>
      </c>
      <c r="CD140" s="26" t="e">
        <f t="shared" ca="1" si="61"/>
        <v>#DIV/0!</v>
      </c>
      <c r="CE140" s="26" t="e">
        <f ca="1">(BU140-'ModelParams Lw'!O$10)/'ModelParams Lw'!O$11</f>
        <v>#DIV/0!</v>
      </c>
      <c r="CF140" s="26" t="e">
        <f ca="1">(BV140-'ModelParams Lw'!P$10)/'ModelParams Lw'!P$11</f>
        <v>#DIV/0!</v>
      </c>
      <c r="CG140" s="26" t="e">
        <f ca="1">(BW140-'ModelParams Lw'!Q$10)/'ModelParams Lw'!Q$11</f>
        <v>#DIV/0!</v>
      </c>
      <c r="CH140" s="26" t="e">
        <f ca="1">(BX140-'ModelParams Lw'!R$10)/'ModelParams Lw'!R$11</f>
        <v>#DIV/0!</v>
      </c>
      <c r="CI140" s="26" t="e">
        <f ca="1">(BY140-'ModelParams Lw'!S$10)/'ModelParams Lw'!S$11</f>
        <v>#DIV/0!</v>
      </c>
      <c r="CJ140" s="26" t="e">
        <f ca="1">(BZ140-'ModelParams Lw'!T$10)/'ModelParams Lw'!T$11</f>
        <v>#DIV/0!</v>
      </c>
      <c r="CK140" s="26" t="e">
        <f ca="1">(CA140-'ModelParams Lw'!U$10)/'ModelParams Lw'!U$11</f>
        <v>#DIV/0!</v>
      </c>
      <c r="CL140" s="26" t="e">
        <f ca="1">(CB140-'ModelParams Lw'!V$10)/'ModelParams Lw'!V$11</f>
        <v>#DIV/0!</v>
      </c>
      <c r="CM140" s="75" t="e">
        <f t="shared" si="62"/>
        <v>#DIV/0!</v>
      </c>
      <c r="CN140" s="75" t="e">
        <f t="shared" si="63"/>
        <v>#DIV/0!</v>
      </c>
      <c r="CO140" s="75" t="e">
        <f t="shared" si="64"/>
        <v>#DIV/0!</v>
      </c>
      <c r="CP140" s="75" t="e">
        <f t="shared" si="65"/>
        <v>#DIV/0!</v>
      </c>
      <c r="CQ140" s="75" t="e">
        <f t="shared" si="66"/>
        <v>#DIV/0!</v>
      </c>
      <c r="CR140" s="75" t="e">
        <f t="shared" si="67"/>
        <v>#DIV/0!</v>
      </c>
      <c r="CS140" s="75" t="e">
        <f t="shared" si="68"/>
        <v>#DIV/0!</v>
      </c>
      <c r="CT140" s="75" t="e">
        <f t="shared" si="69"/>
        <v>#DIV/0!</v>
      </c>
      <c r="CU140" s="26" t="e">
        <f>10*LOG10(IF(CM140="",0,POWER(10,((CM140+'ModelParams Lw'!$O$4)/10))) +IF(CN140="",0,POWER(10,((CN140+'ModelParams Lw'!$P$4)/10))) +IF(CO140="",0,POWER(10,((CO140+'ModelParams Lw'!$Q$4)/10))) +IF(CP140="",0,POWER(10,((CP140+'ModelParams Lw'!$R$4)/10))) +IF(CQ140="",0,POWER(10,((CQ140+'ModelParams Lw'!$S$4)/10))) +IF(CR140="",0,POWER(10,((CR140+'ModelParams Lw'!$T$4)/10))) +IF(CS140="",0,POWER(10,((CS140+'ModelParams Lw'!$U$4)/10)))+IF(CT140="",0,POWER(10,((CT140+'ModelParams Lw'!$V$4)/10))))</f>
        <v>#DIV/0!</v>
      </c>
      <c r="CV140" s="26" t="e">
        <f t="shared" si="70"/>
        <v>#DIV/0!</v>
      </c>
      <c r="CW140" s="26" t="e">
        <f>(CM140-'ModelParams Lw'!O$10)/'ModelParams Lw'!O$11</f>
        <v>#DIV/0!</v>
      </c>
      <c r="CX140" s="26" t="e">
        <f>(CN140-'ModelParams Lw'!P$10)/'ModelParams Lw'!P$11</f>
        <v>#DIV/0!</v>
      </c>
      <c r="CY140" s="26" t="e">
        <f>(CO140-'ModelParams Lw'!Q$10)/'ModelParams Lw'!Q$11</f>
        <v>#DIV/0!</v>
      </c>
      <c r="CZ140" s="26" t="e">
        <f>(CP140-'ModelParams Lw'!R$10)/'ModelParams Lw'!R$11</f>
        <v>#DIV/0!</v>
      </c>
      <c r="DA140" s="26" t="e">
        <f>(CQ140-'ModelParams Lw'!S$10)/'ModelParams Lw'!S$11</f>
        <v>#DIV/0!</v>
      </c>
      <c r="DB140" s="26" t="e">
        <f>(CR140-'ModelParams Lw'!T$10)/'ModelParams Lw'!T$11</f>
        <v>#DIV/0!</v>
      </c>
      <c r="DC140" s="26" t="e">
        <f>(CS140-'ModelParams Lw'!U$10)/'ModelParams Lw'!U$11</f>
        <v>#DIV/0!</v>
      </c>
      <c r="DD140" s="26" t="e">
        <f>(CT140-'ModelParams Lw'!V$10)/'ModelParams Lw'!V$11</f>
        <v>#DIV/0!</v>
      </c>
    </row>
    <row r="141" spans="1:108" x14ac:dyDescent="0.25">
      <c r="A141" s="13">
        <f>'Sound Power'!B141</f>
        <v>0</v>
      </c>
      <c r="B141" s="13">
        <f>'Sound Power'!D141</f>
        <v>0</v>
      </c>
      <c r="C141" s="13">
        <f>'Sound Power'!E141</f>
        <v>0</v>
      </c>
      <c r="D141" s="13">
        <f>'Sound Power'!F141</f>
        <v>0</v>
      </c>
      <c r="E141" s="76" t="e">
        <f>IF(Calcul!$F143="SA",'Sound Power'!AZ141,'Sound Power'!O141)</f>
        <v>#DIV/0!</v>
      </c>
      <c r="F141" s="76" t="e">
        <f>IF(Calcul!$F143="SA",'Sound Power'!BA141,'Sound Power'!P141)</f>
        <v>#DIV/0!</v>
      </c>
      <c r="G141" s="76" t="e">
        <f>IF(Calcul!$F143="SA",'Sound Power'!BB141,'Sound Power'!Q141)</f>
        <v>#DIV/0!</v>
      </c>
      <c r="H141" s="76" t="e">
        <f>IF(Calcul!$F143="SA",'Sound Power'!BC141,'Sound Power'!R141)</f>
        <v>#DIV/0!</v>
      </c>
      <c r="I141" s="76" t="e">
        <f>IF(Calcul!$F143="SA",'Sound Power'!BD141,'Sound Power'!S141)</f>
        <v>#DIV/0!</v>
      </c>
      <c r="J141" s="76" t="e">
        <f>IF(Calcul!$F143="SA",'Sound Power'!BE141,'Sound Power'!T141)</f>
        <v>#DIV/0!</v>
      </c>
      <c r="K141" s="76" t="e">
        <f>IF(Calcul!$F143="SA",'Sound Power'!BF141,'Sound Power'!U141)</f>
        <v>#DIV/0!</v>
      </c>
      <c r="L141" s="76" t="e">
        <f>IF(Calcul!$F143="SA",'Sound Power'!BG141,'Sound Power'!V141)</f>
        <v>#DIV/0!</v>
      </c>
      <c r="M141" s="76" t="e">
        <f>'Sound Power'!CI141</f>
        <v>#DIV/0!</v>
      </c>
      <c r="N141" s="76" t="e">
        <f>'Sound Power'!CJ141</f>
        <v>#DIV/0!</v>
      </c>
      <c r="O141" s="76" t="e">
        <f>'Sound Power'!CK141</f>
        <v>#DIV/0!</v>
      </c>
      <c r="P141" s="76" t="e">
        <f>'Sound Power'!CL141</f>
        <v>#DIV/0!</v>
      </c>
      <c r="Q141" s="76" t="e">
        <f>'Sound Power'!CM141</f>
        <v>#DIV/0!</v>
      </c>
      <c r="R141" s="76" t="e">
        <f>'Sound Power'!CN141</f>
        <v>#DIV/0!</v>
      </c>
      <c r="S141" s="76" t="e">
        <f>'Sound Power'!CO141</f>
        <v>#DIV/0!</v>
      </c>
      <c r="T141" s="76" t="e">
        <f>'Sound Power'!CP141</f>
        <v>#DIV/0!</v>
      </c>
      <c r="U141" s="73">
        <f t="shared" si="50"/>
        <v>0</v>
      </c>
      <c r="V141" s="73">
        <f t="shared" si="51"/>
        <v>0</v>
      </c>
      <c r="W141" s="76" t="e">
        <f>('ModelParams Lp'!B$4*10^'ModelParams Lp'!B$5*($U141/$V141)^'ModelParams Lp'!B$6)*3</f>
        <v>#DIV/0!</v>
      </c>
      <c r="X141" s="76" t="e">
        <f>('ModelParams Lp'!C$4*10^'ModelParams Lp'!C$5*($U141/$V141)^'ModelParams Lp'!C$6)*3</f>
        <v>#DIV/0!</v>
      </c>
      <c r="Y141" s="76" t="e">
        <f>('ModelParams Lp'!D$4*10^'ModelParams Lp'!D$5*($U141/$V141)^'ModelParams Lp'!D$6)*3</f>
        <v>#DIV/0!</v>
      </c>
      <c r="Z141" s="76" t="e">
        <f>('ModelParams Lp'!E$4*10^'ModelParams Lp'!E$5*($U141/$V141)^'ModelParams Lp'!E$6)*3</f>
        <v>#DIV/0!</v>
      </c>
      <c r="AA141" s="76" t="e">
        <f>('ModelParams Lp'!F$4*10^'ModelParams Lp'!F$5*($U141/$V141)^'ModelParams Lp'!F$6)*3</f>
        <v>#DIV/0!</v>
      </c>
      <c r="AB141" s="76" t="e">
        <f>('ModelParams Lp'!G$4*10^'ModelParams Lp'!G$5*($U141/$V141)^'ModelParams Lp'!G$6)*3</f>
        <v>#DIV/0!</v>
      </c>
      <c r="AC141" s="76" t="e">
        <f>('ModelParams Lp'!H$4*10^'ModelParams Lp'!H$5*($U141/$V141)^'ModelParams Lp'!H$6)*3</f>
        <v>#DIV/0!</v>
      </c>
      <c r="AD141" s="76" t="e">
        <f>('ModelParams Lp'!I$4*10^'ModelParams Lp'!I$5*($U141/$V141)^'ModelParams Lp'!I$6)*3</f>
        <v>#DIV/0!</v>
      </c>
      <c r="AE141" s="62" t="e">
        <f t="shared" si="52"/>
        <v>#DIV/0!</v>
      </c>
      <c r="AF141" s="62" t="e">
        <f>IF(AE141&lt;'ModelParams Lp'!$B$16,-1,IF(AE141&lt;'ModelParams Lp'!$C$16,0,IF(AE141&lt;'ModelParams Lp'!$D$16,1,IF(AE141&lt;'ModelParams Lp'!$E$16,2,IF(AE141&lt;'ModelParams Lp'!$F$16,3,IF(AE141&lt;'ModelParams Lp'!$G$16,4,IF(AE141&lt;'ModelParams Lp'!$H$16,5,6)))))))</f>
        <v>#DIV/0!</v>
      </c>
      <c r="AG141" s="76" t="e">
        <f ca="1">IF($AF141&gt;1,0,OFFSET('ModelParams Lp'!$C$12,0,-'Sound Pressure'!$AF141))</f>
        <v>#DIV/0!</v>
      </c>
      <c r="AH141" s="76" t="e">
        <f ca="1">IF($AF141&gt;2,0,OFFSET('ModelParams Lp'!$D$12,0,-'Sound Pressure'!$AF141))</f>
        <v>#DIV/0!</v>
      </c>
      <c r="AI141" s="76" t="e">
        <f ca="1">IF($AF141&gt;3,0,OFFSET('ModelParams Lp'!$E$12,0,-'Sound Pressure'!$AF141))</f>
        <v>#DIV/0!</v>
      </c>
      <c r="AJ141" s="76" t="e">
        <f ca="1">IF($AF141&gt;4,0,OFFSET('ModelParams Lp'!$F$12,0,-'Sound Pressure'!$AF141))</f>
        <v>#DIV/0!</v>
      </c>
      <c r="AK141" s="76" t="e">
        <f ca="1">IF($AF141&gt;3,0,OFFSET('ModelParams Lp'!$G$12,0,-'Sound Pressure'!$AF141))</f>
        <v>#DIV/0!</v>
      </c>
      <c r="AL141" s="76" t="e">
        <f ca="1">IF($AF141&gt;5,0,OFFSET('ModelParams Lp'!$H$12,0,-'Sound Pressure'!$AF141))</f>
        <v>#DIV/0!</v>
      </c>
      <c r="AM141" s="76" t="e">
        <f ca="1">IF($AF141&gt;6,0,OFFSET('ModelParams Lp'!$I$12,0,-'Sound Pressure'!$AF141))</f>
        <v>#DIV/0!</v>
      </c>
      <c r="AN141" s="76" t="e">
        <f ca="1">IF($AF141&gt;7,0,IF($AF$4&lt;0,3,OFFSET('ModelParams Lp'!$J$12,0,-'Sound Pressure'!$AF141)))</f>
        <v>#DIV/0!</v>
      </c>
      <c r="AO141" s="76" t="e">
        <f t="shared" si="48"/>
        <v>#DIV/0!</v>
      </c>
      <c r="AP141" s="76" t="e">
        <f t="shared" si="49"/>
        <v>#DIV/0!</v>
      </c>
      <c r="AQ141" s="76" t="e">
        <f t="shared" si="49"/>
        <v>#DIV/0!</v>
      </c>
      <c r="AR141" s="76" t="e">
        <f t="shared" si="49"/>
        <v>#DIV/0!</v>
      </c>
      <c r="AS141" s="76" t="e">
        <f t="shared" si="49"/>
        <v>#DIV/0!</v>
      </c>
      <c r="AT141" s="76" t="e">
        <f t="shared" si="49"/>
        <v>#DIV/0!</v>
      </c>
      <c r="AU141" s="76" t="e">
        <f t="shared" si="49"/>
        <v>#DIV/0!</v>
      </c>
      <c r="AV141" s="76" t="e">
        <f t="shared" si="49"/>
        <v>#DIV/0!</v>
      </c>
      <c r="AW141" s="76">
        <f>'ModelParams Lp'!B$22</f>
        <v>4</v>
      </c>
      <c r="AX141" s="76">
        <f>'ModelParams Lp'!C$22</f>
        <v>2</v>
      </c>
      <c r="AY141" s="76">
        <f>'ModelParams Lp'!D$22</f>
        <v>1</v>
      </c>
      <c r="AZ141" s="76">
        <f>'ModelParams Lp'!E$22</f>
        <v>0</v>
      </c>
      <c r="BA141" s="76">
        <f>'ModelParams Lp'!F$22</f>
        <v>0</v>
      </c>
      <c r="BB141" s="76">
        <f>'ModelParams Lp'!G$22</f>
        <v>0</v>
      </c>
      <c r="BC141" s="76">
        <f>'ModelParams Lp'!H$22</f>
        <v>0</v>
      </c>
      <c r="BD141" s="76">
        <f>'ModelParams Lp'!I$22</f>
        <v>0</v>
      </c>
      <c r="BE141" s="76" t="e">
        <f>-10*LOG(2/(4*PI()*2^2)+4/(0.163*(Calcul!$J146*Calcul!$K146)/VLOOKUP(Calcul!$H146,'ModelParams Lp'!$E$37:$F$39,2,0)))</f>
        <v>#N/A</v>
      </c>
      <c r="BF141" s="76" t="e">
        <f>-10*LOG(2/(4*PI()*2^2)+4/(0.163*(Calcul!$J146*Calcul!$K146)/VLOOKUP(Calcul!$H146,'ModelParams Lp'!$E$37:$F$39,2,0)))</f>
        <v>#N/A</v>
      </c>
      <c r="BG141" s="76" t="e">
        <f>-10*LOG(2/(4*PI()*2^2)+4/(0.163*(Calcul!$J146*Calcul!$K146)/VLOOKUP(Calcul!$H146,'ModelParams Lp'!$E$37:$F$39,2,0)))</f>
        <v>#N/A</v>
      </c>
      <c r="BH141" s="76" t="e">
        <f>-10*LOG(2/(4*PI()*2^2)+4/(0.163*(Calcul!$J146*Calcul!$K146)/VLOOKUP(Calcul!$H146,'ModelParams Lp'!$E$37:$F$39,2,0)))</f>
        <v>#N/A</v>
      </c>
      <c r="BI141" s="76" t="e">
        <f>-10*LOG(2/(4*PI()*2^2)+4/(0.163*(Calcul!$J146*Calcul!$K146)/VLOOKUP(Calcul!$H146,'ModelParams Lp'!$E$37:$F$39,2,0)))</f>
        <v>#N/A</v>
      </c>
      <c r="BJ141" s="76" t="e">
        <f>-10*LOG(2/(4*PI()*2^2)+4/(0.163*(Calcul!$J146*Calcul!$K146)/VLOOKUP(Calcul!$H146,'ModelParams Lp'!$E$37:$F$39,2,0)))</f>
        <v>#N/A</v>
      </c>
      <c r="BK141" s="76" t="e">
        <f>-10*LOG(2/(4*PI()*2^2)+4/(0.163*(Calcul!$J146*Calcul!$K146)/VLOOKUP(Calcul!$H146,'ModelParams Lp'!$E$37:$F$39,2,0)))</f>
        <v>#N/A</v>
      </c>
      <c r="BL141" s="76" t="e">
        <f>-10*LOG(2/(4*PI()*2^2)+4/(0.163*(Calcul!$J146*Calcul!$K146)/VLOOKUP(Calcul!$H146,'ModelParams Lp'!$E$37:$F$39,2,0)))</f>
        <v>#N/A</v>
      </c>
      <c r="BM141" s="76" t="e">
        <f>VLOOKUP(Calcul!$I146,'ModelParams Lp'!$D$28:$O$32,5,0)+BE141</f>
        <v>#N/A</v>
      </c>
      <c r="BN141" s="76" t="e">
        <f>VLOOKUP(Calcul!$I146,'ModelParams Lp'!$D$28:$O$32,6,0)+BF141</f>
        <v>#N/A</v>
      </c>
      <c r="BO141" s="76" t="e">
        <f>VLOOKUP(Calcul!$I146,'ModelParams Lp'!$D$28:$O$32,7,0)+BG141</f>
        <v>#N/A</v>
      </c>
      <c r="BP141" s="76" t="e">
        <f>VLOOKUP(Calcul!$I146,'ModelParams Lp'!$D$28:$O$32,8,0)+BH141</f>
        <v>#N/A</v>
      </c>
      <c r="BQ141" s="76" t="e">
        <f>VLOOKUP(Calcul!$I146,'ModelParams Lp'!$D$28:$O$32,9,0)+BI141</f>
        <v>#N/A</v>
      </c>
      <c r="BR141" s="76" t="e">
        <f>VLOOKUP(Calcul!$I146,'ModelParams Lp'!$D$28:$O$32,10,0)+BJ141</f>
        <v>#N/A</v>
      </c>
      <c r="BS141" s="76" t="e">
        <f>VLOOKUP(Calcul!$I146,'ModelParams Lp'!$D$28:$O$32,11,0)+BK141</f>
        <v>#N/A</v>
      </c>
      <c r="BT141" s="76" t="e">
        <f>VLOOKUP(Calcul!$I146,'ModelParams Lp'!$D$28:$O$32,12,0)+BL141</f>
        <v>#N/A</v>
      </c>
      <c r="BU141" s="75" t="e">
        <f t="shared" ca="1" si="53"/>
        <v>#DIV/0!</v>
      </c>
      <c r="BV141" s="75" t="e">
        <f t="shared" ca="1" si="54"/>
        <v>#DIV/0!</v>
      </c>
      <c r="BW141" s="75" t="e">
        <f t="shared" ca="1" si="55"/>
        <v>#DIV/0!</v>
      </c>
      <c r="BX141" s="75" t="e">
        <f t="shared" ca="1" si="56"/>
        <v>#DIV/0!</v>
      </c>
      <c r="BY141" s="75" t="e">
        <f t="shared" ca="1" si="57"/>
        <v>#DIV/0!</v>
      </c>
      <c r="BZ141" s="75" t="e">
        <f t="shared" ca="1" si="58"/>
        <v>#DIV/0!</v>
      </c>
      <c r="CA141" s="75" t="e">
        <f t="shared" ca="1" si="59"/>
        <v>#DIV/0!</v>
      </c>
      <c r="CB141" s="75" t="e">
        <f t="shared" ca="1" si="60"/>
        <v>#DIV/0!</v>
      </c>
      <c r="CC141" s="26" t="e">
        <f ca="1">10*LOG10(IF(BU141="",0,POWER(10,((BU141+'ModelParams Lw'!$O$4)/10))) +IF(BV141="",0,POWER(10,((BV141+'ModelParams Lw'!$P$4)/10))) +IF(BW141="",0,POWER(10,((BW141+'ModelParams Lw'!$Q$4)/10))) +IF(BX141="",0,POWER(10,((BX141+'ModelParams Lw'!$R$4)/10))) +IF(BY141="",0,POWER(10,((BY141+'ModelParams Lw'!$S$4)/10))) +IF(BZ141="",0,POWER(10,((BZ141+'ModelParams Lw'!$T$4)/10))) +IF(CA141="",0,POWER(10,((CA141+'ModelParams Lw'!$U$4)/10)))+IF(CB141="",0,POWER(10,((CB141+'ModelParams Lw'!$V$4)/10))))</f>
        <v>#DIV/0!</v>
      </c>
      <c r="CD141" s="26" t="e">
        <f t="shared" ca="1" si="61"/>
        <v>#DIV/0!</v>
      </c>
      <c r="CE141" s="26" t="e">
        <f ca="1">(BU141-'ModelParams Lw'!O$10)/'ModelParams Lw'!O$11</f>
        <v>#DIV/0!</v>
      </c>
      <c r="CF141" s="26" t="e">
        <f ca="1">(BV141-'ModelParams Lw'!P$10)/'ModelParams Lw'!P$11</f>
        <v>#DIV/0!</v>
      </c>
      <c r="CG141" s="26" t="e">
        <f ca="1">(BW141-'ModelParams Lw'!Q$10)/'ModelParams Lw'!Q$11</f>
        <v>#DIV/0!</v>
      </c>
      <c r="CH141" s="26" t="e">
        <f ca="1">(BX141-'ModelParams Lw'!R$10)/'ModelParams Lw'!R$11</f>
        <v>#DIV/0!</v>
      </c>
      <c r="CI141" s="26" t="e">
        <f ca="1">(BY141-'ModelParams Lw'!S$10)/'ModelParams Lw'!S$11</f>
        <v>#DIV/0!</v>
      </c>
      <c r="CJ141" s="26" t="e">
        <f ca="1">(BZ141-'ModelParams Lw'!T$10)/'ModelParams Lw'!T$11</f>
        <v>#DIV/0!</v>
      </c>
      <c r="CK141" s="26" t="e">
        <f ca="1">(CA141-'ModelParams Lw'!U$10)/'ModelParams Lw'!U$11</f>
        <v>#DIV/0!</v>
      </c>
      <c r="CL141" s="26" t="e">
        <f ca="1">(CB141-'ModelParams Lw'!V$10)/'ModelParams Lw'!V$11</f>
        <v>#DIV/0!</v>
      </c>
      <c r="CM141" s="75" t="e">
        <f t="shared" si="62"/>
        <v>#DIV/0!</v>
      </c>
      <c r="CN141" s="75" t="e">
        <f t="shared" si="63"/>
        <v>#DIV/0!</v>
      </c>
      <c r="CO141" s="75" t="e">
        <f t="shared" si="64"/>
        <v>#DIV/0!</v>
      </c>
      <c r="CP141" s="75" t="e">
        <f t="shared" si="65"/>
        <v>#DIV/0!</v>
      </c>
      <c r="CQ141" s="75" t="e">
        <f t="shared" si="66"/>
        <v>#DIV/0!</v>
      </c>
      <c r="CR141" s="75" t="e">
        <f t="shared" si="67"/>
        <v>#DIV/0!</v>
      </c>
      <c r="CS141" s="75" t="e">
        <f t="shared" si="68"/>
        <v>#DIV/0!</v>
      </c>
      <c r="CT141" s="75" t="e">
        <f t="shared" si="69"/>
        <v>#DIV/0!</v>
      </c>
      <c r="CU141" s="26" t="e">
        <f>10*LOG10(IF(CM141="",0,POWER(10,((CM141+'ModelParams Lw'!$O$4)/10))) +IF(CN141="",0,POWER(10,((CN141+'ModelParams Lw'!$P$4)/10))) +IF(CO141="",0,POWER(10,((CO141+'ModelParams Lw'!$Q$4)/10))) +IF(CP141="",0,POWER(10,((CP141+'ModelParams Lw'!$R$4)/10))) +IF(CQ141="",0,POWER(10,((CQ141+'ModelParams Lw'!$S$4)/10))) +IF(CR141="",0,POWER(10,((CR141+'ModelParams Lw'!$T$4)/10))) +IF(CS141="",0,POWER(10,((CS141+'ModelParams Lw'!$U$4)/10)))+IF(CT141="",0,POWER(10,((CT141+'ModelParams Lw'!$V$4)/10))))</f>
        <v>#DIV/0!</v>
      </c>
      <c r="CV141" s="26" t="e">
        <f t="shared" si="70"/>
        <v>#DIV/0!</v>
      </c>
      <c r="CW141" s="26" t="e">
        <f>(CM141-'ModelParams Lw'!O$10)/'ModelParams Lw'!O$11</f>
        <v>#DIV/0!</v>
      </c>
      <c r="CX141" s="26" t="e">
        <f>(CN141-'ModelParams Lw'!P$10)/'ModelParams Lw'!P$11</f>
        <v>#DIV/0!</v>
      </c>
      <c r="CY141" s="26" t="e">
        <f>(CO141-'ModelParams Lw'!Q$10)/'ModelParams Lw'!Q$11</f>
        <v>#DIV/0!</v>
      </c>
      <c r="CZ141" s="26" t="e">
        <f>(CP141-'ModelParams Lw'!R$10)/'ModelParams Lw'!R$11</f>
        <v>#DIV/0!</v>
      </c>
      <c r="DA141" s="26" t="e">
        <f>(CQ141-'ModelParams Lw'!S$10)/'ModelParams Lw'!S$11</f>
        <v>#DIV/0!</v>
      </c>
      <c r="DB141" s="26" t="e">
        <f>(CR141-'ModelParams Lw'!T$10)/'ModelParams Lw'!T$11</f>
        <v>#DIV/0!</v>
      </c>
      <c r="DC141" s="26" t="e">
        <f>(CS141-'ModelParams Lw'!U$10)/'ModelParams Lw'!U$11</f>
        <v>#DIV/0!</v>
      </c>
      <c r="DD141" s="26" t="e">
        <f>(CT141-'ModelParams Lw'!V$10)/'ModelParams Lw'!V$11</f>
        <v>#DIV/0!</v>
      </c>
    </row>
    <row r="142" spans="1:108" x14ac:dyDescent="0.25">
      <c r="A142" s="13">
        <f>'Sound Power'!B142</f>
        <v>0</v>
      </c>
      <c r="B142" s="13">
        <f>'Sound Power'!D142</f>
        <v>0</v>
      </c>
      <c r="C142" s="13">
        <f>'Sound Power'!E142</f>
        <v>0</v>
      </c>
      <c r="D142" s="13">
        <f>'Sound Power'!F142</f>
        <v>0</v>
      </c>
      <c r="E142" s="76" t="e">
        <f>IF(Calcul!$F144="SA",'Sound Power'!AZ142,'Sound Power'!O142)</f>
        <v>#DIV/0!</v>
      </c>
      <c r="F142" s="76" t="e">
        <f>IF(Calcul!$F144="SA",'Sound Power'!BA142,'Sound Power'!P142)</f>
        <v>#DIV/0!</v>
      </c>
      <c r="G142" s="76" t="e">
        <f>IF(Calcul!$F144="SA",'Sound Power'!BB142,'Sound Power'!Q142)</f>
        <v>#DIV/0!</v>
      </c>
      <c r="H142" s="76" t="e">
        <f>IF(Calcul!$F144="SA",'Sound Power'!BC142,'Sound Power'!R142)</f>
        <v>#DIV/0!</v>
      </c>
      <c r="I142" s="76" t="e">
        <f>IF(Calcul!$F144="SA",'Sound Power'!BD142,'Sound Power'!S142)</f>
        <v>#DIV/0!</v>
      </c>
      <c r="J142" s="76" t="e">
        <f>IF(Calcul!$F144="SA",'Sound Power'!BE142,'Sound Power'!T142)</f>
        <v>#DIV/0!</v>
      </c>
      <c r="K142" s="76" t="e">
        <f>IF(Calcul!$F144="SA",'Sound Power'!BF142,'Sound Power'!U142)</f>
        <v>#DIV/0!</v>
      </c>
      <c r="L142" s="76" t="e">
        <f>IF(Calcul!$F144="SA",'Sound Power'!BG142,'Sound Power'!V142)</f>
        <v>#DIV/0!</v>
      </c>
      <c r="M142" s="76" t="e">
        <f>'Sound Power'!CI142</f>
        <v>#DIV/0!</v>
      </c>
      <c r="N142" s="76" t="e">
        <f>'Sound Power'!CJ142</f>
        <v>#DIV/0!</v>
      </c>
      <c r="O142" s="76" t="e">
        <f>'Sound Power'!CK142</f>
        <v>#DIV/0!</v>
      </c>
      <c r="P142" s="76" t="e">
        <f>'Sound Power'!CL142</f>
        <v>#DIV/0!</v>
      </c>
      <c r="Q142" s="76" t="e">
        <f>'Sound Power'!CM142</f>
        <v>#DIV/0!</v>
      </c>
      <c r="R142" s="76" t="e">
        <f>'Sound Power'!CN142</f>
        <v>#DIV/0!</v>
      </c>
      <c r="S142" s="76" t="e">
        <f>'Sound Power'!CO142</f>
        <v>#DIV/0!</v>
      </c>
      <c r="T142" s="76" t="e">
        <f>'Sound Power'!CP142</f>
        <v>#DIV/0!</v>
      </c>
      <c r="U142" s="73">
        <f t="shared" si="50"/>
        <v>0</v>
      </c>
      <c r="V142" s="73">
        <f t="shared" si="51"/>
        <v>0</v>
      </c>
      <c r="W142" s="76" t="e">
        <f>('ModelParams Lp'!B$4*10^'ModelParams Lp'!B$5*($U142/$V142)^'ModelParams Lp'!B$6)*3</f>
        <v>#DIV/0!</v>
      </c>
      <c r="X142" s="76" t="e">
        <f>('ModelParams Lp'!C$4*10^'ModelParams Lp'!C$5*($U142/$V142)^'ModelParams Lp'!C$6)*3</f>
        <v>#DIV/0!</v>
      </c>
      <c r="Y142" s="76" t="e">
        <f>('ModelParams Lp'!D$4*10^'ModelParams Lp'!D$5*($U142/$V142)^'ModelParams Lp'!D$6)*3</f>
        <v>#DIV/0!</v>
      </c>
      <c r="Z142" s="76" t="e">
        <f>('ModelParams Lp'!E$4*10^'ModelParams Lp'!E$5*($U142/$V142)^'ModelParams Lp'!E$6)*3</f>
        <v>#DIV/0!</v>
      </c>
      <c r="AA142" s="76" t="e">
        <f>('ModelParams Lp'!F$4*10^'ModelParams Lp'!F$5*($U142/$V142)^'ModelParams Lp'!F$6)*3</f>
        <v>#DIV/0!</v>
      </c>
      <c r="AB142" s="76" t="e">
        <f>('ModelParams Lp'!G$4*10^'ModelParams Lp'!G$5*($U142/$V142)^'ModelParams Lp'!G$6)*3</f>
        <v>#DIV/0!</v>
      </c>
      <c r="AC142" s="76" t="e">
        <f>('ModelParams Lp'!H$4*10^'ModelParams Lp'!H$5*($U142/$V142)^'ModelParams Lp'!H$6)*3</f>
        <v>#DIV/0!</v>
      </c>
      <c r="AD142" s="76" t="e">
        <f>('ModelParams Lp'!I$4*10^'ModelParams Lp'!I$5*($U142/$V142)^'ModelParams Lp'!I$6)*3</f>
        <v>#DIV/0!</v>
      </c>
      <c r="AE142" s="62" t="e">
        <f t="shared" si="52"/>
        <v>#DIV/0!</v>
      </c>
      <c r="AF142" s="62" t="e">
        <f>IF(AE142&lt;'ModelParams Lp'!$B$16,-1,IF(AE142&lt;'ModelParams Lp'!$C$16,0,IF(AE142&lt;'ModelParams Lp'!$D$16,1,IF(AE142&lt;'ModelParams Lp'!$E$16,2,IF(AE142&lt;'ModelParams Lp'!$F$16,3,IF(AE142&lt;'ModelParams Lp'!$G$16,4,IF(AE142&lt;'ModelParams Lp'!$H$16,5,6)))))))</f>
        <v>#DIV/0!</v>
      </c>
      <c r="AG142" s="76" t="e">
        <f ca="1">IF($AF142&gt;1,0,OFFSET('ModelParams Lp'!$C$12,0,-'Sound Pressure'!$AF142))</f>
        <v>#DIV/0!</v>
      </c>
      <c r="AH142" s="76" t="e">
        <f ca="1">IF($AF142&gt;2,0,OFFSET('ModelParams Lp'!$D$12,0,-'Sound Pressure'!$AF142))</f>
        <v>#DIV/0!</v>
      </c>
      <c r="AI142" s="76" t="e">
        <f ca="1">IF($AF142&gt;3,0,OFFSET('ModelParams Lp'!$E$12,0,-'Sound Pressure'!$AF142))</f>
        <v>#DIV/0!</v>
      </c>
      <c r="AJ142" s="76" t="e">
        <f ca="1">IF($AF142&gt;4,0,OFFSET('ModelParams Lp'!$F$12,0,-'Sound Pressure'!$AF142))</f>
        <v>#DIV/0!</v>
      </c>
      <c r="AK142" s="76" t="e">
        <f ca="1">IF($AF142&gt;3,0,OFFSET('ModelParams Lp'!$G$12,0,-'Sound Pressure'!$AF142))</f>
        <v>#DIV/0!</v>
      </c>
      <c r="AL142" s="76" t="e">
        <f ca="1">IF($AF142&gt;5,0,OFFSET('ModelParams Lp'!$H$12,0,-'Sound Pressure'!$AF142))</f>
        <v>#DIV/0!</v>
      </c>
      <c r="AM142" s="76" t="e">
        <f ca="1">IF($AF142&gt;6,0,OFFSET('ModelParams Lp'!$I$12,0,-'Sound Pressure'!$AF142))</f>
        <v>#DIV/0!</v>
      </c>
      <c r="AN142" s="76" t="e">
        <f ca="1">IF($AF142&gt;7,0,IF($AF$4&lt;0,3,OFFSET('ModelParams Lp'!$J$12,0,-'Sound Pressure'!$AF142)))</f>
        <v>#DIV/0!</v>
      </c>
      <c r="AO142" s="76" t="e">
        <f t="shared" si="48"/>
        <v>#DIV/0!</v>
      </c>
      <c r="AP142" s="76" t="e">
        <f t="shared" si="49"/>
        <v>#DIV/0!</v>
      </c>
      <c r="AQ142" s="76" t="e">
        <f t="shared" si="49"/>
        <v>#DIV/0!</v>
      </c>
      <c r="AR142" s="76" t="e">
        <f t="shared" si="49"/>
        <v>#DIV/0!</v>
      </c>
      <c r="AS142" s="76" t="e">
        <f t="shared" si="49"/>
        <v>#DIV/0!</v>
      </c>
      <c r="AT142" s="76" t="e">
        <f t="shared" si="49"/>
        <v>#DIV/0!</v>
      </c>
      <c r="AU142" s="76" t="e">
        <f t="shared" si="49"/>
        <v>#DIV/0!</v>
      </c>
      <c r="AV142" s="76" t="e">
        <f t="shared" si="49"/>
        <v>#DIV/0!</v>
      </c>
      <c r="AW142" s="76">
        <f>'ModelParams Lp'!B$22</f>
        <v>4</v>
      </c>
      <c r="AX142" s="76">
        <f>'ModelParams Lp'!C$22</f>
        <v>2</v>
      </c>
      <c r="AY142" s="76">
        <f>'ModelParams Lp'!D$22</f>
        <v>1</v>
      </c>
      <c r="AZ142" s="76">
        <f>'ModelParams Lp'!E$22</f>
        <v>0</v>
      </c>
      <c r="BA142" s="76">
        <f>'ModelParams Lp'!F$22</f>
        <v>0</v>
      </c>
      <c r="BB142" s="76">
        <f>'ModelParams Lp'!G$22</f>
        <v>0</v>
      </c>
      <c r="BC142" s="76">
        <f>'ModelParams Lp'!H$22</f>
        <v>0</v>
      </c>
      <c r="BD142" s="76">
        <f>'ModelParams Lp'!I$22</f>
        <v>0</v>
      </c>
      <c r="BE142" s="76" t="e">
        <f>-10*LOG(2/(4*PI()*2^2)+4/(0.163*(Calcul!$J147*Calcul!$K147)/VLOOKUP(Calcul!$H147,'ModelParams Lp'!$E$37:$F$39,2,0)))</f>
        <v>#N/A</v>
      </c>
      <c r="BF142" s="76" t="e">
        <f>-10*LOG(2/(4*PI()*2^2)+4/(0.163*(Calcul!$J147*Calcul!$K147)/VLOOKUP(Calcul!$H147,'ModelParams Lp'!$E$37:$F$39,2,0)))</f>
        <v>#N/A</v>
      </c>
      <c r="BG142" s="76" t="e">
        <f>-10*LOG(2/(4*PI()*2^2)+4/(0.163*(Calcul!$J147*Calcul!$K147)/VLOOKUP(Calcul!$H147,'ModelParams Lp'!$E$37:$F$39,2,0)))</f>
        <v>#N/A</v>
      </c>
      <c r="BH142" s="76" t="e">
        <f>-10*LOG(2/(4*PI()*2^2)+4/(0.163*(Calcul!$J147*Calcul!$K147)/VLOOKUP(Calcul!$H147,'ModelParams Lp'!$E$37:$F$39,2,0)))</f>
        <v>#N/A</v>
      </c>
      <c r="BI142" s="76" t="e">
        <f>-10*LOG(2/(4*PI()*2^2)+4/(0.163*(Calcul!$J147*Calcul!$K147)/VLOOKUP(Calcul!$H147,'ModelParams Lp'!$E$37:$F$39,2,0)))</f>
        <v>#N/A</v>
      </c>
      <c r="BJ142" s="76" t="e">
        <f>-10*LOG(2/(4*PI()*2^2)+4/(0.163*(Calcul!$J147*Calcul!$K147)/VLOOKUP(Calcul!$H147,'ModelParams Lp'!$E$37:$F$39,2,0)))</f>
        <v>#N/A</v>
      </c>
      <c r="BK142" s="76" t="e">
        <f>-10*LOG(2/(4*PI()*2^2)+4/(0.163*(Calcul!$J147*Calcul!$K147)/VLOOKUP(Calcul!$H147,'ModelParams Lp'!$E$37:$F$39,2,0)))</f>
        <v>#N/A</v>
      </c>
      <c r="BL142" s="76" t="e">
        <f>-10*LOG(2/(4*PI()*2^2)+4/(0.163*(Calcul!$J147*Calcul!$K147)/VLOOKUP(Calcul!$H147,'ModelParams Lp'!$E$37:$F$39,2,0)))</f>
        <v>#N/A</v>
      </c>
      <c r="BM142" s="76" t="e">
        <f>VLOOKUP(Calcul!$I147,'ModelParams Lp'!$D$28:$O$32,5,0)+BE142</f>
        <v>#N/A</v>
      </c>
      <c r="BN142" s="76" t="e">
        <f>VLOOKUP(Calcul!$I147,'ModelParams Lp'!$D$28:$O$32,6,0)+BF142</f>
        <v>#N/A</v>
      </c>
      <c r="BO142" s="76" t="e">
        <f>VLOOKUP(Calcul!$I147,'ModelParams Lp'!$D$28:$O$32,7,0)+BG142</f>
        <v>#N/A</v>
      </c>
      <c r="BP142" s="76" t="e">
        <f>VLOOKUP(Calcul!$I147,'ModelParams Lp'!$D$28:$O$32,8,0)+BH142</f>
        <v>#N/A</v>
      </c>
      <c r="BQ142" s="76" t="e">
        <f>VLOOKUP(Calcul!$I147,'ModelParams Lp'!$D$28:$O$32,9,0)+BI142</f>
        <v>#N/A</v>
      </c>
      <c r="BR142" s="76" t="e">
        <f>VLOOKUP(Calcul!$I147,'ModelParams Lp'!$D$28:$O$32,10,0)+BJ142</f>
        <v>#N/A</v>
      </c>
      <c r="BS142" s="76" t="e">
        <f>VLOOKUP(Calcul!$I147,'ModelParams Lp'!$D$28:$O$32,11,0)+BK142</f>
        <v>#N/A</v>
      </c>
      <c r="BT142" s="76" t="e">
        <f>VLOOKUP(Calcul!$I147,'ModelParams Lp'!$D$28:$O$32,12,0)+BL142</f>
        <v>#N/A</v>
      </c>
      <c r="BU142" s="75" t="e">
        <f t="shared" ca="1" si="53"/>
        <v>#DIV/0!</v>
      </c>
      <c r="BV142" s="75" t="e">
        <f t="shared" ca="1" si="54"/>
        <v>#DIV/0!</v>
      </c>
      <c r="BW142" s="75" t="e">
        <f t="shared" ca="1" si="55"/>
        <v>#DIV/0!</v>
      </c>
      <c r="BX142" s="75" t="e">
        <f t="shared" ca="1" si="56"/>
        <v>#DIV/0!</v>
      </c>
      <c r="BY142" s="75" t="e">
        <f t="shared" ca="1" si="57"/>
        <v>#DIV/0!</v>
      </c>
      <c r="BZ142" s="75" t="e">
        <f t="shared" ca="1" si="58"/>
        <v>#DIV/0!</v>
      </c>
      <c r="CA142" s="75" t="e">
        <f t="shared" ca="1" si="59"/>
        <v>#DIV/0!</v>
      </c>
      <c r="CB142" s="75" t="e">
        <f t="shared" ca="1" si="60"/>
        <v>#DIV/0!</v>
      </c>
      <c r="CC142" s="26" t="e">
        <f ca="1">10*LOG10(IF(BU142="",0,POWER(10,((BU142+'ModelParams Lw'!$O$4)/10))) +IF(BV142="",0,POWER(10,((BV142+'ModelParams Lw'!$P$4)/10))) +IF(BW142="",0,POWER(10,((BW142+'ModelParams Lw'!$Q$4)/10))) +IF(BX142="",0,POWER(10,((BX142+'ModelParams Lw'!$R$4)/10))) +IF(BY142="",0,POWER(10,((BY142+'ModelParams Lw'!$S$4)/10))) +IF(BZ142="",0,POWER(10,((BZ142+'ModelParams Lw'!$T$4)/10))) +IF(CA142="",0,POWER(10,((CA142+'ModelParams Lw'!$U$4)/10)))+IF(CB142="",0,POWER(10,((CB142+'ModelParams Lw'!$V$4)/10))))</f>
        <v>#DIV/0!</v>
      </c>
      <c r="CD142" s="26" t="e">
        <f t="shared" ca="1" si="61"/>
        <v>#DIV/0!</v>
      </c>
      <c r="CE142" s="26" t="e">
        <f ca="1">(BU142-'ModelParams Lw'!O$10)/'ModelParams Lw'!O$11</f>
        <v>#DIV/0!</v>
      </c>
      <c r="CF142" s="26" t="e">
        <f ca="1">(BV142-'ModelParams Lw'!P$10)/'ModelParams Lw'!P$11</f>
        <v>#DIV/0!</v>
      </c>
      <c r="CG142" s="26" t="e">
        <f ca="1">(BW142-'ModelParams Lw'!Q$10)/'ModelParams Lw'!Q$11</f>
        <v>#DIV/0!</v>
      </c>
      <c r="CH142" s="26" t="e">
        <f ca="1">(BX142-'ModelParams Lw'!R$10)/'ModelParams Lw'!R$11</f>
        <v>#DIV/0!</v>
      </c>
      <c r="CI142" s="26" t="e">
        <f ca="1">(BY142-'ModelParams Lw'!S$10)/'ModelParams Lw'!S$11</f>
        <v>#DIV/0!</v>
      </c>
      <c r="CJ142" s="26" t="e">
        <f ca="1">(BZ142-'ModelParams Lw'!T$10)/'ModelParams Lw'!T$11</f>
        <v>#DIV/0!</v>
      </c>
      <c r="CK142" s="26" t="e">
        <f ca="1">(CA142-'ModelParams Lw'!U$10)/'ModelParams Lw'!U$11</f>
        <v>#DIV/0!</v>
      </c>
      <c r="CL142" s="26" t="e">
        <f ca="1">(CB142-'ModelParams Lw'!V$10)/'ModelParams Lw'!V$11</f>
        <v>#DIV/0!</v>
      </c>
      <c r="CM142" s="75" t="e">
        <f t="shared" si="62"/>
        <v>#DIV/0!</v>
      </c>
      <c r="CN142" s="75" t="e">
        <f t="shared" si="63"/>
        <v>#DIV/0!</v>
      </c>
      <c r="CO142" s="75" t="e">
        <f t="shared" si="64"/>
        <v>#DIV/0!</v>
      </c>
      <c r="CP142" s="75" t="e">
        <f t="shared" si="65"/>
        <v>#DIV/0!</v>
      </c>
      <c r="CQ142" s="75" t="e">
        <f t="shared" si="66"/>
        <v>#DIV/0!</v>
      </c>
      <c r="CR142" s="75" t="e">
        <f t="shared" si="67"/>
        <v>#DIV/0!</v>
      </c>
      <c r="CS142" s="75" t="e">
        <f t="shared" si="68"/>
        <v>#DIV/0!</v>
      </c>
      <c r="CT142" s="75" t="e">
        <f t="shared" si="69"/>
        <v>#DIV/0!</v>
      </c>
      <c r="CU142" s="26" t="e">
        <f>10*LOG10(IF(CM142="",0,POWER(10,((CM142+'ModelParams Lw'!$O$4)/10))) +IF(CN142="",0,POWER(10,((CN142+'ModelParams Lw'!$P$4)/10))) +IF(CO142="",0,POWER(10,((CO142+'ModelParams Lw'!$Q$4)/10))) +IF(CP142="",0,POWER(10,((CP142+'ModelParams Lw'!$R$4)/10))) +IF(CQ142="",0,POWER(10,((CQ142+'ModelParams Lw'!$S$4)/10))) +IF(CR142="",0,POWER(10,((CR142+'ModelParams Lw'!$T$4)/10))) +IF(CS142="",0,POWER(10,((CS142+'ModelParams Lw'!$U$4)/10)))+IF(CT142="",0,POWER(10,((CT142+'ModelParams Lw'!$V$4)/10))))</f>
        <v>#DIV/0!</v>
      </c>
      <c r="CV142" s="26" t="e">
        <f t="shared" si="70"/>
        <v>#DIV/0!</v>
      </c>
      <c r="CW142" s="26" t="e">
        <f>(CM142-'ModelParams Lw'!O$10)/'ModelParams Lw'!O$11</f>
        <v>#DIV/0!</v>
      </c>
      <c r="CX142" s="26" t="e">
        <f>(CN142-'ModelParams Lw'!P$10)/'ModelParams Lw'!P$11</f>
        <v>#DIV/0!</v>
      </c>
      <c r="CY142" s="26" t="e">
        <f>(CO142-'ModelParams Lw'!Q$10)/'ModelParams Lw'!Q$11</f>
        <v>#DIV/0!</v>
      </c>
      <c r="CZ142" s="26" t="e">
        <f>(CP142-'ModelParams Lw'!R$10)/'ModelParams Lw'!R$11</f>
        <v>#DIV/0!</v>
      </c>
      <c r="DA142" s="26" t="e">
        <f>(CQ142-'ModelParams Lw'!S$10)/'ModelParams Lw'!S$11</f>
        <v>#DIV/0!</v>
      </c>
      <c r="DB142" s="26" t="e">
        <f>(CR142-'ModelParams Lw'!T$10)/'ModelParams Lw'!T$11</f>
        <v>#DIV/0!</v>
      </c>
      <c r="DC142" s="26" t="e">
        <f>(CS142-'ModelParams Lw'!U$10)/'ModelParams Lw'!U$11</f>
        <v>#DIV/0!</v>
      </c>
      <c r="DD142" s="26" t="e">
        <f>(CT142-'ModelParams Lw'!V$10)/'ModelParams Lw'!V$11</f>
        <v>#DIV/0!</v>
      </c>
    </row>
    <row r="143" spans="1:108" x14ac:dyDescent="0.25">
      <c r="A143" s="13">
        <f>'Sound Power'!B143</f>
        <v>0</v>
      </c>
      <c r="B143" s="13">
        <f>'Sound Power'!D143</f>
        <v>0</v>
      </c>
      <c r="C143" s="13">
        <f>'Sound Power'!E143</f>
        <v>0</v>
      </c>
      <c r="D143" s="13">
        <f>'Sound Power'!F143</f>
        <v>0</v>
      </c>
      <c r="E143" s="76" t="e">
        <f>IF(Calcul!$F145="SA",'Sound Power'!AZ143,'Sound Power'!O143)</f>
        <v>#DIV/0!</v>
      </c>
      <c r="F143" s="76" t="e">
        <f>IF(Calcul!$F145="SA",'Sound Power'!BA143,'Sound Power'!P143)</f>
        <v>#DIV/0!</v>
      </c>
      <c r="G143" s="76" t="e">
        <f>IF(Calcul!$F145="SA",'Sound Power'!BB143,'Sound Power'!Q143)</f>
        <v>#DIV/0!</v>
      </c>
      <c r="H143" s="76" t="e">
        <f>IF(Calcul!$F145="SA",'Sound Power'!BC143,'Sound Power'!R143)</f>
        <v>#DIV/0!</v>
      </c>
      <c r="I143" s="76" t="e">
        <f>IF(Calcul!$F145="SA",'Sound Power'!BD143,'Sound Power'!S143)</f>
        <v>#DIV/0!</v>
      </c>
      <c r="J143" s="76" t="e">
        <f>IF(Calcul!$F145="SA",'Sound Power'!BE143,'Sound Power'!T143)</f>
        <v>#DIV/0!</v>
      </c>
      <c r="K143" s="76" t="e">
        <f>IF(Calcul!$F145="SA",'Sound Power'!BF143,'Sound Power'!U143)</f>
        <v>#DIV/0!</v>
      </c>
      <c r="L143" s="76" t="e">
        <f>IF(Calcul!$F145="SA",'Sound Power'!BG143,'Sound Power'!V143)</f>
        <v>#DIV/0!</v>
      </c>
      <c r="M143" s="76" t="e">
        <f>'Sound Power'!CI143</f>
        <v>#DIV/0!</v>
      </c>
      <c r="N143" s="76" t="e">
        <f>'Sound Power'!CJ143</f>
        <v>#DIV/0!</v>
      </c>
      <c r="O143" s="76" t="e">
        <f>'Sound Power'!CK143</f>
        <v>#DIV/0!</v>
      </c>
      <c r="P143" s="76" t="e">
        <f>'Sound Power'!CL143</f>
        <v>#DIV/0!</v>
      </c>
      <c r="Q143" s="76" t="e">
        <f>'Sound Power'!CM143</f>
        <v>#DIV/0!</v>
      </c>
      <c r="R143" s="76" t="e">
        <f>'Sound Power'!CN143</f>
        <v>#DIV/0!</v>
      </c>
      <c r="S143" s="76" t="e">
        <f>'Sound Power'!CO143</f>
        <v>#DIV/0!</v>
      </c>
      <c r="T143" s="76" t="e">
        <f>'Sound Power'!CP143</f>
        <v>#DIV/0!</v>
      </c>
      <c r="U143" s="73">
        <f t="shared" si="50"/>
        <v>0</v>
      </c>
      <c r="V143" s="73">
        <f t="shared" si="51"/>
        <v>0</v>
      </c>
      <c r="W143" s="76" t="e">
        <f>('ModelParams Lp'!B$4*10^'ModelParams Lp'!B$5*($U143/$V143)^'ModelParams Lp'!B$6)*3</f>
        <v>#DIV/0!</v>
      </c>
      <c r="X143" s="76" t="e">
        <f>('ModelParams Lp'!C$4*10^'ModelParams Lp'!C$5*($U143/$V143)^'ModelParams Lp'!C$6)*3</f>
        <v>#DIV/0!</v>
      </c>
      <c r="Y143" s="76" t="e">
        <f>('ModelParams Lp'!D$4*10^'ModelParams Lp'!D$5*($U143/$V143)^'ModelParams Lp'!D$6)*3</f>
        <v>#DIV/0!</v>
      </c>
      <c r="Z143" s="76" t="e">
        <f>('ModelParams Lp'!E$4*10^'ModelParams Lp'!E$5*($U143/$V143)^'ModelParams Lp'!E$6)*3</f>
        <v>#DIV/0!</v>
      </c>
      <c r="AA143" s="76" t="e">
        <f>('ModelParams Lp'!F$4*10^'ModelParams Lp'!F$5*($U143/$V143)^'ModelParams Lp'!F$6)*3</f>
        <v>#DIV/0!</v>
      </c>
      <c r="AB143" s="76" t="e">
        <f>('ModelParams Lp'!G$4*10^'ModelParams Lp'!G$5*($U143/$V143)^'ModelParams Lp'!G$6)*3</f>
        <v>#DIV/0!</v>
      </c>
      <c r="AC143" s="76" t="e">
        <f>('ModelParams Lp'!H$4*10^'ModelParams Lp'!H$5*($U143/$V143)^'ModelParams Lp'!H$6)*3</f>
        <v>#DIV/0!</v>
      </c>
      <c r="AD143" s="76" t="e">
        <f>('ModelParams Lp'!I$4*10^'ModelParams Lp'!I$5*($U143/$V143)^'ModelParams Lp'!I$6)*3</f>
        <v>#DIV/0!</v>
      </c>
      <c r="AE143" s="62" t="e">
        <f t="shared" si="52"/>
        <v>#DIV/0!</v>
      </c>
      <c r="AF143" s="62" t="e">
        <f>IF(AE143&lt;'ModelParams Lp'!$B$16,-1,IF(AE143&lt;'ModelParams Lp'!$C$16,0,IF(AE143&lt;'ModelParams Lp'!$D$16,1,IF(AE143&lt;'ModelParams Lp'!$E$16,2,IF(AE143&lt;'ModelParams Lp'!$F$16,3,IF(AE143&lt;'ModelParams Lp'!$G$16,4,IF(AE143&lt;'ModelParams Lp'!$H$16,5,6)))))))</f>
        <v>#DIV/0!</v>
      </c>
      <c r="AG143" s="76" t="e">
        <f ca="1">IF($AF143&gt;1,0,OFFSET('ModelParams Lp'!$C$12,0,-'Sound Pressure'!$AF143))</f>
        <v>#DIV/0!</v>
      </c>
      <c r="AH143" s="76" t="e">
        <f ca="1">IF($AF143&gt;2,0,OFFSET('ModelParams Lp'!$D$12,0,-'Sound Pressure'!$AF143))</f>
        <v>#DIV/0!</v>
      </c>
      <c r="AI143" s="76" t="e">
        <f ca="1">IF($AF143&gt;3,0,OFFSET('ModelParams Lp'!$E$12,0,-'Sound Pressure'!$AF143))</f>
        <v>#DIV/0!</v>
      </c>
      <c r="AJ143" s="76" t="e">
        <f ca="1">IF($AF143&gt;4,0,OFFSET('ModelParams Lp'!$F$12,0,-'Sound Pressure'!$AF143))</f>
        <v>#DIV/0!</v>
      </c>
      <c r="AK143" s="76" t="e">
        <f ca="1">IF($AF143&gt;3,0,OFFSET('ModelParams Lp'!$G$12,0,-'Sound Pressure'!$AF143))</f>
        <v>#DIV/0!</v>
      </c>
      <c r="AL143" s="76" t="e">
        <f ca="1">IF($AF143&gt;5,0,OFFSET('ModelParams Lp'!$H$12,0,-'Sound Pressure'!$AF143))</f>
        <v>#DIV/0!</v>
      </c>
      <c r="AM143" s="76" t="e">
        <f ca="1">IF($AF143&gt;6,0,OFFSET('ModelParams Lp'!$I$12,0,-'Sound Pressure'!$AF143))</f>
        <v>#DIV/0!</v>
      </c>
      <c r="AN143" s="76" t="e">
        <f ca="1">IF($AF143&gt;7,0,IF($AF$4&lt;0,3,OFFSET('ModelParams Lp'!$J$12,0,-'Sound Pressure'!$AF143)))</f>
        <v>#DIV/0!</v>
      </c>
      <c r="AO143" s="76" t="e">
        <f t="shared" si="48"/>
        <v>#DIV/0!</v>
      </c>
      <c r="AP143" s="76" t="e">
        <f t="shared" si="49"/>
        <v>#DIV/0!</v>
      </c>
      <c r="AQ143" s="76" t="e">
        <f t="shared" si="49"/>
        <v>#DIV/0!</v>
      </c>
      <c r="AR143" s="76" t="e">
        <f t="shared" si="49"/>
        <v>#DIV/0!</v>
      </c>
      <c r="AS143" s="76" t="e">
        <f t="shared" si="49"/>
        <v>#DIV/0!</v>
      </c>
      <c r="AT143" s="76" t="e">
        <f t="shared" si="49"/>
        <v>#DIV/0!</v>
      </c>
      <c r="AU143" s="76" t="e">
        <f t="shared" si="49"/>
        <v>#DIV/0!</v>
      </c>
      <c r="AV143" s="76" t="e">
        <f t="shared" si="49"/>
        <v>#DIV/0!</v>
      </c>
      <c r="AW143" s="76">
        <f>'ModelParams Lp'!B$22</f>
        <v>4</v>
      </c>
      <c r="AX143" s="76">
        <f>'ModelParams Lp'!C$22</f>
        <v>2</v>
      </c>
      <c r="AY143" s="76">
        <f>'ModelParams Lp'!D$22</f>
        <v>1</v>
      </c>
      <c r="AZ143" s="76">
        <f>'ModelParams Lp'!E$22</f>
        <v>0</v>
      </c>
      <c r="BA143" s="76">
        <f>'ModelParams Lp'!F$22</f>
        <v>0</v>
      </c>
      <c r="BB143" s="76">
        <f>'ModelParams Lp'!G$22</f>
        <v>0</v>
      </c>
      <c r="BC143" s="76">
        <f>'ModelParams Lp'!H$22</f>
        <v>0</v>
      </c>
      <c r="BD143" s="76">
        <f>'ModelParams Lp'!I$22</f>
        <v>0</v>
      </c>
      <c r="BE143" s="76" t="e">
        <f>-10*LOG(2/(4*PI()*2^2)+4/(0.163*(Calcul!$J148*Calcul!$K148)/VLOOKUP(Calcul!$H148,'ModelParams Lp'!$E$37:$F$39,2,0)))</f>
        <v>#N/A</v>
      </c>
      <c r="BF143" s="76" t="e">
        <f>-10*LOG(2/(4*PI()*2^2)+4/(0.163*(Calcul!$J148*Calcul!$K148)/VLOOKUP(Calcul!$H148,'ModelParams Lp'!$E$37:$F$39,2,0)))</f>
        <v>#N/A</v>
      </c>
      <c r="BG143" s="76" t="e">
        <f>-10*LOG(2/(4*PI()*2^2)+4/(0.163*(Calcul!$J148*Calcul!$K148)/VLOOKUP(Calcul!$H148,'ModelParams Lp'!$E$37:$F$39,2,0)))</f>
        <v>#N/A</v>
      </c>
      <c r="BH143" s="76" t="e">
        <f>-10*LOG(2/(4*PI()*2^2)+4/(0.163*(Calcul!$J148*Calcul!$K148)/VLOOKUP(Calcul!$H148,'ModelParams Lp'!$E$37:$F$39,2,0)))</f>
        <v>#N/A</v>
      </c>
      <c r="BI143" s="76" t="e">
        <f>-10*LOG(2/(4*PI()*2^2)+4/(0.163*(Calcul!$J148*Calcul!$K148)/VLOOKUP(Calcul!$H148,'ModelParams Lp'!$E$37:$F$39,2,0)))</f>
        <v>#N/A</v>
      </c>
      <c r="BJ143" s="76" t="e">
        <f>-10*LOG(2/(4*PI()*2^2)+4/(0.163*(Calcul!$J148*Calcul!$K148)/VLOOKUP(Calcul!$H148,'ModelParams Lp'!$E$37:$F$39,2,0)))</f>
        <v>#N/A</v>
      </c>
      <c r="BK143" s="76" t="e">
        <f>-10*LOG(2/(4*PI()*2^2)+4/(0.163*(Calcul!$J148*Calcul!$K148)/VLOOKUP(Calcul!$H148,'ModelParams Lp'!$E$37:$F$39,2,0)))</f>
        <v>#N/A</v>
      </c>
      <c r="BL143" s="76" t="e">
        <f>-10*LOG(2/(4*PI()*2^2)+4/(0.163*(Calcul!$J148*Calcul!$K148)/VLOOKUP(Calcul!$H148,'ModelParams Lp'!$E$37:$F$39,2,0)))</f>
        <v>#N/A</v>
      </c>
      <c r="BM143" s="76" t="e">
        <f>VLOOKUP(Calcul!$I148,'ModelParams Lp'!$D$28:$O$32,5,0)+BE143</f>
        <v>#N/A</v>
      </c>
      <c r="BN143" s="76" t="e">
        <f>VLOOKUP(Calcul!$I148,'ModelParams Lp'!$D$28:$O$32,6,0)+BF143</f>
        <v>#N/A</v>
      </c>
      <c r="BO143" s="76" t="e">
        <f>VLOOKUP(Calcul!$I148,'ModelParams Lp'!$D$28:$O$32,7,0)+BG143</f>
        <v>#N/A</v>
      </c>
      <c r="BP143" s="76" t="e">
        <f>VLOOKUP(Calcul!$I148,'ModelParams Lp'!$D$28:$O$32,8,0)+BH143</f>
        <v>#N/A</v>
      </c>
      <c r="BQ143" s="76" t="e">
        <f>VLOOKUP(Calcul!$I148,'ModelParams Lp'!$D$28:$O$32,9,0)+BI143</f>
        <v>#N/A</v>
      </c>
      <c r="BR143" s="76" t="e">
        <f>VLOOKUP(Calcul!$I148,'ModelParams Lp'!$D$28:$O$32,10,0)+BJ143</f>
        <v>#N/A</v>
      </c>
      <c r="BS143" s="76" t="e">
        <f>VLOOKUP(Calcul!$I148,'ModelParams Lp'!$D$28:$O$32,11,0)+BK143</f>
        <v>#N/A</v>
      </c>
      <c r="BT143" s="76" t="e">
        <f>VLOOKUP(Calcul!$I148,'ModelParams Lp'!$D$28:$O$32,12,0)+BL143</f>
        <v>#N/A</v>
      </c>
      <c r="BU143" s="75" t="e">
        <f t="shared" ca="1" si="53"/>
        <v>#DIV/0!</v>
      </c>
      <c r="BV143" s="75" t="e">
        <f t="shared" ca="1" si="54"/>
        <v>#DIV/0!</v>
      </c>
      <c r="BW143" s="75" t="e">
        <f t="shared" ca="1" si="55"/>
        <v>#DIV/0!</v>
      </c>
      <c r="BX143" s="75" t="e">
        <f t="shared" ca="1" si="56"/>
        <v>#DIV/0!</v>
      </c>
      <c r="BY143" s="75" t="e">
        <f t="shared" ca="1" si="57"/>
        <v>#DIV/0!</v>
      </c>
      <c r="BZ143" s="75" t="e">
        <f t="shared" ca="1" si="58"/>
        <v>#DIV/0!</v>
      </c>
      <c r="CA143" s="75" t="e">
        <f t="shared" ca="1" si="59"/>
        <v>#DIV/0!</v>
      </c>
      <c r="CB143" s="75" t="e">
        <f t="shared" ca="1" si="60"/>
        <v>#DIV/0!</v>
      </c>
      <c r="CC143" s="26" t="e">
        <f ca="1">10*LOG10(IF(BU143="",0,POWER(10,((BU143+'ModelParams Lw'!$O$4)/10))) +IF(BV143="",0,POWER(10,((BV143+'ModelParams Lw'!$P$4)/10))) +IF(BW143="",0,POWER(10,((BW143+'ModelParams Lw'!$Q$4)/10))) +IF(BX143="",0,POWER(10,((BX143+'ModelParams Lw'!$R$4)/10))) +IF(BY143="",0,POWER(10,((BY143+'ModelParams Lw'!$S$4)/10))) +IF(BZ143="",0,POWER(10,((BZ143+'ModelParams Lw'!$T$4)/10))) +IF(CA143="",0,POWER(10,((CA143+'ModelParams Lw'!$U$4)/10)))+IF(CB143="",0,POWER(10,((CB143+'ModelParams Lw'!$V$4)/10))))</f>
        <v>#DIV/0!</v>
      </c>
      <c r="CD143" s="26" t="e">
        <f t="shared" ca="1" si="61"/>
        <v>#DIV/0!</v>
      </c>
      <c r="CE143" s="26" t="e">
        <f ca="1">(BU143-'ModelParams Lw'!O$10)/'ModelParams Lw'!O$11</f>
        <v>#DIV/0!</v>
      </c>
      <c r="CF143" s="26" t="e">
        <f ca="1">(BV143-'ModelParams Lw'!P$10)/'ModelParams Lw'!P$11</f>
        <v>#DIV/0!</v>
      </c>
      <c r="CG143" s="26" t="e">
        <f ca="1">(BW143-'ModelParams Lw'!Q$10)/'ModelParams Lw'!Q$11</f>
        <v>#DIV/0!</v>
      </c>
      <c r="CH143" s="26" t="e">
        <f ca="1">(BX143-'ModelParams Lw'!R$10)/'ModelParams Lw'!R$11</f>
        <v>#DIV/0!</v>
      </c>
      <c r="CI143" s="26" t="e">
        <f ca="1">(BY143-'ModelParams Lw'!S$10)/'ModelParams Lw'!S$11</f>
        <v>#DIV/0!</v>
      </c>
      <c r="CJ143" s="26" t="e">
        <f ca="1">(BZ143-'ModelParams Lw'!T$10)/'ModelParams Lw'!T$11</f>
        <v>#DIV/0!</v>
      </c>
      <c r="CK143" s="26" t="e">
        <f ca="1">(CA143-'ModelParams Lw'!U$10)/'ModelParams Lw'!U$11</f>
        <v>#DIV/0!</v>
      </c>
      <c r="CL143" s="26" t="e">
        <f ca="1">(CB143-'ModelParams Lw'!V$10)/'ModelParams Lw'!V$11</f>
        <v>#DIV/0!</v>
      </c>
      <c r="CM143" s="75" t="e">
        <f t="shared" si="62"/>
        <v>#DIV/0!</v>
      </c>
      <c r="CN143" s="75" t="e">
        <f t="shared" si="63"/>
        <v>#DIV/0!</v>
      </c>
      <c r="CO143" s="75" t="e">
        <f t="shared" si="64"/>
        <v>#DIV/0!</v>
      </c>
      <c r="CP143" s="75" t="e">
        <f t="shared" si="65"/>
        <v>#DIV/0!</v>
      </c>
      <c r="CQ143" s="75" t="e">
        <f t="shared" si="66"/>
        <v>#DIV/0!</v>
      </c>
      <c r="CR143" s="75" t="e">
        <f t="shared" si="67"/>
        <v>#DIV/0!</v>
      </c>
      <c r="CS143" s="75" t="e">
        <f t="shared" si="68"/>
        <v>#DIV/0!</v>
      </c>
      <c r="CT143" s="75" t="e">
        <f t="shared" si="69"/>
        <v>#DIV/0!</v>
      </c>
      <c r="CU143" s="26" t="e">
        <f>10*LOG10(IF(CM143="",0,POWER(10,((CM143+'ModelParams Lw'!$O$4)/10))) +IF(CN143="",0,POWER(10,((CN143+'ModelParams Lw'!$P$4)/10))) +IF(CO143="",0,POWER(10,((CO143+'ModelParams Lw'!$Q$4)/10))) +IF(CP143="",0,POWER(10,((CP143+'ModelParams Lw'!$R$4)/10))) +IF(CQ143="",0,POWER(10,((CQ143+'ModelParams Lw'!$S$4)/10))) +IF(CR143="",0,POWER(10,((CR143+'ModelParams Lw'!$T$4)/10))) +IF(CS143="",0,POWER(10,((CS143+'ModelParams Lw'!$U$4)/10)))+IF(CT143="",0,POWER(10,((CT143+'ModelParams Lw'!$V$4)/10))))</f>
        <v>#DIV/0!</v>
      </c>
      <c r="CV143" s="26" t="e">
        <f t="shared" si="70"/>
        <v>#DIV/0!</v>
      </c>
      <c r="CW143" s="26" t="e">
        <f>(CM143-'ModelParams Lw'!O$10)/'ModelParams Lw'!O$11</f>
        <v>#DIV/0!</v>
      </c>
      <c r="CX143" s="26" t="e">
        <f>(CN143-'ModelParams Lw'!P$10)/'ModelParams Lw'!P$11</f>
        <v>#DIV/0!</v>
      </c>
      <c r="CY143" s="26" t="e">
        <f>(CO143-'ModelParams Lw'!Q$10)/'ModelParams Lw'!Q$11</f>
        <v>#DIV/0!</v>
      </c>
      <c r="CZ143" s="26" t="e">
        <f>(CP143-'ModelParams Lw'!R$10)/'ModelParams Lw'!R$11</f>
        <v>#DIV/0!</v>
      </c>
      <c r="DA143" s="26" t="e">
        <f>(CQ143-'ModelParams Lw'!S$10)/'ModelParams Lw'!S$11</f>
        <v>#DIV/0!</v>
      </c>
      <c r="DB143" s="26" t="e">
        <f>(CR143-'ModelParams Lw'!T$10)/'ModelParams Lw'!T$11</f>
        <v>#DIV/0!</v>
      </c>
      <c r="DC143" s="26" t="e">
        <f>(CS143-'ModelParams Lw'!U$10)/'ModelParams Lw'!U$11</f>
        <v>#DIV/0!</v>
      </c>
      <c r="DD143" s="26" t="e">
        <f>(CT143-'ModelParams Lw'!V$10)/'ModelParams Lw'!V$11</f>
        <v>#DIV/0!</v>
      </c>
    </row>
    <row r="144" spans="1:108" x14ac:dyDescent="0.25">
      <c r="A144" s="13">
        <f>'Sound Power'!B144</f>
        <v>0</v>
      </c>
      <c r="B144" s="13">
        <f>'Sound Power'!D144</f>
        <v>0</v>
      </c>
      <c r="C144" s="13">
        <f>'Sound Power'!E144</f>
        <v>0</v>
      </c>
      <c r="D144" s="13">
        <f>'Sound Power'!F144</f>
        <v>0</v>
      </c>
      <c r="E144" s="76" t="e">
        <f>IF(Calcul!$F146="SA",'Sound Power'!AZ144,'Sound Power'!O144)</f>
        <v>#DIV/0!</v>
      </c>
      <c r="F144" s="76" t="e">
        <f>IF(Calcul!$F146="SA",'Sound Power'!BA144,'Sound Power'!P144)</f>
        <v>#DIV/0!</v>
      </c>
      <c r="G144" s="76" t="e">
        <f>IF(Calcul!$F146="SA",'Sound Power'!BB144,'Sound Power'!Q144)</f>
        <v>#DIV/0!</v>
      </c>
      <c r="H144" s="76" t="e">
        <f>IF(Calcul!$F146="SA",'Sound Power'!BC144,'Sound Power'!R144)</f>
        <v>#DIV/0!</v>
      </c>
      <c r="I144" s="76" t="e">
        <f>IF(Calcul!$F146="SA",'Sound Power'!BD144,'Sound Power'!S144)</f>
        <v>#DIV/0!</v>
      </c>
      <c r="J144" s="76" t="e">
        <f>IF(Calcul!$F146="SA",'Sound Power'!BE144,'Sound Power'!T144)</f>
        <v>#DIV/0!</v>
      </c>
      <c r="K144" s="76" t="e">
        <f>IF(Calcul!$F146="SA",'Sound Power'!BF144,'Sound Power'!U144)</f>
        <v>#DIV/0!</v>
      </c>
      <c r="L144" s="76" t="e">
        <f>IF(Calcul!$F146="SA",'Sound Power'!BG144,'Sound Power'!V144)</f>
        <v>#DIV/0!</v>
      </c>
      <c r="M144" s="76" t="e">
        <f>'Sound Power'!CI144</f>
        <v>#DIV/0!</v>
      </c>
      <c r="N144" s="76" t="e">
        <f>'Sound Power'!CJ144</f>
        <v>#DIV/0!</v>
      </c>
      <c r="O144" s="76" t="e">
        <f>'Sound Power'!CK144</f>
        <v>#DIV/0!</v>
      </c>
      <c r="P144" s="76" t="e">
        <f>'Sound Power'!CL144</f>
        <v>#DIV/0!</v>
      </c>
      <c r="Q144" s="76" t="e">
        <f>'Sound Power'!CM144</f>
        <v>#DIV/0!</v>
      </c>
      <c r="R144" s="76" t="e">
        <f>'Sound Power'!CN144</f>
        <v>#DIV/0!</v>
      </c>
      <c r="S144" s="76" t="e">
        <f>'Sound Power'!CO144</f>
        <v>#DIV/0!</v>
      </c>
      <c r="T144" s="76" t="e">
        <f>'Sound Power'!CP144</f>
        <v>#DIV/0!</v>
      </c>
      <c r="U144" s="73">
        <f t="shared" si="50"/>
        <v>0</v>
      </c>
      <c r="V144" s="73">
        <f t="shared" si="51"/>
        <v>0</v>
      </c>
      <c r="W144" s="76" t="e">
        <f>('ModelParams Lp'!B$4*10^'ModelParams Lp'!B$5*($U144/$V144)^'ModelParams Lp'!B$6)*3</f>
        <v>#DIV/0!</v>
      </c>
      <c r="X144" s="76" t="e">
        <f>('ModelParams Lp'!C$4*10^'ModelParams Lp'!C$5*($U144/$V144)^'ModelParams Lp'!C$6)*3</f>
        <v>#DIV/0!</v>
      </c>
      <c r="Y144" s="76" t="e">
        <f>('ModelParams Lp'!D$4*10^'ModelParams Lp'!D$5*($U144/$V144)^'ModelParams Lp'!D$6)*3</f>
        <v>#DIV/0!</v>
      </c>
      <c r="Z144" s="76" t="e">
        <f>('ModelParams Lp'!E$4*10^'ModelParams Lp'!E$5*($U144/$V144)^'ModelParams Lp'!E$6)*3</f>
        <v>#DIV/0!</v>
      </c>
      <c r="AA144" s="76" t="e">
        <f>('ModelParams Lp'!F$4*10^'ModelParams Lp'!F$5*($U144/$V144)^'ModelParams Lp'!F$6)*3</f>
        <v>#DIV/0!</v>
      </c>
      <c r="AB144" s="76" t="e">
        <f>('ModelParams Lp'!G$4*10^'ModelParams Lp'!G$5*($U144/$V144)^'ModelParams Lp'!G$6)*3</f>
        <v>#DIV/0!</v>
      </c>
      <c r="AC144" s="76" t="e">
        <f>('ModelParams Lp'!H$4*10^'ModelParams Lp'!H$5*($U144/$V144)^'ModelParams Lp'!H$6)*3</f>
        <v>#DIV/0!</v>
      </c>
      <c r="AD144" s="76" t="e">
        <f>('ModelParams Lp'!I$4*10^'ModelParams Lp'!I$5*($U144/$V144)^'ModelParams Lp'!I$6)*3</f>
        <v>#DIV/0!</v>
      </c>
      <c r="AE144" s="62" t="e">
        <f t="shared" si="52"/>
        <v>#DIV/0!</v>
      </c>
      <c r="AF144" s="62" t="e">
        <f>IF(AE144&lt;'ModelParams Lp'!$B$16,-1,IF(AE144&lt;'ModelParams Lp'!$C$16,0,IF(AE144&lt;'ModelParams Lp'!$D$16,1,IF(AE144&lt;'ModelParams Lp'!$E$16,2,IF(AE144&lt;'ModelParams Lp'!$F$16,3,IF(AE144&lt;'ModelParams Lp'!$G$16,4,IF(AE144&lt;'ModelParams Lp'!$H$16,5,6)))))))</f>
        <v>#DIV/0!</v>
      </c>
      <c r="AG144" s="76" t="e">
        <f ca="1">IF($AF144&gt;1,0,OFFSET('ModelParams Lp'!$C$12,0,-'Sound Pressure'!$AF144))</f>
        <v>#DIV/0!</v>
      </c>
      <c r="AH144" s="76" t="e">
        <f ca="1">IF($AF144&gt;2,0,OFFSET('ModelParams Lp'!$D$12,0,-'Sound Pressure'!$AF144))</f>
        <v>#DIV/0!</v>
      </c>
      <c r="AI144" s="76" t="e">
        <f ca="1">IF($AF144&gt;3,0,OFFSET('ModelParams Lp'!$E$12,0,-'Sound Pressure'!$AF144))</f>
        <v>#DIV/0!</v>
      </c>
      <c r="AJ144" s="76" t="e">
        <f ca="1">IF($AF144&gt;4,0,OFFSET('ModelParams Lp'!$F$12,0,-'Sound Pressure'!$AF144))</f>
        <v>#DIV/0!</v>
      </c>
      <c r="AK144" s="76" t="e">
        <f ca="1">IF($AF144&gt;3,0,OFFSET('ModelParams Lp'!$G$12,0,-'Sound Pressure'!$AF144))</f>
        <v>#DIV/0!</v>
      </c>
      <c r="AL144" s="76" t="e">
        <f ca="1">IF($AF144&gt;5,0,OFFSET('ModelParams Lp'!$H$12,0,-'Sound Pressure'!$AF144))</f>
        <v>#DIV/0!</v>
      </c>
      <c r="AM144" s="76" t="e">
        <f ca="1">IF($AF144&gt;6,0,OFFSET('ModelParams Lp'!$I$12,0,-'Sound Pressure'!$AF144))</f>
        <v>#DIV/0!</v>
      </c>
      <c r="AN144" s="76" t="e">
        <f ca="1">IF($AF144&gt;7,0,IF($AF$4&lt;0,3,OFFSET('ModelParams Lp'!$J$12,0,-'Sound Pressure'!$AF144)))</f>
        <v>#DIV/0!</v>
      </c>
      <c r="AO144" s="76" t="e">
        <f t="shared" si="48"/>
        <v>#DIV/0!</v>
      </c>
      <c r="AP144" s="76" t="e">
        <f t="shared" si="49"/>
        <v>#DIV/0!</v>
      </c>
      <c r="AQ144" s="76" t="e">
        <f t="shared" si="49"/>
        <v>#DIV/0!</v>
      </c>
      <c r="AR144" s="76" t="e">
        <f t="shared" si="49"/>
        <v>#DIV/0!</v>
      </c>
      <c r="AS144" s="76" t="e">
        <f t="shared" si="49"/>
        <v>#DIV/0!</v>
      </c>
      <c r="AT144" s="76" t="e">
        <f t="shared" si="49"/>
        <v>#DIV/0!</v>
      </c>
      <c r="AU144" s="76" t="e">
        <f t="shared" si="49"/>
        <v>#DIV/0!</v>
      </c>
      <c r="AV144" s="76" t="e">
        <f t="shared" si="49"/>
        <v>#DIV/0!</v>
      </c>
      <c r="AW144" s="76">
        <f>'ModelParams Lp'!B$22</f>
        <v>4</v>
      </c>
      <c r="AX144" s="76">
        <f>'ModelParams Lp'!C$22</f>
        <v>2</v>
      </c>
      <c r="AY144" s="76">
        <f>'ModelParams Lp'!D$22</f>
        <v>1</v>
      </c>
      <c r="AZ144" s="76">
        <f>'ModelParams Lp'!E$22</f>
        <v>0</v>
      </c>
      <c r="BA144" s="76">
        <f>'ModelParams Lp'!F$22</f>
        <v>0</v>
      </c>
      <c r="BB144" s="76">
        <f>'ModelParams Lp'!G$22</f>
        <v>0</v>
      </c>
      <c r="BC144" s="76">
        <f>'ModelParams Lp'!H$22</f>
        <v>0</v>
      </c>
      <c r="BD144" s="76">
        <f>'ModelParams Lp'!I$22</f>
        <v>0</v>
      </c>
      <c r="BE144" s="76" t="e">
        <f>-10*LOG(2/(4*PI()*2^2)+4/(0.163*(Calcul!$J149*Calcul!$K149)/VLOOKUP(Calcul!$H149,'ModelParams Lp'!$E$37:$F$39,2,0)))</f>
        <v>#N/A</v>
      </c>
      <c r="BF144" s="76" t="e">
        <f>-10*LOG(2/(4*PI()*2^2)+4/(0.163*(Calcul!$J149*Calcul!$K149)/VLOOKUP(Calcul!$H149,'ModelParams Lp'!$E$37:$F$39,2,0)))</f>
        <v>#N/A</v>
      </c>
      <c r="BG144" s="76" t="e">
        <f>-10*LOG(2/(4*PI()*2^2)+4/(0.163*(Calcul!$J149*Calcul!$K149)/VLOOKUP(Calcul!$H149,'ModelParams Lp'!$E$37:$F$39,2,0)))</f>
        <v>#N/A</v>
      </c>
      <c r="BH144" s="76" t="e">
        <f>-10*LOG(2/(4*PI()*2^2)+4/(0.163*(Calcul!$J149*Calcul!$K149)/VLOOKUP(Calcul!$H149,'ModelParams Lp'!$E$37:$F$39,2,0)))</f>
        <v>#N/A</v>
      </c>
      <c r="BI144" s="76" t="e">
        <f>-10*LOG(2/(4*PI()*2^2)+4/(0.163*(Calcul!$J149*Calcul!$K149)/VLOOKUP(Calcul!$H149,'ModelParams Lp'!$E$37:$F$39,2,0)))</f>
        <v>#N/A</v>
      </c>
      <c r="BJ144" s="76" t="e">
        <f>-10*LOG(2/(4*PI()*2^2)+4/(0.163*(Calcul!$J149*Calcul!$K149)/VLOOKUP(Calcul!$H149,'ModelParams Lp'!$E$37:$F$39,2,0)))</f>
        <v>#N/A</v>
      </c>
      <c r="BK144" s="76" t="e">
        <f>-10*LOG(2/(4*PI()*2^2)+4/(0.163*(Calcul!$J149*Calcul!$K149)/VLOOKUP(Calcul!$H149,'ModelParams Lp'!$E$37:$F$39,2,0)))</f>
        <v>#N/A</v>
      </c>
      <c r="BL144" s="76" t="e">
        <f>-10*LOG(2/(4*PI()*2^2)+4/(0.163*(Calcul!$J149*Calcul!$K149)/VLOOKUP(Calcul!$H149,'ModelParams Lp'!$E$37:$F$39,2,0)))</f>
        <v>#N/A</v>
      </c>
      <c r="BM144" s="76" t="e">
        <f>VLOOKUP(Calcul!$I149,'ModelParams Lp'!$D$28:$O$32,5,0)+BE144</f>
        <v>#N/A</v>
      </c>
      <c r="BN144" s="76" t="e">
        <f>VLOOKUP(Calcul!$I149,'ModelParams Lp'!$D$28:$O$32,6,0)+BF144</f>
        <v>#N/A</v>
      </c>
      <c r="BO144" s="76" t="e">
        <f>VLOOKUP(Calcul!$I149,'ModelParams Lp'!$D$28:$O$32,7,0)+BG144</f>
        <v>#N/A</v>
      </c>
      <c r="BP144" s="76" t="e">
        <f>VLOOKUP(Calcul!$I149,'ModelParams Lp'!$D$28:$O$32,8,0)+BH144</f>
        <v>#N/A</v>
      </c>
      <c r="BQ144" s="76" t="e">
        <f>VLOOKUP(Calcul!$I149,'ModelParams Lp'!$D$28:$O$32,9,0)+BI144</f>
        <v>#N/A</v>
      </c>
      <c r="BR144" s="76" t="e">
        <f>VLOOKUP(Calcul!$I149,'ModelParams Lp'!$D$28:$O$32,10,0)+BJ144</f>
        <v>#N/A</v>
      </c>
      <c r="BS144" s="76" t="e">
        <f>VLOOKUP(Calcul!$I149,'ModelParams Lp'!$D$28:$O$32,11,0)+BK144</f>
        <v>#N/A</v>
      </c>
      <c r="BT144" s="76" t="e">
        <f>VLOOKUP(Calcul!$I149,'ModelParams Lp'!$D$28:$O$32,12,0)+BL144</f>
        <v>#N/A</v>
      </c>
      <c r="BU144" s="75" t="e">
        <f t="shared" ca="1" si="53"/>
        <v>#DIV/0!</v>
      </c>
      <c r="BV144" s="75" t="e">
        <f t="shared" ca="1" si="54"/>
        <v>#DIV/0!</v>
      </c>
      <c r="BW144" s="75" t="e">
        <f t="shared" ca="1" si="55"/>
        <v>#DIV/0!</v>
      </c>
      <c r="BX144" s="75" t="e">
        <f t="shared" ca="1" si="56"/>
        <v>#DIV/0!</v>
      </c>
      <c r="BY144" s="75" t="e">
        <f t="shared" ca="1" si="57"/>
        <v>#DIV/0!</v>
      </c>
      <c r="BZ144" s="75" t="e">
        <f t="shared" ca="1" si="58"/>
        <v>#DIV/0!</v>
      </c>
      <c r="CA144" s="75" t="e">
        <f t="shared" ca="1" si="59"/>
        <v>#DIV/0!</v>
      </c>
      <c r="CB144" s="75" t="e">
        <f t="shared" ca="1" si="60"/>
        <v>#DIV/0!</v>
      </c>
      <c r="CC144" s="26" t="e">
        <f ca="1">10*LOG10(IF(BU144="",0,POWER(10,((BU144+'ModelParams Lw'!$O$4)/10))) +IF(BV144="",0,POWER(10,((BV144+'ModelParams Lw'!$P$4)/10))) +IF(BW144="",0,POWER(10,((BW144+'ModelParams Lw'!$Q$4)/10))) +IF(BX144="",0,POWER(10,((BX144+'ModelParams Lw'!$R$4)/10))) +IF(BY144="",0,POWER(10,((BY144+'ModelParams Lw'!$S$4)/10))) +IF(BZ144="",0,POWER(10,((BZ144+'ModelParams Lw'!$T$4)/10))) +IF(CA144="",0,POWER(10,((CA144+'ModelParams Lw'!$U$4)/10)))+IF(CB144="",0,POWER(10,((CB144+'ModelParams Lw'!$V$4)/10))))</f>
        <v>#DIV/0!</v>
      </c>
      <c r="CD144" s="26" t="e">
        <f t="shared" ca="1" si="61"/>
        <v>#DIV/0!</v>
      </c>
      <c r="CE144" s="26" t="e">
        <f ca="1">(BU144-'ModelParams Lw'!O$10)/'ModelParams Lw'!O$11</f>
        <v>#DIV/0!</v>
      </c>
      <c r="CF144" s="26" t="e">
        <f ca="1">(BV144-'ModelParams Lw'!P$10)/'ModelParams Lw'!P$11</f>
        <v>#DIV/0!</v>
      </c>
      <c r="CG144" s="26" t="e">
        <f ca="1">(BW144-'ModelParams Lw'!Q$10)/'ModelParams Lw'!Q$11</f>
        <v>#DIV/0!</v>
      </c>
      <c r="CH144" s="26" t="e">
        <f ca="1">(BX144-'ModelParams Lw'!R$10)/'ModelParams Lw'!R$11</f>
        <v>#DIV/0!</v>
      </c>
      <c r="CI144" s="26" t="e">
        <f ca="1">(BY144-'ModelParams Lw'!S$10)/'ModelParams Lw'!S$11</f>
        <v>#DIV/0!</v>
      </c>
      <c r="CJ144" s="26" t="e">
        <f ca="1">(BZ144-'ModelParams Lw'!T$10)/'ModelParams Lw'!T$11</f>
        <v>#DIV/0!</v>
      </c>
      <c r="CK144" s="26" t="e">
        <f ca="1">(CA144-'ModelParams Lw'!U$10)/'ModelParams Lw'!U$11</f>
        <v>#DIV/0!</v>
      </c>
      <c r="CL144" s="26" t="e">
        <f ca="1">(CB144-'ModelParams Lw'!V$10)/'ModelParams Lw'!V$11</f>
        <v>#DIV/0!</v>
      </c>
      <c r="CM144" s="75" t="e">
        <f t="shared" si="62"/>
        <v>#DIV/0!</v>
      </c>
      <c r="CN144" s="75" t="e">
        <f t="shared" si="63"/>
        <v>#DIV/0!</v>
      </c>
      <c r="CO144" s="75" t="e">
        <f t="shared" si="64"/>
        <v>#DIV/0!</v>
      </c>
      <c r="CP144" s="75" t="e">
        <f t="shared" si="65"/>
        <v>#DIV/0!</v>
      </c>
      <c r="CQ144" s="75" t="e">
        <f t="shared" si="66"/>
        <v>#DIV/0!</v>
      </c>
      <c r="CR144" s="75" t="e">
        <f t="shared" si="67"/>
        <v>#DIV/0!</v>
      </c>
      <c r="CS144" s="75" t="e">
        <f t="shared" si="68"/>
        <v>#DIV/0!</v>
      </c>
      <c r="CT144" s="75" t="e">
        <f t="shared" si="69"/>
        <v>#DIV/0!</v>
      </c>
      <c r="CU144" s="26" t="e">
        <f>10*LOG10(IF(CM144="",0,POWER(10,((CM144+'ModelParams Lw'!$O$4)/10))) +IF(CN144="",0,POWER(10,((CN144+'ModelParams Lw'!$P$4)/10))) +IF(CO144="",0,POWER(10,((CO144+'ModelParams Lw'!$Q$4)/10))) +IF(CP144="",0,POWER(10,((CP144+'ModelParams Lw'!$R$4)/10))) +IF(CQ144="",0,POWER(10,((CQ144+'ModelParams Lw'!$S$4)/10))) +IF(CR144="",0,POWER(10,((CR144+'ModelParams Lw'!$T$4)/10))) +IF(CS144="",0,POWER(10,((CS144+'ModelParams Lw'!$U$4)/10)))+IF(CT144="",0,POWER(10,((CT144+'ModelParams Lw'!$V$4)/10))))</f>
        <v>#DIV/0!</v>
      </c>
      <c r="CV144" s="26" t="e">
        <f t="shared" si="70"/>
        <v>#DIV/0!</v>
      </c>
      <c r="CW144" s="26" t="e">
        <f>(CM144-'ModelParams Lw'!O$10)/'ModelParams Lw'!O$11</f>
        <v>#DIV/0!</v>
      </c>
      <c r="CX144" s="26" t="e">
        <f>(CN144-'ModelParams Lw'!P$10)/'ModelParams Lw'!P$11</f>
        <v>#DIV/0!</v>
      </c>
      <c r="CY144" s="26" t="e">
        <f>(CO144-'ModelParams Lw'!Q$10)/'ModelParams Lw'!Q$11</f>
        <v>#DIV/0!</v>
      </c>
      <c r="CZ144" s="26" t="e">
        <f>(CP144-'ModelParams Lw'!R$10)/'ModelParams Lw'!R$11</f>
        <v>#DIV/0!</v>
      </c>
      <c r="DA144" s="26" t="e">
        <f>(CQ144-'ModelParams Lw'!S$10)/'ModelParams Lw'!S$11</f>
        <v>#DIV/0!</v>
      </c>
      <c r="DB144" s="26" t="e">
        <f>(CR144-'ModelParams Lw'!T$10)/'ModelParams Lw'!T$11</f>
        <v>#DIV/0!</v>
      </c>
      <c r="DC144" s="26" t="e">
        <f>(CS144-'ModelParams Lw'!U$10)/'ModelParams Lw'!U$11</f>
        <v>#DIV/0!</v>
      </c>
      <c r="DD144" s="26" t="e">
        <f>(CT144-'ModelParams Lw'!V$10)/'ModelParams Lw'!V$11</f>
        <v>#DIV/0!</v>
      </c>
    </row>
    <row r="145" spans="1:108" x14ac:dyDescent="0.25">
      <c r="A145" s="13">
        <f>'Sound Power'!B145</f>
        <v>0</v>
      </c>
      <c r="B145" s="13">
        <f>'Sound Power'!D145</f>
        <v>0</v>
      </c>
      <c r="C145" s="13">
        <f>'Sound Power'!E145</f>
        <v>0</v>
      </c>
      <c r="D145" s="13">
        <f>'Sound Power'!F145</f>
        <v>0</v>
      </c>
      <c r="E145" s="76" t="e">
        <f>IF(Calcul!$F147="SA",'Sound Power'!AZ145,'Sound Power'!O145)</f>
        <v>#DIV/0!</v>
      </c>
      <c r="F145" s="76" t="e">
        <f>IF(Calcul!$F147="SA",'Sound Power'!BA145,'Sound Power'!P145)</f>
        <v>#DIV/0!</v>
      </c>
      <c r="G145" s="76" t="e">
        <f>IF(Calcul!$F147="SA",'Sound Power'!BB145,'Sound Power'!Q145)</f>
        <v>#DIV/0!</v>
      </c>
      <c r="H145" s="76" t="e">
        <f>IF(Calcul!$F147="SA",'Sound Power'!BC145,'Sound Power'!R145)</f>
        <v>#DIV/0!</v>
      </c>
      <c r="I145" s="76" t="e">
        <f>IF(Calcul!$F147="SA",'Sound Power'!BD145,'Sound Power'!S145)</f>
        <v>#DIV/0!</v>
      </c>
      <c r="J145" s="76" t="e">
        <f>IF(Calcul!$F147="SA",'Sound Power'!BE145,'Sound Power'!T145)</f>
        <v>#DIV/0!</v>
      </c>
      <c r="K145" s="76" t="e">
        <f>IF(Calcul!$F147="SA",'Sound Power'!BF145,'Sound Power'!U145)</f>
        <v>#DIV/0!</v>
      </c>
      <c r="L145" s="76" t="e">
        <f>IF(Calcul!$F147="SA",'Sound Power'!BG145,'Sound Power'!V145)</f>
        <v>#DIV/0!</v>
      </c>
      <c r="M145" s="76" t="e">
        <f>'Sound Power'!CI145</f>
        <v>#DIV/0!</v>
      </c>
      <c r="N145" s="76" t="e">
        <f>'Sound Power'!CJ145</f>
        <v>#DIV/0!</v>
      </c>
      <c r="O145" s="76" t="e">
        <f>'Sound Power'!CK145</f>
        <v>#DIV/0!</v>
      </c>
      <c r="P145" s="76" t="e">
        <f>'Sound Power'!CL145</f>
        <v>#DIV/0!</v>
      </c>
      <c r="Q145" s="76" t="e">
        <f>'Sound Power'!CM145</f>
        <v>#DIV/0!</v>
      </c>
      <c r="R145" s="76" t="e">
        <f>'Sound Power'!CN145</f>
        <v>#DIV/0!</v>
      </c>
      <c r="S145" s="76" t="e">
        <f>'Sound Power'!CO145</f>
        <v>#DIV/0!</v>
      </c>
      <c r="T145" s="76" t="e">
        <f>'Sound Power'!CP145</f>
        <v>#DIV/0!</v>
      </c>
      <c r="U145" s="73">
        <f t="shared" si="50"/>
        <v>0</v>
      </c>
      <c r="V145" s="73">
        <f t="shared" si="51"/>
        <v>0</v>
      </c>
      <c r="W145" s="76" t="e">
        <f>('ModelParams Lp'!B$4*10^'ModelParams Lp'!B$5*($U145/$V145)^'ModelParams Lp'!B$6)*3</f>
        <v>#DIV/0!</v>
      </c>
      <c r="X145" s="76" t="e">
        <f>('ModelParams Lp'!C$4*10^'ModelParams Lp'!C$5*($U145/$V145)^'ModelParams Lp'!C$6)*3</f>
        <v>#DIV/0!</v>
      </c>
      <c r="Y145" s="76" t="e">
        <f>('ModelParams Lp'!D$4*10^'ModelParams Lp'!D$5*($U145/$V145)^'ModelParams Lp'!D$6)*3</f>
        <v>#DIV/0!</v>
      </c>
      <c r="Z145" s="76" t="e">
        <f>('ModelParams Lp'!E$4*10^'ModelParams Lp'!E$5*($U145/$V145)^'ModelParams Lp'!E$6)*3</f>
        <v>#DIV/0!</v>
      </c>
      <c r="AA145" s="76" t="e">
        <f>('ModelParams Lp'!F$4*10^'ModelParams Lp'!F$5*($U145/$V145)^'ModelParams Lp'!F$6)*3</f>
        <v>#DIV/0!</v>
      </c>
      <c r="AB145" s="76" t="e">
        <f>('ModelParams Lp'!G$4*10^'ModelParams Lp'!G$5*($U145/$V145)^'ModelParams Lp'!G$6)*3</f>
        <v>#DIV/0!</v>
      </c>
      <c r="AC145" s="76" t="e">
        <f>('ModelParams Lp'!H$4*10^'ModelParams Lp'!H$5*($U145/$V145)^'ModelParams Lp'!H$6)*3</f>
        <v>#DIV/0!</v>
      </c>
      <c r="AD145" s="76" t="e">
        <f>('ModelParams Lp'!I$4*10^'ModelParams Lp'!I$5*($U145/$V145)^'ModelParams Lp'!I$6)*3</f>
        <v>#DIV/0!</v>
      </c>
      <c r="AE145" s="62" t="e">
        <f t="shared" si="52"/>
        <v>#DIV/0!</v>
      </c>
      <c r="AF145" s="62" t="e">
        <f>IF(AE145&lt;'ModelParams Lp'!$B$16,-1,IF(AE145&lt;'ModelParams Lp'!$C$16,0,IF(AE145&lt;'ModelParams Lp'!$D$16,1,IF(AE145&lt;'ModelParams Lp'!$E$16,2,IF(AE145&lt;'ModelParams Lp'!$F$16,3,IF(AE145&lt;'ModelParams Lp'!$G$16,4,IF(AE145&lt;'ModelParams Lp'!$H$16,5,6)))))))</f>
        <v>#DIV/0!</v>
      </c>
      <c r="AG145" s="76" t="e">
        <f ca="1">IF($AF145&gt;1,0,OFFSET('ModelParams Lp'!$C$12,0,-'Sound Pressure'!$AF145))</f>
        <v>#DIV/0!</v>
      </c>
      <c r="AH145" s="76" t="e">
        <f ca="1">IF($AF145&gt;2,0,OFFSET('ModelParams Lp'!$D$12,0,-'Sound Pressure'!$AF145))</f>
        <v>#DIV/0!</v>
      </c>
      <c r="AI145" s="76" t="e">
        <f ca="1">IF($AF145&gt;3,0,OFFSET('ModelParams Lp'!$E$12,0,-'Sound Pressure'!$AF145))</f>
        <v>#DIV/0!</v>
      </c>
      <c r="AJ145" s="76" t="e">
        <f ca="1">IF($AF145&gt;4,0,OFFSET('ModelParams Lp'!$F$12,0,-'Sound Pressure'!$AF145))</f>
        <v>#DIV/0!</v>
      </c>
      <c r="AK145" s="76" t="e">
        <f ca="1">IF($AF145&gt;3,0,OFFSET('ModelParams Lp'!$G$12,0,-'Sound Pressure'!$AF145))</f>
        <v>#DIV/0!</v>
      </c>
      <c r="AL145" s="76" t="e">
        <f ca="1">IF($AF145&gt;5,0,OFFSET('ModelParams Lp'!$H$12,0,-'Sound Pressure'!$AF145))</f>
        <v>#DIV/0!</v>
      </c>
      <c r="AM145" s="76" t="e">
        <f ca="1">IF($AF145&gt;6,0,OFFSET('ModelParams Lp'!$I$12,0,-'Sound Pressure'!$AF145))</f>
        <v>#DIV/0!</v>
      </c>
      <c r="AN145" s="76" t="e">
        <f ca="1">IF($AF145&gt;7,0,IF($AF$4&lt;0,3,OFFSET('ModelParams Lp'!$J$12,0,-'Sound Pressure'!$AF145)))</f>
        <v>#DIV/0!</v>
      </c>
      <c r="AO145" s="76" t="e">
        <f t="shared" si="48"/>
        <v>#DIV/0!</v>
      </c>
      <c r="AP145" s="76" t="e">
        <f t="shared" si="49"/>
        <v>#DIV/0!</v>
      </c>
      <c r="AQ145" s="76" t="e">
        <f t="shared" si="49"/>
        <v>#DIV/0!</v>
      </c>
      <c r="AR145" s="76" t="e">
        <f t="shared" si="49"/>
        <v>#DIV/0!</v>
      </c>
      <c r="AS145" s="76" t="e">
        <f t="shared" si="49"/>
        <v>#DIV/0!</v>
      </c>
      <c r="AT145" s="76" t="e">
        <f t="shared" si="49"/>
        <v>#DIV/0!</v>
      </c>
      <c r="AU145" s="76" t="e">
        <f t="shared" si="49"/>
        <v>#DIV/0!</v>
      </c>
      <c r="AV145" s="76" t="e">
        <f t="shared" si="49"/>
        <v>#DIV/0!</v>
      </c>
      <c r="AW145" s="76">
        <f>'ModelParams Lp'!B$22</f>
        <v>4</v>
      </c>
      <c r="AX145" s="76">
        <f>'ModelParams Lp'!C$22</f>
        <v>2</v>
      </c>
      <c r="AY145" s="76">
        <f>'ModelParams Lp'!D$22</f>
        <v>1</v>
      </c>
      <c r="AZ145" s="76">
        <f>'ModelParams Lp'!E$22</f>
        <v>0</v>
      </c>
      <c r="BA145" s="76">
        <f>'ModelParams Lp'!F$22</f>
        <v>0</v>
      </c>
      <c r="BB145" s="76">
        <f>'ModelParams Lp'!G$22</f>
        <v>0</v>
      </c>
      <c r="BC145" s="76">
        <f>'ModelParams Lp'!H$22</f>
        <v>0</v>
      </c>
      <c r="BD145" s="76">
        <f>'ModelParams Lp'!I$22</f>
        <v>0</v>
      </c>
      <c r="BE145" s="76" t="e">
        <f>-10*LOG(2/(4*PI()*2^2)+4/(0.163*(Calcul!$J150*Calcul!$K150)/VLOOKUP(Calcul!$H150,'ModelParams Lp'!$E$37:$F$39,2,0)))</f>
        <v>#N/A</v>
      </c>
      <c r="BF145" s="76" t="e">
        <f>-10*LOG(2/(4*PI()*2^2)+4/(0.163*(Calcul!$J150*Calcul!$K150)/VLOOKUP(Calcul!$H150,'ModelParams Lp'!$E$37:$F$39,2,0)))</f>
        <v>#N/A</v>
      </c>
      <c r="BG145" s="76" t="e">
        <f>-10*LOG(2/(4*PI()*2^2)+4/(0.163*(Calcul!$J150*Calcul!$K150)/VLOOKUP(Calcul!$H150,'ModelParams Lp'!$E$37:$F$39,2,0)))</f>
        <v>#N/A</v>
      </c>
      <c r="BH145" s="76" t="e">
        <f>-10*LOG(2/(4*PI()*2^2)+4/(0.163*(Calcul!$J150*Calcul!$K150)/VLOOKUP(Calcul!$H150,'ModelParams Lp'!$E$37:$F$39,2,0)))</f>
        <v>#N/A</v>
      </c>
      <c r="BI145" s="76" t="e">
        <f>-10*LOG(2/(4*PI()*2^2)+4/(0.163*(Calcul!$J150*Calcul!$K150)/VLOOKUP(Calcul!$H150,'ModelParams Lp'!$E$37:$F$39,2,0)))</f>
        <v>#N/A</v>
      </c>
      <c r="BJ145" s="76" t="e">
        <f>-10*LOG(2/(4*PI()*2^2)+4/(0.163*(Calcul!$J150*Calcul!$K150)/VLOOKUP(Calcul!$H150,'ModelParams Lp'!$E$37:$F$39,2,0)))</f>
        <v>#N/A</v>
      </c>
      <c r="BK145" s="76" t="e">
        <f>-10*LOG(2/(4*PI()*2^2)+4/(0.163*(Calcul!$J150*Calcul!$K150)/VLOOKUP(Calcul!$H150,'ModelParams Lp'!$E$37:$F$39,2,0)))</f>
        <v>#N/A</v>
      </c>
      <c r="BL145" s="76" t="e">
        <f>-10*LOG(2/(4*PI()*2^2)+4/(0.163*(Calcul!$J150*Calcul!$K150)/VLOOKUP(Calcul!$H150,'ModelParams Lp'!$E$37:$F$39,2,0)))</f>
        <v>#N/A</v>
      </c>
      <c r="BM145" s="76" t="e">
        <f>VLOOKUP(Calcul!$I150,'ModelParams Lp'!$D$28:$O$32,5,0)+BE145</f>
        <v>#N/A</v>
      </c>
      <c r="BN145" s="76" t="e">
        <f>VLOOKUP(Calcul!$I150,'ModelParams Lp'!$D$28:$O$32,6,0)+BF145</f>
        <v>#N/A</v>
      </c>
      <c r="BO145" s="76" t="e">
        <f>VLOOKUP(Calcul!$I150,'ModelParams Lp'!$D$28:$O$32,7,0)+BG145</f>
        <v>#N/A</v>
      </c>
      <c r="BP145" s="76" t="e">
        <f>VLOOKUP(Calcul!$I150,'ModelParams Lp'!$D$28:$O$32,8,0)+BH145</f>
        <v>#N/A</v>
      </c>
      <c r="BQ145" s="76" t="e">
        <f>VLOOKUP(Calcul!$I150,'ModelParams Lp'!$D$28:$O$32,9,0)+BI145</f>
        <v>#N/A</v>
      </c>
      <c r="BR145" s="76" t="e">
        <f>VLOOKUP(Calcul!$I150,'ModelParams Lp'!$D$28:$O$32,10,0)+BJ145</f>
        <v>#N/A</v>
      </c>
      <c r="BS145" s="76" t="e">
        <f>VLOOKUP(Calcul!$I150,'ModelParams Lp'!$D$28:$O$32,11,0)+BK145</f>
        <v>#N/A</v>
      </c>
      <c r="BT145" s="76" t="e">
        <f>VLOOKUP(Calcul!$I150,'ModelParams Lp'!$D$28:$O$32,12,0)+BL145</f>
        <v>#N/A</v>
      </c>
      <c r="BU145" s="75" t="e">
        <f t="shared" ca="1" si="53"/>
        <v>#DIV/0!</v>
      </c>
      <c r="BV145" s="75" t="e">
        <f t="shared" ca="1" si="54"/>
        <v>#DIV/0!</v>
      </c>
      <c r="BW145" s="75" t="e">
        <f t="shared" ca="1" si="55"/>
        <v>#DIV/0!</v>
      </c>
      <c r="BX145" s="75" t="e">
        <f t="shared" ca="1" si="56"/>
        <v>#DIV/0!</v>
      </c>
      <c r="BY145" s="75" t="e">
        <f t="shared" ca="1" si="57"/>
        <v>#DIV/0!</v>
      </c>
      <c r="BZ145" s="75" t="e">
        <f t="shared" ca="1" si="58"/>
        <v>#DIV/0!</v>
      </c>
      <c r="CA145" s="75" t="e">
        <f t="shared" ca="1" si="59"/>
        <v>#DIV/0!</v>
      </c>
      <c r="CB145" s="75" t="e">
        <f t="shared" ca="1" si="60"/>
        <v>#DIV/0!</v>
      </c>
      <c r="CC145" s="26" t="e">
        <f ca="1">10*LOG10(IF(BU145="",0,POWER(10,((BU145+'ModelParams Lw'!$O$4)/10))) +IF(BV145="",0,POWER(10,((BV145+'ModelParams Lw'!$P$4)/10))) +IF(BW145="",0,POWER(10,((BW145+'ModelParams Lw'!$Q$4)/10))) +IF(BX145="",0,POWER(10,((BX145+'ModelParams Lw'!$R$4)/10))) +IF(BY145="",0,POWER(10,((BY145+'ModelParams Lw'!$S$4)/10))) +IF(BZ145="",0,POWER(10,((BZ145+'ModelParams Lw'!$T$4)/10))) +IF(CA145="",0,POWER(10,((CA145+'ModelParams Lw'!$U$4)/10)))+IF(CB145="",0,POWER(10,((CB145+'ModelParams Lw'!$V$4)/10))))</f>
        <v>#DIV/0!</v>
      </c>
      <c r="CD145" s="26" t="e">
        <f t="shared" ca="1" si="61"/>
        <v>#DIV/0!</v>
      </c>
      <c r="CE145" s="26" t="e">
        <f ca="1">(BU145-'ModelParams Lw'!O$10)/'ModelParams Lw'!O$11</f>
        <v>#DIV/0!</v>
      </c>
      <c r="CF145" s="26" t="e">
        <f ca="1">(BV145-'ModelParams Lw'!P$10)/'ModelParams Lw'!P$11</f>
        <v>#DIV/0!</v>
      </c>
      <c r="CG145" s="26" t="e">
        <f ca="1">(BW145-'ModelParams Lw'!Q$10)/'ModelParams Lw'!Q$11</f>
        <v>#DIV/0!</v>
      </c>
      <c r="CH145" s="26" t="e">
        <f ca="1">(BX145-'ModelParams Lw'!R$10)/'ModelParams Lw'!R$11</f>
        <v>#DIV/0!</v>
      </c>
      <c r="CI145" s="26" t="e">
        <f ca="1">(BY145-'ModelParams Lw'!S$10)/'ModelParams Lw'!S$11</f>
        <v>#DIV/0!</v>
      </c>
      <c r="CJ145" s="26" t="e">
        <f ca="1">(BZ145-'ModelParams Lw'!T$10)/'ModelParams Lw'!T$11</f>
        <v>#DIV/0!</v>
      </c>
      <c r="CK145" s="26" t="e">
        <f ca="1">(CA145-'ModelParams Lw'!U$10)/'ModelParams Lw'!U$11</f>
        <v>#DIV/0!</v>
      </c>
      <c r="CL145" s="26" t="e">
        <f ca="1">(CB145-'ModelParams Lw'!V$10)/'ModelParams Lw'!V$11</f>
        <v>#DIV/0!</v>
      </c>
      <c r="CM145" s="75" t="e">
        <f t="shared" si="62"/>
        <v>#DIV/0!</v>
      </c>
      <c r="CN145" s="75" t="e">
        <f t="shared" si="63"/>
        <v>#DIV/0!</v>
      </c>
      <c r="CO145" s="75" t="e">
        <f t="shared" si="64"/>
        <v>#DIV/0!</v>
      </c>
      <c r="CP145" s="75" t="e">
        <f t="shared" si="65"/>
        <v>#DIV/0!</v>
      </c>
      <c r="CQ145" s="75" t="e">
        <f t="shared" si="66"/>
        <v>#DIV/0!</v>
      </c>
      <c r="CR145" s="75" t="e">
        <f t="shared" si="67"/>
        <v>#DIV/0!</v>
      </c>
      <c r="CS145" s="75" t="e">
        <f t="shared" si="68"/>
        <v>#DIV/0!</v>
      </c>
      <c r="CT145" s="75" t="e">
        <f t="shared" si="69"/>
        <v>#DIV/0!</v>
      </c>
      <c r="CU145" s="26" t="e">
        <f>10*LOG10(IF(CM145="",0,POWER(10,((CM145+'ModelParams Lw'!$O$4)/10))) +IF(CN145="",0,POWER(10,((CN145+'ModelParams Lw'!$P$4)/10))) +IF(CO145="",0,POWER(10,((CO145+'ModelParams Lw'!$Q$4)/10))) +IF(CP145="",0,POWER(10,((CP145+'ModelParams Lw'!$R$4)/10))) +IF(CQ145="",0,POWER(10,((CQ145+'ModelParams Lw'!$S$4)/10))) +IF(CR145="",0,POWER(10,((CR145+'ModelParams Lw'!$T$4)/10))) +IF(CS145="",0,POWER(10,((CS145+'ModelParams Lw'!$U$4)/10)))+IF(CT145="",0,POWER(10,((CT145+'ModelParams Lw'!$V$4)/10))))</f>
        <v>#DIV/0!</v>
      </c>
      <c r="CV145" s="26" t="e">
        <f t="shared" si="70"/>
        <v>#DIV/0!</v>
      </c>
      <c r="CW145" s="26" t="e">
        <f>(CM145-'ModelParams Lw'!O$10)/'ModelParams Lw'!O$11</f>
        <v>#DIV/0!</v>
      </c>
      <c r="CX145" s="26" t="e">
        <f>(CN145-'ModelParams Lw'!P$10)/'ModelParams Lw'!P$11</f>
        <v>#DIV/0!</v>
      </c>
      <c r="CY145" s="26" t="e">
        <f>(CO145-'ModelParams Lw'!Q$10)/'ModelParams Lw'!Q$11</f>
        <v>#DIV/0!</v>
      </c>
      <c r="CZ145" s="26" t="e">
        <f>(CP145-'ModelParams Lw'!R$10)/'ModelParams Lw'!R$11</f>
        <v>#DIV/0!</v>
      </c>
      <c r="DA145" s="26" t="e">
        <f>(CQ145-'ModelParams Lw'!S$10)/'ModelParams Lw'!S$11</f>
        <v>#DIV/0!</v>
      </c>
      <c r="DB145" s="26" t="e">
        <f>(CR145-'ModelParams Lw'!T$10)/'ModelParams Lw'!T$11</f>
        <v>#DIV/0!</v>
      </c>
      <c r="DC145" s="26" t="e">
        <f>(CS145-'ModelParams Lw'!U$10)/'ModelParams Lw'!U$11</f>
        <v>#DIV/0!</v>
      </c>
      <c r="DD145" s="26" t="e">
        <f>(CT145-'ModelParams Lw'!V$10)/'ModelParams Lw'!V$11</f>
        <v>#DIV/0!</v>
      </c>
    </row>
    <row r="146" spans="1:108" x14ac:dyDescent="0.25">
      <c r="A146" s="13">
        <f>'Sound Power'!B146</f>
        <v>0</v>
      </c>
      <c r="B146" s="13">
        <f>'Sound Power'!D146</f>
        <v>0</v>
      </c>
      <c r="C146" s="13">
        <f>'Sound Power'!E146</f>
        <v>0</v>
      </c>
      <c r="D146" s="13">
        <f>'Sound Power'!F146</f>
        <v>0</v>
      </c>
      <c r="E146" s="76" t="e">
        <f>IF(Calcul!$F148="SA",'Sound Power'!AZ146,'Sound Power'!O146)</f>
        <v>#DIV/0!</v>
      </c>
      <c r="F146" s="76" t="e">
        <f>IF(Calcul!$F148="SA",'Sound Power'!BA146,'Sound Power'!P146)</f>
        <v>#DIV/0!</v>
      </c>
      <c r="G146" s="76" t="e">
        <f>IF(Calcul!$F148="SA",'Sound Power'!BB146,'Sound Power'!Q146)</f>
        <v>#DIV/0!</v>
      </c>
      <c r="H146" s="76" t="e">
        <f>IF(Calcul!$F148="SA",'Sound Power'!BC146,'Sound Power'!R146)</f>
        <v>#DIV/0!</v>
      </c>
      <c r="I146" s="76" t="e">
        <f>IF(Calcul!$F148="SA",'Sound Power'!BD146,'Sound Power'!S146)</f>
        <v>#DIV/0!</v>
      </c>
      <c r="J146" s="76" t="e">
        <f>IF(Calcul!$F148="SA",'Sound Power'!BE146,'Sound Power'!T146)</f>
        <v>#DIV/0!</v>
      </c>
      <c r="K146" s="76" t="e">
        <f>IF(Calcul!$F148="SA",'Sound Power'!BF146,'Sound Power'!U146)</f>
        <v>#DIV/0!</v>
      </c>
      <c r="L146" s="76" t="e">
        <f>IF(Calcul!$F148="SA",'Sound Power'!BG146,'Sound Power'!V146)</f>
        <v>#DIV/0!</v>
      </c>
      <c r="M146" s="76" t="e">
        <f>'Sound Power'!CI146</f>
        <v>#DIV/0!</v>
      </c>
      <c r="N146" s="76" t="e">
        <f>'Sound Power'!CJ146</f>
        <v>#DIV/0!</v>
      </c>
      <c r="O146" s="76" t="e">
        <f>'Sound Power'!CK146</f>
        <v>#DIV/0!</v>
      </c>
      <c r="P146" s="76" t="e">
        <f>'Sound Power'!CL146</f>
        <v>#DIV/0!</v>
      </c>
      <c r="Q146" s="76" t="e">
        <f>'Sound Power'!CM146</f>
        <v>#DIV/0!</v>
      </c>
      <c r="R146" s="76" t="e">
        <f>'Sound Power'!CN146</f>
        <v>#DIV/0!</v>
      </c>
      <c r="S146" s="76" t="e">
        <f>'Sound Power'!CO146</f>
        <v>#DIV/0!</v>
      </c>
      <c r="T146" s="76" t="e">
        <f>'Sound Power'!CP146</f>
        <v>#DIV/0!</v>
      </c>
      <c r="U146" s="73">
        <f t="shared" si="50"/>
        <v>0</v>
      </c>
      <c r="V146" s="73">
        <f t="shared" si="51"/>
        <v>0</v>
      </c>
      <c r="W146" s="76" t="e">
        <f>('ModelParams Lp'!B$4*10^'ModelParams Lp'!B$5*($U146/$V146)^'ModelParams Lp'!B$6)*3</f>
        <v>#DIV/0!</v>
      </c>
      <c r="X146" s="76" t="e">
        <f>('ModelParams Lp'!C$4*10^'ModelParams Lp'!C$5*($U146/$V146)^'ModelParams Lp'!C$6)*3</f>
        <v>#DIV/0!</v>
      </c>
      <c r="Y146" s="76" t="e">
        <f>('ModelParams Lp'!D$4*10^'ModelParams Lp'!D$5*($U146/$V146)^'ModelParams Lp'!D$6)*3</f>
        <v>#DIV/0!</v>
      </c>
      <c r="Z146" s="76" t="e">
        <f>('ModelParams Lp'!E$4*10^'ModelParams Lp'!E$5*($U146/$V146)^'ModelParams Lp'!E$6)*3</f>
        <v>#DIV/0!</v>
      </c>
      <c r="AA146" s="76" t="e">
        <f>('ModelParams Lp'!F$4*10^'ModelParams Lp'!F$5*($U146/$V146)^'ModelParams Lp'!F$6)*3</f>
        <v>#DIV/0!</v>
      </c>
      <c r="AB146" s="76" t="e">
        <f>('ModelParams Lp'!G$4*10^'ModelParams Lp'!G$5*($U146/$V146)^'ModelParams Lp'!G$6)*3</f>
        <v>#DIV/0!</v>
      </c>
      <c r="AC146" s="76" t="e">
        <f>('ModelParams Lp'!H$4*10^'ModelParams Lp'!H$5*($U146/$V146)^'ModelParams Lp'!H$6)*3</f>
        <v>#DIV/0!</v>
      </c>
      <c r="AD146" s="76" t="e">
        <f>('ModelParams Lp'!I$4*10^'ModelParams Lp'!I$5*($U146/$V146)^'ModelParams Lp'!I$6)*3</f>
        <v>#DIV/0!</v>
      </c>
      <c r="AE146" s="62" t="e">
        <f t="shared" si="52"/>
        <v>#DIV/0!</v>
      </c>
      <c r="AF146" s="62" t="e">
        <f>IF(AE146&lt;'ModelParams Lp'!$B$16,-1,IF(AE146&lt;'ModelParams Lp'!$C$16,0,IF(AE146&lt;'ModelParams Lp'!$D$16,1,IF(AE146&lt;'ModelParams Lp'!$E$16,2,IF(AE146&lt;'ModelParams Lp'!$F$16,3,IF(AE146&lt;'ModelParams Lp'!$G$16,4,IF(AE146&lt;'ModelParams Lp'!$H$16,5,6)))))))</f>
        <v>#DIV/0!</v>
      </c>
      <c r="AG146" s="76" t="e">
        <f ca="1">IF($AF146&gt;1,0,OFFSET('ModelParams Lp'!$C$12,0,-'Sound Pressure'!$AF146))</f>
        <v>#DIV/0!</v>
      </c>
      <c r="AH146" s="76" t="e">
        <f ca="1">IF($AF146&gt;2,0,OFFSET('ModelParams Lp'!$D$12,0,-'Sound Pressure'!$AF146))</f>
        <v>#DIV/0!</v>
      </c>
      <c r="AI146" s="76" t="e">
        <f ca="1">IF($AF146&gt;3,0,OFFSET('ModelParams Lp'!$E$12,0,-'Sound Pressure'!$AF146))</f>
        <v>#DIV/0!</v>
      </c>
      <c r="AJ146" s="76" t="e">
        <f ca="1">IF($AF146&gt;4,0,OFFSET('ModelParams Lp'!$F$12,0,-'Sound Pressure'!$AF146))</f>
        <v>#DIV/0!</v>
      </c>
      <c r="AK146" s="76" t="e">
        <f ca="1">IF($AF146&gt;3,0,OFFSET('ModelParams Lp'!$G$12,0,-'Sound Pressure'!$AF146))</f>
        <v>#DIV/0!</v>
      </c>
      <c r="AL146" s="76" t="e">
        <f ca="1">IF($AF146&gt;5,0,OFFSET('ModelParams Lp'!$H$12,0,-'Sound Pressure'!$AF146))</f>
        <v>#DIV/0!</v>
      </c>
      <c r="AM146" s="76" t="e">
        <f ca="1">IF($AF146&gt;6,0,OFFSET('ModelParams Lp'!$I$12,0,-'Sound Pressure'!$AF146))</f>
        <v>#DIV/0!</v>
      </c>
      <c r="AN146" s="76" t="e">
        <f ca="1">IF($AF146&gt;7,0,IF($AF$4&lt;0,3,OFFSET('ModelParams Lp'!$J$12,0,-'Sound Pressure'!$AF146)))</f>
        <v>#DIV/0!</v>
      </c>
      <c r="AO146" s="76" t="e">
        <f t="shared" ref="AO146:AO209" si="71">10*LOG(1+(343.2/(4*PI()*AO$3))^2*(2*PI()/$V146))</f>
        <v>#DIV/0!</v>
      </c>
      <c r="AP146" s="76" t="e">
        <f t="shared" si="49"/>
        <v>#DIV/0!</v>
      </c>
      <c r="AQ146" s="76" t="e">
        <f t="shared" si="49"/>
        <v>#DIV/0!</v>
      </c>
      <c r="AR146" s="76" t="e">
        <f t="shared" si="49"/>
        <v>#DIV/0!</v>
      </c>
      <c r="AS146" s="76" t="e">
        <f t="shared" si="49"/>
        <v>#DIV/0!</v>
      </c>
      <c r="AT146" s="76" t="e">
        <f t="shared" si="49"/>
        <v>#DIV/0!</v>
      </c>
      <c r="AU146" s="76" t="e">
        <f t="shared" si="49"/>
        <v>#DIV/0!</v>
      </c>
      <c r="AV146" s="76" t="e">
        <f t="shared" si="49"/>
        <v>#DIV/0!</v>
      </c>
      <c r="AW146" s="76">
        <f>'ModelParams Lp'!B$22</f>
        <v>4</v>
      </c>
      <c r="AX146" s="76">
        <f>'ModelParams Lp'!C$22</f>
        <v>2</v>
      </c>
      <c r="AY146" s="76">
        <f>'ModelParams Lp'!D$22</f>
        <v>1</v>
      </c>
      <c r="AZ146" s="76">
        <f>'ModelParams Lp'!E$22</f>
        <v>0</v>
      </c>
      <c r="BA146" s="76">
        <f>'ModelParams Lp'!F$22</f>
        <v>0</v>
      </c>
      <c r="BB146" s="76">
        <f>'ModelParams Lp'!G$22</f>
        <v>0</v>
      </c>
      <c r="BC146" s="76">
        <f>'ModelParams Lp'!H$22</f>
        <v>0</v>
      </c>
      <c r="BD146" s="76">
        <f>'ModelParams Lp'!I$22</f>
        <v>0</v>
      </c>
      <c r="BE146" s="76" t="e">
        <f>-10*LOG(2/(4*PI()*2^2)+4/(0.163*(Calcul!$J151*Calcul!$K151)/VLOOKUP(Calcul!$H151,'ModelParams Lp'!$E$37:$F$39,2,0)))</f>
        <v>#N/A</v>
      </c>
      <c r="BF146" s="76" t="e">
        <f>-10*LOG(2/(4*PI()*2^2)+4/(0.163*(Calcul!$J151*Calcul!$K151)/VLOOKUP(Calcul!$H151,'ModelParams Lp'!$E$37:$F$39,2,0)))</f>
        <v>#N/A</v>
      </c>
      <c r="BG146" s="76" t="e">
        <f>-10*LOG(2/(4*PI()*2^2)+4/(0.163*(Calcul!$J151*Calcul!$K151)/VLOOKUP(Calcul!$H151,'ModelParams Lp'!$E$37:$F$39,2,0)))</f>
        <v>#N/A</v>
      </c>
      <c r="BH146" s="76" t="e">
        <f>-10*LOG(2/(4*PI()*2^2)+4/(0.163*(Calcul!$J151*Calcul!$K151)/VLOOKUP(Calcul!$H151,'ModelParams Lp'!$E$37:$F$39,2,0)))</f>
        <v>#N/A</v>
      </c>
      <c r="BI146" s="76" t="e">
        <f>-10*LOG(2/(4*PI()*2^2)+4/(0.163*(Calcul!$J151*Calcul!$K151)/VLOOKUP(Calcul!$H151,'ModelParams Lp'!$E$37:$F$39,2,0)))</f>
        <v>#N/A</v>
      </c>
      <c r="BJ146" s="76" t="e">
        <f>-10*LOG(2/(4*PI()*2^2)+4/(0.163*(Calcul!$J151*Calcul!$K151)/VLOOKUP(Calcul!$H151,'ModelParams Lp'!$E$37:$F$39,2,0)))</f>
        <v>#N/A</v>
      </c>
      <c r="BK146" s="76" t="e">
        <f>-10*LOG(2/(4*PI()*2^2)+4/(0.163*(Calcul!$J151*Calcul!$K151)/VLOOKUP(Calcul!$H151,'ModelParams Lp'!$E$37:$F$39,2,0)))</f>
        <v>#N/A</v>
      </c>
      <c r="BL146" s="76" t="e">
        <f>-10*LOG(2/(4*PI()*2^2)+4/(0.163*(Calcul!$J151*Calcul!$K151)/VLOOKUP(Calcul!$H151,'ModelParams Lp'!$E$37:$F$39,2,0)))</f>
        <v>#N/A</v>
      </c>
      <c r="BM146" s="76" t="e">
        <f>VLOOKUP(Calcul!$I151,'ModelParams Lp'!$D$28:$O$32,5,0)+BE146</f>
        <v>#N/A</v>
      </c>
      <c r="BN146" s="76" t="e">
        <f>VLOOKUP(Calcul!$I151,'ModelParams Lp'!$D$28:$O$32,6,0)+BF146</f>
        <v>#N/A</v>
      </c>
      <c r="BO146" s="76" t="e">
        <f>VLOOKUP(Calcul!$I151,'ModelParams Lp'!$D$28:$O$32,7,0)+BG146</f>
        <v>#N/A</v>
      </c>
      <c r="BP146" s="76" t="e">
        <f>VLOOKUP(Calcul!$I151,'ModelParams Lp'!$D$28:$O$32,8,0)+BH146</f>
        <v>#N/A</v>
      </c>
      <c r="BQ146" s="76" t="e">
        <f>VLOOKUP(Calcul!$I151,'ModelParams Lp'!$D$28:$O$32,9,0)+BI146</f>
        <v>#N/A</v>
      </c>
      <c r="BR146" s="76" t="e">
        <f>VLOOKUP(Calcul!$I151,'ModelParams Lp'!$D$28:$O$32,10,0)+BJ146</f>
        <v>#N/A</v>
      </c>
      <c r="BS146" s="76" t="e">
        <f>VLOOKUP(Calcul!$I151,'ModelParams Lp'!$D$28:$O$32,11,0)+BK146</f>
        <v>#N/A</v>
      </c>
      <c r="BT146" s="76" t="e">
        <f>VLOOKUP(Calcul!$I151,'ModelParams Lp'!$D$28:$O$32,12,0)+BL146</f>
        <v>#N/A</v>
      </c>
      <c r="BU146" s="75" t="e">
        <f t="shared" ca="1" si="53"/>
        <v>#DIV/0!</v>
      </c>
      <c r="BV146" s="75" t="e">
        <f t="shared" ca="1" si="54"/>
        <v>#DIV/0!</v>
      </c>
      <c r="BW146" s="75" t="e">
        <f t="shared" ca="1" si="55"/>
        <v>#DIV/0!</v>
      </c>
      <c r="BX146" s="75" t="e">
        <f t="shared" ca="1" si="56"/>
        <v>#DIV/0!</v>
      </c>
      <c r="BY146" s="75" t="e">
        <f t="shared" ca="1" si="57"/>
        <v>#DIV/0!</v>
      </c>
      <c r="BZ146" s="75" t="e">
        <f t="shared" ca="1" si="58"/>
        <v>#DIV/0!</v>
      </c>
      <c r="CA146" s="75" t="e">
        <f t="shared" ca="1" si="59"/>
        <v>#DIV/0!</v>
      </c>
      <c r="CB146" s="75" t="e">
        <f t="shared" ca="1" si="60"/>
        <v>#DIV/0!</v>
      </c>
      <c r="CC146" s="26" t="e">
        <f ca="1">10*LOG10(IF(BU146="",0,POWER(10,((BU146+'ModelParams Lw'!$O$4)/10))) +IF(BV146="",0,POWER(10,((BV146+'ModelParams Lw'!$P$4)/10))) +IF(BW146="",0,POWER(10,((BW146+'ModelParams Lw'!$Q$4)/10))) +IF(BX146="",0,POWER(10,((BX146+'ModelParams Lw'!$R$4)/10))) +IF(BY146="",0,POWER(10,((BY146+'ModelParams Lw'!$S$4)/10))) +IF(BZ146="",0,POWER(10,((BZ146+'ModelParams Lw'!$T$4)/10))) +IF(CA146="",0,POWER(10,((CA146+'ModelParams Lw'!$U$4)/10)))+IF(CB146="",0,POWER(10,((CB146+'ModelParams Lw'!$V$4)/10))))</f>
        <v>#DIV/0!</v>
      </c>
      <c r="CD146" s="26" t="e">
        <f t="shared" ca="1" si="61"/>
        <v>#DIV/0!</v>
      </c>
      <c r="CE146" s="26" t="e">
        <f ca="1">(BU146-'ModelParams Lw'!O$10)/'ModelParams Lw'!O$11</f>
        <v>#DIV/0!</v>
      </c>
      <c r="CF146" s="26" t="e">
        <f ca="1">(BV146-'ModelParams Lw'!P$10)/'ModelParams Lw'!P$11</f>
        <v>#DIV/0!</v>
      </c>
      <c r="CG146" s="26" t="e">
        <f ca="1">(BW146-'ModelParams Lw'!Q$10)/'ModelParams Lw'!Q$11</f>
        <v>#DIV/0!</v>
      </c>
      <c r="CH146" s="26" t="e">
        <f ca="1">(BX146-'ModelParams Lw'!R$10)/'ModelParams Lw'!R$11</f>
        <v>#DIV/0!</v>
      </c>
      <c r="CI146" s="26" t="e">
        <f ca="1">(BY146-'ModelParams Lw'!S$10)/'ModelParams Lw'!S$11</f>
        <v>#DIV/0!</v>
      </c>
      <c r="CJ146" s="26" t="e">
        <f ca="1">(BZ146-'ModelParams Lw'!T$10)/'ModelParams Lw'!T$11</f>
        <v>#DIV/0!</v>
      </c>
      <c r="CK146" s="26" t="e">
        <f ca="1">(CA146-'ModelParams Lw'!U$10)/'ModelParams Lw'!U$11</f>
        <v>#DIV/0!</v>
      </c>
      <c r="CL146" s="26" t="e">
        <f ca="1">(CB146-'ModelParams Lw'!V$10)/'ModelParams Lw'!V$11</f>
        <v>#DIV/0!</v>
      </c>
      <c r="CM146" s="75" t="e">
        <f t="shared" si="62"/>
        <v>#DIV/0!</v>
      </c>
      <c r="CN146" s="75" t="e">
        <f t="shared" si="63"/>
        <v>#DIV/0!</v>
      </c>
      <c r="CO146" s="75" t="e">
        <f t="shared" si="64"/>
        <v>#DIV/0!</v>
      </c>
      <c r="CP146" s="75" t="e">
        <f t="shared" si="65"/>
        <v>#DIV/0!</v>
      </c>
      <c r="CQ146" s="75" t="e">
        <f t="shared" si="66"/>
        <v>#DIV/0!</v>
      </c>
      <c r="CR146" s="75" t="e">
        <f t="shared" si="67"/>
        <v>#DIV/0!</v>
      </c>
      <c r="CS146" s="75" t="e">
        <f t="shared" si="68"/>
        <v>#DIV/0!</v>
      </c>
      <c r="CT146" s="75" t="e">
        <f t="shared" si="69"/>
        <v>#DIV/0!</v>
      </c>
      <c r="CU146" s="26" t="e">
        <f>10*LOG10(IF(CM146="",0,POWER(10,((CM146+'ModelParams Lw'!$O$4)/10))) +IF(CN146="",0,POWER(10,((CN146+'ModelParams Lw'!$P$4)/10))) +IF(CO146="",0,POWER(10,((CO146+'ModelParams Lw'!$Q$4)/10))) +IF(CP146="",0,POWER(10,((CP146+'ModelParams Lw'!$R$4)/10))) +IF(CQ146="",0,POWER(10,((CQ146+'ModelParams Lw'!$S$4)/10))) +IF(CR146="",0,POWER(10,((CR146+'ModelParams Lw'!$T$4)/10))) +IF(CS146="",0,POWER(10,((CS146+'ModelParams Lw'!$U$4)/10)))+IF(CT146="",0,POWER(10,((CT146+'ModelParams Lw'!$V$4)/10))))</f>
        <v>#DIV/0!</v>
      </c>
      <c r="CV146" s="26" t="e">
        <f t="shared" si="70"/>
        <v>#DIV/0!</v>
      </c>
      <c r="CW146" s="26" t="e">
        <f>(CM146-'ModelParams Lw'!O$10)/'ModelParams Lw'!O$11</f>
        <v>#DIV/0!</v>
      </c>
      <c r="CX146" s="26" t="e">
        <f>(CN146-'ModelParams Lw'!P$10)/'ModelParams Lw'!P$11</f>
        <v>#DIV/0!</v>
      </c>
      <c r="CY146" s="26" t="e">
        <f>(CO146-'ModelParams Lw'!Q$10)/'ModelParams Lw'!Q$11</f>
        <v>#DIV/0!</v>
      </c>
      <c r="CZ146" s="26" t="e">
        <f>(CP146-'ModelParams Lw'!R$10)/'ModelParams Lw'!R$11</f>
        <v>#DIV/0!</v>
      </c>
      <c r="DA146" s="26" t="e">
        <f>(CQ146-'ModelParams Lw'!S$10)/'ModelParams Lw'!S$11</f>
        <v>#DIV/0!</v>
      </c>
      <c r="DB146" s="26" t="e">
        <f>(CR146-'ModelParams Lw'!T$10)/'ModelParams Lw'!T$11</f>
        <v>#DIV/0!</v>
      </c>
      <c r="DC146" s="26" t="e">
        <f>(CS146-'ModelParams Lw'!U$10)/'ModelParams Lw'!U$11</f>
        <v>#DIV/0!</v>
      </c>
      <c r="DD146" s="26" t="e">
        <f>(CT146-'ModelParams Lw'!V$10)/'ModelParams Lw'!V$11</f>
        <v>#DIV/0!</v>
      </c>
    </row>
    <row r="147" spans="1:108" x14ac:dyDescent="0.25">
      <c r="A147" s="13">
        <f>'Sound Power'!B147</f>
        <v>0</v>
      </c>
      <c r="B147" s="13">
        <f>'Sound Power'!D147</f>
        <v>0</v>
      </c>
      <c r="C147" s="13">
        <f>'Sound Power'!E147</f>
        <v>0</v>
      </c>
      <c r="D147" s="13">
        <f>'Sound Power'!F147</f>
        <v>0</v>
      </c>
      <c r="E147" s="76" t="e">
        <f>IF(Calcul!$F149="SA",'Sound Power'!AZ147,'Sound Power'!O147)</f>
        <v>#DIV/0!</v>
      </c>
      <c r="F147" s="76" t="e">
        <f>IF(Calcul!$F149="SA",'Sound Power'!BA147,'Sound Power'!P147)</f>
        <v>#DIV/0!</v>
      </c>
      <c r="G147" s="76" t="e">
        <f>IF(Calcul!$F149="SA",'Sound Power'!BB147,'Sound Power'!Q147)</f>
        <v>#DIV/0!</v>
      </c>
      <c r="H147" s="76" t="e">
        <f>IF(Calcul!$F149="SA",'Sound Power'!BC147,'Sound Power'!R147)</f>
        <v>#DIV/0!</v>
      </c>
      <c r="I147" s="76" t="e">
        <f>IF(Calcul!$F149="SA",'Sound Power'!BD147,'Sound Power'!S147)</f>
        <v>#DIV/0!</v>
      </c>
      <c r="J147" s="76" t="e">
        <f>IF(Calcul!$F149="SA",'Sound Power'!BE147,'Sound Power'!T147)</f>
        <v>#DIV/0!</v>
      </c>
      <c r="K147" s="76" t="e">
        <f>IF(Calcul!$F149="SA",'Sound Power'!BF147,'Sound Power'!U147)</f>
        <v>#DIV/0!</v>
      </c>
      <c r="L147" s="76" t="e">
        <f>IF(Calcul!$F149="SA",'Sound Power'!BG147,'Sound Power'!V147)</f>
        <v>#DIV/0!</v>
      </c>
      <c r="M147" s="76" t="e">
        <f>'Sound Power'!CI147</f>
        <v>#DIV/0!</v>
      </c>
      <c r="N147" s="76" t="e">
        <f>'Sound Power'!CJ147</f>
        <v>#DIV/0!</v>
      </c>
      <c r="O147" s="76" t="e">
        <f>'Sound Power'!CK147</f>
        <v>#DIV/0!</v>
      </c>
      <c r="P147" s="76" t="e">
        <f>'Sound Power'!CL147</f>
        <v>#DIV/0!</v>
      </c>
      <c r="Q147" s="76" t="e">
        <f>'Sound Power'!CM147</f>
        <v>#DIV/0!</v>
      </c>
      <c r="R147" s="76" t="e">
        <f>'Sound Power'!CN147</f>
        <v>#DIV/0!</v>
      </c>
      <c r="S147" s="76" t="e">
        <f>'Sound Power'!CO147</f>
        <v>#DIV/0!</v>
      </c>
      <c r="T147" s="76" t="e">
        <f>'Sound Power'!CP147</f>
        <v>#DIV/0!</v>
      </c>
      <c r="U147" s="73">
        <f t="shared" si="50"/>
        <v>0</v>
      </c>
      <c r="V147" s="73">
        <f t="shared" si="51"/>
        <v>0</v>
      </c>
      <c r="W147" s="76" t="e">
        <f>('ModelParams Lp'!B$4*10^'ModelParams Lp'!B$5*($U147/$V147)^'ModelParams Lp'!B$6)*3</f>
        <v>#DIV/0!</v>
      </c>
      <c r="X147" s="76" t="e">
        <f>('ModelParams Lp'!C$4*10^'ModelParams Lp'!C$5*($U147/$V147)^'ModelParams Lp'!C$6)*3</f>
        <v>#DIV/0!</v>
      </c>
      <c r="Y147" s="76" t="e">
        <f>('ModelParams Lp'!D$4*10^'ModelParams Lp'!D$5*($U147/$V147)^'ModelParams Lp'!D$6)*3</f>
        <v>#DIV/0!</v>
      </c>
      <c r="Z147" s="76" t="e">
        <f>('ModelParams Lp'!E$4*10^'ModelParams Lp'!E$5*($U147/$V147)^'ModelParams Lp'!E$6)*3</f>
        <v>#DIV/0!</v>
      </c>
      <c r="AA147" s="76" t="e">
        <f>('ModelParams Lp'!F$4*10^'ModelParams Lp'!F$5*($U147/$V147)^'ModelParams Lp'!F$6)*3</f>
        <v>#DIV/0!</v>
      </c>
      <c r="AB147" s="76" t="e">
        <f>('ModelParams Lp'!G$4*10^'ModelParams Lp'!G$5*($U147/$V147)^'ModelParams Lp'!G$6)*3</f>
        <v>#DIV/0!</v>
      </c>
      <c r="AC147" s="76" t="e">
        <f>('ModelParams Lp'!H$4*10^'ModelParams Lp'!H$5*($U147/$V147)^'ModelParams Lp'!H$6)*3</f>
        <v>#DIV/0!</v>
      </c>
      <c r="AD147" s="76" t="e">
        <f>('ModelParams Lp'!I$4*10^'ModelParams Lp'!I$5*($U147/$V147)^'ModelParams Lp'!I$6)*3</f>
        <v>#DIV/0!</v>
      </c>
      <c r="AE147" s="62" t="e">
        <f t="shared" si="52"/>
        <v>#DIV/0!</v>
      </c>
      <c r="AF147" s="62" t="e">
        <f>IF(AE147&lt;'ModelParams Lp'!$B$16,-1,IF(AE147&lt;'ModelParams Lp'!$C$16,0,IF(AE147&lt;'ModelParams Lp'!$D$16,1,IF(AE147&lt;'ModelParams Lp'!$E$16,2,IF(AE147&lt;'ModelParams Lp'!$F$16,3,IF(AE147&lt;'ModelParams Lp'!$G$16,4,IF(AE147&lt;'ModelParams Lp'!$H$16,5,6)))))))</f>
        <v>#DIV/0!</v>
      </c>
      <c r="AG147" s="76" t="e">
        <f ca="1">IF($AF147&gt;1,0,OFFSET('ModelParams Lp'!$C$12,0,-'Sound Pressure'!$AF147))</f>
        <v>#DIV/0!</v>
      </c>
      <c r="AH147" s="76" t="e">
        <f ca="1">IF($AF147&gt;2,0,OFFSET('ModelParams Lp'!$D$12,0,-'Sound Pressure'!$AF147))</f>
        <v>#DIV/0!</v>
      </c>
      <c r="AI147" s="76" t="e">
        <f ca="1">IF($AF147&gt;3,0,OFFSET('ModelParams Lp'!$E$12,0,-'Sound Pressure'!$AF147))</f>
        <v>#DIV/0!</v>
      </c>
      <c r="AJ147" s="76" t="e">
        <f ca="1">IF($AF147&gt;4,0,OFFSET('ModelParams Lp'!$F$12,0,-'Sound Pressure'!$AF147))</f>
        <v>#DIV/0!</v>
      </c>
      <c r="AK147" s="76" t="e">
        <f ca="1">IF($AF147&gt;3,0,OFFSET('ModelParams Lp'!$G$12,0,-'Sound Pressure'!$AF147))</f>
        <v>#DIV/0!</v>
      </c>
      <c r="AL147" s="76" t="e">
        <f ca="1">IF($AF147&gt;5,0,OFFSET('ModelParams Lp'!$H$12,0,-'Sound Pressure'!$AF147))</f>
        <v>#DIV/0!</v>
      </c>
      <c r="AM147" s="76" t="e">
        <f ca="1">IF($AF147&gt;6,0,OFFSET('ModelParams Lp'!$I$12,0,-'Sound Pressure'!$AF147))</f>
        <v>#DIV/0!</v>
      </c>
      <c r="AN147" s="76" t="e">
        <f ca="1">IF($AF147&gt;7,0,IF($AF$4&lt;0,3,OFFSET('ModelParams Lp'!$J$12,0,-'Sound Pressure'!$AF147)))</f>
        <v>#DIV/0!</v>
      </c>
      <c r="AO147" s="76" t="e">
        <f t="shared" si="71"/>
        <v>#DIV/0!</v>
      </c>
      <c r="AP147" s="76" t="e">
        <f t="shared" si="49"/>
        <v>#DIV/0!</v>
      </c>
      <c r="AQ147" s="76" t="e">
        <f t="shared" si="49"/>
        <v>#DIV/0!</v>
      </c>
      <c r="AR147" s="76" t="e">
        <f t="shared" si="49"/>
        <v>#DIV/0!</v>
      </c>
      <c r="AS147" s="76" t="e">
        <f t="shared" si="49"/>
        <v>#DIV/0!</v>
      </c>
      <c r="AT147" s="76" t="e">
        <f t="shared" si="49"/>
        <v>#DIV/0!</v>
      </c>
      <c r="AU147" s="76" t="e">
        <f t="shared" si="49"/>
        <v>#DIV/0!</v>
      </c>
      <c r="AV147" s="76" t="e">
        <f t="shared" si="49"/>
        <v>#DIV/0!</v>
      </c>
      <c r="AW147" s="76">
        <f>'ModelParams Lp'!B$22</f>
        <v>4</v>
      </c>
      <c r="AX147" s="76">
        <f>'ModelParams Lp'!C$22</f>
        <v>2</v>
      </c>
      <c r="AY147" s="76">
        <f>'ModelParams Lp'!D$22</f>
        <v>1</v>
      </c>
      <c r="AZ147" s="76">
        <f>'ModelParams Lp'!E$22</f>
        <v>0</v>
      </c>
      <c r="BA147" s="76">
        <f>'ModelParams Lp'!F$22</f>
        <v>0</v>
      </c>
      <c r="BB147" s="76">
        <f>'ModelParams Lp'!G$22</f>
        <v>0</v>
      </c>
      <c r="BC147" s="76">
        <f>'ModelParams Lp'!H$22</f>
        <v>0</v>
      </c>
      <c r="BD147" s="76">
        <f>'ModelParams Lp'!I$22</f>
        <v>0</v>
      </c>
      <c r="BE147" s="76" t="e">
        <f>-10*LOG(2/(4*PI()*2^2)+4/(0.163*(Calcul!$J152*Calcul!$K152)/VLOOKUP(Calcul!$H152,'ModelParams Lp'!$E$37:$F$39,2,0)))</f>
        <v>#N/A</v>
      </c>
      <c r="BF147" s="76" t="e">
        <f>-10*LOG(2/(4*PI()*2^2)+4/(0.163*(Calcul!$J152*Calcul!$K152)/VLOOKUP(Calcul!$H152,'ModelParams Lp'!$E$37:$F$39,2,0)))</f>
        <v>#N/A</v>
      </c>
      <c r="BG147" s="76" t="e">
        <f>-10*LOG(2/(4*PI()*2^2)+4/(0.163*(Calcul!$J152*Calcul!$K152)/VLOOKUP(Calcul!$H152,'ModelParams Lp'!$E$37:$F$39,2,0)))</f>
        <v>#N/A</v>
      </c>
      <c r="BH147" s="76" t="e">
        <f>-10*LOG(2/(4*PI()*2^2)+4/(0.163*(Calcul!$J152*Calcul!$K152)/VLOOKUP(Calcul!$H152,'ModelParams Lp'!$E$37:$F$39,2,0)))</f>
        <v>#N/A</v>
      </c>
      <c r="BI147" s="76" t="e">
        <f>-10*LOG(2/(4*PI()*2^2)+4/(0.163*(Calcul!$J152*Calcul!$K152)/VLOOKUP(Calcul!$H152,'ModelParams Lp'!$E$37:$F$39,2,0)))</f>
        <v>#N/A</v>
      </c>
      <c r="BJ147" s="76" t="e">
        <f>-10*LOG(2/(4*PI()*2^2)+4/(0.163*(Calcul!$J152*Calcul!$K152)/VLOOKUP(Calcul!$H152,'ModelParams Lp'!$E$37:$F$39,2,0)))</f>
        <v>#N/A</v>
      </c>
      <c r="BK147" s="76" t="e">
        <f>-10*LOG(2/(4*PI()*2^2)+4/(0.163*(Calcul!$J152*Calcul!$K152)/VLOOKUP(Calcul!$H152,'ModelParams Lp'!$E$37:$F$39,2,0)))</f>
        <v>#N/A</v>
      </c>
      <c r="BL147" s="76" t="e">
        <f>-10*LOG(2/(4*PI()*2^2)+4/(0.163*(Calcul!$J152*Calcul!$K152)/VLOOKUP(Calcul!$H152,'ModelParams Lp'!$E$37:$F$39,2,0)))</f>
        <v>#N/A</v>
      </c>
      <c r="BM147" s="76" t="e">
        <f>VLOOKUP(Calcul!$I152,'ModelParams Lp'!$D$28:$O$32,5,0)+BE147</f>
        <v>#N/A</v>
      </c>
      <c r="BN147" s="76" t="e">
        <f>VLOOKUP(Calcul!$I152,'ModelParams Lp'!$D$28:$O$32,6,0)+BF147</f>
        <v>#N/A</v>
      </c>
      <c r="BO147" s="76" t="e">
        <f>VLOOKUP(Calcul!$I152,'ModelParams Lp'!$D$28:$O$32,7,0)+BG147</f>
        <v>#N/A</v>
      </c>
      <c r="BP147" s="76" t="e">
        <f>VLOOKUP(Calcul!$I152,'ModelParams Lp'!$D$28:$O$32,8,0)+BH147</f>
        <v>#N/A</v>
      </c>
      <c r="BQ147" s="76" t="e">
        <f>VLOOKUP(Calcul!$I152,'ModelParams Lp'!$D$28:$O$32,9,0)+BI147</f>
        <v>#N/A</v>
      </c>
      <c r="BR147" s="76" t="e">
        <f>VLOOKUP(Calcul!$I152,'ModelParams Lp'!$D$28:$O$32,10,0)+BJ147</f>
        <v>#N/A</v>
      </c>
      <c r="BS147" s="76" t="e">
        <f>VLOOKUP(Calcul!$I152,'ModelParams Lp'!$D$28:$O$32,11,0)+BK147</f>
        <v>#N/A</v>
      </c>
      <c r="BT147" s="76" t="e">
        <f>VLOOKUP(Calcul!$I152,'ModelParams Lp'!$D$28:$O$32,12,0)+BL147</f>
        <v>#N/A</v>
      </c>
      <c r="BU147" s="75" t="e">
        <f t="shared" ca="1" si="53"/>
        <v>#DIV/0!</v>
      </c>
      <c r="BV147" s="75" t="e">
        <f t="shared" ca="1" si="54"/>
        <v>#DIV/0!</v>
      </c>
      <c r="BW147" s="75" t="e">
        <f t="shared" ca="1" si="55"/>
        <v>#DIV/0!</v>
      </c>
      <c r="BX147" s="75" t="e">
        <f t="shared" ca="1" si="56"/>
        <v>#DIV/0!</v>
      </c>
      <c r="BY147" s="75" t="e">
        <f t="shared" ca="1" si="57"/>
        <v>#DIV/0!</v>
      </c>
      <c r="BZ147" s="75" t="e">
        <f t="shared" ca="1" si="58"/>
        <v>#DIV/0!</v>
      </c>
      <c r="CA147" s="75" t="e">
        <f t="shared" ca="1" si="59"/>
        <v>#DIV/0!</v>
      </c>
      <c r="CB147" s="75" t="e">
        <f t="shared" ca="1" si="60"/>
        <v>#DIV/0!</v>
      </c>
      <c r="CC147" s="26" t="e">
        <f ca="1">10*LOG10(IF(BU147="",0,POWER(10,((BU147+'ModelParams Lw'!$O$4)/10))) +IF(BV147="",0,POWER(10,((BV147+'ModelParams Lw'!$P$4)/10))) +IF(BW147="",0,POWER(10,((BW147+'ModelParams Lw'!$Q$4)/10))) +IF(BX147="",0,POWER(10,((BX147+'ModelParams Lw'!$R$4)/10))) +IF(BY147="",0,POWER(10,((BY147+'ModelParams Lw'!$S$4)/10))) +IF(BZ147="",0,POWER(10,((BZ147+'ModelParams Lw'!$T$4)/10))) +IF(CA147="",0,POWER(10,((CA147+'ModelParams Lw'!$U$4)/10)))+IF(CB147="",0,POWER(10,((CB147+'ModelParams Lw'!$V$4)/10))))</f>
        <v>#DIV/0!</v>
      </c>
      <c r="CD147" s="26" t="e">
        <f t="shared" ca="1" si="61"/>
        <v>#DIV/0!</v>
      </c>
      <c r="CE147" s="26" t="e">
        <f ca="1">(BU147-'ModelParams Lw'!O$10)/'ModelParams Lw'!O$11</f>
        <v>#DIV/0!</v>
      </c>
      <c r="CF147" s="26" t="e">
        <f ca="1">(BV147-'ModelParams Lw'!P$10)/'ModelParams Lw'!P$11</f>
        <v>#DIV/0!</v>
      </c>
      <c r="CG147" s="26" t="e">
        <f ca="1">(BW147-'ModelParams Lw'!Q$10)/'ModelParams Lw'!Q$11</f>
        <v>#DIV/0!</v>
      </c>
      <c r="CH147" s="26" t="e">
        <f ca="1">(BX147-'ModelParams Lw'!R$10)/'ModelParams Lw'!R$11</f>
        <v>#DIV/0!</v>
      </c>
      <c r="CI147" s="26" t="e">
        <f ca="1">(BY147-'ModelParams Lw'!S$10)/'ModelParams Lw'!S$11</f>
        <v>#DIV/0!</v>
      </c>
      <c r="CJ147" s="26" t="e">
        <f ca="1">(BZ147-'ModelParams Lw'!T$10)/'ModelParams Lw'!T$11</f>
        <v>#DIV/0!</v>
      </c>
      <c r="CK147" s="26" t="e">
        <f ca="1">(CA147-'ModelParams Lw'!U$10)/'ModelParams Lw'!U$11</f>
        <v>#DIV/0!</v>
      </c>
      <c r="CL147" s="26" t="e">
        <f ca="1">(CB147-'ModelParams Lw'!V$10)/'ModelParams Lw'!V$11</f>
        <v>#DIV/0!</v>
      </c>
      <c r="CM147" s="75" t="e">
        <f t="shared" si="62"/>
        <v>#DIV/0!</v>
      </c>
      <c r="CN147" s="75" t="e">
        <f t="shared" si="63"/>
        <v>#DIV/0!</v>
      </c>
      <c r="CO147" s="75" t="e">
        <f t="shared" si="64"/>
        <v>#DIV/0!</v>
      </c>
      <c r="CP147" s="75" t="e">
        <f t="shared" si="65"/>
        <v>#DIV/0!</v>
      </c>
      <c r="CQ147" s="75" t="e">
        <f t="shared" si="66"/>
        <v>#DIV/0!</v>
      </c>
      <c r="CR147" s="75" t="e">
        <f t="shared" si="67"/>
        <v>#DIV/0!</v>
      </c>
      <c r="CS147" s="75" t="e">
        <f t="shared" si="68"/>
        <v>#DIV/0!</v>
      </c>
      <c r="CT147" s="75" t="e">
        <f t="shared" si="69"/>
        <v>#DIV/0!</v>
      </c>
      <c r="CU147" s="26" t="e">
        <f>10*LOG10(IF(CM147="",0,POWER(10,((CM147+'ModelParams Lw'!$O$4)/10))) +IF(CN147="",0,POWER(10,((CN147+'ModelParams Lw'!$P$4)/10))) +IF(CO147="",0,POWER(10,((CO147+'ModelParams Lw'!$Q$4)/10))) +IF(CP147="",0,POWER(10,((CP147+'ModelParams Lw'!$R$4)/10))) +IF(CQ147="",0,POWER(10,((CQ147+'ModelParams Lw'!$S$4)/10))) +IF(CR147="",0,POWER(10,((CR147+'ModelParams Lw'!$T$4)/10))) +IF(CS147="",0,POWER(10,((CS147+'ModelParams Lw'!$U$4)/10)))+IF(CT147="",0,POWER(10,((CT147+'ModelParams Lw'!$V$4)/10))))</f>
        <v>#DIV/0!</v>
      </c>
      <c r="CV147" s="26" t="e">
        <f t="shared" si="70"/>
        <v>#DIV/0!</v>
      </c>
      <c r="CW147" s="26" t="e">
        <f>(CM147-'ModelParams Lw'!O$10)/'ModelParams Lw'!O$11</f>
        <v>#DIV/0!</v>
      </c>
      <c r="CX147" s="26" t="e">
        <f>(CN147-'ModelParams Lw'!P$10)/'ModelParams Lw'!P$11</f>
        <v>#DIV/0!</v>
      </c>
      <c r="CY147" s="26" t="e">
        <f>(CO147-'ModelParams Lw'!Q$10)/'ModelParams Lw'!Q$11</f>
        <v>#DIV/0!</v>
      </c>
      <c r="CZ147" s="26" t="e">
        <f>(CP147-'ModelParams Lw'!R$10)/'ModelParams Lw'!R$11</f>
        <v>#DIV/0!</v>
      </c>
      <c r="DA147" s="26" t="e">
        <f>(CQ147-'ModelParams Lw'!S$10)/'ModelParams Lw'!S$11</f>
        <v>#DIV/0!</v>
      </c>
      <c r="DB147" s="26" t="e">
        <f>(CR147-'ModelParams Lw'!T$10)/'ModelParams Lw'!T$11</f>
        <v>#DIV/0!</v>
      </c>
      <c r="DC147" s="26" t="e">
        <f>(CS147-'ModelParams Lw'!U$10)/'ModelParams Lw'!U$11</f>
        <v>#DIV/0!</v>
      </c>
      <c r="DD147" s="26" t="e">
        <f>(CT147-'ModelParams Lw'!V$10)/'ModelParams Lw'!V$11</f>
        <v>#DIV/0!</v>
      </c>
    </row>
    <row r="148" spans="1:108" x14ac:dyDescent="0.25">
      <c r="A148" s="13">
        <f>'Sound Power'!B148</f>
        <v>0</v>
      </c>
      <c r="B148" s="13">
        <f>'Sound Power'!D148</f>
        <v>0</v>
      </c>
      <c r="C148" s="13">
        <f>'Sound Power'!E148</f>
        <v>0</v>
      </c>
      <c r="D148" s="13">
        <f>'Sound Power'!F148</f>
        <v>0</v>
      </c>
      <c r="E148" s="76" t="e">
        <f>IF(Calcul!$F150="SA",'Sound Power'!AZ148,'Sound Power'!O148)</f>
        <v>#DIV/0!</v>
      </c>
      <c r="F148" s="76" t="e">
        <f>IF(Calcul!$F150="SA",'Sound Power'!BA148,'Sound Power'!P148)</f>
        <v>#DIV/0!</v>
      </c>
      <c r="G148" s="76" t="e">
        <f>IF(Calcul!$F150="SA",'Sound Power'!BB148,'Sound Power'!Q148)</f>
        <v>#DIV/0!</v>
      </c>
      <c r="H148" s="76" t="e">
        <f>IF(Calcul!$F150="SA",'Sound Power'!BC148,'Sound Power'!R148)</f>
        <v>#DIV/0!</v>
      </c>
      <c r="I148" s="76" t="e">
        <f>IF(Calcul!$F150="SA",'Sound Power'!BD148,'Sound Power'!S148)</f>
        <v>#DIV/0!</v>
      </c>
      <c r="J148" s="76" t="e">
        <f>IF(Calcul!$F150="SA",'Sound Power'!BE148,'Sound Power'!T148)</f>
        <v>#DIV/0!</v>
      </c>
      <c r="K148" s="76" t="e">
        <f>IF(Calcul!$F150="SA",'Sound Power'!BF148,'Sound Power'!U148)</f>
        <v>#DIV/0!</v>
      </c>
      <c r="L148" s="76" t="e">
        <f>IF(Calcul!$F150="SA",'Sound Power'!BG148,'Sound Power'!V148)</f>
        <v>#DIV/0!</v>
      </c>
      <c r="M148" s="76" t="e">
        <f>'Sound Power'!CI148</f>
        <v>#DIV/0!</v>
      </c>
      <c r="N148" s="76" t="e">
        <f>'Sound Power'!CJ148</f>
        <v>#DIV/0!</v>
      </c>
      <c r="O148" s="76" t="e">
        <f>'Sound Power'!CK148</f>
        <v>#DIV/0!</v>
      </c>
      <c r="P148" s="76" t="e">
        <f>'Sound Power'!CL148</f>
        <v>#DIV/0!</v>
      </c>
      <c r="Q148" s="76" t="e">
        <f>'Sound Power'!CM148</f>
        <v>#DIV/0!</v>
      </c>
      <c r="R148" s="76" t="e">
        <f>'Sound Power'!CN148</f>
        <v>#DIV/0!</v>
      </c>
      <c r="S148" s="76" t="e">
        <f>'Sound Power'!CO148</f>
        <v>#DIV/0!</v>
      </c>
      <c r="T148" s="76" t="e">
        <f>'Sound Power'!CP148</f>
        <v>#DIV/0!</v>
      </c>
      <c r="U148" s="73">
        <f t="shared" si="50"/>
        <v>0</v>
      </c>
      <c r="V148" s="73">
        <f t="shared" si="51"/>
        <v>0</v>
      </c>
      <c r="W148" s="76" t="e">
        <f>('ModelParams Lp'!B$4*10^'ModelParams Lp'!B$5*($U148/$V148)^'ModelParams Lp'!B$6)*3</f>
        <v>#DIV/0!</v>
      </c>
      <c r="X148" s="76" t="e">
        <f>('ModelParams Lp'!C$4*10^'ModelParams Lp'!C$5*($U148/$V148)^'ModelParams Lp'!C$6)*3</f>
        <v>#DIV/0!</v>
      </c>
      <c r="Y148" s="76" t="e">
        <f>('ModelParams Lp'!D$4*10^'ModelParams Lp'!D$5*($U148/$V148)^'ModelParams Lp'!D$6)*3</f>
        <v>#DIV/0!</v>
      </c>
      <c r="Z148" s="76" t="e">
        <f>('ModelParams Lp'!E$4*10^'ModelParams Lp'!E$5*($U148/$V148)^'ModelParams Lp'!E$6)*3</f>
        <v>#DIV/0!</v>
      </c>
      <c r="AA148" s="76" t="e">
        <f>('ModelParams Lp'!F$4*10^'ModelParams Lp'!F$5*($U148/$V148)^'ModelParams Lp'!F$6)*3</f>
        <v>#DIV/0!</v>
      </c>
      <c r="AB148" s="76" t="e">
        <f>('ModelParams Lp'!G$4*10^'ModelParams Lp'!G$5*($U148/$V148)^'ModelParams Lp'!G$6)*3</f>
        <v>#DIV/0!</v>
      </c>
      <c r="AC148" s="76" t="e">
        <f>('ModelParams Lp'!H$4*10^'ModelParams Lp'!H$5*($U148/$V148)^'ModelParams Lp'!H$6)*3</f>
        <v>#DIV/0!</v>
      </c>
      <c r="AD148" s="76" t="e">
        <f>('ModelParams Lp'!I$4*10^'ModelParams Lp'!I$5*($U148/$V148)^'ModelParams Lp'!I$6)*3</f>
        <v>#DIV/0!</v>
      </c>
      <c r="AE148" s="62" t="e">
        <f t="shared" si="52"/>
        <v>#DIV/0!</v>
      </c>
      <c r="AF148" s="62" t="e">
        <f>IF(AE148&lt;'ModelParams Lp'!$B$16,-1,IF(AE148&lt;'ModelParams Lp'!$C$16,0,IF(AE148&lt;'ModelParams Lp'!$D$16,1,IF(AE148&lt;'ModelParams Lp'!$E$16,2,IF(AE148&lt;'ModelParams Lp'!$F$16,3,IF(AE148&lt;'ModelParams Lp'!$G$16,4,IF(AE148&lt;'ModelParams Lp'!$H$16,5,6)))))))</f>
        <v>#DIV/0!</v>
      </c>
      <c r="AG148" s="76" t="e">
        <f ca="1">IF($AF148&gt;1,0,OFFSET('ModelParams Lp'!$C$12,0,-'Sound Pressure'!$AF148))</f>
        <v>#DIV/0!</v>
      </c>
      <c r="AH148" s="76" t="e">
        <f ca="1">IF($AF148&gt;2,0,OFFSET('ModelParams Lp'!$D$12,0,-'Sound Pressure'!$AF148))</f>
        <v>#DIV/0!</v>
      </c>
      <c r="AI148" s="76" t="e">
        <f ca="1">IF($AF148&gt;3,0,OFFSET('ModelParams Lp'!$E$12,0,-'Sound Pressure'!$AF148))</f>
        <v>#DIV/0!</v>
      </c>
      <c r="AJ148" s="76" t="e">
        <f ca="1">IF($AF148&gt;4,0,OFFSET('ModelParams Lp'!$F$12,0,-'Sound Pressure'!$AF148))</f>
        <v>#DIV/0!</v>
      </c>
      <c r="AK148" s="76" t="e">
        <f ca="1">IF($AF148&gt;3,0,OFFSET('ModelParams Lp'!$G$12,0,-'Sound Pressure'!$AF148))</f>
        <v>#DIV/0!</v>
      </c>
      <c r="AL148" s="76" t="e">
        <f ca="1">IF($AF148&gt;5,0,OFFSET('ModelParams Lp'!$H$12,0,-'Sound Pressure'!$AF148))</f>
        <v>#DIV/0!</v>
      </c>
      <c r="AM148" s="76" t="e">
        <f ca="1">IF($AF148&gt;6,0,OFFSET('ModelParams Lp'!$I$12,0,-'Sound Pressure'!$AF148))</f>
        <v>#DIV/0!</v>
      </c>
      <c r="AN148" s="76" t="e">
        <f ca="1">IF($AF148&gt;7,0,IF($AF$4&lt;0,3,OFFSET('ModelParams Lp'!$J$12,0,-'Sound Pressure'!$AF148)))</f>
        <v>#DIV/0!</v>
      </c>
      <c r="AO148" s="76" t="e">
        <f t="shared" si="71"/>
        <v>#DIV/0!</v>
      </c>
      <c r="AP148" s="76" t="e">
        <f t="shared" si="49"/>
        <v>#DIV/0!</v>
      </c>
      <c r="AQ148" s="76" t="e">
        <f t="shared" si="49"/>
        <v>#DIV/0!</v>
      </c>
      <c r="AR148" s="76" t="e">
        <f t="shared" si="49"/>
        <v>#DIV/0!</v>
      </c>
      <c r="AS148" s="76" t="e">
        <f t="shared" si="49"/>
        <v>#DIV/0!</v>
      </c>
      <c r="AT148" s="76" t="e">
        <f t="shared" si="49"/>
        <v>#DIV/0!</v>
      </c>
      <c r="AU148" s="76" t="e">
        <f t="shared" si="49"/>
        <v>#DIV/0!</v>
      </c>
      <c r="AV148" s="76" t="e">
        <f t="shared" si="49"/>
        <v>#DIV/0!</v>
      </c>
      <c r="AW148" s="76">
        <f>'ModelParams Lp'!B$22</f>
        <v>4</v>
      </c>
      <c r="AX148" s="76">
        <f>'ModelParams Lp'!C$22</f>
        <v>2</v>
      </c>
      <c r="AY148" s="76">
        <f>'ModelParams Lp'!D$22</f>
        <v>1</v>
      </c>
      <c r="AZ148" s="76">
        <f>'ModelParams Lp'!E$22</f>
        <v>0</v>
      </c>
      <c r="BA148" s="76">
        <f>'ModelParams Lp'!F$22</f>
        <v>0</v>
      </c>
      <c r="BB148" s="76">
        <f>'ModelParams Lp'!G$22</f>
        <v>0</v>
      </c>
      <c r="BC148" s="76">
        <f>'ModelParams Lp'!H$22</f>
        <v>0</v>
      </c>
      <c r="BD148" s="76">
        <f>'ModelParams Lp'!I$22</f>
        <v>0</v>
      </c>
      <c r="BE148" s="76" t="e">
        <f>-10*LOG(2/(4*PI()*2^2)+4/(0.163*(Calcul!$J153*Calcul!$K153)/VLOOKUP(Calcul!$H153,'ModelParams Lp'!$E$37:$F$39,2,0)))</f>
        <v>#N/A</v>
      </c>
      <c r="BF148" s="76" t="e">
        <f>-10*LOG(2/(4*PI()*2^2)+4/(0.163*(Calcul!$J153*Calcul!$K153)/VLOOKUP(Calcul!$H153,'ModelParams Lp'!$E$37:$F$39,2,0)))</f>
        <v>#N/A</v>
      </c>
      <c r="BG148" s="76" t="e">
        <f>-10*LOG(2/(4*PI()*2^2)+4/(0.163*(Calcul!$J153*Calcul!$K153)/VLOOKUP(Calcul!$H153,'ModelParams Lp'!$E$37:$F$39,2,0)))</f>
        <v>#N/A</v>
      </c>
      <c r="BH148" s="76" t="e">
        <f>-10*LOG(2/(4*PI()*2^2)+4/(0.163*(Calcul!$J153*Calcul!$K153)/VLOOKUP(Calcul!$H153,'ModelParams Lp'!$E$37:$F$39,2,0)))</f>
        <v>#N/A</v>
      </c>
      <c r="BI148" s="76" t="e">
        <f>-10*LOG(2/(4*PI()*2^2)+4/(0.163*(Calcul!$J153*Calcul!$K153)/VLOOKUP(Calcul!$H153,'ModelParams Lp'!$E$37:$F$39,2,0)))</f>
        <v>#N/A</v>
      </c>
      <c r="BJ148" s="76" t="e">
        <f>-10*LOG(2/(4*PI()*2^2)+4/(0.163*(Calcul!$J153*Calcul!$K153)/VLOOKUP(Calcul!$H153,'ModelParams Lp'!$E$37:$F$39,2,0)))</f>
        <v>#N/A</v>
      </c>
      <c r="BK148" s="76" t="e">
        <f>-10*LOG(2/(4*PI()*2^2)+4/(0.163*(Calcul!$J153*Calcul!$K153)/VLOOKUP(Calcul!$H153,'ModelParams Lp'!$E$37:$F$39,2,0)))</f>
        <v>#N/A</v>
      </c>
      <c r="BL148" s="76" t="e">
        <f>-10*LOG(2/(4*PI()*2^2)+4/(0.163*(Calcul!$J153*Calcul!$K153)/VLOOKUP(Calcul!$H153,'ModelParams Lp'!$E$37:$F$39,2,0)))</f>
        <v>#N/A</v>
      </c>
      <c r="BM148" s="76" t="e">
        <f>VLOOKUP(Calcul!$I153,'ModelParams Lp'!$D$28:$O$32,5,0)+BE148</f>
        <v>#N/A</v>
      </c>
      <c r="BN148" s="76" t="e">
        <f>VLOOKUP(Calcul!$I153,'ModelParams Lp'!$D$28:$O$32,6,0)+BF148</f>
        <v>#N/A</v>
      </c>
      <c r="BO148" s="76" t="e">
        <f>VLOOKUP(Calcul!$I153,'ModelParams Lp'!$D$28:$O$32,7,0)+BG148</f>
        <v>#N/A</v>
      </c>
      <c r="BP148" s="76" t="e">
        <f>VLOOKUP(Calcul!$I153,'ModelParams Lp'!$D$28:$O$32,8,0)+BH148</f>
        <v>#N/A</v>
      </c>
      <c r="BQ148" s="76" t="e">
        <f>VLOOKUP(Calcul!$I153,'ModelParams Lp'!$D$28:$O$32,9,0)+BI148</f>
        <v>#N/A</v>
      </c>
      <c r="BR148" s="76" t="e">
        <f>VLOOKUP(Calcul!$I153,'ModelParams Lp'!$D$28:$O$32,10,0)+BJ148</f>
        <v>#N/A</v>
      </c>
      <c r="BS148" s="76" t="e">
        <f>VLOOKUP(Calcul!$I153,'ModelParams Lp'!$D$28:$O$32,11,0)+BK148</f>
        <v>#N/A</v>
      </c>
      <c r="BT148" s="76" t="e">
        <f>VLOOKUP(Calcul!$I153,'ModelParams Lp'!$D$28:$O$32,12,0)+BL148</f>
        <v>#N/A</v>
      </c>
      <c r="BU148" s="75" t="e">
        <f t="shared" ca="1" si="53"/>
        <v>#DIV/0!</v>
      </c>
      <c r="BV148" s="75" t="e">
        <f t="shared" ca="1" si="54"/>
        <v>#DIV/0!</v>
      </c>
      <c r="BW148" s="75" t="e">
        <f t="shared" ca="1" si="55"/>
        <v>#DIV/0!</v>
      </c>
      <c r="BX148" s="75" t="e">
        <f t="shared" ca="1" si="56"/>
        <v>#DIV/0!</v>
      </c>
      <c r="BY148" s="75" t="e">
        <f t="shared" ca="1" si="57"/>
        <v>#DIV/0!</v>
      </c>
      <c r="BZ148" s="75" t="e">
        <f t="shared" ca="1" si="58"/>
        <v>#DIV/0!</v>
      </c>
      <c r="CA148" s="75" t="e">
        <f t="shared" ca="1" si="59"/>
        <v>#DIV/0!</v>
      </c>
      <c r="CB148" s="75" t="e">
        <f t="shared" ca="1" si="60"/>
        <v>#DIV/0!</v>
      </c>
      <c r="CC148" s="26" t="e">
        <f ca="1">10*LOG10(IF(BU148="",0,POWER(10,((BU148+'ModelParams Lw'!$O$4)/10))) +IF(BV148="",0,POWER(10,((BV148+'ModelParams Lw'!$P$4)/10))) +IF(BW148="",0,POWER(10,((BW148+'ModelParams Lw'!$Q$4)/10))) +IF(BX148="",0,POWER(10,((BX148+'ModelParams Lw'!$R$4)/10))) +IF(BY148="",0,POWER(10,((BY148+'ModelParams Lw'!$S$4)/10))) +IF(BZ148="",0,POWER(10,((BZ148+'ModelParams Lw'!$T$4)/10))) +IF(CA148="",0,POWER(10,((CA148+'ModelParams Lw'!$U$4)/10)))+IF(CB148="",0,POWER(10,((CB148+'ModelParams Lw'!$V$4)/10))))</f>
        <v>#DIV/0!</v>
      </c>
      <c r="CD148" s="26" t="e">
        <f t="shared" ca="1" si="61"/>
        <v>#DIV/0!</v>
      </c>
      <c r="CE148" s="26" t="e">
        <f ca="1">(BU148-'ModelParams Lw'!O$10)/'ModelParams Lw'!O$11</f>
        <v>#DIV/0!</v>
      </c>
      <c r="CF148" s="26" t="e">
        <f ca="1">(BV148-'ModelParams Lw'!P$10)/'ModelParams Lw'!P$11</f>
        <v>#DIV/0!</v>
      </c>
      <c r="CG148" s="26" t="e">
        <f ca="1">(BW148-'ModelParams Lw'!Q$10)/'ModelParams Lw'!Q$11</f>
        <v>#DIV/0!</v>
      </c>
      <c r="CH148" s="26" t="e">
        <f ca="1">(BX148-'ModelParams Lw'!R$10)/'ModelParams Lw'!R$11</f>
        <v>#DIV/0!</v>
      </c>
      <c r="CI148" s="26" t="e">
        <f ca="1">(BY148-'ModelParams Lw'!S$10)/'ModelParams Lw'!S$11</f>
        <v>#DIV/0!</v>
      </c>
      <c r="CJ148" s="26" t="e">
        <f ca="1">(BZ148-'ModelParams Lw'!T$10)/'ModelParams Lw'!T$11</f>
        <v>#DIV/0!</v>
      </c>
      <c r="CK148" s="26" t="e">
        <f ca="1">(CA148-'ModelParams Lw'!U$10)/'ModelParams Lw'!U$11</f>
        <v>#DIV/0!</v>
      </c>
      <c r="CL148" s="26" t="e">
        <f ca="1">(CB148-'ModelParams Lw'!V$10)/'ModelParams Lw'!V$11</f>
        <v>#DIV/0!</v>
      </c>
      <c r="CM148" s="75" t="e">
        <f t="shared" si="62"/>
        <v>#DIV/0!</v>
      </c>
      <c r="CN148" s="75" t="e">
        <f t="shared" si="63"/>
        <v>#DIV/0!</v>
      </c>
      <c r="CO148" s="75" t="e">
        <f t="shared" si="64"/>
        <v>#DIV/0!</v>
      </c>
      <c r="CP148" s="75" t="e">
        <f t="shared" si="65"/>
        <v>#DIV/0!</v>
      </c>
      <c r="CQ148" s="75" t="e">
        <f t="shared" si="66"/>
        <v>#DIV/0!</v>
      </c>
      <c r="CR148" s="75" t="e">
        <f t="shared" si="67"/>
        <v>#DIV/0!</v>
      </c>
      <c r="CS148" s="75" t="e">
        <f t="shared" si="68"/>
        <v>#DIV/0!</v>
      </c>
      <c r="CT148" s="75" t="e">
        <f t="shared" si="69"/>
        <v>#DIV/0!</v>
      </c>
      <c r="CU148" s="26" t="e">
        <f>10*LOG10(IF(CM148="",0,POWER(10,((CM148+'ModelParams Lw'!$O$4)/10))) +IF(CN148="",0,POWER(10,((CN148+'ModelParams Lw'!$P$4)/10))) +IF(CO148="",0,POWER(10,((CO148+'ModelParams Lw'!$Q$4)/10))) +IF(CP148="",0,POWER(10,((CP148+'ModelParams Lw'!$R$4)/10))) +IF(CQ148="",0,POWER(10,((CQ148+'ModelParams Lw'!$S$4)/10))) +IF(CR148="",0,POWER(10,((CR148+'ModelParams Lw'!$T$4)/10))) +IF(CS148="",0,POWER(10,((CS148+'ModelParams Lw'!$U$4)/10)))+IF(CT148="",0,POWER(10,((CT148+'ModelParams Lw'!$V$4)/10))))</f>
        <v>#DIV/0!</v>
      </c>
      <c r="CV148" s="26" t="e">
        <f t="shared" si="70"/>
        <v>#DIV/0!</v>
      </c>
      <c r="CW148" s="26" t="e">
        <f>(CM148-'ModelParams Lw'!O$10)/'ModelParams Lw'!O$11</f>
        <v>#DIV/0!</v>
      </c>
      <c r="CX148" s="26" t="e">
        <f>(CN148-'ModelParams Lw'!P$10)/'ModelParams Lw'!P$11</f>
        <v>#DIV/0!</v>
      </c>
      <c r="CY148" s="26" t="e">
        <f>(CO148-'ModelParams Lw'!Q$10)/'ModelParams Lw'!Q$11</f>
        <v>#DIV/0!</v>
      </c>
      <c r="CZ148" s="26" t="e">
        <f>(CP148-'ModelParams Lw'!R$10)/'ModelParams Lw'!R$11</f>
        <v>#DIV/0!</v>
      </c>
      <c r="DA148" s="26" t="e">
        <f>(CQ148-'ModelParams Lw'!S$10)/'ModelParams Lw'!S$11</f>
        <v>#DIV/0!</v>
      </c>
      <c r="DB148" s="26" t="e">
        <f>(CR148-'ModelParams Lw'!T$10)/'ModelParams Lw'!T$11</f>
        <v>#DIV/0!</v>
      </c>
      <c r="DC148" s="26" t="e">
        <f>(CS148-'ModelParams Lw'!U$10)/'ModelParams Lw'!U$11</f>
        <v>#DIV/0!</v>
      </c>
      <c r="DD148" s="26" t="e">
        <f>(CT148-'ModelParams Lw'!V$10)/'ModelParams Lw'!V$11</f>
        <v>#DIV/0!</v>
      </c>
    </row>
    <row r="149" spans="1:108" x14ac:dyDescent="0.25">
      <c r="A149" s="13">
        <f>'Sound Power'!B149</f>
        <v>0</v>
      </c>
      <c r="B149" s="13">
        <f>'Sound Power'!D149</f>
        <v>0</v>
      </c>
      <c r="C149" s="13">
        <f>'Sound Power'!E149</f>
        <v>0</v>
      </c>
      <c r="D149" s="13">
        <f>'Sound Power'!F149</f>
        <v>0</v>
      </c>
      <c r="E149" s="76" t="e">
        <f>IF(Calcul!$F151="SA",'Sound Power'!AZ149,'Sound Power'!O149)</f>
        <v>#DIV/0!</v>
      </c>
      <c r="F149" s="76" t="e">
        <f>IF(Calcul!$F151="SA",'Sound Power'!BA149,'Sound Power'!P149)</f>
        <v>#DIV/0!</v>
      </c>
      <c r="G149" s="76" t="e">
        <f>IF(Calcul!$F151="SA",'Sound Power'!BB149,'Sound Power'!Q149)</f>
        <v>#DIV/0!</v>
      </c>
      <c r="H149" s="76" t="e">
        <f>IF(Calcul!$F151="SA",'Sound Power'!BC149,'Sound Power'!R149)</f>
        <v>#DIV/0!</v>
      </c>
      <c r="I149" s="76" t="e">
        <f>IF(Calcul!$F151="SA",'Sound Power'!BD149,'Sound Power'!S149)</f>
        <v>#DIV/0!</v>
      </c>
      <c r="J149" s="76" t="e">
        <f>IF(Calcul!$F151="SA",'Sound Power'!BE149,'Sound Power'!T149)</f>
        <v>#DIV/0!</v>
      </c>
      <c r="K149" s="76" t="e">
        <f>IF(Calcul!$F151="SA",'Sound Power'!BF149,'Sound Power'!U149)</f>
        <v>#DIV/0!</v>
      </c>
      <c r="L149" s="76" t="e">
        <f>IF(Calcul!$F151="SA",'Sound Power'!BG149,'Sound Power'!V149)</f>
        <v>#DIV/0!</v>
      </c>
      <c r="M149" s="76" t="e">
        <f>'Sound Power'!CI149</f>
        <v>#DIV/0!</v>
      </c>
      <c r="N149" s="76" t="e">
        <f>'Sound Power'!CJ149</f>
        <v>#DIV/0!</v>
      </c>
      <c r="O149" s="76" t="e">
        <f>'Sound Power'!CK149</f>
        <v>#DIV/0!</v>
      </c>
      <c r="P149" s="76" t="e">
        <f>'Sound Power'!CL149</f>
        <v>#DIV/0!</v>
      </c>
      <c r="Q149" s="76" t="e">
        <f>'Sound Power'!CM149</f>
        <v>#DIV/0!</v>
      </c>
      <c r="R149" s="76" t="e">
        <f>'Sound Power'!CN149</f>
        <v>#DIV/0!</v>
      </c>
      <c r="S149" s="76" t="e">
        <f>'Sound Power'!CO149</f>
        <v>#DIV/0!</v>
      </c>
      <c r="T149" s="76" t="e">
        <f>'Sound Power'!CP149</f>
        <v>#DIV/0!</v>
      </c>
      <c r="U149" s="73">
        <f t="shared" si="50"/>
        <v>0</v>
      </c>
      <c r="V149" s="73">
        <f t="shared" si="51"/>
        <v>0</v>
      </c>
      <c r="W149" s="76" t="e">
        <f>('ModelParams Lp'!B$4*10^'ModelParams Lp'!B$5*($U149/$V149)^'ModelParams Lp'!B$6)*3</f>
        <v>#DIV/0!</v>
      </c>
      <c r="X149" s="76" t="e">
        <f>('ModelParams Lp'!C$4*10^'ModelParams Lp'!C$5*($U149/$V149)^'ModelParams Lp'!C$6)*3</f>
        <v>#DIV/0!</v>
      </c>
      <c r="Y149" s="76" t="e">
        <f>('ModelParams Lp'!D$4*10^'ModelParams Lp'!D$5*($U149/$V149)^'ModelParams Lp'!D$6)*3</f>
        <v>#DIV/0!</v>
      </c>
      <c r="Z149" s="76" t="e">
        <f>('ModelParams Lp'!E$4*10^'ModelParams Lp'!E$5*($U149/$V149)^'ModelParams Lp'!E$6)*3</f>
        <v>#DIV/0!</v>
      </c>
      <c r="AA149" s="76" t="e">
        <f>('ModelParams Lp'!F$4*10^'ModelParams Lp'!F$5*($U149/$V149)^'ModelParams Lp'!F$6)*3</f>
        <v>#DIV/0!</v>
      </c>
      <c r="AB149" s="76" t="e">
        <f>('ModelParams Lp'!G$4*10^'ModelParams Lp'!G$5*($U149/$V149)^'ModelParams Lp'!G$6)*3</f>
        <v>#DIV/0!</v>
      </c>
      <c r="AC149" s="76" t="e">
        <f>('ModelParams Lp'!H$4*10^'ModelParams Lp'!H$5*($U149/$V149)^'ModelParams Lp'!H$6)*3</f>
        <v>#DIV/0!</v>
      </c>
      <c r="AD149" s="76" t="e">
        <f>('ModelParams Lp'!I$4*10^'ModelParams Lp'!I$5*($U149/$V149)^'ModelParams Lp'!I$6)*3</f>
        <v>#DIV/0!</v>
      </c>
      <c r="AE149" s="62" t="e">
        <f t="shared" si="52"/>
        <v>#DIV/0!</v>
      </c>
      <c r="AF149" s="62" t="e">
        <f>IF(AE149&lt;'ModelParams Lp'!$B$16,-1,IF(AE149&lt;'ModelParams Lp'!$C$16,0,IF(AE149&lt;'ModelParams Lp'!$D$16,1,IF(AE149&lt;'ModelParams Lp'!$E$16,2,IF(AE149&lt;'ModelParams Lp'!$F$16,3,IF(AE149&lt;'ModelParams Lp'!$G$16,4,IF(AE149&lt;'ModelParams Lp'!$H$16,5,6)))))))</f>
        <v>#DIV/0!</v>
      </c>
      <c r="AG149" s="76" t="e">
        <f ca="1">IF($AF149&gt;1,0,OFFSET('ModelParams Lp'!$C$12,0,-'Sound Pressure'!$AF149))</f>
        <v>#DIV/0!</v>
      </c>
      <c r="AH149" s="76" t="e">
        <f ca="1">IF($AF149&gt;2,0,OFFSET('ModelParams Lp'!$D$12,0,-'Sound Pressure'!$AF149))</f>
        <v>#DIV/0!</v>
      </c>
      <c r="AI149" s="76" t="e">
        <f ca="1">IF($AF149&gt;3,0,OFFSET('ModelParams Lp'!$E$12,0,-'Sound Pressure'!$AF149))</f>
        <v>#DIV/0!</v>
      </c>
      <c r="AJ149" s="76" t="e">
        <f ca="1">IF($AF149&gt;4,0,OFFSET('ModelParams Lp'!$F$12,0,-'Sound Pressure'!$AF149))</f>
        <v>#DIV/0!</v>
      </c>
      <c r="AK149" s="76" t="e">
        <f ca="1">IF($AF149&gt;3,0,OFFSET('ModelParams Lp'!$G$12,0,-'Sound Pressure'!$AF149))</f>
        <v>#DIV/0!</v>
      </c>
      <c r="AL149" s="76" t="e">
        <f ca="1">IF($AF149&gt;5,0,OFFSET('ModelParams Lp'!$H$12,0,-'Sound Pressure'!$AF149))</f>
        <v>#DIV/0!</v>
      </c>
      <c r="AM149" s="76" t="e">
        <f ca="1">IF($AF149&gt;6,0,OFFSET('ModelParams Lp'!$I$12,0,-'Sound Pressure'!$AF149))</f>
        <v>#DIV/0!</v>
      </c>
      <c r="AN149" s="76" t="e">
        <f ca="1">IF($AF149&gt;7,0,IF($AF$4&lt;0,3,OFFSET('ModelParams Lp'!$J$12,0,-'Sound Pressure'!$AF149)))</f>
        <v>#DIV/0!</v>
      </c>
      <c r="AO149" s="76" t="e">
        <f t="shared" si="71"/>
        <v>#DIV/0!</v>
      </c>
      <c r="AP149" s="76" t="e">
        <f t="shared" si="49"/>
        <v>#DIV/0!</v>
      </c>
      <c r="AQ149" s="76" t="e">
        <f t="shared" si="49"/>
        <v>#DIV/0!</v>
      </c>
      <c r="AR149" s="76" t="e">
        <f t="shared" si="49"/>
        <v>#DIV/0!</v>
      </c>
      <c r="AS149" s="76" t="e">
        <f t="shared" si="49"/>
        <v>#DIV/0!</v>
      </c>
      <c r="AT149" s="76" t="e">
        <f t="shared" si="49"/>
        <v>#DIV/0!</v>
      </c>
      <c r="AU149" s="76" t="e">
        <f t="shared" si="49"/>
        <v>#DIV/0!</v>
      </c>
      <c r="AV149" s="76" t="e">
        <f t="shared" si="49"/>
        <v>#DIV/0!</v>
      </c>
      <c r="AW149" s="76">
        <f>'ModelParams Lp'!B$22</f>
        <v>4</v>
      </c>
      <c r="AX149" s="76">
        <f>'ModelParams Lp'!C$22</f>
        <v>2</v>
      </c>
      <c r="AY149" s="76">
        <f>'ModelParams Lp'!D$22</f>
        <v>1</v>
      </c>
      <c r="AZ149" s="76">
        <f>'ModelParams Lp'!E$22</f>
        <v>0</v>
      </c>
      <c r="BA149" s="76">
        <f>'ModelParams Lp'!F$22</f>
        <v>0</v>
      </c>
      <c r="BB149" s="76">
        <f>'ModelParams Lp'!G$22</f>
        <v>0</v>
      </c>
      <c r="BC149" s="76">
        <f>'ModelParams Lp'!H$22</f>
        <v>0</v>
      </c>
      <c r="BD149" s="76">
        <f>'ModelParams Lp'!I$22</f>
        <v>0</v>
      </c>
      <c r="BE149" s="76" t="e">
        <f>-10*LOG(2/(4*PI()*2^2)+4/(0.163*(Calcul!$J154*Calcul!$K154)/VLOOKUP(Calcul!$H154,'ModelParams Lp'!$E$37:$F$39,2,0)))</f>
        <v>#N/A</v>
      </c>
      <c r="BF149" s="76" t="e">
        <f>-10*LOG(2/(4*PI()*2^2)+4/(0.163*(Calcul!$J154*Calcul!$K154)/VLOOKUP(Calcul!$H154,'ModelParams Lp'!$E$37:$F$39,2,0)))</f>
        <v>#N/A</v>
      </c>
      <c r="BG149" s="76" t="e">
        <f>-10*LOG(2/(4*PI()*2^2)+4/(0.163*(Calcul!$J154*Calcul!$K154)/VLOOKUP(Calcul!$H154,'ModelParams Lp'!$E$37:$F$39,2,0)))</f>
        <v>#N/A</v>
      </c>
      <c r="BH149" s="76" t="e">
        <f>-10*LOG(2/(4*PI()*2^2)+4/(0.163*(Calcul!$J154*Calcul!$K154)/VLOOKUP(Calcul!$H154,'ModelParams Lp'!$E$37:$F$39,2,0)))</f>
        <v>#N/A</v>
      </c>
      <c r="BI149" s="76" t="e">
        <f>-10*LOG(2/(4*PI()*2^2)+4/(0.163*(Calcul!$J154*Calcul!$K154)/VLOOKUP(Calcul!$H154,'ModelParams Lp'!$E$37:$F$39,2,0)))</f>
        <v>#N/A</v>
      </c>
      <c r="BJ149" s="76" t="e">
        <f>-10*LOG(2/(4*PI()*2^2)+4/(0.163*(Calcul!$J154*Calcul!$K154)/VLOOKUP(Calcul!$H154,'ModelParams Lp'!$E$37:$F$39,2,0)))</f>
        <v>#N/A</v>
      </c>
      <c r="BK149" s="76" t="e">
        <f>-10*LOG(2/(4*PI()*2^2)+4/(0.163*(Calcul!$J154*Calcul!$K154)/VLOOKUP(Calcul!$H154,'ModelParams Lp'!$E$37:$F$39,2,0)))</f>
        <v>#N/A</v>
      </c>
      <c r="BL149" s="76" t="e">
        <f>-10*LOG(2/(4*PI()*2^2)+4/(0.163*(Calcul!$J154*Calcul!$K154)/VLOOKUP(Calcul!$H154,'ModelParams Lp'!$E$37:$F$39,2,0)))</f>
        <v>#N/A</v>
      </c>
      <c r="BM149" s="76" t="e">
        <f>VLOOKUP(Calcul!$I154,'ModelParams Lp'!$D$28:$O$32,5,0)+BE149</f>
        <v>#N/A</v>
      </c>
      <c r="BN149" s="76" t="e">
        <f>VLOOKUP(Calcul!$I154,'ModelParams Lp'!$D$28:$O$32,6,0)+BF149</f>
        <v>#N/A</v>
      </c>
      <c r="BO149" s="76" t="e">
        <f>VLOOKUP(Calcul!$I154,'ModelParams Lp'!$D$28:$O$32,7,0)+BG149</f>
        <v>#N/A</v>
      </c>
      <c r="BP149" s="76" t="e">
        <f>VLOOKUP(Calcul!$I154,'ModelParams Lp'!$D$28:$O$32,8,0)+BH149</f>
        <v>#N/A</v>
      </c>
      <c r="BQ149" s="76" t="e">
        <f>VLOOKUP(Calcul!$I154,'ModelParams Lp'!$D$28:$O$32,9,0)+BI149</f>
        <v>#N/A</v>
      </c>
      <c r="BR149" s="76" t="e">
        <f>VLOOKUP(Calcul!$I154,'ModelParams Lp'!$D$28:$O$32,10,0)+BJ149</f>
        <v>#N/A</v>
      </c>
      <c r="BS149" s="76" t="e">
        <f>VLOOKUP(Calcul!$I154,'ModelParams Lp'!$D$28:$O$32,11,0)+BK149</f>
        <v>#N/A</v>
      </c>
      <c r="BT149" s="76" t="e">
        <f>VLOOKUP(Calcul!$I154,'ModelParams Lp'!$D$28:$O$32,12,0)+BL149</f>
        <v>#N/A</v>
      </c>
      <c r="BU149" s="75" t="e">
        <f t="shared" ca="1" si="53"/>
        <v>#DIV/0!</v>
      </c>
      <c r="BV149" s="75" t="e">
        <f t="shared" ca="1" si="54"/>
        <v>#DIV/0!</v>
      </c>
      <c r="BW149" s="75" t="e">
        <f t="shared" ca="1" si="55"/>
        <v>#DIV/0!</v>
      </c>
      <c r="BX149" s="75" t="e">
        <f t="shared" ca="1" si="56"/>
        <v>#DIV/0!</v>
      </c>
      <c r="BY149" s="75" t="e">
        <f t="shared" ca="1" si="57"/>
        <v>#DIV/0!</v>
      </c>
      <c r="BZ149" s="75" t="e">
        <f t="shared" ca="1" si="58"/>
        <v>#DIV/0!</v>
      </c>
      <c r="CA149" s="75" t="e">
        <f t="shared" ca="1" si="59"/>
        <v>#DIV/0!</v>
      </c>
      <c r="CB149" s="75" t="e">
        <f t="shared" ca="1" si="60"/>
        <v>#DIV/0!</v>
      </c>
      <c r="CC149" s="26" t="e">
        <f ca="1">10*LOG10(IF(BU149="",0,POWER(10,((BU149+'ModelParams Lw'!$O$4)/10))) +IF(BV149="",0,POWER(10,((BV149+'ModelParams Lw'!$P$4)/10))) +IF(BW149="",0,POWER(10,((BW149+'ModelParams Lw'!$Q$4)/10))) +IF(BX149="",0,POWER(10,((BX149+'ModelParams Lw'!$R$4)/10))) +IF(BY149="",0,POWER(10,((BY149+'ModelParams Lw'!$S$4)/10))) +IF(BZ149="",0,POWER(10,((BZ149+'ModelParams Lw'!$T$4)/10))) +IF(CA149="",0,POWER(10,((CA149+'ModelParams Lw'!$U$4)/10)))+IF(CB149="",0,POWER(10,((CB149+'ModelParams Lw'!$V$4)/10))))</f>
        <v>#DIV/0!</v>
      </c>
      <c r="CD149" s="26" t="e">
        <f t="shared" ca="1" si="61"/>
        <v>#DIV/0!</v>
      </c>
      <c r="CE149" s="26" t="e">
        <f ca="1">(BU149-'ModelParams Lw'!O$10)/'ModelParams Lw'!O$11</f>
        <v>#DIV/0!</v>
      </c>
      <c r="CF149" s="26" t="e">
        <f ca="1">(BV149-'ModelParams Lw'!P$10)/'ModelParams Lw'!P$11</f>
        <v>#DIV/0!</v>
      </c>
      <c r="CG149" s="26" t="e">
        <f ca="1">(BW149-'ModelParams Lw'!Q$10)/'ModelParams Lw'!Q$11</f>
        <v>#DIV/0!</v>
      </c>
      <c r="CH149" s="26" t="e">
        <f ca="1">(BX149-'ModelParams Lw'!R$10)/'ModelParams Lw'!R$11</f>
        <v>#DIV/0!</v>
      </c>
      <c r="CI149" s="26" t="e">
        <f ca="1">(BY149-'ModelParams Lw'!S$10)/'ModelParams Lw'!S$11</f>
        <v>#DIV/0!</v>
      </c>
      <c r="CJ149" s="26" t="e">
        <f ca="1">(BZ149-'ModelParams Lw'!T$10)/'ModelParams Lw'!T$11</f>
        <v>#DIV/0!</v>
      </c>
      <c r="CK149" s="26" t="e">
        <f ca="1">(CA149-'ModelParams Lw'!U$10)/'ModelParams Lw'!U$11</f>
        <v>#DIV/0!</v>
      </c>
      <c r="CL149" s="26" t="e">
        <f ca="1">(CB149-'ModelParams Lw'!V$10)/'ModelParams Lw'!V$11</f>
        <v>#DIV/0!</v>
      </c>
      <c r="CM149" s="75" t="e">
        <f t="shared" si="62"/>
        <v>#DIV/0!</v>
      </c>
      <c r="CN149" s="75" t="e">
        <f t="shared" si="63"/>
        <v>#DIV/0!</v>
      </c>
      <c r="CO149" s="75" t="e">
        <f t="shared" si="64"/>
        <v>#DIV/0!</v>
      </c>
      <c r="CP149" s="75" t="e">
        <f t="shared" si="65"/>
        <v>#DIV/0!</v>
      </c>
      <c r="CQ149" s="75" t="e">
        <f t="shared" si="66"/>
        <v>#DIV/0!</v>
      </c>
      <c r="CR149" s="75" t="e">
        <f t="shared" si="67"/>
        <v>#DIV/0!</v>
      </c>
      <c r="CS149" s="75" t="e">
        <f t="shared" si="68"/>
        <v>#DIV/0!</v>
      </c>
      <c r="CT149" s="75" t="e">
        <f t="shared" si="69"/>
        <v>#DIV/0!</v>
      </c>
      <c r="CU149" s="26" t="e">
        <f>10*LOG10(IF(CM149="",0,POWER(10,((CM149+'ModelParams Lw'!$O$4)/10))) +IF(CN149="",0,POWER(10,((CN149+'ModelParams Lw'!$P$4)/10))) +IF(CO149="",0,POWER(10,((CO149+'ModelParams Lw'!$Q$4)/10))) +IF(CP149="",0,POWER(10,((CP149+'ModelParams Lw'!$R$4)/10))) +IF(CQ149="",0,POWER(10,((CQ149+'ModelParams Lw'!$S$4)/10))) +IF(CR149="",0,POWER(10,((CR149+'ModelParams Lw'!$T$4)/10))) +IF(CS149="",0,POWER(10,((CS149+'ModelParams Lw'!$U$4)/10)))+IF(CT149="",0,POWER(10,((CT149+'ModelParams Lw'!$V$4)/10))))</f>
        <v>#DIV/0!</v>
      </c>
      <c r="CV149" s="26" t="e">
        <f t="shared" si="70"/>
        <v>#DIV/0!</v>
      </c>
      <c r="CW149" s="26" t="e">
        <f>(CM149-'ModelParams Lw'!O$10)/'ModelParams Lw'!O$11</f>
        <v>#DIV/0!</v>
      </c>
      <c r="CX149" s="26" t="e">
        <f>(CN149-'ModelParams Lw'!P$10)/'ModelParams Lw'!P$11</f>
        <v>#DIV/0!</v>
      </c>
      <c r="CY149" s="26" t="e">
        <f>(CO149-'ModelParams Lw'!Q$10)/'ModelParams Lw'!Q$11</f>
        <v>#DIV/0!</v>
      </c>
      <c r="CZ149" s="26" t="e">
        <f>(CP149-'ModelParams Lw'!R$10)/'ModelParams Lw'!R$11</f>
        <v>#DIV/0!</v>
      </c>
      <c r="DA149" s="26" t="e">
        <f>(CQ149-'ModelParams Lw'!S$10)/'ModelParams Lw'!S$11</f>
        <v>#DIV/0!</v>
      </c>
      <c r="DB149" s="26" t="e">
        <f>(CR149-'ModelParams Lw'!T$10)/'ModelParams Lw'!T$11</f>
        <v>#DIV/0!</v>
      </c>
      <c r="DC149" s="26" t="e">
        <f>(CS149-'ModelParams Lw'!U$10)/'ModelParams Lw'!U$11</f>
        <v>#DIV/0!</v>
      </c>
      <c r="DD149" s="26" t="e">
        <f>(CT149-'ModelParams Lw'!V$10)/'ModelParams Lw'!V$11</f>
        <v>#DIV/0!</v>
      </c>
    </row>
    <row r="150" spans="1:108" x14ac:dyDescent="0.25">
      <c r="A150" s="13">
        <f>'Sound Power'!B150</f>
        <v>0</v>
      </c>
      <c r="B150" s="13">
        <f>'Sound Power'!D150</f>
        <v>0</v>
      </c>
      <c r="C150" s="13">
        <f>'Sound Power'!E150</f>
        <v>0</v>
      </c>
      <c r="D150" s="13">
        <f>'Sound Power'!F150</f>
        <v>0</v>
      </c>
      <c r="E150" s="76" t="e">
        <f>IF(Calcul!$F152="SA",'Sound Power'!AZ150,'Sound Power'!O150)</f>
        <v>#DIV/0!</v>
      </c>
      <c r="F150" s="76" t="e">
        <f>IF(Calcul!$F152="SA",'Sound Power'!BA150,'Sound Power'!P150)</f>
        <v>#DIV/0!</v>
      </c>
      <c r="G150" s="76" t="e">
        <f>IF(Calcul!$F152="SA",'Sound Power'!BB150,'Sound Power'!Q150)</f>
        <v>#DIV/0!</v>
      </c>
      <c r="H150" s="76" t="e">
        <f>IF(Calcul!$F152="SA",'Sound Power'!BC150,'Sound Power'!R150)</f>
        <v>#DIV/0!</v>
      </c>
      <c r="I150" s="76" t="e">
        <f>IF(Calcul!$F152="SA",'Sound Power'!BD150,'Sound Power'!S150)</f>
        <v>#DIV/0!</v>
      </c>
      <c r="J150" s="76" t="e">
        <f>IF(Calcul!$F152="SA",'Sound Power'!BE150,'Sound Power'!T150)</f>
        <v>#DIV/0!</v>
      </c>
      <c r="K150" s="76" t="e">
        <f>IF(Calcul!$F152="SA",'Sound Power'!BF150,'Sound Power'!U150)</f>
        <v>#DIV/0!</v>
      </c>
      <c r="L150" s="76" t="e">
        <f>IF(Calcul!$F152="SA",'Sound Power'!BG150,'Sound Power'!V150)</f>
        <v>#DIV/0!</v>
      </c>
      <c r="M150" s="76" t="e">
        <f>'Sound Power'!CI150</f>
        <v>#DIV/0!</v>
      </c>
      <c r="N150" s="76" t="e">
        <f>'Sound Power'!CJ150</f>
        <v>#DIV/0!</v>
      </c>
      <c r="O150" s="76" t="e">
        <f>'Sound Power'!CK150</f>
        <v>#DIV/0!</v>
      </c>
      <c r="P150" s="76" t="e">
        <f>'Sound Power'!CL150</f>
        <v>#DIV/0!</v>
      </c>
      <c r="Q150" s="76" t="e">
        <f>'Sound Power'!CM150</f>
        <v>#DIV/0!</v>
      </c>
      <c r="R150" s="76" t="e">
        <f>'Sound Power'!CN150</f>
        <v>#DIV/0!</v>
      </c>
      <c r="S150" s="76" t="e">
        <f>'Sound Power'!CO150</f>
        <v>#DIV/0!</v>
      </c>
      <c r="T150" s="76" t="e">
        <f>'Sound Power'!CP150</f>
        <v>#DIV/0!</v>
      </c>
      <c r="U150" s="73">
        <f t="shared" si="50"/>
        <v>0</v>
      </c>
      <c r="V150" s="73">
        <f t="shared" si="51"/>
        <v>0</v>
      </c>
      <c r="W150" s="76" t="e">
        <f>('ModelParams Lp'!B$4*10^'ModelParams Lp'!B$5*($U150/$V150)^'ModelParams Lp'!B$6)*3</f>
        <v>#DIV/0!</v>
      </c>
      <c r="X150" s="76" t="e">
        <f>('ModelParams Lp'!C$4*10^'ModelParams Lp'!C$5*($U150/$V150)^'ModelParams Lp'!C$6)*3</f>
        <v>#DIV/0!</v>
      </c>
      <c r="Y150" s="76" t="e">
        <f>('ModelParams Lp'!D$4*10^'ModelParams Lp'!D$5*($U150/$V150)^'ModelParams Lp'!D$6)*3</f>
        <v>#DIV/0!</v>
      </c>
      <c r="Z150" s="76" t="e">
        <f>('ModelParams Lp'!E$4*10^'ModelParams Lp'!E$5*($U150/$V150)^'ModelParams Lp'!E$6)*3</f>
        <v>#DIV/0!</v>
      </c>
      <c r="AA150" s="76" t="e">
        <f>('ModelParams Lp'!F$4*10^'ModelParams Lp'!F$5*($U150/$V150)^'ModelParams Lp'!F$6)*3</f>
        <v>#DIV/0!</v>
      </c>
      <c r="AB150" s="76" t="e">
        <f>('ModelParams Lp'!G$4*10^'ModelParams Lp'!G$5*($U150/$V150)^'ModelParams Lp'!G$6)*3</f>
        <v>#DIV/0!</v>
      </c>
      <c r="AC150" s="76" t="e">
        <f>('ModelParams Lp'!H$4*10^'ModelParams Lp'!H$5*($U150/$V150)^'ModelParams Lp'!H$6)*3</f>
        <v>#DIV/0!</v>
      </c>
      <c r="AD150" s="76" t="e">
        <f>('ModelParams Lp'!I$4*10^'ModelParams Lp'!I$5*($U150/$V150)^'ModelParams Lp'!I$6)*3</f>
        <v>#DIV/0!</v>
      </c>
      <c r="AE150" s="62" t="e">
        <f t="shared" si="52"/>
        <v>#DIV/0!</v>
      </c>
      <c r="AF150" s="62" t="e">
        <f>IF(AE150&lt;'ModelParams Lp'!$B$16,-1,IF(AE150&lt;'ModelParams Lp'!$C$16,0,IF(AE150&lt;'ModelParams Lp'!$D$16,1,IF(AE150&lt;'ModelParams Lp'!$E$16,2,IF(AE150&lt;'ModelParams Lp'!$F$16,3,IF(AE150&lt;'ModelParams Lp'!$G$16,4,IF(AE150&lt;'ModelParams Lp'!$H$16,5,6)))))))</f>
        <v>#DIV/0!</v>
      </c>
      <c r="AG150" s="76" t="e">
        <f ca="1">IF($AF150&gt;1,0,OFFSET('ModelParams Lp'!$C$12,0,-'Sound Pressure'!$AF150))</f>
        <v>#DIV/0!</v>
      </c>
      <c r="AH150" s="76" t="e">
        <f ca="1">IF($AF150&gt;2,0,OFFSET('ModelParams Lp'!$D$12,0,-'Sound Pressure'!$AF150))</f>
        <v>#DIV/0!</v>
      </c>
      <c r="AI150" s="76" t="e">
        <f ca="1">IF($AF150&gt;3,0,OFFSET('ModelParams Lp'!$E$12,0,-'Sound Pressure'!$AF150))</f>
        <v>#DIV/0!</v>
      </c>
      <c r="AJ150" s="76" t="e">
        <f ca="1">IF($AF150&gt;4,0,OFFSET('ModelParams Lp'!$F$12,0,-'Sound Pressure'!$AF150))</f>
        <v>#DIV/0!</v>
      </c>
      <c r="AK150" s="76" t="e">
        <f ca="1">IF($AF150&gt;3,0,OFFSET('ModelParams Lp'!$G$12,0,-'Sound Pressure'!$AF150))</f>
        <v>#DIV/0!</v>
      </c>
      <c r="AL150" s="76" t="e">
        <f ca="1">IF($AF150&gt;5,0,OFFSET('ModelParams Lp'!$H$12,0,-'Sound Pressure'!$AF150))</f>
        <v>#DIV/0!</v>
      </c>
      <c r="AM150" s="76" t="e">
        <f ca="1">IF($AF150&gt;6,0,OFFSET('ModelParams Lp'!$I$12,0,-'Sound Pressure'!$AF150))</f>
        <v>#DIV/0!</v>
      </c>
      <c r="AN150" s="76" t="e">
        <f ca="1">IF($AF150&gt;7,0,IF($AF$4&lt;0,3,OFFSET('ModelParams Lp'!$J$12,0,-'Sound Pressure'!$AF150)))</f>
        <v>#DIV/0!</v>
      </c>
      <c r="AO150" s="76" t="e">
        <f t="shared" si="71"/>
        <v>#DIV/0!</v>
      </c>
      <c r="AP150" s="76" t="e">
        <f t="shared" si="49"/>
        <v>#DIV/0!</v>
      </c>
      <c r="AQ150" s="76" t="e">
        <f t="shared" si="49"/>
        <v>#DIV/0!</v>
      </c>
      <c r="AR150" s="76" t="e">
        <f t="shared" si="49"/>
        <v>#DIV/0!</v>
      </c>
      <c r="AS150" s="76" t="e">
        <f t="shared" si="49"/>
        <v>#DIV/0!</v>
      </c>
      <c r="AT150" s="76" t="e">
        <f t="shared" si="49"/>
        <v>#DIV/0!</v>
      </c>
      <c r="AU150" s="76" t="e">
        <f t="shared" si="49"/>
        <v>#DIV/0!</v>
      </c>
      <c r="AV150" s="76" t="e">
        <f t="shared" si="49"/>
        <v>#DIV/0!</v>
      </c>
      <c r="AW150" s="76">
        <f>'ModelParams Lp'!B$22</f>
        <v>4</v>
      </c>
      <c r="AX150" s="76">
        <f>'ModelParams Lp'!C$22</f>
        <v>2</v>
      </c>
      <c r="AY150" s="76">
        <f>'ModelParams Lp'!D$22</f>
        <v>1</v>
      </c>
      <c r="AZ150" s="76">
        <f>'ModelParams Lp'!E$22</f>
        <v>0</v>
      </c>
      <c r="BA150" s="76">
        <f>'ModelParams Lp'!F$22</f>
        <v>0</v>
      </c>
      <c r="BB150" s="76">
        <f>'ModelParams Lp'!G$22</f>
        <v>0</v>
      </c>
      <c r="BC150" s="76">
        <f>'ModelParams Lp'!H$22</f>
        <v>0</v>
      </c>
      <c r="BD150" s="76">
        <f>'ModelParams Lp'!I$22</f>
        <v>0</v>
      </c>
      <c r="BE150" s="76" t="e">
        <f>-10*LOG(2/(4*PI()*2^2)+4/(0.163*(Calcul!$J155*Calcul!$K155)/VLOOKUP(Calcul!$H155,'ModelParams Lp'!$E$37:$F$39,2,0)))</f>
        <v>#N/A</v>
      </c>
      <c r="BF150" s="76" t="e">
        <f>-10*LOG(2/(4*PI()*2^2)+4/(0.163*(Calcul!$J155*Calcul!$K155)/VLOOKUP(Calcul!$H155,'ModelParams Lp'!$E$37:$F$39,2,0)))</f>
        <v>#N/A</v>
      </c>
      <c r="BG150" s="76" t="e">
        <f>-10*LOG(2/(4*PI()*2^2)+4/(0.163*(Calcul!$J155*Calcul!$K155)/VLOOKUP(Calcul!$H155,'ModelParams Lp'!$E$37:$F$39,2,0)))</f>
        <v>#N/A</v>
      </c>
      <c r="BH150" s="76" t="e">
        <f>-10*LOG(2/(4*PI()*2^2)+4/(0.163*(Calcul!$J155*Calcul!$K155)/VLOOKUP(Calcul!$H155,'ModelParams Lp'!$E$37:$F$39,2,0)))</f>
        <v>#N/A</v>
      </c>
      <c r="BI150" s="76" t="e">
        <f>-10*LOG(2/(4*PI()*2^2)+4/(0.163*(Calcul!$J155*Calcul!$K155)/VLOOKUP(Calcul!$H155,'ModelParams Lp'!$E$37:$F$39,2,0)))</f>
        <v>#N/A</v>
      </c>
      <c r="BJ150" s="76" t="e">
        <f>-10*LOG(2/(4*PI()*2^2)+4/(0.163*(Calcul!$J155*Calcul!$K155)/VLOOKUP(Calcul!$H155,'ModelParams Lp'!$E$37:$F$39,2,0)))</f>
        <v>#N/A</v>
      </c>
      <c r="BK150" s="76" t="e">
        <f>-10*LOG(2/(4*PI()*2^2)+4/(0.163*(Calcul!$J155*Calcul!$K155)/VLOOKUP(Calcul!$H155,'ModelParams Lp'!$E$37:$F$39,2,0)))</f>
        <v>#N/A</v>
      </c>
      <c r="BL150" s="76" t="e">
        <f>-10*LOG(2/(4*PI()*2^2)+4/(0.163*(Calcul!$J155*Calcul!$K155)/VLOOKUP(Calcul!$H155,'ModelParams Lp'!$E$37:$F$39,2,0)))</f>
        <v>#N/A</v>
      </c>
      <c r="BM150" s="76" t="e">
        <f>VLOOKUP(Calcul!$I155,'ModelParams Lp'!$D$28:$O$32,5,0)+BE150</f>
        <v>#N/A</v>
      </c>
      <c r="BN150" s="76" t="e">
        <f>VLOOKUP(Calcul!$I155,'ModelParams Lp'!$D$28:$O$32,6,0)+BF150</f>
        <v>#N/A</v>
      </c>
      <c r="BO150" s="76" t="e">
        <f>VLOOKUP(Calcul!$I155,'ModelParams Lp'!$D$28:$O$32,7,0)+BG150</f>
        <v>#N/A</v>
      </c>
      <c r="BP150" s="76" t="e">
        <f>VLOOKUP(Calcul!$I155,'ModelParams Lp'!$D$28:$O$32,8,0)+BH150</f>
        <v>#N/A</v>
      </c>
      <c r="BQ150" s="76" t="e">
        <f>VLOOKUP(Calcul!$I155,'ModelParams Lp'!$D$28:$O$32,9,0)+BI150</f>
        <v>#N/A</v>
      </c>
      <c r="BR150" s="76" t="e">
        <f>VLOOKUP(Calcul!$I155,'ModelParams Lp'!$D$28:$O$32,10,0)+BJ150</f>
        <v>#N/A</v>
      </c>
      <c r="BS150" s="76" t="e">
        <f>VLOOKUP(Calcul!$I155,'ModelParams Lp'!$D$28:$O$32,11,0)+BK150</f>
        <v>#N/A</v>
      </c>
      <c r="BT150" s="76" t="e">
        <f>VLOOKUP(Calcul!$I155,'ModelParams Lp'!$D$28:$O$32,12,0)+BL150</f>
        <v>#N/A</v>
      </c>
      <c r="BU150" s="75" t="e">
        <f t="shared" ca="1" si="53"/>
        <v>#DIV/0!</v>
      </c>
      <c r="BV150" s="75" t="e">
        <f t="shared" ca="1" si="54"/>
        <v>#DIV/0!</v>
      </c>
      <c r="BW150" s="75" t="e">
        <f t="shared" ca="1" si="55"/>
        <v>#DIV/0!</v>
      </c>
      <c r="BX150" s="75" t="e">
        <f t="shared" ca="1" si="56"/>
        <v>#DIV/0!</v>
      </c>
      <c r="BY150" s="75" t="e">
        <f t="shared" ca="1" si="57"/>
        <v>#DIV/0!</v>
      </c>
      <c r="BZ150" s="75" t="e">
        <f t="shared" ca="1" si="58"/>
        <v>#DIV/0!</v>
      </c>
      <c r="CA150" s="75" t="e">
        <f t="shared" ca="1" si="59"/>
        <v>#DIV/0!</v>
      </c>
      <c r="CB150" s="75" t="e">
        <f t="shared" ca="1" si="60"/>
        <v>#DIV/0!</v>
      </c>
      <c r="CC150" s="26" t="e">
        <f ca="1">10*LOG10(IF(BU150="",0,POWER(10,((BU150+'ModelParams Lw'!$O$4)/10))) +IF(BV150="",0,POWER(10,((BV150+'ModelParams Lw'!$P$4)/10))) +IF(BW150="",0,POWER(10,((BW150+'ModelParams Lw'!$Q$4)/10))) +IF(BX150="",0,POWER(10,((BX150+'ModelParams Lw'!$R$4)/10))) +IF(BY150="",0,POWER(10,((BY150+'ModelParams Lw'!$S$4)/10))) +IF(BZ150="",0,POWER(10,((BZ150+'ModelParams Lw'!$T$4)/10))) +IF(CA150="",0,POWER(10,((CA150+'ModelParams Lw'!$U$4)/10)))+IF(CB150="",0,POWER(10,((CB150+'ModelParams Lw'!$V$4)/10))))</f>
        <v>#DIV/0!</v>
      </c>
      <c r="CD150" s="26" t="e">
        <f t="shared" ca="1" si="61"/>
        <v>#DIV/0!</v>
      </c>
      <c r="CE150" s="26" t="e">
        <f ca="1">(BU150-'ModelParams Lw'!O$10)/'ModelParams Lw'!O$11</f>
        <v>#DIV/0!</v>
      </c>
      <c r="CF150" s="26" t="e">
        <f ca="1">(BV150-'ModelParams Lw'!P$10)/'ModelParams Lw'!P$11</f>
        <v>#DIV/0!</v>
      </c>
      <c r="CG150" s="26" t="e">
        <f ca="1">(BW150-'ModelParams Lw'!Q$10)/'ModelParams Lw'!Q$11</f>
        <v>#DIV/0!</v>
      </c>
      <c r="CH150" s="26" t="e">
        <f ca="1">(BX150-'ModelParams Lw'!R$10)/'ModelParams Lw'!R$11</f>
        <v>#DIV/0!</v>
      </c>
      <c r="CI150" s="26" t="e">
        <f ca="1">(BY150-'ModelParams Lw'!S$10)/'ModelParams Lw'!S$11</f>
        <v>#DIV/0!</v>
      </c>
      <c r="CJ150" s="26" t="e">
        <f ca="1">(BZ150-'ModelParams Lw'!T$10)/'ModelParams Lw'!T$11</f>
        <v>#DIV/0!</v>
      </c>
      <c r="CK150" s="26" t="e">
        <f ca="1">(CA150-'ModelParams Lw'!U$10)/'ModelParams Lw'!U$11</f>
        <v>#DIV/0!</v>
      </c>
      <c r="CL150" s="26" t="e">
        <f ca="1">(CB150-'ModelParams Lw'!V$10)/'ModelParams Lw'!V$11</f>
        <v>#DIV/0!</v>
      </c>
      <c r="CM150" s="75" t="e">
        <f t="shared" si="62"/>
        <v>#DIV/0!</v>
      </c>
      <c r="CN150" s="75" t="e">
        <f t="shared" si="63"/>
        <v>#DIV/0!</v>
      </c>
      <c r="CO150" s="75" t="e">
        <f t="shared" si="64"/>
        <v>#DIV/0!</v>
      </c>
      <c r="CP150" s="75" t="e">
        <f t="shared" si="65"/>
        <v>#DIV/0!</v>
      </c>
      <c r="CQ150" s="75" t="e">
        <f t="shared" si="66"/>
        <v>#DIV/0!</v>
      </c>
      <c r="CR150" s="75" t="e">
        <f t="shared" si="67"/>
        <v>#DIV/0!</v>
      </c>
      <c r="CS150" s="75" t="e">
        <f t="shared" si="68"/>
        <v>#DIV/0!</v>
      </c>
      <c r="CT150" s="75" t="e">
        <f t="shared" si="69"/>
        <v>#DIV/0!</v>
      </c>
      <c r="CU150" s="26" t="e">
        <f>10*LOG10(IF(CM150="",0,POWER(10,((CM150+'ModelParams Lw'!$O$4)/10))) +IF(CN150="",0,POWER(10,((CN150+'ModelParams Lw'!$P$4)/10))) +IF(CO150="",0,POWER(10,((CO150+'ModelParams Lw'!$Q$4)/10))) +IF(CP150="",0,POWER(10,((CP150+'ModelParams Lw'!$R$4)/10))) +IF(CQ150="",0,POWER(10,((CQ150+'ModelParams Lw'!$S$4)/10))) +IF(CR150="",0,POWER(10,((CR150+'ModelParams Lw'!$T$4)/10))) +IF(CS150="",0,POWER(10,((CS150+'ModelParams Lw'!$U$4)/10)))+IF(CT150="",0,POWER(10,((CT150+'ModelParams Lw'!$V$4)/10))))</f>
        <v>#DIV/0!</v>
      </c>
      <c r="CV150" s="26" t="e">
        <f t="shared" si="70"/>
        <v>#DIV/0!</v>
      </c>
      <c r="CW150" s="26" t="e">
        <f>(CM150-'ModelParams Lw'!O$10)/'ModelParams Lw'!O$11</f>
        <v>#DIV/0!</v>
      </c>
      <c r="CX150" s="26" t="e">
        <f>(CN150-'ModelParams Lw'!P$10)/'ModelParams Lw'!P$11</f>
        <v>#DIV/0!</v>
      </c>
      <c r="CY150" s="26" t="e">
        <f>(CO150-'ModelParams Lw'!Q$10)/'ModelParams Lw'!Q$11</f>
        <v>#DIV/0!</v>
      </c>
      <c r="CZ150" s="26" t="e">
        <f>(CP150-'ModelParams Lw'!R$10)/'ModelParams Lw'!R$11</f>
        <v>#DIV/0!</v>
      </c>
      <c r="DA150" s="26" t="e">
        <f>(CQ150-'ModelParams Lw'!S$10)/'ModelParams Lw'!S$11</f>
        <v>#DIV/0!</v>
      </c>
      <c r="DB150" s="26" t="e">
        <f>(CR150-'ModelParams Lw'!T$10)/'ModelParams Lw'!T$11</f>
        <v>#DIV/0!</v>
      </c>
      <c r="DC150" s="26" t="e">
        <f>(CS150-'ModelParams Lw'!U$10)/'ModelParams Lw'!U$11</f>
        <v>#DIV/0!</v>
      </c>
      <c r="DD150" s="26" t="e">
        <f>(CT150-'ModelParams Lw'!V$10)/'ModelParams Lw'!V$11</f>
        <v>#DIV/0!</v>
      </c>
    </row>
    <row r="151" spans="1:108" x14ac:dyDescent="0.25">
      <c r="A151" s="13">
        <f>'Sound Power'!B151</f>
        <v>0</v>
      </c>
      <c r="B151" s="13">
        <f>'Sound Power'!D151</f>
        <v>0</v>
      </c>
      <c r="C151" s="13">
        <f>'Sound Power'!E151</f>
        <v>0</v>
      </c>
      <c r="D151" s="13">
        <f>'Sound Power'!F151</f>
        <v>0</v>
      </c>
      <c r="E151" s="76" t="e">
        <f>IF(Calcul!$F153="SA",'Sound Power'!AZ151,'Sound Power'!O151)</f>
        <v>#DIV/0!</v>
      </c>
      <c r="F151" s="76" t="e">
        <f>IF(Calcul!$F153="SA",'Sound Power'!BA151,'Sound Power'!P151)</f>
        <v>#DIV/0!</v>
      </c>
      <c r="G151" s="76" t="e">
        <f>IF(Calcul!$F153="SA",'Sound Power'!BB151,'Sound Power'!Q151)</f>
        <v>#DIV/0!</v>
      </c>
      <c r="H151" s="76" t="e">
        <f>IF(Calcul!$F153="SA",'Sound Power'!BC151,'Sound Power'!R151)</f>
        <v>#DIV/0!</v>
      </c>
      <c r="I151" s="76" t="e">
        <f>IF(Calcul!$F153="SA",'Sound Power'!BD151,'Sound Power'!S151)</f>
        <v>#DIV/0!</v>
      </c>
      <c r="J151" s="76" t="e">
        <f>IF(Calcul!$F153="SA",'Sound Power'!BE151,'Sound Power'!T151)</f>
        <v>#DIV/0!</v>
      </c>
      <c r="K151" s="76" t="e">
        <f>IF(Calcul!$F153="SA",'Sound Power'!BF151,'Sound Power'!U151)</f>
        <v>#DIV/0!</v>
      </c>
      <c r="L151" s="76" t="e">
        <f>IF(Calcul!$F153="SA",'Sound Power'!BG151,'Sound Power'!V151)</f>
        <v>#DIV/0!</v>
      </c>
      <c r="M151" s="76" t="e">
        <f>'Sound Power'!CI151</f>
        <v>#DIV/0!</v>
      </c>
      <c r="N151" s="76" t="e">
        <f>'Sound Power'!CJ151</f>
        <v>#DIV/0!</v>
      </c>
      <c r="O151" s="76" t="e">
        <f>'Sound Power'!CK151</f>
        <v>#DIV/0!</v>
      </c>
      <c r="P151" s="76" t="e">
        <f>'Sound Power'!CL151</f>
        <v>#DIV/0!</v>
      </c>
      <c r="Q151" s="76" t="e">
        <f>'Sound Power'!CM151</f>
        <v>#DIV/0!</v>
      </c>
      <c r="R151" s="76" t="e">
        <f>'Sound Power'!CN151</f>
        <v>#DIV/0!</v>
      </c>
      <c r="S151" s="76" t="e">
        <f>'Sound Power'!CO151</f>
        <v>#DIV/0!</v>
      </c>
      <c r="T151" s="76" t="e">
        <f>'Sound Power'!CP151</f>
        <v>#DIV/0!</v>
      </c>
      <c r="U151" s="73">
        <f t="shared" si="50"/>
        <v>0</v>
      </c>
      <c r="V151" s="73">
        <f t="shared" si="51"/>
        <v>0</v>
      </c>
      <c r="W151" s="76" t="e">
        <f>('ModelParams Lp'!B$4*10^'ModelParams Lp'!B$5*($U151/$V151)^'ModelParams Lp'!B$6)*3</f>
        <v>#DIV/0!</v>
      </c>
      <c r="X151" s="76" t="e">
        <f>('ModelParams Lp'!C$4*10^'ModelParams Lp'!C$5*($U151/$V151)^'ModelParams Lp'!C$6)*3</f>
        <v>#DIV/0!</v>
      </c>
      <c r="Y151" s="76" t="e">
        <f>('ModelParams Lp'!D$4*10^'ModelParams Lp'!D$5*($U151/$V151)^'ModelParams Lp'!D$6)*3</f>
        <v>#DIV/0!</v>
      </c>
      <c r="Z151" s="76" t="e">
        <f>('ModelParams Lp'!E$4*10^'ModelParams Lp'!E$5*($U151/$V151)^'ModelParams Lp'!E$6)*3</f>
        <v>#DIV/0!</v>
      </c>
      <c r="AA151" s="76" t="e">
        <f>('ModelParams Lp'!F$4*10^'ModelParams Lp'!F$5*($U151/$V151)^'ModelParams Lp'!F$6)*3</f>
        <v>#DIV/0!</v>
      </c>
      <c r="AB151" s="76" t="e">
        <f>('ModelParams Lp'!G$4*10^'ModelParams Lp'!G$5*($U151/$V151)^'ModelParams Lp'!G$6)*3</f>
        <v>#DIV/0!</v>
      </c>
      <c r="AC151" s="76" t="e">
        <f>('ModelParams Lp'!H$4*10^'ModelParams Lp'!H$5*($U151/$V151)^'ModelParams Lp'!H$6)*3</f>
        <v>#DIV/0!</v>
      </c>
      <c r="AD151" s="76" t="e">
        <f>('ModelParams Lp'!I$4*10^'ModelParams Lp'!I$5*($U151/$V151)^'ModelParams Lp'!I$6)*3</f>
        <v>#DIV/0!</v>
      </c>
      <c r="AE151" s="62" t="e">
        <f t="shared" si="52"/>
        <v>#DIV/0!</v>
      </c>
      <c r="AF151" s="62" t="e">
        <f>IF(AE151&lt;'ModelParams Lp'!$B$16,-1,IF(AE151&lt;'ModelParams Lp'!$C$16,0,IF(AE151&lt;'ModelParams Lp'!$D$16,1,IF(AE151&lt;'ModelParams Lp'!$E$16,2,IF(AE151&lt;'ModelParams Lp'!$F$16,3,IF(AE151&lt;'ModelParams Lp'!$G$16,4,IF(AE151&lt;'ModelParams Lp'!$H$16,5,6)))))))</f>
        <v>#DIV/0!</v>
      </c>
      <c r="AG151" s="76" t="e">
        <f ca="1">IF($AF151&gt;1,0,OFFSET('ModelParams Lp'!$C$12,0,-'Sound Pressure'!$AF151))</f>
        <v>#DIV/0!</v>
      </c>
      <c r="AH151" s="76" t="e">
        <f ca="1">IF($AF151&gt;2,0,OFFSET('ModelParams Lp'!$D$12,0,-'Sound Pressure'!$AF151))</f>
        <v>#DIV/0!</v>
      </c>
      <c r="AI151" s="76" t="e">
        <f ca="1">IF($AF151&gt;3,0,OFFSET('ModelParams Lp'!$E$12,0,-'Sound Pressure'!$AF151))</f>
        <v>#DIV/0!</v>
      </c>
      <c r="AJ151" s="76" t="e">
        <f ca="1">IF($AF151&gt;4,0,OFFSET('ModelParams Lp'!$F$12,0,-'Sound Pressure'!$AF151))</f>
        <v>#DIV/0!</v>
      </c>
      <c r="AK151" s="76" t="e">
        <f ca="1">IF($AF151&gt;3,0,OFFSET('ModelParams Lp'!$G$12,0,-'Sound Pressure'!$AF151))</f>
        <v>#DIV/0!</v>
      </c>
      <c r="AL151" s="76" t="e">
        <f ca="1">IF($AF151&gt;5,0,OFFSET('ModelParams Lp'!$H$12,0,-'Sound Pressure'!$AF151))</f>
        <v>#DIV/0!</v>
      </c>
      <c r="AM151" s="76" t="e">
        <f ca="1">IF($AF151&gt;6,0,OFFSET('ModelParams Lp'!$I$12,0,-'Sound Pressure'!$AF151))</f>
        <v>#DIV/0!</v>
      </c>
      <c r="AN151" s="76" t="e">
        <f ca="1">IF($AF151&gt;7,0,IF($AF$4&lt;0,3,OFFSET('ModelParams Lp'!$J$12,0,-'Sound Pressure'!$AF151)))</f>
        <v>#DIV/0!</v>
      </c>
      <c r="AO151" s="76" t="e">
        <f t="shared" si="71"/>
        <v>#DIV/0!</v>
      </c>
      <c r="AP151" s="76" t="e">
        <f t="shared" si="49"/>
        <v>#DIV/0!</v>
      </c>
      <c r="AQ151" s="76" t="e">
        <f t="shared" si="49"/>
        <v>#DIV/0!</v>
      </c>
      <c r="AR151" s="76" t="e">
        <f t="shared" si="49"/>
        <v>#DIV/0!</v>
      </c>
      <c r="AS151" s="76" t="e">
        <f t="shared" si="49"/>
        <v>#DIV/0!</v>
      </c>
      <c r="AT151" s="76" t="e">
        <f t="shared" si="49"/>
        <v>#DIV/0!</v>
      </c>
      <c r="AU151" s="76" t="e">
        <f t="shared" si="49"/>
        <v>#DIV/0!</v>
      </c>
      <c r="AV151" s="76" t="e">
        <f t="shared" si="49"/>
        <v>#DIV/0!</v>
      </c>
      <c r="AW151" s="76">
        <f>'ModelParams Lp'!B$22</f>
        <v>4</v>
      </c>
      <c r="AX151" s="76">
        <f>'ModelParams Lp'!C$22</f>
        <v>2</v>
      </c>
      <c r="AY151" s="76">
        <f>'ModelParams Lp'!D$22</f>
        <v>1</v>
      </c>
      <c r="AZ151" s="76">
        <f>'ModelParams Lp'!E$22</f>
        <v>0</v>
      </c>
      <c r="BA151" s="76">
        <f>'ModelParams Lp'!F$22</f>
        <v>0</v>
      </c>
      <c r="BB151" s="76">
        <f>'ModelParams Lp'!G$22</f>
        <v>0</v>
      </c>
      <c r="BC151" s="76">
        <f>'ModelParams Lp'!H$22</f>
        <v>0</v>
      </c>
      <c r="BD151" s="76">
        <f>'ModelParams Lp'!I$22</f>
        <v>0</v>
      </c>
      <c r="BE151" s="76" t="e">
        <f>-10*LOG(2/(4*PI()*2^2)+4/(0.163*(Calcul!$J156*Calcul!$K156)/VLOOKUP(Calcul!$H156,'ModelParams Lp'!$E$37:$F$39,2,0)))</f>
        <v>#N/A</v>
      </c>
      <c r="BF151" s="76" t="e">
        <f>-10*LOG(2/(4*PI()*2^2)+4/(0.163*(Calcul!$J156*Calcul!$K156)/VLOOKUP(Calcul!$H156,'ModelParams Lp'!$E$37:$F$39,2,0)))</f>
        <v>#N/A</v>
      </c>
      <c r="BG151" s="76" t="e">
        <f>-10*LOG(2/(4*PI()*2^2)+4/(0.163*(Calcul!$J156*Calcul!$K156)/VLOOKUP(Calcul!$H156,'ModelParams Lp'!$E$37:$F$39,2,0)))</f>
        <v>#N/A</v>
      </c>
      <c r="BH151" s="76" t="e">
        <f>-10*LOG(2/(4*PI()*2^2)+4/(0.163*(Calcul!$J156*Calcul!$K156)/VLOOKUP(Calcul!$H156,'ModelParams Lp'!$E$37:$F$39,2,0)))</f>
        <v>#N/A</v>
      </c>
      <c r="BI151" s="76" t="e">
        <f>-10*LOG(2/(4*PI()*2^2)+4/(0.163*(Calcul!$J156*Calcul!$K156)/VLOOKUP(Calcul!$H156,'ModelParams Lp'!$E$37:$F$39,2,0)))</f>
        <v>#N/A</v>
      </c>
      <c r="BJ151" s="76" t="e">
        <f>-10*LOG(2/(4*PI()*2^2)+4/(0.163*(Calcul!$J156*Calcul!$K156)/VLOOKUP(Calcul!$H156,'ModelParams Lp'!$E$37:$F$39,2,0)))</f>
        <v>#N/A</v>
      </c>
      <c r="BK151" s="76" t="e">
        <f>-10*LOG(2/(4*PI()*2^2)+4/(0.163*(Calcul!$J156*Calcul!$K156)/VLOOKUP(Calcul!$H156,'ModelParams Lp'!$E$37:$F$39,2,0)))</f>
        <v>#N/A</v>
      </c>
      <c r="BL151" s="76" t="e">
        <f>-10*LOG(2/(4*PI()*2^2)+4/(0.163*(Calcul!$J156*Calcul!$K156)/VLOOKUP(Calcul!$H156,'ModelParams Lp'!$E$37:$F$39,2,0)))</f>
        <v>#N/A</v>
      </c>
      <c r="BM151" s="76" t="e">
        <f>VLOOKUP(Calcul!$I156,'ModelParams Lp'!$D$28:$O$32,5,0)+BE151</f>
        <v>#N/A</v>
      </c>
      <c r="BN151" s="76" t="e">
        <f>VLOOKUP(Calcul!$I156,'ModelParams Lp'!$D$28:$O$32,6,0)+BF151</f>
        <v>#N/A</v>
      </c>
      <c r="BO151" s="76" t="e">
        <f>VLOOKUP(Calcul!$I156,'ModelParams Lp'!$D$28:$O$32,7,0)+BG151</f>
        <v>#N/A</v>
      </c>
      <c r="BP151" s="76" t="e">
        <f>VLOOKUP(Calcul!$I156,'ModelParams Lp'!$D$28:$O$32,8,0)+BH151</f>
        <v>#N/A</v>
      </c>
      <c r="BQ151" s="76" t="e">
        <f>VLOOKUP(Calcul!$I156,'ModelParams Lp'!$D$28:$O$32,9,0)+BI151</f>
        <v>#N/A</v>
      </c>
      <c r="BR151" s="76" t="e">
        <f>VLOOKUP(Calcul!$I156,'ModelParams Lp'!$D$28:$O$32,10,0)+BJ151</f>
        <v>#N/A</v>
      </c>
      <c r="BS151" s="76" t="e">
        <f>VLOOKUP(Calcul!$I156,'ModelParams Lp'!$D$28:$O$32,11,0)+BK151</f>
        <v>#N/A</v>
      </c>
      <c r="BT151" s="76" t="e">
        <f>VLOOKUP(Calcul!$I156,'ModelParams Lp'!$D$28:$O$32,12,0)+BL151</f>
        <v>#N/A</v>
      </c>
      <c r="BU151" s="75" t="e">
        <f t="shared" ca="1" si="53"/>
        <v>#DIV/0!</v>
      </c>
      <c r="BV151" s="75" t="e">
        <f t="shared" ca="1" si="54"/>
        <v>#DIV/0!</v>
      </c>
      <c r="BW151" s="75" t="e">
        <f t="shared" ca="1" si="55"/>
        <v>#DIV/0!</v>
      </c>
      <c r="BX151" s="75" t="e">
        <f t="shared" ca="1" si="56"/>
        <v>#DIV/0!</v>
      </c>
      <c r="BY151" s="75" t="e">
        <f t="shared" ca="1" si="57"/>
        <v>#DIV/0!</v>
      </c>
      <c r="BZ151" s="75" t="e">
        <f t="shared" ca="1" si="58"/>
        <v>#DIV/0!</v>
      </c>
      <c r="CA151" s="75" t="e">
        <f t="shared" ca="1" si="59"/>
        <v>#DIV/0!</v>
      </c>
      <c r="CB151" s="75" t="e">
        <f t="shared" ca="1" si="60"/>
        <v>#DIV/0!</v>
      </c>
      <c r="CC151" s="26" t="e">
        <f ca="1">10*LOG10(IF(BU151="",0,POWER(10,((BU151+'ModelParams Lw'!$O$4)/10))) +IF(BV151="",0,POWER(10,((BV151+'ModelParams Lw'!$P$4)/10))) +IF(BW151="",0,POWER(10,((BW151+'ModelParams Lw'!$Q$4)/10))) +IF(BX151="",0,POWER(10,((BX151+'ModelParams Lw'!$R$4)/10))) +IF(BY151="",0,POWER(10,((BY151+'ModelParams Lw'!$S$4)/10))) +IF(BZ151="",0,POWER(10,((BZ151+'ModelParams Lw'!$T$4)/10))) +IF(CA151="",0,POWER(10,((CA151+'ModelParams Lw'!$U$4)/10)))+IF(CB151="",0,POWER(10,((CB151+'ModelParams Lw'!$V$4)/10))))</f>
        <v>#DIV/0!</v>
      </c>
      <c r="CD151" s="26" t="e">
        <f t="shared" ca="1" si="61"/>
        <v>#DIV/0!</v>
      </c>
      <c r="CE151" s="26" t="e">
        <f ca="1">(BU151-'ModelParams Lw'!O$10)/'ModelParams Lw'!O$11</f>
        <v>#DIV/0!</v>
      </c>
      <c r="CF151" s="26" t="e">
        <f ca="1">(BV151-'ModelParams Lw'!P$10)/'ModelParams Lw'!P$11</f>
        <v>#DIV/0!</v>
      </c>
      <c r="CG151" s="26" t="e">
        <f ca="1">(BW151-'ModelParams Lw'!Q$10)/'ModelParams Lw'!Q$11</f>
        <v>#DIV/0!</v>
      </c>
      <c r="CH151" s="26" t="e">
        <f ca="1">(BX151-'ModelParams Lw'!R$10)/'ModelParams Lw'!R$11</f>
        <v>#DIV/0!</v>
      </c>
      <c r="CI151" s="26" t="e">
        <f ca="1">(BY151-'ModelParams Lw'!S$10)/'ModelParams Lw'!S$11</f>
        <v>#DIV/0!</v>
      </c>
      <c r="CJ151" s="26" t="e">
        <f ca="1">(BZ151-'ModelParams Lw'!T$10)/'ModelParams Lw'!T$11</f>
        <v>#DIV/0!</v>
      </c>
      <c r="CK151" s="26" t="e">
        <f ca="1">(CA151-'ModelParams Lw'!U$10)/'ModelParams Lw'!U$11</f>
        <v>#DIV/0!</v>
      </c>
      <c r="CL151" s="26" t="e">
        <f ca="1">(CB151-'ModelParams Lw'!V$10)/'ModelParams Lw'!V$11</f>
        <v>#DIV/0!</v>
      </c>
      <c r="CM151" s="75" t="e">
        <f t="shared" si="62"/>
        <v>#DIV/0!</v>
      </c>
      <c r="CN151" s="75" t="e">
        <f t="shared" si="63"/>
        <v>#DIV/0!</v>
      </c>
      <c r="CO151" s="75" t="e">
        <f t="shared" si="64"/>
        <v>#DIV/0!</v>
      </c>
      <c r="CP151" s="75" t="e">
        <f t="shared" si="65"/>
        <v>#DIV/0!</v>
      </c>
      <c r="CQ151" s="75" t="e">
        <f t="shared" si="66"/>
        <v>#DIV/0!</v>
      </c>
      <c r="CR151" s="75" t="e">
        <f t="shared" si="67"/>
        <v>#DIV/0!</v>
      </c>
      <c r="CS151" s="75" t="e">
        <f t="shared" si="68"/>
        <v>#DIV/0!</v>
      </c>
      <c r="CT151" s="75" t="e">
        <f t="shared" si="69"/>
        <v>#DIV/0!</v>
      </c>
      <c r="CU151" s="26" t="e">
        <f>10*LOG10(IF(CM151="",0,POWER(10,((CM151+'ModelParams Lw'!$O$4)/10))) +IF(CN151="",0,POWER(10,((CN151+'ModelParams Lw'!$P$4)/10))) +IF(CO151="",0,POWER(10,((CO151+'ModelParams Lw'!$Q$4)/10))) +IF(CP151="",0,POWER(10,((CP151+'ModelParams Lw'!$R$4)/10))) +IF(CQ151="",0,POWER(10,((CQ151+'ModelParams Lw'!$S$4)/10))) +IF(CR151="",0,POWER(10,((CR151+'ModelParams Lw'!$T$4)/10))) +IF(CS151="",0,POWER(10,((CS151+'ModelParams Lw'!$U$4)/10)))+IF(CT151="",0,POWER(10,((CT151+'ModelParams Lw'!$V$4)/10))))</f>
        <v>#DIV/0!</v>
      </c>
      <c r="CV151" s="26" t="e">
        <f t="shared" si="70"/>
        <v>#DIV/0!</v>
      </c>
      <c r="CW151" s="26" t="e">
        <f>(CM151-'ModelParams Lw'!O$10)/'ModelParams Lw'!O$11</f>
        <v>#DIV/0!</v>
      </c>
      <c r="CX151" s="26" t="e">
        <f>(CN151-'ModelParams Lw'!P$10)/'ModelParams Lw'!P$11</f>
        <v>#DIV/0!</v>
      </c>
      <c r="CY151" s="26" t="e">
        <f>(CO151-'ModelParams Lw'!Q$10)/'ModelParams Lw'!Q$11</f>
        <v>#DIV/0!</v>
      </c>
      <c r="CZ151" s="26" t="e">
        <f>(CP151-'ModelParams Lw'!R$10)/'ModelParams Lw'!R$11</f>
        <v>#DIV/0!</v>
      </c>
      <c r="DA151" s="26" t="e">
        <f>(CQ151-'ModelParams Lw'!S$10)/'ModelParams Lw'!S$11</f>
        <v>#DIV/0!</v>
      </c>
      <c r="DB151" s="26" t="e">
        <f>(CR151-'ModelParams Lw'!T$10)/'ModelParams Lw'!T$11</f>
        <v>#DIV/0!</v>
      </c>
      <c r="DC151" s="26" t="e">
        <f>(CS151-'ModelParams Lw'!U$10)/'ModelParams Lw'!U$11</f>
        <v>#DIV/0!</v>
      </c>
      <c r="DD151" s="26" t="e">
        <f>(CT151-'ModelParams Lw'!V$10)/'ModelParams Lw'!V$11</f>
        <v>#DIV/0!</v>
      </c>
    </row>
    <row r="152" spans="1:108" x14ac:dyDescent="0.25">
      <c r="A152" s="13">
        <f>'Sound Power'!B152</f>
        <v>0</v>
      </c>
      <c r="B152" s="13">
        <f>'Sound Power'!D152</f>
        <v>0</v>
      </c>
      <c r="C152" s="13">
        <f>'Sound Power'!E152</f>
        <v>0</v>
      </c>
      <c r="D152" s="13">
        <f>'Sound Power'!F152</f>
        <v>0</v>
      </c>
      <c r="E152" s="76" t="e">
        <f>IF(Calcul!$F154="SA",'Sound Power'!AZ152,'Sound Power'!O152)</f>
        <v>#DIV/0!</v>
      </c>
      <c r="F152" s="76" t="e">
        <f>IF(Calcul!$F154="SA",'Sound Power'!BA152,'Sound Power'!P152)</f>
        <v>#DIV/0!</v>
      </c>
      <c r="G152" s="76" t="e">
        <f>IF(Calcul!$F154="SA",'Sound Power'!BB152,'Sound Power'!Q152)</f>
        <v>#DIV/0!</v>
      </c>
      <c r="H152" s="76" t="e">
        <f>IF(Calcul!$F154="SA",'Sound Power'!BC152,'Sound Power'!R152)</f>
        <v>#DIV/0!</v>
      </c>
      <c r="I152" s="76" t="e">
        <f>IF(Calcul!$F154="SA",'Sound Power'!BD152,'Sound Power'!S152)</f>
        <v>#DIV/0!</v>
      </c>
      <c r="J152" s="76" t="e">
        <f>IF(Calcul!$F154="SA",'Sound Power'!BE152,'Sound Power'!T152)</f>
        <v>#DIV/0!</v>
      </c>
      <c r="K152" s="76" t="e">
        <f>IF(Calcul!$F154="SA",'Sound Power'!BF152,'Sound Power'!U152)</f>
        <v>#DIV/0!</v>
      </c>
      <c r="L152" s="76" t="e">
        <f>IF(Calcul!$F154="SA",'Sound Power'!BG152,'Sound Power'!V152)</f>
        <v>#DIV/0!</v>
      </c>
      <c r="M152" s="76" t="e">
        <f>'Sound Power'!CI152</f>
        <v>#DIV/0!</v>
      </c>
      <c r="N152" s="76" t="e">
        <f>'Sound Power'!CJ152</f>
        <v>#DIV/0!</v>
      </c>
      <c r="O152" s="76" t="e">
        <f>'Sound Power'!CK152</f>
        <v>#DIV/0!</v>
      </c>
      <c r="P152" s="76" t="e">
        <f>'Sound Power'!CL152</f>
        <v>#DIV/0!</v>
      </c>
      <c r="Q152" s="76" t="e">
        <f>'Sound Power'!CM152</f>
        <v>#DIV/0!</v>
      </c>
      <c r="R152" s="76" t="e">
        <f>'Sound Power'!CN152</f>
        <v>#DIV/0!</v>
      </c>
      <c r="S152" s="76" t="e">
        <f>'Sound Power'!CO152</f>
        <v>#DIV/0!</v>
      </c>
      <c r="T152" s="76" t="e">
        <f>'Sound Power'!CP152</f>
        <v>#DIV/0!</v>
      </c>
      <c r="U152" s="73">
        <f t="shared" si="50"/>
        <v>0</v>
      </c>
      <c r="V152" s="73">
        <f t="shared" si="51"/>
        <v>0</v>
      </c>
      <c r="W152" s="76" t="e">
        <f>('ModelParams Lp'!B$4*10^'ModelParams Lp'!B$5*($U152/$V152)^'ModelParams Lp'!B$6)*3</f>
        <v>#DIV/0!</v>
      </c>
      <c r="X152" s="76" t="e">
        <f>('ModelParams Lp'!C$4*10^'ModelParams Lp'!C$5*($U152/$V152)^'ModelParams Lp'!C$6)*3</f>
        <v>#DIV/0!</v>
      </c>
      <c r="Y152" s="76" t="e">
        <f>('ModelParams Lp'!D$4*10^'ModelParams Lp'!D$5*($U152/$V152)^'ModelParams Lp'!D$6)*3</f>
        <v>#DIV/0!</v>
      </c>
      <c r="Z152" s="76" t="e">
        <f>('ModelParams Lp'!E$4*10^'ModelParams Lp'!E$5*($U152/$V152)^'ModelParams Lp'!E$6)*3</f>
        <v>#DIV/0!</v>
      </c>
      <c r="AA152" s="76" t="e">
        <f>('ModelParams Lp'!F$4*10^'ModelParams Lp'!F$5*($U152/$V152)^'ModelParams Lp'!F$6)*3</f>
        <v>#DIV/0!</v>
      </c>
      <c r="AB152" s="76" t="e">
        <f>('ModelParams Lp'!G$4*10^'ModelParams Lp'!G$5*($U152/$V152)^'ModelParams Lp'!G$6)*3</f>
        <v>#DIV/0!</v>
      </c>
      <c r="AC152" s="76" t="e">
        <f>('ModelParams Lp'!H$4*10^'ModelParams Lp'!H$5*($U152/$V152)^'ModelParams Lp'!H$6)*3</f>
        <v>#DIV/0!</v>
      </c>
      <c r="AD152" s="76" t="e">
        <f>('ModelParams Lp'!I$4*10^'ModelParams Lp'!I$5*($U152/$V152)^'ModelParams Lp'!I$6)*3</f>
        <v>#DIV/0!</v>
      </c>
      <c r="AE152" s="62" t="e">
        <f t="shared" si="52"/>
        <v>#DIV/0!</v>
      </c>
      <c r="AF152" s="62" t="e">
        <f>IF(AE152&lt;'ModelParams Lp'!$B$16,-1,IF(AE152&lt;'ModelParams Lp'!$C$16,0,IF(AE152&lt;'ModelParams Lp'!$D$16,1,IF(AE152&lt;'ModelParams Lp'!$E$16,2,IF(AE152&lt;'ModelParams Lp'!$F$16,3,IF(AE152&lt;'ModelParams Lp'!$G$16,4,IF(AE152&lt;'ModelParams Lp'!$H$16,5,6)))))))</f>
        <v>#DIV/0!</v>
      </c>
      <c r="AG152" s="76" t="e">
        <f ca="1">IF($AF152&gt;1,0,OFFSET('ModelParams Lp'!$C$12,0,-'Sound Pressure'!$AF152))</f>
        <v>#DIV/0!</v>
      </c>
      <c r="AH152" s="76" t="e">
        <f ca="1">IF($AF152&gt;2,0,OFFSET('ModelParams Lp'!$D$12,0,-'Sound Pressure'!$AF152))</f>
        <v>#DIV/0!</v>
      </c>
      <c r="AI152" s="76" t="e">
        <f ca="1">IF($AF152&gt;3,0,OFFSET('ModelParams Lp'!$E$12,0,-'Sound Pressure'!$AF152))</f>
        <v>#DIV/0!</v>
      </c>
      <c r="AJ152" s="76" t="e">
        <f ca="1">IF($AF152&gt;4,0,OFFSET('ModelParams Lp'!$F$12,0,-'Sound Pressure'!$AF152))</f>
        <v>#DIV/0!</v>
      </c>
      <c r="AK152" s="76" t="e">
        <f ca="1">IF($AF152&gt;3,0,OFFSET('ModelParams Lp'!$G$12,0,-'Sound Pressure'!$AF152))</f>
        <v>#DIV/0!</v>
      </c>
      <c r="AL152" s="76" t="e">
        <f ca="1">IF($AF152&gt;5,0,OFFSET('ModelParams Lp'!$H$12,0,-'Sound Pressure'!$AF152))</f>
        <v>#DIV/0!</v>
      </c>
      <c r="AM152" s="76" t="e">
        <f ca="1">IF($AF152&gt;6,0,OFFSET('ModelParams Lp'!$I$12,0,-'Sound Pressure'!$AF152))</f>
        <v>#DIV/0!</v>
      </c>
      <c r="AN152" s="76" t="e">
        <f ca="1">IF($AF152&gt;7,0,IF($AF$4&lt;0,3,OFFSET('ModelParams Lp'!$J$12,0,-'Sound Pressure'!$AF152)))</f>
        <v>#DIV/0!</v>
      </c>
      <c r="AO152" s="76" t="e">
        <f t="shared" si="71"/>
        <v>#DIV/0!</v>
      </c>
      <c r="AP152" s="76" t="e">
        <f t="shared" si="49"/>
        <v>#DIV/0!</v>
      </c>
      <c r="AQ152" s="76" t="e">
        <f t="shared" si="49"/>
        <v>#DIV/0!</v>
      </c>
      <c r="AR152" s="76" t="e">
        <f t="shared" si="49"/>
        <v>#DIV/0!</v>
      </c>
      <c r="AS152" s="76" t="e">
        <f t="shared" si="49"/>
        <v>#DIV/0!</v>
      </c>
      <c r="AT152" s="76" t="e">
        <f t="shared" si="49"/>
        <v>#DIV/0!</v>
      </c>
      <c r="AU152" s="76" t="e">
        <f t="shared" si="49"/>
        <v>#DIV/0!</v>
      </c>
      <c r="AV152" s="76" t="e">
        <f t="shared" si="49"/>
        <v>#DIV/0!</v>
      </c>
      <c r="AW152" s="76">
        <f>'ModelParams Lp'!B$22</f>
        <v>4</v>
      </c>
      <c r="AX152" s="76">
        <f>'ModelParams Lp'!C$22</f>
        <v>2</v>
      </c>
      <c r="AY152" s="76">
        <f>'ModelParams Lp'!D$22</f>
        <v>1</v>
      </c>
      <c r="AZ152" s="76">
        <f>'ModelParams Lp'!E$22</f>
        <v>0</v>
      </c>
      <c r="BA152" s="76">
        <f>'ModelParams Lp'!F$22</f>
        <v>0</v>
      </c>
      <c r="BB152" s="76">
        <f>'ModelParams Lp'!G$22</f>
        <v>0</v>
      </c>
      <c r="BC152" s="76">
        <f>'ModelParams Lp'!H$22</f>
        <v>0</v>
      </c>
      <c r="BD152" s="76">
        <f>'ModelParams Lp'!I$22</f>
        <v>0</v>
      </c>
      <c r="BE152" s="76" t="e">
        <f>-10*LOG(2/(4*PI()*2^2)+4/(0.163*(Calcul!$J157*Calcul!$K157)/VLOOKUP(Calcul!$H157,'ModelParams Lp'!$E$37:$F$39,2,0)))</f>
        <v>#N/A</v>
      </c>
      <c r="BF152" s="76" t="e">
        <f>-10*LOG(2/(4*PI()*2^2)+4/(0.163*(Calcul!$J157*Calcul!$K157)/VLOOKUP(Calcul!$H157,'ModelParams Lp'!$E$37:$F$39,2,0)))</f>
        <v>#N/A</v>
      </c>
      <c r="BG152" s="76" t="e">
        <f>-10*LOG(2/(4*PI()*2^2)+4/(0.163*(Calcul!$J157*Calcul!$K157)/VLOOKUP(Calcul!$H157,'ModelParams Lp'!$E$37:$F$39,2,0)))</f>
        <v>#N/A</v>
      </c>
      <c r="BH152" s="76" t="e">
        <f>-10*LOG(2/(4*PI()*2^2)+4/(0.163*(Calcul!$J157*Calcul!$K157)/VLOOKUP(Calcul!$H157,'ModelParams Lp'!$E$37:$F$39,2,0)))</f>
        <v>#N/A</v>
      </c>
      <c r="BI152" s="76" t="e">
        <f>-10*LOG(2/(4*PI()*2^2)+4/(0.163*(Calcul!$J157*Calcul!$K157)/VLOOKUP(Calcul!$H157,'ModelParams Lp'!$E$37:$F$39,2,0)))</f>
        <v>#N/A</v>
      </c>
      <c r="BJ152" s="76" t="e">
        <f>-10*LOG(2/(4*PI()*2^2)+4/(0.163*(Calcul!$J157*Calcul!$K157)/VLOOKUP(Calcul!$H157,'ModelParams Lp'!$E$37:$F$39,2,0)))</f>
        <v>#N/A</v>
      </c>
      <c r="BK152" s="76" t="e">
        <f>-10*LOG(2/(4*PI()*2^2)+4/(0.163*(Calcul!$J157*Calcul!$K157)/VLOOKUP(Calcul!$H157,'ModelParams Lp'!$E$37:$F$39,2,0)))</f>
        <v>#N/A</v>
      </c>
      <c r="BL152" s="76" t="e">
        <f>-10*LOG(2/(4*PI()*2^2)+4/(0.163*(Calcul!$J157*Calcul!$K157)/VLOOKUP(Calcul!$H157,'ModelParams Lp'!$E$37:$F$39,2,0)))</f>
        <v>#N/A</v>
      </c>
      <c r="BM152" s="76" t="e">
        <f>VLOOKUP(Calcul!$I157,'ModelParams Lp'!$D$28:$O$32,5,0)+BE152</f>
        <v>#N/A</v>
      </c>
      <c r="BN152" s="76" t="e">
        <f>VLOOKUP(Calcul!$I157,'ModelParams Lp'!$D$28:$O$32,6,0)+BF152</f>
        <v>#N/A</v>
      </c>
      <c r="BO152" s="76" t="e">
        <f>VLOOKUP(Calcul!$I157,'ModelParams Lp'!$D$28:$O$32,7,0)+BG152</f>
        <v>#N/A</v>
      </c>
      <c r="BP152" s="76" t="e">
        <f>VLOOKUP(Calcul!$I157,'ModelParams Lp'!$D$28:$O$32,8,0)+BH152</f>
        <v>#N/A</v>
      </c>
      <c r="BQ152" s="76" t="e">
        <f>VLOOKUP(Calcul!$I157,'ModelParams Lp'!$D$28:$O$32,9,0)+BI152</f>
        <v>#N/A</v>
      </c>
      <c r="BR152" s="76" t="e">
        <f>VLOOKUP(Calcul!$I157,'ModelParams Lp'!$D$28:$O$32,10,0)+BJ152</f>
        <v>#N/A</v>
      </c>
      <c r="BS152" s="76" t="e">
        <f>VLOOKUP(Calcul!$I157,'ModelParams Lp'!$D$28:$O$32,11,0)+BK152</f>
        <v>#N/A</v>
      </c>
      <c r="BT152" s="76" t="e">
        <f>VLOOKUP(Calcul!$I157,'ModelParams Lp'!$D$28:$O$32,12,0)+BL152</f>
        <v>#N/A</v>
      </c>
      <c r="BU152" s="75" t="e">
        <f t="shared" ca="1" si="53"/>
        <v>#DIV/0!</v>
      </c>
      <c r="BV152" s="75" t="e">
        <f t="shared" ca="1" si="54"/>
        <v>#DIV/0!</v>
      </c>
      <c r="BW152" s="75" t="e">
        <f t="shared" ca="1" si="55"/>
        <v>#DIV/0!</v>
      </c>
      <c r="BX152" s="75" t="e">
        <f t="shared" ca="1" si="56"/>
        <v>#DIV/0!</v>
      </c>
      <c r="BY152" s="75" t="e">
        <f t="shared" ca="1" si="57"/>
        <v>#DIV/0!</v>
      </c>
      <c r="BZ152" s="75" t="e">
        <f t="shared" ca="1" si="58"/>
        <v>#DIV/0!</v>
      </c>
      <c r="CA152" s="75" t="e">
        <f t="shared" ca="1" si="59"/>
        <v>#DIV/0!</v>
      </c>
      <c r="CB152" s="75" t="e">
        <f t="shared" ca="1" si="60"/>
        <v>#DIV/0!</v>
      </c>
      <c r="CC152" s="26" t="e">
        <f ca="1">10*LOG10(IF(BU152="",0,POWER(10,((BU152+'ModelParams Lw'!$O$4)/10))) +IF(BV152="",0,POWER(10,((BV152+'ModelParams Lw'!$P$4)/10))) +IF(BW152="",0,POWER(10,((BW152+'ModelParams Lw'!$Q$4)/10))) +IF(BX152="",0,POWER(10,((BX152+'ModelParams Lw'!$R$4)/10))) +IF(BY152="",0,POWER(10,((BY152+'ModelParams Lw'!$S$4)/10))) +IF(BZ152="",0,POWER(10,((BZ152+'ModelParams Lw'!$T$4)/10))) +IF(CA152="",0,POWER(10,((CA152+'ModelParams Lw'!$U$4)/10)))+IF(CB152="",0,POWER(10,((CB152+'ModelParams Lw'!$V$4)/10))))</f>
        <v>#DIV/0!</v>
      </c>
      <c r="CD152" s="26" t="e">
        <f t="shared" ca="1" si="61"/>
        <v>#DIV/0!</v>
      </c>
      <c r="CE152" s="26" t="e">
        <f ca="1">(BU152-'ModelParams Lw'!O$10)/'ModelParams Lw'!O$11</f>
        <v>#DIV/0!</v>
      </c>
      <c r="CF152" s="26" t="e">
        <f ca="1">(BV152-'ModelParams Lw'!P$10)/'ModelParams Lw'!P$11</f>
        <v>#DIV/0!</v>
      </c>
      <c r="CG152" s="26" t="e">
        <f ca="1">(BW152-'ModelParams Lw'!Q$10)/'ModelParams Lw'!Q$11</f>
        <v>#DIV/0!</v>
      </c>
      <c r="CH152" s="26" t="e">
        <f ca="1">(BX152-'ModelParams Lw'!R$10)/'ModelParams Lw'!R$11</f>
        <v>#DIV/0!</v>
      </c>
      <c r="CI152" s="26" t="e">
        <f ca="1">(BY152-'ModelParams Lw'!S$10)/'ModelParams Lw'!S$11</f>
        <v>#DIV/0!</v>
      </c>
      <c r="CJ152" s="26" t="e">
        <f ca="1">(BZ152-'ModelParams Lw'!T$10)/'ModelParams Lw'!T$11</f>
        <v>#DIV/0!</v>
      </c>
      <c r="CK152" s="26" t="e">
        <f ca="1">(CA152-'ModelParams Lw'!U$10)/'ModelParams Lw'!U$11</f>
        <v>#DIV/0!</v>
      </c>
      <c r="CL152" s="26" t="e">
        <f ca="1">(CB152-'ModelParams Lw'!V$10)/'ModelParams Lw'!V$11</f>
        <v>#DIV/0!</v>
      </c>
      <c r="CM152" s="75" t="e">
        <f t="shared" si="62"/>
        <v>#DIV/0!</v>
      </c>
      <c r="CN152" s="75" t="e">
        <f t="shared" si="63"/>
        <v>#DIV/0!</v>
      </c>
      <c r="CO152" s="75" t="e">
        <f t="shared" si="64"/>
        <v>#DIV/0!</v>
      </c>
      <c r="CP152" s="75" t="e">
        <f t="shared" si="65"/>
        <v>#DIV/0!</v>
      </c>
      <c r="CQ152" s="75" t="e">
        <f t="shared" si="66"/>
        <v>#DIV/0!</v>
      </c>
      <c r="CR152" s="75" t="e">
        <f t="shared" si="67"/>
        <v>#DIV/0!</v>
      </c>
      <c r="CS152" s="75" t="e">
        <f t="shared" si="68"/>
        <v>#DIV/0!</v>
      </c>
      <c r="CT152" s="75" t="e">
        <f t="shared" si="69"/>
        <v>#DIV/0!</v>
      </c>
      <c r="CU152" s="26" t="e">
        <f>10*LOG10(IF(CM152="",0,POWER(10,((CM152+'ModelParams Lw'!$O$4)/10))) +IF(CN152="",0,POWER(10,((CN152+'ModelParams Lw'!$P$4)/10))) +IF(CO152="",0,POWER(10,((CO152+'ModelParams Lw'!$Q$4)/10))) +IF(CP152="",0,POWER(10,((CP152+'ModelParams Lw'!$R$4)/10))) +IF(CQ152="",0,POWER(10,((CQ152+'ModelParams Lw'!$S$4)/10))) +IF(CR152="",0,POWER(10,((CR152+'ModelParams Lw'!$T$4)/10))) +IF(CS152="",0,POWER(10,((CS152+'ModelParams Lw'!$U$4)/10)))+IF(CT152="",0,POWER(10,((CT152+'ModelParams Lw'!$V$4)/10))))</f>
        <v>#DIV/0!</v>
      </c>
      <c r="CV152" s="26" t="e">
        <f t="shared" si="70"/>
        <v>#DIV/0!</v>
      </c>
      <c r="CW152" s="26" t="e">
        <f>(CM152-'ModelParams Lw'!O$10)/'ModelParams Lw'!O$11</f>
        <v>#DIV/0!</v>
      </c>
      <c r="CX152" s="26" t="e">
        <f>(CN152-'ModelParams Lw'!P$10)/'ModelParams Lw'!P$11</f>
        <v>#DIV/0!</v>
      </c>
      <c r="CY152" s="26" t="e">
        <f>(CO152-'ModelParams Lw'!Q$10)/'ModelParams Lw'!Q$11</f>
        <v>#DIV/0!</v>
      </c>
      <c r="CZ152" s="26" t="e">
        <f>(CP152-'ModelParams Lw'!R$10)/'ModelParams Lw'!R$11</f>
        <v>#DIV/0!</v>
      </c>
      <c r="DA152" s="26" t="e">
        <f>(CQ152-'ModelParams Lw'!S$10)/'ModelParams Lw'!S$11</f>
        <v>#DIV/0!</v>
      </c>
      <c r="DB152" s="26" t="e">
        <f>(CR152-'ModelParams Lw'!T$10)/'ModelParams Lw'!T$11</f>
        <v>#DIV/0!</v>
      </c>
      <c r="DC152" s="26" t="e">
        <f>(CS152-'ModelParams Lw'!U$10)/'ModelParams Lw'!U$11</f>
        <v>#DIV/0!</v>
      </c>
      <c r="DD152" s="26" t="e">
        <f>(CT152-'ModelParams Lw'!V$10)/'ModelParams Lw'!V$11</f>
        <v>#DIV/0!</v>
      </c>
    </row>
    <row r="153" spans="1:108" x14ac:dyDescent="0.25">
      <c r="A153" s="13">
        <f>'Sound Power'!B153</f>
        <v>0</v>
      </c>
      <c r="B153" s="13">
        <f>'Sound Power'!D153</f>
        <v>0</v>
      </c>
      <c r="C153" s="13">
        <f>'Sound Power'!E153</f>
        <v>0</v>
      </c>
      <c r="D153" s="13">
        <f>'Sound Power'!F153</f>
        <v>0</v>
      </c>
      <c r="E153" s="76" t="e">
        <f>IF(Calcul!$F155="SA",'Sound Power'!AZ153,'Sound Power'!O153)</f>
        <v>#DIV/0!</v>
      </c>
      <c r="F153" s="76" t="e">
        <f>IF(Calcul!$F155="SA",'Sound Power'!BA153,'Sound Power'!P153)</f>
        <v>#DIV/0!</v>
      </c>
      <c r="G153" s="76" t="e">
        <f>IF(Calcul!$F155="SA",'Sound Power'!BB153,'Sound Power'!Q153)</f>
        <v>#DIV/0!</v>
      </c>
      <c r="H153" s="76" t="e">
        <f>IF(Calcul!$F155="SA",'Sound Power'!BC153,'Sound Power'!R153)</f>
        <v>#DIV/0!</v>
      </c>
      <c r="I153" s="76" t="e">
        <f>IF(Calcul!$F155="SA",'Sound Power'!BD153,'Sound Power'!S153)</f>
        <v>#DIV/0!</v>
      </c>
      <c r="J153" s="76" t="e">
        <f>IF(Calcul!$F155="SA",'Sound Power'!BE153,'Sound Power'!T153)</f>
        <v>#DIV/0!</v>
      </c>
      <c r="K153" s="76" t="e">
        <f>IF(Calcul!$F155="SA",'Sound Power'!BF153,'Sound Power'!U153)</f>
        <v>#DIV/0!</v>
      </c>
      <c r="L153" s="76" t="e">
        <f>IF(Calcul!$F155="SA",'Sound Power'!BG153,'Sound Power'!V153)</f>
        <v>#DIV/0!</v>
      </c>
      <c r="M153" s="76" t="e">
        <f>'Sound Power'!CI153</f>
        <v>#DIV/0!</v>
      </c>
      <c r="N153" s="76" t="e">
        <f>'Sound Power'!CJ153</f>
        <v>#DIV/0!</v>
      </c>
      <c r="O153" s="76" t="e">
        <f>'Sound Power'!CK153</f>
        <v>#DIV/0!</v>
      </c>
      <c r="P153" s="76" t="e">
        <f>'Sound Power'!CL153</f>
        <v>#DIV/0!</v>
      </c>
      <c r="Q153" s="76" t="e">
        <f>'Sound Power'!CM153</f>
        <v>#DIV/0!</v>
      </c>
      <c r="R153" s="76" t="e">
        <f>'Sound Power'!CN153</f>
        <v>#DIV/0!</v>
      </c>
      <c r="S153" s="76" t="e">
        <f>'Sound Power'!CO153</f>
        <v>#DIV/0!</v>
      </c>
      <c r="T153" s="76" t="e">
        <f>'Sound Power'!CP153</f>
        <v>#DIV/0!</v>
      </c>
      <c r="U153" s="73">
        <f t="shared" si="50"/>
        <v>0</v>
      </c>
      <c r="V153" s="73">
        <f t="shared" si="51"/>
        <v>0</v>
      </c>
      <c r="W153" s="76" t="e">
        <f>('ModelParams Lp'!B$4*10^'ModelParams Lp'!B$5*($U153/$V153)^'ModelParams Lp'!B$6)*3</f>
        <v>#DIV/0!</v>
      </c>
      <c r="X153" s="76" t="e">
        <f>('ModelParams Lp'!C$4*10^'ModelParams Lp'!C$5*($U153/$V153)^'ModelParams Lp'!C$6)*3</f>
        <v>#DIV/0!</v>
      </c>
      <c r="Y153" s="76" t="e">
        <f>('ModelParams Lp'!D$4*10^'ModelParams Lp'!D$5*($U153/$V153)^'ModelParams Lp'!D$6)*3</f>
        <v>#DIV/0!</v>
      </c>
      <c r="Z153" s="76" t="e">
        <f>('ModelParams Lp'!E$4*10^'ModelParams Lp'!E$5*($U153/$V153)^'ModelParams Lp'!E$6)*3</f>
        <v>#DIV/0!</v>
      </c>
      <c r="AA153" s="76" t="e">
        <f>('ModelParams Lp'!F$4*10^'ModelParams Lp'!F$5*($U153/$V153)^'ModelParams Lp'!F$6)*3</f>
        <v>#DIV/0!</v>
      </c>
      <c r="AB153" s="76" t="e">
        <f>('ModelParams Lp'!G$4*10^'ModelParams Lp'!G$5*($U153/$V153)^'ModelParams Lp'!G$6)*3</f>
        <v>#DIV/0!</v>
      </c>
      <c r="AC153" s="76" t="e">
        <f>('ModelParams Lp'!H$4*10^'ModelParams Lp'!H$5*($U153/$V153)^'ModelParams Lp'!H$6)*3</f>
        <v>#DIV/0!</v>
      </c>
      <c r="AD153" s="76" t="e">
        <f>('ModelParams Lp'!I$4*10^'ModelParams Lp'!I$5*($U153/$V153)^'ModelParams Lp'!I$6)*3</f>
        <v>#DIV/0!</v>
      </c>
      <c r="AE153" s="62" t="e">
        <f t="shared" si="52"/>
        <v>#DIV/0!</v>
      </c>
      <c r="AF153" s="62" t="e">
        <f>IF(AE153&lt;'ModelParams Lp'!$B$16,-1,IF(AE153&lt;'ModelParams Lp'!$C$16,0,IF(AE153&lt;'ModelParams Lp'!$D$16,1,IF(AE153&lt;'ModelParams Lp'!$E$16,2,IF(AE153&lt;'ModelParams Lp'!$F$16,3,IF(AE153&lt;'ModelParams Lp'!$G$16,4,IF(AE153&lt;'ModelParams Lp'!$H$16,5,6)))))))</f>
        <v>#DIV/0!</v>
      </c>
      <c r="AG153" s="76" t="e">
        <f ca="1">IF($AF153&gt;1,0,OFFSET('ModelParams Lp'!$C$12,0,-'Sound Pressure'!$AF153))</f>
        <v>#DIV/0!</v>
      </c>
      <c r="AH153" s="76" t="e">
        <f ca="1">IF($AF153&gt;2,0,OFFSET('ModelParams Lp'!$D$12,0,-'Sound Pressure'!$AF153))</f>
        <v>#DIV/0!</v>
      </c>
      <c r="AI153" s="76" t="e">
        <f ca="1">IF($AF153&gt;3,0,OFFSET('ModelParams Lp'!$E$12,0,-'Sound Pressure'!$AF153))</f>
        <v>#DIV/0!</v>
      </c>
      <c r="AJ153" s="76" t="e">
        <f ca="1">IF($AF153&gt;4,0,OFFSET('ModelParams Lp'!$F$12,0,-'Sound Pressure'!$AF153))</f>
        <v>#DIV/0!</v>
      </c>
      <c r="AK153" s="76" t="e">
        <f ca="1">IF($AF153&gt;3,0,OFFSET('ModelParams Lp'!$G$12,0,-'Sound Pressure'!$AF153))</f>
        <v>#DIV/0!</v>
      </c>
      <c r="AL153" s="76" t="e">
        <f ca="1">IF($AF153&gt;5,0,OFFSET('ModelParams Lp'!$H$12,0,-'Sound Pressure'!$AF153))</f>
        <v>#DIV/0!</v>
      </c>
      <c r="AM153" s="76" t="e">
        <f ca="1">IF($AF153&gt;6,0,OFFSET('ModelParams Lp'!$I$12,0,-'Sound Pressure'!$AF153))</f>
        <v>#DIV/0!</v>
      </c>
      <c r="AN153" s="76" t="e">
        <f ca="1">IF($AF153&gt;7,0,IF($AF$4&lt;0,3,OFFSET('ModelParams Lp'!$J$12,0,-'Sound Pressure'!$AF153)))</f>
        <v>#DIV/0!</v>
      </c>
      <c r="AO153" s="76" t="e">
        <f t="shared" si="71"/>
        <v>#DIV/0!</v>
      </c>
      <c r="AP153" s="76" t="e">
        <f t="shared" si="49"/>
        <v>#DIV/0!</v>
      </c>
      <c r="AQ153" s="76" t="e">
        <f t="shared" si="49"/>
        <v>#DIV/0!</v>
      </c>
      <c r="AR153" s="76" t="e">
        <f t="shared" si="49"/>
        <v>#DIV/0!</v>
      </c>
      <c r="AS153" s="76" t="e">
        <f t="shared" si="49"/>
        <v>#DIV/0!</v>
      </c>
      <c r="AT153" s="76" t="e">
        <f t="shared" si="49"/>
        <v>#DIV/0!</v>
      </c>
      <c r="AU153" s="76" t="e">
        <f t="shared" si="49"/>
        <v>#DIV/0!</v>
      </c>
      <c r="AV153" s="76" t="e">
        <f t="shared" si="49"/>
        <v>#DIV/0!</v>
      </c>
      <c r="AW153" s="76">
        <f>'ModelParams Lp'!B$22</f>
        <v>4</v>
      </c>
      <c r="AX153" s="76">
        <f>'ModelParams Lp'!C$22</f>
        <v>2</v>
      </c>
      <c r="AY153" s="76">
        <f>'ModelParams Lp'!D$22</f>
        <v>1</v>
      </c>
      <c r="AZ153" s="76">
        <f>'ModelParams Lp'!E$22</f>
        <v>0</v>
      </c>
      <c r="BA153" s="76">
        <f>'ModelParams Lp'!F$22</f>
        <v>0</v>
      </c>
      <c r="BB153" s="76">
        <f>'ModelParams Lp'!G$22</f>
        <v>0</v>
      </c>
      <c r="BC153" s="76">
        <f>'ModelParams Lp'!H$22</f>
        <v>0</v>
      </c>
      <c r="BD153" s="76">
        <f>'ModelParams Lp'!I$22</f>
        <v>0</v>
      </c>
      <c r="BE153" s="76" t="e">
        <f>-10*LOG(2/(4*PI()*2^2)+4/(0.163*(Calcul!$J158*Calcul!$K158)/VLOOKUP(Calcul!$H158,'ModelParams Lp'!$E$37:$F$39,2,0)))</f>
        <v>#N/A</v>
      </c>
      <c r="BF153" s="76" t="e">
        <f>-10*LOG(2/(4*PI()*2^2)+4/(0.163*(Calcul!$J158*Calcul!$K158)/VLOOKUP(Calcul!$H158,'ModelParams Lp'!$E$37:$F$39,2,0)))</f>
        <v>#N/A</v>
      </c>
      <c r="BG153" s="76" t="e">
        <f>-10*LOG(2/(4*PI()*2^2)+4/(0.163*(Calcul!$J158*Calcul!$K158)/VLOOKUP(Calcul!$H158,'ModelParams Lp'!$E$37:$F$39,2,0)))</f>
        <v>#N/A</v>
      </c>
      <c r="BH153" s="76" t="e">
        <f>-10*LOG(2/(4*PI()*2^2)+4/(0.163*(Calcul!$J158*Calcul!$K158)/VLOOKUP(Calcul!$H158,'ModelParams Lp'!$E$37:$F$39,2,0)))</f>
        <v>#N/A</v>
      </c>
      <c r="BI153" s="76" t="e">
        <f>-10*LOG(2/(4*PI()*2^2)+4/(0.163*(Calcul!$J158*Calcul!$K158)/VLOOKUP(Calcul!$H158,'ModelParams Lp'!$E$37:$F$39,2,0)))</f>
        <v>#N/A</v>
      </c>
      <c r="BJ153" s="76" t="e">
        <f>-10*LOG(2/(4*PI()*2^2)+4/(0.163*(Calcul!$J158*Calcul!$K158)/VLOOKUP(Calcul!$H158,'ModelParams Lp'!$E$37:$F$39,2,0)))</f>
        <v>#N/A</v>
      </c>
      <c r="BK153" s="76" t="e">
        <f>-10*LOG(2/(4*PI()*2^2)+4/(0.163*(Calcul!$J158*Calcul!$K158)/VLOOKUP(Calcul!$H158,'ModelParams Lp'!$E$37:$F$39,2,0)))</f>
        <v>#N/A</v>
      </c>
      <c r="BL153" s="76" t="e">
        <f>-10*LOG(2/(4*PI()*2^2)+4/(0.163*(Calcul!$J158*Calcul!$K158)/VLOOKUP(Calcul!$H158,'ModelParams Lp'!$E$37:$F$39,2,0)))</f>
        <v>#N/A</v>
      </c>
      <c r="BM153" s="76" t="e">
        <f>VLOOKUP(Calcul!$I158,'ModelParams Lp'!$D$28:$O$32,5,0)+BE153</f>
        <v>#N/A</v>
      </c>
      <c r="BN153" s="76" t="e">
        <f>VLOOKUP(Calcul!$I158,'ModelParams Lp'!$D$28:$O$32,6,0)+BF153</f>
        <v>#N/A</v>
      </c>
      <c r="BO153" s="76" t="e">
        <f>VLOOKUP(Calcul!$I158,'ModelParams Lp'!$D$28:$O$32,7,0)+BG153</f>
        <v>#N/A</v>
      </c>
      <c r="BP153" s="76" t="e">
        <f>VLOOKUP(Calcul!$I158,'ModelParams Lp'!$D$28:$O$32,8,0)+BH153</f>
        <v>#N/A</v>
      </c>
      <c r="BQ153" s="76" t="e">
        <f>VLOOKUP(Calcul!$I158,'ModelParams Lp'!$D$28:$O$32,9,0)+BI153</f>
        <v>#N/A</v>
      </c>
      <c r="BR153" s="76" t="e">
        <f>VLOOKUP(Calcul!$I158,'ModelParams Lp'!$D$28:$O$32,10,0)+BJ153</f>
        <v>#N/A</v>
      </c>
      <c r="BS153" s="76" t="e">
        <f>VLOOKUP(Calcul!$I158,'ModelParams Lp'!$D$28:$O$32,11,0)+BK153</f>
        <v>#N/A</v>
      </c>
      <c r="BT153" s="76" t="e">
        <f>VLOOKUP(Calcul!$I158,'ModelParams Lp'!$D$28:$O$32,12,0)+BL153</f>
        <v>#N/A</v>
      </c>
      <c r="BU153" s="75" t="e">
        <f t="shared" ca="1" si="53"/>
        <v>#DIV/0!</v>
      </c>
      <c r="BV153" s="75" t="e">
        <f t="shared" ca="1" si="54"/>
        <v>#DIV/0!</v>
      </c>
      <c r="BW153" s="75" t="e">
        <f t="shared" ca="1" si="55"/>
        <v>#DIV/0!</v>
      </c>
      <c r="BX153" s="75" t="e">
        <f t="shared" ca="1" si="56"/>
        <v>#DIV/0!</v>
      </c>
      <c r="BY153" s="75" t="e">
        <f t="shared" ca="1" si="57"/>
        <v>#DIV/0!</v>
      </c>
      <c r="BZ153" s="75" t="e">
        <f t="shared" ca="1" si="58"/>
        <v>#DIV/0!</v>
      </c>
      <c r="CA153" s="75" t="e">
        <f t="shared" ca="1" si="59"/>
        <v>#DIV/0!</v>
      </c>
      <c r="CB153" s="75" t="e">
        <f t="shared" ca="1" si="60"/>
        <v>#DIV/0!</v>
      </c>
      <c r="CC153" s="26" t="e">
        <f ca="1">10*LOG10(IF(BU153="",0,POWER(10,((BU153+'ModelParams Lw'!$O$4)/10))) +IF(BV153="",0,POWER(10,((BV153+'ModelParams Lw'!$P$4)/10))) +IF(BW153="",0,POWER(10,((BW153+'ModelParams Lw'!$Q$4)/10))) +IF(BX153="",0,POWER(10,((BX153+'ModelParams Lw'!$R$4)/10))) +IF(BY153="",0,POWER(10,((BY153+'ModelParams Lw'!$S$4)/10))) +IF(BZ153="",0,POWER(10,((BZ153+'ModelParams Lw'!$T$4)/10))) +IF(CA153="",0,POWER(10,((CA153+'ModelParams Lw'!$U$4)/10)))+IF(CB153="",0,POWER(10,((CB153+'ModelParams Lw'!$V$4)/10))))</f>
        <v>#DIV/0!</v>
      </c>
      <c r="CD153" s="26" t="e">
        <f t="shared" ca="1" si="61"/>
        <v>#DIV/0!</v>
      </c>
      <c r="CE153" s="26" t="e">
        <f ca="1">(BU153-'ModelParams Lw'!O$10)/'ModelParams Lw'!O$11</f>
        <v>#DIV/0!</v>
      </c>
      <c r="CF153" s="26" t="e">
        <f ca="1">(BV153-'ModelParams Lw'!P$10)/'ModelParams Lw'!P$11</f>
        <v>#DIV/0!</v>
      </c>
      <c r="CG153" s="26" t="e">
        <f ca="1">(BW153-'ModelParams Lw'!Q$10)/'ModelParams Lw'!Q$11</f>
        <v>#DIV/0!</v>
      </c>
      <c r="CH153" s="26" t="e">
        <f ca="1">(BX153-'ModelParams Lw'!R$10)/'ModelParams Lw'!R$11</f>
        <v>#DIV/0!</v>
      </c>
      <c r="CI153" s="26" t="e">
        <f ca="1">(BY153-'ModelParams Lw'!S$10)/'ModelParams Lw'!S$11</f>
        <v>#DIV/0!</v>
      </c>
      <c r="CJ153" s="26" t="e">
        <f ca="1">(BZ153-'ModelParams Lw'!T$10)/'ModelParams Lw'!T$11</f>
        <v>#DIV/0!</v>
      </c>
      <c r="CK153" s="26" t="e">
        <f ca="1">(CA153-'ModelParams Lw'!U$10)/'ModelParams Lw'!U$11</f>
        <v>#DIV/0!</v>
      </c>
      <c r="CL153" s="26" t="e">
        <f ca="1">(CB153-'ModelParams Lw'!V$10)/'ModelParams Lw'!V$11</f>
        <v>#DIV/0!</v>
      </c>
      <c r="CM153" s="75" t="e">
        <f t="shared" si="62"/>
        <v>#DIV/0!</v>
      </c>
      <c r="CN153" s="75" t="e">
        <f t="shared" si="63"/>
        <v>#DIV/0!</v>
      </c>
      <c r="CO153" s="75" t="e">
        <f t="shared" si="64"/>
        <v>#DIV/0!</v>
      </c>
      <c r="CP153" s="75" t="e">
        <f t="shared" si="65"/>
        <v>#DIV/0!</v>
      </c>
      <c r="CQ153" s="75" t="e">
        <f t="shared" si="66"/>
        <v>#DIV/0!</v>
      </c>
      <c r="CR153" s="75" t="e">
        <f t="shared" si="67"/>
        <v>#DIV/0!</v>
      </c>
      <c r="CS153" s="75" t="e">
        <f t="shared" si="68"/>
        <v>#DIV/0!</v>
      </c>
      <c r="CT153" s="75" t="e">
        <f t="shared" si="69"/>
        <v>#DIV/0!</v>
      </c>
      <c r="CU153" s="26" t="e">
        <f>10*LOG10(IF(CM153="",0,POWER(10,((CM153+'ModelParams Lw'!$O$4)/10))) +IF(CN153="",0,POWER(10,((CN153+'ModelParams Lw'!$P$4)/10))) +IF(CO153="",0,POWER(10,((CO153+'ModelParams Lw'!$Q$4)/10))) +IF(CP153="",0,POWER(10,((CP153+'ModelParams Lw'!$R$4)/10))) +IF(CQ153="",0,POWER(10,((CQ153+'ModelParams Lw'!$S$4)/10))) +IF(CR153="",0,POWER(10,((CR153+'ModelParams Lw'!$T$4)/10))) +IF(CS153="",0,POWER(10,((CS153+'ModelParams Lw'!$U$4)/10)))+IF(CT153="",0,POWER(10,((CT153+'ModelParams Lw'!$V$4)/10))))</f>
        <v>#DIV/0!</v>
      </c>
      <c r="CV153" s="26" t="e">
        <f t="shared" si="70"/>
        <v>#DIV/0!</v>
      </c>
      <c r="CW153" s="26" t="e">
        <f>(CM153-'ModelParams Lw'!O$10)/'ModelParams Lw'!O$11</f>
        <v>#DIV/0!</v>
      </c>
      <c r="CX153" s="26" t="e">
        <f>(CN153-'ModelParams Lw'!P$10)/'ModelParams Lw'!P$11</f>
        <v>#DIV/0!</v>
      </c>
      <c r="CY153" s="26" t="e">
        <f>(CO153-'ModelParams Lw'!Q$10)/'ModelParams Lw'!Q$11</f>
        <v>#DIV/0!</v>
      </c>
      <c r="CZ153" s="26" t="e">
        <f>(CP153-'ModelParams Lw'!R$10)/'ModelParams Lw'!R$11</f>
        <v>#DIV/0!</v>
      </c>
      <c r="DA153" s="26" t="e">
        <f>(CQ153-'ModelParams Lw'!S$10)/'ModelParams Lw'!S$11</f>
        <v>#DIV/0!</v>
      </c>
      <c r="DB153" s="26" t="e">
        <f>(CR153-'ModelParams Lw'!T$10)/'ModelParams Lw'!T$11</f>
        <v>#DIV/0!</v>
      </c>
      <c r="DC153" s="26" t="e">
        <f>(CS153-'ModelParams Lw'!U$10)/'ModelParams Lw'!U$11</f>
        <v>#DIV/0!</v>
      </c>
      <c r="DD153" s="26" t="e">
        <f>(CT153-'ModelParams Lw'!V$10)/'ModelParams Lw'!V$11</f>
        <v>#DIV/0!</v>
      </c>
    </row>
    <row r="154" spans="1:108" x14ac:dyDescent="0.25">
      <c r="A154" s="13">
        <f>'Sound Power'!B154</f>
        <v>0</v>
      </c>
      <c r="B154" s="13">
        <f>'Sound Power'!D154</f>
        <v>0</v>
      </c>
      <c r="C154" s="13">
        <f>'Sound Power'!E154</f>
        <v>0</v>
      </c>
      <c r="D154" s="13">
        <f>'Sound Power'!F154</f>
        <v>0</v>
      </c>
      <c r="E154" s="76" t="e">
        <f>IF(Calcul!$F156="SA",'Sound Power'!AZ154,'Sound Power'!O154)</f>
        <v>#DIV/0!</v>
      </c>
      <c r="F154" s="76" t="e">
        <f>IF(Calcul!$F156="SA",'Sound Power'!BA154,'Sound Power'!P154)</f>
        <v>#DIV/0!</v>
      </c>
      <c r="G154" s="76" t="e">
        <f>IF(Calcul!$F156="SA",'Sound Power'!BB154,'Sound Power'!Q154)</f>
        <v>#DIV/0!</v>
      </c>
      <c r="H154" s="76" t="e">
        <f>IF(Calcul!$F156="SA",'Sound Power'!BC154,'Sound Power'!R154)</f>
        <v>#DIV/0!</v>
      </c>
      <c r="I154" s="76" t="e">
        <f>IF(Calcul!$F156="SA",'Sound Power'!BD154,'Sound Power'!S154)</f>
        <v>#DIV/0!</v>
      </c>
      <c r="J154" s="76" t="e">
        <f>IF(Calcul!$F156="SA",'Sound Power'!BE154,'Sound Power'!T154)</f>
        <v>#DIV/0!</v>
      </c>
      <c r="K154" s="76" t="e">
        <f>IF(Calcul!$F156="SA",'Sound Power'!BF154,'Sound Power'!U154)</f>
        <v>#DIV/0!</v>
      </c>
      <c r="L154" s="76" t="e">
        <f>IF(Calcul!$F156="SA",'Sound Power'!BG154,'Sound Power'!V154)</f>
        <v>#DIV/0!</v>
      </c>
      <c r="M154" s="76" t="e">
        <f>'Sound Power'!CI154</f>
        <v>#DIV/0!</v>
      </c>
      <c r="N154" s="76" t="e">
        <f>'Sound Power'!CJ154</f>
        <v>#DIV/0!</v>
      </c>
      <c r="O154" s="76" t="e">
        <f>'Sound Power'!CK154</f>
        <v>#DIV/0!</v>
      </c>
      <c r="P154" s="76" t="e">
        <f>'Sound Power'!CL154</f>
        <v>#DIV/0!</v>
      </c>
      <c r="Q154" s="76" t="e">
        <f>'Sound Power'!CM154</f>
        <v>#DIV/0!</v>
      </c>
      <c r="R154" s="76" t="e">
        <f>'Sound Power'!CN154</f>
        <v>#DIV/0!</v>
      </c>
      <c r="S154" s="76" t="e">
        <f>'Sound Power'!CO154</f>
        <v>#DIV/0!</v>
      </c>
      <c r="T154" s="76" t="e">
        <f>'Sound Power'!CP154</f>
        <v>#DIV/0!</v>
      </c>
      <c r="U154" s="73">
        <f t="shared" si="50"/>
        <v>0</v>
      </c>
      <c r="V154" s="73">
        <f t="shared" si="51"/>
        <v>0</v>
      </c>
      <c r="W154" s="76" t="e">
        <f>('ModelParams Lp'!B$4*10^'ModelParams Lp'!B$5*($U154/$V154)^'ModelParams Lp'!B$6)*3</f>
        <v>#DIV/0!</v>
      </c>
      <c r="X154" s="76" t="e">
        <f>('ModelParams Lp'!C$4*10^'ModelParams Lp'!C$5*($U154/$V154)^'ModelParams Lp'!C$6)*3</f>
        <v>#DIV/0!</v>
      </c>
      <c r="Y154" s="76" t="e">
        <f>('ModelParams Lp'!D$4*10^'ModelParams Lp'!D$5*($U154/$V154)^'ModelParams Lp'!D$6)*3</f>
        <v>#DIV/0!</v>
      </c>
      <c r="Z154" s="76" t="e">
        <f>('ModelParams Lp'!E$4*10^'ModelParams Lp'!E$5*($U154/$V154)^'ModelParams Lp'!E$6)*3</f>
        <v>#DIV/0!</v>
      </c>
      <c r="AA154" s="76" t="e">
        <f>('ModelParams Lp'!F$4*10^'ModelParams Lp'!F$5*($U154/$V154)^'ModelParams Lp'!F$6)*3</f>
        <v>#DIV/0!</v>
      </c>
      <c r="AB154" s="76" t="e">
        <f>('ModelParams Lp'!G$4*10^'ModelParams Lp'!G$5*($U154/$V154)^'ModelParams Lp'!G$6)*3</f>
        <v>#DIV/0!</v>
      </c>
      <c r="AC154" s="76" t="e">
        <f>('ModelParams Lp'!H$4*10^'ModelParams Lp'!H$5*($U154/$V154)^'ModelParams Lp'!H$6)*3</f>
        <v>#DIV/0!</v>
      </c>
      <c r="AD154" s="76" t="e">
        <f>('ModelParams Lp'!I$4*10^'ModelParams Lp'!I$5*($U154/$V154)^'ModelParams Lp'!I$6)*3</f>
        <v>#DIV/0!</v>
      </c>
      <c r="AE154" s="62" t="e">
        <f t="shared" si="52"/>
        <v>#DIV/0!</v>
      </c>
      <c r="AF154" s="62" t="e">
        <f>IF(AE154&lt;'ModelParams Lp'!$B$16,-1,IF(AE154&lt;'ModelParams Lp'!$C$16,0,IF(AE154&lt;'ModelParams Lp'!$D$16,1,IF(AE154&lt;'ModelParams Lp'!$E$16,2,IF(AE154&lt;'ModelParams Lp'!$F$16,3,IF(AE154&lt;'ModelParams Lp'!$G$16,4,IF(AE154&lt;'ModelParams Lp'!$H$16,5,6)))))))</f>
        <v>#DIV/0!</v>
      </c>
      <c r="AG154" s="76" t="e">
        <f ca="1">IF($AF154&gt;1,0,OFFSET('ModelParams Lp'!$C$12,0,-'Sound Pressure'!$AF154))</f>
        <v>#DIV/0!</v>
      </c>
      <c r="AH154" s="76" t="e">
        <f ca="1">IF($AF154&gt;2,0,OFFSET('ModelParams Lp'!$D$12,0,-'Sound Pressure'!$AF154))</f>
        <v>#DIV/0!</v>
      </c>
      <c r="AI154" s="76" t="e">
        <f ca="1">IF($AF154&gt;3,0,OFFSET('ModelParams Lp'!$E$12,0,-'Sound Pressure'!$AF154))</f>
        <v>#DIV/0!</v>
      </c>
      <c r="AJ154" s="76" t="e">
        <f ca="1">IF($AF154&gt;4,0,OFFSET('ModelParams Lp'!$F$12,0,-'Sound Pressure'!$AF154))</f>
        <v>#DIV/0!</v>
      </c>
      <c r="AK154" s="76" t="e">
        <f ca="1">IF($AF154&gt;3,0,OFFSET('ModelParams Lp'!$G$12,0,-'Sound Pressure'!$AF154))</f>
        <v>#DIV/0!</v>
      </c>
      <c r="AL154" s="76" t="e">
        <f ca="1">IF($AF154&gt;5,0,OFFSET('ModelParams Lp'!$H$12,0,-'Sound Pressure'!$AF154))</f>
        <v>#DIV/0!</v>
      </c>
      <c r="AM154" s="76" t="e">
        <f ca="1">IF($AF154&gt;6,0,OFFSET('ModelParams Lp'!$I$12,0,-'Sound Pressure'!$AF154))</f>
        <v>#DIV/0!</v>
      </c>
      <c r="AN154" s="76" t="e">
        <f ca="1">IF($AF154&gt;7,0,IF($AF$4&lt;0,3,OFFSET('ModelParams Lp'!$J$12,0,-'Sound Pressure'!$AF154)))</f>
        <v>#DIV/0!</v>
      </c>
      <c r="AO154" s="76" t="e">
        <f t="shared" si="71"/>
        <v>#DIV/0!</v>
      </c>
      <c r="AP154" s="76" t="e">
        <f t="shared" si="49"/>
        <v>#DIV/0!</v>
      </c>
      <c r="AQ154" s="76" t="e">
        <f t="shared" si="49"/>
        <v>#DIV/0!</v>
      </c>
      <c r="AR154" s="76" t="e">
        <f t="shared" si="49"/>
        <v>#DIV/0!</v>
      </c>
      <c r="AS154" s="76" t="e">
        <f t="shared" si="49"/>
        <v>#DIV/0!</v>
      </c>
      <c r="AT154" s="76" t="e">
        <f t="shared" si="49"/>
        <v>#DIV/0!</v>
      </c>
      <c r="AU154" s="76" t="e">
        <f t="shared" ref="AP154:AV191" si="72">10*LOG(1+(343.2/(4*PI()*AU$3))^2*(2*PI()/$V154))</f>
        <v>#DIV/0!</v>
      </c>
      <c r="AV154" s="76" t="e">
        <f t="shared" si="72"/>
        <v>#DIV/0!</v>
      </c>
      <c r="AW154" s="76">
        <f>'ModelParams Lp'!B$22</f>
        <v>4</v>
      </c>
      <c r="AX154" s="76">
        <f>'ModelParams Lp'!C$22</f>
        <v>2</v>
      </c>
      <c r="AY154" s="76">
        <f>'ModelParams Lp'!D$22</f>
        <v>1</v>
      </c>
      <c r="AZ154" s="76">
        <f>'ModelParams Lp'!E$22</f>
        <v>0</v>
      </c>
      <c r="BA154" s="76">
        <f>'ModelParams Lp'!F$22</f>
        <v>0</v>
      </c>
      <c r="BB154" s="76">
        <f>'ModelParams Lp'!G$22</f>
        <v>0</v>
      </c>
      <c r="BC154" s="76">
        <f>'ModelParams Lp'!H$22</f>
        <v>0</v>
      </c>
      <c r="BD154" s="76">
        <f>'ModelParams Lp'!I$22</f>
        <v>0</v>
      </c>
      <c r="BE154" s="76" t="e">
        <f>-10*LOG(2/(4*PI()*2^2)+4/(0.163*(Calcul!$J159*Calcul!$K159)/VLOOKUP(Calcul!$H159,'ModelParams Lp'!$E$37:$F$39,2,0)))</f>
        <v>#N/A</v>
      </c>
      <c r="BF154" s="76" t="e">
        <f>-10*LOG(2/(4*PI()*2^2)+4/(0.163*(Calcul!$J159*Calcul!$K159)/VLOOKUP(Calcul!$H159,'ModelParams Lp'!$E$37:$F$39,2,0)))</f>
        <v>#N/A</v>
      </c>
      <c r="BG154" s="76" t="e">
        <f>-10*LOG(2/(4*PI()*2^2)+4/(0.163*(Calcul!$J159*Calcul!$K159)/VLOOKUP(Calcul!$H159,'ModelParams Lp'!$E$37:$F$39,2,0)))</f>
        <v>#N/A</v>
      </c>
      <c r="BH154" s="76" t="e">
        <f>-10*LOG(2/(4*PI()*2^2)+4/(0.163*(Calcul!$J159*Calcul!$K159)/VLOOKUP(Calcul!$H159,'ModelParams Lp'!$E$37:$F$39,2,0)))</f>
        <v>#N/A</v>
      </c>
      <c r="BI154" s="76" t="e">
        <f>-10*LOG(2/(4*PI()*2^2)+4/(0.163*(Calcul!$J159*Calcul!$K159)/VLOOKUP(Calcul!$H159,'ModelParams Lp'!$E$37:$F$39,2,0)))</f>
        <v>#N/A</v>
      </c>
      <c r="BJ154" s="76" t="e">
        <f>-10*LOG(2/(4*PI()*2^2)+4/(0.163*(Calcul!$J159*Calcul!$K159)/VLOOKUP(Calcul!$H159,'ModelParams Lp'!$E$37:$F$39,2,0)))</f>
        <v>#N/A</v>
      </c>
      <c r="BK154" s="76" t="e">
        <f>-10*LOG(2/(4*PI()*2^2)+4/(0.163*(Calcul!$J159*Calcul!$K159)/VLOOKUP(Calcul!$H159,'ModelParams Lp'!$E$37:$F$39,2,0)))</f>
        <v>#N/A</v>
      </c>
      <c r="BL154" s="76" t="e">
        <f>-10*LOG(2/(4*PI()*2^2)+4/(0.163*(Calcul!$J159*Calcul!$K159)/VLOOKUP(Calcul!$H159,'ModelParams Lp'!$E$37:$F$39,2,0)))</f>
        <v>#N/A</v>
      </c>
      <c r="BM154" s="76" t="e">
        <f>VLOOKUP(Calcul!$I159,'ModelParams Lp'!$D$28:$O$32,5,0)+BE154</f>
        <v>#N/A</v>
      </c>
      <c r="BN154" s="76" t="e">
        <f>VLOOKUP(Calcul!$I159,'ModelParams Lp'!$D$28:$O$32,6,0)+BF154</f>
        <v>#N/A</v>
      </c>
      <c r="BO154" s="76" t="e">
        <f>VLOOKUP(Calcul!$I159,'ModelParams Lp'!$D$28:$O$32,7,0)+BG154</f>
        <v>#N/A</v>
      </c>
      <c r="BP154" s="76" t="e">
        <f>VLOOKUP(Calcul!$I159,'ModelParams Lp'!$D$28:$O$32,8,0)+BH154</f>
        <v>#N/A</v>
      </c>
      <c r="BQ154" s="76" t="e">
        <f>VLOOKUP(Calcul!$I159,'ModelParams Lp'!$D$28:$O$32,9,0)+BI154</f>
        <v>#N/A</v>
      </c>
      <c r="BR154" s="76" t="e">
        <f>VLOOKUP(Calcul!$I159,'ModelParams Lp'!$D$28:$O$32,10,0)+BJ154</f>
        <v>#N/A</v>
      </c>
      <c r="BS154" s="76" t="e">
        <f>VLOOKUP(Calcul!$I159,'ModelParams Lp'!$D$28:$O$32,11,0)+BK154</f>
        <v>#N/A</v>
      </c>
      <c r="BT154" s="76" t="e">
        <f>VLOOKUP(Calcul!$I159,'ModelParams Lp'!$D$28:$O$32,12,0)+BL154</f>
        <v>#N/A</v>
      </c>
      <c r="BU154" s="75" t="e">
        <f t="shared" ca="1" si="53"/>
        <v>#DIV/0!</v>
      </c>
      <c r="BV154" s="75" t="e">
        <f t="shared" ca="1" si="54"/>
        <v>#DIV/0!</v>
      </c>
      <c r="BW154" s="75" t="e">
        <f t="shared" ca="1" si="55"/>
        <v>#DIV/0!</v>
      </c>
      <c r="BX154" s="75" t="e">
        <f t="shared" ca="1" si="56"/>
        <v>#DIV/0!</v>
      </c>
      <c r="BY154" s="75" t="e">
        <f t="shared" ca="1" si="57"/>
        <v>#DIV/0!</v>
      </c>
      <c r="BZ154" s="75" t="e">
        <f t="shared" ca="1" si="58"/>
        <v>#DIV/0!</v>
      </c>
      <c r="CA154" s="75" t="e">
        <f t="shared" ca="1" si="59"/>
        <v>#DIV/0!</v>
      </c>
      <c r="CB154" s="75" t="e">
        <f t="shared" ca="1" si="60"/>
        <v>#DIV/0!</v>
      </c>
      <c r="CC154" s="26" t="e">
        <f ca="1">10*LOG10(IF(BU154="",0,POWER(10,((BU154+'ModelParams Lw'!$O$4)/10))) +IF(BV154="",0,POWER(10,((BV154+'ModelParams Lw'!$P$4)/10))) +IF(BW154="",0,POWER(10,((BW154+'ModelParams Lw'!$Q$4)/10))) +IF(BX154="",0,POWER(10,((BX154+'ModelParams Lw'!$R$4)/10))) +IF(BY154="",0,POWER(10,((BY154+'ModelParams Lw'!$S$4)/10))) +IF(BZ154="",0,POWER(10,((BZ154+'ModelParams Lw'!$T$4)/10))) +IF(CA154="",0,POWER(10,((CA154+'ModelParams Lw'!$U$4)/10)))+IF(CB154="",0,POWER(10,((CB154+'ModelParams Lw'!$V$4)/10))))</f>
        <v>#DIV/0!</v>
      </c>
      <c r="CD154" s="26" t="e">
        <f t="shared" ca="1" si="61"/>
        <v>#DIV/0!</v>
      </c>
      <c r="CE154" s="26" t="e">
        <f ca="1">(BU154-'ModelParams Lw'!O$10)/'ModelParams Lw'!O$11</f>
        <v>#DIV/0!</v>
      </c>
      <c r="CF154" s="26" t="e">
        <f ca="1">(BV154-'ModelParams Lw'!P$10)/'ModelParams Lw'!P$11</f>
        <v>#DIV/0!</v>
      </c>
      <c r="CG154" s="26" t="e">
        <f ca="1">(BW154-'ModelParams Lw'!Q$10)/'ModelParams Lw'!Q$11</f>
        <v>#DIV/0!</v>
      </c>
      <c r="CH154" s="26" t="e">
        <f ca="1">(BX154-'ModelParams Lw'!R$10)/'ModelParams Lw'!R$11</f>
        <v>#DIV/0!</v>
      </c>
      <c r="CI154" s="26" t="e">
        <f ca="1">(BY154-'ModelParams Lw'!S$10)/'ModelParams Lw'!S$11</f>
        <v>#DIV/0!</v>
      </c>
      <c r="CJ154" s="26" t="e">
        <f ca="1">(BZ154-'ModelParams Lw'!T$10)/'ModelParams Lw'!T$11</f>
        <v>#DIV/0!</v>
      </c>
      <c r="CK154" s="26" t="e">
        <f ca="1">(CA154-'ModelParams Lw'!U$10)/'ModelParams Lw'!U$11</f>
        <v>#DIV/0!</v>
      </c>
      <c r="CL154" s="26" t="e">
        <f ca="1">(CB154-'ModelParams Lw'!V$10)/'ModelParams Lw'!V$11</f>
        <v>#DIV/0!</v>
      </c>
      <c r="CM154" s="75" t="e">
        <f t="shared" si="62"/>
        <v>#DIV/0!</v>
      </c>
      <c r="CN154" s="75" t="e">
        <f t="shared" si="63"/>
        <v>#DIV/0!</v>
      </c>
      <c r="CO154" s="75" t="e">
        <f t="shared" si="64"/>
        <v>#DIV/0!</v>
      </c>
      <c r="CP154" s="75" t="e">
        <f t="shared" si="65"/>
        <v>#DIV/0!</v>
      </c>
      <c r="CQ154" s="75" t="e">
        <f t="shared" si="66"/>
        <v>#DIV/0!</v>
      </c>
      <c r="CR154" s="75" t="e">
        <f t="shared" si="67"/>
        <v>#DIV/0!</v>
      </c>
      <c r="CS154" s="75" t="e">
        <f t="shared" si="68"/>
        <v>#DIV/0!</v>
      </c>
      <c r="CT154" s="75" t="e">
        <f t="shared" si="69"/>
        <v>#DIV/0!</v>
      </c>
      <c r="CU154" s="26" t="e">
        <f>10*LOG10(IF(CM154="",0,POWER(10,((CM154+'ModelParams Lw'!$O$4)/10))) +IF(CN154="",0,POWER(10,((CN154+'ModelParams Lw'!$P$4)/10))) +IF(CO154="",0,POWER(10,((CO154+'ModelParams Lw'!$Q$4)/10))) +IF(CP154="",0,POWER(10,((CP154+'ModelParams Lw'!$R$4)/10))) +IF(CQ154="",0,POWER(10,((CQ154+'ModelParams Lw'!$S$4)/10))) +IF(CR154="",0,POWER(10,((CR154+'ModelParams Lw'!$T$4)/10))) +IF(CS154="",0,POWER(10,((CS154+'ModelParams Lw'!$U$4)/10)))+IF(CT154="",0,POWER(10,((CT154+'ModelParams Lw'!$V$4)/10))))</f>
        <v>#DIV/0!</v>
      </c>
      <c r="CV154" s="26" t="e">
        <f t="shared" si="70"/>
        <v>#DIV/0!</v>
      </c>
      <c r="CW154" s="26" t="e">
        <f>(CM154-'ModelParams Lw'!O$10)/'ModelParams Lw'!O$11</f>
        <v>#DIV/0!</v>
      </c>
      <c r="CX154" s="26" t="e">
        <f>(CN154-'ModelParams Lw'!P$10)/'ModelParams Lw'!P$11</f>
        <v>#DIV/0!</v>
      </c>
      <c r="CY154" s="26" t="e">
        <f>(CO154-'ModelParams Lw'!Q$10)/'ModelParams Lw'!Q$11</f>
        <v>#DIV/0!</v>
      </c>
      <c r="CZ154" s="26" t="e">
        <f>(CP154-'ModelParams Lw'!R$10)/'ModelParams Lw'!R$11</f>
        <v>#DIV/0!</v>
      </c>
      <c r="DA154" s="26" t="e">
        <f>(CQ154-'ModelParams Lw'!S$10)/'ModelParams Lw'!S$11</f>
        <v>#DIV/0!</v>
      </c>
      <c r="DB154" s="26" t="e">
        <f>(CR154-'ModelParams Lw'!T$10)/'ModelParams Lw'!T$11</f>
        <v>#DIV/0!</v>
      </c>
      <c r="DC154" s="26" t="e">
        <f>(CS154-'ModelParams Lw'!U$10)/'ModelParams Lw'!U$11</f>
        <v>#DIV/0!</v>
      </c>
      <c r="DD154" s="26" t="e">
        <f>(CT154-'ModelParams Lw'!V$10)/'ModelParams Lw'!V$11</f>
        <v>#DIV/0!</v>
      </c>
    </row>
    <row r="155" spans="1:108" x14ac:dyDescent="0.25">
      <c r="A155" s="13">
        <f>'Sound Power'!B155</f>
        <v>0</v>
      </c>
      <c r="B155" s="13">
        <f>'Sound Power'!D155</f>
        <v>0</v>
      </c>
      <c r="C155" s="13">
        <f>'Sound Power'!E155</f>
        <v>0</v>
      </c>
      <c r="D155" s="13">
        <f>'Sound Power'!F155</f>
        <v>0</v>
      </c>
      <c r="E155" s="76" t="e">
        <f>IF(Calcul!$F157="SA",'Sound Power'!AZ155,'Sound Power'!O155)</f>
        <v>#DIV/0!</v>
      </c>
      <c r="F155" s="76" t="e">
        <f>IF(Calcul!$F157="SA",'Sound Power'!BA155,'Sound Power'!P155)</f>
        <v>#DIV/0!</v>
      </c>
      <c r="G155" s="76" t="e">
        <f>IF(Calcul!$F157="SA",'Sound Power'!BB155,'Sound Power'!Q155)</f>
        <v>#DIV/0!</v>
      </c>
      <c r="H155" s="76" t="e">
        <f>IF(Calcul!$F157="SA",'Sound Power'!BC155,'Sound Power'!R155)</f>
        <v>#DIV/0!</v>
      </c>
      <c r="I155" s="76" t="e">
        <f>IF(Calcul!$F157="SA",'Sound Power'!BD155,'Sound Power'!S155)</f>
        <v>#DIV/0!</v>
      </c>
      <c r="J155" s="76" t="e">
        <f>IF(Calcul!$F157="SA",'Sound Power'!BE155,'Sound Power'!T155)</f>
        <v>#DIV/0!</v>
      </c>
      <c r="K155" s="76" t="e">
        <f>IF(Calcul!$F157="SA",'Sound Power'!BF155,'Sound Power'!U155)</f>
        <v>#DIV/0!</v>
      </c>
      <c r="L155" s="76" t="e">
        <f>IF(Calcul!$F157="SA",'Sound Power'!BG155,'Sound Power'!V155)</f>
        <v>#DIV/0!</v>
      </c>
      <c r="M155" s="76" t="e">
        <f>'Sound Power'!CI155</f>
        <v>#DIV/0!</v>
      </c>
      <c r="N155" s="76" t="e">
        <f>'Sound Power'!CJ155</f>
        <v>#DIV/0!</v>
      </c>
      <c r="O155" s="76" t="e">
        <f>'Sound Power'!CK155</f>
        <v>#DIV/0!</v>
      </c>
      <c r="P155" s="76" t="e">
        <f>'Sound Power'!CL155</f>
        <v>#DIV/0!</v>
      </c>
      <c r="Q155" s="76" t="e">
        <f>'Sound Power'!CM155</f>
        <v>#DIV/0!</v>
      </c>
      <c r="R155" s="76" t="e">
        <f>'Sound Power'!CN155</f>
        <v>#DIV/0!</v>
      </c>
      <c r="S155" s="76" t="e">
        <f>'Sound Power'!CO155</f>
        <v>#DIV/0!</v>
      </c>
      <c r="T155" s="76" t="e">
        <f>'Sound Power'!CP155</f>
        <v>#DIV/0!</v>
      </c>
      <c r="U155" s="73">
        <f t="shared" si="50"/>
        <v>0</v>
      </c>
      <c r="V155" s="73">
        <f t="shared" si="51"/>
        <v>0</v>
      </c>
      <c r="W155" s="76" t="e">
        <f>('ModelParams Lp'!B$4*10^'ModelParams Lp'!B$5*($U155/$V155)^'ModelParams Lp'!B$6)*3</f>
        <v>#DIV/0!</v>
      </c>
      <c r="X155" s="76" t="e">
        <f>('ModelParams Lp'!C$4*10^'ModelParams Lp'!C$5*($U155/$V155)^'ModelParams Lp'!C$6)*3</f>
        <v>#DIV/0!</v>
      </c>
      <c r="Y155" s="76" t="e">
        <f>('ModelParams Lp'!D$4*10^'ModelParams Lp'!D$5*($U155/$V155)^'ModelParams Lp'!D$6)*3</f>
        <v>#DIV/0!</v>
      </c>
      <c r="Z155" s="76" t="e">
        <f>('ModelParams Lp'!E$4*10^'ModelParams Lp'!E$5*($U155/$V155)^'ModelParams Lp'!E$6)*3</f>
        <v>#DIV/0!</v>
      </c>
      <c r="AA155" s="76" t="e">
        <f>('ModelParams Lp'!F$4*10^'ModelParams Lp'!F$5*($U155/$V155)^'ModelParams Lp'!F$6)*3</f>
        <v>#DIV/0!</v>
      </c>
      <c r="AB155" s="76" t="e">
        <f>('ModelParams Lp'!G$4*10^'ModelParams Lp'!G$5*($U155/$V155)^'ModelParams Lp'!G$6)*3</f>
        <v>#DIV/0!</v>
      </c>
      <c r="AC155" s="76" t="e">
        <f>('ModelParams Lp'!H$4*10^'ModelParams Lp'!H$5*($U155/$V155)^'ModelParams Lp'!H$6)*3</f>
        <v>#DIV/0!</v>
      </c>
      <c r="AD155" s="76" t="e">
        <f>('ModelParams Lp'!I$4*10^'ModelParams Lp'!I$5*($U155/$V155)^'ModelParams Lp'!I$6)*3</f>
        <v>#DIV/0!</v>
      </c>
      <c r="AE155" s="62" t="e">
        <f t="shared" si="52"/>
        <v>#DIV/0!</v>
      </c>
      <c r="AF155" s="62" t="e">
        <f>IF(AE155&lt;'ModelParams Lp'!$B$16,-1,IF(AE155&lt;'ModelParams Lp'!$C$16,0,IF(AE155&lt;'ModelParams Lp'!$D$16,1,IF(AE155&lt;'ModelParams Lp'!$E$16,2,IF(AE155&lt;'ModelParams Lp'!$F$16,3,IF(AE155&lt;'ModelParams Lp'!$G$16,4,IF(AE155&lt;'ModelParams Lp'!$H$16,5,6)))))))</f>
        <v>#DIV/0!</v>
      </c>
      <c r="AG155" s="76" t="e">
        <f ca="1">IF($AF155&gt;1,0,OFFSET('ModelParams Lp'!$C$12,0,-'Sound Pressure'!$AF155))</f>
        <v>#DIV/0!</v>
      </c>
      <c r="AH155" s="76" t="e">
        <f ca="1">IF($AF155&gt;2,0,OFFSET('ModelParams Lp'!$D$12,0,-'Sound Pressure'!$AF155))</f>
        <v>#DIV/0!</v>
      </c>
      <c r="AI155" s="76" t="e">
        <f ca="1">IF($AF155&gt;3,0,OFFSET('ModelParams Lp'!$E$12,0,-'Sound Pressure'!$AF155))</f>
        <v>#DIV/0!</v>
      </c>
      <c r="AJ155" s="76" t="e">
        <f ca="1">IF($AF155&gt;4,0,OFFSET('ModelParams Lp'!$F$12,0,-'Sound Pressure'!$AF155))</f>
        <v>#DIV/0!</v>
      </c>
      <c r="AK155" s="76" t="e">
        <f ca="1">IF($AF155&gt;3,0,OFFSET('ModelParams Lp'!$G$12,0,-'Sound Pressure'!$AF155))</f>
        <v>#DIV/0!</v>
      </c>
      <c r="AL155" s="76" t="e">
        <f ca="1">IF($AF155&gt;5,0,OFFSET('ModelParams Lp'!$H$12,0,-'Sound Pressure'!$AF155))</f>
        <v>#DIV/0!</v>
      </c>
      <c r="AM155" s="76" t="e">
        <f ca="1">IF($AF155&gt;6,0,OFFSET('ModelParams Lp'!$I$12,0,-'Sound Pressure'!$AF155))</f>
        <v>#DIV/0!</v>
      </c>
      <c r="AN155" s="76" t="e">
        <f ca="1">IF($AF155&gt;7,0,IF($AF$4&lt;0,3,OFFSET('ModelParams Lp'!$J$12,0,-'Sound Pressure'!$AF155)))</f>
        <v>#DIV/0!</v>
      </c>
      <c r="AO155" s="76" t="e">
        <f t="shared" si="71"/>
        <v>#DIV/0!</v>
      </c>
      <c r="AP155" s="76" t="e">
        <f t="shared" si="72"/>
        <v>#DIV/0!</v>
      </c>
      <c r="AQ155" s="76" t="e">
        <f t="shared" si="72"/>
        <v>#DIV/0!</v>
      </c>
      <c r="AR155" s="76" t="e">
        <f t="shared" si="72"/>
        <v>#DIV/0!</v>
      </c>
      <c r="AS155" s="76" t="e">
        <f t="shared" si="72"/>
        <v>#DIV/0!</v>
      </c>
      <c r="AT155" s="76" t="e">
        <f t="shared" si="72"/>
        <v>#DIV/0!</v>
      </c>
      <c r="AU155" s="76" t="e">
        <f t="shared" si="72"/>
        <v>#DIV/0!</v>
      </c>
      <c r="AV155" s="76" t="e">
        <f t="shared" si="72"/>
        <v>#DIV/0!</v>
      </c>
      <c r="AW155" s="76">
        <f>'ModelParams Lp'!B$22</f>
        <v>4</v>
      </c>
      <c r="AX155" s="76">
        <f>'ModelParams Lp'!C$22</f>
        <v>2</v>
      </c>
      <c r="AY155" s="76">
        <f>'ModelParams Lp'!D$22</f>
        <v>1</v>
      </c>
      <c r="AZ155" s="76">
        <f>'ModelParams Lp'!E$22</f>
        <v>0</v>
      </c>
      <c r="BA155" s="76">
        <f>'ModelParams Lp'!F$22</f>
        <v>0</v>
      </c>
      <c r="BB155" s="76">
        <f>'ModelParams Lp'!G$22</f>
        <v>0</v>
      </c>
      <c r="BC155" s="76">
        <f>'ModelParams Lp'!H$22</f>
        <v>0</v>
      </c>
      <c r="BD155" s="76">
        <f>'ModelParams Lp'!I$22</f>
        <v>0</v>
      </c>
      <c r="BE155" s="76" t="e">
        <f>-10*LOG(2/(4*PI()*2^2)+4/(0.163*(Calcul!$J160*Calcul!$K160)/VLOOKUP(Calcul!$H160,'ModelParams Lp'!$E$37:$F$39,2,0)))</f>
        <v>#N/A</v>
      </c>
      <c r="BF155" s="76" t="e">
        <f>-10*LOG(2/(4*PI()*2^2)+4/(0.163*(Calcul!$J160*Calcul!$K160)/VLOOKUP(Calcul!$H160,'ModelParams Lp'!$E$37:$F$39,2,0)))</f>
        <v>#N/A</v>
      </c>
      <c r="BG155" s="76" t="e">
        <f>-10*LOG(2/(4*PI()*2^2)+4/(0.163*(Calcul!$J160*Calcul!$K160)/VLOOKUP(Calcul!$H160,'ModelParams Lp'!$E$37:$F$39,2,0)))</f>
        <v>#N/A</v>
      </c>
      <c r="BH155" s="76" t="e">
        <f>-10*LOG(2/(4*PI()*2^2)+4/(0.163*(Calcul!$J160*Calcul!$K160)/VLOOKUP(Calcul!$H160,'ModelParams Lp'!$E$37:$F$39,2,0)))</f>
        <v>#N/A</v>
      </c>
      <c r="BI155" s="76" t="e">
        <f>-10*LOG(2/(4*PI()*2^2)+4/(0.163*(Calcul!$J160*Calcul!$K160)/VLOOKUP(Calcul!$H160,'ModelParams Lp'!$E$37:$F$39,2,0)))</f>
        <v>#N/A</v>
      </c>
      <c r="BJ155" s="76" t="e">
        <f>-10*LOG(2/(4*PI()*2^2)+4/(0.163*(Calcul!$J160*Calcul!$K160)/VLOOKUP(Calcul!$H160,'ModelParams Lp'!$E$37:$F$39,2,0)))</f>
        <v>#N/A</v>
      </c>
      <c r="BK155" s="76" t="e">
        <f>-10*LOG(2/(4*PI()*2^2)+4/(0.163*(Calcul!$J160*Calcul!$K160)/VLOOKUP(Calcul!$H160,'ModelParams Lp'!$E$37:$F$39,2,0)))</f>
        <v>#N/A</v>
      </c>
      <c r="BL155" s="76" t="e">
        <f>-10*LOG(2/(4*PI()*2^2)+4/(0.163*(Calcul!$J160*Calcul!$K160)/VLOOKUP(Calcul!$H160,'ModelParams Lp'!$E$37:$F$39,2,0)))</f>
        <v>#N/A</v>
      </c>
      <c r="BM155" s="76" t="e">
        <f>VLOOKUP(Calcul!$I160,'ModelParams Lp'!$D$28:$O$32,5,0)+BE155</f>
        <v>#N/A</v>
      </c>
      <c r="BN155" s="76" t="e">
        <f>VLOOKUP(Calcul!$I160,'ModelParams Lp'!$D$28:$O$32,6,0)+BF155</f>
        <v>#N/A</v>
      </c>
      <c r="BO155" s="76" t="e">
        <f>VLOOKUP(Calcul!$I160,'ModelParams Lp'!$D$28:$O$32,7,0)+BG155</f>
        <v>#N/A</v>
      </c>
      <c r="BP155" s="76" t="e">
        <f>VLOOKUP(Calcul!$I160,'ModelParams Lp'!$D$28:$O$32,8,0)+BH155</f>
        <v>#N/A</v>
      </c>
      <c r="BQ155" s="76" t="e">
        <f>VLOOKUP(Calcul!$I160,'ModelParams Lp'!$D$28:$O$32,9,0)+BI155</f>
        <v>#N/A</v>
      </c>
      <c r="BR155" s="76" t="e">
        <f>VLOOKUP(Calcul!$I160,'ModelParams Lp'!$D$28:$O$32,10,0)+BJ155</f>
        <v>#N/A</v>
      </c>
      <c r="BS155" s="76" t="e">
        <f>VLOOKUP(Calcul!$I160,'ModelParams Lp'!$D$28:$O$32,11,0)+BK155</f>
        <v>#N/A</v>
      </c>
      <c r="BT155" s="76" t="e">
        <f>VLOOKUP(Calcul!$I160,'ModelParams Lp'!$D$28:$O$32,12,0)+BL155</f>
        <v>#N/A</v>
      </c>
      <c r="BU155" s="75" t="e">
        <f t="shared" ca="1" si="53"/>
        <v>#DIV/0!</v>
      </c>
      <c r="BV155" s="75" t="e">
        <f t="shared" ca="1" si="54"/>
        <v>#DIV/0!</v>
      </c>
      <c r="BW155" s="75" t="e">
        <f t="shared" ca="1" si="55"/>
        <v>#DIV/0!</v>
      </c>
      <c r="BX155" s="75" t="e">
        <f t="shared" ca="1" si="56"/>
        <v>#DIV/0!</v>
      </c>
      <c r="BY155" s="75" t="e">
        <f t="shared" ca="1" si="57"/>
        <v>#DIV/0!</v>
      </c>
      <c r="BZ155" s="75" t="e">
        <f t="shared" ca="1" si="58"/>
        <v>#DIV/0!</v>
      </c>
      <c r="CA155" s="75" t="e">
        <f t="shared" ca="1" si="59"/>
        <v>#DIV/0!</v>
      </c>
      <c r="CB155" s="75" t="e">
        <f t="shared" ca="1" si="60"/>
        <v>#DIV/0!</v>
      </c>
      <c r="CC155" s="26" t="e">
        <f ca="1">10*LOG10(IF(BU155="",0,POWER(10,((BU155+'ModelParams Lw'!$O$4)/10))) +IF(BV155="",0,POWER(10,((BV155+'ModelParams Lw'!$P$4)/10))) +IF(BW155="",0,POWER(10,((BW155+'ModelParams Lw'!$Q$4)/10))) +IF(BX155="",0,POWER(10,((BX155+'ModelParams Lw'!$R$4)/10))) +IF(BY155="",0,POWER(10,((BY155+'ModelParams Lw'!$S$4)/10))) +IF(BZ155="",0,POWER(10,((BZ155+'ModelParams Lw'!$T$4)/10))) +IF(CA155="",0,POWER(10,((CA155+'ModelParams Lw'!$U$4)/10)))+IF(CB155="",0,POWER(10,((CB155+'ModelParams Lw'!$V$4)/10))))</f>
        <v>#DIV/0!</v>
      </c>
      <c r="CD155" s="26" t="e">
        <f t="shared" ca="1" si="61"/>
        <v>#DIV/0!</v>
      </c>
      <c r="CE155" s="26" t="e">
        <f ca="1">(BU155-'ModelParams Lw'!O$10)/'ModelParams Lw'!O$11</f>
        <v>#DIV/0!</v>
      </c>
      <c r="CF155" s="26" t="e">
        <f ca="1">(BV155-'ModelParams Lw'!P$10)/'ModelParams Lw'!P$11</f>
        <v>#DIV/0!</v>
      </c>
      <c r="CG155" s="26" t="e">
        <f ca="1">(BW155-'ModelParams Lw'!Q$10)/'ModelParams Lw'!Q$11</f>
        <v>#DIV/0!</v>
      </c>
      <c r="CH155" s="26" t="e">
        <f ca="1">(BX155-'ModelParams Lw'!R$10)/'ModelParams Lw'!R$11</f>
        <v>#DIV/0!</v>
      </c>
      <c r="CI155" s="26" t="e">
        <f ca="1">(BY155-'ModelParams Lw'!S$10)/'ModelParams Lw'!S$11</f>
        <v>#DIV/0!</v>
      </c>
      <c r="CJ155" s="26" t="e">
        <f ca="1">(BZ155-'ModelParams Lw'!T$10)/'ModelParams Lw'!T$11</f>
        <v>#DIV/0!</v>
      </c>
      <c r="CK155" s="26" t="e">
        <f ca="1">(CA155-'ModelParams Lw'!U$10)/'ModelParams Lw'!U$11</f>
        <v>#DIV/0!</v>
      </c>
      <c r="CL155" s="26" t="e">
        <f ca="1">(CB155-'ModelParams Lw'!V$10)/'ModelParams Lw'!V$11</f>
        <v>#DIV/0!</v>
      </c>
      <c r="CM155" s="75" t="e">
        <f t="shared" si="62"/>
        <v>#DIV/0!</v>
      </c>
      <c r="CN155" s="75" t="e">
        <f t="shared" si="63"/>
        <v>#DIV/0!</v>
      </c>
      <c r="CO155" s="75" t="e">
        <f t="shared" si="64"/>
        <v>#DIV/0!</v>
      </c>
      <c r="CP155" s="75" t="e">
        <f t="shared" si="65"/>
        <v>#DIV/0!</v>
      </c>
      <c r="CQ155" s="75" t="e">
        <f t="shared" si="66"/>
        <v>#DIV/0!</v>
      </c>
      <c r="CR155" s="75" t="e">
        <f t="shared" si="67"/>
        <v>#DIV/0!</v>
      </c>
      <c r="CS155" s="75" t="e">
        <f t="shared" si="68"/>
        <v>#DIV/0!</v>
      </c>
      <c r="CT155" s="75" t="e">
        <f t="shared" si="69"/>
        <v>#DIV/0!</v>
      </c>
      <c r="CU155" s="26" t="e">
        <f>10*LOG10(IF(CM155="",0,POWER(10,((CM155+'ModelParams Lw'!$O$4)/10))) +IF(CN155="",0,POWER(10,((CN155+'ModelParams Lw'!$P$4)/10))) +IF(CO155="",0,POWER(10,((CO155+'ModelParams Lw'!$Q$4)/10))) +IF(CP155="",0,POWER(10,((CP155+'ModelParams Lw'!$R$4)/10))) +IF(CQ155="",0,POWER(10,((CQ155+'ModelParams Lw'!$S$4)/10))) +IF(CR155="",0,POWER(10,((CR155+'ModelParams Lw'!$T$4)/10))) +IF(CS155="",0,POWER(10,((CS155+'ModelParams Lw'!$U$4)/10)))+IF(CT155="",0,POWER(10,((CT155+'ModelParams Lw'!$V$4)/10))))</f>
        <v>#DIV/0!</v>
      </c>
      <c r="CV155" s="26" t="e">
        <f t="shared" si="70"/>
        <v>#DIV/0!</v>
      </c>
      <c r="CW155" s="26" t="e">
        <f>(CM155-'ModelParams Lw'!O$10)/'ModelParams Lw'!O$11</f>
        <v>#DIV/0!</v>
      </c>
      <c r="CX155" s="26" t="e">
        <f>(CN155-'ModelParams Lw'!P$10)/'ModelParams Lw'!P$11</f>
        <v>#DIV/0!</v>
      </c>
      <c r="CY155" s="26" t="e">
        <f>(CO155-'ModelParams Lw'!Q$10)/'ModelParams Lw'!Q$11</f>
        <v>#DIV/0!</v>
      </c>
      <c r="CZ155" s="26" t="e">
        <f>(CP155-'ModelParams Lw'!R$10)/'ModelParams Lw'!R$11</f>
        <v>#DIV/0!</v>
      </c>
      <c r="DA155" s="26" t="e">
        <f>(CQ155-'ModelParams Lw'!S$10)/'ModelParams Lw'!S$11</f>
        <v>#DIV/0!</v>
      </c>
      <c r="DB155" s="26" t="e">
        <f>(CR155-'ModelParams Lw'!T$10)/'ModelParams Lw'!T$11</f>
        <v>#DIV/0!</v>
      </c>
      <c r="DC155" s="26" t="e">
        <f>(CS155-'ModelParams Lw'!U$10)/'ModelParams Lw'!U$11</f>
        <v>#DIV/0!</v>
      </c>
      <c r="DD155" s="26" t="e">
        <f>(CT155-'ModelParams Lw'!V$10)/'ModelParams Lw'!V$11</f>
        <v>#DIV/0!</v>
      </c>
    </row>
    <row r="156" spans="1:108" x14ac:dyDescent="0.25">
      <c r="A156" s="13">
        <f>'Sound Power'!B156</f>
        <v>0</v>
      </c>
      <c r="B156" s="13">
        <f>'Sound Power'!D156</f>
        <v>0</v>
      </c>
      <c r="C156" s="13">
        <f>'Sound Power'!E156</f>
        <v>0</v>
      </c>
      <c r="D156" s="13">
        <f>'Sound Power'!F156</f>
        <v>0</v>
      </c>
      <c r="E156" s="76" t="e">
        <f>IF(Calcul!$F158="SA",'Sound Power'!AZ156,'Sound Power'!O156)</f>
        <v>#DIV/0!</v>
      </c>
      <c r="F156" s="76" t="e">
        <f>IF(Calcul!$F158="SA",'Sound Power'!BA156,'Sound Power'!P156)</f>
        <v>#DIV/0!</v>
      </c>
      <c r="G156" s="76" t="e">
        <f>IF(Calcul!$F158="SA",'Sound Power'!BB156,'Sound Power'!Q156)</f>
        <v>#DIV/0!</v>
      </c>
      <c r="H156" s="76" t="e">
        <f>IF(Calcul!$F158="SA",'Sound Power'!BC156,'Sound Power'!R156)</f>
        <v>#DIV/0!</v>
      </c>
      <c r="I156" s="76" t="e">
        <f>IF(Calcul!$F158="SA",'Sound Power'!BD156,'Sound Power'!S156)</f>
        <v>#DIV/0!</v>
      </c>
      <c r="J156" s="76" t="e">
        <f>IF(Calcul!$F158="SA",'Sound Power'!BE156,'Sound Power'!T156)</f>
        <v>#DIV/0!</v>
      </c>
      <c r="K156" s="76" t="e">
        <f>IF(Calcul!$F158="SA",'Sound Power'!BF156,'Sound Power'!U156)</f>
        <v>#DIV/0!</v>
      </c>
      <c r="L156" s="76" t="e">
        <f>IF(Calcul!$F158="SA",'Sound Power'!BG156,'Sound Power'!V156)</f>
        <v>#DIV/0!</v>
      </c>
      <c r="M156" s="76" t="e">
        <f>'Sound Power'!CI156</f>
        <v>#DIV/0!</v>
      </c>
      <c r="N156" s="76" t="e">
        <f>'Sound Power'!CJ156</f>
        <v>#DIV/0!</v>
      </c>
      <c r="O156" s="76" t="e">
        <f>'Sound Power'!CK156</f>
        <v>#DIV/0!</v>
      </c>
      <c r="P156" s="76" t="e">
        <f>'Sound Power'!CL156</f>
        <v>#DIV/0!</v>
      </c>
      <c r="Q156" s="76" t="e">
        <f>'Sound Power'!CM156</f>
        <v>#DIV/0!</v>
      </c>
      <c r="R156" s="76" t="e">
        <f>'Sound Power'!CN156</f>
        <v>#DIV/0!</v>
      </c>
      <c r="S156" s="76" t="e">
        <f>'Sound Power'!CO156</f>
        <v>#DIV/0!</v>
      </c>
      <c r="T156" s="76" t="e">
        <f>'Sound Power'!CP156</f>
        <v>#DIV/0!</v>
      </c>
      <c r="U156" s="73">
        <f t="shared" si="50"/>
        <v>0</v>
      </c>
      <c r="V156" s="73">
        <f t="shared" si="51"/>
        <v>0</v>
      </c>
      <c r="W156" s="76" t="e">
        <f>('ModelParams Lp'!B$4*10^'ModelParams Lp'!B$5*($U156/$V156)^'ModelParams Lp'!B$6)*3</f>
        <v>#DIV/0!</v>
      </c>
      <c r="X156" s="76" t="e">
        <f>('ModelParams Lp'!C$4*10^'ModelParams Lp'!C$5*($U156/$V156)^'ModelParams Lp'!C$6)*3</f>
        <v>#DIV/0!</v>
      </c>
      <c r="Y156" s="76" t="e">
        <f>('ModelParams Lp'!D$4*10^'ModelParams Lp'!D$5*($U156/$V156)^'ModelParams Lp'!D$6)*3</f>
        <v>#DIV/0!</v>
      </c>
      <c r="Z156" s="76" t="e">
        <f>('ModelParams Lp'!E$4*10^'ModelParams Lp'!E$5*($U156/$V156)^'ModelParams Lp'!E$6)*3</f>
        <v>#DIV/0!</v>
      </c>
      <c r="AA156" s="76" t="e">
        <f>('ModelParams Lp'!F$4*10^'ModelParams Lp'!F$5*($U156/$V156)^'ModelParams Lp'!F$6)*3</f>
        <v>#DIV/0!</v>
      </c>
      <c r="AB156" s="76" t="e">
        <f>('ModelParams Lp'!G$4*10^'ModelParams Lp'!G$5*($U156/$V156)^'ModelParams Lp'!G$6)*3</f>
        <v>#DIV/0!</v>
      </c>
      <c r="AC156" s="76" t="e">
        <f>('ModelParams Lp'!H$4*10^'ModelParams Lp'!H$5*($U156/$V156)^'ModelParams Lp'!H$6)*3</f>
        <v>#DIV/0!</v>
      </c>
      <c r="AD156" s="76" t="e">
        <f>('ModelParams Lp'!I$4*10^'ModelParams Lp'!I$5*($U156/$V156)^'ModelParams Lp'!I$6)*3</f>
        <v>#DIV/0!</v>
      </c>
      <c r="AE156" s="62" t="e">
        <f t="shared" si="52"/>
        <v>#DIV/0!</v>
      </c>
      <c r="AF156" s="62" t="e">
        <f>IF(AE156&lt;'ModelParams Lp'!$B$16,-1,IF(AE156&lt;'ModelParams Lp'!$C$16,0,IF(AE156&lt;'ModelParams Lp'!$D$16,1,IF(AE156&lt;'ModelParams Lp'!$E$16,2,IF(AE156&lt;'ModelParams Lp'!$F$16,3,IF(AE156&lt;'ModelParams Lp'!$G$16,4,IF(AE156&lt;'ModelParams Lp'!$H$16,5,6)))))))</f>
        <v>#DIV/0!</v>
      </c>
      <c r="AG156" s="76" t="e">
        <f ca="1">IF($AF156&gt;1,0,OFFSET('ModelParams Lp'!$C$12,0,-'Sound Pressure'!$AF156))</f>
        <v>#DIV/0!</v>
      </c>
      <c r="AH156" s="76" t="e">
        <f ca="1">IF($AF156&gt;2,0,OFFSET('ModelParams Lp'!$D$12,0,-'Sound Pressure'!$AF156))</f>
        <v>#DIV/0!</v>
      </c>
      <c r="AI156" s="76" t="e">
        <f ca="1">IF($AF156&gt;3,0,OFFSET('ModelParams Lp'!$E$12,0,-'Sound Pressure'!$AF156))</f>
        <v>#DIV/0!</v>
      </c>
      <c r="AJ156" s="76" t="e">
        <f ca="1">IF($AF156&gt;4,0,OFFSET('ModelParams Lp'!$F$12,0,-'Sound Pressure'!$AF156))</f>
        <v>#DIV/0!</v>
      </c>
      <c r="AK156" s="76" t="e">
        <f ca="1">IF($AF156&gt;3,0,OFFSET('ModelParams Lp'!$G$12,0,-'Sound Pressure'!$AF156))</f>
        <v>#DIV/0!</v>
      </c>
      <c r="AL156" s="76" t="e">
        <f ca="1">IF($AF156&gt;5,0,OFFSET('ModelParams Lp'!$H$12,0,-'Sound Pressure'!$AF156))</f>
        <v>#DIV/0!</v>
      </c>
      <c r="AM156" s="76" t="e">
        <f ca="1">IF($AF156&gt;6,0,OFFSET('ModelParams Lp'!$I$12,0,-'Sound Pressure'!$AF156))</f>
        <v>#DIV/0!</v>
      </c>
      <c r="AN156" s="76" t="e">
        <f ca="1">IF($AF156&gt;7,0,IF($AF$4&lt;0,3,OFFSET('ModelParams Lp'!$J$12,0,-'Sound Pressure'!$AF156)))</f>
        <v>#DIV/0!</v>
      </c>
      <c r="AO156" s="76" t="e">
        <f t="shared" si="71"/>
        <v>#DIV/0!</v>
      </c>
      <c r="AP156" s="76" t="e">
        <f t="shared" si="72"/>
        <v>#DIV/0!</v>
      </c>
      <c r="AQ156" s="76" t="e">
        <f t="shared" si="72"/>
        <v>#DIV/0!</v>
      </c>
      <c r="AR156" s="76" t="e">
        <f t="shared" si="72"/>
        <v>#DIV/0!</v>
      </c>
      <c r="AS156" s="76" t="e">
        <f t="shared" si="72"/>
        <v>#DIV/0!</v>
      </c>
      <c r="AT156" s="76" t="e">
        <f t="shared" si="72"/>
        <v>#DIV/0!</v>
      </c>
      <c r="AU156" s="76" t="e">
        <f t="shared" si="72"/>
        <v>#DIV/0!</v>
      </c>
      <c r="AV156" s="76" t="e">
        <f t="shared" si="72"/>
        <v>#DIV/0!</v>
      </c>
      <c r="AW156" s="76">
        <f>'ModelParams Lp'!B$22</f>
        <v>4</v>
      </c>
      <c r="AX156" s="76">
        <f>'ModelParams Lp'!C$22</f>
        <v>2</v>
      </c>
      <c r="AY156" s="76">
        <f>'ModelParams Lp'!D$22</f>
        <v>1</v>
      </c>
      <c r="AZ156" s="76">
        <f>'ModelParams Lp'!E$22</f>
        <v>0</v>
      </c>
      <c r="BA156" s="76">
        <f>'ModelParams Lp'!F$22</f>
        <v>0</v>
      </c>
      <c r="BB156" s="76">
        <f>'ModelParams Lp'!G$22</f>
        <v>0</v>
      </c>
      <c r="BC156" s="76">
        <f>'ModelParams Lp'!H$22</f>
        <v>0</v>
      </c>
      <c r="BD156" s="76">
        <f>'ModelParams Lp'!I$22</f>
        <v>0</v>
      </c>
      <c r="BE156" s="76" t="e">
        <f>-10*LOG(2/(4*PI()*2^2)+4/(0.163*(Calcul!$J161*Calcul!$K161)/VLOOKUP(Calcul!$H161,'ModelParams Lp'!$E$37:$F$39,2,0)))</f>
        <v>#N/A</v>
      </c>
      <c r="BF156" s="76" t="e">
        <f>-10*LOG(2/(4*PI()*2^2)+4/(0.163*(Calcul!$J161*Calcul!$K161)/VLOOKUP(Calcul!$H161,'ModelParams Lp'!$E$37:$F$39,2,0)))</f>
        <v>#N/A</v>
      </c>
      <c r="BG156" s="76" t="e">
        <f>-10*LOG(2/(4*PI()*2^2)+4/(0.163*(Calcul!$J161*Calcul!$K161)/VLOOKUP(Calcul!$H161,'ModelParams Lp'!$E$37:$F$39,2,0)))</f>
        <v>#N/A</v>
      </c>
      <c r="BH156" s="76" t="e">
        <f>-10*LOG(2/(4*PI()*2^2)+4/(0.163*(Calcul!$J161*Calcul!$K161)/VLOOKUP(Calcul!$H161,'ModelParams Lp'!$E$37:$F$39,2,0)))</f>
        <v>#N/A</v>
      </c>
      <c r="BI156" s="76" t="e">
        <f>-10*LOG(2/(4*PI()*2^2)+4/(0.163*(Calcul!$J161*Calcul!$K161)/VLOOKUP(Calcul!$H161,'ModelParams Lp'!$E$37:$F$39,2,0)))</f>
        <v>#N/A</v>
      </c>
      <c r="BJ156" s="76" t="e">
        <f>-10*LOG(2/(4*PI()*2^2)+4/(0.163*(Calcul!$J161*Calcul!$K161)/VLOOKUP(Calcul!$H161,'ModelParams Lp'!$E$37:$F$39,2,0)))</f>
        <v>#N/A</v>
      </c>
      <c r="BK156" s="76" t="e">
        <f>-10*LOG(2/(4*PI()*2^2)+4/(0.163*(Calcul!$J161*Calcul!$K161)/VLOOKUP(Calcul!$H161,'ModelParams Lp'!$E$37:$F$39,2,0)))</f>
        <v>#N/A</v>
      </c>
      <c r="BL156" s="76" t="e">
        <f>-10*LOG(2/(4*PI()*2^2)+4/(0.163*(Calcul!$J161*Calcul!$K161)/VLOOKUP(Calcul!$H161,'ModelParams Lp'!$E$37:$F$39,2,0)))</f>
        <v>#N/A</v>
      </c>
      <c r="BM156" s="76" t="e">
        <f>VLOOKUP(Calcul!$I161,'ModelParams Lp'!$D$28:$O$32,5,0)+BE156</f>
        <v>#N/A</v>
      </c>
      <c r="BN156" s="76" t="e">
        <f>VLOOKUP(Calcul!$I161,'ModelParams Lp'!$D$28:$O$32,6,0)+BF156</f>
        <v>#N/A</v>
      </c>
      <c r="BO156" s="76" t="e">
        <f>VLOOKUP(Calcul!$I161,'ModelParams Lp'!$D$28:$O$32,7,0)+BG156</f>
        <v>#N/A</v>
      </c>
      <c r="BP156" s="76" t="e">
        <f>VLOOKUP(Calcul!$I161,'ModelParams Lp'!$D$28:$O$32,8,0)+BH156</f>
        <v>#N/A</v>
      </c>
      <c r="BQ156" s="76" t="e">
        <f>VLOOKUP(Calcul!$I161,'ModelParams Lp'!$D$28:$O$32,9,0)+BI156</f>
        <v>#N/A</v>
      </c>
      <c r="BR156" s="76" t="e">
        <f>VLOOKUP(Calcul!$I161,'ModelParams Lp'!$D$28:$O$32,10,0)+BJ156</f>
        <v>#N/A</v>
      </c>
      <c r="BS156" s="76" t="e">
        <f>VLOOKUP(Calcul!$I161,'ModelParams Lp'!$D$28:$O$32,11,0)+BK156</f>
        <v>#N/A</v>
      </c>
      <c r="BT156" s="76" t="e">
        <f>VLOOKUP(Calcul!$I161,'ModelParams Lp'!$D$28:$O$32,12,0)+BL156</f>
        <v>#N/A</v>
      </c>
      <c r="BU156" s="75" t="e">
        <f t="shared" ca="1" si="53"/>
        <v>#DIV/0!</v>
      </c>
      <c r="BV156" s="75" t="e">
        <f t="shared" ca="1" si="54"/>
        <v>#DIV/0!</v>
      </c>
      <c r="BW156" s="75" t="e">
        <f t="shared" ca="1" si="55"/>
        <v>#DIV/0!</v>
      </c>
      <c r="BX156" s="75" t="e">
        <f t="shared" ca="1" si="56"/>
        <v>#DIV/0!</v>
      </c>
      <c r="BY156" s="75" t="e">
        <f t="shared" ca="1" si="57"/>
        <v>#DIV/0!</v>
      </c>
      <c r="BZ156" s="75" t="e">
        <f t="shared" ca="1" si="58"/>
        <v>#DIV/0!</v>
      </c>
      <c r="CA156" s="75" t="e">
        <f t="shared" ca="1" si="59"/>
        <v>#DIV/0!</v>
      </c>
      <c r="CB156" s="75" t="e">
        <f t="shared" ca="1" si="60"/>
        <v>#DIV/0!</v>
      </c>
      <c r="CC156" s="26" t="e">
        <f ca="1">10*LOG10(IF(BU156="",0,POWER(10,((BU156+'ModelParams Lw'!$O$4)/10))) +IF(BV156="",0,POWER(10,((BV156+'ModelParams Lw'!$P$4)/10))) +IF(BW156="",0,POWER(10,((BW156+'ModelParams Lw'!$Q$4)/10))) +IF(BX156="",0,POWER(10,((BX156+'ModelParams Lw'!$R$4)/10))) +IF(BY156="",0,POWER(10,((BY156+'ModelParams Lw'!$S$4)/10))) +IF(BZ156="",0,POWER(10,((BZ156+'ModelParams Lw'!$T$4)/10))) +IF(CA156="",0,POWER(10,((CA156+'ModelParams Lw'!$U$4)/10)))+IF(CB156="",0,POWER(10,((CB156+'ModelParams Lw'!$V$4)/10))))</f>
        <v>#DIV/0!</v>
      </c>
      <c r="CD156" s="26" t="e">
        <f t="shared" ca="1" si="61"/>
        <v>#DIV/0!</v>
      </c>
      <c r="CE156" s="26" t="e">
        <f ca="1">(BU156-'ModelParams Lw'!O$10)/'ModelParams Lw'!O$11</f>
        <v>#DIV/0!</v>
      </c>
      <c r="CF156" s="26" t="e">
        <f ca="1">(BV156-'ModelParams Lw'!P$10)/'ModelParams Lw'!P$11</f>
        <v>#DIV/0!</v>
      </c>
      <c r="CG156" s="26" t="e">
        <f ca="1">(BW156-'ModelParams Lw'!Q$10)/'ModelParams Lw'!Q$11</f>
        <v>#DIV/0!</v>
      </c>
      <c r="CH156" s="26" t="e">
        <f ca="1">(BX156-'ModelParams Lw'!R$10)/'ModelParams Lw'!R$11</f>
        <v>#DIV/0!</v>
      </c>
      <c r="CI156" s="26" t="e">
        <f ca="1">(BY156-'ModelParams Lw'!S$10)/'ModelParams Lw'!S$11</f>
        <v>#DIV/0!</v>
      </c>
      <c r="CJ156" s="26" t="e">
        <f ca="1">(BZ156-'ModelParams Lw'!T$10)/'ModelParams Lw'!T$11</f>
        <v>#DIV/0!</v>
      </c>
      <c r="CK156" s="26" t="e">
        <f ca="1">(CA156-'ModelParams Lw'!U$10)/'ModelParams Lw'!U$11</f>
        <v>#DIV/0!</v>
      </c>
      <c r="CL156" s="26" t="e">
        <f ca="1">(CB156-'ModelParams Lw'!V$10)/'ModelParams Lw'!V$11</f>
        <v>#DIV/0!</v>
      </c>
      <c r="CM156" s="75" t="e">
        <f t="shared" si="62"/>
        <v>#DIV/0!</v>
      </c>
      <c r="CN156" s="75" t="e">
        <f t="shared" si="63"/>
        <v>#DIV/0!</v>
      </c>
      <c r="CO156" s="75" t="e">
        <f t="shared" si="64"/>
        <v>#DIV/0!</v>
      </c>
      <c r="CP156" s="75" t="e">
        <f t="shared" si="65"/>
        <v>#DIV/0!</v>
      </c>
      <c r="CQ156" s="75" t="e">
        <f t="shared" si="66"/>
        <v>#DIV/0!</v>
      </c>
      <c r="CR156" s="75" t="e">
        <f t="shared" si="67"/>
        <v>#DIV/0!</v>
      </c>
      <c r="CS156" s="75" t="e">
        <f t="shared" si="68"/>
        <v>#DIV/0!</v>
      </c>
      <c r="CT156" s="75" t="e">
        <f t="shared" si="69"/>
        <v>#DIV/0!</v>
      </c>
      <c r="CU156" s="26" t="e">
        <f>10*LOG10(IF(CM156="",0,POWER(10,((CM156+'ModelParams Lw'!$O$4)/10))) +IF(CN156="",0,POWER(10,((CN156+'ModelParams Lw'!$P$4)/10))) +IF(CO156="",0,POWER(10,((CO156+'ModelParams Lw'!$Q$4)/10))) +IF(CP156="",0,POWER(10,((CP156+'ModelParams Lw'!$R$4)/10))) +IF(CQ156="",0,POWER(10,((CQ156+'ModelParams Lw'!$S$4)/10))) +IF(CR156="",0,POWER(10,((CR156+'ModelParams Lw'!$T$4)/10))) +IF(CS156="",0,POWER(10,((CS156+'ModelParams Lw'!$U$4)/10)))+IF(CT156="",0,POWER(10,((CT156+'ModelParams Lw'!$V$4)/10))))</f>
        <v>#DIV/0!</v>
      </c>
      <c r="CV156" s="26" t="e">
        <f t="shared" si="70"/>
        <v>#DIV/0!</v>
      </c>
      <c r="CW156" s="26" t="e">
        <f>(CM156-'ModelParams Lw'!O$10)/'ModelParams Lw'!O$11</f>
        <v>#DIV/0!</v>
      </c>
      <c r="CX156" s="26" t="e">
        <f>(CN156-'ModelParams Lw'!P$10)/'ModelParams Lw'!P$11</f>
        <v>#DIV/0!</v>
      </c>
      <c r="CY156" s="26" t="e">
        <f>(CO156-'ModelParams Lw'!Q$10)/'ModelParams Lw'!Q$11</f>
        <v>#DIV/0!</v>
      </c>
      <c r="CZ156" s="26" t="e">
        <f>(CP156-'ModelParams Lw'!R$10)/'ModelParams Lw'!R$11</f>
        <v>#DIV/0!</v>
      </c>
      <c r="DA156" s="26" t="e">
        <f>(CQ156-'ModelParams Lw'!S$10)/'ModelParams Lw'!S$11</f>
        <v>#DIV/0!</v>
      </c>
      <c r="DB156" s="26" t="e">
        <f>(CR156-'ModelParams Lw'!T$10)/'ModelParams Lw'!T$11</f>
        <v>#DIV/0!</v>
      </c>
      <c r="DC156" s="26" t="e">
        <f>(CS156-'ModelParams Lw'!U$10)/'ModelParams Lw'!U$11</f>
        <v>#DIV/0!</v>
      </c>
      <c r="DD156" s="26" t="e">
        <f>(CT156-'ModelParams Lw'!V$10)/'ModelParams Lw'!V$11</f>
        <v>#DIV/0!</v>
      </c>
    </row>
    <row r="157" spans="1:108" x14ac:dyDescent="0.25">
      <c r="A157" s="13">
        <f>'Sound Power'!B157</f>
        <v>0</v>
      </c>
      <c r="B157" s="13">
        <f>'Sound Power'!D157</f>
        <v>0</v>
      </c>
      <c r="C157" s="13">
        <f>'Sound Power'!E157</f>
        <v>0</v>
      </c>
      <c r="D157" s="13">
        <f>'Sound Power'!F157</f>
        <v>0</v>
      </c>
      <c r="E157" s="76" t="e">
        <f>IF(Calcul!$F159="SA",'Sound Power'!AZ157,'Sound Power'!O157)</f>
        <v>#DIV/0!</v>
      </c>
      <c r="F157" s="76" t="e">
        <f>IF(Calcul!$F159="SA",'Sound Power'!BA157,'Sound Power'!P157)</f>
        <v>#DIV/0!</v>
      </c>
      <c r="G157" s="76" t="e">
        <f>IF(Calcul!$F159="SA",'Sound Power'!BB157,'Sound Power'!Q157)</f>
        <v>#DIV/0!</v>
      </c>
      <c r="H157" s="76" t="e">
        <f>IF(Calcul!$F159="SA",'Sound Power'!BC157,'Sound Power'!R157)</f>
        <v>#DIV/0!</v>
      </c>
      <c r="I157" s="76" t="e">
        <f>IF(Calcul!$F159="SA",'Sound Power'!BD157,'Sound Power'!S157)</f>
        <v>#DIV/0!</v>
      </c>
      <c r="J157" s="76" t="e">
        <f>IF(Calcul!$F159="SA",'Sound Power'!BE157,'Sound Power'!T157)</f>
        <v>#DIV/0!</v>
      </c>
      <c r="K157" s="76" t="e">
        <f>IF(Calcul!$F159="SA",'Sound Power'!BF157,'Sound Power'!U157)</f>
        <v>#DIV/0!</v>
      </c>
      <c r="L157" s="76" t="e">
        <f>IF(Calcul!$F159="SA",'Sound Power'!BG157,'Sound Power'!V157)</f>
        <v>#DIV/0!</v>
      </c>
      <c r="M157" s="76" t="e">
        <f>'Sound Power'!CI157</f>
        <v>#DIV/0!</v>
      </c>
      <c r="N157" s="76" t="e">
        <f>'Sound Power'!CJ157</f>
        <v>#DIV/0!</v>
      </c>
      <c r="O157" s="76" t="e">
        <f>'Sound Power'!CK157</f>
        <v>#DIV/0!</v>
      </c>
      <c r="P157" s="76" t="e">
        <f>'Sound Power'!CL157</f>
        <v>#DIV/0!</v>
      </c>
      <c r="Q157" s="76" t="e">
        <f>'Sound Power'!CM157</f>
        <v>#DIV/0!</v>
      </c>
      <c r="R157" s="76" t="e">
        <f>'Sound Power'!CN157</f>
        <v>#DIV/0!</v>
      </c>
      <c r="S157" s="76" t="e">
        <f>'Sound Power'!CO157</f>
        <v>#DIV/0!</v>
      </c>
      <c r="T157" s="76" t="e">
        <f>'Sound Power'!CP157</f>
        <v>#DIV/0!</v>
      </c>
      <c r="U157" s="73">
        <f t="shared" si="50"/>
        <v>0</v>
      </c>
      <c r="V157" s="73">
        <f t="shared" si="51"/>
        <v>0</v>
      </c>
      <c r="W157" s="76" t="e">
        <f>('ModelParams Lp'!B$4*10^'ModelParams Lp'!B$5*($U157/$V157)^'ModelParams Lp'!B$6)*3</f>
        <v>#DIV/0!</v>
      </c>
      <c r="X157" s="76" t="e">
        <f>('ModelParams Lp'!C$4*10^'ModelParams Lp'!C$5*($U157/$V157)^'ModelParams Lp'!C$6)*3</f>
        <v>#DIV/0!</v>
      </c>
      <c r="Y157" s="76" t="e">
        <f>('ModelParams Lp'!D$4*10^'ModelParams Lp'!D$5*($U157/$V157)^'ModelParams Lp'!D$6)*3</f>
        <v>#DIV/0!</v>
      </c>
      <c r="Z157" s="76" t="e">
        <f>('ModelParams Lp'!E$4*10^'ModelParams Lp'!E$5*($U157/$V157)^'ModelParams Lp'!E$6)*3</f>
        <v>#DIV/0!</v>
      </c>
      <c r="AA157" s="76" t="e">
        <f>('ModelParams Lp'!F$4*10^'ModelParams Lp'!F$5*($U157/$V157)^'ModelParams Lp'!F$6)*3</f>
        <v>#DIV/0!</v>
      </c>
      <c r="AB157" s="76" t="e">
        <f>('ModelParams Lp'!G$4*10^'ModelParams Lp'!G$5*($U157/$V157)^'ModelParams Lp'!G$6)*3</f>
        <v>#DIV/0!</v>
      </c>
      <c r="AC157" s="76" t="e">
        <f>('ModelParams Lp'!H$4*10^'ModelParams Lp'!H$5*($U157/$V157)^'ModelParams Lp'!H$6)*3</f>
        <v>#DIV/0!</v>
      </c>
      <c r="AD157" s="76" t="e">
        <f>('ModelParams Lp'!I$4*10^'ModelParams Lp'!I$5*($U157/$V157)^'ModelParams Lp'!I$6)*3</f>
        <v>#DIV/0!</v>
      </c>
      <c r="AE157" s="62" t="e">
        <f t="shared" si="52"/>
        <v>#DIV/0!</v>
      </c>
      <c r="AF157" s="62" t="e">
        <f>IF(AE157&lt;'ModelParams Lp'!$B$16,-1,IF(AE157&lt;'ModelParams Lp'!$C$16,0,IF(AE157&lt;'ModelParams Lp'!$D$16,1,IF(AE157&lt;'ModelParams Lp'!$E$16,2,IF(AE157&lt;'ModelParams Lp'!$F$16,3,IF(AE157&lt;'ModelParams Lp'!$G$16,4,IF(AE157&lt;'ModelParams Lp'!$H$16,5,6)))))))</f>
        <v>#DIV/0!</v>
      </c>
      <c r="AG157" s="76" t="e">
        <f ca="1">IF($AF157&gt;1,0,OFFSET('ModelParams Lp'!$C$12,0,-'Sound Pressure'!$AF157))</f>
        <v>#DIV/0!</v>
      </c>
      <c r="AH157" s="76" t="e">
        <f ca="1">IF($AF157&gt;2,0,OFFSET('ModelParams Lp'!$D$12,0,-'Sound Pressure'!$AF157))</f>
        <v>#DIV/0!</v>
      </c>
      <c r="AI157" s="76" t="e">
        <f ca="1">IF($AF157&gt;3,0,OFFSET('ModelParams Lp'!$E$12,0,-'Sound Pressure'!$AF157))</f>
        <v>#DIV/0!</v>
      </c>
      <c r="AJ157" s="76" t="e">
        <f ca="1">IF($AF157&gt;4,0,OFFSET('ModelParams Lp'!$F$12,0,-'Sound Pressure'!$AF157))</f>
        <v>#DIV/0!</v>
      </c>
      <c r="AK157" s="76" t="e">
        <f ca="1">IF($AF157&gt;3,0,OFFSET('ModelParams Lp'!$G$12,0,-'Sound Pressure'!$AF157))</f>
        <v>#DIV/0!</v>
      </c>
      <c r="AL157" s="76" t="e">
        <f ca="1">IF($AF157&gt;5,0,OFFSET('ModelParams Lp'!$H$12,0,-'Sound Pressure'!$AF157))</f>
        <v>#DIV/0!</v>
      </c>
      <c r="AM157" s="76" t="e">
        <f ca="1">IF($AF157&gt;6,0,OFFSET('ModelParams Lp'!$I$12,0,-'Sound Pressure'!$AF157))</f>
        <v>#DIV/0!</v>
      </c>
      <c r="AN157" s="76" t="e">
        <f ca="1">IF($AF157&gt;7,0,IF($AF$4&lt;0,3,OFFSET('ModelParams Lp'!$J$12,0,-'Sound Pressure'!$AF157)))</f>
        <v>#DIV/0!</v>
      </c>
      <c r="AO157" s="76" t="e">
        <f t="shared" si="71"/>
        <v>#DIV/0!</v>
      </c>
      <c r="AP157" s="76" t="e">
        <f t="shared" si="72"/>
        <v>#DIV/0!</v>
      </c>
      <c r="AQ157" s="76" t="e">
        <f t="shared" si="72"/>
        <v>#DIV/0!</v>
      </c>
      <c r="AR157" s="76" t="e">
        <f t="shared" si="72"/>
        <v>#DIV/0!</v>
      </c>
      <c r="AS157" s="76" t="e">
        <f t="shared" si="72"/>
        <v>#DIV/0!</v>
      </c>
      <c r="AT157" s="76" t="e">
        <f t="shared" si="72"/>
        <v>#DIV/0!</v>
      </c>
      <c r="AU157" s="76" t="e">
        <f t="shared" si="72"/>
        <v>#DIV/0!</v>
      </c>
      <c r="AV157" s="76" t="e">
        <f t="shared" si="72"/>
        <v>#DIV/0!</v>
      </c>
      <c r="AW157" s="76">
        <f>'ModelParams Lp'!B$22</f>
        <v>4</v>
      </c>
      <c r="AX157" s="76">
        <f>'ModelParams Lp'!C$22</f>
        <v>2</v>
      </c>
      <c r="AY157" s="76">
        <f>'ModelParams Lp'!D$22</f>
        <v>1</v>
      </c>
      <c r="AZ157" s="76">
        <f>'ModelParams Lp'!E$22</f>
        <v>0</v>
      </c>
      <c r="BA157" s="76">
        <f>'ModelParams Lp'!F$22</f>
        <v>0</v>
      </c>
      <c r="BB157" s="76">
        <f>'ModelParams Lp'!G$22</f>
        <v>0</v>
      </c>
      <c r="BC157" s="76">
        <f>'ModelParams Lp'!H$22</f>
        <v>0</v>
      </c>
      <c r="BD157" s="76">
        <f>'ModelParams Lp'!I$22</f>
        <v>0</v>
      </c>
      <c r="BE157" s="76" t="e">
        <f>-10*LOG(2/(4*PI()*2^2)+4/(0.163*(Calcul!$J162*Calcul!$K162)/VLOOKUP(Calcul!$H162,'ModelParams Lp'!$E$37:$F$39,2,0)))</f>
        <v>#N/A</v>
      </c>
      <c r="BF157" s="76" t="e">
        <f>-10*LOG(2/(4*PI()*2^2)+4/(0.163*(Calcul!$J162*Calcul!$K162)/VLOOKUP(Calcul!$H162,'ModelParams Lp'!$E$37:$F$39,2,0)))</f>
        <v>#N/A</v>
      </c>
      <c r="BG157" s="76" t="e">
        <f>-10*LOG(2/(4*PI()*2^2)+4/(0.163*(Calcul!$J162*Calcul!$K162)/VLOOKUP(Calcul!$H162,'ModelParams Lp'!$E$37:$F$39,2,0)))</f>
        <v>#N/A</v>
      </c>
      <c r="BH157" s="76" t="e">
        <f>-10*LOG(2/(4*PI()*2^2)+4/(0.163*(Calcul!$J162*Calcul!$K162)/VLOOKUP(Calcul!$H162,'ModelParams Lp'!$E$37:$F$39,2,0)))</f>
        <v>#N/A</v>
      </c>
      <c r="BI157" s="76" t="e">
        <f>-10*LOG(2/(4*PI()*2^2)+4/(0.163*(Calcul!$J162*Calcul!$K162)/VLOOKUP(Calcul!$H162,'ModelParams Lp'!$E$37:$F$39,2,0)))</f>
        <v>#N/A</v>
      </c>
      <c r="BJ157" s="76" t="e">
        <f>-10*LOG(2/(4*PI()*2^2)+4/(0.163*(Calcul!$J162*Calcul!$K162)/VLOOKUP(Calcul!$H162,'ModelParams Lp'!$E$37:$F$39,2,0)))</f>
        <v>#N/A</v>
      </c>
      <c r="BK157" s="76" t="e">
        <f>-10*LOG(2/(4*PI()*2^2)+4/(0.163*(Calcul!$J162*Calcul!$K162)/VLOOKUP(Calcul!$H162,'ModelParams Lp'!$E$37:$F$39,2,0)))</f>
        <v>#N/A</v>
      </c>
      <c r="BL157" s="76" t="e">
        <f>-10*LOG(2/(4*PI()*2^2)+4/(0.163*(Calcul!$J162*Calcul!$K162)/VLOOKUP(Calcul!$H162,'ModelParams Lp'!$E$37:$F$39,2,0)))</f>
        <v>#N/A</v>
      </c>
      <c r="BM157" s="76" t="e">
        <f>VLOOKUP(Calcul!$I162,'ModelParams Lp'!$D$28:$O$32,5,0)+BE157</f>
        <v>#N/A</v>
      </c>
      <c r="BN157" s="76" t="e">
        <f>VLOOKUP(Calcul!$I162,'ModelParams Lp'!$D$28:$O$32,6,0)+BF157</f>
        <v>#N/A</v>
      </c>
      <c r="BO157" s="76" t="e">
        <f>VLOOKUP(Calcul!$I162,'ModelParams Lp'!$D$28:$O$32,7,0)+BG157</f>
        <v>#N/A</v>
      </c>
      <c r="BP157" s="76" t="e">
        <f>VLOOKUP(Calcul!$I162,'ModelParams Lp'!$D$28:$O$32,8,0)+BH157</f>
        <v>#N/A</v>
      </c>
      <c r="BQ157" s="76" t="e">
        <f>VLOOKUP(Calcul!$I162,'ModelParams Lp'!$D$28:$O$32,9,0)+BI157</f>
        <v>#N/A</v>
      </c>
      <c r="BR157" s="76" t="e">
        <f>VLOOKUP(Calcul!$I162,'ModelParams Lp'!$D$28:$O$32,10,0)+BJ157</f>
        <v>#N/A</v>
      </c>
      <c r="BS157" s="76" t="e">
        <f>VLOOKUP(Calcul!$I162,'ModelParams Lp'!$D$28:$O$32,11,0)+BK157</f>
        <v>#N/A</v>
      </c>
      <c r="BT157" s="76" t="e">
        <f>VLOOKUP(Calcul!$I162,'ModelParams Lp'!$D$28:$O$32,12,0)+BL157</f>
        <v>#N/A</v>
      </c>
      <c r="BU157" s="75" t="e">
        <f t="shared" ca="1" si="53"/>
        <v>#DIV/0!</v>
      </c>
      <c r="BV157" s="75" t="e">
        <f t="shared" ca="1" si="54"/>
        <v>#DIV/0!</v>
      </c>
      <c r="BW157" s="75" t="e">
        <f t="shared" ca="1" si="55"/>
        <v>#DIV/0!</v>
      </c>
      <c r="BX157" s="75" t="e">
        <f t="shared" ca="1" si="56"/>
        <v>#DIV/0!</v>
      </c>
      <c r="BY157" s="75" t="e">
        <f t="shared" ca="1" si="57"/>
        <v>#DIV/0!</v>
      </c>
      <c r="BZ157" s="75" t="e">
        <f t="shared" ca="1" si="58"/>
        <v>#DIV/0!</v>
      </c>
      <c r="CA157" s="75" t="e">
        <f t="shared" ca="1" si="59"/>
        <v>#DIV/0!</v>
      </c>
      <c r="CB157" s="75" t="e">
        <f t="shared" ca="1" si="60"/>
        <v>#DIV/0!</v>
      </c>
      <c r="CC157" s="26" t="e">
        <f ca="1">10*LOG10(IF(BU157="",0,POWER(10,((BU157+'ModelParams Lw'!$O$4)/10))) +IF(BV157="",0,POWER(10,((BV157+'ModelParams Lw'!$P$4)/10))) +IF(BW157="",0,POWER(10,((BW157+'ModelParams Lw'!$Q$4)/10))) +IF(BX157="",0,POWER(10,((BX157+'ModelParams Lw'!$R$4)/10))) +IF(BY157="",0,POWER(10,((BY157+'ModelParams Lw'!$S$4)/10))) +IF(BZ157="",0,POWER(10,((BZ157+'ModelParams Lw'!$T$4)/10))) +IF(CA157="",0,POWER(10,((CA157+'ModelParams Lw'!$U$4)/10)))+IF(CB157="",0,POWER(10,((CB157+'ModelParams Lw'!$V$4)/10))))</f>
        <v>#DIV/0!</v>
      </c>
      <c r="CD157" s="26" t="e">
        <f t="shared" ca="1" si="61"/>
        <v>#DIV/0!</v>
      </c>
      <c r="CE157" s="26" t="e">
        <f ca="1">(BU157-'ModelParams Lw'!O$10)/'ModelParams Lw'!O$11</f>
        <v>#DIV/0!</v>
      </c>
      <c r="CF157" s="26" t="e">
        <f ca="1">(BV157-'ModelParams Lw'!P$10)/'ModelParams Lw'!P$11</f>
        <v>#DIV/0!</v>
      </c>
      <c r="CG157" s="26" t="e">
        <f ca="1">(BW157-'ModelParams Lw'!Q$10)/'ModelParams Lw'!Q$11</f>
        <v>#DIV/0!</v>
      </c>
      <c r="CH157" s="26" t="e">
        <f ca="1">(BX157-'ModelParams Lw'!R$10)/'ModelParams Lw'!R$11</f>
        <v>#DIV/0!</v>
      </c>
      <c r="CI157" s="26" t="e">
        <f ca="1">(BY157-'ModelParams Lw'!S$10)/'ModelParams Lw'!S$11</f>
        <v>#DIV/0!</v>
      </c>
      <c r="CJ157" s="26" t="e">
        <f ca="1">(BZ157-'ModelParams Lw'!T$10)/'ModelParams Lw'!T$11</f>
        <v>#DIV/0!</v>
      </c>
      <c r="CK157" s="26" t="e">
        <f ca="1">(CA157-'ModelParams Lw'!U$10)/'ModelParams Lw'!U$11</f>
        <v>#DIV/0!</v>
      </c>
      <c r="CL157" s="26" t="e">
        <f ca="1">(CB157-'ModelParams Lw'!V$10)/'ModelParams Lw'!V$11</f>
        <v>#DIV/0!</v>
      </c>
      <c r="CM157" s="75" t="e">
        <f t="shared" si="62"/>
        <v>#DIV/0!</v>
      </c>
      <c r="CN157" s="75" t="e">
        <f t="shared" si="63"/>
        <v>#DIV/0!</v>
      </c>
      <c r="CO157" s="75" t="e">
        <f t="shared" si="64"/>
        <v>#DIV/0!</v>
      </c>
      <c r="CP157" s="75" t="e">
        <f t="shared" si="65"/>
        <v>#DIV/0!</v>
      </c>
      <c r="CQ157" s="75" t="e">
        <f t="shared" si="66"/>
        <v>#DIV/0!</v>
      </c>
      <c r="CR157" s="75" t="e">
        <f t="shared" si="67"/>
        <v>#DIV/0!</v>
      </c>
      <c r="CS157" s="75" t="e">
        <f t="shared" si="68"/>
        <v>#DIV/0!</v>
      </c>
      <c r="CT157" s="75" t="e">
        <f t="shared" si="69"/>
        <v>#DIV/0!</v>
      </c>
      <c r="CU157" s="26" t="e">
        <f>10*LOG10(IF(CM157="",0,POWER(10,((CM157+'ModelParams Lw'!$O$4)/10))) +IF(CN157="",0,POWER(10,((CN157+'ModelParams Lw'!$P$4)/10))) +IF(CO157="",0,POWER(10,((CO157+'ModelParams Lw'!$Q$4)/10))) +IF(CP157="",0,POWER(10,((CP157+'ModelParams Lw'!$R$4)/10))) +IF(CQ157="",0,POWER(10,((CQ157+'ModelParams Lw'!$S$4)/10))) +IF(CR157="",0,POWER(10,((CR157+'ModelParams Lw'!$T$4)/10))) +IF(CS157="",0,POWER(10,((CS157+'ModelParams Lw'!$U$4)/10)))+IF(CT157="",0,POWER(10,((CT157+'ModelParams Lw'!$V$4)/10))))</f>
        <v>#DIV/0!</v>
      </c>
      <c r="CV157" s="26" t="e">
        <f t="shared" si="70"/>
        <v>#DIV/0!</v>
      </c>
      <c r="CW157" s="26" t="e">
        <f>(CM157-'ModelParams Lw'!O$10)/'ModelParams Lw'!O$11</f>
        <v>#DIV/0!</v>
      </c>
      <c r="CX157" s="26" t="e">
        <f>(CN157-'ModelParams Lw'!P$10)/'ModelParams Lw'!P$11</f>
        <v>#DIV/0!</v>
      </c>
      <c r="CY157" s="26" t="e">
        <f>(CO157-'ModelParams Lw'!Q$10)/'ModelParams Lw'!Q$11</f>
        <v>#DIV/0!</v>
      </c>
      <c r="CZ157" s="26" t="e">
        <f>(CP157-'ModelParams Lw'!R$10)/'ModelParams Lw'!R$11</f>
        <v>#DIV/0!</v>
      </c>
      <c r="DA157" s="26" t="e">
        <f>(CQ157-'ModelParams Lw'!S$10)/'ModelParams Lw'!S$11</f>
        <v>#DIV/0!</v>
      </c>
      <c r="DB157" s="26" t="e">
        <f>(CR157-'ModelParams Lw'!T$10)/'ModelParams Lw'!T$11</f>
        <v>#DIV/0!</v>
      </c>
      <c r="DC157" s="26" t="e">
        <f>(CS157-'ModelParams Lw'!U$10)/'ModelParams Lw'!U$11</f>
        <v>#DIV/0!</v>
      </c>
      <c r="DD157" s="26" t="e">
        <f>(CT157-'ModelParams Lw'!V$10)/'ModelParams Lw'!V$11</f>
        <v>#DIV/0!</v>
      </c>
    </row>
    <row r="158" spans="1:108" x14ac:dyDescent="0.25">
      <c r="A158" s="13">
        <f>'Sound Power'!B158</f>
        <v>0</v>
      </c>
      <c r="B158" s="13">
        <f>'Sound Power'!D158</f>
        <v>0</v>
      </c>
      <c r="C158" s="13">
        <f>'Sound Power'!E158</f>
        <v>0</v>
      </c>
      <c r="D158" s="13">
        <f>'Sound Power'!F158</f>
        <v>0</v>
      </c>
      <c r="E158" s="76" t="e">
        <f>IF(Calcul!$F160="SA",'Sound Power'!AZ158,'Sound Power'!O158)</f>
        <v>#DIV/0!</v>
      </c>
      <c r="F158" s="76" t="e">
        <f>IF(Calcul!$F160="SA",'Sound Power'!BA158,'Sound Power'!P158)</f>
        <v>#DIV/0!</v>
      </c>
      <c r="G158" s="76" t="e">
        <f>IF(Calcul!$F160="SA",'Sound Power'!BB158,'Sound Power'!Q158)</f>
        <v>#DIV/0!</v>
      </c>
      <c r="H158" s="76" t="e">
        <f>IF(Calcul!$F160="SA",'Sound Power'!BC158,'Sound Power'!R158)</f>
        <v>#DIV/0!</v>
      </c>
      <c r="I158" s="76" t="e">
        <f>IF(Calcul!$F160="SA",'Sound Power'!BD158,'Sound Power'!S158)</f>
        <v>#DIV/0!</v>
      </c>
      <c r="J158" s="76" t="e">
        <f>IF(Calcul!$F160="SA",'Sound Power'!BE158,'Sound Power'!T158)</f>
        <v>#DIV/0!</v>
      </c>
      <c r="K158" s="76" t="e">
        <f>IF(Calcul!$F160="SA",'Sound Power'!BF158,'Sound Power'!U158)</f>
        <v>#DIV/0!</v>
      </c>
      <c r="L158" s="76" t="e">
        <f>IF(Calcul!$F160="SA",'Sound Power'!BG158,'Sound Power'!V158)</f>
        <v>#DIV/0!</v>
      </c>
      <c r="M158" s="76" t="e">
        <f>'Sound Power'!CI158</f>
        <v>#DIV/0!</v>
      </c>
      <c r="N158" s="76" t="e">
        <f>'Sound Power'!CJ158</f>
        <v>#DIV/0!</v>
      </c>
      <c r="O158" s="76" t="e">
        <f>'Sound Power'!CK158</f>
        <v>#DIV/0!</v>
      </c>
      <c r="P158" s="76" t="e">
        <f>'Sound Power'!CL158</f>
        <v>#DIV/0!</v>
      </c>
      <c r="Q158" s="76" t="e">
        <f>'Sound Power'!CM158</f>
        <v>#DIV/0!</v>
      </c>
      <c r="R158" s="76" t="e">
        <f>'Sound Power'!CN158</f>
        <v>#DIV/0!</v>
      </c>
      <c r="S158" s="76" t="e">
        <f>'Sound Power'!CO158</f>
        <v>#DIV/0!</v>
      </c>
      <c r="T158" s="76" t="e">
        <f>'Sound Power'!CP158</f>
        <v>#DIV/0!</v>
      </c>
      <c r="U158" s="73">
        <f t="shared" si="50"/>
        <v>0</v>
      </c>
      <c r="V158" s="73">
        <f t="shared" si="51"/>
        <v>0</v>
      </c>
      <c r="W158" s="76" t="e">
        <f>('ModelParams Lp'!B$4*10^'ModelParams Lp'!B$5*($U158/$V158)^'ModelParams Lp'!B$6)*3</f>
        <v>#DIV/0!</v>
      </c>
      <c r="X158" s="76" t="e">
        <f>('ModelParams Lp'!C$4*10^'ModelParams Lp'!C$5*($U158/$V158)^'ModelParams Lp'!C$6)*3</f>
        <v>#DIV/0!</v>
      </c>
      <c r="Y158" s="76" t="e">
        <f>('ModelParams Lp'!D$4*10^'ModelParams Lp'!D$5*($U158/$V158)^'ModelParams Lp'!D$6)*3</f>
        <v>#DIV/0!</v>
      </c>
      <c r="Z158" s="76" t="e">
        <f>('ModelParams Lp'!E$4*10^'ModelParams Lp'!E$5*($U158/$V158)^'ModelParams Lp'!E$6)*3</f>
        <v>#DIV/0!</v>
      </c>
      <c r="AA158" s="76" t="e">
        <f>('ModelParams Lp'!F$4*10^'ModelParams Lp'!F$5*($U158/$V158)^'ModelParams Lp'!F$6)*3</f>
        <v>#DIV/0!</v>
      </c>
      <c r="AB158" s="76" t="e">
        <f>('ModelParams Lp'!G$4*10^'ModelParams Lp'!G$5*($U158/$V158)^'ModelParams Lp'!G$6)*3</f>
        <v>#DIV/0!</v>
      </c>
      <c r="AC158" s="76" t="e">
        <f>('ModelParams Lp'!H$4*10^'ModelParams Lp'!H$5*($U158/$V158)^'ModelParams Lp'!H$6)*3</f>
        <v>#DIV/0!</v>
      </c>
      <c r="AD158" s="76" t="e">
        <f>('ModelParams Lp'!I$4*10^'ModelParams Lp'!I$5*($U158/$V158)^'ModelParams Lp'!I$6)*3</f>
        <v>#DIV/0!</v>
      </c>
      <c r="AE158" s="62" t="e">
        <f t="shared" si="52"/>
        <v>#DIV/0!</v>
      </c>
      <c r="AF158" s="62" t="e">
        <f>IF(AE158&lt;'ModelParams Lp'!$B$16,-1,IF(AE158&lt;'ModelParams Lp'!$C$16,0,IF(AE158&lt;'ModelParams Lp'!$D$16,1,IF(AE158&lt;'ModelParams Lp'!$E$16,2,IF(AE158&lt;'ModelParams Lp'!$F$16,3,IF(AE158&lt;'ModelParams Lp'!$G$16,4,IF(AE158&lt;'ModelParams Lp'!$H$16,5,6)))))))</f>
        <v>#DIV/0!</v>
      </c>
      <c r="AG158" s="76" t="e">
        <f ca="1">IF($AF158&gt;1,0,OFFSET('ModelParams Lp'!$C$12,0,-'Sound Pressure'!$AF158))</f>
        <v>#DIV/0!</v>
      </c>
      <c r="AH158" s="76" t="e">
        <f ca="1">IF($AF158&gt;2,0,OFFSET('ModelParams Lp'!$D$12,0,-'Sound Pressure'!$AF158))</f>
        <v>#DIV/0!</v>
      </c>
      <c r="AI158" s="76" t="e">
        <f ca="1">IF($AF158&gt;3,0,OFFSET('ModelParams Lp'!$E$12,0,-'Sound Pressure'!$AF158))</f>
        <v>#DIV/0!</v>
      </c>
      <c r="AJ158" s="76" t="e">
        <f ca="1">IF($AF158&gt;4,0,OFFSET('ModelParams Lp'!$F$12,0,-'Sound Pressure'!$AF158))</f>
        <v>#DIV/0!</v>
      </c>
      <c r="AK158" s="76" t="e">
        <f ca="1">IF($AF158&gt;3,0,OFFSET('ModelParams Lp'!$G$12,0,-'Sound Pressure'!$AF158))</f>
        <v>#DIV/0!</v>
      </c>
      <c r="AL158" s="76" t="e">
        <f ca="1">IF($AF158&gt;5,0,OFFSET('ModelParams Lp'!$H$12,0,-'Sound Pressure'!$AF158))</f>
        <v>#DIV/0!</v>
      </c>
      <c r="AM158" s="76" t="e">
        <f ca="1">IF($AF158&gt;6,0,OFFSET('ModelParams Lp'!$I$12,0,-'Sound Pressure'!$AF158))</f>
        <v>#DIV/0!</v>
      </c>
      <c r="AN158" s="76" t="e">
        <f ca="1">IF($AF158&gt;7,0,IF($AF$4&lt;0,3,OFFSET('ModelParams Lp'!$J$12,0,-'Sound Pressure'!$AF158)))</f>
        <v>#DIV/0!</v>
      </c>
      <c r="AO158" s="76" t="e">
        <f t="shared" si="71"/>
        <v>#DIV/0!</v>
      </c>
      <c r="AP158" s="76" t="e">
        <f t="shared" si="72"/>
        <v>#DIV/0!</v>
      </c>
      <c r="AQ158" s="76" t="e">
        <f t="shared" si="72"/>
        <v>#DIV/0!</v>
      </c>
      <c r="AR158" s="76" t="e">
        <f t="shared" si="72"/>
        <v>#DIV/0!</v>
      </c>
      <c r="AS158" s="76" t="e">
        <f t="shared" si="72"/>
        <v>#DIV/0!</v>
      </c>
      <c r="AT158" s="76" t="e">
        <f t="shared" si="72"/>
        <v>#DIV/0!</v>
      </c>
      <c r="AU158" s="76" t="e">
        <f t="shared" si="72"/>
        <v>#DIV/0!</v>
      </c>
      <c r="AV158" s="76" t="e">
        <f t="shared" si="72"/>
        <v>#DIV/0!</v>
      </c>
      <c r="AW158" s="76">
        <f>'ModelParams Lp'!B$22</f>
        <v>4</v>
      </c>
      <c r="AX158" s="76">
        <f>'ModelParams Lp'!C$22</f>
        <v>2</v>
      </c>
      <c r="AY158" s="76">
        <f>'ModelParams Lp'!D$22</f>
        <v>1</v>
      </c>
      <c r="AZ158" s="76">
        <f>'ModelParams Lp'!E$22</f>
        <v>0</v>
      </c>
      <c r="BA158" s="76">
        <f>'ModelParams Lp'!F$22</f>
        <v>0</v>
      </c>
      <c r="BB158" s="76">
        <f>'ModelParams Lp'!G$22</f>
        <v>0</v>
      </c>
      <c r="BC158" s="76">
        <f>'ModelParams Lp'!H$22</f>
        <v>0</v>
      </c>
      <c r="BD158" s="76">
        <f>'ModelParams Lp'!I$22</f>
        <v>0</v>
      </c>
      <c r="BE158" s="76" t="e">
        <f>-10*LOG(2/(4*PI()*2^2)+4/(0.163*(Calcul!$J163*Calcul!$K163)/VLOOKUP(Calcul!$H163,'ModelParams Lp'!$E$37:$F$39,2,0)))</f>
        <v>#N/A</v>
      </c>
      <c r="BF158" s="76" t="e">
        <f>-10*LOG(2/(4*PI()*2^2)+4/(0.163*(Calcul!$J163*Calcul!$K163)/VLOOKUP(Calcul!$H163,'ModelParams Lp'!$E$37:$F$39,2,0)))</f>
        <v>#N/A</v>
      </c>
      <c r="BG158" s="76" t="e">
        <f>-10*LOG(2/(4*PI()*2^2)+4/(0.163*(Calcul!$J163*Calcul!$K163)/VLOOKUP(Calcul!$H163,'ModelParams Lp'!$E$37:$F$39,2,0)))</f>
        <v>#N/A</v>
      </c>
      <c r="BH158" s="76" t="e">
        <f>-10*LOG(2/(4*PI()*2^2)+4/(0.163*(Calcul!$J163*Calcul!$K163)/VLOOKUP(Calcul!$H163,'ModelParams Lp'!$E$37:$F$39,2,0)))</f>
        <v>#N/A</v>
      </c>
      <c r="BI158" s="76" t="e">
        <f>-10*LOG(2/(4*PI()*2^2)+4/(0.163*(Calcul!$J163*Calcul!$K163)/VLOOKUP(Calcul!$H163,'ModelParams Lp'!$E$37:$F$39,2,0)))</f>
        <v>#N/A</v>
      </c>
      <c r="BJ158" s="76" t="e">
        <f>-10*LOG(2/(4*PI()*2^2)+4/(0.163*(Calcul!$J163*Calcul!$K163)/VLOOKUP(Calcul!$H163,'ModelParams Lp'!$E$37:$F$39,2,0)))</f>
        <v>#N/A</v>
      </c>
      <c r="BK158" s="76" t="e">
        <f>-10*LOG(2/(4*PI()*2^2)+4/(0.163*(Calcul!$J163*Calcul!$K163)/VLOOKUP(Calcul!$H163,'ModelParams Lp'!$E$37:$F$39,2,0)))</f>
        <v>#N/A</v>
      </c>
      <c r="BL158" s="76" t="e">
        <f>-10*LOG(2/(4*PI()*2^2)+4/(0.163*(Calcul!$J163*Calcul!$K163)/VLOOKUP(Calcul!$H163,'ModelParams Lp'!$E$37:$F$39,2,0)))</f>
        <v>#N/A</v>
      </c>
      <c r="BM158" s="76" t="e">
        <f>VLOOKUP(Calcul!$I163,'ModelParams Lp'!$D$28:$O$32,5,0)+BE158</f>
        <v>#N/A</v>
      </c>
      <c r="BN158" s="76" t="e">
        <f>VLOOKUP(Calcul!$I163,'ModelParams Lp'!$D$28:$O$32,6,0)+BF158</f>
        <v>#N/A</v>
      </c>
      <c r="BO158" s="76" t="e">
        <f>VLOOKUP(Calcul!$I163,'ModelParams Lp'!$D$28:$O$32,7,0)+BG158</f>
        <v>#N/A</v>
      </c>
      <c r="BP158" s="76" t="e">
        <f>VLOOKUP(Calcul!$I163,'ModelParams Lp'!$D$28:$O$32,8,0)+BH158</f>
        <v>#N/A</v>
      </c>
      <c r="BQ158" s="76" t="e">
        <f>VLOOKUP(Calcul!$I163,'ModelParams Lp'!$D$28:$O$32,9,0)+BI158</f>
        <v>#N/A</v>
      </c>
      <c r="BR158" s="76" t="e">
        <f>VLOOKUP(Calcul!$I163,'ModelParams Lp'!$D$28:$O$32,10,0)+BJ158</f>
        <v>#N/A</v>
      </c>
      <c r="BS158" s="76" t="e">
        <f>VLOOKUP(Calcul!$I163,'ModelParams Lp'!$D$28:$O$32,11,0)+BK158</f>
        <v>#N/A</v>
      </c>
      <c r="BT158" s="76" t="e">
        <f>VLOOKUP(Calcul!$I163,'ModelParams Lp'!$D$28:$O$32,12,0)+BL158</f>
        <v>#N/A</v>
      </c>
      <c r="BU158" s="75" t="e">
        <f t="shared" ca="1" si="53"/>
        <v>#DIV/0!</v>
      </c>
      <c r="BV158" s="75" t="e">
        <f t="shared" ca="1" si="54"/>
        <v>#DIV/0!</v>
      </c>
      <c r="BW158" s="75" t="e">
        <f t="shared" ca="1" si="55"/>
        <v>#DIV/0!</v>
      </c>
      <c r="BX158" s="75" t="e">
        <f t="shared" ca="1" si="56"/>
        <v>#DIV/0!</v>
      </c>
      <c r="BY158" s="75" t="e">
        <f t="shared" ca="1" si="57"/>
        <v>#DIV/0!</v>
      </c>
      <c r="BZ158" s="75" t="e">
        <f t="shared" ca="1" si="58"/>
        <v>#DIV/0!</v>
      </c>
      <c r="CA158" s="75" t="e">
        <f t="shared" ca="1" si="59"/>
        <v>#DIV/0!</v>
      </c>
      <c r="CB158" s="75" t="e">
        <f t="shared" ca="1" si="60"/>
        <v>#DIV/0!</v>
      </c>
      <c r="CC158" s="26" t="e">
        <f ca="1">10*LOG10(IF(BU158="",0,POWER(10,((BU158+'ModelParams Lw'!$O$4)/10))) +IF(BV158="",0,POWER(10,((BV158+'ModelParams Lw'!$P$4)/10))) +IF(BW158="",0,POWER(10,((BW158+'ModelParams Lw'!$Q$4)/10))) +IF(BX158="",0,POWER(10,((BX158+'ModelParams Lw'!$R$4)/10))) +IF(BY158="",0,POWER(10,((BY158+'ModelParams Lw'!$S$4)/10))) +IF(BZ158="",0,POWER(10,((BZ158+'ModelParams Lw'!$T$4)/10))) +IF(CA158="",0,POWER(10,((CA158+'ModelParams Lw'!$U$4)/10)))+IF(CB158="",0,POWER(10,((CB158+'ModelParams Lw'!$V$4)/10))))</f>
        <v>#DIV/0!</v>
      </c>
      <c r="CD158" s="26" t="e">
        <f t="shared" ca="1" si="61"/>
        <v>#DIV/0!</v>
      </c>
      <c r="CE158" s="26" t="e">
        <f ca="1">(BU158-'ModelParams Lw'!O$10)/'ModelParams Lw'!O$11</f>
        <v>#DIV/0!</v>
      </c>
      <c r="CF158" s="26" t="e">
        <f ca="1">(BV158-'ModelParams Lw'!P$10)/'ModelParams Lw'!P$11</f>
        <v>#DIV/0!</v>
      </c>
      <c r="CG158" s="26" t="e">
        <f ca="1">(BW158-'ModelParams Lw'!Q$10)/'ModelParams Lw'!Q$11</f>
        <v>#DIV/0!</v>
      </c>
      <c r="CH158" s="26" t="e">
        <f ca="1">(BX158-'ModelParams Lw'!R$10)/'ModelParams Lw'!R$11</f>
        <v>#DIV/0!</v>
      </c>
      <c r="CI158" s="26" t="e">
        <f ca="1">(BY158-'ModelParams Lw'!S$10)/'ModelParams Lw'!S$11</f>
        <v>#DIV/0!</v>
      </c>
      <c r="CJ158" s="26" t="e">
        <f ca="1">(BZ158-'ModelParams Lw'!T$10)/'ModelParams Lw'!T$11</f>
        <v>#DIV/0!</v>
      </c>
      <c r="CK158" s="26" t="e">
        <f ca="1">(CA158-'ModelParams Lw'!U$10)/'ModelParams Lw'!U$11</f>
        <v>#DIV/0!</v>
      </c>
      <c r="CL158" s="26" t="e">
        <f ca="1">(CB158-'ModelParams Lw'!V$10)/'ModelParams Lw'!V$11</f>
        <v>#DIV/0!</v>
      </c>
      <c r="CM158" s="75" t="e">
        <f t="shared" si="62"/>
        <v>#DIV/0!</v>
      </c>
      <c r="CN158" s="75" t="e">
        <f t="shared" si="63"/>
        <v>#DIV/0!</v>
      </c>
      <c r="CO158" s="75" t="e">
        <f t="shared" si="64"/>
        <v>#DIV/0!</v>
      </c>
      <c r="CP158" s="75" t="e">
        <f t="shared" si="65"/>
        <v>#DIV/0!</v>
      </c>
      <c r="CQ158" s="75" t="e">
        <f t="shared" si="66"/>
        <v>#DIV/0!</v>
      </c>
      <c r="CR158" s="75" t="e">
        <f t="shared" si="67"/>
        <v>#DIV/0!</v>
      </c>
      <c r="CS158" s="75" t="e">
        <f t="shared" si="68"/>
        <v>#DIV/0!</v>
      </c>
      <c r="CT158" s="75" t="e">
        <f t="shared" si="69"/>
        <v>#DIV/0!</v>
      </c>
      <c r="CU158" s="26" t="e">
        <f>10*LOG10(IF(CM158="",0,POWER(10,((CM158+'ModelParams Lw'!$O$4)/10))) +IF(CN158="",0,POWER(10,((CN158+'ModelParams Lw'!$P$4)/10))) +IF(CO158="",0,POWER(10,((CO158+'ModelParams Lw'!$Q$4)/10))) +IF(CP158="",0,POWER(10,((CP158+'ModelParams Lw'!$R$4)/10))) +IF(CQ158="",0,POWER(10,((CQ158+'ModelParams Lw'!$S$4)/10))) +IF(CR158="",0,POWER(10,((CR158+'ModelParams Lw'!$T$4)/10))) +IF(CS158="",0,POWER(10,((CS158+'ModelParams Lw'!$U$4)/10)))+IF(CT158="",0,POWER(10,((CT158+'ModelParams Lw'!$V$4)/10))))</f>
        <v>#DIV/0!</v>
      </c>
      <c r="CV158" s="26" t="e">
        <f t="shared" si="70"/>
        <v>#DIV/0!</v>
      </c>
      <c r="CW158" s="26" t="e">
        <f>(CM158-'ModelParams Lw'!O$10)/'ModelParams Lw'!O$11</f>
        <v>#DIV/0!</v>
      </c>
      <c r="CX158" s="26" t="e">
        <f>(CN158-'ModelParams Lw'!P$10)/'ModelParams Lw'!P$11</f>
        <v>#DIV/0!</v>
      </c>
      <c r="CY158" s="26" t="e">
        <f>(CO158-'ModelParams Lw'!Q$10)/'ModelParams Lw'!Q$11</f>
        <v>#DIV/0!</v>
      </c>
      <c r="CZ158" s="26" t="e">
        <f>(CP158-'ModelParams Lw'!R$10)/'ModelParams Lw'!R$11</f>
        <v>#DIV/0!</v>
      </c>
      <c r="DA158" s="26" t="e">
        <f>(CQ158-'ModelParams Lw'!S$10)/'ModelParams Lw'!S$11</f>
        <v>#DIV/0!</v>
      </c>
      <c r="DB158" s="26" t="e">
        <f>(CR158-'ModelParams Lw'!T$10)/'ModelParams Lw'!T$11</f>
        <v>#DIV/0!</v>
      </c>
      <c r="DC158" s="26" t="e">
        <f>(CS158-'ModelParams Lw'!U$10)/'ModelParams Lw'!U$11</f>
        <v>#DIV/0!</v>
      </c>
      <c r="DD158" s="26" t="e">
        <f>(CT158-'ModelParams Lw'!V$10)/'ModelParams Lw'!V$11</f>
        <v>#DIV/0!</v>
      </c>
    </row>
    <row r="159" spans="1:108" x14ac:dyDescent="0.25">
      <c r="A159" s="13">
        <f>'Sound Power'!B159</f>
        <v>0</v>
      </c>
      <c r="B159" s="13">
        <f>'Sound Power'!D159</f>
        <v>0</v>
      </c>
      <c r="C159" s="13">
        <f>'Sound Power'!E159</f>
        <v>0</v>
      </c>
      <c r="D159" s="13">
        <f>'Sound Power'!F159</f>
        <v>0</v>
      </c>
      <c r="E159" s="76" t="e">
        <f>IF(Calcul!$F161="SA",'Sound Power'!AZ159,'Sound Power'!O159)</f>
        <v>#DIV/0!</v>
      </c>
      <c r="F159" s="76" t="e">
        <f>IF(Calcul!$F161="SA",'Sound Power'!BA159,'Sound Power'!P159)</f>
        <v>#DIV/0!</v>
      </c>
      <c r="G159" s="76" t="e">
        <f>IF(Calcul!$F161="SA",'Sound Power'!BB159,'Sound Power'!Q159)</f>
        <v>#DIV/0!</v>
      </c>
      <c r="H159" s="76" t="e">
        <f>IF(Calcul!$F161="SA",'Sound Power'!BC159,'Sound Power'!R159)</f>
        <v>#DIV/0!</v>
      </c>
      <c r="I159" s="76" t="e">
        <f>IF(Calcul!$F161="SA",'Sound Power'!BD159,'Sound Power'!S159)</f>
        <v>#DIV/0!</v>
      </c>
      <c r="J159" s="76" t="e">
        <f>IF(Calcul!$F161="SA",'Sound Power'!BE159,'Sound Power'!T159)</f>
        <v>#DIV/0!</v>
      </c>
      <c r="K159" s="76" t="e">
        <f>IF(Calcul!$F161="SA",'Sound Power'!BF159,'Sound Power'!U159)</f>
        <v>#DIV/0!</v>
      </c>
      <c r="L159" s="76" t="e">
        <f>IF(Calcul!$F161="SA",'Sound Power'!BG159,'Sound Power'!V159)</f>
        <v>#DIV/0!</v>
      </c>
      <c r="M159" s="76" t="e">
        <f>'Sound Power'!CI159</f>
        <v>#DIV/0!</v>
      </c>
      <c r="N159" s="76" t="e">
        <f>'Sound Power'!CJ159</f>
        <v>#DIV/0!</v>
      </c>
      <c r="O159" s="76" t="e">
        <f>'Sound Power'!CK159</f>
        <v>#DIV/0!</v>
      </c>
      <c r="P159" s="76" t="e">
        <f>'Sound Power'!CL159</f>
        <v>#DIV/0!</v>
      </c>
      <c r="Q159" s="76" t="e">
        <f>'Sound Power'!CM159</f>
        <v>#DIV/0!</v>
      </c>
      <c r="R159" s="76" t="e">
        <f>'Sound Power'!CN159</f>
        <v>#DIV/0!</v>
      </c>
      <c r="S159" s="76" t="e">
        <f>'Sound Power'!CO159</f>
        <v>#DIV/0!</v>
      </c>
      <c r="T159" s="76" t="e">
        <f>'Sound Power'!CP159</f>
        <v>#DIV/0!</v>
      </c>
      <c r="U159" s="73">
        <f t="shared" si="50"/>
        <v>0</v>
      </c>
      <c r="V159" s="73">
        <f t="shared" si="51"/>
        <v>0</v>
      </c>
      <c r="W159" s="76" t="e">
        <f>('ModelParams Lp'!B$4*10^'ModelParams Lp'!B$5*($U159/$V159)^'ModelParams Lp'!B$6)*3</f>
        <v>#DIV/0!</v>
      </c>
      <c r="X159" s="76" t="e">
        <f>('ModelParams Lp'!C$4*10^'ModelParams Lp'!C$5*($U159/$V159)^'ModelParams Lp'!C$6)*3</f>
        <v>#DIV/0!</v>
      </c>
      <c r="Y159" s="76" t="e">
        <f>('ModelParams Lp'!D$4*10^'ModelParams Lp'!D$5*($U159/$V159)^'ModelParams Lp'!D$6)*3</f>
        <v>#DIV/0!</v>
      </c>
      <c r="Z159" s="76" t="e">
        <f>('ModelParams Lp'!E$4*10^'ModelParams Lp'!E$5*($U159/$V159)^'ModelParams Lp'!E$6)*3</f>
        <v>#DIV/0!</v>
      </c>
      <c r="AA159" s="76" t="e">
        <f>('ModelParams Lp'!F$4*10^'ModelParams Lp'!F$5*($U159/$V159)^'ModelParams Lp'!F$6)*3</f>
        <v>#DIV/0!</v>
      </c>
      <c r="AB159" s="76" t="e">
        <f>('ModelParams Lp'!G$4*10^'ModelParams Lp'!G$5*($U159/$V159)^'ModelParams Lp'!G$6)*3</f>
        <v>#DIV/0!</v>
      </c>
      <c r="AC159" s="76" t="e">
        <f>('ModelParams Lp'!H$4*10^'ModelParams Lp'!H$5*($U159/$V159)^'ModelParams Lp'!H$6)*3</f>
        <v>#DIV/0!</v>
      </c>
      <c r="AD159" s="76" t="e">
        <f>('ModelParams Lp'!I$4*10^'ModelParams Lp'!I$5*($U159/$V159)^'ModelParams Lp'!I$6)*3</f>
        <v>#DIV/0!</v>
      </c>
      <c r="AE159" s="62" t="e">
        <f t="shared" si="52"/>
        <v>#DIV/0!</v>
      </c>
      <c r="AF159" s="62" t="e">
        <f>IF(AE159&lt;'ModelParams Lp'!$B$16,-1,IF(AE159&lt;'ModelParams Lp'!$C$16,0,IF(AE159&lt;'ModelParams Lp'!$D$16,1,IF(AE159&lt;'ModelParams Lp'!$E$16,2,IF(AE159&lt;'ModelParams Lp'!$F$16,3,IF(AE159&lt;'ModelParams Lp'!$G$16,4,IF(AE159&lt;'ModelParams Lp'!$H$16,5,6)))))))</f>
        <v>#DIV/0!</v>
      </c>
      <c r="AG159" s="76" t="e">
        <f ca="1">IF($AF159&gt;1,0,OFFSET('ModelParams Lp'!$C$12,0,-'Sound Pressure'!$AF159))</f>
        <v>#DIV/0!</v>
      </c>
      <c r="AH159" s="76" t="e">
        <f ca="1">IF($AF159&gt;2,0,OFFSET('ModelParams Lp'!$D$12,0,-'Sound Pressure'!$AF159))</f>
        <v>#DIV/0!</v>
      </c>
      <c r="AI159" s="76" t="e">
        <f ca="1">IF($AF159&gt;3,0,OFFSET('ModelParams Lp'!$E$12,0,-'Sound Pressure'!$AF159))</f>
        <v>#DIV/0!</v>
      </c>
      <c r="AJ159" s="76" t="e">
        <f ca="1">IF($AF159&gt;4,0,OFFSET('ModelParams Lp'!$F$12,0,-'Sound Pressure'!$AF159))</f>
        <v>#DIV/0!</v>
      </c>
      <c r="AK159" s="76" t="e">
        <f ca="1">IF($AF159&gt;3,0,OFFSET('ModelParams Lp'!$G$12,0,-'Sound Pressure'!$AF159))</f>
        <v>#DIV/0!</v>
      </c>
      <c r="AL159" s="76" t="e">
        <f ca="1">IF($AF159&gt;5,0,OFFSET('ModelParams Lp'!$H$12,0,-'Sound Pressure'!$AF159))</f>
        <v>#DIV/0!</v>
      </c>
      <c r="AM159" s="76" t="e">
        <f ca="1">IF($AF159&gt;6,0,OFFSET('ModelParams Lp'!$I$12,0,-'Sound Pressure'!$AF159))</f>
        <v>#DIV/0!</v>
      </c>
      <c r="AN159" s="76" t="e">
        <f ca="1">IF($AF159&gt;7,0,IF($AF$4&lt;0,3,OFFSET('ModelParams Lp'!$J$12,0,-'Sound Pressure'!$AF159)))</f>
        <v>#DIV/0!</v>
      </c>
      <c r="AO159" s="76" t="e">
        <f t="shared" si="71"/>
        <v>#DIV/0!</v>
      </c>
      <c r="AP159" s="76" t="e">
        <f t="shared" si="72"/>
        <v>#DIV/0!</v>
      </c>
      <c r="AQ159" s="76" t="e">
        <f t="shared" si="72"/>
        <v>#DIV/0!</v>
      </c>
      <c r="AR159" s="76" t="e">
        <f t="shared" si="72"/>
        <v>#DIV/0!</v>
      </c>
      <c r="AS159" s="76" t="e">
        <f t="shared" si="72"/>
        <v>#DIV/0!</v>
      </c>
      <c r="AT159" s="76" t="e">
        <f t="shared" si="72"/>
        <v>#DIV/0!</v>
      </c>
      <c r="AU159" s="76" t="e">
        <f t="shared" si="72"/>
        <v>#DIV/0!</v>
      </c>
      <c r="AV159" s="76" t="e">
        <f t="shared" si="72"/>
        <v>#DIV/0!</v>
      </c>
      <c r="AW159" s="76">
        <f>'ModelParams Lp'!B$22</f>
        <v>4</v>
      </c>
      <c r="AX159" s="76">
        <f>'ModelParams Lp'!C$22</f>
        <v>2</v>
      </c>
      <c r="AY159" s="76">
        <f>'ModelParams Lp'!D$22</f>
        <v>1</v>
      </c>
      <c r="AZ159" s="76">
        <f>'ModelParams Lp'!E$22</f>
        <v>0</v>
      </c>
      <c r="BA159" s="76">
        <f>'ModelParams Lp'!F$22</f>
        <v>0</v>
      </c>
      <c r="BB159" s="76">
        <f>'ModelParams Lp'!G$22</f>
        <v>0</v>
      </c>
      <c r="BC159" s="76">
        <f>'ModelParams Lp'!H$22</f>
        <v>0</v>
      </c>
      <c r="BD159" s="76">
        <f>'ModelParams Lp'!I$22</f>
        <v>0</v>
      </c>
      <c r="BE159" s="76" t="e">
        <f>-10*LOG(2/(4*PI()*2^2)+4/(0.163*(Calcul!$J164*Calcul!$K164)/VLOOKUP(Calcul!$H164,'ModelParams Lp'!$E$37:$F$39,2,0)))</f>
        <v>#N/A</v>
      </c>
      <c r="BF159" s="76" t="e">
        <f>-10*LOG(2/(4*PI()*2^2)+4/(0.163*(Calcul!$J164*Calcul!$K164)/VLOOKUP(Calcul!$H164,'ModelParams Lp'!$E$37:$F$39,2,0)))</f>
        <v>#N/A</v>
      </c>
      <c r="BG159" s="76" t="e">
        <f>-10*LOG(2/(4*PI()*2^2)+4/(0.163*(Calcul!$J164*Calcul!$K164)/VLOOKUP(Calcul!$H164,'ModelParams Lp'!$E$37:$F$39,2,0)))</f>
        <v>#N/A</v>
      </c>
      <c r="BH159" s="76" t="e">
        <f>-10*LOG(2/(4*PI()*2^2)+4/(0.163*(Calcul!$J164*Calcul!$K164)/VLOOKUP(Calcul!$H164,'ModelParams Lp'!$E$37:$F$39,2,0)))</f>
        <v>#N/A</v>
      </c>
      <c r="BI159" s="76" t="e">
        <f>-10*LOG(2/(4*PI()*2^2)+4/(0.163*(Calcul!$J164*Calcul!$K164)/VLOOKUP(Calcul!$H164,'ModelParams Lp'!$E$37:$F$39,2,0)))</f>
        <v>#N/A</v>
      </c>
      <c r="BJ159" s="76" t="e">
        <f>-10*LOG(2/(4*PI()*2^2)+4/(0.163*(Calcul!$J164*Calcul!$K164)/VLOOKUP(Calcul!$H164,'ModelParams Lp'!$E$37:$F$39,2,0)))</f>
        <v>#N/A</v>
      </c>
      <c r="BK159" s="76" t="e">
        <f>-10*LOG(2/(4*PI()*2^2)+4/(0.163*(Calcul!$J164*Calcul!$K164)/VLOOKUP(Calcul!$H164,'ModelParams Lp'!$E$37:$F$39,2,0)))</f>
        <v>#N/A</v>
      </c>
      <c r="BL159" s="76" t="e">
        <f>-10*LOG(2/(4*PI()*2^2)+4/(0.163*(Calcul!$J164*Calcul!$K164)/VLOOKUP(Calcul!$H164,'ModelParams Lp'!$E$37:$F$39,2,0)))</f>
        <v>#N/A</v>
      </c>
      <c r="BM159" s="76" t="e">
        <f>VLOOKUP(Calcul!$I164,'ModelParams Lp'!$D$28:$O$32,5,0)+BE159</f>
        <v>#N/A</v>
      </c>
      <c r="BN159" s="76" t="e">
        <f>VLOOKUP(Calcul!$I164,'ModelParams Lp'!$D$28:$O$32,6,0)+BF159</f>
        <v>#N/A</v>
      </c>
      <c r="BO159" s="76" t="e">
        <f>VLOOKUP(Calcul!$I164,'ModelParams Lp'!$D$28:$O$32,7,0)+BG159</f>
        <v>#N/A</v>
      </c>
      <c r="BP159" s="76" t="e">
        <f>VLOOKUP(Calcul!$I164,'ModelParams Lp'!$D$28:$O$32,8,0)+BH159</f>
        <v>#N/A</v>
      </c>
      <c r="BQ159" s="76" t="e">
        <f>VLOOKUP(Calcul!$I164,'ModelParams Lp'!$D$28:$O$32,9,0)+BI159</f>
        <v>#N/A</v>
      </c>
      <c r="BR159" s="76" t="e">
        <f>VLOOKUP(Calcul!$I164,'ModelParams Lp'!$D$28:$O$32,10,0)+BJ159</f>
        <v>#N/A</v>
      </c>
      <c r="BS159" s="76" t="e">
        <f>VLOOKUP(Calcul!$I164,'ModelParams Lp'!$D$28:$O$32,11,0)+BK159</f>
        <v>#N/A</v>
      </c>
      <c r="BT159" s="76" t="e">
        <f>VLOOKUP(Calcul!$I164,'ModelParams Lp'!$D$28:$O$32,12,0)+BL159</f>
        <v>#N/A</v>
      </c>
      <c r="BU159" s="75" t="e">
        <f t="shared" ca="1" si="53"/>
        <v>#DIV/0!</v>
      </c>
      <c r="BV159" s="75" t="e">
        <f t="shared" ca="1" si="54"/>
        <v>#DIV/0!</v>
      </c>
      <c r="BW159" s="75" t="e">
        <f t="shared" ca="1" si="55"/>
        <v>#DIV/0!</v>
      </c>
      <c r="BX159" s="75" t="e">
        <f t="shared" ca="1" si="56"/>
        <v>#DIV/0!</v>
      </c>
      <c r="BY159" s="75" t="e">
        <f t="shared" ca="1" si="57"/>
        <v>#DIV/0!</v>
      </c>
      <c r="BZ159" s="75" t="e">
        <f t="shared" ca="1" si="58"/>
        <v>#DIV/0!</v>
      </c>
      <c r="CA159" s="75" t="e">
        <f t="shared" ca="1" si="59"/>
        <v>#DIV/0!</v>
      </c>
      <c r="CB159" s="75" t="e">
        <f t="shared" ca="1" si="60"/>
        <v>#DIV/0!</v>
      </c>
      <c r="CC159" s="26" t="e">
        <f ca="1">10*LOG10(IF(BU159="",0,POWER(10,((BU159+'ModelParams Lw'!$O$4)/10))) +IF(BV159="",0,POWER(10,((BV159+'ModelParams Lw'!$P$4)/10))) +IF(BW159="",0,POWER(10,((BW159+'ModelParams Lw'!$Q$4)/10))) +IF(BX159="",0,POWER(10,((BX159+'ModelParams Lw'!$R$4)/10))) +IF(BY159="",0,POWER(10,((BY159+'ModelParams Lw'!$S$4)/10))) +IF(BZ159="",0,POWER(10,((BZ159+'ModelParams Lw'!$T$4)/10))) +IF(CA159="",0,POWER(10,((CA159+'ModelParams Lw'!$U$4)/10)))+IF(CB159="",0,POWER(10,((CB159+'ModelParams Lw'!$V$4)/10))))</f>
        <v>#DIV/0!</v>
      </c>
      <c r="CD159" s="26" t="e">
        <f t="shared" ca="1" si="61"/>
        <v>#DIV/0!</v>
      </c>
      <c r="CE159" s="26" t="e">
        <f ca="1">(BU159-'ModelParams Lw'!O$10)/'ModelParams Lw'!O$11</f>
        <v>#DIV/0!</v>
      </c>
      <c r="CF159" s="26" t="e">
        <f ca="1">(BV159-'ModelParams Lw'!P$10)/'ModelParams Lw'!P$11</f>
        <v>#DIV/0!</v>
      </c>
      <c r="CG159" s="26" t="e">
        <f ca="1">(BW159-'ModelParams Lw'!Q$10)/'ModelParams Lw'!Q$11</f>
        <v>#DIV/0!</v>
      </c>
      <c r="CH159" s="26" t="e">
        <f ca="1">(BX159-'ModelParams Lw'!R$10)/'ModelParams Lw'!R$11</f>
        <v>#DIV/0!</v>
      </c>
      <c r="CI159" s="26" t="e">
        <f ca="1">(BY159-'ModelParams Lw'!S$10)/'ModelParams Lw'!S$11</f>
        <v>#DIV/0!</v>
      </c>
      <c r="CJ159" s="26" t="e">
        <f ca="1">(BZ159-'ModelParams Lw'!T$10)/'ModelParams Lw'!T$11</f>
        <v>#DIV/0!</v>
      </c>
      <c r="CK159" s="26" t="e">
        <f ca="1">(CA159-'ModelParams Lw'!U$10)/'ModelParams Lw'!U$11</f>
        <v>#DIV/0!</v>
      </c>
      <c r="CL159" s="26" t="e">
        <f ca="1">(CB159-'ModelParams Lw'!V$10)/'ModelParams Lw'!V$11</f>
        <v>#DIV/0!</v>
      </c>
      <c r="CM159" s="75" t="e">
        <f t="shared" si="62"/>
        <v>#DIV/0!</v>
      </c>
      <c r="CN159" s="75" t="e">
        <f t="shared" si="63"/>
        <v>#DIV/0!</v>
      </c>
      <c r="CO159" s="75" t="e">
        <f t="shared" si="64"/>
        <v>#DIV/0!</v>
      </c>
      <c r="CP159" s="75" t="e">
        <f t="shared" si="65"/>
        <v>#DIV/0!</v>
      </c>
      <c r="CQ159" s="75" t="e">
        <f t="shared" si="66"/>
        <v>#DIV/0!</v>
      </c>
      <c r="CR159" s="75" t="e">
        <f t="shared" si="67"/>
        <v>#DIV/0!</v>
      </c>
      <c r="CS159" s="75" t="e">
        <f t="shared" si="68"/>
        <v>#DIV/0!</v>
      </c>
      <c r="CT159" s="75" t="e">
        <f t="shared" si="69"/>
        <v>#DIV/0!</v>
      </c>
      <c r="CU159" s="26" t="e">
        <f>10*LOG10(IF(CM159="",0,POWER(10,((CM159+'ModelParams Lw'!$O$4)/10))) +IF(CN159="",0,POWER(10,((CN159+'ModelParams Lw'!$P$4)/10))) +IF(CO159="",0,POWER(10,((CO159+'ModelParams Lw'!$Q$4)/10))) +IF(CP159="",0,POWER(10,((CP159+'ModelParams Lw'!$R$4)/10))) +IF(CQ159="",0,POWER(10,((CQ159+'ModelParams Lw'!$S$4)/10))) +IF(CR159="",0,POWER(10,((CR159+'ModelParams Lw'!$T$4)/10))) +IF(CS159="",0,POWER(10,((CS159+'ModelParams Lw'!$U$4)/10)))+IF(CT159="",0,POWER(10,((CT159+'ModelParams Lw'!$V$4)/10))))</f>
        <v>#DIV/0!</v>
      </c>
      <c r="CV159" s="26" t="e">
        <f t="shared" si="70"/>
        <v>#DIV/0!</v>
      </c>
      <c r="CW159" s="26" t="e">
        <f>(CM159-'ModelParams Lw'!O$10)/'ModelParams Lw'!O$11</f>
        <v>#DIV/0!</v>
      </c>
      <c r="CX159" s="26" t="e">
        <f>(CN159-'ModelParams Lw'!P$10)/'ModelParams Lw'!P$11</f>
        <v>#DIV/0!</v>
      </c>
      <c r="CY159" s="26" t="e">
        <f>(CO159-'ModelParams Lw'!Q$10)/'ModelParams Lw'!Q$11</f>
        <v>#DIV/0!</v>
      </c>
      <c r="CZ159" s="26" t="e">
        <f>(CP159-'ModelParams Lw'!R$10)/'ModelParams Lw'!R$11</f>
        <v>#DIV/0!</v>
      </c>
      <c r="DA159" s="26" t="e">
        <f>(CQ159-'ModelParams Lw'!S$10)/'ModelParams Lw'!S$11</f>
        <v>#DIV/0!</v>
      </c>
      <c r="DB159" s="26" t="e">
        <f>(CR159-'ModelParams Lw'!T$10)/'ModelParams Lw'!T$11</f>
        <v>#DIV/0!</v>
      </c>
      <c r="DC159" s="26" t="e">
        <f>(CS159-'ModelParams Lw'!U$10)/'ModelParams Lw'!U$11</f>
        <v>#DIV/0!</v>
      </c>
      <c r="DD159" s="26" t="e">
        <f>(CT159-'ModelParams Lw'!V$10)/'ModelParams Lw'!V$11</f>
        <v>#DIV/0!</v>
      </c>
    </row>
    <row r="160" spans="1:108" x14ac:dyDescent="0.25">
      <c r="A160" s="13">
        <f>'Sound Power'!B160</f>
        <v>0</v>
      </c>
      <c r="B160" s="13">
        <f>'Sound Power'!D160</f>
        <v>0</v>
      </c>
      <c r="C160" s="13">
        <f>'Sound Power'!E160</f>
        <v>0</v>
      </c>
      <c r="D160" s="13">
        <f>'Sound Power'!F160</f>
        <v>0</v>
      </c>
      <c r="E160" s="76" t="e">
        <f>IF(Calcul!$F162="SA",'Sound Power'!AZ160,'Sound Power'!O160)</f>
        <v>#DIV/0!</v>
      </c>
      <c r="F160" s="76" t="e">
        <f>IF(Calcul!$F162="SA",'Sound Power'!BA160,'Sound Power'!P160)</f>
        <v>#DIV/0!</v>
      </c>
      <c r="G160" s="76" t="e">
        <f>IF(Calcul!$F162="SA",'Sound Power'!BB160,'Sound Power'!Q160)</f>
        <v>#DIV/0!</v>
      </c>
      <c r="H160" s="76" t="e">
        <f>IF(Calcul!$F162="SA",'Sound Power'!BC160,'Sound Power'!R160)</f>
        <v>#DIV/0!</v>
      </c>
      <c r="I160" s="76" t="e">
        <f>IF(Calcul!$F162="SA",'Sound Power'!BD160,'Sound Power'!S160)</f>
        <v>#DIV/0!</v>
      </c>
      <c r="J160" s="76" t="e">
        <f>IF(Calcul!$F162="SA",'Sound Power'!BE160,'Sound Power'!T160)</f>
        <v>#DIV/0!</v>
      </c>
      <c r="K160" s="76" t="e">
        <f>IF(Calcul!$F162="SA",'Sound Power'!BF160,'Sound Power'!U160)</f>
        <v>#DIV/0!</v>
      </c>
      <c r="L160" s="76" t="e">
        <f>IF(Calcul!$F162="SA",'Sound Power'!BG160,'Sound Power'!V160)</f>
        <v>#DIV/0!</v>
      </c>
      <c r="M160" s="76" t="e">
        <f>'Sound Power'!CI160</f>
        <v>#DIV/0!</v>
      </c>
      <c r="N160" s="76" t="e">
        <f>'Sound Power'!CJ160</f>
        <v>#DIV/0!</v>
      </c>
      <c r="O160" s="76" t="e">
        <f>'Sound Power'!CK160</f>
        <v>#DIV/0!</v>
      </c>
      <c r="P160" s="76" t="e">
        <f>'Sound Power'!CL160</f>
        <v>#DIV/0!</v>
      </c>
      <c r="Q160" s="76" t="e">
        <f>'Sound Power'!CM160</f>
        <v>#DIV/0!</v>
      </c>
      <c r="R160" s="76" t="e">
        <f>'Sound Power'!CN160</f>
        <v>#DIV/0!</v>
      </c>
      <c r="S160" s="76" t="e">
        <f>'Sound Power'!CO160</f>
        <v>#DIV/0!</v>
      </c>
      <c r="T160" s="76" t="e">
        <f>'Sound Power'!CP160</f>
        <v>#DIV/0!</v>
      </c>
      <c r="U160" s="73">
        <f t="shared" si="50"/>
        <v>0</v>
      </c>
      <c r="V160" s="73">
        <f t="shared" si="51"/>
        <v>0</v>
      </c>
      <c r="W160" s="76" t="e">
        <f>('ModelParams Lp'!B$4*10^'ModelParams Lp'!B$5*($U160/$V160)^'ModelParams Lp'!B$6)*3</f>
        <v>#DIV/0!</v>
      </c>
      <c r="X160" s="76" t="e">
        <f>('ModelParams Lp'!C$4*10^'ModelParams Lp'!C$5*($U160/$V160)^'ModelParams Lp'!C$6)*3</f>
        <v>#DIV/0!</v>
      </c>
      <c r="Y160" s="76" t="e">
        <f>('ModelParams Lp'!D$4*10^'ModelParams Lp'!D$5*($U160/$V160)^'ModelParams Lp'!D$6)*3</f>
        <v>#DIV/0!</v>
      </c>
      <c r="Z160" s="76" t="e">
        <f>('ModelParams Lp'!E$4*10^'ModelParams Lp'!E$5*($U160/$V160)^'ModelParams Lp'!E$6)*3</f>
        <v>#DIV/0!</v>
      </c>
      <c r="AA160" s="76" t="e">
        <f>('ModelParams Lp'!F$4*10^'ModelParams Lp'!F$5*($U160/$V160)^'ModelParams Lp'!F$6)*3</f>
        <v>#DIV/0!</v>
      </c>
      <c r="AB160" s="76" t="e">
        <f>('ModelParams Lp'!G$4*10^'ModelParams Lp'!G$5*($U160/$V160)^'ModelParams Lp'!G$6)*3</f>
        <v>#DIV/0!</v>
      </c>
      <c r="AC160" s="76" t="e">
        <f>('ModelParams Lp'!H$4*10^'ModelParams Lp'!H$5*($U160/$V160)^'ModelParams Lp'!H$6)*3</f>
        <v>#DIV/0!</v>
      </c>
      <c r="AD160" s="76" t="e">
        <f>('ModelParams Lp'!I$4*10^'ModelParams Lp'!I$5*($U160/$V160)^'ModelParams Lp'!I$6)*3</f>
        <v>#DIV/0!</v>
      </c>
      <c r="AE160" s="62" t="e">
        <f t="shared" si="52"/>
        <v>#DIV/0!</v>
      </c>
      <c r="AF160" s="62" t="e">
        <f>IF(AE160&lt;'ModelParams Lp'!$B$16,-1,IF(AE160&lt;'ModelParams Lp'!$C$16,0,IF(AE160&lt;'ModelParams Lp'!$D$16,1,IF(AE160&lt;'ModelParams Lp'!$E$16,2,IF(AE160&lt;'ModelParams Lp'!$F$16,3,IF(AE160&lt;'ModelParams Lp'!$G$16,4,IF(AE160&lt;'ModelParams Lp'!$H$16,5,6)))))))</f>
        <v>#DIV/0!</v>
      </c>
      <c r="AG160" s="76" t="e">
        <f ca="1">IF($AF160&gt;1,0,OFFSET('ModelParams Lp'!$C$12,0,-'Sound Pressure'!$AF160))</f>
        <v>#DIV/0!</v>
      </c>
      <c r="AH160" s="76" t="e">
        <f ca="1">IF($AF160&gt;2,0,OFFSET('ModelParams Lp'!$D$12,0,-'Sound Pressure'!$AF160))</f>
        <v>#DIV/0!</v>
      </c>
      <c r="AI160" s="76" t="e">
        <f ca="1">IF($AF160&gt;3,0,OFFSET('ModelParams Lp'!$E$12,0,-'Sound Pressure'!$AF160))</f>
        <v>#DIV/0!</v>
      </c>
      <c r="AJ160" s="76" t="e">
        <f ca="1">IF($AF160&gt;4,0,OFFSET('ModelParams Lp'!$F$12,0,-'Sound Pressure'!$AF160))</f>
        <v>#DIV/0!</v>
      </c>
      <c r="AK160" s="76" t="e">
        <f ca="1">IF($AF160&gt;3,0,OFFSET('ModelParams Lp'!$G$12,0,-'Sound Pressure'!$AF160))</f>
        <v>#DIV/0!</v>
      </c>
      <c r="AL160" s="76" t="e">
        <f ca="1">IF($AF160&gt;5,0,OFFSET('ModelParams Lp'!$H$12,0,-'Sound Pressure'!$AF160))</f>
        <v>#DIV/0!</v>
      </c>
      <c r="AM160" s="76" t="e">
        <f ca="1">IF($AF160&gt;6,0,OFFSET('ModelParams Lp'!$I$12,0,-'Sound Pressure'!$AF160))</f>
        <v>#DIV/0!</v>
      </c>
      <c r="AN160" s="76" t="e">
        <f ca="1">IF($AF160&gt;7,0,IF($AF$4&lt;0,3,OFFSET('ModelParams Lp'!$J$12,0,-'Sound Pressure'!$AF160)))</f>
        <v>#DIV/0!</v>
      </c>
      <c r="AO160" s="76" t="e">
        <f t="shared" si="71"/>
        <v>#DIV/0!</v>
      </c>
      <c r="AP160" s="76" t="e">
        <f t="shared" si="72"/>
        <v>#DIV/0!</v>
      </c>
      <c r="AQ160" s="76" t="e">
        <f t="shared" si="72"/>
        <v>#DIV/0!</v>
      </c>
      <c r="AR160" s="76" t="e">
        <f t="shared" si="72"/>
        <v>#DIV/0!</v>
      </c>
      <c r="AS160" s="76" t="e">
        <f t="shared" si="72"/>
        <v>#DIV/0!</v>
      </c>
      <c r="AT160" s="76" t="e">
        <f t="shared" si="72"/>
        <v>#DIV/0!</v>
      </c>
      <c r="AU160" s="76" t="e">
        <f t="shared" si="72"/>
        <v>#DIV/0!</v>
      </c>
      <c r="AV160" s="76" t="e">
        <f t="shared" si="72"/>
        <v>#DIV/0!</v>
      </c>
      <c r="AW160" s="76">
        <f>'ModelParams Lp'!B$22</f>
        <v>4</v>
      </c>
      <c r="AX160" s="76">
        <f>'ModelParams Lp'!C$22</f>
        <v>2</v>
      </c>
      <c r="AY160" s="76">
        <f>'ModelParams Lp'!D$22</f>
        <v>1</v>
      </c>
      <c r="AZ160" s="76">
        <f>'ModelParams Lp'!E$22</f>
        <v>0</v>
      </c>
      <c r="BA160" s="76">
        <f>'ModelParams Lp'!F$22</f>
        <v>0</v>
      </c>
      <c r="BB160" s="76">
        <f>'ModelParams Lp'!G$22</f>
        <v>0</v>
      </c>
      <c r="BC160" s="76">
        <f>'ModelParams Lp'!H$22</f>
        <v>0</v>
      </c>
      <c r="BD160" s="76">
        <f>'ModelParams Lp'!I$22</f>
        <v>0</v>
      </c>
      <c r="BE160" s="76" t="e">
        <f>-10*LOG(2/(4*PI()*2^2)+4/(0.163*(Calcul!$J165*Calcul!$K165)/VLOOKUP(Calcul!$H165,'ModelParams Lp'!$E$37:$F$39,2,0)))</f>
        <v>#N/A</v>
      </c>
      <c r="BF160" s="76" t="e">
        <f>-10*LOG(2/(4*PI()*2^2)+4/(0.163*(Calcul!$J165*Calcul!$K165)/VLOOKUP(Calcul!$H165,'ModelParams Lp'!$E$37:$F$39,2,0)))</f>
        <v>#N/A</v>
      </c>
      <c r="BG160" s="76" t="e">
        <f>-10*LOG(2/(4*PI()*2^2)+4/(0.163*(Calcul!$J165*Calcul!$K165)/VLOOKUP(Calcul!$H165,'ModelParams Lp'!$E$37:$F$39,2,0)))</f>
        <v>#N/A</v>
      </c>
      <c r="BH160" s="76" t="e">
        <f>-10*LOG(2/(4*PI()*2^2)+4/(0.163*(Calcul!$J165*Calcul!$K165)/VLOOKUP(Calcul!$H165,'ModelParams Lp'!$E$37:$F$39,2,0)))</f>
        <v>#N/A</v>
      </c>
      <c r="BI160" s="76" t="e">
        <f>-10*LOG(2/(4*PI()*2^2)+4/(0.163*(Calcul!$J165*Calcul!$K165)/VLOOKUP(Calcul!$H165,'ModelParams Lp'!$E$37:$F$39,2,0)))</f>
        <v>#N/A</v>
      </c>
      <c r="BJ160" s="76" t="e">
        <f>-10*LOG(2/(4*PI()*2^2)+4/(0.163*(Calcul!$J165*Calcul!$K165)/VLOOKUP(Calcul!$H165,'ModelParams Lp'!$E$37:$F$39,2,0)))</f>
        <v>#N/A</v>
      </c>
      <c r="BK160" s="76" t="e">
        <f>-10*LOG(2/(4*PI()*2^2)+4/(0.163*(Calcul!$J165*Calcul!$K165)/VLOOKUP(Calcul!$H165,'ModelParams Lp'!$E$37:$F$39,2,0)))</f>
        <v>#N/A</v>
      </c>
      <c r="BL160" s="76" t="e">
        <f>-10*LOG(2/(4*PI()*2^2)+4/(0.163*(Calcul!$J165*Calcul!$K165)/VLOOKUP(Calcul!$H165,'ModelParams Lp'!$E$37:$F$39,2,0)))</f>
        <v>#N/A</v>
      </c>
      <c r="BM160" s="76" t="e">
        <f>VLOOKUP(Calcul!$I165,'ModelParams Lp'!$D$28:$O$32,5,0)+BE160</f>
        <v>#N/A</v>
      </c>
      <c r="BN160" s="76" t="e">
        <f>VLOOKUP(Calcul!$I165,'ModelParams Lp'!$D$28:$O$32,6,0)+BF160</f>
        <v>#N/A</v>
      </c>
      <c r="BO160" s="76" t="e">
        <f>VLOOKUP(Calcul!$I165,'ModelParams Lp'!$D$28:$O$32,7,0)+BG160</f>
        <v>#N/A</v>
      </c>
      <c r="BP160" s="76" t="e">
        <f>VLOOKUP(Calcul!$I165,'ModelParams Lp'!$D$28:$O$32,8,0)+BH160</f>
        <v>#N/A</v>
      </c>
      <c r="BQ160" s="76" t="e">
        <f>VLOOKUP(Calcul!$I165,'ModelParams Lp'!$D$28:$O$32,9,0)+BI160</f>
        <v>#N/A</v>
      </c>
      <c r="BR160" s="76" t="e">
        <f>VLOOKUP(Calcul!$I165,'ModelParams Lp'!$D$28:$O$32,10,0)+BJ160</f>
        <v>#N/A</v>
      </c>
      <c r="BS160" s="76" t="e">
        <f>VLOOKUP(Calcul!$I165,'ModelParams Lp'!$D$28:$O$32,11,0)+BK160</f>
        <v>#N/A</v>
      </c>
      <c r="BT160" s="76" t="e">
        <f>VLOOKUP(Calcul!$I165,'ModelParams Lp'!$D$28:$O$32,12,0)+BL160</f>
        <v>#N/A</v>
      </c>
      <c r="BU160" s="75" t="e">
        <f t="shared" ca="1" si="53"/>
        <v>#DIV/0!</v>
      </c>
      <c r="BV160" s="75" t="e">
        <f t="shared" ca="1" si="54"/>
        <v>#DIV/0!</v>
      </c>
      <c r="BW160" s="75" t="e">
        <f t="shared" ca="1" si="55"/>
        <v>#DIV/0!</v>
      </c>
      <c r="BX160" s="75" t="e">
        <f t="shared" ca="1" si="56"/>
        <v>#DIV/0!</v>
      </c>
      <c r="BY160" s="75" t="e">
        <f t="shared" ca="1" si="57"/>
        <v>#DIV/0!</v>
      </c>
      <c r="BZ160" s="75" t="e">
        <f t="shared" ca="1" si="58"/>
        <v>#DIV/0!</v>
      </c>
      <c r="CA160" s="75" t="e">
        <f t="shared" ca="1" si="59"/>
        <v>#DIV/0!</v>
      </c>
      <c r="CB160" s="75" t="e">
        <f t="shared" ca="1" si="60"/>
        <v>#DIV/0!</v>
      </c>
      <c r="CC160" s="26" t="e">
        <f ca="1">10*LOG10(IF(BU160="",0,POWER(10,((BU160+'ModelParams Lw'!$O$4)/10))) +IF(BV160="",0,POWER(10,((BV160+'ModelParams Lw'!$P$4)/10))) +IF(BW160="",0,POWER(10,((BW160+'ModelParams Lw'!$Q$4)/10))) +IF(BX160="",0,POWER(10,((BX160+'ModelParams Lw'!$R$4)/10))) +IF(BY160="",0,POWER(10,((BY160+'ModelParams Lw'!$S$4)/10))) +IF(BZ160="",0,POWER(10,((BZ160+'ModelParams Lw'!$T$4)/10))) +IF(CA160="",0,POWER(10,((CA160+'ModelParams Lw'!$U$4)/10)))+IF(CB160="",0,POWER(10,((CB160+'ModelParams Lw'!$V$4)/10))))</f>
        <v>#DIV/0!</v>
      </c>
      <c r="CD160" s="26" t="e">
        <f t="shared" ca="1" si="61"/>
        <v>#DIV/0!</v>
      </c>
      <c r="CE160" s="26" t="e">
        <f ca="1">(BU160-'ModelParams Lw'!O$10)/'ModelParams Lw'!O$11</f>
        <v>#DIV/0!</v>
      </c>
      <c r="CF160" s="26" t="e">
        <f ca="1">(BV160-'ModelParams Lw'!P$10)/'ModelParams Lw'!P$11</f>
        <v>#DIV/0!</v>
      </c>
      <c r="CG160" s="26" t="e">
        <f ca="1">(BW160-'ModelParams Lw'!Q$10)/'ModelParams Lw'!Q$11</f>
        <v>#DIV/0!</v>
      </c>
      <c r="CH160" s="26" t="e">
        <f ca="1">(BX160-'ModelParams Lw'!R$10)/'ModelParams Lw'!R$11</f>
        <v>#DIV/0!</v>
      </c>
      <c r="CI160" s="26" t="e">
        <f ca="1">(BY160-'ModelParams Lw'!S$10)/'ModelParams Lw'!S$11</f>
        <v>#DIV/0!</v>
      </c>
      <c r="CJ160" s="26" t="e">
        <f ca="1">(BZ160-'ModelParams Lw'!T$10)/'ModelParams Lw'!T$11</f>
        <v>#DIV/0!</v>
      </c>
      <c r="CK160" s="26" t="e">
        <f ca="1">(CA160-'ModelParams Lw'!U$10)/'ModelParams Lw'!U$11</f>
        <v>#DIV/0!</v>
      </c>
      <c r="CL160" s="26" t="e">
        <f ca="1">(CB160-'ModelParams Lw'!V$10)/'ModelParams Lw'!V$11</f>
        <v>#DIV/0!</v>
      </c>
      <c r="CM160" s="75" t="e">
        <f t="shared" si="62"/>
        <v>#DIV/0!</v>
      </c>
      <c r="CN160" s="75" t="e">
        <f t="shared" si="63"/>
        <v>#DIV/0!</v>
      </c>
      <c r="CO160" s="75" t="e">
        <f t="shared" si="64"/>
        <v>#DIV/0!</v>
      </c>
      <c r="CP160" s="75" t="e">
        <f t="shared" si="65"/>
        <v>#DIV/0!</v>
      </c>
      <c r="CQ160" s="75" t="e">
        <f t="shared" si="66"/>
        <v>#DIV/0!</v>
      </c>
      <c r="CR160" s="75" t="e">
        <f t="shared" si="67"/>
        <v>#DIV/0!</v>
      </c>
      <c r="CS160" s="75" t="e">
        <f t="shared" si="68"/>
        <v>#DIV/0!</v>
      </c>
      <c r="CT160" s="75" t="e">
        <f t="shared" si="69"/>
        <v>#DIV/0!</v>
      </c>
      <c r="CU160" s="26" t="e">
        <f>10*LOG10(IF(CM160="",0,POWER(10,((CM160+'ModelParams Lw'!$O$4)/10))) +IF(CN160="",0,POWER(10,((CN160+'ModelParams Lw'!$P$4)/10))) +IF(CO160="",0,POWER(10,((CO160+'ModelParams Lw'!$Q$4)/10))) +IF(CP160="",0,POWER(10,((CP160+'ModelParams Lw'!$R$4)/10))) +IF(CQ160="",0,POWER(10,((CQ160+'ModelParams Lw'!$S$4)/10))) +IF(CR160="",0,POWER(10,((CR160+'ModelParams Lw'!$T$4)/10))) +IF(CS160="",0,POWER(10,((CS160+'ModelParams Lw'!$U$4)/10)))+IF(CT160="",0,POWER(10,((CT160+'ModelParams Lw'!$V$4)/10))))</f>
        <v>#DIV/0!</v>
      </c>
      <c r="CV160" s="26" t="e">
        <f t="shared" si="70"/>
        <v>#DIV/0!</v>
      </c>
      <c r="CW160" s="26" t="e">
        <f>(CM160-'ModelParams Lw'!O$10)/'ModelParams Lw'!O$11</f>
        <v>#DIV/0!</v>
      </c>
      <c r="CX160" s="26" t="e">
        <f>(CN160-'ModelParams Lw'!P$10)/'ModelParams Lw'!P$11</f>
        <v>#DIV/0!</v>
      </c>
      <c r="CY160" s="26" t="e">
        <f>(CO160-'ModelParams Lw'!Q$10)/'ModelParams Lw'!Q$11</f>
        <v>#DIV/0!</v>
      </c>
      <c r="CZ160" s="26" t="e">
        <f>(CP160-'ModelParams Lw'!R$10)/'ModelParams Lw'!R$11</f>
        <v>#DIV/0!</v>
      </c>
      <c r="DA160" s="26" t="e">
        <f>(CQ160-'ModelParams Lw'!S$10)/'ModelParams Lw'!S$11</f>
        <v>#DIV/0!</v>
      </c>
      <c r="DB160" s="26" t="e">
        <f>(CR160-'ModelParams Lw'!T$10)/'ModelParams Lw'!T$11</f>
        <v>#DIV/0!</v>
      </c>
      <c r="DC160" s="26" t="e">
        <f>(CS160-'ModelParams Lw'!U$10)/'ModelParams Lw'!U$11</f>
        <v>#DIV/0!</v>
      </c>
      <c r="DD160" s="26" t="e">
        <f>(CT160-'ModelParams Lw'!V$10)/'ModelParams Lw'!V$11</f>
        <v>#DIV/0!</v>
      </c>
    </row>
    <row r="161" spans="1:108" x14ac:dyDescent="0.25">
      <c r="A161" s="13">
        <f>'Sound Power'!B161</f>
        <v>0</v>
      </c>
      <c r="B161" s="13">
        <f>'Sound Power'!D161</f>
        <v>0</v>
      </c>
      <c r="C161" s="13">
        <f>'Sound Power'!E161</f>
        <v>0</v>
      </c>
      <c r="D161" s="13">
        <f>'Sound Power'!F161</f>
        <v>0</v>
      </c>
      <c r="E161" s="76" t="e">
        <f>IF(Calcul!$F163="SA",'Sound Power'!AZ161,'Sound Power'!O161)</f>
        <v>#DIV/0!</v>
      </c>
      <c r="F161" s="76" t="e">
        <f>IF(Calcul!$F163="SA",'Sound Power'!BA161,'Sound Power'!P161)</f>
        <v>#DIV/0!</v>
      </c>
      <c r="G161" s="76" t="e">
        <f>IF(Calcul!$F163="SA",'Sound Power'!BB161,'Sound Power'!Q161)</f>
        <v>#DIV/0!</v>
      </c>
      <c r="H161" s="76" t="e">
        <f>IF(Calcul!$F163="SA",'Sound Power'!BC161,'Sound Power'!R161)</f>
        <v>#DIV/0!</v>
      </c>
      <c r="I161" s="76" t="e">
        <f>IF(Calcul!$F163="SA",'Sound Power'!BD161,'Sound Power'!S161)</f>
        <v>#DIV/0!</v>
      </c>
      <c r="J161" s="76" t="e">
        <f>IF(Calcul!$F163="SA",'Sound Power'!BE161,'Sound Power'!T161)</f>
        <v>#DIV/0!</v>
      </c>
      <c r="K161" s="76" t="e">
        <f>IF(Calcul!$F163="SA",'Sound Power'!BF161,'Sound Power'!U161)</f>
        <v>#DIV/0!</v>
      </c>
      <c r="L161" s="76" t="e">
        <f>IF(Calcul!$F163="SA",'Sound Power'!BG161,'Sound Power'!V161)</f>
        <v>#DIV/0!</v>
      </c>
      <c r="M161" s="76" t="e">
        <f>'Sound Power'!CI161</f>
        <v>#DIV/0!</v>
      </c>
      <c r="N161" s="76" t="e">
        <f>'Sound Power'!CJ161</f>
        <v>#DIV/0!</v>
      </c>
      <c r="O161" s="76" t="e">
        <f>'Sound Power'!CK161</f>
        <v>#DIV/0!</v>
      </c>
      <c r="P161" s="76" t="e">
        <f>'Sound Power'!CL161</f>
        <v>#DIV/0!</v>
      </c>
      <c r="Q161" s="76" t="e">
        <f>'Sound Power'!CM161</f>
        <v>#DIV/0!</v>
      </c>
      <c r="R161" s="76" t="e">
        <f>'Sound Power'!CN161</f>
        <v>#DIV/0!</v>
      </c>
      <c r="S161" s="76" t="e">
        <f>'Sound Power'!CO161</f>
        <v>#DIV/0!</v>
      </c>
      <c r="T161" s="76" t="e">
        <f>'Sound Power'!CP161</f>
        <v>#DIV/0!</v>
      </c>
      <c r="U161" s="73">
        <f t="shared" si="50"/>
        <v>0</v>
      </c>
      <c r="V161" s="73">
        <f t="shared" si="51"/>
        <v>0</v>
      </c>
      <c r="W161" s="76" t="e">
        <f>('ModelParams Lp'!B$4*10^'ModelParams Lp'!B$5*($U161/$V161)^'ModelParams Lp'!B$6)*3</f>
        <v>#DIV/0!</v>
      </c>
      <c r="X161" s="76" t="e">
        <f>('ModelParams Lp'!C$4*10^'ModelParams Lp'!C$5*($U161/$V161)^'ModelParams Lp'!C$6)*3</f>
        <v>#DIV/0!</v>
      </c>
      <c r="Y161" s="76" t="e">
        <f>('ModelParams Lp'!D$4*10^'ModelParams Lp'!D$5*($U161/$V161)^'ModelParams Lp'!D$6)*3</f>
        <v>#DIV/0!</v>
      </c>
      <c r="Z161" s="76" t="e">
        <f>('ModelParams Lp'!E$4*10^'ModelParams Lp'!E$5*($U161/$V161)^'ModelParams Lp'!E$6)*3</f>
        <v>#DIV/0!</v>
      </c>
      <c r="AA161" s="76" t="e">
        <f>('ModelParams Lp'!F$4*10^'ModelParams Lp'!F$5*($U161/$V161)^'ModelParams Lp'!F$6)*3</f>
        <v>#DIV/0!</v>
      </c>
      <c r="AB161" s="76" t="e">
        <f>('ModelParams Lp'!G$4*10^'ModelParams Lp'!G$5*($U161/$V161)^'ModelParams Lp'!G$6)*3</f>
        <v>#DIV/0!</v>
      </c>
      <c r="AC161" s="76" t="e">
        <f>('ModelParams Lp'!H$4*10^'ModelParams Lp'!H$5*($U161/$V161)^'ModelParams Lp'!H$6)*3</f>
        <v>#DIV/0!</v>
      </c>
      <c r="AD161" s="76" t="e">
        <f>('ModelParams Lp'!I$4*10^'ModelParams Lp'!I$5*($U161/$V161)^'ModelParams Lp'!I$6)*3</f>
        <v>#DIV/0!</v>
      </c>
      <c r="AE161" s="62" t="e">
        <f t="shared" si="52"/>
        <v>#DIV/0!</v>
      </c>
      <c r="AF161" s="62" t="e">
        <f>IF(AE161&lt;'ModelParams Lp'!$B$16,-1,IF(AE161&lt;'ModelParams Lp'!$C$16,0,IF(AE161&lt;'ModelParams Lp'!$D$16,1,IF(AE161&lt;'ModelParams Lp'!$E$16,2,IF(AE161&lt;'ModelParams Lp'!$F$16,3,IF(AE161&lt;'ModelParams Lp'!$G$16,4,IF(AE161&lt;'ModelParams Lp'!$H$16,5,6)))))))</f>
        <v>#DIV/0!</v>
      </c>
      <c r="AG161" s="76" t="e">
        <f ca="1">IF($AF161&gt;1,0,OFFSET('ModelParams Lp'!$C$12,0,-'Sound Pressure'!$AF161))</f>
        <v>#DIV/0!</v>
      </c>
      <c r="AH161" s="76" t="e">
        <f ca="1">IF($AF161&gt;2,0,OFFSET('ModelParams Lp'!$D$12,0,-'Sound Pressure'!$AF161))</f>
        <v>#DIV/0!</v>
      </c>
      <c r="AI161" s="76" t="e">
        <f ca="1">IF($AF161&gt;3,0,OFFSET('ModelParams Lp'!$E$12,0,-'Sound Pressure'!$AF161))</f>
        <v>#DIV/0!</v>
      </c>
      <c r="AJ161" s="76" t="e">
        <f ca="1">IF($AF161&gt;4,0,OFFSET('ModelParams Lp'!$F$12,0,-'Sound Pressure'!$AF161))</f>
        <v>#DIV/0!</v>
      </c>
      <c r="AK161" s="76" t="e">
        <f ca="1">IF($AF161&gt;3,0,OFFSET('ModelParams Lp'!$G$12,0,-'Sound Pressure'!$AF161))</f>
        <v>#DIV/0!</v>
      </c>
      <c r="AL161" s="76" t="e">
        <f ca="1">IF($AF161&gt;5,0,OFFSET('ModelParams Lp'!$H$12,0,-'Sound Pressure'!$AF161))</f>
        <v>#DIV/0!</v>
      </c>
      <c r="AM161" s="76" t="e">
        <f ca="1">IF($AF161&gt;6,0,OFFSET('ModelParams Lp'!$I$12,0,-'Sound Pressure'!$AF161))</f>
        <v>#DIV/0!</v>
      </c>
      <c r="AN161" s="76" t="e">
        <f ca="1">IF($AF161&gt;7,0,IF($AF$4&lt;0,3,OFFSET('ModelParams Lp'!$J$12,0,-'Sound Pressure'!$AF161)))</f>
        <v>#DIV/0!</v>
      </c>
      <c r="AO161" s="76" t="e">
        <f t="shared" si="71"/>
        <v>#DIV/0!</v>
      </c>
      <c r="AP161" s="76" t="e">
        <f t="shared" si="72"/>
        <v>#DIV/0!</v>
      </c>
      <c r="AQ161" s="76" t="e">
        <f t="shared" si="72"/>
        <v>#DIV/0!</v>
      </c>
      <c r="AR161" s="76" t="e">
        <f t="shared" si="72"/>
        <v>#DIV/0!</v>
      </c>
      <c r="AS161" s="76" t="e">
        <f t="shared" si="72"/>
        <v>#DIV/0!</v>
      </c>
      <c r="AT161" s="76" t="e">
        <f t="shared" si="72"/>
        <v>#DIV/0!</v>
      </c>
      <c r="AU161" s="76" t="e">
        <f t="shared" si="72"/>
        <v>#DIV/0!</v>
      </c>
      <c r="AV161" s="76" t="e">
        <f t="shared" si="72"/>
        <v>#DIV/0!</v>
      </c>
      <c r="AW161" s="76">
        <f>'ModelParams Lp'!B$22</f>
        <v>4</v>
      </c>
      <c r="AX161" s="76">
        <f>'ModelParams Lp'!C$22</f>
        <v>2</v>
      </c>
      <c r="AY161" s="76">
        <f>'ModelParams Lp'!D$22</f>
        <v>1</v>
      </c>
      <c r="AZ161" s="76">
        <f>'ModelParams Lp'!E$22</f>
        <v>0</v>
      </c>
      <c r="BA161" s="76">
        <f>'ModelParams Lp'!F$22</f>
        <v>0</v>
      </c>
      <c r="BB161" s="76">
        <f>'ModelParams Lp'!G$22</f>
        <v>0</v>
      </c>
      <c r="BC161" s="76">
        <f>'ModelParams Lp'!H$22</f>
        <v>0</v>
      </c>
      <c r="BD161" s="76">
        <f>'ModelParams Lp'!I$22</f>
        <v>0</v>
      </c>
      <c r="BE161" s="76" t="e">
        <f>-10*LOG(2/(4*PI()*2^2)+4/(0.163*(Calcul!$J166*Calcul!$K166)/VLOOKUP(Calcul!$H166,'ModelParams Lp'!$E$37:$F$39,2,0)))</f>
        <v>#N/A</v>
      </c>
      <c r="BF161" s="76" t="e">
        <f>-10*LOG(2/(4*PI()*2^2)+4/(0.163*(Calcul!$J166*Calcul!$K166)/VLOOKUP(Calcul!$H166,'ModelParams Lp'!$E$37:$F$39,2,0)))</f>
        <v>#N/A</v>
      </c>
      <c r="BG161" s="76" t="e">
        <f>-10*LOG(2/(4*PI()*2^2)+4/(0.163*(Calcul!$J166*Calcul!$K166)/VLOOKUP(Calcul!$H166,'ModelParams Lp'!$E$37:$F$39,2,0)))</f>
        <v>#N/A</v>
      </c>
      <c r="BH161" s="76" t="e">
        <f>-10*LOG(2/(4*PI()*2^2)+4/(0.163*(Calcul!$J166*Calcul!$K166)/VLOOKUP(Calcul!$H166,'ModelParams Lp'!$E$37:$F$39,2,0)))</f>
        <v>#N/A</v>
      </c>
      <c r="BI161" s="76" t="e">
        <f>-10*LOG(2/(4*PI()*2^2)+4/(0.163*(Calcul!$J166*Calcul!$K166)/VLOOKUP(Calcul!$H166,'ModelParams Lp'!$E$37:$F$39,2,0)))</f>
        <v>#N/A</v>
      </c>
      <c r="BJ161" s="76" t="e">
        <f>-10*LOG(2/(4*PI()*2^2)+4/(0.163*(Calcul!$J166*Calcul!$K166)/VLOOKUP(Calcul!$H166,'ModelParams Lp'!$E$37:$F$39,2,0)))</f>
        <v>#N/A</v>
      </c>
      <c r="BK161" s="76" t="e">
        <f>-10*LOG(2/(4*PI()*2^2)+4/(0.163*(Calcul!$J166*Calcul!$K166)/VLOOKUP(Calcul!$H166,'ModelParams Lp'!$E$37:$F$39,2,0)))</f>
        <v>#N/A</v>
      </c>
      <c r="BL161" s="76" t="e">
        <f>-10*LOG(2/(4*PI()*2^2)+4/(0.163*(Calcul!$J166*Calcul!$K166)/VLOOKUP(Calcul!$H166,'ModelParams Lp'!$E$37:$F$39,2,0)))</f>
        <v>#N/A</v>
      </c>
      <c r="BM161" s="76" t="e">
        <f>VLOOKUP(Calcul!$I166,'ModelParams Lp'!$D$28:$O$32,5,0)+BE161</f>
        <v>#N/A</v>
      </c>
      <c r="BN161" s="76" t="e">
        <f>VLOOKUP(Calcul!$I166,'ModelParams Lp'!$D$28:$O$32,6,0)+BF161</f>
        <v>#N/A</v>
      </c>
      <c r="BO161" s="76" t="e">
        <f>VLOOKUP(Calcul!$I166,'ModelParams Lp'!$D$28:$O$32,7,0)+BG161</f>
        <v>#N/A</v>
      </c>
      <c r="BP161" s="76" t="e">
        <f>VLOOKUP(Calcul!$I166,'ModelParams Lp'!$D$28:$O$32,8,0)+BH161</f>
        <v>#N/A</v>
      </c>
      <c r="BQ161" s="76" t="e">
        <f>VLOOKUP(Calcul!$I166,'ModelParams Lp'!$D$28:$O$32,9,0)+BI161</f>
        <v>#N/A</v>
      </c>
      <c r="BR161" s="76" t="e">
        <f>VLOOKUP(Calcul!$I166,'ModelParams Lp'!$D$28:$O$32,10,0)+BJ161</f>
        <v>#N/A</v>
      </c>
      <c r="BS161" s="76" t="e">
        <f>VLOOKUP(Calcul!$I166,'ModelParams Lp'!$D$28:$O$32,11,0)+BK161</f>
        <v>#N/A</v>
      </c>
      <c r="BT161" s="76" t="e">
        <f>VLOOKUP(Calcul!$I166,'ModelParams Lp'!$D$28:$O$32,12,0)+BL161</f>
        <v>#N/A</v>
      </c>
      <c r="BU161" s="75" t="e">
        <f t="shared" ca="1" si="53"/>
        <v>#DIV/0!</v>
      </c>
      <c r="BV161" s="75" t="e">
        <f t="shared" ca="1" si="54"/>
        <v>#DIV/0!</v>
      </c>
      <c r="BW161" s="75" t="e">
        <f t="shared" ca="1" si="55"/>
        <v>#DIV/0!</v>
      </c>
      <c r="BX161" s="75" t="e">
        <f t="shared" ca="1" si="56"/>
        <v>#DIV/0!</v>
      </c>
      <c r="BY161" s="75" t="e">
        <f t="shared" ca="1" si="57"/>
        <v>#DIV/0!</v>
      </c>
      <c r="BZ161" s="75" t="e">
        <f t="shared" ca="1" si="58"/>
        <v>#DIV/0!</v>
      </c>
      <c r="CA161" s="75" t="e">
        <f t="shared" ca="1" si="59"/>
        <v>#DIV/0!</v>
      </c>
      <c r="CB161" s="75" t="e">
        <f t="shared" ca="1" si="60"/>
        <v>#DIV/0!</v>
      </c>
      <c r="CC161" s="26" t="e">
        <f ca="1">10*LOG10(IF(BU161="",0,POWER(10,((BU161+'ModelParams Lw'!$O$4)/10))) +IF(BV161="",0,POWER(10,((BV161+'ModelParams Lw'!$P$4)/10))) +IF(BW161="",0,POWER(10,((BW161+'ModelParams Lw'!$Q$4)/10))) +IF(BX161="",0,POWER(10,((BX161+'ModelParams Lw'!$R$4)/10))) +IF(BY161="",0,POWER(10,((BY161+'ModelParams Lw'!$S$4)/10))) +IF(BZ161="",0,POWER(10,((BZ161+'ModelParams Lw'!$T$4)/10))) +IF(CA161="",0,POWER(10,((CA161+'ModelParams Lw'!$U$4)/10)))+IF(CB161="",0,POWER(10,((CB161+'ModelParams Lw'!$V$4)/10))))</f>
        <v>#DIV/0!</v>
      </c>
      <c r="CD161" s="26" t="e">
        <f t="shared" ca="1" si="61"/>
        <v>#DIV/0!</v>
      </c>
      <c r="CE161" s="26" t="e">
        <f ca="1">(BU161-'ModelParams Lw'!O$10)/'ModelParams Lw'!O$11</f>
        <v>#DIV/0!</v>
      </c>
      <c r="CF161" s="26" t="e">
        <f ca="1">(BV161-'ModelParams Lw'!P$10)/'ModelParams Lw'!P$11</f>
        <v>#DIV/0!</v>
      </c>
      <c r="CG161" s="26" t="e">
        <f ca="1">(BW161-'ModelParams Lw'!Q$10)/'ModelParams Lw'!Q$11</f>
        <v>#DIV/0!</v>
      </c>
      <c r="CH161" s="26" t="e">
        <f ca="1">(BX161-'ModelParams Lw'!R$10)/'ModelParams Lw'!R$11</f>
        <v>#DIV/0!</v>
      </c>
      <c r="CI161" s="26" t="e">
        <f ca="1">(BY161-'ModelParams Lw'!S$10)/'ModelParams Lw'!S$11</f>
        <v>#DIV/0!</v>
      </c>
      <c r="CJ161" s="26" t="e">
        <f ca="1">(BZ161-'ModelParams Lw'!T$10)/'ModelParams Lw'!T$11</f>
        <v>#DIV/0!</v>
      </c>
      <c r="CK161" s="26" t="e">
        <f ca="1">(CA161-'ModelParams Lw'!U$10)/'ModelParams Lw'!U$11</f>
        <v>#DIV/0!</v>
      </c>
      <c r="CL161" s="26" t="e">
        <f ca="1">(CB161-'ModelParams Lw'!V$10)/'ModelParams Lw'!V$11</f>
        <v>#DIV/0!</v>
      </c>
      <c r="CM161" s="75" t="e">
        <f t="shared" si="62"/>
        <v>#DIV/0!</v>
      </c>
      <c r="CN161" s="75" t="e">
        <f t="shared" si="63"/>
        <v>#DIV/0!</v>
      </c>
      <c r="CO161" s="75" t="e">
        <f t="shared" si="64"/>
        <v>#DIV/0!</v>
      </c>
      <c r="CP161" s="75" t="e">
        <f t="shared" si="65"/>
        <v>#DIV/0!</v>
      </c>
      <c r="CQ161" s="75" t="e">
        <f t="shared" si="66"/>
        <v>#DIV/0!</v>
      </c>
      <c r="CR161" s="75" t="e">
        <f t="shared" si="67"/>
        <v>#DIV/0!</v>
      </c>
      <c r="CS161" s="75" t="e">
        <f t="shared" si="68"/>
        <v>#DIV/0!</v>
      </c>
      <c r="CT161" s="75" t="e">
        <f t="shared" si="69"/>
        <v>#DIV/0!</v>
      </c>
      <c r="CU161" s="26" t="e">
        <f>10*LOG10(IF(CM161="",0,POWER(10,((CM161+'ModelParams Lw'!$O$4)/10))) +IF(CN161="",0,POWER(10,((CN161+'ModelParams Lw'!$P$4)/10))) +IF(CO161="",0,POWER(10,((CO161+'ModelParams Lw'!$Q$4)/10))) +IF(CP161="",0,POWER(10,((CP161+'ModelParams Lw'!$R$4)/10))) +IF(CQ161="",0,POWER(10,((CQ161+'ModelParams Lw'!$S$4)/10))) +IF(CR161="",0,POWER(10,((CR161+'ModelParams Lw'!$T$4)/10))) +IF(CS161="",0,POWER(10,((CS161+'ModelParams Lw'!$U$4)/10)))+IF(CT161="",0,POWER(10,((CT161+'ModelParams Lw'!$V$4)/10))))</f>
        <v>#DIV/0!</v>
      </c>
      <c r="CV161" s="26" t="e">
        <f t="shared" si="70"/>
        <v>#DIV/0!</v>
      </c>
      <c r="CW161" s="26" t="e">
        <f>(CM161-'ModelParams Lw'!O$10)/'ModelParams Lw'!O$11</f>
        <v>#DIV/0!</v>
      </c>
      <c r="CX161" s="26" t="e">
        <f>(CN161-'ModelParams Lw'!P$10)/'ModelParams Lw'!P$11</f>
        <v>#DIV/0!</v>
      </c>
      <c r="CY161" s="26" t="e">
        <f>(CO161-'ModelParams Lw'!Q$10)/'ModelParams Lw'!Q$11</f>
        <v>#DIV/0!</v>
      </c>
      <c r="CZ161" s="26" t="e">
        <f>(CP161-'ModelParams Lw'!R$10)/'ModelParams Lw'!R$11</f>
        <v>#DIV/0!</v>
      </c>
      <c r="DA161" s="26" t="e">
        <f>(CQ161-'ModelParams Lw'!S$10)/'ModelParams Lw'!S$11</f>
        <v>#DIV/0!</v>
      </c>
      <c r="DB161" s="26" t="e">
        <f>(CR161-'ModelParams Lw'!T$10)/'ModelParams Lw'!T$11</f>
        <v>#DIV/0!</v>
      </c>
      <c r="DC161" s="26" t="e">
        <f>(CS161-'ModelParams Lw'!U$10)/'ModelParams Lw'!U$11</f>
        <v>#DIV/0!</v>
      </c>
      <c r="DD161" s="26" t="e">
        <f>(CT161-'ModelParams Lw'!V$10)/'ModelParams Lw'!V$11</f>
        <v>#DIV/0!</v>
      </c>
    </row>
    <row r="162" spans="1:108" x14ac:dyDescent="0.25">
      <c r="A162" s="13">
        <f>'Sound Power'!B162</f>
        <v>0</v>
      </c>
      <c r="B162" s="13">
        <f>'Sound Power'!D162</f>
        <v>0</v>
      </c>
      <c r="C162" s="13">
        <f>'Sound Power'!E162</f>
        <v>0</v>
      </c>
      <c r="D162" s="13">
        <f>'Sound Power'!F162</f>
        <v>0</v>
      </c>
      <c r="E162" s="76" t="e">
        <f>IF(Calcul!$F164="SA",'Sound Power'!AZ162,'Sound Power'!O162)</f>
        <v>#DIV/0!</v>
      </c>
      <c r="F162" s="76" t="e">
        <f>IF(Calcul!$F164="SA",'Sound Power'!BA162,'Sound Power'!P162)</f>
        <v>#DIV/0!</v>
      </c>
      <c r="G162" s="76" t="e">
        <f>IF(Calcul!$F164="SA",'Sound Power'!BB162,'Sound Power'!Q162)</f>
        <v>#DIV/0!</v>
      </c>
      <c r="H162" s="76" t="e">
        <f>IF(Calcul!$F164="SA",'Sound Power'!BC162,'Sound Power'!R162)</f>
        <v>#DIV/0!</v>
      </c>
      <c r="I162" s="76" t="e">
        <f>IF(Calcul!$F164="SA",'Sound Power'!BD162,'Sound Power'!S162)</f>
        <v>#DIV/0!</v>
      </c>
      <c r="J162" s="76" t="e">
        <f>IF(Calcul!$F164="SA",'Sound Power'!BE162,'Sound Power'!T162)</f>
        <v>#DIV/0!</v>
      </c>
      <c r="K162" s="76" t="e">
        <f>IF(Calcul!$F164="SA",'Sound Power'!BF162,'Sound Power'!U162)</f>
        <v>#DIV/0!</v>
      </c>
      <c r="L162" s="76" t="e">
        <f>IF(Calcul!$F164="SA",'Sound Power'!BG162,'Sound Power'!V162)</f>
        <v>#DIV/0!</v>
      </c>
      <c r="M162" s="76" t="e">
        <f>'Sound Power'!CI162</f>
        <v>#DIV/0!</v>
      </c>
      <c r="N162" s="76" t="e">
        <f>'Sound Power'!CJ162</f>
        <v>#DIV/0!</v>
      </c>
      <c r="O162" s="76" t="e">
        <f>'Sound Power'!CK162</f>
        <v>#DIV/0!</v>
      </c>
      <c r="P162" s="76" t="e">
        <f>'Sound Power'!CL162</f>
        <v>#DIV/0!</v>
      </c>
      <c r="Q162" s="76" t="e">
        <f>'Sound Power'!CM162</f>
        <v>#DIV/0!</v>
      </c>
      <c r="R162" s="76" t="e">
        <f>'Sound Power'!CN162</f>
        <v>#DIV/0!</v>
      </c>
      <c r="S162" s="76" t="e">
        <f>'Sound Power'!CO162</f>
        <v>#DIV/0!</v>
      </c>
      <c r="T162" s="76" t="e">
        <f>'Sound Power'!CP162</f>
        <v>#DIV/0!</v>
      </c>
      <c r="U162" s="73">
        <f t="shared" si="50"/>
        <v>0</v>
      </c>
      <c r="V162" s="73">
        <f t="shared" si="51"/>
        <v>0</v>
      </c>
      <c r="W162" s="76" t="e">
        <f>('ModelParams Lp'!B$4*10^'ModelParams Lp'!B$5*($U162/$V162)^'ModelParams Lp'!B$6)*3</f>
        <v>#DIV/0!</v>
      </c>
      <c r="X162" s="76" t="e">
        <f>('ModelParams Lp'!C$4*10^'ModelParams Lp'!C$5*($U162/$V162)^'ModelParams Lp'!C$6)*3</f>
        <v>#DIV/0!</v>
      </c>
      <c r="Y162" s="76" t="e">
        <f>('ModelParams Lp'!D$4*10^'ModelParams Lp'!D$5*($U162/$V162)^'ModelParams Lp'!D$6)*3</f>
        <v>#DIV/0!</v>
      </c>
      <c r="Z162" s="76" t="e">
        <f>('ModelParams Lp'!E$4*10^'ModelParams Lp'!E$5*($U162/$V162)^'ModelParams Lp'!E$6)*3</f>
        <v>#DIV/0!</v>
      </c>
      <c r="AA162" s="76" t="e">
        <f>('ModelParams Lp'!F$4*10^'ModelParams Lp'!F$5*($U162/$V162)^'ModelParams Lp'!F$6)*3</f>
        <v>#DIV/0!</v>
      </c>
      <c r="AB162" s="76" t="e">
        <f>('ModelParams Lp'!G$4*10^'ModelParams Lp'!G$5*($U162/$V162)^'ModelParams Lp'!G$6)*3</f>
        <v>#DIV/0!</v>
      </c>
      <c r="AC162" s="76" t="e">
        <f>('ModelParams Lp'!H$4*10^'ModelParams Lp'!H$5*($U162/$V162)^'ModelParams Lp'!H$6)*3</f>
        <v>#DIV/0!</v>
      </c>
      <c r="AD162" s="76" t="e">
        <f>('ModelParams Lp'!I$4*10^'ModelParams Lp'!I$5*($U162/$V162)^'ModelParams Lp'!I$6)*3</f>
        <v>#DIV/0!</v>
      </c>
      <c r="AE162" s="62" t="e">
        <f t="shared" si="52"/>
        <v>#DIV/0!</v>
      </c>
      <c r="AF162" s="62" t="e">
        <f>IF(AE162&lt;'ModelParams Lp'!$B$16,-1,IF(AE162&lt;'ModelParams Lp'!$C$16,0,IF(AE162&lt;'ModelParams Lp'!$D$16,1,IF(AE162&lt;'ModelParams Lp'!$E$16,2,IF(AE162&lt;'ModelParams Lp'!$F$16,3,IF(AE162&lt;'ModelParams Lp'!$G$16,4,IF(AE162&lt;'ModelParams Lp'!$H$16,5,6)))))))</f>
        <v>#DIV/0!</v>
      </c>
      <c r="AG162" s="76" t="e">
        <f ca="1">IF($AF162&gt;1,0,OFFSET('ModelParams Lp'!$C$12,0,-'Sound Pressure'!$AF162))</f>
        <v>#DIV/0!</v>
      </c>
      <c r="AH162" s="76" t="e">
        <f ca="1">IF($AF162&gt;2,0,OFFSET('ModelParams Lp'!$D$12,0,-'Sound Pressure'!$AF162))</f>
        <v>#DIV/0!</v>
      </c>
      <c r="AI162" s="76" t="e">
        <f ca="1">IF($AF162&gt;3,0,OFFSET('ModelParams Lp'!$E$12,0,-'Sound Pressure'!$AF162))</f>
        <v>#DIV/0!</v>
      </c>
      <c r="AJ162" s="76" t="e">
        <f ca="1">IF($AF162&gt;4,0,OFFSET('ModelParams Lp'!$F$12,0,-'Sound Pressure'!$AF162))</f>
        <v>#DIV/0!</v>
      </c>
      <c r="AK162" s="76" t="e">
        <f ca="1">IF($AF162&gt;3,0,OFFSET('ModelParams Lp'!$G$12,0,-'Sound Pressure'!$AF162))</f>
        <v>#DIV/0!</v>
      </c>
      <c r="AL162" s="76" t="e">
        <f ca="1">IF($AF162&gt;5,0,OFFSET('ModelParams Lp'!$H$12,0,-'Sound Pressure'!$AF162))</f>
        <v>#DIV/0!</v>
      </c>
      <c r="AM162" s="76" t="e">
        <f ca="1">IF($AF162&gt;6,0,OFFSET('ModelParams Lp'!$I$12,0,-'Sound Pressure'!$AF162))</f>
        <v>#DIV/0!</v>
      </c>
      <c r="AN162" s="76" t="e">
        <f ca="1">IF($AF162&gt;7,0,IF($AF$4&lt;0,3,OFFSET('ModelParams Lp'!$J$12,0,-'Sound Pressure'!$AF162)))</f>
        <v>#DIV/0!</v>
      </c>
      <c r="AO162" s="76" t="e">
        <f t="shared" si="71"/>
        <v>#DIV/0!</v>
      </c>
      <c r="AP162" s="76" t="e">
        <f t="shared" si="72"/>
        <v>#DIV/0!</v>
      </c>
      <c r="AQ162" s="76" t="e">
        <f t="shared" si="72"/>
        <v>#DIV/0!</v>
      </c>
      <c r="AR162" s="76" t="e">
        <f t="shared" si="72"/>
        <v>#DIV/0!</v>
      </c>
      <c r="AS162" s="76" t="e">
        <f t="shared" si="72"/>
        <v>#DIV/0!</v>
      </c>
      <c r="AT162" s="76" t="e">
        <f t="shared" si="72"/>
        <v>#DIV/0!</v>
      </c>
      <c r="AU162" s="76" t="e">
        <f t="shared" si="72"/>
        <v>#DIV/0!</v>
      </c>
      <c r="AV162" s="76" t="e">
        <f t="shared" si="72"/>
        <v>#DIV/0!</v>
      </c>
      <c r="AW162" s="76">
        <f>'ModelParams Lp'!B$22</f>
        <v>4</v>
      </c>
      <c r="AX162" s="76">
        <f>'ModelParams Lp'!C$22</f>
        <v>2</v>
      </c>
      <c r="AY162" s="76">
        <f>'ModelParams Lp'!D$22</f>
        <v>1</v>
      </c>
      <c r="AZ162" s="76">
        <f>'ModelParams Lp'!E$22</f>
        <v>0</v>
      </c>
      <c r="BA162" s="76">
        <f>'ModelParams Lp'!F$22</f>
        <v>0</v>
      </c>
      <c r="BB162" s="76">
        <f>'ModelParams Lp'!G$22</f>
        <v>0</v>
      </c>
      <c r="BC162" s="76">
        <f>'ModelParams Lp'!H$22</f>
        <v>0</v>
      </c>
      <c r="BD162" s="76">
        <f>'ModelParams Lp'!I$22</f>
        <v>0</v>
      </c>
      <c r="BE162" s="76" t="e">
        <f>-10*LOG(2/(4*PI()*2^2)+4/(0.163*(Calcul!$J167*Calcul!$K167)/VLOOKUP(Calcul!$H167,'ModelParams Lp'!$E$37:$F$39,2,0)))</f>
        <v>#N/A</v>
      </c>
      <c r="BF162" s="76" t="e">
        <f>-10*LOG(2/(4*PI()*2^2)+4/(0.163*(Calcul!$J167*Calcul!$K167)/VLOOKUP(Calcul!$H167,'ModelParams Lp'!$E$37:$F$39,2,0)))</f>
        <v>#N/A</v>
      </c>
      <c r="BG162" s="76" t="e">
        <f>-10*LOG(2/(4*PI()*2^2)+4/(0.163*(Calcul!$J167*Calcul!$K167)/VLOOKUP(Calcul!$H167,'ModelParams Lp'!$E$37:$F$39,2,0)))</f>
        <v>#N/A</v>
      </c>
      <c r="BH162" s="76" t="e">
        <f>-10*LOG(2/(4*PI()*2^2)+4/(0.163*(Calcul!$J167*Calcul!$K167)/VLOOKUP(Calcul!$H167,'ModelParams Lp'!$E$37:$F$39,2,0)))</f>
        <v>#N/A</v>
      </c>
      <c r="BI162" s="76" t="e">
        <f>-10*LOG(2/(4*PI()*2^2)+4/(0.163*(Calcul!$J167*Calcul!$K167)/VLOOKUP(Calcul!$H167,'ModelParams Lp'!$E$37:$F$39,2,0)))</f>
        <v>#N/A</v>
      </c>
      <c r="BJ162" s="76" t="e">
        <f>-10*LOG(2/(4*PI()*2^2)+4/(0.163*(Calcul!$J167*Calcul!$K167)/VLOOKUP(Calcul!$H167,'ModelParams Lp'!$E$37:$F$39,2,0)))</f>
        <v>#N/A</v>
      </c>
      <c r="BK162" s="76" t="e">
        <f>-10*LOG(2/(4*PI()*2^2)+4/(0.163*(Calcul!$J167*Calcul!$K167)/VLOOKUP(Calcul!$H167,'ModelParams Lp'!$E$37:$F$39,2,0)))</f>
        <v>#N/A</v>
      </c>
      <c r="BL162" s="76" t="e">
        <f>-10*LOG(2/(4*PI()*2^2)+4/(0.163*(Calcul!$J167*Calcul!$K167)/VLOOKUP(Calcul!$H167,'ModelParams Lp'!$E$37:$F$39,2,0)))</f>
        <v>#N/A</v>
      </c>
      <c r="BM162" s="76" t="e">
        <f>VLOOKUP(Calcul!$I167,'ModelParams Lp'!$D$28:$O$32,5,0)+BE162</f>
        <v>#N/A</v>
      </c>
      <c r="BN162" s="76" t="e">
        <f>VLOOKUP(Calcul!$I167,'ModelParams Lp'!$D$28:$O$32,6,0)+BF162</f>
        <v>#N/A</v>
      </c>
      <c r="BO162" s="76" t="e">
        <f>VLOOKUP(Calcul!$I167,'ModelParams Lp'!$D$28:$O$32,7,0)+BG162</f>
        <v>#N/A</v>
      </c>
      <c r="BP162" s="76" t="e">
        <f>VLOOKUP(Calcul!$I167,'ModelParams Lp'!$D$28:$O$32,8,0)+BH162</f>
        <v>#N/A</v>
      </c>
      <c r="BQ162" s="76" t="e">
        <f>VLOOKUP(Calcul!$I167,'ModelParams Lp'!$D$28:$O$32,9,0)+BI162</f>
        <v>#N/A</v>
      </c>
      <c r="BR162" s="76" t="e">
        <f>VLOOKUP(Calcul!$I167,'ModelParams Lp'!$D$28:$O$32,10,0)+BJ162</f>
        <v>#N/A</v>
      </c>
      <c r="BS162" s="76" t="e">
        <f>VLOOKUP(Calcul!$I167,'ModelParams Lp'!$D$28:$O$32,11,0)+BK162</f>
        <v>#N/A</v>
      </c>
      <c r="BT162" s="76" t="e">
        <f>VLOOKUP(Calcul!$I167,'ModelParams Lp'!$D$28:$O$32,12,0)+BL162</f>
        <v>#N/A</v>
      </c>
      <c r="BU162" s="75" t="e">
        <f t="shared" ca="1" si="53"/>
        <v>#DIV/0!</v>
      </c>
      <c r="BV162" s="75" t="e">
        <f t="shared" ca="1" si="54"/>
        <v>#DIV/0!</v>
      </c>
      <c r="BW162" s="75" t="e">
        <f t="shared" ca="1" si="55"/>
        <v>#DIV/0!</v>
      </c>
      <c r="BX162" s="75" t="e">
        <f t="shared" ca="1" si="56"/>
        <v>#DIV/0!</v>
      </c>
      <c r="BY162" s="75" t="e">
        <f t="shared" ca="1" si="57"/>
        <v>#DIV/0!</v>
      </c>
      <c r="BZ162" s="75" t="e">
        <f t="shared" ca="1" si="58"/>
        <v>#DIV/0!</v>
      </c>
      <c r="CA162" s="75" t="e">
        <f t="shared" ca="1" si="59"/>
        <v>#DIV/0!</v>
      </c>
      <c r="CB162" s="75" t="e">
        <f t="shared" ca="1" si="60"/>
        <v>#DIV/0!</v>
      </c>
      <c r="CC162" s="26" t="e">
        <f ca="1">10*LOG10(IF(BU162="",0,POWER(10,((BU162+'ModelParams Lw'!$O$4)/10))) +IF(BV162="",0,POWER(10,((BV162+'ModelParams Lw'!$P$4)/10))) +IF(BW162="",0,POWER(10,((BW162+'ModelParams Lw'!$Q$4)/10))) +IF(BX162="",0,POWER(10,((BX162+'ModelParams Lw'!$R$4)/10))) +IF(BY162="",0,POWER(10,((BY162+'ModelParams Lw'!$S$4)/10))) +IF(BZ162="",0,POWER(10,((BZ162+'ModelParams Lw'!$T$4)/10))) +IF(CA162="",0,POWER(10,((CA162+'ModelParams Lw'!$U$4)/10)))+IF(CB162="",0,POWER(10,((CB162+'ModelParams Lw'!$V$4)/10))))</f>
        <v>#DIV/0!</v>
      </c>
      <c r="CD162" s="26" t="e">
        <f t="shared" ca="1" si="61"/>
        <v>#DIV/0!</v>
      </c>
      <c r="CE162" s="26" t="e">
        <f ca="1">(BU162-'ModelParams Lw'!O$10)/'ModelParams Lw'!O$11</f>
        <v>#DIV/0!</v>
      </c>
      <c r="CF162" s="26" t="e">
        <f ca="1">(BV162-'ModelParams Lw'!P$10)/'ModelParams Lw'!P$11</f>
        <v>#DIV/0!</v>
      </c>
      <c r="CG162" s="26" t="e">
        <f ca="1">(BW162-'ModelParams Lw'!Q$10)/'ModelParams Lw'!Q$11</f>
        <v>#DIV/0!</v>
      </c>
      <c r="CH162" s="26" t="e">
        <f ca="1">(BX162-'ModelParams Lw'!R$10)/'ModelParams Lw'!R$11</f>
        <v>#DIV/0!</v>
      </c>
      <c r="CI162" s="26" t="e">
        <f ca="1">(BY162-'ModelParams Lw'!S$10)/'ModelParams Lw'!S$11</f>
        <v>#DIV/0!</v>
      </c>
      <c r="CJ162" s="26" t="e">
        <f ca="1">(BZ162-'ModelParams Lw'!T$10)/'ModelParams Lw'!T$11</f>
        <v>#DIV/0!</v>
      </c>
      <c r="CK162" s="26" t="e">
        <f ca="1">(CA162-'ModelParams Lw'!U$10)/'ModelParams Lw'!U$11</f>
        <v>#DIV/0!</v>
      </c>
      <c r="CL162" s="26" t="e">
        <f ca="1">(CB162-'ModelParams Lw'!V$10)/'ModelParams Lw'!V$11</f>
        <v>#DIV/0!</v>
      </c>
      <c r="CM162" s="75" t="e">
        <f t="shared" si="62"/>
        <v>#DIV/0!</v>
      </c>
      <c r="CN162" s="75" t="e">
        <f t="shared" si="63"/>
        <v>#DIV/0!</v>
      </c>
      <c r="CO162" s="75" t="e">
        <f t="shared" si="64"/>
        <v>#DIV/0!</v>
      </c>
      <c r="CP162" s="75" t="e">
        <f t="shared" si="65"/>
        <v>#DIV/0!</v>
      </c>
      <c r="CQ162" s="75" t="e">
        <f t="shared" si="66"/>
        <v>#DIV/0!</v>
      </c>
      <c r="CR162" s="75" t="e">
        <f t="shared" si="67"/>
        <v>#DIV/0!</v>
      </c>
      <c r="CS162" s="75" t="e">
        <f t="shared" si="68"/>
        <v>#DIV/0!</v>
      </c>
      <c r="CT162" s="75" t="e">
        <f t="shared" si="69"/>
        <v>#DIV/0!</v>
      </c>
      <c r="CU162" s="26" t="e">
        <f>10*LOG10(IF(CM162="",0,POWER(10,((CM162+'ModelParams Lw'!$O$4)/10))) +IF(CN162="",0,POWER(10,((CN162+'ModelParams Lw'!$P$4)/10))) +IF(CO162="",0,POWER(10,((CO162+'ModelParams Lw'!$Q$4)/10))) +IF(CP162="",0,POWER(10,((CP162+'ModelParams Lw'!$R$4)/10))) +IF(CQ162="",0,POWER(10,((CQ162+'ModelParams Lw'!$S$4)/10))) +IF(CR162="",0,POWER(10,((CR162+'ModelParams Lw'!$T$4)/10))) +IF(CS162="",0,POWER(10,((CS162+'ModelParams Lw'!$U$4)/10)))+IF(CT162="",0,POWER(10,((CT162+'ModelParams Lw'!$V$4)/10))))</f>
        <v>#DIV/0!</v>
      </c>
      <c r="CV162" s="26" t="e">
        <f t="shared" si="70"/>
        <v>#DIV/0!</v>
      </c>
      <c r="CW162" s="26" t="e">
        <f>(CM162-'ModelParams Lw'!O$10)/'ModelParams Lw'!O$11</f>
        <v>#DIV/0!</v>
      </c>
      <c r="CX162" s="26" t="e">
        <f>(CN162-'ModelParams Lw'!P$10)/'ModelParams Lw'!P$11</f>
        <v>#DIV/0!</v>
      </c>
      <c r="CY162" s="26" t="e">
        <f>(CO162-'ModelParams Lw'!Q$10)/'ModelParams Lw'!Q$11</f>
        <v>#DIV/0!</v>
      </c>
      <c r="CZ162" s="26" t="e">
        <f>(CP162-'ModelParams Lw'!R$10)/'ModelParams Lw'!R$11</f>
        <v>#DIV/0!</v>
      </c>
      <c r="DA162" s="26" t="e">
        <f>(CQ162-'ModelParams Lw'!S$10)/'ModelParams Lw'!S$11</f>
        <v>#DIV/0!</v>
      </c>
      <c r="DB162" s="26" t="e">
        <f>(CR162-'ModelParams Lw'!T$10)/'ModelParams Lw'!T$11</f>
        <v>#DIV/0!</v>
      </c>
      <c r="DC162" s="26" t="e">
        <f>(CS162-'ModelParams Lw'!U$10)/'ModelParams Lw'!U$11</f>
        <v>#DIV/0!</v>
      </c>
      <c r="DD162" s="26" t="e">
        <f>(CT162-'ModelParams Lw'!V$10)/'ModelParams Lw'!V$11</f>
        <v>#DIV/0!</v>
      </c>
    </row>
    <row r="163" spans="1:108" x14ac:dyDescent="0.25">
      <c r="A163" s="13">
        <f>'Sound Power'!B163</f>
        <v>0</v>
      </c>
      <c r="B163" s="13">
        <f>'Sound Power'!D163</f>
        <v>0</v>
      </c>
      <c r="C163" s="13">
        <f>'Sound Power'!E163</f>
        <v>0</v>
      </c>
      <c r="D163" s="13">
        <f>'Sound Power'!F163</f>
        <v>0</v>
      </c>
      <c r="E163" s="76" t="e">
        <f>IF(Calcul!$F165="SA",'Sound Power'!AZ163,'Sound Power'!O163)</f>
        <v>#DIV/0!</v>
      </c>
      <c r="F163" s="76" t="e">
        <f>IF(Calcul!$F165="SA",'Sound Power'!BA163,'Sound Power'!P163)</f>
        <v>#DIV/0!</v>
      </c>
      <c r="G163" s="76" t="e">
        <f>IF(Calcul!$F165="SA",'Sound Power'!BB163,'Sound Power'!Q163)</f>
        <v>#DIV/0!</v>
      </c>
      <c r="H163" s="76" t="e">
        <f>IF(Calcul!$F165="SA",'Sound Power'!BC163,'Sound Power'!R163)</f>
        <v>#DIV/0!</v>
      </c>
      <c r="I163" s="76" t="e">
        <f>IF(Calcul!$F165="SA",'Sound Power'!BD163,'Sound Power'!S163)</f>
        <v>#DIV/0!</v>
      </c>
      <c r="J163" s="76" t="e">
        <f>IF(Calcul!$F165="SA",'Sound Power'!BE163,'Sound Power'!T163)</f>
        <v>#DIV/0!</v>
      </c>
      <c r="K163" s="76" t="e">
        <f>IF(Calcul!$F165="SA",'Sound Power'!BF163,'Sound Power'!U163)</f>
        <v>#DIV/0!</v>
      </c>
      <c r="L163" s="76" t="e">
        <f>IF(Calcul!$F165="SA",'Sound Power'!BG163,'Sound Power'!V163)</f>
        <v>#DIV/0!</v>
      </c>
      <c r="M163" s="76" t="e">
        <f>'Sound Power'!CI163</f>
        <v>#DIV/0!</v>
      </c>
      <c r="N163" s="76" t="e">
        <f>'Sound Power'!CJ163</f>
        <v>#DIV/0!</v>
      </c>
      <c r="O163" s="76" t="e">
        <f>'Sound Power'!CK163</f>
        <v>#DIV/0!</v>
      </c>
      <c r="P163" s="76" t="e">
        <f>'Sound Power'!CL163</f>
        <v>#DIV/0!</v>
      </c>
      <c r="Q163" s="76" t="e">
        <f>'Sound Power'!CM163</f>
        <v>#DIV/0!</v>
      </c>
      <c r="R163" s="76" t="e">
        <f>'Sound Power'!CN163</f>
        <v>#DIV/0!</v>
      </c>
      <c r="S163" s="76" t="e">
        <f>'Sound Power'!CO163</f>
        <v>#DIV/0!</v>
      </c>
      <c r="T163" s="76" t="e">
        <f>'Sound Power'!CP163</f>
        <v>#DIV/0!</v>
      </c>
      <c r="U163" s="73">
        <f t="shared" si="50"/>
        <v>0</v>
      </c>
      <c r="V163" s="73">
        <f t="shared" si="51"/>
        <v>0</v>
      </c>
      <c r="W163" s="76" t="e">
        <f>('ModelParams Lp'!B$4*10^'ModelParams Lp'!B$5*($U163/$V163)^'ModelParams Lp'!B$6)*3</f>
        <v>#DIV/0!</v>
      </c>
      <c r="X163" s="76" t="e">
        <f>('ModelParams Lp'!C$4*10^'ModelParams Lp'!C$5*($U163/$V163)^'ModelParams Lp'!C$6)*3</f>
        <v>#DIV/0!</v>
      </c>
      <c r="Y163" s="76" t="e">
        <f>('ModelParams Lp'!D$4*10^'ModelParams Lp'!D$5*($U163/$V163)^'ModelParams Lp'!D$6)*3</f>
        <v>#DIV/0!</v>
      </c>
      <c r="Z163" s="76" t="e">
        <f>('ModelParams Lp'!E$4*10^'ModelParams Lp'!E$5*($U163/$V163)^'ModelParams Lp'!E$6)*3</f>
        <v>#DIV/0!</v>
      </c>
      <c r="AA163" s="76" t="e">
        <f>('ModelParams Lp'!F$4*10^'ModelParams Lp'!F$5*($U163/$V163)^'ModelParams Lp'!F$6)*3</f>
        <v>#DIV/0!</v>
      </c>
      <c r="AB163" s="76" t="e">
        <f>('ModelParams Lp'!G$4*10^'ModelParams Lp'!G$5*($U163/$V163)^'ModelParams Lp'!G$6)*3</f>
        <v>#DIV/0!</v>
      </c>
      <c r="AC163" s="76" t="e">
        <f>('ModelParams Lp'!H$4*10^'ModelParams Lp'!H$5*($U163/$V163)^'ModelParams Lp'!H$6)*3</f>
        <v>#DIV/0!</v>
      </c>
      <c r="AD163" s="76" t="e">
        <f>('ModelParams Lp'!I$4*10^'ModelParams Lp'!I$5*($U163/$V163)^'ModelParams Lp'!I$6)*3</f>
        <v>#DIV/0!</v>
      </c>
      <c r="AE163" s="62" t="e">
        <f t="shared" si="52"/>
        <v>#DIV/0!</v>
      </c>
      <c r="AF163" s="62" t="e">
        <f>IF(AE163&lt;'ModelParams Lp'!$B$16,-1,IF(AE163&lt;'ModelParams Lp'!$C$16,0,IF(AE163&lt;'ModelParams Lp'!$D$16,1,IF(AE163&lt;'ModelParams Lp'!$E$16,2,IF(AE163&lt;'ModelParams Lp'!$F$16,3,IF(AE163&lt;'ModelParams Lp'!$G$16,4,IF(AE163&lt;'ModelParams Lp'!$H$16,5,6)))))))</f>
        <v>#DIV/0!</v>
      </c>
      <c r="AG163" s="76" t="e">
        <f ca="1">IF($AF163&gt;1,0,OFFSET('ModelParams Lp'!$C$12,0,-'Sound Pressure'!$AF163))</f>
        <v>#DIV/0!</v>
      </c>
      <c r="AH163" s="76" t="e">
        <f ca="1">IF($AF163&gt;2,0,OFFSET('ModelParams Lp'!$D$12,0,-'Sound Pressure'!$AF163))</f>
        <v>#DIV/0!</v>
      </c>
      <c r="AI163" s="76" t="e">
        <f ca="1">IF($AF163&gt;3,0,OFFSET('ModelParams Lp'!$E$12,0,-'Sound Pressure'!$AF163))</f>
        <v>#DIV/0!</v>
      </c>
      <c r="AJ163" s="76" t="e">
        <f ca="1">IF($AF163&gt;4,0,OFFSET('ModelParams Lp'!$F$12,0,-'Sound Pressure'!$AF163))</f>
        <v>#DIV/0!</v>
      </c>
      <c r="AK163" s="76" t="e">
        <f ca="1">IF($AF163&gt;3,0,OFFSET('ModelParams Lp'!$G$12,0,-'Sound Pressure'!$AF163))</f>
        <v>#DIV/0!</v>
      </c>
      <c r="AL163" s="76" t="e">
        <f ca="1">IF($AF163&gt;5,0,OFFSET('ModelParams Lp'!$H$12,0,-'Sound Pressure'!$AF163))</f>
        <v>#DIV/0!</v>
      </c>
      <c r="AM163" s="76" t="e">
        <f ca="1">IF($AF163&gt;6,0,OFFSET('ModelParams Lp'!$I$12,0,-'Sound Pressure'!$AF163))</f>
        <v>#DIV/0!</v>
      </c>
      <c r="AN163" s="76" t="e">
        <f ca="1">IF($AF163&gt;7,0,IF($AF$4&lt;0,3,OFFSET('ModelParams Lp'!$J$12,0,-'Sound Pressure'!$AF163)))</f>
        <v>#DIV/0!</v>
      </c>
      <c r="AO163" s="76" t="e">
        <f t="shared" si="71"/>
        <v>#DIV/0!</v>
      </c>
      <c r="AP163" s="76" t="e">
        <f t="shared" si="72"/>
        <v>#DIV/0!</v>
      </c>
      <c r="AQ163" s="76" t="e">
        <f t="shared" si="72"/>
        <v>#DIV/0!</v>
      </c>
      <c r="AR163" s="76" t="e">
        <f t="shared" si="72"/>
        <v>#DIV/0!</v>
      </c>
      <c r="AS163" s="76" t="e">
        <f t="shared" si="72"/>
        <v>#DIV/0!</v>
      </c>
      <c r="AT163" s="76" t="e">
        <f t="shared" si="72"/>
        <v>#DIV/0!</v>
      </c>
      <c r="AU163" s="76" t="e">
        <f t="shared" si="72"/>
        <v>#DIV/0!</v>
      </c>
      <c r="AV163" s="76" t="e">
        <f t="shared" si="72"/>
        <v>#DIV/0!</v>
      </c>
      <c r="AW163" s="76">
        <f>'ModelParams Lp'!B$22</f>
        <v>4</v>
      </c>
      <c r="AX163" s="76">
        <f>'ModelParams Lp'!C$22</f>
        <v>2</v>
      </c>
      <c r="AY163" s="76">
        <f>'ModelParams Lp'!D$22</f>
        <v>1</v>
      </c>
      <c r="AZ163" s="76">
        <f>'ModelParams Lp'!E$22</f>
        <v>0</v>
      </c>
      <c r="BA163" s="76">
        <f>'ModelParams Lp'!F$22</f>
        <v>0</v>
      </c>
      <c r="BB163" s="76">
        <f>'ModelParams Lp'!G$22</f>
        <v>0</v>
      </c>
      <c r="BC163" s="76">
        <f>'ModelParams Lp'!H$22</f>
        <v>0</v>
      </c>
      <c r="BD163" s="76">
        <f>'ModelParams Lp'!I$22</f>
        <v>0</v>
      </c>
      <c r="BE163" s="76" t="e">
        <f>-10*LOG(2/(4*PI()*2^2)+4/(0.163*(Calcul!$J168*Calcul!$K168)/VLOOKUP(Calcul!$H168,'ModelParams Lp'!$E$37:$F$39,2,0)))</f>
        <v>#N/A</v>
      </c>
      <c r="BF163" s="76" t="e">
        <f>-10*LOG(2/(4*PI()*2^2)+4/(0.163*(Calcul!$J168*Calcul!$K168)/VLOOKUP(Calcul!$H168,'ModelParams Lp'!$E$37:$F$39,2,0)))</f>
        <v>#N/A</v>
      </c>
      <c r="BG163" s="76" t="e">
        <f>-10*LOG(2/(4*PI()*2^2)+4/(0.163*(Calcul!$J168*Calcul!$K168)/VLOOKUP(Calcul!$H168,'ModelParams Lp'!$E$37:$F$39,2,0)))</f>
        <v>#N/A</v>
      </c>
      <c r="BH163" s="76" t="e">
        <f>-10*LOG(2/(4*PI()*2^2)+4/(0.163*(Calcul!$J168*Calcul!$K168)/VLOOKUP(Calcul!$H168,'ModelParams Lp'!$E$37:$F$39,2,0)))</f>
        <v>#N/A</v>
      </c>
      <c r="BI163" s="76" t="e">
        <f>-10*LOG(2/(4*PI()*2^2)+4/(0.163*(Calcul!$J168*Calcul!$K168)/VLOOKUP(Calcul!$H168,'ModelParams Lp'!$E$37:$F$39,2,0)))</f>
        <v>#N/A</v>
      </c>
      <c r="BJ163" s="76" t="e">
        <f>-10*LOG(2/(4*PI()*2^2)+4/(0.163*(Calcul!$J168*Calcul!$K168)/VLOOKUP(Calcul!$H168,'ModelParams Lp'!$E$37:$F$39,2,0)))</f>
        <v>#N/A</v>
      </c>
      <c r="BK163" s="76" t="e">
        <f>-10*LOG(2/(4*PI()*2^2)+4/(0.163*(Calcul!$J168*Calcul!$K168)/VLOOKUP(Calcul!$H168,'ModelParams Lp'!$E$37:$F$39,2,0)))</f>
        <v>#N/A</v>
      </c>
      <c r="BL163" s="76" t="e">
        <f>-10*LOG(2/(4*PI()*2^2)+4/(0.163*(Calcul!$J168*Calcul!$K168)/VLOOKUP(Calcul!$H168,'ModelParams Lp'!$E$37:$F$39,2,0)))</f>
        <v>#N/A</v>
      </c>
      <c r="BM163" s="76" t="e">
        <f>VLOOKUP(Calcul!$I168,'ModelParams Lp'!$D$28:$O$32,5,0)+BE163</f>
        <v>#N/A</v>
      </c>
      <c r="BN163" s="76" t="e">
        <f>VLOOKUP(Calcul!$I168,'ModelParams Lp'!$D$28:$O$32,6,0)+BF163</f>
        <v>#N/A</v>
      </c>
      <c r="BO163" s="76" t="e">
        <f>VLOOKUP(Calcul!$I168,'ModelParams Lp'!$D$28:$O$32,7,0)+BG163</f>
        <v>#N/A</v>
      </c>
      <c r="BP163" s="76" t="e">
        <f>VLOOKUP(Calcul!$I168,'ModelParams Lp'!$D$28:$O$32,8,0)+BH163</f>
        <v>#N/A</v>
      </c>
      <c r="BQ163" s="76" t="e">
        <f>VLOOKUP(Calcul!$I168,'ModelParams Lp'!$D$28:$O$32,9,0)+BI163</f>
        <v>#N/A</v>
      </c>
      <c r="BR163" s="76" t="e">
        <f>VLOOKUP(Calcul!$I168,'ModelParams Lp'!$D$28:$O$32,10,0)+BJ163</f>
        <v>#N/A</v>
      </c>
      <c r="BS163" s="76" t="e">
        <f>VLOOKUP(Calcul!$I168,'ModelParams Lp'!$D$28:$O$32,11,0)+BK163</f>
        <v>#N/A</v>
      </c>
      <c r="BT163" s="76" t="e">
        <f>VLOOKUP(Calcul!$I168,'ModelParams Lp'!$D$28:$O$32,12,0)+BL163</f>
        <v>#N/A</v>
      </c>
      <c r="BU163" s="75" t="e">
        <f t="shared" ca="1" si="53"/>
        <v>#DIV/0!</v>
      </c>
      <c r="BV163" s="75" t="e">
        <f t="shared" ca="1" si="54"/>
        <v>#DIV/0!</v>
      </c>
      <c r="BW163" s="75" t="e">
        <f t="shared" ca="1" si="55"/>
        <v>#DIV/0!</v>
      </c>
      <c r="BX163" s="75" t="e">
        <f t="shared" ca="1" si="56"/>
        <v>#DIV/0!</v>
      </c>
      <c r="BY163" s="75" t="e">
        <f t="shared" ca="1" si="57"/>
        <v>#DIV/0!</v>
      </c>
      <c r="BZ163" s="75" t="e">
        <f t="shared" ca="1" si="58"/>
        <v>#DIV/0!</v>
      </c>
      <c r="CA163" s="75" t="e">
        <f t="shared" ca="1" si="59"/>
        <v>#DIV/0!</v>
      </c>
      <c r="CB163" s="75" t="e">
        <f t="shared" ca="1" si="60"/>
        <v>#DIV/0!</v>
      </c>
      <c r="CC163" s="26" t="e">
        <f ca="1">10*LOG10(IF(BU163="",0,POWER(10,((BU163+'ModelParams Lw'!$O$4)/10))) +IF(BV163="",0,POWER(10,((BV163+'ModelParams Lw'!$P$4)/10))) +IF(BW163="",0,POWER(10,((BW163+'ModelParams Lw'!$Q$4)/10))) +IF(BX163="",0,POWER(10,((BX163+'ModelParams Lw'!$R$4)/10))) +IF(BY163="",0,POWER(10,((BY163+'ModelParams Lw'!$S$4)/10))) +IF(BZ163="",0,POWER(10,((BZ163+'ModelParams Lw'!$T$4)/10))) +IF(CA163="",0,POWER(10,((CA163+'ModelParams Lw'!$U$4)/10)))+IF(CB163="",0,POWER(10,((CB163+'ModelParams Lw'!$V$4)/10))))</f>
        <v>#DIV/0!</v>
      </c>
      <c r="CD163" s="26" t="e">
        <f t="shared" ca="1" si="61"/>
        <v>#DIV/0!</v>
      </c>
      <c r="CE163" s="26" t="e">
        <f ca="1">(BU163-'ModelParams Lw'!O$10)/'ModelParams Lw'!O$11</f>
        <v>#DIV/0!</v>
      </c>
      <c r="CF163" s="26" t="e">
        <f ca="1">(BV163-'ModelParams Lw'!P$10)/'ModelParams Lw'!P$11</f>
        <v>#DIV/0!</v>
      </c>
      <c r="CG163" s="26" t="e">
        <f ca="1">(BW163-'ModelParams Lw'!Q$10)/'ModelParams Lw'!Q$11</f>
        <v>#DIV/0!</v>
      </c>
      <c r="CH163" s="26" t="e">
        <f ca="1">(BX163-'ModelParams Lw'!R$10)/'ModelParams Lw'!R$11</f>
        <v>#DIV/0!</v>
      </c>
      <c r="CI163" s="26" t="e">
        <f ca="1">(BY163-'ModelParams Lw'!S$10)/'ModelParams Lw'!S$11</f>
        <v>#DIV/0!</v>
      </c>
      <c r="CJ163" s="26" t="e">
        <f ca="1">(BZ163-'ModelParams Lw'!T$10)/'ModelParams Lw'!T$11</f>
        <v>#DIV/0!</v>
      </c>
      <c r="CK163" s="26" t="e">
        <f ca="1">(CA163-'ModelParams Lw'!U$10)/'ModelParams Lw'!U$11</f>
        <v>#DIV/0!</v>
      </c>
      <c r="CL163" s="26" t="e">
        <f ca="1">(CB163-'ModelParams Lw'!V$10)/'ModelParams Lw'!V$11</f>
        <v>#DIV/0!</v>
      </c>
      <c r="CM163" s="75" t="e">
        <f t="shared" si="62"/>
        <v>#DIV/0!</v>
      </c>
      <c r="CN163" s="75" t="e">
        <f t="shared" si="63"/>
        <v>#DIV/0!</v>
      </c>
      <c r="CO163" s="75" t="e">
        <f t="shared" si="64"/>
        <v>#DIV/0!</v>
      </c>
      <c r="CP163" s="75" t="e">
        <f t="shared" si="65"/>
        <v>#DIV/0!</v>
      </c>
      <c r="CQ163" s="75" t="e">
        <f t="shared" si="66"/>
        <v>#DIV/0!</v>
      </c>
      <c r="CR163" s="75" t="e">
        <f t="shared" si="67"/>
        <v>#DIV/0!</v>
      </c>
      <c r="CS163" s="75" t="e">
        <f t="shared" si="68"/>
        <v>#DIV/0!</v>
      </c>
      <c r="CT163" s="75" t="e">
        <f t="shared" si="69"/>
        <v>#DIV/0!</v>
      </c>
      <c r="CU163" s="26" t="e">
        <f>10*LOG10(IF(CM163="",0,POWER(10,((CM163+'ModelParams Lw'!$O$4)/10))) +IF(CN163="",0,POWER(10,((CN163+'ModelParams Lw'!$P$4)/10))) +IF(CO163="",0,POWER(10,((CO163+'ModelParams Lw'!$Q$4)/10))) +IF(CP163="",0,POWER(10,((CP163+'ModelParams Lw'!$R$4)/10))) +IF(CQ163="",0,POWER(10,((CQ163+'ModelParams Lw'!$S$4)/10))) +IF(CR163="",0,POWER(10,((CR163+'ModelParams Lw'!$T$4)/10))) +IF(CS163="",0,POWER(10,((CS163+'ModelParams Lw'!$U$4)/10)))+IF(CT163="",0,POWER(10,((CT163+'ModelParams Lw'!$V$4)/10))))</f>
        <v>#DIV/0!</v>
      </c>
      <c r="CV163" s="26" t="e">
        <f t="shared" si="70"/>
        <v>#DIV/0!</v>
      </c>
      <c r="CW163" s="26" t="e">
        <f>(CM163-'ModelParams Lw'!O$10)/'ModelParams Lw'!O$11</f>
        <v>#DIV/0!</v>
      </c>
      <c r="CX163" s="26" t="e">
        <f>(CN163-'ModelParams Lw'!P$10)/'ModelParams Lw'!P$11</f>
        <v>#DIV/0!</v>
      </c>
      <c r="CY163" s="26" t="e">
        <f>(CO163-'ModelParams Lw'!Q$10)/'ModelParams Lw'!Q$11</f>
        <v>#DIV/0!</v>
      </c>
      <c r="CZ163" s="26" t="e">
        <f>(CP163-'ModelParams Lw'!R$10)/'ModelParams Lw'!R$11</f>
        <v>#DIV/0!</v>
      </c>
      <c r="DA163" s="26" t="e">
        <f>(CQ163-'ModelParams Lw'!S$10)/'ModelParams Lw'!S$11</f>
        <v>#DIV/0!</v>
      </c>
      <c r="DB163" s="26" t="e">
        <f>(CR163-'ModelParams Lw'!T$10)/'ModelParams Lw'!T$11</f>
        <v>#DIV/0!</v>
      </c>
      <c r="DC163" s="26" t="e">
        <f>(CS163-'ModelParams Lw'!U$10)/'ModelParams Lw'!U$11</f>
        <v>#DIV/0!</v>
      </c>
      <c r="DD163" s="26" t="e">
        <f>(CT163-'ModelParams Lw'!V$10)/'ModelParams Lw'!V$11</f>
        <v>#DIV/0!</v>
      </c>
    </row>
    <row r="164" spans="1:108" x14ac:dyDescent="0.25">
      <c r="A164" s="13">
        <f>'Sound Power'!B164</f>
        <v>0</v>
      </c>
      <c r="B164" s="13">
        <f>'Sound Power'!D164</f>
        <v>0</v>
      </c>
      <c r="C164" s="13">
        <f>'Sound Power'!E164</f>
        <v>0</v>
      </c>
      <c r="D164" s="13">
        <f>'Sound Power'!F164</f>
        <v>0</v>
      </c>
      <c r="E164" s="76" t="e">
        <f>IF(Calcul!$F166="SA",'Sound Power'!AZ164,'Sound Power'!O164)</f>
        <v>#DIV/0!</v>
      </c>
      <c r="F164" s="76" t="e">
        <f>IF(Calcul!$F166="SA",'Sound Power'!BA164,'Sound Power'!P164)</f>
        <v>#DIV/0!</v>
      </c>
      <c r="G164" s="76" t="e">
        <f>IF(Calcul!$F166="SA",'Sound Power'!BB164,'Sound Power'!Q164)</f>
        <v>#DIV/0!</v>
      </c>
      <c r="H164" s="76" t="e">
        <f>IF(Calcul!$F166="SA",'Sound Power'!BC164,'Sound Power'!R164)</f>
        <v>#DIV/0!</v>
      </c>
      <c r="I164" s="76" t="e">
        <f>IF(Calcul!$F166="SA",'Sound Power'!BD164,'Sound Power'!S164)</f>
        <v>#DIV/0!</v>
      </c>
      <c r="J164" s="76" t="e">
        <f>IF(Calcul!$F166="SA",'Sound Power'!BE164,'Sound Power'!T164)</f>
        <v>#DIV/0!</v>
      </c>
      <c r="K164" s="76" t="e">
        <f>IF(Calcul!$F166="SA",'Sound Power'!BF164,'Sound Power'!U164)</f>
        <v>#DIV/0!</v>
      </c>
      <c r="L164" s="76" t="e">
        <f>IF(Calcul!$F166="SA",'Sound Power'!BG164,'Sound Power'!V164)</f>
        <v>#DIV/0!</v>
      </c>
      <c r="M164" s="76" t="e">
        <f>'Sound Power'!CI164</f>
        <v>#DIV/0!</v>
      </c>
      <c r="N164" s="76" t="e">
        <f>'Sound Power'!CJ164</f>
        <v>#DIV/0!</v>
      </c>
      <c r="O164" s="76" t="e">
        <f>'Sound Power'!CK164</f>
        <v>#DIV/0!</v>
      </c>
      <c r="P164" s="76" t="e">
        <f>'Sound Power'!CL164</f>
        <v>#DIV/0!</v>
      </c>
      <c r="Q164" s="76" t="e">
        <f>'Sound Power'!CM164</f>
        <v>#DIV/0!</v>
      </c>
      <c r="R164" s="76" t="e">
        <f>'Sound Power'!CN164</f>
        <v>#DIV/0!</v>
      </c>
      <c r="S164" s="76" t="e">
        <f>'Sound Power'!CO164</f>
        <v>#DIV/0!</v>
      </c>
      <c r="T164" s="76" t="e">
        <f>'Sound Power'!CP164</f>
        <v>#DIV/0!</v>
      </c>
      <c r="U164" s="73">
        <f t="shared" si="50"/>
        <v>0</v>
      </c>
      <c r="V164" s="73">
        <f t="shared" si="51"/>
        <v>0</v>
      </c>
      <c r="W164" s="76" t="e">
        <f>('ModelParams Lp'!B$4*10^'ModelParams Lp'!B$5*($U164/$V164)^'ModelParams Lp'!B$6)*3</f>
        <v>#DIV/0!</v>
      </c>
      <c r="X164" s="76" t="e">
        <f>('ModelParams Lp'!C$4*10^'ModelParams Lp'!C$5*($U164/$V164)^'ModelParams Lp'!C$6)*3</f>
        <v>#DIV/0!</v>
      </c>
      <c r="Y164" s="76" t="e">
        <f>('ModelParams Lp'!D$4*10^'ModelParams Lp'!D$5*($U164/$V164)^'ModelParams Lp'!D$6)*3</f>
        <v>#DIV/0!</v>
      </c>
      <c r="Z164" s="76" t="e">
        <f>('ModelParams Lp'!E$4*10^'ModelParams Lp'!E$5*($U164/$V164)^'ModelParams Lp'!E$6)*3</f>
        <v>#DIV/0!</v>
      </c>
      <c r="AA164" s="76" t="e">
        <f>('ModelParams Lp'!F$4*10^'ModelParams Lp'!F$5*($U164/$V164)^'ModelParams Lp'!F$6)*3</f>
        <v>#DIV/0!</v>
      </c>
      <c r="AB164" s="76" t="e">
        <f>('ModelParams Lp'!G$4*10^'ModelParams Lp'!G$5*($U164/$V164)^'ModelParams Lp'!G$6)*3</f>
        <v>#DIV/0!</v>
      </c>
      <c r="AC164" s="76" t="e">
        <f>('ModelParams Lp'!H$4*10^'ModelParams Lp'!H$5*($U164/$V164)^'ModelParams Lp'!H$6)*3</f>
        <v>#DIV/0!</v>
      </c>
      <c r="AD164" s="76" t="e">
        <f>('ModelParams Lp'!I$4*10^'ModelParams Lp'!I$5*($U164/$V164)^'ModelParams Lp'!I$6)*3</f>
        <v>#DIV/0!</v>
      </c>
      <c r="AE164" s="62" t="e">
        <f t="shared" si="52"/>
        <v>#DIV/0!</v>
      </c>
      <c r="AF164" s="62" t="e">
        <f>IF(AE164&lt;'ModelParams Lp'!$B$16,-1,IF(AE164&lt;'ModelParams Lp'!$C$16,0,IF(AE164&lt;'ModelParams Lp'!$D$16,1,IF(AE164&lt;'ModelParams Lp'!$E$16,2,IF(AE164&lt;'ModelParams Lp'!$F$16,3,IF(AE164&lt;'ModelParams Lp'!$G$16,4,IF(AE164&lt;'ModelParams Lp'!$H$16,5,6)))))))</f>
        <v>#DIV/0!</v>
      </c>
      <c r="AG164" s="76" t="e">
        <f ca="1">IF($AF164&gt;1,0,OFFSET('ModelParams Lp'!$C$12,0,-'Sound Pressure'!$AF164))</f>
        <v>#DIV/0!</v>
      </c>
      <c r="AH164" s="76" t="e">
        <f ca="1">IF($AF164&gt;2,0,OFFSET('ModelParams Lp'!$D$12,0,-'Sound Pressure'!$AF164))</f>
        <v>#DIV/0!</v>
      </c>
      <c r="AI164" s="76" t="e">
        <f ca="1">IF($AF164&gt;3,0,OFFSET('ModelParams Lp'!$E$12,0,-'Sound Pressure'!$AF164))</f>
        <v>#DIV/0!</v>
      </c>
      <c r="AJ164" s="76" t="e">
        <f ca="1">IF($AF164&gt;4,0,OFFSET('ModelParams Lp'!$F$12,0,-'Sound Pressure'!$AF164))</f>
        <v>#DIV/0!</v>
      </c>
      <c r="AK164" s="76" t="e">
        <f ca="1">IF($AF164&gt;3,0,OFFSET('ModelParams Lp'!$G$12,0,-'Sound Pressure'!$AF164))</f>
        <v>#DIV/0!</v>
      </c>
      <c r="AL164" s="76" t="e">
        <f ca="1">IF($AF164&gt;5,0,OFFSET('ModelParams Lp'!$H$12,0,-'Sound Pressure'!$AF164))</f>
        <v>#DIV/0!</v>
      </c>
      <c r="AM164" s="76" t="e">
        <f ca="1">IF($AF164&gt;6,0,OFFSET('ModelParams Lp'!$I$12,0,-'Sound Pressure'!$AF164))</f>
        <v>#DIV/0!</v>
      </c>
      <c r="AN164" s="76" t="e">
        <f ca="1">IF($AF164&gt;7,0,IF($AF$4&lt;0,3,OFFSET('ModelParams Lp'!$J$12,0,-'Sound Pressure'!$AF164)))</f>
        <v>#DIV/0!</v>
      </c>
      <c r="AO164" s="76" t="e">
        <f t="shared" si="71"/>
        <v>#DIV/0!</v>
      </c>
      <c r="AP164" s="76" t="e">
        <f t="shared" si="72"/>
        <v>#DIV/0!</v>
      </c>
      <c r="AQ164" s="76" t="e">
        <f t="shared" si="72"/>
        <v>#DIV/0!</v>
      </c>
      <c r="AR164" s="76" t="e">
        <f t="shared" si="72"/>
        <v>#DIV/0!</v>
      </c>
      <c r="AS164" s="76" t="e">
        <f t="shared" si="72"/>
        <v>#DIV/0!</v>
      </c>
      <c r="AT164" s="76" t="e">
        <f t="shared" si="72"/>
        <v>#DIV/0!</v>
      </c>
      <c r="AU164" s="76" t="e">
        <f t="shared" si="72"/>
        <v>#DIV/0!</v>
      </c>
      <c r="AV164" s="76" t="e">
        <f t="shared" si="72"/>
        <v>#DIV/0!</v>
      </c>
      <c r="AW164" s="76">
        <f>'ModelParams Lp'!B$22</f>
        <v>4</v>
      </c>
      <c r="AX164" s="76">
        <f>'ModelParams Lp'!C$22</f>
        <v>2</v>
      </c>
      <c r="AY164" s="76">
        <f>'ModelParams Lp'!D$22</f>
        <v>1</v>
      </c>
      <c r="AZ164" s="76">
        <f>'ModelParams Lp'!E$22</f>
        <v>0</v>
      </c>
      <c r="BA164" s="76">
        <f>'ModelParams Lp'!F$22</f>
        <v>0</v>
      </c>
      <c r="BB164" s="76">
        <f>'ModelParams Lp'!G$22</f>
        <v>0</v>
      </c>
      <c r="BC164" s="76">
        <f>'ModelParams Lp'!H$22</f>
        <v>0</v>
      </c>
      <c r="BD164" s="76">
        <f>'ModelParams Lp'!I$22</f>
        <v>0</v>
      </c>
      <c r="BE164" s="76" t="e">
        <f>-10*LOG(2/(4*PI()*2^2)+4/(0.163*(Calcul!$J169*Calcul!$K169)/VLOOKUP(Calcul!$H169,'ModelParams Lp'!$E$37:$F$39,2,0)))</f>
        <v>#N/A</v>
      </c>
      <c r="BF164" s="76" t="e">
        <f>-10*LOG(2/(4*PI()*2^2)+4/(0.163*(Calcul!$J169*Calcul!$K169)/VLOOKUP(Calcul!$H169,'ModelParams Lp'!$E$37:$F$39,2,0)))</f>
        <v>#N/A</v>
      </c>
      <c r="BG164" s="76" t="e">
        <f>-10*LOG(2/(4*PI()*2^2)+4/(0.163*(Calcul!$J169*Calcul!$K169)/VLOOKUP(Calcul!$H169,'ModelParams Lp'!$E$37:$F$39,2,0)))</f>
        <v>#N/A</v>
      </c>
      <c r="BH164" s="76" t="e">
        <f>-10*LOG(2/(4*PI()*2^2)+4/(0.163*(Calcul!$J169*Calcul!$K169)/VLOOKUP(Calcul!$H169,'ModelParams Lp'!$E$37:$F$39,2,0)))</f>
        <v>#N/A</v>
      </c>
      <c r="BI164" s="76" t="e">
        <f>-10*LOG(2/(4*PI()*2^2)+4/(0.163*(Calcul!$J169*Calcul!$K169)/VLOOKUP(Calcul!$H169,'ModelParams Lp'!$E$37:$F$39,2,0)))</f>
        <v>#N/A</v>
      </c>
      <c r="BJ164" s="76" t="e">
        <f>-10*LOG(2/(4*PI()*2^2)+4/(0.163*(Calcul!$J169*Calcul!$K169)/VLOOKUP(Calcul!$H169,'ModelParams Lp'!$E$37:$F$39,2,0)))</f>
        <v>#N/A</v>
      </c>
      <c r="BK164" s="76" t="e">
        <f>-10*LOG(2/(4*PI()*2^2)+4/(0.163*(Calcul!$J169*Calcul!$K169)/VLOOKUP(Calcul!$H169,'ModelParams Lp'!$E$37:$F$39,2,0)))</f>
        <v>#N/A</v>
      </c>
      <c r="BL164" s="76" t="e">
        <f>-10*LOG(2/(4*PI()*2^2)+4/(0.163*(Calcul!$J169*Calcul!$K169)/VLOOKUP(Calcul!$H169,'ModelParams Lp'!$E$37:$F$39,2,0)))</f>
        <v>#N/A</v>
      </c>
      <c r="BM164" s="76" t="e">
        <f>VLOOKUP(Calcul!$I169,'ModelParams Lp'!$D$28:$O$32,5,0)+BE164</f>
        <v>#N/A</v>
      </c>
      <c r="BN164" s="76" t="e">
        <f>VLOOKUP(Calcul!$I169,'ModelParams Lp'!$D$28:$O$32,6,0)+BF164</f>
        <v>#N/A</v>
      </c>
      <c r="BO164" s="76" t="e">
        <f>VLOOKUP(Calcul!$I169,'ModelParams Lp'!$D$28:$O$32,7,0)+BG164</f>
        <v>#N/A</v>
      </c>
      <c r="BP164" s="76" t="e">
        <f>VLOOKUP(Calcul!$I169,'ModelParams Lp'!$D$28:$O$32,8,0)+BH164</f>
        <v>#N/A</v>
      </c>
      <c r="BQ164" s="76" t="e">
        <f>VLOOKUP(Calcul!$I169,'ModelParams Lp'!$D$28:$O$32,9,0)+BI164</f>
        <v>#N/A</v>
      </c>
      <c r="BR164" s="76" t="e">
        <f>VLOOKUP(Calcul!$I169,'ModelParams Lp'!$D$28:$O$32,10,0)+BJ164</f>
        <v>#N/A</v>
      </c>
      <c r="BS164" s="76" t="e">
        <f>VLOOKUP(Calcul!$I169,'ModelParams Lp'!$D$28:$O$32,11,0)+BK164</f>
        <v>#N/A</v>
      </c>
      <c r="BT164" s="76" t="e">
        <f>VLOOKUP(Calcul!$I169,'ModelParams Lp'!$D$28:$O$32,12,0)+BL164</f>
        <v>#N/A</v>
      </c>
      <c r="BU164" s="75" t="e">
        <f t="shared" ca="1" si="53"/>
        <v>#DIV/0!</v>
      </c>
      <c r="BV164" s="75" t="e">
        <f t="shared" ca="1" si="54"/>
        <v>#DIV/0!</v>
      </c>
      <c r="BW164" s="75" t="e">
        <f t="shared" ca="1" si="55"/>
        <v>#DIV/0!</v>
      </c>
      <c r="BX164" s="75" t="e">
        <f t="shared" ca="1" si="56"/>
        <v>#DIV/0!</v>
      </c>
      <c r="BY164" s="75" t="e">
        <f t="shared" ca="1" si="57"/>
        <v>#DIV/0!</v>
      </c>
      <c r="BZ164" s="75" t="e">
        <f t="shared" ca="1" si="58"/>
        <v>#DIV/0!</v>
      </c>
      <c r="CA164" s="75" t="e">
        <f t="shared" ca="1" si="59"/>
        <v>#DIV/0!</v>
      </c>
      <c r="CB164" s="75" t="e">
        <f t="shared" ca="1" si="60"/>
        <v>#DIV/0!</v>
      </c>
      <c r="CC164" s="26" t="e">
        <f ca="1">10*LOG10(IF(BU164="",0,POWER(10,((BU164+'ModelParams Lw'!$O$4)/10))) +IF(BV164="",0,POWER(10,((BV164+'ModelParams Lw'!$P$4)/10))) +IF(BW164="",0,POWER(10,((BW164+'ModelParams Lw'!$Q$4)/10))) +IF(BX164="",0,POWER(10,((BX164+'ModelParams Lw'!$R$4)/10))) +IF(BY164="",0,POWER(10,((BY164+'ModelParams Lw'!$S$4)/10))) +IF(BZ164="",0,POWER(10,((BZ164+'ModelParams Lw'!$T$4)/10))) +IF(CA164="",0,POWER(10,((CA164+'ModelParams Lw'!$U$4)/10)))+IF(CB164="",0,POWER(10,((CB164+'ModelParams Lw'!$V$4)/10))))</f>
        <v>#DIV/0!</v>
      </c>
      <c r="CD164" s="26" t="e">
        <f t="shared" ca="1" si="61"/>
        <v>#DIV/0!</v>
      </c>
      <c r="CE164" s="26" t="e">
        <f ca="1">(BU164-'ModelParams Lw'!O$10)/'ModelParams Lw'!O$11</f>
        <v>#DIV/0!</v>
      </c>
      <c r="CF164" s="26" t="e">
        <f ca="1">(BV164-'ModelParams Lw'!P$10)/'ModelParams Lw'!P$11</f>
        <v>#DIV/0!</v>
      </c>
      <c r="CG164" s="26" t="e">
        <f ca="1">(BW164-'ModelParams Lw'!Q$10)/'ModelParams Lw'!Q$11</f>
        <v>#DIV/0!</v>
      </c>
      <c r="CH164" s="26" t="e">
        <f ca="1">(BX164-'ModelParams Lw'!R$10)/'ModelParams Lw'!R$11</f>
        <v>#DIV/0!</v>
      </c>
      <c r="CI164" s="26" t="e">
        <f ca="1">(BY164-'ModelParams Lw'!S$10)/'ModelParams Lw'!S$11</f>
        <v>#DIV/0!</v>
      </c>
      <c r="CJ164" s="26" t="e">
        <f ca="1">(BZ164-'ModelParams Lw'!T$10)/'ModelParams Lw'!T$11</f>
        <v>#DIV/0!</v>
      </c>
      <c r="CK164" s="26" t="e">
        <f ca="1">(CA164-'ModelParams Lw'!U$10)/'ModelParams Lw'!U$11</f>
        <v>#DIV/0!</v>
      </c>
      <c r="CL164" s="26" t="e">
        <f ca="1">(CB164-'ModelParams Lw'!V$10)/'ModelParams Lw'!V$11</f>
        <v>#DIV/0!</v>
      </c>
      <c r="CM164" s="75" t="e">
        <f t="shared" si="62"/>
        <v>#DIV/0!</v>
      </c>
      <c r="CN164" s="75" t="e">
        <f t="shared" si="63"/>
        <v>#DIV/0!</v>
      </c>
      <c r="CO164" s="75" t="e">
        <f t="shared" si="64"/>
        <v>#DIV/0!</v>
      </c>
      <c r="CP164" s="75" t="e">
        <f t="shared" si="65"/>
        <v>#DIV/0!</v>
      </c>
      <c r="CQ164" s="75" t="e">
        <f t="shared" si="66"/>
        <v>#DIV/0!</v>
      </c>
      <c r="CR164" s="75" t="e">
        <f t="shared" si="67"/>
        <v>#DIV/0!</v>
      </c>
      <c r="CS164" s="75" t="e">
        <f t="shared" si="68"/>
        <v>#DIV/0!</v>
      </c>
      <c r="CT164" s="75" t="e">
        <f t="shared" si="69"/>
        <v>#DIV/0!</v>
      </c>
      <c r="CU164" s="26" t="e">
        <f>10*LOG10(IF(CM164="",0,POWER(10,((CM164+'ModelParams Lw'!$O$4)/10))) +IF(CN164="",0,POWER(10,((CN164+'ModelParams Lw'!$P$4)/10))) +IF(CO164="",0,POWER(10,((CO164+'ModelParams Lw'!$Q$4)/10))) +IF(CP164="",0,POWER(10,((CP164+'ModelParams Lw'!$R$4)/10))) +IF(CQ164="",0,POWER(10,((CQ164+'ModelParams Lw'!$S$4)/10))) +IF(CR164="",0,POWER(10,((CR164+'ModelParams Lw'!$T$4)/10))) +IF(CS164="",0,POWER(10,((CS164+'ModelParams Lw'!$U$4)/10)))+IF(CT164="",0,POWER(10,((CT164+'ModelParams Lw'!$V$4)/10))))</f>
        <v>#DIV/0!</v>
      </c>
      <c r="CV164" s="26" t="e">
        <f t="shared" si="70"/>
        <v>#DIV/0!</v>
      </c>
      <c r="CW164" s="26" t="e">
        <f>(CM164-'ModelParams Lw'!O$10)/'ModelParams Lw'!O$11</f>
        <v>#DIV/0!</v>
      </c>
      <c r="CX164" s="26" t="e">
        <f>(CN164-'ModelParams Lw'!P$10)/'ModelParams Lw'!P$11</f>
        <v>#DIV/0!</v>
      </c>
      <c r="CY164" s="26" t="e">
        <f>(CO164-'ModelParams Lw'!Q$10)/'ModelParams Lw'!Q$11</f>
        <v>#DIV/0!</v>
      </c>
      <c r="CZ164" s="26" t="e">
        <f>(CP164-'ModelParams Lw'!R$10)/'ModelParams Lw'!R$11</f>
        <v>#DIV/0!</v>
      </c>
      <c r="DA164" s="26" t="e">
        <f>(CQ164-'ModelParams Lw'!S$10)/'ModelParams Lw'!S$11</f>
        <v>#DIV/0!</v>
      </c>
      <c r="DB164" s="26" t="e">
        <f>(CR164-'ModelParams Lw'!T$10)/'ModelParams Lw'!T$11</f>
        <v>#DIV/0!</v>
      </c>
      <c r="DC164" s="26" t="e">
        <f>(CS164-'ModelParams Lw'!U$10)/'ModelParams Lw'!U$11</f>
        <v>#DIV/0!</v>
      </c>
      <c r="DD164" s="26" t="e">
        <f>(CT164-'ModelParams Lw'!V$10)/'ModelParams Lw'!V$11</f>
        <v>#DIV/0!</v>
      </c>
    </row>
    <row r="165" spans="1:108" x14ac:dyDescent="0.25">
      <c r="A165" s="13">
        <f>'Sound Power'!B165</f>
        <v>0</v>
      </c>
      <c r="B165" s="13">
        <f>'Sound Power'!D165</f>
        <v>0</v>
      </c>
      <c r="C165" s="13">
        <f>'Sound Power'!E165</f>
        <v>0</v>
      </c>
      <c r="D165" s="13">
        <f>'Sound Power'!F165</f>
        <v>0</v>
      </c>
      <c r="E165" s="76" t="e">
        <f>IF(Calcul!$F167="SA",'Sound Power'!AZ165,'Sound Power'!O165)</f>
        <v>#DIV/0!</v>
      </c>
      <c r="F165" s="76" t="e">
        <f>IF(Calcul!$F167="SA",'Sound Power'!BA165,'Sound Power'!P165)</f>
        <v>#DIV/0!</v>
      </c>
      <c r="G165" s="76" t="e">
        <f>IF(Calcul!$F167="SA",'Sound Power'!BB165,'Sound Power'!Q165)</f>
        <v>#DIV/0!</v>
      </c>
      <c r="H165" s="76" t="e">
        <f>IF(Calcul!$F167="SA",'Sound Power'!BC165,'Sound Power'!R165)</f>
        <v>#DIV/0!</v>
      </c>
      <c r="I165" s="76" t="e">
        <f>IF(Calcul!$F167="SA",'Sound Power'!BD165,'Sound Power'!S165)</f>
        <v>#DIV/0!</v>
      </c>
      <c r="J165" s="76" t="e">
        <f>IF(Calcul!$F167="SA",'Sound Power'!BE165,'Sound Power'!T165)</f>
        <v>#DIV/0!</v>
      </c>
      <c r="K165" s="76" t="e">
        <f>IF(Calcul!$F167="SA",'Sound Power'!BF165,'Sound Power'!U165)</f>
        <v>#DIV/0!</v>
      </c>
      <c r="L165" s="76" t="e">
        <f>IF(Calcul!$F167="SA",'Sound Power'!BG165,'Sound Power'!V165)</f>
        <v>#DIV/0!</v>
      </c>
      <c r="M165" s="76" t="e">
        <f>'Sound Power'!CI165</f>
        <v>#DIV/0!</v>
      </c>
      <c r="N165" s="76" t="e">
        <f>'Sound Power'!CJ165</f>
        <v>#DIV/0!</v>
      </c>
      <c r="O165" s="76" t="e">
        <f>'Sound Power'!CK165</f>
        <v>#DIV/0!</v>
      </c>
      <c r="P165" s="76" t="e">
        <f>'Sound Power'!CL165</f>
        <v>#DIV/0!</v>
      </c>
      <c r="Q165" s="76" t="e">
        <f>'Sound Power'!CM165</f>
        <v>#DIV/0!</v>
      </c>
      <c r="R165" s="76" t="e">
        <f>'Sound Power'!CN165</f>
        <v>#DIV/0!</v>
      </c>
      <c r="S165" s="76" t="e">
        <f>'Sound Power'!CO165</f>
        <v>#DIV/0!</v>
      </c>
      <c r="T165" s="76" t="e">
        <f>'Sound Power'!CP165</f>
        <v>#DIV/0!</v>
      </c>
      <c r="U165" s="73">
        <f t="shared" si="50"/>
        <v>0</v>
      </c>
      <c r="V165" s="73">
        <f t="shared" si="51"/>
        <v>0</v>
      </c>
      <c r="W165" s="76" t="e">
        <f>('ModelParams Lp'!B$4*10^'ModelParams Lp'!B$5*($U165/$V165)^'ModelParams Lp'!B$6)*3</f>
        <v>#DIV/0!</v>
      </c>
      <c r="X165" s="76" t="e">
        <f>('ModelParams Lp'!C$4*10^'ModelParams Lp'!C$5*($U165/$V165)^'ModelParams Lp'!C$6)*3</f>
        <v>#DIV/0!</v>
      </c>
      <c r="Y165" s="76" t="e">
        <f>('ModelParams Lp'!D$4*10^'ModelParams Lp'!D$5*($U165/$V165)^'ModelParams Lp'!D$6)*3</f>
        <v>#DIV/0!</v>
      </c>
      <c r="Z165" s="76" t="e">
        <f>('ModelParams Lp'!E$4*10^'ModelParams Lp'!E$5*($U165/$V165)^'ModelParams Lp'!E$6)*3</f>
        <v>#DIV/0!</v>
      </c>
      <c r="AA165" s="76" t="e">
        <f>('ModelParams Lp'!F$4*10^'ModelParams Lp'!F$5*($U165/$V165)^'ModelParams Lp'!F$6)*3</f>
        <v>#DIV/0!</v>
      </c>
      <c r="AB165" s="76" t="e">
        <f>('ModelParams Lp'!G$4*10^'ModelParams Lp'!G$5*($U165/$V165)^'ModelParams Lp'!G$6)*3</f>
        <v>#DIV/0!</v>
      </c>
      <c r="AC165" s="76" t="e">
        <f>('ModelParams Lp'!H$4*10^'ModelParams Lp'!H$5*($U165/$V165)^'ModelParams Lp'!H$6)*3</f>
        <v>#DIV/0!</v>
      </c>
      <c r="AD165" s="76" t="e">
        <f>('ModelParams Lp'!I$4*10^'ModelParams Lp'!I$5*($U165/$V165)^'ModelParams Lp'!I$6)*3</f>
        <v>#DIV/0!</v>
      </c>
      <c r="AE165" s="62" t="e">
        <f t="shared" si="52"/>
        <v>#DIV/0!</v>
      </c>
      <c r="AF165" s="62" t="e">
        <f>IF(AE165&lt;'ModelParams Lp'!$B$16,-1,IF(AE165&lt;'ModelParams Lp'!$C$16,0,IF(AE165&lt;'ModelParams Lp'!$D$16,1,IF(AE165&lt;'ModelParams Lp'!$E$16,2,IF(AE165&lt;'ModelParams Lp'!$F$16,3,IF(AE165&lt;'ModelParams Lp'!$G$16,4,IF(AE165&lt;'ModelParams Lp'!$H$16,5,6)))))))</f>
        <v>#DIV/0!</v>
      </c>
      <c r="AG165" s="76" t="e">
        <f ca="1">IF($AF165&gt;1,0,OFFSET('ModelParams Lp'!$C$12,0,-'Sound Pressure'!$AF165))</f>
        <v>#DIV/0!</v>
      </c>
      <c r="AH165" s="76" t="e">
        <f ca="1">IF($AF165&gt;2,0,OFFSET('ModelParams Lp'!$D$12,0,-'Sound Pressure'!$AF165))</f>
        <v>#DIV/0!</v>
      </c>
      <c r="AI165" s="76" t="e">
        <f ca="1">IF($AF165&gt;3,0,OFFSET('ModelParams Lp'!$E$12,0,-'Sound Pressure'!$AF165))</f>
        <v>#DIV/0!</v>
      </c>
      <c r="AJ165" s="76" t="e">
        <f ca="1">IF($AF165&gt;4,0,OFFSET('ModelParams Lp'!$F$12,0,-'Sound Pressure'!$AF165))</f>
        <v>#DIV/0!</v>
      </c>
      <c r="AK165" s="76" t="e">
        <f ca="1">IF($AF165&gt;3,0,OFFSET('ModelParams Lp'!$G$12,0,-'Sound Pressure'!$AF165))</f>
        <v>#DIV/0!</v>
      </c>
      <c r="AL165" s="76" t="e">
        <f ca="1">IF($AF165&gt;5,0,OFFSET('ModelParams Lp'!$H$12,0,-'Sound Pressure'!$AF165))</f>
        <v>#DIV/0!</v>
      </c>
      <c r="AM165" s="76" t="e">
        <f ca="1">IF($AF165&gt;6,0,OFFSET('ModelParams Lp'!$I$12,0,-'Sound Pressure'!$AF165))</f>
        <v>#DIV/0!</v>
      </c>
      <c r="AN165" s="76" t="e">
        <f ca="1">IF($AF165&gt;7,0,IF($AF$4&lt;0,3,OFFSET('ModelParams Lp'!$J$12,0,-'Sound Pressure'!$AF165)))</f>
        <v>#DIV/0!</v>
      </c>
      <c r="AO165" s="76" t="e">
        <f t="shared" si="71"/>
        <v>#DIV/0!</v>
      </c>
      <c r="AP165" s="76" t="e">
        <f t="shared" si="72"/>
        <v>#DIV/0!</v>
      </c>
      <c r="AQ165" s="76" t="e">
        <f t="shared" si="72"/>
        <v>#DIV/0!</v>
      </c>
      <c r="AR165" s="76" t="e">
        <f t="shared" si="72"/>
        <v>#DIV/0!</v>
      </c>
      <c r="AS165" s="76" t="e">
        <f t="shared" si="72"/>
        <v>#DIV/0!</v>
      </c>
      <c r="AT165" s="76" t="e">
        <f t="shared" si="72"/>
        <v>#DIV/0!</v>
      </c>
      <c r="AU165" s="76" t="e">
        <f t="shared" si="72"/>
        <v>#DIV/0!</v>
      </c>
      <c r="AV165" s="76" t="e">
        <f t="shared" si="72"/>
        <v>#DIV/0!</v>
      </c>
      <c r="AW165" s="76">
        <f>'ModelParams Lp'!B$22</f>
        <v>4</v>
      </c>
      <c r="AX165" s="76">
        <f>'ModelParams Lp'!C$22</f>
        <v>2</v>
      </c>
      <c r="AY165" s="76">
        <f>'ModelParams Lp'!D$22</f>
        <v>1</v>
      </c>
      <c r="AZ165" s="76">
        <f>'ModelParams Lp'!E$22</f>
        <v>0</v>
      </c>
      <c r="BA165" s="76">
        <f>'ModelParams Lp'!F$22</f>
        <v>0</v>
      </c>
      <c r="BB165" s="76">
        <f>'ModelParams Lp'!G$22</f>
        <v>0</v>
      </c>
      <c r="BC165" s="76">
        <f>'ModelParams Lp'!H$22</f>
        <v>0</v>
      </c>
      <c r="BD165" s="76">
        <f>'ModelParams Lp'!I$22</f>
        <v>0</v>
      </c>
      <c r="BE165" s="76" t="e">
        <f>-10*LOG(2/(4*PI()*2^2)+4/(0.163*(Calcul!$J170*Calcul!$K170)/VLOOKUP(Calcul!$H170,'ModelParams Lp'!$E$37:$F$39,2,0)))</f>
        <v>#N/A</v>
      </c>
      <c r="BF165" s="76" t="e">
        <f>-10*LOG(2/(4*PI()*2^2)+4/(0.163*(Calcul!$J170*Calcul!$K170)/VLOOKUP(Calcul!$H170,'ModelParams Lp'!$E$37:$F$39,2,0)))</f>
        <v>#N/A</v>
      </c>
      <c r="BG165" s="76" t="e">
        <f>-10*LOG(2/(4*PI()*2^2)+4/(0.163*(Calcul!$J170*Calcul!$K170)/VLOOKUP(Calcul!$H170,'ModelParams Lp'!$E$37:$F$39,2,0)))</f>
        <v>#N/A</v>
      </c>
      <c r="BH165" s="76" t="e">
        <f>-10*LOG(2/(4*PI()*2^2)+4/(0.163*(Calcul!$J170*Calcul!$K170)/VLOOKUP(Calcul!$H170,'ModelParams Lp'!$E$37:$F$39,2,0)))</f>
        <v>#N/A</v>
      </c>
      <c r="BI165" s="76" t="e">
        <f>-10*LOG(2/(4*PI()*2^2)+4/(0.163*(Calcul!$J170*Calcul!$K170)/VLOOKUP(Calcul!$H170,'ModelParams Lp'!$E$37:$F$39,2,0)))</f>
        <v>#N/A</v>
      </c>
      <c r="BJ165" s="76" t="e">
        <f>-10*LOG(2/(4*PI()*2^2)+4/(0.163*(Calcul!$J170*Calcul!$K170)/VLOOKUP(Calcul!$H170,'ModelParams Lp'!$E$37:$F$39,2,0)))</f>
        <v>#N/A</v>
      </c>
      <c r="BK165" s="76" t="e">
        <f>-10*LOG(2/(4*PI()*2^2)+4/(0.163*(Calcul!$J170*Calcul!$K170)/VLOOKUP(Calcul!$H170,'ModelParams Lp'!$E$37:$F$39,2,0)))</f>
        <v>#N/A</v>
      </c>
      <c r="BL165" s="76" t="e">
        <f>-10*LOG(2/(4*PI()*2^2)+4/(0.163*(Calcul!$J170*Calcul!$K170)/VLOOKUP(Calcul!$H170,'ModelParams Lp'!$E$37:$F$39,2,0)))</f>
        <v>#N/A</v>
      </c>
      <c r="BM165" s="76" t="e">
        <f>VLOOKUP(Calcul!$I170,'ModelParams Lp'!$D$28:$O$32,5,0)+BE165</f>
        <v>#N/A</v>
      </c>
      <c r="BN165" s="76" t="e">
        <f>VLOOKUP(Calcul!$I170,'ModelParams Lp'!$D$28:$O$32,6,0)+BF165</f>
        <v>#N/A</v>
      </c>
      <c r="BO165" s="76" t="e">
        <f>VLOOKUP(Calcul!$I170,'ModelParams Lp'!$D$28:$O$32,7,0)+BG165</f>
        <v>#N/A</v>
      </c>
      <c r="BP165" s="76" t="e">
        <f>VLOOKUP(Calcul!$I170,'ModelParams Lp'!$D$28:$O$32,8,0)+BH165</f>
        <v>#N/A</v>
      </c>
      <c r="BQ165" s="76" t="e">
        <f>VLOOKUP(Calcul!$I170,'ModelParams Lp'!$D$28:$O$32,9,0)+BI165</f>
        <v>#N/A</v>
      </c>
      <c r="BR165" s="76" t="e">
        <f>VLOOKUP(Calcul!$I170,'ModelParams Lp'!$D$28:$O$32,10,0)+BJ165</f>
        <v>#N/A</v>
      </c>
      <c r="BS165" s="76" t="e">
        <f>VLOOKUP(Calcul!$I170,'ModelParams Lp'!$D$28:$O$32,11,0)+BK165</f>
        <v>#N/A</v>
      </c>
      <c r="BT165" s="76" t="e">
        <f>VLOOKUP(Calcul!$I170,'ModelParams Lp'!$D$28:$O$32,12,0)+BL165</f>
        <v>#N/A</v>
      </c>
      <c r="BU165" s="75" t="e">
        <f t="shared" ca="1" si="53"/>
        <v>#DIV/0!</v>
      </c>
      <c r="BV165" s="75" t="e">
        <f t="shared" ca="1" si="54"/>
        <v>#DIV/0!</v>
      </c>
      <c r="BW165" s="75" t="e">
        <f t="shared" ca="1" si="55"/>
        <v>#DIV/0!</v>
      </c>
      <c r="BX165" s="75" t="e">
        <f t="shared" ca="1" si="56"/>
        <v>#DIV/0!</v>
      </c>
      <c r="BY165" s="75" t="e">
        <f t="shared" ca="1" si="57"/>
        <v>#DIV/0!</v>
      </c>
      <c r="BZ165" s="75" t="e">
        <f t="shared" ca="1" si="58"/>
        <v>#DIV/0!</v>
      </c>
      <c r="CA165" s="75" t="e">
        <f t="shared" ca="1" si="59"/>
        <v>#DIV/0!</v>
      </c>
      <c r="CB165" s="75" t="e">
        <f t="shared" ca="1" si="60"/>
        <v>#DIV/0!</v>
      </c>
      <c r="CC165" s="26" t="e">
        <f ca="1">10*LOG10(IF(BU165="",0,POWER(10,((BU165+'ModelParams Lw'!$O$4)/10))) +IF(BV165="",0,POWER(10,((BV165+'ModelParams Lw'!$P$4)/10))) +IF(BW165="",0,POWER(10,((BW165+'ModelParams Lw'!$Q$4)/10))) +IF(BX165="",0,POWER(10,((BX165+'ModelParams Lw'!$R$4)/10))) +IF(BY165="",0,POWER(10,((BY165+'ModelParams Lw'!$S$4)/10))) +IF(BZ165="",0,POWER(10,((BZ165+'ModelParams Lw'!$T$4)/10))) +IF(CA165="",0,POWER(10,((CA165+'ModelParams Lw'!$U$4)/10)))+IF(CB165="",0,POWER(10,((CB165+'ModelParams Lw'!$V$4)/10))))</f>
        <v>#DIV/0!</v>
      </c>
      <c r="CD165" s="26" t="e">
        <f t="shared" ca="1" si="61"/>
        <v>#DIV/0!</v>
      </c>
      <c r="CE165" s="26" t="e">
        <f ca="1">(BU165-'ModelParams Lw'!O$10)/'ModelParams Lw'!O$11</f>
        <v>#DIV/0!</v>
      </c>
      <c r="CF165" s="26" t="e">
        <f ca="1">(BV165-'ModelParams Lw'!P$10)/'ModelParams Lw'!P$11</f>
        <v>#DIV/0!</v>
      </c>
      <c r="CG165" s="26" t="e">
        <f ca="1">(BW165-'ModelParams Lw'!Q$10)/'ModelParams Lw'!Q$11</f>
        <v>#DIV/0!</v>
      </c>
      <c r="CH165" s="26" t="e">
        <f ca="1">(BX165-'ModelParams Lw'!R$10)/'ModelParams Lw'!R$11</f>
        <v>#DIV/0!</v>
      </c>
      <c r="CI165" s="26" t="e">
        <f ca="1">(BY165-'ModelParams Lw'!S$10)/'ModelParams Lw'!S$11</f>
        <v>#DIV/0!</v>
      </c>
      <c r="CJ165" s="26" t="e">
        <f ca="1">(BZ165-'ModelParams Lw'!T$10)/'ModelParams Lw'!T$11</f>
        <v>#DIV/0!</v>
      </c>
      <c r="CK165" s="26" t="e">
        <f ca="1">(CA165-'ModelParams Lw'!U$10)/'ModelParams Lw'!U$11</f>
        <v>#DIV/0!</v>
      </c>
      <c r="CL165" s="26" t="e">
        <f ca="1">(CB165-'ModelParams Lw'!V$10)/'ModelParams Lw'!V$11</f>
        <v>#DIV/0!</v>
      </c>
      <c r="CM165" s="75" t="e">
        <f t="shared" si="62"/>
        <v>#DIV/0!</v>
      </c>
      <c r="CN165" s="75" t="e">
        <f t="shared" si="63"/>
        <v>#DIV/0!</v>
      </c>
      <c r="CO165" s="75" t="e">
        <f t="shared" si="64"/>
        <v>#DIV/0!</v>
      </c>
      <c r="CP165" s="75" t="e">
        <f t="shared" si="65"/>
        <v>#DIV/0!</v>
      </c>
      <c r="CQ165" s="75" t="e">
        <f t="shared" si="66"/>
        <v>#DIV/0!</v>
      </c>
      <c r="CR165" s="75" t="e">
        <f t="shared" si="67"/>
        <v>#DIV/0!</v>
      </c>
      <c r="CS165" s="75" t="e">
        <f t="shared" si="68"/>
        <v>#DIV/0!</v>
      </c>
      <c r="CT165" s="75" t="e">
        <f t="shared" si="69"/>
        <v>#DIV/0!</v>
      </c>
      <c r="CU165" s="26" t="e">
        <f>10*LOG10(IF(CM165="",0,POWER(10,((CM165+'ModelParams Lw'!$O$4)/10))) +IF(CN165="",0,POWER(10,((CN165+'ModelParams Lw'!$P$4)/10))) +IF(CO165="",0,POWER(10,((CO165+'ModelParams Lw'!$Q$4)/10))) +IF(CP165="",0,POWER(10,((CP165+'ModelParams Lw'!$R$4)/10))) +IF(CQ165="",0,POWER(10,((CQ165+'ModelParams Lw'!$S$4)/10))) +IF(CR165="",0,POWER(10,((CR165+'ModelParams Lw'!$T$4)/10))) +IF(CS165="",0,POWER(10,((CS165+'ModelParams Lw'!$U$4)/10)))+IF(CT165="",0,POWER(10,((CT165+'ModelParams Lw'!$V$4)/10))))</f>
        <v>#DIV/0!</v>
      </c>
      <c r="CV165" s="26" t="e">
        <f t="shared" si="70"/>
        <v>#DIV/0!</v>
      </c>
      <c r="CW165" s="26" t="e">
        <f>(CM165-'ModelParams Lw'!O$10)/'ModelParams Lw'!O$11</f>
        <v>#DIV/0!</v>
      </c>
      <c r="CX165" s="26" t="e">
        <f>(CN165-'ModelParams Lw'!P$10)/'ModelParams Lw'!P$11</f>
        <v>#DIV/0!</v>
      </c>
      <c r="CY165" s="26" t="e">
        <f>(CO165-'ModelParams Lw'!Q$10)/'ModelParams Lw'!Q$11</f>
        <v>#DIV/0!</v>
      </c>
      <c r="CZ165" s="26" t="e">
        <f>(CP165-'ModelParams Lw'!R$10)/'ModelParams Lw'!R$11</f>
        <v>#DIV/0!</v>
      </c>
      <c r="DA165" s="26" t="e">
        <f>(CQ165-'ModelParams Lw'!S$10)/'ModelParams Lw'!S$11</f>
        <v>#DIV/0!</v>
      </c>
      <c r="DB165" s="26" t="e">
        <f>(CR165-'ModelParams Lw'!T$10)/'ModelParams Lw'!T$11</f>
        <v>#DIV/0!</v>
      </c>
      <c r="DC165" s="26" t="e">
        <f>(CS165-'ModelParams Lw'!U$10)/'ModelParams Lw'!U$11</f>
        <v>#DIV/0!</v>
      </c>
      <c r="DD165" s="26" t="e">
        <f>(CT165-'ModelParams Lw'!V$10)/'ModelParams Lw'!V$11</f>
        <v>#DIV/0!</v>
      </c>
    </row>
    <row r="166" spans="1:108" x14ac:dyDescent="0.25">
      <c r="A166" s="13">
        <f>'Sound Power'!B166</f>
        <v>0</v>
      </c>
      <c r="B166" s="13">
        <f>'Sound Power'!D166</f>
        <v>0</v>
      </c>
      <c r="C166" s="13">
        <f>'Sound Power'!E166</f>
        <v>0</v>
      </c>
      <c r="D166" s="13">
        <f>'Sound Power'!F166</f>
        <v>0</v>
      </c>
      <c r="E166" s="76" t="e">
        <f>IF(Calcul!$F168="SA",'Sound Power'!AZ166,'Sound Power'!O166)</f>
        <v>#DIV/0!</v>
      </c>
      <c r="F166" s="76" t="e">
        <f>IF(Calcul!$F168="SA",'Sound Power'!BA166,'Sound Power'!P166)</f>
        <v>#DIV/0!</v>
      </c>
      <c r="G166" s="76" t="e">
        <f>IF(Calcul!$F168="SA",'Sound Power'!BB166,'Sound Power'!Q166)</f>
        <v>#DIV/0!</v>
      </c>
      <c r="H166" s="76" t="e">
        <f>IF(Calcul!$F168="SA",'Sound Power'!BC166,'Sound Power'!R166)</f>
        <v>#DIV/0!</v>
      </c>
      <c r="I166" s="76" t="e">
        <f>IF(Calcul!$F168="SA",'Sound Power'!BD166,'Sound Power'!S166)</f>
        <v>#DIV/0!</v>
      </c>
      <c r="J166" s="76" t="e">
        <f>IF(Calcul!$F168="SA",'Sound Power'!BE166,'Sound Power'!T166)</f>
        <v>#DIV/0!</v>
      </c>
      <c r="K166" s="76" t="e">
        <f>IF(Calcul!$F168="SA",'Sound Power'!BF166,'Sound Power'!U166)</f>
        <v>#DIV/0!</v>
      </c>
      <c r="L166" s="76" t="e">
        <f>IF(Calcul!$F168="SA",'Sound Power'!BG166,'Sound Power'!V166)</f>
        <v>#DIV/0!</v>
      </c>
      <c r="M166" s="76" t="e">
        <f>'Sound Power'!CI166</f>
        <v>#DIV/0!</v>
      </c>
      <c r="N166" s="76" t="e">
        <f>'Sound Power'!CJ166</f>
        <v>#DIV/0!</v>
      </c>
      <c r="O166" s="76" t="e">
        <f>'Sound Power'!CK166</f>
        <v>#DIV/0!</v>
      </c>
      <c r="P166" s="76" t="e">
        <f>'Sound Power'!CL166</f>
        <v>#DIV/0!</v>
      </c>
      <c r="Q166" s="76" t="e">
        <f>'Sound Power'!CM166</f>
        <v>#DIV/0!</v>
      </c>
      <c r="R166" s="76" t="e">
        <f>'Sound Power'!CN166</f>
        <v>#DIV/0!</v>
      </c>
      <c r="S166" s="76" t="e">
        <f>'Sound Power'!CO166</f>
        <v>#DIV/0!</v>
      </c>
      <c r="T166" s="76" t="e">
        <f>'Sound Power'!CP166</f>
        <v>#DIV/0!</v>
      </c>
      <c r="U166" s="73">
        <f t="shared" si="50"/>
        <v>0</v>
      </c>
      <c r="V166" s="73">
        <f t="shared" si="51"/>
        <v>0</v>
      </c>
      <c r="W166" s="76" t="e">
        <f>('ModelParams Lp'!B$4*10^'ModelParams Lp'!B$5*($U166/$V166)^'ModelParams Lp'!B$6)*3</f>
        <v>#DIV/0!</v>
      </c>
      <c r="X166" s="76" t="e">
        <f>('ModelParams Lp'!C$4*10^'ModelParams Lp'!C$5*($U166/$V166)^'ModelParams Lp'!C$6)*3</f>
        <v>#DIV/0!</v>
      </c>
      <c r="Y166" s="76" t="e">
        <f>('ModelParams Lp'!D$4*10^'ModelParams Lp'!D$5*($U166/$V166)^'ModelParams Lp'!D$6)*3</f>
        <v>#DIV/0!</v>
      </c>
      <c r="Z166" s="76" t="e">
        <f>('ModelParams Lp'!E$4*10^'ModelParams Lp'!E$5*($U166/$V166)^'ModelParams Lp'!E$6)*3</f>
        <v>#DIV/0!</v>
      </c>
      <c r="AA166" s="76" t="e">
        <f>('ModelParams Lp'!F$4*10^'ModelParams Lp'!F$5*($U166/$V166)^'ModelParams Lp'!F$6)*3</f>
        <v>#DIV/0!</v>
      </c>
      <c r="AB166" s="76" t="e">
        <f>('ModelParams Lp'!G$4*10^'ModelParams Lp'!G$5*($U166/$V166)^'ModelParams Lp'!G$6)*3</f>
        <v>#DIV/0!</v>
      </c>
      <c r="AC166" s="76" t="e">
        <f>('ModelParams Lp'!H$4*10^'ModelParams Lp'!H$5*($U166/$V166)^'ModelParams Lp'!H$6)*3</f>
        <v>#DIV/0!</v>
      </c>
      <c r="AD166" s="76" t="e">
        <f>('ModelParams Lp'!I$4*10^'ModelParams Lp'!I$5*($U166/$V166)^'ModelParams Lp'!I$6)*3</f>
        <v>#DIV/0!</v>
      </c>
      <c r="AE166" s="62" t="e">
        <f t="shared" si="52"/>
        <v>#DIV/0!</v>
      </c>
      <c r="AF166" s="62" t="e">
        <f>IF(AE166&lt;'ModelParams Lp'!$B$16,-1,IF(AE166&lt;'ModelParams Lp'!$C$16,0,IF(AE166&lt;'ModelParams Lp'!$D$16,1,IF(AE166&lt;'ModelParams Lp'!$E$16,2,IF(AE166&lt;'ModelParams Lp'!$F$16,3,IF(AE166&lt;'ModelParams Lp'!$G$16,4,IF(AE166&lt;'ModelParams Lp'!$H$16,5,6)))))))</f>
        <v>#DIV/0!</v>
      </c>
      <c r="AG166" s="76" t="e">
        <f ca="1">IF($AF166&gt;1,0,OFFSET('ModelParams Lp'!$C$12,0,-'Sound Pressure'!$AF166))</f>
        <v>#DIV/0!</v>
      </c>
      <c r="AH166" s="76" t="e">
        <f ca="1">IF($AF166&gt;2,0,OFFSET('ModelParams Lp'!$D$12,0,-'Sound Pressure'!$AF166))</f>
        <v>#DIV/0!</v>
      </c>
      <c r="AI166" s="76" t="e">
        <f ca="1">IF($AF166&gt;3,0,OFFSET('ModelParams Lp'!$E$12,0,-'Sound Pressure'!$AF166))</f>
        <v>#DIV/0!</v>
      </c>
      <c r="AJ166" s="76" t="e">
        <f ca="1">IF($AF166&gt;4,0,OFFSET('ModelParams Lp'!$F$12,0,-'Sound Pressure'!$AF166))</f>
        <v>#DIV/0!</v>
      </c>
      <c r="AK166" s="76" t="e">
        <f ca="1">IF($AF166&gt;3,0,OFFSET('ModelParams Lp'!$G$12,0,-'Sound Pressure'!$AF166))</f>
        <v>#DIV/0!</v>
      </c>
      <c r="AL166" s="76" t="e">
        <f ca="1">IF($AF166&gt;5,0,OFFSET('ModelParams Lp'!$H$12,0,-'Sound Pressure'!$AF166))</f>
        <v>#DIV/0!</v>
      </c>
      <c r="AM166" s="76" t="e">
        <f ca="1">IF($AF166&gt;6,0,OFFSET('ModelParams Lp'!$I$12,0,-'Sound Pressure'!$AF166))</f>
        <v>#DIV/0!</v>
      </c>
      <c r="AN166" s="76" t="e">
        <f ca="1">IF($AF166&gt;7,0,IF($AF$4&lt;0,3,OFFSET('ModelParams Lp'!$J$12,0,-'Sound Pressure'!$AF166)))</f>
        <v>#DIV/0!</v>
      </c>
      <c r="AO166" s="76" t="e">
        <f t="shared" si="71"/>
        <v>#DIV/0!</v>
      </c>
      <c r="AP166" s="76" t="e">
        <f t="shared" si="72"/>
        <v>#DIV/0!</v>
      </c>
      <c r="AQ166" s="76" t="e">
        <f t="shared" si="72"/>
        <v>#DIV/0!</v>
      </c>
      <c r="AR166" s="76" t="e">
        <f t="shared" si="72"/>
        <v>#DIV/0!</v>
      </c>
      <c r="AS166" s="76" t="e">
        <f t="shared" si="72"/>
        <v>#DIV/0!</v>
      </c>
      <c r="AT166" s="76" t="e">
        <f t="shared" si="72"/>
        <v>#DIV/0!</v>
      </c>
      <c r="AU166" s="76" t="e">
        <f t="shared" si="72"/>
        <v>#DIV/0!</v>
      </c>
      <c r="AV166" s="76" t="e">
        <f t="shared" si="72"/>
        <v>#DIV/0!</v>
      </c>
      <c r="AW166" s="76">
        <f>'ModelParams Lp'!B$22</f>
        <v>4</v>
      </c>
      <c r="AX166" s="76">
        <f>'ModelParams Lp'!C$22</f>
        <v>2</v>
      </c>
      <c r="AY166" s="76">
        <f>'ModelParams Lp'!D$22</f>
        <v>1</v>
      </c>
      <c r="AZ166" s="76">
        <f>'ModelParams Lp'!E$22</f>
        <v>0</v>
      </c>
      <c r="BA166" s="76">
        <f>'ModelParams Lp'!F$22</f>
        <v>0</v>
      </c>
      <c r="BB166" s="76">
        <f>'ModelParams Lp'!G$22</f>
        <v>0</v>
      </c>
      <c r="BC166" s="76">
        <f>'ModelParams Lp'!H$22</f>
        <v>0</v>
      </c>
      <c r="BD166" s="76">
        <f>'ModelParams Lp'!I$22</f>
        <v>0</v>
      </c>
      <c r="BE166" s="76" t="e">
        <f>-10*LOG(2/(4*PI()*2^2)+4/(0.163*(Calcul!$J171*Calcul!$K171)/VLOOKUP(Calcul!$H171,'ModelParams Lp'!$E$37:$F$39,2,0)))</f>
        <v>#N/A</v>
      </c>
      <c r="BF166" s="76" t="e">
        <f>-10*LOG(2/(4*PI()*2^2)+4/(0.163*(Calcul!$J171*Calcul!$K171)/VLOOKUP(Calcul!$H171,'ModelParams Lp'!$E$37:$F$39,2,0)))</f>
        <v>#N/A</v>
      </c>
      <c r="BG166" s="76" t="e">
        <f>-10*LOG(2/(4*PI()*2^2)+4/(0.163*(Calcul!$J171*Calcul!$K171)/VLOOKUP(Calcul!$H171,'ModelParams Lp'!$E$37:$F$39,2,0)))</f>
        <v>#N/A</v>
      </c>
      <c r="BH166" s="76" t="e">
        <f>-10*LOG(2/(4*PI()*2^2)+4/(0.163*(Calcul!$J171*Calcul!$K171)/VLOOKUP(Calcul!$H171,'ModelParams Lp'!$E$37:$F$39,2,0)))</f>
        <v>#N/A</v>
      </c>
      <c r="BI166" s="76" t="e">
        <f>-10*LOG(2/(4*PI()*2^2)+4/(0.163*(Calcul!$J171*Calcul!$K171)/VLOOKUP(Calcul!$H171,'ModelParams Lp'!$E$37:$F$39,2,0)))</f>
        <v>#N/A</v>
      </c>
      <c r="BJ166" s="76" t="e">
        <f>-10*LOG(2/(4*PI()*2^2)+4/(0.163*(Calcul!$J171*Calcul!$K171)/VLOOKUP(Calcul!$H171,'ModelParams Lp'!$E$37:$F$39,2,0)))</f>
        <v>#N/A</v>
      </c>
      <c r="BK166" s="76" t="e">
        <f>-10*LOG(2/(4*PI()*2^2)+4/(0.163*(Calcul!$J171*Calcul!$K171)/VLOOKUP(Calcul!$H171,'ModelParams Lp'!$E$37:$F$39,2,0)))</f>
        <v>#N/A</v>
      </c>
      <c r="BL166" s="76" t="e">
        <f>-10*LOG(2/(4*PI()*2^2)+4/(0.163*(Calcul!$J171*Calcul!$K171)/VLOOKUP(Calcul!$H171,'ModelParams Lp'!$E$37:$F$39,2,0)))</f>
        <v>#N/A</v>
      </c>
      <c r="BM166" s="76" t="e">
        <f>VLOOKUP(Calcul!$I171,'ModelParams Lp'!$D$28:$O$32,5,0)+BE166</f>
        <v>#N/A</v>
      </c>
      <c r="BN166" s="76" t="e">
        <f>VLOOKUP(Calcul!$I171,'ModelParams Lp'!$D$28:$O$32,6,0)+BF166</f>
        <v>#N/A</v>
      </c>
      <c r="BO166" s="76" t="e">
        <f>VLOOKUP(Calcul!$I171,'ModelParams Lp'!$D$28:$O$32,7,0)+BG166</f>
        <v>#N/A</v>
      </c>
      <c r="BP166" s="76" t="e">
        <f>VLOOKUP(Calcul!$I171,'ModelParams Lp'!$D$28:$O$32,8,0)+BH166</f>
        <v>#N/A</v>
      </c>
      <c r="BQ166" s="76" t="e">
        <f>VLOOKUP(Calcul!$I171,'ModelParams Lp'!$D$28:$O$32,9,0)+BI166</f>
        <v>#N/A</v>
      </c>
      <c r="BR166" s="76" t="e">
        <f>VLOOKUP(Calcul!$I171,'ModelParams Lp'!$D$28:$O$32,10,0)+BJ166</f>
        <v>#N/A</v>
      </c>
      <c r="BS166" s="76" t="e">
        <f>VLOOKUP(Calcul!$I171,'ModelParams Lp'!$D$28:$O$32,11,0)+BK166</f>
        <v>#N/A</v>
      </c>
      <c r="BT166" s="76" t="e">
        <f>VLOOKUP(Calcul!$I171,'ModelParams Lp'!$D$28:$O$32,12,0)+BL166</f>
        <v>#N/A</v>
      </c>
      <c r="BU166" s="75" t="e">
        <f t="shared" ca="1" si="53"/>
        <v>#DIV/0!</v>
      </c>
      <c r="BV166" s="75" t="e">
        <f t="shared" ca="1" si="54"/>
        <v>#DIV/0!</v>
      </c>
      <c r="BW166" s="75" t="e">
        <f t="shared" ca="1" si="55"/>
        <v>#DIV/0!</v>
      </c>
      <c r="BX166" s="75" t="e">
        <f t="shared" ca="1" si="56"/>
        <v>#DIV/0!</v>
      </c>
      <c r="BY166" s="75" t="e">
        <f t="shared" ca="1" si="57"/>
        <v>#DIV/0!</v>
      </c>
      <c r="BZ166" s="75" t="e">
        <f t="shared" ca="1" si="58"/>
        <v>#DIV/0!</v>
      </c>
      <c r="CA166" s="75" t="e">
        <f t="shared" ca="1" si="59"/>
        <v>#DIV/0!</v>
      </c>
      <c r="CB166" s="75" t="e">
        <f t="shared" ca="1" si="60"/>
        <v>#DIV/0!</v>
      </c>
      <c r="CC166" s="26" t="e">
        <f ca="1">10*LOG10(IF(BU166="",0,POWER(10,((BU166+'ModelParams Lw'!$O$4)/10))) +IF(BV166="",0,POWER(10,((BV166+'ModelParams Lw'!$P$4)/10))) +IF(BW166="",0,POWER(10,((BW166+'ModelParams Lw'!$Q$4)/10))) +IF(BX166="",0,POWER(10,((BX166+'ModelParams Lw'!$R$4)/10))) +IF(BY166="",0,POWER(10,((BY166+'ModelParams Lw'!$S$4)/10))) +IF(BZ166="",0,POWER(10,((BZ166+'ModelParams Lw'!$T$4)/10))) +IF(CA166="",0,POWER(10,((CA166+'ModelParams Lw'!$U$4)/10)))+IF(CB166="",0,POWER(10,((CB166+'ModelParams Lw'!$V$4)/10))))</f>
        <v>#DIV/0!</v>
      </c>
      <c r="CD166" s="26" t="e">
        <f t="shared" ca="1" si="61"/>
        <v>#DIV/0!</v>
      </c>
      <c r="CE166" s="26" t="e">
        <f ca="1">(BU166-'ModelParams Lw'!O$10)/'ModelParams Lw'!O$11</f>
        <v>#DIV/0!</v>
      </c>
      <c r="CF166" s="26" t="e">
        <f ca="1">(BV166-'ModelParams Lw'!P$10)/'ModelParams Lw'!P$11</f>
        <v>#DIV/0!</v>
      </c>
      <c r="CG166" s="26" t="e">
        <f ca="1">(BW166-'ModelParams Lw'!Q$10)/'ModelParams Lw'!Q$11</f>
        <v>#DIV/0!</v>
      </c>
      <c r="CH166" s="26" t="e">
        <f ca="1">(BX166-'ModelParams Lw'!R$10)/'ModelParams Lw'!R$11</f>
        <v>#DIV/0!</v>
      </c>
      <c r="CI166" s="26" t="e">
        <f ca="1">(BY166-'ModelParams Lw'!S$10)/'ModelParams Lw'!S$11</f>
        <v>#DIV/0!</v>
      </c>
      <c r="CJ166" s="26" t="e">
        <f ca="1">(BZ166-'ModelParams Lw'!T$10)/'ModelParams Lw'!T$11</f>
        <v>#DIV/0!</v>
      </c>
      <c r="CK166" s="26" t="e">
        <f ca="1">(CA166-'ModelParams Lw'!U$10)/'ModelParams Lw'!U$11</f>
        <v>#DIV/0!</v>
      </c>
      <c r="CL166" s="26" t="e">
        <f ca="1">(CB166-'ModelParams Lw'!V$10)/'ModelParams Lw'!V$11</f>
        <v>#DIV/0!</v>
      </c>
      <c r="CM166" s="75" t="e">
        <f t="shared" si="62"/>
        <v>#DIV/0!</v>
      </c>
      <c r="CN166" s="75" t="e">
        <f t="shared" si="63"/>
        <v>#DIV/0!</v>
      </c>
      <c r="CO166" s="75" t="e">
        <f t="shared" si="64"/>
        <v>#DIV/0!</v>
      </c>
      <c r="CP166" s="75" t="e">
        <f t="shared" si="65"/>
        <v>#DIV/0!</v>
      </c>
      <c r="CQ166" s="75" t="e">
        <f t="shared" si="66"/>
        <v>#DIV/0!</v>
      </c>
      <c r="CR166" s="75" t="e">
        <f t="shared" si="67"/>
        <v>#DIV/0!</v>
      </c>
      <c r="CS166" s="75" t="e">
        <f t="shared" si="68"/>
        <v>#DIV/0!</v>
      </c>
      <c r="CT166" s="75" t="e">
        <f t="shared" si="69"/>
        <v>#DIV/0!</v>
      </c>
      <c r="CU166" s="26" t="e">
        <f>10*LOG10(IF(CM166="",0,POWER(10,((CM166+'ModelParams Lw'!$O$4)/10))) +IF(CN166="",0,POWER(10,((CN166+'ModelParams Lw'!$P$4)/10))) +IF(CO166="",0,POWER(10,((CO166+'ModelParams Lw'!$Q$4)/10))) +IF(CP166="",0,POWER(10,((CP166+'ModelParams Lw'!$R$4)/10))) +IF(CQ166="",0,POWER(10,((CQ166+'ModelParams Lw'!$S$4)/10))) +IF(CR166="",0,POWER(10,((CR166+'ModelParams Lw'!$T$4)/10))) +IF(CS166="",0,POWER(10,((CS166+'ModelParams Lw'!$U$4)/10)))+IF(CT166="",0,POWER(10,((CT166+'ModelParams Lw'!$V$4)/10))))</f>
        <v>#DIV/0!</v>
      </c>
      <c r="CV166" s="26" t="e">
        <f t="shared" si="70"/>
        <v>#DIV/0!</v>
      </c>
      <c r="CW166" s="26" t="e">
        <f>(CM166-'ModelParams Lw'!O$10)/'ModelParams Lw'!O$11</f>
        <v>#DIV/0!</v>
      </c>
      <c r="CX166" s="26" t="e">
        <f>(CN166-'ModelParams Lw'!P$10)/'ModelParams Lw'!P$11</f>
        <v>#DIV/0!</v>
      </c>
      <c r="CY166" s="26" t="e">
        <f>(CO166-'ModelParams Lw'!Q$10)/'ModelParams Lw'!Q$11</f>
        <v>#DIV/0!</v>
      </c>
      <c r="CZ166" s="26" t="e">
        <f>(CP166-'ModelParams Lw'!R$10)/'ModelParams Lw'!R$11</f>
        <v>#DIV/0!</v>
      </c>
      <c r="DA166" s="26" t="e">
        <f>(CQ166-'ModelParams Lw'!S$10)/'ModelParams Lw'!S$11</f>
        <v>#DIV/0!</v>
      </c>
      <c r="DB166" s="26" t="e">
        <f>(CR166-'ModelParams Lw'!T$10)/'ModelParams Lw'!T$11</f>
        <v>#DIV/0!</v>
      </c>
      <c r="DC166" s="26" t="e">
        <f>(CS166-'ModelParams Lw'!U$10)/'ModelParams Lw'!U$11</f>
        <v>#DIV/0!</v>
      </c>
      <c r="DD166" s="26" t="e">
        <f>(CT166-'ModelParams Lw'!V$10)/'ModelParams Lw'!V$11</f>
        <v>#DIV/0!</v>
      </c>
    </row>
    <row r="167" spans="1:108" x14ac:dyDescent="0.25">
      <c r="A167" s="13">
        <f>'Sound Power'!B167</f>
        <v>0</v>
      </c>
      <c r="B167" s="13">
        <f>'Sound Power'!D167</f>
        <v>0</v>
      </c>
      <c r="C167" s="13">
        <f>'Sound Power'!E167</f>
        <v>0</v>
      </c>
      <c r="D167" s="13">
        <f>'Sound Power'!F167</f>
        <v>0</v>
      </c>
      <c r="E167" s="76" t="e">
        <f>IF(Calcul!$F169="SA",'Sound Power'!AZ167,'Sound Power'!O167)</f>
        <v>#DIV/0!</v>
      </c>
      <c r="F167" s="76" t="e">
        <f>IF(Calcul!$F169="SA",'Sound Power'!BA167,'Sound Power'!P167)</f>
        <v>#DIV/0!</v>
      </c>
      <c r="G167" s="76" t="e">
        <f>IF(Calcul!$F169="SA",'Sound Power'!BB167,'Sound Power'!Q167)</f>
        <v>#DIV/0!</v>
      </c>
      <c r="H167" s="76" t="e">
        <f>IF(Calcul!$F169="SA",'Sound Power'!BC167,'Sound Power'!R167)</f>
        <v>#DIV/0!</v>
      </c>
      <c r="I167" s="76" t="e">
        <f>IF(Calcul!$F169="SA",'Sound Power'!BD167,'Sound Power'!S167)</f>
        <v>#DIV/0!</v>
      </c>
      <c r="J167" s="76" t="e">
        <f>IF(Calcul!$F169="SA",'Sound Power'!BE167,'Sound Power'!T167)</f>
        <v>#DIV/0!</v>
      </c>
      <c r="K167" s="76" t="e">
        <f>IF(Calcul!$F169="SA",'Sound Power'!BF167,'Sound Power'!U167)</f>
        <v>#DIV/0!</v>
      </c>
      <c r="L167" s="76" t="e">
        <f>IF(Calcul!$F169="SA",'Sound Power'!BG167,'Sound Power'!V167)</f>
        <v>#DIV/0!</v>
      </c>
      <c r="M167" s="76" t="e">
        <f>'Sound Power'!CI167</f>
        <v>#DIV/0!</v>
      </c>
      <c r="N167" s="76" t="e">
        <f>'Sound Power'!CJ167</f>
        <v>#DIV/0!</v>
      </c>
      <c r="O167" s="76" t="e">
        <f>'Sound Power'!CK167</f>
        <v>#DIV/0!</v>
      </c>
      <c r="P167" s="76" t="e">
        <f>'Sound Power'!CL167</f>
        <v>#DIV/0!</v>
      </c>
      <c r="Q167" s="76" t="e">
        <f>'Sound Power'!CM167</f>
        <v>#DIV/0!</v>
      </c>
      <c r="R167" s="76" t="e">
        <f>'Sound Power'!CN167</f>
        <v>#DIV/0!</v>
      </c>
      <c r="S167" s="76" t="e">
        <f>'Sound Power'!CO167</f>
        <v>#DIV/0!</v>
      </c>
      <c r="T167" s="76" t="e">
        <f>'Sound Power'!CP167</f>
        <v>#DIV/0!</v>
      </c>
      <c r="U167" s="73">
        <f t="shared" si="50"/>
        <v>0</v>
      </c>
      <c r="V167" s="73">
        <f t="shared" si="51"/>
        <v>0</v>
      </c>
      <c r="W167" s="76" t="e">
        <f>('ModelParams Lp'!B$4*10^'ModelParams Lp'!B$5*($U167/$V167)^'ModelParams Lp'!B$6)*3</f>
        <v>#DIV/0!</v>
      </c>
      <c r="X167" s="76" t="e">
        <f>('ModelParams Lp'!C$4*10^'ModelParams Lp'!C$5*($U167/$V167)^'ModelParams Lp'!C$6)*3</f>
        <v>#DIV/0!</v>
      </c>
      <c r="Y167" s="76" t="e">
        <f>('ModelParams Lp'!D$4*10^'ModelParams Lp'!D$5*($U167/$V167)^'ModelParams Lp'!D$6)*3</f>
        <v>#DIV/0!</v>
      </c>
      <c r="Z167" s="76" t="e">
        <f>('ModelParams Lp'!E$4*10^'ModelParams Lp'!E$5*($U167/$V167)^'ModelParams Lp'!E$6)*3</f>
        <v>#DIV/0!</v>
      </c>
      <c r="AA167" s="76" t="e">
        <f>('ModelParams Lp'!F$4*10^'ModelParams Lp'!F$5*($U167/$V167)^'ModelParams Lp'!F$6)*3</f>
        <v>#DIV/0!</v>
      </c>
      <c r="AB167" s="76" t="e">
        <f>('ModelParams Lp'!G$4*10^'ModelParams Lp'!G$5*($U167/$V167)^'ModelParams Lp'!G$6)*3</f>
        <v>#DIV/0!</v>
      </c>
      <c r="AC167" s="76" t="e">
        <f>('ModelParams Lp'!H$4*10^'ModelParams Lp'!H$5*($U167/$V167)^'ModelParams Lp'!H$6)*3</f>
        <v>#DIV/0!</v>
      </c>
      <c r="AD167" s="76" t="e">
        <f>('ModelParams Lp'!I$4*10^'ModelParams Lp'!I$5*($U167/$V167)^'ModelParams Lp'!I$6)*3</f>
        <v>#DIV/0!</v>
      </c>
      <c r="AE167" s="62" t="e">
        <f t="shared" si="52"/>
        <v>#DIV/0!</v>
      </c>
      <c r="AF167" s="62" t="e">
        <f>IF(AE167&lt;'ModelParams Lp'!$B$16,-1,IF(AE167&lt;'ModelParams Lp'!$C$16,0,IF(AE167&lt;'ModelParams Lp'!$D$16,1,IF(AE167&lt;'ModelParams Lp'!$E$16,2,IF(AE167&lt;'ModelParams Lp'!$F$16,3,IF(AE167&lt;'ModelParams Lp'!$G$16,4,IF(AE167&lt;'ModelParams Lp'!$H$16,5,6)))))))</f>
        <v>#DIV/0!</v>
      </c>
      <c r="AG167" s="76" t="e">
        <f ca="1">IF($AF167&gt;1,0,OFFSET('ModelParams Lp'!$C$12,0,-'Sound Pressure'!$AF167))</f>
        <v>#DIV/0!</v>
      </c>
      <c r="AH167" s="76" t="e">
        <f ca="1">IF($AF167&gt;2,0,OFFSET('ModelParams Lp'!$D$12,0,-'Sound Pressure'!$AF167))</f>
        <v>#DIV/0!</v>
      </c>
      <c r="AI167" s="76" t="e">
        <f ca="1">IF($AF167&gt;3,0,OFFSET('ModelParams Lp'!$E$12,0,-'Sound Pressure'!$AF167))</f>
        <v>#DIV/0!</v>
      </c>
      <c r="AJ167" s="76" t="e">
        <f ca="1">IF($AF167&gt;4,0,OFFSET('ModelParams Lp'!$F$12,0,-'Sound Pressure'!$AF167))</f>
        <v>#DIV/0!</v>
      </c>
      <c r="AK167" s="76" t="e">
        <f ca="1">IF($AF167&gt;3,0,OFFSET('ModelParams Lp'!$G$12,0,-'Sound Pressure'!$AF167))</f>
        <v>#DIV/0!</v>
      </c>
      <c r="AL167" s="76" t="e">
        <f ca="1">IF($AF167&gt;5,0,OFFSET('ModelParams Lp'!$H$12,0,-'Sound Pressure'!$AF167))</f>
        <v>#DIV/0!</v>
      </c>
      <c r="AM167" s="76" t="e">
        <f ca="1">IF($AF167&gt;6,0,OFFSET('ModelParams Lp'!$I$12,0,-'Sound Pressure'!$AF167))</f>
        <v>#DIV/0!</v>
      </c>
      <c r="AN167" s="76" t="e">
        <f ca="1">IF($AF167&gt;7,0,IF($AF$4&lt;0,3,OFFSET('ModelParams Lp'!$J$12,0,-'Sound Pressure'!$AF167)))</f>
        <v>#DIV/0!</v>
      </c>
      <c r="AO167" s="76" t="e">
        <f t="shared" si="71"/>
        <v>#DIV/0!</v>
      </c>
      <c r="AP167" s="76" t="e">
        <f t="shared" si="72"/>
        <v>#DIV/0!</v>
      </c>
      <c r="AQ167" s="76" t="e">
        <f t="shared" si="72"/>
        <v>#DIV/0!</v>
      </c>
      <c r="AR167" s="76" t="e">
        <f t="shared" si="72"/>
        <v>#DIV/0!</v>
      </c>
      <c r="AS167" s="76" t="e">
        <f t="shared" si="72"/>
        <v>#DIV/0!</v>
      </c>
      <c r="AT167" s="76" t="e">
        <f t="shared" si="72"/>
        <v>#DIV/0!</v>
      </c>
      <c r="AU167" s="76" t="e">
        <f t="shared" si="72"/>
        <v>#DIV/0!</v>
      </c>
      <c r="AV167" s="76" t="e">
        <f t="shared" si="72"/>
        <v>#DIV/0!</v>
      </c>
      <c r="AW167" s="76">
        <f>'ModelParams Lp'!B$22</f>
        <v>4</v>
      </c>
      <c r="AX167" s="76">
        <f>'ModelParams Lp'!C$22</f>
        <v>2</v>
      </c>
      <c r="AY167" s="76">
        <f>'ModelParams Lp'!D$22</f>
        <v>1</v>
      </c>
      <c r="AZ167" s="76">
        <f>'ModelParams Lp'!E$22</f>
        <v>0</v>
      </c>
      <c r="BA167" s="76">
        <f>'ModelParams Lp'!F$22</f>
        <v>0</v>
      </c>
      <c r="BB167" s="76">
        <f>'ModelParams Lp'!G$22</f>
        <v>0</v>
      </c>
      <c r="BC167" s="76">
        <f>'ModelParams Lp'!H$22</f>
        <v>0</v>
      </c>
      <c r="BD167" s="76">
        <f>'ModelParams Lp'!I$22</f>
        <v>0</v>
      </c>
      <c r="BE167" s="76" t="e">
        <f>-10*LOG(2/(4*PI()*2^2)+4/(0.163*(Calcul!$J172*Calcul!$K172)/VLOOKUP(Calcul!$H172,'ModelParams Lp'!$E$37:$F$39,2,0)))</f>
        <v>#N/A</v>
      </c>
      <c r="BF167" s="76" t="e">
        <f>-10*LOG(2/(4*PI()*2^2)+4/(0.163*(Calcul!$J172*Calcul!$K172)/VLOOKUP(Calcul!$H172,'ModelParams Lp'!$E$37:$F$39,2,0)))</f>
        <v>#N/A</v>
      </c>
      <c r="BG167" s="76" t="e">
        <f>-10*LOG(2/(4*PI()*2^2)+4/(0.163*(Calcul!$J172*Calcul!$K172)/VLOOKUP(Calcul!$H172,'ModelParams Lp'!$E$37:$F$39,2,0)))</f>
        <v>#N/A</v>
      </c>
      <c r="BH167" s="76" t="e">
        <f>-10*LOG(2/(4*PI()*2^2)+4/(0.163*(Calcul!$J172*Calcul!$K172)/VLOOKUP(Calcul!$H172,'ModelParams Lp'!$E$37:$F$39,2,0)))</f>
        <v>#N/A</v>
      </c>
      <c r="BI167" s="76" t="e">
        <f>-10*LOG(2/(4*PI()*2^2)+4/(0.163*(Calcul!$J172*Calcul!$K172)/VLOOKUP(Calcul!$H172,'ModelParams Lp'!$E$37:$F$39,2,0)))</f>
        <v>#N/A</v>
      </c>
      <c r="BJ167" s="76" t="e">
        <f>-10*LOG(2/(4*PI()*2^2)+4/(0.163*(Calcul!$J172*Calcul!$K172)/VLOOKUP(Calcul!$H172,'ModelParams Lp'!$E$37:$F$39,2,0)))</f>
        <v>#N/A</v>
      </c>
      <c r="BK167" s="76" t="e">
        <f>-10*LOG(2/(4*PI()*2^2)+4/(0.163*(Calcul!$J172*Calcul!$K172)/VLOOKUP(Calcul!$H172,'ModelParams Lp'!$E$37:$F$39,2,0)))</f>
        <v>#N/A</v>
      </c>
      <c r="BL167" s="76" t="e">
        <f>-10*LOG(2/(4*PI()*2^2)+4/(0.163*(Calcul!$J172*Calcul!$K172)/VLOOKUP(Calcul!$H172,'ModelParams Lp'!$E$37:$F$39,2,0)))</f>
        <v>#N/A</v>
      </c>
      <c r="BM167" s="76" t="e">
        <f>VLOOKUP(Calcul!$I172,'ModelParams Lp'!$D$28:$O$32,5,0)+BE167</f>
        <v>#N/A</v>
      </c>
      <c r="BN167" s="76" t="e">
        <f>VLOOKUP(Calcul!$I172,'ModelParams Lp'!$D$28:$O$32,6,0)+BF167</f>
        <v>#N/A</v>
      </c>
      <c r="BO167" s="76" t="e">
        <f>VLOOKUP(Calcul!$I172,'ModelParams Lp'!$D$28:$O$32,7,0)+BG167</f>
        <v>#N/A</v>
      </c>
      <c r="BP167" s="76" t="e">
        <f>VLOOKUP(Calcul!$I172,'ModelParams Lp'!$D$28:$O$32,8,0)+BH167</f>
        <v>#N/A</v>
      </c>
      <c r="BQ167" s="76" t="e">
        <f>VLOOKUP(Calcul!$I172,'ModelParams Lp'!$D$28:$O$32,9,0)+BI167</f>
        <v>#N/A</v>
      </c>
      <c r="BR167" s="76" t="e">
        <f>VLOOKUP(Calcul!$I172,'ModelParams Lp'!$D$28:$O$32,10,0)+BJ167</f>
        <v>#N/A</v>
      </c>
      <c r="BS167" s="76" t="e">
        <f>VLOOKUP(Calcul!$I172,'ModelParams Lp'!$D$28:$O$32,11,0)+BK167</f>
        <v>#N/A</v>
      </c>
      <c r="BT167" s="76" t="e">
        <f>VLOOKUP(Calcul!$I172,'ModelParams Lp'!$D$28:$O$32,12,0)+BL167</f>
        <v>#N/A</v>
      </c>
      <c r="BU167" s="75" t="e">
        <f t="shared" ca="1" si="53"/>
        <v>#DIV/0!</v>
      </c>
      <c r="BV167" s="75" t="e">
        <f t="shared" ca="1" si="54"/>
        <v>#DIV/0!</v>
      </c>
      <c r="BW167" s="75" t="e">
        <f t="shared" ca="1" si="55"/>
        <v>#DIV/0!</v>
      </c>
      <c r="BX167" s="75" t="e">
        <f t="shared" ca="1" si="56"/>
        <v>#DIV/0!</v>
      </c>
      <c r="BY167" s="75" t="e">
        <f t="shared" ca="1" si="57"/>
        <v>#DIV/0!</v>
      </c>
      <c r="BZ167" s="75" t="e">
        <f t="shared" ca="1" si="58"/>
        <v>#DIV/0!</v>
      </c>
      <c r="CA167" s="75" t="e">
        <f t="shared" ca="1" si="59"/>
        <v>#DIV/0!</v>
      </c>
      <c r="CB167" s="75" t="e">
        <f t="shared" ca="1" si="60"/>
        <v>#DIV/0!</v>
      </c>
      <c r="CC167" s="26" t="e">
        <f ca="1">10*LOG10(IF(BU167="",0,POWER(10,((BU167+'ModelParams Lw'!$O$4)/10))) +IF(BV167="",0,POWER(10,((BV167+'ModelParams Lw'!$P$4)/10))) +IF(BW167="",0,POWER(10,((BW167+'ModelParams Lw'!$Q$4)/10))) +IF(BX167="",0,POWER(10,((BX167+'ModelParams Lw'!$R$4)/10))) +IF(BY167="",0,POWER(10,((BY167+'ModelParams Lw'!$S$4)/10))) +IF(BZ167="",0,POWER(10,((BZ167+'ModelParams Lw'!$T$4)/10))) +IF(CA167="",0,POWER(10,((CA167+'ModelParams Lw'!$U$4)/10)))+IF(CB167="",0,POWER(10,((CB167+'ModelParams Lw'!$V$4)/10))))</f>
        <v>#DIV/0!</v>
      </c>
      <c r="CD167" s="26" t="e">
        <f t="shared" ca="1" si="61"/>
        <v>#DIV/0!</v>
      </c>
      <c r="CE167" s="26" t="e">
        <f ca="1">(BU167-'ModelParams Lw'!O$10)/'ModelParams Lw'!O$11</f>
        <v>#DIV/0!</v>
      </c>
      <c r="CF167" s="26" t="e">
        <f ca="1">(BV167-'ModelParams Lw'!P$10)/'ModelParams Lw'!P$11</f>
        <v>#DIV/0!</v>
      </c>
      <c r="CG167" s="26" t="e">
        <f ca="1">(BW167-'ModelParams Lw'!Q$10)/'ModelParams Lw'!Q$11</f>
        <v>#DIV/0!</v>
      </c>
      <c r="CH167" s="26" t="e">
        <f ca="1">(BX167-'ModelParams Lw'!R$10)/'ModelParams Lw'!R$11</f>
        <v>#DIV/0!</v>
      </c>
      <c r="CI167" s="26" t="e">
        <f ca="1">(BY167-'ModelParams Lw'!S$10)/'ModelParams Lw'!S$11</f>
        <v>#DIV/0!</v>
      </c>
      <c r="CJ167" s="26" t="e">
        <f ca="1">(BZ167-'ModelParams Lw'!T$10)/'ModelParams Lw'!T$11</f>
        <v>#DIV/0!</v>
      </c>
      <c r="CK167" s="26" t="e">
        <f ca="1">(CA167-'ModelParams Lw'!U$10)/'ModelParams Lw'!U$11</f>
        <v>#DIV/0!</v>
      </c>
      <c r="CL167" s="26" t="e">
        <f ca="1">(CB167-'ModelParams Lw'!V$10)/'ModelParams Lw'!V$11</f>
        <v>#DIV/0!</v>
      </c>
      <c r="CM167" s="75" t="e">
        <f t="shared" si="62"/>
        <v>#DIV/0!</v>
      </c>
      <c r="CN167" s="75" t="e">
        <f t="shared" si="63"/>
        <v>#DIV/0!</v>
      </c>
      <c r="CO167" s="75" t="e">
        <f t="shared" si="64"/>
        <v>#DIV/0!</v>
      </c>
      <c r="CP167" s="75" t="e">
        <f t="shared" si="65"/>
        <v>#DIV/0!</v>
      </c>
      <c r="CQ167" s="75" t="e">
        <f t="shared" si="66"/>
        <v>#DIV/0!</v>
      </c>
      <c r="CR167" s="75" t="e">
        <f t="shared" si="67"/>
        <v>#DIV/0!</v>
      </c>
      <c r="CS167" s="75" t="e">
        <f t="shared" si="68"/>
        <v>#DIV/0!</v>
      </c>
      <c r="CT167" s="75" t="e">
        <f t="shared" si="69"/>
        <v>#DIV/0!</v>
      </c>
      <c r="CU167" s="26" t="e">
        <f>10*LOG10(IF(CM167="",0,POWER(10,((CM167+'ModelParams Lw'!$O$4)/10))) +IF(CN167="",0,POWER(10,((CN167+'ModelParams Lw'!$P$4)/10))) +IF(CO167="",0,POWER(10,((CO167+'ModelParams Lw'!$Q$4)/10))) +IF(CP167="",0,POWER(10,((CP167+'ModelParams Lw'!$R$4)/10))) +IF(CQ167="",0,POWER(10,((CQ167+'ModelParams Lw'!$S$4)/10))) +IF(CR167="",0,POWER(10,((CR167+'ModelParams Lw'!$T$4)/10))) +IF(CS167="",0,POWER(10,((CS167+'ModelParams Lw'!$U$4)/10)))+IF(CT167="",0,POWER(10,((CT167+'ModelParams Lw'!$V$4)/10))))</f>
        <v>#DIV/0!</v>
      </c>
      <c r="CV167" s="26" t="e">
        <f t="shared" si="70"/>
        <v>#DIV/0!</v>
      </c>
      <c r="CW167" s="26" t="e">
        <f>(CM167-'ModelParams Lw'!O$10)/'ModelParams Lw'!O$11</f>
        <v>#DIV/0!</v>
      </c>
      <c r="CX167" s="26" t="e">
        <f>(CN167-'ModelParams Lw'!P$10)/'ModelParams Lw'!P$11</f>
        <v>#DIV/0!</v>
      </c>
      <c r="CY167" s="26" t="e">
        <f>(CO167-'ModelParams Lw'!Q$10)/'ModelParams Lw'!Q$11</f>
        <v>#DIV/0!</v>
      </c>
      <c r="CZ167" s="26" t="e">
        <f>(CP167-'ModelParams Lw'!R$10)/'ModelParams Lw'!R$11</f>
        <v>#DIV/0!</v>
      </c>
      <c r="DA167" s="26" t="e">
        <f>(CQ167-'ModelParams Lw'!S$10)/'ModelParams Lw'!S$11</f>
        <v>#DIV/0!</v>
      </c>
      <c r="DB167" s="26" t="e">
        <f>(CR167-'ModelParams Lw'!T$10)/'ModelParams Lw'!T$11</f>
        <v>#DIV/0!</v>
      </c>
      <c r="DC167" s="26" t="e">
        <f>(CS167-'ModelParams Lw'!U$10)/'ModelParams Lw'!U$11</f>
        <v>#DIV/0!</v>
      </c>
      <c r="DD167" s="26" t="e">
        <f>(CT167-'ModelParams Lw'!V$10)/'ModelParams Lw'!V$11</f>
        <v>#DIV/0!</v>
      </c>
    </row>
    <row r="168" spans="1:108" x14ac:dyDescent="0.25">
      <c r="A168" s="13">
        <f>'Sound Power'!B168</f>
        <v>0</v>
      </c>
      <c r="B168" s="13">
        <f>'Sound Power'!D168</f>
        <v>0</v>
      </c>
      <c r="C168" s="13">
        <f>'Sound Power'!E168</f>
        <v>0</v>
      </c>
      <c r="D168" s="13">
        <f>'Sound Power'!F168</f>
        <v>0</v>
      </c>
      <c r="E168" s="76" t="e">
        <f>IF(Calcul!$F170="SA",'Sound Power'!AZ168,'Sound Power'!O168)</f>
        <v>#DIV/0!</v>
      </c>
      <c r="F168" s="76" t="e">
        <f>IF(Calcul!$F170="SA",'Sound Power'!BA168,'Sound Power'!P168)</f>
        <v>#DIV/0!</v>
      </c>
      <c r="G168" s="76" t="e">
        <f>IF(Calcul!$F170="SA",'Sound Power'!BB168,'Sound Power'!Q168)</f>
        <v>#DIV/0!</v>
      </c>
      <c r="H168" s="76" t="e">
        <f>IF(Calcul!$F170="SA",'Sound Power'!BC168,'Sound Power'!R168)</f>
        <v>#DIV/0!</v>
      </c>
      <c r="I168" s="76" t="e">
        <f>IF(Calcul!$F170="SA",'Sound Power'!BD168,'Sound Power'!S168)</f>
        <v>#DIV/0!</v>
      </c>
      <c r="J168" s="76" t="e">
        <f>IF(Calcul!$F170="SA",'Sound Power'!BE168,'Sound Power'!T168)</f>
        <v>#DIV/0!</v>
      </c>
      <c r="K168" s="76" t="e">
        <f>IF(Calcul!$F170="SA",'Sound Power'!BF168,'Sound Power'!U168)</f>
        <v>#DIV/0!</v>
      </c>
      <c r="L168" s="76" t="e">
        <f>IF(Calcul!$F170="SA",'Sound Power'!BG168,'Sound Power'!V168)</f>
        <v>#DIV/0!</v>
      </c>
      <c r="M168" s="76" t="e">
        <f>'Sound Power'!CI168</f>
        <v>#DIV/0!</v>
      </c>
      <c r="N168" s="76" t="e">
        <f>'Sound Power'!CJ168</f>
        <v>#DIV/0!</v>
      </c>
      <c r="O168" s="76" t="e">
        <f>'Sound Power'!CK168</f>
        <v>#DIV/0!</v>
      </c>
      <c r="P168" s="76" t="e">
        <f>'Sound Power'!CL168</f>
        <v>#DIV/0!</v>
      </c>
      <c r="Q168" s="76" t="e">
        <f>'Sound Power'!CM168</f>
        <v>#DIV/0!</v>
      </c>
      <c r="R168" s="76" t="e">
        <f>'Sound Power'!CN168</f>
        <v>#DIV/0!</v>
      </c>
      <c r="S168" s="76" t="e">
        <f>'Sound Power'!CO168</f>
        <v>#DIV/0!</v>
      </c>
      <c r="T168" s="76" t="e">
        <f>'Sound Power'!CP168</f>
        <v>#DIV/0!</v>
      </c>
      <c r="U168" s="73">
        <f t="shared" si="50"/>
        <v>0</v>
      </c>
      <c r="V168" s="73">
        <f t="shared" si="51"/>
        <v>0</v>
      </c>
      <c r="W168" s="76" t="e">
        <f>('ModelParams Lp'!B$4*10^'ModelParams Lp'!B$5*($U168/$V168)^'ModelParams Lp'!B$6)*3</f>
        <v>#DIV/0!</v>
      </c>
      <c r="X168" s="76" t="e">
        <f>('ModelParams Lp'!C$4*10^'ModelParams Lp'!C$5*($U168/$V168)^'ModelParams Lp'!C$6)*3</f>
        <v>#DIV/0!</v>
      </c>
      <c r="Y168" s="76" t="e">
        <f>('ModelParams Lp'!D$4*10^'ModelParams Lp'!D$5*($U168/$V168)^'ModelParams Lp'!D$6)*3</f>
        <v>#DIV/0!</v>
      </c>
      <c r="Z168" s="76" t="e">
        <f>('ModelParams Lp'!E$4*10^'ModelParams Lp'!E$5*($U168/$V168)^'ModelParams Lp'!E$6)*3</f>
        <v>#DIV/0!</v>
      </c>
      <c r="AA168" s="76" t="e">
        <f>('ModelParams Lp'!F$4*10^'ModelParams Lp'!F$5*($U168/$V168)^'ModelParams Lp'!F$6)*3</f>
        <v>#DIV/0!</v>
      </c>
      <c r="AB168" s="76" t="e">
        <f>('ModelParams Lp'!G$4*10^'ModelParams Lp'!G$5*($U168/$V168)^'ModelParams Lp'!G$6)*3</f>
        <v>#DIV/0!</v>
      </c>
      <c r="AC168" s="76" t="e">
        <f>('ModelParams Lp'!H$4*10^'ModelParams Lp'!H$5*($U168/$V168)^'ModelParams Lp'!H$6)*3</f>
        <v>#DIV/0!</v>
      </c>
      <c r="AD168" s="76" t="e">
        <f>('ModelParams Lp'!I$4*10^'ModelParams Lp'!I$5*($U168/$V168)^'ModelParams Lp'!I$6)*3</f>
        <v>#DIV/0!</v>
      </c>
      <c r="AE168" s="62" t="e">
        <f t="shared" si="52"/>
        <v>#DIV/0!</v>
      </c>
      <c r="AF168" s="62" t="e">
        <f>IF(AE168&lt;'ModelParams Lp'!$B$16,-1,IF(AE168&lt;'ModelParams Lp'!$C$16,0,IF(AE168&lt;'ModelParams Lp'!$D$16,1,IF(AE168&lt;'ModelParams Lp'!$E$16,2,IF(AE168&lt;'ModelParams Lp'!$F$16,3,IF(AE168&lt;'ModelParams Lp'!$G$16,4,IF(AE168&lt;'ModelParams Lp'!$H$16,5,6)))))))</f>
        <v>#DIV/0!</v>
      </c>
      <c r="AG168" s="76" t="e">
        <f ca="1">IF($AF168&gt;1,0,OFFSET('ModelParams Lp'!$C$12,0,-'Sound Pressure'!$AF168))</f>
        <v>#DIV/0!</v>
      </c>
      <c r="AH168" s="76" t="e">
        <f ca="1">IF($AF168&gt;2,0,OFFSET('ModelParams Lp'!$D$12,0,-'Sound Pressure'!$AF168))</f>
        <v>#DIV/0!</v>
      </c>
      <c r="AI168" s="76" t="e">
        <f ca="1">IF($AF168&gt;3,0,OFFSET('ModelParams Lp'!$E$12,0,-'Sound Pressure'!$AF168))</f>
        <v>#DIV/0!</v>
      </c>
      <c r="AJ168" s="76" t="e">
        <f ca="1">IF($AF168&gt;4,0,OFFSET('ModelParams Lp'!$F$12,0,-'Sound Pressure'!$AF168))</f>
        <v>#DIV/0!</v>
      </c>
      <c r="AK168" s="76" t="e">
        <f ca="1">IF($AF168&gt;3,0,OFFSET('ModelParams Lp'!$G$12,0,-'Sound Pressure'!$AF168))</f>
        <v>#DIV/0!</v>
      </c>
      <c r="AL168" s="76" t="e">
        <f ca="1">IF($AF168&gt;5,0,OFFSET('ModelParams Lp'!$H$12,0,-'Sound Pressure'!$AF168))</f>
        <v>#DIV/0!</v>
      </c>
      <c r="AM168" s="76" t="e">
        <f ca="1">IF($AF168&gt;6,0,OFFSET('ModelParams Lp'!$I$12,0,-'Sound Pressure'!$AF168))</f>
        <v>#DIV/0!</v>
      </c>
      <c r="AN168" s="76" t="e">
        <f ca="1">IF($AF168&gt;7,0,IF($AF$4&lt;0,3,OFFSET('ModelParams Lp'!$J$12,0,-'Sound Pressure'!$AF168)))</f>
        <v>#DIV/0!</v>
      </c>
      <c r="AO168" s="76" t="e">
        <f t="shared" si="71"/>
        <v>#DIV/0!</v>
      </c>
      <c r="AP168" s="76" t="e">
        <f t="shared" si="72"/>
        <v>#DIV/0!</v>
      </c>
      <c r="AQ168" s="76" t="e">
        <f t="shared" si="72"/>
        <v>#DIV/0!</v>
      </c>
      <c r="AR168" s="76" t="e">
        <f t="shared" si="72"/>
        <v>#DIV/0!</v>
      </c>
      <c r="AS168" s="76" t="e">
        <f t="shared" si="72"/>
        <v>#DIV/0!</v>
      </c>
      <c r="AT168" s="76" t="e">
        <f t="shared" si="72"/>
        <v>#DIV/0!</v>
      </c>
      <c r="AU168" s="76" t="e">
        <f t="shared" si="72"/>
        <v>#DIV/0!</v>
      </c>
      <c r="AV168" s="76" t="e">
        <f t="shared" si="72"/>
        <v>#DIV/0!</v>
      </c>
      <c r="AW168" s="76">
        <f>'ModelParams Lp'!B$22</f>
        <v>4</v>
      </c>
      <c r="AX168" s="76">
        <f>'ModelParams Lp'!C$22</f>
        <v>2</v>
      </c>
      <c r="AY168" s="76">
        <f>'ModelParams Lp'!D$22</f>
        <v>1</v>
      </c>
      <c r="AZ168" s="76">
        <f>'ModelParams Lp'!E$22</f>
        <v>0</v>
      </c>
      <c r="BA168" s="76">
        <f>'ModelParams Lp'!F$22</f>
        <v>0</v>
      </c>
      <c r="BB168" s="76">
        <f>'ModelParams Lp'!G$22</f>
        <v>0</v>
      </c>
      <c r="BC168" s="76">
        <f>'ModelParams Lp'!H$22</f>
        <v>0</v>
      </c>
      <c r="BD168" s="76">
        <f>'ModelParams Lp'!I$22</f>
        <v>0</v>
      </c>
      <c r="BE168" s="76" t="e">
        <f>-10*LOG(2/(4*PI()*2^2)+4/(0.163*(Calcul!$J173*Calcul!$K173)/VLOOKUP(Calcul!$H173,'ModelParams Lp'!$E$37:$F$39,2,0)))</f>
        <v>#N/A</v>
      </c>
      <c r="BF168" s="76" t="e">
        <f>-10*LOG(2/(4*PI()*2^2)+4/(0.163*(Calcul!$J173*Calcul!$K173)/VLOOKUP(Calcul!$H173,'ModelParams Lp'!$E$37:$F$39,2,0)))</f>
        <v>#N/A</v>
      </c>
      <c r="BG168" s="76" t="e">
        <f>-10*LOG(2/(4*PI()*2^2)+4/(0.163*(Calcul!$J173*Calcul!$K173)/VLOOKUP(Calcul!$H173,'ModelParams Lp'!$E$37:$F$39,2,0)))</f>
        <v>#N/A</v>
      </c>
      <c r="BH168" s="76" t="e">
        <f>-10*LOG(2/(4*PI()*2^2)+4/(0.163*(Calcul!$J173*Calcul!$K173)/VLOOKUP(Calcul!$H173,'ModelParams Lp'!$E$37:$F$39,2,0)))</f>
        <v>#N/A</v>
      </c>
      <c r="BI168" s="76" t="e">
        <f>-10*LOG(2/(4*PI()*2^2)+4/(0.163*(Calcul!$J173*Calcul!$K173)/VLOOKUP(Calcul!$H173,'ModelParams Lp'!$E$37:$F$39,2,0)))</f>
        <v>#N/A</v>
      </c>
      <c r="BJ168" s="76" t="e">
        <f>-10*LOG(2/(4*PI()*2^2)+4/(0.163*(Calcul!$J173*Calcul!$K173)/VLOOKUP(Calcul!$H173,'ModelParams Lp'!$E$37:$F$39,2,0)))</f>
        <v>#N/A</v>
      </c>
      <c r="BK168" s="76" t="e">
        <f>-10*LOG(2/(4*PI()*2^2)+4/(0.163*(Calcul!$J173*Calcul!$K173)/VLOOKUP(Calcul!$H173,'ModelParams Lp'!$E$37:$F$39,2,0)))</f>
        <v>#N/A</v>
      </c>
      <c r="BL168" s="76" t="e">
        <f>-10*LOG(2/(4*PI()*2^2)+4/(0.163*(Calcul!$J173*Calcul!$K173)/VLOOKUP(Calcul!$H173,'ModelParams Lp'!$E$37:$F$39,2,0)))</f>
        <v>#N/A</v>
      </c>
      <c r="BM168" s="76" t="e">
        <f>VLOOKUP(Calcul!$I173,'ModelParams Lp'!$D$28:$O$32,5,0)+BE168</f>
        <v>#N/A</v>
      </c>
      <c r="BN168" s="76" t="e">
        <f>VLOOKUP(Calcul!$I173,'ModelParams Lp'!$D$28:$O$32,6,0)+BF168</f>
        <v>#N/A</v>
      </c>
      <c r="BO168" s="76" t="e">
        <f>VLOOKUP(Calcul!$I173,'ModelParams Lp'!$D$28:$O$32,7,0)+BG168</f>
        <v>#N/A</v>
      </c>
      <c r="BP168" s="76" t="e">
        <f>VLOOKUP(Calcul!$I173,'ModelParams Lp'!$D$28:$O$32,8,0)+BH168</f>
        <v>#N/A</v>
      </c>
      <c r="BQ168" s="76" t="e">
        <f>VLOOKUP(Calcul!$I173,'ModelParams Lp'!$D$28:$O$32,9,0)+BI168</f>
        <v>#N/A</v>
      </c>
      <c r="BR168" s="76" t="e">
        <f>VLOOKUP(Calcul!$I173,'ModelParams Lp'!$D$28:$O$32,10,0)+BJ168</f>
        <v>#N/A</v>
      </c>
      <c r="BS168" s="76" t="e">
        <f>VLOOKUP(Calcul!$I173,'ModelParams Lp'!$D$28:$O$32,11,0)+BK168</f>
        <v>#N/A</v>
      </c>
      <c r="BT168" s="76" t="e">
        <f>VLOOKUP(Calcul!$I173,'ModelParams Lp'!$D$28:$O$32,12,0)+BL168</f>
        <v>#N/A</v>
      </c>
      <c r="BU168" s="75" t="e">
        <f t="shared" ca="1" si="53"/>
        <v>#DIV/0!</v>
      </c>
      <c r="BV168" s="75" t="e">
        <f t="shared" ca="1" si="54"/>
        <v>#DIV/0!</v>
      </c>
      <c r="BW168" s="75" t="e">
        <f t="shared" ca="1" si="55"/>
        <v>#DIV/0!</v>
      </c>
      <c r="BX168" s="75" t="e">
        <f t="shared" ca="1" si="56"/>
        <v>#DIV/0!</v>
      </c>
      <c r="BY168" s="75" t="e">
        <f t="shared" ca="1" si="57"/>
        <v>#DIV/0!</v>
      </c>
      <c r="BZ168" s="75" t="e">
        <f t="shared" ca="1" si="58"/>
        <v>#DIV/0!</v>
      </c>
      <c r="CA168" s="75" t="e">
        <f t="shared" ca="1" si="59"/>
        <v>#DIV/0!</v>
      </c>
      <c r="CB168" s="75" t="e">
        <f t="shared" ca="1" si="60"/>
        <v>#DIV/0!</v>
      </c>
      <c r="CC168" s="26" t="e">
        <f ca="1">10*LOG10(IF(BU168="",0,POWER(10,((BU168+'ModelParams Lw'!$O$4)/10))) +IF(BV168="",0,POWER(10,((BV168+'ModelParams Lw'!$P$4)/10))) +IF(BW168="",0,POWER(10,((BW168+'ModelParams Lw'!$Q$4)/10))) +IF(BX168="",0,POWER(10,((BX168+'ModelParams Lw'!$R$4)/10))) +IF(BY168="",0,POWER(10,((BY168+'ModelParams Lw'!$S$4)/10))) +IF(BZ168="",0,POWER(10,((BZ168+'ModelParams Lw'!$T$4)/10))) +IF(CA168="",0,POWER(10,((CA168+'ModelParams Lw'!$U$4)/10)))+IF(CB168="",0,POWER(10,((CB168+'ModelParams Lw'!$V$4)/10))))</f>
        <v>#DIV/0!</v>
      </c>
      <c r="CD168" s="26" t="e">
        <f t="shared" ca="1" si="61"/>
        <v>#DIV/0!</v>
      </c>
      <c r="CE168" s="26" t="e">
        <f ca="1">(BU168-'ModelParams Lw'!O$10)/'ModelParams Lw'!O$11</f>
        <v>#DIV/0!</v>
      </c>
      <c r="CF168" s="26" t="e">
        <f ca="1">(BV168-'ModelParams Lw'!P$10)/'ModelParams Lw'!P$11</f>
        <v>#DIV/0!</v>
      </c>
      <c r="CG168" s="26" t="e">
        <f ca="1">(BW168-'ModelParams Lw'!Q$10)/'ModelParams Lw'!Q$11</f>
        <v>#DIV/0!</v>
      </c>
      <c r="CH168" s="26" t="e">
        <f ca="1">(BX168-'ModelParams Lw'!R$10)/'ModelParams Lw'!R$11</f>
        <v>#DIV/0!</v>
      </c>
      <c r="CI168" s="26" t="e">
        <f ca="1">(BY168-'ModelParams Lw'!S$10)/'ModelParams Lw'!S$11</f>
        <v>#DIV/0!</v>
      </c>
      <c r="CJ168" s="26" t="e">
        <f ca="1">(BZ168-'ModelParams Lw'!T$10)/'ModelParams Lw'!T$11</f>
        <v>#DIV/0!</v>
      </c>
      <c r="CK168" s="26" t="e">
        <f ca="1">(CA168-'ModelParams Lw'!U$10)/'ModelParams Lw'!U$11</f>
        <v>#DIV/0!</v>
      </c>
      <c r="CL168" s="26" t="e">
        <f ca="1">(CB168-'ModelParams Lw'!V$10)/'ModelParams Lw'!V$11</f>
        <v>#DIV/0!</v>
      </c>
      <c r="CM168" s="75" t="e">
        <f t="shared" si="62"/>
        <v>#DIV/0!</v>
      </c>
      <c r="CN168" s="75" t="e">
        <f t="shared" si="63"/>
        <v>#DIV/0!</v>
      </c>
      <c r="CO168" s="75" t="e">
        <f t="shared" si="64"/>
        <v>#DIV/0!</v>
      </c>
      <c r="CP168" s="75" t="e">
        <f t="shared" si="65"/>
        <v>#DIV/0!</v>
      </c>
      <c r="CQ168" s="75" t="e">
        <f t="shared" si="66"/>
        <v>#DIV/0!</v>
      </c>
      <c r="CR168" s="75" t="e">
        <f t="shared" si="67"/>
        <v>#DIV/0!</v>
      </c>
      <c r="CS168" s="75" t="e">
        <f t="shared" si="68"/>
        <v>#DIV/0!</v>
      </c>
      <c r="CT168" s="75" t="e">
        <f t="shared" si="69"/>
        <v>#DIV/0!</v>
      </c>
      <c r="CU168" s="26" t="e">
        <f>10*LOG10(IF(CM168="",0,POWER(10,((CM168+'ModelParams Lw'!$O$4)/10))) +IF(CN168="",0,POWER(10,((CN168+'ModelParams Lw'!$P$4)/10))) +IF(CO168="",0,POWER(10,((CO168+'ModelParams Lw'!$Q$4)/10))) +IF(CP168="",0,POWER(10,((CP168+'ModelParams Lw'!$R$4)/10))) +IF(CQ168="",0,POWER(10,((CQ168+'ModelParams Lw'!$S$4)/10))) +IF(CR168="",0,POWER(10,((CR168+'ModelParams Lw'!$T$4)/10))) +IF(CS168="",0,POWER(10,((CS168+'ModelParams Lw'!$U$4)/10)))+IF(CT168="",0,POWER(10,((CT168+'ModelParams Lw'!$V$4)/10))))</f>
        <v>#DIV/0!</v>
      </c>
      <c r="CV168" s="26" t="e">
        <f t="shared" si="70"/>
        <v>#DIV/0!</v>
      </c>
      <c r="CW168" s="26" t="e">
        <f>(CM168-'ModelParams Lw'!O$10)/'ModelParams Lw'!O$11</f>
        <v>#DIV/0!</v>
      </c>
      <c r="CX168" s="26" t="e">
        <f>(CN168-'ModelParams Lw'!P$10)/'ModelParams Lw'!P$11</f>
        <v>#DIV/0!</v>
      </c>
      <c r="CY168" s="26" t="e">
        <f>(CO168-'ModelParams Lw'!Q$10)/'ModelParams Lw'!Q$11</f>
        <v>#DIV/0!</v>
      </c>
      <c r="CZ168" s="26" t="e">
        <f>(CP168-'ModelParams Lw'!R$10)/'ModelParams Lw'!R$11</f>
        <v>#DIV/0!</v>
      </c>
      <c r="DA168" s="26" t="e">
        <f>(CQ168-'ModelParams Lw'!S$10)/'ModelParams Lw'!S$11</f>
        <v>#DIV/0!</v>
      </c>
      <c r="DB168" s="26" t="e">
        <f>(CR168-'ModelParams Lw'!T$10)/'ModelParams Lw'!T$11</f>
        <v>#DIV/0!</v>
      </c>
      <c r="DC168" s="26" t="e">
        <f>(CS168-'ModelParams Lw'!U$10)/'ModelParams Lw'!U$11</f>
        <v>#DIV/0!</v>
      </c>
      <c r="DD168" s="26" t="e">
        <f>(CT168-'ModelParams Lw'!V$10)/'ModelParams Lw'!V$11</f>
        <v>#DIV/0!</v>
      </c>
    </row>
    <row r="169" spans="1:108" x14ac:dyDescent="0.25">
      <c r="A169" s="13">
        <f>'Sound Power'!B169</f>
        <v>0</v>
      </c>
      <c r="B169" s="13">
        <f>'Sound Power'!D169</f>
        <v>0</v>
      </c>
      <c r="C169" s="13">
        <f>'Sound Power'!E169</f>
        <v>0</v>
      </c>
      <c r="D169" s="13">
        <f>'Sound Power'!F169</f>
        <v>0</v>
      </c>
      <c r="E169" s="76" t="e">
        <f>IF(Calcul!$F171="SA",'Sound Power'!AZ169,'Sound Power'!O169)</f>
        <v>#DIV/0!</v>
      </c>
      <c r="F169" s="76" t="e">
        <f>IF(Calcul!$F171="SA",'Sound Power'!BA169,'Sound Power'!P169)</f>
        <v>#DIV/0!</v>
      </c>
      <c r="G169" s="76" t="e">
        <f>IF(Calcul!$F171="SA",'Sound Power'!BB169,'Sound Power'!Q169)</f>
        <v>#DIV/0!</v>
      </c>
      <c r="H169" s="76" t="e">
        <f>IF(Calcul!$F171="SA",'Sound Power'!BC169,'Sound Power'!R169)</f>
        <v>#DIV/0!</v>
      </c>
      <c r="I169" s="76" t="e">
        <f>IF(Calcul!$F171="SA",'Sound Power'!BD169,'Sound Power'!S169)</f>
        <v>#DIV/0!</v>
      </c>
      <c r="J169" s="76" t="e">
        <f>IF(Calcul!$F171="SA",'Sound Power'!BE169,'Sound Power'!T169)</f>
        <v>#DIV/0!</v>
      </c>
      <c r="K169" s="76" t="e">
        <f>IF(Calcul!$F171="SA",'Sound Power'!BF169,'Sound Power'!U169)</f>
        <v>#DIV/0!</v>
      </c>
      <c r="L169" s="76" t="e">
        <f>IF(Calcul!$F171="SA",'Sound Power'!BG169,'Sound Power'!V169)</f>
        <v>#DIV/0!</v>
      </c>
      <c r="M169" s="76" t="e">
        <f>'Sound Power'!CI169</f>
        <v>#DIV/0!</v>
      </c>
      <c r="N169" s="76" t="e">
        <f>'Sound Power'!CJ169</f>
        <v>#DIV/0!</v>
      </c>
      <c r="O169" s="76" t="e">
        <f>'Sound Power'!CK169</f>
        <v>#DIV/0!</v>
      </c>
      <c r="P169" s="76" t="e">
        <f>'Sound Power'!CL169</f>
        <v>#DIV/0!</v>
      </c>
      <c r="Q169" s="76" t="e">
        <f>'Sound Power'!CM169</f>
        <v>#DIV/0!</v>
      </c>
      <c r="R169" s="76" t="e">
        <f>'Sound Power'!CN169</f>
        <v>#DIV/0!</v>
      </c>
      <c r="S169" s="76" t="e">
        <f>'Sound Power'!CO169</f>
        <v>#DIV/0!</v>
      </c>
      <c r="T169" s="76" t="e">
        <f>'Sound Power'!CP169</f>
        <v>#DIV/0!</v>
      </c>
      <c r="U169" s="73">
        <f t="shared" si="50"/>
        <v>0</v>
      </c>
      <c r="V169" s="73">
        <f t="shared" si="51"/>
        <v>0</v>
      </c>
      <c r="W169" s="76" t="e">
        <f>('ModelParams Lp'!B$4*10^'ModelParams Lp'!B$5*($U169/$V169)^'ModelParams Lp'!B$6)*3</f>
        <v>#DIV/0!</v>
      </c>
      <c r="X169" s="76" t="e">
        <f>('ModelParams Lp'!C$4*10^'ModelParams Lp'!C$5*($U169/$V169)^'ModelParams Lp'!C$6)*3</f>
        <v>#DIV/0!</v>
      </c>
      <c r="Y169" s="76" t="e">
        <f>('ModelParams Lp'!D$4*10^'ModelParams Lp'!D$5*($U169/$V169)^'ModelParams Lp'!D$6)*3</f>
        <v>#DIV/0!</v>
      </c>
      <c r="Z169" s="76" t="e">
        <f>('ModelParams Lp'!E$4*10^'ModelParams Lp'!E$5*($U169/$V169)^'ModelParams Lp'!E$6)*3</f>
        <v>#DIV/0!</v>
      </c>
      <c r="AA169" s="76" t="e">
        <f>('ModelParams Lp'!F$4*10^'ModelParams Lp'!F$5*($U169/$V169)^'ModelParams Lp'!F$6)*3</f>
        <v>#DIV/0!</v>
      </c>
      <c r="AB169" s="76" t="e">
        <f>('ModelParams Lp'!G$4*10^'ModelParams Lp'!G$5*($U169/$V169)^'ModelParams Lp'!G$6)*3</f>
        <v>#DIV/0!</v>
      </c>
      <c r="AC169" s="76" t="e">
        <f>('ModelParams Lp'!H$4*10^'ModelParams Lp'!H$5*($U169/$V169)^'ModelParams Lp'!H$6)*3</f>
        <v>#DIV/0!</v>
      </c>
      <c r="AD169" s="76" t="e">
        <f>('ModelParams Lp'!I$4*10^'ModelParams Lp'!I$5*($U169/$V169)^'ModelParams Lp'!I$6)*3</f>
        <v>#DIV/0!</v>
      </c>
      <c r="AE169" s="62" t="e">
        <f t="shared" si="52"/>
        <v>#DIV/0!</v>
      </c>
      <c r="AF169" s="62" t="e">
        <f>IF(AE169&lt;'ModelParams Lp'!$B$16,-1,IF(AE169&lt;'ModelParams Lp'!$C$16,0,IF(AE169&lt;'ModelParams Lp'!$D$16,1,IF(AE169&lt;'ModelParams Lp'!$E$16,2,IF(AE169&lt;'ModelParams Lp'!$F$16,3,IF(AE169&lt;'ModelParams Lp'!$G$16,4,IF(AE169&lt;'ModelParams Lp'!$H$16,5,6)))))))</f>
        <v>#DIV/0!</v>
      </c>
      <c r="AG169" s="76" t="e">
        <f ca="1">IF($AF169&gt;1,0,OFFSET('ModelParams Lp'!$C$12,0,-'Sound Pressure'!$AF169))</f>
        <v>#DIV/0!</v>
      </c>
      <c r="AH169" s="76" t="e">
        <f ca="1">IF($AF169&gt;2,0,OFFSET('ModelParams Lp'!$D$12,0,-'Sound Pressure'!$AF169))</f>
        <v>#DIV/0!</v>
      </c>
      <c r="AI169" s="76" t="e">
        <f ca="1">IF($AF169&gt;3,0,OFFSET('ModelParams Lp'!$E$12,0,-'Sound Pressure'!$AF169))</f>
        <v>#DIV/0!</v>
      </c>
      <c r="AJ169" s="76" t="e">
        <f ca="1">IF($AF169&gt;4,0,OFFSET('ModelParams Lp'!$F$12,0,-'Sound Pressure'!$AF169))</f>
        <v>#DIV/0!</v>
      </c>
      <c r="AK169" s="76" t="e">
        <f ca="1">IF($AF169&gt;3,0,OFFSET('ModelParams Lp'!$G$12,0,-'Sound Pressure'!$AF169))</f>
        <v>#DIV/0!</v>
      </c>
      <c r="AL169" s="76" t="e">
        <f ca="1">IF($AF169&gt;5,0,OFFSET('ModelParams Lp'!$H$12,0,-'Sound Pressure'!$AF169))</f>
        <v>#DIV/0!</v>
      </c>
      <c r="AM169" s="76" t="e">
        <f ca="1">IF($AF169&gt;6,0,OFFSET('ModelParams Lp'!$I$12,0,-'Sound Pressure'!$AF169))</f>
        <v>#DIV/0!</v>
      </c>
      <c r="AN169" s="76" t="e">
        <f ca="1">IF($AF169&gt;7,0,IF($AF$4&lt;0,3,OFFSET('ModelParams Lp'!$J$12,0,-'Sound Pressure'!$AF169)))</f>
        <v>#DIV/0!</v>
      </c>
      <c r="AO169" s="76" t="e">
        <f t="shared" si="71"/>
        <v>#DIV/0!</v>
      </c>
      <c r="AP169" s="76" t="e">
        <f t="shared" si="72"/>
        <v>#DIV/0!</v>
      </c>
      <c r="AQ169" s="76" t="e">
        <f t="shared" si="72"/>
        <v>#DIV/0!</v>
      </c>
      <c r="AR169" s="76" t="e">
        <f t="shared" si="72"/>
        <v>#DIV/0!</v>
      </c>
      <c r="AS169" s="76" t="e">
        <f t="shared" si="72"/>
        <v>#DIV/0!</v>
      </c>
      <c r="AT169" s="76" t="e">
        <f t="shared" si="72"/>
        <v>#DIV/0!</v>
      </c>
      <c r="AU169" s="76" t="e">
        <f t="shared" si="72"/>
        <v>#DIV/0!</v>
      </c>
      <c r="AV169" s="76" t="e">
        <f t="shared" si="72"/>
        <v>#DIV/0!</v>
      </c>
      <c r="AW169" s="76">
        <f>'ModelParams Lp'!B$22</f>
        <v>4</v>
      </c>
      <c r="AX169" s="76">
        <f>'ModelParams Lp'!C$22</f>
        <v>2</v>
      </c>
      <c r="AY169" s="76">
        <f>'ModelParams Lp'!D$22</f>
        <v>1</v>
      </c>
      <c r="AZ169" s="76">
        <f>'ModelParams Lp'!E$22</f>
        <v>0</v>
      </c>
      <c r="BA169" s="76">
        <f>'ModelParams Lp'!F$22</f>
        <v>0</v>
      </c>
      <c r="BB169" s="76">
        <f>'ModelParams Lp'!G$22</f>
        <v>0</v>
      </c>
      <c r="BC169" s="76">
        <f>'ModelParams Lp'!H$22</f>
        <v>0</v>
      </c>
      <c r="BD169" s="76">
        <f>'ModelParams Lp'!I$22</f>
        <v>0</v>
      </c>
      <c r="BE169" s="76" t="e">
        <f>-10*LOG(2/(4*PI()*2^2)+4/(0.163*(Calcul!$J174*Calcul!$K174)/VLOOKUP(Calcul!$H174,'ModelParams Lp'!$E$37:$F$39,2,0)))</f>
        <v>#N/A</v>
      </c>
      <c r="BF169" s="76" t="e">
        <f>-10*LOG(2/(4*PI()*2^2)+4/(0.163*(Calcul!$J174*Calcul!$K174)/VLOOKUP(Calcul!$H174,'ModelParams Lp'!$E$37:$F$39,2,0)))</f>
        <v>#N/A</v>
      </c>
      <c r="BG169" s="76" t="e">
        <f>-10*LOG(2/(4*PI()*2^2)+4/(0.163*(Calcul!$J174*Calcul!$K174)/VLOOKUP(Calcul!$H174,'ModelParams Lp'!$E$37:$F$39,2,0)))</f>
        <v>#N/A</v>
      </c>
      <c r="BH169" s="76" t="e">
        <f>-10*LOG(2/(4*PI()*2^2)+4/(0.163*(Calcul!$J174*Calcul!$K174)/VLOOKUP(Calcul!$H174,'ModelParams Lp'!$E$37:$F$39,2,0)))</f>
        <v>#N/A</v>
      </c>
      <c r="BI169" s="76" t="e">
        <f>-10*LOG(2/(4*PI()*2^2)+4/(0.163*(Calcul!$J174*Calcul!$K174)/VLOOKUP(Calcul!$H174,'ModelParams Lp'!$E$37:$F$39,2,0)))</f>
        <v>#N/A</v>
      </c>
      <c r="BJ169" s="76" t="e">
        <f>-10*LOG(2/(4*PI()*2^2)+4/(0.163*(Calcul!$J174*Calcul!$K174)/VLOOKUP(Calcul!$H174,'ModelParams Lp'!$E$37:$F$39,2,0)))</f>
        <v>#N/A</v>
      </c>
      <c r="BK169" s="76" t="e">
        <f>-10*LOG(2/(4*PI()*2^2)+4/(0.163*(Calcul!$J174*Calcul!$K174)/VLOOKUP(Calcul!$H174,'ModelParams Lp'!$E$37:$F$39,2,0)))</f>
        <v>#N/A</v>
      </c>
      <c r="BL169" s="76" t="e">
        <f>-10*LOG(2/(4*PI()*2^2)+4/(0.163*(Calcul!$J174*Calcul!$K174)/VLOOKUP(Calcul!$H174,'ModelParams Lp'!$E$37:$F$39,2,0)))</f>
        <v>#N/A</v>
      </c>
      <c r="BM169" s="76" t="e">
        <f>VLOOKUP(Calcul!$I174,'ModelParams Lp'!$D$28:$O$32,5,0)+BE169</f>
        <v>#N/A</v>
      </c>
      <c r="BN169" s="76" t="e">
        <f>VLOOKUP(Calcul!$I174,'ModelParams Lp'!$D$28:$O$32,6,0)+BF169</f>
        <v>#N/A</v>
      </c>
      <c r="BO169" s="76" t="e">
        <f>VLOOKUP(Calcul!$I174,'ModelParams Lp'!$D$28:$O$32,7,0)+BG169</f>
        <v>#N/A</v>
      </c>
      <c r="BP169" s="76" t="e">
        <f>VLOOKUP(Calcul!$I174,'ModelParams Lp'!$D$28:$O$32,8,0)+BH169</f>
        <v>#N/A</v>
      </c>
      <c r="BQ169" s="76" t="e">
        <f>VLOOKUP(Calcul!$I174,'ModelParams Lp'!$D$28:$O$32,9,0)+BI169</f>
        <v>#N/A</v>
      </c>
      <c r="BR169" s="76" t="e">
        <f>VLOOKUP(Calcul!$I174,'ModelParams Lp'!$D$28:$O$32,10,0)+BJ169</f>
        <v>#N/A</v>
      </c>
      <c r="BS169" s="76" t="e">
        <f>VLOOKUP(Calcul!$I174,'ModelParams Lp'!$D$28:$O$32,11,0)+BK169</f>
        <v>#N/A</v>
      </c>
      <c r="BT169" s="76" t="e">
        <f>VLOOKUP(Calcul!$I174,'ModelParams Lp'!$D$28:$O$32,12,0)+BL169</f>
        <v>#N/A</v>
      </c>
      <c r="BU169" s="75" t="e">
        <f t="shared" ca="1" si="53"/>
        <v>#DIV/0!</v>
      </c>
      <c r="BV169" s="75" t="e">
        <f t="shared" ca="1" si="54"/>
        <v>#DIV/0!</v>
      </c>
      <c r="BW169" s="75" t="e">
        <f t="shared" ca="1" si="55"/>
        <v>#DIV/0!</v>
      </c>
      <c r="BX169" s="75" t="e">
        <f t="shared" ca="1" si="56"/>
        <v>#DIV/0!</v>
      </c>
      <c r="BY169" s="75" t="e">
        <f t="shared" ca="1" si="57"/>
        <v>#DIV/0!</v>
      </c>
      <c r="BZ169" s="75" t="e">
        <f t="shared" ca="1" si="58"/>
        <v>#DIV/0!</v>
      </c>
      <c r="CA169" s="75" t="e">
        <f t="shared" ca="1" si="59"/>
        <v>#DIV/0!</v>
      </c>
      <c r="CB169" s="75" t="e">
        <f t="shared" ca="1" si="60"/>
        <v>#DIV/0!</v>
      </c>
      <c r="CC169" s="26" t="e">
        <f ca="1">10*LOG10(IF(BU169="",0,POWER(10,((BU169+'ModelParams Lw'!$O$4)/10))) +IF(BV169="",0,POWER(10,((BV169+'ModelParams Lw'!$P$4)/10))) +IF(BW169="",0,POWER(10,((BW169+'ModelParams Lw'!$Q$4)/10))) +IF(BX169="",0,POWER(10,((BX169+'ModelParams Lw'!$R$4)/10))) +IF(BY169="",0,POWER(10,((BY169+'ModelParams Lw'!$S$4)/10))) +IF(BZ169="",0,POWER(10,((BZ169+'ModelParams Lw'!$T$4)/10))) +IF(CA169="",0,POWER(10,((CA169+'ModelParams Lw'!$U$4)/10)))+IF(CB169="",0,POWER(10,((CB169+'ModelParams Lw'!$V$4)/10))))</f>
        <v>#DIV/0!</v>
      </c>
      <c r="CD169" s="26" t="e">
        <f t="shared" ca="1" si="61"/>
        <v>#DIV/0!</v>
      </c>
      <c r="CE169" s="26" t="e">
        <f ca="1">(BU169-'ModelParams Lw'!O$10)/'ModelParams Lw'!O$11</f>
        <v>#DIV/0!</v>
      </c>
      <c r="CF169" s="26" t="e">
        <f ca="1">(BV169-'ModelParams Lw'!P$10)/'ModelParams Lw'!P$11</f>
        <v>#DIV/0!</v>
      </c>
      <c r="CG169" s="26" t="e">
        <f ca="1">(BW169-'ModelParams Lw'!Q$10)/'ModelParams Lw'!Q$11</f>
        <v>#DIV/0!</v>
      </c>
      <c r="CH169" s="26" t="e">
        <f ca="1">(BX169-'ModelParams Lw'!R$10)/'ModelParams Lw'!R$11</f>
        <v>#DIV/0!</v>
      </c>
      <c r="CI169" s="26" t="e">
        <f ca="1">(BY169-'ModelParams Lw'!S$10)/'ModelParams Lw'!S$11</f>
        <v>#DIV/0!</v>
      </c>
      <c r="CJ169" s="26" t="e">
        <f ca="1">(BZ169-'ModelParams Lw'!T$10)/'ModelParams Lw'!T$11</f>
        <v>#DIV/0!</v>
      </c>
      <c r="CK169" s="26" t="e">
        <f ca="1">(CA169-'ModelParams Lw'!U$10)/'ModelParams Lw'!U$11</f>
        <v>#DIV/0!</v>
      </c>
      <c r="CL169" s="26" t="e">
        <f ca="1">(CB169-'ModelParams Lw'!V$10)/'ModelParams Lw'!V$11</f>
        <v>#DIV/0!</v>
      </c>
      <c r="CM169" s="75" t="e">
        <f t="shared" si="62"/>
        <v>#DIV/0!</v>
      </c>
      <c r="CN169" s="75" t="e">
        <f t="shared" si="63"/>
        <v>#DIV/0!</v>
      </c>
      <c r="CO169" s="75" t="e">
        <f t="shared" si="64"/>
        <v>#DIV/0!</v>
      </c>
      <c r="CP169" s="75" t="e">
        <f t="shared" si="65"/>
        <v>#DIV/0!</v>
      </c>
      <c r="CQ169" s="75" t="e">
        <f t="shared" si="66"/>
        <v>#DIV/0!</v>
      </c>
      <c r="CR169" s="75" t="e">
        <f t="shared" si="67"/>
        <v>#DIV/0!</v>
      </c>
      <c r="CS169" s="75" t="e">
        <f t="shared" si="68"/>
        <v>#DIV/0!</v>
      </c>
      <c r="CT169" s="75" t="e">
        <f t="shared" si="69"/>
        <v>#DIV/0!</v>
      </c>
      <c r="CU169" s="26" t="e">
        <f>10*LOG10(IF(CM169="",0,POWER(10,((CM169+'ModelParams Lw'!$O$4)/10))) +IF(CN169="",0,POWER(10,((CN169+'ModelParams Lw'!$P$4)/10))) +IF(CO169="",0,POWER(10,((CO169+'ModelParams Lw'!$Q$4)/10))) +IF(CP169="",0,POWER(10,((CP169+'ModelParams Lw'!$R$4)/10))) +IF(CQ169="",0,POWER(10,((CQ169+'ModelParams Lw'!$S$4)/10))) +IF(CR169="",0,POWER(10,((CR169+'ModelParams Lw'!$T$4)/10))) +IF(CS169="",0,POWER(10,((CS169+'ModelParams Lw'!$U$4)/10)))+IF(CT169="",0,POWER(10,((CT169+'ModelParams Lw'!$V$4)/10))))</f>
        <v>#DIV/0!</v>
      </c>
      <c r="CV169" s="26" t="e">
        <f t="shared" si="70"/>
        <v>#DIV/0!</v>
      </c>
      <c r="CW169" s="26" t="e">
        <f>(CM169-'ModelParams Lw'!O$10)/'ModelParams Lw'!O$11</f>
        <v>#DIV/0!</v>
      </c>
      <c r="CX169" s="26" t="e">
        <f>(CN169-'ModelParams Lw'!P$10)/'ModelParams Lw'!P$11</f>
        <v>#DIV/0!</v>
      </c>
      <c r="CY169" s="26" t="e">
        <f>(CO169-'ModelParams Lw'!Q$10)/'ModelParams Lw'!Q$11</f>
        <v>#DIV/0!</v>
      </c>
      <c r="CZ169" s="26" t="e">
        <f>(CP169-'ModelParams Lw'!R$10)/'ModelParams Lw'!R$11</f>
        <v>#DIV/0!</v>
      </c>
      <c r="DA169" s="26" t="e">
        <f>(CQ169-'ModelParams Lw'!S$10)/'ModelParams Lw'!S$11</f>
        <v>#DIV/0!</v>
      </c>
      <c r="DB169" s="26" t="e">
        <f>(CR169-'ModelParams Lw'!T$10)/'ModelParams Lw'!T$11</f>
        <v>#DIV/0!</v>
      </c>
      <c r="DC169" s="26" t="e">
        <f>(CS169-'ModelParams Lw'!U$10)/'ModelParams Lw'!U$11</f>
        <v>#DIV/0!</v>
      </c>
      <c r="DD169" s="26" t="e">
        <f>(CT169-'ModelParams Lw'!V$10)/'ModelParams Lw'!V$11</f>
        <v>#DIV/0!</v>
      </c>
    </row>
    <row r="170" spans="1:108" x14ac:dyDescent="0.25">
      <c r="A170" s="13">
        <f>'Sound Power'!B170</f>
        <v>0</v>
      </c>
      <c r="B170" s="13">
        <f>'Sound Power'!D170</f>
        <v>0</v>
      </c>
      <c r="C170" s="13">
        <f>'Sound Power'!E170</f>
        <v>0</v>
      </c>
      <c r="D170" s="13">
        <f>'Sound Power'!F170</f>
        <v>0</v>
      </c>
      <c r="E170" s="76" t="e">
        <f>IF(Calcul!$F172="SA",'Sound Power'!AZ170,'Sound Power'!O170)</f>
        <v>#DIV/0!</v>
      </c>
      <c r="F170" s="76" t="e">
        <f>IF(Calcul!$F172="SA",'Sound Power'!BA170,'Sound Power'!P170)</f>
        <v>#DIV/0!</v>
      </c>
      <c r="G170" s="76" t="e">
        <f>IF(Calcul!$F172="SA",'Sound Power'!BB170,'Sound Power'!Q170)</f>
        <v>#DIV/0!</v>
      </c>
      <c r="H170" s="76" t="e">
        <f>IF(Calcul!$F172="SA",'Sound Power'!BC170,'Sound Power'!R170)</f>
        <v>#DIV/0!</v>
      </c>
      <c r="I170" s="76" t="e">
        <f>IF(Calcul!$F172="SA",'Sound Power'!BD170,'Sound Power'!S170)</f>
        <v>#DIV/0!</v>
      </c>
      <c r="J170" s="76" t="e">
        <f>IF(Calcul!$F172="SA",'Sound Power'!BE170,'Sound Power'!T170)</f>
        <v>#DIV/0!</v>
      </c>
      <c r="K170" s="76" t="e">
        <f>IF(Calcul!$F172="SA",'Sound Power'!BF170,'Sound Power'!U170)</f>
        <v>#DIV/0!</v>
      </c>
      <c r="L170" s="76" t="e">
        <f>IF(Calcul!$F172="SA",'Sound Power'!BG170,'Sound Power'!V170)</f>
        <v>#DIV/0!</v>
      </c>
      <c r="M170" s="76" t="e">
        <f>'Sound Power'!CI170</f>
        <v>#DIV/0!</v>
      </c>
      <c r="N170" s="76" t="e">
        <f>'Sound Power'!CJ170</f>
        <v>#DIV/0!</v>
      </c>
      <c r="O170" s="76" t="e">
        <f>'Sound Power'!CK170</f>
        <v>#DIV/0!</v>
      </c>
      <c r="P170" s="76" t="e">
        <f>'Sound Power'!CL170</f>
        <v>#DIV/0!</v>
      </c>
      <c r="Q170" s="76" t="e">
        <f>'Sound Power'!CM170</f>
        <v>#DIV/0!</v>
      </c>
      <c r="R170" s="76" t="e">
        <f>'Sound Power'!CN170</f>
        <v>#DIV/0!</v>
      </c>
      <c r="S170" s="76" t="e">
        <f>'Sound Power'!CO170</f>
        <v>#DIV/0!</v>
      </c>
      <c r="T170" s="76" t="e">
        <f>'Sound Power'!CP170</f>
        <v>#DIV/0!</v>
      </c>
      <c r="U170" s="73">
        <f t="shared" si="50"/>
        <v>0</v>
      </c>
      <c r="V170" s="73">
        <f t="shared" si="51"/>
        <v>0</v>
      </c>
      <c r="W170" s="76" t="e">
        <f>('ModelParams Lp'!B$4*10^'ModelParams Lp'!B$5*($U170/$V170)^'ModelParams Lp'!B$6)*3</f>
        <v>#DIV/0!</v>
      </c>
      <c r="X170" s="76" t="e">
        <f>('ModelParams Lp'!C$4*10^'ModelParams Lp'!C$5*($U170/$V170)^'ModelParams Lp'!C$6)*3</f>
        <v>#DIV/0!</v>
      </c>
      <c r="Y170" s="76" t="e">
        <f>('ModelParams Lp'!D$4*10^'ModelParams Lp'!D$5*($U170/$V170)^'ModelParams Lp'!D$6)*3</f>
        <v>#DIV/0!</v>
      </c>
      <c r="Z170" s="76" t="e">
        <f>('ModelParams Lp'!E$4*10^'ModelParams Lp'!E$5*($U170/$V170)^'ModelParams Lp'!E$6)*3</f>
        <v>#DIV/0!</v>
      </c>
      <c r="AA170" s="76" t="e">
        <f>('ModelParams Lp'!F$4*10^'ModelParams Lp'!F$5*($U170/$V170)^'ModelParams Lp'!F$6)*3</f>
        <v>#DIV/0!</v>
      </c>
      <c r="AB170" s="76" t="e">
        <f>('ModelParams Lp'!G$4*10^'ModelParams Lp'!G$5*($U170/$V170)^'ModelParams Lp'!G$6)*3</f>
        <v>#DIV/0!</v>
      </c>
      <c r="AC170" s="76" t="e">
        <f>('ModelParams Lp'!H$4*10^'ModelParams Lp'!H$5*($U170/$V170)^'ModelParams Lp'!H$6)*3</f>
        <v>#DIV/0!</v>
      </c>
      <c r="AD170" s="76" t="e">
        <f>('ModelParams Lp'!I$4*10^'ModelParams Lp'!I$5*($U170/$V170)^'ModelParams Lp'!I$6)*3</f>
        <v>#DIV/0!</v>
      </c>
      <c r="AE170" s="62" t="e">
        <f t="shared" si="52"/>
        <v>#DIV/0!</v>
      </c>
      <c r="AF170" s="62" t="e">
        <f>IF(AE170&lt;'ModelParams Lp'!$B$16,-1,IF(AE170&lt;'ModelParams Lp'!$C$16,0,IF(AE170&lt;'ModelParams Lp'!$D$16,1,IF(AE170&lt;'ModelParams Lp'!$E$16,2,IF(AE170&lt;'ModelParams Lp'!$F$16,3,IF(AE170&lt;'ModelParams Lp'!$G$16,4,IF(AE170&lt;'ModelParams Lp'!$H$16,5,6)))))))</f>
        <v>#DIV/0!</v>
      </c>
      <c r="AG170" s="76" t="e">
        <f ca="1">IF($AF170&gt;1,0,OFFSET('ModelParams Lp'!$C$12,0,-'Sound Pressure'!$AF170))</f>
        <v>#DIV/0!</v>
      </c>
      <c r="AH170" s="76" t="e">
        <f ca="1">IF($AF170&gt;2,0,OFFSET('ModelParams Lp'!$D$12,0,-'Sound Pressure'!$AF170))</f>
        <v>#DIV/0!</v>
      </c>
      <c r="AI170" s="76" t="e">
        <f ca="1">IF($AF170&gt;3,0,OFFSET('ModelParams Lp'!$E$12,0,-'Sound Pressure'!$AF170))</f>
        <v>#DIV/0!</v>
      </c>
      <c r="AJ170" s="76" t="e">
        <f ca="1">IF($AF170&gt;4,0,OFFSET('ModelParams Lp'!$F$12,0,-'Sound Pressure'!$AF170))</f>
        <v>#DIV/0!</v>
      </c>
      <c r="AK170" s="76" t="e">
        <f ca="1">IF($AF170&gt;3,0,OFFSET('ModelParams Lp'!$G$12,0,-'Sound Pressure'!$AF170))</f>
        <v>#DIV/0!</v>
      </c>
      <c r="AL170" s="76" t="e">
        <f ca="1">IF($AF170&gt;5,0,OFFSET('ModelParams Lp'!$H$12,0,-'Sound Pressure'!$AF170))</f>
        <v>#DIV/0!</v>
      </c>
      <c r="AM170" s="76" t="e">
        <f ca="1">IF($AF170&gt;6,0,OFFSET('ModelParams Lp'!$I$12,0,-'Sound Pressure'!$AF170))</f>
        <v>#DIV/0!</v>
      </c>
      <c r="AN170" s="76" t="e">
        <f ca="1">IF($AF170&gt;7,0,IF($AF$4&lt;0,3,OFFSET('ModelParams Lp'!$J$12,0,-'Sound Pressure'!$AF170)))</f>
        <v>#DIV/0!</v>
      </c>
      <c r="AO170" s="76" t="e">
        <f t="shared" si="71"/>
        <v>#DIV/0!</v>
      </c>
      <c r="AP170" s="76" t="e">
        <f t="shared" si="72"/>
        <v>#DIV/0!</v>
      </c>
      <c r="AQ170" s="76" t="e">
        <f t="shared" si="72"/>
        <v>#DIV/0!</v>
      </c>
      <c r="AR170" s="76" t="e">
        <f t="shared" si="72"/>
        <v>#DIV/0!</v>
      </c>
      <c r="AS170" s="76" t="e">
        <f t="shared" si="72"/>
        <v>#DIV/0!</v>
      </c>
      <c r="AT170" s="76" t="e">
        <f t="shared" si="72"/>
        <v>#DIV/0!</v>
      </c>
      <c r="AU170" s="76" t="e">
        <f t="shared" si="72"/>
        <v>#DIV/0!</v>
      </c>
      <c r="AV170" s="76" t="e">
        <f t="shared" si="72"/>
        <v>#DIV/0!</v>
      </c>
      <c r="AW170" s="76">
        <f>'ModelParams Lp'!B$22</f>
        <v>4</v>
      </c>
      <c r="AX170" s="76">
        <f>'ModelParams Lp'!C$22</f>
        <v>2</v>
      </c>
      <c r="AY170" s="76">
        <f>'ModelParams Lp'!D$22</f>
        <v>1</v>
      </c>
      <c r="AZ170" s="76">
        <f>'ModelParams Lp'!E$22</f>
        <v>0</v>
      </c>
      <c r="BA170" s="76">
        <f>'ModelParams Lp'!F$22</f>
        <v>0</v>
      </c>
      <c r="BB170" s="76">
        <f>'ModelParams Lp'!G$22</f>
        <v>0</v>
      </c>
      <c r="BC170" s="76">
        <f>'ModelParams Lp'!H$22</f>
        <v>0</v>
      </c>
      <c r="BD170" s="76">
        <f>'ModelParams Lp'!I$22</f>
        <v>0</v>
      </c>
      <c r="BE170" s="76" t="e">
        <f>-10*LOG(2/(4*PI()*2^2)+4/(0.163*(Calcul!$J175*Calcul!$K175)/VLOOKUP(Calcul!$H175,'ModelParams Lp'!$E$37:$F$39,2,0)))</f>
        <v>#N/A</v>
      </c>
      <c r="BF170" s="76" t="e">
        <f>-10*LOG(2/(4*PI()*2^2)+4/(0.163*(Calcul!$J175*Calcul!$K175)/VLOOKUP(Calcul!$H175,'ModelParams Lp'!$E$37:$F$39,2,0)))</f>
        <v>#N/A</v>
      </c>
      <c r="BG170" s="76" t="e">
        <f>-10*LOG(2/(4*PI()*2^2)+4/(0.163*(Calcul!$J175*Calcul!$K175)/VLOOKUP(Calcul!$H175,'ModelParams Lp'!$E$37:$F$39,2,0)))</f>
        <v>#N/A</v>
      </c>
      <c r="BH170" s="76" t="e">
        <f>-10*LOG(2/(4*PI()*2^2)+4/(0.163*(Calcul!$J175*Calcul!$K175)/VLOOKUP(Calcul!$H175,'ModelParams Lp'!$E$37:$F$39,2,0)))</f>
        <v>#N/A</v>
      </c>
      <c r="BI170" s="76" t="e">
        <f>-10*LOG(2/(4*PI()*2^2)+4/(0.163*(Calcul!$J175*Calcul!$K175)/VLOOKUP(Calcul!$H175,'ModelParams Lp'!$E$37:$F$39,2,0)))</f>
        <v>#N/A</v>
      </c>
      <c r="BJ170" s="76" t="e">
        <f>-10*LOG(2/(4*PI()*2^2)+4/(0.163*(Calcul!$J175*Calcul!$K175)/VLOOKUP(Calcul!$H175,'ModelParams Lp'!$E$37:$F$39,2,0)))</f>
        <v>#N/A</v>
      </c>
      <c r="BK170" s="76" t="e">
        <f>-10*LOG(2/(4*PI()*2^2)+4/(0.163*(Calcul!$J175*Calcul!$K175)/VLOOKUP(Calcul!$H175,'ModelParams Lp'!$E$37:$F$39,2,0)))</f>
        <v>#N/A</v>
      </c>
      <c r="BL170" s="76" t="e">
        <f>-10*LOG(2/(4*PI()*2^2)+4/(0.163*(Calcul!$J175*Calcul!$K175)/VLOOKUP(Calcul!$H175,'ModelParams Lp'!$E$37:$F$39,2,0)))</f>
        <v>#N/A</v>
      </c>
      <c r="BM170" s="76" t="e">
        <f>VLOOKUP(Calcul!$I175,'ModelParams Lp'!$D$28:$O$32,5,0)+BE170</f>
        <v>#N/A</v>
      </c>
      <c r="BN170" s="76" t="e">
        <f>VLOOKUP(Calcul!$I175,'ModelParams Lp'!$D$28:$O$32,6,0)+BF170</f>
        <v>#N/A</v>
      </c>
      <c r="BO170" s="76" t="e">
        <f>VLOOKUP(Calcul!$I175,'ModelParams Lp'!$D$28:$O$32,7,0)+BG170</f>
        <v>#N/A</v>
      </c>
      <c r="BP170" s="76" t="e">
        <f>VLOOKUP(Calcul!$I175,'ModelParams Lp'!$D$28:$O$32,8,0)+BH170</f>
        <v>#N/A</v>
      </c>
      <c r="BQ170" s="76" t="e">
        <f>VLOOKUP(Calcul!$I175,'ModelParams Lp'!$D$28:$O$32,9,0)+BI170</f>
        <v>#N/A</v>
      </c>
      <c r="BR170" s="76" t="e">
        <f>VLOOKUP(Calcul!$I175,'ModelParams Lp'!$D$28:$O$32,10,0)+BJ170</f>
        <v>#N/A</v>
      </c>
      <c r="BS170" s="76" t="e">
        <f>VLOOKUP(Calcul!$I175,'ModelParams Lp'!$D$28:$O$32,11,0)+BK170</f>
        <v>#N/A</v>
      </c>
      <c r="BT170" s="76" t="e">
        <f>VLOOKUP(Calcul!$I175,'ModelParams Lp'!$D$28:$O$32,12,0)+BL170</f>
        <v>#N/A</v>
      </c>
      <c r="BU170" s="75" t="e">
        <f t="shared" ca="1" si="53"/>
        <v>#DIV/0!</v>
      </c>
      <c r="BV170" s="75" t="e">
        <f t="shared" ca="1" si="54"/>
        <v>#DIV/0!</v>
      </c>
      <c r="BW170" s="75" t="e">
        <f t="shared" ca="1" si="55"/>
        <v>#DIV/0!</v>
      </c>
      <c r="BX170" s="75" t="e">
        <f t="shared" ca="1" si="56"/>
        <v>#DIV/0!</v>
      </c>
      <c r="BY170" s="75" t="e">
        <f t="shared" ca="1" si="57"/>
        <v>#DIV/0!</v>
      </c>
      <c r="BZ170" s="75" t="e">
        <f t="shared" ca="1" si="58"/>
        <v>#DIV/0!</v>
      </c>
      <c r="CA170" s="75" t="e">
        <f t="shared" ca="1" si="59"/>
        <v>#DIV/0!</v>
      </c>
      <c r="CB170" s="75" t="e">
        <f t="shared" ca="1" si="60"/>
        <v>#DIV/0!</v>
      </c>
      <c r="CC170" s="26" t="e">
        <f ca="1">10*LOG10(IF(BU170="",0,POWER(10,((BU170+'ModelParams Lw'!$O$4)/10))) +IF(BV170="",0,POWER(10,((BV170+'ModelParams Lw'!$P$4)/10))) +IF(BW170="",0,POWER(10,((BW170+'ModelParams Lw'!$Q$4)/10))) +IF(BX170="",0,POWER(10,((BX170+'ModelParams Lw'!$R$4)/10))) +IF(BY170="",0,POWER(10,((BY170+'ModelParams Lw'!$S$4)/10))) +IF(BZ170="",0,POWER(10,((BZ170+'ModelParams Lw'!$T$4)/10))) +IF(CA170="",0,POWER(10,((CA170+'ModelParams Lw'!$U$4)/10)))+IF(CB170="",0,POWER(10,((CB170+'ModelParams Lw'!$V$4)/10))))</f>
        <v>#DIV/0!</v>
      </c>
      <c r="CD170" s="26" t="e">
        <f t="shared" ca="1" si="61"/>
        <v>#DIV/0!</v>
      </c>
      <c r="CE170" s="26" t="e">
        <f ca="1">(BU170-'ModelParams Lw'!O$10)/'ModelParams Lw'!O$11</f>
        <v>#DIV/0!</v>
      </c>
      <c r="CF170" s="26" t="e">
        <f ca="1">(BV170-'ModelParams Lw'!P$10)/'ModelParams Lw'!P$11</f>
        <v>#DIV/0!</v>
      </c>
      <c r="CG170" s="26" t="e">
        <f ca="1">(BW170-'ModelParams Lw'!Q$10)/'ModelParams Lw'!Q$11</f>
        <v>#DIV/0!</v>
      </c>
      <c r="CH170" s="26" t="e">
        <f ca="1">(BX170-'ModelParams Lw'!R$10)/'ModelParams Lw'!R$11</f>
        <v>#DIV/0!</v>
      </c>
      <c r="CI170" s="26" t="e">
        <f ca="1">(BY170-'ModelParams Lw'!S$10)/'ModelParams Lw'!S$11</f>
        <v>#DIV/0!</v>
      </c>
      <c r="CJ170" s="26" t="e">
        <f ca="1">(BZ170-'ModelParams Lw'!T$10)/'ModelParams Lw'!T$11</f>
        <v>#DIV/0!</v>
      </c>
      <c r="CK170" s="26" t="e">
        <f ca="1">(CA170-'ModelParams Lw'!U$10)/'ModelParams Lw'!U$11</f>
        <v>#DIV/0!</v>
      </c>
      <c r="CL170" s="26" t="e">
        <f ca="1">(CB170-'ModelParams Lw'!V$10)/'ModelParams Lw'!V$11</f>
        <v>#DIV/0!</v>
      </c>
      <c r="CM170" s="75" t="e">
        <f t="shared" si="62"/>
        <v>#DIV/0!</v>
      </c>
      <c r="CN170" s="75" t="e">
        <f t="shared" si="63"/>
        <v>#DIV/0!</v>
      </c>
      <c r="CO170" s="75" t="e">
        <f t="shared" si="64"/>
        <v>#DIV/0!</v>
      </c>
      <c r="CP170" s="75" t="e">
        <f t="shared" si="65"/>
        <v>#DIV/0!</v>
      </c>
      <c r="CQ170" s="75" t="e">
        <f t="shared" si="66"/>
        <v>#DIV/0!</v>
      </c>
      <c r="CR170" s="75" t="e">
        <f t="shared" si="67"/>
        <v>#DIV/0!</v>
      </c>
      <c r="CS170" s="75" t="e">
        <f t="shared" si="68"/>
        <v>#DIV/0!</v>
      </c>
      <c r="CT170" s="75" t="e">
        <f t="shared" si="69"/>
        <v>#DIV/0!</v>
      </c>
      <c r="CU170" s="26" t="e">
        <f>10*LOG10(IF(CM170="",0,POWER(10,((CM170+'ModelParams Lw'!$O$4)/10))) +IF(CN170="",0,POWER(10,((CN170+'ModelParams Lw'!$P$4)/10))) +IF(CO170="",0,POWER(10,((CO170+'ModelParams Lw'!$Q$4)/10))) +IF(CP170="",0,POWER(10,((CP170+'ModelParams Lw'!$R$4)/10))) +IF(CQ170="",0,POWER(10,((CQ170+'ModelParams Lw'!$S$4)/10))) +IF(CR170="",0,POWER(10,((CR170+'ModelParams Lw'!$T$4)/10))) +IF(CS170="",0,POWER(10,((CS170+'ModelParams Lw'!$U$4)/10)))+IF(CT170="",0,POWER(10,((CT170+'ModelParams Lw'!$V$4)/10))))</f>
        <v>#DIV/0!</v>
      </c>
      <c r="CV170" s="26" t="e">
        <f t="shared" si="70"/>
        <v>#DIV/0!</v>
      </c>
      <c r="CW170" s="26" t="e">
        <f>(CM170-'ModelParams Lw'!O$10)/'ModelParams Lw'!O$11</f>
        <v>#DIV/0!</v>
      </c>
      <c r="CX170" s="26" t="e">
        <f>(CN170-'ModelParams Lw'!P$10)/'ModelParams Lw'!P$11</f>
        <v>#DIV/0!</v>
      </c>
      <c r="CY170" s="26" t="e">
        <f>(CO170-'ModelParams Lw'!Q$10)/'ModelParams Lw'!Q$11</f>
        <v>#DIV/0!</v>
      </c>
      <c r="CZ170" s="26" t="e">
        <f>(CP170-'ModelParams Lw'!R$10)/'ModelParams Lw'!R$11</f>
        <v>#DIV/0!</v>
      </c>
      <c r="DA170" s="26" t="e">
        <f>(CQ170-'ModelParams Lw'!S$10)/'ModelParams Lw'!S$11</f>
        <v>#DIV/0!</v>
      </c>
      <c r="DB170" s="26" t="e">
        <f>(CR170-'ModelParams Lw'!T$10)/'ModelParams Lw'!T$11</f>
        <v>#DIV/0!</v>
      </c>
      <c r="DC170" s="26" t="e">
        <f>(CS170-'ModelParams Lw'!U$10)/'ModelParams Lw'!U$11</f>
        <v>#DIV/0!</v>
      </c>
      <c r="DD170" s="26" t="e">
        <f>(CT170-'ModelParams Lw'!V$10)/'ModelParams Lw'!V$11</f>
        <v>#DIV/0!</v>
      </c>
    </row>
    <row r="171" spans="1:108" x14ac:dyDescent="0.25">
      <c r="A171" s="13">
        <f>'Sound Power'!B171</f>
        <v>0</v>
      </c>
      <c r="B171" s="13">
        <f>'Sound Power'!D171</f>
        <v>0</v>
      </c>
      <c r="C171" s="13">
        <f>'Sound Power'!E171</f>
        <v>0</v>
      </c>
      <c r="D171" s="13">
        <f>'Sound Power'!F171</f>
        <v>0</v>
      </c>
      <c r="E171" s="76" t="e">
        <f>IF(Calcul!$F173="SA",'Sound Power'!AZ171,'Sound Power'!O171)</f>
        <v>#DIV/0!</v>
      </c>
      <c r="F171" s="76" t="e">
        <f>IF(Calcul!$F173="SA",'Sound Power'!BA171,'Sound Power'!P171)</f>
        <v>#DIV/0!</v>
      </c>
      <c r="G171" s="76" t="e">
        <f>IF(Calcul!$F173="SA",'Sound Power'!BB171,'Sound Power'!Q171)</f>
        <v>#DIV/0!</v>
      </c>
      <c r="H171" s="76" t="e">
        <f>IF(Calcul!$F173="SA",'Sound Power'!BC171,'Sound Power'!R171)</f>
        <v>#DIV/0!</v>
      </c>
      <c r="I171" s="76" t="e">
        <f>IF(Calcul!$F173="SA",'Sound Power'!BD171,'Sound Power'!S171)</f>
        <v>#DIV/0!</v>
      </c>
      <c r="J171" s="76" t="e">
        <f>IF(Calcul!$F173="SA",'Sound Power'!BE171,'Sound Power'!T171)</f>
        <v>#DIV/0!</v>
      </c>
      <c r="K171" s="76" t="e">
        <f>IF(Calcul!$F173="SA",'Sound Power'!BF171,'Sound Power'!U171)</f>
        <v>#DIV/0!</v>
      </c>
      <c r="L171" s="76" t="e">
        <f>IF(Calcul!$F173="SA",'Sound Power'!BG171,'Sound Power'!V171)</f>
        <v>#DIV/0!</v>
      </c>
      <c r="M171" s="76" t="e">
        <f>'Sound Power'!CI171</f>
        <v>#DIV/0!</v>
      </c>
      <c r="N171" s="76" t="e">
        <f>'Sound Power'!CJ171</f>
        <v>#DIV/0!</v>
      </c>
      <c r="O171" s="76" t="e">
        <f>'Sound Power'!CK171</f>
        <v>#DIV/0!</v>
      </c>
      <c r="P171" s="76" t="e">
        <f>'Sound Power'!CL171</f>
        <v>#DIV/0!</v>
      </c>
      <c r="Q171" s="76" t="e">
        <f>'Sound Power'!CM171</f>
        <v>#DIV/0!</v>
      </c>
      <c r="R171" s="76" t="e">
        <f>'Sound Power'!CN171</f>
        <v>#DIV/0!</v>
      </c>
      <c r="S171" s="76" t="e">
        <f>'Sound Power'!CO171</f>
        <v>#DIV/0!</v>
      </c>
      <c r="T171" s="76" t="e">
        <f>'Sound Power'!CP171</f>
        <v>#DIV/0!</v>
      </c>
      <c r="U171" s="73">
        <f t="shared" si="50"/>
        <v>0</v>
      </c>
      <c r="V171" s="73">
        <f t="shared" si="51"/>
        <v>0</v>
      </c>
      <c r="W171" s="76" t="e">
        <f>('ModelParams Lp'!B$4*10^'ModelParams Lp'!B$5*($U171/$V171)^'ModelParams Lp'!B$6)*3</f>
        <v>#DIV/0!</v>
      </c>
      <c r="X171" s="76" t="e">
        <f>('ModelParams Lp'!C$4*10^'ModelParams Lp'!C$5*($U171/$V171)^'ModelParams Lp'!C$6)*3</f>
        <v>#DIV/0!</v>
      </c>
      <c r="Y171" s="76" t="e">
        <f>('ModelParams Lp'!D$4*10^'ModelParams Lp'!D$5*($U171/$V171)^'ModelParams Lp'!D$6)*3</f>
        <v>#DIV/0!</v>
      </c>
      <c r="Z171" s="76" t="e">
        <f>('ModelParams Lp'!E$4*10^'ModelParams Lp'!E$5*($U171/$V171)^'ModelParams Lp'!E$6)*3</f>
        <v>#DIV/0!</v>
      </c>
      <c r="AA171" s="76" t="e">
        <f>('ModelParams Lp'!F$4*10^'ModelParams Lp'!F$5*($U171/$V171)^'ModelParams Lp'!F$6)*3</f>
        <v>#DIV/0!</v>
      </c>
      <c r="AB171" s="76" t="e">
        <f>('ModelParams Lp'!G$4*10^'ModelParams Lp'!G$5*($U171/$V171)^'ModelParams Lp'!G$6)*3</f>
        <v>#DIV/0!</v>
      </c>
      <c r="AC171" s="76" t="e">
        <f>('ModelParams Lp'!H$4*10^'ModelParams Lp'!H$5*($U171/$V171)^'ModelParams Lp'!H$6)*3</f>
        <v>#DIV/0!</v>
      </c>
      <c r="AD171" s="76" t="e">
        <f>('ModelParams Lp'!I$4*10^'ModelParams Lp'!I$5*($U171/$V171)^'ModelParams Lp'!I$6)*3</f>
        <v>#DIV/0!</v>
      </c>
      <c r="AE171" s="62" t="e">
        <f t="shared" si="52"/>
        <v>#DIV/0!</v>
      </c>
      <c r="AF171" s="62" t="e">
        <f>IF(AE171&lt;'ModelParams Lp'!$B$16,-1,IF(AE171&lt;'ModelParams Lp'!$C$16,0,IF(AE171&lt;'ModelParams Lp'!$D$16,1,IF(AE171&lt;'ModelParams Lp'!$E$16,2,IF(AE171&lt;'ModelParams Lp'!$F$16,3,IF(AE171&lt;'ModelParams Lp'!$G$16,4,IF(AE171&lt;'ModelParams Lp'!$H$16,5,6)))))))</f>
        <v>#DIV/0!</v>
      </c>
      <c r="AG171" s="76" t="e">
        <f ca="1">IF($AF171&gt;1,0,OFFSET('ModelParams Lp'!$C$12,0,-'Sound Pressure'!$AF171))</f>
        <v>#DIV/0!</v>
      </c>
      <c r="AH171" s="76" t="e">
        <f ca="1">IF($AF171&gt;2,0,OFFSET('ModelParams Lp'!$D$12,0,-'Sound Pressure'!$AF171))</f>
        <v>#DIV/0!</v>
      </c>
      <c r="AI171" s="76" t="e">
        <f ca="1">IF($AF171&gt;3,0,OFFSET('ModelParams Lp'!$E$12,0,-'Sound Pressure'!$AF171))</f>
        <v>#DIV/0!</v>
      </c>
      <c r="AJ171" s="76" t="e">
        <f ca="1">IF($AF171&gt;4,0,OFFSET('ModelParams Lp'!$F$12,0,-'Sound Pressure'!$AF171))</f>
        <v>#DIV/0!</v>
      </c>
      <c r="AK171" s="76" t="e">
        <f ca="1">IF($AF171&gt;3,0,OFFSET('ModelParams Lp'!$G$12,0,-'Sound Pressure'!$AF171))</f>
        <v>#DIV/0!</v>
      </c>
      <c r="AL171" s="76" t="e">
        <f ca="1">IF($AF171&gt;5,0,OFFSET('ModelParams Lp'!$H$12,0,-'Sound Pressure'!$AF171))</f>
        <v>#DIV/0!</v>
      </c>
      <c r="AM171" s="76" t="e">
        <f ca="1">IF($AF171&gt;6,0,OFFSET('ModelParams Lp'!$I$12,0,-'Sound Pressure'!$AF171))</f>
        <v>#DIV/0!</v>
      </c>
      <c r="AN171" s="76" t="e">
        <f ca="1">IF($AF171&gt;7,0,IF($AF$4&lt;0,3,OFFSET('ModelParams Lp'!$J$12,0,-'Sound Pressure'!$AF171)))</f>
        <v>#DIV/0!</v>
      </c>
      <c r="AO171" s="76" t="e">
        <f t="shared" si="71"/>
        <v>#DIV/0!</v>
      </c>
      <c r="AP171" s="76" t="e">
        <f t="shared" si="72"/>
        <v>#DIV/0!</v>
      </c>
      <c r="AQ171" s="76" t="e">
        <f t="shared" si="72"/>
        <v>#DIV/0!</v>
      </c>
      <c r="AR171" s="76" t="e">
        <f t="shared" si="72"/>
        <v>#DIV/0!</v>
      </c>
      <c r="AS171" s="76" t="e">
        <f t="shared" si="72"/>
        <v>#DIV/0!</v>
      </c>
      <c r="AT171" s="76" t="e">
        <f t="shared" si="72"/>
        <v>#DIV/0!</v>
      </c>
      <c r="AU171" s="76" t="e">
        <f t="shared" si="72"/>
        <v>#DIV/0!</v>
      </c>
      <c r="AV171" s="76" t="e">
        <f t="shared" si="72"/>
        <v>#DIV/0!</v>
      </c>
      <c r="AW171" s="76">
        <f>'ModelParams Lp'!B$22</f>
        <v>4</v>
      </c>
      <c r="AX171" s="76">
        <f>'ModelParams Lp'!C$22</f>
        <v>2</v>
      </c>
      <c r="AY171" s="76">
        <f>'ModelParams Lp'!D$22</f>
        <v>1</v>
      </c>
      <c r="AZ171" s="76">
        <f>'ModelParams Lp'!E$22</f>
        <v>0</v>
      </c>
      <c r="BA171" s="76">
        <f>'ModelParams Lp'!F$22</f>
        <v>0</v>
      </c>
      <c r="BB171" s="76">
        <f>'ModelParams Lp'!G$22</f>
        <v>0</v>
      </c>
      <c r="BC171" s="76">
        <f>'ModelParams Lp'!H$22</f>
        <v>0</v>
      </c>
      <c r="BD171" s="76">
        <f>'ModelParams Lp'!I$22</f>
        <v>0</v>
      </c>
      <c r="BE171" s="76" t="e">
        <f>-10*LOG(2/(4*PI()*2^2)+4/(0.163*(Calcul!$J176*Calcul!$K176)/VLOOKUP(Calcul!$H176,'ModelParams Lp'!$E$37:$F$39,2,0)))</f>
        <v>#N/A</v>
      </c>
      <c r="BF171" s="76" t="e">
        <f>-10*LOG(2/(4*PI()*2^2)+4/(0.163*(Calcul!$J176*Calcul!$K176)/VLOOKUP(Calcul!$H176,'ModelParams Lp'!$E$37:$F$39,2,0)))</f>
        <v>#N/A</v>
      </c>
      <c r="BG171" s="76" t="e">
        <f>-10*LOG(2/(4*PI()*2^2)+4/(0.163*(Calcul!$J176*Calcul!$K176)/VLOOKUP(Calcul!$H176,'ModelParams Lp'!$E$37:$F$39,2,0)))</f>
        <v>#N/A</v>
      </c>
      <c r="BH171" s="76" t="e">
        <f>-10*LOG(2/(4*PI()*2^2)+4/(0.163*(Calcul!$J176*Calcul!$K176)/VLOOKUP(Calcul!$H176,'ModelParams Lp'!$E$37:$F$39,2,0)))</f>
        <v>#N/A</v>
      </c>
      <c r="BI171" s="76" t="e">
        <f>-10*LOG(2/(4*PI()*2^2)+4/(0.163*(Calcul!$J176*Calcul!$K176)/VLOOKUP(Calcul!$H176,'ModelParams Lp'!$E$37:$F$39,2,0)))</f>
        <v>#N/A</v>
      </c>
      <c r="BJ171" s="76" t="e">
        <f>-10*LOG(2/(4*PI()*2^2)+4/(0.163*(Calcul!$J176*Calcul!$K176)/VLOOKUP(Calcul!$H176,'ModelParams Lp'!$E$37:$F$39,2,0)))</f>
        <v>#N/A</v>
      </c>
      <c r="BK171" s="76" t="e">
        <f>-10*LOG(2/(4*PI()*2^2)+4/(0.163*(Calcul!$J176*Calcul!$K176)/VLOOKUP(Calcul!$H176,'ModelParams Lp'!$E$37:$F$39,2,0)))</f>
        <v>#N/A</v>
      </c>
      <c r="BL171" s="76" t="e">
        <f>-10*LOG(2/(4*PI()*2^2)+4/(0.163*(Calcul!$J176*Calcul!$K176)/VLOOKUP(Calcul!$H176,'ModelParams Lp'!$E$37:$F$39,2,0)))</f>
        <v>#N/A</v>
      </c>
      <c r="BM171" s="76" t="e">
        <f>VLOOKUP(Calcul!$I176,'ModelParams Lp'!$D$28:$O$32,5,0)+BE171</f>
        <v>#N/A</v>
      </c>
      <c r="BN171" s="76" t="e">
        <f>VLOOKUP(Calcul!$I176,'ModelParams Lp'!$D$28:$O$32,6,0)+BF171</f>
        <v>#N/A</v>
      </c>
      <c r="BO171" s="76" t="e">
        <f>VLOOKUP(Calcul!$I176,'ModelParams Lp'!$D$28:$O$32,7,0)+BG171</f>
        <v>#N/A</v>
      </c>
      <c r="BP171" s="76" t="e">
        <f>VLOOKUP(Calcul!$I176,'ModelParams Lp'!$D$28:$O$32,8,0)+BH171</f>
        <v>#N/A</v>
      </c>
      <c r="BQ171" s="76" t="e">
        <f>VLOOKUP(Calcul!$I176,'ModelParams Lp'!$D$28:$O$32,9,0)+BI171</f>
        <v>#N/A</v>
      </c>
      <c r="BR171" s="76" t="e">
        <f>VLOOKUP(Calcul!$I176,'ModelParams Lp'!$D$28:$O$32,10,0)+BJ171</f>
        <v>#N/A</v>
      </c>
      <c r="BS171" s="76" t="e">
        <f>VLOOKUP(Calcul!$I176,'ModelParams Lp'!$D$28:$O$32,11,0)+BK171</f>
        <v>#N/A</v>
      </c>
      <c r="BT171" s="76" t="e">
        <f>VLOOKUP(Calcul!$I176,'ModelParams Lp'!$D$28:$O$32,12,0)+BL171</f>
        <v>#N/A</v>
      </c>
      <c r="BU171" s="75" t="e">
        <f t="shared" ca="1" si="53"/>
        <v>#DIV/0!</v>
      </c>
      <c r="BV171" s="75" t="e">
        <f t="shared" ca="1" si="54"/>
        <v>#DIV/0!</v>
      </c>
      <c r="BW171" s="75" t="e">
        <f t="shared" ca="1" si="55"/>
        <v>#DIV/0!</v>
      </c>
      <c r="BX171" s="75" t="e">
        <f t="shared" ca="1" si="56"/>
        <v>#DIV/0!</v>
      </c>
      <c r="BY171" s="75" t="e">
        <f t="shared" ca="1" si="57"/>
        <v>#DIV/0!</v>
      </c>
      <c r="BZ171" s="75" t="e">
        <f t="shared" ca="1" si="58"/>
        <v>#DIV/0!</v>
      </c>
      <c r="CA171" s="75" t="e">
        <f t="shared" ca="1" si="59"/>
        <v>#DIV/0!</v>
      </c>
      <c r="CB171" s="75" t="e">
        <f t="shared" ca="1" si="60"/>
        <v>#DIV/0!</v>
      </c>
      <c r="CC171" s="26" t="e">
        <f ca="1">10*LOG10(IF(BU171="",0,POWER(10,((BU171+'ModelParams Lw'!$O$4)/10))) +IF(BV171="",0,POWER(10,((BV171+'ModelParams Lw'!$P$4)/10))) +IF(BW171="",0,POWER(10,((BW171+'ModelParams Lw'!$Q$4)/10))) +IF(BX171="",0,POWER(10,((BX171+'ModelParams Lw'!$R$4)/10))) +IF(BY171="",0,POWER(10,((BY171+'ModelParams Lw'!$S$4)/10))) +IF(BZ171="",0,POWER(10,((BZ171+'ModelParams Lw'!$T$4)/10))) +IF(CA171="",0,POWER(10,((CA171+'ModelParams Lw'!$U$4)/10)))+IF(CB171="",0,POWER(10,((CB171+'ModelParams Lw'!$V$4)/10))))</f>
        <v>#DIV/0!</v>
      </c>
      <c r="CD171" s="26" t="e">
        <f t="shared" ca="1" si="61"/>
        <v>#DIV/0!</v>
      </c>
      <c r="CE171" s="26" t="e">
        <f ca="1">(BU171-'ModelParams Lw'!O$10)/'ModelParams Lw'!O$11</f>
        <v>#DIV/0!</v>
      </c>
      <c r="CF171" s="26" t="e">
        <f ca="1">(BV171-'ModelParams Lw'!P$10)/'ModelParams Lw'!P$11</f>
        <v>#DIV/0!</v>
      </c>
      <c r="CG171" s="26" t="e">
        <f ca="1">(BW171-'ModelParams Lw'!Q$10)/'ModelParams Lw'!Q$11</f>
        <v>#DIV/0!</v>
      </c>
      <c r="CH171" s="26" t="e">
        <f ca="1">(BX171-'ModelParams Lw'!R$10)/'ModelParams Lw'!R$11</f>
        <v>#DIV/0!</v>
      </c>
      <c r="CI171" s="26" t="e">
        <f ca="1">(BY171-'ModelParams Lw'!S$10)/'ModelParams Lw'!S$11</f>
        <v>#DIV/0!</v>
      </c>
      <c r="CJ171" s="26" t="e">
        <f ca="1">(BZ171-'ModelParams Lw'!T$10)/'ModelParams Lw'!T$11</f>
        <v>#DIV/0!</v>
      </c>
      <c r="CK171" s="26" t="e">
        <f ca="1">(CA171-'ModelParams Lw'!U$10)/'ModelParams Lw'!U$11</f>
        <v>#DIV/0!</v>
      </c>
      <c r="CL171" s="26" t="e">
        <f ca="1">(CB171-'ModelParams Lw'!V$10)/'ModelParams Lw'!V$11</f>
        <v>#DIV/0!</v>
      </c>
      <c r="CM171" s="75" t="e">
        <f t="shared" si="62"/>
        <v>#DIV/0!</v>
      </c>
      <c r="CN171" s="75" t="e">
        <f t="shared" si="63"/>
        <v>#DIV/0!</v>
      </c>
      <c r="CO171" s="75" t="e">
        <f t="shared" si="64"/>
        <v>#DIV/0!</v>
      </c>
      <c r="CP171" s="75" t="e">
        <f t="shared" si="65"/>
        <v>#DIV/0!</v>
      </c>
      <c r="CQ171" s="75" t="e">
        <f t="shared" si="66"/>
        <v>#DIV/0!</v>
      </c>
      <c r="CR171" s="75" t="e">
        <f t="shared" si="67"/>
        <v>#DIV/0!</v>
      </c>
      <c r="CS171" s="75" t="e">
        <f t="shared" si="68"/>
        <v>#DIV/0!</v>
      </c>
      <c r="CT171" s="75" t="e">
        <f t="shared" si="69"/>
        <v>#DIV/0!</v>
      </c>
      <c r="CU171" s="26" t="e">
        <f>10*LOG10(IF(CM171="",0,POWER(10,((CM171+'ModelParams Lw'!$O$4)/10))) +IF(CN171="",0,POWER(10,((CN171+'ModelParams Lw'!$P$4)/10))) +IF(CO171="",0,POWER(10,((CO171+'ModelParams Lw'!$Q$4)/10))) +IF(CP171="",0,POWER(10,((CP171+'ModelParams Lw'!$R$4)/10))) +IF(CQ171="",0,POWER(10,((CQ171+'ModelParams Lw'!$S$4)/10))) +IF(CR171="",0,POWER(10,((CR171+'ModelParams Lw'!$T$4)/10))) +IF(CS171="",0,POWER(10,((CS171+'ModelParams Lw'!$U$4)/10)))+IF(CT171="",0,POWER(10,((CT171+'ModelParams Lw'!$V$4)/10))))</f>
        <v>#DIV/0!</v>
      </c>
      <c r="CV171" s="26" t="e">
        <f t="shared" si="70"/>
        <v>#DIV/0!</v>
      </c>
      <c r="CW171" s="26" t="e">
        <f>(CM171-'ModelParams Lw'!O$10)/'ModelParams Lw'!O$11</f>
        <v>#DIV/0!</v>
      </c>
      <c r="CX171" s="26" t="e">
        <f>(CN171-'ModelParams Lw'!P$10)/'ModelParams Lw'!P$11</f>
        <v>#DIV/0!</v>
      </c>
      <c r="CY171" s="26" t="e">
        <f>(CO171-'ModelParams Lw'!Q$10)/'ModelParams Lw'!Q$11</f>
        <v>#DIV/0!</v>
      </c>
      <c r="CZ171" s="26" t="e">
        <f>(CP171-'ModelParams Lw'!R$10)/'ModelParams Lw'!R$11</f>
        <v>#DIV/0!</v>
      </c>
      <c r="DA171" s="26" t="e">
        <f>(CQ171-'ModelParams Lw'!S$10)/'ModelParams Lw'!S$11</f>
        <v>#DIV/0!</v>
      </c>
      <c r="DB171" s="26" t="e">
        <f>(CR171-'ModelParams Lw'!T$10)/'ModelParams Lw'!T$11</f>
        <v>#DIV/0!</v>
      </c>
      <c r="DC171" s="26" t="e">
        <f>(CS171-'ModelParams Lw'!U$10)/'ModelParams Lw'!U$11</f>
        <v>#DIV/0!</v>
      </c>
      <c r="DD171" s="26" t="e">
        <f>(CT171-'ModelParams Lw'!V$10)/'ModelParams Lw'!V$11</f>
        <v>#DIV/0!</v>
      </c>
    </row>
    <row r="172" spans="1:108" x14ac:dyDescent="0.25">
      <c r="A172" s="13">
        <f>'Sound Power'!B172</f>
        <v>0</v>
      </c>
      <c r="B172" s="13">
        <f>'Sound Power'!D172</f>
        <v>0</v>
      </c>
      <c r="C172" s="13">
        <f>'Sound Power'!E172</f>
        <v>0</v>
      </c>
      <c r="D172" s="13">
        <f>'Sound Power'!F172</f>
        <v>0</v>
      </c>
      <c r="E172" s="76" t="e">
        <f>IF(Calcul!$F174="SA",'Sound Power'!AZ172,'Sound Power'!O172)</f>
        <v>#DIV/0!</v>
      </c>
      <c r="F172" s="76" t="e">
        <f>IF(Calcul!$F174="SA",'Sound Power'!BA172,'Sound Power'!P172)</f>
        <v>#DIV/0!</v>
      </c>
      <c r="G172" s="76" t="e">
        <f>IF(Calcul!$F174="SA",'Sound Power'!BB172,'Sound Power'!Q172)</f>
        <v>#DIV/0!</v>
      </c>
      <c r="H172" s="76" t="e">
        <f>IF(Calcul!$F174="SA",'Sound Power'!BC172,'Sound Power'!R172)</f>
        <v>#DIV/0!</v>
      </c>
      <c r="I172" s="76" t="e">
        <f>IF(Calcul!$F174="SA",'Sound Power'!BD172,'Sound Power'!S172)</f>
        <v>#DIV/0!</v>
      </c>
      <c r="J172" s="76" t="e">
        <f>IF(Calcul!$F174="SA",'Sound Power'!BE172,'Sound Power'!T172)</f>
        <v>#DIV/0!</v>
      </c>
      <c r="K172" s="76" t="e">
        <f>IF(Calcul!$F174="SA",'Sound Power'!BF172,'Sound Power'!U172)</f>
        <v>#DIV/0!</v>
      </c>
      <c r="L172" s="76" t="e">
        <f>IF(Calcul!$F174="SA",'Sound Power'!BG172,'Sound Power'!V172)</f>
        <v>#DIV/0!</v>
      </c>
      <c r="M172" s="76" t="e">
        <f>'Sound Power'!CI172</f>
        <v>#DIV/0!</v>
      </c>
      <c r="N172" s="76" t="e">
        <f>'Sound Power'!CJ172</f>
        <v>#DIV/0!</v>
      </c>
      <c r="O172" s="76" t="e">
        <f>'Sound Power'!CK172</f>
        <v>#DIV/0!</v>
      </c>
      <c r="P172" s="76" t="e">
        <f>'Sound Power'!CL172</f>
        <v>#DIV/0!</v>
      </c>
      <c r="Q172" s="76" t="e">
        <f>'Sound Power'!CM172</f>
        <v>#DIV/0!</v>
      </c>
      <c r="R172" s="76" t="e">
        <f>'Sound Power'!CN172</f>
        <v>#DIV/0!</v>
      </c>
      <c r="S172" s="76" t="e">
        <f>'Sound Power'!CO172</f>
        <v>#DIV/0!</v>
      </c>
      <c r="T172" s="76" t="e">
        <f>'Sound Power'!CP172</f>
        <v>#DIV/0!</v>
      </c>
      <c r="U172" s="73">
        <f t="shared" si="50"/>
        <v>0</v>
      </c>
      <c r="V172" s="73">
        <f t="shared" si="51"/>
        <v>0</v>
      </c>
      <c r="W172" s="76" t="e">
        <f>('ModelParams Lp'!B$4*10^'ModelParams Lp'!B$5*($U172/$V172)^'ModelParams Lp'!B$6)*3</f>
        <v>#DIV/0!</v>
      </c>
      <c r="X172" s="76" t="e">
        <f>('ModelParams Lp'!C$4*10^'ModelParams Lp'!C$5*($U172/$V172)^'ModelParams Lp'!C$6)*3</f>
        <v>#DIV/0!</v>
      </c>
      <c r="Y172" s="76" t="e">
        <f>('ModelParams Lp'!D$4*10^'ModelParams Lp'!D$5*($U172/$V172)^'ModelParams Lp'!D$6)*3</f>
        <v>#DIV/0!</v>
      </c>
      <c r="Z172" s="76" t="e">
        <f>('ModelParams Lp'!E$4*10^'ModelParams Lp'!E$5*($U172/$V172)^'ModelParams Lp'!E$6)*3</f>
        <v>#DIV/0!</v>
      </c>
      <c r="AA172" s="76" t="e">
        <f>('ModelParams Lp'!F$4*10^'ModelParams Lp'!F$5*($U172/$V172)^'ModelParams Lp'!F$6)*3</f>
        <v>#DIV/0!</v>
      </c>
      <c r="AB172" s="76" t="e">
        <f>('ModelParams Lp'!G$4*10^'ModelParams Lp'!G$5*($U172/$V172)^'ModelParams Lp'!G$6)*3</f>
        <v>#DIV/0!</v>
      </c>
      <c r="AC172" s="76" t="e">
        <f>('ModelParams Lp'!H$4*10^'ModelParams Lp'!H$5*($U172/$V172)^'ModelParams Lp'!H$6)*3</f>
        <v>#DIV/0!</v>
      </c>
      <c r="AD172" s="76" t="e">
        <f>('ModelParams Lp'!I$4*10^'ModelParams Lp'!I$5*($U172/$V172)^'ModelParams Lp'!I$6)*3</f>
        <v>#DIV/0!</v>
      </c>
      <c r="AE172" s="62" t="e">
        <f t="shared" si="52"/>
        <v>#DIV/0!</v>
      </c>
      <c r="AF172" s="62" t="e">
        <f>IF(AE172&lt;'ModelParams Lp'!$B$16,-1,IF(AE172&lt;'ModelParams Lp'!$C$16,0,IF(AE172&lt;'ModelParams Lp'!$D$16,1,IF(AE172&lt;'ModelParams Lp'!$E$16,2,IF(AE172&lt;'ModelParams Lp'!$F$16,3,IF(AE172&lt;'ModelParams Lp'!$G$16,4,IF(AE172&lt;'ModelParams Lp'!$H$16,5,6)))))))</f>
        <v>#DIV/0!</v>
      </c>
      <c r="AG172" s="76" t="e">
        <f ca="1">IF($AF172&gt;1,0,OFFSET('ModelParams Lp'!$C$12,0,-'Sound Pressure'!$AF172))</f>
        <v>#DIV/0!</v>
      </c>
      <c r="AH172" s="76" t="e">
        <f ca="1">IF($AF172&gt;2,0,OFFSET('ModelParams Lp'!$D$12,0,-'Sound Pressure'!$AF172))</f>
        <v>#DIV/0!</v>
      </c>
      <c r="AI172" s="76" t="e">
        <f ca="1">IF($AF172&gt;3,0,OFFSET('ModelParams Lp'!$E$12,0,-'Sound Pressure'!$AF172))</f>
        <v>#DIV/0!</v>
      </c>
      <c r="AJ172" s="76" t="e">
        <f ca="1">IF($AF172&gt;4,0,OFFSET('ModelParams Lp'!$F$12,0,-'Sound Pressure'!$AF172))</f>
        <v>#DIV/0!</v>
      </c>
      <c r="AK172" s="76" t="e">
        <f ca="1">IF($AF172&gt;3,0,OFFSET('ModelParams Lp'!$G$12,0,-'Sound Pressure'!$AF172))</f>
        <v>#DIV/0!</v>
      </c>
      <c r="AL172" s="76" t="e">
        <f ca="1">IF($AF172&gt;5,0,OFFSET('ModelParams Lp'!$H$12,0,-'Sound Pressure'!$AF172))</f>
        <v>#DIV/0!</v>
      </c>
      <c r="AM172" s="76" t="e">
        <f ca="1">IF($AF172&gt;6,0,OFFSET('ModelParams Lp'!$I$12,0,-'Sound Pressure'!$AF172))</f>
        <v>#DIV/0!</v>
      </c>
      <c r="AN172" s="76" t="e">
        <f ca="1">IF($AF172&gt;7,0,IF($AF$4&lt;0,3,OFFSET('ModelParams Lp'!$J$12,0,-'Sound Pressure'!$AF172)))</f>
        <v>#DIV/0!</v>
      </c>
      <c r="AO172" s="76" t="e">
        <f t="shared" si="71"/>
        <v>#DIV/0!</v>
      </c>
      <c r="AP172" s="76" t="e">
        <f t="shared" si="72"/>
        <v>#DIV/0!</v>
      </c>
      <c r="AQ172" s="76" t="e">
        <f t="shared" si="72"/>
        <v>#DIV/0!</v>
      </c>
      <c r="AR172" s="76" t="e">
        <f t="shared" si="72"/>
        <v>#DIV/0!</v>
      </c>
      <c r="AS172" s="76" t="e">
        <f t="shared" si="72"/>
        <v>#DIV/0!</v>
      </c>
      <c r="AT172" s="76" t="e">
        <f t="shared" si="72"/>
        <v>#DIV/0!</v>
      </c>
      <c r="AU172" s="76" t="e">
        <f t="shared" si="72"/>
        <v>#DIV/0!</v>
      </c>
      <c r="AV172" s="76" t="e">
        <f t="shared" si="72"/>
        <v>#DIV/0!</v>
      </c>
      <c r="AW172" s="76">
        <f>'ModelParams Lp'!B$22</f>
        <v>4</v>
      </c>
      <c r="AX172" s="76">
        <f>'ModelParams Lp'!C$22</f>
        <v>2</v>
      </c>
      <c r="AY172" s="76">
        <f>'ModelParams Lp'!D$22</f>
        <v>1</v>
      </c>
      <c r="AZ172" s="76">
        <f>'ModelParams Lp'!E$22</f>
        <v>0</v>
      </c>
      <c r="BA172" s="76">
        <f>'ModelParams Lp'!F$22</f>
        <v>0</v>
      </c>
      <c r="BB172" s="76">
        <f>'ModelParams Lp'!G$22</f>
        <v>0</v>
      </c>
      <c r="BC172" s="76">
        <f>'ModelParams Lp'!H$22</f>
        <v>0</v>
      </c>
      <c r="BD172" s="76">
        <f>'ModelParams Lp'!I$22</f>
        <v>0</v>
      </c>
      <c r="BE172" s="76" t="e">
        <f>-10*LOG(2/(4*PI()*2^2)+4/(0.163*(Calcul!$J177*Calcul!$K177)/VLOOKUP(Calcul!$H177,'ModelParams Lp'!$E$37:$F$39,2,0)))</f>
        <v>#N/A</v>
      </c>
      <c r="BF172" s="76" t="e">
        <f>-10*LOG(2/(4*PI()*2^2)+4/(0.163*(Calcul!$J177*Calcul!$K177)/VLOOKUP(Calcul!$H177,'ModelParams Lp'!$E$37:$F$39,2,0)))</f>
        <v>#N/A</v>
      </c>
      <c r="BG172" s="76" t="e">
        <f>-10*LOG(2/(4*PI()*2^2)+4/(0.163*(Calcul!$J177*Calcul!$K177)/VLOOKUP(Calcul!$H177,'ModelParams Lp'!$E$37:$F$39,2,0)))</f>
        <v>#N/A</v>
      </c>
      <c r="BH172" s="76" t="e">
        <f>-10*LOG(2/(4*PI()*2^2)+4/(0.163*(Calcul!$J177*Calcul!$K177)/VLOOKUP(Calcul!$H177,'ModelParams Lp'!$E$37:$F$39,2,0)))</f>
        <v>#N/A</v>
      </c>
      <c r="BI172" s="76" t="e">
        <f>-10*LOG(2/(4*PI()*2^2)+4/(0.163*(Calcul!$J177*Calcul!$K177)/VLOOKUP(Calcul!$H177,'ModelParams Lp'!$E$37:$F$39,2,0)))</f>
        <v>#N/A</v>
      </c>
      <c r="BJ172" s="76" t="e">
        <f>-10*LOG(2/(4*PI()*2^2)+4/(0.163*(Calcul!$J177*Calcul!$K177)/VLOOKUP(Calcul!$H177,'ModelParams Lp'!$E$37:$F$39,2,0)))</f>
        <v>#N/A</v>
      </c>
      <c r="BK172" s="76" t="e">
        <f>-10*LOG(2/(4*PI()*2^2)+4/(0.163*(Calcul!$J177*Calcul!$K177)/VLOOKUP(Calcul!$H177,'ModelParams Lp'!$E$37:$F$39,2,0)))</f>
        <v>#N/A</v>
      </c>
      <c r="BL172" s="76" t="e">
        <f>-10*LOG(2/(4*PI()*2^2)+4/(0.163*(Calcul!$J177*Calcul!$K177)/VLOOKUP(Calcul!$H177,'ModelParams Lp'!$E$37:$F$39,2,0)))</f>
        <v>#N/A</v>
      </c>
      <c r="BM172" s="76" t="e">
        <f>VLOOKUP(Calcul!$I177,'ModelParams Lp'!$D$28:$O$32,5,0)+BE172</f>
        <v>#N/A</v>
      </c>
      <c r="BN172" s="76" t="e">
        <f>VLOOKUP(Calcul!$I177,'ModelParams Lp'!$D$28:$O$32,6,0)+BF172</f>
        <v>#N/A</v>
      </c>
      <c r="BO172" s="76" t="e">
        <f>VLOOKUP(Calcul!$I177,'ModelParams Lp'!$D$28:$O$32,7,0)+BG172</f>
        <v>#N/A</v>
      </c>
      <c r="BP172" s="76" t="e">
        <f>VLOOKUP(Calcul!$I177,'ModelParams Lp'!$D$28:$O$32,8,0)+BH172</f>
        <v>#N/A</v>
      </c>
      <c r="BQ172" s="76" t="e">
        <f>VLOOKUP(Calcul!$I177,'ModelParams Lp'!$D$28:$O$32,9,0)+BI172</f>
        <v>#N/A</v>
      </c>
      <c r="BR172" s="76" t="e">
        <f>VLOOKUP(Calcul!$I177,'ModelParams Lp'!$D$28:$O$32,10,0)+BJ172</f>
        <v>#N/A</v>
      </c>
      <c r="BS172" s="76" t="e">
        <f>VLOOKUP(Calcul!$I177,'ModelParams Lp'!$D$28:$O$32,11,0)+BK172</f>
        <v>#N/A</v>
      </c>
      <c r="BT172" s="76" t="e">
        <f>VLOOKUP(Calcul!$I177,'ModelParams Lp'!$D$28:$O$32,12,0)+BL172</f>
        <v>#N/A</v>
      </c>
      <c r="BU172" s="75" t="e">
        <f t="shared" ca="1" si="53"/>
        <v>#DIV/0!</v>
      </c>
      <c r="BV172" s="75" t="e">
        <f t="shared" ca="1" si="54"/>
        <v>#DIV/0!</v>
      </c>
      <c r="BW172" s="75" t="e">
        <f t="shared" ca="1" si="55"/>
        <v>#DIV/0!</v>
      </c>
      <c r="BX172" s="75" t="e">
        <f t="shared" ca="1" si="56"/>
        <v>#DIV/0!</v>
      </c>
      <c r="BY172" s="75" t="e">
        <f t="shared" ca="1" si="57"/>
        <v>#DIV/0!</v>
      </c>
      <c r="BZ172" s="75" t="e">
        <f t="shared" ca="1" si="58"/>
        <v>#DIV/0!</v>
      </c>
      <c r="CA172" s="75" t="e">
        <f t="shared" ca="1" si="59"/>
        <v>#DIV/0!</v>
      </c>
      <c r="CB172" s="75" t="e">
        <f t="shared" ca="1" si="60"/>
        <v>#DIV/0!</v>
      </c>
      <c r="CC172" s="26" t="e">
        <f ca="1">10*LOG10(IF(BU172="",0,POWER(10,((BU172+'ModelParams Lw'!$O$4)/10))) +IF(BV172="",0,POWER(10,((BV172+'ModelParams Lw'!$P$4)/10))) +IF(BW172="",0,POWER(10,((BW172+'ModelParams Lw'!$Q$4)/10))) +IF(BX172="",0,POWER(10,((BX172+'ModelParams Lw'!$R$4)/10))) +IF(BY172="",0,POWER(10,((BY172+'ModelParams Lw'!$S$4)/10))) +IF(BZ172="",0,POWER(10,((BZ172+'ModelParams Lw'!$T$4)/10))) +IF(CA172="",0,POWER(10,((CA172+'ModelParams Lw'!$U$4)/10)))+IF(CB172="",0,POWER(10,((CB172+'ModelParams Lw'!$V$4)/10))))</f>
        <v>#DIV/0!</v>
      </c>
      <c r="CD172" s="26" t="e">
        <f t="shared" ca="1" si="61"/>
        <v>#DIV/0!</v>
      </c>
      <c r="CE172" s="26" t="e">
        <f ca="1">(BU172-'ModelParams Lw'!O$10)/'ModelParams Lw'!O$11</f>
        <v>#DIV/0!</v>
      </c>
      <c r="CF172" s="26" t="e">
        <f ca="1">(BV172-'ModelParams Lw'!P$10)/'ModelParams Lw'!P$11</f>
        <v>#DIV/0!</v>
      </c>
      <c r="CG172" s="26" t="e">
        <f ca="1">(BW172-'ModelParams Lw'!Q$10)/'ModelParams Lw'!Q$11</f>
        <v>#DIV/0!</v>
      </c>
      <c r="CH172" s="26" t="e">
        <f ca="1">(BX172-'ModelParams Lw'!R$10)/'ModelParams Lw'!R$11</f>
        <v>#DIV/0!</v>
      </c>
      <c r="CI172" s="26" t="e">
        <f ca="1">(BY172-'ModelParams Lw'!S$10)/'ModelParams Lw'!S$11</f>
        <v>#DIV/0!</v>
      </c>
      <c r="CJ172" s="26" t="e">
        <f ca="1">(BZ172-'ModelParams Lw'!T$10)/'ModelParams Lw'!T$11</f>
        <v>#DIV/0!</v>
      </c>
      <c r="CK172" s="26" t="e">
        <f ca="1">(CA172-'ModelParams Lw'!U$10)/'ModelParams Lw'!U$11</f>
        <v>#DIV/0!</v>
      </c>
      <c r="CL172" s="26" t="e">
        <f ca="1">(CB172-'ModelParams Lw'!V$10)/'ModelParams Lw'!V$11</f>
        <v>#DIV/0!</v>
      </c>
      <c r="CM172" s="75" t="e">
        <f t="shared" si="62"/>
        <v>#DIV/0!</v>
      </c>
      <c r="CN172" s="75" t="e">
        <f t="shared" si="63"/>
        <v>#DIV/0!</v>
      </c>
      <c r="CO172" s="75" t="e">
        <f t="shared" si="64"/>
        <v>#DIV/0!</v>
      </c>
      <c r="CP172" s="75" t="e">
        <f t="shared" si="65"/>
        <v>#DIV/0!</v>
      </c>
      <c r="CQ172" s="75" t="e">
        <f t="shared" si="66"/>
        <v>#DIV/0!</v>
      </c>
      <c r="CR172" s="75" t="e">
        <f t="shared" si="67"/>
        <v>#DIV/0!</v>
      </c>
      <c r="CS172" s="75" t="e">
        <f t="shared" si="68"/>
        <v>#DIV/0!</v>
      </c>
      <c r="CT172" s="75" t="e">
        <f t="shared" si="69"/>
        <v>#DIV/0!</v>
      </c>
      <c r="CU172" s="26" t="e">
        <f>10*LOG10(IF(CM172="",0,POWER(10,((CM172+'ModelParams Lw'!$O$4)/10))) +IF(CN172="",0,POWER(10,((CN172+'ModelParams Lw'!$P$4)/10))) +IF(CO172="",0,POWER(10,((CO172+'ModelParams Lw'!$Q$4)/10))) +IF(CP172="",0,POWER(10,((CP172+'ModelParams Lw'!$R$4)/10))) +IF(CQ172="",0,POWER(10,((CQ172+'ModelParams Lw'!$S$4)/10))) +IF(CR172="",0,POWER(10,((CR172+'ModelParams Lw'!$T$4)/10))) +IF(CS172="",0,POWER(10,((CS172+'ModelParams Lw'!$U$4)/10)))+IF(CT172="",0,POWER(10,((CT172+'ModelParams Lw'!$V$4)/10))))</f>
        <v>#DIV/0!</v>
      </c>
      <c r="CV172" s="26" t="e">
        <f t="shared" si="70"/>
        <v>#DIV/0!</v>
      </c>
      <c r="CW172" s="26" t="e">
        <f>(CM172-'ModelParams Lw'!O$10)/'ModelParams Lw'!O$11</f>
        <v>#DIV/0!</v>
      </c>
      <c r="CX172" s="26" t="e">
        <f>(CN172-'ModelParams Lw'!P$10)/'ModelParams Lw'!P$11</f>
        <v>#DIV/0!</v>
      </c>
      <c r="CY172" s="26" t="e">
        <f>(CO172-'ModelParams Lw'!Q$10)/'ModelParams Lw'!Q$11</f>
        <v>#DIV/0!</v>
      </c>
      <c r="CZ172" s="26" t="e">
        <f>(CP172-'ModelParams Lw'!R$10)/'ModelParams Lw'!R$11</f>
        <v>#DIV/0!</v>
      </c>
      <c r="DA172" s="26" t="e">
        <f>(CQ172-'ModelParams Lw'!S$10)/'ModelParams Lw'!S$11</f>
        <v>#DIV/0!</v>
      </c>
      <c r="DB172" s="26" t="e">
        <f>(CR172-'ModelParams Lw'!T$10)/'ModelParams Lw'!T$11</f>
        <v>#DIV/0!</v>
      </c>
      <c r="DC172" s="26" t="e">
        <f>(CS172-'ModelParams Lw'!U$10)/'ModelParams Lw'!U$11</f>
        <v>#DIV/0!</v>
      </c>
      <c r="DD172" s="26" t="e">
        <f>(CT172-'ModelParams Lw'!V$10)/'ModelParams Lw'!V$11</f>
        <v>#DIV/0!</v>
      </c>
    </row>
    <row r="173" spans="1:108" x14ac:dyDescent="0.25">
      <c r="A173" s="13">
        <f>'Sound Power'!B173</f>
        <v>0</v>
      </c>
      <c r="B173" s="13">
        <f>'Sound Power'!D173</f>
        <v>0</v>
      </c>
      <c r="C173" s="13">
        <f>'Sound Power'!E173</f>
        <v>0</v>
      </c>
      <c r="D173" s="13">
        <f>'Sound Power'!F173</f>
        <v>0</v>
      </c>
      <c r="E173" s="76" t="e">
        <f>IF(Calcul!$F175="SA",'Sound Power'!AZ173,'Sound Power'!O173)</f>
        <v>#DIV/0!</v>
      </c>
      <c r="F173" s="76" t="e">
        <f>IF(Calcul!$F175="SA",'Sound Power'!BA173,'Sound Power'!P173)</f>
        <v>#DIV/0!</v>
      </c>
      <c r="G173" s="76" t="e">
        <f>IF(Calcul!$F175="SA",'Sound Power'!BB173,'Sound Power'!Q173)</f>
        <v>#DIV/0!</v>
      </c>
      <c r="H173" s="76" t="e">
        <f>IF(Calcul!$F175="SA",'Sound Power'!BC173,'Sound Power'!R173)</f>
        <v>#DIV/0!</v>
      </c>
      <c r="I173" s="76" t="e">
        <f>IF(Calcul!$F175="SA",'Sound Power'!BD173,'Sound Power'!S173)</f>
        <v>#DIV/0!</v>
      </c>
      <c r="J173" s="76" t="e">
        <f>IF(Calcul!$F175="SA",'Sound Power'!BE173,'Sound Power'!T173)</f>
        <v>#DIV/0!</v>
      </c>
      <c r="K173" s="76" t="e">
        <f>IF(Calcul!$F175="SA",'Sound Power'!BF173,'Sound Power'!U173)</f>
        <v>#DIV/0!</v>
      </c>
      <c r="L173" s="76" t="e">
        <f>IF(Calcul!$F175="SA",'Sound Power'!BG173,'Sound Power'!V173)</f>
        <v>#DIV/0!</v>
      </c>
      <c r="M173" s="76" t="e">
        <f>'Sound Power'!CI173</f>
        <v>#DIV/0!</v>
      </c>
      <c r="N173" s="76" t="e">
        <f>'Sound Power'!CJ173</f>
        <v>#DIV/0!</v>
      </c>
      <c r="O173" s="76" t="e">
        <f>'Sound Power'!CK173</f>
        <v>#DIV/0!</v>
      </c>
      <c r="P173" s="76" t="e">
        <f>'Sound Power'!CL173</f>
        <v>#DIV/0!</v>
      </c>
      <c r="Q173" s="76" t="e">
        <f>'Sound Power'!CM173</f>
        <v>#DIV/0!</v>
      </c>
      <c r="R173" s="76" t="e">
        <f>'Sound Power'!CN173</f>
        <v>#DIV/0!</v>
      </c>
      <c r="S173" s="76" t="e">
        <f>'Sound Power'!CO173</f>
        <v>#DIV/0!</v>
      </c>
      <c r="T173" s="76" t="e">
        <f>'Sound Power'!CP173</f>
        <v>#DIV/0!</v>
      </c>
      <c r="U173" s="73">
        <f t="shared" si="50"/>
        <v>0</v>
      </c>
      <c r="V173" s="73">
        <f t="shared" si="51"/>
        <v>0</v>
      </c>
      <c r="W173" s="76" t="e">
        <f>('ModelParams Lp'!B$4*10^'ModelParams Lp'!B$5*($U173/$V173)^'ModelParams Lp'!B$6)*3</f>
        <v>#DIV/0!</v>
      </c>
      <c r="X173" s="76" t="e">
        <f>('ModelParams Lp'!C$4*10^'ModelParams Lp'!C$5*($U173/$V173)^'ModelParams Lp'!C$6)*3</f>
        <v>#DIV/0!</v>
      </c>
      <c r="Y173" s="76" t="e">
        <f>('ModelParams Lp'!D$4*10^'ModelParams Lp'!D$5*($U173/$V173)^'ModelParams Lp'!D$6)*3</f>
        <v>#DIV/0!</v>
      </c>
      <c r="Z173" s="76" t="e">
        <f>('ModelParams Lp'!E$4*10^'ModelParams Lp'!E$5*($U173/$V173)^'ModelParams Lp'!E$6)*3</f>
        <v>#DIV/0!</v>
      </c>
      <c r="AA173" s="76" t="e">
        <f>('ModelParams Lp'!F$4*10^'ModelParams Lp'!F$5*($U173/$V173)^'ModelParams Lp'!F$6)*3</f>
        <v>#DIV/0!</v>
      </c>
      <c r="AB173" s="76" t="e">
        <f>('ModelParams Lp'!G$4*10^'ModelParams Lp'!G$5*($U173/$V173)^'ModelParams Lp'!G$6)*3</f>
        <v>#DIV/0!</v>
      </c>
      <c r="AC173" s="76" t="e">
        <f>('ModelParams Lp'!H$4*10^'ModelParams Lp'!H$5*($U173/$V173)^'ModelParams Lp'!H$6)*3</f>
        <v>#DIV/0!</v>
      </c>
      <c r="AD173" s="76" t="e">
        <f>('ModelParams Lp'!I$4*10^'ModelParams Lp'!I$5*($U173/$V173)^'ModelParams Lp'!I$6)*3</f>
        <v>#DIV/0!</v>
      </c>
      <c r="AE173" s="62" t="e">
        <f t="shared" si="52"/>
        <v>#DIV/0!</v>
      </c>
      <c r="AF173" s="62" t="e">
        <f>IF(AE173&lt;'ModelParams Lp'!$B$16,-1,IF(AE173&lt;'ModelParams Lp'!$C$16,0,IF(AE173&lt;'ModelParams Lp'!$D$16,1,IF(AE173&lt;'ModelParams Lp'!$E$16,2,IF(AE173&lt;'ModelParams Lp'!$F$16,3,IF(AE173&lt;'ModelParams Lp'!$G$16,4,IF(AE173&lt;'ModelParams Lp'!$H$16,5,6)))))))</f>
        <v>#DIV/0!</v>
      </c>
      <c r="AG173" s="76" t="e">
        <f ca="1">IF($AF173&gt;1,0,OFFSET('ModelParams Lp'!$C$12,0,-'Sound Pressure'!$AF173))</f>
        <v>#DIV/0!</v>
      </c>
      <c r="AH173" s="76" t="e">
        <f ca="1">IF($AF173&gt;2,0,OFFSET('ModelParams Lp'!$D$12,0,-'Sound Pressure'!$AF173))</f>
        <v>#DIV/0!</v>
      </c>
      <c r="AI173" s="76" t="e">
        <f ca="1">IF($AF173&gt;3,0,OFFSET('ModelParams Lp'!$E$12,0,-'Sound Pressure'!$AF173))</f>
        <v>#DIV/0!</v>
      </c>
      <c r="AJ173" s="76" t="e">
        <f ca="1">IF($AF173&gt;4,0,OFFSET('ModelParams Lp'!$F$12,0,-'Sound Pressure'!$AF173))</f>
        <v>#DIV/0!</v>
      </c>
      <c r="AK173" s="76" t="e">
        <f ca="1">IF($AF173&gt;3,0,OFFSET('ModelParams Lp'!$G$12,0,-'Sound Pressure'!$AF173))</f>
        <v>#DIV/0!</v>
      </c>
      <c r="AL173" s="76" t="e">
        <f ca="1">IF($AF173&gt;5,0,OFFSET('ModelParams Lp'!$H$12,0,-'Sound Pressure'!$AF173))</f>
        <v>#DIV/0!</v>
      </c>
      <c r="AM173" s="76" t="e">
        <f ca="1">IF($AF173&gt;6,0,OFFSET('ModelParams Lp'!$I$12,0,-'Sound Pressure'!$AF173))</f>
        <v>#DIV/0!</v>
      </c>
      <c r="AN173" s="76" t="e">
        <f ca="1">IF($AF173&gt;7,0,IF($AF$4&lt;0,3,OFFSET('ModelParams Lp'!$J$12,0,-'Sound Pressure'!$AF173)))</f>
        <v>#DIV/0!</v>
      </c>
      <c r="AO173" s="76" t="e">
        <f t="shared" si="71"/>
        <v>#DIV/0!</v>
      </c>
      <c r="AP173" s="76" t="e">
        <f t="shared" si="72"/>
        <v>#DIV/0!</v>
      </c>
      <c r="AQ173" s="76" t="e">
        <f t="shared" si="72"/>
        <v>#DIV/0!</v>
      </c>
      <c r="AR173" s="76" t="e">
        <f t="shared" si="72"/>
        <v>#DIV/0!</v>
      </c>
      <c r="AS173" s="76" t="e">
        <f t="shared" si="72"/>
        <v>#DIV/0!</v>
      </c>
      <c r="AT173" s="76" t="e">
        <f t="shared" si="72"/>
        <v>#DIV/0!</v>
      </c>
      <c r="AU173" s="76" t="e">
        <f t="shared" si="72"/>
        <v>#DIV/0!</v>
      </c>
      <c r="AV173" s="76" t="e">
        <f t="shared" si="72"/>
        <v>#DIV/0!</v>
      </c>
      <c r="AW173" s="76">
        <f>'ModelParams Lp'!B$22</f>
        <v>4</v>
      </c>
      <c r="AX173" s="76">
        <f>'ModelParams Lp'!C$22</f>
        <v>2</v>
      </c>
      <c r="AY173" s="76">
        <f>'ModelParams Lp'!D$22</f>
        <v>1</v>
      </c>
      <c r="AZ173" s="76">
        <f>'ModelParams Lp'!E$22</f>
        <v>0</v>
      </c>
      <c r="BA173" s="76">
        <f>'ModelParams Lp'!F$22</f>
        <v>0</v>
      </c>
      <c r="BB173" s="76">
        <f>'ModelParams Lp'!G$22</f>
        <v>0</v>
      </c>
      <c r="BC173" s="76">
        <f>'ModelParams Lp'!H$22</f>
        <v>0</v>
      </c>
      <c r="BD173" s="76">
        <f>'ModelParams Lp'!I$22</f>
        <v>0</v>
      </c>
      <c r="BE173" s="76" t="e">
        <f>-10*LOG(2/(4*PI()*2^2)+4/(0.163*(Calcul!$J178*Calcul!$K178)/VLOOKUP(Calcul!$H178,'ModelParams Lp'!$E$37:$F$39,2,0)))</f>
        <v>#N/A</v>
      </c>
      <c r="BF173" s="76" t="e">
        <f>-10*LOG(2/(4*PI()*2^2)+4/(0.163*(Calcul!$J178*Calcul!$K178)/VLOOKUP(Calcul!$H178,'ModelParams Lp'!$E$37:$F$39,2,0)))</f>
        <v>#N/A</v>
      </c>
      <c r="BG173" s="76" t="e">
        <f>-10*LOG(2/(4*PI()*2^2)+4/(0.163*(Calcul!$J178*Calcul!$K178)/VLOOKUP(Calcul!$H178,'ModelParams Lp'!$E$37:$F$39,2,0)))</f>
        <v>#N/A</v>
      </c>
      <c r="BH173" s="76" t="e">
        <f>-10*LOG(2/(4*PI()*2^2)+4/(0.163*(Calcul!$J178*Calcul!$K178)/VLOOKUP(Calcul!$H178,'ModelParams Lp'!$E$37:$F$39,2,0)))</f>
        <v>#N/A</v>
      </c>
      <c r="BI173" s="76" t="e">
        <f>-10*LOG(2/(4*PI()*2^2)+4/(0.163*(Calcul!$J178*Calcul!$K178)/VLOOKUP(Calcul!$H178,'ModelParams Lp'!$E$37:$F$39,2,0)))</f>
        <v>#N/A</v>
      </c>
      <c r="BJ173" s="76" t="e">
        <f>-10*LOG(2/(4*PI()*2^2)+4/(0.163*(Calcul!$J178*Calcul!$K178)/VLOOKUP(Calcul!$H178,'ModelParams Lp'!$E$37:$F$39,2,0)))</f>
        <v>#N/A</v>
      </c>
      <c r="BK173" s="76" t="e">
        <f>-10*LOG(2/(4*PI()*2^2)+4/(0.163*(Calcul!$J178*Calcul!$K178)/VLOOKUP(Calcul!$H178,'ModelParams Lp'!$E$37:$F$39,2,0)))</f>
        <v>#N/A</v>
      </c>
      <c r="BL173" s="76" t="e">
        <f>-10*LOG(2/(4*PI()*2^2)+4/(0.163*(Calcul!$J178*Calcul!$K178)/VLOOKUP(Calcul!$H178,'ModelParams Lp'!$E$37:$F$39,2,0)))</f>
        <v>#N/A</v>
      </c>
      <c r="BM173" s="76" t="e">
        <f>VLOOKUP(Calcul!$I178,'ModelParams Lp'!$D$28:$O$32,5,0)+BE173</f>
        <v>#N/A</v>
      </c>
      <c r="BN173" s="76" t="e">
        <f>VLOOKUP(Calcul!$I178,'ModelParams Lp'!$D$28:$O$32,6,0)+BF173</f>
        <v>#N/A</v>
      </c>
      <c r="BO173" s="76" t="e">
        <f>VLOOKUP(Calcul!$I178,'ModelParams Lp'!$D$28:$O$32,7,0)+BG173</f>
        <v>#N/A</v>
      </c>
      <c r="BP173" s="76" t="e">
        <f>VLOOKUP(Calcul!$I178,'ModelParams Lp'!$D$28:$O$32,8,0)+BH173</f>
        <v>#N/A</v>
      </c>
      <c r="BQ173" s="76" t="e">
        <f>VLOOKUP(Calcul!$I178,'ModelParams Lp'!$D$28:$O$32,9,0)+BI173</f>
        <v>#N/A</v>
      </c>
      <c r="BR173" s="76" t="e">
        <f>VLOOKUP(Calcul!$I178,'ModelParams Lp'!$D$28:$O$32,10,0)+BJ173</f>
        <v>#N/A</v>
      </c>
      <c r="BS173" s="76" t="e">
        <f>VLOOKUP(Calcul!$I178,'ModelParams Lp'!$D$28:$O$32,11,0)+BK173</f>
        <v>#N/A</v>
      </c>
      <c r="BT173" s="76" t="e">
        <f>VLOOKUP(Calcul!$I178,'ModelParams Lp'!$D$28:$O$32,12,0)+BL173</f>
        <v>#N/A</v>
      </c>
      <c r="BU173" s="75" t="e">
        <f t="shared" ca="1" si="53"/>
        <v>#DIV/0!</v>
      </c>
      <c r="BV173" s="75" t="e">
        <f t="shared" ca="1" si="54"/>
        <v>#DIV/0!</v>
      </c>
      <c r="BW173" s="75" t="e">
        <f t="shared" ca="1" si="55"/>
        <v>#DIV/0!</v>
      </c>
      <c r="BX173" s="75" t="e">
        <f t="shared" ca="1" si="56"/>
        <v>#DIV/0!</v>
      </c>
      <c r="BY173" s="75" t="e">
        <f t="shared" ca="1" si="57"/>
        <v>#DIV/0!</v>
      </c>
      <c r="BZ173" s="75" t="e">
        <f t="shared" ca="1" si="58"/>
        <v>#DIV/0!</v>
      </c>
      <c r="CA173" s="75" t="e">
        <f t="shared" ca="1" si="59"/>
        <v>#DIV/0!</v>
      </c>
      <c r="CB173" s="75" t="e">
        <f t="shared" ca="1" si="60"/>
        <v>#DIV/0!</v>
      </c>
      <c r="CC173" s="26" t="e">
        <f ca="1">10*LOG10(IF(BU173="",0,POWER(10,((BU173+'ModelParams Lw'!$O$4)/10))) +IF(BV173="",0,POWER(10,((BV173+'ModelParams Lw'!$P$4)/10))) +IF(BW173="",0,POWER(10,((BW173+'ModelParams Lw'!$Q$4)/10))) +IF(BX173="",0,POWER(10,((BX173+'ModelParams Lw'!$R$4)/10))) +IF(BY173="",0,POWER(10,((BY173+'ModelParams Lw'!$S$4)/10))) +IF(BZ173="",0,POWER(10,((BZ173+'ModelParams Lw'!$T$4)/10))) +IF(CA173="",0,POWER(10,((CA173+'ModelParams Lw'!$U$4)/10)))+IF(CB173="",0,POWER(10,((CB173+'ModelParams Lw'!$V$4)/10))))</f>
        <v>#DIV/0!</v>
      </c>
      <c r="CD173" s="26" t="e">
        <f t="shared" ca="1" si="61"/>
        <v>#DIV/0!</v>
      </c>
      <c r="CE173" s="26" t="e">
        <f ca="1">(BU173-'ModelParams Lw'!O$10)/'ModelParams Lw'!O$11</f>
        <v>#DIV/0!</v>
      </c>
      <c r="CF173" s="26" t="e">
        <f ca="1">(BV173-'ModelParams Lw'!P$10)/'ModelParams Lw'!P$11</f>
        <v>#DIV/0!</v>
      </c>
      <c r="CG173" s="26" t="e">
        <f ca="1">(BW173-'ModelParams Lw'!Q$10)/'ModelParams Lw'!Q$11</f>
        <v>#DIV/0!</v>
      </c>
      <c r="CH173" s="26" t="e">
        <f ca="1">(BX173-'ModelParams Lw'!R$10)/'ModelParams Lw'!R$11</f>
        <v>#DIV/0!</v>
      </c>
      <c r="CI173" s="26" t="e">
        <f ca="1">(BY173-'ModelParams Lw'!S$10)/'ModelParams Lw'!S$11</f>
        <v>#DIV/0!</v>
      </c>
      <c r="CJ173" s="26" t="e">
        <f ca="1">(BZ173-'ModelParams Lw'!T$10)/'ModelParams Lw'!T$11</f>
        <v>#DIV/0!</v>
      </c>
      <c r="CK173" s="26" t="e">
        <f ca="1">(CA173-'ModelParams Lw'!U$10)/'ModelParams Lw'!U$11</f>
        <v>#DIV/0!</v>
      </c>
      <c r="CL173" s="26" t="e">
        <f ca="1">(CB173-'ModelParams Lw'!V$10)/'ModelParams Lw'!V$11</f>
        <v>#DIV/0!</v>
      </c>
      <c r="CM173" s="75" t="e">
        <f t="shared" si="62"/>
        <v>#DIV/0!</v>
      </c>
      <c r="CN173" s="75" t="e">
        <f t="shared" si="63"/>
        <v>#DIV/0!</v>
      </c>
      <c r="CO173" s="75" t="e">
        <f t="shared" si="64"/>
        <v>#DIV/0!</v>
      </c>
      <c r="CP173" s="75" t="e">
        <f t="shared" si="65"/>
        <v>#DIV/0!</v>
      </c>
      <c r="CQ173" s="75" t="e">
        <f t="shared" si="66"/>
        <v>#DIV/0!</v>
      </c>
      <c r="CR173" s="75" t="e">
        <f t="shared" si="67"/>
        <v>#DIV/0!</v>
      </c>
      <c r="CS173" s="75" t="e">
        <f t="shared" si="68"/>
        <v>#DIV/0!</v>
      </c>
      <c r="CT173" s="75" t="e">
        <f t="shared" si="69"/>
        <v>#DIV/0!</v>
      </c>
      <c r="CU173" s="26" t="e">
        <f>10*LOG10(IF(CM173="",0,POWER(10,((CM173+'ModelParams Lw'!$O$4)/10))) +IF(CN173="",0,POWER(10,((CN173+'ModelParams Lw'!$P$4)/10))) +IF(CO173="",0,POWER(10,((CO173+'ModelParams Lw'!$Q$4)/10))) +IF(CP173="",0,POWER(10,((CP173+'ModelParams Lw'!$R$4)/10))) +IF(CQ173="",0,POWER(10,((CQ173+'ModelParams Lw'!$S$4)/10))) +IF(CR173="",0,POWER(10,((CR173+'ModelParams Lw'!$T$4)/10))) +IF(CS173="",0,POWER(10,((CS173+'ModelParams Lw'!$U$4)/10)))+IF(CT173="",0,POWER(10,((CT173+'ModelParams Lw'!$V$4)/10))))</f>
        <v>#DIV/0!</v>
      </c>
      <c r="CV173" s="26" t="e">
        <f t="shared" si="70"/>
        <v>#DIV/0!</v>
      </c>
      <c r="CW173" s="26" t="e">
        <f>(CM173-'ModelParams Lw'!O$10)/'ModelParams Lw'!O$11</f>
        <v>#DIV/0!</v>
      </c>
      <c r="CX173" s="26" t="e">
        <f>(CN173-'ModelParams Lw'!P$10)/'ModelParams Lw'!P$11</f>
        <v>#DIV/0!</v>
      </c>
      <c r="CY173" s="26" t="e">
        <f>(CO173-'ModelParams Lw'!Q$10)/'ModelParams Lw'!Q$11</f>
        <v>#DIV/0!</v>
      </c>
      <c r="CZ173" s="26" t="e">
        <f>(CP173-'ModelParams Lw'!R$10)/'ModelParams Lw'!R$11</f>
        <v>#DIV/0!</v>
      </c>
      <c r="DA173" s="26" t="e">
        <f>(CQ173-'ModelParams Lw'!S$10)/'ModelParams Lw'!S$11</f>
        <v>#DIV/0!</v>
      </c>
      <c r="DB173" s="26" t="e">
        <f>(CR173-'ModelParams Lw'!T$10)/'ModelParams Lw'!T$11</f>
        <v>#DIV/0!</v>
      </c>
      <c r="DC173" s="26" t="e">
        <f>(CS173-'ModelParams Lw'!U$10)/'ModelParams Lw'!U$11</f>
        <v>#DIV/0!</v>
      </c>
      <c r="DD173" s="26" t="e">
        <f>(CT173-'ModelParams Lw'!V$10)/'ModelParams Lw'!V$11</f>
        <v>#DIV/0!</v>
      </c>
    </row>
    <row r="174" spans="1:108" x14ac:dyDescent="0.25">
      <c r="A174" s="13">
        <f>'Sound Power'!B174</f>
        <v>0</v>
      </c>
      <c r="B174" s="13">
        <f>'Sound Power'!D174</f>
        <v>0</v>
      </c>
      <c r="C174" s="13">
        <f>'Sound Power'!E174</f>
        <v>0</v>
      </c>
      <c r="D174" s="13">
        <f>'Sound Power'!F174</f>
        <v>0</v>
      </c>
      <c r="E174" s="76" t="e">
        <f>IF(Calcul!$F176="SA",'Sound Power'!AZ174,'Sound Power'!O174)</f>
        <v>#DIV/0!</v>
      </c>
      <c r="F174" s="76" t="e">
        <f>IF(Calcul!$F176="SA",'Sound Power'!BA174,'Sound Power'!P174)</f>
        <v>#DIV/0!</v>
      </c>
      <c r="G174" s="76" t="e">
        <f>IF(Calcul!$F176="SA",'Sound Power'!BB174,'Sound Power'!Q174)</f>
        <v>#DIV/0!</v>
      </c>
      <c r="H174" s="76" t="e">
        <f>IF(Calcul!$F176="SA",'Sound Power'!BC174,'Sound Power'!R174)</f>
        <v>#DIV/0!</v>
      </c>
      <c r="I174" s="76" t="e">
        <f>IF(Calcul!$F176="SA",'Sound Power'!BD174,'Sound Power'!S174)</f>
        <v>#DIV/0!</v>
      </c>
      <c r="J174" s="76" t="e">
        <f>IF(Calcul!$F176="SA",'Sound Power'!BE174,'Sound Power'!T174)</f>
        <v>#DIV/0!</v>
      </c>
      <c r="K174" s="76" t="e">
        <f>IF(Calcul!$F176="SA",'Sound Power'!BF174,'Sound Power'!U174)</f>
        <v>#DIV/0!</v>
      </c>
      <c r="L174" s="76" t="e">
        <f>IF(Calcul!$F176="SA",'Sound Power'!BG174,'Sound Power'!V174)</f>
        <v>#DIV/0!</v>
      </c>
      <c r="M174" s="76" t="e">
        <f>'Sound Power'!CI174</f>
        <v>#DIV/0!</v>
      </c>
      <c r="N174" s="76" t="e">
        <f>'Sound Power'!CJ174</f>
        <v>#DIV/0!</v>
      </c>
      <c r="O174" s="76" t="e">
        <f>'Sound Power'!CK174</f>
        <v>#DIV/0!</v>
      </c>
      <c r="P174" s="76" t="e">
        <f>'Sound Power'!CL174</f>
        <v>#DIV/0!</v>
      </c>
      <c r="Q174" s="76" t="e">
        <f>'Sound Power'!CM174</f>
        <v>#DIV/0!</v>
      </c>
      <c r="R174" s="76" t="e">
        <f>'Sound Power'!CN174</f>
        <v>#DIV/0!</v>
      </c>
      <c r="S174" s="76" t="e">
        <f>'Sound Power'!CO174</f>
        <v>#DIV/0!</v>
      </c>
      <c r="T174" s="76" t="e">
        <f>'Sound Power'!CP174</f>
        <v>#DIV/0!</v>
      </c>
      <c r="U174" s="73">
        <f t="shared" si="50"/>
        <v>0</v>
      </c>
      <c r="V174" s="73">
        <f t="shared" si="51"/>
        <v>0</v>
      </c>
      <c r="W174" s="76" t="e">
        <f>('ModelParams Lp'!B$4*10^'ModelParams Lp'!B$5*($U174/$V174)^'ModelParams Lp'!B$6)*3</f>
        <v>#DIV/0!</v>
      </c>
      <c r="X174" s="76" t="e">
        <f>('ModelParams Lp'!C$4*10^'ModelParams Lp'!C$5*($U174/$V174)^'ModelParams Lp'!C$6)*3</f>
        <v>#DIV/0!</v>
      </c>
      <c r="Y174" s="76" t="e">
        <f>('ModelParams Lp'!D$4*10^'ModelParams Lp'!D$5*($U174/$V174)^'ModelParams Lp'!D$6)*3</f>
        <v>#DIV/0!</v>
      </c>
      <c r="Z174" s="76" t="e">
        <f>('ModelParams Lp'!E$4*10^'ModelParams Lp'!E$5*($U174/$V174)^'ModelParams Lp'!E$6)*3</f>
        <v>#DIV/0!</v>
      </c>
      <c r="AA174" s="76" t="e">
        <f>('ModelParams Lp'!F$4*10^'ModelParams Lp'!F$5*($U174/$V174)^'ModelParams Lp'!F$6)*3</f>
        <v>#DIV/0!</v>
      </c>
      <c r="AB174" s="76" t="e">
        <f>('ModelParams Lp'!G$4*10^'ModelParams Lp'!G$5*($U174/$V174)^'ModelParams Lp'!G$6)*3</f>
        <v>#DIV/0!</v>
      </c>
      <c r="AC174" s="76" t="e">
        <f>('ModelParams Lp'!H$4*10^'ModelParams Lp'!H$5*($U174/$V174)^'ModelParams Lp'!H$6)*3</f>
        <v>#DIV/0!</v>
      </c>
      <c r="AD174" s="76" t="e">
        <f>('ModelParams Lp'!I$4*10^'ModelParams Lp'!I$5*($U174/$V174)^'ModelParams Lp'!I$6)*3</f>
        <v>#DIV/0!</v>
      </c>
      <c r="AE174" s="62" t="e">
        <f t="shared" si="52"/>
        <v>#DIV/0!</v>
      </c>
      <c r="AF174" s="62" t="e">
        <f>IF(AE174&lt;'ModelParams Lp'!$B$16,-1,IF(AE174&lt;'ModelParams Lp'!$C$16,0,IF(AE174&lt;'ModelParams Lp'!$D$16,1,IF(AE174&lt;'ModelParams Lp'!$E$16,2,IF(AE174&lt;'ModelParams Lp'!$F$16,3,IF(AE174&lt;'ModelParams Lp'!$G$16,4,IF(AE174&lt;'ModelParams Lp'!$H$16,5,6)))))))</f>
        <v>#DIV/0!</v>
      </c>
      <c r="AG174" s="76" t="e">
        <f ca="1">IF($AF174&gt;1,0,OFFSET('ModelParams Lp'!$C$12,0,-'Sound Pressure'!$AF174))</f>
        <v>#DIV/0!</v>
      </c>
      <c r="AH174" s="76" t="e">
        <f ca="1">IF($AF174&gt;2,0,OFFSET('ModelParams Lp'!$D$12,0,-'Sound Pressure'!$AF174))</f>
        <v>#DIV/0!</v>
      </c>
      <c r="AI174" s="76" t="e">
        <f ca="1">IF($AF174&gt;3,0,OFFSET('ModelParams Lp'!$E$12,0,-'Sound Pressure'!$AF174))</f>
        <v>#DIV/0!</v>
      </c>
      <c r="AJ174" s="76" t="e">
        <f ca="1">IF($AF174&gt;4,0,OFFSET('ModelParams Lp'!$F$12,0,-'Sound Pressure'!$AF174))</f>
        <v>#DIV/0!</v>
      </c>
      <c r="AK174" s="76" t="e">
        <f ca="1">IF($AF174&gt;3,0,OFFSET('ModelParams Lp'!$G$12,0,-'Sound Pressure'!$AF174))</f>
        <v>#DIV/0!</v>
      </c>
      <c r="AL174" s="76" t="e">
        <f ca="1">IF($AF174&gt;5,0,OFFSET('ModelParams Lp'!$H$12,0,-'Sound Pressure'!$AF174))</f>
        <v>#DIV/0!</v>
      </c>
      <c r="AM174" s="76" t="e">
        <f ca="1">IF($AF174&gt;6,0,OFFSET('ModelParams Lp'!$I$12,0,-'Sound Pressure'!$AF174))</f>
        <v>#DIV/0!</v>
      </c>
      <c r="AN174" s="76" t="e">
        <f ca="1">IF($AF174&gt;7,0,IF($AF$4&lt;0,3,OFFSET('ModelParams Lp'!$J$12,0,-'Sound Pressure'!$AF174)))</f>
        <v>#DIV/0!</v>
      </c>
      <c r="AO174" s="76" t="e">
        <f t="shared" si="71"/>
        <v>#DIV/0!</v>
      </c>
      <c r="AP174" s="76" t="e">
        <f t="shared" si="72"/>
        <v>#DIV/0!</v>
      </c>
      <c r="AQ174" s="76" t="e">
        <f t="shared" si="72"/>
        <v>#DIV/0!</v>
      </c>
      <c r="AR174" s="76" t="e">
        <f t="shared" si="72"/>
        <v>#DIV/0!</v>
      </c>
      <c r="AS174" s="76" t="e">
        <f t="shared" si="72"/>
        <v>#DIV/0!</v>
      </c>
      <c r="AT174" s="76" t="e">
        <f t="shared" si="72"/>
        <v>#DIV/0!</v>
      </c>
      <c r="AU174" s="76" t="e">
        <f t="shared" si="72"/>
        <v>#DIV/0!</v>
      </c>
      <c r="AV174" s="76" t="e">
        <f t="shared" si="72"/>
        <v>#DIV/0!</v>
      </c>
      <c r="AW174" s="76">
        <f>'ModelParams Lp'!B$22</f>
        <v>4</v>
      </c>
      <c r="AX174" s="76">
        <f>'ModelParams Lp'!C$22</f>
        <v>2</v>
      </c>
      <c r="AY174" s="76">
        <f>'ModelParams Lp'!D$22</f>
        <v>1</v>
      </c>
      <c r="AZ174" s="76">
        <f>'ModelParams Lp'!E$22</f>
        <v>0</v>
      </c>
      <c r="BA174" s="76">
        <f>'ModelParams Lp'!F$22</f>
        <v>0</v>
      </c>
      <c r="BB174" s="76">
        <f>'ModelParams Lp'!G$22</f>
        <v>0</v>
      </c>
      <c r="BC174" s="76">
        <f>'ModelParams Lp'!H$22</f>
        <v>0</v>
      </c>
      <c r="BD174" s="76">
        <f>'ModelParams Lp'!I$22</f>
        <v>0</v>
      </c>
      <c r="BE174" s="76" t="e">
        <f>-10*LOG(2/(4*PI()*2^2)+4/(0.163*(Calcul!$J179*Calcul!$K179)/VLOOKUP(Calcul!$H179,'ModelParams Lp'!$E$37:$F$39,2,0)))</f>
        <v>#N/A</v>
      </c>
      <c r="BF174" s="76" t="e">
        <f>-10*LOG(2/(4*PI()*2^2)+4/(0.163*(Calcul!$J179*Calcul!$K179)/VLOOKUP(Calcul!$H179,'ModelParams Lp'!$E$37:$F$39,2,0)))</f>
        <v>#N/A</v>
      </c>
      <c r="BG174" s="76" t="e">
        <f>-10*LOG(2/(4*PI()*2^2)+4/(0.163*(Calcul!$J179*Calcul!$K179)/VLOOKUP(Calcul!$H179,'ModelParams Lp'!$E$37:$F$39,2,0)))</f>
        <v>#N/A</v>
      </c>
      <c r="BH174" s="76" t="e">
        <f>-10*LOG(2/(4*PI()*2^2)+4/(0.163*(Calcul!$J179*Calcul!$K179)/VLOOKUP(Calcul!$H179,'ModelParams Lp'!$E$37:$F$39,2,0)))</f>
        <v>#N/A</v>
      </c>
      <c r="BI174" s="76" t="e">
        <f>-10*LOG(2/(4*PI()*2^2)+4/(0.163*(Calcul!$J179*Calcul!$K179)/VLOOKUP(Calcul!$H179,'ModelParams Lp'!$E$37:$F$39,2,0)))</f>
        <v>#N/A</v>
      </c>
      <c r="BJ174" s="76" t="e">
        <f>-10*LOG(2/(4*PI()*2^2)+4/(0.163*(Calcul!$J179*Calcul!$K179)/VLOOKUP(Calcul!$H179,'ModelParams Lp'!$E$37:$F$39,2,0)))</f>
        <v>#N/A</v>
      </c>
      <c r="BK174" s="76" t="e">
        <f>-10*LOG(2/(4*PI()*2^2)+4/(0.163*(Calcul!$J179*Calcul!$K179)/VLOOKUP(Calcul!$H179,'ModelParams Lp'!$E$37:$F$39,2,0)))</f>
        <v>#N/A</v>
      </c>
      <c r="BL174" s="76" t="e">
        <f>-10*LOG(2/(4*PI()*2^2)+4/(0.163*(Calcul!$J179*Calcul!$K179)/VLOOKUP(Calcul!$H179,'ModelParams Lp'!$E$37:$F$39,2,0)))</f>
        <v>#N/A</v>
      </c>
      <c r="BM174" s="76" t="e">
        <f>VLOOKUP(Calcul!$I179,'ModelParams Lp'!$D$28:$O$32,5,0)+BE174</f>
        <v>#N/A</v>
      </c>
      <c r="BN174" s="76" t="e">
        <f>VLOOKUP(Calcul!$I179,'ModelParams Lp'!$D$28:$O$32,6,0)+BF174</f>
        <v>#N/A</v>
      </c>
      <c r="BO174" s="76" t="e">
        <f>VLOOKUP(Calcul!$I179,'ModelParams Lp'!$D$28:$O$32,7,0)+BG174</f>
        <v>#N/A</v>
      </c>
      <c r="BP174" s="76" t="e">
        <f>VLOOKUP(Calcul!$I179,'ModelParams Lp'!$D$28:$O$32,8,0)+BH174</f>
        <v>#N/A</v>
      </c>
      <c r="BQ174" s="76" t="e">
        <f>VLOOKUP(Calcul!$I179,'ModelParams Lp'!$D$28:$O$32,9,0)+BI174</f>
        <v>#N/A</v>
      </c>
      <c r="BR174" s="76" t="e">
        <f>VLOOKUP(Calcul!$I179,'ModelParams Lp'!$D$28:$O$32,10,0)+BJ174</f>
        <v>#N/A</v>
      </c>
      <c r="BS174" s="76" t="e">
        <f>VLOOKUP(Calcul!$I179,'ModelParams Lp'!$D$28:$O$32,11,0)+BK174</f>
        <v>#N/A</v>
      </c>
      <c r="BT174" s="76" t="e">
        <f>VLOOKUP(Calcul!$I179,'ModelParams Lp'!$D$28:$O$32,12,0)+BL174</f>
        <v>#N/A</v>
      </c>
      <c r="BU174" s="75" t="e">
        <f t="shared" ca="1" si="53"/>
        <v>#DIV/0!</v>
      </c>
      <c r="BV174" s="75" t="e">
        <f t="shared" ca="1" si="54"/>
        <v>#DIV/0!</v>
      </c>
      <c r="BW174" s="75" t="e">
        <f t="shared" ca="1" si="55"/>
        <v>#DIV/0!</v>
      </c>
      <c r="BX174" s="75" t="e">
        <f t="shared" ca="1" si="56"/>
        <v>#DIV/0!</v>
      </c>
      <c r="BY174" s="75" t="e">
        <f t="shared" ca="1" si="57"/>
        <v>#DIV/0!</v>
      </c>
      <c r="BZ174" s="75" t="e">
        <f t="shared" ca="1" si="58"/>
        <v>#DIV/0!</v>
      </c>
      <c r="CA174" s="75" t="e">
        <f t="shared" ca="1" si="59"/>
        <v>#DIV/0!</v>
      </c>
      <c r="CB174" s="75" t="e">
        <f t="shared" ca="1" si="60"/>
        <v>#DIV/0!</v>
      </c>
      <c r="CC174" s="26" t="e">
        <f ca="1">10*LOG10(IF(BU174="",0,POWER(10,((BU174+'ModelParams Lw'!$O$4)/10))) +IF(BV174="",0,POWER(10,((BV174+'ModelParams Lw'!$P$4)/10))) +IF(BW174="",0,POWER(10,((BW174+'ModelParams Lw'!$Q$4)/10))) +IF(BX174="",0,POWER(10,((BX174+'ModelParams Lw'!$R$4)/10))) +IF(BY174="",0,POWER(10,((BY174+'ModelParams Lw'!$S$4)/10))) +IF(BZ174="",0,POWER(10,((BZ174+'ModelParams Lw'!$T$4)/10))) +IF(CA174="",0,POWER(10,((CA174+'ModelParams Lw'!$U$4)/10)))+IF(CB174="",0,POWER(10,((CB174+'ModelParams Lw'!$V$4)/10))))</f>
        <v>#DIV/0!</v>
      </c>
      <c r="CD174" s="26" t="e">
        <f t="shared" ca="1" si="61"/>
        <v>#DIV/0!</v>
      </c>
      <c r="CE174" s="26" t="e">
        <f ca="1">(BU174-'ModelParams Lw'!O$10)/'ModelParams Lw'!O$11</f>
        <v>#DIV/0!</v>
      </c>
      <c r="CF174" s="26" t="e">
        <f ca="1">(BV174-'ModelParams Lw'!P$10)/'ModelParams Lw'!P$11</f>
        <v>#DIV/0!</v>
      </c>
      <c r="CG174" s="26" t="e">
        <f ca="1">(BW174-'ModelParams Lw'!Q$10)/'ModelParams Lw'!Q$11</f>
        <v>#DIV/0!</v>
      </c>
      <c r="CH174" s="26" t="e">
        <f ca="1">(BX174-'ModelParams Lw'!R$10)/'ModelParams Lw'!R$11</f>
        <v>#DIV/0!</v>
      </c>
      <c r="CI174" s="26" t="e">
        <f ca="1">(BY174-'ModelParams Lw'!S$10)/'ModelParams Lw'!S$11</f>
        <v>#DIV/0!</v>
      </c>
      <c r="CJ174" s="26" t="e">
        <f ca="1">(BZ174-'ModelParams Lw'!T$10)/'ModelParams Lw'!T$11</f>
        <v>#DIV/0!</v>
      </c>
      <c r="CK174" s="26" t="e">
        <f ca="1">(CA174-'ModelParams Lw'!U$10)/'ModelParams Lw'!U$11</f>
        <v>#DIV/0!</v>
      </c>
      <c r="CL174" s="26" t="e">
        <f ca="1">(CB174-'ModelParams Lw'!V$10)/'ModelParams Lw'!V$11</f>
        <v>#DIV/0!</v>
      </c>
      <c r="CM174" s="75" t="e">
        <f t="shared" si="62"/>
        <v>#DIV/0!</v>
      </c>
      <c r="CN174" s="75" t="e">
        <f t="shared" si="63"/>
        <v>#DIV/0!</v>
      </c>
      <c r="CO174" s="75" t="e">
        <f t="shared" si="64"/>
        <v>#DIV/0!</v>
      </c>
      <c r="CP174" s="75" t="e">
        <f t="shared" si="65"/>
        <v>#DIV/0!</v>
      </c>
      <c r="CQ174" s="75" t="e">
        <f t="shared" si="66"/>
        <v>#DIV/0!</v>
      </c>
      <c r="CR174" s="75" t="e">
        <f t="shared" si="67"/>
        <v>#DIV/0!</v>
      </c>
      <c r="CS174" s="75" t="e">
        <f t="shared" si="68"/>
        <v>#DIV/0!</v>
      </c>
      <c r="CT174" s="75" t="e">
        <f t="shared" si="69"/>
        <v>#DIV/0!</v>
      </c>
      <c r="CU174" s="26" t="e">
        <f>10*LOG10(IF(CM174="",0,POWER(10,((CM174+'ModelParams Lw'!$O$4)/10))) +IF(CN174="",0,POWER(10,((CN174+'ModelParams Lw'!$P$4)/10))) +IF(CO174="",0,POWER(10,((CO174+'ModelParams Lw'!$Q$4)/10))) +IF(CP174="",0,POWER(10,((CP174+'ModelParams Lw'!$R$4)/10))) +IF(CQ174="",0,POWER(10,((CQ174+'ModelParams Lw'!$S$4)/10))) +IF(CR174="",0,POWER(10,((CR174+'ModelParams Lw'!$T$4)/10))) +IF(CS174="",0,POWER(10,((CS174+'ModelParams Lw'!$U$4)/10)))+IF(CT174="",0,POWER(10,((CT174+'ModelParams Lw'!$V$4)/10))))</f>
        <v>#DIV/0!</v>
      </c>
      <c r="CV174" s="26" t="e">
        <f t="shared" si="70"/>
        <v>#DIV/0!</v>
      </c>
      <c r="CW174" s="26" t="e">
        <f>(CM174-'ModelParams Lw'!O$10)/'ModelParams Lw'!O$11</f>
        <v>#DIV/0!</v>
      </c>
      <c r="CX174" s="26" t="e">
        <f>(CN174-'ModelParams Lw'!P$10)/'ModelParams Lw'!P$11</f>
        <v>#DIV/0!</v>
      </c>
      <c r="CY174" s="26" t="e">
        <f>(CO174-'ModelParams Lw'!Q$10)/'ModelParams Lw'!Q$11</f>
        <v>#DIV/0!</v>
      </c>
      <c r="CZ174" s="26" t="e">
        <f>(CP174-'ModelParams Lw'!R$10)/'ModelParams Lw'!R$11</f>
        <v>#DIV/0!</v>
      </c>
      <c r="DA174" s="26" t="e">
        <f>(CQ174-'ModelParams Lw'!S$10)/'ModelParams Lw'!S$11</f>
        <v>#DIV/0!</v>
      </c>
      <c r="DB174" s="26" t="e">
        <f>(CR174-'ModelParams Lw'!T$10)/'ModelParams Lw'!T$11</f>
        <v>#DIV/0!</v>
      </c>
      <c r="DC174" s="26" t="e">
        <f>(CS174-'ModelParams Lw'!U$10)/'ModelParams Lw'!U$11</f>
        <v>#DIV/0!</v>
      </c>
      <c r="DD174" s="26" t="e">
        <f>(CT174-'ModelParams Lw'!V$10)/'ModelParams Lw'!V$11</f>
        <v>#DIV/0!</v>
      </c>
    </row>
    <row r="175" spans="1:108" x14ac:dyDescent="0.25">
      <c r="A175" s="13">
        <f>'Sound Power'!B175</f>
        <v>0</v>
      </c>
      <c r="B175" s="13">
        <f>'Sound Power'!D175</f>
        <v>0</v>
      </c>
      <c r="C175" s="13">
        <f>'Sound Power'!E175</f>
        <v>0</v>
      </c>
      <c r="D175" s="13">
        <f>'Sound Power'!F175</f>
        <v>0</v>
      </c>
      <c r="E175" s="76" t="e">
        <f>IF(Calcul!$F177="SA",'Sound Power'!AZ175,'Sound Power'!O175)</f>
        <v>#DIV/0!</v>
      </c>
      <c r="F175" s="76" t="e">
        <f>IF(Calcul!$F177="SA",'Sound Power'!BA175,'Sound Power'!P175)</f>
        <v>#DIV/0!</v>
      </c>
      <c r="G175" s="76" t="e">
        <f>IF(Calcul!$F177="SA",'Sound Power'!BB175,'Sound Power'!Q175)</f>
        <v>#DIV/0!</v>
      </c>
      <c r="H175" s="76" t="e">
        <f>IF(Calcul!$F177="SA",'Sound Power'!BC175,'Sound Power'!R175)</f>
        <v>#DIV/0!</v>
      </c>
      <c r="I175" s="76" t="e">
        <f>IF(Calcul!$F177="SA",'Sound Power'!BD175,'Sound Power'!S175)</f>
        <v>#DIV/0!</v>
      </c>
      <c r="J175" s="76" t="e">
        <f>IF(Calcul!$F177="SA",'Sound Power'!BE175,'Sound Power'!T175)</f>
        <v>#DIV/0!</v>
      </c>
      <c r="K175" s="76" t="e">
        <f>IF(Calcul!$F177="SA",'Sound Power'!BF175,'Sound Power'!U175)</f>
        <v>#DIV/0!</v>
      </c>
      <c r="L175" s="76" t="e">
        <f>IF(Calcul!$F177="SA",'Sound Power'!BG175,'Sound Power'!V175)</f>
        <v>#DIV/0!</v>
      </c>
      <c r="M175" s="76" t="e">
        <f>'Sound Power'!CI175</f>
        <v>#DIV/0!</v>
      </c>
      <c r="N175" s="76" t="e">
        <f>'Sound Power'!CJ175</f>
        <v>#DIV/0!</v>
      </c>
      <c r="O175" s="76" t="e">
        <f>'Sound Power'!CK175</f>
        <v>#DIV/0!</v>
      </c>
      <c r="P175" s="76" t="e">
        <f>'Sound Power'!CL175</f>
        <v>#DIV/0!</v>
      </c>
      <c r="Q175" s="76" t="e">
        <f>'Sound Power'!CM175</f>
        <v>#DIV/0!</v>
      </c>
      <c r="R175" s="76" t="e">
        <f>'Sound Power'!CN175</f>
        <v>#DIV/0!</v>
      </c>
      <c r="S175" s="76" t="e">
        <f>'Sound Power'!CO175</f>
        <v>#DIV/0!</v>
      </c>
      <c r="T175" s="76" t="e">
        <f>'Sound Power'!CP175</f>
        <v>#DIV/0!</v>
      </c>
      <c r="U175" s="73">
        <f t="shared" si="50"/>
        <v>0</v>
      </c>
      <c r="V175" s="73">
        <f t="shared" si="51"/>
        <v>0</v>
      </c>
      <c r="W175" s="76" t="e">
        <f>('ModelParams Lp'!B$4*10^'ModelParams Lp'!B$5*($U175/$V175)^'ModelParams Lp'!B$6)*3</f>
        <v>#DIV/0!</v>
      </c>
      <c r="X175" s="76" t="e">
        <f>('ModelParams Lp'!C$4*10^'ModelParams Lp'!C$5*($U175/$V175)^'ModelParams Lp'!C$6)*3</f>
        <v>#DIV/0!</v>
      </c>
      <c r="Y175" s="76" t="e">
        <f>('ModelParams Lp'!D$4*10^'ModelParams Lp'!D$5*($U175/$V175)^'ModelParams Lp'!D$6)*3</f>
        <v>#DIV/0!</v>
      </c>
      <c r="Z175" s="76" t="e">
        <f>('ModelParams Lp'!E$4*10^'ModelParams Lp'!E$5*($U175/$V175)^'ModelParams Lp'!E$6)*3</f>
        <v>#DIV/0!</v>
      </c>
      <c r="AA175" s="76" t="e">
        <f>('ModelParams Lp'!F$4*10^'ModelParams Lp'!F$5*($U175/$V175)^'ModelParams Lp'!F$6)*3</f>
        <v>#DIV/0!</v>
      </c>
      <c r="AB175" s="76" t="e">
        <f>('ModelParams Lp'!G$4*10^'ModelParams Lp'!G$5*($U175/$V175)^'ModelParams Lp'!G$6)*3</f>
        <v>#DIV/0!</v>
      </c>
      <c r="AC175" s="76" t="e">
        <f>('ModelParams Lp'!H$4*10^'ModelParams Lp'!H$5*($U175/$V175)^'ModelParams Lp'!H$6)*3</f>
        <v>#DIV/0!</v>
      </c>
      <c r="AD175" s="76" t="e">
        <f>('ModelParams Lp'!I$4*10^'ModelParams Lp'!I$5*($U175/$V175)^'ModelParams Lp'!I$6)*3</f>
        <v>#DIV/0!</v>
      </c>
      <c r="AE175" s="62" t="e">
        <f t="shared" si="52"/>
        <v>#DIV/0!</v>
      </c>
      <c r="AF175" s="62" t="e">
        <f>IF(AE175&lt;'ModelParams Lp'!$B$16,-1,IF(AE175&lt;'ModelParams Lp'!$C$16,0,IF(AE175&lt;'ModelParams Lp'!$D$16,1,IF(AE175&lt;'ModelParams Lp'!$E$16,2,IF(AE175&lt;'ModelParams Lp'!$F$16,3,IF(AE175&lt;'ModelParams Lp'!$G$16,4,IF(AE175&lt;'ModelParams Lp'!$H$16,5,6)))))))</f>
        <v>#DIV/0!</v>
      </c>
      <c r="AG175" s="76" t="e">
        <f ca="1">IF($AF175&gt;1,0,OFFSET('ModelParams Lp'!$C$12,0,-'Sound Pressure'!$AF175))</f>
        <v>#DIV/0!</v>
      </c>
      <c r="AH175" s="76" t="e">
        <f ca="1">IF($AF175&gt;2,0,OFFSET('ModelParams Lp'!$D$12,0,-'Sound Pressure'!$AF175))</f>
        <v>#DIV/0!</v>
      </c>
      <c r="AI175" s="76" t="e">
        <f ca="1">IF($AF175&gt;3,0,OFFSET('ModelParams Lp'!$E$12,0,-'Sound Pressure'!$AF175))</f>
        <v>#DIV/0!</v>
      </c>
      <c r="AJ175" s="76" t="e">
        <f ca="1">IF($AF175&gt;4,0,OFFSET('ModelParams Lp'!$F$12,0,-'Sound Pressure'!$AF175))</f>
        <v>#DIV/0!</v>
      </c>
      <c r="AK175" s="76" t="e">
        <f ca="1">IF($AF175&gt;3,0,OFFSET('ModelParams Lp'!$G$12,0,-'Sound Pressure'!$AF175))</f>
        <v>#DIV/0!</v>
      </c>
      <c r="AL175" s="76" t="e">
        <f ca="1">IF($AF175&gt;5,0,OFFSET('ModelParams Lp'!$H$12,0,-'Sound Pressure'!$AF175))</f>
        <v>#DIV/0!</v>
      </c>
      <c r="AM175" s="76" t="e">
        <f ca="1">IF($AF175&gt;6,0,OFFSET('ModelParams Lp'!$I$12,0,-'Sound Pressure'!$AF175))</f>
        <v>#DIV/0!</v>
      </c>
      <c r="AN175" s="76" t="e">
        <f ca="1">IF($AF175&gt;7,0,IF($AF$4&lt;0,3,OFFSET('ModelParams Lp'!$J$12,0,-'Sound Pressure'!$AF175)))</f>
        <v>#DIV/0!</v>
      </c>
      <c r="AO175" s="76" t="e">
        <f t="shared" si="71"/>
        <v>#DIV/0!</v>
      </c>
      <c r="AP175" s="76" t="e">
        <f t="shared" si="72"/>
        <v>#DIV/0!</v>
      </c>
      <c r="AQ175" s="76" t="e">
        <f t="shared" si="72"/>
        <v>#DIV/0!</v>
      </c>
      <c r="AR175" s="76" t="e">
        <f t="shared" si="72"/>
        <v>#DIV/0!</v>
      </c>
      <c r="AS175" s="76" t="e">
        <f t="shared" si="72"/>
        <v>#DIV/0!</v>
      </c>
      <c r="AT175" s="76" t="e">
        <f t="shared" si="72"/>
        <v>#DIV/0!</v>
      </c>
      <c r="AU175" s="76" t="e">
        <f t="shared" si="72"/>
        <v>#DIV/0!</v>
      </c>
      <c r="AV175" s="76" t="e">
        <f t="shared" si="72"/>
        <v>#DIV/0!</v>
      </c>
      <c r="AW175" s="76">
        <f>'ModelParams Lp'!B$22</f>
        <v>4</v>
      </c>
      <c r="AX175" s="76">
        <f>'ModelParams Lp'!C$22</f>
        <v>2</v>
      </c>
      <c r="AY175" s="76">
        <f>'ModelParams Lp'!D$22</f>
        <v>1</v>
      </c>
      <c r="AZ175" s="76">
        <f>'ModelParams Lp'!E$22</f>
        <v>0</v>
      </c>
      <c r="BA175" s="76">
        <f>'ModelParams Lp'!F$22</f>
        <v>0</v>
      </c>
      <c r="BB175" s="76">
        <f>'ModelParams Lp'!G$22</f>
        <v>0</v>
      </c>
      <c r="BC175" s="76">
        <f>'ModelParams Lp'!H$22</f>
        <v>0</v>
      </c>
      <c r="BD175" s="76">
        <f>'ModelParams Lp'!I$22</f>
        <v>0</v>
      </c>
      <c r="BE175" s="76" t="e">
        <f>-10*LOG(2/(4*PI()*2^2)+4/(0.163*(Calcul!$J180*Calcul!$K180)/VLOOKUP(Calcul!$H180,'ModelParams Lp'!$E$37:$F$39,2,0)))</f>
        <v>#N/A</v>
      </c>
      <c r="BF175" s="76" t="e">
        <f>-10*LOG(2/(4*PI()*2^2)+4/(0.163*(Calcul!$J180*Calcul!$K180)/VLOOKUP(Calcul!$H180,'ModelParams Lp'!$E$37:$F$39,2,0)))</f>
        <v>#N/A</v>
      </c>
      <c r="BG175" s="76" t="e">
        <f>-10*LOG(2/(4*PI()*2^2)+4/(0.163*(Calcul!$J180*Calcul!$K180)/VLOOKUP(Calcul!$H180,'ModelParams Lp'!$E$37:$F$39,2,0)))</f>
        <v>#N/A</v>
      </c>
      <c r="BH175" s="76" t="e">
        <f>-10*LOG(2/(4*PI()*2^2)+4/(0.163*(Calcul!$J180*Calcul!$K180)/VLOOKUP(Calcul!$H180,'ModelParams Lp'!$E$37:$F$39,2,0)))</f>
        <v>#N/A</v>
      </c>
      <c r="BI175" s="76" t="e">
        <f>-10*LOG(2/(4*PI()*2^2)+4/(0.163*(Calcul!$J180*Calcul!$K180)/VLOOKUP(Calcul!$H180,'ModelParams Lp'!$E$37:$F$39,2,0)))</f>
        <v>#N/A</v>
      </c>
      <c r="BJ175" s="76" t="e">
        <f>-10*LOG(2/(4*PI()*2^2)+4/(0.163*(Calcul!$J180*Calcul!$K180)/VLOOKUP(Calcul!$H180,'ModelParams Lp'!$E$37:$F$39,2,0)))</f>
        <v>#N/A</v>
      </c>
      <c r="BK175" s="76" t="e">
        <f>-10*LOG(2/(4*PI()*2^2)+4/(0.163*(Calcul!$J180*Calcul!$K180)/VLOOKUP(Calcul!$H180,'ModelParams Lp'!$E$37:$F$39,2,0)))</f>
        <v>#N/A</v>
      </c>
      <c r="BL175" s="76" t="e">
        <f>-10*LOG(2/(4*PI()*2^2)+4/(0.163*(Calcul!$J180*Calcul!$K180)/VLOOKUP(Calcul!$H180,'ModelParams Lp'!$E$37:$F$39,2,0)))</f>
        <v>#N/A</v>
      </c>
      <c r="BM175" s="76" t="e">
        <f>VLOOKUP(Calcul!$I180,'ModelParams Lp'!$D$28:$O$32,5,0)+BE175</f>
        <v>#N/A</v>
      </c>
      <c r="BN175" s="76" t="e">
        <f>VLOOKUP(Calcul!$I180,'ModelParams Lp'!$D$28:$O$32,6,0)+BF175</f>
        <v>#N/A</v>
      </c>
      <c r="BO175" s="76" t="e">
        <f>VLOOKUP(Calcul!$I180,'ModelParams Lp'!$D$28:$O$32,7,0)+BG175</f>
        <v>#N/A</v>
      </c>
      <c r="BP175" s="76" t="e">
        <f>VLOOKUP(Calcul!$I180,'ModelParams Lp'!$D$28:$O$32,8,0)+BH175</f>
        <v>#N/A</v>
      </c>
      <c r="BQ175" s="76" t="e">
        <f>VLOOKUP(Calcul!$I180,'ModelParams Lp'!$D$28:$O$32,9,0)+BI175</f>
        <v>#N/A</v>
      </c>
      <c r="BR175" s="76" t="e">
        <f>VLOOKUP(Calcul!$I180,'ModelParams Lp'!$D$28:$O$32,10,0)+BJ175</f>
        <v>#N/A</v>
      </c>
      <c r="BS175" s="76" t="e">
        <f>VLOOKUP(Calcul!$I180,'ModelParams Lp'!$D$28:$O$32,11,0)+BK175</f>
        <v>#N/A</v>
      </c>
      <c r="BT175" s="76" t="e">
        <f>VLOOKUP(Calcul!$I180,'ModelParams Lp'!$D$28:$O$32,12,0)+BL175</f>
        <v>#N/A</v>
      </c>
      <c r="BU175" s="75" t="e">
        <f t="shared" ca="1" si="53"/>
        <v>#DIV/0!</v>
      </c>
      <c r="BV175" s="75" t="e">
        <f t="shared" ca="1" si="54"/>
        <v>#DIV/0!</v>
      </c>
      <c r="BW175" s="75" t="e">
        <f t="shared" ca="1" si="55"/>
        <v>#DIV/0!</v>
      </c>
      <c r="BX175" s="75" t="e">
        <f t="shared" ca="1" si="56"/>
        <v>#DIV/0!</v>
      </c>
      <c r="BY175" s="75" t="e">
        <f t="shared" ca="1" si="57"/>
        <v>#DIV/0!</v>
      </c>
      <c r="BZ175" s="75" t="e">
        <f t="shared" ca="1" si="58"/>
        <v>#DIV/0!</v>
      </c>
      <c r="CA175" s="75" t="e">
        <f t="shared" ca="1" si="59"/>
        <v>#DIV/0!</v>
      </c>
      <c r="CB175" s="75" t="e">
        <f t="shared" ca="1" si="60"/>
        <v>#DIV/0!</v>
      </c>
      <c r="CC175" s="26" t="e">
        <f ca="1">10*LOG10(IF(BU175="",0,POWER(10,((BU175+'ModelParams Lw'!$O$4)/10))) +IF(BV175="",0,POWER(10,((BV175+'ModelParams Lw'!$P$4)/10))) +IF(BW175="",0,POWER(10,((BW175+'ModelParams Lw'!$Q$4)/10))) +IF(BX175="",0,POWER(10,((BX175+'ModelParams Lw'!$R$4)/10))) +IF(BY175="",0,POWER(10,((BY175+'ModelParams Lw'!$S$4)/10))) +IF(BZ175="",0,POWER(10,((BZ175+'ModelParams Lw'!$T$4)/10))) +IF(CA175="",0,POWER(10,((CA175+'ModelParams Lw'!$U$4)/10)))+IF(CB175="",0,POWER(10,((CB175+'ModelParams Lw'!$V$4)/10))))</f>
        <v>#DIV/0!</v>
      </c>
      <c r="CD175" s="26" t="e">
        <f t="shared" ca="1" si="61"/>
        <v>#DIV/0!</v>
      </c>
      <c r="CE175" s="26" t="e">
        <f ca="1">(BU175-'ModelParams Lw'!O$10)/'ModelParams Lw'!O$11</f>
        <v>#DIV/0!</v>
      </c>
      <c r="CF175" s="26" t="e">
        <f ca="1">(BV175-'ModelParams Lw'!P$10)/'ModelParams Lw'!P$11</f>
        <v>#DIV/0!</v>
      </c>
      <c r="CG175" s="26" t="e">
        <f ca="1">(BW175-'ModelParams Lw'!Q$10)/'ModelParams Lw'!Q$11</f>
        <v>#DIV/0!</v>
      </c>
      <c r="CH175" s="26" t="e">
        <f ca="1">(BX175-'ModelParams Lw'!R$10)/'ModelParams Lw'!R$11</f>
        <v>#DIV/0!</v>
      </c>
      <c r="CI175" s="26" t="e">
        <f ca="1">(BY175-'ModelParams Lw'!S$10)/'ModelParams Lw'!S$11</f>
        <v>#DIV/0!</v>
      </c>
      <c r="CJ175" s="26" t="e">
        <f ca="1">(BZ175-'ModelParams Lw'!T$10)/'ModelParams Lw'!T$11</f>
        <v>#DIV/0!</v>
      </c>
      <c r="CK175" s="26" t="e">
        <f ca="1">(CA175-'ModelParams Lw'!U$10)/'ModelParams Lw'!U$11</f>
        <v>#DIV/0!</v>
      </c>
      <c r="CL175" s="26" t="e">
        <f ca="1">(CB175-'ModelParams Lw'!V$10)/'ModelParams Lw'!V$11</f>
        <v>#DIV/0!</v>
      </c>
      <c r="CM175" s="75" t="e">
        <f t="shared" si="62"/>
        <v>#DIV/0!</v>
      </c>
      <c r="CN175" s="75" t="e">
        <f t="shared" si="63"/>
        <v>#DIV/0!</v>
      </c>
      <c r="CO175" s="75" t="e">
        <f t="shared" si="64"/>
        <v>#DIV/0!</v>
      </c>
      <c r="CP175" s="75" t="e">
        <f t="shared" si="65"/>
        <v>#DIV/0!</v>
      </c>
      <c r="CQ175" s="75" t="e">
        <f t="shared" si="66"/>
        <v>#DIV/0!</v>
      </c>
      <c r="CR175" s="75" t="e">
        <f t="shared" si="67"/>
        <v>#DIV/0!</v>
      </c>
      <c r="CS175" s="75" t="e">
        <f t="shared" si="68"/>
        <v>#DIV/0!</v>
      </c>
      <c r="CT175" s="75" t="e">
        <f t="shared" si="69"/>
        <v>#DIV/0!</v>
      </c>
      <c r="CU175" s="26" t="e">
        <f>10*LOG10(IF(CM175="",0,POWER(10,((CM175+'ModelParams Lw'!$O$4)/10))) +IF(CN175="",0,POWER(10,((CN175+'ModelParams Lw'!$P$4)/10))) +IF(CO175="",0,POWER(10,((CO175+'ModelParams Lw'!$Q$4)/10))) +IF(CP175="",0,POWER(10,((CP175+'ModelParams Lw'!$R$4)/10))) +IF(CQ175="",0,POWER(10,((CQ175+'ModelParams Lw'!$S$4)/10))) +IF(CR175="",0,POWER(10,((CR175+'ModelParams Lw'!$T$4)/10))) +IF(CS175="",0,POWER(10,((CS175+'ModelParams Lw'!$U$4)/10)))+IF(CT175="",0,POWER(10,((CT175+'ModelParams Lw'!$V$4)/10))))</f>
        <v>#DIV/0!</v>
      </c>
      <c r="CV175" s="26" t="e">
        <f t="shared" si="70"/>
        <v>#DIV/0!</v>
      </c>
      <c r="CW175" s="26" t="e">
        <f>(CM175-'ModelParams Lw'!O$10)/'ModelParams Lw'!O$11</f>
        <v>#DIV/0!</v>
      </c>
      <c r="CX175" s="26" t="e">
        <f>(CN175-'ModelParams Lw'!P$10)/'ModelParams Lw'!P$11</f>
        <v>#DIV/0!</v>
      </c>
      <c r="CY175" s="26" t="e">
        <f>(CO175-'ModelParams Lw'!Q$10)/'ModelParams Lw'!Q$11</f>
        <v>#DIV/0!</v>
      </c>
      <c r="CZ175" s="26" t="e">
        <f>(CP175-'ModelParams Lw'!R$10)/'ModelParams Lw'!R$11</f>
        <v>#DIV/0!</v>
      </c>
      <c r="DA175" s="26" t="e">
        <f>(CQ175-'ModelParams Lw'!S$10)/'ModelParams Lw'!S$11</f>
        <v>#DIV/0!</v>
      </c>
      <c r="DB175" s="26" t="e">
        <f>(CR175-'ModelParams Lw'!T$10)/'ModelParams Lw'!T$11</f>
        <v>#DIV/0!</v>
      </c>
      <c r="DC175" s="26" t="e">
        <f>(CS175-'ModelParams Lw'!U$10)/'ModelParams Lw'!U$11</f>
        <v>#DIV/0!</v>
      </c>
      <c r="DD175" s="26" t="e">
        <f>(CT175-'ModelParams Lw'!V$10)/'ModelParams Lw'!V$11</f>
        <v>#DIV/0!</v>
      </c>
    </row>
    <row r="176" spans="1:108" x14ac:dyDescent="0.25">
      <c r="A176" s="13">
        <f>'Sound Power'!B176</f>
        <v>0</v>
      </c>
      <c r="B176" s="13">
        <f>'Sound Power'!D176</f>
        <v>0</v>
      </c>
      <c r="C176" s="13">
        <f>'Sound Power'!E176</f>
        <v>0</v>
      </c>
      <c r="D176" s="13">
        <f>'Sound Power'!F176</f>
        <v>0</v>
      </c>
      <c r="E176" s="76" t="e">
        <f>IF(Calcul!$F178="SA",'Sound Power'!AZ176,'Sound Power'!O176)</f>
        <v>#DIV/0!</v>
      </c>
      <c r="F176" s="76" t="e">
        <f>IF(Calcul!$F178="SA",'Sound Power'!BA176,'Sound Power'!P176)</f>
        <v>#DIV/0!</v>
      </c>
      <c r="G176" s="76" t="e">
        <f>IF(Calcul!$F178="SA",'Sound Power'!BB176,'Sound Power'!Q176)</f>
        <v>#DIV/0!</v>
      </c>
      <c r="H176" s="76" t="e">
        <f>IF(Calcul!$F178="SA",'Sound Power'!BC176,'Sound Power'!R176)</f>
        <v>#DIV/0!</v>
      </c>
      <c r="I176" s="76" t="e">
        <f>IF(Calcul!$F178="SA",'Sound Power'!BD176,'Sound Power'!S176)</f>
        <v>#DIV/0!</v>
      </c>
      <c r="J176" s="76" t="e">
        <f>IF(Calcul!$F178="SA",'Sound Power'!BE176,'Sound Power'!T176)</f>
        <v>#DIV/0!</v>
      </c>
      <c r="K176" s="76" t="e">
        <f>IF(Calcul!$F178="SA",'Sound Power'!BF176,'Sound Power'!U176)</f>
        <v>#DIV/0!</v>
      </c>
      <c r="L176" s="76" t="e">
        <f>IF(Calcul!$F178="SA",'Sound Power'!BG176,'Sound Power'!V176)</f>
        <v>#DIV/0!</v>
      </c>
      <c r="M176" s="76" t="e">
        <f>'Sound Power'!CI176</f>
        <v>#DIV/0!</v>
      </c>
      <c r="N176" s="76" t="e">
        <f>'Sound Power'!CJ176</f>
        <v>#DIV/0!</v>
      </c>
      <c r="O176" s="76" t="e">
        <f>'Sound Power'!CK176</f>
        <v>#DIV/0!</v>
      </c>
      <c r="P176" s="76" t="e">
        <f>'Sound Power'!CL176</f>
        <v>#DIV/0!</v>
      </c>
      <c r="Q176" s="76" t="e">
        <f>'Sound Power'!CM176</f>
        <v>#DIV/0!</v>
      </c>
      <c r="R176" s="76" t="e">
        <f>'Sound Power'!CN176</f>
        <v>#DIV/0!</v>
      </c>
      <c r="S176" s="76" t="e">
        <f>'Sound Power'!CO176</f>
        <v>#DIV/0!</v>
      </c>
      <c r="T176" s="76" t="e">
        <f>'Sound Power'!CP176</f>
        <v>#DIV/0!</v>
      </c>
      <c r="U176" s="73">
        <f t="shared" si="50"/>
        <v>0</v>
      </c>
      <c r="V176" s="73">
        <f t="shared" si="51"/>
        <v>0</v>
      </c>
      <c r="W176" s="76" t="e">
        <f>('ModelParams Lp'!B$4*10^'ModelParams Lp'!B$5*($U176/$V176)^'ModelParams Lp'!B$6)*3</f>
        <v>#DIV/0!</v>
      </c>
      <c r="X176" s="76" t="e">
        <f>('ModelParams Lp'!C$4*10^'ModelParams Lp'!C$5*($U176/$V176)^'ModelParams Lp'!C$6)*3</f>
        <v>#DIV/0!</v>
      </c>
      <c r="Y176" s="76" t="e">
        <f>('ModelParams Lp'!D$4*10^'ModelParams Lp'!D$5*($U176/$V176)^'ModelParams Lp'!D$6)*3</f>
        <v>#DIV/0!</v>
      </c>
      <c r="Z176" s="76" t="e">
        <f>('ModelParams Lp'!E$4*10^'ModelParams Lp'!E$5*($U176/$V176)^'ModelParams Lp'!E$6)*3</f>
        <v>#DIV/0!</v>
      </c>
      <c r="AA176" s="76" t="e">
        <f>('ModelParams Lp'!F$4*10^'ModelParams Lp'!F$5*($U176/$V176)^'ModelParams Lp'!F$6)*3</f>
        <v>#DIV/0!</v>
      </c>
      <c r="AB176" s="76" t="e">
        <f>('ModelParams Lp'!G$4*10^'ModelParams Lp'!G$5*($U176/$V176)^'ModelParams Lp'!G$6)*3</f>
        <v>#DIV/0!</v>
      </c>
      <c r="AC176" s="76" t="e">
        <f>('ModelParams Lp'!H$4*10^'ModelParams Lp'!H$5*($U176/$V176)^'ModelParams Lp'!H$6)*3</f>
        <v>#DIV/0!</v>
      </c>
      <c r="AD176" s="76" t="e">
        <f>('ModelParams Lp'!I$4*10^'ModelParams Lp'!I$5*($U176/$V176)^'ModelParams Lp'!I$6)*3</f>
        <v>#DIV/0!</v>
      </c>
      <c r="AE176" s="62" t="e">
        <f t="shared" si="52"/>
        <v>#DIV/0!</v>
      </c>
      <c r="AF176" s="62" t="e">
        <f>IF(AE176&lt;'ModelParams Lp'!$B$16,-1,IF(AE176&lt;'ModelParams Lp'!$C$16,0,IF(AE176&lt;'ModelParams Lp'!$D$16,1,IF(AE176&lt;'ModelParams Lp'!$E$16,2,IF(AE176&lt;'ModelParams Lp'!$F$16,3,IF(AE176&lt;'ModelParams Lp'!$G$16,4,IF(AE176&lt;'ModelParams Lp'!$H$16,5,6)))))))</f>
        <v>#DIV/0!</v>
      </c>
      <c r="AG176" s="76" t="e">
        <f ca="1">IF($AF176&gt;1,0,OFFSET('ModelParams Lp'!$C$12,0,-'Sound Pressure'!$AF176))</f>
        <v>#DIV/0!</v>
      </c>
      <c r="AH176" s="76" t="e">
        <f ca="1">IF($AF176&gt;2,0,OFFSET('ModelParams Lp'!$D$12,0,-'Sound Pressure'!$AF176))</f>
        <v>#DIV/0!</v>
      </c>
      <c r="AI176" s="76" t="e">
        <f ca="1">IF($AF176&gt;3,0,OFFSET('ModelParams Lp'!$E$12,0,-'Sound Pressure'!$AF176))</f>
        <v>#DIV/0!</v>
      </c>
      <c r="AJ176" s="76" t="e">
        <f ca="1">IF($AF176&gt;4,0,OFFSET('ModelParams Lp'!$F$12,0,-'Sound Pressure'!$AF176))</f>
        <v>#DIV/0!</v>
      </c>
      <c r="AK176" s="76" t="e">
        <f ca="1">IF($AF176&gt;3,0,OFFSET('ModelParams Lp'!$G$12,0,-'Sound Pressure'!$AF176))</f>
        <v>#DIV/0!</v>
      </c>
      <c r="AL176" s="76" t="e">
        <f ca="1">IF($AF176&gt;5,0,OFFSET('ModelParams Lp'!$H$12,0,-'Sound Pressure'!$AF176))</f>
        <v>#DIV/0!</v>
      </c>
      <c r="AM176" s="76" t="e">
        <f ca="1">IF($AF176&gt;6,0,OFFSET('ModelParams Lp'!$I$12,0,-'Sound Pressure'!$AF176))</f>
        <v>#DIV/0!</v>
      </c>
      <c r="AN176" s="76" t="e">
        <f ca="1">IF($AF176&gt;7,0,IF($AF$4&lt;0,3,OFFSET('ModelParams Lp'!$J$12,0,-'Sound Pressure'!$AF176)))</f>
        <v>#DIV/0!</v>
      </c>
      <c r="AO176" s="76" t="e">
        <f t="shared" si="71"/>
        <v>#DIV/0!</v>
      </c>
      <c r="AP176" s="76" t="e">
        <f t="shared" si="72"/>
        <v>#DIV/0!</v>
      </c>
      <c r="AQ176" s="76" t="e">
        <f t="shared" si="72"/>
        <v>#DIV/0!</v>
      </c>
      <c r="AR176" s="76" t="e">
        <f t="shared" si="72"/>
        <v>#DIV/0!</v>
      </c>
      <c r="AS176" s="76" t="e">
        <f t="shared" si="72"/>
        <v>#DIV/0!</v>
      </c>
      <c r="AT176" s="76" t="e">
        <f t="shared" si="72"/>
        <v>#DIV/0!</v>
      </c>
      <c r="AU176" s="76" t="e">
        <f t="shared" si="72"/>
        <v>#DIV/0!</v>
      </c>
      <c r="AV176" s="76" t="e">
        <f t="shared" si="72"/>
        <v>#DIV/0!</v>
      </c>
      <c r="AW176" s="76">
        <f>'ModelParams Lp'!B$22</f>
        <v>4</v>
      </c>
      <c r="AX176" s="76">
        <f>'ModelParams Lp'!C$22</f>
        <v>2</v>
      </c>
      <c r="AY176" s="76">
        <f>'ModelParams Lp'!D$22</f>
        <v>1</v>
      </c>
      <c r="AZ176" s="76">
        <f>'ModelParams Lp'!E$22</f>
        <v>0</v>
      </c>
      <c r="BA176" s="76">
        <f>'ModelParams Lp'!F$22</f>
        <v>0</v>
      </c>
      <c r="BB176" s="76">
        <f>'ModelParams Lp'!G$22</f>
        <v>0</v>
      </c>
      <c r="BC176" s="76">
        <f>'ModelParams Lp'!H$22</f>
        <v>0</v>
      </c>
      <c r="BD176" s="76">
        <f>'ModelParams Lp'!I$22</f>
        <v>0</v>
      </c>
      <c r="BE176" s="76" t="e">
        <f>-10*LOG(2/(4*PI()*2^2)+4/(0.163*(Calcul!$J181*Calcul!$K181)/VLOOKUP(Calcul!$H181,'ModelParams Lp'!$E$37:$F$39,2,0)))</f>
        <v>#N/A</v>
      </c>
      <c r="BF176" s="76" t="e">
        <f>-10*LOG(2/(4*PI()*2^2)+4/(0.163*(Calcul!$J181*Calcul!$K181)/VLOOKUP(Calcul!$H181,'ModelParams Lp'!$E$37:$F$39,2,0)))</f>
        <v>#N/A</v>
      </c>
      <c r="BG176" s="76" t="e">
        <f>-10*LOG(2/(4*PI()*2^2)+4/(0.163*(Calcul!$J181*Calcul!$K181)/VLOOKUP(Calcul!$H181,'ModelParams Lp'!$E$37:$F$39,2,0)))</f>
        <v>#N/A</v>
      </c>
      <c r="BH176" s="76" t="e">
        <f>-10*LOG(2/(4*PI()*2^2)+4/(0.163*(Calcul!$J181*Calcul!$K181)/VLOOKUP(Calcul!$H181,'ModelParams Lp'!$E$37:$F$39,2,0)))</f>
        <v>#N/A</v>
      </c>
      <c r="BI176" s="76" t="e">
        <f>-10*LOG(2/(4*PI()*2^2)+4/(0.163*(Calcul!$J181*Calcul!$K181)/VLOOKUP(Calcul!$H181,'ModelParams Lp'!$E$37:$F$39,2,0)))</f>
        <v>#N/A</v>
      </c>
      <c r="BJ176" s="76" t="e">
        <f>-10*LOG(2/(4*PI()*2^2)+4/(0.163*(Calcul!$J181*Calcul!$K181)/VLOOKUP(Calcul!$H181,'ModelParams Lp'!$E$37:$F$39,2,0)))</f>
        <v>#N/A</v>
      </c>
      <c r="BK176" s="76" t="e">
        <f>-10*LOG(2/(4*PI()*2^2)+4/(0.163*(Calcul!$J181*Calcul!$K181)/VLOOKUP(Calcul!$H181,'ModelParams Lp'!$E$37:$F$39,2,0)))</f>
        <v>#N/A</v>
      </c>
      <c r="BL176" s="76" t="e">
        <f>-10*LOG(2/(4*PI()*2^2)+4/(0.163*(Calcul!$J181*Calcul!$K181)/VLOOKUP(Calcul!$H181,'ModelParams Lp'!$E$37:$F$39,2,0)))</f>
        <v>#N/A</v>
      </c>
      <c r="BM176" s="76" t="e">
        <f>VLOOKUP(Calcul!$I181,'ModelParams Lp'!$D$28:$O$32,5,0)+BE176</f>
        <v>#N/A</v>
      </c>
      <c r="BN176" s="76" t="e">
        <f>VLOOKUP(Calcul!$I181,'ModelParams Lp'!$D$28:$O$32,6,0)+BF176</f>
        <v>#N/A</v>
      </c>
      <c r="BO176" s="76" t="e">
        <f>VLOOKUP(Calcul!$I181,'ModelParams Lp'!$D$28:$O$32,7,0)+BG176</f>
        <v>#N/A</v>
      </c>
      <c r="BP176" s="76" t="e">
        <f>VLOOKUP(Calcul!$I181,'ModelParams Lp'!$D$28:$O$32,8,0)+BH176</f>
        <v>#N/A</v>
      </c>
      <c r="BQ176" s="76" t="e">
        <f>VLOOKUP(Calcul!$I181,'ModelParams Lp'!$D$28:$O$32,9,0)+BI176</f>
        <v>#N/A</v>
      </c>
      <c r="BR176" s="76" t="e">
        <f>VLOOKUP(Calcul!$I181,'ModelParams Lp'!$D$28:$O$32,10,0)+BJ176</f>
        <v>#N/A</v>
      </c>
      <c r="BS176" s="76" t="e">
        <f>VLOOKUP(Calcul!$I181,'ModelParams Lp'!$D$28:$O$32,11,0)+BK176</f>
        <v>#N/A</v>
      </c>
      <c r="BT176" s="76" t="e">
        <f>VLOOKUP(Calcul!$I181,'ModelParams Lp'!$D$28:$O$32,12,0)+BL176</f>
        <v>#N/A</v>
      </c>
      <c r="BU176" s="75" t="e">
        <f t="shared" ca="1" si="53"/>
        <v>#DIV/0!</v>
      </c>
      <c r="BV176" s="75" t="e">
        <f t="shared" ca="1" si="54"/>
        <v>#DIV/0!</v>
      </c>
      <c r="BW176" s="75" t="e">
        <f t="shared" ca="1" si="55"/>
        <v>#DIV/0!</v>
      </c>
      <c r="BX176" s="75" t="e">
        <f t="shared" ca="1" si="56"/>
        <v>#DIV/0!</v>
      </c>
      <c r="BY176" s="75" t="e">
        <f t="shared" ca="1" si="57"/>
        <v>#DIV/0!</v>
      </c>
      <c r="BZ176" s="75" t="e">
        <f t="shared" ca="1" si="58"/>
        <v>#DIV/0!</v>
      </c>
      <c r="CA176" s="75" t="e">
        <f t="shared" ca="1" si="59"/>
        <v>#DIV/0!</v>
      </c>
      <c r="CB176" s="75" t="e">
        <f t="shared" ca="1" si="60"/>
        <v>#DIV/0!</v>
      </c>
      <c r="CC176" s="26" t="e">
        <f ca="1">10*LOG10(IF(BU176="",0,POWER(10,((BU176+'ModelParams Lw'!$O$4)/10))) +IF(BV176="",0,POWER(10,((BV176+'ModelParams Lw'!$P$4)/10))) +IF(BW176="",0,POWER(10,((BW176+'ModelParams Lw'!$Q$4)/10))) +IF(BX176="",0,POWER(10,((BX176+'ModelParams Lw'!$R$4)/10))) +IF(BY176="",0,POWER(10,((BY176+'ModelParams Lw'!$S$4)/10))) +IF(BZ176="",0,POWER(10,((BZ176+'ModelParams Lw'!$T$4)/10))) +IF(CA176="",0,POWER(10,((CA176+'ModelParams Lw'!$U$4)/10)))+IF(CB176="",0,POWER(10,((CB176+'ModelParams Lw'!$V$4)/10))))</f>
        <v>#DIV/0!</v>
      </c>
      <c r="CD176" s="26" t="e">
        <f t="shared" ca="1" si="61"/>
        <v>#DIV/0!</v>
      </c>
      <c r="CE176" s="26" t="e">
        <f ca="1">(BU176-'ModelParams Lw'!O$10)/'ModelParams Lw'!O$11</f>
        <v>#DIV/0!</v>
      </c>
      <c r="CF176" s="26" t="e">
        <f ca="1">(BV176-'ModelParams Lw'!P$10)/'ModelParams Lw'!P$11</f>
        <v>#DIV/0!</v>
      </c>
      <c r="CG176" s="26" t="e">
        <f ca="1">(BW176-'ModelParams Lw'!Q$10)/'ModelParams Lw'!Q$11</f>
        <v>#DIV/0!</v>
      </c>
      <c r="CH176" s="26" t="e">
        <f ca="1">(BX176-'ModelParams Lw'!R$10)/'ModelParams Lw'!R$11</f>
        <v>#DIV/0!</v>
      </c>
      <c r="CI176" s="26" t="e">
        <f ca="1">(BY176-'ModelParams Lw'!S$10)/'ModelParams Lw'!S$11</f>
        <v>#DIV/0!</v>
      </c>
      <c r="CJ176" s="26" t="e">
        <f ca="1">(BZ176-'ModelParams Lw'!T$10)/'ModelParams Lw'!T$11</f>
        <v>#DIV/0!</v>
      </c>
      <c r="CK176" s="26" t="e">
        <f ca="1">(CA176-'ModelParams Lw'!U$10)/'ModelParams Lw'!U$11</f>
        <v>#DIV/0!</v>
      </c>
      <c r="CL176" s="26" t="e">
        <f ca="1">(CB176-'ModelParams Lw'!V$10)/'ModelParams Lw'!V$11</f>
        <v>#DIV/0!</v>
      </c>
      <c r="CM176" s="75" t="e">
        <f t="shared" si="62"/>
        <v>#DIV/0!</v>
      </c>
      <c r="CN176" s="75" t="e">
        <f t="shared" si="63"/>
        <v>#DIV/0!</v>
      </c>
      <c r="CO176" s="75" t="e">
        <f t="shared" si="64"/>
        <v>#DIV/0!</v>
      </c>
      <c r="CP176" s="75" t="e">
        <f t="shared" si="65"/>
        <v>#DIV/0!</v>
      </c>
      <c r="CQ176" s="75" t="e">
        <f t="shared" si="66"/>
        <v>#DIV/0!</v>
      </c>
      <c r="CR176" s="75" t="e">
        <f t="shared" si="67"/>
        <v>#DIV/0!</v>
      </c>
      <c r="CS176" s="75" t="e">
        <f t="shared" si="68"/>
        <v>#DIV/0!</v>
      </c>
      <c r="CT176" s="75" t="e">
        <f t="shared" si="69"/>
        <v>#DIV/0!</v>
      </c>
      <c r="CU176" s="26" t="e">
        <f>10*LOG10(IF(CM176="",0,POWER(10,((CM176+'ModelParams Lw'!$O$4)/10))) +IF(CN176="",0,POWER(10,((CN176+'ModelParams Lw'!$P$4)/10))) +IF(CO176="",0,POWER(10,((CO176+'ModelParams Lw'!$Q$4)/10))) +IF(CP176="",0,POWER(10,((CP176+'ModelParams Lw'!$R$4)/10))) +IF(CQ176="",0,POWER(10,((CQ176+'ModelParams Lw'!$S$4)/10))) +IF(CR176="",0,POWER(10,((CR176+'ModelParams Lw'!$T$4)/10))) +IF(CS176="",0,POWER(10,((CS176+'ModelParams Lw'!$U$4)/10)))+IF(CT176="",0,POWER(10,((CT176+'ModelParams Lw'!$V$4)/10))))</f>
        <v>#DIV/0!</v>
      </c>
      <c r="CV176" s="26" t="e">
        <f t="shared" si="70"/>
        <v>#DIV/0!</v>
      </c>
      <c r="CW176" s="26" t="e">
        <f>(CM176-'ModelParams Lw'!O$10)/'ModelParams Lw'!O$11</f>
        <v>#DIV/0!</v>
      </c>
      <c r="CX176" s="26" t="e">
        <f>(CN176-'ModelParams Lw'!P$10)/'ModelParams Lw'!P$11</f>
        <v>#DIV/0!</v>
      </c>
      <c r="CY176" s="26" t="e">
        <f>(CO176-'ModelParams Lw'!Q$10)/'ModelParams Lw'!Q$11</f>
        <v>#DIV/0!</v>
      </c>
      <c r="CZ176" s="26" t="e">
        <f>(CP176-'ModelParams Lw'!R$10)/'ModelParams Lw'!R$11</f>
        <v>#DIV/0!</v>
      </c>
      <c r="DA176" s="26" t="e">
        <f>(CQ176-'ModelParams Lw'!S$10)/'ModelParams Lw'!S$11</f>
        <v>#DIV/0!</v>
      </c>
      <c r="DB176" s="26" t="e">
        <f>(CR176-'ModelParams Lw'!T$10)/'ModelParams Lw'!T$11</f>
        <v>#DIV/0!</v>
      </c>
      <c r="DC176" s="26" t="e">
        <f>(CS176-'ModelParams Lw'!U$10)/'ModelParams Lw'!U$11</f>
        <v>#DIV/0!</v>
      </c>
      <c r="DD176" s="26" t="e">
        <f>(CT176-'ModelParams Lw'!V$10)/'ModelParams Lw'!V$11</f>
        <v>#DIV/0!</v>
      </c>
    </row>
    <row r="177" spans="1:108" x14ac:dyDescent="0.25">
      <c r="A177" s="13">
        <f>'Sound Power'!B177</f>
        <v>0</v>
      </c>
      <c r="B177" s="13">
        <f>'Sound Power'!D177</f>
        <v>0</v>
      </c>
      <c r="C177" s="13">
        <f>'Sound Power'!E177</f>
        <v>0</v>
      </c>
      <c r="D177" s="13">
        <f>'Sound Power'!F177</f>
        <v>0</v>
      </c>
      <c r="E177" s="76" t="e">
        <f>IF(Calcul!$F179="SA",'Sound Power'!AZ177,'Sound Power'!O177)</f>
        <v>#DIV/0!</v>
      </c>
      <c r="F177" s="76" t="e">
        <f>IF(Calcul!$F179="SA",'Sound Power'!BA177,'Sound Power'!P177)</f>
        <v>#DIV/0!</v>
      </c>
      <c r="G177" s="76" t="e">
        <f>IF(Calcul!$F179="SA",'Sound Power'!BB177,'Sound Power'!Q177)</f>
        <v>#DIV/0!</v>
      </c>
      <c r="H177" s="76" t="e">
        <f>IF(Calcul!$F179="SA",'Sound Power'!BC177,'Sound Power'!R177)</f>
        <v>#DIV/0!</v>
      </c>
      <c r="I177" s="76" t="e">
        <f>IF(Calcul!$F179="SA",'Sound Power'!BD177,'Sound Power'!S177)</f>
        <v>#DIV/0!</v>
      </c>
      <c r="J177" s="76" t="e">
        <f>IF(Calcul!$F179="SA",'Sound Power'!BE177,'Sound Power'!T177)</f>
        <v>#DIV/0!</v>
      </c>
      <c r="K177" s="76" t="e">
        <f>IF(Calcul!$F179="SA",'Sound Power'!BF177,'Sound Power'!U177)</f>
        <v>#DIV/0!</v>
      </c>
      <c r="L177" s="76" t="e">
        <f>IF(Calcul!$F179="SA",'Sound Power'!BG177,'Sound Power'!V177)</f>
        <v>#DIV/0!</v>
      </c>
      <c r="M177" s="76" t="e">
        <f>'Sound Power'!CI177</f>
        <v>#DIV/0!</v>
      </c>
      <c r="N177" s="76" t="e">
        <f>'Sound Power'!CJ177</f>
        <v>#DIV/0!</v>
      </c>
      <c r="O177" s="76" t="e">
        <f>'Sound Power'!CK177</f>
        <v>#DIV/0!</v>
      </c>
      <c r="P177" s="76" t="e">
        <f>'Sound Power'!CL177</f>
        <v>#DIV/0!</v>
      </c>
      <c r="Q177" s="76" t="e">
        <f>'Sound Power'!CM177</f>
        <v>#DIV/0!</v>
      </c>
      <c r="R177" s="76" t="e">
        <f>'Sound Power'!CN177</f>
        <v>#DIV/0!</v>
      </c>
      <c r="S177" s="76" t="e">
        <f>'Sound Power'!CO177</f>
        <v>#DIV/0!</v>
      </c>
      <c r="T177" s="76" t="e">
        <f>'Sound Power'!CP177</f>
        <v>#DIV/0!</v>
      </c>
      <c r="U177" s="73">
        <f t="shared" si="50"/>
        <v>0</v>
      </c>
      <c r="V177" s="73">
        <f t="shared" si="51"/>
        <v>0</v>
      </c>
      <c r="W177" s="76" t="e">
        <f>('ModelParams Lp'!B$4*10^'ModelParams Lp'!B$5*($U177/$V177)^'ModelParams Lp'!B$6)*3</f>
        <v>#DIV/0!</v>
      </c>
      <c r="X177" s="76" t="e">
        <f>('ModelParams Lp'!C$4*10^'ModelParams Lp'!C$5*($U177/$V177)^'ModelParams Lp'!C$6)*3</f>
        <v>#DIV/0!</v>
      </c>
      <c r="Y177" s="76" t="e">
        <f>('ModelParams Lp'!D$4*10^'ModelParams Lp'!D$5*($U177/$V177)^'ModelParams Lp'!D$6)*3</f>
        <v>#DIV/0!</v>
      </c>
      <c r="Z177" s="76" t="e">
        <f>('ModelParams Lp'!E$4*10^'ModelParams Lp'!E$5*($U177/$V177)^'ModelParams Lp'!E$6)*3</f>
        <v>#DIV/0!</v>
      </c>
      <c r="AA177" s="76" t="e">
        <f>('ModelParams Lp'!F$4*10^'ModelParams Lp'!F$5*($U177/$V177)^'ModelParams Lp'!F$6)*3</f>
        <v>#DIV/0!</v>
      </c>
      <c r="AB177" s="76" t="e">
        <f>('ModelParams Lp'!G$4*10^'ModelParams Lp'!G$5*($U177/$V177)^'ModelParams Lp'!G$6)*3</f>
        <v>#DIV/0!</v>
      </c>
      <c r="AC177" s="76" t="e">
        <f>('ModelParams Lp'!H$4*10^'ModelParams Lp'!H$5*($U177/$V177)^'ModelParams Lp'!H$6)*3</f>
        <v>#DIV/0!</v>
      </c>
      <c r="AD177" s="76" t="e">
        <f>('ModelParams Lp'!I$4*10^'ModelParams Lp'!I$5*($U177/$V177)^'ModelParams Lp'!I$6)*3</f>
        <v>#DIV/0!</v>
      </c>
      <c r="AE177" s="62" t="e">
        <f t="shared" si="52"/>
        <v>#DIV/0!</v>
      </c>
      <c r="AF177" s="62" t="e">
        <f>IF(AE177&lt;'ModelParams Lp'!$B$16,-1,IF(AE177&lt;'ModelParams Lp'!$C$16,0,IF(AE177&lt;'ModelParams Lp'!$D$16,1,IF(AE177&lt;'ModelParams Lp'!$E$16,2,IF(AE177&lt;'ModelParams Lp'!$F$16,3,IF(AE177&lt;'ModelParams Lp'!$G$16,4,IF(AE177&lt;'ModelParams Lp'!$H$16,5,6)))))))</f>
        <v>#DIV/0!</v>
      </c>
      <c r="AG177" s="76" t="e">
        <f ca="1">IF($AF177&gt;1,0,OFFSET('ModelParams Lp'!$C$12,0,-'Sound Pressure'!$AF177))</f>
        <v>#DIV/0!</v>
      </c>
      <c r="AH177" s="76" t="e">
        <f ca="1">IF($AF177&gt;2,0,OFFSET('ModelParams Lp'!$D$12,0,-'Sound Pressure'!$AF177))</f>
        <v>#DIV/0!</v>
      </c>
      <c r="AI177" s="76" t="e">
        <f ca="1">IF($AF177&gt;3,0,OFFSET('ModelParams Lp'!$E$12,0,-'Sound Pressure'!$AF177))</f>
        <v>#DIV/0!</v>
      </c>
      <c r="AJ177" s="76" t="e">
        <f ca="1">IF($AF177&gt;4,0,OFFSET('ModelParams Lp'!$F$12,0,-'Sound Pressure'!$AF177))</f>
        <v>#DIV/0!</v>
      </c>
      <c r="AK177" s="76" t="e">
        <f ca="1">IF($AF177&gt;3,0,OFFSET('ModelParams Lp'!$G$12,0,-'Sound Pressure'!$AF177))</f>
        <v>#DIV/0!</v>
      </c>
      <c r="AL177" s="76" t="e">
        <f ca="1">IF($AF177&gt;5,0,OFFSET('ModelParams Lp'!$H$12,0,-'Sound Pressure'!$AF177))</f>
        <v>#DIV/0!</v>
      </c>
      <c r="AM177" s="76" t="e">
        <f ca="1">IF($AF177&gt;6,0,OFFSET('ModelParams Lp'!$I$12,0,-'Sound Pressure'!$AF177))</f>
        <v>#DIV/0!</v>
      </c>
      <c r="AN177" s="76" t="e">
        <f ca="1">IF($AF177&gt;7,0,IF($AF$4&lt;0,3,OFFSET('ModelParams Lp'!$J$12,0,-'Sound Pressure'!$AF177)))</f>
        <v>#DIV/0!</v>
      </c>
      <c r="AO177" s="76" t="e">
        <f t="shared" si="71"/>
        <v>#DIV/0!</v>
      </c>
      <c r="AP177" s="76" t="e">
        <f t="shared" si="72"/>
        <v>#DIV/0!</v>
      </c>
      <c r="AQ177" s="76" t="e">
        <f t="shared" si="72"/>
        <v>#DIV/0!</v>
      </c>
      <c r="AR177" s="76" t="e">
        <f t="shared" si="72"/>
        <v>#DIV/0!</v>
      </c>
      <c r="AS177" s="76" t="e">
        <f t="shared" si="72"/>
        <v>#DIV/0!</v>
      </c>
      <c r="AT177" s="76" t="e">
        <f t="shared" si="72"/>
        <v>#DIV/0!</v>
      </c>
      <c r="AU177" s="76" t="e">
        <f t="shared" si="72"/>
        <v>#DIV/0!</v>
      </c>
      <c r="AV177" s="76" t="e">
        <f t="shared" si="72"/>
        <v>#DIV/0!</v>
      </c>
      <c r="AW177" s="76">
        <f>'ModelParams Lp'!B$22</f>
        <v>4</v>
      </c>
      <c r="AX177" s="76">
        <f>'ModelParams Lp'!C$22</f>
        <v>2</v>
      </c>
      <c r="AY177" s="76">
        <f>'ModelParams Lp'!D$22</f>
        <v>1</v>
      </c>
      <c r="AZ177" s="76">
        <f>'ModelParams Lp'!E$22</f>
        <v>0</v>
      </c>
      <c r="BA177" s="76">
        <f>'ModelParams Lp'!F$22</f>
        <v>0</v>
      </c>
      <c r="BB177" s="76">
        <f>'ModelParams Lp'!G$22</f>
        <v>0</v>
      </c>
      <c r="BC177" s="76">
        <f>'ModelParams Lp'!H$22</f>
        <v>0</v>
      </c>
      <c r="BD177" s="76">
        <f>'ModelParams Lp'!I$22</f>
        <v>0</v>
      </c>
      <c r="BE177" s="76" t="e">
        <f>-10*LOG(2/(4*PI()*2^2)+4/(0.163*(Calcul!$J182*Calcul!$K182)/VLOOKUP(Calcul!$H182,'ModelParams Lp'!$E$37:$F$39,2,0)))</f>
        <v>#N/A</v>
      </c>
      <c r="BF177" s="76" t="e">
        <f>-10*LOG(2/(4*PI()*2^2)+4/(0.163*(Calcul!$J182*Calcul!$K182)/VLOOKUP(Calcul!$H182,'ModelParams Lp'!$E$37:$F$39,2,0)))</f>
        <v>#N/A</v>
      </c>
      <c r="BG177" s="76" t="e">
        <f>-10*LOG(2/(4*PI()*2^2)+4/(0.163*(Calcul!$J182*Calcul!$K182)/VLOOKUP(Calcul!$H182,'ModelParams Lp'!$E$37:$F$39,2,0)))</f>
        <v>#N/A</v>
      </c>
      <c r="BH177" s="76" t="e">
        <f>-10*LOG(2/(4*PI()*2^2)+4/(0.163*(Calcul!$J182*Calcul!$K182)/VLOOKUP(Calcul!$H182,'ModelParams Lp'!$E$37:$F$39,2,0)))</f>
        <v>#N/A</v>
      </c>
      <c r="BI177" s="76" t="e">
        <f>-10*LOG(2/(4*PI()*2^2)+4/(0.163*(Calcul!$J182*Calcul!$K182)/VLOOKUP(Calcul!$H182,'ModelParams Lp'!$E$37:$F$39,2,0)))</f>
        <v>#N/A</v>
      </c>
      <c r="BJ177" s="76" t="e">
        <f>-10*LOG(2/(4*PI()*2^2)+4/(0.163*(Calcul!$J182*Calcul!$K182)/VLOOKUP(Calcul!$H182,'ModelParams Lp'!$E$37:$F$39,2,0)))</f>
        <v>#N/A</v>
      </c>
      <c r="BK177" s="76" t="e">
        <f>-10*LOG(2/(4*PI()*2^2)+4/(0.163*(Calcul!$J182*Calcul!$K182)/VLOOKUP(Calcul!$H182,'ModelParams Lp'!$E$37:$F$39,2,0)))</f>
        <v>#N/A</v>
      </c>
      <c r="BL177" s="76" t="e">
        <f>-10*LOG(2/(4*PI()*2^2)+4/(0.163*(Calcul!$J182*Calcul!$K182)/VLOOKUP(Calcul!$H182,'ModelParams Lp'!$E$37:$F$39,2,0)))</f>
        <v>#N/A</v>
      </c>
      <c r="BM177" s="76" t="e">
        <f>VLOOKUP(Calcul!$I182,'ModelParams Lp'!$D$28:$O$32,5,0)+BE177</f>
        <v>#N/A</v>
      </c>
      <c r="BN177" s="76" t="e">
        <f>VLOOKUP(Calcul!$I182,'ModelParams Lp'!$D$28:$O$32,6,0)+BF177</f>
        <v>#N/A</v>
      </c>
      <c r="BO177" s="76" t="e">
        <f>VLOOKUP(Calcul!$I182,'ModelParams Lp'!$D$28:$O$32,7,0)+BG177</f>
        <v>#N/A</v>
      </c>
      <c r="BP177" s="76" t="e">
        <f>VLOOKUP(Calcul!$I182,'ModelParams Lp'!$D$28:$O$32,8,0)+BH177</f>
        <v>#N/A</v>
      </c>
      <c r="BQ177" s="76" t="e">
        <f>VLOOKUP(Calcul!$I182,'ModelParams Lp'!$D$28:$O$32,9,0)+BI177</f>
        <v>#N/A</v>
      </c>
      <c r="BR177" s="76" t="e">
        <f>VLOOKUP(Calcul!$I182,'ModelParams Lp'!$D$28:$O$32,10,0)+BJ177</f>
        <v>#N/A</v>
      </c>
      <c r="BS177" s="76" t="e">
        <f>VLOOKUP(Calcul!$I182,'ModelParams Lp'!$D$28:$O$32,11,0)+BK177</f>
        <v>#N/A</v>
      </c>
      <c r="BT177" s="76" t="e">
        <f>VLOOKUP(Calcul!$I182,'ModelParams Lp'!$D$28:$O$32,12,0)+BL177</f>
        <v>#N/A</v>
      </c>
      <c r="BU177" s="75" t="e">
        <f t="shared" ca="1" si="53"/>
        <v>#DIV/0!</v>
      </c>
      <c r="BV177" s="75" t="e">
        <f t="shared" ca="1" si="54"/>
        <v>#DIV/0!</v>
      </c>
      <c r="BW177" s="75" t="e">
        <f t="shared" ca="1" si="55"/>
        <v>#DIV/0!</v>
      </c>
      <c r="BX177" s="75" t="e">
        <f t="shared" ca="1" si="56"/>
        <v>#DIV/0!</v>
      </c>
      <c r="BY177" s="75" t="e">
        <f t="shared" ca="1" si="57"/>
        <v>#DIV/0!</v>
      </c>
      <c r="BZ177" s="75" t="e">
        <f t="shared" ca="1" si="58"/>
        <v>#DIV/0!</v>
      </c>
      <c r="CA177" s="75" t="e">
        <f t="shared" ca="1" si="59"/>
        <v>#DIV/0!</v>
      </c>
      <c r="CB177" s="75" t="e">
        <f t="shared" ca="1" si="60"/>
        <v>#DIV/0!</v>
      </c>
      <c r="CC177" s="26" t="e">
        <f ca="1">10*LOG10(IF(BU177="",0,POWER(10,((BU177+'ModelParams Lw'!$O$4)/10))) +IF(BV177="",0,POWER(10,((BV177+'ModelParams Lw'!$P$4)/10))) +IF(BW177="",0,POWER(10,((BW177+'ModelParams Lw'!$Q$4)/10))) +IF(BX177="",0,POWER(10,((BX177+'ModelParams Lw'!$R$4)/10))) +IF(BY177="",0,POWER(10,((BY177+'ModelParams Lw'!$S$4)/10))) +IF(BZ177="",0,POWER(10,((BZ177+'ModelParams Lw'!$T$4)/10))) +IF(CA177="",0,POWER(10,((CA177+'ModelParams Lw'!$U$4)/10)))+IF(CB177="",0,POWER(10,((CB177+'ModelParams Lw'!$V$4)/10))))</f>
        <v>#DIV/0!</v>
      </c>
      <c r="CD177" s="26" t="e">
        <f t="shared" ca="1" si="61"/>
        <v>#DIV/0!</v>
      </c>
      <c r="CE177" s="26" t="e">
        <f ca="1">(BU177-'ModelParams Lw'!O$10)/'ModelParams Lw'!O$11</f>
        <v>#DIV/0!</v>
      </c>
      <c r="CF177" s="26" t="e">
        <f ca="1">(BV177-'ModelParams Lw'!P$10)/'ModelParams Lw'!P$11</f>
        <v>#DIV/0!</v>
      </c>
      <c r="CG177" s="26" t="e">
        <f ca="1">(BW177-'ModelParams Lw'!Q$10)/'ModelParams Lw'!Q$11</f>
        <v>#DIV/0!</v>
      </c>
      <c r="CH177" s="26" t="e">
        <f ca="1">(BX177-'ModelParams Lw'!R$10)/'ModelParams Lw'!R$11</f>
        <v>#DIV/0!</v>
      </c>
      <c r="CI177" s="26" t="e">
        <f ca="1">(BY177-'ModelParams Lw'!S$10)/'ModelParams Lw'!S$11</f>
        <v>#DIV/0!</v>
      </c>
      <c r="CJ177" s="26" t="e">
        <f ca="1">(BZ177-'ModelParams Lw'!T$10)/'ModelParams Lw'!T$11</f>
        <v>#DIV/0!</v>
      </c>
      <c r="CK177" s="26" t="e">
        <f ca="1">(CA177-'ModelParams Lw'!U$10)/'ModelParams Lw'!U$11</f>
        <v>#DIV/0!</v>
      </c>
      <c r="CL177" s="26" t="e">
        <f ca="1">(CB177-'ModelParams Lw'!V$10)/'ModelParams Lw'!V$11</f>
        <v>#DIV/0!</v>
      </c>
      <c r="CM177" s="75" t="e">
        <f t="shared" si="62"/>
        <v>#DIV/0!</v>
      </c>
      <c r="CN177" s="75" t="e">
        <f t="shared" si="63"/>
        <v>#DIV/0!</v>
      </c>
      <c r="CO177" s="75" t="e">
        <f t="shared" si="64"/>
        <v>#DIV/0!</v>
      </c>
      <c r="CP177" s="75" t="e">
        <f t="shared" si="65"/>
        <v>#DIV/0!</v>
      </c>
      <c r="CQ177" s="75" t="e">
        <f t="shared" si="66"/>
        <v>#DIV/0!</v>
      </c>
      <c r="CR177" s="75" t="e">
        <f t="shared" si="67"/>
        <v>#DIV/0!</v>
      </c>
      <c r="CS177" s="75" t="e">
        <f t="shared" si="68"/>
        <v>#DIV/0!</v>
      </c>
      <c r="CT177" s="75" t="e">
        <f t="shared" si="69"/>
        <v>#DIV/0!</v>
      </c>
      <c r="CU177" s="26" t="e">
        <f>10*LOG10(IF(CM177="",0,POWER(10,((CM177+'ModelParams Lw'!$O$4)/10))) +IF(CN177="",0,POWER(10,((CN177+'ModelParams Lw'!$P$4)/10))) +IF(CO177="",0,POWER(10,((CO177+'ModelParams Lw'!$Q$4)/10))) +IF(CP177="",0,POWER(10,((CP177+'ModelParams Lw'!$R$4)/10))) +IF(CQ177="",0,POWER(10,((CQ177+'ModelParams Lw'!$S$4)/10))) +IF(CR177="",0,POWER(10,((CR177+'ModelParams Lw'!$T$4)/10))) +IF(CS177="",0,POWER(10,((CS177+'ModelParams Lw'!$U$4)/10)))+IF(CT177="",0,POWER(10,((CT177+'ModelParams Lw'!$V$4)/10))))</f>
        <v>#DIV/0!</v>
      </c>
      <c r="CV177" s="26" t="e">
        <f t="shared" si="70"/>
        <v>#DIV/0!</v>
      </c>
      <c r="CW177" s="26" t="e">
        <f>(CM177-'ModelParams Lw'!O$10)/'ModelParams Lw'!O$11</f>
        <v>#DIV/0!</v>
      </c>
      <c r="CX177" s="26" t="e">
        <f>(CN177-'ModelParams Lw'!P$10)/'ModelParams Lw'!P$11</f>
        <v>#DIV/0!</v>
      </c>
      <c r="CY177" s="26" t="e">
        <f>(CO177-'ModelParams Lw'!Q$10)/'ModelParams Lw'!Q$11</f>
        <v>#DIV/0!</v>
      </c>
      <c r="CZ177" s="26" t="e">
        <f>(CP177-'ModelParams Lw'!R$10)/'ModelParams Lw'!R$11</f>
        <v>#DIV/0!</v>
      </c>
      <c r="DA177" s="26" t="e">
        <f>(CQ177-'ModelParams Lw'!S$10)/'ModelParams Lw'!S$11</f>
        <v>#DIV/0!</v>
      </c>
      <c r="DB177" s="26" t="e">
        <f>(CR177-'ModelParams Lw'!T$10)/'ModelParams Lw'!T$11</f>
        <v>#DIV/0!</v>
      </c>
      <c r="DC177" s="26" t="e">
        <f>(CS177-'ModelParams Lw'!U$10)/'ModelParams Lw'!U$11</f>
        <v>#DIV/0!</v>
      </c>
      <c r="DD177" s="26" t="e">
        <f>(CT177-'ModelParams Lw'!V$10)/'ModelParams Lw'!V$11</f>
        <v>#DIV/0!</v>
      </c>
    </row>
    <row r="178" spans="1:108" x14ac:dyDescent="0.25">
      <c r="A178" s="13">
        <f>'Sound Power'!B178</f>
        <v>0</v>
      </c>
      <c r="B178" s="13">
        <f>'Sound Power'!D178</f>
        <v>0</v>
      </c>
      <c r="C178" s="13">
        <f>'Sound Power'!E178</f>
        <v>0</v>
      </c>
      <c r="D178" s="13">
        <f>'Sound Power'!F178</f>
        <v>0</v>
      </c>
      <c r="E178" s="76" t="e">
        <f>IF(Calcul!$F180="SA",'Sound Power'!AZ178,'Sound Power'!O178)</f>
        <v>#DIV/0!</v>
      </c>
      <c r="F178" s="76" t="e">
        <f>IF(Calcul!$F180="SA",'Sound Power'!BA178,'Sound Power'!P178)</f>
        <v>#DIV/0!</v>
      </c>
      <c r="G178" s="76" t="e">
        <f>IF(Calcul!$F180="SA",'Sound Power'!BB178,'Sound Power'!Q178)</f>
        <v>#DIV/0!</v>
      </c>
      <c r="H178" s="76" t="e">
        <f>IF(Calcul!$F180="SA",'Sound Power'!BC178,'Sound Power'!R178)</f>
        <v>#DIV/0!</v>
      </c>
      <c r="I178" s="76" t="e">
        <f>IF(Calcul!$F180="SA",'Sound Power'!BD178,'Sound Power'!S178)</f>
        <v>#DIV/0!</v>
      </c>
      <c r="J178" s="76" t="e">
        <f>IF(Calcul!$F180="SA",'Sound Power'!BE178,'Sound Power'!T178)</f>
        <v>#DIV/0!</v>
      </c>
      <c r="K178" s="76" t="e">
        <f>IF(Calcul!$F180="SA",'Sound Power'!BF178,'Sound Power'!U178)</f>
        <v>#DIV/0!</v>
      </c>
      <c r="L178" s="76" t="e">
        <f>IF(Calcul!$F180="SA",'Sound Power'!BG178,'Sound Power'!V178)</f>
        <v>#DIV/0!</v>
      </c>
      <c r="M178" s="76" t="e">
        <f>'Sound Power'!CI178</f>
        <v>#DIV/0!</v>
      </c>
      <c r="N178" s="76" t="e">
        <f>'Sound Power'!CJ178</f>
        <v>#DIV/0!</v>
      </c>
      <c r="O178" s="76" t="e">
        <f>'Sound Power'!CK178</f>
        <v>#DIV/0!</v>
      </c>
      <c r="P178" s="76" t="e">
        <f>'Sound Power'!CL178</f>
        <v>#DIV/0!</v>
      </c>
      <c r="Q178" s="76" t="e">
        <f>'Sound Power'!CM178</f>
        <v>#DIV/0!</v>
      </c>
      <c r="R178" s="76" t="e">
        <f>'Sound Power'!CN178</f>
        <v>#DIV/0!</v>
      </c>
      <c r="S178" s="76" t="e">
        <f>'Sound Power'!CO178</f>
        <v>#DIV/0!</v>
      </c>
      <c r="T178" s="76" t="e">
        <f>'Sound Power'!CP178</f>
        <v>#DIV/0!</v>
      </c>
      <c r="U178" s="73">
        <f t="shared" si="50"/>
        <v>0</v>
      </c>
      <c r="V178" s="73">
        <f t="shared" si="51"/>
        <v>0</v>
      </c>
      <c r="W178" s="76" t="e">
        <f>('ModelParams Lp'!B$4*10^'ModelParams Lp'!B$5*($U178/$V178)^'ModelParams Lp'!B$6)*3</f>
        <v>#DIV/0!</v>
      </c>
      <c r="X178" s="76" t="e">
        <f>('ModelParams Lp'!C$4*10^'ModelParams Lp'!C$5*($U178/$V178)^'ModelParams Lp'!C$6)*3</f>
        <v>#DIV/0!</v>
      </c>
      <c r="Y178" s="76" t="e">
        <f>('ModelParams Lp'!D$4*10^'ModelParams Lp'!D$5*($U178/$V178)^'ModelParams Lp'!D$6)*3</f>
        <v>#DIV/0!</v>
      </c>
      <c r="Z178" s="76" t="e">
        <f>('ModelParams Lp'!E$4*10^'ModelParams Lp'!E$5*($U178/$V178)^'ModelParams Lp'!E$6)*3</f>
        <v>#DIV/0!</v>
      </c>
      <c r="AA178" s="76" t="e">
        <f>('ModelParams Lp'!F$4*10^'ModelParams Lp'!F$5*($U178/$V178)^'ModelParams Lp'!F$6)*3</f>
        <v>#DIV/0!</v>
      </c>
      <c r="AB178" s="76" t="e">
        <f>('ModelParams Lp'!G$4*10^'ModelParams Lp'!G$5*($U178/$V178)^'ModelParams Lp'!G$6)*3</f>
        <v>#DIV/0!</v>
      </c>
      <c r="AC178" s="76" t="e">
        <f>('ModelParams Lp'!H$4*10^'ModelParams Lp'!H$5*($U178/$V178)^'ModelParams Lp'!H$6)*3</f>
        <v>#DIV/0!</v>
      </c>
      <c r="AD178" s="76" t="e">
        <f>('ModelParams Lp'!I$4*10^'ModelParams Lp'!I$5*($U178/$V178)^'ModelParams Lp'!I$6)*3</f>
        <v>#DIV/0!</v>
      </c>
      <c r="AE178" s="62" t="e">
        <f t="shared" si="52"/>
        <v>#DIV/0!</v>
      </c>
      <c r="AF178" s="62" t="e">
        <f>IF(AE178&lt;'ModelParams Lp'!$B$16,-1,IF(AE178&lt;'ModelParams Lp'!$C$16,0,IF(AE178&lt;'ModelParams Lp'!$D$16,1,IF(AE178&lt;'ModelParams Lp'!$E$16,2,IF(AE178&lt;'ModelParams Lp'!$F$16,3,IF(AE178&lt;'ModelParams Lp'!$G$16,4,IF(AE178&lt;'ModelParams Lp'!$H$16,5,6)))))))</f>
        <v>#DIV/0!</v>
      </c>
      <c r="AG178" s="76" t="e">
        <f ca="1">IF($AF178&gt;1,0,OFFSET('ModelParams Lp'!$C$12,0,-'Sound Pressure'!$AF178))</f>
        <v>#DIV/0!</v>
      </c>
      <c r="AH178" s="76" t="e">
        <f ca="1">IF($AF178&gt;2,0,OFFSET('ModelParams Lp'!$D$12,0,-'Sound Pressure'!$AF178))</f>
        <v>#DIV/0!</v>
      </c>
      <c r="AI178" s="76" t="e">
        <f ca="1">IF($AF178&gt;3,0,OFFSET('ModelParams Lp'!$E$12,0,-'Sound Pressure'!$AF178))</f>
        <v>#DIV/0!</v>
      </c>
      <c r="AJ178" s="76" t="e">
        <f ca="1">IF($AF178&gt;4,0,OFFSET('ModelParams Lp'!$F$12,0,-'Sound Pressure'!$AF178))</f>
        <v>#DIV/0!</v>
      </c>
      <c r="AK178" s="76" t="e">
        <f ca="1">IF($AF178&gt;3,0,OFFSET('ModelParams Lp'!$G$12,0,-'Sound Pressure'!$AF178))</f>
        <v>#DIV/0!</v>
      </c>
      <c r="AL178" s="76" t="e">
        <f ca="1">IF($AF178&gt;5,0,OFFSET('ModelParams Lp'!$H$12,0,-'Sound Pressure'!$AF178))</f>
        <v>#DIV/0!</v>
      </c>
      <c r="AM178" s="76" t="e">
        <f ca="1">IF($AF178&gt;6,0,OFFSET('ModelParams Lp'!$I$12,0,-'Sound Pressure'!$AF178))</f>
        <v>#DIV/0!</v>
      </c>
      <c r="AN178" s="76" t="e">
        <f ca="1">IF($AF178&gt;7,0,IF($AF$4&lt;0,3,OFFSET('ModelParams Lp'!$J$12,0,-'Sound Pressure'!$AF178)))</f>
        <v>#DIV/0!</v>
      </c>
      <c r="AO178" s="76" t="e">
        <f t="shared" si="71"/>
        <v>#DIV/0!</v>
      </c>
      <c r="AP178" s="76" t="e">
        <f t="shared" si="72"/>
        <v>#DIV/0!</v>
      </c>
      <c r="AQ178" s="76" t="e">
        <f t="shared" si="72"/>
        <v>#DIV/0!</v>
      </c>
      <c r="AR178" s="76" t="e">
        <f t="shared" si="72"/>
        <v>#DIV/0!</v>
      </c>
      <c r="AS178" s="76" t="e">
        <f t="shared" si="72"/>
        <v>#DIV/0!</v>
      </c>
      <c r="AT178" s="76" t="e">
        <f t="shared" si="72"/>
        <v>#DIV/0!</v>
      </c>
      <c r="AU178" s="76" t="e">
        <f t="shared" si="72"/>
        <v>#DIV/0!</v>
      </c>
      <c r="AV178" s="76" t="e">
        <f t="shared" si="72"/>
        <v>#DIV/0!</v>
      </c>
      <c r="AW178" s="76">
        <f>'ModelParams Lp'!B$22</f>
        <v>4</v>
      </c>
      <c r="AX178" s="76">
        <f>'ModelParams Lp'!C$22</f>
        <v>2</v>
      </c>
      <c r="AY178" s="76">
        <f>'ModelParams Lp'!D$22</f>
        <v>1</v>
      </c>
      <c r="AZ178" s="76">
        <f>'ModelParams Lp'!E$22</f>
        <v>0</v>
      </c>
      <c r="BA178" s="76">
        <f>'ModelParams Lp'!F$22</f>
        <v>0</v>
      </c>
      <c r="BB178" s="76">
        <f>'ModelParams Lp'!G$22</f>
        <v>0</v>
      </c>
      <c r="BC178" s="76">
        <f>'ModelParams Lp'!H$22</f>
        <v>0</v>
      </c>
      <c r="BD178" s="76">
        <f>'ModelParams Lp'!I$22</f>
        <v>0</v>
      </c>
      <c r="BE178" s="76" t="e">
        <f>-10*LOG(2/(4*PI()*2^2)+4/(0.163*(Calcul!$J183*Calcul!$K183)/VLOOKUP(Calcul!$H183,'ModelParams Lp'!$E$37:$F$39,2,0)))</f>
        <v>#N/A</v>
      </c>
      <c r="BF178" s="76" t="e">
        <f>-10*LOG(2/(4*PI()*2^2)+4/(0.163*(Calcul!$J183*Calcul!$K183)/VLOOKUP(Calcul!$H183,'ModelParams Lp'!$E$37:$F$39,2,0)))</f>
        <v>#N/A</v>
      </c>
      <c r="BG178" s="76" t="e">
        <f>-10*LOG(2/(4*PI()*2^2)+4/(0.163*(Calcul!$J183*Calcul!$K183)/VLOOKUP(Calcul!$H183,'ModelParams Lp'!$E$37:$F$39,2,0)))</f>
        <v>#N/A</v>
      </c>
      <c r="BH178" s="76" t="e">
        <f>-10*LOG(2/(4*PI()*2^2)+4/(0.163*(Calcul!$J183*Calcul!$K183)/VLOOKUP(Calcul!$H183,'ModelParams Lp'!$E$37:$F$39,2,0)))</f>
        <v>#N/A</v>
      </c>
      <c r="BI178" s="76" t="e">
        <f>-10*LOG(2/(4*PI()*2^2)+4/(0.163*(Calcul!$J183*Calcul!$K183)/VLOOKUP(Calcul!$H183,'ModelParams Lp'!$E$37:$F$39,2,0)))</f>
        <v>#N/A</v>
      </c>
      <c r="BJ178" s="76" t="e">
        <f>-10*LOG(2/(4*PI()*2^2)+4/(0.163*(Calcul!$J183*Calcul!$K183)/VLOOKUP(Calcul!$H183,'ModelParams Lp'!$E$37:$F$39,2,0)))</f>
        <v>#N/A</v>
      </c>
      <c r="BK178" s="76" t="e">
        <f>-10*LOG(2/(4*PI()*2^2)+4/(0.163*(Calcul!$J183*Calcul!$K183)/VLOOKUP(Calcul!$H183,'ModelParams Lp'!$E$37:$F$39,2,0)))</f>
        <v>#N/A</v>
      </c>
      <c r="BL178" s="76" t="e">
        <f>-10*LOG(2/(4*PI()*2^2)+4/(0.163*(Calcul!$J183*Calcul!$K183)/VLOOKUP(Calcul!$H183,'ModelParams Lp'!$E$37:$F$39,2,0)))</f>
        <v>#N/A</v>
      </c>
      <c r="BM178" s="76" t="e">
        <f>VLOOKUP(Calcul!$I183,'ModelParams Lp'!$D$28:$O$32,5,0)+BE178</f>
        <v>#N/A</v>
      </c>
      <c r="BN178" s="76" t="e">
        <f>VLOOKUP(Calcul!$I183,'ModelParams Lp'!$D$28:$O$32,6,0)+BF178</f>
        <v>#N/A</v>
      </c>
      <c r="BO178" s="76" t="e">
        <f>VLOOKUP(Calcul!$I183,'ModelParams Lp'!$D$28:$O$32,7,0)+BG178</f>
        <v>#N/A</v>
      </c>
      <c r="BP178" s="76" t="e">
        <f>VLOOKUP(Calcul!$I183,'ModelParams Lp'!$D$28:$O$32,8,0)+BH178</f>
        <v>#N/A</v>
      </c>
      <c r="BQ178" s="76" t="e">
        <f>VLOOKUP(Calcul!$I183,'ModelParams Lp'!$D$28:$O$32,9,0)+BI178</f>
        <v>#N/A</v>
      </c>
      <c r="BR178" s="76" t="e">
        <f>VLOOKUP(Calcul!$I183,'ModelParams Lp'!$D$28:$O$32,10,0)+BJ178</f>
        <v>#N/A</v>
      </c>
      <c r="BS178" s="76" t="e">
        <f>VLOOKUP(Calcul!$I183,'ModelParams Lp'!$D$28:$O$32,11,0)+BK178</f>
        <v>#N/A</v>
      </c>
      <c r="BT178" s="76" t="e">
        <f>VLOOKUP(Calcul!$I183,'ModelParams Lp'!$D$28:$O$32,12,0)+BL178</f>
        <v>#N/A</v>
      </c>
      <c r="BU178" s="75" t="e">
        <f t="shared" ca="1" si="53"/>
        <v>#DIV/0!</v>
      </c>
      <c r="BV178" s="75" t="e">
        <f t="shared" ca="1" si="54"/>
        <v>#DIV/0!</v>
      </c>
      <c r="BW178" s="75" t="e">
        <f t="shared" ca="1" si="55"/>
        <v>#DIV/0!</v>
      </c>
      <c r="BX178" s="75" t="e">
        <f t="shared" ca="1" si="56"/>
        <v>#DIV/0!</v>
      </c>
      <c r="BY178" s="75" t="e">
        <f t="shared" ca="1" si="57"/>
        <v>#DIV/0!</v>
      </c>
      <c r="BZ178" s="75" t="e">
        <f t="shared" ca="1" si="58"/>
        <v>#DIV/0!</v>
      </c>
      <c r="CA178" s="75" t="e">
        <f t="shared" ca="1" si="59"/>
        <v>#DIV/0!</v>
      </c>
      <c r="CB178" s="75" t="e">
        <f t="shared" ca="1" si="60"/>
        <v>#DIV/0!</v>
      </c>
      <c r="CC178" s="26" t="e">
        <f ca="1">10*LOG10(IF(BU178="",0,POWER(10,((BU178+'ModelParams Lw'!$O$4)/10))) +IF(BV178="",0,POWER(10,((BV178+'ModelParams Lw'!$P$4)/10))) +IF(BW178="",0,POWER(10,((BW178+'ModelParams Lw'!$Q$4)/10))) +IF(BX178="",0,POWER(10,((BX178+'ModelParams Lw'!$R$4)/10))) +IF(BY178="",0,POWER(10,((BY178+'ModelParams Lw'!$S$4)/10))) +IF(BZ178="",0,POWER(10,((BZ178+'ModelParams Lw'!$T$4)/10))) +IF(CA178="",0,POWER(10,((CA178+'ModelParams Lw'!$U$4)/10)))+IF(CB178="",0,POWER(10,((CB178+'ModelParams Lw'!$V$4)/10))))</f>
        <v>#DIV/0!</v>
      </c>
      <c r="CD178" s="26" t="e">
        <f t="shared" ca="1" si="61"/>
        <v>#DIV/0!</v>
      </c>
      <c r="CE178" s="26" t="e">
        <f ca="1">(BU178-'ModelParams Lw'!O$10)/'ModelParams Lw'!O$11</f>
        <v>#DIV/0!</v>
      </c>
      <c r="CF178" s="26" t="e">
        <f ca="1">(BV178-'ModelParams Lw'!P$10)/'ModelParams Lw'!P$11</f>
        <v>#DIV/0!</v>
      </c>
      <c r="CG178" s="26" t="e">
        <f ca="1">(BW178-'ModelParams Lw'!Q$10)/'ModelParams Lw'!Q$11</f>
        <v>#DIV/0!</v>
      </c>
      <c r="CH178" s="26" t="e">
        <f ca="1">(BX178-'ModelParams Lw'!R$10)/'ModelParams Lw'!R$11</f>
        <v>#DIV/0!</v>
      </c>
      <c r="CI178" s="26" t="e">
        <f ca="1">(BY178-'ModelParams Lw'!S$10)/'ModelParams Lw'!S$11</f>
        <v>#DIV/0!</v>
      </c>
      <c r="CJ178" s="26" t="e">
        <f ca="1">(BZ178-'ModelParams Lw'!T$10)/'ModelParams Lw'!T$11</f>
        <v>#DIV/0!</v>
      </c>
      <c r="CK178" s="26" t="e">
        <f ca="1">(CA178-'ModelParams Lw'!U$10)/'ModelParams Lw'!U$11</f>
        <v>#DIV/0!</v>
      </c>
      <c r="CL178" s="26" t="e">
        <f ca="1">(CB178-'ModelParams Lw'!V$10)/'ModelParams Lw'!V$11</f>
        <v>#DIV/0!</v>
      </c>
      <c r="CM178" s="75" t="e">
        <f t="shared" si="62"/>
        <v>#DIV/0!</v>
      </c>
      <c r="CN178" s="75" t="e">
        <f t="shared" si="63"/>
        <v>#DIV/0!</v>
      </c>
      <c r="CO178" s="75" t="e">
        <f t="shared" si="64"/>
        <v>#DIV/0!</v>
      </c>
      <c r="CP178" s="75" t="e">
        <f t="shared" si="65"/>
        <v>#DIV/0!</v>
      </c>
      <c r="CQ178" s="75" t="e">
        <f t="shared" si="66"/>
        <v>#DIV/0!</v>
      </c>
      <c r="CR178" s="75" t="e">
        <f t="shared" si="67"/>
        <v>#DIV/0!</v>
      </c>
      <c r="CS178" s="75" t="e">
        <f t="shared" si="68"/>
        <v>#DIV/0!</v>
      </c>
      <c r="CT178" s="75" t="e">
        <f t="shared" si="69"/>
        <v>#DIV/0!</v>
      </c>
      <c r="CU178" s="26" t="e">
        <f>10*LOG10(IF(CM178="",0,POWER(10,((CM178+'ModelParams Lw'!$O$4)/10))) +IF(CN178="",0,POWER(10,((CN178+'ModelParams Lw'!$P$4)/10))) +IF(CO178="",0,POWER(10,((CO178+'ModelParams Lw'!$Q$4)/10))) +IF(CP178="",0,POWER(10,((CP178+'ModelParams Lw'!$R$4)/10))) +IF(CQ178="",0,POWER(10,((CQ178+'ModelParams Lw'!$S$4)/10))) +IF(CR178="",0,POWER(10,((CR178+'ModelParams Lw'!$T$4)/10))) +IF(CS178="",0,POWER(10,((CS178+'ModelParams Lw'!$U$4)/10)))+IF(CT178="",0,POWER(10,((CT178+'ModelParams Lw'!$V$4)/10))))</f>
        <v>#DIV/0!</v>
      </c>
      <c r="CV178" s="26" t="e">
        <f t="shared" si="70"/>
        <v>#DIV/0!</v>
      </c>
      <c r="CW178" s="26" t="e">
        <f>(CM178-'ModelParams Lw'!O$10)/'ModelParams Lw'!O$11</f>
        <v>#DIV/0!</v>
      </c>
      <c r="CX178" s="26" t="e">
        <f>(CN178-'ModelParams Lw'!P$10)/'ModelParams Lw'!P$11</f>
        <v>#DIV/0!</v>
      </c>
      <c r="CY178" s="26" t="e">
        <f>(CO178-'ModelParams Lw'!Q$10)/'ModelParams Lw'!Q$11</f>
        <v>#DIV/0!</v>
      </c>
      <c r="CZ178" s="26" t="e">
        <f>(CP178-'ModelParams Lw'!R$10)/'ModelParams Lw'!R$11</f>
        <v>#DIV/0!</v>
      </c>
      <c r="DA178" s="26" t="e">
        <f>(CQ178-'ModelParams Lw'!S$10)/'ModelParams Lw'!S$11</f>
        <v>#DIV/0!</v>
      </c>
      <c r="DB178" s="26" t="e">
        <f>(CR178-'ModelParams Lw'!T$10)/'ModelParams Lw'!T$11</f>
        <v>#DIV/0!</v>
      </c>
      <c r="DC178" s="26" t="e">
        <f>(CS178-'ModelParams Lw'!U$10)/'ModelParams Lw'!U$11</f>
        <v>#DIV/0!</v>
      </c>
      <c r="DD178" s="26" t="e">
        <f>(CT178-'ModelParams Lw'!V$10)/'ModelParams Lw'!V$11</f>
        <v>#DIV/0!</v>
      </c>
    </row>
    <row r="179" spans="1:108" x14ac:dyDescent="0.25">
      <c r="A179" s="13">
        <f>'Sound Power'!B179</f>
        <v>0</v>
      </c>
      <c r="B179" s="13">
        <f>'Sound Power'!D179</f>
        <v>0</v>
      </c>
      <c r="C179" s="13">
        <f>'Sound Power'!E179</f>
        <v>0</v>
      </c>
      <c r="D179" s="13">
        <f>'Sound Power'!F179</f>
        <v>0</v>
      </c>
      <c r="E179" s="76" t="e">
        <f>IF(Calcul!$F181="SA",'Sound Power'!AZ179,'Sound Power'!O179)</f>
        <v>#DIV/0!</v>
      </c>
      <c r="F179" s="76" t="e">
        <f>IF(Calcul!$F181="SA",'Sound Power'!BA179,'Sound Power'!P179)</f>
        <v>#DIV/0!</v>
      </c>
      <c r="G179" s="76" t="e">
        <f>IF(Calcul!$F181="SA",'Sound Power'!BB179,'Sound Power'!Q179)</f>
        <v>#DIV/0!</v>
      </c>
      <c r="H179" s="76" t="e">
        <f>IF(Calcul!$F181="SA",'Sound Power'!BC179,'Sound Power'!R179)</f>
        <v>#DIV/0!</v>
      </c>
      <c r="I179" s="76" t="e">
        <f>IF(Calcul!$F181="SA",'Sound Power'!BD179,'Sound Power'!S179)</f>
        <v>#DIV/0!</v>
      </c>
      <c r="J179" s="76" t="e">
        <f>IF(Calcul!$F181="SA",'Sound Power'!BE179,'Sound Power'!T179)</f>
        <v>#DIV/0!</v>
      </c>
      <c r="K179" s="76" t="e">
        <f>IF(Calcul!$F181="SA",'Sound Power'!BF179,'Sound Power'!U179)</f>
        <v>#DIV/0!</v>
      </c>
      <c r="L179" s="76" t="e">
        <f>IF(Calcul!$F181="SA",'Sound Power'!BG179,'Sound Power'!V179)</f>
        <v>#DIV/0!</v>
      </c>
      <c r="M179" s="76" t="e">
        <f>'Sound Power'!CI179</f>
        <v>#DIV/0!</v>
      </c>
      <c r="N179" s="76" t="e">
        <f>'Sound Power'!CJ179</f>
        <v>#DIV/0!</v>
      </c>
      <c r="O179" s="76" t="e">
        <f>'Sound Power'!CK179</f>
        <v>#DIV/0!</v>
      </c>
      <c r="P179" s="76" t="e">
        <f>'Sound Power'!CL179</f>
        <v>#DIV/0!</v>
      </c>
      <c r="Q179" s="76" t="e">
        <f>'Sound Power'!CM179</f>
        <v>#DIV/0!</v>
      </c>
      <c r="R179" s="76" t="e">
        <f>'Sound Power'!CN179</f>
        <v>#DIV/0!</v>
      </c>
      <c r="S179" s="76" t="e">
        <f>'Sound Power'!CO179</f>
        <v>#DIV/0!</v>
      </c>
      <c r="T179" s="76" t="e">
        <f>'Sound Power'!CP179</f>
        <v>#DIV/0!</v>
      </c>
      <c r="U179" s="73">
        <f t="shared" si="50"/>
        <v>0</v>
      </c>
      <c r="V179" s="73">
        <f t="shared" si="51"/>
        <v>0</v>
      </c>
      <c r="W179" s="76" t="e">
        <f>('ModelParams Lp'!B$4*10^'ModelParams Lp'!B$5*($U179/$V179)^'ModelParams Lp'!B$6)*3</f>
        <v>#DIV/0!</v>
      </c>
      <c r="X179" s="76" t="e">
        <f>('ModelParams Lp'!C$4*10^'ModelParams Lp'!C$5*($U179/$V179)^'ModelParams Lp'!C$6)*3</f>
        <v>#DIV/0!</v>
      </c>
      <c r="Y179" s="76" t="e">
        <f>('ModelParams Lp'!D$4*10^'ModelParams Lp'!D$5*($U179/$V179)^'ModelParams Lp'!D$6)*3</f>
        <v>#DIV/0!</v>
      </c>
      <c r="Z179" s="76" t="e">
        <f>('ModelParams Lp'!E$4*10^'ModelParams Lp'!E$5*($U179/$V179)^'ModelParams Lp'!E$6)*3</f>
        <v>#DIV/0!</v>
      </c>
      <c r="AA179" s="76" t="e">
        <f>('ModelParams Lp'!F$4*10^'ModelParams Lp'!F$5*($U179/$V179)^'ModelParams Lp'!F$6)*3</f>
        <v>#DIV/0!</v>
      </c>
      <c r="AB179" s="76" t="e">
        <f>('ModelParams Lp'!G$4*10^'ModelParams Lp'!G$5*($U179/$V179)^'ModelParams Lp'!G$6)*3</f>
        <v>#DIV/0!</v>
      </c>
      <c r="AC179" s="76" t="e">
        <f>('ModelParams Lp'!H$4*10^'ModelParams Lp'!H$5*($U179/$V179)^'ModelParams Lp'!H$6)*3</f>
        <v>#DIV/0!</v>
      </c>
      <c r="AD179" s="76" t="e">
        <f>('ModelParams Lp'!I$4*10^'ModelParams Lp'!I$5*($U179/$V179)^'ModelParams Lp'!I$6)*3</f>
        <v>#DIV/0!</v>
      </c>
      <c r="AE179" s="62" t="e">
        <f t="shared" si="52"/>
        <v>#DIV/0!</v>
      </c>
      <c r="AF179" s="62" t="e">
        <f>IF(AE179&lt;'ModelParams Lp'!$B$16,-1,IF(AE179&lt;'ModelParams Lp'!$C$16,0,IF(AE179&lt;'ModelParams Lp'!$D$16,1,IF(AE179&lt;'ModelParams Lp'!$E$16,2,IF(AE179&lt;'ModelParams Lp'!$F$16,3,IF(AE179&lt;'ModelParams Lp'!$G$16,4,IF(AE179&lt;'ModelParams Lp'!$H$16,5,6)))))))</f>
        <v>#DIV/0!</v>
      </c>
      <c r="AG179" s="76" t="e">
        <f ca="1">IF($AF179&gt;1,0,OFFSET('ModelParams Lp'!$C$12,0,-'Sound Pressure'!$AF179))</f>
        <v>#DIV/0!</v>
      </c>
      <c r="AH179" s="76" t="e">
        <f ca="1">IF($AF179&gt;2,0,OFFSET('ModelParams Lp'!$D$12,0,-'Sound Pressure'!$AF179))</f>
        <v>#DIV/0!</v>
      </c>
      <c r="AI179" s="76" t="e">
        <f ca="1">IF($AF179&gt;3,0,OFFSET('ModelParams Lp'!$E$12,0,-'Sound Pressure'!$AF179))</f>
        <v>#DIV/0!</v>
      </c>
      <c r="AJ179" s="76" t="e">
        <f ca="1">IF($AF179&gt;4,0,OFFSET('ModelParams Lp'!$F$12,0,-'Sound Pressure'!$AF179))</f>
        <v>#DIV/0!</v>
      </c>
      <c r="AK179" s="76" t="e">
        <f ca="1">IF($AF179&gt;3,0,OFFSET('ModelParams Lp'!$G$12,0,-'Sound Pressure'!$AF179))</f>
        <v>#DIV/0!</v>
      </c>
      <c r="AL179" s="76" t="e">
        <f ca="1">IF($AF179&gt;5,0,OFFSET('ModelParams Lp'!$H$12,0,-'Sound Pressure'!$AF179))</f>
        <v>#DIV/0!</v>
      </c>
      <c r="AM179" s="76" t="e">
        <f ca="1">IF($AF179&gt;6,0,OFFSET('ModelParams Lp'!$I$12,0,-'Sound Pressure'!$AF179))</f>
        <v>#DIV/0!</v>
      </c>
      <c r="AN179" s="76" t="e">
        <f ca="1">IF($AF179&gt;7,0,IF($AF$4&lt;0,3,OFFSET('ModelParams Lp'!$J$12,0,-'Sound Pressure'!$AF179)))</f>
        <v>#DIV/0!</v>
      </c>
      <c r="AO179" s="76" t="e">
        <f t="shared" si="71"/>
        <v>#DIV/0!</v>
      </c>
      <c r="AP179" s="76" t="e">
        <f t="shared" si="72"/>
        <v>#DIV/0!</v>
      </c>
      <c r="AQ179" s="76" t="e">
        <f t="shared" si="72"/>
        <v>#DIV/0!</v>
      </c>
      <c r="AR179" s="76" t="e">
        <f t="shared" si="72"/>
        <v>#DIV/0!</v>
      </c>
      <c r="AS179" s="76" t="e">
        <f t="shared" si="72"/>
        <v>#DIV/0!</v>
      </c>
      <c r="AT179" s="76" t="e">
        <f t="shared" si="72"/>
        <v>#DIV/0!</v>
      </c>
      <c r="AU179" s="76" t="e">
        <f t="shared" si="72"/>
        <v>#DIV/0!</v>
      </c>
      <c r="AV179" s="76" t="e">
        <f t="shared" si="72"/>
        <v>#DIV/0!</v>
      </c>
      <c r="AW179" s="76">
        <f>'ModelParams Lp'!B$22</f>
        <v>4</v>
      </c>
      <c r="AX179" s="76">
        <f>'ModelParams Lp'!C$22</f>
        <v>2</v>
      </c>
      <c r="AY179" s="76">
        <f>'ModelParams Lp'!D$22</f>
        <v>1</v>
      </c>
      <c r="AZ179" s="76">
        <f>'ModelParams Lp'!E$22</f>
        <v>0</v>
      </c>
      <c r="BA179" s="76">
        <f>'ModelParams Lp'!F$22</f>
        <v>0</v>
      </c>
      <c r="BB179" s="76">
        <f>'ModelParams Lp'!G$22</f>
        <v>0</v>
      </c>
      <c r="BC179" s="76">
        <f>'ModelParams Lp'!H$22</f>
        <v>0</v>
      </c>
      <c r="BD179" s="76">
        <f>'ModelParams Lp'!I$22</f>
        <v>0</v>
      </c>
      <c r="BE179" s="76" t="e">
        <f>-10*LOG(2/(4*PI()*2^2)+4/(0.163*(Calcul!$J184*Calcul!$K184)/VLOOKUP(Calcul!$H184,'ModelParams Lp'!$E$37:$F$39,2,0)))</f>
        <v>#N/A</v>
      </c>
      <c r="BF179" s="76" t="e">
        <f>-10*LOG(2/(4*PI()*2^2)+4/(0.163*(Calcul!$J184*Calcul!$K184)/VLOOKUP(Calcul!$H184,'ModelParams Lp'!$E$37:$F$39,2,0)))</f>
        <v>#N/A</v>
      </c>
      <c r="BG179" s="76" t="e">
        <f>-10*LOG(2/(4*PI()*2^2)+4/(0.163*(Calcul!$J184*Calcul!$K184)/VLOOKUP(Calcul!$H184,'ModelParams Lp'!$E$37:$F$39,2,0)))</f>
        <v>#N/A</v>
      </c>
      <c r="BH179" s="76" t="e">
        <f>-10*LOG(2/(4*PI()*2^2)+4/(0.163*(Calcul!$J184*Calcul!$K184)/VLOOKUP(Calcul!$H184,'ModelParams Lp'!$E$37:$F$39,2,0)))</f>
        <v>#N/A</v>
      </c>
      <c r="BI179" s="76" t="e">
        <f>-10*LOG(2/(4*PI()*2^2)+4/(0.163*(Calcul!$J184*Calcul!$K184)/VLOOKUP(Calcul!$H184,'ModelParams Lp'!$E$37:$F$39,2,0)))</f>
        <v>#N/A</v>
      </c>
      <c r="BJ179" s="76" t="e">
        <f>-10*LOG(2/(4*PI()*2^2)+4/(0.163*(Calcul!$J184*Calcul!$K184)/VLOOKUP(Calcul!$H184,'ModelParams Lp'!$E$37:$F$39,2,0)))</f>
        <v>#N/A</v>
      </c>
      <c r="BK179" s="76" t="e">
        <f>-10*LOG(2/(4*PI()*2^2)+4/(0.163*(Calcul!$J184*Calcul!$K184)/VLOOKUP(Calcul!$H184,'ModelParams Lp'!$E$37:$F$39,2,0)))</f>
        <v>#N/A</v>
      </c>
      <c r="BL179" s="76" t="e">
        <f>-10*LOG(2/(4*PI()*2^2)+4/(0.163*(Calcul!$J184*Calcul!$K184)/VLOOKUP(Calcul!$H184,'ModelParams Lp'!$E$37:$F$39,2,0)))</f>
        <v>#N/A</v>
      </c>
      <c r="BM179" s="76" t="e">
        <f>VLOOKUP(Calcul!$I184,'ModelParams Lp'!$D$28:$O$32,5,0)+BE179</f>
        <v>#N/A</v>
      </c>
      <c r="BN179" s="76" t="e">
        <f>VLOOKUP(Calcul!$I184,'ModelParams Lp'!$D$28:$O$32,6,0)+BF179</f>
        <v>#N/A</v>
      </c>
      <c r="BO179" s="76" t="e">
        <f>VLOOKUP(Calcul!$I184,'ModelParams Lp'!$D$28:$O$32,7,0)+BG179</f>
        <v>#N/A</v>
      </c>
      <c r="BP179" s="76" t="e">
        <f>VLOOKUP(Calcul!$I184,'ModelParams Lp'!$D$28:$O$32,8,0)+BH179</f>
        <v>#N/A</v>
      </c>
      <c r="BQ179" s="76" t="e">
        <f>VLOOKUP(Calcul!$I184,'ModelParams Lp'!$D$28:$O$32,9,0)+BI179</f>
        <v>#N/A</v>
      </c>
      <c r="BR179" s="76" t="e">
        <f>VLOOKUP(Calcul!$I184,'ModelParams Lp'!$D$28:$O$32,10,0)+BJ179</f>
        <v>#N/A</v>
      </c>
      <c r="BS179" s="76" t="e">
        <f>VLOOKUP(Calcul!$I184,'ModelParams Lp'!$D$28:$O$32,11,0)+BK179</f>
        <v>#N/A</v>
      </c>
      <c r="BT179" s="76" t="e">
        <f>VLOOKUP(Calcul!$I184,'ModelParams Lp'!$D$28:$O$32,12,0)+BL179</f>
        <v>#N/A</v>
      </c>
      <c r="BU179" s="75" t="e">
        <f t="shared" ca="1" si="53"/>
        <v>#DIV/0!</v>
      </c>
      <c r="BV179" s="75" t="e">
        <f t="shared" ca="1" si="54"/>
        <v>#DIV/0!</v>
      </c>
      <c r="BW179" s="75" t="e">
        <f t="shared" ca="1" si="55"/>
        <v>#DIV/0!</v>
      </c>
      <c r="BX179" s="75" t="e">
        <f t="shared" ca="1" si="56"/>
        <v>#DIV/0!</v>
      </c>
      <c r="BY179" s="75" t="e">
        <f t="shared" ca="1" si="57"/>
        <v>#DIV/0!</v>
      </c>
      <c r="BZ179" s="75" t="e">
        <f t="shared" ca="1" si="58"/>
        <v>#DIV/0!</v>
      </c>
      <c r="CA179" s="75" t="e">
        <f t="shared" ca="1" si="59"/>
        <v>#DIV/0!</v>
      </c>
      <c r="CB179" s="75" t="e">
        <f t="shared" ca="1" si="60"/>
        <v>#DIV/0!</v>
      </c>
      <c r="CC179" s="26" t="e">
        <f ca="1">10*LOG10(IF(BU179="",0,POWER(10,((BU179+'ModelParams Lw'!$O$4)/10))) +IF(BV179="",0,POWER(10,((BV179+'ModelParams Lw'!$P$4)/10))) +IF(BW179="",0,POWER(10,((BW179+'ModelParams Lw'!$Q$4)/10))) +IF(BX179="",0,POWER(10,((BX179+'ModelParams Lw'!$R$4)/10))) +IF(BY179="",0,POWER(10,((BY179+'ModelParams Lw'!$S$4)/10))) +IF(BZ179="",0,POWER(10,((BZ179+'ModelParams Lw'!$T$4)/10))) +IF(CA179="",0,POWER(10,((CA179+'ModelParams Lw'!$U$4)/10)))+IF(CB179="",0,POWER(10,((CB179+'ModelParams Lw'!$V$4)/10))))</f>
        <v>#DIV/0!</v>
      </c>
      <c r="CD179" s="26" t="e">
        <f t="shared" ca="1" si="61"/>
        <v>#DIV/0!</v>
      </c>
      <c r="CE179" s="26" t="e">
        <f ca="1">(BU179-'ModelParams Lw'!O$10)/'ModelParams Lw'!O$11</f>
        <v>#DIV/0!</v>
      </c>
      <c r="CF179" s="26" t="e">
        <f ca="1">(BV179-'ModelParams Lw'!P$10)/'ModelParams Lw'!P$11</f>
        <v>#DIV/0!</v>
      </c>
      <c r="CG179" s="26" t="e">
        <f ca="1">(BW179-'ModelParams Lw'!Q$10)/'ModelParams Lw'!Q$11</f>
        <v>#DIV/0!</v>
      </c>
      <c r="CH179" s="26" t="e">
        <f ca="1">(BX179-'ModelParams Lw'!R$10)/'ModelParams Lw'!R$11</f>
        <v>#DIV/0!</v>
      </c>
      <c r="CI179" s="26" t="e">
        <f ca="1">(BY179-'ModelParams Lw'!S$10)/'ModelParams Lw'!S$11</f>
        <v>#DIV/0!</v>
      </c>
      <c r="CJ179" s="26" t="e">
        <f ca="1">(BZ179-'ModelParams Lw'!T$10)/'ModelParams Lw'!T$11</f>
        <v>#DIV/0!</v>
      </c>
      <c r="CK179" s="26" t="e">
        <f ca="1">(CA179-'ModelParams Lw'!U$10)/'ModelParams Lw'!U$11</f>
        <v>#DIV/0!</v>
      </c>
      <c r="CL179" s="26" t="e">
        <f ca="1">(CB179-'ModelParams Lw'!V$10)/'ModelParams Lw'!V$11</f>
        <v>#DIV/0!</v>
      </c>
      <c r="CM179" s="75" t="e">
        <f t="shared" si="62"/>
        <v>#DIV/0!</v>
      </c>
      <c r="CN179" s="75" t="e">
        <f t="shared" si="63"/>
        <v>#DIV/0!</v>
      </c>
      <c r="CO179" s="75" t="e">
        <f t="shared" si="64"/>
        <v>#DIV/0!</v>
      </c>
      <c r="CP179" s="75" t="e">
        <f t="shared" si="65"/>
        <v>#DIV/0!</v>
      </c>
      <c r="CQ179" s="75" t="e">
        <f t="shared" si="66"/>
        <v>#DIV/0!</v>
      </c>
      <c r="CR179" s="75" t="e">
        <f t="shared" si="67"/>
        <v>#DIV/0!</v>
      </c>
      <c r="CS179" s="75" t="e">
        <f t="shared" si="68"/>
        <v>#DIV/0!</v>
      </c>
      <c r="CT179" s="75" t="e">
        <f t="shared" si="69"/>
        <v>#DIV/0!</v>
      </c>
      <c r="CU179" s="26" t="e">
        <f>10*LOG10(IF(CM179="",0,POWER(10,((CM179+'ModelParams Lw'!$O$4)/10))) +IF(CN179="",0,POWER(10,((CN179+'ModelParams Lw'!$P$4)/10))) +IF(CO179="",0,POWER(10,((CO179+'ModelParams Lw'!$Q$4)/10))) +IF(CP179="",0,POWER(10,((CP179+'ModelParams Lw'!$R$4)/10))) +IF(CQ179="",0,POWER(10,((CQ179+'ModelParams Lw'!$S$4)/10))) +IF(CR179="",0,POWER(10,((CR179+'ModelParams Lw'!$T$4)/10))) +IF(CS179="",0,POWER(10,((CS179+'ModelParams Lw'!$U$4)/10)))+IF(CT179="",0,POWER(10,((CT179+'ModelParams Lw'!$V$4)/10))))</f>
        <v>#DIV/0!</v>
      </c>
      <c r="CV179" s="26" t="e">
        <f t="shared" si="70"/>
        <v>#DIV/0!</v>
      </c>
      <c r="CW179" s="26" t="e">
        <f>(CM179-'ModelParams Lw'!O$10)/'ModelParams Lw'!O$11</f>
        <v>#DIV/0!</v>
      </c>
      <c r="CX179" s="26" t="e">
        <f>(CN179-'ModelParams Lw'!P$10)/'ModelParams Lw'!P$11</f>
        <v>#DIV/0!</v>
      </c>
      <c r="CY179" s="26" t="e">
        <f>(CO179-'ModelParams Lw'!Q$10)/'ModelParams Lw'!Q$11</f>
        <v>#DIV/0!</v>
      </c>
      <c r="CZ179" s="26" t="e">
        <f>(CP179-'ModelParams Lw'!R$10)/'ModelParams Lw'!R$11</f>
        <v>#DIV/0!</v>
      </c>
      <c r="DA179" s="26" t="e">
        <f>(CQ179-'ModelParams Lw'!S$10)/'ModelParams Lw'!S$11</f>
        <v>#DIV/0!</v>
      </c>
      <c r="DB179" s="26" t="e">
        <f>(CR179-'ModelParams Lw'!T$10)/'ModelParams Lw'!T$11</f>
        <v>#DIV/0!</v>
      </c>
      <c r="DC179" s="26" t="e">
        <f>(CS179-'ModelParams Lw'!U$10)/'ModelParams Lw'!U$11</f>
        <v>#DIV/0!</v>
      </c>
      <c r="DD179" s="26" t="e">
        <f>(CT179-'ModelParams Lw'!V$10)/'ModelParams Lw'!V$11</f>
        <v>#DIV/0!</v>
      </c>
    </row>
    <row r="180" spans="1:108" x14ac:dyDescent="0.25">
      <c r="A180" s="13">
        <f>'Sound Power'!B180</f>
        <v>0</v>
      </c>
      <c r="B180" s="13">
        <f>'Sound Power'!D180</f>
        <v>0</v>
      </c>
      <c r="C180" s="13">
        <f>'Sound Power'!E180</f>
        <v>0</v>
      </c>
      <c r="D180" s="13">
        <f>'Sound Power'!F180</f>
        <v>0</v>
      </c>
      <c r="E180" s="76" t="e">
        <f>IF(Calcul!$F182="SA",'Sound Power'!AZ180,'Sound Power'!O180)</f>
        <v>#DIV/0!</v>
      </c>
      <c r="F180" s="76" t="e">
        <f>IF(Calcul!$F182="SA",'Sound Power'!BA180,'Sound Power'!P180)</f>
        <v>#DIV/0!</v>
      </c>
      <c r="G180" s="76" t="e">
        <f>IF(Calcul!$F182="SA",'Sound Power'!BB180,'Sound Power'!Q180)</f>
        <v>#DIV/0!</v>
      </c>
      <c r="H180" s="76" t="e">
        <f>IF(Calcul!$F182="SA",'Sound Power'!BC180,'Sound Power'!R180)</f>
        <v>#DIV/0!</v>
      </c>
      <c r="I180" s="76" t="e">
        <f>IF(Calcul!$F182="SA",'Sound Power'!BD180,'Sound Power'!S180)</f>
        <v>#DIV/0!</v>
      </c>
      <c r="J180" s="76" t="e">
        <f>IF(Calcul!$F182="SA",'Sound Power'!BE180,'Sound Power'!T180)</f>
        <v>#DIV/0!</v>
      </c>
      <c r="K180" s="76" t="e">
        <f>IF(Calcul!$F182="SA",'Sound Power'!BF180,'Sound Power'!U180)</f>
        <v>#DIV/0!</v>
      </c>
      <c r="L180" s="76" t="e">
        <f>IF(Calcul!$F182="SA",'Sound Power'!BG180,'Sound Power'!V180)</f>
        <v>#DIV/0!</v>
      </c>
      <c r="M180" s="76" t="e">
        <f>'Sound Power'!CI180</f>
        <v>#DIV/0!</v>
      </c>
      <c r="N180" s="76" t="e">
        <f>'Sound Power'!CJ180</f>
        <v>#DIV/0!</v>
      </c>
      <c r="O180" s="76" t="e">
        <f>'Sound Power'!CK180</f>
        <v>#DIV/0!</v>
      </c>
      <c r="P180" s="76" t="e">
        <f>'Sound Power'!CL180</f>
        <v>#DIV/0!</v>
      </c>
      <c r="Q180" s="76" t="e">
        <f>'Sound Power'!CM180</f>
        <v>#DIV/0!</v>
      </c>
      <c r="R180" s="76" t="e">
        <f>'Sound Power'!CN180</f>
        <v>#DIV/0!</v>
      </c>
      <c r="S180" s="76" t="e">
        <f>'Sound Power'!CO180</f>
        <v>#DIV/0!</v>
      </c>
      <c r="T180" s="76" t="e">
        <f>'Sound Power'!CP180</f>
        <v>#DIV/0!</v>
      </c>
      <c r="U180" s="73">
        <f t="shared" si="50"/>
        <v>0</v>
      </c>
      <c r="V180" s="73">
        <f t="shared" si="51"/>
        <v>0</v>
      </c>
      <c r="W180" s="76" t="e">
        <f>('ModelParams Lp'!B$4*10^'ModelParams Lp'!B$5*($U180/$V180)^'ModelParams Lp'!B$6)*3</f>
        <v>#DIV/0!</v>
      </c>
      <c r="X180" s="76" t="e">
        <f>('ModelParams Lp'!C$4*10^'ModelParams Lp'!C$5*($U180/$V180)^'ModelParams Lp'!C$6)*3</f>
        <v>#DIV/0!</v>
      </c>
      <c r="Y180" s="76" t="e">
        <f>('ModelParams Lp'!D$4*10^'ModelParams Lp'!D$5*($U180/$V180)^'ModelParams Lp'!D$6)*3</f>
        <v>#DIV/0!</v>
      </c>
      <c r="Z180" s="76" t="e">
        <f>('ModelParams Lp'!E$4*10^'ModelParams Lp'!E$5*($U180/$V180)^'ModelParams Lp'!E$6)*3</f>
        <v>#DIV/0!</v>
      </c>
      <c r="AA180" s="76" t="e">
        <f>('ModelParams Lp'!F$4*10^'ModelParams Lp'!F$5*($U180/$V180)^'ModelParams Lp'!F$6)*3</f>
        <v>#DIV/0!</v>
      </c>
      <c r="AB180" s="76" t="e">
        <f>('ModelParams Lp'!G$4*10^'ModelParams Lp'!G$5*($U180/$V180)^'ModelParams Lp'!G$6)*3</f>
        <v>#DIV/0!</v>
      </c>
      <c r="AC180" s="76" t="e">
        <f>('ModelParams Lp'!H$4*10^'ModelParams Lp'!H$5*($U180/$V180)^'ModelParams Lp'!H$6)*3</f>
        <v>#DIV/0!</v>
      </c>
      <c r="AD180" s="76" t="e">
        <f>('ModelParams Lp'!I$4*10^'ModelParams Lp'!I$5*($U180/$V180)^'ModelParams Lp'!I$6)*3</f>
        <v>#DIV/0!</v>
      </c>
      <c r="AE180" s="62" t="e">
        <f t="shared" si="52"/>
        <v>#DIV/0!</v>
      </c>
      <c r="AF180" s="62" t="e">
        <f>IF(AE180&lt;'ModelParams Lp'!$B$16,-1,IF(AE180&lt;'ModelParams Lp'!$C$16,0,IF(AE180&lt;'ModelParams Lp'!$D$16,1,IF(AE180&lt;'ModelParams Lp'!$E$16,2,IF(AE180&lt;'ModelParams Lp'!$F$16,3,IF(AE180&lt;'ModelParams Lp'!$G$16,4,IF(AE180&lt;'ModelParams Lp'!$H$16,5,6)))))))</f>
        <v>#DIV/0!</v>
      </c>
      <c r="AG180" s="76" t="e">
        <f ca="1">IF($AF180&gt;1,0,OFFSET('ModelParams Lp'!$C$12,0,-'Sound Pressure'!$AF180))</f>
        <v>#DIV/0!</v>
      </c>
      <c r="AH180" s="76" t="e">
        <f ca="1">IF($AF180&gt;2,0,OFFSET('ModelParams Lp'!$D$12,0,-'Sound Pressure'!$AF180))</f>
        <v>#DIV/0!</v>
      </c>
      <c r="AI180" s="76" t="e">
        <f ca="1">IF($AF180&gt;3,0,OFFSET('ModelParams Lp'!$E$12,0,-'Sound Pressure'!$AF180))</f>
        <v>#DIV/0!</v>
      </c>
      <c r="AJ180" s="76" t="e">
        <f ca="1">IF($AF180&gt;4,0,OFFSET('ModelParams Lp'!$F$12,0,-'Sound Pressure'!$AF180))</f>
        <v>#DIV/0!</v>
      </c>
      <c r="AK180" s="76" t="e">
        <f ca="1">IF($AF180&gt;3,0,OFFSET('ModelParams Lp'!$G$12,0,-'Sound Pressure'!$AF180))</f>
        <v>#DIV/0!</v>
      </c>
      <c r="AL180" s="76" t="e">
        <f ca="1">IF($AF180&gt;5,0,OFFSET('ModelParams Lp'!$H$12,0,-'Sound Pressure'!$AF180))</f>
        <v>#DIV/0!</v>
      </c>
      <c r="AM180" s="76" t="e">
        <f ca="1">IF($AF180&gt;6,0,OFFSET('ModelParams Lp'!$I$12,0,-'Sound Pressure'!$AF180))</f>
        <v>#DIV/0!</v>
      </c>
      <c r="AN180" s="76" t="e">
        <f ca="1">IF($AF180&gt;7,0,IF($AF$4&lt;0,3,OFFSET('ModelParams Lp'!$J$12,0,-'Sound Pressure'!$AF180)))</f>
        <v>#DIV/0!</v>
      </c>
      <c r="AO180" s="76" t="e">
        <f t="shared" si="71"/>
        <v>#DIV/0!</v>
      </c>
      <c r="AP180" s="76" t="e">
        <f t="shared" si="72"/>
        <v>#DIV/0!</v>
      </c>
      <c r="AQ180" s="76" t="e">
        <f t="shared" si="72"/>
        <v>#DIV/0!</v>
      </c>
      <c r="AR180" s="76" t="e">
        <f t="shared" si="72"/>
        <v>#DIV/0!</v>
      </c>
      <c r="AS180" s="76" t="e">
        <f t="shared" si="72"/>
        <v>#DIV/0!</v>
      </c>
      <c r="AT180" s="76" t="e">
        <f t="shared" si="72"/>
        <v>#DIV/0!</v>
      </c>
      <c r="AU180" s="76" t="e">
        <f t="shared" si="72"/>
        <v>#DIV/0!</v>
      </c>
      <c r="AV180" s="76" t="e">
        <f t="shared" si="72"/>
        <v>#DIV/0!</v>
      </c>
      <c r="AW180" s="76">
        <f>'ModelParams Lp'!B$22</f>
        <v>4</v>
      </c>
      <c r="AX180" s="76">
        <f>'ModelParams Lp'!C$22</f>
        <v>2</v>
      </c>
      <c r="AY180" s="76">
        <f>'ModelParams Lp'!D$22</f>
        <v>1</v>
      </c>
      <c r="AZ180" s="76">
        <f>'ModelParams Lp'!E$22</f>
        <v>0</v>
      </c>
      <c r="BA180" s="76">
        <f>'ModelParams Lp'!F$22</f>
        <v>0</v>
      </c>
      <c r="BB180" s="76">
        <f>'ModelParams Lp'!G$22</f>
        <v>0</v>
      </c>
      <c r="BC180" s="76">
        <f>'ModelParams Lp'!H$22</f>
        <v>0</v>
      </c>
      <c r="BD180" s="76">
        <f>'ModelParams Lp'!I$22</f>
        <v>0</v>
      </c>
      <c r="BE180" s="76" t="e">
        <f>-10*LOG(2/(4*PI()*2^2)+4/(0.163*(Calcul!$J185*Calcul!$K185)/VLOOKUP(Calcul!$H185,'ModelParams Lp'!$E$37:$F$39,2,0)))</f>
        <v>#N/A</v>
      </c>
      <c r="BF180" s="76" t="e">
        <f>-10*LOG(2/(4*PI()*2^2)+4/(0.163*(Calcul!$J185*Calcul!$K185)/VLOOKUP(Calcul!$H185,'ModelParams Lp'!$E$37:$F$39,2,0)))</f>
        <v>#N/A</v>
      </c>
      <c r="BG180" s="76" t="e">
        <f>-10*LOG(2/(4*PI()*2^2)+4/(0.163*(Calcul!$J185*Calcul!$K185)/VLOOKUP(Calcul!$H185,'ModelParams Lp'!$E$37:$F$39,2,0)))</f>
        <v>#N/A</v>
      </c>
      <c r="BH180" s="76" t="e">
        <f>-10*LOG(2/(4*PI()*2^2)+4/(0.163*(Calcul!$J185*Calcul!$K185)/VLOOKUP(Calcul!$H185,'ModelParams Lp'!$E$37:$F$39,2,0)))</f>
        <v>#N/A</v>
      </c>
      <c r="BI180" s="76" t="e">
        <f>-10*LOG(2/(4*PI()*2^2)+4/(0.163*(Calcul!$J185*Calcul!$K185)/VLOOKUP(Calcul!$H185,'ModelParams Lp'!$E$37:$F$39,2,0)))</f>
        <v>#N/A</v>
      </c>
      <c r="BJ180" s="76" t="e">
        <f>-10*LOG(2/(4*PI()*2^2)+4/(0.163*(Calcul!$J185*Calcul!$K185)/VLOOKUP(Calcul!$H185,'ModelParams Lp'!$E$37:$F$39,2,0)))</f>
        <v>#N/A</v>
      </c>
      <c r="BK180" s="76" t="e">
        <f>-10*LOG(2/(4*PI()*2^2)+4/(0.163*(Calcul!$J185*Calcul!$K185)/VLOOKUP(Calcul!$H185,'ModelParams Lp'!$E$37:$F$39,2,0)))</f>
        <v>#N/A</v>
      </c>
      <c r="BL180" s="76" t="e">
        <f>-10*LOG(2/(4*PI()*2^2)+4/(0.163*(Calcul!$J185*Calcul!$K185)/VLOOKUP(Calcul!$H185,'ModelParams Lp'!$E$37:$F$39,2,0)))</f>
        <v>#N/A</v>
      </c>
      <c r="BM180" s="76" t="e">
        <f>VLOOKUP(Calcul!$I185,'ModelParams Lp'!$D$28:$O$32,5,0)+BE180</f>
        <v>#N/A</v>
      </c>
      <c r="BN180" s="76" t="e">
        <f>VLOOKUP(Calcul!$I185,'ModelParams Lp'!$D$28:$O$32,6,0)+BF180</f>
        <v>#N/A</v>
      </c>
      <c r="BO180" s="76" t="e">
        <f>VLOOKUP(Calcul!$I185,'ModelParams Lp'!$D$28:$O$32,7,0)+BG180</f>
        <v>#N/A</v>
      </c>
      <c r="BP180" s="76" t="e">
        <f>VLOOKUP(Calcul!$I185,'ModelParams Lp'!$D$28:$O$32,8,0)+BH180</f>
        <v>#N/A</v>
      </c>
      <c r="BQ180" s="76" t="e">
        <f>VLOOKUP(Calcul!$I185,'ModelParams Lp'!$D$28:$O$32,9,0)+BI180</f>
        <v>#N/A</v>
      </c>
      <c r="BR180" s="76" t="e">
        <f>VLOOKUP(Calcul!$I185,'ModelParams Lp'!$D$28:$O$32,10,0)+BJ180</f>
        <v>#N/A</v>
      </c>
      <c r="BS180" s="76" t="e">
        <f>VLOOKUP(Calcul!$I185,'ModelParams Lp'!$D$28:$O$32,11,0)+BK180</f>
        <v>#N/A</v>
      </c>
      <c r="BT180" s="76" t="e">
        <f>VLOOKUP(Calcul!$I185,'ModelParams Lp'!$D$28:$O$32,12,0)+BL180</f>
        <v>#N/A</v>
      </c>
      <c r="BU180" s="75" t="e">
        <f t="shared" ca="1" si="53"/>
        <v>#DIV/0!</v>
      </c>
      <c r="BV180" s="75" t="e">
        <f t="shared" ca="1" si="54"/>
        <v>#DIV/0!</v>
      </c>
      <c r="BW180" s="75" t="e">
        <f t="shared" ca="1" si="55"/>
        <v>#DIV/0!</v>
      </c>
      <c r="BX180" s="75" t="e">
        <f t="shared" ca="1" si="56"/>
        <v>#DIV/0!</v>
      </c>
      <c r="BY180" s="75" t="e">
        <f t="shared" ca="1" si="57"/>
        <v>#DIV/0!</v>
      </c>
      <c r="BZ180" s="75" t="e">
        <f t="shared" ca="1" si="58"/>
        <v>#DIV/0!</v>
      </c>
      <c r="CA180" s="75" t="e">
        <f t="shared" ca="1" si="59"/>
        <v>#DIV/0!</v>
      </c>
      <c r="CB180" s="75" t="e">
        <f t="shared" ca="1" si="60"/>
        <v>#DIV/0!</v>
      </c>
      <c r="CC180" s="26" t="e">
        <f ca="1">10*LOG10(IF(BU180="",0,POWER(10,((BU180+'ModelParams Lw'!$O$4)/10))) +IF(BV180="",0,POWER(10,((BV180+'ModelParams Lw'!$P$4)/10))) +IF(BW180="",0,POWER(10,((BW180+'ModelParams Lw'!$Q$4)/10))) +IF(BX180="",0,POWER(10,((BX180+'ModelParams Lw'!$R$4)/10))) +IF(BY180="",0,POWER(10,((BY180+'ModelParams Lw'!$S$4)/10))) +IF(BZ180="",0,POWER(10,((BZ180+'ModelParams Lw'!$T$4)/10))) +IF(CA180="",0,POWER(10,((CA180+'ModelParams Lw'!$U$4)/10)))+IF(CB180="",0,POWER(10,((CB180+'ModelParams Lw'!$V$4)/10))))</f>
        <v>#DIV/0!</v>
      </c>
      <c r="CD180" s="26" t="e">
        <f t="shared" ca="1" si="61"/>
        <v>#DIV/0!</v>
      </c>
      <c r="CE180" s="26" t="e">
        <f ca="1">(BU180-'ModelParams Lw'!O$10)/'ModelParams Lw'!O$11</f>
        <v>#DIV/0!</v>
      </c>
      <c r="CF180" s="26" t="e">
        <f ca="1">(BV180-'ModelParams Lw'!P$10)/'ModelParams Lw'!P$11</f>
        <v>#DIV/0!</v>
      </c>
      <c r="CG180" s="26" t="e">
        <f ca="1">(BW180-'ModelParams Lw'!Q$10)/'ModelParams Lw'!Q$11</f>
        <v>#DIV/0!</v>
      </c>
      <c r="CH180" s="26" t="e">
        <f ca="1">(BX180-'ModelParams Lw'!R$10)/'ModelParams Lw'!R$11</f>
        <v>#DIV/0!</v>
      </c>
      <c r="CI180" s="26" t="e">
        <f ca="1">(BY180-'ModelParams Lw'!S$10)/'ModelParams Lw'!S$11</f>
        <v>#DIV/0!</v>
      </c>
      <c r="CJ180" s="26" t="e">
        <f ca="1">(BZ180-'ModelParams Lw'!T$10)/'ModelParams Lw'!T$11</f>
        <v>#DIV/0!</v>
      </c>
      <c r="CK180" s="26" t="e">
        <f ca="1">(CA180-'ModelParams Lw'!U$10)/'ModelParams Lw'!U$11</f>
        <v>#DIV/0!</v>
      </c>
      <c r="CL180" s="26" t="e">
        <f ca="1">(CB180-'ModelParams Lw'!V$10)/'ModelParams Lw'!V$11</f>
        <v>#DIV/0!</v>
      </c>
      <c r="CM180" s="75" t="e">
        <f t="shared" si="62"/>
        <v>#DIV/0!</v>
      </c>
      <c r="CN180" s="75" t="e">
        <f t="shared" si="63"/>
        <v>#DIV/0!</v>
      </c>
      <c r="CO180" s="75" t="e">
        <f t="shared" si="64"/>
        <v>#DIV/0!</v>
      </c>
      <c r="CP180" s="75" t="e">
        <f t="shared" si="65"/>
        <v>#DIV/0!</v>
      </c>
      <c r="CQ180" s="75" t="e">
        <f t="shared" si="66"/>
        <v>#DIV/0!</v>
      </c>
      <c r="CR180" s="75" t="e">
        <f t="shared" si="67"/>
        <v>#DIV/0!</v>
      </c>
      <c r="CS180" s="75" t="e">
        <f t="shared" si="68"/>
        <v>#DIV/0!</v>
      </c>
      <c r="CT180" s="75" t="e">
        <f t="shared" si="69"/>
        <v>#DIV/0!</v>
      </c>
      <c r="CU180" s="26" t="e">
        <f>10*LOG10(IF(CM180="",0,POWER(10,((CM180+'ModelParams Lw'!$O$4)/10))) +IF(CN180="",0,POWER(10,((CN180+'ModelParams Lw'!$P$4)/10))) +IF(CO180="",0,POWER(10,((CO180+'ModelParams Lw'!$Q$4)/10))) +IF(CP180="",0,POWER(10,((CP180+'ModelParams Lw'!$R$4)/10))) +IF(CQ180="",0,POWER(10,((CQ180+'ModelParams Lw'!$S$4)/10))) +IF(CR180="",0,POWER(10,((CR180+'ModelParams Lw'!$T$4)/10))) +IF(CS180="",0,POWER(10,((CS180+'ModelParams Lw'!$U$4)/10)))+IF(CT180="",0,POWER(10,((CT180+'ModelParams Lw'!$V$4)/10))))</f>
        <v>#DIV/0!</v>
      </c>
      <c r="CV180" s="26" t="e">
        <f t="shared" si="70"/>
        <v>#DIV/0!</v>
      </c>
      <c r="CW180" s="26" t="e">
        <f>(CM180-'ModelParams Lw'!O$10)/'ModelParams Lw'!O$11</f>
        <v>#DIV/0!</v>
      </c>
      <c r="CX180" s="26" t="e">
        <f>(CN180-'ModelParams Lw'!P$10)/'ModelParams Lw'!P$11</f>
        <v>#DIV/0!</v>
      </c>
      <c r="CY180" s="26" t="e">
        <f>(CO180-'ModelParams Lw'!Q$10)/'ModelParams Lw'!Q$11</f>
        <v>#DIV/0!</v>
      </c>
      <c r="CZ180" s="26" t="e">
        <f>(CP180-'ModelParams Lw'!R$10)/'ModelParams Lw'!R$11</f>
        <v>#DIV/0!</v>
      </c>
      <c r="DA180" s="26" t="e">
        <f>(CQ180-'ModelParams Lw'!S$10)/'ModelParams Lw'!S$11</f>
        <v>#DIV/0!</v>
      </c>
      <c r="DB180" s="26" t="e">
        <f>(CR180-'ModelParams Lw'!T$10)/'ModelParams Lw'!T$11</f>
        <v>#DIV/0!</v>
      </c>
      <c r="DC180" s="26" t="e">
        <f>(CS180-'ModelParams Lw'!U$10)/'ModelParams Lw'!U$11</f>
        <v>#DIV/0!</v>
      </c>
      <c r="DD180" s="26" t="e">
        <f>(CT180-'ModelParams Lw'!V$10)/'ModelParams Lw'!V$11</f>
        <v>#DIV/0!</v>
      </c>
    </row>
    <row r="181" spans="1:108" x14ac:dyDescent="0.25">
      <c r="A181" s="13">
        <f>'Sound Power'!B181</f>
        <v>0</v>
      </c>
      <c r="B181" s="13">
        <f>'Sound Power'!D181</f>
        <v>0</v>
      </c>
      <c r="C181" s="13">
        <f>'Sound Power'!E181</f>
        <v>0</v>
      </c>
      <c r="D181" s="13">
        <f>'Sound Power'!F181</f>
        <v>0</v>
      </c>
      <c r="E181" s="76" t="e">
        <f>IF(Calcul!$F183="SA",'Sound Power'!AZ181,'Sound Power'!O181)</f>
        <v>#DIV/0!</v>
      </c>
      <c r="F181" s="76" t="e">
        <f>IF(Calcul!$F183="SA",'Sound Power'!BA181,'Sound Power'!P181)</f>
        <v>#DIV/0!</v>
      </c>
      <c r="G181" s="76" t="e">
        <f>IF(Calcul!$F183="SA",'Sound Power'!BB181,'Sound Power'!Q181)</f>
        <v>#DIV/0!</v>
      </c>
      <c r="H181" s="76" t="e">
        <f>IF(Calcul!$F183="SA",'Sound Power'!BC181,'Sound Power'!R181)</f>
        <v>#DIV/0!</v>
      </c>
      <c r="I181" s="76" t="e">
        <f>IF(Calcul!$F183="SA",'Sound Power'!BD181,'Sound Power'!S181)</f>
        <v>#DIV/0!</v>
      </c>
      <c r="J181" s="76" t="e">
        <f>IF(Calcul!$F183="SA",'Sound Power'!BE181,'Sound Power'!T181)</f>
        <v>#DIV/0!</v>
      </c>
      <c r="K181" s="76" t="e">
        <f>IF(Calcul!$F183="SA",'Sound Power'!BF181,'Sound Power'!U181)</f>
        <v>#DIV/0!</v>
      </c>
      <c r="L181" s="76" t="e">
        <f>IF(Calcul!$F183="SA",'Sound Power'!BG181,'Sound Power'!V181)</f>
        <v>#DIV/0!</v>
      </c>
      <c r="M181" s="76" t="e">
        <f>'Sound Power'!CI181</f>
        <v>#DIV/0!</v>
      </c>
      <c r="N181" s="76" t="e">
        <f>'Sound Power'!CJ181</f>
        <v>#DIV/0!</v>
      </c>
      <c r="O181" s="76" t="e">
        <f>'Sound Power'!CK181</f>
        <v>#DIV/0!</v>
      </c>
      <c r="P181" s="76" t="e">
        <f>'Sound Power'!CL181</f>
        <v>#DIV/0!</v>
      </c>
      <c r="Q181" s="76" t="e">
        <f>'Sound Power'!CM181</f>
        <v>#DIV/0!</v>
      </c>
      <c r="R181" s="76" t="e">
        <f>'Sound Power'!CN181</f>
        <v>#DIV/0!</v>
      </c>
      <c r="S181" s="76" t="e">
        <f>'Sound Power'!CO181</f>
        <v>#DIV/0!</v>
      </c>
      <c r="T181" s="76" t="e">
        <f>'Sound Power'!CP181</f>
        <v>#DIV/0!</v>
      </c>
      <c r="U181" s="73">
        <f t="shared" si="50"/>
        <v>0</v>
      </c>
      <c r="V181" s="73">
        <f t="shared" si="51"/>
        <v>0</v>
      </c>
      <c r="W181" s="76" t="e">
        <f>('ModelParams Lp'!B$4*10^'ModelParams Lp'!B$5*($U181/$V181)^'ModelParams Lp'!B$6)*3</f>
        <v>#DIV/0!</v>
      </c>
      <c r="X181" s="76" t="e">
        <f>('ModelParams Lp'!C$4*10^'ModelParams Lp'!C$5*($U181/$V181)^'ModelParams Lp'!C$6)*3</f>
        <v>#DIV/0!</v>
      </c>
      <c r="Y181" s="76" t="e">
        <f>('ModelParams Lp'!D$4*10^'ModelParams Lp'!D$5*($U181/$V181)^'ModelParams Lp'!D$6)*3</f>
        <v>#DIV/0!</v>
      </c>
      <c r="Z181" s="76" t="e">
        <f>('ModelParams Lp'!E$4*10^'ModelParams Lp'!E$5*($U181/$V181)^'ModelParams Lp'!E$6)*3</f>
        <v>#DIV/0!</v>
      </c>
      <c r="AA181" s="76" t="e">
        <f>('ModelParams Lp'!F$4*10^'ModelParams Lp'!F$5*($U181/$V181)^'ModelParams Lp'!F$6)*3</f>
        <v>#DIV/0!</v>
      </c>
      <c r="AB181" s="76" t="e">
        <f>('ModelParams Lp'!G$4*10^'ModelParams Lp'!G$5*($U181/$V181)^'ModelParams Lp'!G$6)*3</f>
        <v>#DIV/0!</v>
      </c>
      <c r="AC181" s="76" t="e">
        <f>('ModelParams Lp'!H$4*10^'ModelParams Lp'!H$5*($U181/$V181)^'ModelParams Lp'!H$6)*3</f>
        <v>#DIV/0!</v>
      </c>
      <c r="AD181" s="76" t="e">
        <f>('ModelParams Lp'!I$4*10^'ModelParams Lp'!I$5*($U181/$V181)^'ModelParams Lp'!I$6)*3</f>
        <v>#DIV/0!</v>
      </c>
      <c r="AE181" s="62" t="e">
        <f t="shared" si="52"/>
        <v>#DIV/0!</v>
      </c>
      <c r="AF181" s="62" t="e">
        <f>IF(AE181&lt;'ModelParams Lp'!$B$16,-1,IF(AE181&lt;'ModelParams Lp'!$C$16,0,IF(AE181&lt;'ModelParams Lp'!$D$16,1,IF(AE181&lt;'ModelParams Lp'!$E$16,2,IF(AE181&lt;'ModelParams Lp'!$F$16,3,IF(AE181&lt;'ModelParams Lp'!$G$16,4,IF(AE181&lt;'ModelParams Lp'!$H$16,5,6)))))))</f>
        <v>#DIV/0!</v>
      </c>
      <c r="AG181" s="76" t="e">
        <f ca="1">IF($AF181&gt;1,0,OFFSET('ModelParams Lp'!$C$12,0,-'Sound Pressure'!$AF181))</f>
        <v>#DIV/0!</v>
      </c>
      <c r="AH181" s="76" t="e">
        <f ca="1">IF($AF181&gt;2,0,OFFSET('ModelParams Lp'!$D$12,0,-'Sound Pressure'!$AF181))</f>
        <v>#DIV/0!</v>
      </c>
      <c r="AI181" s="76" t="e">
        <f ca="1">IF($AF181&gt;3,0,OFFSET('ModelParams Lp'!$E$12,0,-'Sound Pressure'!$AF181))</f>
        <v>#DIV/0!</v>
      </c>
      <c r="AJ181" s="76" t="e">
        <f ca="1">IF($AF181&gt;4,0,OFFSET('ModelParams Lp'!$F$12,0,-'Sound Pressure'!$AF181))</f>
        <v>#DIV/0!</v>
      </c>
      <c r="AK181" s="76" t="e">
        <f ca="1">IF($AF181&gt;3,0,OFFSET('ModelParams Lp'!$G$12,0,-'Sound Pressure'!$AF181))</f>
        <v>#DIV/0!</v>
      </c>
      <c r="AL181" s="76" t="e">
        <f ca="1">IF($AF181&gt;5,0,OFFSET('ModelParams Lp'!$H$12,0,-'Sound Pressure'!$AF181))</f>
        <v>#DIV/0!</v>
      </c>
      <c r="AM181" s="76" t="e">
        <f ca="1">IF($AF181&gt;6,0,OFFSET('ModelParams Lp'!$I$12,0,-'Sound Pressure'!$AF181))</f>
        <v>#DIV/0!</v>
      </c>
      <c r="AN181" s="76" t="e">
        <f ca="1">IF($AF181&gt;7,0,IF($AF$4&lt;0,3,OFFSET('ModelParams Lp'!$J$12,0,-'Sound Pressure'!$AF181)))</f>
        <v>#DIV/0!</v>
      </c>
      <c r="AO181" s="76" t="e">
        <f t="shared" si="71"/>
        <v>#DIV/0!</v>
      </c>
      <c r="AP181" s="76" t="e">
        <f t="shared" si="72"/>
        <v>#DIV/0!</v>
      </c>
      <c r="AQ181" s="76" t="e">
        <f t="shared" si="72"/>
        <v>#DIV/0!</v>
      </c>
      <c r="AR181" s="76" t="e">
        <f t="shared" si="72"/>
        <v>#DIV/0!</v>
      </c>
      <c r="AS181" s="76" t="e">
        <f t="shared" si="72"/>
        <v>#DIV/0!</v>
      </c>
      <c r="AT181" s="76" t="e">
        <f t="shared" si="72"/>
        <v>#DIV/0!</v>
      </c>
      <c r="AU181" s="76" t="e">
        <f t="shared" si="72"/>
        <v>#DIV/0!</v>
      </c>
      <c r="AV181" s="76" t="e">
        <f t="shared" si="72"/>
        <v>#DIV/0!</v>
      </c>
      <c r="AW181" s="76">
        <f>'ModelParams Lp'!B$22</f>
        <v>4</v>
      </c>
      <c r="AX181" s="76">
        <f>'ModelParams Lp'!C$22</f>
        <v>2</v>
      </c>
      <c r="AY181" s="76">
        <f>'ModelParams Lp'!D$22</f>
        <v>1</v>
      </c>
      <c r="AZ181" s="76">
        <f>'ModelParams Lp'!E$22</f>
        <v>0</v>
      </c>
      <c r="BA181" s="76">
        <f>'ModelParams Lp'!F$22</f>
        <v>0</v>
      </c>
      <c r="BB181" s="76">
        <f>'ModelParams Lp'!G$22</f>
        <v>0</v>
      </c>
      <c r="BC181" s="76">
        <f>'ModelParams Lp'!H$22</f>
        <v>0</v>
      </c>
      <c r="BD181" s="76">
        <f>'ModelParams Lp'!I$22</f>
        <v>0</v>
      </c>
      <c r="BE181" s="76" t="e">
        <f>-10*LOG(2/(4*PI()*2^2)+4/(0.163*(Calcul!$J186*Calcul!$K186)/VLOOKUP(Calcul!$H186,'ModelParams Lp'!$E$37:$F$39,2,0)))</f>
        <v>#N/A</v>
      </c>
      <c r="BF181" s="76" t="e">
        <f>-10*LOG(2/(4*PI()*2^2)+4/(0.163*(Calcul!$J186*Calcul!$K186)/VLOOKUP(Calcul!$H186,'ModelParams Lp'!$E$37:$F$39,2,0)))</f>
        <v>#N/A</v>
      </c>
      <c r="BG181" s="76" t="e">
        <f>-10*LOG(2/(4*PI()*2^2)+4/(0.163*(Calcul!$J186*Calcul!$K186)/VLOOKUP(Calcul!$H186,'ModelParams Lp'!$E$37:$F$39,2,0)))</f>
        <v>#N/A</v>
      </c>
      <c r="BH181" s="76" t="e">
        <f>-10*LOG(2/(4*PI()*2^2)+4/(0.163*(Calcul!$J186*Calcul!$K186)/VLOOKUP(Calcul!$H186,'ModelParams Lp'!$E$37:$F$39,2,0)))</f>
        <v>#N/A</v>
      </c>
      <c r="BI181" s="76" t="e">
        <f>-10*LOG(2/(4*PI()*2^2)+4/(0.163*(Calcul!$J186*Calcul!$K186)/VLOOKUP(Calcul!$H186,'ModelParams Lp'!$E$37:$F$39,2,0)))</f>
        <v>#N/A</v>
      </c>
      <c r="BJ181" s="76" t="e">
        <f>-10*LOG(2/(4*PI()*2^2)+4/(0.163*(Calcul!$J186*Calcul!$K186)/VLOOKUP(Calcul!$H186,'ModelParams Lp'!$E$37:$F$39,2,0)))</f>
        <v>#N/A</v>
      </c>
      <c r="BK181" s="76" t="e">
        <f>-10*LOG(2/(4*PI()*2^2)+4/(0.163*(Calcul!$J186*Calcul!$K186)/VLOOKUP(Calcul!$H186,'ModelParams Lp'!$E$37:$F$39,2,0)))</f>
        <v>#N/A</v>
      </c>
      <c r="BL181" s="76" t="e">
        <f>-10*LOG(2/(4*PI()*2^2)+4/(0.163*(Calcul!$J186*Calcul!$K186)/VLOOKUP(Calcul!$H186,'ModelParams Lp'!$E$37:$F$39,2,0)))</f>
        <v>#N/A</v>
      </c>
      <c r="BM181" s="76" t="e">
        <f>VLOOKUP(Calcul!$I186,'ModelParams Lp'!$D$28:$O$32,5,0)+BE181</f>
        <v>#N/A</v>
      </c>
      <c r="BN181" s="76" t="e">
        <f>VLOOKUP(Calcul!$I186,'ModelParams Lp'!$D$28:$O$32,6,0)+BF181</f>
        <v>#N/A</v>
      </c>
      <c r="BO181" s="76" t="e">
        <f>VLOOKUP(Calcul!$I186,'ModelParams Lp'!$D$28:$O$32,7,0)+BG181</f>
        <v>#N/A</v>
      </c>
      <c r="BP181" s="76" t="e">
        <f>VLOOKUP(Calcul!$I186,'ModelParams Lp'!$D$28:$O$32,8,0)+BH181</f>
        <v>#N/A</v>
      </c>
      <c r="BQ181" s="76" t="e">
        <f>VLOOKUP(Calcul!$I186,'ModelParams Lp'!$D$28:$O$32,9,0)+BI181</f>
        <v>#N/A</v>
      </c>
      <c r="BR181" s="76" t="e">
        <f>VLOOKUP(Calcul!$I186,'ModelParams Lp'!$D$28:$O$32,10,0)+BJ181</f>
        <v>#N/A</v>
      </c>
      <c r="BS181" s="76" t="e">
        <f>VLOOKUP(Calcul!$I186,'ModelParams Lp'!$D$28:$O$32,11,0)+BK181</f>
        <v>#N/A</v>
      </c>
      <c r="BT181" s="76" t="e">
        <f>VLOOKUP(Calcul!$I186,'ModelParams Lp'!$D$28:$O$32,12,0)+BL181</f>
        <v>#N/A</v>
      </c>
      <c r="BU181" s="75" t="e">
        <f t="shared" ca="1" si="53"/>
        <v>#DIV/0!</v>
      </c>
      <c r="BV181" s="75" t="e">
        <f t="shared" ca="1" si="54"/>
        <v>#DIV/0!</v>
      </c>
      <c r="BW181" s="75" t="e">
        <f t="shared" ca="1" si="55"/>
        <v>#DIV/0!</v>
      </c>
      <c r="BX181" s="75" t="e">
        <f t="shared" ca="1" si="56"/>
        <v>#DIV/0!</v>
      </c>
      <c r="BY181" s="75" t="e">
        <f t="shared" ca="1" si="57"/>
        <v>#DIV/0!</v>
      </c>
      <c r="BZ181" s="75" t="e">
        <f t="shared" ca="1" si="58"/>
        <v>#DIV/0!</v>
      </c>
      <c r="CA181" s="75" t="e">
        <f t="shared" ca="1" si="59"/>
        <v>#DIV/0!</v>
      </c>
      <c r="CB181" s="75" t="e">
        <f t="shared" ca="1" si="60"/>
        <v>#DIV/0!</v>
      </c>
      <c r="CC181" s="26" t="e">
        <f ca="1">10*LOG10(IF(BU181="",0,POWER(10,((BU181+'ModelParams Lw'!$O$4)/10))) +IF(BV181="",0,POWER(10,((BV181+'ModelParams Lw'!$P$4)/10))) +IF(BW181="",0,POWER(10,((BW181+'ModelParams Lw'!$Q$4)/10))) +IF(BX181="",0,POWER(10,((BX181+'ModelParams Lw'!$R$4)/10))) +IF(BY181="",0,POWER(10,((BY181+'ModelParams Lw'!$S$4)/10))) +IF(BZ181="",0,POWER(10,((BZ181+'ModelParams Lw'!$T$4)/10))) +IF(CA181="",0,POWER(10,((CA181+'ModelParams Lw'!$U$4)/10)))+IF(CB181="",0,POWER(10,((CB181+'ModelParams Lw'!$V$4)/10))))</f>
        <v>#DIV/0!</v>
      </c>
      <c r="CD181" s="26" t="e">
        <f t="shared" ca="1" si="61"/>
        <v>#DIV/0!</v>
      </c>
      <c r="CE181" s="26" t="e">
        <f ca="1">(BU181-'ModelParams Lw'!O$10)/'ModelParams Lw'!O$11</f>
        <v>#DIV/0!</v>
      </c>
      <c r="CF181" s="26" t="e">
        <f ca="1">(BV181-'ModelParams Lw'!P$10)/'ModelParams Lw'!P$11</f>
        <v>#DIV/0!</v>
      </c>
      <c r="CG181" s="26" t="e">
        <f ca="1">(BW181-'ModelParams Lw'!Q$10)/'ModelParams Lw'!Q$11</f>
        <v>#DIV/0!</v>
      </c>
      <c r="CH181" s="26" t="e">
        <f ca="1">(BX181-'ModelParams Lw'!R$10)/'ModelParams Lw'!R$11</f>
        <v>#DIV/0!</v>
      </c>
      <c r="CI181" s="26" t="e">
        <f ca="1">(BY181-'ModelParams Lw'!S$10)/'ModelParams Lw'!S$11</f>
        <v>#DIV/0!</v>
      </c>
      <c r="CJ181" s="26" t="e">
        <f ca="1">(BZ181-'ModelParams Lw'!T$10)/'ModelParams Lw'!T$11</f>
        <v>#DIV/0!</v>
      </c>
      <c r="CK181" s="26" t="e">
        <f ca="1">(CA181-'ModelParams Lw'!U$10)/'ModelParams Lw'!U$11</f>
        <v>#DIV/0!</v>
      </c>
      <c r="CL181" s="26" t="e">
        <f ca="1">(CB181-'ModelParams Lw'!V$10)/'ModelParams Lw'!V$11</f>
        <v>#DIV/0!</v>
      </c>
      <c r="CM181" s="75" t="e">
        <f t="shared" si="62"/>
        <v>#DIV/0!</v>
      </c>
      <c r="CN181" s="75" t="e">
        <f t="shared" si="63"/>
        <v>#DIV/0!</v>
      </c>
      <c r="CO181" s="75" t="e">
        <f t="shared" si="64"/>
        <v>#DIV/0!</v>
      </c>
      <c r="CP181" s="75" t="e">
        <f t="shared" si="65"/>
        <v>#DIV/0!</v>
      </c>
      <c r="CQ181" s="75" t="e">
        <f t="shared" si="66"/>
        <v>#DIV/0!</v>
      </c>
      <c r="CR181" s="75" t="e">
        <f t="shared" si="67"/>
        <v>#DIV/0!</v>
      </c>
      <c r="CS181" s="75" t="e">
        <f t="shared" si="68"/>
        <v>#DIV/0!</v>
      </c>
      <c r="CT181" s="75" t="e">
        <f t="shared" si="69"/>
        <v>#DIV/0!</v>
      </c>
      <c r="CU181" s="26" t="e">
        <f>10*LOG10(IF(CM181="",0,POWER(10,((CM181+'ModelParams Lw'!$O$4)/10))) +IF(CN181="",0,POWER(10,((CN181+'ModelParams Lw'!$P$4)/10))) +IF(CO181="",0,POWER(10,((CO181+'ModelParams Lw'!$Q$4)/10))) +IF(CP181="",0,POWER(10,((CP181+'ModelParams Lw'!$R$4)/10))) +IF(CQ181="",0,POWER(10,((CQ181+'ModelParams Lw'!$S$4)/10))) +IF(CR181="",0,POWER(10,((CR181+'ModelParams Lw'!$T$4)/10))) +IF(CS181="",0,POWER(10,((CS181+'ModelParams Lw'!$U$4)/10)))+IF(CT181="",0,POWER(10,((CT181+'ModelParams Lw'!$V$4)/10))))</f>
        <v>#DIV/0!</v>
      </c>
      <c r="CV181" s="26" t="e">
        <f t="shared" si="70"/>
        <v>#DIV/0!</v>
      </c>
      <c r="CW181" s="26" t="e">
        <f>(CM181-'ModelParams Lw'!O$10)/'ModelParams Lw'!O$11</f>
        <v>#DIV/0!</v>
      </c>
      <c r="CX181" s="26" t="e">
        <f>(CN181-'ModelParams Lw'!P$10)/'ModelParams Lw'!P$11</f>
        <v>#DIV/0!</v>
      </c>
      <c r="CY181" s="26" t="e">
        <f>(CO181-'ModelParams Lw'!Q$10)/'ModelParams Lw'!Q$11</f>
        <v>#DIV/0!</v>
      </c>
      <c r="CZ181" s="26" t="e">
        <f>(CP181-'ModelParams Lw'!R$10)/'ModelParams Lw'!R$11</f>
        <v>#DIV/0!</v>
      </c>
      <c r="DA181" s="26" t="e">
        <f>(CQ181-'ModelParams Lw'!S$10)/'ModelParams Lw'!S$11</f>
        <v>#DIV/0!</v>
      </c>
      <c r="DB181" s="26" t="e">
        <f>(CR181-'ModelParams Lw'!T$10)/'ModelParams Lw'!T$11</f>
        <v>#DIV/0!</v>
      </c>
      <c r="DC181" s="26" t="e">
        <f>(CS181-'ModelParams Lw'!U$10)/'ModelParams Lw'!U$11</f>
        <v>#DIV/0!</v>
      </c>
      <c r="DD181" s="26" t="e">
        <f>(CT181-'ModelParams Lw'!V$10)/'ModelParams Lw'!V$11</f>
        <v>#DIV/0!</v>
      </c>
    </row>
    <row r="182" spans="1:108" x14ac:dyDescent="0.25">
      <c r="A182" s="13">
        <f>'Sound Power'!B182</f>
        <v>0</v>
      </c>
      <c r="B182" s="13">
        <f>'Sound Power'!D182</f>
        <v>0</v>
      </c>
      <c r="C182" s="13">
        <f>'Sound Power'!E182</f>
        <v>0</v>
      </c>
      <c r="D182" s="13">
        <f>'Sound Power'!F182</f>
        <v>0</v>
      </c>
      <c r="E182" s="76" t="e">
        <f>IF(Calcul!$F184="SA",'Sound Power'!AZ182,'Sound Power'!O182)</f>
        <v>#DIV/0!</v>
      </c>
      <c r="F182" s="76" t="e">
        <f>IF(Calcul!$F184="SA",'Sound Power'!BA182,'Sound Power'!P182)</f>
        <v>#DIV/0!</v>
      </c>
      <c r="G182" s="76" t="e">
        <f>IF(Calcul!$F184="SA",'Sound Power'!BB182,'Sound Power'!Q182)</f>
        <v>#DIV/0!</v>
      </c>
      <c r="H182" s="76" t="e">
        <f>IF(Calcul!$F184="SA",'Sound Power'!BC182,'Sound Power'!R182)</f>
        <v>#DIV/0!</v>
      </c>
      <c r="I182" s="76" t="e">
        <f>IF(Calcul!$F184="SA",'Sound Power'!BD182,'Sound Power'!S182)</f>
        <v>#DIV/0!</v>
      </c>
      <c r="J182" s="76" t="e">
        <f>IF(Calcul!$F184="SA",'Sound Power'!BE182,'Sound Power'!T182)</f>
        <v>#DIV/0!</v>
      </c>
      <c r="K182" s="76" t="e">
        <f>IF(Calcul!$F184="SA",'Sound Power'!BF182,'Sound Power'!U182)</f>
        <v>#DIV/0!</v>
      </c>
      <c r="L182" s="76" t="e">
        <f>IF(Calcul!$F184="SA",'Sound Power'!BG182,'Sound Power'!V182)</f>
        <v>#DIV/0!</v>
      </c>
      <c r="M182" s="76" t="e">
        <f>'Sound Power'!CI182</f>
        <v>#DIV/0!</v>
      </c>
      <c r="N182" s="76" t="e">
        <f>'Sound Power'!CJ182</f>
        <v>#DIV/0!</v>
      </c>
      <c r="O182" s="76" t="e">
        <f>'Sound Power'!CK182</f>
        <v>#DIV/0!</v>
      </c>
      <c r="P182" s="76" t="e">
        <f>'Sound Power'!CL182</f>
        <v>#DIV/0!</v>
      </c>
      <c r="Q182" s="76" t="e">
        <f>'Sound Power'!CM182</f>
        <v>#DIV/0!</v>
      </c>
      <c r="R182" s="76" t="e">
        <f>'Sound Power'!CN182</f>
        <v>#DIV/0!</v>
      </c>
      <c r="S182" s="76" t="e">
        <f>'Sound Power'!CO182</f>
        <v>#DIV/0!</v>
      </c>
      <c r="T182" s="76" t="e">
        <f>'Sound Power'!CP182</f>
        <v>#DIV/0!</v>
      </c>
      <c r="U182" s="73">
        <f t="shared" si="50"/>
        <v>0</v>
      </c>
      <c r="V182" s="73">
        <f t="shared" si="51"/>
        <v>0</v>
      </c>
      <c r="W182" s="76" t="e">
        <f>('ModelParams Lp'!B$4*10^'ModelParams Lp'!B$5*($U182/$V182)^'ModelParams Lp'!B$6)*3</f>
        <v>#DIV/0!</v>
      </c>
      <c r="X182" s="76" t="e">
        <f>('ModelParams Lp'!C$4*10^'ModelParams Lp'!C$5*($U182/$V182)^'ModelParams Lp'!C$6)*3</f>
        <v>#DIV/0!</v>
      </c>
      <c r="Y182" s="76" t="e">
        <f>('ModelParams Lp'!D$4*10^'ModelParams Lp'!D$5*($U182/$V182)^'ModelParams Lp'!D$6)*3</f>
        <v>#DIV/0!</v>
      </c>
      <c r="Z182" s="76" t="e">
        <f>('ModelParams Lp'!E$4*10^'ModelParams Lp'!E$5*($U182/$V182)^'ModelParams Lp'!E$6)*3</f>
        <v>#DIV/0!</v>
      </c>
      <c r="AA182" s="76" t="e">
        <f>('ModelParams Lp'!F$4*10^'ModelParams Lp'!F$5*($U182/$V182)^'ModelParams Lp'!F$6)*3</f>
        <v>#DIV/0!</v>
      </c>
      <c r="AB182" s="76" t="e">
        <f>('ModelParams Lp'!G$4*10^'ModelParams Lp'!G$5*($U182/$V182)^'ModelParams Lp'!G$6)*3</f>
        <v>#DIV/0!</v>
      </c>
      <c r="AC182" s="76" t="e">
        <f>('ModelParams Lp'!H$4*10^'ModelParams Lp'!H$5*($U182/$V182)^'ModelParams Lp'!H$6)*3</f>
        <v>#DIV/0!</v>
      </c>
      <c r="AD182" s="76" t="e">
        <f>('ModelParams Lp'!I$4*10^'ModelParams Lp'!I$5*($U182/$V182)^'ModelParams Lp'!I$6)*3</f>
        <v>#DIV/0!</v>
      </c>
      <c r="AE182" s="62" t="e">
        <f t="shared" si="52"/>
        <v>#DIV/0!</v>
      </c>
      <c r="AF182" s="62" t="e">
        <f>IF(AE182&lt;'ModelParams Lp'!$B$16,-1,IF(AE182&lt;'ModelParams Lp'!$C$16,0,IF(AE182&lt;'ModelParams Lp'!$D$16,1,IF(AE182&lt;'ModelParams Lp'!$E$16,2,IF(AE182&lt;'ModelParams Lp'!$F$16,3,IF(AE182&lt;'ModelParams Lp'!$G$16,4,IF(AE182&lt;'ModelParams Lp'!$H$16,5,6)))))))</f>
        <v>#DIV/0!</v>
      </c>
      <c r="AG182" s="76" t="e">
        <f ca="1">IF($AF182&gt;1,0,OFFSET('ModelParams Lp'!$C$12,0,-'Sound Pressure'!$AF182))</f>
        <v>#DIV/0!</v>
      </c>
      <c r="AH182" s="76" t="e">
        <f ca="1">IF($AF182&gt;2,0,OFFSET('ModelParams Lp'!$D$12,0,-'Sound Pressure'!$AF182))</f>
        <v>#DIV/0!</v>
      </c>
      <c r="AI182" s="76" t="e">
        <f ca="1">IF($AF182&gt;3,0,OFFSET('ModelParams Lp'!$E$12,0,-'Sound Pressure'!$AF182))</f>
        <v>#DIV/0!</v>
      </c>
      <c r="AJ182" s="76" t="e">
        <f ca="1">IF($AF182&gt;4,0,OFFSET('ModelParams Lp'!$F$12,0,-'Sound Pressure'!$AF182))</f>
        <v>#DIV/0!</v>
      </c>
      <c r="AK182" s="76" t="e">
        <f ca="1">IF($AF182&gt;3,0,OFFSET('ModelParams Lp'!$G$12,0,-'Sound Pressure'!$AF182))</f>
        <v>#DIV/0!</v>
      </c>
      <c r="AL182" s="76" t="e">
        <f ca="1">IF($AF182&gt;5,0,OFFSET('ModelParams Lp'!$H$12,0,-'Sound Pressure'!$AF182))</f>
        <v>#DIV/0!</v>
      </c>
      <c r="AM182" s="76" t="e">
        <f ca="1">IF($AF182&gt;6,0,OFFSET('ModelParams Lp'!$I$12,0,-'Sound Pressure'!$AF182))</f>
        <v>#DIV/0!</v>
      </c>
      <c r="AN182" s="76" t="e">
        <f ca="1">IF($AF182&gt;7,0,IF($AF$4&lt;0,3,OFFSET('ModelParams Lp'!$J$12,0,-'Sound Pressure'!$AF182)))</f>
        <v>#DIV/0!</v>
      </c>
      <c r="AO182" s="76" t="e">
        <f t="shared" si="71"/>
        <v>#DIV/0!</v>
      </c>
      <c r="AP182" s="76" t="e">
        <f t="shared" si="72"/>
        <v>#DIV/0!</v>
      </c>
      <c r="AQ182" s="76" t="e">
        <f t="shared" si="72"/>
        <v>#DIV/0!</v>
      </c>
      <c r="AR182" s="76" t="e">
        <f t="shared" si="72"/>
        <v>#DIV/0!</v>
      </c>
      <c r="AS182" s="76" t="e">
        <f t="shared" si="72"/>
        <v>#DIV/0!</v>
      </c>
      <c r="AT182" s="76" t="e">
        <f t="shared" si="72"/>
        <v>#DIV/0!</v>
      </c>
      <c r="AU182" s="76" t="e">
        <f t="shared" si="72"/>
        <v>#DIV/0!</v>
      </c>
      <c r="AV182" s="76" t="e">
        <f t="shared" si="72"/>
        <v>#DIV/0!</v>
      </c>
      <c r="AW182" s="76">
        <f>'ModelParams Lp'!B$22</f>
        <v>4</v>
      </c>
      <c r="AX182" s="76">
        <f>'ModelParams Lp'!C$22</f>
        <v>2</v>
      </c>
      <c r="AY182" s="76">
        <f>'ModelParams Lp'!D$22</f>
        <v>1</v>
      </c>
      <c r="AZ182" s="76">
        <f>'ModelParams Lp'!E$22</f>
        <v>0</v>
      </c>
      <c r="BA182" s="76">
        <f>'ModelParams Lp'!F$22</f>
        <v>0</v>
      </c>
      <c r="BB182" s="76">
        <f>'ModelParams Lp'!G$22</f>
        <v>0</v>
      </c>
      <c r="BC182" s="76">
        <f>'ModelParams Lp'!H$22</f>
        <v>0</v>
      </c>
      <c r="BD182" s="76">
        <f>'ModelParams Lp'!I$22</f>
        <v>0</v>
      </c>
      <c r="BE182" s="76" t="e">
        <f>-10*LOG(2/(4*PI()*2^2)+4/(0.163*(Calcul!$J187*Calcul!$K187)/VLOOKUP(Calcul!$H187,'ModelParams Lp'!$E$37:$F$39,2,0)))</f>
        <v>#N/A</v>
      </c>
      <c r="BF182" s="76" t="e">
        <f>-10*LOG(2/(4*PI()*2^2)+4/(0.163*(Calcul!$J187*Calcul!$K187)/VLOOKUP(Calcul!$H187,'ModelParams Lp'!$E$37:$F$39,2,0)))</f>
        <v>#N/A</v>
      </c>
      <c r="BG182" s="76" t="e">
        <f>-10*LOG(2/(4*PI()*2^2)+4/(0.163*(Calcul!$J187*Calcul!$K187)/VLOOKUP(Calcul!$H187,'ModelParams Lp'!$E$37:$F$39,2,0)))</f>
        <v>#N/A</v>
      </c>
      <c r="BH182" s="76" t="e">
        <f>-10*LOG(2/(4*PI()*2^2)+4/(0.163*(Calcul!$J187*Calcul!$K187)/VLOOKUP(Calcul!$H187,'ModelParams Lp'!$E$37:$F$39,2,0)))</f>
        <v>#N/A</v>
      </c>
      <c r="BI182" s="76" t="e">
        <f>-10*LOG(2/(4*PI()*2^2)+4/(0.163*(Calcul!$J187*Calcul!$K187)/VLOOKUP(Calcul!$H187,'ModelParams Lp'!$E$37:$F$39,2,0)))</f>
        <v>#N/A</v>
      </c>
      <c r="BJ182" s="76" t="e">
        <f>-10*LOG(2/(4*PI()*2^2)+4/(0.163*(Calcul!$J187*Calcul!$K187)/VLOOKUP(Calcul!$H187,'ModelParams Lp'!$E$37:$F$39,2,0)))</f>
        <v>#N/A</v>
      </c>
      <c r="BK182" s="76" t="e">
        <f>-10*LOG(2/(4*PI()*2^2)+4/(0.163*(Calcul!$J187*Calcul!$K187)/VLOOKUP(Calcul!$H187,'ModelParams Lp'!$E$37:$F$39,2,0)))</f>
        <v>#N/A</v>
      </c>
      <c r="BL182" s="76" t="e">
        <f>-10*LOG(2/(4*PI()*2^2)+4/(0.163*(Calcul!$J187*Calcul!$K187)/VLOOKUP(Calcul!$H187,'ModelParams Lp'!$E$37:$F$39,2,0)))</f>
        <v>#N/A</v>
      </c>
      <c r="BM182" s="76" t="e">
        <f>VLOOKUP(Calcul!$I187,'ModelParams Lp'!$D$28:$O$32,5,0)+BE182</f>
        <v>#N/A</v>
      </c>
      <c r="BN182" s="76" t="e">
        <f>VLOOKUP(Calcul!$I187,'ModelParams Lp'!$D$28:$O$32,6,0)+BF182</f>
        <v>#N/A</v>
      </c>
      <c r="BO182" s="76" t="e">
        <f>VLOOKUP(Calcul!$I187,'ModelParams Lp'!$D$28:$O$32,7,0)+BG182</f>
        <v>#N/A</v>
      </c>
      <c r="BP182" s="76" t="e">
        <f>VLOOKUP(Calcul!$I187,'ModelParams Lp'!$D$28:$O$32,8,0)+BH182</f>
        <v>#N/A</v>
      </c>
      <c r="BQ182" s="76" t="e">
        <f>VLOOKUP(Calcul!$I187,'ModelParams Lp'!$D$28:$O$32,9,0)+BI182</f>
        <v>#N/A</v>
      </c>
      <c r="BR182" s="76" t="e">
        <f>VLOOKUP(Calcul!$I187,'ModelParams Lp'!$D$28:$O$32,10,0)+BJ182</f>
        <v>#N/A</v>
      </c>
      <c r="BS182" s="76" t="e">
        <f>VLOOKUP(Calcul!$I187,'ModelParams Lp'!$D$28:$O$32,11,0)+BK182</f>
        <v>#N/A</v>
      </c>
      <c r="BT182" s="76" t="e">
        <f>VLOOKUP(Calcul!$I187,'ModelParams Lp'!$D$28:$O$32,12,0)+BL182</f>
        <v>#N/A</v>
      </c>
      <c r="BU182" s="75" t="e">
        <f t="shared" ca="1" si="53"/>
        <v>#DIV/0!</v>
      </c>
      <c r="BV182" s="75" t="e">
        <f t="shared" ca="1" si="54"/>
        <v>#DIV/0!</v>
      </c>
      <c r="BW182" s="75" t="e">
        <f t="shared" ca="1" si="55"/>
        <v>#DIV/0!</v>
      </c>
      <c r="BX182" s="75" t="e">
        <f t="shared" ca="1" si="56"/>
        <v>#DIV/0!</v>
      </c>
      <c r="BY182" s="75" t="e">
        <f t="shared" ca="1" si="57"/>
        <v>#DIV/0!</v>
      </c>
      <c r="BZ182" s="75" t="e">
        <f t="shared" ca="1" si="58"/>
        <v>#DIV/0!</v>
      </c>
      <c r="CA182" s="75" t="e">
        <f t="shared" ca="1" si="59"/>
        <v>#DIV/0!</v>
      </c>
      <c r="CB182" s="75" t="e">
        <f t="shared" ca="1" si="60"/>
        <v>#DIV/0!</v>
      </c>
      <c r="CC182" s="26" t="e">
        <f ca="1">10*LOG10(IF(BU182="",0,POWER(10,((BU182+'ModelParams Lw'!$O$4)/10))) +IF(BV182="",0,POWER(10,((BV182+'ModelParams Lw'!$P$4)/10))) +IF(BW182="",0,POWER(10,((BW182+'ModelParams Lw'!$Q$4)/10))) +IF(BX182="",0,POWER(10,((BX182+'ModelParams Lw'!$R$4)/10))) +IF(BY182="",0,POWER(10,((BY182+'ModelParams Lw'!$S$4)/10))) +IF(BZ182="",0,POWER(10,((BZ182+'ModelParams Lw'!$T$4)/10))) +IF(CA182="",0,POWER(10,((CA182+'ModelParams Lw'!$U$4)/10)))+IF(CB182="",0,POWER(10,((CB182+'ModelParams Lw'!$V$4)/10))))</f>
        <v>#DIV/0!</v>
      </c>
      <c r="CD182" s="26" t="e">
        <f t="shared" ca="1" si="61"/>
        <v>#DIV/0!</v>
      </c>
      <c r="CE182" s="26" t="e">
        <f ca="1">(BU182-'ModelParams Lw'!O$10)/'ModelParams Lw'!O$11</f>
        <v>#DIV/0!</v>
      </c>
      <c r="CF182" s="26" t="e">
        <f ca="1">(BV182-'ModelParams Lw'!P$10)/'ModelParams Lw'!P$11</f>
        <v>#DIV/0!</v>
      </c>
      <c r="CG182" s="26" t="e">
        <f ca="1">(BW182-'ModelParams Lw'!Q$10)/'ModelParams Lw'!Q$11</f>
        <v>#DIV/0!</v>
      </c>
      <c r="CH182" s="26" t="e">
        <f ca="1">(BX182-'ModelParams Lw'!R$10)/'ModelParams Lw'!R$11</f>
        <v>#DIV/0!</v>
      </c>
      <c r="CI182" s="26" t="e">
        <f ca="1">(BY182-'ModelParams Lw'!S$10)/'ModelParams Lw'!S$11</f>
        <v>#DIV/0!</v>
      </c>
      <c r="CJ182" s="26" t="e">
        <f ca="1">(BZ182-'ModelParams Lw'!T$10)/'ModelParams Lw'!T$11</f>
        <v>#DIV/0!</v>
      </c>
      <c r="CK182" s="26" t="e">
        <f ca="1">(CA182-'ModelParams Lw'!U$10)/'ModelParams Lw'!U$11</f>
        <v>#DIV/0!</v>
      </c>
      <c r="CL182" s="26" t="e">
        <f ca="1">(CB182-'ModelParams Lw'!V$10)/'ModelParams Lw'!V$11</f>
        <v>#DIV/0!</v>
      </c>
      <c r="CM182" s="75" t="e">
        <f t="shared" si="62"/>
        <v>#DIV/0!</v>
      </c>
      <c r="CN182" s="75" t="e">
        <f t="shared" si="63"/>
        <v>#DIV/0!</v>
      </c>
      <c r="CO182" s="75" t="e">
        <f t="shared" si="64"/>
        <v>#DIV/0!</v>
      </c>
      <c r="CP182" s="75" t="e">
        <f t="shared" si="65"/>
        <v>#DIV/0!</v>
      </c>
      <c r="CQ182" s="75" t="e">
        <f t="shared" si="66"/>
        <v>#DIV/0!</v>
      </c>
      <c r="CR182" s="75" t="e">
        <f t="shared" si="67"/>
        <v>#DIV/0!</v>
      </c>
      <c r="CS182" s="75" t="e">
        <f t="shared" si="68"/>
        <v>#DIV/0!</v>
      </c>
      <c r="CT182" s="75" t="e">
        <f t="shared" si="69"/>
        <v>#DIV/0!</v>
      </c>
      <c r="CU182" s="26" t="e">
        <f>10*LOG10(IF(CM182="",0,POWER(10,((CM182+'ModelParams Lw'!$O$4)/10))) +IF(CN182="",0,POWER(10,((CN182+'ModelParams Lw'!$P$4)/10))) +IF(CO182="",0,POWER(10,((CO182+'ModelParams Lw'!$Q$4)/10))) +IF(CP182="",0,POWER(10,((CP182+'ModelParams Lw'!$R$4)/10))) +IF(CQ182="",0,POWER(10,((CQ182+'ModelParams Lw'!$S$4)/10))) +IF(CR182="",0,POWER(10,((CR182+'ModelParams Lw'!$T$4)/10))) +IF(CS182="",0,POWER(10,((CS182+'ModelParams Lw'!$U$4)/10)))+IF(CT182="",0,POWER(10,((CT182+'ModelParams Lw'!$V$4)/10))))</f>
        <v>#DIV/0!</v>
      </c>
      <c r="CV182" s="26" t="e">
        <f t="shared" si="70"/>
        <v>#DIV/0!</v>
      </c>
      <c r="CW182" s="26" t="e">
        <f>(CM182-'ModelParams Lw'!O$10)/'ModelParams Lw'!O$11</f>
        <v>#DIV/0!</v>
      </c>
      <c r="CX182" s="26" t="e">
        <f>(CN182-'ModelParams Lw'!P$10)/'ModelParams Lw'!P$11</f>
        <v>#DIV/0!</v>
      </c>
      <c r="CY182" s="26" t="e">
        <f>(CO182-'ModelParams Lw'!Q$10)/'ModelParams Lw'!Q$11</f>
        <v>#DIV/0!</v>
      </c>
      <c r="CZ182" s="26" t="e">
        <f>(CP182-'ModelParams Lw'!R$10)/'ModelParams Lw'!R$11</f>
        <v>#DIV/0!</v>
      </c>
      <c r="DA182" s="26" t="e">
        <f>(CQ182-'ModelParams Lw'!S$10)/'ModelParams Lw'!S$11</f>
        <v>#DIV/0!</v>
      </c>
      <c r="DB182" s="26" t="e">
        <f>(CR182-'ModelParams Lw'!T$10)/'ModelParams Lw'!T$11</f>
        <v>#DIV/0!</v>
      </c>
      <c r="DC182" s="26" t="e">
        <f>(CS182-'ModelParams Lw'!U$10)/'ModelParams Lw'!U$11</f>
        <v>#DIV/0!</v>
      </c>
      <c r="DD182" s="26" t="e">
        <f>(CT182-'ModelParams Lw'!V$10)/'ModelParams Lw'!V$11</f>
        <v>#DIV/0!</v>
      </c>
    </row>
    <row r="183" spans="1:108" x14ac:dyDescent="0.25">
      <c r="A183" s="13">
        <f>'Sound Power'!B183</f>
        <v>0</v>
      </c>
      <c r="B183" s="13">
        <f>'Sound Power'!D183</f>
        <v>0</v>
      </c>
      <c r="C183" s="13">
        <f>'Sound Power'!E183</f>
        <v>0</v>
      </c>
      <c r="D183" s="13">
        <f>'Sound Power'!F183</f>
        <v>0</v>
      </c>
      <c r="E183" s="76" t="e">
        <f>IF(Calcul!$F185="SA",'Sound Power'!AZ183,'Sound Power'!O183)</f>
        <v>#DIV/0!</v>
      </c>
      <c r="F183" s="76" t="e">
        <f>IF(Calcul!$F185="SA",'Sound Power'!BA183,'Sound Power'!P183)</f>
        <v>#DIV/0!</v>
      </c>
      <c r="G183" s="76" t="e">
        <f>IF(Calcul!$F185="SA",'Sound Power'!BB183,'Sound Power'!Q183)</f>
        <v>#DIV/0!</v>
      </c>
      <c r="H183" s="76" t="e">
        <f>IF(Calcul!$F185="SA",'Sound Power'!BC183,'Sound Power'!R183)</f>
        <v>#DIV/0!</v>
      </c>
      <c r="I183" s="76" t="e">
        <f>IF(Calcul!$F185="SA",'Sound Power'!BD183,'Sound Power'!S183)</f>
        <v>#DIV/0!</v>
      </c>
      <c r="J183" s="76" t="e">
        <f>IF(Calcul!$F185="SA",'Sound Power'!BE183,'Sound Power'!T183)</f>
        <v>#DIV/0!</v>
      </c>
      <c r="K183" s="76" t="e">
        <f>IF(Calcul!$F185="SA",'Sound Power'!BF183,'Sound Power'!U183)</f>
        <v>#DIV/0!</v>
      </c>
      <c r="L183" s="76" t="e">
        <f>IF(Calcul!$F185="SA",'Sound Power'!BG183,'Sound Power'!V183)</f>
        <v>#DIV/0!</v>
      </c>
      <c r="M183" s="76" t="e">
        <f>'Sound Power'!CI183</f>
        <v>#DIV/0!</v>
      </c>
      <c r="N183" s="76" t="e">
        <f>'Sound Power'!CJ183</f>
        <v>#DIV/0!</v>
      </c>
      <c r="O183" s="76" t="e">
        <f>'Sound Power'!CK183</f>
        <v>#DIV/0!</v>
      </c>
      <c r="P183" s="76" t="e">
        <f>'Sound Power'!CL183</f>
        <v>#DIV/0!</v>
      </c>
      <c r="Q183" s="76" t="e">
        <f>'Sound Power'!CM183</f>
        <v>#DIV/0!</v>
      </c>
      <c r="R183" s="76" t="e">
        <f>'Sound Power'!CN183</f>
        <v>#DIV/0!</v>
      </c>
      <c r="S183" s="76" t="e">
        <f>'Sound Power'!CO183</f>
        <v>#DIV/0!</v>
      </c>
      <c r="T183" s="76" t="e">
        <f>'Sound Power'!CP183</f>
        <v>#DIV/0!</v>
      </c>
      <c r="U183" s="73">
        <f t="shared" si="50"/>
        <v>0</v>
      </c>
      <c r="V183" s="73">
        <f t="shared" si="51"/>
        <v>0</v>
      </c>
      <c r="W183" s="76" t="e">
        <f>('ModelParams Lp'!B$4*10^'ModelParams Lp'!B$5*($U183/$V183)^'ModelParams Lp'!B$6)*3</f>
        <v>#DIV/0!</v>
      </c>
      <c r="X183" s="76" t="e">
        <f>('ModelParams Lp'!C$4*10^'ModelParams Lp'!C$5*($U183/$V183)^'ModelParams Lp'!C$6)*3</f>
        <v>#DIV/0!</v>
      </c>
      <c r="Y183" s="76" t="e">
        <f>('ModelParams Lp'!D$4*10^'ModelParams Lp'!D$5*($U183/$V183)^'ModelParams Lp'!D$6)*3</f>
        <v>#DIV/0!</v>
      </c>
      <c r="Z183" s="76" t="e">
        <f>('ModelParams Lp'!E$4*10^'ModelParams Lp'!E$5*($U183/$V183)^'ModelParams Lp'!E$6)*3</f>
        <v>#DIV/0!</v>
      </c>
      <c r="AA183" s="76" t="e">
        <f>('ModelParams Lp'!F$4*10^'ModelParams Lp'!F$5*($U183/$V183)^'ModelParams Lp'!F$6)*3</f>
        <v>#DIV/0!</v>
      </c>
      <c r="AB183" s="76" t="e">
        <f>('ModelParams Lp'!G$4*10^'ModelParams Lp'!G$5*($U183/$V183)^'ModelParams Lp'!G$6)*3</f>
        <v>#DIV/0!</v>
      </c>
      <c r="AC183" s="76" t="e">
        <f>('ModelParams Lp'!H$4*10^'ModelParams Lp'!H$5*($U183/$V183)^'ModelParams Lp'!H$6)*3</f>
        <v>#DIV/0!</v>
      </c>
      <c r="AD183" s="76" t="e">
        <f>('ModelParams Lp'!I$4*10^'ModelParams Lp'!I$5*($U183/$V183)^'ModelParams Lp'!I$6)*3</f>
        <v>#DIV/0!</v>
      </c>
      <c r="AE183" s="62" t="e">
        <f t="shared" si="52"/>
        <v>#DIV/0!</v>
      </c>
      <c r="AF183" s="62" t="e">
        <f>IF(AE183&lt;'ModelParams Lp'!$B$16,-1,IF(AE183&lt;'ModelParams Lp'!$C$16,0,IF(AE183&lt;'ModelParams Lp'!$D$16,1,IF(AE183&lt;'ModelParams Lp'!$E$16,2,IF(AE183&lt;'ModelParams Lp'!$F$16,3,IF(AE183&lt;'ModelParams Lp'!$G$16,4,IF(AE183&lt;'ModelParams Lp'!$H$16,5,6)))))))</f>
        <v>#DIV/0!</v>
      </c>
      <c r="AG183" s="76" t="e">
        <f ca="1">IF($AF183&gt;1,0,OFFSET('ModelParams Lp'!$C$12,0,-'Sound Pressure'!$AF183))</f>
        <v>#DIV/0!</v>
      </c>
      <c r="AH183" s="76" t="e">
        <f ca="1">IF($AF183&gt;2,0,OFFSET('ModelParams Lp'!$D$12,0,-'Sound Pressure'!$AF183))</f>
        <v>#DIV/0!</v>
      </c>
      <c r="AI183" s="76" t="e">
        <f ca="1">IF($AF183&gt;3,0,OFFSET('ModelParams Lp'!$E$12,0,-'Sound Pressure'!$AF183))</f>
        <v>#DIV/0!</v>
      </c>
      <c r="AJ183" s="76" t="e">
        <f ca="1">IF($AF183&gt;4,0,OFFSET('ModelParams Lp'!$F$12,0,-'Sound Pressure'!$AF183))</f>
        <v>#DIV/0!</v>
      </c>
      <c r="AK183" s="76" t="e">
        <f ca="1">IF($AF183&gt;3,0,OFFSET('ModelParams Lp'!$G$12,0,-'Sound Pressure'!$AF183))</f>
        <v>#DIV/0!</v>
      </c>
      <c r="AL183" s="76" t="e">
        <f ca="1">IF($AF183&gt;5,0,OFFSET('ModelParams Lp'!$H$12,0,-'Sound Pressure'!$AF183))</f>
        <v>#DIV/0!</v>
      </c>
      <c r="AM183" s="76" t="e">
        <f ca="1">IF($AF183&gt;6,0,OFFSET('ModelParams Lp'!$I$12,0,-'Sound Pressure'!$AF183))</f>
        <v>#DIV/0!</v>
      </c>
      <c r="AN183" s="76" t="e">
        <f ca="1">IF($AF183&gt;7,0,IF($AF$4&lt;0,3,OFFSET('ModelParams Lp'!$J$12,0,-'Sound Pressure'!$AF183)))</f>
        <v>#DIV/0!</v>
      </c>
      <c r="AO183" s="76" t="e">
        <f t="shared" si="71"/>
        <v>#DIV/0!</v>
      </c>
      <c r="AP183" s="76" t="e">
        <f t="shared" si="72"/>
        <v>#DIV/0!</v>
      </c>
      <c r="AQ183" s="76" t="e">
        <f t="shared" si="72"/>
        <v>#DIV/0!</v>
      </c>
      <c r="AR183" s="76" t="e">
        <f t="shared" si="72"/>
        <v>#DIV/0!</v>
      </c>
      <c r="AS183" s="76" t="e">
        <f t="shared" si="72"/>
        <v>#DIV/0!</v>
      </c>
      <c r="AT183" s="76" t="e">
        <f t="shared" si="72"/>
        <v>#DIV/0!</v>
      </c>
      <c r="AU183" s="76" t="e">
        <f t="shared" si="72"/>
        <v>#DIV/0!</v>
      </c>
      <c r="AV183" s="76" t="e">
        <f t="shared" si="72"/>
        <v>#DIV/0!</v>
      </c>
      <c r="AW183" s="76">
        <f>'ModelParams Lp'!B$22</f>
        <v>4</v>
      </c>
      <c r="AX183" s="76">
        <f>'ModelParams Lp'!C$22</f>
        <v>2</v>
      </c>
      <c r="AY183" s="76">
        <f>'ModelParams Lp'!D$22</f>
        <v>1</v>
      </c>
      <c r="AZ183" s="76">
        <f>'ModelParams Lp'!E$22</f>
        <v>0</v>
      </c>
      <c r="BA183" s="76">
        <f>'ModelParams Lp'!F$22</f>
        <v>0</v>
      </c>
      <c r="BB183" s="76">
        <f>'ModelParams Lp'!G$22</f>
        <v>0</v>
      </c>
      <c r="BC183" s="76">
        <f>'ModelParams Lp'!H$22</f>
        <v>0</v>
      </c>
      <c r="BD183" s="76">
        <f>'ModelParams Lp'!I$22</f>
        <v>0</v>
      </c>
      <c r="BE183" s="76" t="e">
        <f>-10*LOG(2/(4*PI()*2^2)+4/(0.163*(Calcul!$J188*Calcul!$K188)/VLOOKUP(Calcul!$H188,'ModelParams Lp'!$E$37:$F$39,2,0)))</f>
        <v>#N/A</v>
      </c>
      <c r="BF183" s="76" t="e">
        <f>-10*LOG(2/(4*PI()*2^2)+4/(0.163*(Calcul!$J188*Calcul!$K188)/VLOOKUP(Calcul!$H188,'ModelParams Lp'!$E$37:$F$39,2,0)))</f>
        <v>#N/A</v>
      </c>
      <c r="BG183" s="76" t="e">
        <f>-10*LOG(2/(4*PI()*2^2)+4/(0.163*(Calcul!$J188*Calcul!$K188)/VLOOKUP(Calcul!$H188,'ModelParams Lp'!$E$37:$F$39,2,0)))</f>
        <v>#N/A</v>
      </c>
      <c r="BH183" s="76" t="e">
        <f>-10*LOG(2/(4*PI()*2^2)+4/(0.163*(Calcul!$J188*Calcul!$K188)/VLOOKUP(Calcul!$H188,'ModelParams Lp'!$E$37:$F$39,2,0)))</f>
        <v>#N/A</v>
      </c>
      <c r="BI183" s="76" t="e">
        <f>-10*LOG(2/(4*PI()*2^2)+4/(0.163*(Calcul!$J188*Calcul!$K188)/VLOOKUP(Calcul!$H188,'ModelParams Lp'!$E$37:$F$39,2,0)))</f>
        <v>#N/A</v>
      </c>
      <c r="BJ183" s="76" t="e">
        <f>-10*LOG(2/(4*PI()*2^2)+4/(0.163*(Calcul!$J188*Calcul!$K188)/VLOOKUP(Calcul!$H188,'ModelParams Lp'!$E$37:$F$39,2,0)))</f>
        <v>#N/A</v>
      </c>
      <c r="BK183" s="76" t="e">
        <f>-10*LOG(2/(4*PI()*2^2)+4/(0.163*(Calcul!$J188*Calcul!$K188)/VLOOKUP(Calcul!$H188,'ModelParams Lp'!$E$37:$F$39,2,0)))</f>
        <v>#N/A</v>
      </c>
      <c r="BL183" s="76" t="e">
        <f>-10*LOG(2/(4*PI()*2^2)+4/(0.163*(Calcul!$J188*Calcul!$K188)/VLOOKUP(Calcul!$H188,'ModelParams Lp'!$E$37:$F$39,2,0)))</f>
        <v>#N/A</v>
      </c>
      <c r="BM183" s="76" t="e">
        <f>VLOOKUP(Calcul!$I188,'ModelParams Lp'!$D$28:$O$32,5,0)+BE183</f>
        <v>#N/A</v>
      </c>
      <c r="BN183" s="76" t="e">
        <f>VLOOKUP(Calcul!$I188,'ModelParams Lp'!$D$28:$O$32,6,0)+BF183</f>
        <v>#N/A</v>
      </c>
      <c r="BO183" s="76" t="e">
        <f>VLOOKUP(Calcul!$I188,'ModelParams Lp'!$D$28:$O$32,7,0)+BG183</f>
        <v>#N/A</v>
      </c>
      <c r="BP183" s="76" t="e">
        <f>VLOOKUP(Calcul!$I188,'ModelParams Lp'!$D$28:$O$32,8,0)+BH183</f>
        <v>#N/A</v>
      </c>
      <c r="BQ183" s="76" t="e">
        <f>VLOOKUP(Calcul!$I188,'ModelParams Lp'!$D$28:$O$32,9,0)+BI183</f>
        <v>#N/A</v>
      </c>
      <c r="BR183" s="76" t="e">
        <f>VLOOKUP(Calcul!$I188,'ModelParams Lp'!$D$28:$O$32,10,0)+BJ183</f>
        <v>#N/A</v>
      </c>
      <c r="BS183" s="76" t="e">
        <f>VLOOKUP(Calcul!$I188,'ModelParams Lp'!$D$28:$O$32,11,0)+BK183</f>
        <v>#N/A</v>
      </c>
      <c r="BT183" s="76" t="e">
        <f>VLOOKUP(Calcul!$I188,'ModelParams Lp'!$D$28:$O$32,12,0)+BL183</f>
        <v>#N/A</v>
      </c>
      <c r="BU183" s="75" t="e">
        <f t="shared" ca="1" si="53"/>
        <v>#DIV/0!</v>
      </c>
      <c r="BV183" s="75" t="e">
        <f t="shared" ca="1" si="54"/>
        <v>#DIV/0!</v>
      </c>
      <c r="BW183" s="75" t="e">
        <f t="shared" ca="1" si="55"/>
        <v>#DIV/0!</v>
      </c>
      <c r="BX183" s="75" t="e">
        <f t="shared" ca="1" si="56"/>
        <v>#DIV/0!</v>
      </c>
      <c r="BY183" s="75" t="e">
        <f t="shared" ca="1" si="57"/>
        <v>#DIV/0!</v>
      </c>
      <c r="BZ183" s="75" t="e">
        <f t="shared" ca="1" si="58"/>
        <v>#DIV/0!</v>
      </c>
      <c r="CA183" s="75" t="e">
        <f t="shared" ca="1" si="59"/>
        <v>#DIV/0!</v>
      </c>
      <c r="CB183" s="75" t="e">
        <f t="shared" ca="1" si="60"/>
        <v>#DIV/0!</v>
      </c>
      <c r="CC183" s="26" t="e">
        <f ca="1">10*LOG10(IF(BU183="",0,POWER(10,((BU183+'ModelParams Lw'!$O$4)/10))) +IF(BV183="",0,POWER(10,((BV183+'ModelParams Lw'!$P$4)/10))) +IF(BW183="",0,POWER(10,((BW183+'ModelParams Lw'!$Q$4)/10))) +IF(BX183="",0,POWER(10,((BX183+'ModelParams Lw'!$R$4)/10))) +IF(BY183="",0,POWER(10,((BY183+'ModelParams Lw'!$S$4)/10))) +IF(BZ183="",0,POWER(10,((BZ183+'ModelParams Lw'!$T$4)/10))) +IF(CA183="",0,POWER(10,((CA183+'ModelParams Lw'!$U$4)/10)))+IF(CB183="",0,POWER(10,((CB183+'ModelParams Lw'!$V$4)/10))))</f>
        <v>#DIV/0!</v>
      </c>
      <c r="CD183" s="26" t="e">
        <f t="shared" ca="1" si="61"/>
        <v>#DIV/0!</v>
      </c>
      <c r="CE183" s="26" t="e">
        <f ca="1">(BU183-'ModelParams Lw'!O$10)/'ModelParams Lw'!O$11</f>
        <v>#DIV/0!</v>
      </c>
      <c r="CF183" s="26" t="e">
        <f ca="1">(BV183-'ModelParams Lw'!P$10)/'ModelParams Lw'!P$11</f>
        <v>#DIV/0!</v>
      </c>
      <c r="CG183" s="26" t="e">
        <f ca="1">(BW183-'ModelParams Lw'!Q$10)/'ModelParams Lw'!Q$11</f>
        <v>#DIV/0!</v>
      </c>
      <c r="CH183" s="26" t="e">
        <f ca="1">(BX183-'ModelParams Lw'!R$10)/'ModelParams Lw'!R$11</f>
        <v>#DIV/0!</v>
      </c>
      <c r="CI183" s="26" t="e">
        <f ca="1">(BY183-'ModelParams Lw'!S$10)/'ModelParams Lw'!S$11</f>
        <v>#DIV/0!</v>
      </c>
      <c r="CJ183" s="26" t="e">
        <f ca="1">(BZ183-'ModelParams Lw'!T$10)/'ModelParams Lw'!T$11</f>
        <v>#DIV/0!</v>
      </c>
      <c r="CK183" s="26" t="e">
        <f ca="1">(CA183-'ModelParams Lw'!U$10)/'ModelParams Lw'!U$11</f>
        <v>#DIV/0!</v>
      </c>
      <c r="CL183" s="26" t="e">
        <f ca="1">(CB183-'ModelParams Lw'!V$10)/'ModelParams Lw'!V$11</f>
        <v>#DIV/0!</v>
      </c>
      <c r="CM183" s="75" t="e">
        <f t="shared" si="62"/>
        <v>#DIV/0!</v>
      </c>
      <c r="CN183" s="75" t="e">
        <f t="shared" si="63"/>
        <v>#DIV/0!</v>
      </c>
      <c r="CO183" s="75" t="e">
        <f t="shared" si="64"/>
        <v>#DIV/0!</v>
      </c>
      <c r="CP183" s="75" t="e">
        <f t="shared" si="65"/>
        <v>#DIV/0!</v>
      </c>
      <c r="CQ183" s="75" t="e">
        <f t="shared" si="66"/>
        <v>#DIV/0!</v>
      </c>
      <c r="CR183" s="75" t="e">
        <f t="shared" si="67"/>
        <v>#DIV/0!</v>
      </c>
      <c r="CS183" s="75" t="e">
        <f t="shared" si="68"/>
        <v>#DIV/0!</v>
      </c>
      <c r="CT183" s="75" t="e">
        <f t="shared" si="69"/>
        <v>#DIV/0!</v>
      </c>
      <c r="CU183" s="26" t="e">
        <f>10*LOG10(IF(CM183="",0,POWER(10,((CM183+'ModelParams Lw'!$O$4)/10))) +IF(CN183="",0,POWER(10,((CN183+'ModelParams Lw'!$P$4)/10))) +IF(CO183="",0,POWER(10,((CO183+'ModelParams Lw'!$Q$4)/10))) +IF(CP183="",0,POWER(10,((CP183+'ModelParams Lw'!$R$4)/10))) +IF(CQ183="",0,POWER(10,((CQ183+'ModelParams Lw'!$S$4)/10))) +IF(CR183="",0,POWER(10,((CR183+'ModelParams Lw'!$T$4)/10))) +IF(CS183="",0,POWER(10,((CS183+'ModelParams Lw'!$U$4)/10)))+IF(CT183="",0,POWER(10,((CT183+'ModelParams Lw'!$V$4)/10))))</f>
        <v>#DIV/0!</v>
      </c>
      <c r="CV183" s="26" t="e">
        <f t="shared" si="70"/>
        <v>#DIV/0!</v>
      </c>
      <c r="CW183" s="26" t="e">
        <f>(CM183-'ModelParams Lw'!O$10)/'ModelParams Lw'!O$11</f>
        <v>#DIV/0!</v>
      </c>
      <c r="CX183" s="26" t="e">
        <f>(CN183-'ModelParams Lw'!P$10)/'ModelParams Lw'!P$11</f>
        <v>#DIV/0!</v>
      </c>
      <c r="CY183" s="26" t="e">
        <f>(CO183-'ModelParams Lw'!Q$10)/'ModelParams Lw'!Q$11</f>
        <v>#DIV/0!</v>
      </c>
      <c r="CZ183" s="26" t="e">
        <f>(CP183-'ModelParams Lw'!R$10)/'ModelParams Lw'!R$11</f>
        <v>#DIV/0!</v>
      </c>
      <c r="DA183" s="26" t="e">
        <f>(CQ183-'ModelParams Lw'!S$10)/'ModelParams Lw'!S$11</f>
        <v>#DIV/0!</v>
      </c>
      <c r="DB183" s="26" t="e">
        <f>(CR183-'ModelParams Lw'!T$10)/'ModelParams Lw'!T$11</f>
        <v>#DIV/0!</v>
      </c>
      <c r="DC183" s="26" t="e">
        <f>(CS183-'ModelParams Lw'!U$10)/'ModelParams Lw'!U$11</f>
        <v>#DIV/0!</v>
      </c>
      <c r="DD183" s="26" t="e">
        <f>(CT183-'ModelParams Lw'!V$10)/'ModelParams Lw'!V$11</f>
        <v>#DIV/0!</v>
      </c>
    </row>
    <row r="184" spans="1:108" x14ac:dyDescent="0.25">
      <c r="A184" s="13">
        <f>'Sound Power'!B184</f>
        <v>0</v>
      </c>
      <c r="B184" s="13">
        <f>'Sound Power'!D184</f>
        <v>0</v>
      </c>
      <c r="C184" s="13">
        <f>'Sound Power'!E184</f>
        <v>0</v>
      </c>
      <c r="D184" s="13">
        <f>'Sound Power'!F184</f>
        <v>0</v>
      </c>
      <c r="E184" s="76" t="e">
        <f>IF(Calcul!$F186="SA",'Sound Power'!AZ184,'Sound Power'!O184)</f>
        <v>#DIV/0!</v>
      </c>
      <c r="F184" s="76" t="e">
        <f>IF(Calcul!$F186="SA",'Sound Power'!BA184,'Sound Power'!P184)</f>
        <v>#DIV/0!</v>
      </c>
      <c r="G184" s="76" t="e">
        <f>IF(Calcul!$F186="SA",'Sound Power'!BB184,'Sound Power'!Q184)</f>
        <v>#DIV/0!</v>
      </c>
      <c r="H184" s="76" t="e">
        <f>IF(Calcul!$F186="SA",'Sound Power'!BC184,'Sound Power'!R184)</f>
        <v>#DIV/0!</v>
      </c>
      <c r="I184" s="76" t="e">
        <f>IF(Calcul!$F186="SA",'Sound Power'!BD184,'Sound Power'!S184)</f>
        <v>#DIV/0!</v>
      </c>
      <c r="J184" s="76" t="e">
        <f>IF(Calcul!$F186="SA",'Sound Power'!BE184,'Sound Power'!T184)</f>
        <v>#DIV/0!</v>
      </c>
      <c r="K184" s="76" t="e">
        <f>IF(Calcul!$F186="SA",'Sound Power'!BF184,'Sound Power'!U184)</f>
        <v>#DIV/0!</v>
      </c>
      <c r="L184" s="76" t="e">
        <f>IF(Calcul!$F186="SA",'Sound Power'!BG184,'Sound Power'!V184)</f>
        <v>#DIV/0!</v>
      </c>
      <c r="M184" s="76" t="e">
        <f>'Sound Power'!CI184</f>
        <v>#DIV/0!</v>
      </c>
      <c r="N184" s="76" t="e">
        <f>'Sound Power'!CJ184</f>
        <v>#DIV/0!</v>
      </c>
      <c r="O184" s="76" t="e">
        <f>'Sound Power'!CK184</f>
        <v>#DIV/0!</v>
      </c>
      <c r="P184" s="76" t="e">
        <f>'Sound Power'!CL184</f>
        <v>#DIV/0!</v>
      </c>
      <c r="Q184" s="76" t="e">
        <f>'Sound Power'!CM184</f>
        <v>#DIV/0!</v>
      </c>
      <c r="R184" s="76" t="e">
        <f>'Sound Power'!CN184</f>
        <v>#DIV/0!</v>
      </c>
      <c r="S184" s="76" t="e">
        <f>'Sound Power'!CO184</f>
        <v>#DIV/0!</v>
      </c>
      <c r="T184" s="76" t="e">
        <f>'Sound Power'!CP184</f>
        <v>#DIV/0!</v>
      </c>
      <c r="U184" s="73">
        <f t="shared" si="50"/>
        <v>0</v>
      </c>
      <c r="V184" s="73">
        <f t="shared" si="51"/>
        <v>0</v>
      </c>
      <c r="W184" s="76" t="e">
        <f>('ModelParams Lp'!B$4*10^'ModelParams Lp'!B$5*($U184/$V184)^'ModelParams Lp'!B$6)*3</f>
        <v>#DIV/0!</v>
      </c>
      <c r="X184" s="76" t="e">
        <f>('ModelParams Lp'!C$4*10^'ModelParams Lp'!C$5*($U184/$V184)^'ModelParams Lp'!C$6)*3</f>
        <v>#DIV/0!</v>
      </c>
      <c r="Y184" s="76" t="e">
        <f>('ModelParams Lp'!D$4*10^'ModelParams Lp'!D$5*($U184/$V184)^'ModelParams Lp'!D$6)*3</f>
        <v>#DIV/0!</v>
      </c>
      <c r="Z184" s="76" t="e">
        <f>('ModelParams Lp'!E$4*10^'ModelParams Lp'!E$5*($U184/$V184)^'ModelParams Lp'!E$6)*3</f>
        <v>#DIV/0!</v>
      </c>
      <c r="AA184" s="76" t="e">
        <f>('ModelParams Lp'!F$4*10^'ModelParams Lp'!F$5*($U184/$V184)^'ModelParams Lp'!F$6)*3</f>
        <v>#DIV/0!</v>
      </c>
      <c r="AB184" s="76" t="e">
        <f>('ModelParams Lp'!G$4*10^'ModelParams Lp'!G$5*($U184/$V184)^'ModelParams Lp'!G$6)*3</f>
        <v>#DIV/0!</v>
      </c>
      <c r="AC184" s="76" t="e">
        <f>('ModelParams Lp'!H$4*10^'ModelParams Lp'!H$5*($U184/$V184)^'ModelParams Lp'!H$6)*3</f>
        <v>#DIV/0!</v>
      </c>
      <c r="AD184" s="76" t="e">
        <f>('ModelParams Lp'!I$4*10^'ModelParams Lp'!I$5*($U184/$V184)^'ModelParams Lp'!I$6)*3</f>
        <v>#DIV/0!</v>
      </c>
      <c r="AE184" s="62" t="e">
        <f t="shared" si="52"/>
        <v>#DIV/0!</v>
      </c>
      <c r="AF184" s="62" t="e">
        <f>IF(AE184&lt;'ModelParams Lp'!$B$16,-1,IF(AE184&lt;'ModelParams Lp'!$C$16,0,IF(AE184&lt;'ModelParams Lp'!$D$16,1,IF(AE184&lt;'ModelParams Lp'!$E$16,2,IF(AE184&lt;'ModelParams Lp'!$F$16,3,IF(AE184&lt;'ModelParams Lp'!$G$16,4,IF(AE184&lt;'ModelParams Lp'!$H$16,5,6)))))))</f>
        <v>#DIV/0!</v>
      </c>
      <c r="AG184" s="76" t="e">
        <f ca="1">IF($AF184&gt;1,0,OFFSET('ModelParams Lp'!$C$12,0,-'Sound Pressure'!$AF184))</f>
        <v>#DIV/0!</v>
      </c>
      <c r="AH184" s="76" t="e">
        <f ca="1">IF($AF184&gt;2,0,OFFSET('ModelParams Lp'!$D$12,0,-'Sound Pressure'!$AF184))</f>
        <v>#DIV/0!</v>
      </c>
      <c r="AI184" s="76" t="e">
        <f ca="1">IF($AF184&gt;3,0,OFFSET('ModelParams Lp'!$E$12,0,-'Sound Pressure'!$AF184))</f>
        <v>#DIV/0!</v>
      </c>
      <c r="AJ184" s="76" t="e">
        <f ca="1">IF($AF184&gt;4,0,OFFSET('ModelParams Lp'!$F$12,0,-'Sound Pressure'!$AF184))</f>
        <v>#DIV/0!</v>
      </c>
      <c r="AK184" s="76" t="e">
        <f ca="1">IF($AF184&gt;3,0,OFFSET('ModelParams Lp'!$G$12,0,-'Sound Pressure'!$AF184))</f>
        <v>#DIV/0!</v>
      </c>
      <c r="AL184" s="76" t="e">
        <f ca="1">IF($AF184&gt;5,0,OFFSET('ModelParams Lp'!$H$12,0,-'Sound Pressure'!$AF184))</f>
        <v>#DIV/0!</v>
      </c>
      <c r="AM184" s="76" t="e">
        <f ca="1">IF($AF184&gt;6,0,OFFSET('ModelParams Lp'!$I$12,0,-'Sound Pressure'!$AF184))</f>
        <v>#DIV/0!</v>
      </c>
      <c r="AN184" s="76" t="e">
        <f ca="1">IF($AF184&gt;7,0,IF($AF$4&lt;0,3,OFFSET('ModelParams Lp'!$J$12,0,-'Sound Pressure'!$AF184)))</f>
        <v>#DIV/0!</v>
      </c>
      <c r="AO184" s="76" t="e">
        <f t="shared" si="71"/>
        <v>#DIV/0!</v>
      </c>
      <c r="AP184" s="76" t="e">
        <f t="shared" si="72"/>
        <v>#DIV/0!</v>
      </c>
      <c r="AQ184" s="76" t="e">
        <f t="shared" si="72"/>
        <v>#DIV/0!</v>
      </c>
      <c r="AR184" s="76" t="e">
        <f t="shared" si="72"/>
        <v>#DIV/0!</v>
      </c>
      <c r="AS184" s="76" t="e">
        <f t="shared" si="72"/>
        <v>#DIV/0!</v>
      </c>
      <c r="AT184" s="76" t="e">
        <f t="shared" si="72"/>
        <v>#DIV/0!</v>
      </c>
      <c r="AU184" s="76" t="e">
        <f t="shared" si="72"/>
        <v>#DIV/0!</v>
      </c>
      <c r="AV184" s="76" t="e">
        <f t="shared" si="72"/>
        <v>#DIV/0!</v>
      </c>
      <c r="AW184" s="76">
        <f>'ModelParams Lp'!B$22</f>
        <v>4</v>
      </c>
      <c r="AX184" s="76">
        <f>'ModelParams Lp'!C$22</f>
        <v>2</v>
      </c>
      <c r="AY184" s="76">
        <f>'ModelParams Lp'!D$22</f>
        <v>1</v>
      </c>
      <c r="AZ184" s="76">
        <f>'ModelParams Lp'!E$22</f>
        <v>0</v>
      </c>
      <c r="BA184" s="76">
        <f>'ModelParams Lp'!F$22</f>
        <v>0</v>
      </c>
      <c r="BB184" s="76">
        <f>'ModelParams Lp'!G$22</f>
        <v>0</v>
      </c>
      <c r="BC184" s="76">
        <f>'ModelParams Lp'!H$22</f>
        <v>0</v>
      </c>
      <c r="BD184" s="76">
        <f>'ModelParams Lp'!I$22</f>
        <v>0</v>
      </c>
      <c r="BE184" s="76" t="e">
        <f>-10*LOG(2/(4*PI()*2^2)+4/(0.163*(Calcul!$J189*Calcul!$K189)/VLOOKUP(Calcul!$H189,'ModelParams Lp'!$E$37:$F$39,2,0)))</f>
        <v>#N/A</v>
      </c>
      <c r="BF184" s="76" t="e">
        <f>-10*LOG(2/(4*PI()*2^2)+4/(0.163*(Calcul!$J189*Calcul!$K189)/VLOOKUP(Calcul!$H189,'ModelParams Lp'!$E$37:$F$39,2,0)))</f>
        <v>#N/A</v>
      </c>
      <c r="BG184" s="76" t="e">
        <f>-10*LOG(2/(4*PI()*2^2)+4/(0.163*(Calcul!$J189*Calcul!$K189)/VLOOKUP(Calcul!$H189,'ModelParams Lp'!$E$37:$F$39,2,0)))</f>
        <v>#N/A</v>
      </c>
      <c r="BH184" s="76" t="e">
        <f>-10*LOG(2/(4*PI()*2^2)+4/(0.163*(Calcul!$J189*Calcul!$K189)/VLOOKUP(Calcul!$H189,'ModelParams Lp'!$E$37:$F$39,2,0)))</f>
        <v>#N/A</v>
      </c>
      <c r="BI184" s="76" t="e">
        <f>-10*LOG(2/(4*PI()*2^2)+4/(0.163*(Calcul!$J189*Calcul!$K189)/VLOOKUP(Calcul!$H189,'ModelParams Lp'!$E$37:$F$39,2,0)))</f>
        <v>#N/A</v>
      </c>
      <c r="BJ184" s="76" t="e">
        <f>-10*LOG(2/(4*PI()*2^2)+4/(0.163*(Calcul!$J189*Calcul!$K189)/VLOOKUP(Calcul!$H189,'ModelParams Lp'!$E$37:$F$39,2,0)))</f>
        <v>#N/A</v>
      </c>
      <c r="BK184" s="76" t="e">
        <f>-10*LOG(2/(4*PI()*2^2)+4/(0.163*(Calcul!$J189*Calcul!$K189)/VLOOKUP(Calcul!$H189,'ModelParams Lp'!$E$37:$F$39,2,0)))</f>
        <v>#N/A</v>
      </c>
      <c r="BL184" s="76" t="e">
        <f>-10*LOG(2/(4*PI()*2^2)+4/(0.163*(Calcul!$J189*Calcul!$K189)/VLOOKUP(Calcul!$H189,'ModelParams Lp'!$E$37:$F$39,2,0)))</f>
        <v>#N/A</v>
      </c>
      <c r="BM184" s="76" t="e">
        <f>VLOOKUP(Calcul!$I189,'ModelParams Lp'!$D$28:$O$32,5,0)+BE184</f>
        <v>#N/A</v>
      </c>
      <c r="BN184" s="76" t="e">
        <f>VLOOKUP(Calcul!$I189,'ModelParams Lp'!$D$28:$O$32,6,0)+BF184</f>
        <v>#N/A</v>
      </c>
      <c r="BO184" s="76" t="e">
        <f>VLOOKUP(Calcul!$I189,'ModelParams Lp'!$D$28:$O$32,7,0)+BG184</f>
        <v>#N/A</v>
      </c>
      <c r="BP184" s="76" t="e">
        <f>VLOOKUP(Calcul!$I189,'ModelParams Lp'!$D$28:$O$32,8,0)+BH184</f>
        <v>#N/A</v>
      </c>
      <c r="BQ184" s="76" t="e">
        <f>VLOOKUP(Calcul!$I189,'ModelParams Lp'!$D$28:$O$32,9,0)+BI184</f>
        <v>#N/A</v>
      </c>
      <c r="BR184" s="76" t="e">
        <f>VLOOKUP(Calcul!$I189,'ModelParams Lp'!$D$28:$O$32,10,0)+BJ184</f>
        <v>#N/A</v>
      </c>
      <c r="BS184" s="76" t="e">
        <f>VLOOKUP(Calcul!$I189,'ModelParams Lp'!$D$28:$O$32,11,0)+BK184</f>
        <v>#N/A</v>
      </c>
      <c r="BT184" s="76" t="e">
        <f>VLOOKUP(Calcul!$I189,'ModelParams Lp'!$D$28:$O$32,12,0)+BL184</f>
        <v>#N/A</v>
      </c>
      <c r="BU184" s="75" t="e">
        <f t="shared" ca="1" si="53"/>
        <v>#DIV/0!</v>
      </c>
      <c r="BV184" s="75" t="e">
        <f t="shared" ca="1" si="54"/>
        <v>#DIV/0!</v>
      </c>
      <c r="BW184" s="75" t="e">
        <f t="shared" ca="1" si="55"/>
        <v>#DIV/0!</v>
      </c>
      <c r="BX184" s="75" t="e">
        <f t="shared" ca="1" si="56"/>
        <v>#DIV/0!</v>
      </c>
      <c r="BY184" s="75" t="e">
        <f t="shared" ca="1" si="57"/>
        <v>#DIV/0!</v>
      </c>
      <c r="BZ184" s="75" t="e">
        <f t="shared" ca="1" si="58"/>
        <v>#DIV/0!</v>
      </c>
      <c r="CA184" s="75" t="e">
        <f t="shared" ca="1" si="59"/>
        <v>#DIV/0!</v>
      </c>
      <c r="CB184" s="75" t="e">
        <f t="shared" ca="1" si="60"/>
        <v>#DIV/0!</v>
      </c>
      <c r="CC184" s="26" t="e">
        <f ca="1">10*LOG10(IF(BU184="",0,POWER(10,((BU184+'ModelParams Lw'!$O$4)/10))) +IF(BV184="",0,POWER(10,((BV184+'ModelParams Lw'!$P$4)/10))) +IF(BW184="",0,POWER(10,((BW184+'ModelParams Lw'!$Q$4)/10))) +IF(BX184="",0,POWER(10,((BX184+'ModelParams Lw'!$R$4)/10))) +IF(BY184="",0,POWER(10,((BY184+'ModelParams Lw'!$S$4)/10))) +IF(BZ184="",0,POWER(10,((BZ184+'ModelParams Lw'!$T$4)/10))) +IF(CA184="",0,POWER(10,((CA184+'ModelParams Lw'!$U$4)/10)))+IF(CB184="",0,POWER(10,((CB184+'ModelParams Lw'!$V$4)/10))))</f>
        <v>#DIV/0!</v>
      </c>
      <c r="CD184" s="26" t="e">
        <f t="shared" ca="1" si="61"/>
        <v>#DIV/0!</v>
      </c>
      <c r="CE184" s="26" t="e">
        <f ca="1">(BU184-'ModelParams Lw'!O$10)/'ModelParams Lw'!O$11</f>
        <v>#DIV/0!</v>
      </c>
      <c r="CF184" s="26" t="e">
        <f ca="1">(BV184-'ModelParams Lw'!P$10)/'ModelParams Lw'!P$11</f>
        <v>#DIV/0!</v>
      </c>
      <c r="CG184" s="26" t="e">
        <f ca="1">(BW184-'ModelParams Lw'!Q$10)/'ModelParams Lw'!Q$11</f>
        <v>#DIV/0!</v>
      </c>
      <c r="CH184" s="26" t="e">
        <f ca="1">(BX184-'ModelParams Lw'!R$10)/'ModelParams Lw'!R$11</f>
        <v>#DIV/0!</v>
      </c>
      <c r="CI184" s="26" t="e">
        <f ca="1">(BY184-'ModelParams Lw'!S$10)/'ModelParams Lw'!S$11</f>
        <v>#DIV/0!</v>
      </c>
      <c r="CJ184" s="26" t="e">
        <f ca="1">(BZ184-'ModelParams Lw'!T$10)/'ModelParams Lw'!T$11</f>
        <v>#DIV/0!</v>
      </c>
      <c r="CK184" s="26" t="e">
        <f ca="1">(CA184-'ModelParams Lw'!U$10)/'ModelParams Lw'!U$11</f>
        <v>#DIV/0!</v>
      </c>
      <c r="CL184" s="26" t="e">
        <f ca="1">(CB184-'ModelParams Lw'!V$10)/'ModelParams Lw'!V$11</f>
        <v>#DIV/0!</v>
      </c>
      <c r="CM184" s="75" t="e">
        <f t="shared" si="62"/>
        <v>#DIV/0!</v>
      </c>
      <c r="CN184" s="75" t="e">
        <f t="shared" si="63"/>
        <v>#DIV/0!</v>
      </c>
      <c r="CO184" s="75" t="e">
        <f t="shared" si="64"/>
        <v>#DIV/0!</v>
      </c>
      <c r="CP184" s="75" t="e">
        <f t="shared" si="65"/>
        <v>#DIV/0!</v>
      </c>
      <c r="CQ184" s="75" t="e">
        <f t="shared" si="66"/>
        <v>#DIV/0!</v>
      </c>
      <c r="CR184" s="75" t="e">
        <f t="shared" si="67"/>
        <v>#DIV/0!</v>
      </c>
      <c r="CS184" s="75" t="e">
        <f t="shared" si="68"/>
        <v>#DIV/0!</v>
      </c>
      <c r="CT184" s="75" t="e">
        <f t="shared" si="69"/>
        <v>#DIV/0!</v>
      </c>
      <c r="CU184" s="26" t="e">
        <f>10*LOG10(IF(CM184="",0,POWER(10,((CM184+'ModelParams Lw'!$O$4)/10))) +IF(CN184="",0,POWER(10,((CN184+'ModelParams Lw'!$P$4)/10))) +IF(CO184="",0,POWER(10,((CO184+'ModelParams Lw'!$Q$4)/10))) +IF(CP184="",0,POWER(10,((CP184+'ModelParams Lw'!$R$4)/10))) +IF(CQ184="",0,POWER(10,((CQ184+'ModelParams Lw'!$S$4)/10))) +IF(CR184="",0,POWER(10,((CR184+'ModelParams Lw'!$T$4)/10))) +IF(CS184="",0,POWER(10,((CS184+'ModelParams Lw'!$U$4)/10)))+IF(CT184="",0,POWER(10,((CT184+'ModelParams Lw'!$V$4)/10))))</f>
        <v>#DIV/0!</v>
      </c>
      <c r="CV184" s="26" t="e">
        <f t="shared" si="70"/>
        <v>#DIV/0!</v>
      </c>
      <c r="CW184" s="26" t="e">
        <f>(CM184-'ModelParams Lw'!O$10)/'ModelParams Lw'!O$11</f>
        <v>#DIV/0!</v>
      </c>
      <c r="CX184" s="26" t="e">
        <f>(CN184-'ModelParams Lw'!P$10)/'ModelParams Lw'!P$11</f>
        <v>#DIV/0!</v>
      </c>
      <c r="CY184" s="26" t="e">
        <f>(CO184-'ModelParams Lw'!Q$10)/'ModelParams Lw'!Q$11</f>
        <v>#DIV/0!</v>
      </c>
      <c r="CZ184" s="26" t="e">
        <f>(CP184-'ModelParams Lw'!R$10)/'ModelParams Lw'!R$11</f>
        <v>#DIV/0!</v>
      </c>
      <c r="DA184" s="26" t="e">
        <f>(CQ184-'ModelParams Lw'!S$10)/'ModelParams Lw'!S$11</f>
        <v>#DIV/0!</v>
      </c>
      <c r="DB184" s="26" t="e">
        <f>(CR184-'ModelParams Lw'!T$10)/'ModelParams Lw'!T$11</f>
        <v>#DIV/0!</v>
      </c>
      <c r="DC184" s="26" t="e">
        <f>(CS184-'ModelParams Lw'!U$10)/'ModelParams Lw'!U$11</f>
        <v>#DIV/0!</v>
      </c>
      <c r="DD184" s="26" t="e">
        <f>(CT184-'ModelParams Lw'!V$10)/'ModelParams Lw'!V$11</f>
        <v>#DIV/0!</v>
      </c>
    </row>
    <row r="185" spans="1:108" x14ac:dyDescent="0.25">
      <c r="A185" s="13">
        <f>'Sound Power'!B185</f>
        <v>0</v>
      </c>
      <c r="B185" s="13">
        <f>'Sound Power'!D185</f>
        <v>0</v>
      </c>
      <c r="C185" s="13">
        <f>'Sound Power'!E185</f>
        <v>0</v>
      </c>
      <c r="D185" s="13">
        <f>'Sound Power'!F185</f>
        <v>0</v>
      </c>
      <c r="E185" s="76" t="e">
        <f>IF(Calcul!$F187="SA",'Sound Power'!AZ185,'Sound Power'!O185)</f>
        <v>#DIV/0!</v>
      </c>
      <c r="F185" s="76" t="e">
        <f>IF(Calcul!$F187="SA",'Sound Power'!BA185,'Sound Power'!P185)</f>
        <v>#DIV/0!</v>
      </c>
      <c r="G185" s="76" t="e">
        <f>IF(Calcul!$F187="SA",'Sound Power'!BB185,'Sound Power'!Q185)</f>
        <v>#DIV/0!</v>
      </c>
      <c r="H185" s="76" t="e">
        <f>IF(Calcul!$F187="SA",'Sound Power'!BC185,'Sound Power'!R185)</f>
        <v>#DIV/0!</v>
      </c>
      <c r="I185" s="76" t="e">
        <f>IF(Calcul!$F187="SA",'Sound Power'!BD185,'Sound Power'!S185)</f>
        <v>#DIV/0!</v>
      </c>
      <c r="J185" s="76" t="e">
        <f>IF(Calcul!$F187="SA",'Sound Power'!BE185,'Sound Power'!T185)</f>
        <v>#DIV/0!</v>
      </c>
      <c r="K185" s="76" t="e">
        <f>IF(Calcul!$F187="SA",'Sound Power'!BF185,'Sound Power'!U185)</f>
        <v>#DIV/0!</v>
      </c>
      <c r="L185" s="76" t="e">
        <f>IF(Calcul!$F187="SA",'Sound Power'!BG185,'Sound Power'!V185)</f>
        <v>#DIV/0!</v>
      </c>
      <c r="M185" s="76" t="e">
        <f>'Sound Power'!CI185</f>
        <v>#DIV/0!</v>
      </c>
      <c r="N185" s="76" t="e">
        <f>'Sound Power'!CJ185</f>
        <v>#DIV/0!</v>
      </c>
      <c r="O185" s="76" t="e">
        <f>'Sound Power'!CK185</f>
        <v>#DIV/0!</v>
      </c>
      <c r="P185" s="76" t="e">
        <f>'Sound Power'!CL185</f>
        <v>#DIV/0!</v>
      </c>
      <c r="Q185" s="76" t="e">
        <f>'Sound Power'!CM185</f>
        <v>#DIV/0!</v>
      </c>
      <c r="R185" s="76" t="e">
        <f>'Sound Power'!CN185</f>
        <v>#DIV/0!</v>
      </c>
      <c r="S185" s="76" t="e">
        <f>'Sound Power'!CO185</f>
        <v>#DIV/0!</v>
      </c>
      <c r="T185" s="76" t="e">
        <f>'Sound Power'!CP185</f>
        <v>#DIV/0!</v>
      </c>
      <c r="U185" s="73">
        <f t="shared" si="50"/>
        <v>0</v>
      </c>
      <c r="V185" s="73">
        <f t="shared" si="51"/>
        <v>0</v>
      </c>
      <c r="W185" s="76" t="e">
        <f>('ModelParams Lp'!B$4*10^'ModelParams Lp'!B$5*($U185/$V185)^'ModelParams Lp'!B$6)*3</f>
        <v>#DIV/0!</v>
      </c>
      <c r="X185" s="76" t="e">
        <f>('ModelParams Lp'!C$4*10^'ModelParams Lp'!C$5*($U185/$V185)^'ModelParams Lp'!C$6)*3</f>
        <v>#DIV/0!</v>
      </c>
      <c r="Y185" s="76" t="e">
        <f>('ModelParams Lp'!D$4*10^'ModelParams Lp'!D$5*($U185/$V185)^'ModelParams Lp'!D$6)*3</f>
        <v>#DIV/0!</v>
      </c>
      <c r="Z185" s="76" t="e">
        <f>('ModelParams Lp'!E$4*10^'ModelParams Lp'!E$5*($U185/$V185)^'ModelParams Lp'!E$6)*3</f>
        <v>#DIV/0!</v>
      </c>
      <c r="AA185" s="76" t="e">
        <f>('ModelParams Lp'!F$4*10^'ModelParams Lp'!F$5*($U185/$V185)^'ModelParams Lp'!F$6)*3</f>
        <v>#DIV/0!</v>
      </c>
      <c r="AB185" s="76" t="e">
        <f>('ModelParams Lp'!G$4*10^'ModelParams Lp'!G$5*($U185/$V185)^'ModelParams Lp'!G$6)*3</f>
        <v>#DIV/0!</v>
      </c>
      <c r="AC185" s="76" t="e">
        <f>('ModelParams Lp'!H$4*10^'ModelParams Lp'!H$5*($U185/$V185)^'ModelParams Lp'!H$6)*3</f>
        <v>#DIV/0!</v>
      </c>
      <c r="AD185" s="76" t="e">
        <f>('ModelParams Lp'!I$4*10^'ModelParams Lp'!I$5*($U185/$V185)^'ModelParams Lp'!I$6)*3</f>
        <v>#DIV/0!</v>
      </c>
      <c r="AE185" s="62" t="e">
        <f t="shared" si="52"/>
        <v>#DIV/0!</v>
      </c>
      <c r="AF185" s="62" t="e">
        <f>IF(AE185&lt;'ModelParams Lp'!$B$16,-1,IF(AE185&lt;'ModelParams Lp'!$C$16,0,IF(AE185&lt;'ModelParams Lp'!$D$16,1,IF(AE185&lt;'ModelParams Lp'!$E$16,2,IF(AE185&lt;'ModelParams Lp'!$F$16,3,IF(AE185&lt;'ModelParams Lp'!$G$16,4,IF(AE185&lt;'ModelParams Lp'!$H$16,5,6)))))))</f>
        <v>#DIV/0!</v>
      </c>
      <c r="AG185" s="76" t="e">
        <f ca="1">IF($AF185&gt;1,0,OFFSET('ModelParams Lp'!$C$12,0,-'Sound Pressure'!$AF185))</f>
        <v>#DIV/0!</v>
      </c>
      <c r="AH185" s="76" t="e">
        <f ca="1">IF($AF185&gt;2,0,OFFSET('ModelParams Lp'!$D$12,0,-'Sound Pressure'!$AF185))</f>
        <v>#DIV/0!</v>
      </c>
      <c r="AI185" s="76" t="e">
        <f ca="1">IF($AF185&gt;3,0,OFFSET('ModelParams Lp'!$E$12,0,-'Sound Pressure'!$AF185))</f>
        <v>#DIV/0!</v>
      </c>
      <c r="AJ185" s="76" t="e">
        <f ca="1">IF($AF185&gt;4,0,OFFSET('ModelParams Lp'!$F$12,0,-'Sound Pressure'!$AF185))</f>
        <v>#DIV/0!</v>
      </c>
      <c r="AK185" s="76" t="e">
        <f ca="1">IF($AF185&gt;3,0,OFFSET('ModelParams Lp'!$G$12,0,-'Sound Pressure'!$AF185))</f>
        <v>#DIV/0!</v>
      </c>
      <c r="AL185" s="76" t="e">
        <f ca="1">IF($AF185&gt;5,0,OFFSET('ModelParams Lp'!$H$12,0,-'Sound Pressure'!$AF185))</f>
        <v>#DIV/0!</v>
      </c>
      <c r="AM185" s="76" t="e">
        <f ca="1">IF($AF185&gt;6,0,OFFSET('ModelParams Lp'!$I$12,0,-'Sound Pressure'!$AF185))</f>
        <v>#DIV/0!</v>
      </c>
      <c r="AN185" s="76" t="e">
        <f ca="1">IF($AF185&gt;7,0,IF($AF$4&lt;0,3,OFFSET('ModelParams Lp'!$J$12,0,-'Sound Pressure'!$AF185)))</f>
        <v>#DIV/0!</v>
      </c>
      <c r="AO185" s="76" t="e">
        <f t="shared" si="71"/>
        <v>#DIV/0!</v>
      </c>
      <c r="AP185" s="76" t="e">
        <f t="shared" si="72"/>
        <v>#DIV/0!</v>
      </c>
      <c r="AQ185" s="76" t="e">
        <f t="shared" si="72"/>
        <v>#DIV/0!</v>
      </c>
      <c r="AR185" s="76" t="e">
        <f t="shared" si="72"/>
        <v>#DIV/0!</v>
      </c>
      <c r="AS185" s="76" t="e">
        <f t="shared" si="72"/>
        <v>#DIV/0!</v>
      </c>
      <c r="AT185" s="76" t="e">
        <f t="shared" si="72"/>
        <v>#DIV/0!</v>
      </c>
      <c r="AU185" s="76" t="e">
        <f t="shared" si="72"/>
        <v>#DIV/0!</v>
      </c>
      <c r="AV185" s="76" t="e">
        <f t="shared" si="72"/>
        <v>#DIV/0!</v>
      </c>
      <c r="AW185" s="76">
        <f>'ModelParams Lp'!B$22</f>
        <v>4</v>
      </c>
      <c r="AX185" s="76">
        <f>'ModelParams Lp'!C$22</f>
        <v>2</v>
      </c>
      <c r="AY185" s="76">
        <f>'ModelParams Lp'!D$22</f>
        <v>1</v>
      </c>
      <c r="AZ185" s="76">
        <f>'ModelParams Lp'!E$22</f>
        <v>0</v>
      </c>
      <c r="BA185" s="76">
        <f>'ModelParams Lp'!F$22</f>
        <v>0</v>
      </c>
      <c r="BB185" s="76">
        <f>'ModelParams Lp'!G$22</f>
        <v>0</v>
      </c>
      <c r="BC185" s="76">
        <f>'ModelParams Lp'!H$22</f>
        <v>0</v>
      </c>
      <c r="BD185" s="76">
        <f>'ModelParams Lp'!I$22</f>
        <v>0</v>
      </c>
      <c r="BE185" s="76" t="e">
        <f>-10*LOG(2/(4*PI()*2^2)+4/(0.163*(Calcul!$J190*Calcul!$K190)/VLOOKUP(Calcul!$H190,'ModelParams Lp'!$E$37:$F$39,2,0)))</f>
        <v>#N/A</v>
      </c>
      <c r="BF185" s="76" t="e">
        <f>-10*LOG(2/(4*PI()*2^2)+4/(0.163*(Calcul!$J190*Calcul!$K190)/VLOOKUP(Calcul!$H190,'ModelParams Lp'!$E$37:$F$39,2,0)))</f>
        <v>#N/A</v>
      </c>
      <c r="BG185" s="76" t="e">
        <f>-10*LOG(2/(4*PI()*2^2)+4/(0.163*(Calcul!$J190*Calcul!$K190)/VLOOKUP(Calcul!$H190,'ModelParams Lp'!$E$37:$F$39,2,0)))</f>
        <v>#N/A</v>
      </c>
      <c r="BH185" s="76" t="e">
        <f>-10*LOG(2/(4*PI()*2^2)+4/(0.163*(Calcul!$J190*Calcul!$K190)/VLOOKUP(Calcul!$H190,'ModelParams Lp'!$E$37:$F$39,2,0)))</f>
        <v>#N/A</v>
      </c>
      <c r="BI185" s="76" t="e">
        <f>-10*LOG(2/(4*PI()*2^2)+4/(0.163*(Calcul!$J190*Calcul!$K190)/VLOOKUP(Calcul!$H190,'ModelParams Lp'!$E$37:$F$39,2,0)))</f>
        <v>#N/A</v>
      </c>
      <c r="BJ185" s="76" t="e">
        <f>-10*LOG(2/(4*PI()*2^2)+4/(0.163*(Calcul!$J190*Calcul!$K190)/VLOOKUP(Calcul!$H190,'ModelParams Lp'!$E$37:$F$39,2,0)))</f>
        <v>#N/A</v>
      </c>
      <c r="BK185" s="76" t="e">
        <f>-10*LOG(2/(4*PI()*2^2)+4/(0.163*(Calcul!$J190*Calcul!$K190)/VLOOKUP(Calcul!$H190,'ModelParams Lp'!$E$37:$F$39,2,0)))</f>
        <v>#N/A</v>
      </c>
      <c r="BL185" s="76" t="e">
        <f>-10*LOG(2/(4*PI()*2^2)+4/(0.163*(Calcul!$J190*Calcul!$K190)/VLOOKUP(Calcul!$H190,'ModelParams Lp'!$E$37:$F$39,2,0)))</f>
        <v>#N/A</v>
      </c>
      <c r="BM185" s="76" t="e">
        <f>VLOOKUP(Calcul!$I190,'ModelParams Lp'!$D$28:$O$32,5,0)+BE185</f>
        <v>#N/A</v>
      </c>
      <c r="BN185" s="76" t="e">
        <f>VLOOKUP(Calcul!$I190,'ModelParams Lp'!$D$28:$O$32,6,0)+BF185</f>
        <v>#N/A</v>
      </c>
      <c r="BO185" s="76" t="e">
        <f>VLOOKUP(Calcul!$I190,'ModelParams Lp'!$D$28:$O$32,7,0)+BG185</f>
        <v>#N/A</v>
      </c>
      <c r="BP185" s="76" t="e">
        <f>VLOOKUP(Calcul!$I190,'ModelParams Lp'!$D$28:$O$32,8,0)+BH185</f>
        <v>#N/A</v>
      </c>
      <c r="BQ185" s="76" t="e">
        <f>VLOOKUP(Calcul!$I190,'ModelParams Lp'!$D$28:$O$32,9,0)+BI185</f>
        <v>#N/A</v>
      </c>
      <c r="BR185" s="76" t="e">
        <f>VLOOKUP(Calcul!$I190,'ModelParams Lp'!$D$28:$O$32,10,0)+BJ185</f>
        <v>#N/A</v>
      </c>
      <c r="BS185" s="76" t="e">
        <f>VLOOKUP(Calcul!$I190,'ModelParams Lp'!$D$28:$O$32,11,0)+BK185</f>
        <v>#N/A</v>
      </c>
      <c r="BT185" s="76" t="e">
        <f>VLOOKUP(Calcul!$I190,'ModelParams Lp'!$D$28:$O$32,12,0)+BL185</f>
        <v>#N/A</v>
      </c>
      <c r="BU185" s="75" t="e">
        <f t="shared" ca="1" si="53"/>
        <v>#DIV/0!</v>
      </c>
      <c r="BV185" s="75" t="e">
        <f t="shared" ca="1" si="54"/>
        <v>#DIV/0!</v>
      </c>
      <c r="BW185" s="75" t="e">
        <f t="shared" ca="1" si="55"/>
        <v>#DIV/0!</v>
      </c>
      <c r="BX185" s="75" t="e">
        <f t="shared" ca="1" si="56"/>
        <v>#DIV/0!</v>
      </c>
      <c r="BY185" s="75" t="e">
        <f t="shared" ca="1" si="57"/>
        <v>#DIV/0!</v>
      </c>
      <c r="BZ185" s="75" t="e">
        <f t="shared" ca="1" si="58"/>
        <v>#DIV/0!</v>
      </c>
      <c r="CA185" s="75" t="e">
        <f t="shared" ca="1" si="59"/>
        <v>#DIV/0!</v>
      </c>
      <c r="CB185" s="75" t="e">
        <f t="shared" ca="1" si="60"/>
        <v>#DIV/0!</v>
      </c>
      <c r="CC185" s="26" t="e">
        <f ca="1">10*LOG10(IF(BU185="",0,POWER(10,((BU185+'ModelParams Lw'!$O$4)/10))) +IF(BV185="",0,POWER(10,((BV185+'ModelParams Lw'!$P$4)/10))) +IF(BW185="",0,POWER(10,((BW185+'ModelParams Lw'!$Q$4)/10))) +IF(BX185="",0,POWER(10,((BX185+'ModelParams Lw'!$R$4)/10))) +IF(BY185="",0,POWER(10,((BY185+'ModelParams Lw'!$S$4)/10))) +IF(BZ185="",0,POWER(10,((BZ185+'ModelParams Lw'!$T$4)/10))) +IF(CA185="",0,POWER(10,((CA185+'ModelParams Lw'!$U$4)/10)))+IF(CB185="",0,POWER(10,((CB185+'ModelParams Lw'!$V$4)/10))))</f>
        <v>#DIV/0!</v>
      </c>
      <c r="CD185" s="26" t="e">
        <f t="shared" ca="1" si="61"/>
        <v>#DIV/0!</v>
      </c>
      <c r="CE185" s="26" t="e">
        <f ca="1">(BU185-'ModelParams Lw'!O$10)/'ModelParams Lw'!O$11</f>
        <v>#DIV/0!</v>
      </c>
      <c r="CF185" s="26" t="e">
        <f ca="1">(BV185-'ModelParams Lw'!P$10)/'ModelParams Lw'!P$11</f>
        <v>#DIV/0!</v>
      </c>
      <c r="CG185" s="26" t="e">
        <f ca="1">(BW185-'ModelParams Lw'!Q$10)/'ModelParams Lw'!Q$11</f>
        <v>#DIV/0!</v>
      </c>
      <c r="CH185" s="26" t="e">
        <f ca="1">(BX185-'ModelParams Lw'!R$10)/'ModelParams Lw'!R$11</f>
        <v>#DIV/0!</v>
      </c>
      <c r="CI185" s="26" t="e">
        <f ca="1">(BY185-'ModelParams Lw'!S$10)/'ModelParams Lw'!S$11</f>
        <v>#DIV/0!</v>
      </c>
      <c r="CJ185" s="26" t="e">
        <f ca="1">(BZ185-'ModelParams Lw'!T$10)/'ModelParams Lw'!T$11</f>
        <v>#DIV/0!</v>
      </c>
      <c r="CK185" s="26" t="e">
        <f ca="1">(CA185-'ModelParams Lw'!U$10)/'ModelParams Lw'!U$11</f>
        <v>#DIV/0!</v>
      </c>
      <c r="CL185" s="26" t="e">
        <f ca="1">(CB185-'ModelParams Lw'!V$10)/'ModelParams Lw'!V$11</f>
        <v>#DIV/0!</v>
      </c>
      <c r="CM185" s="75" t="e">
        <f t="shared" si="62"/>
        <v>#DIV/0!</v>
      </c>
      <c r="CN185" s="75" t="e">
        <f t="shared" si="63"/>
        <v>#DIV/0!</v>
      </c>
      <c r="CO185" s="75" t="e">
        <f t="shared" si="64"/>
        <v>#DIV/0!</v>
      </c>
      <c r="CP185" s="75" t="e">
        <f t="shared" si="65"/>
        <v>#DIV/0!</v>
      </c>
      <c r="CQ185" s="75" t="e">
        <f t="shared" si="66"/>
        <v>#DIV/0!</v>
      </c>
      <c r="CR185" s="75" t="e">
        <f t="shared" si="67"/>
        <v>#DIV/0!</v>
      </c>
      <c r="CS185" s="75" t="e">
        <f t="shared" si="68"/>
        <v>#DIV/0!</v>
      </c>
      <c r="CT185" s="75" t="e">
        <f t="shared" si="69"/>
        <v>#DIV/0!</v>
      </c>
      <c r="CU185" s="26" t="e">
        <f>10*LOG10(IF(CM185="",0,POWER(10,((CM185+'ModelParams Lw'!$O$4)/10))) +IF(CN185="",0,POWER(10,((CN185+'ModelParams Lw'!$P$4)/10))) +IF(CO185="",0,POWER(10,((CO185+'ModelParams Lw'!$Q$4)/10))) +IF(CP185="",0,POWER(10,((CP185+'ModelParams Lw'!$R$4)/10))) +IF(CQ185="",0,POWER(10,((CQ185+'ModelParams Lw'!$S$4)/10))) +IF(CR185="",0,POWER(10,((CR185+'ModelParams Lw'!$T$4)/10))) +IF(CS185="",0,POWER(10,((CS185+'ModelParams Lw'!$U$4)/10)))+IF(CT185="",0,POWER(10,((CT185+'ModelParams Lw'!$V$4)/10))))</f>
        <v>#DIV/0!</v>
      </c>
      <c r="CV185" s="26" t="e">
        <f t="shared" si="70"/>
        <v>#DIV/0!</v>
      </c>
      <c r="CW185" s="26" t="e">
        <f>(CM185-'ModelParams Lw'!O$10)/'ModelParams Lw'!O$11</f>
        <v>#DIV/0!</v>
      </c>
      <c r="CX185" s="26" t="e">
        <f>(CN185-'ModelParams Lw'!P$10)/'ModelParams Lw'!P$11</f>
        <v>#DIV/0!</v>
      </c>
      <c r="CY185" s="26" t="e">
        <f>(CO185-'ModelParams Lw'!Q$10)/'ModelParams Lw'!Q$11</f>
        <v>#DIV/0!</v>
      </c>
      <c r="CZ185" s="26" t="e">
        <f>(CP185-'ModelParams Lw'!R$10)/'ModelParams Lw'!R$11</f>
        <v>#DIV/0!</v>
      </c>
      <c r="DA185" s="26" t="e">
        <f>(CQ185-'ModelParams Lw'!S$10)/'ModelParams Lw'!S$11</f>
        <v>#DIV/0!</v>
      </c>
      <c r="DB185" s="26" t="e">
        <f>(CR185-'ModelParams Lw'!T$10)/'ModelParams Lw'!T$11</f>
        <v>#DIV/0!</v>
      </c>
      <c r="DC185" s="26" t="e">
        <f>(CS185-'ModelParams Lw'!U$10)/'ModelParams Lw'!U$11</f>
        <v>#DIV/0!</v>
      </c>
      <c r="DD185" s="26" t="e">
        <f>(CT185-'ModelParams Lw'!V$10)/'ModelParams Lw'!V$11</f>
        <v>#DIV/0!</v>
      </c>
    </row>
    <row r="186" spans="1:108" x14ac:dyDescent="0.25">
      <c r="A186" s="13">
        <f>'Sound Power'!B186</f>
        <v>0</v>
      </c>
      <c r="B186" s="13">
        <f>'Sound Power'!D186</f>
        <v>0</v>
      </c>
      <c r="C186" s="13">
        <f>'Sound Power'!E186</f>
        <v>0</v>
      </c>
      <c r="D186" s="13">
        <f>'Sound Power'!F186</f>
        <v>0</v>
      </c>
      <c r="E186" s="76" t="e">
        <f>IF(Calcul!$F188="SA",'Sound Power'!AZ186,'Sound Power'!O186)</f>
        <v>#DIV/0!</v>
      </c>
      <c r="F186" s="76" t="e">
        <f>IF(Calcul!$F188="SA",'Sound Power'!BA186,'Sound Power'!P186)</f>
        <v>#DIV/0!</v>
      </c>
      <c r="G186" s="76" t="e">
        <f>IF(Calcul!$F188="SA",'Sound Power'!BB186,'Sound Power'!Q186)</f>
        <v>#DIV/0!</v>
      </c>
      <c r="H186" s="76" t="e">
        <f>IF(Calcul!$F188="SA",'Sound Power'!BC186,'Sound Power'!R186)</f>
        <v>#DIV/0!</v>
      </c>
      <c r="I186" s="76" t="e">
        <f>IF(Calcul!$F188="SA",'Sound Power'!BD186,'Sound Power'!S186)</f>
        <v>#DIV/0!</v>
      </c>
      <c r="J186" s="76" t="e">
        <f>IF(Calcul!$F188="SA",'Sound Power'!BE186,'Sound Power'!T186)</f>
        <v>#DIV/0!</v>
      </c>
      <c r="K186" s="76" t="e">
        <f>IF(Calcul!$F188="SA",'Sound Power'!BF186,'Sound Power'!U186)</f>
        <v>#DIV/0!</v>
      </c>
      <c r="L186" s="76" t="e">
        <f>IF(Calcul!$F188="SA",'Sound Power'!BG186,'Sound Power'!V186)</f>
        <v>#DIV/0!</v>
      </c>
      <c r="M186" s="76" t="e">
        <f>'Sound Power'!CI186</f>
        <v>#DIV/0!</v>
      </c>
      <c r="N186" s="76" t="e">
        <f>'Sound Power'!CJ186</f>
        <v>#DIV/0!</v>
      </c>
      <c r="O186" s="76" t="e">
        <f>'Sound Power'!CK186</f>
        <v>#DIV/0!</v>
      </c>
      <c r="P186" s="76" t="e">
        <f>'Sound Power'!CL186</f>
        <v>#DIV/0!</v>
      </c>
      <c r="Q186" s="76" t="e">
        <f>'Sound Power'!CM186</f>
        <v>#DIV/0!</v>
      </c>
      <c r="R186" s="76" t="e">
        <f>'Sound Power'!CN186</f>
        <v>#DIV/0!</v>
      </c>
      <c r="S186" s="76" t="e">
        <f>'Sound Power'!CO186</f>
        <v>#DIV/0!</v>
      </c>
      <c r="T186" s="76" t="e">
        <f>'Sound Power'!CP186</f>
        <v>#DIV/0!</v>
      </c>
      <c r="U186" s="73">
        <f t="shared" si="50"/>
        <v>0</v>
      </c>
      <c r="V186" s="73">
        <f t="shared" si="51"/>
        <v>0</v>
      </c>
      <c r="W186" s="76" t="e">
        <f>('ModelParams Lp'!B$4*10^'ModelParams Lp'!B$5*($U186/$V186)^'ModelParams Lp'!B$6)*3</f>
        <v>#DIV/0!</v>
      </c>
      <c r="X186" s="76" t="e">
        <f>('ModelParams Lp'!C$4*10^'ModelParams Lp'!C$5*($U186/$V186)^'ModelParams Lp'!C$6)*3</f>
        <v>#DIV/0!</v>
      </c>
      <c r="Y186" s="76" t="e">
        <f>('ModelParams Lp'!D$4*10^'ModelParams Lp'!D$5*($U186/$V186)^'ModelParams Lp'!D$6)*3</f>
        <v>#DIV/0!</v>
      </c>
      <c r="Z186" s="76" t="e">
        <f>('ModelParams Lp'!E$4*10^'ModelParams Lp'!E$5*($U186/$V186)^'ModelParams Lp'!E$6)*3</f>
        <v>#DIV/0!</v>
      </c>
      <c r="AA186" s="76" t="e">
        <f>('ModelParams Lp'!F$4*10^'ModelParams Lp'!F$5*($U186/$V186)^'ModelParams Lp'!F$6)*3</f>
        <v>#DIV/0!</v>
      </c>
      <c r="AB186" s="76" t="e">
        <f>('ModelParams Lp'!G$4*10^'ModelParams Lp'!G$5*($U186/$V186)^'ModelParams Lp'!G$6)*3</f>
        <v>#DIV/0!</v>
      </c>
      <c r="AC186" s="76" t="e">
        <f>('ModelParams Lp'!H$4*10^'ModelParams Lp'!H$5*($U186/$V186)^'ModelParams Lp'!H$6)*3</f>
        <v>#DIV/0!</v>
      </c>
      <c r="AD186" s="76" t="e">
        <f>('ModelParams Lp'!I$4*10^'ModelParams Lp'!I$5*($U186/$V186)^'ModelParams Lp'!I$6)*3</f>
        <v>#DIV/0!</v>
      </c>
      <c r="AE186" s="62" t="e">
        <f t="shared" si="52"/>
        <v>#DIV/0!</v>
      </c>
      <c r="AF186" s="62" t="e">
        <f>IF(AE186&lt;'ModelParams Lp'!$B$16,-1,IF(AE186&lt;'ModelParams Lp'!$C$16,0,IF(AE186&lt;'ModelParams Lp'!$D$16,1,IF(AE186&lt;'ModelParams Lp'!$E$16,2,IF(AE186&lt;'ModelParams Lp'!$F$16,3,IF(AE186&lt;'ModelParams Lp'!$G$16,4,IF(AE186&lt;'ModelParams Lp'!$H$16,5,6)))))))</f>
        <v>#DIV/0!</v>
      </c>
      <c r="AG186" s="76" t="e">
        <f ca="1">IF($AF186&gt;1,0,OFFSET('ModelParams Lp'!$C$12,0,-'Sound Pressure'!$AF186))</f>
        <v>#DIV/0!</v>
      </c>
      <c r="AH186" s="76" t="e">
        <f ca="1">IF($AF186&gt;2,0,OFFSET('ModelParams Lp'!$D$12,0,-'Sound Pressure'!$AF186))</f>
        <v>#DIV/0!</v>
      </c>
      <c r="AI186" s="76" t="e">
        <f ca="1">IF($AF186&gt;3,0,OFFSET('ModelParams Lp'!$E$12,0,-'Sound Pressure'!$AF186))</f>
        <v>#DIV/0!</v>
      </c>
      <c r="AJ186" s="76" t="e">
        <f ca="1">IF($AF186&gt;4,0,OFFSET('ModelParams Lp'!$F$12,0,-'Sound Pressure'!$AF186))</f>
        <v>#DIV/0!</v>
      </c>
      <c r="AK186" s="76" t="e">
        <f ca="1">IF($AF186&gt;3,0,OFFSET('ModelParams Lp'!$G$12,0,-'Sound Pressure'!$AF186))</f>
        <v>#DIV/0!</v>
      </c>
      <c r="AL186" s="76" t="e">
        <f ca="1">IF($AF186&gt;5,0,OFFSET('ModelParams Lp'!$H$12,0,-'Sound Pressure'!$AF186))</f>
        <v>#DIV/0!</v>
      </c>
      <c r="AM186" s="76" t="e">
        <f ca="1">IF($AF186&gt;6,0,OFFSET('ModelParams Lp'!$I$12,0,-'Sound Pressure'!$AF186))</f>
        <v>#DIV/0!</v>
      </c>
      <c r="AN186" s="76" t="e">
        <f ca="1">IF($AF186&gt;7,0,IF($AF$4&lt;0,3,OFFSET('ModelParams Lp'!$J$12,0,-'Sound Pressure'!$AF186)))</f>
        <v>#DIV/0!</v>
      </c>
      <c r="AO186" s="76" t="e">
        <f t="shared" si="71"/>
        <v>#DIV/0!</v>
      </c>
      <c r="AP186" s="76" t="e">
        <f t="shared" si="72"/>
        <v>#DIV/0!</v>
      </c>
      <c r="AQ186" s="76" t="e">
        <f t="shared" si="72"/>
        <v>#DIV/0!</v>
      </c>
      <c r="AR186" s="76" t="e">
        <f t="shared" si="72"/>
        <v>#DIV/0!</v>
      </c>
      <c r="AS186" s="76" t="e">
        <f t="shared" si="72"/>
        <v>#DIV/0!</v>
      </c>
      <c r="AT186" s="76" t="e">
        <f t="shared" si="72"/>
        <v>#DIV/0!</v>
      </c>
      <c r="AU186" s="76" t="e">
        <f t="shared" si="72"/>
        <v>#DIV/0!</v>
      </c>
      <c r="AV186" s="76" t="e">
        <f t="shared" si="72"/>
        <v>#DIV/0!</v>
      </c>
      <c r="AW186" s="76">
        <f>'ModelParams Lp'!B$22</f>
        <v>4</v>
      </c>
      <c r="AX186" s="76">
        <f>'ModelParams Lp'!C$22</f>
        <v>2</v>
      </c>
      <c r="AY186" s="76">
        <f>'ModelParams Lp'!D$22</f>
        <v>1</v>
      </c>
      <c r="AZ186" s="76">
        <f>'ModelParams Lp'!E$22</f>
        <v>0</v>
      </c>
      <c r="BA186" s="76">
        <f>'ModelParams Lp'!F$22</f>
        <v>0</v>
      </c>
      <c r="BB186" s="76">
        <f>'ModelParams Lp'!G$22</f>
        <v>0</v>
      </c>
      <c r="BC186" s="76">
        <f>'ModelParams Lp'!H$22</f>
        <v>0</v>
      </c>
      <c r="BD186" s="76">
        <f>'ModelParams Lp'!I$22</f>
        <v>0</v>
      </c>
      <c r="BE186" s="76" t="e">
        <f>-10*LOG(2/(4*PI()*2^2)+4/(0.163*(Calcul!$J191*Calcul!$K191)/VLOOKUP(Calcul!$H191,'ModelParams Lp'!$E$37:$F$39,2,0)))</f>
        <v>#N/A</v>
      </c>
      <c r="BF186" s="76" t="e">
        <f>-10*LOG(2/(4*PI()*2^2)+4/(0.163*(Calcul!$J191*Calcul!$K191)/VLOOKUP(Calcul!$H191,'ModelParams Lp'!$E$37:$F$39,2,0)))</f>
        <v>#N/A</v>
      </c>
      <c r="BG186" s="76" t="e">
        <f>-10*LOG(2/(4*PI()*2^2)+4/(0.163*(Calcul!$J191*Calcul!$K191)/VLOOKUP(Calcul!$H191,'ModelParams Lp'!$E$37:$F$39,2,0)))</f>
        <v>#N/A</v>
      </c>
      <c r="BH186" s="76" t="e">
        <f>-10*LOG(2/(4*PI()*2^2)+4/(0.163*(Calcul!$J191*Calcul!$K191)/VLOOKUP(Calcul!$H191,'ModelParams Lp'!$E$37:$F$39,2,0)))</f>
        <v>#N/A</v>
      </c>
      <c r="BI186" s="76" t="e">
        <f>-10*LOG(2/(4*PI()*2^2)+4/(0.163*(Calcul!$J191*Calcul!$K191)/VLOOKUP(Calcul!$H191,'ModelParams Lp'!$E$37:$F$39,2,0)))</f>
        <v>#N/A</v>
      </c>
      <c r="BJ186" s="76" t="e">
        <f>-10*LOG(2/(4*PI()*2^2)+4/(0.163*(Calcul!$J191*Calcul!$K191)/VLOOKUP(Calcul!$H191,'ModelParams Lp'!$E$37:$F$39,2,0)))</f>
        <v>#N/A</v>
      </c>
      <c r="BK186" s="76" t="e">
        <f>-10*LOG(2/(4*PI()*2^2)+4/(0.163*(Calcul!$J191*Calcul!$K191)/VLOOKUP(Calcul!$H191,'ModelParams Lp'!$E$37:$F$39,2,0)))</f>
        <v>#N/A</v>
      </c>
      <c r="BL186" s="76" t="e">
        <f>-10*LOG(2/(4*PI()*2^2)+4/(0.163*(Calcul!$J191*Calcul!$K191)/VLOOKUP(Calcul!$H191,'ModelParams Lp'!$E$37:$F$39,2,0)))</f>
        <v>#N/A</v>
      </c>
      <c r="BM186" s="76" t="e">
        <f>VLOOKUP(Calcul!$I191,'ModelParams Lp'!$D$28:$O$32,5,0)+BE186</f>
        <v>#N/A</v>
      </c>
      <c r="BN186" s="76" t="e">
        <f>VLOOKUP(Calcul!$I191,'ModelParams Lp'!$D$28:$O$32,6,0)+BF186</f>
        <v>#N/A</v>
      </c>
      <c r="BO186" s="76" t="e">
        <f>VLOOKUP(Calcul!$I191,'ModelParams Lp'!$D$28:$O$32,7,0)+BG186</f>
        <v>#N/A</v>
      </c>
      <c r="BP186" s="76" t="e">
        <f>VLOOKUP(Calcul!$I191,'ModelParams Lp'!$D$28:$O$32,8,0)+BH186</f>
        <v>#N/A</v>
      </c>
      <c r="BQ186" s="76" t="e">
        <f>VLOOKUP(Calcul!$I191,'ModelParams Lp'!$D$28:$O$32,9,0)+BI186</f>
        <v>#N/A</v>
      </c>
      <c r="BR186" s="76" t="e">
        <f>VLOOKUP(Calcul!$I191,'ModelParams Lp'!$D$28:$O$32,10,0)+BJ186</f>
        <v>#N/A</v>
      </c>
      <c r="BS186" s="76" t="e">
        <f>VLOOKUP(Calcul!$I191,'ModelParams Lp'!$D$28:$O$32,11,0)+BK186</f>
        <v>#N/A</v>
      </c>
      <c r="BT186" s="76" t="e">
        <f>VLOOKUP(Calcul!$I191,'ModelParams Lp'!$D$28:$O$32,12,0)+BL186</f>
        <v>#N/A</v>
      </c>
      <c r="BU186" s="75" t="e">
        <f t="shared" ca="1" si="53"/>
        <v>#DIV/0!</v>
      </c>
      <c r="BV186" s="75" t="e">
        <f t="shared" ca="1" si="54"/>
        <v>#DIV/0!</v>
      </c>
      <c r="BW186" s="75" t="e">
        <f t="shared" ca="1" si="55"/>
        <v>#DIV/0!</v>
      </c>
      <c r="BX186" s="75" t="e">
        <f t="shared" ca="1" si="56"/>
        <v>#DIV/0!</v>
      </c>
      <c r="BY186" s="75" t="e">
        <f t="shared" ca="1" si="57"/>
        <v>#DIV/0!</v>
      </c>
      <c r="BZ186" s="75" t="e">
        <f t="shared" ca="1" si="58"/>
        <v>#DIV/0!</v>
      </c>
      <c r="CA186" s="75" t="e">
        <f t="shared" ca="1" si="59"/>
        <v>#DIV/0!</v>
      </c>
      <c r="CB186" s="75" t="e">
        <f t="shared" ca="1" si="60"/>
        <v>#DIV/0!</v>
      </c>
      <c r="CC186" s="26" t="e">
        <f ca="1">10*LOG10(IF(BU186="",0,POWER(10,((BU186+'ModelParams Lw'!$O$4)/10))) +IF(BV186="",0,POWER(10,((BV186+'ModelParams Lw'!$P$4)/10))) +IF(BW186="",0,POWER(10,((BW186+'ModelParams Lw'!$Q$4)/10))) +IF(BX186="",0,POWER(10,((BX186+'ModelParams Lw'!$R$4)/10))) +IF(BY186="",0,POWER(10,((BY186+'ModelParams Lw'!$S$4)/10))) +IF(BZ186="",0,POWER(10,((BZ186+'ModelParams Lw'!$T$4)/10))) +IF(CA186="",0,POWER(10,((CA186+'ModelParams Lw'!$U$4)/10)))+IF(CB186="",0,POWER(10,((CB186+'ModelParams Lw'!$V$4)/10))))</f>
        <v>#DIV/0!</v>
      </c>
      <c r="CD186" s="26" t="e">
        <f t="shared" ca="1" si="61"/>
        <v>#DIV/0!</v>
      </c>
      <c r="CE186" s="26" t="e">
        <f ca="1">(BU186-'ModelParams Lw'!O$10)/'ModelParams Lw'!O$11</f>
        <v>#DIV/0!</v>
      </c>
      <c r="CF186" s="26" t="e">
        <f ca="1">(BV186-'ModelParams Lw'!P$10)/'ModelParams Lw'!P$11</f>
        <v>#DIV/0!</v>
      </c>
      <c r="CG186" s="26" t="e">
        <f ca="1">(BW186-'ModelParams Lw'!Q$10)/'ModelParams Lw'!Q$11</f>
        <v>#DIV/0!</v>
      </c>
      <c r="CH186" s="26" t="e">
        <f ca="1">(BX186-'ModelParams Lw'!R$10)/'ModelParams Lw'!R$11</f>
        <v>#DIV/0!</v>
      </c>
      <c r="CI186" s="26" t="e">
        <f ca="1">(BY186-'ModelParams Lw'!S$10)/'ModelParams Lw'!S$11</f>
        <v>#DIV/0!</v>
      </c>
      <c r="CJ186" s="26" t="e">
        <f ca="1">(BZ186-'ModelParams Lw'!T$10)/'ModelParams Lw'!T$11</f>
        <v>#DIV/0!</v>
      </c>
      <c r="CK186" s="26" t="e">
        <f ca="1">(CA186-'ModelParams Lw'!U$10)/'ModelParams Lw'!U$11</f>
        <v>#DIV/0!</v>
      </c>
      <c r="CL186" s="26" t="e">
        <f ca="1">(CB186-'ModelParams Lw'!V$10)/'ModelParams Lw'!V$11</f>
        <v>#DIV/0!</v>
      </c>
      <c r="CM186" s="75" t="e">
        <f t="shared" si="62"/>
        <v>#DIV/0!</v>
      </c>
      <c r="CN186" s="75" t="e">
        <f t="shared" si="63"/>
        <v>#DIV/0!</v>
      </c>
      <c r="CO186" s="75" t="e">
        <f t="shared" si="64"/>
        <v>#DIV/0!</v>
      </c>
      <c r="CP186" s="75" t="e">
        <f t="shared" si="65"/>
        <v>#DIV/0!</v>
      </c>
      <c r="CQ186" s="75" t="e">
        <f t="shared" si="66"/>
        <v>#DIV/0!</v>
      </c>
      <c r="CR186" s="75" t="e">
        <f t="shared" si="67"/>
        <v>#DIV/0!</v>
      </c>
      <c r="CS186" s="75" t="e">
        <f t="shared" si="68"/>
        <v>#DIV/0!</v>
      </c>
      <c r="CT186" s="75" t="e">
        <f t="shared" si="69"/>
        <v>#DIV/0!</v>
      </c>
      <c r="CU186" s="26" t="e">
        <f>10*LOG10(IF(CM186="",0,POWER(10,((CM186+'ModelParams Lw'!$O$4)/10))) +IF(CN186="",0,POWER(10,((CN186+'ModelParams Lw'!$P$4)/10))) +IF(CO186="",0,POWER(10,((CO186+'ModelParams Lw'!$Q$4)/10))) +IF(CP186="",0,POWER(10,((CP186+'ModelParams Lw'!$R$4)/10))) +IF(CQ186="",0,POWER(10,((CQ186+'ModelParams Lw'!$S$4)/10))) +IF(CR186="",0,POWER(10,((CR186+'ModelParams Lw'!$T$4)/10))) +IF(CS186="",0,POWER(10,((CS186+'ModelParams Lw'!$U$4)/10)))+IF(CT186="",0,POWER(10,((CT186+'ModelParams Lw'!$V$4)/10))))</f>
        <v>#DIV/0!</v>
      </c>
      <c r="CV186" s="26" t="e">
        <f t="shared" si="70"/>
        <v>#DIV/0!</v>
      </c>
      <c r="CW186" s="26" t="e">
        <f>(CM186-'ModelParams Lw'!O$10)/'ModelParams Lw'!O$11</f>
        <v>#DIV/0!</v>
      </c>
      <c r="CX186" s="26" t="e">
        <f>(CN186-'ModelParams Lw'!P$10)/'ModelParams Lw'!P$11</f>
        <v>#DIV/0!</v>
      </c>
      <c r="CY186" s="26" t="e">
        <f>(CO186-'ModelParams Lw'!Q$10)/'ModelParams Lw'!Q$11</f>
        <v>#DIV/0!</v>
      </c>
      <c r="CZ186" s="26" t="e">
        <f>(CP186-'ModelParams Lw'!R$10)/'ModelParams Lw'!R$11</f>
        <v>#DIV/0!</v>
      </c>
      <c r="DA186" s="26" t="e">
        <f>(CQ186-'ModelParams Lw'!S$10)/'ModelParams Lw'!S$11</f>
        <v>#DIV/0!</v>
      </c>
      <c r="DB186" s="26" t="e">
        <f>(CR186-'ModelParams Lw'!T$10)/'ModelParams Lw'!T$11</f>
        <v>#DIV/0!</v>
      </c>
      <c r="DC186" s="26" t="e">
        <f>(CS186-'ModelParams Lw'!U$10)/'ModelParams Lw'!U$11</f>
        <v>#DIV/0!</v>
      </c>
      <c r="DD186" s="26" t="e">
        <f>(CT186-'ModelParams Lw'!V$10)/'ModelParams Lw'!V$11</f>
        <v>#DIV/0!</v>
      </c>
    </row>
    <row r="187" spans="1:108" x14ac:dyDescent="0.25">
      <c r="A187" s="13">
        <f>'Sound Power'!B187</f>
        <v>0</v>
      </c>
      <c r="B187" s="13">
        <f>'Sound Power'!D187</f>
        <v>0</v>
      </c>
      <c r="C187" s="13">
        <f>'Sound Power'!E187</f>
        <v>0</v>
      </c>
      <c r="D187" s="13">
        <f>'Sound Power'!F187</f>
        <v>0</v>
      </c>
      <c r="E187" s="76" t="e">
        <f>IF(Calcul!$F189="SA",'Sound Power'!AZ187,'Sound Power'!O187)</f>
        <v>#DIV/0!</v>
      </c>
      <c r="F187" s="76" t="e">
        <f>IF(Calcul!$F189="SA",'Sound Power'!BA187,'Sound Power'!P187)</f>
        <v>#DIV/0!</v>
      </c>
      <c r="G187" s="76" t="e">
        <f>IF(Calcul!$F189="SA",'Sound Power'!BB187,'Sound Power'!Q187)</f>
        <v>#DIV/0!</v>
      </c>
      <c r="H187" s="76" t="e">
        <f>IF(Calcul!$F189="SA",'Sound Power'!BC187,'Sound Power'!R187)</f>
        <v>#DIV/0!</v>
      </c>
      <c r="I187" s="76" t="e">
        <f>IF(Calcul!$F189="SA",'Sound Power'!BD187,'Sound Power'!S187)</f>
        <v>#DIV/0!</v>
      </c>
      <c r="J187" s="76" t="e">
        <f>IF(Calcul!$F189="SA",'Sound Power'!BE187,'Sound Power'!T187)</f>
        <v>#DIV/0!</v>
      </c>
      <c r="K187" s="76" t="e">
        <f>IF(Calcul!$F189="SA",'Sound Power'!BF187,'Sound Power'!U187)</f>
        <v>#DIV/0!</v>
      </c>
      <c r="L187" s="76" t="e">
        <f>IF(Calcul!$F189="SA",'Sound Power'!BG187,'Sound Power'!V187)</f>
        <v>#DIV/0!</v>
      </c>
      <c r="M187" s="76" t="e">
        <f>'Sound Power'!CI187</f>
        <v>#DIV/0!</v>
      </c>
      <c r="N187" s="76" t="e">
        <f>'Sound Power'!CJ187</f>
        <v>#DIV/0!</v>
      </c>
      <c r="O187" s="76" t="e">
        <f>'Sound Power'!CK187</f>
        <v>#DIV/0!</v>
      </c>
      <c r="P187" s="76" t="e">
        <f>'Sound Power'!CL187</f>
        <v>#DIV/0!</v>
      </c>
      <c r="Q187" s="76" t="e">
        <f>'Sound Power'!CM187</f>
        <v>#DIV/0!</v>
      </c>
      <c r="R187" s="76" t="e">
        <f>'Sound Power'!CN187</f>
        <v>#DIV/0!</v>
      </c>
      <c r="S187" s="76" t="e">
        <f>'Sound Power'!CO187</f>
        <v>#DIV/0!</v>
      </c>
      <c r="T187" s="76" t="e">
        <f>'Sound Power'!CP187</f>
        <v>#DIV/0!</v>
      </c>
      <c r="U187" s="73">
        <f t="shared" si="50"/>
        <v>0</v>
      </c>
      <c r="V187" s="73">
        <f t="shared" si="51"/>
        <v>0</v>
      </c>
      <c r="W187" s="76" t="e">
        <f>('ModelParams Lp'!B$4*10^'ModelParams Lp'!B$5*($U187/$V187)^'ModelParams Lp'!B$6)*3</f>
        <v>#DIV/0!</v>
      </c>
      <c r="X187" s="76" t="e">
        <f>('ModelParams Lp'!C$4*10^'ModelParams Lp'!C$5*($U187/$V187)^'ModelParams Lp'!C$6)*3</f>
        <v>#DIV/0!</v>
      </c>
      <c r="Y187" s="76" t="e">
        <f>('ModelParams Lp'!D$4*10^'ModelParams Lp'!D$5*($U187/$V187)^'ModelParams Lp'!D$6)*3</f>
        <v>#DIV/0!</v>
      </c>
      <c r="Z187" s="76" t="e">
        <f>('ModelParams Lp'!E$4*10^'ModelParams Lp'!E$5*($U187/$V187)^'ModelParams Lp'!E$6)*3</f>
        <v>#DIV/0!</v>
      </c>
      <c r="AA187" s="76" t="e">
        <f>('ModelParams Lp'!F$4*10^'ModelParams Lp'!F$5*($U187/$V187)^'ModelParams Lp'!F$6)*3</f>
        <v>#DIV/0!</v>
      </c>
      <c r="AB187" s="76" t="e">
        <f>('ModelParams Lp'!G$4*10^'ModelParams Lp'!G$5*($U187/$V187)^'ModelParams Lp'!G$6)*3</f>
        <v>#DIV/0!</v>
      </c>
      <c r="AC187" s="76" t="e">
        <f>('ModelParams Lp'!H$4*10^'ModelParams Lp'!H$5*($U187/$V187)^'ModelParams Lp'!H$6)*3</f>
        <v>#DIV/0!</v>
      </c>
      <c r="AD187" s="76" t="e">
        <f>('ModelParams Lp'!I$4*10^'ModelParams Lp'!I$5*($U187/$V187)^'ModelParams Lp'!I$6)*3</f>
        <v>#DIV/0!</v>
      </c>
      <c r="AE187" s="62" t="e">
        <f t="shared" si="52"/>
        <v>#DIV/0!</v>
      </c>
      <c r="AF187" s="62" t="e">
        <f>IF(AE187&lt;'ModelParams Lp'!$B$16,-1,IF(AE187&lt;'ModelParams Lp'!$C$16,0,IF(AE187&lt;'ModelParams Lp'!$D$16,1,IF(AE187&lt;'ModelParams Lp'!$E$16,2,IF(AE187&lt;'ModelParams Lp'!$F$16,3,IF(AE187&lt;'ModelParams Lp'!$G$16,4,IF(AE187&lt;'ModelParams Lp'!$H$16,5,6)))))))</f>
        <v>#DIV/0!</v>
      </c>
      <c r="AG187" s="76" t="e">
        <f ca="1">IF($AF187&gt;1,0,OFFSET('ModelParams Lp'!$C$12,0,-'Sound Pressure'!$AF187))</f>
        <v>#DIV/0!</v>
      </c>
      <c r="AH187" s="76" t="e">
        <f ca="1">IF($AF187&gt;2,0,OFFSET('ModelParams Lp'!$D$12,0,-'Sound Pressure'!$AF187))</f>
        <v>#DIV/0!</v>
      </c>
      <c r="AI187" s="76" t="e">
        <f ca="1">IF($AF187&gt;3,0,OFFSET('ModelParams Lp'!$E$12,0,-'Sound Pressure'!$AF187))</f>
        <v>#DIV/0!</v>
      </c>
      <c r="AJ187" s="76" t="e">
        <f ca="1">IF($AF187&gt;4,0,OFFSET('ModelParams Lp'!$F$12,0,-'Sound Pressure'!$AF187))</f>
        <v>#DIV/0!</v>
      </c>
      <c r="AK187" s="76" t="e">
        <f ca="1">IF($AF187&gt;3,0,OFFSET('ModelParams Lp'!$G$12,0,-'Sound Pressure'!$AF187))</f>
        <v>#DIV/0!</v>
      </c>
      <c r="AL187" s="76" t="e">
        <f ca="1">IF($AF187&gt;5,0,OFFSET('ModelParams Lp'!$H$12,0,-'Sound Pressure'!$AF187))</f>
        <v>#DIV/0!</v>
      </c>
      <c r="AM187" s="76" t="e">
        <f ca="1">IF($AF187&gt;6,0,OFFSET('ModelParams Lp'!$I$12,0,-'Sound Pressure'!$AF187))</f>
        <v>#DIV/0!</v>
      </c>
      <c r="AN187" s="76" t="e">
        <f ca="1">IF($AF187&gt;7,0,IF($AF$4&lt;0,3,OFFSET('ModelParams Lp'!$J$12,0,-'Sound Pressure'!$AF187)))</f>
        <v>#DIV/0!</v>
      </c>
      <c r="AO187" s="76" t="e">
        <f t="shared" si="71"/>
        <v>#DIV/0!</v>
      </c>
      <c r="AP187" s="76" t="e">
        <f t="shared" si="72"/>
        <v>#DIV/0!</v>
      </c>
      <c r="AQ187" s="76" t="e">
        <f t="shared" si="72"/>
        <v>#DIV/0!</v>
      </c>
      <c r="AR187" s="76" t="e">
        <f t="shared" si="72"/>
        <v>#DIV/0!</v>
      </c>
      <c r="AS187" s="76" t="e">
        <f t="shared" si="72"/>
        <v>#DIV/0!</v>
      </c>
      <c r="AT187" s="76" t="e">
        <f t="shared" si="72"/>
        <v>#DIV/0!</v>
      </c>
      <c r="AU187" s="76" t="e">
        <f t="shared" si="72"/>
        <v>#DIV/0!</v>
      </c>
      <c r="AV187" s="76" t="e">
        <f t="shared" si="72"/>
        <v>#DIV/0!</v>
      </c>
      <c r="AW187" s="76">
        <f>'ModelParams Lp'!B$22</f>
        <v>4</v>
      </c>
      <c r="AX187" s="76">
        <f>'ModelParams Lp'!C$22</f>
        <v>2</v>
      </c>
      <c r="AY187" s="76">
        <f>'ModelParams Lp'!D$22</f>
        <v>1</v>
      </c>
      <c r="AZ187" s="76">
        <f>'ModelParams Lp'!E$22</f>
        <v>0</v>
      </c>
      <c r="BA187" s="76">
        <f>'ModelParams Lp'!F$22</f>
        <v>0</v>
      </c>
      <c r="BB187" s="76">
        <f>'ModelParams Lp'!G$22</f>
        <v>0</v>
      </c>
      <c r="BC187" s="76">
        <f>'ModelParams Lp'!H$22</f>
        <v>0</v>
      </c>
      <c r="BD187" s="76">
        <f>'ModelParams Lp'!I$22</f>
        <v>0</v>
      </c>
      <c r="BE187" s="76" t="e">
        <f>-10*LOG(2/(4*PI()*2^2)+4/(0.163*(Calcul!$J192*Calcul!$K192)/VLOOKUP(Calcul!$H192,'ModelParams Lp'!$E$37:$F$39,2,0)))</f>
        <v>#N/A</v>
      </c>
      <c r="BF187" s="76" t="e">
        <f>-10*LOG(2/(4*PI()*2^2)+4/(0.163*(Calcul!$J192*Calcul!$K192)/VLOOKUP(Calcul!$H192,'ModelParams Lp'!$E$37:$F$39,2,0)))</f>
        <v>#N/A</v>
      </c>
      <c r="BG187" s="76" t="e">
        <f>-10*LOG(2/(4*PI()*2^2)+4/(0.163*(Calcul!$J192*Calcul!$K192)/VLOOKUP(Calcul!$H192,'ModelParams Lp'!$E$37:$F$39,2,0)))</f>
        <v>#N/A</v>
      </c>
      <c r="BH187" s="76" t="e">
        <f>-10*LOG(2/(4*PI()*2^2)+4/(0.163*(Calcul!$J192*Calcul!$K192)/VLOOKUP(Calcul!$H192,'ModelParams Lp'!$E$37:$F$39,2,0)))</f>
        <v>#N/A</v>
      </c>
      <c r="BI187" s="76" t="e">
        <f>-10*LOG(2/(4*PI()*2^2)+4/(0.163*(Calcul!$J192*Calcul!$K192)/VLOOKUP(Calcul!$H192,'ModelParams Lp'!$E$37:$F$39,2,0)))</f>
        <v>#N/A</v>
      </c>
      <c r="BJ187" s="76" t="e">
        <f>-10*LOG(2/(4*PI()*2^2)+4/(0.163*(Calcul!$J192*Calcul!$K192)/VLOOKUP(Calcul!$H192,'ModelParams Lp'!$E$37:$F$39,2,0)))</f>
        <v>#N/A</v>
      </c>
      <c r="BK187" s="76" t="e">
        <f>-10*LOG(2/(4*PI()*2^2)+4/(0.163*(Calcul!$J192*Calcul!$K192)/VLOOKUP(Calcul!$H192,'ModelParams Lp'!$E$37:$F$39,2,0)))</f>
        <v>#N/A</v>
      </c>
      <c r="BL187" s="76" t="e">
        <f>-10*LOG(2/(4*PI()*2^2)+4/(0.163*(Calcul!$J192*Calcul!$K192)/VLOOKUP(Calcul!$H192,'ModelParams Lp'!$E$37:$F$39,2,0)))</f>
        <v>#N/A</v>
      </c>
      <c r="BM187" s="76" t="e">
        <f>VLOOKUP(Calcul!$I192,'ModelParams Lp'!$D$28:$O$32,5,0)+BE187</f>
        <v>#N/A</v>
      </c>
      <c r="BN187" s="76" t="e">
        <f>VLOOKUP(Calcul!$I192,'ModelParams Lp'!$D$28:$O$32,6,0)+BF187</f>
        <v>#N/A</v>
      </c>
      <c r="BO187" s="76" t="e">
        <f>VLOOKUP(Calcul!$I192,'ModelParams Lp'!$D$28:$O$32,7,0)+BG187</f>
        <v>#N/A</v>
      </c>
      <c r="BP187" s="76" t="e">
        <f>VLOOKUP(Calcul!$I192,'ModelParams Lp'!$D$28:$O$32,8,0)+BH187</f>
        <v>#N/A</v>
      </c>
      <c r="BQ187" s="76" t="e">
        <f>VLOOKUP(Calcul!$I192,'ModelParams Lp'!$D$28:$O$32,9,0)+BI187</f>
        <v>#N/A</v>
      </c>
      <c r="BR187" s="76" t="e">
        <f>VLOOKUP(Calcul!$I192,'ModelParams Lp'!$D$28:$O$32,10,0)+BJ187</f>
        <v>#N/A</v>
      </c>
      <c r="BS187" s="76" t="e">
        <f>VLOOKUP(Calcul!$I192,'ModelParams Lp'!$D$28:$O$32,11,0)+BK187</f>
        <v>#N/A</v>
      </c>
      <c r="BT187" s="76" t="e">
        <f>VLOOKUP(Calcul!$I192,'ModelParams Lp'!$D$28:$O$32,12,0)+BL187</f>
        <v>#N/A</v>
      </c>
      <c r="BU187" s="75" t="e">
        <f t="shared" ca="1" si="53"/>
        <v>#DIV/0!</v>
      </c>
      <c r="BV187" s="75" t="e">
        <f t="shared" ca="1" si="54"/>
        <v>#DIV/0!</v>
      </c>
      <c r="BW187" s="75" t="e">
        <f t="shared" ca="1" si="55"/>
        <v>#DIV/0!</v>
      </c>
      <c r="BX187" s="75" t="e">
        <f t="shared" ca="1" si="56"/>
        <v>#DIV/0!</v>
      </c>
      <c r="BY187" s="75" t="e">
        <f t="shared" ca="1" si="57"/>
        <v>#DIV/0!</v>
      </c>
      <c r="BZ187" s="75" t="e">
        <f t="shared" ca="1" si="58"/>
        <v>#DIV/0!</v>
      </c>
      <c r="CA187" s="75" t="e">
        <f t="shared" ca="1" si="59"/>
        <v>#DIV/0!</v>
      </c>
      <c r="CB187" s="75" t="e">
        <f t="shared" ca="1" si="60"/>
        <v>#DIV/0!</v>
      </c>
      <c r="CC187" s="26" t="e">
        <f ca="1">10*LOG10(IF(BU187="",0,POWER(10,((BU187+'ModelParams Lw'!$O$4)/10))) +IF(BV187="",0,POWER(10,((BV187+'ModelParams Lw'!$P$4)/10))) +IF(BW187="",0,POWER(10,((BW187+'ModelParams Lw'!$Q$4)/10))) +IF(BX187="",0,POWER(10,((BX187+'ModelParams Lw'!$R$4)/10))) +IF(BY187="",0,POWER(10,((BY187+'ModelParams Lw'!$S$4)/10))) +IF(BZ187="",0,POWER(10,((BZ187+'ModelParams Lw'!$T$4)/10))) +IF(CA187="",0,POWER(10,((CA187+'ModelParams Lw'!$U$4)/10)))+IF(CB187="",0,POWER(10,((CB187+'ModelParams Lw'!$V$4)/10))))</f>
        <v>#DIV/0!</v>
      </c>
      <c r="CD187" s="26" t="e">
        <f t="shared" ca="1" si="61"/>
        <v>#DIV/0!</v>
      </c>
      <c r="CE187" s="26" t="e">
        <f ca="1">(BU187-'ModelParams Lw'!O$10)/'ModelParams Lw'!O$11</f>
        <v>#DIV/0!</v>
      </c>
      <c r="CF187" s="26" t="e">
        <f ca="1">(BV187-'ModelParams Lw'!P$10)/'ModelParams Lw'!P$11</f>
        <v>#DIV/0!</v>
      </c>
      <c r="CG187" s="26" t="e">
        <f ca="1">(BW187-'ModelParams Lw'!Q$10)/'ModelParams Lw'!Q$11</f>
        <v>#DIV/0!</v>
      </c>
      <c r="CH187" s="26" t="e">
        <f ca="1">(BX187-'ModelParams Lw'!R$10)/'ModelParams Lw'!R$11</f>
        <v>#DIV/0!</v>
      </c>
      <c r="CI187" s="26" t="e">
        <f ca="1">(BY187-'ModelParams Lw'!S$10)/'ModelParams Lw'!S$11</f>
        <v>#DIV/0!</v>
      </c>
      <c r="CJ187" s="26" t="e">
        <f ca="1">(BZ187-'ModelParams Lw'!T$10)/'ModelParams Lw'!T$11</f>
        <v>#DIV/0!</v>
      </c>
      <c r="CK187" s="26" t="e">
        <f ca="1">(CA187-'ModelParams Lw'!U$10)/'ModelParams Lw'!U$11</f>
        <v>#DIV/0!</v>
      </c>
      <c r="CL187" s="26" t="e">
        <f ca="1">(CB187-'ModelParams Lw'!V$10)/'ModelParams Lw'!V$11</f>
        <v>#DIV/0!</v>
      </c>
      <c r="CM187" s="75" t="e">
        <f t="shared" si="62"/>
        <v>#DIV/0!</v>
      </c>
      <c r="CN187" s="75" t="e">
        <f t="shared" si="63"/>
        <v>#DIV/0!</v>
      </c>
      <c r="CO187" s="75" t="e">
        <f t="shared" si="64"/>
        <v>#DIV/0!</v>
      </c>
      <c r="CP187" s="75" t="e">
        <f t="shared" si="65"/>
        <v>#DIV/0!</v>
      </c>
      <c r="CQ187" s="75" t="e">
        <f t="shared" si="66"/>
        <v>#DIV/0!</v>
      </c>
      <c r="CR187" s="75" t="e">
        <f t="shared" si="67"/>
        <v>#DIV/0!</v>
      </c>
      <c r="CS187" s="75" t="e">
        <f t="shared" si="68"/>
        <v>#DIV/0!</v>
      </c>
      <c r="CT187" s="75" t="e">
        <f t="shared" si="69"/>
        <v>#DIV/0!</v>
      </c>
      <c r="CU187" s="26" t="e">
        <f>10*LOG10(IF(CM187="",0,POWER(10,((CM187+'ModelParams Lw'!$O$4)/10))) +IF(CN187="",0,POWER(10,((CN187+'ModelParams Lw'!$P$4)/10))) +IF(CO187="",0,POWER(10,((CO187+'ModelParams Lw'!$Q$4)/10))) +IF(CP187="",0,POWER(10,((CP187+'ModelParams Lw'!$R$4)/10))) +IF(CQ187="",0,POWER(10,((CQ187+'ModelParams Lw'!$S$4)/10))) +IF(CR187="",0,POWER(10,((CR187+'ModelParams Lw'!$T$4)/10))) +IF(CS187="",0,POWER(10,((CS187+'ModelParams Lw'!$U$4)/10)))+IF(CT187="",0,POWER(10,((CT187+'ModelParams Lw'!$V$4)/10))))</f>
        <v>#DIV/0!</v>
      </c>
      <c r="CV187" s="26" t="e">
        <f t="shared" si="70"/>
        <v>#DIV/0!</v>
      </c>
      <c r="CW187" s="26" t="e">
        <f>(CM187-'ModelParams Lw'!O$10)/'ModelParams Lw'!O$11</f>
        <v>#DIV/0!</v>
      </c>
      <c r="CX187" s="26" t="e">
        <f>(CN187-'ModelParams Lw'!P$10)/'ModelParams Lw'!P$11</f>
        <v>#DIV/0!</v>
      </c>
      <c r="CY187" s="26" t="e">
        <f>(CO187-'ModelParams Lw'!Q$10)/'ModelParams Lw'!Q$11</f>
        <v>#DIV/0!</v>
      </c>
      <c r="CZ187" s="26" t="e">
        <f>(CP187-'ModelParams Lw'!R$10)/'ModelParams Lw'!R$11</f>
        <v>#DIV/0!</v>
      </c>
      <c r="DA187" s="26" t="e">
        <f>(CQ187-'ModelParams Lw'!S$10)/'ModelParams Lw'!S$11</f>
        <v>#DIV/0!</v>
      </c>
      <c r="DB187" s="26" t="e">
        <f>(CR187-'ModelParams Lw'!T$10)/'ModelParams Lw'!T$11</f>
        <v>#DIV/0!</v>
      </c>
      <c r="DC187" s="26" t="e">
        <f>(CS187-'ModelParams Lw'!U$10)/'ModelParams Lw'!U$11</f>
        <v>#DIV/0!</v>
      </c>
      <c r="DD187" s="26" t="e">
        <f>(CT187-'ModelParams Lw'!V$10)/'ModelParams Lw'!V$11</f>
        <v>#DIV/0!</v>
      </c>
    </row>
    <row r="188" spans="1:108" x14ac:dyDescent="0.25">
      <c r="A188" s="13">
        <f>'Sound Power'!B188</f>
        <v>0</v>
      </c>
      <c r="B188" s="13">
        <f>'Sound Power'!D188</f>
        <v>0</v>
      </c>
      <c r="C188" s="13">
        <f>'Sound Power'!E188</f>
        <v>0</v>
      </c>
      <c r="D188" s="13">
        <f>'Sound Power'!F188</f>
        <v>0</v>
      </c>
      <c r="E188" s="76" t="e">
        <f>IF(Calcul!$F190="SA",'Sound Power'!AZ188,'Sound Power'!O188)</f>
        <v>#DIV/0!</v>
      </c>
      <c r="F188" s="76" t="e">
        <f>IF(Calcul!$F190="SA",'Sound Power'!BA188,'Sound Power'!P188)</f>
        <v>#DIV/0!</v>
      </c>
      <c r="G188" s="76" t="e">
        <f>IF(Calcul!$F190="SA",'Sound Power'!BB188,'Sound Power'!Q188)</f>
        <v>#DIV/0!</v>
      </c>
      <c r="H188" s="76" t="e">
        <f>IF(Calcul!$F190="SA",'Sound Power'!BC188,'Sound Power'!R188)</f>
        <v>#DIV/0!</v>
      </c>
      <c r="I188" s="76" t="e">
        <f>IF(Calcul!$F190="SA",'Sound Power'!BD188,'Sound Power'!S188)</f>
        <v>#DIV/0!</v>
      </c>
      <c r="J188" s="76" t="e">
        <f>IF(Calcul!$F190="SA",'Sound Power'!BE188,'Sound Power'!T188)</f>
        <v>#DIV/0!</v>
      </c>
      <c r="K188" s="76" t="e">
        <f>IF(Calcul!$F190="SA",'Sound Power'!BF188,'Sound Power'!U188)</f>
        <v>#DIV/0!</v>
      </c>
      <c r="L188" s="76" t="e">
        <f>IF(Calcul!$F190="SA",'Sound Power'!BG188,'Sound Power'!V188)</f>
        <v>#DIV/0!</v>
      </c>
      <c r="M188" s="76" t="e">
        <f>'Sound Power'!CI188</f>
        <v>#DIV/0!</v>
      </c>
      <c r="N188" s="76" t="e">
        <f>'Sound Power'!CJ188</f>
        <v>#DIV/0!</v>
      </c>
      <c r="O188" s="76" t="e">
        <f>'Sound Power'!CK188</f>
        <v>#DIV/0!</v>
      </c>
      <c r="P188" s="76" t="e">
        <f>'Sound Power'!CL188</f>
        <v>#DIV/0!</v>
      </c>
      <c r="Q188" s="76" t="e">
        <f>'Sound Power'!CM188</f>
        <v>#DIV/0!</v>
      </c>
      <c r="R188" s="76" t="e">
        <f>'Sound Power'!CN188</f>
        <v>#DIV/0!</v>
      </c>
      <c r="S188" s="76" t="e">
        <f>'Sound Power'!CO188</f>
        <v>#DIV/0!</v>
      </c>
      <c r="T188" s="76" t="e">
        <f>'Sound Power'!CP188</f>
        <v>#DIV/0!</v>
      </c>
      <c r="U188" s="73">
        <f t="shared" si="50"/>
        <v>0</v>
      </c>
      <c r="V188" s="73">
        <f t="shared" si="51"/>
        <v>0</v>
      </c>
      <c r="W188" s="76" t="e">
        <f>('ModelParams Lp'!B$4*10^'ModelParams Lp'!B$5*($U188/$V188)^'ModelParams Lp'!B$6)*3</f>
        <v>#DIV/0!</v>
      </c>
      <c r="X188" s="76" t="e">
        <f>('ModelParams Lp'!C$4*10^'ModelParams Lp'!C$5*($U188/$V188)^'ModelParams Lp'!C$6)*3</f>
        <v>#DIV/0!</v>
      </c>
      <c r="Y188" s="76" t="e">
        <f>('ModelParams Lp'!D$4*10^'ModelParams Lp'!D$5*($U188/$V188)^'ModelParams Lp'!D$6)*3</f>
        <v>#DIV/0!</v>
      </c>
      <c r="Z188" s="76" t="e">
        <f>('ModelParams Lp'!E$4*10^'ModelParams Lp'!E$5*($U188/$V188)^'ModelParams Lp'!E$6)*3</f>
        <v>#DIV/0!</v>
      </c>
      <c r="AA188" s="76" t="e">
        <f>('ModelParams Lp'!F$4*10^'ModelParams Lp'!F$5*($U188/$V188)^'ModelParams Lp'!F$6)*3</f>
        <v>#DIV/0!</v>
      </c>
      <c r="AB188" s="76" t="e">
        <f>('ModelParams Lp'!G$4*10^'ModelParams Lp'!G$5*($U188/$V188)^'ModelParams Lp'!G$6)*3</f>
        <v>#DIV/0!</v>
      </c>
      <c r="AC188" s="76" t="e">
        <f>('ModelParams Lp'!H$4*10^'ModelParams Lp'!H$5*($U188/$V188)^'ModelParams Lp'!H$6)*3</f>
        <v>#DIV/0!</v>
      </c>
      <c r="AD188" s="76" t="e">
        <f>('ModelParams Lp'!I$4*10^'ModelParams Lp'!I$5*($U188/$V188)^'ModelParams Lp'!I$6)*3</f>
        <v>#DIV/0!</v>
      </c>
      <c r="AE188" s="62" t="e">
        <f t="shared" si="52"/>
        <v>#DIV/0!</v>
      </c>
      <c r="AF188" s="62" t="e">
        <f>IF(AE188&lt;'ModelParams Lp'!$B$16,-1,IF(AE188&lt;'ModelParams Lp'!$C$16,0,IF(AE188&lt;'ModelParams Lp'!$D$16,1,IF(AE188&lt;'ModelParams Lp'!$E$16,2,IF(AE188&lt;'ModelParams Lp'!$F$16,3,IF(AE188&lt;'ModelParams Lp'!$G$16,4,IF(AE188&lt;'ModelParams Lp'!$H$16,5,6)))))))</f>
        <v>#DIV/0!</v>
      </c>
      <c r="AG188" s="76" t="e">
        <f ca="1">IF($AF188&gt;1,0,OFFSET('ModelParams Lp'!$C$12,0,-'Sound Pressure'!$AF188))</f>
        <v>#DIV/0!</v>
      </c>
      <c r="AH188" s="76" t="e">
        <f ca="1">IF($AF188&gt;2,0,OFFSET('ModelParams Lp'!$D$12,0,-'Sound Pressure'!$AF188))</f>
        <v>#DIV/0!</v>
      </c>
      <c r="AI188" s="76" t="e">
        <f ca="1">IF($AF188&gt;3,0,OFFSET('ModelParams Lp'!$E$12,0,-'Sound Pressure'!$AF188))</f>
        <v>#DIV/0!</v>
      </c>
      <c r="AJ188" s="76" t="e">
        <f ca="1">IF($AF188&gt;4,0,OFFSET('ModelParams Lp'!$F$12,0,-'Sound Pressure'!$AF188))</f>
        <v>#DIV/0!</v>
      </c>
      <c r="AK188" s="76" t="e">
        <f ca="1">IF($AF188&gt;3,0,OFFSET('ModelParams Lp'!$G$12,0,-'Sound Pressure'!$AF188))</f>
        <v>#DIV/0!</v>
      </c>
      <c r="AL188" s="76" t="e">
        <f ca="1">IF($AF188&gt;5,0,OFFSET('ModelParams Lp'!$H$12,0,-'Sound Pressure'!$AF188))</f>
        <v>#DIV/0!</v>
      </c>
      <c r="AM188" s="76" t="e">
        <f ca="1">IF($AF188&gt;6,0,OFFSET('ModelParams Lp'!$I$12,0,-'Sound Pressure'!$AF188))</f>
        <v>#DIV/0!</v>
      </c>
      <c r="AN188" s="76" t="e">
        <f ca="1">IF($AF188&gt;7,0,IF($AF$4&lt;0,3,OFFSET('ModelParams Lp'!$J$12,0,-'Sound Pressure'!$AF188)))</f>
        <v>#DIV/0!</v>
      </c>
      <c r="AO188" s="76" t="e">
        <f t="shared" si="71"/>
        <v>#DIV/0!</v>
      </c>
      <c r="AP188" s="76" t="e">
        <f t="shared" si="72"/>
        <v>#DIV/0!</v>
      </c>
      <c r="AQ188" s="76" t="e">
        <f t="shared" si="72"/>
        <v>#DIV/0!</v>
      </c>
      <c r="AR188" s="76" t="e">
        <f t="shared" si="72"/>
        <v>#DIV/0!</v>
      </c>
      <c r="AS188" s="76" t="e">
        <f t="shared" si="72"/>
        <v>#DIV/0!</v>
      </c>
      <c r="AT188" s="76" t="e">
        <f t="shared" si="72"/>
        <v>#DIV/0!</v>
      </c>
      <c r="AU188" s="76" t="e">
        <f t="shared" si="72"/>
        <v>#DIV/0!</v>
      </c>
      <c r="AV188" s="76" t="e">
        <f t="shared" si="72"/>
        <v>#DIV/0!</v>
      </c>
      <c r="AW188" s="76">
        <f>'ModelParams Lp'!B$22</f>
        <v>4</v>
      </c>
      <c r="AX188" s="76">
        <f>'ModelParams Lp'!C$22</f>
        <v>2</v>
      </c>
      <c r="AY188" s="76">
        <f>'ModelParams Lp'!D$22</f>
        <v>1</v>
      </c>
      <c r="AZ188" s="76">
        <f>'ModelParams Lp'!E$22</f>
        <v>0</v>
      </c>
      <c r="BA188" s="76">
        <f>'ModelParams Lp'!F$22</f>
        <v>0</v>
      </c>
      <c r="BB188" s="76">
        <f>'ModelParams Lp'!G$22</f>
        <v>0</v>
      </c>
      <c r="BC188" s="76">
        <f>'ModelParams Lp'!H$22</f>
        <v>0</v>
      </c>
      <c r="BD188" s="76">
        <f>'ModelParams Lp'!I$22</f>
        <v>0</v>
      </c>
      <c r="BE188" s="76" t="e">
        <f>-10*LOG(2/(4*PI()*2^2)+4/(0.163*(Calcul!$J193*Calcul!$K193)/VLOOKUP(Calcul!$H193,'ModelParams Lp'!$E$37:$F$39,2,0)))</f>
        <v>#N/A</v>
      </c>
      <c r="BF188" s="76" t="e">
        <f>-10*LOG(2/(4*PI()*2^2)+4/(0.163*(Calcul!$J193*Calcul!$K193)/VLOOKUP(Calcul!$H193,'ModelParams Lp'!$E$37:$F$39,2,0)))</f>
        <v>#N/A</v>
      </c>
      <c r="BG188" s="76" t="e">
        <f>-10*LOG(2/(4*PI()*2^2)+4/(0.163*(Calcul!$J193*Calcul!$K193)/VLOOKUP(Calcul!$H193,'ModelParams Lp'!$E$37:$F$39,2,0)))</f>
        <v>#N/A</v>
      </c>
      <c r="BH188" s="76" t="e">
        <f>-10*LOG(2/(4*PI()*2^2)+4/(0.163*(Calcul!$J193*Calcul!$K193)/VLOOKUP(Calcul!$H193,'ModelParams Lp'!$E$37:$F$39,2,0)))</f>
        <v>#N/A</v>
      </c>
      <c r="BI188" s="76" t="e">
        <f>-10*LOG(2/(4*PI()*2^2)+4/(0.163*(Calcul!$J193*Calcul!$K193)/VLOOKUP(Calcul!$H193,'ModelParams Lp'!$E$37:$F$39,2,0)))</f>
        <v>#N/A</v>
      </c>
      <c r="BJ188" s="76" t="e">
        <f>-10*LOG(2/(4*PI()*2^2)+4/(0.163*(Calcul!$J193*Calcul!$K193)/VLOOKUP(Calcul!$H193,'ModelParams Lp'!$E$37:$F$39,2,0)))</f>
        <v>#N/A</v>
      </c>
      <c r="BK188" s="76" t="e">
        <f>-10*LOG(2/(4*PI()*2^2)+4/(0.163*(Calcul!$J193*Calcul!$K193)/VLOOKUP(Calcul!$H193,'ModelParams Lp'!$E$37:$F$39,2,0)))</f>
        <v>#N/A</v>
      </c>
      <c r="BL188" s="76" t="e">
        <f>-10*LOG(2/(4*PI()*2^2)+4/(0.163*(Calcul!$J193*Calcul!$K193)/VLOOKUP(Calcul!$H193,'ModelParams Lp'!$E$37:$F$39,2,0)))</f>
        <v>#N/A</v>
      </c>
      <c r="BM188" s="76" t="e">
        <f>VLOOKUP(Calcul!$I193,'ModelParams Lp'!$D$28:$O$32,5,0)+BE188</f>
        <v>#N/A</v>
      </c>
      <c r="BN188" s="76" t="e">
        <f>VLOOKUP(Calcul!$I193,'ModelParams Lp'!$D$28:$O$32,6,0)+BF188</f>
        <v>#N/A</v>
      </c>
      <c r="BO188" s="76" t="e">
        <f>VLOOKUP(Calcul!$I193,'ModelParams Lp'!$D$28:$O$32,7,0)+BG188</f>
        <v>#N/A</v>
      </c>
      <c r="BP188" s="76" t="e">
        <f>VLOOKUP(Calcul!$I193,'ModelParams Lp'!$D$28:$O$32,8,0)+BH188</f>
        <v>#N/A</v>
      </c>
      <c r="BQ188" s="76" t="e">
        <f>VLOOKUP(Calcul!$I193,'ModelParams Lp'!$D$28:$O$32,9,0)+BI188</f>
        <v>#N/A</v>
      </c>
      <c r="BR188" s="76" t="e">
        <f>VLOOKUP(Calcul!$I193,'ModelParams Lp'!$D$28:$O$32,10,0)+BJ188</f>
        <v>#N/A</v>
      </c>
      <c r="BS188" s="76" t="e">
        <f>VLOOKUP(Calcul!$I193,'ModelParams Lp'!$D$28:$O$32,11,0)+BK188</f>
        <v>#N/A</v>
      </c>
      <c r="BT188" s="76" t="e">
        <f>VLOOKUP(Calcul!$I193,'ModelParams Lp'!$D$28:$O$32,12,0)+BL188</f>
        <v>#N/A</v>
      </c>
      <c r="BU188" s="75" t="e">
        <f t="shared" ca="1" si="53"/>
        <v>#DIV/0!</v>
      </c>
      <c r="BV188" s="75" t="e">
        <f t="shared" ca="1" si="54"/>
        <v>#DIV/0!</v>
      </c>
      <c r="BW188" s="75" t="e">
        <f t="shared" ca="1" si="55"/>
        <v>#DIV/0!</v>
      </c>
      <c r="BX188" s="75" t="e">
        <f t="shared" ca="1" si="56"/>
        <v>#DIV/0!</v>
      </c>
      <c r="BY188" s="75" t="e">
        <f t="shared" ca="1" si="57"/>
        <v>#DIV/0!</v>
      </c>
      <c r="BZ188" s="75" t="e">
        <f t="shared" ca="1" si="58"/>
        <v>#DIV/0!</v>
      </c>
      <c r="CA188" s="75" t="e">
        <f t="shared" ca="1" si="59"/>
        <v>#DIV/0!</v>
      </c>
      <c r="CB188" s="75" t="e">
        <f t="shared" ca="1" si="60"/>
        <v>#DIV/0!</v>
      </c>
      <c r="CC188" s="26" t="e">
        <f ca="1">10*LOG10(IF(BU188="",0,POWER(10,((BU188+'ModelParams Lw'!$O$4)/10))) +IF(BV188="",0,POWER(10,((BV188+'ModelParams Lw'!$P$4)/10))) +IF(BW188="",0,POWER(10,((BW188+'ModelParams Lw'!$Q$4)/10))) +IF(BX188="",0,POWER(10,((BX188+'ModelParams Lw'!$R$4)/10))) +IF(BY188="",0,POWER(10,((BY188+'ModelParams Lw'!$S$4)/10))) +IF(BZ188="",0,POWER(10,((BZ188+'ModelParams Lw'!$T$4)/10))) +IF(CA188="",0,POWER(10,((CA188+'ModelParams Lw'!$U$4)/10)))+IF(CB188="",0,POWER(10,((CB188+'ModelParams Lw'!$V$4)/10))))</f>
        <v>#DIV/0!</v>
      </c>
      <c r="CD188" s="26" t="e">
        <f t="shared" ca="1" si="61"/>
        <v>#DIV/0!</v>
      </c>
      <c r="CE188" s="26" t="e">
        <f ca="1">(BU188-'ModelParams Lw'!O$10)/'ModelParams Lw'!O$11</f>
        <v>#DIV/0!</v>
      </c>
      <c r="CF188" s="26" t="e">
        <f ca="1">(BV188-'ModelParams Lw'!P$10)/'ModelParams Lw'!P$11</f>
        <v>#DIV/0!</v>
      </c>
      <c r="CG188" s="26" t="e">
        <f ca="1">(BW188-'ModelParams Lw'!Q$10)/'ModelParams Lw'!Q$11</f>
        <v>#DIV/0!</v>
      </c>
      <c r="CH188" s="26" t="e">
        <f ca="1">(BX188-'ModelParams Lw'!R$10)/'ModelParams Lw'!R$11</f>
        <v>#DIV/0!</v>
      </c>
      <c r="CI188" s="26" t="e">
        <f ca="1">(BY188-'ModelParams Lw'!S$10)/'ModelParams Lw'!S$11</f>
        <v>#DIV/0!</v>
      </c>
      <c r="CJ188" s="26" t="e">
        <f ca="1">(BZ188-'ModelParams Lw'!T$10)/'ModelParams Lw'!T$11</f>
        <v>#DIV/0!</v>
      </c>
      <c r="CK188" s="26" t="e">
        <f ca="1">(CA188-'ModelParams Lw'!U$10)/'ModelParams Lw'!U$11</f>
        <v>#DIV/0!</v>
      </c>
      <c r="CL188" s="26" t="e">
        <f ca="1">(CB188-'ModelParams Lw'!V$10)/'ModelParams Lw'!V$11</f>
        <v>#DIV/0!</v>
      </c>
      <c r="CM188" s="75" t="e">
        <f t="shared" si="62"/>
        <v>#DIV/0!</v>
      </c>
      <c r="CN188" s="75" t="e">
        <f t="shared" si="63"/>
        <v>#DIV/0!</v>
      </c>
      <c r="CO188" s="75" t="e">
        <f t="shared" si="64"/>
        <v>#DIV/0!</v>
      </c>
      <c r="CP188" s="75" t="e">
        <f t="shared" si="65"/>
        <v>#DIV/0!</v>
      </c>
      <c r="CQ188" s="75" t="e">
        <f t="shared" si="66"/>
        <v>#DIV/0!</v>
      </c>
      <c r="CR188" s="75" t="e">
        <f t="shared" si="67"/>
        <v>#DIV/0!</v>
      </c>
      <c r="CS188" s="75" t="e">
        <f t="shared" si="68"/>
        <v>#DIV/0!</v>
      </c>
      <c r="CT188" s="75" t="e">
        <f t="shared" si="69"/>
        <v>#DIV/0!</v>
      </c>
      <c r="CU188" s="26" t="e">
        <f>10*LOG10(IF(CM188="",0,POWER(10,((CM188+'ModelParams Lw'!$O$4)/10))) +IF(CN188="",0,POWER(10,((CN188+'ModelParams Lw'!$P$4)/10))) +IF(CO188="",0,POWER(10,((CO188+'ModelParams Lw'!$Q$4)/10))) +IF(CP188="",0,POWER(10,((CP188+'ModelParams Lw'!$R$4)/10))) +IF(CQ188="",0,POWER(10,((CQ188+'ModelParams Lw'!$S$4)/10))) +IF(CR188="",0,POWER(10,((CR188+'ModelParams Lw'!$T$4)/10))) +IF(CS188="",0,POWER(10,((CS188+'ModelParams Lw'!$U$4)/10)))+IF(CT188="",0,POWER(10,((CT188+'ModelParams Lw'!$V$4)/10))))</f>
        <v>#DIV/0!</v>
      </c>
      <c r="CV188" s="26" t="e">
        <f t="shared" si="70"/>
        <v>#DIV/0!</v>
      </c>
      <c r="CW188" s="26" t="e">
        <f>(CM188-'ModelParams Lw'!O$10)/'ModelParams Lw'!O$11</f>
        <v>#DIV/0!</v>
      </c>
      <c r="CX188" s="26" t="e">
        <f>(CN188-'ModelParams Lw'!P$10)/'ModelParams Lw'!P$11</f>
        <v>#DIV/0!</v>
      </c>
      <c r="CY188" s="26" t="e">
        <f>(CO188-'ModelParams Lw'!Q$10)/'ModelParams Lw'!Q$11</f>
        <v>#DIV/0!</v>
      </c>
      <c r="CZ188" s="26" t="e">
        <f>(CP188-'ModelParams Lw'!R$10)/'ModelParams Lw'!R$11</f>
        <v>#DIV/0!</v>
      </c>
      <c r="DA188" s="26" t="e">
        <f>(CQ188-'ModelParams Lw'!S$10)/'ModelParams Lw'!S$11</f>
        <v>#DIV/0!</v>
      </c>
      <c r="DB188" s="26" t="e">
        <f>(CR188-'ModelParams Lw'!T$10)/'ModelParams Lw'!T$11</f>
        <v>#DIV/0!</v>
      </c>
      <c r="DC188" s="26" t="e">
        <f>(CS188-'ModelParams Lw'!U$10)/'ModelParams Lw'!U$11</f>
        <v>#DIV/0!</v>
      </c>
      <c r="DD188" s="26" t="e">
        <f>(CT188-'ModelParams Lw'!V$10)/'ModelParams Lw'!V$11</f>
        <v>#DIV/0!</v>
      </c>
    </row>
    <row r="189" spans="1:108" x14ac:dyDescent="0.25">
      <c r="A189" s="13">
        <f>'Sound Power'!B189</f>
        <v>0</v>
      </c>
      <c r="B189" s="13">
        <f>'Sound Power'!D189</f>
        <v>0</v>
      </c>
      <c r="C189" s="13">
        <f>'Sound Power'!E189</f>
        <v>0</v>
      </c>
      <c r="D189" s="13">
        <f>'Sound Power'!F189</f>
        <v>0</v>
      </c>
      <c r="E189" s="76" t="e">
        <f>IF(Calcul!$F191="SA",'Sound Power'!AZ189,'Sound Power'!O189)</f>
        <v>#DIV/0!</v>
      </c>
      <c r="F189" s="76" t="e">
        <f>IF(Calcul!$F191="SA",'Sound Power'!BA189,'Sound Power'!P189)</f>
        <v>#DIV/0!</v>
      </c>
      <c r="G189" s="76" t="e">
        <f>IF(Calcul!$F191="SA",'Sound Power'!BB189,'Sound Power'!Q189)</f>
        <v>#DIV/0!</v>
      </c>
      <c r="H189" s="76" t="e">
        <f>IF(Calcul!$F191="SA",'Sound Power'!BC189,'Sound Power'!R189)</f>
        <v>#DIV/0!</v>
      </c>
      <c r="I189" s="76" t="e">
        <f>IF(Calcul!$F191="SA",'Sound Power'!BD189,'Sound Power'!S189)</f>
        <v>#DIV/0!</v>
      </c>
      <c r="J189" s="76" t="e">
        <f>IF(Calcul!$F191="SA",'Sound Power'!BE189,'Sound Power'!T189)</f>
        <v>#DIV/0!</v>
      </c>
      <c r="K189" s="76" t="e">
        <f>IF(Calcul!$F191="SA",'Sound Power'!BF189,'Sound Power'!U189)</f>
        <v>#DIV/0!</v>
      </c>
      <c r="L189" s="76" t="e">
        <f>IF(Calcul!$F191="SA",'Sound Power'!BG189,'Sound Power'!V189)</f>
        <v>#DIV/0!</v>
      </c>
      <c r="M189" s="76" t="e">
        <f>'Sound Power'!CI189</f>
        <v>#DIV/0!</v>
      </c>
      <c r="N189" s="76" t="e">
        <f>'Sound Power'!CJ189</f>
        <v>#DIV/0!</v>
      </c>
      <c r="O189" s="76" t="e">
        <f>'Sound Power'!CK189</f>
        <v>#DIV/0!</v>
      </c>
      <c r="P189" s="76" t="e">
        <f>'Sound Power'!CL189</f>
        <v>#DIV/0!</v>
      </c>
      <c r="Q189" s="76" t="e">
        <f>'Sound Power'!CM189</f>
        <v>#DIV/0!</v>
      </c>
      <c r="R189" s="76" t="e">
        <f>'Sound Power'!CN189</f>
        <v>#DIV/0!</v>
      </c>
      <c r="S189" s="76" t="e">
        <f>'Sound Power'!CO189</f>
        <v>#DIV/0!</v>
      </c>
      <c r="T189" s="76" t="e">
        <f>'Sound Power'!CP189</f>
        <v>#DIV/0!</v>
      </c>
      <c r="U189" s="73">
        <f t="shared" si="50"/>
        <v>0</v>
      </c>
      <c r="V189" s="73">
        <f t="shared" si="51"/>
        <v>0</v>
      </c>
      <c r="W189" s="76" t="e">
        <f>('ModelParams Lp'!B$4*10^'ModelParams Lp'!B$5*($U189/$V189)^'ModelParams Lp'!B$6)*3</f>
        <v>#DIV/0!</v>
      </c>
      <c r="X189" s="76" t="e">
        <f>('ModelParams Lp'!C$4*10^'ModelParams Lp'!C$5*($U189/$V189)^'ModelParams Lp'!C$6)*3</f>
        <v>#DIV/0!</v>
      </c>
      <c r="Y189" s="76" t="e">
        <f>('ModelParams Lp'!D$4*10^'ModelParams Lp'!D$5*($U189/$V189)^'ModelParams Lp'!D$6)*3</f>
        <v>#DIV/0!</v>
      </c>
      <c r="Z189" s="76" t="e">
        <f>('ModelParams Lp'!E$4*10^'ModelParams Lp'!E$5*($U189/$V189)^'ModelParams Lp'!E$6)*3</f>
        <v>#DIV/0!</v>
      </c>
      <c r="AA189" s="76" t="e">
        <f>('ModelParams Lp'!F$4*10^'ModelParams Lp'!F$5*($U189/$V189)^'ModelParams Lp'!F$6)*3</f>
        <v>#DIV/0!</v>
      </c>
      <c r="AB189" s="76" t="e">
        <f>('ModelParams Lp'!G$4*10^'ModelParams Lp'!G$5*($U189/$V189)^'ModelParams Lp'!G$6)*3</f>
        <v>#DIV/0!</v>
      </c>
      <c r="AC189" s="76" t="e">
        <f>('ModelParams Lp'!H$4*10^'ModelParams Lp'!H$5*($U189/$V189)^'ModelParams Lp'!H$6)*3</f>
        <v>#DIV/0!</v>
      </c>
      <c r="AD189" s="76" t="e">
        <f>('ModelParams Lp'!I$4*10^'ModelParams Lp'!I$5*($U189/$V189)^'ModelParams Lp'!I$6)*3</f>
        <v>#DIV/0!</v>
      </c>
      <c r="AE189" s="62" t="e">
        <f t="shared" si="52"/>
        <v>#DIV/0!</v>
      </c>
      <c r="AF189" s="62" t="e">
        <f>IF(AE189&lt;'ModelParams Lp'!$B$16,-1,IF(AE189&lt;'ModelParams Lp'!$C$16,0,IF(AE189&lt;'ModelParams Lp'!$D$16,1,IF(AE189&lt;'ModelParams Lp'!$E$16,2,IF(AE189&lt;'ModelParams Lp'!$F$16,3,IF(AE189&lt;'ModelParams Lp'!$G$16,4,IF(AE189&lt;'ModelParams Lp'!$H$16,5,6)))))))</f>
        <v>#DIV/0!</v>
      </c>
      <c r="AG189" s="76" t="e">
        <f ca="1">IF($AF189&gt;1,0,OFFSET('ModelParams Lp'!$C$12,0,-'Sound Pressure'!$AF189))</f>
        <v>#DIV/0!</v>
      </c>
      <c r="AH189" s="76" t="e">
        <f ca="1">IF($AF189&gt;2,0,OFFSET('ModelParams Lp'!$D$12,0,-'Sound Pressure'!$AF189))</f>
        <v>#DIV/0!</v>
      </c>
      <c r="AI189" s="76" t="e">
        <f ca="1">IF($AF189&gt;3,0,OFFSET('ModelParams Lp'!$E$12,0,-'Sound Pressure'!$AF189))</f>
        <v>#DIV/0!</v>
      </c>
      <c r="AJ189" s="76" t="e">
        <f ca="1">IF($AF189&gt;4,0,OFFSET('ModelParams Lp'!$F$12,0,-'Sound Pressure'!$AF189))</f>
        <v>#DIV/0!</v>
      </c>
      <c r="AK189" s="76" t="e">
        <f ca="1">IF($AF189&gt;3,0,OFFSET('ModelParams Lp'!$G$12,0,-'Sound Pressure'!$AF189))</f>
        <v>#DIV/0!</v>
      </c>
      <c r="AL189" s="76" t="e">
        <f ca="1">IF($AF189&gt;5,0,OFFSET('ModelParams Lp'!$H$12,0,-'Sound Pressure'!$AF189))</f>
        <v>#DIV/0!</v>
      </c>
      <c r="AM189" s="76" t="e">
        <f ca="1">IF($AF189&gt;6,0,OFFSET('ModelParams Lp'!$I$12,0,-'Sound Pressure'!$AF189))</f>
        <v>#DIV/0!</v>
      </c>
      <c r="AN189" s="76" t="e">
        <f ca="1">IF($AF189&gt;7,0,IF($AF$4&lt;0,3,OFFSET('ModelParams Lp'!$J$12,0,-'Sound Pressure'!$AF189)))</f>
        <v>#DIV/0!</v>
      </c>
      <c r="AO189" s="76" t="e">
        <f t="shared" si="71"/>
        <v>#DIV/0!</v>
      </c>
      <c r="AP189" s="76" t="e">
        <f t="shared" si="72"/>
        <v>#DIV/0!</v>
      </c>
      <c r="AQ189" s="76" t="e">
        <f t="shared" si="72"/>
        <v>#DIV/0!</v>
      </c>
      <c r="AR189" s="76" t="e">
        <f t="shared" si="72"/>
        <v>#DIV/0!</v>
      </c>
      <c r="AS189" s="76" t="e">
        <f t="shared" si="72"/>
        <v>#DIV/0!</v>
      </c>
      <c r="AT189" s="76" t="e">
        <f t="shared" si="72"/>
        <v>#DIV/0!</v>
      </c>
      <c r="AU189" s="76" t="e">
        <f t="shared" si="72"/>
        <v>#DIV/0!</v>
      </c>
      <c r="AV189" s="76" t="e">
        <f t="shared" si="72"/>
        <v>#DIV/0!</v>
      </c>
      <c r="AW189" s="76">
        <f>'ModelParams Lp'!B$22</f>
        <v>4</v>
      </c>
      <c r="AX189" s="76">
        <f>'ModelParams Lp'!C$22</f>
        <v>2</v>
      </c>
      <c r="AY189" s="76">
        <f>'ModelParams Lp'!D$22</f>
        <v>1</v>
      </c>
      <c r="AZ189" s="76">
        <f>'ModelParams Lp'!E$22</f>
        <v>0</v>
      </c>
      <c r="BA189" s="76">
        <f>'ModelParams Lp'!F$22</f>
        <v>0</v>
      </c>
      <c r="BB189" s="76">
        <f>'ModelParams Lp'!G$22</f>
        <v>0</v>
      </c>
      <c r="BC189" s="76">
        <f>'ModelParams Lp'!H$22</f>
        <v>0</v>
      </c>
      <c r="BD189" s="76">
        <f>'ModelParams Lp'!I$22</f>
        <v>0</v>
      </c>
      <c r="BE189" s="76" t="e">
        <f>-10*LOG(2/(4*PI()*2^2)+4/(0.163*(Calcul!$J194*Calcul!$K194)/VLOOKUP(Calcul!$H194,'ModelParams Lp'!$E$37:$F$39,2,0)))</f>
        <v>#N/A</v>
      </c>
      <c r="BF189" s="76" t="e">
        <f>-10*LOG(2/(4*PI()*2^2)+4/(0.163*(Calcul!$J194*Calcul!$K194)/VLOOKUP(Calcul!$H194,'ModelParams Lp'!$E$37:$F$39,2,0)))</f>
        <v>#N/A</v>
      </c>
      <c r="BG189" s="76" t="e">
        <f>-10*LOG(2/(4*PI()*2^2)+4/(0.163*(Calcul!$J194*Calcul!$K194)/VLOOKUP(Calcul!$H194,'ModelParams Lp'!$E$37:$F$39,2,0)))</f>
        <v>#N/A</v>
      </c>
      <c r="BH189" s="76" t="e">
        <f>-10*LOG(2/(4*PI()*2^2)+4/(0.163*(Calcul!$J194*Calcul!$K194)/VLOOKUP(Calcul!$H194,'ModelParams Lp'!$E$37:$F$39,2,0)))</f>
        <v>#N/A</v>
      </c>
      <c r="BI189" s="76" t="e">
        <f>-10*LOG(2/(4*PI()*2^2)+4/(0.163*(Calcul!$J194*Calcul!$K194)/VLOOKUP(Calcul!$H194,'ModelParams Lp'!$E$37:$F$39,2,0)))</f>
        <v>#N/A</v>
      </c>
      <c r="BJ189" s="76" t="e">
        <f>-10*LOG(2/(4*PI()*2^2)+4/(0.163*(Calcul!$J194*Calcul!$K194)/VLOOKUP(Calcul!$H194,'ModelParams Lp'!$E$37:$F$39,2,0)))</f>
        <v>#N/A</v>
      </c>
      <c r="BK189" s="76" t="e">
        <f>-10*LOG(2/(4*PI()*2^2)+4/(0.163*(Calcul!$J194*Calcul!$K194)/VLOOKUP(Calcul!$H194,'ModelParams Lp'!$E$37:$F$39,2,0)))</f>
        <v>#N/A</v>
      </c>
      <c r="BL189" s="76" t="e">
        <f>-10*LOG(2/(4*PI()*2^2)+4/(0.163*(Calcul!$J194*Calcul!$K194)/VLOOKUP(Calcul!$H194,'ModelParams Lp'!$E$37:$F$39,2,0)))</f>
        <v>#N/A</v>
      </c>
      <c r="BM189" s="76" t="e">
        <f>VLOOKUP(Calcul!$I194,'ModelParams Lp'!$D$28:$O$32,5,0)+BE189</f>
        <v>#N/A</v>
      </c>
      <c r="BN189" s="76" t="e">
        <f>VLOOKUP(Calcul!$I194,'ModelParams Lp'!$D$28:$O$32,6,0)+BF189</f>
        <v>#N/A</v>
      </c>
      <c r="BO189" s="76" t="e">
        <f>VLOOKUP(Calcul!$I194,'ModelParams Lp'!$D$28:$O$32,7,0)+BG189</f>
        <v>#N/A</v>
      </c>
      <c r="BP189" s="76" t="e">
        <f>VLOOKUP(Calcul!$I194,'ModelParams Lp'!$D$28:$O$32,8,0)+BH189</f>
        <v>#N/A</v>
      </c>
      <c r="BQ189" s="76" t="e">
        <f>VLOOKUP(Calcul!$I194,'ModelParams Lp'!$D$28:$O$32,9,0)+BI189</f>
        <v>#N/A</v>
      </c>
      <c r="BR189" s="76" t="e">
        <f>VLOOKUP(Calcul!$I194,'ModelParams Lp'!$D$28:$O$32,10,0)+BJ189</f>
        <v>#N/A</v>
      </c>
      <c r="BS189" s="76" t="e">
        <f>VLOOKUP(Calcul!$I194,'ModelParams Lp'!$D$28:$O$32,11,0)+BK189</f>
        <v>#N/A</v>
      </c>
      <c r="BT189" s="76" t="e">
        <f>VLOOKUP(Calcul!$I194,'ModelParams Lp'!$D$28:$O$32,12,0)+BL189</f>
        <v>#N/A</v>
      </c>
      <c r="BU189" s="75" t="e">
        <f t="shared" ca="1" si="53"/>
        <v>#DIV/0!</v>
      </c>
      <c r="BV189" s="75" t="e">
        <f t="shared" ca="1" si="54"/>
        <v>#DIV/0!</v>
      </c>
      <c r="BW189" s="75" t="e">
        <f t="shared" ca="1" si="55"/>
        <v>#DIV/0!</v>
      </c>
      <c r="BX189" s="75" t="e">
        <f t="shared" ca="1" si="56"/>
        <v>#DIV/0!</v>
      </c>
      <c r="BY189" s="75" t="e">
        <f t="shared" ca="1" si="57"/>
        <v>#DIV/0!</v>
      </c>
      <c r="BZ189" s="75" t="e">
        <f t="shared" ca="1" si="58"/>
        <v>#DIV/0!</v>
      </c>
      <c r="CA189" s="75" t="e">
        <f t="shared" ca="1" si="59"/>
        <v>#DIV/0!</v>
      </c>
      <c r="CB189" s="75" t="e">
        <f t="shared" ca="1" si="60"/>
        <v>#DIV/0!</v>
      </c>
      <c r="CC189" s="26" t="e">
        <f ca="1">10*LOG10(IF(BU189="",0,POWER(10,((BU189+'ModelParams Lw'!$O$4)/10))) +IF(BV189="",0,POWER(10,((BV189+'ModelParams Lw'!$P$4)/10))) +IF(BW189="",0,POWER(10,((BW189+'ModelParams Lw'!$Q$4)/10))) +IF(BX189="",0,POWER(10,((BX189+'ModelParams Lw'!$R$4)/10))) +IF(BY189="",0,POWER(10,((BY189+'ModelParams Lw'!$S$4)/10))) +IF(BZ189="",0,POWER(10,((BZ189+'ModelParams Lw'!$T$4)/10))) +IF(CA189="",0,POWER(10,((CA189+'ModelParams Lw'!$U$4)/10)))+IF(CB189="",0,POWER(10,((CB189+'ModelParams Lw'!$V$4)/10))))</f>
        <v>#DIV/0!</v>
      </c>
      <c r="CD189" s="26" t="e">
        <f t="shared" ca="1" si="61"/>
        <v>#DIV/0!</v>
      </c>
      <c r="CE189" s="26" t="e">
        <f ca="1">(BU189-'ModelParams Lw'!O$10)/'ModelParams Lw'!O$11</f>
        <v>#DIV/0!</v>
      </c>
      <c r="CF189" s="26" t="e">
        <f ca="1">(BV189-'ModelParams Lw'!P$10)/'ModelParams Lw'!P$11</f>
        <v>#DIV/0!</v>
      </c>
      <c r="CG189" s="26" t="e">
        <f ca="1">(BW189-'ModelParams Lw'!Q$10)/'ModelParams Lw'!Q$11</f>
        <v>#DIV/0!</v>
      </c>
      <c r="CH189" s="26" t="e">
        <f ca="1">(BX189-'ModelParams Lw'!R$10)/'ModelParams Lw'!R$11</f>
        <v>#DIV/0!</v>
      </c>
      <c r="CI189" s="26" t="e">
        <f ca="1">(BY189-'ModelParams Lw'!S$10)/'ModelParams Lw'!S$11</f>
        <v>#DIV/0!</v>
      </c>
      <c r="CJ189" s="26" t="e">
        <f ca="1">(BZ189-'ModelParams Lw'!T$10)/'ModelParams Lw'!T$11</f>
        <v>#DIV/0!</v>
      </c>
      <c r="CK189" s="26" t="e">
        <f ca="1">(CA189-'ModelParams Lw'!U$10)/'ModelParams Lw'!U$11</f>
        <v>#DIV/0!</v>
      </c>
      <c r="CL189" s="26" t="e">
        <f ca="1">(CB189-'ModelParams Lw'!V$10)/'ModelParams Lw'!V$11</f>
        <v>#DIV/0!</v>
      </c>
      <c r="CM189" s="75" t="e">
        <f t="shared" si="62"/>
        <v>#DIV/0!</v>
      </c>
      <c r="CN189" s="75" t="e">
        <f t="shared" si="63"/>
        <v>#DIV/0!</v>
      </c>
      <c r="CO189" s="75" t="e">
        <f t="shared" si="64"/>
        <v>#DIV/0!</v>
      </c>
      <c r="CP189" s="75" t="e">
        <f t="shared" si="65"/>
        <v>#DIV/0!</v>
      </c>
      <c r="CQ189" s="75" t="e">
        <f t="shared" si="66"/>
        <v>#DIV/0!</v>
      </c>
      <c r="CR189" s="75" t="e">
        <f t="shared" si="67"/>
        <v>#DIV/0!</v>
      </c>
      <c r="CS189" s="75" t="e">
        <f t="shared" si="68"/>
        <v>#DIV/0!</v>
      </c>
      <c r="CT189" s="75" t="e">
        <f t="shared" si="69"/>
        <v>#DIV/0!</v>
      </c>
      <c r="CU189" s="26" t="e">
        <f>10*LOG10(IF(CM189="",0,POWER(10,((CM189+'ModelParams Lw'!$O$4)/10))) +IF(CN189="",0,POWER(10,((CN189+'ModelParams Lw'!$P$4)/10))) +IF(CO189="",0,POWER(10,((CO189+'ModelParams Lw'!$Q$4)/10))) +IF(CP189="",0,POWER(10,((CP189+'ModelParams Lw'!$R$4)/10))) +IF(CQ189="",0,POWER(10,((CQ189+'ModelParams Lw'!$S$4)/10))) +IF(CR189="",0,POWER(10,((CR189+'ModelParams Lw'!$T$4)/10))) +IF(CS189="",0,POWER(10,((CS189+'ModelParams Lw'!$U$4)/10)))+IF(CT189="",0,POWER(10,((CT189+'ModelParams Lw'!$V$4)/10))))</f>
        <v>#DIV/0!</v>
      </c>
      <c r="CV189" s="26" t="e">
        <f t="shared" si="70"/>
        <v>#DIV/0!</v>
      </c>
      <c r="CW189" s="26" t="e">
        <f>(CM189-'ModelParams Lw'!O$10)/'ModelParams Lw'!O$11</f>
        <v>#DIV/0!</v>
      </c>
      <c r="CX189" s="26" t="e">
        <f>(CN189-'ModelParams Lw'!P$10)/'ModelParams Lw'!P$11</f>
        <v>#DIV/0!</v>
      </c>
      <c r="CY189" s="26" t="e">
        <f>(CO189-'ModelParams Lw'!Q$10)/'ModelParams Lw'!Q$11</f>
        <v>#DIV/0!</v>
      </c>
      <c r="CZ189" s="26" t="e">
        <f>(CP189-'ModelParams Lw'!R$10)/'ModelParams Lw'!R$11</f>
        <v>#DIV/0!</v>
      </c>
      <c r="DA189" s="26" t="e">
        <f>(CQ189-'ModelParams Lw'!S$10)/'ModelParams Lw'!S$11</f>
        <v>#DIV/0!</v>
      </c>
      <c r="DB189" s="26" t="e">
        <f>(CR189-'ModelParams Lw'!T$10)/'ModelParams Lw'!T$11</f>
        <v>#DIV/0!</v>
      </c>
      <c r="DC189" s="26" t="e">
        <f>(CS189-'ModelParams Lw'!U$10)/'ModelParams Lw'!U$11</f>
        <v>#DIV/0!</v>
      </c>
      <c r="DD189" s="26" t="e">
        <f>(CT189-'ModelParams Lw'!V$10)/'ModelParams Lw'!V$11</f>
        <v>#DIV/0!</v>
      </c>
    </row>
    <row r="190" spans="1:108" x14ac:dyDescent="0.25">
      <c r="A190" s="13">
        <f>'Sound Power'!B190</f>
        <v>0</v>
      </c>
      <c r="B190" s="13">
        <f>'Sound Power'!D190</f>
        <v>0</v>
      </c>
      <c r="C190" s="13">
        <f>'Sound Power'!E190</f>
        <v>0</v>
      </c>
      <c r="D190" s="13">
        <f>'Sound Power'!F190</f>
        <v>0</v>
      </c>
      <c r="E190" s="76" t="e">
        <f>IF(Calcul!$F192="SA",'Sound Power'!AZ190,'Sound Power'!O190)</f>
        <v>#DIV/0!</v>
      </c>
      <c r="F190" s="76" t="e">
        <f>IF(Calcul!$F192="SA",'Sound Power'!BA190,'Sound Power'!P190)</f>
        <v>#DIV/0!</v>
      </c>
      <c r="G190" s="76" t="e">
        <f>IF(Calcul!$F192="SA",'Sound Power'!BB190,'Sound Power'!Q190)</f>
        <v>#DIV/0!</v>
      </c>
      <c r="H190" s="76" t="e">
        <f>IF(Calcul!$F192="SA",'Sound Power'!BC190,'Sound Power'!R190)</f>
        <v>#DIV/0!</v>
      </c>
      <c r="I190" s="76" t="e">
        <f>IF(Calcul!$F192="SA",'Sound Power'!BD190,'Sound Power'!S190)</f>
        <v>#DIV/0!</v>
      </c>
      <c r="J190" s="76" t="e">
        <f>IF(Calcul!$F192="SA",'Sound Power'!BE190,'Sound Power'!T190)</f>
        <v>#DIV/0!</v>
      </c>
      <c r="K190" s="76" t="e">
        <f>IF(Calcul!$F192="SA",'Sound Power'!BF190,'Sound Power'!U190)</f>
        <v>#DIV/0!</v>
      </c>
      <c r="L190" s="76" t="e">
        <f>IF(Calcul!$F192="SA",'Sound Power'!BG190,'Sound Power'!V190)</f>
        <v>#DIV/0!</v>
      </c>
      <c r="M190" s="76" t="e">
        <f>'Sound Power'!CI190</f>
        <v>#DIV/0!</v>
      </c>
      <c r="N190" s="76" t="e">
        <f>'Sound Power'!CJ190</f>
        <v>#DIV/0!</v>
      </c>
      <c r="O190" s="76" t="e">
        <f>'Sound Power'!CK190</f>
        <v>#DIV/0!</v>
      </c>
      <c r="P190" s="76" t="e">
        <f>'Sound Power'!CL190</f>
        <v>#DIV/0!</v>
      </c>
      <c r="Q190" s="76" t="e">
        <f>'Sound Power'!CM190</f>
        <v>#DIV/0!</v>
      </c>
      <c r="R190" s="76" t="e">
        <f>'Sound Power'!CN190</f>
        <v>#DIV/0!</v>
      </c>
      <c r="S190" s="76" t="e">
        <f>'Sound Power'!CO190</f>
        <v>#DIV/0!</v>
      </c>
      <c r="T190" s="76" t="e">
        <f>'Sound Power'!CP190</f>
        <v>#DIV/0!</v>
      </c>
      <c r="U190" s="73">
        <f t="shared" si="50"/>
        <v>0</v>
      </c>
      <c r="V190" s="73">
        <f t="shared" si="51"/>
        <v>0</v>
      </c>
      <c r="W190" s="76" t="e">
        <f>('ModelParams Lp'!B$4*10^'ModelParams Lp'!B$5*($U190/$V190)^'ModelParams Lp'!B$6)*3</f>
        <v>#DIV/0!</v>
      </c>
      <c r="X190" s="76" t="e">
        <f>('ModelParams Lp'!C$4*10^'ModelParams Lp'!C$5*($U190/$V190)^'ModelParams Lp'!C$6)*3</f>
        <v>#DIV/0!</v>
      </c>
      <c r="Y190" s="76" t="e">
        <f>('ModelParams Lp'!D$4*10^'ModelParams Lp'!D$5*($U190/$V190)^'ModelParams Lp'!D$6)*3</f>
        <v>#DIV/0!</v>
      </c>
      <c r="Z190" s="76" t="e">
        <f>('ModelParams Lp'!E$4*10^'ModelParams Lp'!E$5*($U190/$V190)^'ModelParams Lp'!E$6)*3</f>
        <v>#DIV/0!</v>
      </c>
      <c r="AA190" s="76" t="e">
        <f>('ModelParams Lp'!F$4*10^'ModelParams Lp'!F$5*($U190/$V190)^'ModelParams Lp'!F$6)*3</f>
        <v>#DIV/0!</v>
      </c>
      <c r="AB190" s="76" t="e">
        <f>('ModelParams Lp'!G$4*10^'ModelParams Lp'!G$5*($U190/$V190)^'ModelParams Lp'!G$6)*3</f>
        <v>#DIV/0!</v>
      </c>
      <c r="AC190" s="76" t="e">
        <f>('ModelParams Lp'!H$4*10^'ModelParams Lp'!H$5*($U190/$V190)^'ModelParams Lp'!H$6)*3</f>
        <v>#DIV/0!</v>
      </c>
      <c r="AD190" s="76" t="e">
        <f>('ModelParams Lp'!I$4*10^'ModelParams Lp'!I$5*($U190/$V190)^'ModelParams Lp'!I$6)*3</f>
        <v>#DIV/0!</v>
      </c>
      <c r="AE190" s="62" t="e">
        <f t="shared" si="52"/>
        <v>#DIV/0!</v>
      </c>
      <c r="AF190" s="62" t="e">
        <f>IF(AE190&lt;'ModelParams Lp'!$B$16,-1,IF(AE190&lt;'ModelParams Lp'!$C$16,0,IF(AE190&lt;'ModelParams Lp'!$D$16,1,IF(AE190&lt;'ModelParams Lp'!$E$16,2,IF(AE190&lt;'ModelParams Lp'!$F$16,3,IF(AE190&lt;'ModelParams Lp'!$G$16,4,IF(AE190&lt;'ModelParams Lp'!$H$16,5,6)))))))</f>
        <v>#DIV/0!</v>
      </c>
      <c r="AG190" s="76" t="e">
        <f ca="1">IF($AF190&gt;1,0,OFFSET('ModelParams Lp'!$C$12,0,-'Sound Pressure'!$AF190))</f>
        <v>#DIV/0!</v>
      </c>
      <c r="AH190" s="76" t="e">
        <f ca="1">IF($AF190&gt;2,0,OFFSET('ModelParams Lp'!$D$12,0,-'Sound Pressure'!$AF190))</f>
        <v>#DIV/0!</v>
      </c>
      <c r="AI190" s="76" t="e">
        <f ca="1">IF($AF190&gt;3,0,OFFSET('ModelParams Lp'!$E$12,0,-'Sound Pressure'!$AF190))</f>
        <v>#DIV/0!</v>
      </c>
      <c r="AJ190" s="76" t="e">
        <f ca="1">IF($AF190&gt;4,0,OFFSET('ModelParams Lp'!$F$12,0,-'Sound Pressure'!$AF190))</f>
        <v>#DIV/0!</v>
      </c>
      <c r="AK190" s="76" t="e">
        <f ca="1">IF($AF190&gt;3,0,OFFSET('ModelParams Lp'!$G$12,0,-'Sound Pressure'!$AF190))</f>
        <v>#DIV/0!</v>
      </c>
      <c r="AL190" s="76" t="e">
        <f ca="1">IF($AF190&gt;5,0,OFFSET('ModelParams Lp'!$H$12,0,-'Sound Pressure'!$AF190))</f>
        <v>#DIV/0!</v>
      </c>
      <c r="AM190" s="76" t="e">
        <f ca="1">IF($AF190&gt;6,0,OFFSET('ModelParams Lp'!$I$12,0,-'Sound Pressure'!$AF190))</f>
        <v>#DIV/0!</v>
      </c>
      <c r="AN190" s="76" t="e">
        <f ca="1">IF($AF190&gt;7,0,IF($AF$4&lt;0,3,OFFSET('ModelParams Lp'!$J$12,0,-'Sound Pressure'!$AF190)))</f>
        <v>#DIV/0!</v>
      </c>
      <c r="AO190" s="76" t="e">
        <f t="shared" si="71"/>
        <v>#DIV/0!</v>
      </c>
      <c r="AP190" s="76" t="e">
        <f t="shared" si="72"/>
        <v>#DIV/0!</v>
      </c>
      <c r="AQ190" s="76" t="e">
        <f t="shared" si="72"/>
        <v>#DIV/0!</v>
      </c>
      <c r="AR190" s="76" t="e">
        <f t="shared" si="72"/>
        <v>#DIV/0!</v>
      </c>
      <c r="AS190" s="76" t="e">
        <f t="shared" si="72"/>
        <v>#DIV/0!</v>
      </c>
      <c r="AT190" s="76" t="e">
        <f t="shared" si="72"/>
        <v>#DIV/0!</v>
      </c>
      <c r="AU190" s="76" t="e">
        <f t="shared" si="72"/>
        <v>#DIV/0!</v>
      </c>
      <c r="AV190" s="76" t="e">
        <f t="shared" si="72"/>
        <v>#DIV/0!</v>
      </c>
      <c r="AW190" s="76">
        <f>'ModelParams Lp'!B$22</f>
        <v>4</v>
      </c>
      <c r="AX190" s="76">
        <f>'ModelParams Lp'!C$22</f>
        <v>2</v>
      </c>
      <c r="AY190" s="76">
        <f>'ModelParams Lp'!D$22</f>
        <v>1</v>
      </c>
      <c r="AZ190" s="76">
        <f>'ModelParams Lp'!E$22</f>
        <v>0</v>
      </c>
      <c r="BA190" s="76">
        <f>'ModelParams Lp'!F$22</f>
        <v>0</v>
      </c>
      <c r="BB190" s="76">
        <f>'ModelParams Lp'!G$22</f>
        <v>0</v>
      </c>
      <c r="BC190" s="76">
        <f>'ModelParams Lp'!H$22</f>
        <v>0</v>
      </c>
      <c r="BD190" s="76">
        <f>'ModelParams Lp'!I$22</f>
        <v>0</v>
      </c>
      <c r="BE190" s="76" t="e">
        <f>-10*LOG(2/(4*PI()*2^2)+4/(0.163*(Calcul!$J195*Calcul!$K195)/VLOOKUP(Calcul!$H195,'ModelParams Lp'!$E$37:$F$39,2,0)))</f>
        <v>#N/A</v>
      </c>
      <c r="BF190" s="76" t="e">
        <f>-10*LOG(2/(4*PI()*2^2)+4/(0.163*(Calcul!$J195*Calcul!$K195)/VLOOKUP(Calcul!$H195,'ModelParams Lp'!$E$37:$F$39,2,0)))</f>
        <v>#N/A</v>
      </c>
      <c r="BG190" s="76" t="e">
        <f>-10*LOG(2/(4*PI()*2^2)+4/(0.163*(Calcul!$J195*Calcul!$K195)/VLOOKUP(Calcul!$H195,'ModelParams Lp'!$E$37:$F$39,2,0)))</f>
        <v>#N/A</v>
      </c>
      <c r="BH190" s="76" t="e">
        <f>-10*LOG(2/(4*PI()*2^2)+4/(0.163*(Calcul!$J195*Calcul!$K195)/VLOOKUP(Calcul!$H195,'ModelParams Lp'!$E$37:$F$39,2,0)))</f>
        <v>#N/A</v>
      </c>
      <c r="BI190" s="76" t="e">
        <f>-10*LOG(2/(4*PI()*2^2)+4/(0.163*(Calcul!$J195*Calcul!$K195)/VLOOKUP(Calcul!$H195,'ModelParams Lp'!$E$37:$F$39,2,0)))</f>
        <v>#N/A</v>
      </c>
      <c r="BJ190" s="76" t="e">
        <f>-10*LOG(2/(4*PI()*2^2)+4/(0.163*(Calcul!$J195*Calcul!$K195)/VLOOKUP(Calcul!$H195,'ModelParams Lp'!$E$37:$F$39,2,0)))</f>
        <v>#N/A</v>
      </c>
      <c r="BK190" s="76" t="e">
        <f>-10*LOG(2/(4*PI()*2^2)+4/(0.163*(Calcul!$J195*Calcul!$K195)/VLOOKUP(Calcul!$H195,'ModelParams Lp'!$E$37:$F$39,2,0)))</f>
        <v>#N/A</v>
      </c>
      <c r="BL190" s="76" t="e">
        <f>-10*LOG(2/(4*PI()*2^2)+4/(0.163*(Calcul!$J195*Calcul!$K195)/VLOOKUP(Calcul!$H195,'ModelParams Lp'!$E$37:$F$39,2,0)))</f>
        <v>#N/A</v>
      </c>
      <c r="BM190" s="76" t="e">
        <f>VLOOKUP(Calcul!$I195,'ModelParams Lp'!$D$28:$O$32,5,0)+BE190</f>
        <v>#N/A</v>
      </c>
      <c r="BN190" s="76" t="e">
        <f>VLOOKUP(Calcul!$I195,'ModelParams Lp'!$D$28:$O$32,6,0)+BF190</f>
        <v>#N/A</v>
      </c>
      <c r="BO190" s="76" t="e">
        <f>VLOOKUP(Calcul!$I195,'ModelParams Lp'!$D$28:$O$32,7,0)+BG190</f>
        <v>#N/A</v>
      </c>
      <c r="BP190" s="76" t="e">
        <f>VLOOKUP(Calcul!$I195,'ModelParams Lp'!$D$28:$O$32,8,0)+BH190</f>
        <v>#N/A</v>
      </c>
      <c r="BQ190" s="76" t="e">
        <f>VLOOKUP(Calcul!$I195,'ModelParams Lp'!$D$28:$O$32,9,0)+BI190</f>
        <v>#N/A</v>
      </c>
      <c r="BR190" s="76" t="e">
        <f>VLOOKUP(Calcul!$I195,'ModelParams Lp'!$D$28:$O$32,10,0)+BJ190</f>
        <v>#N/A</v>
      </c>
      <c r="BS190" s="76" t="e">
        <f>VLOOKUP(Calcul!$I195,'ModelParams Lp'!$D$28:$O$32,11,0)+BK190</f>
        <v>#N/A</v>
      </c>
      <c r="BT190" s="76" t="e">
        <f>VLOOKUP(Calcul!$I195,'ModelParams Lp'!$D$28:$O$32,12,0)+BL190</f>
        <v>#N/A</v>
      </c>
      <c r="BU190" s="75" t="e">
        <f t="shared" ca="1" si="53"/>
        <v>#DIV/0!</v>
      </c>
      <c r="BV190" s="75" t="e">
        <f t="shared" ca="1" si="54"/>
        <v>#DIV/0!</v>
      </c>
      <c r="BW190" s="75" t="e">
        <f t="shared" ca="1" si="55"/>
        <v>#DIV/0!</v>
      </c>
      <c r="BX190" s="75" t="e">
        <f t="shared" ca="1" si="56"/>
        <v>#DIV/0!</v>
      </c>
      <c r="BY190" s="75" t="e">
        <f t="shared" ca="1" si="57"/>
        <v>#DIV/0!</v>
      </c>
      <c r="BZ190" s="75" t="e">
        <f t="shared" ca="1" si="58"/>
        <v>#DIV/0!</v>
      </c>
      <c r="CA190" s="75" t="e">
        <f t="shared" ca="1" si="59"/>
        <v>#DIV/0!</v>
      </c>
      <c r="CB190" s="75" t="e">
        <f t="shared" ca="1" si="60"/>
        <v>#DIV/0!</v>
      </c>
      <c r="CC190" s="26" t="e">
        <f ca="1">10*LOG10(IF(BU190="",0,POWER(10,((BU190+'ModelParams Lw'!$O$4)/10))) +IF(BV190="",0,POWER(10,((BV190+'ModelParams Lw'!$P$4)/10))) +IF(BW190="",0,POWER(10,((BW190+'ModelParams Lw'!$Q$4)/10))) +IF(BX190="",0,POWER(10,((BX190+'ModelParams Lw'!$R$4)/10))) +IF(BY190="",0,POWER(10,((BY190+'ModelParams Lw'!$S$4)/10))) +IF(BZ190="",0,POWER(10,((BZ190+'ModelParams Lw'!$T$4)/10))) +IF(CA190="",0,POWER(10,((CA190+'ModelParams Lw'!$U$4)/10)))+IF(CB190="",0,POWER(10,((CB190+'ModelParams Lw'!$V$4)/10))))</f>
        <v>#DIV/0!</v>
      </c>
      <c r="CD190" s="26" t="e">
        <f t="shared" ca="1" si="61"/>
        <v>#DIV/0!</v>
      </c>
      <c r="CE190" s="26" t="e">
        <f ca="1">(BU190-'ModelParams Lw'!O$10)/'ModelParams Lw'!O$11</f>
        <v>#DIV/0!</v>
      </c>
      <c r="CF190" s="26" t="e">
        <f ca="1">(BV190-'ModelParams Lw'!P$10)/'ModelParams Lw'!P$11</f>
        <v>#DIV/0!</v>
      </c>
      <c r="CG190" s="26" t="e">
        <f ca="1">(BW190-'ModelParams Lw'!Q$10)/'ModelParams Lw'!Q$11</f>
        <v>#DIV/0!</v>
      </c>
      <c r="CH190" s="26" t="e">
        <f ca="1">(BX190-'ModelParams Lw'!R$10)/'ModelParams Lw'!R$11</f>
        <v>#DIV/0!</v>
      </c>
      <c r="CI190" s="26" t="e">
        <f ca="1">(BY190-'ModelParams Lw'!S$10)/'ModelParams Lw'!S$11</f>
        <v>#DIV/0!</v>
      </c>
      <c r="CJ190" s="26" t="e">
        <f ca="1">(BZ190-'ModelParams Lw'!T$10)/'ModelParams Lw'!T$11</f>
        <v>#DIV/0!</v>
      </c>
      <c r="CK190" s="26" t="e">
        <f ca="1">(CA190-'ModelParams Lw'!U$10)/'ModelParams Lw'!U$11</f>
        <v>#DIV/0!</v>
      </c>
      <c r="CL190" s="26" t="e">
        <f ca="1">(CB190-'ModelParams Lw'!V$10)/'ModelParams Lw'!V$11</f>
        <v>#DIV/0!</v>
      </c>
      <c r="CM190" s="75" t="e">
        <f t="shared" si="62"/>
        <v>#DIV/0!</v>
      </c>
      <c r="CN190" s="75" t="e">
        <f t="shared" si="63"/>
        <v>#DIV/0!</v>
      </c>
      <c r="CO190" s="75" t="e">
        <f t="shared" si="64"/>
        <v>#DIV/0!</v>
      </c>
      <c r="CP190" s="75" t="e">
        <f t="shared" si="65"/>
        <v>#DIV/0!</v>
      </c>
      <c r="CQ190" s="75" t="e">
        <f t="shared" si="66"/>
        <v>#DIV/0!</v>
      </c>
      <c r="CR190" s="75" t="e">
        <f t="shared" si="67"/>
        <v>#DIV/0!</v>
      </c>
      <c r="CS190" s="75" t="e">
        <f t="shared" si="68"/>
        <v>#DIV/0!</v>
      </c>
      <c r="CT190" s="75" t="e">
        <f t="shared" si="69"/>
        <v>#DIV/0!</v>
      </c>
      <c r="CU190" s="26" t="e">
        <f>10*LOG10(IF(CM190="",0,POWER(10,((CM190+'ModelParams Lw'!$O$4)/10))) +IF(CN190="",0,POWER(10,((CN190+'ModelParams Lw'!$P$4)/10))) +IF(CO190="",0,POWER(10,((CO190+'ModelParams Lw'!$Q$4)/10))) +IF(CP190="",0,POWER(10,((CP190+'ModelParams Lw'!$R$4)/10))) +IF(CQ190="",0,POWER(10,((CQ190+'ModelParams Lw'!$S$4)/10))) +IF(CR190="",0,POWER(10,((CR190+'ModelParams Lw'!$T$4)/10))) +IF(CS190="",0,POWER(10,((CS190+'ModelParams Lw'!$U$4)/10)))+IF(CT190="",0,POWER(10,((CT190+'ModelParams Lw'!$V$4)/10))))</f>
        <v>#DIV/0!</v>
      </c>
      <c r="CV190" s="26" t="e">
        <f t="shared" si="70"/>
        <v>#DIV/0!</v>
      </c>
      <c r="CW190" s="26" t="e">
        <f>(CM190-'ModelParams Lw'!O$10)/'ModelParams Lw'!O$11</f>
        <v>#DIV/0!</v>
      </c>
      <c r="CX190" s="26" t="e">
        <f>(CN190-'ModelParams Lw'!P$10)/'ModelParams Lw'!P$11</f>
        <v>#DIV/0!</v>
      </c>
      <c r="CY190" s="26" t="e">
        <f>(CO190-'ModelParams Lw'!Q$10)/'ModelParams Lw'!Q$11</f>
        <v>#DIV/0!</v>
      </c>
      <c r="CZ190" s="26" t="e">
        <f>(CP190-'ModelParams Lw'!R$10)/'ModelParams Lw'!R$11</f>
        <v>#DIV/0!</v>
      </c>
      <c r="DA190" s="26" t="e">
        <f>(CQ190-'ModelParams Lw'!S$10)/'ModelParams Lw'!S$11</f>
        <v>#DIV/0!</v>
      </c>
      <c r="DB190" s="26" t="e">
        <f>(CR190-'ModelParams Lw'!T$10)/'ModelParams Lw'!T$11</f>
        <v>#DIV/0!</v>
      </c>
      <c r="DC190" s="26" t="e">
        <f>(CS190-'ModelParams Lw'!U$10)/'ModelParams Lw'!U$11</f>
        <v>#DIV/0!</v>
      </c>
      <c r="DD190" s="26" t="e">
        <f>(CT190-'ModelParams Lw'!V$10)/'ModelParams Lw'!V$11</f>
        <v>#DIV/0!</v>
      </c>
    </row>
    <row r="191" spans="1:108" x14ac:dyDescent="0.25">
      <c r="A191" s="13">
        <f>'Sound Power'!B191</f>
        <v>0</v>
      </c>
      <c r="B191" s="13">
        <f>'Sound Power'!D191</f>
        <v>0</v>
      </c>
      <c r="C191" s="13">
        <f>'Sound Power'!E191</f>
        <v>0</v>
      </c>
      <c r="D191" s="13">
        <f>'Sound Power'!F191</f>
        <v>0</v>
      </c>
      <c r="E191" s="76" t="e">
        <f>IF(Calcul!$F193="SA",'Sound Power'!AZ191,'Sound Power'!O191)</f>
        <v>#DIV/0!</v>
      </c>
      <c r="F191" s="76" t="e">
        <f>IF(Calcul!$F193="SA",'Sound Power'!BA191,'Sound Power'!P191)</f>
        <v>#DIV/0!</v>
      </c>
      <c r="G191" s="76" t="e">
        <f>IF(Calcul!$F193="SA",'Sound Power'!BB191,'Sound Power'!Q191)</f>
        <v>#DIV/0!</v>
      </c>
      <c r="H191" s="76" t="e">
        <f>IF(Calcul!$F193="SA",'Sound Power'!BC191,'Sound Power'!R191)</f>
        <v>#DIV/0!</v>
      </c>
      <c r="I191" s="76" t="e">
        <f>IF(Calcul!$F193="SA",'Sound Power'!BD191,'Sound Power'!S191)</f>
        <v>#DIV/0!</v>
      </c>
      <c r="J191" s="76" t="e">
        <f>IF(Calcul!$F193="SA",'Sound Power'!BE191,'Sound Power'!T191)</f>
        <v>#DIV/0!</v>
      </c>
      <c r="K191" s="76" t="e">
        <f>IF(Calcul!$F193="SA",'Sound Power'!BF191,'Sound Power'!U191)</f>
        <v>#DIV/0!</v>
      </c>
      <c r="L191" s="76" t="e">
        <f>IF(Calcul!$F193="SA",'Sound Power'!BG191,'Sound Power'!V191)</f>
        <v>#DIV/0!</v>
      </c>
      <c r="M191" s="76" t="e">
        <f>'Sound Power'!CI191</f>
        <v>#DIV/0!</v>
      </c>
      <c r="N191" s="76" t="e">
        <f>'Sound Power'!CJ191</f>
        <v>#DIV/0!</v>
      </c>
      <c r="O191" s="76" t="e">
        <f>'Sound Power'!CK191</f>
        <v>#DIV/0!</v>
      </c>
      <c r="P191" s="76" t="e">
        <f>'Sound Power'!CL191</f>
        <v>#DIV/0!</v>
      </c>
      <c r="Q191" s="76" t="e">
        <f>'Sound Power'!CM191</f>
        <v>#DIV/0!</v>
      </c>
      <c r="R191" s="76" t="e">
        <f>'Sound Power'!CN191</f>
        <v>#DIV/0!</v>
      </c>
      <c r="S191" s="76" t="e">
        <f>'Sound Power'!CO191</f>
        <v>#DIV/0!</v>
      </c>
      <c r="T191" s="76" t="e">
        <f>'Sound Power'!CP191</f>
        <v>#DIV/0!</v>
      </c>
      <c r="U191" s="73">
        <f t="shared" si="50"/>
        <v>0</v>
      </c>
      <c r="V191" s="73">
        <f t="shared" si="51"/>
        <v>0</v>
      </c>
      <c r="W191" s="76" t="e">
        <f>('ModelParams Lp'!B$4*10^'ModelParams Lp'!B$5*($U191/$V191)^'ModelParams Lp'!B$6)*3</f>
        <v>#DIV/0!</v>
      </c>
      <c r="X191" s="76" t="e">
        <f>('ModelParams Lp'!C$4*10^'ModelParams Lp'!C$5*($U191/$V191)^'ModelParams Lp'!C$6)*3</f>
        <v>#DIV/0!</v>
      </c>
      <c r="Y191" s="76" t="e">
        <f>('ModelParams Lp'!D$4*10^'ModelParams Lp'!D$5*($U191/$V191)^'ModelParams Lp'!D$6)*3</f>
        <v>#DIV/0!</v>
      </c>
      <c r="Z191" s="76" t="e">
        <f>('ModelParams Lp'!E$4*10^'ModelParams Lp'!E$5*($U191/$V191)^'ModelParams Lp'!E$6)*3</f>
        <v>#DIV/0!</v>
      </c>
      <c r="AA191" s="76" t="e">
        <f>('ModelParams Lp'!F$4*10^'ModelParams Lp'!F$5*($U191/$V191)^'ModelParams Lp'!F$6)*3</f>
        <v>#DIV/0!</v>
      </c>
      <c r="AB191" s="76" t="e">
        <f>('ModelParams Lp'!G$4*10^'ModelParams Lp'!G$5*($U191/$V191)^'ModelParams Lp'!G$6)*3</f>
        <v>#DIV/0!</v>
      </c>
      <c r="AC191" s="76" t="e">
        <f>('ModelParams Lp'!H$4*10^'ModelParams Lp'!H$5*($U191/$V191)^'ModelParams Lp'!H$6)*3</f>
        <v>#DIV/0!</v>
      </c>
      <c r="AD191" s="76" t="e">
        <f>('ModelParams Lp'!I$4*10^'ModelParams Lp'!I$5*($U191/$V191)^'ModelParams Lp'!I$6)*3</f>
        <v>#DIV/0!</v>
      </c>
      <c r="AE191" s="62" t="e">
        <f t="shared" si="52"/>
        <v>#DIV/0!</v>
      </c>
      <c r="AF191" s="62" t="e">
        <f>IF(AE191&lt;'ModelParams Lp'!$B$16,-1,IF(AE191&lt;'ModelParams Lp'!$C$16,0,IF(AE191&lt;'ModelParams Lp'!$D$16,1,IF(AE191&lt;'ModelParams Lp'!$E$16,2,IF(AE191&lt;'ModelParams Lp'!$F$16,3,IF(AE191&lt;'ModelParams Lp'!$G$16,4,IF(AE191&lt;'ModelParams Lp'!$H$16,5,6)))))))</f>
        <v>#DIV/0!</v>
      </c>
      <c r="AG191" s="76" t="e">
        <f ca="1">IF($AF191&gt;1,0,OFFSET('ModelParams Lp'!$C$12,0,-'Sound Pressure'!$AF191))</f>
        <v>#DIV/0!</v>
      </c>
      <c r="AH191" s="76" t="e">
        <f ca="1">IF($AF191&gt;2,0,OFFSET('ModelParams Lp'!$D$12,0,-'Sound Pressure'!$AF191))</f>
        <v>#DIV/0!</v>
      </c>
      <c r="AI191" s="76" t="e">
        <f ca="1">IF($AF191&gt;3,0,OFFSET('ModelParams Lp'!$E$12,0,-'Sound Pressure'!$AF191))</f>
        <v>#DIV/0!</v>
      </c>
      <c r="AJ191" s="76" t="e">
        <f ca="1">IF($AF191&gt;4,0,OFFSET('ModelParams Lp'!$F$12,0,-'Sound Pressure'!$AF191))</f>
        <v>#DIV/0!</v>
      </c>
      <c r="AK191" s="76" t="e">
        <f ca="1">IF($AF191&gt;3,0,OFFSET('ModelParams Lp'!$G$12,0,-'Sound Pressure'!$AF191))</f>
        <v>#DIV/0!</v>
      </c>
      <c r="AL191" s="76" t="e">
        <f ca="1">IF($AF191&gt;5,0,OFFSET('ModelParams Lp'!$H$12,0,-'Sound Pressure'!$AF191))</f>
        <v>#DIV/0!</v>
      </c>
      <c r="AM191" s="76" t="e">
        <f ca="1">IF($AF191&gt;6,0,OFFSET('ModelParams Lp'!$I$12,0,-'Sound Pressure'!$AF191))</f>
        <v>#DIV/0!</v>
      </c>
      <c r="AN191" s="76" t="e">
        <f ca="1">IF($AF191&gt;7,0,IF($AF$4&lt;0,3,OFFSET('ModelParams Lp'!$J$12,0,-'Sound Pressure'!$AF191)))</f>
        <v>#DIV/0!</v>
      </c>
      <c r="AO191" s="76" t="e">
        <f t="shared" si="71"/>
        <v>#DIV/0!</v>
      </c>
      <c r="AP191" s="76" t="e">
        <f t="shared" si="72"/>
        <v>#DIV/0!</v>
      </c>
      <c r="AQ191" s="76" t="e">
        <f t="shared" ref="AP191:AV227" si="73">10*LOG(1+(343.2/(4*PI()*AQ$3))^2*(2*PI()/$V191))</f>
        <v>#DIV/0!</v>
      </c>
      <c r="AR191" s="76" t="e">
        <f t="shared" si="73"/>
        <v>#DIV/0!</v>
      </c>
      <c r="AS191" s="76" t="e">
        <f t="shared" si="73"/>
        <v>#DIV/0!</v>
      </c>
      <c r="AT191" s="76" t="e">
        <f t="shared" si="73"/>
        <v>#DIV/0!</v>
      </c>
      <c r="AU191" s="76" t="e">
        <f t="shared" si="73"/>
        <v>#DIV/0!</v>
      </c>
      <c r="AV191" s="76" t="e">
        <f t="shared" si="73"/>
        <v>#DIV/0!</v>
      </c>
      <c r="AW191" s="76">
        <f>'ModelParams Lp'!B$22</f>
        <v>4</v>
      </c>
      <c r="AX191" s="76">
        <f>'ModelParams Lp'!C$22</f>
        <v>2</v>
      </c>
      <c r="AY191" s="76">
        <f>'ModelParams Lp'!D$22</f>
        <v>1</v>
      </c>
      <c r="AZ191" s="76">
        <f>'ModelParams Lp'!E$22</f>
        <v>0</v>
      </c>
      <c r="BA191" s="76">
        <f>'ModelParams Lp'!F$22</f>
        <v>0</v>
      </c>
      <c r="BB191" s="76">
        <f>'ModelParams Lp'!G$22</f>
        <v>0</v>
      </c>
      <c r="BC191" s="76">
        <f>'ModelParams Lp'!H$22</f>
        <v>0</v>
      </c>
      <c r="BD191" s="76">
        <f>'ModelParams Lp'!I$22</f>
        <v>0</v>
      </c>
      <c r="BE191" s="76" t="e">
        <f>-10*LOG(2/(4*PI()*2^2)+4/(0.163*(Calcul!$J196*Calcul!$K196)/VLOOKUP(Calcul!$H196,'ModelParams Lp'!$E$37:$F$39,2,0)))</f>
        <v>#N/A</v>
      </c>
      <c r="BF191" s="76" t="e">
        <f>-10*LOG(2/(4*PI()*2^2)+4/(0.163*(Calcul!$J196*Calcul!$K196)/VLOOKUP(Calcul!$H196,'ModelParams Lp'!$E$37:$F$39,2,0)))</f>
        <v>#N/A</v>
      </c>
      <c r="BG191" s="76" t="e">
        <f>-10*LOG(2/(4*PI()*2^2)+4/(0.163*(Calcul!$J196*Calcul!$K196)/VLOOKUP(Calcul!$H196,'ModelParams Lp'!$E$37:$F$39,2,0)))</f>
        <v>#N/A</v>
      </c>
      <c r="BH191" s="76" t="e">
        <f>-10*LOG(2/(4*PI()*2^2)+4/(0.163*(Calcul!$J196*Calcul!$K196)/VLOOKUP(Calcul!$H196,'ModelParams Lp'!$E$37:$F$39,2,0)))</f>
        <v>#N/A</v>
      </c>
      <c r="BI191" s="76" t="e">
        <f>-10*LOG(2/(4*PI()*2^2)+4/(0.163*(Calcul!$J196*Calcul!$K196)/VLOOKUP(Calcul!$H196,'ModelParams Lp'!$E$37:$F$39,2,0)))</f>
        <v>#N/A</v>
      </c>
      <c r="BJ191" s="76" t="e">
        <f>-10*LOG(2/(4*PI()*2^2)+4/(0.163*(Calcul!$J196*Calcul!$K196)/VLOOKUP(Calcul!$H196,'ModelParams Lp'!$E$37:$F$39,2,0)))</f>
        <v>#N/A</v>
      </c>
      <c r="BK191" s="76" t="e">
        <f>-10*LOG(2/(4*PI()*2^2)+4/(0.163*(Calcul!$J196*Calcul!$K196)/VLOOKUP(Calcul!$H196,'ModelParams Lp'!$E$37:$F$39,2,0)))</f>
        <v>#N/A</v>
      </c>
      <c r="BL191" s="76" t="e">
        <f>-10*LOG(2/(4*PI()*2^2)+4/(0.163*(Calcul!$J196*Calcul!$K196)/VLOOKUP(Calcul!$H196,'ModelParams Lp'!$E$37:$F$39,2,0)))</f>
        <v>#N/A</v>
      </c>
      <c r="BM191" s="76" t="e">
        <f>VLOOKUP(Calcul!$I196,'ModelParams Lp'!$D$28:$O$32,5,0)+BE191</f>
        <v>#N/A</v>
      </c>
      <c r="BN191" s="76" t="e">
        <f>VLOOKUP(Calcul!$I196,'ModelParams Lp'!$D$28:$O$32,6,0)+BF191</f>
        <v>#N/A</v>
      </c>
      <c r="BO191" s="76" t="e">
        <f>VLOOKUP(Calcul!$I196,'ModelParams Lp'!$D$28:$O$32,7,0)+BG191</f>
        <v>#N/A</v>
      </c>
      <c r="BP191" s="76" t="e">
        <f>VLOOKUP(Calcul!$I196,'ModelParams Lp'!$D$28:$O$32,8,0)+BH191</f>
        <v>#N/A</v>
      </c>
      <c r="BQ191" s="76" t="e">
        <f>VLOOKUP(Calcul!$I196,'ModelParams Lp'!$D$28:$O$32,9,0)+BI191</f>
        <v>#N/A</v>
      </c>
      <c r="BR191" s="76" t="e">
        <f>VLOOKUP(Calcul!$I196,'ModelParams Lp'!$D$28:$O$32,10,0)+BJ191</f>
        <v>#N/A</v>
      </c>
      <c r="BS191" s="76" t="e">
        <f>VLOOKUP(Calcul!$I196,'ModelParams Lp'!$D$28:$O$32,11,0)+BK191</f>
        <v>#N/A</v>
      </c>
      <c r="BT191" s="76" t="e">
        <f>VLOOKUP(Calcul!$I196,'ModelParams Lp'!$D$28:$O$32,12,0)+BL191</f>
        <v>#N/A</v>
      </c>
      <c r="BU191" s="75" t="e">
        <f t="shared" ca="1" si="53"/>
        <v>#DIV/0!</v>
      </c>
      <c r="BV191" s="75" t="e">
        <f t="shared" ca="1" si="54"/>
        <v>#DIV/0!</v>
      </c>
      <c r="BW191" s="75" t="e">
        <f t="shared" ca="1" si="55"/>
        <v>#DIV/0!</v>
      </c>
      <c r="BX191" s="75" t="e">
        <f t="shared" ca="1" si="56"/>
        <v>#DIV/0!</v>
      </c>
      <c r="BY191" s="75" t="e">
        <f t="shared" ca="1" si="57"/>
        <v>#DIV/0!</v>
      </c>
      <c r="BZ191" s="75" t="e">
        <f t="shared" ca="1" si="58"/>
        <v>#DIV/0!</v>
      </c>
      <c r="CA191" s="75" t="e">
        <f t="shared" ca="1" si="59"/>
        <v>#DIV/0!</v>
      </c>
      <c r="CB191" s="75" t="e">
        <f t="shared" ca="1" si="60"/>
        <v>#DIV/0!</v>
      </c>
      <c r="CC191" s="26" t="e">
        <f ca="1">10*LOG10(IF(BU191="",0,POWER(10,((BU191+'ModelParams Lw'!$O$4)/10))) +IF(BV191="",0,POWER(10,((BV191+'ModelParams Lw'!$P$4)/10))) +IF(BW191="",0,POWER(10,((BW191+'ModelParams Lw'!$Q$4)/10))) +IF(BX191="",0,POWER(10,((BX191+'ModelParams Lw'!$R$4)/10))) +IF(BY191="",0,POWER(10,((BY191+'ModelParams Lw'!$S$4)/10))) +IF(BZ191="",0,POWER(10,((BZ191+'ModelParams Lw'!$T$4)/10))) +IF(CA191="",0,POWER(10,((CA191+'ModelParams Lw'!$U$4)/10)))+IF(CB191="",0,POWER(10,((CB191+'ModelParams Lw'!$V$4)/10))))</f>
        <v>#DIV/0!</v>
      </c>
      <c r="CD191" s="26" t="e">
        <f t="shared" ca="1" si="61"/>
        <v>#DIV/0!</v>
      </c>
      <c r="CE191" s="26" t="e">
        <f ca="1">(BU191-'ModelParams Lw'!O$10)/'ModelParams Lw'!O$11</f>
        <v>#DIV/0!</v>
      </c>
      <c r="CF191" s="26" t="e">
        <f ca="1">(BV191-'ModelParams Lw'!P$10)/'ModelParams Lw'!P$11</f>
        <v>#DIV/0!</v>
      </c>
      <c r="CG191" s="26" t="e">
        <f ca="1">(BW191-'ModelParams Lw'!Q$10)/'ModelParams Lw'!Q$11</f>
        <v>#DIV/0!</v>
      </c>
      <c r="CH191" s="26" t="e">
        <f ca="1">(BX191-'ModelParams Lw'!R$10)/'ModelParams Lw'!R$11</f>
        <v>#DIV/0!</v>
      </c>
      <c r="CI191" s="26" t="e">
        <f ca="1">(BY191-'ModelParams Lw'!S$10)/'ModelParams Lw'!S$11</f>
        <v>#DIV/0!</v>
      </c>
      <c r="CJ191" s="26" t="e">
        <f ca="1">(BZ191-'ModelParams Lw'!T$10)/'ModelParams Lw'!T$11</f>
        <v>#DIV/0!</v>
      </c>
      <c r="CK191" s="26" t="e">
        <f ca="1">(CA191-'ModelParams Lw'!U$10)/'ModelParams Lw'!U$11</f>
        <v>#DIV/0!</v>
      </c>
      <c r="CL191" s="26" t="e">
        <f ca="1">(CB191-'ModelParams Lw'!V$10)/'ModelParams Lw'!V$11</f>
        <v>#DIV/0!</v>
      </c>
      <c r="CM191" s="75" t="e">
        <f t="shared" si="62"/>
        <v>#DIV/0!</v>
      </c>
      <c r="CN191" s="75" t="e">
        <f t="shared" si="63"/>
        <v>#DIV/0!</v>
      </c>
      <c r="CO191" s="75" t="e">
        <f t="shared" si="64"/>
        <v>#DIV/0!</v>
      </c>
      <c r="CP191" s="75" t="e">
        <f t="shared" si="65"/>
        <v>#DIV/0!</v>
      </c>
      <c r="CQ191" s="75" t="e">
        <f t="shared" si="66"/>
        <v>#DIV/0!</v>
      </c>
      <c r="CR191" s="75" t="e">
        <f t="shared" si="67"/>
        <v>#DIV/0!</v>
      </c>
      <c r="CS191" s="75" t="e">
        <f t="shared" si="68"/>
        <v>#DIV/0!</v>
      </c>
      <c r="CT191" s="75" t="e">
        <f t="shared" si="69"/>
        <v>#DIV/0!</v>
      </c>
      <c r="CU191" s="26" t="e">
        <f>10*LOG10(IF(CM191="",0,POWER(10,((CM191+'ModelParams Lw'!$O$4)/10))) +IF(CN191="",0,POWER(10,((CN191+'ModelParams Lw'!$P$4)/10))) +IF(CO191="",0,POWER(10,((CO191+'ModelParams Lw'!$Q$4)/10))) +IF(CP191="",0,POWER(10,((CP191+'ModelParams Lw'!$R$4)/10))) +IF(CQ191="",0,POWER(10,((CQ191+'ModelParams Lw'!$S$4)/10))) +IF(CR191="",0,POWER(10,((CR191+'ModelParams Lw'!$T$4)/10))) +IF(CS191="",0,POWER(10,((CS191+'ModelParams Lw'!$U$4)/10)))+IF(CT191="",0,POWER(10,((CT191+'ModelParams Lw'!$V$4)/10))))</f>
        <v>#DIV/0!</v>
      </c>
      <c r="CV191" s="26" t="e">
        <f t="shared" si="70"/>
        <v>#DIV/0!</v>
      </c>
      <c r="CW191" s="26" t="e">
        <f>(CM191-'ModelParams Lw'!O$10)/'ModelParams Lw'!O$11</f>
        <v>#DIV/0!</v>
      </c>
      <c r="CX191" s="26" t="e">
        <f>(CN191-'ModelParams Lw'!P$10)/'ModelParams Lw'!P$11</f>
        <v>#DIV/0!</v>
      </c>
      <c r="CY191" s="26" t="e">
        <f>(CO191-'ModelParams Lw'!Q$10)/'ModelParams Lw'!Q$11</f>
        <v>#DIV/0!</v>
      </c>
      <c r="CZ191" s="26" t="e">
        <f>(CP191-'ModelParams Lw'!R$10)/'ModelParams Lw'!R$11</f>
        <v>#DIV/0!</v>
      </c>
      <c r="DA191" s="26" t="e">
        <f>(CQ191-'ModelParams Lw'!S$10)/'ModelParams Lw'!S$11</f>
        <v>#DIV/0!</v>
      </c>
      <c r="DB191" s="26" t="e">
        <f>(CR191-'ModelParams Lw'!T$10)/'ModelParams Lw'!T$11</f>
        <v>#DIV/0!</v>
      </c>
      <c r="DC191" s="26" t="e">
        <f>(CS191-'ModelParams Lw'!U$10)/'ModelParams Lw'!U$11</f>
        <v>#DIV/0!</v>
      </c>
      <c r="DD191" s="26" t="e">
        <f>(CT191-'ModelParams Lw'!V$10)/'ModelParams Lw'!V$11</f>
        <v>#DIV/0!</v>
      </c>
    </row>
    <row r="192" spans="1:108" x14ac:dyDescent="0.25">
      <c r="A192" s="13">
        <f>'Sound Power'!B192</f>
        <v>0</v>
      </c>
      <c r="B192" s="13">
        <f>'Sound Power'!D192</f>
        <v>0</v>
      </c>
      <c r="C192" s="13">
        <f>'Sound Power'!E192</f>
        <v>0</v>
      </c>
      <c r="D192" s="13">
        <f>'Sound Power'!F192</f>
        <v>0</v>
      </c>
      <c r="E192" s="76" t="e">
        <f>IF(Calcul!$F194="SA",'Sound Power'!AZ192,'Sound Power'!O192)</f>
        <v>#DIV/0!</v>
      </c>
      <c r="F192" s="76" t="e">
        <f>IF(Calcul!$F194="SA",'Sound Power'!BA192,'Sound Power'!P192)</f>
        <v>#DIV/0!</v>
      </c>
      <c r="G192" s="76" t="e">
        <f>IF(Calcul!$F194="SA",'Sound Power'!BB192,'Sound Power'!Q192)</f>
        <v>#DIV/0!</v>
      </c>
      <c r="H192" s="76" t="e">
        <f>IF(Calcul!$F194="SA",'Sound Power'!BC192,'Sound Power'!R192)</f>
        <v>#DIV/0!</v>
      </c>
      <c r="I192" s="76" t="e">
        <f>IF(Calcul!$F194="SA",'Sound Power'!BD192,'Sound Power'!S192)</f>
        <v>#DIV/0!</v>
      </c>
      <c r="J192" s="76" t="e">
        <f>IF(Calcul!$F194="SA",'Sound Power'!BE192,'Sound Power'!T192)</f>
        <v>#DIV/0!</v>
      </c>
      <c r="K192" s="76" t="e">
        <f>IF(Calcul!$F194="SA",'Sound Power'!BF192,'Sound Power'!U192)</f>
        <v>#DIV/0!</v>
      </c>
      <c r="L192" s="76" t="e">
        <f>IF(Calcul!$F194="SA",'Sound Power'!BG192,'Sound Power'!V192)</f>
        <v>#DIV/0!</v>
      </c>
      <c r="M192" s="76" t="e">
        <f>'Sound Power'!CI192</f>
        <v>#DIV/0!</v>
      </c>
      <c r="N192" s="76" t="e">
        <f>'Sound Power'!CJ192</f>
        <v>#DIV/0!</v>
      </c>
      <c r="O192" s="76" t="e">
        <f>'Sound Power'!CK192</f>
        <v>#DIV/0!</v>
      </c>
      <c r="P192" s="76" t="e">
        <f>'Sound Power'!CL192</f>
        <v>#DIV/0!</v>
      </c>
      <c r="Q192" s="76" t="e">
        <f>'Sound Power'!CM192</f>
        <v>#DIV/0!</v>
      </c>
      <c r="R192" s="76" t="e">
        <f>'Sound Power'!CN192</f>
        <v>#DIV/0!</v>
      </c>
      <c r="S192" s="76" t="e">
        <f>'Sound Power'!CO192</f>
        <v>#DIV/0!</v>
      </c>
      <c r="T192" s="76" t="e">
        <f>'Sound Power'!CP192</f>
        <v>#DIV/0!</v>
      </c>
      <c r="U192" s="73">
        <f t="shared" si="50"/>
        <v>0</v>
      </c>
      <c r="V192" s="73">
        <f t="shared" si="51"/>
        <v>0</v>
      </c>
      <c r="W192" s="76" t="e">
        <f>('ModelParams Lp'!B$4*10^'ModelParams Lp'!B$5*($U192/$V192)^'ModelParams Lp'!B$6)*3</f>
        <v>#DIV/0!</v>
      </c>
      <c r="X192" s="76" t="e">
        <f>('ModelParams Lp'!C$4*10^'ModelParams Lp'!C$5*($U192/$V192)^'ModelParams Lp'!C$6)*3</f>
        <v>#DIV/0!</v>
      </c>
      <c r="Y192" s="76" t="e">
        <f>('ModelParams Lp'!D$4*10^'ModelParams Lp'!D$5*($U192/$V192)^'ModelParams Lp'!D$6)*3</f>
        <v>#DIV/0!</v>
      </c>
      <c r="Z192" s="76" t="e">
        <f>('ModelParams Lp'!E$4*10^'ModelParams Lp'!E$5*($U192/$V192)^'ModelParams Lp'!E$6)*3</f>
        <v>#DIV/0!</v>
      </c>
      <c r="AA192" s="76" t="e">
        <f>('ModelParams Lp'!F$4*10^'ModelParams Lp'!F$5*($U192/$V192)^'ModelParams Lp'!F$6)*3</f>
        <v>#DIV/0!</v>
      </c>
      <c r="AB192" s="76" t="e">
        <f>('ModelParams Lp'!G$4*10^'ModelParams Lp'!G$5*($U192/$V192)^'ModelParams Lp'!G$6)*3</f>
        <v>#DIV/0!</v>
      </c>
      <c r="AC192" s="76" t="e">
        <f>('ModelParams Lp'!H$4*10^'ModelParams Lp'!H$5*($U192/$V192)^'ModelParams Lp'!H$6)*3</f>
        <v>#DIV/0!</v>
      </c>
      <c r="AD192" s="76" t="e">
        <f>('ModelParams Lp'!I$4*10^'ModelParams Lp'!I$5*($U192/$V192)^'ModelParams Lp'!I$6)*3</f>
        <v>#DIV/0!</v>
      </c>
      <c r="AE192" s="62" t="e">
        <f t="shared" si="52"/>
        <v>#DIV/0!</v>
      </c>
      <c r="AF192" s="62" t="e">
        <f>IF(AE192&lt;'ModelParams Lp'!$B$16,-1,IF(AE192&lt;'ModelParams Lp'!$C$16,0,IF(AE192&lt;'ModelParams Lp'!$D$16,1,IF(AE192&lt;'ModelParams Lp'!$E$16,2,IF(AE192&lt;'ModelParams Lp'!$F$16,3,IF(AE192&lt;'ModelParams Lp'!$G$16,4,IF(AE192&lt;'ModelParams Lp'!$H$16,5,6)))))))</f>
        <v>#DIV/0!</v>
      </c>
      <c r="AG192" s="76" t="e">
        <f ca="1">IF($AF192&gt;1,0,OFFSET('ModelParams Lp'!$C$12,0,-'Sound Pressure'!$AF192))</f>
        <v>#DIV/0!</v>
      </c>
      <c r="AH192" s="76" t="e">
        <f ca="1">IF($AF192&gt;2,0,OFFSET('ModelParams Lp'!$D$12,0,-'Sound Pressure'!$AF192))</f>
        <v>#DIV/0!</v>
      </c>
      <c r="AI192" s="76" t="e">
        <f ca="1">IF($AF192&gt;3,0,OFFSET('ModelParams Lp'!$E$12,0,-'Sound Pressure'!$AF192))</f>
        <v>#DIV/0!</v>
      </c>
      <c r="AJ192" s="76" t="e">
        <f ca="1">IF($AF192&gt;4,0,OFFSET('ModelParams Lp'!$F$12,0,-'Sound Pressure'!$AF192))</f>
        <v>#DIV/0!</v>
      </c>
      <c r="AK192" s="76" t="e">
        <f ca="1">IF($AF192&gt;3,0,OFFSET('ModelParams Lp'!$G$12,0,-'Sound Pressure'!$AF192))</f>
        <v>#DIV/0!</v>
      </c>
      <c r="AL192" s="76" t="e">
        <f ca="1">IF($AF192&gt;5,0,OFFSET('ModelParams Lp'!$H$12,0,-'Sound Pressure'!$AF192))</f>
        <v>#DIV/0!</v>
      </c>
      <c r="AM192" s="76" t="e">
        <f ca="1">IF($AF192&gt;6,0,OFFSET('ModelParams Lp'!$I$12,0,-'Sound Pressure'!$AF192))</f>
        <v>#DIV/0!</v>
      </c>
      <c r="AN192" s="76" t="e">
        <f ca="1">IF($AF192&gt;7,0,IF($AF$4&lt;0,3,OFFSET('ModelParams Lp'!$J$12,0,-'Sound Pressure'!$AF192)))</f>
        <v>#DIV/0!</v>
      </c>
      <c r="AO192" s="76" t="e">
        <f t="shared" si="71"/>
        <v>#DIV/0!</v>
      </c>
      <c r="AP192" s="76" t="e">
        <f t="shared" si="73"/>
        <v>#DIV/0!</v>
      </c>
      <c r="AQ192" s="76" t="e">
        <f t="shared" si="73"/>
        <v>#DIV/0!</v>
      </c>
      <c r="AR192" s="76" t="e">
        <f t="shared" si="73"/>
        <v>#DIV/0!</v>
      </c>
      <c r="AS192" s="76" t="e">
        <f t="shared" si="73"/>
        <v>#DIV/0!</v>
      </c>
      <c r="AT192" s="76" t="e">
        <f t="shared" si="73"/>
        <v>#DIV/0!</v>
      </c>
      <c r="AU192" s="76" t="e">
        <f t="shared" si="73"/>
        <v>#DIV/0!</v>
      </c>
      <c r="AV192" s="76" t="e">
        <f t="shared" si="73"/>
        <v>#DIV/0!</v>
      </c>
      <c r="AW192" s="76">
        <f>'ModelParams Lp'!B$22</f>
        <v>4</v>
      </c>
      <c r="AX192" s="76">
        <f>'ModelParams Lp'!C$22</f>
        <v>2</v>
      </c>
      <c r="AY192" s="76">
        <f>'ModelParams Lp'!D$22</f>
        <v>1</v>
      </c>
      <c r="AZ192" s="76">
        <f>'ModelParams Lp'!E$22</f>
        <v>0</v>
      </c>
      <c r="BA192" s="76">
        <f>'ModelParams Lp'!F$22</f>
        <v>0</v>
      </c>
      <c r="BB192" s="76">
        <f>'ModelParams Lp'!G$22</f>
        <v>0</v>
      </c>
      <c r="BC192" s="76">
        <f>'ModelParams Lp'!H$22</f>
        <v>0</v>
      </c>
      <c r="BD192" s="76">
        <f>'ModelParams Lp'!I$22</f>
        <v>0</v>
      </c>
      <c r="BE192" s="76" t="e">
        <f>-10*LOG(2/(4*PI()*2^2)+4/(0.163*(Calcul!$J197*Calcul!$K197)/VLOOKUP(Calcul!$H197,'ModelParams Lp'!$E$37:$F$39,2,0)))</f>
        <v>#N/A</v>
      </c>
      <c r="BF192" s="76" t="e">
        <f>-10*LOG(2/(4*PI()*2^2)+4/(0.163*(Calcul!$J197*Calcul!$K197)/VLOOKUP(Calcul!$H197,'ModelParams Lp'!$E$37:$F$39,2,0)))</f>
        <v>#N/A</v>
      </c>
      <c r="BG192" s="76" t="e">
        <f>-10*LOG(2/(4*PI()*2^2)+4/(0.163*(Calcul!$J197*Calcul!$K197)/VLOOKUP(Calcul!$H197,'ModelParams Lp'!$E$37:$F$39,2,0)))</f>
        <v>#N/A</v>
      </c>
      <c r="BH192" s="76" t="e">
        <f>-10*LOG(2/(4*PI()*2^2)+4/(0.163*(Calcul!$J197*Calcul!$K197)/VLOOKUP(Calcul!$H197,'ModelParams Lp'!$E$37:$F$39,2,0)))</f>
        <v>#N/A</v>
      </c>
      <c r="BI192" s="76" t="e">
        <f>-10*LOG(2/(4*PI()*2^2)+4/(0.163*(Calcul!$J197*Calcul!$K197)/VLOOKUP(Calcul!$H197,'ModelParams Lp'!$E$37:$F$39,2,0)))</f>
        <v>#N/A</v>
      </c>
      <c r="BJ192" s="76" t="e">
        <f>-10*LOG(2/(4*PI()*2^2)+4/(0.163*(Calcul!$J197*Calcul!$K197)/VLOOKUP(Calcul!$H197,'ModelParams Lp'!$E$37:$F$39,2,0)))</f>
        <v>#N/A</v>
      </c>
      <c r="BK192" s="76" t="e">
        <f>-10*LOG(2/(4*PI()*2^2)+4/(0.163*(Calcul!$J197*Calcul!$K197)/VLOOKUP(Calcul!$H197,'ModelParams Lp'!$E$37:$F$39,2,0)))</f>
        <v>#N/A</v>
      </c>
      <c r="BL192" s="76" t="e">
        <f>-10*LOG(2/(4*PI()*2^2)+4/(0.163*(Calcul!$J197*Calcul!$K197)/VLOOKUP(Calcul!$H197,'ModelParams Lp'!$E$37:$F$39,2,0)))</f>
        <v>#N/A</v>
      </c>
      <c r="BM192" s="76" t="e">
        <f>VLOOKUP(Calcul!$I197,'ModelParams Lp'!$D$28:$O$32,5,0)+BE192</f>
        <v>#N/A</v>
      </c>
      <c r="BN192" s="76" t="e">
        <f>VLOOKUP(Calcul!$I197,'ModelParams Lp'!$D$28:$O$32,6,0)+BF192</f>
        <v>#N/A</v>
      </c>
      <c r="BO192" s="76" t="e">
        <f>VLOOKUP(Calcul!$I197,'ModelParams Lp'!$D$28:$O$32,7,0)+BG192</f>
        <v>#N/A</v>
      </c>
      <c r="BP192" s="76" t="e">
        <f>VLOOKUP(Calcul!$I197,'ModelParams Lp'!$D$28:$O$32,8,0)+BH192</f>
        <v>#N/A</v>
      </c>
      <c r="BQ192" s="76" t="e">
        <f>VLOOKUP(Calcul!$I197,'ModelParams Lp'!$D$28:$O$32,9,0)+BI192</f>
        <v>#N/A</v>
      </c>
      <c r="BR192" s="76" t="e">
        <f>VLOOKUP(Calcul!$I197,'ModelParams Lp'!$D$28:$O$32,10,0)+BJ192</f>
        <v>#N/A</v>
      </c>
      <c r="BS192" s="76" t="e">
        <f>VLOOKUP(Calcul!$I197,'ModelParams Lp'!$D$28:$O$32,11,0)+BK192</f>
        <v>#N/A</v>
      </c>
      <c r="BT192" s="76" t="e">
        <f>VLOOKUP(Calcul!$I197,'ModelParams Lp'!$D$28:$O$32,12,0)+BL192</f>
        <v>#N/A</v>
      </c>
      <c r="BU192" s="75" t="e">
        <f t="shared" ca="1" si="53"/>
        <v>#DIV/0!</v>
      </c>
      <c r="BV192" s="75" t="e">
        <f t="shared" ca="1" si="54"/>
        <v>#DIV/0!</v>
      </c>
      <c r="BW192" s="75" t="e">
        <f t="shared" ca="1" si="55"/>
        <v>#DIV/0!</v>
      </c>
      <c r="BX192" s="75" t="e">
        <f t="shared" ca="1" si="56"/>
        <v>#DIV/0!</v>
      </c>
      <c r="BY192" s="75" t="e">
        <f t="shared" ca="1" si="57"/>
        <v>#DIV/0!</v>
      </c>
      <c r="BZ192" s="75" t="e">
        <f t="shared" ca="1" si="58"/>
        <v>#DIV/0!</v>
      </c>
      <c r="CA192" s="75" t="e">
        <f t="shared" ca="1" si="59"/>
        <v>#DIV/0!</v>
      </c>
      <c r="CB192" s="75" t="e">
        <f t="shared" ca="1" si="60"/>
        <v>#DIV/0!</v>
      </c>
      <c r="CC192" s="26" t="e">
        <f ca="1">10*LOG10(IF(BU192="",0,POWER(10,((BU192+'ModelParams Lw'!$O$4)/10))) +IF(BV192="",0,POWER(10,((BV192+'ModelParams Lw'!$P$4)/10))) +IF(BW192="",0,POWER(10,((BW192+'ModelParams Lw'!$Q$4)/10))) +IF(BX192="",0,POWER(10,((BX192+'ModelParams Lw'!$R$4)/10))) +IF(BY192="",0,POWER(10,((BY192+'ModelParams Lw'!$S$4)/10))) +IF(BZ192="",0,POWER(10,((BZ192+'ModelParams Lw'!$T$4)/10))) +IF(CA192="",0,POWER(10,((CA192+'ModelParams Lw'!$U$4)/10)))+IF(CB192="",0,POWER(10,((CB192+'ModelParams Lw'!$V$4)/10))))</f>
        <v>#DIV/0!</v>
      </c>
      <c r="CD192" s="26" t="e">
        <f t="shared" ca="1" si="61"/>
        <v>#DIV/0!</v>
      </c>
      <c r="CE192" s="26" t="e">
        <f ca="1">(BU192-'ModelParams Lw'!O$10)/'ModelParams Lw'!O$11</f>
        <v>#DIV/0!</v>
      </c>
      <c r="CF192" s="26" t="e">
        <f ca="1">(BV192-'ModelParams Lw'!P$10)/'ModelParams Lw'!P$11</f>
        <v>#DIV/0!</v>
      </c>
      <c r="CG192" s="26" t="e">
        <f ca="1">(BW192-'ModelParams Lw'!Q$10)/'ModelParams Lw'!Q$11</f>
        <v>#DIV/0!</v>
      </c>
      <c r="CH192" s="26" t="e">
        <f ca="1">(BX192-'ModelParams Lw'!R$10)/'ModelParams Lw'!R$11</f>
        <v>#DIV/0!</v>
      </c>
      <c r="CI192" s="26" t="e">
        <f ca="1">(BY192-'ModelParams Lw'!S$10)/'ModelParams Lw'!S$11</f>
        <v>#DIV/0!</v>
      </c>
      <c r="CJ192" s="26" t="e">
        <f ca="1">(BZ192-'ModelParams Lw'!T$10)/'ModelParams Lw'!T$11</f>
        <v>#DIV/0!</v>
      </c>
      <c r="CK192" s="26" t="e">
        <f ca="1">(CA192-'ModelParams Lw'!U$10)/'ModelParams Lw'!U$11</f>
        <v>#DIV/0!</v>
      </c>
      <c r="CL192" s="26" t="e">
        <f ca="1">(CB192-'ModelParams Lw'!V$10)/'ModelParams Lw'!V$11</f>
        <v>#DIV/0!</v>
      </c>
      <c r="CM192" s="75" t="e">
        <f t="shared" si="62"/>
        <v>#DIV/0!</v>
      </c>
      <c r="CN192" s="75" t="e">
        <f t="shared" si="63"/>
        <v>#DIV/0!</v>
      </c>
      <c r="CO192" s="75" t="e">
        <f t="shared" si="64"/>
        <v>#DIV/0!</v>
      </c>
      <c r="CP192" s="75" t="e">
        <f t="shared" si="65"/>
        <v>#DIV/0!</v>
      </c>
      <c r="CQ192" s="75" t="e">
        <f t="shared" si="66"/>
        <v>#DIV/0!</v>
      </c>
      <c r="CR192" s="75" t="e">
        <f t="shared" si="67"/>
        <v>#DIV/0!</v>
      </c>
      <c r="CS192" s="75" t="e">
        <f t="shared" si="68"/>
        <v>#DIV/0!</v>
      </c>
      <c r="CT192" s="75" t="e">
        <f t="shared" si="69"/>
        <v>#DIV/0!</v>
      </c>
      <c r="CU192" s="26" t="e">
        <f>10*LOG10(IF(CM192="",0,POWER(10,((CM192+'ModelParams Lw'!$O$4)/10))) +IF(CN192="",0,POWER(10,((CN192+'ModelParams Lw'!$P$4)/10))) +IF(CO192="",0,POWER(10,((CO192+'ModelParams Lw'!$Q$4)/10))) +IF(CP192="",0,POWER(10,((CP192+'ModelParams Lw'!$R$4)/10))) +IF(CQ192="",0,POWER(10,((CQ192+'ModelParams Lw'!$S$4)/10))) +IF(CR192="",0,POWER(10,((CR192+'ModelParams Lw'!$T$4)/10))) +IF(CS192="",0,POWER(10,((CS192+'ModelParams Lw'!$U$4)/10)))+IF(CT192="",0,POWER(10,((CT192+'ModelParams Lw'!$V$4)/10))))</f>
        <v>#DIV/0!</v>
      </c>
      <c r="CV192" s="26" t="e">
        <f t="shared" si="70"/>
        <v>#DIV/0!</v>
      </c>
      <c r="CW192" s="26" t="e">
        <f>(CM192-'ModelParams Lw'!O$10)/'ModelParams Lw'!O$11</f>
        <v>#DIV/0!</v>
      </c>
      <c r="CX192" s="26" t="e">
        <f>(CN192-'ModelParams Lw'!P$10)/'ModelParams Lw'!P$11</f>
        <v>#DIV/0!</v>
      </c>
      <c r="CY192" s="26" t="e">
        <f>(CO192-'ModelParams Lw'!Q$10)/'ModelParams Lw'!Q$11</f>
        <v>#DIV/0!</v>
      </c>
      <c r="CZ192" s="26" t="e">
        <f>(CP192-'ModelParams Lw'!R$10)/'ModelParams Lw'!R$11</f>
        <v>#DIV/0!</v>
      </c>
      <c r="DA192" s="26" t="e">
        <f>(CQ192-'ModelParams Lw'!S$10)/'ModelParams Lw'!S$11</f>
        <v>#DIV/0!</v>
      </c>
      <c r="DB192" s="26" t="e">
        <f>(CR192-'ModelParams Lw'!T$10)/'ModelParams Lw'!T$11</f>
        <v>#DIV/0!</v>
      </c>
      <c r="DC192" s="26" t="e">
        <f>(CS192-'ModelParams Lw'!U$10)/'ModelParams Lw'!U$11</f>
        <v>#DIV/0!</v>
      </c>
      <c r="DD192" s="26" t="e">
        <f>(CT192-'ModelParams Lw'!V$10)/'ModelParams Lw'!V$11</f>
        <v>#DIV/0!</v>
      </c>
    </row>
    <row r="193" spans="1:108" x14ac:dyDescent="0.25">
      <c r="A193" s="13">
        <f>'Sound Power'!B193</f>
        <v>0</v>
      </c>
      <c r="B193" s="13">
        <f>'Sound Power'!D193</f>
        <v>0</v>
      </c>
      <c r="C193" s="13">
        <f>'Sound Power'!E193</f>
        <v>0</v>
      </c>
      <c r="D193" s="13">
        <f>'Sound Power'!F193</f>
        <v>0</v>
      </c>
      <c r="E193" s="76" t="e">
        <f>IF(Calcul!$F195="SA",'Sound Power'!AZ193,'Sound Power'!O193)</f>
        <v>#DIV/0!</v>
      </c>
      <c r="F193" s="76" t="e">
        <f>IF(Calcul!$F195="SA",'Sound Power'!BA193,'Sound Power'!P193)</f>
        <v>#DIV/0!</v>
      </c>
      <c r="G193" s="76" t="e">
        <f>IF(Calcul!$F195="SA",'Sound Power'!BB193,'Sound Power'!Q193)</f>
        <v>#DIV/0!</v>
      </c>
      <c r="H193" s="76" t="e">
        <f>IF(Calcul!$F195="SA",'Sound Power'!BC193,'Sound Power'!R193)</f>
        <v>#DIV/0!</v>
      </c>
      <c r="I193" s="76" t="e">
        <f>IF(Calcul!$F195="SA",'Sound Power'!BD193,'Sound Power'!S193)</f>
        <v>#DIV/0!</v>
      </c>
      <c r="J193" s="76" t="e">
        <f>IF(Calcul!$F195="SA",'Sound Power'!BE193,'Sound Power'!T193)</f>
        <v>#DIV/0!</v>
      </c>
      <c r="K193" s="76" t="e">
        <f>IF(Calcul!$F195="SA",'Sound Power'!BF193,'Sound Power'!U193)</f>
        <v>#DIV/0!</v>
      </c>
      <c r="L193" s="76" t="e">
        <f>IF(Calcul!$F195="SA",'Sound Power'!BG193,'Sound Power'!V193)</f>
        <v>#DIV/0!</v>
      </c>
      <c r="M193" s="76" t="e">
        <f>'Sound Power'!CI193</f>
        <v>#DIV/0!</v>
      </c>
      <c r="N193" s="76" t="e">
        <f>'Sound Power'!CJ193</f>
        <v>#DIV/0!</v>
      </c>
      <c r="O193" s="76" t="e">
        <f>'Sound Power'!CK193</f>
        <v>#DIV/0!</v>
      </c>
      <c r="P193" s="76" t="e">
        <f>'Sound Power'!CL193</f>
        <v>#DIV/0!</v>
      </c>
      <c r="Q193" s="76" t="e">
        <f>'Sound Power'!CM193</f>
        <v>#DIV/0!</v>
      </c>
      <c r="R193" s="76" t="e">
        <f>'Sound Power'!CN193</f>
        <v>#DIV/0!</v>
      </c>
      <c r="S193" s="76" t="e">
        <f>'Sound Power'!CO193</f>
        <v>#DIV/0!</v>
      </c>
      <c r="T193" s="76" t="e">
        <f>'Sound Power'!CP193</f>
        <v>#DIV/0!</v>
      </c>
      <c r="U193" s="73">
        <f t="shared" si="50"/>
        <v>0</v>
      </c>
      <c r="V193" s="73">
        <f t="shared" si="51"/>
        <v>0</v>
      </c>
      <c r="W193" s="76" t="e">
        <f>('ModelParams Lp'!B$4*10^'ModelParams Lp'!B$5*($U193/$V193)^'ModelParams Lp'!B$6)*3</f>
        <v>#DIV/0!</v>
      </c>
      <c r="X193" s="76" t="e">
        <f>('ModelParams Lp'!C$4*10^'ModelParams Lp'!C$5*($U193/$V193)^'ModelParams Lp'!C$6)*3</f>
        <v>#DIV/0!</v>
      </c>
      <c r="Y193" s="76" t="e">
        <f>('ModelParams Lp'!D$4*10^'ModelParams Lp'!D$5*($U193/$V193)^'ModelParams Lp'!D$6)*3</f>
        <v>#DIV/0!</v>
      </c>
      <c r="Z193" s="76" t="e">
        <f>('ModelParams Lp'!E$4*10^'ModelParams Lp'!E$5*($U193/$V193)^'ModelParams Lp'!E$6)*3</f>
        <v>#DIV/0!</v>
      </c>
      <c r="AA193" s="76" t="e">
        <f>('ModelParams Lp'!F$4*10^'ModelParams Lp'!F$5*($U193/$V193)^'ModelParams Lp'!F$6)*3</f>
        <v>#DIV/0!</v>
      </c>
      <c r="AB193" s="76" t="e">
        <f>('ModelParams Lp'!G$4*10^'ModelParams Lp'!G$5*($U193/$V193)^'ModelParams Lp'!G$6)*3</f>
        <v>#DIV/0!</v>
      </c>
      <c r="AC193" s="76" t="e">
        <f>('ModelParams Lp'!H$4*10^'ModelParams Lp'!H$5*($U193/$V193)^'ModelParams Lp'!H$6)*3</f>
        <v>#DIV/0!</v>
      </c>
      <c r="AD193" s="76" t="e">
        <f>('ModelParams Lp'!I$4*10^'ModelParams Lp'!I$5*($U193/$V193)^'ModelParams Lp'!I$6)*3</f>
        <v>#DIV/0!</v>
      </c>
      <c r="AE193" s="62" t="e">
        <f t="shared" si="52"/>
        <v>#DIV/0!</v>
      </c>
      <c r="AF193" s="62" t="e">
        <f>IF(AE193&lt;'ModelParams Lp'!$B$16,-1,IF(AE193&lt;'ModelParams Lp'!$C$16,0,IF(AE193&lt;'ModelParams Lp'!$D$16,1,IF(AE193&lt;'ModelParams Lp'!$E$16,2,IF(AE193&lt;'ModelParams Lp'!$F$16,3,IF(AE193&lt;'ModelParams Lp'!$G$16,4,IF(AE193&lt;'ModelParams Lp'!$H$16,5,6)))))))</f>
        <v>#DIV/0!</v>
      </c>
      <c r="AG193" s="76" t="e">
        <f ca="1">IF($AF193&gt;1,0,OFFSET('ModelParams Lp'!$C$12,0,-'Sound Pressure'!$AF193))</f>
        <v>#DIV/0!</v>
      </c>
      <c r="AH193" s="76" t="e">
        <f ca="1">IF($AF193&gt;2,0,OFFSET('ModelParams Lp'!$D$12,0,-'Sound Pressure'!$AF193))</f>
        <v>#DIV/0!</v>
      </c>
      <c r="AI193" s="76" t="e">
        <f ca="1">IF($AF193&gt;3,0,OFFSET('ModelParams Lp'!$E$12,0,-'Sound Pressure'!$AF193))</f>
        <v>#DIV/0!</v>
      </c>
      <c r="AJ193" s="76" t="e">
        <f ca="1">IF($AF193&gt;4,0,OFFSET('ModelParams Lp'!$F$12,0,-'Sound Pressure'!$AF193))</f>
        <v>#DIV/0!</v>
      </c>
      <c r="AK193" s="76" t="e">
        <f ca="1">IF($AF193&gt;3,0,OFFSET('ModelParams Lp'!$G$12,0,-'Sound Pressure'!$AF193))</f>
        <v>#DIV/0!</v>
      </c>
      <c r="AL193" s="76" t="e">
        <f ca="1">IF($AF193&gt;5,0,OFFSET('ModelParams Lp'!$H$12,0,-'Sound Pressure'!$AF193))</f>
        <v>#DIV/0!</v>
      </c>
      <c r="AM193" s="76" t="e">
        <f ca="1">IF($AF193&gt;6,0,OFFSET('ModelParams Lp'!$I$12,0,-'Sound Pressure'!$AF193))</f>
        <v>#DIV/0!</v>
      </c>
      <c r="AN193" s="76" t="e">
        <f ca="1">IF($AF193&gt;7,0,IF($AF$4&lt;0,3,OFFSET('ModelParams Lp'!$J$12,0,-'Sound Pressure'!$AF193)))</f>
        <v>#DIV/0!</v>
      </c>
      <c r="AO193" s="76" t="e">
        <f t="shared" si="71"/>
        <v>#DIV/0!</v>
      </c>
      <c r="AP193" s="76" t="e">
        <f t="shared" si="73"/>
        <v>#DIV/0!</v>
      </c>
      <c r="AQ193" s="76" t="e">
        <f t="shared" si="73"/>
        <v>#DIV/0!</v>
      </c>
      <c r="AR193" s="76" t="e">
        <f t="shared" si="73"/>
        <v>#DIV/0!</v>
      </c>
      <c r="AS193" s="76" t="e">
        <f t="shared" si="73"/>
        <v>#DIV/0!</v>
      </c>
      <c r="AT193" s="76" t="e">
        <f t="shared" si="73"/>
        <v>#DIV/0!</v>
      </c>
      <c r="AU193" s="76" t="e">
        <f t="shared" si="73"/>
        <v>#DIV/0!</v>
      </c>
      <c r="AV193" s="76" t="e">
        <f t="shared" si="73"/>
        <v>#DIV/0!</v>
      </c>
      <c r="AW193" s="76">
        <f>'ModelParams Lp'!B$22</f>
        <v>4</v>
      </c>
      <c r="AX193" s="76">
        <f>'ModelParams Lp'!C$22</f>
        <v>2</v>
      </c>
      <c r="AY193" s="76">
        <f>'ModelParams Lp'!D$22</f>
        <v>1</v>
      </c>
      <c r="AZ193" s="76">
        <f>'ModelParams Lp'!E$22</f>
        <v>0</v>
      </c>
      <c r="BA193" s="76">
        <f>'ModelParams Lp'!F$22</f>
        <v>0</v>
      </c>
      <c r="BB193" s="76">
        <f>'ModelParams Lp'!G$22</f>
        <v>0</v>
      </c>
      <c r="BC193" s="76">
        <f>'ModelParams Lp'!H$22</f>
        <v>0</v>
      </c>
      <c r="BD193" s="76">
        <f>'ModelParams Lp'!I$22</f>
        <v>0</v>
      </c>
      <c r="BE193" s="76" t="e">
        <f>-10*LOG(2/(4*PI()*2^2)+4/(0.163*(Calcul!$J198*Calcul!$K198)/VLOOKUP(Calcul!$H198,'ModelParams Lp'!$E$37:$F$39,2,0)))</f>
        <v>#N/A</v>
      </c>
      <c r="BF193" s="76" t="e">
        <f>-10*LOG(2/(4*PI()*2^2)+4/(0.163*(Calcul!$J198*Calcul!$K198)/VLOOKUP(Calcul!$H198,'ModelParams Lp'!$E$37:$F$39,2,0)))</f>
        <v>#N/A</v>
      </c>
      <c r="BG193" s="76" t="e">
        <f>-10*LOG(2/(4*PI()*2^2)+4/(0.163*(Calcul!$J198*Calcul!$K198)/VLOOKUP(Calcul!$H198,'ModelParams Lp'!$E$37:$F$39,2,0)))</f>
        <v>#N/A</v>
      </c>
      <c r="BH193" s="76" t="e">
        <f>-10*LOG(2/(4*PI()*2^2)+4/(0.163*(Calcul!$J198*Calcul!$K198)/VLOOKUP(Calcul!$H198,'ModelParams Lp'!$E$37:$F$39,2,0)))</f>
        <v>#N/A</v>
      </c>
      <c r="BI193" s="76" t="e">
        <f>-10*LOG(2/(4*PI()*2^2)+4/(0.163*(Calcul!$J198*Calcul!$K198)/VLOOKUP(Calcul!$H198,'ModelParams Lp'!$E$37:$F$39,2,0)))</f>
        <v>#N/A</v>
      </c>
      <c r="BJ193" s="76" t="e">
        <f>-10*LOG(2/(4*PI()*2^2)+4/(0.163*(Calcul!$J198*Calcul!$K198)/VLOOKUP(Calcul!$H198,'ModelParams Lp'!$E$37:$F$39,2,0)))</f>
        <v>#N/A</v>
      </c>
      <c r="BK193" s="76" t="e">
        <f>-10*LOG(2/(4*PI()*2^2)+4/(0.163*(Calcul!$J198*Calcul!$K198)/VLOOKUP(Calcul!$H198,'ModelParams Lp'!$E$37:$F$39,2,0)))</f>
        <v>#N/A</v>
      </c>
      <c r="BL193" s="76" t="e">
        <f>-10*LOG(2/(4*PI()*2^2)+4/(0.163*(Calcul!$J198*Calcul!$K198)/VLOOKUP(Calcul!$H198,'ModelParams Lp'!$E$37:$F$39,2,0)))</f>
        <v>#N/A</v>
      </c>
      <c r="BM193" s="76" t="e">
        <f>VLOOKUP(Calcul!$I198,'ModelParams Lp'!$D$28:$O$32,5,0)+BE193</f>
        <v>#N/A</v>
      </c>
      <c r="BN193" s="76" t="e">
        <f>VLOOKUP(Calcul!$I198,'ModelParams Lp'!$D$28:$O$32,6,0)+BF193</f>
        <v>#N/A</v>
      </c>
      <c r="BO193" s="76" t="e">
        <f>VLOOKUP(Calcul!$I198,'ModelParams Lp'!$D$28:$O$32,7,0)+BG193</f>
        <v>#N/A</v>
      </c>
      <c r="BP193" s="76" t="e">
        <f>VLOOKUP(Calcul!$I198,'ModelParams Lp'!$D$28:$O$32,8,0)+BH193</f>
        <v>#N/A</v>
      </c>
      <c r="BQ193" s="76" t="e">
        <f>VLOOKUP(Calcul!$I198,'ModelParams Lp'!$D$28:$O$32,9,0)+BI193</f>
        <v>#N/A</v>
      </c>
      <c r="BR193" s="76" t="e">
        <f>VLOOKUP(Calcul!$I198,'ModelParams Lp'!$D$28:$O$32,10,0)+BJ193</f>
        <v>#N/A</v>
      </c>
      <c r="BS193" s="76" t="e">
        <f>VLOOKUP(Calcul!$I198,'ModelParams Lp'!$D$28:$O$32,11,0)+BK193</f>
        <v>#N/A</v>
      </c>
      <c r="BT193" s="76" t="e">
        <f>VLOOKUP(Calcul!$I198,'ModelParams Lp'!$D$28:$O$32,12,0)+BL193</f>
        <v>#N/A</v>
      </c>
      <c r="BU193" s="75" t="e">
        <f t="shared" ca="1" si="53"/>
        <v>#DIV/0!</v>
      </c>
      <c r="BV193" s="75" t="e">
        <f t="shared" ca="1" si="54"/>
        <v>#DIV/0!</v>
      </c>
      <c r="BW193" s="75" t="e">
        <f t="shared" ca="1" si="55"/>
        <v>#DIV/0!</v>
      </c>
      <c r="BX193" s="75" t="e">
        <f t="shared" ca="1" si="56"/>
        <v>#DIV/0!</v>
      </c>
      <c r="BY193" s="75" t="e">
        <f t="shared" ca="1" si="57"/>
        <v>#DIV/0!</v>
      </c>
      <c r="BZ193" s="75" t="e">
        <f t="shared" ca="1" si="58"/>
        <v>#DIV/0!</v>
      </c>
      <c r="CA193" s="75" t="e">
        <f t="shared" ca="1" si="59"/>
        <v>#DIV/0!</v>
      </c>
      <c r="CB193" s="75" t="e">
        <f t="shared" ca="1" si="60"/>
        <v>#DIV/0!</v>
      </c>
      <c r="CC193" s="26" t="e">
        <f ca="1">10*LOG10(IF(BU193="",0,POWER(10,((BU193+'ModelParams Lw'!$O$4)/10))) +IF(BV193="",0,POWER(10,((BV193+'ModelParams Lw'!$P$4)/10))) +IF(BW193="",0,POWER(10,((BW193+'ModelParams Lw'!$Q$4)/10))) +IF(BX193="",0,POWER(10,((BX193+'ModelParams Lw'!$R$4)/10))) +IF(BY193="",0,POWER(10,((BY193+'ModelParams Lw'!$S$4)/10))) +IF(BZ193="",0,POWER(10,((BZ193+'ModelParams Lw'!$T$4)/10))) +IF(CA193="",0,POWER(10,((CA193+'ModelParams Lw'!$U$4)/10)))+IF(CB193="",0,POWER(10,((CB193+'ModelParams Lw'!$V$4)/10))))</f>
        <v>#DIV/0!</v>
      </c>
      <c r="CD193" s="26" t="e">
        <f t="shared" ca="1" si="61"/>
        <v>#DIV/0!</v>
      </c>
      <c r="CE193" s="26" t="e">
        <f ca="1">(BU193-'ModelParams Lw'!O$10)/'ModelParams Lw'!O$11</f>
        <v>#DIV/0!</v>
      </c>
      <c r="CF193" s="26" t="e">
        <f ca="1">(BV193-'ModelParams Lw'!P$10)/'ModelParams Lw'!P$11</f>
        <v>#DIV/0!</v>
      </c>
      <c r="CG193" s="26" t="e">
        <f ca="1">(BW193-'ModelParams Lw'!Q$10)/'ModelParams Lw'!Q$11</f>
        <v>#DIV/0!</v>
      </c>
      <c r="CH193" s="26" t="e">
        <f ca="1">(BX193-'ModelParams Lw'!R$10)/'ModelParams Lw'!R$11</f>
        <v>#DIV/0!</v>
      </c>
      <c r="CI193" s="26" t="e">
        <f ca="1">(BY193-'ModelParams Lw'!S$10)/'ModelParams Lw'!S$11</f>
        <v>#DIV/0!</v>
      </c>
      <c r="CJ193" s="26" t="e">
        <f ca="1">(BZ193-'ModelParams Lw'!T$10)/'ModelParams Lw'!T$11</f>
        <v>#DIV/0!</v>
      </c>
      <c r="CK193" s="26" t="e">
        <f ca="1">(CA193-'ModelParams Lw'!U$10)/'ModelParams Lw'!U$11</f>
        <v>#DIV/0!</v>
      </c>
      <c r="CL193" s="26" t="e">
        <f ca="1">(CB193-'ModelParams Lw'!V$10)/'ModelParams Lw'!V$11</f>
        <v>#DIV/0!</v>
      </c>
      <c r="CM193" s="75" t="e">
        <f t="shared" si="62"/>
        <v>#DIV/0!</v>
      </c>
      <c r="CN193" s="75" t="e">
        <f t="shared" si="63"/>
        <v>#DIV/0!</v>
      </c>
      <c r="CO193" s="75" t="e">
        <f t="shared" si="64"/>
        <v>#DIV/0!</v>
      </c>
      <c r="CP193" s="75" t="e">
        <f t="shared" si="65"/>
        <v>#DIV/0!</v>
      </c>
      <c r="CQ193" s="75" t="e">
        <f t="shared" si="66"/>
        <v>#DIV/0!</v>
      </c>
      <c r="CR193" s="75" t="e">
        <f t="shared" si="67"/>
        <v>#DIV/0!</v>
      </c>
      <c r="CS193" s="75" t="e">
        <f t="shared" si="68"/>
        <v>#DIV/0!</v>
      </c>
      <c r="CT193" s="75" t="e">
        <f t="shared" si="69"/>
        <v>#DIV/0!</v>
      </c>
      <c r="CU193" s="26" t="e">
        <f>10*LOG10(IF(CM193="",0,POWER(10,((CM193+'ModelParams Lw'!$O$4)/10))) +IF(CN193="",0,POWER(10,((CN193+'ModelParams Lw'!$P$4)/10))) +IF(CO193="",0,POWER(10,((CO193+'ModelParams Lw'!$Q$4)/10))) +IF(CP193="",0,POWER(10,((CP193+'ModelParams Lw'!$R$4)/10))) +IF(CQ193="",0,POWER(10,((CQ193+'ModelParams Lw'!$S$4)/10))) +IF(CR193="",0,POWER(10,((CR193+'ModelParams Lw'!$T$4)/10))) +IF(CS193="",0,POWER(10,((CS193+'ModelParams Lw'!$U$4)/10)))+IF(CT193="",0,POWER(10,((CT193+'ModelParams Lw'!$V$4)/10))))</f>
        <v>#DIV/0!</v>
      </c>
      <c r="CV193" s="26" t="e">
        <f t="shared" si="70"/>
        <v>#DIV/0!</v>
      </c>
      <c r="CW193" s="26" t="e">
        <f>(CM193-'ModelParams Lw'!O$10)/'ModelParams Lw'!O$11</f>
        <v>#DIV/0!</v>
      </c>
      <c r="CX193" s="26" t="e">
        <f>(CN193-'ModelParams Lw'!P$10)/'ModelParams Lw'!P$11</f>
        <v>#DIV/0!</v>
      </c>
      <c r="CY193" s="26" t="e">
        <f>(CO193-'ModelParams Lw'!Q$10)/'ModelParams Lw'!Q$11</f>
        <v>#DIV/0!</v>
      </c>
      <c r="CZ193" s="26" t="e">
        <f>(CP193-'ModelParams Lw'!R$10)/'ModelParams Lw'!R$11</f>
        <v>#DIV/0!</v>
      </c>
      <c r="DA193" s="26" t="e">
        <f>(CQ193-'ModelParams Lw'!S$10)/'ModelParams Lw'!S$11</f>
        <v>#DIV/0!</v>
      </c>
      <c r="DB193" s="26" t="e">
        <f>(CR193-'ModelParams Lw'!T$10)/'ModelParams Lw'!T$11</f>
        <v>#DIV/0!</v>
      </c>
      <c r="DC193" s="26" t="e">
        <f>(CS193-'ModelParams Lw'!U$10)/'ModelParams Lw'!U$11</f>
        <v>#DIV/0!</v>
      </c>
      <c r="DD193" s="26" t="e">
        <f>(CT193-'ModelParams Lw'!V$10)/'ModelParams Lw'!V$11</f>
        <v>#DIV/0!</v>
      </c>
    </row>
    <row r="194" spans="1:108" x14ac:dyDescent="0.25">
      <c r="A194" s="13">
        <f>'Sound Power'!B194</f>
        <v>0</v>
      </c>
      <c r="B194" s="13">
        <f>'Sound Power'!D194</f>
        <v>0</v>
      </c>
      <c r="C194" s="13">
        <f>'Sound Power'!E194</f>
        <v>0</v>
      </c>
      <c r="D194" s="13">
        <f>'Sound Power'!F194</f>
        <v>0</v>
      </c>
      <c r="E194" s="76" t="e">
        <f>IF(Calcul!$F196="SA",'Sound Power'!AZ194,'Sound Power'!O194)</f>
        <v>#DIV/0!</v>
      </c>
      <c r="F194" s="76" t="e">
        <f>IF(Calcul!$F196="SA",'Sound Power'!BA194,'Sound Power'!P194)</f>
        <v>#DIV/0!</v>
      </c>
      <c r="G194" s="76" t="e">
        <f>IF(Calcul!$F196="SA",'Sound Power'!BB194,'Sound Power'!Q194)</f>
        <v>#DIV/0!</v>
      </c>
      <c r="H194" s="76" t="e">
        <f>IF(Calcul!$F196="SA",'Sound Power'!BC194,'Sound Power'!R194)</f>
        <v>#DIV/0!</v>
      </c>
      <c r="I194" s="76" t="e">
        <f>IF(Calcul!$F196="SA",'Sound Power'!BD194,'Sound Power'!S194)</f>
        <v>#DIV/0!</v>
      </c>
      <c r="J194" s="76" t="e">
        <f>IF(Calcul!$F196="SA",'Sound Power'!BE194,'Sound Power'!T194)</f>
        <v>#DIV/0!</v>
      </c>
      <c r="K194" s="76" t="e">
        <f>IF(Calcul!$F196="SA",'Sound Power'!BF194,'Sound Power'!U194)</f>
        <v>#DIV/0!</v>
      </c>
      <c r="L194" s="76" t="e">
        <f>IF(Calcul!$F196="SA",'Sound Power'!BG194,'Sound Power'!V194)</f>
        <v>#DIV/0!</v>
      </c>
      <c r="M194" s="76" t="e">
        <f>'Sound Power'!CI194</f>
        <v>#DIV/0!</v>
      </c>
      <c r="N194" s="76" t="e">
        <f>'Sound Power'!CJ194</f>
        <v>#DIV/0!</v>
      </c>
      <c r="O194" s="76" t="e">
        <f>'Sound Power'!CK194</f>
        <v>#DIV/0!</v>
      </c>
      <c r="P194" s="76" t="e">
        <f>'Sound Power'!CL194</f>
        <v>#DIV/0!</v>
      </c>
      <c r="Q194" s="76" t="e">
        <f>'Sound Power'!CM194</f>
        <v>#DIV/0!</v>
      </c>
      <c r="R194" s="76" t="e">
        <f>'Sound Power'!CN194</f>
        <v>#DIV/0!</v>
      </c>
      <c r="S194" s="76" t="e">
        <f>'Sound Power'!CO194</f>
        <v>#DIV/0!</v>
      </c>
      <c r="T194" s="76" t="e">
        <f>'Sound Power'!CP194</f>
        <v>#DIV/0!</v>
      </c>
      <c r="U194" s="73">
        <f t="shared" si="50"/>
        <v>0</v>
      </c>
      <c r="V194" s="73">
        <f t="shared" si="51"/>
        <v>0</v>
      </c>
      <c r="W194" s="76" t="e">
        <f>('ModelParams Lp'!B$4*10^'ModelParams Lp'!B$5*($U194/$V194)^'ModelParams Lp'!B$6)*3</f>
        <v>#DIV/0!</v>
      </c>
      <c r="X194" s="76" t="e">
        <f>('ModelParams Lp'!C$4*10^'ModelParams Lp'!C$5*($U194/$V194)^'ModelParams Lp'!C$6)*3</f>
        <v>#DIV/0!</v>
      </c>
      <c r="Y194" s="76" t="e">
        <f>('ModelParams Lp'!D$4*10^'ModelParams Lp'!D$5*($U194/$V194)^'ModelParams Lp'!D$6)*3</f>
        <v>#DIV/0!</v>
      </c>
      <c r="Z194" s="76" t="e">
        <f>('ModelParams Lp'!E$4*10^'ModelParams Lp'!E$5*($U194/$V194)^'ModelParams Lp'!E$6)*3</f>
        <v>#DIV/0!</v>
      </c>
      <c r="AA194" s="76" t="e">
        <f>('ModelParams Lp'!F$4*10^'ModelParams Lp'!F$5*($U194/$V194)^'ModelParams Lp'!F$6)*3</f>
        <v>#DIV/0!</v>
      </c>
      <c r="AB194" s="76" t="e">
        <f>('ModelParams Lp'!G$4*10^'ModelParams Lp'!G$5*($U194/$V194)^'ModelParams Lp'!G$6)*3</f>
        <v>#DIV/0!</v>
      </c>
      <c r="AC194" s="76" t="e">
        <f>('ModelParams Lp'!H$4*10^'ModelParams Lp'!H$5*($U194/$V194)^'ModelParams Lp'!H$6)*3</f>
        <v>#DIV/0!</v>
      </c>
      <c r="AD194" s="76" t="e">
        <f>('ModelParams Lp'!I$4*10^'ModelParams Lp'!I$5*($U194/$V194)^'ModelParams Lp'!I$6)*3</f>
        <v>#DIV/0!</v>
      </c>
      <c r="AE194" s="62" t="e">
        <f t="shared" si="52"/>
        <v>#DIV/0!</v>
      </c>
      <c r="AF194" s="62" t="e">
        <f>IF(AE194&lt;'ModelParams Lp'!$B$16,-1,IF(AE194&lt;'ModelParams Lp'!$C$16,0,IF(AE194&lt;'ModelParams Lp'!$D$16,1,IF(AE194&lt;'ModelParams Lp'!$E$16,2,IF(AE194&lt;'ModelParams Lp'!$F$16,3,IF(AE194&lt;'ModelParams Lp'!$G$16,4,IF(AE194&lt;'ModelParams Lp'!$H$16,5,6)))))))</f>
        <v>#DIV/0!</v>
      </c>
      <c r="AG194" s="76" t="e">
        <f ca="1">IF($AF194&gt;1,0,OFFSET('ModelParams Lp'!$C$12,0,-'Sound Pressure'!$AF194))</f>
        <v>#DIV/0!</v>
      </c>
      <c r="AH194" s="76" t="e">
        <f ca="1">IF($AF194&gt;2,0,OFFSET('ModelParams Lp'!$D$12,0,-'Sound Pressure'!$AF194))</f>
        <v>#DIV/0!</v>
      </c>
      <c r="AI194" s="76" t="e">
        <f ca="1">IF($AF194&gt;3,0,OFFSET('ModelParams Lp'!$E$12,0,-'Sound Pressure'!$AF194))</f>
        <v>#DIV/0!</v>
      </c>
      <c r="AJ194" s="76" t="e">
        <f ca="1">IF($AF194&gt;4,0,OFFSET('ModelParams Lp'!$F$12,0,-'Sound Pressure'!$AF194))</f>
        <v>#DIV/0!</v>
      </c>
      <c r="AK194" s="76" t="e">
        <f ca="1">IF($AF194&gt;3,0,OFFSET('ModelParams Lp'!$G$12,0,-'Sound Pressure'!$AF194))</f>
        <v>#DIV/0!</v>
      </c>
      <c r="AL194" s="76" t="e">
        <f ca="1">IF($AF194&gt;5,0,OFFSET('ModelParams Lp'!$H$12,0,-'Sound Pressure'!$AF194))</f>
        <v>#DIV/0!</v>
      </c>
      <c r="AM194" s="76" t="e">
        <f ca="1">IF($AF194&gt;6,0,OFFSET('ModelParams Lp'!$I$12,0,-'Sound Pressure'!$AF194))</f>
        <v>#DIV/0!</v>
      </c>
      <c r="AN194" s="76" t="e">
        <f ca="1">IF($AF194&gt;7,0,IF($AF$4&lt;0,3,OFFSET('ModelParams Lp'!$J$12,0,-'Sound Pressure'!$AF194)))</f>
        <v>#DIV/0!</v>
      </c>
      <c r="AO194" s="76" t="e">
        <f t="shared" si="71"/>
        <v>#DIV/0!</v>
      </c>
      <c r="AP194" s="76" t="e">
        <f t="shared" si="73"/>
        <v>#DIV/0!</v>
      </c>
      <c r="AQ194" s="76" t="e">
        <f t="shared" si="73"/>
        <v>#DIV/0!</v>
      </c>
      <c r="AR194" s="76" t="e">
        <f t="shared" si="73"/>
        <v>#DIV/0!</v>
      </c>
      <c r="AS194" s="76" t="e">
        <f t="shared" si="73"/>
        <v>#DIV/0!</v>
      </c>
      <c r="AT194" s="76" t="e">
        <f t="shared" si="73"/>
        <v>#DIV/0!</v>
      </c>
      <c r="AU194" s="76" t="e">
        <f t="shared" si="73"/>
        <v>#DIV/0!</v>
      </c>
      <c r="AV194" s="76" t="e">
        <f t="shared" si="73"/>
        <v>#DIV/0!</v>
      </c>
      <c r="AW194" s="76">
        <f>'ModelParams Lp'!B$22</f>
        <v>4</v>
      </c>
      <c r="AX194" s="76">
        <f>'ModelParams Lp'!C$22</f>
        <v>2</v>
      </c>
      <c r="AY194" s="76">
        <f>'ModelParams Lp'!D$22</f>
        <v>1</v>
      </c>
      <c r="AZ194" s="76">
        <f>'ModelParams Lp'!E$22</f>
        <v>0</v>
      </c>
      <c r="BA194" s="76">
        <f>'ModelParams Lp'!F$22</f>
        <v>0</v>
      </c>
      <c r="BB194" s="76">
        <f>'ModelParams Lp'!G$22</f>
        <v>0</v>
      </c>
      <c r="BC194" s="76">
        <f>'ModelParams Lp'!H$22</f>
        <v>0</v>
      </c>
      <c r="BD194" s="76">
        <f>'ModelParams Lp'!I$22</f>
        <v>0</v>
      </c>
      <c r="BE194" s="76" t="e">
        <f>-10*LOG(2/(4*PI()*2^2)+4/(0.163*(Calcul!$J199*Calcul!$K199)/VLOOKUP(Calcul!$H199,'ModelParams Lp'!$E$37:$F$39,2,0)))</f>
        <v>#N/A</v>
      </c>
      <c r="BF194" s="76" t="e">
        <f>-10*LOG(2/(4*PI()*2^2)+4/(0.163*(Calcul!$J199*Calcul!$K199)/VLOOKUP(Calcul!$H199,'ModelParams Lp'!$E$37:$F$39,2,0)))</f>
        <v>#N/A</v>
      </c>
      <c r="BG194" s="76" t="e">
        <f>-10*LOG(2/(4*PI()*2^2)+4/(0.163*(Calcul!$J199*Calcul!$K199)/VLOOKUP(Calcul!$H199,'ModelParams Lp'!$E$37:$F$39,2,0)))</f>
        <v>#N/A</v>
      </c>
      <c r="BH194" s="76" t="e">
        <f>-10*LOG(2/(4*PI()*2^2)+4/(0.163*(Calcul!$J199*Calcul!$K199)/VLOOKUP(Calcul!$H199,'ModelParams Lp'!$E$37:$F$39,2,0)))</f>
        <v>#N/A</v>
      </c>
      <c r="BI194" s="76" t="e">
        <f>-10*LOG(2/(4*PI()*2^2)+4/(0.163*(Calcul!$J199*Calcul!$K199)/VLOOKUP(Calcul!$H199,'ModelParams Lp'!$E$37:$F$39,2,0)))</f>
        <v>#N/A</v>
      </c>
      <c r="BJ194" s="76" t="e">
        <f>-10*LOG(2/(4*PI()*2^2)+4/(0.163*(Calcul!$J199*Calcul!$K199)/VLOOKUP(Calcul!$H199,'ModelParams Lp'!$E$37:$F$39,2,0)))</f>
        <v>#N/A</v>
      </c>
      <c r="BK194" s="76" t="e">
        <f>-10*LOG(2/(4*PI()*2^2)+4/(0.163*(Calcul!$J199*Calcul!$K199)/VLOOKUP(Calcul!$H199,'ModelParams Lp'!$E$37:$F$39,2,0)))</f>
        <v>#N/A</v>
      </c>
      <c r="BL194" s="76" t="e">
        <f>-10*LOG(2/(4*PI()*2^2)+4/(0.163*(Calcul!$J199*Calcul!$K199)/VLOOKUP(Calcul!$H199,'ModelParams Lp'!$E$37:$F$39,2,0)))</f>
        <v>#N/A</v>
      </c>
      <c r="BM194" s="76" t="e">
        <f>VLOOKUP(Calcul!$I199,'ModelParams Lp'!$D$28:$O$32,5,0)+BE194</f>
        <v>#N/A</v>
      </c>
      <c r="BN194" s="76" t="e">
        <f>VLOOKUP(Calcul!$I199,'ModelParams Lp'!$D$28:$O$32,6,0)+BF194</f>
        <v>#N/A</v>
      </c>
      <c r="BO194" s="76" t="e">
        <f>VLOOKUP(Calcul!$I199,'ModelParams Lp'!$D$28:$O$32,7,0)+BG194</f>
        <v>#N/A</v>
      </c>
      <c r="BP194" s="76" t="e">
        <f>VLOOKUP(Calcul!$I199,'ModelParams Lp'!$D$28:$O$32,8,0)+BH194</f>
        <v>#N/A</v>
      </c>
      <c r="BQ194" s="76" t="e">
        <f>VLOOKUP(Calcul!$I199,'ModelParams Lp'!$D$28:$O$32,9,0)+BI194</f>
        <v>#N/A</v>
      </c>
      <c r="BR194" s="76" t="e">
        <f>VLOOKUP(Calcul!$I199,'ModelParams Lp'!$D$28:$O$32,10,0)+BJ194</f>
        <v>#N/A</v>
      </c>
      <c r="BS194" s="76" t="e">
        <f>VLOOKUP(Calcul!$I199,'ModelParams Lp'!$D$28:$O$32,11,0)+BK194</f>
        <v>#N/A</v>
      </c>
      <c r="BT194" s="76" t="e">
        <f>VLOOKUP(Calcul!$I199,'ModelParams Lp'!$D$28:$O$32,12,0)+BL194</f>
        <v>#N/A</v>
      </c>
      <c r="BU194" s="75" t="e">
        <f t="shared" ca="1" si="53"/>
        <v>#DIV/0!</v>
      </c>
      <c r="BV194" s="75" t="e">
        <f t="shared" ca="1" si="54"/>
        <v>#DIV/0!</v>
      </c>
      <c r="BW194" s="75" t="e">
        <f t="shared" ca="1" si="55"/>
        <v>#DIV/0!</v>
      </c>
      <c r="BX194" s="75" t="e">
        <f t="shared" ca="1" si="56"/>
        <v>#DIV/0!</v>
      </c>
      <c r="BY194" s="75" t="e">
        <f t="shared" ca="1" si="57"/>
        <v>#DIV/0!</v>
      </c>
      <c r="BZ194" s="75" t="e">
        <f t="shared" ca="1" si="58"/>
        <v>#DIV/0!</v>
      </c>
      <c r="CA194" s="75" t="e">
        <f t="shared" ca="1" si="59"/>
        <v>#DIV/0!</v>
      </c>
      <c r="CB194" s="75" t="e">
        <f t="shared" ca="1" si="60"/>
        <v>#DIV/0!</v>
      </c>
      <c r="CC194" s="26" t="e">
        <f ca="1">10*LOG10(IF(BU194="",0,POWER(10,((BU194+'ModelParams Lw'!$O$4)/10))) +IF(BV194="",0,POWER(10,((BV194+'ModelParams Lw'!$P$4)/10))) +IF(BW194="",0,POWER(10,((BW194+'ModelParams Lw'!$Q$4)/10))) +IF(BX194="",0,POWER(10,((BX194+'ModelParams Lw'!$R$4)/10))) +IF(BY194="",0,POWER(10,((BY194+'ModelParams Lw'!$S$4)/10))) +IF(BZ194="",0,POWER(10,((BZ194+'ModelParams Lw'!$T$4)/10))) +IF(CA194="",0,POWER(10,((CA194+'ModelParams Lw'!$U$4)/10)))+IF(CB194="",0,POWER(10,((CB194+'ModelParams Lw'!$V$4)/10))))</f>
        <v>#DIV/0!</v>
      </c>
      <c r="CD194" s="26" t="e">
        <f t="shared" ca="1" si="61"/>
        <v>#DIV/0!</v>
      </c>
      <c r="CE194" s="26" t="e">
        <f ca="1">(BU194-'ModelParams Lw'!O$10)/'ModelParams Lw'!O$11</f>
        <v>#DIV/0!</v>
      </c>
      <c r="CF194" s="26" t="e">
        <f ca="1">(BV194-'ModelParams Lw'!P$10)/'ModelParams Lw'!P$11</f>
        <v>#DIV/0!</v>
      </c>
      <c r="CG194" s="26" t="e">
        <f ca="1">(BW194-'ModelParams Lw'!Q$10)/'ModelParams Lw'!Q$11</f>
        <v>#DIV/0!</v>
      </c>
      <c r="CH194" s="26" t="e">
        <f ca="1">(BX194-'ModelParams Lw'!R$10)/'ModelParams Lw'!R$11</f>
        <v>#DIV/0!</v>
      </c>
      <c r="CI194" s="26" t="e">
        <f ca="1">(BY194-'ModelParams Lw'!S$10)/'ModelParams Lw'!S$11</f>
        <v>#DIV/0!</v>
      </c>
      <c r="CJ194" s="26" t="e">
        <f ca="1">(BZ194-'ModelParams Lw'!T$10)/'ModelParams Lw'!T$11</f>
        <v>#DIV/0!</v>
      </c>
      <c r="CK194" s="26" t="e">
        <f ca="1">(CA194-'ModelParams Lw'!U$10)/'ModelParams Lw'!U$11</f>
        <v>#DIV/0!</v>
      </c>
      <c r="CL194" s="26" t="e">
        <f ca="1">(CB194-'ModelParams Lw'!V$10)/'ModelParams Lw'!V$11</f>
        <v>#DIV/0!</v>
      </c>
      <c r="CM194" s="75" t="e">
        <f t="shared" si="62"/>
        <v>#DIV/0!</v>
      </c>
      <c r="CN194" s="75" t="e">
        <f t="shared" si="63"/>
        <v>#DIV/0!</v>
      </c>
      <c r="CO194" s="75" t="e">
        <f t="shared" si="64"/>
        <v>#DIV/0!</v>
      </c>
      <c r="CP194" s="75" t="e">
        <f t="shared" si="65"/>
        <v>#DIV/0!</v>
      </c>
      <c r="CQ194" s="75" t="e">
        <f t="shared" si="66"/>
        <v>#DIV/0!</v>
      </c>
      <c r="CR194" s="75" t="e">
        <f t="shared" si="67"/>
        <v>#DIV/0!</v>
      </c>
      <c r="CS194" s="75" t="e">
        <f t="shared" si="68"/>
        <v>#DIV/0!</v>
      </c>
      <c r="CT194" s="75" t="e">
        <f t="shared" si="69"/>
        <v>#DIV/0!</v>
      </c>
      <c r="CU194" s="26" t="e">
        <f>10*LOG10(IF(CM194="",0,POWER(10,((CM194+'ModelParams Lw'!$O$4)/10))) +IF(CN194="",0,POWER(10,((CN194+'ModelParams Lw'!$P$4)/10))) +IF(CO194="",0,POWER(10,((CO194+'ModelParams Lw'!$Q$4)/10))) +IF(CP194="",0,POWER(10,((CP194+'ModelParams Lw'!$R$4)/10))) +IF(CQ194="",0,POWER(10,((CQ194+'ModelParams Lw'!$S$4)/10))) +IF(CR194="",0,POWER(10,((CR194+'ModelParams Lw'!$T$4)/10))) +IF(CS194="",0,POWER(10,((CS194+'ModelParams Lw'!$U$4)/10)))+IF(CT194="",0,POWER(10,((CT194+'ModelParams Lw'!$V$4)/10))))</f>
        <v>#DIV/0!</v>
      </c>
      <c r="CV194" s="26" t="e">
        <f t="shared" si="70"/>
        <v>#DIV/0!</v>
      </c>
      <c r="CW194" s="26" t="e">
        <f>(CM194-'ModelParams Lw'!O$10)/'ModelParams Lw'!O$11</f>
        <v>#DIV/0!</v>
      </c>
      <c r="CX194" s="26" t="e">
        <f>(CN194-'ModelParams Lw'!P$10)/'ModelParams Lw'!P$11</f>
        <v>#DIV/0!</v>
      </c>
      <c r="CY194" s="26" t="e">
        <f>(CO194-'ModelParams Lw'!Q$10)/'ModelParams Lw'!Q$11</f>
        <v>#DIV/0!</v>
      </c>
      <c r="CZ194" s="26" t="e">
        <f>(CP194-'ModelParams Lw'!R$10)/'ModelParams Lw'!R$11</f>
        <v>#DIV/0!</v>
      </c>
      <c r="DA194" s="26" t="e">
        <f>(CQ194-'ModelParams Lw'!S$10)/'ModelParams Lw'!S$11</f>
        <v>#DIV/0!</v>
      </c>
      <c r="DB194" s="26" t="e">
        <f>(CR194-'ModelParams Lw'!T$10)/'ModelParams Lw'!T$11</f>
        <v>#DIV/0!</v>
      </c>
      <c r="DC194" s="26" t="e">
        <f>(CS194-'ModelParams Lw'!U$10)/'ModelParams Lw'!U$11</f>
        <v>#DIV/0!</v>
      </c>
      <c r="DD194" s="26" t="e">
        <f>(CT194-'ModelParams Lw'!V$10)/'ModelParams Lw'!V$11</f>
        <v>#DIV/0!</v>
      </c>
    </row>
    <row r="195" spans="1:108" x14ac:dyDescent="0.25">
      <c r="A195" s="13">
        <f>'Sound Power'!B195</f>
        <v>0</v>
      </c>
      <c r="B195" s="13">
        <f>'Sound Power'!D195</f>
        <v>0</v>
      </c>
      <c r="C195" s="13">
        <f>'Sound Power'!E195</f>
        <v>0</v>
      </c>
      <c r="D195" s="13">
        <f>'Sound Power'!F195</f>
        <v>0</v>
      </c>
      <c r="E195" s="76" t="e">
        <f>IF(Calcul!$F197="SA",'Sound Power'!AZ195,'Sound Power'!O195)</f>
        <v>#DIV/0!</v>
      </c>
      <c r="F195" s="76" t="e">
        <f>IF(Calcul!$F197="SA",'Sound Power'!BA195,'Sound Power'!P195)</f>
        <v>#DIV/0!</v>
      </c>
      <c r="G195" s="76" t="e">
        <f>IF(Calcul!$F197="SA",'Sound Power'!BB195,'Sound Power'!Q195)</f>
        <v>#DIV/0!</v>
      </c>
      <c r="H195" s="76" t="e">
        <f>IF(Calcul!$F197="SA",'Sound Power'!BC195,'Sound Power'!R195)</f>
        <v>#DIV/0!</v>
      </c>
      <c r="I195" s="76" t="e">
        <f>IF(Calcul!$F197="SA",'Sound Power'!BD195,'Sound Power'!S195)</f>
        <v>#DIV/0!</v>
      </c>
      <c r="J195" s="76" t="e">
        <f>IF(Calcul!$F197="SA",'Sound Power'!BE195,'Sound Power'!T195)</f>
        <v>#DIV/0!</v>
      </c>
      <c r="K195" s="76" t="e">
        <f>IF(Calcul!$F197="SA",'Sound Power'!BF195,'Sound Power'!U195)</f>
        <v>#DIV/0!</v>
      </c>
      <c r="L195" s="76" t="e">
        <f>IF(Calcul!$F197="SA",'Sound Power'!BG195,'Sound Power'!V195)</f>
        <v>#DIV/0!</v>
      </c>
      <c r="M195" s="76" t="e">
        <f>'Sound Power'!CI195</f>
        <v>#DIV/0!</v>
      </c>
      <c r="N195" s="76" t="e">
        <f>'Sound Power'!CJ195</f>
        <v>#DIV/0!</v>
      </c>
      <c r="O195" s="76" t="e">
        <f>'Sound Power'!CK195</f>
        <v>#DIV/0!</v>
      </c>
      <c r="P195" s="76" t="e">
        <f>'Sound Power'!CL195</f>
        <v>#DIV/0!</v>
      </c>
      <c r="Q195" s="76" t="e">
        <f>'Sound Power'!CM195</f>
        <v>#DIV/0!</v>
      </c>
      <c r="R195" s="76" t="e">
        <f>'Sound Power'!CN195</f>
        <v>#DIV/0!</v>
      </c>
      <c r="S195" s="76" t="e">
        <f>'Sound Power'!CO195</f>
        <v>#DIV/0!</v>
      </c>
      <c r="T195" s="76" t="e">
        <f>'Sound Power'!CP195</f>
        <v>#DIV/0!</v>
      </c>
      <c r="U195" s="73">
        <f t="shared" si="50"/>
        <v>0</v>
      </c>
      <c r="V195" s="73">
        <f t="shared" si="51"/>
        <v>0</v>
      </c>
      <c r="W195" s="76" t="e">
        <f>('ModelParams Lp'!B$4*10^'ModelParams Lp'!B$5*($U195/$V195)^'ModelParams Lp'!B$6)*3</f>
        <v>#DIV/0!</v>
      </c>
      <c r="X195" s="76" t="e">
        <f>('ModelParams Lp'!C$4*10^'ModelParams Lp'!C$5*($U195/$V195)^'ModelParams Lp'!C$6)*3</f>
        <v>#DIV/0!</v>
      </c>
      <c r="Y195" s="76" t="e">
        <f>('ModelParams Lp'!D$4*10^'ModelParams Lp'!D$5*($U195/$V195)^'ModelParams Lp'!D$6)*3</f>
        <v>#DIV/0!</v>
      </c>
      <c r="Z195" s="76" t="e">
        <f>('ModelParams Lp'!E$4*10^'ModelParams Lp'!E$5*($U195/$V195)^'ModelParams Lp'!E$6)*3</f>
        <v>#DIV/0!</v>
      </c>
      <c r="AA195" s="76" t="e">
        <f>('ModelParams Lp'!F$4*10^'ModelParams Lp'!F$5*($U195/$V195)^'ModelParams Lp'!F$6)*3</f>
        <v>#DIV/0!</v>
      </c>
      <c r="AB195" s="76" t="e">
        <f>('ModelParams Lp'!G$4*10^'ModelParams Lp'!G$5*($U195/$V195)^'ModelParams Lp'!G$6)*3</f>
        <v>#DIV/0!</v>
      </c>
      <c r="AC195" s="76" t="e">
        <f>('ModelParams Lp'!H$4*10^'ModelParams Lp'!H$5*($U195/$V195)^'ModelParams Lp'!H$6)*3</f>
        <v>#DIV/0!</v>
      </c>
      <c r="AD195" s="76" t="e">
        <f>('ModelParams Lp'!I$4*10^'ModelParams Lp'!I$5*($U195/$V195)^'ModelParams Lp'!I$6)*3</f>
        <v>#DIV/0!</v>
      </c>
      <c r="AE195" s="62" t="e">
        <f t="shared" si="52"/>
        <v>#DIV/0!</v>
      </c>
      <c r="AF195" s="62" t="e">
        <f>IF(AE195&lt;'ModelParams Lp'!$B$16,-1,IF(AE195&lt;'ModelParams Lp'!$C$16,0,IF(AE195&lt;'ModelParams Lp'!$D$16,1,IF(AE195&lt;'ModelParams Lp'!$E$16,2,IF(AE195&lt;'ModelParams Lp'!$F$16,3,IF(AE195&lt;'ModelParams Lp'!$G$16,4,IF(AE195&lt;'ModelParams Lp'!$H$16,5,6)))))))</f>
        <v>#DIV/0!</v>
      </c>
      <c r="AG195" s="76" t="e">
        <f ca="1">IF($AF195&gt;1,0,OFFSET('ModelParams Lp'!$C$12,0,-'Sound Pressure'!$AF195))</f>
        <v>#DIV/0!</v>
      </c>
      <c r="AH195" s="76" t="e">
        <f ca="1">IF($AF195&gt;2,0,OFFSET('ModelParams Lp'!$D$12,0,-'Sound Pressure'!$AF195))</f>
        <v>#DIV/0!</v>
      </c>
      <c r="AI195" s="76" t="e">
        <f ca="1">IF($AF195&gt;3,0,OFFSET('ModelParams Lp'!$E$12,0,-'Sound Pressure'!$AF195))</f>
        <v>#DIV/0!</v>
      </c>
      <c r="AJ195" s="76" t="e">
        <f ca="1">IF($AF195&gt;4,0,OFFSET('ModelParams Lp'!$F$12,0,-'Sound Pressure'!$AF195))</f>
        <v>#DIV/0!</v>
      </c>
      <c r="AK195" s="76" t="e">
        <f ca="1">IF($AF195&gt;3,0,OFFSET('ModelParams Lp'!$G$12,0,-'Sound Pressure'!$AF195))</f>
        <v>#DIV/0!</v>
      </c>
      <c r="AL195" s="76" t="e">
        <f ca="1">IF($AF195&gt;5,0,OFFSET('ModelParams Lp'!$H$12,0,-'Sound Pressure'!$AF195))</f>
        <v>#DIV/0!</v>
      </c>
      <c r="AM195" s="76" t="e">
        <f ca="1">IF($AF195&gt;6,0,OFFSET('ModelParams Lp'!$I$12,0,-'Sound Pressure'!$AF195))</f>
        <v>#DIV/0!</v>
      </c>
      <c r="AN195" s="76" t="e">
        <f ca="1">IF($AF195&gt;7,0,IF($AF$4&lt;0,3,OFFSET('ModelParams Lp'!$J$12,0,-'Sound Pressure'!$AF195)))</f>
        <v>#DIV/0!</v>
      </c>
      <c r="AO195" s="76" t="e">
        <f t="shared" si="71"/>
        <v>#DIV/0!</v>
      </c>
      <c r="AP195" s="76" t="e">
        <f t="shared" si="73"/>
        <v>#DIV/0!</v>
      </c>
      <c r="AQ195" s="76" t="e">
        <f t="shared" si="73"/>
        <v>#DIV/0!</v>
      </c>
      <c r="AR195" s="76" t="e">
        <f t="shared" si="73"/>
        <v>#DIV/0!</v>
      </c>
      <c r="AS195" s="76" t="e">
        <f t="shared" si="73"/>
        <v>#DIV/0!</v>
      </c>
      <c r="AT195" s="76" t="e">
        <f t="shared" si="73"/>
        <v>#DIV/0!</v>
      </c>
      <c r="AU195" s="76" t="e">
        <f t="shared" si="73"/>
        <v>#DIV/0!</v>
      </c>
      <c r="AV195" s="76" t="e">
        <f t="shared" si="73"/>
        <v>#DIV/0!</v>
      </c>
      <c r="AW195" s="76">
        <f>'ModelParams Lp'!B$22</f>
        <v>4</v>
      </c>
      <c r="AX195" s="76">
        <f>'ModelParams Lp'!C$22</f>
        <v>2</v>
      </c>
      <c r="AY195" s="76">
        <f>'ModelParams Lp'!D$22</f>
        <v>1</v>
      </c>
      <c r="AZ195" s="76">
        <f>'ModelParams Lp'!E$22</f>
        <v>0</v>
      </c>
      <c r="BA195" s="76">
        <f>'ModelParams Lp'!F$22</f>
        <v>0</v>
      </c>
      <c r="BB195" s="76">
        <f>'ModelParams Lp'!G$22</f>
        <v>0</v>
      </c>
      <c r="BC195" s="76">
        <f>'ModelParams Lp'!H$22</f>
        <v>0</v>
      </c>
      <c r="BD195" s="76">
        <f>'ModelParams Lp'!I$22</f>
        <v>0</v>
      </c>
      <c r="BE195" s="76" t="e">
        <f>-10*LOG(2/(4*PI()*2^2)+4/(0.163*(Calcul!$J200*Calcul!$K200)/VLOOKUP(Calcul!$H200,'ModelParams Lp'!$E$37:$F$39,2,0)))</f>
        <v>#N/A</v>
      </c>
      <c r="BF195" s="76" t="e">
        <f>-10*LOG(2/(4*PI()*2^2)+4/(0.163*(Calcul!$J200*Calcul!$K200)/VLOOKUP(Calcul!$H200,'ModelParams Lp'!$E$37:$F$39,2,0)))</f>
        <v>#N/A</v>
      </c>
      <c r="BG195" s="76" t="e">
        <f>-10*LOG(2/(4*PI()*2^2)+4/(0.163*(Calcul!$J200*Calcul!$K200)/VLOOKUP(Calcul!$H200,'ModelParams Lp'!$E$37:$F$39,2,0)))</f>
        <v>#N/A</v>
      </c>
      <c r="BH195" s="76" t="e">
        <f>-10*LOG(2/(4*PI()*2^2)+4/(0.163*(Calcul!$J200*Calcul!$K200)/VLOOKUP(Calcul!$H200,'ModelParams Lp'!$E$37:$F$39,2,0)))</f>
        <v>#N/A</v>
      </c>
      <c r="BI195" s="76" t="e">
        <f>-10*LOG(2/(4*PI()*2^2)+4/(0.163*(Calcul!$J200*Calcul!$K200)/VLOOKUP(Calcul!$H200,'ModelParams Lp'!$E$37:$F$39,2,0)))</f>
        <v>#N/A</v>
      </c>
      <c r="BJ195" s="76" t="e">
        <f>-10*LOG(2/(4*PI()*2^2)+4/(0.163*(Calcul!$J200*Calcul!$K200)/VLOOKUP(Calcul!$H200,'ModelParams Lp'!$E$37:$F$39,2,0)))</f>
        <v>#N/A</v>
      </c>
      <c r="BK195" s="76" t="e">
        <f>-10*LOG(2/(4*PI()*2^2)+4/(0.163*(Calcul!$J200*Calcul!$K200)/VLOOKUP(Calcul!$H200,'ModelParams Lp'!$E$37:$F$39,2,0)))</f>
        <v>#N/A</v>
      </c>
      <c r="BL195" s="76" t="e">
        <f>-10*LOG(2/(4*PI()*2^2)+4/(0.163*(Calcul!$J200*Calcul!$K200)/VLOOKUP(Calcul!$H200,'ModelParams Lp'!$E$37:$F$39,2,0)))</f>
        <v>#N/A</v>
      </c>
      <c r="BM195" s="76" t="e">
        <f>VLOOKUP(Calcul!$I200,'ModelParams Lp'!$D$28:$O$32,5,0)+BE195</f>
        <v>#N/A</v>
      </c>
      <c r="BN195" s="76" t="e">
        <f>VLOOKUP(Calcul!$I200,'ModelParams Lp'!$D$28:$O$32,6,0)+BF195</f>
        <v>#N/A</v>
      </c>
      <c r="BO195" s="76" t="e">
        <f>VLOOKUP(Calcul!$I200,'ModelParams Lp'!$D$28:$O$32,7,0)+BG195</f>
        <v>#N/A</v>
      </c>
      <c r="BP195" s="76" t="e">
        <f>VLOOKUP(Calcul!$I200,'ModelParams Lp'!$D$28:$O$32,8,0)+BH195</f>
        <v>#N/A</v>
      </c>
      <c r="BQ195" s="76" t="e">
        <f>VLOOKUP(Calcul!$I200,'ModelParams Lp'!$D$28:$O$32,9,0)+BI195</f>
        <v>#N/A</v>
      </c>
      <c r="BR195" s="76" t="e">
        <f>VLOOKUP(Calcul!$I200,'ModelParams Lp'!$D$28:$O$32,10,0)+BJ195</f>
        <v>#N/A</v>
      </c>
      <c r="BS195" s="76" t="e">
        <f>VLOOKUP(Calcul!$I200,'ModelParams Lp'!$D$28:$O$32,11,0)+BK195</f>
        <v>#N/A</v>
      </c>
      <c r="BT195" s="76" t="e">
        <f>VLOOKUP(Calcul!$I200,'ModelParams Lp'!$D$28:$O$32,12,0)+BL195</f>
        <v>#N/A</v>
      </c>
      <c r="BU195" s="75" t="e">
        <f t="shared" ca="1" si="53"/>
        <v>#DIV/0!</v>
      </c>
      <c r="BV195" s="75" t="e">
        <f t="shared" ca="1" si="54"/>
        <v>#DIV/0!</v>
      </c>
      <c r="BW195" s="75" t="e">
        <f t="shared" ca="1" si="55"/>
        <v>#DIV/0!</v>
      </c>
      <c r="BX195" s="75" t="e">
        <f t="shared" ca="1" si="56"/>
        <v>#DIV/0!</v>
      </c>
      <c r="BY195" s="75" t="e">
        <f t="shared" ca="1" si="57"/>
        <v>#DIV/0!</v>
      </c>
      <c r="BZ195" s="75" t="e">
        <f t="shared" ca="1" si="58"/>
        <v>#DIV/0!</v>
      </c>
      <c r="CA195" s="75" t="e">
        <f t="shared" ca="1" si="59"/>
        <v>#DIV/0!</v>
      </c>
      <c r="CB195" s="75" t="e">
        <f t="shared" ca="1" si="60"/>
        <v>#DIV/0!</v>
      </c>
      <c r="CC195" s="26" t="e">
        <f ca="1">10*LOG10(IF(BU195="",0,POWER(10,((BU195+'ModelParams Lw'!$O$4)/10))) +IF(BV195="",0,POWER(10,((BV195+'ModelParams Lw'!$P$4)/10))) +IF(BW195="",0,POWER(10,((BW195+'ModelParams Lw'!$Q$4)/10))) +IF(BX195="",0,POWER(10,((BX195+'ModelParams Lw'!$R$4)/10))) +IF(BY195="",0,POWER(10,((BY195+'ModelParams Lw'!$S$4)/10))) +IF(BZ195="",0,POWER(10,((BZ195+'ModelParams Lw'!$T$4)/10))) +IF(CA195="",0,POWER(10,((CA195+'ModelParams Lw'!$U$4)/10)))+IF(CB195="",0,POWER(10,((CB195+'ModelParams Lw'!$V$4)/10))))</f>
        <v>#DIV/0!</v>
      </c>
      <c r="CD195" s="26" t="e">
        <f t="shared" ca="1" si="61"/>
        <v>#DIV/0!</v>
      </c>
      <c r="CE195" s="26" t="e">
        <f ca="1">(BU195-'ModelParams Lw'!O$10)/'ModelParams Lw'!O$11</f>
        <v>#DIV/0!</v>
      </c>
      <c r="CF195" s="26" t="e">
        <f ca="1">(BV195-'ModelParams Lw'!P$10)/'ModelParams Lw'!P$11</f>
        <v>#DIV/0!</v>
      </c>
      <c r="CG195" s="26" t="e">
        <f ca="1">(BW195-'ModelParams Lw'!Q$10)/'ModelParams Lw'!Q$11</f>
        <v>#DIV/0!</v>
      </c>
      <c r="CH195" s="26" t="e">
        <f ca="1">(BX195-'ModelParams Lw'!R$10)/'ModelParams Lw'!R$11</f>
        <v>#DIV/0!</v>
      </c>
      <c r="CI195" s="26" t="e">
        <f ca="1">(BY195-'ModelParams Lw'!S$10)/'ModelParams Lw'!S$11</f>
        <v>#DIV/0!</v>
      </c>
      <c r="CJ195" s="26" t="e">
        <f ca="1">(BZ195-'ModelParams Lw'!T$10)/'ModelParams Lw'!T$11</f>
        <v>#DIV/0!</v>
      </c>
      <c r="CK195" s="26" t="e">
        <f ca="1">(CA195-'ModelParams Lw'!U$10)/'ModelParams Lw'!U$11</f>
        <v>#DIV/0!</v>
      </c>
      <c r="CL195" s="26" t="e">
        <f ca="1">(CB195-'ModelParams Lw'!V$10)/'ModelParams Lw'!V$11</f>
        <v>#DIV/0!</v>
      </c>
      <c r="CM195" s="75" t="e">
        <f t="shared" si="62"/>
        <v>#DIV/0!</v>
      </c>
      <c r="CN195" s="75" t="e">
        <f t="shared" si="63"/>
        <v>#DIV/0!</v>
      </c>
      <c r="CO195" s="75" t="e">
        <f t="shared" si="64"/>
        <v>#DIV/0!</v>
      </c>
      <c r="CP195" s="75" t="e">
        <f t="shared" si="65"/>
        <v>#DIV/0!</v>
      </c>
      <c r="CQ195" s="75" t="e">
        <f t="shared" si="66"/>
        <v>#DIV/0!</v>
      </c>
      <c r="CR195" s="75" t="e">
        <f t="shared" si="67"/>
        <v>#DIV/0!</v>
      </c>
      <c r="CS195" s="75" t="e">
        <f t="shared" si="68"/>
        <v>#DIV/0!</v>
      </c>
      <c r="CT195" s="75" t="e">
        <f t="shared" si="69"/>
        <v>#DIV/0!</v>
      </c>
      <c r="CU195" s="26" t="e">
        <f>10*LOG10(IF(CM195="",0,POWER(10,((CM195+'ModelParams Lw'!$O$4)/10))) +IF(CN195="",0,POWER(10,((CN195+'ModelParams Lw'!$P$4)/10))) +IF(CO195="",0,POWER(10,((CO195+'ModelParams Lw'!$Q$4)/10))) +IF(CP195="",0,POWER(10,((CP195+'ModelParams Lw'!$R$4)/10))) +IF(CQ195="",0,POWER(10,((CQ195+'ModelParams Lw'!$S$4)/10))) +IF(CR195="",0,POWER(10,((CR195+'ModelParams Lw'!$T$4)/10))) +IF(CS195="",0,POWER(10,((CS195+'ModelParams Lw'!$U$4)/10)))+IF(CT195="",0,POWER(10,((CT195+'ModelParams Lw'!$V$4)/10))))</f>
        <v>#DIV/0!</v>
      </c>
      <c r="CV195" s="26" t="e">
        <f t="shared" si="70"/>
        <v>#DIV/0!</v>
      </c>
      <c r="CW195" s="26" t="e">
        <f>(CM195-'ModelParams Lw'!O$10)/'ModelParams Lw'!O$11</f>
        <v>#DIV/0!</v>
      </c>
      <c r="CX195" s="26" t="e">
        <f>(CN195-'ModelParams Lw'!P$10)/'ModelParams Lw'!P$11</f>
        <v>#DIV/0!</v>
      </c>
      <c r="CY195" s="26" t="e">
        <f>(CO195-'ModelParams Lw'!Q$10)/'ModelParams Lw'!Q$11</f>
        <v>#DIV/0!</v>
      </c>
      <c r="CZ195" s="26" t="e">
        <f>(CP195-'ModelParams Lw'!R$10)/'ModelParams Lw'!R$11</f>
        <v>#DIV/0!</v>
      </c>
      <c r="DA195" s="26" t="e">
        <f>(CQ195-'ModelParams Lw'!S$10)/'ModelParams Lw'!S$11</f>
        <v>#DIV/0!</v>
      </c>
      <c r="DB195" s="26" t="e">
        <f>(CR195-'ModelParams Lw'!T$10)/'ModelParams Lw'!T$11</f>
        <v>#DIV/0!</v>
      </c>
      <c r="DC195" s="26" t="e">
        <f>(CS195-'ModelParams Lw'!U$10)/'ModelParams Lw'!U$11</f>
        <v>#DIV/0!</v>
      </c>
      <c r="DD195" s="26" t="e">
        <f>(CT195-'ModelParams Lw'!V$10)/'ModelParams Lw'!V$11</f>
        <v>#DIV/0!</v>
      </c>
    </row>
    <row r="196" spans="1:108" x14ac:dyDescent="0.25">
      <c r="A196" s="13">
        <f>'Sound Power'!B196</f>
        <v>0</v>
      </c>
      <c r="B196" s="13">
        <f>'Sound Power'!D196</f>
        <v>0</v>
      </c>
      <c r="C196" s="13">
        <f>'Sound Power'!E196</f>
        <v>0</v>
      </c>
      <c r="D196" s="13">
        <f>'Sound Power'!F196</f>
        <v>0</v>
      </c>
      <c r="E196" s="76" t="e">
        <f>IF(Calcul!$F198="SA",'Sound Power'!AZ196,'Sound Power'!O196)</f>
        <v>#DIV/0!</v>
      </c>
      <c r="F196" s="76" t="e">
        <f>IF(Calcul!$F198="SA",'Sound Power'!BA196,'Sound Power'!P196)</f>
        <v>#DIV/0!</v>
      </c>
      <c r="G196" s="76" t="e">
        <f>IF(Calcul!$F198="SA",'Sound Power'!BB196,'Sound Power'!Q196)</f>
        <v>#DIV/0!</v>
      </c>
      <c r="H196" s="76" t="e">
        <f>IF(Calcul!$F198="SA",'Sound Power'!BC196,'Sound Power'!R196)</f>
        <v>#DIV/0!</v>
      </c>
      <c r="I196" s="76" t="e">
        <f>IF(Calcul!$F198="SA",'Sound Power'!BD196,'Sound Power'!S196)</f>
        <v>#DIV/0!</v>
      </c>
      <c r="J196" s="76" t="e">
        <f>IF(Calcul!$F198="SA",'Sound Power'!BE196,'Sound Power'!T196)</f>
        <v>#DIV/0!</v>
      </c>
      <c r="K196" s="76" t="e">
        <f>IF(Calcul!$F198="SA",'Sound Power'!BF196,'Sound Power'!U196)</f>
        <v>#DIV/0!</v>
      </c>
      <c r="L196" s="76" t="e">
        <f>IF(Calcul!$F198="SA",'Sound Power'!BG196,'Sound Power'!V196)</f>
        <v>#DIV/0!</v>
      </c>
      <c r="M196" s="76" t="e">
        <f>'Sound Power'!CI196</f>
        <v>#DIV/0!</v>
      </c>
      <c r="N196" s="76" t="e">
        <f>'Sound Power'!CJ196</f>
        <v>#DIV/0!</v>
      </c>
      <c r="O196" s="76" t="e">
        <f>'Sound Power'!CK196</f>
        <v>#DIV/0!</v>
      </c>
      <c r="P196" s="76" t="e">
        <f>'Sound Power'!CL196</f>
        <v>#DIV/0!</v>
      </c>
      <c r="Q196" s="76" t="e">
        <f>'Sound Power'!CM196</f>
        <v>#DIV/0!</v>
      </c>
      <c r="R196" s="76" t="e">
        <f>'Sound Power'!CN196</f>
        <v>#DIV/0!</v>
      </c>
      <c r="S196" s="76" t="e">
        <f>'Sound Power'!CO196</f>
        <v>#DIV/0!</v>
      </c>
      <c r="T196" s="76" t="e">
        <f>'Sound Power'!CP196</f>
        <v>#DIV/0!</v>
      </c>
      <c r="U196" s="73">
        <f t="shared" si="50"/>
        <v>0</v>
      </c>
      <c r="V196" s="73">
        <f t="shared" si="51"/>
        <v>0</v>
      </c>
      <c r="W196" s="76" t="e">
        <f>('ModelParams Lp'!B$4*10^'ModelParams Lp'!B$5*($U196/$V196)^'ModelParams Lp'!B$6)*3</f>
        <v>#DIV/0!</v>
      </c>
      <c r="X196" s="76" t="e">
        <f>('ModelParams Lp'!C$4*10^'ModelParams Lp'!C$5*($U196/$V196)^'ModelParams Lp'!C$6)*3</f>
        <v>#DIV/0!</v>
      </c>
      <c r="Y196" s="76" t="e">
        <f>('ModelParams Lp'!D$4*10^'ModelParams Lp'!D$5*($U196/$V196)^'ModelParams Lp'!D$6)*3</f>
        <v>#DIV/0!</v>
      </c>
      <c r="Z196" s="76" t="e">
        <f>('ModelParams Lp'!E$4*10^'ModelParams Lp'!E$5*($U196/$V196)^'ModelParams Lp'!E$6)*3</f>
        <v>#DIV/0!</v>
      </c>
      <c r="AA196" s="76" t="e">
        <f>('ModelParams Lp'!F$4*10^'ModelParams Lp'!F$5*($U196/$V196)^'ModelParams Lp'!F$6)*3</f>
        <v>#DIV/0!</v>
      </c>
      <c r="AB196" s="76" t="e">
        <f>('ModelParams Lp'!G$4*10^'ModelParams Lp'!G$5*($U196/$V196)^'ModelParams Lp'!G$6)*3</f>
        <v>#DIV/0!</v>
      </c>
      <c r="AC196" s="76" t="e">
        <f>('ModelParams Lp'!H$4*10^'ModelParams Lp'!H$5*($U196/$V196)^'ModelParams Lp'!H$6)*3</f>
        <v>#DIV/0!</v>
      </c>
      <c r="AD196" s="76" t="e">
        <f>('ModelParams Lp'!I$4*10^'ModelParams Lp'!I$5*($U196/$V196)^'ModelParams Lp'!I$6)*3</f>
        <v>#DIV/0!</v>
      </c>
      <c r="AE196" s="62" t="e">
        <f t="shared" si="52"/>
        <v>#DIV/0!</v>
      </c>
      <c r="AF196" s="62" t="e">
        <f>IF(AE196&lt;'ModelParams Lp'!$B$16,-1,IF(AE196&lt;'ModelParams Lp'!$C$16,0,IF(AE196&lt;'ModelParams Lp'!$D$16,1,IF(AE196&lt;'ModelParams Lp'!$E$16,2,IF(AE196&lt;'ModelParams Lp'!$F$16,3,IF(AE196&lt;'ModelParams Lp'!$G$16,4,IF(AE196&lt;'ModelParams Lp'!$H$16,5,6)))))))</f>
        <v>#DIV/0!</v>
      </c>
      <c r="AG196" s="76" t="e">
        <f ca="1">IF($AF196&gt;1,0,OFFSET('ModelParams Lp'!$C$12,0,-'Sound Pressure'!$AF196))</f>
        <v>#DIV/0!</v>
      </c>
      <c r="AH196" s="76" t="e">
        <f ca="1">IF($AF196&gt;2,0,OFFSET('ModelParams Lp'!$D$12,0,-'Sound Pressure'!$AF196))</f>
        <v>#DIV/0!</v>
      </c>
      <c r="AI196" s="76" t="e">
        <f ca="1">IF($AF196&gt;3,0,OFFSET('ModelParams Lp'!$E$12,0,-'Sound Pressure'!$AF196))</f>
        <v>#DIV/0!</v>
      </c>
      <c r="AJ196" s="76" t="e">
        <f ca="1">IF($AF196&gt;4,0,OFFSET('ModelParams Lp'!$F$12,0,-'Sound Pressure'!$AF196))</f>
        <v>#DIV/0!</v>
      </c>
      <c r="AK196" s="76" t="e">
        <f ca="1">IF($AF196&gt;3,0,OFFSET('ModelParams Lp'!$G$12,0,-'Sound Pressure'!$AF196))</f>
        <v>#DIV/0!</v>
      </c>
      <c r="AL196" s="76" t="e">
        <f ca="1">IF($AF196&gt;5,0,OFFSET('ModelParams Lp'!$H$12,0,-'Sound Pressure'!$AF196))</f>
        <v>#DIV/0!</v>
      </c>
      <c r="AM196" s="76" t="e">
        <f ca="1">IF($AF196&gt;6,0,OFFSET('ModelParams Lp'!$I$12,0,-'Sound Pressure'!$AF196))</f>
        <v>#DIV/0!</v>
      </c>
      <c r="AN196" s="76" t="e">
        <f ca="1">IF($AF196&gt;7,0,IF($AF$4&lt;0,3,OFFSET('ModelParams Lp'!$J$12,0,-'Sound Pressure'!$AF196)))</f>
        <v>#DIV/0!</v>
      </c>
      <c r="AO196" s="76" t="e">
        <f t="shared" si="71"/>
        <v>#DIV/0!</v>
      </c>
      <c r="AP196" s="76" t="e">
        <f t="shared" si="73"/>
        <v>#DIV/0!</v>
      </c>
      <c r="AQ196" s="76" t="e">
        <f t="shared" si="73"/>
        <v>#DIV/0!</v>
      </c>
      <c r="AR196" s="76" t="e">
        <f t="shared" si="73"/>
        <v>#DIV/0!</v>
      </c>
      <c r="AS196" s="76" t="e">
        <f t="shared" si="73"/>
        <v>#DIV/0!</v>
      </c>
      <c r="AT196" s="76" t="e">
        <f t="shared" si="73"/>
        <v>#DIV/0!</v>
      </c>
      <c r="AU196" s="76" t="e">
        <f t="shared" si="73"/>
        <v>#DIV/0!</v>
      </c>
      <c r="AV196" s="76" t="e">
        <f t="shared" si="73"/>
        <v>#DIV/0!</v>
      </c>
      <c r="AW196" s="76">
        <f>'ModelParams Lp'!B$22</f>
        <v>4</v>
      </c>
      <c r="AX196" s="76">
        <f>'ModelParams Lp'!C$22</f>
        <v>2</v>
      </c>
      <c r="AY196" s="76">
        <f>'ModelParams Lp'!D$22</f>
        <v>1</v>
      </c>
      <c r="AZ196" s="76">
        <f>'ModelParams Lp'!E$22</f>
        <v>0</v>
      </c>
      <c r="BA196" s="76">
        <f>'ModelParams Lp'!F$22</f>
        <v>0</v>
      </c>
      <c r="BB196" s="76">
        <f>'ModelParams Lp'!G$22</f>
        <v>0</v>
      </c>
      <c r="BC196" s="76">
        <f>'ModelParams Lp'!H$22</f>
        <v>0</v>
      </c>
      <c r="BD196" s="76">
        <f>'ModelParams Lp'!I$22</f>
        <v>0</v>
      </c>
      <c r="BE196" s="76" t="e">
        <f>-10*LOG(2/(4*PI()*2^2)+4/(0.163*(Calcul!$J201*Calcul!$K201)/VLOOKUP(Calcul!$H201,'ModelParams Lp'!$E$37:$F$39,2,0)))</f>
        <v>#N/A</v>
      </c>
      <c r="BF196" s="76" t="e">
        <f>-10*LOG(2/(4*PI()*2^2)+4/(0.163*(Calcul!$J201*Calcul!$K201)/VLOOKUP(Calcul!$H201,'ModelParams Lp'!$E$37:$F$39,2,0)))</f>
        <v>#N/A</v>
      </c>
      <c r="BG196" s="76" t="e">
        <f>-10*LOG(2/(4*PI()*2^2)+4/(0.163*(Calcul!$J201*Calcul!$K201)/VLOOKUP(Calcul!$H201,'ModelParams Lp'!$E$37:$F$39,2,0)))</f>
        <v>#N/A</v>
      </c>
      <c r="BH196" s="76" t="e">
        <f>-10*LOG(2/(4*PI()*2^2)+4/(0.163*(Calcul!$J201*Calcul!$K201)/VLOOKUP(Calcul!$H201,'ModelParams Lp'!$E$37:$F$39,2,0)))</f>
        <v>#N/A</v>
      </c>
      <c r="BI196" s="76" t="e">
        <f>-10*LOG(2/(4*PI()*2^2)+4/(0.163*(Calcul!$J201*Calcul!$K201)/VLOOKUP(Calcul!$H201,'ModelParams Lp'!$E$37:$F$39,2,0)))</f>
        <v>#N/A</v>
      </c>
      <c r="BJ196" s="76" t="e">
        <f>-10*LOG(2/(4*PI()*2^2)+4/(0.163*(Calcul!$J201*Calcul!$K201)/VLOOKUP(Calcul!$H201,'ModelParams Lp'!$E$37:$F$39,2,0)))</f>
        <v>#N/A</v>
      </c>
      <c r="BK196" s="76" t="e">
        <f>-10*LOG(2/(4*PI()*2^2)+4/(0.163*(Calcul!$J201*Calcul!$K201)/VLOOKUP(Calcul!$H201,'ModelParams Lp'!$E$37:$F$39,2,0)))</f>
        <v>#N/A</v>
      </c>
      <c r="BL196" s="76" t="e">
        <f>-10*LOG(2/(4*PI()*2^2)+4/(0.163*(Calcul!$J201*Calcul!$K201)/VLOOKUP(Calcul!$H201,'ModelParams Lp'!$E$37:$F$39,2,0)))</f>
        <v>#N/A</v>
      </c>
      <c r="BM196" s="76" t="e">
        <f>VLOOKUP(Calcul!$I201,'ModelParams Lp'!$D$28:$O$32,5,0)+BE196</f>
        <v>#N/A</v>
      </c>
      <c r="BN196" s="76" t="e">
        <f>VLOOKUP(Calcul!$I201,'ModelParams Lp'!$D$28:$O$32,6,0)+BF196</f>
        <v>#N/A</v>
      </c>
      <c r="BO196" s="76" t="e">
        <f>VLOOKUP(Calcul!$I201,'ModelParams Lp'!$D$28:$O$32,7,0)+BG196</f>
        <v>#N/A</v>
      </c>
      <c r="BP196" s="76" t="e">
        <f>VLOOKUP(Calcul!$I201,'ModelParams Lp'!$D$28:$O$32,8,0)+BH196</f>
        <v>#N/A</v>
      </c>
      <c r="BQ196" s="76" t="e">
        <f>VLOOKUP(Calcul!$I201,'ModelParams Lp'!$D$28:$O$32,9,0)+BI196</f>
        <v>#N/A</v>
      </c>
      <c r="BR196" s="76" t="e">
        <f>VLOOKUP(Calcul!$I201,'ModelParams Lp'!$D$28:$O$32,10,0)+BJ196</f>
        <v>#N/A</v>
      </c>
      <c r="BS196" s="76" t="e">
        <f>VLOOKUP(Calcul!$I201,'ModelParams Lp'!$D$28:$O$32,11,0)+BK196</f>
        <v>#N/A</v>
      </c>
      <c r="BT196" s="76" t="e">
        <f>VLOOKUP(Calcul!$I201,'ModelParams Lp'!$D$28:$O$32,12,0)+BL196</f>
        <v>#N/A</v>
      </c>
      <c r="BU196" s="75" t="e">
        <f t="shared" ca="1" si="53"/>
        <v>#DIV/0!</v>
      </c>
      <c r="BV196" s="75" t="e">
        <f t="shared" ca="1" si="54"/>
        <v>#DIV/0!</v>
      </c>
      <c r="BW196" s="75" t="e">
        <f t="shared" ca="1" si="55"/>
        <v>#DIV/0!</v>
      </c>
      <c r="BX196" s="75" t="e">
        <f t="shared" ca="1" si="56"/>
        <v>#DIV/0!</v>
      </c>
      <c r="BY196" s="75" t="e">
        <f t="shared" ca="1" si="57"/>
        <v>#DIV/0!</v>
      </c>
      <c r="BZ196" s="75" t="e">
        <f t="shared" ca="1" si="58"/>
        <v>#DIV/0!</v>
      </c>
      <c r="CA196" s="75" t="e">
        <f t="shared" ca="1" si="59"/>
        <v>#DIV/0!</v>
      </c>
      <c r="CB196" s="75" t="e">
        <f t="shared" ca="1" si="60"/>
        <v>#DIV/0!</v>
      </c>
      <c r="CC196" s="26" t="e">
        <f ca="1">10*LOG10(IF(BU196="",0,POWER(10,((BU196+'ModelParams Lw'!$O$4)/10))) +IF(BV196="",0,POWER(10,((BV196+'ModelParams Lw'!$P$4)/10))) +IF(BW196="",0,POWER(10,((BW196+'ModelParams Lw'!$Q$4)/10))) +IF(BX196="",0,POWER(10,((BX196+'ModelParams Lw'!$R$4)/10))) +IF(BY196="",0,POWER(10,((BY196+'ModelParams Lw'!$S$4)/10))) +IF(BZ196="",0,POWER(10,((BZ196+'ModelParams Lw'!$T$4)/10))) +IF(CA196="",0,POWER(10,((CA196+'ModelParams Lw'!$U$4)/10)))+IF(CB196="",0,POWER(10,((CB196+'ModelParams Lw'!$V$4)/10))))</f>
        <v>#DIV/0!</v>
      </c>
      <c r="CD196" s="26" t="e">
        <f t="shared" ca="1" si="61"/>
        <v>#DIV/0!</v>
      </c>
      <c r="CE196" s="26" t="e">
        <f ca="1">(BU196-'ModelParams Lw'!O$10)/'ModelParams Lw'!O$11</f>
        <v>#DIV/0!</v>
      </c>
      <c r="CF196" s="26" t="e">
        <f ca="1">(BV196-'ModelParams Lw'!P$10)/'ModelParams Lw'!P$11</f>
        <v>#DIV/0!</v>
      </c>
      <c r="CG196" s="26" t="e">
        <f ca="1">(BW196-'ModelParams Lw'!Q$10)/'ModelParams Lw'!Q$11</f>
        <v>#DIV/0!</v>
      </c>
      <c r="CH196" s="26" t="e">
        <f ca="1">(BX196-'ModelParams Lw'!R$10)/'ModelParams Lw'!R$11</f>
        <v>#DIV/0!</v>
      </c>
      <c r="CI196" s="26" t="e">
        <f ca="1">(BY196-'ModelParams Lw'!S$10)/'ModelParams Lw'!S$11</f>
        <v>#DIV/0!</v>
      </c>
      <c r="CJ196" s="26" t="e">
        <f ca="1">(BZ196-'ModelParams Lw'!T$10)/'ModelParams Lw'!T$11</f>
        <v>#DIV/0!</v>
      </c>
      <c r="CK196" s="26" t="e">
        <f ca="1">(CA196-'ModelParams Lw'!U$10)/'ModelParams Lw'!U$11</f>
        <v>#DIV/0!</v>
      </c>
      <c r="CL196" s="26" t="e">
        <f ca="1">(CB196-'ModelParams Lw'!V$10)/'ModelParams Lw'!V$11</f>
        <v>#DIV/0!</v>
      </c>
      <c r="CM196" s="75" t="e">
        <f t="shared" si="62"/>
        <v>#DIV/0!</v>
      </c>
      <c r="CN196" s="75" t="e">
        <f t="shared" si="63"/>
        <v>#DIV/0!</v>
      </c>
      <c r="CO196" s="75" t="e">
        <f t="shared" si="64"/>
        <v>#DIV/0!</v>
      </c>
      <c r="CP196" s="75" t="e">
        <f t="shared" si="65"/>
        <v>#DIV/0!</v>
      </c>
      <c r="CQ196" s="75" t="e">
        <f t="shared" si="66"/>
        <v>#DIV/0!</v>
      </c>
      <c r="CR196" s="75" t="e">
        <f t="shared" si="67"/>
        <v>#DIV/0!</v>
      </c>
      <c r="CS196" s="75" t="e">
        <f t="shared" si="68"/>
        <v>#DIV/0!</v>
      </c>
      <c r="CT196" s="75" t="e">
        <f t="shared" si="69"/>
        <v>#DIV/0!</v>
      </c>
      <c r="CU196" s="26" t="e">
        <f>10*LOG10(IF(CM196="",0,POWER(10,((CM196+'ModelParams Lw'!$O$4)/10))) +IF(CN196="",0,POWER(10,((CN196+'ModelParams Lw'!$P$4)/10))) +IF(CO196="",0,POWER(10,((CO196+'ModelParams Lw'!$Q$4)/10))) +IF(CP196="",0,POWER(10,((CP196+'ModelParams Lw'!$R$4)/10))) +IF(CQ196="",0,POWER(10,((CQ196+'ModelParams Lw'!$S$4)/10))) +IF(CR196="",0,POWER(10,((CR196+'ModelParams Lw'!$T$4)/10))) +IF(CS196="",0,POWER(10,((CS196+'ModelParams Lw'!$U$4)/10)))+IF(CT196="",0,POWER(10,((CT196+'ModelParams Lw'!$V$4)/10))))</f>
        <v>#DIV/0!</v>
      </c>
      <c r="CV196" s="26" t="e">
        <f t="shared" si="70"/>
        <v>#DIV/0!</v>
      </c>
      <c r="CW196" s="26" t="e">
        <f>(CM196-'ModelParams Lw'!O$10)/'ModelParams Lw'!O$11</f>
        <v>#DIV/0!</v>
      </c>
      <c r="CX196" s="26" t="e">
        <f>(CN196-'ModelParams Lw'!P$10)/'ModelParams Lw'!P$11</f>
        <v>#DIV/0!</v>
      </c>
      <c r="CY196" s="26" t="e">
        <f>(CO196-'ModelParams Lw'!Q$10)/'ModelParams Lw'!Q$11</f>
        <v>#DIV/0!</v>
      </c>
      <c r="CZ196" s="26" t="e">
        <f>(CP196-'ModelParams Lw'!R$10)/'ModelParams Lw'!R$11</f>
        <v>#DIV/0!</v>
      </c>
      <c r="DA196" s="26" t="e">
        <f>(CQ196-'ModelParams Lw'!S$10)/'ModelParams Lw'!S$11</f>
        <v>#DIV/0!</v>
      </c>
      <c r="DB196" s="26" t="e">
        <f>(CR196-'ModelParams Lw'!T$10)/'ModelParams Lw'!T$11</f>
        <v>#DIV/0!</v>
      </c>
      <c r="DC196" s="26" t="e">
        <f>(CS196-'ModelParams Lw'!U$10)/'ModelParams Lw'!U$11</f>
        <v>#DIV/0!</v>
      </c>
      <c r="DD196" s="26" t="e">
        <f>(CT196-'ModelParams Lw'!V$10)/'ModelParams Lw'!V$11</f>
        <v>#DIV/0!</v>
      </c>
    </row>
    <row r="197" spans="1:108" x14ac:dyDescent="0.25">
      <c r="A197" s="13">
        <f>'Sound Power'!B197</f>
        <v>0</v>
      </c>
      <c r="B197" s="13">
        <f>'Sound Power'!D197</f>
        <v>0</v>
      </c>
      <c r="C197" s="13">
        <f>'Sound Power'!E197</f>
        <v>0</v>
      </c>
      <c r="D197" s="13">
        <f>'Sound Power'!F197</f>
        <v>0</v>
      </c>
      <c r="E197" s="76" t="e">
        <f>IF(Calcul!$F199="SA",'Sound Power'!AZ197,'Sound Power'!O197)</f>
        <v>#DIV/0!</v>
      </c>
      <c r="F197" s="76" t="e">
        <f>IF(Calcul!$F199="SA",'Sound Power'!BA197,'Sound Power'!P197)</f>
        <v>#DIV/0!</v>
      </c>
      <c r="G197" s="76" t="e">
        <f>IF(Calcul!$F199="SA",'Sound Power'!BB197,'Sound Power'!Q197)</f>
        <v>#DIV/0!</v>
      </c>
      <c r="H197" s="76" t="e">
        <f>IF(Calcul!$F199="SA",'Sound Power'!BC197,'Sound Power'!R197)</f>
        <v>#DIV/0!</v>
      </c>
      <c r="I197" s="76" t="e">
        <f>IF(Calcul!$F199="SA",'Sound Power'!BD197,'Sound Power'!S197)</f>
        <v>#DIV/0!</v>
      </c>
      <c r="J197" s="76" t="e">
        <f>IF(Calcul!$F199="SA",'Sound Power'!BE197,'Sound Power'!T197)</f>
        <v>#DIV/0!</v>
      </c>
      <c r="K197" s="76" t="e">
        <f>IF(Calcul!$F199="SA",'Sound Power'!BF197,'Sound Power'!U197)</f>
        <v>#DIV/0!</v>
      </c>
      <c r="L197" s="76" t="e">
        <f>IF(Calcul!$F199="SA",'Sound Power'!BG197,'Sound Power'!V197)</f>
        <v>#DIV/0!</v>
      </c>
      <c r="M197" s="76" t="e">
        <f>'Sound Power'!CI197</f>
        <v>#DIV/0!</v>
      </c>
      <c r="N197" s="76" t="e">
        <f>'Sound Power'!CJ197</f>
        <v>#DIV/0!</v>
      </c>
      <c r="O197" s="76" t="e">
        <f>'Sound Power'!CK197</f>
        <v>#DIV/0!</v>
      </c>
      <c r="P197" s="76" t="e">
        <f>'Sound Power'!CL197</f>
        <v>#DIV/0!</v>
      </c>
      <c r="Q197" s="76" t="e">
        <f>'Sound Power'!CM197</f>
        <v>#DIV/0!</v>
      </c>
      <c r="R197" s="76" t="e">
        <f>'Sound Power'!CN197</f>
        <v>#DIV/0!</v>
      </c>
      <c r="S197" s="76" t="e">
        <f>'Sound Power'!CO197</f>
        <v>#DIV/0!</v>
      </c>
      <c r="T197" s="76" t="e">
        <f>'Sound Power'!CP197</f>
        <v>#DIV/0!</v>
      </c>
      <c r="U197" s="73">
        <f t="shared" ref="U197:U260" si="74">2*(B197+C197)</f>
        <v>0</v>
      </c>
      <c r="V197" s="73">
        <f t="shared" ref="V197:V260" si="75">B197*C197</f>
        <v>0</v>
      </c>
      <c r="W197" s="76" t="e">
        <f>('ModelParams Lp'!B$4*10^'ModelParams Lp'!B$5*($U197/$V197)^'ModelParams Lp'!B$6)*3</f>
        <v>#DIV/0!</v>
      </c>
      <c r="X197" s="76" t="e">
        <f>('ModelParams Lp'!C$4*10^'ModelParams Lp'!C$5*($U197/$V197)^'ModelParams Lp'!C$6)*3</f>
        <v>#DIV/0!</v>
      </c>
      <c r="Y197" s="76" t="e">
        <f>('ModelParams Lp'!D$4*10^'ModelParams Lp'!D$5*($U197/$V197)^'ModelParams Lp'!D$6)*3</f>
        <v>#DIV/0!</v>
      </c>
      <c r="Z197" s="76" t="e">
        <f>('ModelParams Lp'!E$4*10^'ModelParams Lp'!E$5*($U197/$V197)^'ModelParams Lp'!E$6)*3</f>
        <v>#DIV/0!</v>
      </c>
      <c r="AA197" s="76" t="e">
        <f>('ModelParams Lp'!F$4*10^'ModelParams Lp'!F$5*($U197/$V197)^'ModelParams Lp'!F$6)*3</f>
        <v>#DIV/0!</v>
      </c>
      <c r="AB197" s="76" t="e">
        <f>('ModelParams Lp'!G$4*10^'ModelParams Lp'!G$5*($U197/$V197)^'ModelParams Lp'!G$6)*3</f>
        <v>#DIV/0!</v>
      </c>
      <c r="AC197" s="76" t="e">
        <f>('ModelParams Lp'!H$4*10^'ModelParams Lp'!H$5*($U197/$V197)^'ModelParams Lp'!H$6)*3</f>
        <v>#DIV/0!</v>
      </c>
      <c r="AD197" s="76" t="e">
        <f>('ModelParams Lp'!I$4*10^'ModelParams Lp'!I$5*($U197/$V197)^'ModelParams Lp'!I$6)*3</f>
        <v>#DIV/0!</v>
      </c>
      <c r="AE197" s="62" t="e">
        <f t="shared" ref="AE197:AE260" si="76">343.2/(2*MAX(B197:C197))</f>
        <v>#DIV/0!</v>
      </c>
      <c r="AF197" s="62" t="e">
        <f>IF(AE197&lt;'ModelParams Lp'!$B$16,-1,IF(AE197&lt;'ModelParams Lp'!$C$16,0,IF(AE197&lt;'ModelParams Lp'!$D$16,1,IF(AE197&lt;'ModelParams Lp'!$E$16,2,IF(AE197&lt;'ModelParams Lp'!$F$16,3,IF(AE197&lt;'ModelParams Lp'!$G$16,4,IF(AE197&lt;'ModelParams Lp'!$H$16,5,6)))))))</f>
        <v>#DIV/0!</v>
      </c>
      <c r="AG197" s="76" t="e">
        <f ca="1">IF($AF197&gt;1,0,OFFSET('ModelParams Lp'!$C$12,0,-'Sound Pressure'!$AF197))</f>
        <v>#DIV/0!</v>
      </c>
      <c r="AH197" s="76" t="e">
        <f ca="1">IF($AF197&gt;2,0,OFFSET('ModelParams Lp'!$D$12,0,-'Sound Pressure'!$AF197))</f>
        <v>#DIV/0!</v>
      </c>
      <c r="AI197" s="76" t="e">
        <f ca="1">IF($AF197&gt;3,0,OFFSET('ModelParams Lp'!$E$12,0,-'Sound Pressure'!$AF197))</f>
        <v>#DIV/0!</v>
      </c>
      <c r="AJ197" s="76" t="e">
        <f ca="1">IF($AF197&gt;4,0,OFFSET('ModelParams Lp'!$F$12,0,-'Sound Pressure'!$AF197))</f>
        <v>#DIV/0!</v>
      </c>
      <c r="AK197" s="76" t="e">
        <f ca="1">IF($AF197&gt;3,0,OFFSET('ModelParams Lp'!$G$12,0,-'Sound Pressure'!$AF197))</f>
        <v>#DIV/0!</v>
      </c>
      <c r="AL197" s="76" t="e">
        <f ca="1">IF($AF197&gt;5,0,OFFSET('ModelParams Lp'!$H$12,0,-'Sound Pressure'!$AF197))</f>
        <v>#DIV/0!</v>
      </c>
      <c r="AM197" s="76" t="e">
        <f ca="1">IF($AF197&gt;6,0,OFFSET('ModelParams Lp'!$I$12,0,-'Sound Pressure'!$AF197))</f>
        <v>#DIV/0!</v>
      </c>
      <c r="AN197" s="76" t="e">
        <f ca="1">IF($AF197&gt;7,0,IF($AF$4&lt;0,3,OFFSET('ModelParams Lp'!$J$12,0,-'Sound Pressure'!$AF197)))</f>
        <v>#DIV/0!</v>
      </c>
      <c r="AO197" s="76" t="e">
        <f t="shared" si="71"/>
        <v>#DIV/0!</v>
      </c>
      <c r="AP197" s="76" t="e">
        <f t="shared" si="73"/>
        <v>#DIV/0!</v>
      </c>
      <c r="AQ197" s="76" t="e">
        <f t="shared" si="73"/>
        <v>#DIV/0!</v>
      </c>
      <c r="AR197" s="76" t="e">
        <f t="shared" si="73"/>
        <v>#DIV/0!</v>
      </c>
      <c r="AS197" s="76" t="e">
        <f t="shared" si="73"/>
        <v>#DIV/0!</v>
      </c>
      <c r="AT197" s="76" t="e">
        <f t="shared" si="73"/>
        <v>#DIV/0!</v>
      </c>
      <c r="AU197" s="76" t="e">
        <f t="shared" si="73"/>
        <v>#DIV/0!</v>
      </c>
      <c r="AV197" s="76" t="e">
        <f t="shared" si="73"/>
        <v>#DIV/0!</v>
      </c>
      <c r="AW197" s="76">
        <f>'ModelParams Lp'!B$22</f>
        <v>4</v>
      </c>
      <c r="AX197" s="76">
        <f>'ModelParams Lp'!C$22</f>
        <v>2</v>
      </c>
      <c r="AY197" s="76">
        <f>'ModelParams Lp'!D$22</f>
        <v>1</v>
      </c>
      <c r="AZ197" s="76">
        <f>'ModelParams Lp'!E$22</f>
        <v>0</v>
      </c>
      <c r="BA197" s="76">
        <f>'ModelParams Lp'!F$22</f>
        <v>0</v>
      </c>
      <c r="BB197" s="76">
        <f>'ModelParams Lp'!G$22</f>
        <v>0</v>
      </c>
      <c r="BC197" s="76">
        <f>'ModelParams Lp'!H$22</f>
        <v>0</v>
      </c>
      <c r="BD197" s="76">
        <f>'ModelParams Lp'!I$22</f>
        <v>0</v>
      </c>
      <c r="BE197" s="76" t="e">
        <f>-10*LOG(2/(4*PI()*2^2)+4/(0.163*(Calcul!$J202*Calcul!$K202)/VLOOKUP(Calcul!$H202,'ModelParams Lp'!$E$37:$F$39,2,0)))</f>
        <v>#N/A</v>
      </c>
      <c r="BF197" s="76" t="e">
        <f>-10*LOG(2/(4*PI()*2^2)+4/(0.163*(Calcul!$J202*Calcul!$K202)/VLOOKUP(Calcul!$H202,'ModelParams Lp'!$E$37:$F$39,2,0)))</f>
        <v>#N/A</v>
      </c>
      <c r="BG197" s="76" t="e">
        <f>-10*LOG(2/(4*PI()*2^2)+4/(0.163*(Calcul!$J202*Calcul!$K202)/VLOOKUP(Calcul!$H202,'ModelParams Lp'!$E$37:$F$39,2,0)))</f>
        <v>#N/A</v>
      </c>
      <c r="BH197" s="76" t="e">
        <f>-10*LOG(2/(4*PI()*2^2)+4/(0.163*(Calcul!$J202*Calcul!$K202)/VLOOKUP(Calcul!$H202,'ModelParams Lp'!$E$37:$F$39,2,0)))</f>
        <v>#N/A</v>
      </c>
      <c r="BI197" s="76" t="e">
        <f>-10*LOG(2/(4*PI()*2^2)+4/(0.163*(Calcul!$J202*Calcul!$K202)/VLOOKUP(Calcul!$H202,'ModelParams Lp'!$E$37:$F$39,2,0)))</f>
        <v>#N/A</v>
      </c>
      <c r="BJ197" s="76" t="e">
        <f>-10*LOG(2/(4*PI()*2^2)+4/(0.163*(Calcul!$J202*Calcul!$K202)/VLOOKUP(Calcul!$H202,'ModelParams Lp'!$E$37:$F$39,2,0)))</f>
        <v>#N/A</v>
      </c>
      <c r="BK197" s="76" t="e">
        <f>-10*LOG(2/(4*PI()*2^2)+4/(0.163*(Calcul!$J202*Calcul!$K202)/VLOOKUP(Calcul!$H202,'ModelParams Lp'!$E$37:$F$39,2,0)))</f>
        <v>#N/A</v>
      </c>
      <c r="BL197" s="76" t="e">
        <f>-10*LOG(2/(4*PI()*2^2)+4/(0.163*(Calcul!$J202*Calcul!$K202)/VLOOKUP(Calcul!$H202,'ModelParams Lp'!$E$37:$F$39,2,0)))</f>
        <v>#N/A</v>
      </c>
      <c r="BM197" s="76" t="e">
        <f>VLOOKUP(Calcul!$I202,'ModelParams Lp'!$D$28:$O$32,5,0)+BE197</f>
        <v>#N/A</v>
      </c>
      <c r="BN197" s="76" t="e">
        <f>VLOOKUP(Calcul!$I202,'ModelParams Lp'!$D$28:$O$32,6,0)+BF197</f>
        <v>#N/A</v>
      </c>
      <c r="BO197" s="76" t="e">
        <f>VLOOKUP(Calcul!$I202,'ModelParams Lp'!$D$28:$O$32,7,0)+BG197</f>
        <v>#N/A</v>
      </c>
      <c r="BP197" s="76" t="e">
        <f>VLOOKUP(Calcul!$I202,'ModelParams Lp'!$D$28:$O$32,8,0)+BH197</f>
        <v>#N/A</v>
      </c>
      <c r="BQ197" s="76" t="e">
        <f>VLOOKUP(Calcul!$I202,'ModelParams Lp'!$D$28:$O$32,9,0)+BI197</f>
        <v>#N/A</v>
      </c>
      <c r="BR197" s="76" t="e">
        <f>VLOOKUP(Calcul!$I202,'ModelParams Lp'!$D$28:$O$32,10,0)+BJ197</f>
        <v>#N/A</v>
      </c>
      <c r="BS197" s="76" t="e">
        <f>VLOOKUP(Calcul!$I202,'ModelParams Lp'!$D$28:$O$32,11,0)+BK197</f>
        <v>#N/A</v>
      </c>
      <c r="BT197" s="76" t="e">
        <f>VLOOKUP(Calcul!$I202,'ModelParams Lp'!$D$28:$O$32,12,0)+BL197</f>
        <v>#N/A</v>
      </c>
      <c r="BU197" s="75" t="e">
        <f t="shared" ref="BU197:BU260" ca="1" si="77">IF(E197-W197-AG197-AO197-AW197-BE197&lt;0,0,E197-W197-AG197-AO197-AW197-BE197)</f>
        <v>#DIV/0!</v>
      </c>
      <c r="BV197" s="75" t="e">
        <f t="shared" ref="BV197:BV260" ca="1" si="78">IF(F197-X197-AH197-AP197-AX197-BF197&lt;0,0,F197-X197-AH197-AP197-AX197-BF197)</f>
        <v>#DIV/0!</v>
      </c>
      <c r="BW197" s="75" t="e">
        <f t="shared" ref="BW197:BW260" ca="1" si="79">IF(G197-Y197-AI197-AQ197-AY197-BG197&lt;0,0,G197-Y197-AI197-AQ197-AY197-BG197)</f>
        <v>#DIV/0!</v>
      </c>
      <c r="BX197" s="75" t="e">
        <f t="shared" ref="BX197:BX260" ca="1" si="80">IF(H197-Z197-AJ197-AR197-AZ197-BH197&lt;0,0,H197-Z197-AJ197-AR197-AZ197-BH197)</f>
        <v>#DIV/0!</v>
      </c>
      <c r="BY197" s="75" t="e">
        <f t="shared" ref="BY197:BY260" ca="1" si="81">IF(I197-AA197-AK197-AS197-BA197-BI197&lt;0,0,I197-AA197-AK197-AS197-BA197-BI197)</f>
        <v>#DIV/0!</v>
      </c>
      <c r="BZ197" s="75" t="e">
        <f t="shared" ref="BZ197:BZ260" ca="1" si="82">IF(J197-AB197-AL197-AT197-BB197-BJ197&lt;0,0,J197-AB197-AL197-AT197-BB197-BJ197)</f>
        <v>#DIV/0!</v>
      </c>
      <c r="CA197" s="75" t="e">
        <f t="shared" ref="CA197:CA260" ca="1" si="83">IF(K197-AC197-AM197-AU197-BC197-BK197&lt;0,0,K197-AC197-AM197-AU197-BC197-BK197)</f>
        <v>#DIV/0!</v>
      </c>
      <c r="CB197" s="75" t="e">
        <f t="shared" ref="CB197:CB260" ca="1" si="84">IF(L197-AD197-AN197-AV197-BD197-BL197&lt;0,0,L197-AD197-AN197-AV197-BD197-BL197)</f>
        <v>#DIV/0!</v>
      </c>
      <c r="CC197" s="26" t="e">
        <f ca="1">10*LOG10(IF(BU197="",0,POWER(10,((BU197+'ModelParams Lw'!$O$4)/10))) +IF(BV197="",0,POWER(10,((BV197+'ModelParams Lw'!$P$4)/10))) +IF(BW197="",0,POWER(10,((BW197+'ModelParams Lw'!$Q$4)/10))) +IF(BX197="",0,POWER(10,((BX197+'ModelParams Lw'!$R$4)/10))) +IF(BY197="",0,POWER(10,((BY197+'ModelParams Lw'!$S$4)/10))) +IF(BZ197="",0,POWER(10,((BZ197+'ModelParams Lw'!$T$4)/10))) +IF(CA197="",0,POWER(10,((CA197+'ModelParams Lw'!$U$4)/10)))+IF(CB197="",0,POWER(10,((CB197+'ModelParams Lw'!$V$4)/10))))</f>
        <v>#DIV/0!</v>
      </c>
      <c r="CD197" s="26" t="e">
        <f t="shared" ref="CD197:CD260" ca="1" si="85">MAX(CE197:CL197)</f>
        <v>#DIV/0!</v>
      </c>
      <c r="CE197" s="26" t="e">
        <f ca="1">(BU197-'ModelParams Lw'!O$10)/'ModelParams Lw'!O$11</f>
        <v>#DIV/0!</v>
      </c>
      <c r="CF197" s="26" t="e">
        <f ca="1">(BV197-'ModelParams Lw'!P$10)/'ModelParams Lw'!P$11</f>
        <v>#DIV/0!</v>
      </c>
      <c r="CG197" s="26" t="e">
        <f ca="1">(BW197-'ModelParams Lw'!Q$10)/'ModelParams Lw'!Q$11</f>
        <v>#DIV/0!</v>
      </c>
      <c r="CH197" s="26" t="e">
        <f ca="1">(BX197-'ModelParams Lw'!R$10)/'ModelParams Lw'!R$11</f>
        <v>#DIV/0!</v>
      </c>
      <c r="CI197" s="26" t="e">
        <f ca="1">(BY197-'ModelParams Lw'!S$10)/'ModelParams Lw'!S$11</f>
        <v>#DIV/0!</v>
      </c>
      <c r="CJ197" s="26" t="e">
        <f ca="1">(BZ197-'ModelParams Lw'!T$10)/'ModelParams Lw'!T$11</f>
        <v>#DIV/0!</v>
      </c>
      <c r="CK197" s="26" t="e">
        <f ca="1">(CA197-'ModelParams Lw'!U$10)/'ModelParams Lw'!U$11</f>
        <v>#DIV/0!</v>
      </c>
      <c r="CL197" s="26" t="e">
        <f ca="1">(CB197-'ModelParams Lw'!V$10)/'ModelParams Lw'!V$11</f>
        <v>#DIV/0!</v>
      </c>
      <c r="CM197" s="75" t="e">
        <f t="shared" ref="CM197:CM260" si="86">IF(M197-BM197-AW197&lt;0,0,M197-BM197-AW197)</f>
        <v>#DIV/0!</v>
      </c>
      <c r="CN197" s="75" t="e">
        <f t="shared" ref="CN197:CN260" si="87">IF(N197-BN197-AX197&lt;0,0,N197-BN197-AX197)</f>
        <v>#DIV/0!</v>
      </c>
      <c r="CO197" s="75" t="e">
        <f t="shared" ref="CO197:CO260" si="88">IF(O197-BO197-AY197&lt;0,0,O197-BO197-AY197)</f>
        <v>#DIV/0!</v>
      </c>
      <c r="CP197" s="75" t="e">
        <f t="shared" ref="CP197:CP260" si="89">IF(P197-BP197-AZ197&lt;0,0,P197-BP197-AZ197)</f>
        <v>#DIV/0!</v>
      </c>
      <c r="CQ197" s="75" t="e">
        <f t="shared" ref="CQ197:CQ260" si="90">IF(Q197-BQ197-BA197&lt;0,0,Q197-BQ197-BA197)</f>
        <v>#DIV/0!</v>
      </c>
      <c r="CR197" s="75" t="e">
        <f t="shared" ref="CR197:CR260" si="91">IF(R197-BR197-BB197&lt;0,0,R197-BR197-BB197)</f>
        <v>#DIV/0!</v>
      </c>
      <c r="CS197" s="75" t="e">
        <f t="shared" ref="CS197:CS260" si="92">IF(S197-BS197-BC197&lt;0,0,S197-BS197-BC197)</f>
        <v>#DIV/0!</v>
      </c>
      <c r="CT197" s="75" t="e">
        <f t="shared" ref="CT197:CT260" si="93">IF(T197-BT197-BD197&lt;0,0,T197-BT197-BD197)</f>
        <v>#DIV/0!</v>
      </c>
      <c r="CU197" s="26" t="e">
        <f>10*LOG10(IF(CM197="",0,POWER(10,((CM197+'ModelParams Lw'!$O$4)/10))) +IF(CN197="",0,POWER(10,((CN197+'ModelParams Lw'!$P$4)/10))) +IF(CO197="",0,POWER(10,((CO197+'ModelParams Lw'!$Q$4)/10))) +IF(CP197="",0,POWER(10,((CP197+'ModelParams Lw'!$R$4)/10))) +IF(CQ197="",0,POWER(10,((CQ197+'ModelParams Lw'!$S$4)/10))) +IF(CR197="",0,POWER(10,((CR197+'ModelParams Lw'!$T$4)/10))) +IF(CS197="",0,POWER(10,((CS197+'ModelParams Lw'!$U$4)/10)))+IF(CT197="",0,POWER(10,((CT197+'ModelParams Lw'!$V$4)/10))))</f>
        <v>#DIV/0!</v>
      </c>
      <c r="CV197" s="26" t="e">
        <f t="shared" ref="CV197:CV260" si="94">MAX(CW197:DD197)</f>
        <v>#DIV/0!</v>
      </c>
      <c r="CW197" s="26" t="e">
        <f>(CM197-'ModelParams Lw'!O$10)/'ModelParams Lw'!O$11</f>
        <v>#DIV/0!</v>
      </c>
      <c r="CX197" s="26" t="e">
        <f>(CN197-'ModelParams Lw'!P$10)/'ModelParams Lw'!P$11</f>
        <v>#DIV/0!</v>
      </c>
      <c r="CY197" s="26" t="e">
        <f>(CO197-'ModelParams Lw'!Q$10)/'ModelParams Lw'!Q$11</f>
        <v>#DIV/0!</v>
      </c>
      <c r="CZ197" s="26" t="e">
        <f>(CP197-'ModelParams Lw'!R$10)/'ModelParams Lw'!R$11</f>
        <v>#DIV/0!</v>
      </c>
      <c r="DA197" s="26" t="e">
        <f>(CQ197-'ModelParams Lw'!S$10)/'ModelParams Lw'!S$11</f>
        <v>#DIV/0!</v>
      </c>
      <c r="DB197" s="26" t="e">
        <f>(CR197-'ModelParams Lw'!T$10)/'ModelParams Lw'!T$11</f>
        <v>#DIV/0!</v>
      </c>
      <c r="DC197" s="26" t="e">
        <f>(CS197-'ModelParams Lw'!U$10)/'ModelParams Lw'!U$11</f>
        <v>#DIV/0!</v>
      </c>
      <c r="DD197" s="26" t="e">
        <f>(CT197-'ModelParams Lw'!V$10)/'ModelParams Lw'!V$11</f>
        <v>#DIV/0!</v>
      </c>
    </row>
    <row r="198" spans="1:108" x14ac:dyDescent="0.25">
      <c r="A198" s="13">
        <f>'Sound Power'!B198</f>
        <v>0</v>
      </c>
      <c r="B198" s="13">
        <f>'Sound Power'!D198</f>
        <v>0</v>
      </c>
      <c r="C198" s="13">
        <f>'Sound Power'!E198</f>
        <v>0</v>
      </c>
      <c r="D198" s="13">
        <f>'Sound Power'!F198</f>
        <v>0</v>
      </c>
      <c r="E198" s="76" t="e">
        <f>IF(Calcul!$F200="SA",'Sound Power'!AZ198,'Sound Power'!O198)</f>
        <v>#DIV/0!</v>
      </c>
      <c r="F198" s="76" t="e">
        <f>IF(Calcul!$F200="SA",'Sound Power'!BA198,'Sound Power'!P198)</f>
        <v>#DIV/0!</v>
      </c>
      <c r="G198" s="76" t="e">
        <f>IF(Calcul!$F200="SA",'Sound Power'!BB198,'Sound Power'!Q198)</f>
        <v>#DIV/0!</v>
      </c>
      <c r="H198" s="76" t="e">
        <f>IF(Calcul!$F200="SA",'Sound Power'!BC198,'Sound Power'!R198)</f>
        <v>#DIV/0!</v>
      </c>
      <c r="I198" s="76" t="e">
        <f>IF(Calcul!$F200="SA",'Sound Power'!BD198,'Sound Power'!S198)</f>
        <v>#DIV/0!</v>
      </c>
      <c r="J198" s="76" t="e">
        <f>IF(Calcul!$F200="SA",'Sound Power'!BE198,'Sound Power'!T198)</f>
        <v>#DIV/0!</v>
      </c>
      <c r="K198" s="76" t="e">
        <f>IF(Calcul!$F200="SA",'Sound Power'!BF198,'Sound Power'!U198)</f>
        <v>#DIV/0!</v>
      </c>
      <c r="L198" s="76" t="e">
        <f>IF(Calcul!$F200="SA",'Sound Power'!BG198,'Sound Power'!V198)</f>
        <v>#DIV/0!</v>
      </c>
      <c r="M198" s="76" t="e">
        <f>'Sound Power'!CI198</f>
        <v>#DIV/0!</v>
      </c>
      <c r="N198" s="76" t="e">
        <f>'Sound Power'!CJ198</f>
        <v>#DIV/0!</v>
      </c>
      <c r="O198" s="76" t="e">
        <f>'Sound Power'!CK198</f>
        <v>#DIV/0!</v>
      </c>
      <c r="P198" s="76" t="e">
        <f>'Sound Power'!CL198</f>
        <v>#DIV/0!</v>
      </c>
      <c r="Q198" s="76" t="e">
        <f>'Sound Power'!CM198</f>
        <v>#DIV/0!</v>
      </c>
      <c r="R198" s="76" t="e">
        <f>'Sound Power'!CN198</f>
        <v>#DIV/0!</v>
      </c>
      <c r="S198" s="76" t="e">
        <f>'Sound Power'!CO198</f>
        <v>#DIV/0!</v>
      </c>
      <c r="T198" s="76" t="e">
        <f>'Sound Power'!CP198</f>
        <v>#DIV/0!</v>
      </c>
      <c r="U198" s="73">
        <f t="shared" si="74"/>
        <v>0</v>
      </c>
      <c r="V198" s="73">
        <f t="shared" si="75"/>
        <v>0</v>
      </c>
      <c r="W198" s="76" t="e">
        <f>('ModelParams Lp'!B$4*10^'ModelParams Lp'!B$5*($U198/$V198)^'ModelParams Lp'!B$6)*3</f>
        <v>#DIV/0!</v>
      </c>
      <c r="X198" s="76" t="e">
        <f>('ModelParams Lp'!C$4*10^'ModelParams Lp'!C$5*($U198/$V198)^'ModelParams Lp'!C$6)*3</f>
        <v>#DIV/0!</v>
      </c>
      <c r="Y198" s="76" t="e">
        <f>('ModelParams Lp'!D$4*10^'ModelParams Lp'!D$5*($U198/$V198)^'ModelParams Lp'!D$6)*3</f>
        <v>#DIV/0!</v>
      </c>
      <c r="Z198" s="76" t="e">
        <f>('ModelParams Lp'!E$4*10^'ModelParams Lp'!E$5*($U198/$V198)^'ModelParams Lp'!E$6)*3</f>
        <v>#DIV/0!</v>
      </c>
      <c r="AA198" s="76" t="e">
        <f>('ModelParams Lp'!F$4*10^'ModelParams Lp'!F$5*($U198/$V198)^'ModelParams Lp'!F$6)*3</f>
        <v>#DIV/0!</v>
      </c>
      <c r="AB198" s="76" t="e">
        <f>('ModelParams Lp'!G$4*10^'ModelParams Lp'!G$5*($U198/$V198)^'ModelParams Lp'!G$6)*3</f>
        <v>#DIV/0!</v>
      </c>
      <c r="AC198" s="76" t="e">
        <f>('ModelParams Lp'!H$4*10^'ModelParams Lp'!H$5*($U198/$V198)^'ModelParams Lp'!H$6)*3</f>
        <v>#DIV/0!</v>
      </c>
      <c r="AD198" s="76" t="e">
        <f>('ModelParams Lp'!I$4*10^'ModelParams Lp'!I$5*($U198/$V198)^'ModelParams Lp'!I$6)*3</f>
        <v>#DIV/0!</v>
      </c>
      <c r="AE198" s="62" t="e">
        <f t="shared" si="76"/>
        <v>#DIV/0!</v>
      </c>
      <c r="AF198" s="62" t="e">
        <f>IF(AE198&lt;'ModelParams Lp'!$B$16,-1,IF(AE198&lt;'ModelParams Lp'!$C$16,0,IF(AE198&lt;'ModelParams Lp'!$D$16,1,IF(AE198&lt;'ModelParams Lp'!$E$16,2,IF(AE198&lt;'ModelParams Lp'!$F$16,3,IF(AE198&lt;'ModelParams Lp'!$G$16,4,IF(AE198&lt;'ModelParams Lp'!$H$16,5,6)))))))</f>
        <v>#DIV/0!</v>
      </c>
      <c r="AG198" s="76" t="e">
        <f ca="1">IF($AF198&gt;1,0,OFFSET('ModelParams Lp'!$C$12,0,-'Sound Pressure'!$AF198))</f>
        <v>#DIV/0!</v>
      </c>
      <c r="AH198" s="76" t="e">
        <f ca="1">IF($AF198&gt;2,0,OFFSET('ModelParams Lp'!$D$12,0,-'Sound Pressure'!$AF198))</f>
        <v>#DIV/0!</v>
      </c>
      <c r="AI198" s="76" t="e">
        <f ca="1">IF($AF198&gt;3,0,OFFSET('ModelParams Lp'!$E$12,0,-'Sound Pressure'!$AF198))</f>
        <v>#DIV/0!</v>
      </c>
      <c r="AJ198" s="76" t="e">
        <f ca="1">IF($AF198&gt;4,0,OFFSET('ModelParams Lp'!$F$12,0,-'Sound Pressure'!$AF198))</f>
        <v>#DIV/0!</v>
      </c>
      <c r="AK198" s="76" t="e">
        <f ca="1">IF($AF198&gt;3,0,OFFSET('ModelParams Lp'!$G$12,0,-'Sound Pressure'!$AF198))</f>
        <v>#DIV/0!</v>
      </c>
      <c r="AL198" s="76" t="e">
        <f ca="1">IF($AF198&gt;5,0,OFFSET('ModelParams Lp'!$H$12,0,-'Sound Pressure'!$AF198))</f>
        <v>#DIV/0!</v>
      </c>
      <c r="AM198" s="76" t="e">
        <f ca="1">IF($AF198&gt;6,0,OFFSET('ModelParams Lp'!$I$12,0,-'Sound Pressure'!$AF198))</f>
        <v>#DIV/0!</v>
      </c>
      <c r="AN198" s="76" t="e">
        <f ca="1">IF($AF198&gt;7,0,IF($AF$4&lt;0,3,OFFSET('ModelParams Lp'!$J$12,0,-'Sound Pressure'!$AF198)))</f>
        <v>#DIV/0!</v>
      </c>
      <c r="AO198" s="76" t="e">
        <f t="shared" si="71"/>
        <v>#DIV/0!</v>
      </c>
      <c r="AP198" s="76" t="e">
        <f t="shared" si="73"/>
        <v>#DIV/0!</v>
      </c>
      <c r="AQ198" s="76" t="e">
        <f t="shared" si="73"/>
        <v>#DIV/0!</v>
      </c>
      <c r="AR198" s="76" t="e">
        <f t="shared" si="73"/>
        <v>#DIV/0!</v>
      </c>
      <c r="AS198" s="76" t="e">
        <f t="shared" si="73"/>
        <v>#DIV/0!</v>
      </c>
      <c r="AT198" s="76" t="e">
        <f t="shared" si="73"/>
        <v>#DIV/0!</v>
      </c>
      <c r="AU198" s="76" t="e">
        <f t="shared" si="73"/>
        <v>#DIV/0!</v>
      </c>
      <c r="AV198" s="76" t="e">
        <f t="shared" si="73"/>
        <v>#DIV/0!</v>
      </c>
      <c r="AW198" s="76">
        <f>'ModelParams Lp'!B$22</f>
        <v>4</v>
      </c>
      <c r="AX198" s="76">
        <f>'ModelParams Lp'!C$22</f>
        <v>2</v>
      </c>
      <c r="AY198" s="76">
        <f>'ModelParams Lp'!D$22</f>
        <v>1</v>
      </c>
      <c r="AZ198" s="76">
        <f>'ModelParams Lp'!E$22</f>
        <v>0</v>
      </c>
      <c r="BA198" s="76">
        <f>'ModelParams Lp'!F$22</f>
        <v>0</v>
      </c>
      <c r="BB198" s="76">
        <f>'ModelParams Lp'!G$22</f>
        <v>0</v>
      </c>
      <c r="BC198" s="76">
        <f>'ModelParams Lp'!H$22</f>
        <v>0</v>
      </c>
      <c r="BD198" s="76">
        <f>'ModelParams Lp'!I$22</f>
        <v>0</v>
      </c>
      <c r="BE198" s="76" t="e">
        <f>-10*LOG(2/(4*PI()*2^2)+4/(0.163*(Calcul!$J203*Calcul!$K203)/VLOOKUP(Calcul!$H203,'ModelParams Lp'!$E$37:$F$39,2,0)))</f>
        <v>#N/A</v>
      </c>
      <c r="BF198" s="76" t="e">
        <f>-10*LOG(2/(4*PI()*2^2)+4/(0.163*(Calcul!$J203*Calcul!$K203)/VLOOKUP(Calcul!$H203,'ModelParams Lp'!$E$37:$F$39,2,0)))</f>
        <v>#N/A</v>
      </c>
      <c r="BG198" s="76" t="e">
        <f>-10*LOG(2/(4*PI()*2^2)+4/(0.163*(Calcul!$J203*Calcul!$K203)/VLOOKUP(Calcul!$H203,'ModelParams Lp'!$E$37:$F$39,2,0)))</f>
        <v>#N/A</v>
      </c>
      <c r="BH198" s="76" t="e">
        <f>-10*LOG(2/(4*PI()*2^2)+4/(0.163*(Calcul!$J203*Calcul!$K203)/VLOOKUP(Calcul!$H203,'ModelParams Lp'!$E$37:$F$39,2,0)))</f>
        <v>#N/A</v>
      </c>
      <c r="BI198" s="76" t="e">
        <f>-10*LOG(2/(4*PI()*2^2)+4/(0.163*(Calcul!$J203*Calcul!$K203)/VLOOKUP(Calcul!$H203,'ModelParams Lp'!$E$37:$F$39,2,0)))</f>
        <v>#N/A</v>
      </c>
      <c r="BJ198" s="76" t="e">
        <f>-10*LOG(2/(4*PI()*2^2)+4/(0.163*(Calcul!$J203*Calcul!$K203)/VLOOKUP(Calcul!$H203,'ModelParams Lp'!$E$37:$F$39,2,0)))</f>
        <v>#N/A</v>
      </c>
      <c r="BK198" s="76" t="e">
        <f>-10*LOG(2/(4*PI()*2^2)+4/(0.163*(Calcul!$J203*Calcul!$K203)/VLOOKUP(Calcul!$H203,'ModelParams Lp'!$E$37:$F$39,2,0)))</f>
        <v>#N/A</v>
      </c>
      <c r="BL198" s="76" t="e">
        <f>-10*LOG(2/(4*PI()*2^2)+4/(0.163*(Calcul!$J203*Calcul!$K203)/VLOOKUP(Calcul!$H203,'ModelParams Lp'!$E$37:$F$39,2,0)))</f>
        <v>#N/A</v>
      </c>
      <c r="BM198" s="76" t="e">
        <f>VLOOKUP(Calcul!$I203,'ModelParams Lp'!$D$28:$O$32,5,0)+BE198</f>
        <v>#N/A</v>
      </c>
      <c r="BN198" s="76" t="e">
        <f>VLOOKUP(Calcul!$I203,'ModelParams Lp'!$D$28:$O$32,6,0)+BF198</f>
        <v>#N/A</v>
      </c>
      <c r="BO198" s="76" t="e">
        <f>VLOOKUP(Calcul!$I203,'ModelParams Lp'!$D$28:$O$32,7,0)+BG198</f>
        <v>#N/A</v>
      </c>
      <c r="BP198" s="76" t="e">
        <f>VLOOKUP(Calcul!$I203,'ModelParams Lp'!$D$28:$O$32,8,0)+BH198</f>
        <v>#N/A</v>
      </c>
      <c r="BQ198" s="76" t="e">
        <f>VLOOKUP(Calcul!$I203,'ModelParams Lp'!$D$28:$O$32,9,0)+BI198</f>
        <v>#N/A</v>
      </c>
      <c r="BR198" s="76" t="e">
        <f>VLOOKUP(Calcul!$I203,'ModelParams Lp'!$D$28:$O$32,10,0)+BJ198</f>
        <v>#N/A</v>
      </c>
      <c r="BS198" s="76" t="e">
        <f>VLOOKUP(Calcul!$I203,'ModelParams Lp'!$D$28:$O$32,11,0)+BK198</f>
        <v>#N/A</v>
      </c>
      <c r="BT198" s="76" t="e">
        <f>VLOOKUP(Calcul!$I203,'ModelParams Lp'!$D$28:$O$32,12,0)+BL198</f>
        <v>#N/A</v>
      </c>
      <c r="BU198" s="75" t="e">
        <f t="shared" ca="1" si="77"/>
        <v>#DIV/0!</v>
      </c>
      <c r="BV198" s="75" t="e">
        <f t="shared" ca="1" si="78"/>
        <v>#DIV/0!</v>
      </c>
      <c r="BW198" s="75" t="e">
        <f t="shared" ca="1" si="79"/>
        <v>#DIV/0!</v>
      </c>
      <c r="BX198" s="75" t="e">
        <f t="shared" ca="1" si="80"/>
        <v>#DIV/0!</v>
      </c>
      <c r="BY198" s="75" t="e">
        <f t="shared" ca="1" si="81"/>
        <v>#DIV/0!</v>
      </c>
      <c r="BZ198" s="75" t="e">
        <f t="shared" ca="1" si="82"/>
        <v>#DIV/0!</v>
      </c>
      <c r="CA198" s="75" t="e">
        <f t="shared" ca="1" si="83"/>
        <v>#DIV/0!</v>
      </c>
      <c r="CB198" s="75" t="e">
        <f t="shared" ca="1" si="84"/>
        <v>#DIV/0!</v>
      </c>
      <c r="CC198" s="26" t="e">
        <f ca="1">10*LOG10(IF(BU198="",0,POWER(10,((BU198+'ModelParams Lw'!$O$4)/10))) +IF(BV198="",0,POWER(10,((BV198+'ModelParams Lw'!$P$4)/10))) +IF(BW198="",0,POWER(10,((BW198+'ModelParams Lw'!$Q$4)/10))) +IF(BX198="",0,POWER(10,((BX198+'ModelParams Lw'!$R$4)/10))) +IF(BY198="",0,POWER(10,((BY198+'ModelParams Lw'!$S$4)/10))) +IF(BZ198="",0,POWER(10,((BZ198+'ModelParams Lw'!$T$4)/10))) +IF(CA198="",0,POWER(10,((CA198+'ModelParams Lw'!$U$4)/10)))+IF(CB198="",0,POWER(10,((CB198+'ModelParams Lw'!$V$4)/10))))</f>
        <v>#DIV/0!</v>
      </c>
      <c r="CD198" s="26" t="e">
        <f t="shared" ca="1" si="85"/>
        <v>#DIV/0!</v>
      </c>
      <c r="CE198" s="26" t="e">
        <f ca="1">(BU198-'ModelParams Lw'!O$10)/'ModelParams Lw'!O$11</f>
        <v>#DIV/0!</v>
      </c>
      <c r="CF198" s="26" t="e">
        <f ca="1">(BV198-'ModelParams Lw'!P$10)/'ModelParams Lw'!P$11</f>
        <v>#DIV/0!</v>
      </c>
      <c r="CG198" s="26" t="e">
        <f ca="1">(BW198-'ModelParams Lw'!Q$10)/'ModelParams Lw'!Q$11</f>
        <v>#DIV/0!</v>
      </c>
      <c r="CH198" s="26" t="e">
        <f ca="1">(BX198-'ModelParams Lw'!R$10)/'ModelParams Lw'!R$11</f>
        <v>#DIV/0!</v>
      </c>
      <c r="CI198" s="26" t="e">
        <f ca="1">(BY198-'ModelParams Lw'!S$10)/'ModelParams Lw'!S$11</f>
        <v>#DIV/0!</v>
      </c>
      <c r="CJ198" s="26" t="e">
        <f ca="1">(BZ198-'ModelParams Lw'!T$10)/'ModelParams Lw'!T$11</f>
        <v>#DIV/0!</v>
      </c>
      <c r="CK198" s="26" t="e">
        <f ca="1">(CA198-'ModelParams Lw'!U$10)/'ModelParams Lw'!U$11</f>
        <v>#DIV/0!</v>
      </c>
      <c r="CL198" s="26" t="e">
        <f ca="1">(CB198-'ModelParams Lw'!V$10)/'ModelParams Lw'!V$11</f>
        <v>#DIV/0!</v>
      </c>
      <c r="CM198" s="75" t="e">
        <f t="shared" si="86"/>
        <v>#DIV/0!</v>
      </c>
      <c r="CN198" s="75" t="e">
        <f t="shared" si="87"/>
        <v>#DIV/0!</v>
      </c>
      <c r="CO198" s="75" t="e">
        <f t="shared" si="88"/>
        <v>#DIV/0!</v>
      </c>
      <c r="CP198" s="75" t="e">
        <f t="shared" si="89"/>
        <v>#DIV/0!</v>
      </c>
      <c r="CQ198" s="75" t="e">
        <f t="shared" si="90"/>
        <v>#DIV/0!</v>
      </c>
      <c r="CR198" s="75" t="e">
        <f t="shared" si="91"/>
        <v>#DIV/0!</v>
      </c>
      <c r="CS198" s="75" t="e">
        <f t="shared" si="92"/>
        <v>#DIV/0!</v>
      </c>
      <c r="CT198" s="75" t="e">
        <f t="shared" si="93"/>
        <v>#DIV/0!</v>
      </c>
      <c r="CU198" s="26" t="e">
        <f>10*LOG10(IF(CM198="",0,POWER(10,((CM198+'ModelParams Lw'!$O$4)/10))) +IF(CN198="",0,POWER(10,((CN198+'ModelParams Lw'!$P$4)/10))) +IF(CO198="",0,POWER(10,((CO198+'ModelParams Lw'!$Q$4)/10))) +IF(CP198="",0,POWER(10,((CP198+'ModelParams Lw'!$R$4)/10))) +IF(CQ198="",0,POWER(10,((CQ198+'ModelParams Lw'!$S$4)/10))) +IF(CR198="",0,POWER(10,((CR198+'ModelParams Lw'!$T$4)/10))) +IF(CS198="",0,POWER(10,((CS198+'ModelParams Lw'!$U$4)/10)))+IF(CT198="",0,POWER(10,((CT198+'ModelParams Lw'!$V$4)/10))))</f>
        <v>#DIV/0!</v>
      </c>
      <c r="CV198" s="26" t="e">
        <f t="shared" si="94"/>
        <v>#DIV/0!</v>
      </c>
      <c r="CW198" s="26" t="e">
        <f>(CM198-'ModelParams Lw'!O$10)/'ModelParams Lw'!O$11</f>
        <v>#DIV/0!</v>
      </c>
      <c r="CX198" s="26" t="e">
        <f>(CN198-'ModelParams Lw'!P$10)/'ModelParams Lw'!P$11</f>
        <v>#DIV/0!</v>
      </c>
      <c r="CY198" s="26" t="e">
        <f>(CO198-'ModelParams Lw'!Q$10)/'ModelParams Lw'!Q$11</f>
        <v>#DIV/0!</v>
      </c>
      <c r="CZ198" s="26" t="e">
        <f>(CP198-'ModelParams Lw'!R$10)/'ModelParams Lw'!R$11</f>
        <v>#DIV/0!</v>
      </c>
      <c r="DA198" s="26" t="e">
        <f>(CQ198-'ModelParams Lw'!S$10)/'ModelParams Lw'!S$11</f>
        <v>#DIV/0!</v>
      </c>
      <c r="DB198" s="26" t="e">
        <f>(CR198-'ModelParams Lw'!T$10)/'ModelParams Lw'!T$11</f>
        <v>#DIV/0!</v>
      </c>
      <c r="DC198" s="26" t="e">
        <f>(CS198-'ModelParams Lw'!U$10)/'ModelParams Lw'!U$11</f>
        <v>#DIV/0!</v>
      </c>
      <c r="DD198" s="26" t="e">
        <f>(CT198-'ModelParams Lw'!V$10)/'ModelParams Lw'!V$11</f>
        <v>#DIV/0!</v>
      </c>
    </row>
    <row r="199" spans="1:108" x14ac:dyDescent="0.25">
      <c r="A199" s="13">
        <f>'Sound Power'!B199</f>
        <v>0</v>
      </c>
      <c r="B199" s="13">
        <f>'Sound Power'!D199</f>
        <v>0</v>
      </c>
      <c r="C199" s="13">
        <f>'Sound Power'!E199</f>
        <v>0</v>
      </c>
      <c r="D199" s="13">
        <f>'Sound Power'!F199</f>
        <v>0</v>
      </c>
      <c r="E199" s="76" t="e">
        <f>IF(Calcul!$F201="SA",'Sound Power'!AZ199,'Sound Power'!O199)</f>
        <v>#DIV/0!</v>
      </c>
      <c r="F199" s="76" t="e">
        <f>IF(Calcul!$F201="SA",'Sound Power'!BA199,'Sound Power'!P199)</f>
        <v>#DIV/0!</v>
      </c>
      <c r="G199" s="76" t="e">
        <f>IF(Calcul!$F201="SA",'Sound Power'!BB199,'Sound Power'!Q199)</f>
        <v>#DIV/0!</v>
      </c>
      <c r="H199" s="76" t="e">
        <f>IF(Calcul!$F201="SA",'Sound Power'!BC199,'Sound Power'!R199)</f>
        <v>#DIV/0!</v>
      </c>
      <c r="I199" s="76" t="e">
        <f>IF(Calcul!$F201="SA",'Sound Power'!BD199,'Sound Power'!S199)</f>
        <v>#DIV/0!</v>
      </c>
      <c r="J199" s="76" t="e">
        <f>IF(Calcul!$F201="SA",'Sound Power'!BE199,'Sound Power'!T199)</f>
        <v>#DIV/0!</v>
      </c>
      <c r="K199" s="76" t="e">
        <f>IF(Calcul!$F201="SA",'Sound Power'!BF199,'Sound Power'!U199)</f>
        <v>#DIV/0!</v>
      </c>
      <c r="L199" s="76" t="e">
        <f>IF(Calcul!$F201="SA",'Sound Power'!BG199,'Sound Power'!V199)</f>
        <v>#DIV/0!</v>
      </c>
      <c r="M199" s="76" t="e">
        <f>'Sound Power'!CI199</f>
        <v>#DIV/0!</v>
      </c>
      <c r="N199" s="76" t="e">
        <f>'Sound Power'!CJ199</f>
        <v>#DIV/0!</v>
      </c>
      <c r="O199" s="76" t="e">
        <f>'Sound Power'!CK199</f>
        <v>#DIV/0!</v>
      </c>
      <c r="P199" s="76" t="e">
        <f>'Sound Power'!CL199</f>
        <v>#DIV/0!</v>
      </c>
      <c r="Q199" s="76" t="e">
        <f>'Sound Power'!CM199</f>
        <v>#DIV/0!</v>
      </c>
      <c r="R199" s="76" t="e">
        <f>'Sound Power'!CN199</f>
        <v>#DIV/0!</v>
      </c>
      <c r="S199" s="76" t="e">
        <f>'Sound Power'!CO199</f>
        <v>#DIV/0!</v>
      </c>
      <c r="T199" s="76" t="e">
        <f>'Sound Power'!CP199</f>
        <v>#DIV/0!</v>
      </c>
      <c r="U199" s="73">
        <f t="shared" si="74"/>
        <v>0</v>
      </c>
      <c r="V199" s="73">
        <f t="shared" si="75"/>
        <v>0</v>
      </c>
      <c r="W199" s="76" t="e">
        <f>('ModelParams Lp'!B$4*10^'ModelParams Lp'!B$5*($U199/$V199)^'ModelParams Lp'!B$6)*3</f>
        <v>#DIV/0!</v>
      </c>
      <c r="X199" s="76" t="e">
        <f>('ModelParams Lp'!C$4*10^'ModelParams Lp'!C$5*($U199/$V199)^'ModelParams Lp'!C$6)*3</f>
        <v>#DIV/0!</v>
      </c>
      <c r="Y199" s="76" t="e">
        <f>('ModelParams Lp'!D$4*10^'ModelParams Lp'!D$5*($U199/$V199)^'ModelParams Lp'!D$6)*3</f>
        <v>#DIV/0!</v>
      </c>
      <c r="Z199" s="76" t="e">
        <f>('ModelParams Lp'!E$4*10^'ModelParams Lp'!E$5*($U199/$V199)^'ModelParams Lp'!E$6)*3</f>
        <v>#DIV/0!</v>
      </c>
      <c r="AA199" s="76" t="e">
        <f>('ModelParams Lp'!F$4*10^'ModelParams Lp'!F$5*($U199/$V199)^'ModelParams Lp'!F$6)*3</f>
        <v>#DIV/0!</v>
      </c>
      <c r="AB199" s="76" t="e">
        <f>('ModelParams Lp'!G$4*10^'ModelParams Lp'!G$5*($U199/$V199)^'ModelParams Lp'!G$6)*3</f>
        <v>#DIV/0!</v>
      </c>
      <c r="AC199" s="76" t="e">
        <f>('ModelParams Lp'!H$4*10^'ModelParams Lp'!H$5*($U199/$V199)^'ModelParams Lp'!H$6)*3</f>
        <v>#DIV/0!</v>
      </c>
      <c r="AD199" s="76" t="e">
        <f>('ModelParams Lp'!I$4*10^'ModelParams Lp'!I$5*($U199/$V199)^'ModelParams Lp'!I$6)*3</f>
        <v>#DIV/0!</v>
      </c>
      <c r="AE199" s="62" t="e">
        <f t="shared" si="76"/>
        <v>#DIV/0!</v>
      </c>
      <c r="AF199" s="62" t="e">
        <f>IF(AE199&lt;'ModelParams Lp'!$B$16,-1,IF(AE199&lt;'ModelParams Lp'!$C$16,0,IF(AE199&lt;'ModelParams Lp'!$D$16,1,IF(AE199&lt;'ModelParams Lp'!$E$16,2,IF(AE199&lt;'ModelParams Lp'!$F$16,3,IF(AE199&lt;'ModelParams Lp'!$G$16,4,IF(AE199&lt;'ModelParams Lp'!$H$16,5,6)))))))</f>
        <v>#DIV/0!</v>
      </c>
      <c r="AG199" s="76" t="e">
        <f ca="1">IF($AF199&gt;1,0,OFFSET('ModelParams Lp'!$C$12,0,-'Sound Pressure'!$AF199))</f>
        <v>#DIV/0!</v>
      </c>
      <c r="AH199" s="76" t="e">
        <f ca="1">IF($AF199&gt;2,0,OFFSET('ModelParams Lp'!$D$12,0,-'Sound Pressure'!$AF199))</f>
        <v>#DIV/0!</v>
      </c>
      <c r="AI199" s="76" t="e">
        <f ca="1">IF($AF199&gt;3,0,OFFSET('ModelParams Lp'!$E$12,0,-'Sound Pressure'!$AF199))</f>
        <v>#DIV/0!</v>
      </c>
      <c r="AJ199" s="76" t="e">
        <f ca="1">IF($AF199&gt;4,0,OFFSET('ModelParams Lp'!$F$12,0,-'Sound Pressure'!$AF199))</f>
        <v>#DIV/0!</v>
      </c>
      <c r="AK199" s="76" t="e">
        <f ca="1">IF($AF199&gt;3,0,OFFSET('ModelParams Lp'!$G$12,0,-'Sound Pressure'!$AF199))</f>
        <v>#DIV/0!</v>
      </c>
      <c r="AL199" s="76" t="e">
        <f ca="1">IF($AF199&gt;5,0,OFFSET('ModelParams Lp'!$H$12,0,-'Sound Pressure'!$AF199))</f>
        <v>#DIV/0!</v>
      </c>
      <c r="AM199" s="76" t="e">
        <f ca="1">IF($AF199&gt;6,0,OFFSET('ModelParams Lp'!$I$12,0,-'Sound Pressure'!$AF199))</f>
        <v>#DIV/0!</v>
      </c>
      <c r="AN199" s="76" t="e">
        <f ca="1">IF($AF199&gt;7,0,IF($AF$4&lt;0,3,OFFSET('ModelParams Lp'!$J$12,0,-'Sound Pressure'!$AF199)))</f>
        <v>#DIV/0!</v>
      </c>
      <c r="AO199" s="76" t="e">
        <f t="shared" si="71"/>
        <v>#DIV/0!</v>
      </c>
      <c r="AP199" s="76" t="e">
        <f t="shared" si="73"/>
        <v>#DIV/0!</v>
      </c>
      <c r="AQ199" s="76" t="e">
        <f t="shared" si="73"/>
        <v>#DIV/0!</v>
      </c>
      <c r="AR199" s="76" t="e">
        <f t="shared" si="73"/>
        <v>#DIV/0!</v>
      </c>
      <c r="AS199" s="76" t="e">
        <f t="shared" si="73"/>
        <v>#DIV/0!</v>
      </c>
      <c r="AT199" s="76" t="e">
        <f t="shared" si="73"/>
        <v>#DIV/0!</v>
      </c>
      <c r="AU199" s="76" t="e">
        <f t="shared" si="73"/>
        <v>#DIV/0!</v>
      </c>
      <c r="AV199" s="76" t="e">
        <f t="shared" si="73"/>
        <v>#DIV/0!</v>
      </c>
      <c r="AW199" s="76">
        <f>'ModelParams Lp'!B$22</f>
        <v>4</v>
      </c>
      <c r="AX199" s="76">
        <f>'ModelParams Lp'!C$22</f>
        <v>2</v>
      </c>
      <c r="AY199" s="76">
        <f>'ModelParams Lp'!D$22</f>
        <v>1</v>
      </c>
      <c r="AZ199" s="76">
        <f>'ModelParams Lp'!E$22</f>
        <v>0</v>
      </c>
      <c r="BA199" s="76">
        <f>'ModelParams Lp'!F$22</f>
        <v>0</v>
      </c>
      <c r="BB199" s="76">
        <f>'ModelParams Lp'!G$22</f>
        <v>0</v>
      </c>
      <c r="BC199" s="76">
        <f>'ModelParams Lp'!H$22</f>
        <v>0</v>
      </c>
      <c r="BD199" s="76">
        <f>'ModelParams Lp'!I$22</f>
        <v>0</v>
      </c>
      <c r="BE199" s="76" t="e">
        <f>-10*LOG(2/(4*PI()*2^2)+4/(0.163*(Calcul!$J204*Calcul!$K204)/VLOOKUP(Calcul!$H204,'ModelParams Lp'!$E$37:$F$39,2,0)))</f>
        <v>#N/A</v>
      </c>
      <c r="BF199" s="76" t="e">
        <f>-10*LOG(2/(4*PI()*2^2)+4/(0.163*(Calcul!$J204*Calcul!$K204)/VLOOKUP(Calcul!$H204,'ModelParams Lp'!$E$37:$F$39,2,0)))</f>
        <v>#N/A</v>
      </c>
      <c r="BG199" s="76" t="e">
        <f>-10*LOG(2/(4*PI()*2^2)+4/(0.163*(Calcul!$J204*Calcul!$K204)/VLOOKUP(Calcul!$H204,'ModelParams Lp'!$E$37:$F$39,2,0)))</f>
        <v>#N/A</v>
      </c>
      <c r="BH199" s="76" t="e">
        <f>-10*LOG(2/(4*PI()*2^2)+4/(0.163*(Calcul!$J204*Calcul!$K204)/VLOOKUP(Calcul!$H204,'ModelParams Lp'!$E$37:$F$39,2,0)))</f>
        <v>#N/A</v>
      </c>
      <c r="BI199" s="76" t="e">
        <f>-10*LOG(2/(4*PI()*2^2)+4/(0.163*(Calcul!$J204*Calcul!$K204)/VLOOKUP(Calcul!$H204,'ModelParams Lp'!$E$37:$F$39,2,0)))</f>
        <v>#N/A</v>
      </c>
      <c r="BJ199" s="76" t="e">
        <f>-10*LOG(2/(4*PI()*2^2)+4/(0.163*(Calcul!$J204*Calcul!$K204)/VLOOKUP(Calcul!$H204,'ModelParams Lp'!$E$37:$F$39,2,0)))</f>
        <v>#N/A</v>
      </c>
      <c r="BK199" s="76" t="e">
        <f>-10*LOG(2/(4*PI()*2^2)+4/(0.163*(Calcul!$J204*Calcul!$K204)/VLOOKUP(Calcul!$H204,'ModelParams Lp'!$E$37:$F$39,2,0)))</f>
        <v>#N/A</v>
      </c>
      <c r="BL199" s="76" t="e">
        <f>-10*LOG(2/(4*PI()*2^2)+4/(0.163*(Calcul!$J204*Calcul!$K204)/VLOOKUP(Calcul!$H204,'ModelParams Lp'!$E$37:$F$39,2,0)))</f>
        <v>#N/A</v>
      </c>
      <c r="BM199" s="76" t="e">
        <f>VLOOKUP(Calcul!$I204,'ModelParams Lp'!$D$28:$O$32,5,0)+BE199</f>
        <v>#N/A</v>
      </c>
      <c r="BN199" s="76" t="e">
        <f>VLOOKUP(Calcul!$I204,'ModelParams Lp'!$D$28:$O$32,6,0)+BF199</f>
        <v>#N/A</v>
      </c>
      <c r="BO199" s="76" t="e">
        <f>VLOOKUP(Calcul!$I204,'ModelParams Lp'!$D$28:$O$32,7,0)+BG199</f>
        <v>#N/A</v>
      </c>
      <c r="BP199" s="76" t="e">
        <f>VLOOKUP(Calcul!$I204,'ModelParams Lp'!$D$28:$O$32,8,0)+BH199</f>
        <v>#N/A</v>
      </c>
      <c r="BQ199" s="76" t="e">
        <f>VLOOKUP(Calcul!$I204,'ModelParams Lp'!$D$28:$O$32,9,0)+BI199</f>
        <v>#N/A</v>
      </c>
      <c r="BR199" s="76" t="e">
        <f>VLOOKUP(Calcul!$I204,'ModelParams Lp'!$D$28:$O$32,10,0)+BJ199</f>
        <v>#N/A</v>
      </c>
      <c r="BS199" s="76" t="e">
        <f>VLOOKUP(Calcul!$I204,'ModelParams Lp'!$D$28:$O$32,11,0)+BK199</f>
        <v>#N/A</v>
      </c>
      <c r="BT199" s="76" t="e">
        <f>VLOOKUP(Calcul!$I204,'ModelParams Lp'!$D$28:$O$32,12,0)+BL199</f>
        <v>#N/A</v>
      </c>
      <c r="BU199" s="75" t="e">
        <f t="shared" ca="1" si="77"/>
        <v>#DIV/0!</v>
      </c>
      <c r="BV199" s="75" t="e">
        <f t="shared" ca="1" si="78"/>
        <v>#DIV/0!</v>
      </c>
      <c r="BW199" s="75" t="e">
        <f t="shared" ca="1" si="79"/>
        <v>#DIV/0!</v>
      </c>
      <c r="BX199" s="75" t="e">
        <f t="shared" ca="1" si="80"/>
        <v>#DIV/0!</v>
      </c>
      <c r="BY199" s="75" t="e">
        <f t="shared" ca="1" si="81"/>
        <v>#DIV/0!</v>
      </c>
      <c r="BZ199" s="75" t="e">
        <f t="shared" ca="1" si="82"/>
        <v>#DIV/0!</v>
      </c>
      <c r="CA199" s="75" t="e">
        <f t="shared" ca="1" si="83"/>
        <v>#DIV/0!</v>
      </c>
      <c r="CB199" s="75" t="e">
        <f t="shared" ca="1" si="84"/>
        <v>#DIV/0!</v>
      </c>
      <c r="CC199" s="26" t="e">
        <f ca="1">10*LOG10(IF(BU199="",0,POWER(10,((BU199+'ModelParams Lw'!$O$4)/10))) +IF(BV199="",0,POWER(10,((BV199+'ModelParams Lw'!$P$4)/10))) +IF(BW199="",0,POWER(10,((BW199+'ModelParams Lw'!$Q$4)/10))) +IF(BX199="",0,POWER(10,((BX199+'ModelParams Lw'!$R$4)/10))) +IF(BY199="",0,POWER(10,((BY199+'ModelParams Lw'!$S$4)/10))) +IF(BZ199="",0,POWER(10,((BZ199+'ModelParams Lw'!$T$4)/10))) +IF(CA199="",0,POWER(10,((CA199+'ModelParams Lw'!$U$4)/10)))+IF(CB199="",0,POWER(10,((CB199+'ModelParams Lw'!$V$4)/10))))</f>
        <v>#DIV/0!</v>
      </c>
      <c r="CD199" s="26" t="e">
        <f t="shared" ca="1" si="85"/>
        <v>#DIV/0!</v>
      </c>
      <c r="CE199" s="26" t="e">
        <f ca="1">(BU199-'ModelParams Lw'!O$10)/'ModelParams Lw'!O$11</f>
        <v>#DIV/0!</v>
      </c>
      <c r="CF199" s="26" t="e">
        <f ca="1">(BV199-'ModelParams Lw'!P$10)/'ModelParams Lw'!P$11</f>
        <v>#DIV/0!</v>
      </c>
      <c r="CG199" s="26" t="e">
        <f ca="1">(BW199-'ModelParams Lw'!Q$10)/'ModelParams Lw'!Q$11</f>
        <v>#DIV/0!</v>
      </c>
      <c r="CH199" s="26" t="e">
        <f ca="1">(BX199-'ModelParams Lw'!R$10)/'ModelParams Lw'!R$11</f>
        <v>#DIV/0!</v>
      </c>
      <c r="CI199" s="26" t="e">
        <f ca="1">(BY199-'ModelParams Lw'!S$10)/'ModelParams Lw'!S$11</f>
        <v>#DIV/0!</v>
      </c>
      <c r="CJ199" s="26" t="e">
        <f ca="1">(BZ199-'ModelParams Lw'!T$10)/'ModelParams Lw'!T$11</f>
        <v>#DIV/0!</v>
      </c>
      <c r="CK199" s="26" t="e">
        <f ca="1">(CA199-'ModelParams Lw'!U$10)/'ModelParams Lw'!U$11</f>
        <v>#DIV/0!</v>
      </c>
      <c r="CL199" s="26" t="e">
        <f ca="1">(CB199-'ModelParams Lw'!V$10)/'ModelParams Lw'!V$11</f>
        <v>#DIV/0!</v>
      </c>
      <c r="CM199" s="75" t="e">
        <f t="shared" si="86"/>
        <v>#DIV/0!</v>
      </c>
      <c r="CN199" s="75" t="e">
        <f t="shared" si="87"/>
        <v>#DIV/0!</v>
      </c>
      <c r="CO199" s="75" t="e">
        <f t="shared" si="88"/>
        <v>#DIV/0!</v>
      </c>
      <c r="CP199" s="75" t="e">
        <f t="shared" si="89"/>
        <v>#DIV/0!</v>
      </c>
      <c r="CQ199" s="75" t="e">
        <f t="shared" si="90"/>
        <v>#DIV/0!</v>
      </c>
      <c r="CR199" s="75" t="e">
        <f t="shared" si="91"/>
        <v>#DIV/0!</v>
      </c>
      <c r="CS199" s="75" t="e">
        <f t="shared" si="92"/>
        <v>#DIV/0!</v>
      </c>
      <c r="CT199" s="75" t="e">
        <f t="shared" si="93"/>
        <v>#DIV/0!</v>
      </c>
      <c r="CU199" s="26" t="e">
        <f>10*LOG10(IF(CM199="",0,POWER(10,((CM199+'ModelParams Lw'!$O$4)/10))) +IF(CN199="",0,POWER(10,((CN199+'ModelParams Lw'!$P$4)/10))) +IF(CO199="",0,POWER(10,((CO199+'ModelParams Lw'!$Q$4)/10))) +IF(CP199="",0,POWER(10,((CP199+'ModelParams Lw'!$R$4)/10))) +IF(CQ199="",0,POWER(10,((CQ199+'ModelParams Lw'!$S$4)/10))) +IF(CR199="",0,POWER(10,((CR199+'ModelParams Lw'!$T$4)/10))) +IF(CS199="",0,POWER(10,((CS199+'ModelParams Lw'!$U$4)/10)))+IF(CT199="",0,POWER(10,((CT199+'ModelParams Lw'!$V$4)/10))))</f>
        <v>#DIV/0!</v>
      </c>
      <c r="CV199" s="26" t="e">
        <f t="shared" si="94"/>
        <v>#DIV/0!</v>
      </c>
      <c r="CW199" s="26" t="e">
        <f>(CM199-'ModelParams Lw'!O$10)/'ModelParams Lw'!O$11</f>
        <v>#DIV/0!</v>
      </c>
      <c r="CX199" s="26" t="e">
        <f>(CN199-'ModelParams Lw'!P$10)/'ModelParams Lw'!P$11</f>
        <v>#DIV/0!</v>
      </c>
      <c r="CY199" s="26" t="e">
        <f>(CO199-'ModelParams Lw'!Q$10)/'ModelParams Lw'!Q$11</f>
        <v>#DIV/0!</v>
      </c>
      <c r="CZ199" s="26" t="e">
        <f>(CP199-'ModelParams Lw'!R$10)/'ModelParams Lw'!R$11</f>
        <v>#DIV/0!</v>
      </c>
      <c r="DA199" s="26" t="e">
        <f>(CQ199-'ModelParams Lw'!S$10)/'ModelParams Lw'!S$11</f>
        <v>#DIV/0!</v>
      </c>
      <c r="DB199" s="26" t="e">
        <f>(CR199-'ModelParams Lw'!T$10)/'ModelParams Lw'!T$11</f>
        <v>#DIV/0!</v>
      </c>
      <c r="DC199" s="26" t="e">
        <f>(CS199-'ModelParams Lw'!U$10)/'ModelParams Lw'!U$11</f>
        <v>#DIV/0!</v>
      </c>
      <c r="DD199" s="26" t="e">
        <f>(CT199-'ModelParams Lw'!V$10)/'ModelParams Lw'!V$11</f>
        <v>#DIV/0!</v>
      </c>
    </row>
    <row r="200" spans="1:108" x14ac:dyDescent="0.25">
      <c r="A200" s="13">
        <f>'Sound Power'!B200</f>
        <v>0</v>
      </c>
      <c r="B200" s="13">
        <f>'Sound Power'!D200</f>
        <v>0</v>
      </c>
      <c r="C200" s="13">
        <f>'Sound Power'!E200</f>
        <v>0</v>
      </c>
      <c r="D200" s="13">
        <f>'Sound Power'!F200</f>
        <v>0</v>
      </c>
      <c r="E200" s="76" t="e">
        <f>IF(Calcul!$F202="SA",'Sound Power'!AZ200,'Sound Power'!O200)</f>
        <v>#DIV/0!</v>
      </c>
      <c r="F200" s="76" t="e">
        <f>IF(Calcul!$F202="SA",'Sound Power'!BA200,'Sound Power'!P200)</f>
        <v>#DIV/0!</v>
      </c>
      <c r="G200" s="76" t="e">
        <f>IF(Calcul!$F202="SA",'Sound Power'!BB200,'Sound Power'!Q200)</f>
        <v>#DIV/0!</v>
      </c>
      <c r="H200" s="76" t="e">
        <f>IF(Calcul!$F202="SA",'Sound Power'!BC200,'Sound Power'!R200)</f>
        <v>#DIV/0!</v>
      </c>
      <c r="I200" s="76" t="e">
        <f>IF(Calcul!$F202="SA",'Sound Power'!BD200,'Sound Power'!S200)</f>
        <v>#DIV/0!</v>
      </c>
      <c r="J200" s="76" t="e">
        <f>IF(Calcul!$F202="SA",'Sound Power'!BE200,'Sound Power'!T200)</f>
        <v>#DIV/0!</v>
      </c>
      <c r="K200" s="76" t="e">
        <f>IF(Calcul!$F202="SA",'Sound Power'!BF200,'Sound Power'!U200)</f>
        <v>#DIV/0!</v>
      </c>
      <c r="L200" s="76" t="e">
        <f>IF(Calcul!$F202="SA",'Sound Power'!BG200,'Sound Power'!V200)</f>
        <v>#DIV/0!</v>
      </c>
      <c r="M200" s="76" t="e">
        <f>'Sound Power'!CI200</f>
        <v>#DIV/0!</v>
      </c>
      <c r="N200" s="76" t="e">
        <f>'Sound Power'!CJ200</f>
        <v>#DIV/0!</v>
      </c>
      <c r="O200" s="76" t="e">
        <f>'Sound Power'!CK200</f>
        <v>#DIV/0!</v>
      </c>
      <c r="P200" s="76" t="e">
        <f>'Sound Power'!CL200</f>
        <v>#DIV/0!</v>
      </c>
      <c r="Q200" s="76" t="e">
        <f>'Sound Power'!CM200</f>
        <v>#DIV/0!</v>
      </c>
      <c r="R200" s="76" t="e">
        <f>'Sound Power'!CN200</f>
        <v>#DIV/0!</v>
      </c>
      <c r="S200" s="76" t="e">
        <f>'Sound Power'!CO200</f>
        <v>#DIV/0!</v>
      </c>
      <c r="T200" s="76" t="e">
        <f>'Sound Power'!CP200</f>
        <v>#DIV/0!</v>
      </c>
      <c r="U200" s="73">
        <f t="shared" si="74"/>
        <v>0</v>
      </c>
      <c r="V200" s="73">
        <f t="shared" si="75"/>
        <v>0</v>
      </c>
      <c r="W200" s="76" t="e">
        <f>('ModelParams Lp'!B$4*10^'ModelParams Lp'!B$5*($U200/$V200)^'ModelParams Lp'!B$6)*3</f>
        <v>#DIV/0!</v>
      </c>
      <c r="X200" s="76" t="e">
        <f>('ModelParams Lp'!C$4*10^'ModelParams Lp'!C$5*($U200/$V200)^'ModelParams Lp'!C$6)*3</f>
        <v>#DIV/0!</v>
      </c>
      <c r="Y200" s="76" t="e">
        <f>('ModelParams Lp'!D$4*10^'ModelParams Lp'!D$5*($U200/$V200)^'ModelParams Lp'!D$6)*3</f>
        <v>#DIV/0!</v>
      </c>
      <c r="Z200" s="76" t="e">
        <f>('ModelParams Lp'!E$4*10^'ModelParams Lp'!E$5*($U200/$V200)^'ModelParams Lp'!E$6)*3</f>
        <v>#DIV/0!</v>
      </c>
      <c r="AA200" s="76" t="e">
        <f>('ModelParams Lp'!F$4*10^'ModelParams Lp'!F$5*($U200/$V200)^'ModelParams Lp'!F$6)*3</f>
        <v>#DIV/0!</v>
      </c>
      <c r="AB200" s="76" t="e">
        <f>('ModelParams Lp'!G$4*10^'ModelParams Lp'!G$5*($U200/$V200)^'ModelParams Lp'!G$6)*3</f>
        <v>#DIV/0!</v>
      </c>
      <c r="AC200" s="76" t="e">
        <f>('ModelParams Lp'!H$4*10^'ModelParams Lp'!H$5*($U200/$V200)^'ModelParams Lp'!H$6)*3</f>
        <v>#DIV/0!</v>
      </c>
      <c r="AD200" s="76" t="e">
        <f>('ModelParams Lp'!I$4*10^'ModelParams Lp'!I$5*($U200/$V200)^'ModelParams Lp'!I$6)*3</f>
        <v>#DIV/0!</v>
      </c>
      <c r="AE200" s="62" t="e">
        <f t="shared" si="76"/>
        <v>#DIV/0!</v>
      </c>
      <c r="AF200" s="62" t="e">
        <f>IF(AE200&lt;'ModelParams Lp'!$B$16,-1,IF(AE200&lt;'ModelParams Lp'!$C$16,0,IF(AE200&lt;'ModelParams Lp'!$D$16,1,IF(AE200&lt;'ModelParams Lp'!$E$16,2,IF(AE200&lt;'ModelParams Lp'!$F$16,3,IF(AE200&lt;'ModelParams Lp'!$G$16,4,IF(AE200&lt;'ModelParams Lp'!$H$16,5,6)))))))</f>
        <v>#DIV/0!</v>
      </c>
      <c r="AG200" s="76" t="e">
        <f ca="1">IF($AF200&gt;1,0,OFFSET('ModelParams Lp'!$C$12,0,-'Sound Pressure'!$AF200))</f>
        <v>#DIV/0!</v>
      </c>
      <c r="AH200" s="76" t="e">
        <f ca="1">IF($AF200&gt;2,0,OFFSET('ModelParams Lp'!$D$12,0,-'Sound Pressure'!$AF200))</f>
        <v>#DIV/0!</v>
      </c>
      <c r="AI200" s="76" t="e">
        <f ca="1">IF($AF200&gt;3,0,OFFSET('ModelParams Lp'!$E$12,0,-'Sound Pressure'!$AF200))</f>
        <v>#DIV/0!</v>
      </c>
      <c r="AJ200" s="76" t="e">
        <f ca="1">IF($AF200&gt;4,0,OFFSET('ModelParams Lp'!$F$12,0,-'Sound Pressure'!$AF200))</f>
        <v>#DIV/0!</v>
      </c>
      <c r="AK200" s="76" t="e">
        <f ca="1">IF($AF200&gt;3,0,OFFSET('ModelParams Lp'!$G$12,0,-'Sound Pressure'!$AF200))</f>
        <v>#DIV/0!</v>
      </c>
      <c r="AL200" s="76" t="e">
        <f ca="1">IF($AF200&gt;5,0,OFFSET('ModelParams Lp'!$H$12,0,-'Sound Pressure'!$AF200))</f>
        <v>#DIV/0!</v>
      </c>
      <c r="AM200" s="76" t="e">
        <f ca="1">IF($AF200&gt;6,0,OFFSET('ModelParams Lp'!$I$12,0,-'Sound Pressure'!$AF200))</f>
        <v>#DIV/0!</v>
      </c>
      <c r="AN200" s="76" t="e">
        <f ca="1">IF($AF200&gt;7,0,IF($AF$4&lt;0,3,OFFSET('ModelParams Lp'!$J$12,0,-'Sound Pressure'!$AF200)))</f>
        <v>#DIV/0!</v>
      </c>
      <c r="AO200" s="76" t="e">
        <f t="shared" si="71"/>
        <v>#DIV/0!</v>
      </c>
      <c r="AP200" s="76" t="e">
        <f t="shared" si="73"/>
        <v>#DIV/0!</v>
      </c>
      <c r="AQ200" s="76" t="e">
        <f t="shared" si="73"/>
        <v>#DIV/0!</v>
      </c>
      <c r="AR200" s="76" t="e">
        <f t="shared" si="73"/>
        <v>#DIV/0!</v>
      </c>
      <c r="AS200" s="76" t="e">
        <f t="shared" si="73"/>
        <v>#DIV/0!</v>
      </c>
      <c r="AT200" s="76" t="e">
        <f t="shared" si="73"/>
        <v>#DIV/0!</v>
      </c>
      <c r="AU200" s="76" t="e">
        <f t="shared" si="73"/>
        <v>#DIV/0!</v>
      </c>
      <c r="AV200" s="76" t="e">
        <f t="shared" si="73"/>
        <v>#DIV/0!</v>
      </c>
      <c r="AW200" s="76">
        <f>'ModelParams Lp'!B$22</f>
        <v>4</v>
      </c>
      <c r="AX200" s="76">
        <f>'ModelParams Lp'!C$22</f>
        <v>2</v>
      </c>
      <c r="AY200" s="76">
        <f>'ModelParams Lp'!D$22</f>
        <v>1</v>
      </c>
      <c r="AZ200" s="76">
        <f>'ModelParams Lp'!E$22</f>
        <v>0</v>
      </c>
      <c r="BA200" s="76">
        <f>'ModelParams Lp'!F$22</f>
        <v>0</v>
      </c>
      <c r="BB200" s="76">
        <f>'ModelParams Lp'!G$22</f>
        <v>0</v>
      </c>
      <c r="BC200" s="76">
        <f>'ModelParams Lp'!H$22</f>
        <v>0</v>
      </c>
      <c r="BD200" s="76">
        <f>'ModelParams Lp'!I$22</f>
        <v>0</v>
      </c>
      <c r="BE200" s="76" t="e">
        <f>-10*LOG(2/(4*PI()*2^2)+4/(0.163*(Calcul!$J205*Calcul!$K205)/VLOOKUP(Calcul!$H205,'ModelParams Lp'!$E$37:$F$39,2,0)))</f>
        <v>#N/A</v>
      </c>
      <c r="BF200" s="76" t="e">
        <f>-10*LOG(2/(4*PI()*2^2)+4/(0.163*(Calcul!$J205*Calcul!$K205)/VLOOKUP(Calcul!$H205,'ModelParams Lp'!$E$37:$F$39,2,0)))</f>
        <v>#N/A</v>
      </c>
      <c r="BG200" s="76" t="e">
        <f>-10*LOG(2/(4*PI()*2^2)+4/(0.163*(Calcul!$J205*Calcul!$K205)/VLOOKUP(Calcul!$H205,'ModelParams Lp'!$E$37:$F$39,2,0)))</f>
        <v>#N/A</v>
      </c>
      <c r="BH200" s="76" t="e">
        <f>-10*LOG(2/(4*PI()*2^2)+4/(0.163*(Calcul!$J205*Calcul!$K205)/VLOOKUP(Calcul!$H205,'ModelParams Lp'!$E$37:$F$39,2,0)))</f>
        <v>#N/A</v>
      </c>
      <c r="BI200" s="76" t="e">
        <f>-10*LOG(2/(4*PI()*2^2)+4/(0.163*(Calcul!$J205*Calcul!$K205)/VLOOKUP(Calcul!$H205,'ModelParams Lp'!$E$37:$F$39,2,0)))</f>
        <v>#N/A</v>
      </c>
      <c r="BJ200" s="76" t="e">
        <f>-10*LOG(2/(4*PI()*2^2)+4/(0.163*(Calcul!$J205*Calcul!$K205)/VLOOKUP(Calcul!$H205,'ModelParams Lp'!$E$37:$F$39,2,0)))</f>
        <v>#N/A</v>
      </c>
      <c r="BK200" s="76" t="e">
        <f>-10*LOG(2/(4*PI()*2^2)+4/(0.163*(Calcul!$J205*Calcul!$K205)/VLOOKUP(Calcul!$H205,'ModelParams Lp'!$E$37:$F$39,2,0)))</f>
        <v>#N/A</v>
      </c>
      <c r="BL200" s="76" t="e">
        <f>-10*LOG(2/(4*PI()*2^2)+4/(0.163*(Calcul!$J205*Calcul!$K205)/VLOOKUP(Calcul!$H205,'ModelParams Lp'!$E$37:$F$39,2,0)))</f>
        <v>#N/A</v>
      </c>
      <c r="BM200" s="76" t="e">
        <f>VLOOKUP(Calcul!$I205,'ModelParams Lp'!$D$28:$O$32,5,0)+BE200</f>
        <v>#N/A</v>
      </c>
      <c r="BN200" s="76" t="e">
        <f>VLOOKUP(Calcul!$I205,'ModelParams Lp'!$D$28:$O$32,6,0)+BF200</f>
        <v>#N/A</v>
      </c>
      <c r="BO200" s="76" t="e">
        <f>VLOOKUP(Calcul!$I205,'ModelParams Lp'!$D$28:$O$32,7,0)+BG200</f>
        <v>#N/A</v>
      </c>
      <c r="BP200" s="76" t="e">
        <f>VLOOKUP(Calcul!$I205,'ModelParams Lp'!$D$28:$O$32,8,0)+BH200</f>
        <v>#N/A</v>
      </c>
      <c r="BQ200" s="76" t="e">
        <f>VLOOKUP(Calcul!$I205,'ModelParams Lp'!$D$28:$O$32,9,0)+BI200</f>
        <v>#N/A</v>
      </c>
      <c r="BR200" s="76" t="e">
        <f>VLOOKUP(Calcul!$I205,'ModelParams Lp'!$D$28:$O$32,10,0)+BJ200</f>
        <v>#N/A</v>
      </c>
      <c r="BS200" s="76" t="e">
        <f>VLOOKUP(Calcul!$I205,'ModelParams Lp'!$D$28:$O$32,11,0)+BK200</f>
        <v>#N/A</v>
      </c>
      <c r="BT200" s="76" t="e">
        <f>VLOOKUP(Calcul!$I205,'ModelParams Lp'!$D$28:$O$32,12,0)+BL200</f>
        <v>#N/A</v>
      </c>
      <c r="BU200" s="75" t="e">
        <f t="shared" ca="1" si="77"/>
        <v>#DIV/0!</v>
      </c>
      <c r="BV200" s="75" t="e">
        <f t="shared" ca="1" si="78"/>
        <v>#DIV/0!</v>
      </c>
      <c r="BW200" s="75" t="e">
        <f t="shared" ca="1" si="79"/>
        <v>#DIV/0!</v>
      </c>
      <c r="BX200" s="75" t="e">
        <f t="shared" ca="1" si="80"/>
        <v>#DIV/0!</v>
      </c>
      <c r="BY200" s="75" t="e">
        <f t="shared" ca="1" si="81"/>
        <v>#DIV/0!</v>
      </c>
      <c r="BZ200" s="75" t="e">
        <f t="shared" ca="1" si="82"/>
        <v>#DIV/0!</v>
      </c>
      <c r="CA200" s="75" t="e">
        <f t="shared" ca="1" si="83"/>
        <v>#DIV/0!</v>
      </c>
      <c r="CB200" s="75" t="e">
        <f t="shared" ca="1" si="84"/>
        <v>#DIV/0!</v>
      </c>
      <c r="CC200" s="26" t="e">
        <f ca="1">10*LOG10(IF(BU200="",0,POWER(10,((BU200+'ModelParams Lw'!$O$4)/10))) +IF(BV200="",0,POWER(10,((BV200+'ModelParams Lw'!$P$4)/10))) +IF(BW200="",0,POWER(10,((BW200+'ModelParams Lw'!$Q$4)/10))) +IF(BX200="",0,POWER(10,((BX200+'ModelParams Lw'!$R$4)/10))) +IF(BY200="",0,POWER(10,((BY200+'ModelParams Lw'!$S$4)/10))) +IF(BZ200="",0,POWER(10,((BZ200+'ModelParams Lw'!$T$4)/10))) +IF(CA200="",0,POWER(10,((CA200+'ModelParams Lw'!$U$4)/10)))+IF(CB200="",0,POWER(10,((CB200+'ModelParams Lw'!$V$4)/10))))</f>
        <v>#DIV/0!</v>
      </c>
      <c r="CD200" s="26" t="e">
        <f t="shared" ca="1" si="85"/>
        <v>#DIV/0!</v>
      </c>
      <c r="CE200" s="26" t="e">
        <f ca="1">(BU200-'ModelParams Lw'!O$10)/'ModelParams Lw'!O$11</f>
        <v>#DIV/0!</v>
      </c>
      <c r="CF200" s="26" t="e">
        <f ca="1">(BV200-'ModelParams Lw'!P$10)/'ModelParams Lw'!P$11</f>
        <v>#DIV/0!</v>
      </c>
      <c r="CG200" s="26" t="e">
        <f ca="1">(BW200-'ModelParams Lw'!Q$10)/'ModelParams Lw'!Q$11</f>
        <v>#DIV/0!</v>
      </c>
      <c r="CH200" s="26" t="e">
        <f ca="1">(BX200-'ModelParams Lw'!R$10)/'ModelParams Lw'!R$11</f>
        <v>#DIV/0!</v>
      </c>
      <c r="CI200" s="26" t="e">
        <f ca="1">(BY200-'ModelParams Lw'!S$10)/'ModelParams Lw'!S$11</f>
        <v>#DIV/0!</v>
      </c>
      <c r="CJ200" s="26" t="e">
        <f ca="1">(BZ200-'ModelParams Lw'!T$10)/'ModelParams Lw'!T$11</f>
        <v>#DIV/0!</v>
      </c>
      <c r="CK200" s="26" t="e">
        <f ca="1">(CA200-'ModelParams Lw'!U$10)/'ModelParams Lw'!U$11</f>
        <v>#DIV/0!</v>
      </c>
      <c r="CL200" s="26" t="e">
        <f ca="1">(CB200-'ModelParams Lw'!V$10)/'ModelParams Lw'!V$11</f>
        <v>#DIV/0!</v>
      </c>
      <c r="CM200" s="75" t="e">
        <f t="shared" si="86"/>
        <v>#DIV/0!</v>
      </c>
      <c r="CN200" s="75" t="e">
        <f t="shared" si="87"/>
        <v>#DIV/0!</v>
      </c>
      <c r="CO200" s="75" t="e">
        <f t="shared" si="88"/>
        <v>#DIV/0!</v>
      </c>
      <c r="CP200" s="75" t="e">
        <f t="shared" si="89"/>
        <v>#DIV/0!</v>
      </c>
      <c r="CQ200" s="75" t="e">
        <f t="shared" si="90"/>
        <v>#DIV/0!</v>
      </c>
      <c r="CR200" s="75" t="e">
        <f t="shared" si="91"/>
        <v>#DIV/0!</v>
      </c>
      <c r="CS200" s="75" t="e">
        <f t="shared" si="92"/>
        <v>#DIV/0!</v>
      </c>
      <c r="CT200" s="75" t="e">
        <f t="shared" si="93"/>
        <v>#DIV/0!</v>
      </c>
      <c r="CU200" s="26" t="e">
        <f>10*LOG10(IF(CM200="",0,POWER(10,((CM200+'ModelParams Lw'!$O$4)/10))) +IF(CN200="",0,POWER(10,((CN200+'ModelParams Lw'!$P$4)/10))) +IF(CO200="",0,POWER(10,((CO200+'ModelParams Lw'!$Q$4)/10))) +IF(CP200="",0,POWER(10,((CP200+'ModelParams Lw'!$R$4)/10))) +IF(CQ200="",0,POWER(10,((CQ200+'ModelParams Lw'!$S$4)/10))) +IF(CR200="",0,POWER(10,((CR200+'ModelParams Lw'!$T$4)/10))) +IF(CS200="",0,POWER(10,((CS200+'ModelParams Lw'!$U$4)/10)))+IF(CT200="",0,POWER(10,((CT200+'ModelParams Lw'!$V$4)/10))))</f>
        <v>#DIV/0!</v>
      </c>
      <c r="CV200" s="26" t="e">
        <f t="shared" si="94"/>
        <v>#DIV/0!</v>
      </c>
      <c r="CW200" s="26" t="e">
        <f>(CM200-'ModelParams Lw'!O$10)/'ModelParams Lw'!O$11</f>
        <v>#DIV/0!</v>
      </c>
      <c r="CX200" s="26" t="e">
        <f>(CN200-'ModelParams Lw'!P$10)/'ModelParams Lw'!P$11</f>
        <v>#DIV/0!</v>
      </c>
      <c r="CY200" s="26" t="e">
        <f>(CO200-'ModelParams Lw'!Q$10)/'ModelParams Lw'!Q$11</f>
        <v>#DIV/0!</v>
      </c>
      <c r="CZ200" s="26" t="e">
        <f>(CP200-'ModelParams Lw'!R$10)/'ModelParams Lw'!R$11</f>
        <v>#DIV/0!</v>
      </c>
      <c r="DA200" s="26" t="e">
        <f>(CQ200-'ModelParams Lw'!S$10)/'ModelParams Lw'!S$11</f>
        <v>#DIV/0!</v>
      </c>
      <c r="DB200" s="26" t="e">
        <f>(CR200-'ModelParams Lw'!T$10)/'ModelParams Lw'!T$11</f>
        <v>#DIV/0!</v>
      </c>
      <c r="DC200" s="26" t="e">
        <f>(CS200-'ModelParams Lw'!U$10)/'ModelParams Lw'!U$11</f>
        <v>#DIV/0!</v>
      </c>
      <c r="DD200" s="26" t="e">
        <f>(CT200-'ModelParams Lw'!V$10)/'ModelParams Lw'!V$11</f>
        <v>#DIV/0!</v>
      </c>
    </row>
    <row r="201" spans="1:108" x14ac:dyDescent="0.25">
      <c r="A201" s="13">
        <f>'Sound Power'!B201</f>
        <v>0</v>
      </c>
      <c r="B201" s="13">
        <f>'Sound Power'!D201</f>
        <v>0</v>
      </c>
      <c r="C201" s="13">
        <f>'Sound Power'!E201</f>
        <v>0</v>
      </c>
      <c r="D201" s="13">
        <f>'Sound Power'!F201</f>
        <v>0</v>
      </c>
      <c r="E201" s="76" t="e">
        <f>IF(Calcul!$F203="SA",'Sound Power'!AZ201,'Sound Power'!O201)</f>
        <v>#DIV/0!</v>
      </c>
      <c r="F201" s="76" t="e">
        <f>IF(Calcul!$F203="SA",'Sound Power'!BA201,'Sound Power'!P201)</f>
        <v>#DIV/0!</v>
      </c>
      <c r="G201" s="76" t="e">
        <f>IF(Calcul!$F203="SA",'Sound Power'!BB201,'Sound Power'!Q201)</f>
        <v>#DIV/0!</v>
      </c>
      <c r="H201" s="76" t="e">
        <f>IF(Calcul!$F203="SA",'Sound Power'!BC201,'Sound Power'!R201)</f>
        <v>#DIV/0!</v>
      </c>
      <c r="I201" s="76" t="e">
        <f>IF(Calcul!$F203="SA",'Sound Power'!BD201,'Sound Power'!S201)</f>
        <v>#DIV/0!</v>
      </c>
      <c r="J201" s="76" t="e">
        <f>IF(Calcul!$F203="SA",'Sound Power'!BE201,'Sound Power'!T201)</f>
        <v>#DIV/0!</v>
      </c>
      <c r="K201" s="76" t="e">
        <f>IF(Calcul!$F203="SA",'Sound Power'!BF201,'Sound Power'!U201)</f>
        <v>#DIV/0!</v>
      </c>
      <c r="L201" s="76" t="e">
        <f>IF(Calcul!$F203="SA",'Sound Power'!BG201,'Sound Power'!V201)</f>
        <v>#DIV/0!</v>
      </c>
      <c r="M201" s="76" t="e">
        <f>'Sound Power'!CI201</f>
        <v>#DIV/0!</v>
      </c>
      <c r="N201" s="76" t="e">
        <f>'Sound Power'!CJ201</f>
        <v>#DIV/0!</v>
      </c>
      <c r="O201" s="76" t="e">
        <f>'Sound Power'!CK201</f>
        <v>#DIV/0!</v>
      </c>
      <c r="P201" s="76" t="e">
        <f>'Sound Power'!CL201</f>
        <v>#DIV/0!</v>
      </c>
      <c r="Q201" s="76" t="e">
        <f>'Sound Power'!CM201</f>
        <v>#DIV/0!</v>
      </c>
      <c r="R201" s="76" t="e">
        <f>'Sound Power'!CN201</f>
        <v>#DIV/0!</v>
      </c>
      <c r="S201" s="76" t="e">
        <f>'Sound Power'!CO201</f>
        <v>#DIV/0!</v>
      </c>
      <c r="T201" s="76" t="e">
        <f>'Sound Power'!CP201</f>
        <v>#DIV/0!</v>
      </c>
      <c r="U201" s="73">
        <f t="shared" si="74"/>
        <v>0</v>
      </c>
      <c r="V201" s="73">
        <f t="shared" si="75"/>
        <v>0</v>
      </c>
      <c r="W201" s="76" t="e">
        <f>('ModelParams Lp'!B$4*10^'ModelParams Lp'!B$5*($U201/$V201)^'ModelParams Lp'!B$6)*3</f>
        <v>#DIV/0!</v>
      </c>
      <c r="X201" s="76" t="e">
        <f>('ModelParams Lp'!C$4*10^'ModelParams Lp'!C$5*($U201/$V201)^'ModelParams Lp'!C$6)*3</f>
        <v>#DIV/0!</v>
      </c>
      <c r="Y201" s="76" t="e">
        <f>('ModelParams Lp'!D$4*10^'ModelParams Lp'!D$5*($U201/$V201)^'ModelParams Lp'!D$6)*3</f>
        <v>#DIV/0!</v>
      </c>
      <c r="Z201" s="76" t="e">
        <f>('ModelParams Lp'!E$4*10^'ModelParams Lp'!E$5*($U201/$V201)^'ModelParams Lp'!E$6)*3</f>
        <v>#DIV/0!</v>
      </c>
      <c r="AA201" s="76" t="e">
        <f>('ModelParams Lp'!F$4*10^'ModelParams Lp'!F$5*($U201/$V201)^'ModelParams Lp'!F$6)*3</f>
        <v>#DIV/0!</v>
      </c>
      <c r="AB201" s="76" t="e">
        <f>('ModelParams Lp'!G$4*10^'ModelParams Lp'!G$5*($U201/$V201)^'ModelParams Lp'!G$6)*3</f>
        <v>#DIV/0!</v>
      </c>
      <c r="AC201" s="76" t="e">
        <f>('ModelParams Lp'!H$4*10^'ModelParams Lp'!H$5*($U201/$V201)^'ModelParams Lp'!H$6)*3</f>
        <v>#DIV/0!</v>
      </c>
      <c r="AD201" s="76" t="e">
        <f>('ModelParams Lp'!I$4*10^'ModelParams Lp'!I$5*($U201/$V201)^'ModelParams Lp'!I$6)*3</f>
        <v>#DIV/0!</v>
      </c>
      <c r="AE201" s="62" t="e">
        <f t="shared" si="76"/>
        <v>#DIV/0!</v>
      </c>
      <c r="AF201" s="62" t="e">
        <f>IF(AE201&lt;'ModelParams Lp'!$B$16,-1,IF(AE201&lt;'ModelParams Lp'!$C$16,0,IF(AE201&lt;'ModelParams Lp'!$D$16,1,IF(AE201&lt;'ModelParams Lp'!$E$16,2,IF(AE201&lt;'ModelParams Lp'!$F$16,3,IF(AE201&lt;'ModelParams Lp'!$G$16,4,IF(AE201&lt;'ModelParams Lp'!$H$16,5,6)))))))</f>
        <v>#DIV/0!</v>
      </c>
      <c r="AG201" s="76" t="e">
        <f ca="1">IF($AF201&gt;1,0,OFFSET('ModelParams Lp'!$C$12,0,-'Sound Pressure'!$AF201))</f>
        <v>#DIV/0!</v>
      </c>
      <c r="AH201" s="76" t="e">
        <f ca="1">IF($AF201&gt;2,0,OFFSET('ModelParams Lp'!$D$12,0,-'Sound Pressure'!$AF201))</f>
        <v>#DIV/0!</v>
      </c>
      <c r="AI201" s="76" t="e">
        <f ca="1">IF($AF201&gt;3,0,OFFSET('ModelParams Lp'!$E$12,0,-'Sound Pressure'!$AF201))</f>
        <v>#DIV/0!</v>
      </c>
      <c r="AJ201" s="76" t="e">
        <f ca="1">IF($AF201&gt;4,0,OFFSET('ModelParams Lp'!$F$12,0,-'Sound Pressure'!$AF201))</f>
        <v>#DIV/0!</v>
      </c>
      <c r="AK201" s="76" t="e">
        <f ca="1">IF($AF201&gt;3,0,OFFSET('ModelParams Lp'!$G$12,0,-'Sound Pressure'!$AF201))</f>
        <v>#DIV/0!</v>
      </c>
      <c r="AL201" s="76" t="e">
        <f ca="1">IF($AF201&gt;5,0,OFFSET('ModelParams Lp'!$H$12,0,-'Sound Pressure'!$AF201))</f>
        <v>#DIV/0!</v>
      </c>
      <c r="AM201" s="76" t="e">
        <f ca="1">IF($AF201&gt;6,0,OFFSET('ModelParams Lp'!$I$12,0,-'Sound Pressure'!$AF201))</f>
        <v>#DIV/0!</v>
      </c>
      <c r="AN201" s="76" t="e">
        <f ca="1">IF($AF201&gt;7,0,IF($AF$4&lt;0,3,OFFSET('ModelParams Lp'!$J$12,0,-'Sound Pressure'!$AF201)))</f>
        <v>#DIV/0!</v>
      </c>
      <c r="AO201" s="76" t="e">
        <f t="shared" si="71"/>
        <v>#DIV/0!</v>
      </c>
      <c r="AP201" s="76" t="e">
        <f t="shared" si="73"/>
        <v>#DIV/0!</v>
      </c>
      <c r="AQ201" s="76" t="e">
        <f t="shared" si="73"/>
        <v>#DIV/0!</v>
      </c>
      <c r="AR201" s="76" t="e">
        <f t="shared" si="73"/>
        <v>#DIV/0!</v>
      </c>
      <c r="AS201" s="76" t="e">
        <f t="shared" si="73"/>
        <v>#DIV/0!</v>
      </c>
      <c r="AT201" s="76" t="e">
        <f t="shared" si="73"/>
        <v>#DIV/0!</v>
      </c>
      <c r="AU201" s="76" t="e">
        <f t="shared" si="73"/>
        <v>#DIV/0!</v>
      </c>
      <c r="AV201" s="76" t="e">
        <f t="shared" si="73"/>
        <v>#DIV/0!</v>
      </c>
      <c r="AW201" s="76">
        <f>'ModelParams Lp'!B$22</f>
        <v>4</v>
      </c>
      <c r="AX201" s="76">
        <f>'ModelParams Lp'!C$22</f>
        <v>2</v>
      </c>
      <c r="AY201" s="76">
        <f>'ModelParams Lp'!D$22</f>
        <v>1</v>
      </c>
      <c r="AZ201" s="76">
        <f>'ModelParams Lp'!E$22</f>
        <v>0</v>
      </c>
      <c r="BA201" s="76">
        <f>'ModelParams Lp'!F$22</f>
        <v>0</v>
      </c>
      <c r="BB201" s="76">
        <f>'ModelParams Lp'!G$22</f>
        <v>0</v>
      </c>
      <c r="BC201" s="76">
        <f>'ModelParams Lp'!H$22</f>
        <v>0</v>
      </c>
      <c r="BD201" s="76">
        <f>'ModelParams Lp'!I$22</f>
        <v>0</v>
      </c>
      <c r="BE201" s="76" t="e">
        <f>-10*LOG(2/(4*PI()*2^2)+4/(0.163*(Calcul!$J206*Calcul!$K206)/VLOOKUP(Calcul!$H206,'ModelParams Lp'!$E$37:$F$39,2,0)))</f>
        <v>#N/A</v>
      </c>
      <c r="BF201" s="76" t="e">
        <f>-10*LOG(2/(4*PI()*2^2)+4/(0.163*(Calcul!$J206*Calcul!$K206)/VLOOKUP(Calcul!$H206,'ModelParams Lp'!$E$37:$F$39,2,0)))</f>
        <v>#N/A</v>
      </c>
      <c r="BG201" s="76" t="e">
        <f>-10*LOG(2/(4*PI()*2^2)+4/(0.163*(Calcul!$J206*Calcul!$K206)/VLOOKUP(Calcul!$H206,'ModelParams Lp'!$E$37:$F$39,2,0)))</f>
        <v>#N/A</v>
      </c>
      <c r="BH201" s="76" t="e">
        <f>-10*LOG(2/(4*PI()*2^2)+4/(0.163*(Calcul!$J206*Calcul!$K206)/VLOOKUP(Calcul!$H206,'ModelParams Lp'!$E$37:$F$39,2,0)))</f>
        <v>#N/A</v>
      </c>
      <c r="BI201" s="76" t="e">
        <f>-10*LOG(2/(4*PI()*2^2)+4/(0.163*(Calcul!$J206*Calcul!$K206)/VLOOKUP(Calcul!$H206,'ModelParams Lp'!$E$37:$F$39,2,0)))</f>
        <v>#N/A</v>
      </c>
      <c r="BJ201" s="76" t="e">
        <f>-10*LOG(2/(4*PI()*2^2)+4/(0.163*(Calcul!$J206*Calcul!$K206)/VLOOKUP(Calcul!$H206,'ModelParams Lp'!$E$37:$F$39,2,0)))</f>
        <v>#N/A</v>
      </c>
      <c r="BK201" s="76" t="e">
        <f>-10*LOG(2/(4*PI()*2^2)+4/(0.163*(Calcul!$J206*Calcul!$K206)/VLOOKUP(Calcul!$H206,'ModelParams Lp'!$E$37:$F$39,2,0)))</f>
        <v>#N/A</v>
      </c>
      <c r="BL201" s="76" t="e">
        <f>-10*LOG(2/(4*PI()*2^2)+4/(0.163*(Calcul!$J206*Calcul!$K206)/VLOOKUP(Calcul!$H206,'ModelParams Lp'!$E$37:$F$39,2,0)))</f>
        <v>#N/A</v>
      </c>
      <c r="BM201" s="76" t="e">
        <f>VLOOKUP(Calcul!$I206,'ModelParams Lp'!$D$28:$O$32,5,0)+BE201</f>
        <v>#N/A</v>
      </c>
      <c r="BN201" s="76" t="e">
        <f>VLOOKUP(Calcul!$I206,'ModelParams Lp'!$D$28:$O$32,6,0)+BF201</f>
        <v>#N/A</v>
      </c>
      <c r="BO201" s="76" t="e">
        <f>VLOOKUP(Calcul!$I206,'ModelParams Lp'!$D$28:$O$32,7,0)+BG201</f>
        <v>#N/A</v>
      </c>
      <c r="BP201" s="76" t="e">
        <f>VLOOKUP(Calcul!$I206,'ModelParams Lp'!$D$28:$O$32,8,0)+BH201</f>
        <v>#N/A</v>
      </c>
      <c r="BQ201" s="76" t="e">
        <f>VLOOKUP(Calcul!$I206,'ModelParams Lp'!$D$28:$O$32,9,0)+BI201</f>
        <v>#N/A</v>
      </c>
      <c r="BR201" s="76" t="e">
        <f>VLOOKUP(Calcul!$I206,'ModelParams Lp'!$D$28:$O$32,10,0)+BJ201</f>
        <v>#N/A</v>
      </c>
      <c r="BS201" s="76" t="e">
        <f>VLOOKUP(Calcul!$I206,'ModelParams Lp'!$D$28:$O$32,11,0)+BK201</f>
        <v>#N/A</v>
      </c>
      <c r="BT201" s="76" t="e">
        <f>VLOOKUP(Calcul!$I206,'ModelParams Lp'!$D$28:$O$32,12,0)+BL201</f>
        <v>#N/A</v>
      </c>
      <c r="BU201" s="75" t="e">
        <f t="shared" ca="1" si="77"/>
        <v>#DIV/0!</v>
      </c>
      <c r="BV201" s="75" t="e">
        <f t="shared" ca="1" si="78"/>
        <v>#DIV/0!</v>
      </c>
      <c r="BW201" s="75" t="e">
        <f t="shared" ca="1" si="79"/>
        <v>#DIV/0!</v>
      </c>
      <c r="BX201" s="75" t="e">
        <f t="shared" ca="1" si="80"/>
        <v>#DIV/0!</v>
      </c>
      <c r="BY201" s="75" t="e">
        <f t="shared" ca="1" si="81"/>
        <v>#DIV/0!</v>
      </c>
      <c r="BZ201" s="75" t="e">
        <f t="shared" ca="1" si="82"/>
        <v>#DIV/0!</v>
      </c>
      <c r="CA201" s="75" t="e">
        <f t="shared" ca="1" si="83"/>
        <v>#DIV/0!</v>
      </c>
      <c r="CB201" s="75" t="e">
        <f t="shared" ca="1" si="84"/>
        <v>#DIV/0!</v>
      </c>
      <c r="CC201" s="26" t="e">
        <f ca="1">10*LOG10(IF(BU201="",0,POWER(10,((BU201+'ModelParams Lw'!$O$4)/10))) +IF(BV201="",0,POWER(10,((BV201+'ModelParams Lw'!$P$4)/10))) +IF(BW201="",0,POWER(10,((BW201+'ModelParams Lw'!$Q$4)/10))) +IF(BX201="",0,POWER(10,((BX201+'ModelParams Lw'!$R$4)/10))) +IF(BY201="",0,POWER(10,((BY201+'ModelParams Lw'!$S$4)/10))) +IF(BZ201="",0,POWER(10,((BZ201+'ModelParams Lw'!$T$4)/10))) +IF(CA201="",0,POWER(10,((CA201+'ModelParams Lw'!$U$4)/10)))+IF(CB201="",0,POWER(10,((CB201+'ModelParams Lw'!$V$4)/10))))</f>
        <v>#DIV/0!</v>
      </c>
      <c r="CD201" s="26" t="e">
        <f t="shared" ca="1" si="85"/>
        <v>#DIV/0!</v>
      </c>
      <c r="CE201" s="26" t="e">
        <f ca="1">(BU201-'ModelParams Lw'!O$10)/'ModelParams Lw'!O$11</f>
        <v>#DIV/0!</v>
      </c>
      <c r="CF201" s="26" t="e">
        <f ca="1">(BV201-'ModelParams Lw'!P$10)/'ModelParams Lw'!P$11</f>
        <v>#DIV/0!</v>
      </c>
      <c r="CG201" s="26" t="e">
        <f ca="1">(BW201-'ModelParams Lw'!Q$10)/'ModelParams Lw'!Q$11</f>
        <v>#DIV/0!</v>
      </c>
      <c r="CH201" s="26" t="e">
        <f ca="1">(BX201-'ModelParams Lw'!R$10)/'ModelParams Lw'!R$11</f>
        <v>#DIV/0!</v>
      </c>
      <c r="CI201" s="26" t="e">
        <f ca="1">(BY201-'ModelParams Lw'!S$10)/'ModelParams Lw'!S$11</f>
        <v>#DIV/0!</v>
      </c>
      <c r="CJ201" s="26" t="e">
        <f ca="1">(BZ201-'ModelParams Lw'!T$10)/'ModelParams Lw'!T$11</f>
        <v>#DIV/0!</v>
      </c>
      <c r="CK201" s="26" t="e">
        <f ca="1">(CA201-'ModelParams Lw'!U$10)/'ModelParams Lw'!U$11</f>
        <v>#DIV/0!</v>
      </c>
      <c r="CL201" s="26" t="e">
        <f ca="1">(CB201-'ModelParams Lw'!V$10)/'ModelParams Lw'!V$11</f>
        <v>#DIV/0!</v>
      </c>
      <c r="CM201" s="75" t="e">
        <f t="shared" si="86"/>
        <v>#DIV/0!</v>
      </c>
      <c r="CN201" s="75" t="e">
        <f t="shared" si="87"/>
        <v>#DIV/0!</v>
      </c>
      <c r="CO201" s="75" t="e">
        <f t="shared" si="88"/>
        <v>#DIV/0!</v>
      </c>
      <c r="CP201" s="75" t="e">
        <f t="shared" si="89"/>
        <v>#DIV/0!</v>
      </c>
      <c r="CQ201" s="75" t="e">
        <f t="shared" si="90"/>
        <v>#DIV/0!</v>
      </c>
      <c r="CR201" s="75" t="e">
        <f t="shared" si="91"/>
        <v>#DIV/0!</v>
      </c>
      <c r="CS201" s="75" t="e">
        <f t="shared" si="92"/>
        <v>#DIV/0!</v>
      </c>
      <c r="CT201" s="75" t="e">
        <f t="shared" si="93"/>
        <v>#DIV/0!</v>
      </c>
      <c r="CU201" s="26" t="e">
        <f>10*LOG10(IF(CM201="",0,POWER(10,((CM201+'ModelParams Lw'!$O$4)/10))) +IF(CN201="",0,POWER(10,((CN201+'ModelParams Lw'!$P$4)/10))) +IF(CO201="",0,POWER(10,((CO201+'ModelParams Lw'!$Q$4)/10))) +IF(CP201="",0,POWER(10,((CP201+'ModelParams Lw'!$R$4)/10))) +IF(CQ201="",0,POWER(10,((CQ201+'ModelParams Lw'!$S$4)/10))) +IF(CR201="",0,POWER(10,((CR201+'ModelParams Lw'!$T$4)/10))) +IF(CS201="",0,POWER(10,((CS201+'ModelParams Lw'!$U$4)/10)))+IF(CT201="",0,POWER(10,((CT201+'ModelParams Lw'!$V$4)/10))))</f>
        <v>#DIV/0!</v>
      </c>
      <c r="CV201" s="26" t="e">
        <f t="shared" si="94"/>
        <v>#DIV/0!</v>
      </c>
      <c r="CW201" s="26" t="e">
        <f>(CM201-'ModelParams Lw'!O$10)/'ModelParams Lw'!O$11</f>
        <v>#DIV/0!</v>
      </c>
      <c r="CX201" s="26" t="e">
        <f>(CN201-'ModelParams Lw'!P$10)/'ModelParams Lw'!P$11</f>
        <v>#DIV/0!</v>
      </c>
      <c r="CY201" s="26" t="e">
        <f>(CO201-'ModelParams Lw'!Q$10)/'ModelParams Lw'!Q$11</f>
        <v>#DIV/0!</v>
      </c>
      <c r="CZ201" s="26" t="e">
        <f>(CP201-'ModelParams Lw'!R$10)/'ModelParams Lw'!R$11</f>
        <v>#DIV/0!</v>
      </c>
      <c r="DA201" s="26" t="e">
        <f>(CQ201-'ModelParams Lw'!S$10)/'ModelParams Lw'!S$11</f>
        <v>#DIV/0!</v>
      </c>
      <c r="DB201" s="26" t="e">
        <f>(CR201-'ModelParams Lw'!T$10)/'ModelParams Lw'!T$11</f>
        <v>#DIV/0!</v>
      </c>
      <c r="DC201" s="26" t="e">
        <f>(CS201-'ModelParams Lw'!U$10)/'ModelParams Lw'!U$11</f>
        <v>#DIV/0!</v>
      </c>
      <c r="DD201" s="26" t="e">
        <f>(CT201-'ModelParams Lw'!V$10)/'ModelParams Lw'!V$11</f>
        <v>#DIV/0!</v>
      </c>
    </row>
    <row r="202" spans="1:108" x14ac:dyDescent="0.25">
      <c r="A202" s="13">
        <f>'Sound Power'!B202</f>
        <v>0</v>
      </c>
      <c r="B202" s="13">
        <f>'Sound Power'!D202</f>
        <v>0</v>
      </c>
      <c r="C202" s="13">
        <f>'Sound Power'!E202</f>
        <v>0</v>
      </c>
      <c r="D202" s="13">
        <f>'Sound Power'!F202</f>
        <v>0</v>
      </c>
      <c r="E202" s="76" t="e">
        <f>IF(Calcul!$F204="SA",'Sound Power'!AZ202,'Sound Power'!O202)</f>
        <v>#DIV/0!</v>
      </c>
      <c r="F202" s="76" t="e">
        <f>IF(Calcul!$F204="SA",'Sound Power'!BA202,'Sound Power'!P202)</f>
        <v>#DIV/0!</v>
      </c>
      <c r="G202" s="76" t="e">
        <f>IF(Calcul!$F204="SA",'Sound Power'!BB202,'Sound Power'!Q202)</f>
        <v>#DIV/0!</v>
      </c>
      <c r="H202" s="76" t="e">
        <f>IF(Calcul!$F204="SA",'Sound Power'!BC202,'Sound Power'!R202)</f>
        <v>#DIV/0!</v>
      </c>
      <c r="I202" s="76" t="e">
        <f>IF(Calcul!$F204="SA",'Sound Power'!BD202,'Sound Power'!S202)</f>
        <v>#DIV/0!</v>
      </c>
      <c r="J202" s="76" t="e">
        <f>IF(Calcul!$F204="SA",'Sound Power'!BE202,'Sound Power'!T202)</f>
        <v>#DIV/0!</v>
      </c>
      <c r="K202" s="76" t="e">
        <f>IF(Calcul!$F204="SA",'Sound Power'!BF202,'Sound Power'!U202)</f>
        <v>#DIV/0!</v>
      </c>
      <c r="L202" s="76" t="e">
        <f>IF(Calcul!$F204="SA",'Sound Power'!BG202,'Sound Power'!V202)</f>
        <v>#DIV/0!</v>
      </c>
      <c r="M202" s="76" t="e">
        <f>'Sound Power'!CI202</f>
        <v>#DIV/0!</v>
      </c>
      <c r="N202" s="76" t="e">
        <f>'Sound Power'!CJ202</f>
        <v>#DIV/0!</v>
      </c>
      <c r="O202" s="76" t="e">
        <f>'Sound Power'!CK202</f>
        <v>#DIV/0!</v>
      </c>
      <c r="P202" s="76" t="e">
        <f>'Sound Power'!CL202</f>
        <v>#DIV/0!</v>
      </c>
      <c r="Q202" s="76" t="e">
        <f>'Sound Power'!CM202</f>
        <v>#DIV/0!</v>
      </c>
      <c r="R202" s="76" t="e">
        <f>'Sound Power'!CN202</f>
        <v>#DIV/0!</v>
      </c>
      <c r="S202" s="76" t="e">
        <f>'Sound Power'!CO202</f>
        <v>#DIV/0!</v>
      </c>
      <c r="T202" s="76" t="e">
        <f>'Sound Power'!CP202</f>
        <v>#DIV/0!</v>
      </c>
      <c r="U202" s="73">
        <f t="shared" si="74"/>
        <v>0</v>
      </c>
      <c r="V202" s="73">
        <f t="shared" si="75"/>
        <v>0</v>
      </c>
      <c r="W202" s="76" t="e">
        <f>('ModelParams Lp'!B$4*10^'ModelParams Lp'!B$5*($U202/$V202)^'ModelParams Lp'!B$6)*3</f>
        <v>#DIV/0!</v>
      </c>
      <c r="X202" s="76" t="e">
        <f>('ModelParams Lp'!C$4*10^'ModelParams Lp'!C$5*($U202/$V202)^'ModelParams Lp'!C$6)*3</f>
        <v>#DIV/0!</v>
      </c>
      <c r="Y202" s="76" t="e">
        <f>('ModelParams Lp'!D$4*10^'ModelParams Lp'!D$5*($U202/$V202)^'ModelParams Lp'!D$6)*3</f>
        <v>#DIV/0!</v>
      </c>
      <c r="Z202" s="76" t="e">
        <f>('ModelParams Lp'!E$4*10^'ModelParams Lp'!E$5*($U202/$V202)^'ModelParams Lp'!E$6)*3</f>
        <v>#DIV/0!</v>
      </c>
      <c r="AA202" s="76" t="e">
        <f>('ModelParams Lp'!F$4*10^'ModelParams Lp'!F$5*($U202/$V202)^'ModelParams Lp'!F$6)*3</f>
        <v>#DIV/0!</v>
      </c>
      <c r="AB202" s="76" t="e">
        <f>('ModelParams Lp'!G$4*10^'ModelParams Lp'!G$5*($U202/$V202)^'ModelParams Lp'!G$6)*3</f>
        <v>#DIV/0!</v>
      </c>
      <c r="AC202" s="76" t="e">
        <f>('ModelParams Lp'!H$4*10^'ModelParams Lp'!H$5*($U202/$V202)^'ModelParams Lp'!H$6)*3</f>
        <v>#DIV/0!</v>
      </c>
      <c r="AD202" s="76" t="e">
        <f>('ModelParams Lp'!I$4*10^'ModelParams Lp'!I$5*($U202/$V202)^'ModelParams Lp'!I$6)*3</f>
        <v>#DIV/0!</v>
      </c>
      <c r="AE202" s="62" t="e">
        <f t="shared" si="76"/>
        <v>#DIV/0!</v>
      </c>
      <c r="AF202" s="62" t="e">
        <f>IF(AE202&lt;'ModelParams Lp'!$B$16,-1,IF(AE202&lt;'ModelParams Lp'!$C$16,0,IF(AE202&lt;'ModelParams Lp'!$D$16,1,IF(AE202&lt;'ModelParams Lp'!$E$16,2,IF(AE202&lt;'ModelParams Lp'!$F$16,3,IF(AE202&lt;'ModelParams Lp'!$G$16,4,IF(AE202&lt;'ModelParams Lp'!$H$16,5,6)))))))</f>
        <v>#DIV/0!</v>
      </c>
      <c r="AG202" s="76" t="e">
        <f ca="1">IF($AF202&gt;1,0,OFFSET('ModelParams Lp'!$C$12,0,-'Sound Pressure'!$AF202))</f>
        <v>#DIV/0!</v>
      </c>
      <c r="AH202" s="76" t="e">
        <f ca="1">IF($AF202&gt;2,0,OFFSET('ModelParams Lp'!$D$12,0,-'Sound Pressure'!$AF202))</f>
        <v>#DIV/0!</v>
      </c>
      <c r="AI202" s="76" t="e">
        <f ca="1">IF($AF202&gt;3,0,OFFSET('ModelParams Lp'!$E$12,0,-'Sound Pressure'!$AF202))</f>
        <v>#DIV/0!</v>
      </c>
      <c r="AJ202" s="76" t="e">
        <f ca="1">IF($AF202&gt;4,0,OFFSET('ModelParams Lp'!$F$12,0,-'Sound Pressure'!$AF202))</f>
        <v>#DIV/0!</v>
      </c>
      <c r="AK202" s="76" t="e">
        <f ca="1">IF($AF202&gt;3,0,OFFSET('ModelParams Lp'!$G$12,0,-'Sound Pressure'!$AF202))</f>
        <v>#DIV/0!</v>
      </c>
      <c r="AL202" s="76" t="e">
        <f ca="1">IF($AF202&gt;5,0,OFFSET('ModelParams Lp'!$H$12,0,-'Sound Pressure'!$AF202))</f>
        <v>#DIV/0!</v>
      </c>
      <c r="AM202" s="76" t="e">
        <f ca="1">IF($AF202&gt;6,0,OFFSET('ModelParams Lp'!$I$12,0,-'Sound Pressure'!$AF202))</f>
        <v>#DIV/0!</v>
      </c>
      <c r="AN202" s="76" t="e">
        <f ca="1">IF($AF202&gt;7,0,IF($AF$4&lt;0,3,OFFSET('ModelParams Lp'!$J$12,0,-'Sound Pressure'!$AF202)))</f>
        <v>#DIV/0!</v>
      </c>
      <c r="AO202" s="76" t="e">
        <f t="shared" si="71"/>
        <v>#DIV/0!</v>
      </c>
      <c r="AP202" s="76" t="e">
        <f t="shared" si="73"/>
        <v>#DIV/0!</v>
      </c>
      <c r="AQ202" s="76" t="e">
        <f t="shared" si="73"/>
        <v>#DIV/0!</v>
      </c>
      <c r="AR202" s="76" t="e">
        <f t="shared" si="73"/>
        <v>#DIV/0!</v>
      </c>
      <c r="AS202" s="76" t="e">
        <f t="shared" si="73"/>
        <v>#DIV/0!</v>
      </c>
      <c r="AT202" s="76" t="e">
        <f t="shared" si="73"/>
        <v>#DIV/0!</v>
      </c>
      <c r="AU202" s="76" t="e">
        <f t="shared" si="73"/>
        <v>#DIV/0!</v>
      </c>
      <c r="AV202" s="76" t="e">
        <f t="shared" si="73"/>
        <v>#DIV/0!</v>
      </c>
      <c r="AW202" s="76">
        <f>'ModelParams Lp'!B$22</f>
        <v>4</v>
      </c>
      <c r="AX202" s="76">
        <f>'ModelParams Lp'!C$22</f>
        <v>2</v>
      </c>
      <c r="AY202" s="76">
        <f>'ModelParams Lp'!D$22</f>
        <v>1</v>
      </c>
      <c r="AZ202" s="76">
        <f>'ModelParams Lp'!E$22</f>
        <v>0</v>
      </c>
      <c r="BA202" s="76">
        <f>'ModelParams Lp'!F$22</f>
        <v>0</v>
      </c>
      <c r="BB202" s="76">
        <f>'ModelParams Lp'!G$22</f>
        <v>0</v>
      </c>
      <c r="BC202" s="76">
        <f>'ModelParams Lp'!H$22</f>
        <v>0</v>
      </c>
      <c r="BD202" s="76">
        <f>'ModelParams Lp'!I$22</f>
        <v>0</v>
      </c>
      <c r="BE202" s="76" t="e">
        <f>-10*LOG(2/(4*PI()*2^2)+4/(0.163*(Calcul!$J207*Calcul!$K207)/VLOOKUP(Calcul!$H207,'ModelParams Lp'!$E$37:$F$39,2,0)))</f>
        <v>#N/A</v>
      </c>
      <c r="BF202" s="76" t="e">
        <f>-10*LOG(2/(4*PI()*2^2)+4/(0.163*(Calcul!$J207*Calcul!$K207)/VLOOKUP(Calcul!$H207,'ModelParams Lp'!$E$37:$F$39,2,0)))</f>
        <v>#N/A</v>
      </c>
      <c r="BG202" s="76" t="e">
        <f>-10*LOG(2/(4*PI()*2^2)+4/(0.163*(Calcul!$J207*Calcul!$K207)/VLOOKUP(Calcul!$H207,'ModelParams Lp'!$E$37:$F$39,2,0)))</f>
        <v>#N/A</v>
      </c>
      <c r="BH202" s="76" t="e">
        <f>-10*LOG(2/(4*PI()*2^2)+4/(0.163*(Calcul!$J207*Calcul!$K207)/VLOOKUP(Calcul!$H207,'ModelParams Lp'!$E$37:$F$39,2,0)))</f>
        <v>#N/A</v>
      </c>
      <c r="BI202" s="76" t="e">
        <f>-10*LOG(2/(4*PI()*2^2)+4/(0.163*(Calcul!$J207*Calcul!$K207)/VLOOKUP(Calcul!$H207,'ModelParams Lp'!$E$37:$F$39,2,0)))</f>
        <v>#N/A</v>
      </c>
      <c r="BJ202" s="76" t="e">
        <f>-10*LOG(2/(4*PI()*2^2)+4/(0.163*(Calcul!$J207*Calcul!$K207)/VLOOKUP(Calcul!$H207,'ModelParams Lp'!$E$37:$F$39,2,0)))</f>
        <v>#N/A</v>
      </c>
      <c r="BK202" s="76" t="e">
        <f>-10*LOG(2/(4*PI()*2^2)+4/(0.163*(Calcul!$J207*Calcul!$K207)/VLOOKUP(Calcul!$H207,'ModelParams Lp'!$E$37:$F$39,2,0)))</f>
        <v>#N/A</v>
      </c>
      <c r="BL202" s="76" t="e">
        <f>-10*LOG(2/(4*PI()*2^2)+4/(0.163*(Calcul!$J207*Calcul!$K207)/VLOOKUP(Calcul!$H207,'ModelParams Lp'!$E$37:$F$39,2,0)))</f>
        <v>#N/A</v>
      </c>
      <c r="BM202" s="76" t="e">
        <f>VLOOKUP(Calcul!$I207,'ModelParams Lp'!$D$28:$O$32,5,0)+BE202</f>
        <v>#N/A</v>
      </c>
      <c r="BN202" s="76" t="e">
        <f>VLOOKUP(Calcul!$I207,'ModelParams Lp'!$D$28:$O$32,6,0)+BF202</f>
        <v>#N/A</v>
      </c>
      <c r="BO202" s="76" t="e">
        <f>VLOOKUP(Calcul!$I207,'ModelParams Lp'!$D$28:$O$32,7,0)+BG202</f>
        <v>#N/A</v>
      </c>
      <c r="BP202" s="76" t="e">
        <f>VLOOKUP(Calcul!$I207,'ModelParams Lp'!$D$28:$O$32,8,0)+BH202</f>
        <v>#N/A</v>
      </c>
      <c r="BQ202" s="76" t="e">
        <f>VLOOKUP(Calcul!$I207,'ModelParams Lp'!$D$28:$O$32,9,0)+BI202</f>
        <v>#N/A</v>
      </c>
      <c r="BR202" s="76" t="e">
        <f>VLOOKUP(Calcul!$I207,'ModelParams Lp'!$D$28:$O$32,10,0)+BJ202</f>
        <v>#N/A</v>
      </c>
      <c r="BS202" s="76" t="e">
        <f>VLOOKUP(Calcul!$I207,'ModelParams Lp'!$D$28:$O$32,11,0)+BK202</f>
        <v>#N/A</v>
      </c>
      <c r="BT202" s="76" t="e">
        <f>VLOOKUP(Calcul!$I207,'ModelParams Lp'!$D$28:$O$32,12,0)+BL202</f>
        <v>#N/A</v>
      </c>
      <c r="BU202" s="75" t="e">
        <f t="shared" ca="1" si="77"/>
        <v>#DIV/0!</v>
      </c>
      <c r="BV202" s="75" t="e">
        <f t="shared" ca="1" si="78"/>
        <v>#DIV/0!</v>
      </c>
      <c r="BW202" s="75" t="e">
        <f t="shared" ca="1" si="79"/>
        <v>#DIV/0!</v>
      </c>
      <c r="BX202" s="75" t="e">
        <f t="shared" ca="1" si="80"/>
        <v>#DIV/0!</v>
      </c>
      <c r="BY202" s="75" t="e">
        <f t="shared" ca="1" si="81"/>
        <v>#DIV/0!</v>
      </c>
      <c r="BZ202" s="75" t="e">
        <f t="shared" ca="1" si="82"/>
        <v>#DIV/0!</v>
      </c>
      <c r="CA202" s="75" t="e">
        <f t="shared" ca="1" si="83"/>
        <v>#DIV/0!</v>
      </c>
      <c r="CB202" s="75" t="e">
        <f t="shared" ca="1" si="84"/>
        <v>#DIV/0!</v>
      </c>
      <c r="CC202" s="26" t="e">
        <f ca="1">10*LOG10(IF(BU202="",0,POWER(10,((BU202+'ModelParams Lw'!$O$4)/10))) +IF(BV202="",0,POWER(10,((BV202+'ModelParams Lw'!$P$4)/10))) +IF(BW202="",0,POWER(10,((BW202+'ModelParams Lw'!$Q$4)/10))) +IF(BX202="",0,POWER(10,((BX202+'ModelParams Lw'!$R$4)/10))) +IF(BY202="",0,POWER(10,((BY202+'ModelParams Lw'!$S$4)/10))) +IF(BZ202="",0,POWER(10,((BZ202+'ModelParams Lw'!$T$4)/10))) +IF(CA202="",0,POWER(10,((CA202+'ModelParams Lw'!$U$4)/10)))+IF(CB202="",0,POWER(10,((CB202+'ModelParams Lw'!$V$4)/10))))</f>
        <v>#DIV/0!</v>
      </c>
      <c r="CD202" s="26" t="e">
        <f t="shared" ca="1" si="85"/>
        <v>#DIV/0!</v>
      </c>
      <c r="CE202" s="26" t="e">
        <f ca="1">(BU202-'ModelParams Lw'!O$10)/'ModelParams Lw'!O$11</f>
        <v>#DIV/0!</v>
      </c>
      <c r="CF202" s="26" t="e">
        <f ca="1">(BV202-'ModelParams Lw'!P$10)/'ModelParams Lw'!P$11</f>
        <v>#DIV/0!</v>
      </c>
      <c r="CG202" s="26" t="e">
        <f ca="1">(BW202-'ModelParams Lw'!Q$10)/'ModelParams Lw'!Q$11</f>
        <v>#DIV/0!</v>
      </c>
      <c r="CH202" s="26" t="e">
        <f ca="1">(BX202-'ModelParams Lw'!R$10)/'ModelParams Lw'!R$11</f>
        <v>#DIV/0!</v>
      </c>
      <c r="CI202" s="26" t="e">
        <f ca="1">(BY202-'ModelParams Lw'!S$10)/'ModelParams Lw'!S$11</f>
        <v>#DIV/0!</v>
      </c>
      <c r="CJ202" s="26" t="e">
        <f ca="1">(BZ202-'ModelParams Lw'!T$10)/'ModelParams Lw'!T$11</f>
        <v>#DIV/0!</v>
      </c>
      <c r="CK202" s="26" t="e">
        <f ca="1">(CA202-'ModelParams Lw'!U$10)/'ModelParams Lw'!U$11</f>
        <v>#DIV/0!</v>
      </c>
      <c r="CL202" s="26" t="e">
        <f ca="1">(CB202-'ModelParams Lw'!V$10)/'ModelParams Lw'!V$11</f>
        <v>#DIV/0!</v>
      </c>
      <c r="CM202" s="75" t="e">
        <f t="shared" si="86"/>
        <v>#DIV/0!</v>
      </c>
      <c r="CN202" s="75" t="e">
        <f t="shared" si="87"/>
        <v>#DIV/0!</v>
      </c>
      <c r="CO202" s="75" t="e">
        <f t="shared" si="88"/>
        <v>#DIV/0!</v>
      </c>
      <c r="CP202" s="75" t="e">
        <f t="shared" si="89"/>
        <v>#DIV/0!</v>
      </c>
      <c r="CQ202" s="75" t="e">
        <f t="shared" si="90"/>
        <v>#DIV/0!</v>
      </c>
      <c r="CR202" s="75" t="e">
        <f t="shared" si="91"/>
        <v>#DIV/0!</v>
      </c>
      <c r="CS202" s="75" t="e">
        <f t="shared" si="92"/>
        <v>#DIV/0!</v>
      </c>
      <c r="CT202" s="75" t="e">
        <f t="shared" si="93"/>
        <v>#DIV/0!</v>
      </c>
      <c r="CU202" s="26" t="e">
        <f>10*LOG10(IF(CM202="",0,POWER(10,((CM202+'ModelParams Lw'!$O$4)/10))) +IF(CN202="",0,POWER(10,((CN202+'ModelParams Lw'!$P$4)/10))) +IF(CO202="",0,POWER(10,((CO202+'ModelParams Lw'!$Q$4)/10))) +IF(CP202="",0,POWER(10,((CP202+'ModelParams Lw'!$R$4)/10))) +IF(CQ202="",0,POWER(10,((CQ202+'ModelParams Lw'!$S$4)/10))) +IF(CR202="",0,POWER(10,((CR202+'ModelParams Lw'!$T$4)/10))) +IF(CS202="",0,POWER(10,((CS202+'ModelParams Lw'!$U$4)/10)))+IF(CT202="",0,POWER(10,((CT202+'ModelParams Lw'!$V$4)/10))))</f>
        <v>#DIV/0!</v>
      </c>
      <c r="CV202" s="26" t="e">
        <f t="shared" si="94"/>
        <v>#DIV/0!</v>
      </c>
      <c r="CW202" s="26" t="e">
        <f>(CM202-'ModelParams Lw'!O$10)/'ModelParams Lw'!O$11</f>
        <v>#DIV/0!</v>
      </c>
      <c r="CX202" s="26" t="e">
        <f>(CN202-'ModelParams Lw'!P$10)/'ModelParams Lw'!P$11</f>
        <v>#DIV/0!</v>
      </c>
      <c r="CY202" s="26" t="e">
        <f>(CO202-'ModelParams Lw'!Q$10)/'ModelParams Lw'!Q$11</f>
        <v>#DIV/0!</v>
      </c>
      <c r="CZ202" s="26" t="e">
        <f>(CP202-'ModelParams Lw'!R$10)/'ModelParams Lw'!R$11</f>
        <v>#DIV/0!</v>
      </c>
      <c r="DA202" s="26" t="e">
        <f>(CQ202-'ModelParams Lw'!S$10)/'ModelParams Lw'!S$11</f>
        <v>#DIV/0!</v>
      </c>
      <c r="DB202" s="26" t="e">
        <f>(CR202-'ModelParams Lw'!T$10)/'ModelParams Lw'!T$11</f>
        <v>#DIV/0!</v>
      </c>
      <c r="DC202" s="26" t="e">
        <f>(CS202-'ModelParams Lw'!U$10)/'ModelParams Lw'!U$11</f>
        <v>#DIV/0!</v>
      </c>
      <c r="DD202" s="26" t="e">
        <f>(CT202-'ModelParams Lw'!V$10)/'ModelParams Lw'!V$11</f>
        <v>#DIV/0!</v>
      </c>
    </row>
    <row r="203" spans="1:108" x14ac:dyDescent="0.25">
      <c r="A203" s="13">
        <f>'Sound Power'!B203</f>
        <v>0</v>
      </c>
      <c r="B203" s="13">
        <f>'Sound Power'!D203</f>
        <v>0</v>
      </c>
      <c r="C203" s="13">
        <f>'Sound Power'!E203</f>
        <v>0</v>
      </c>
      <c r="D203" s="13">
        <f>'Sound Power'!F203</f>
        <v>0</v>
      </c>
      <c r="E203" s="76" t="e">
        <f>IF(Calcul!$F205="SA",'Sound Power'!AZ203,'Sound Power'!O203)</f>
        <v>#DIV/0!</v>
      </c>
      <c r="F203" s="76" t="e">
        <f>IF(Calcul!$F205="SA",'Sound Power'!BA203,'Sound Power'!P203)</f>
        <v>#DIV/0!</v>
      </c>
      <c r="G203" s="76" t="e">
        <f>IF(Calcul!$F205="SA",'Sound Power'!BB203,'Sound Power'!Q203)</f>
        <v>#DIV/0!</v>
      </c>
      <c r="H203" s="76" t="e">
        <f>IF(Calcul!$F205="SA",'Sound Power'!BC203,'Sound Power'!R203)</f>
        <v>#DIV/0!</v>
      </c>
      <c r="I203" s="76" t="e">
        <f>IF(Calcul!$F205="SA",'Sound Power'!BD203,'Sound Power'!S203)</f>
        <v>#DIV/0!</v>
      </c>
      <c r="J203" s="76" t="e">
        <f>IF(Calcul!$F205="SA",'Sound Power'!BE203,'Sound Power'!T203)</f>
        <v>#DIV/0!</v>
      </c>
      <c r="K203" s="76" t="e">
        <f>IF(Calcul!$F205="SA",'Sound Power'!BF203,'Sound Power'!U203)</f>
        <v>#DIV/0!</v>
      </c>
      <c r="L203" s="76" t="e">
        <f>IF(Calcul!$F205="SA",'Sound Power'!BG203,'Sound Power'!V203)</f>
        <v>#DIV/0!</v>
      </c>
      <c r="M203" s="76" t="e">
        <f>'Sound Power'!CI203</f>
        <v>#DIV/0!</v>
      </c>
      <c r="N203" s="76" t="e">
        <f>'Sound Power'!CJ203</f>
        <v>#DIV/0!</v>
      </c>
      <c r="O203" s="76" t="e">
        <f>'Sound Power'!CK203</f>
        <v>#DIV/0!</v>
      </c>
      <c r="P203" s="76" t="e">
        <f>'Sound Power'!CL203</f>
        <v>#DIV/0!</v>
      </c>
      <c r="Q203" s="76" t="e">
        <f>'Sound Power'!CM203</f>
        <v>#DIV/0!</v>
      </c>
      <c r="R203" s="76" t="e">
        <f>'Sound Power'!CN203</f>
        <v>#DIV/0!</v>
      </c>
      <c r="S203" s="76" t="e">
        <f>'Sound Power'!CO203</f>
        <v>#DIV/0!</v>
      </c>
      <c r="T203" s="76" t="e">
        <f>'Sound Power'!CP203</f>
        <v>#DIV/0!</v>
      </c>
      <c r="U203" s="73">
        <f t="shared" si="74"/>
        <v>0</v>
      </c>
      <c r="V203" s="73">
        <f t="shared" si="75"/>
        <v>0</v>
      </c>
      <c r="W203" s="76" t="e">
        <f>('ModelParams Lp'!B$4*10^'ModelParams Lp'!B$5*($U203/$V203)^'ModelParams Lp'!B$6)*3</f>
        <v>#DIV/0!</v>
      </c>
      <c r="X203" s="76" t="e">
        <f>('ModelParams Lp'!C$4*10^'ModelParams Lp'!C$5*($U203/$V203)^'ModelParams Lp'!C$6)*3</f>
        <v>#DIV/0!</v>
      </c>
      <c r="Y203" s="76" t="e">
        <f>('ModelParams Lp'!D$4*10^'ModelParams Lp'!D$5*($U203/$V203)^'ModelParams Lp'!D$6)*3</f>
        <v>#DIV/0!</v>
      </c>
      <c r="Z203" s="76" t="e">
        <f>('ModelParams Lp'!E$4*10^'ModelParams Lp'!E$5*($U203/$V203)^'ModelParams Lp'!E$6)*3</f>
        <v>#DIV/0!</v>
      </c>
      <c r="AA203" s="76" t="e">
        <f>('ModelParams Lp'!F$4*10^'ModelParams Lp'!F$5*($U203/$V203)^'ModelParams Lp'!F$6)*3</f>
        <v>#DIV/0!</v>
      </c>
      <c r="AB203" s="76" t="e">
        <f>('ModelParams Lp'!G$4*10^'ModelParams Lp'!G$5*($U203/$V203)^'ModelParams Lp'!G$6)*3</f>
        <v>#DIV/0!</v>
      </c>
      <c r="AC203" s="76" t="e">
        <f>('ModelParams Lp'!H$4*10^'ModelParams Lp'!H$5*($U203/$V203)^'ModelParams Lp'!H$6)*3</f>
        <v>#DIV/0!</v>
      </c>
      <c r="AD203" s="76" t="e">
        <f>('ModelParams Lp'!I$4*10^'ModelParams Lp'!I$5*($U203/$V203)^'ModelParams Lp'!I$6)*3</f>
        <v>#DIV/0!</v>
      </c>
      <c r="AE203" s="62" t="e">
        <f t="shared" si="76"/>
        <v>#DIV/0!</v>
      </c>
      <c r="AF203" s="62" t="e">
        <f>IF(AE203&lt;'ModelParams Lp'!$B$16,-1,IF(AE203&lt;'ModelParams Lp'!$C$16,0,IF(AE203&lt;'ModelParams Lp'!$D$16,1,IF(AE203&lt;'ModelParams Lp'!$E$16,2,IF(AE203&lt;'ModelParams Lp'!$F$16,3,IF(AE203&lt;'ModelParams Lp'!$G$16,4,IF(AE203&lt;'ModelParams Lp'!$H$16,5,6)))))))</f>
        <v>#DIV/0!</v>
      </c>
      <c r="AG203" s="76" t="e">
        <f ca="1">IF($AF203&gt;1,0,OFFSET('ModelParams Lp'!$C$12,0,-'Sound Pressure'!$AF203))</f>
        <v>#DIV/0!</v>
      </c>
      <c r="AH203" s="76" t="e">
        <f ca="1">IF($AF203&gt;2,0,OFFSET('ModelParams Lp'!$D$12,0,-'Sound Pressure'!$AF203))</f>
        <v>#DIV/0!</v>
      </c>
      <c r="AI203" s="76" t="e">
        <f ca="1">IF($AF203&gt;3,0,OFFSET('ModelParams Lp'!$E$12,0,-'Sound Pressure'!$AF203))</f>
        <v>#DIV/0!</v>
      </c>
      <c r="AJ203" s="76" t="e">
        <f ca="1">IF($AF203&gt;4,0,OFFSET('ModelParams Lp'!$F$12,0,-'Sound Pressure'!$AF203))</f>
        <v>#DIV/0!</v>
      </c>
      <c r="AK203" s="76" t="e">
        <f ca="1">IF($AF203&gt;3,0,OFFSET('ModelParams Lp'!$G$12,0,-'Sound Pressure'!$AF203))</f>
        <v>#DIV/0!</v>
      </c>
      <c r="AL203" s="76" t="e">
        <f ca="1">IF($AF203&gt;5,0,OFFSET('ModelParams Lp'!$H$12,0,-'Sound Pressure'!$AF203))</f>
        <v>#DIV/0!</v>
      </c>
      <c r="AM203" s="76" t="e">
        <f ca="1">IF($AF203&gt;6,0,OFFSET('ModelParams Lp'!$I$12,0,-'Sound Pressure'!$AF203))</f>
        <v>#DIV/0!</v>
      </c>
      <c r="AN203" s="76" t="e">
        <f ca="1">IF($AF203&gt;7,0,IF($AF$4&lt;0,3,OFFSET('ModelParams Lp'!$J$12,0,-'Sound Pressure'!$AF203)))</f>
        <v>#DIV/0!</v>
      </c>
      <c r="AO203" s="76" t="e">
        <f t="shared" si="71"/>
        <v>#DIV/0!</v>
      </c>
      <c r="AP203" s="76" t="e">
        <f t="shared" si="73"/>
        <v>#DIV/0!</v>
      </c>
      <c r="AQ203" s="76" t="e">
        <f t="shared" si="73"/>
        <v>#DIV/0!</v>
      </c>
      <c r="AR203" s="76" t="e">
        <f t="shared" si="73"/>
        <v>#DIV/0!</v>
      </c>
      <c r="AS203" s="76" t="e">
        <f t="shared" si="73"/>
        <v>#DIV/0!</v>
      </c>
      <c r="AT203" s="76" t="e">
        <f t="shared" si="73"/>
        <v>#DIV/0!</v>
      </c>
      <c r="AU203" s="76" t="e">
        <f t="shared" si="73"/>
        <v>#DIV/0!</v>
      </c>
      <c r="AV203" s="76" t="e">
        <f t="shared" si="73"/>
        <v>#DIV/0!</v>
      </c>
      <c r="AW203" s="76">
        <f>'ModelParams Lp'!B$22</f>
        <v>4</v>
      </c>
      <c r="AX203" s="76">
        <f>'ModelParams Lp'!C$22</f>
        <v>2</v>
      </c>
      <c r="AY203" s="76">
        <f>'ModelParams Lp'!D$22</f>
        <v>1</v>
      </c>
      <c r="AZ203" s="76">
        <f>'ModelParams Lp'!E$22</f>
        <v>0</v>
      </c>
      <c r="BA203" s="76">
        <f>'ModelParams Lp'!F$22</f>
        <v>0</v>
      </c>
      <c r="BB203" s="76">
        <f>'ModelParams Lp'!G$22</f>
        <v>0</v>
      </c>
      <c r="BC203" s="76">
        <f>'ModelParams Lp'!H$22</f>
        <v>0</v>
      </c>
      <c r="BD203" s="76">
        <f>'ModelParams Lp'!I$22</f>
        <v>0</v>
      </c>
      <c r="BE203" s="76" t="e">
        <f>-10*LOG(2/(4*PI()*2^2)+4/(0.163*(Calcul!$J208*Calcul!$K208)/VLOOKUP(Calcul!$H208,'ModelParams Lp'!$E$37:$F$39,2,0)))</f>
        <v>#N/A</v>
      </c>
      <c r="BF203" s="76" t="e">
        <f>-10*LOG(2/(4*PI()*2^2)+4/(0.163*(Calcul!$J208*Calcul!$K208)/VLOOKUP(Calcul!$H208,'ModelParams Lp'!$E$37:$F$39,2,0)))</f>
        <v>#N/A</v>
      </c>
      <c r="BG203" s="76" t="e">
        <f>-10*LOG(2/(4*PI()*2^2)+4/(0.163*(Calcul!$J208*Calcul!$K208)/VLOOKUP(Calcul!$H208,'ModelParams Lp'!$E$37:$F$39,2,0)))</f>
        <v>#N/A</v>
      </c>
      <c r="BH203" s="76" t="e">
        <f>-10*LOG(2/(4*PI()*2^2)+4/(0.163*(Calcul!$J208*Calcul!$K208)/VLOOKUP(Calcul!$H208,'ModelParams Lp'!$E$37:$F$39,2,0)))</f>
        <v>#N/A</v>
      </c>
      <c r="BI203" s="76" t="e">
        <f>-10*LOG(2/(4*PI()*2^2)+4/(0.163*(Calcul!$J208*Calcul!$K208)/VLOOKUP(Calcul!$H208,'ModelParams Lp'!$E$37:$F$39,2,0)))</f>
        <v>#N/A</v>
      </c>
      <c r="BJ203" s="76" t="e">
        <f>-10*LOG(2/(4*PI()*2^2)+4/(0.163*(Calcul!$J208*Calcul!$K208)/VLOOKUP(Calcul!$H208,'ModelParams Lp'!$E$37:$F$39,2,0)))</f>
        <v>#N/A</v>
      </c>
      <c r="BK203" s="76" t="e">
        <f>-10*LOG(2/(4*PI()*2^2)+4/(0.163*(Calcul!$J208*Calcul!$K208)/VLOOKUP(Calcul!$H208,'ModelParams Lp'!$E$37:$F$39,2,0)))</f>
        <v>#N/A</v>
      </c>
      <c r="BL203" s="76" t="e">
        <f>-10*LOG(2/(4*PI()*2^2)+4/(0.163*(Calcul!$J208*Calcul!$K208)/VLOOKUP(Calcul!$H208,'ModelParams Lp'!$E$37:$F$39,2,0)))</f>
        <v>#N/A</v>
      </c>
      <c r="BM203" s="76" t="e">
        <f>VLOOKUP(Calcul!$I208,'ModelParams Lp'!$D$28:$O$32,5,0)+BE203</f>
        <v>#N/A</v>
      </c>
      <c r="BN203" s="76" t="e">
        <f>VLOOKUP(Calcul!$I208,'ModelParams Lp'!$D$28:$O$32,6,0)+BF203</f>
        <v>#N/A</v>
      </c>
      <c r="BO203" s="76" t="e">
        <f>VLOOKUP(Calcul!$I208,'ModelParams Lp'!$D$28:$O$32,7,0)+BG203</f>
        <v>#N/A</v>
      </c>
      <c r="BP203" s="76" t="e">
        <f>VLOOKUP(Calcul!$I208,'ModelParams Lp'!$D$28:$O$32,8,0)+BH203</f>
        <v>#N/A</v>
      </c>
      <c r="BQ203" s="76" t="e">
        <f>VLOOKUP(Calcul!$I208,'ModelParams Lp'!$D$28:$O$32,9,0)+BI203</f>
        <v>#N/A</v>
      </c>
      <c r="BR203" s="76" t="e">
        <f>VLOOKUP(Calcul!$I208,'ModelParams Lp'!$D$28:$O$32,10,0)+BJ203</f>
        <v>#N/A</v>
      </c>
      <c r="BS203" s="76" t="e">
        <f>VLOOKUP(Calcul!$I208,'ModelParams Lp'!$D$28:$O$32,11,0)+BK203</f>
        <v>#N/A</v>
      </c>
      <c r="BT203" s="76" t="e">
        <f>VLOOKUP(Calcul!$I208,'ModelParams Lp'!$D$28:$O$32,12,0)+BL203</f>
        <v>#N/A</v>
      </c>
      <c r="BU203" s="75" t="e">
        <f t="shared" ca="1" si="77"/>
        <v>#DIV/0!</v>
      </c>
      <c r="BV203" s="75" t="e">
        <f t="shared" ca="1" si="78"/>
        <v>#DIV/0!</v>
      </c>
      <c r="BW203" s="75" t="e">
        <f t="shared" ca="1" si="79"/>
        <v>#DIV/0!</v>
      </c>
      <c r="BX203" s="75" t="e">
        <f t="shared" ca="1" si="80"/>
        <v>#DIV/0!</v>
      </c>
      <c r="BY203" s="75" t="e">
        <f t="shared" ca="1" si="81"/>
        <v>#DIV/0!</v>
      </c>
      <c r="BZ203" s="75" t="e">
        <f t="shared" ca="1" si="82"/>
        <v>#DIV/0!</v>
      </c>
      <c r="CA203" s="75" t="e">
        <f t="shared" ca="1" si="83"/>
        <v>#DIV/0!</v>
      </c>
      <c r="CB203" s="75" t="e">
        <f t="shared" ca="1" si="84"/>
        <v>#DIV/0!</v>
      </c>
      <c r="CC203" s="26" t="e">
        <f ca="1">10*LOG10(IF(BU203="",0,POWER(10,((BU203+'ModelParams Lw'!$O$4)/10))) +IF(BV203="",0,POWER(10,((BV203+'ModelParams Lw'!$P$4)/10))) +IF(BW203="",0,POWER(10,((BW203+'ModelParams Lw'!$Q$4)/10))) +IF(BX203="",0,POWER(10,((BX203+'ModelParams Lw'!$R$4)/10))) +IF(BY203="",0,POWER(10,((BY203+'ModelParams Lw'!$S$4)/10))) +IF(BZ203="",0,POWER(10,((BZ203+'ModelParams Lw'!$T$4)/10))) +IF(CA203="",0,POWER(10,((CA203+'ModelParams Lw'!$U$4)/10)))+IF(CB203="",0,POWER(10,((CB203+'ModelParams Lw'!$V$4)/10))))</f>
        <v>#DIV/0!</v>
      </c>
      <c r="CD203" s="26" t="e">
        <f t="shared" ca="1" si="85"/>
        <v>#DIV/0!</v>
      </c>
      <c r="CE203" s="26" t="e">
        <f ca="1">(BU203-'ModelParams Lw'!O$10)/'ModelParams Lw'!O$11</f>
        <v>#DIV/0!</v>
      </c>
      <c r="CF203" s="26" t="e">
        <f ca="1">(BV203-'ModelParams Lw'!P$10)/'ModelParams Lw'!P$11</f>
        <v>#DIV/0!</v>
      </c>
      <c r="CG203" s="26" t="e">
        <f ca="1">(BW203-'ModelParams Lw'!Q$10)/'ModelParams Lw'!Q$11</f>
        <v>#DIV/0!</v>
      </c>
      <c r="CH203" s="26" t="e">
        <f ca="1">(BX203-'ModelParams Lw'!R$10)/'ModelParams Lw'!R$11</f>
        <v>#DIV/0!</v>
      </c>
      <c r="CI203" s="26" t="e">
        <f ca="1">(BY203-'ModelParams Lw'!S$10)/'ModelParams Lw'!S$11</f>
        <v>#DIV/0!</v>
      </c>
      <c r="CJ203" s="26" t="e">
        <f ca="1">(BZ203-'ModelParams Lw'!T$10)/'ModelParams Lw'!T$11</f>
        <v>#DIV/0!</v>
      </c>
      <c r="CK203" s="26" t="e">
        <f ca="1">(CA203-'ModelParams Lw'!U$10)/'ModelParams Lw'!U$11</f>
        <v>#DIV/0!</v>
      </c>
      <c r="CL203" s="26" t="e">
        <f ca="1">(CB203-'ModelParams Lw'!V$10)/'ModelParams Lw'!V$11</f>
        <v>#DIV/0!</v>
      </c>
      <c r="CM203" s="75" t="e">
        <f t="shared" si="86"/>
        <v>#DIV/0!</v>
      </c>
      <c r="CN203" s="75" t="e">
        <f t="shared" si="87"/>
        <v>#DIV/0!</v>
      </c>
      <c r="CO203" s="75" t="e">
        <f t="shared" si="88"/>
        <v>#DIV/0!</v>
      </c>
      <c r="CP203" s="75" t="e">
        <f t="shared" si="89"/>
        <v>#DIV/0!</v>
      </c>
      <c r="CQ203" s="75" t="e">
        <f t="shared" si="90"/>
        <v>#DIV/0!</v>
      </c>
      <c r="CR203" s="75" t="e">
        <f t="shared" si="91"/>
        <v>#DIV/0!</v>
      </c>
      <c r="CS203" s="75" t="e">
        <f t="shared" si="92"/>
        <v>#DIV/0!</v>
      </c>
      <c r="CT203" s="75" t="e">
        <f t="shared" si="93"/>
        <v>#DIV/0!</v>
      </c>
      <c r="CU203" s="26" t="e">
        <f>10*LOG10(IF(CM203="",0,POWER(10,((CM203+'ModelParams Lw'!$O$4)/10))) +IF(CN203="",0,POWER(10,((CN203+'ModelParams Lw'!$P$4)/10))) +IF(CO203="",0,POWER(10,((CO203+'ModelParams Lw'!$Q$4)/10))) +IF(CP203="",0,POWER(10,((CP203+'ModelParams Lw'!$R$4)/10))) +IF(CQ203="",0,POWER(10,((CQ203+'ModelParams Lw'!$S$4)/10))) +IF(CR203="",0,POWER(10,((CR203+'ModelParams Lw'!$T$4)/10))) +IF(CS203="",0,POWER(10,((CS203+'ModelParams Lw'!$U$4)/10)))+IF(CT203="",0,POWER(10,((CT203+'ModelParams Lw'!$V$4)/10))))</f>
        <v>#DIV/0!</v>
      </c>
      <c r="CV203" s="26" t="e">
        <f t="shared" si="94"/>
        <v>#DIV/0!</v>
      </c>
      <c r="CW203" s="26" t="e">
        <f>(CM203-'ModelParams Lw'!O$10)/'ModelParams Lw'!O$11</f>
        <v>#DIV/0!</v>
      </c>
      <c r="CX203" s="26" t="e">
        <f>(CN203-'ModelParams Lw'!P$10)/'ModelParams Lw'!P$11</f>
        <v>#DIV/0!</v>
      </c>
      <c r="CY203" s="26" t="e">
        <f>(CO203-'ModelParams Lw'!Q$10)/'ModelParams Lw'!Q$11</f>
        <v>#DIV/0!</v>
      </c>
      <c r="CZ203" s="26" t="e">
        <f>(CP203-'ModelParams Lw'!R$10)/'ModelParams Lw'!R$11</f>
        <v>#DIV/0!</v>
      </c>
      <c r="DA203" s="26" t="e">
        <f>(CQ203-'ModelParams Lw'!S$10)/'ModelParams Lw'!S$11</f>
        <v>#DIV/0!</v>
      </c>
      <c r="DB203" s="26" t="e">
        <f>(CR203-'ModelParams Lw'!T$10)/'ModelParams Lw'!T$11</f>
        <v>#DIV/0!</v>
      </c>
      <c r="DC203" s="26" t="e">
        <f>(CS203-'ModelParams Lw'!U$10)/'ModelParams Lw'!U$11</f>
        <v>#DIV/0!</v>
      </c>
      <c r="DD203" s="26" t="e">
        <f>(CT203-'ModelParams Lw'!V$10)/'ModelParams Lw'!V$11</f>
        <v>#DIV/0!</v>
      </c>
    </row>
    <row r="204" spans="1:108" x14ac:dyDescent="0.25">
      <c r="A204" s="13">
        <f>'Sound Power'!B204</f>
        <v>0</v>
      </c>
      <c r="B204" s="13">
        <f>'Sound Power'!D204</f>
        <v>0</v>
      </c>
      <c r="C204" s="13">
        <f>'Sound Power'!E204</f>
        <v>0</v>
      </c>
      <c r="D204" s="13">
        <f>'Sound Power'!F204</f>
        <v>0</v>
      </c>
      <c r="E204" s="76" t="e">
        <f>IF(Calcul!$F206="SA",'Sound Power'!AZ204,'Sound Power'!O204)</f>
        <v>#DIV/0!</v>
      </c>
      <c r="F204" s="76" t="e">
        <f>IF(Calcul!$F206="SA",'Sound Power'!BA204,'Sound Power'!P204)</f>
        <v>#DIV/0!</v>
      </c>
      <c r="G204" s="76" t="e">
        <f>IF(Calcul!$F206="SA",'Sound Power'!BB204,'Sound Power'!Q204)</f>
        <v>#DIV/0!</v>
      </c>
      <c r="H204" s="76" t="e">
        <f>IF(Calcul!$F206="SA",'Sound Power'!BC204,'Sound Power'!R204)</f>
        <v>#DIV/0!</v>
      </c>
      <c r="I204" s="76" t="e">
        <f>IF(Calcul!$F206="SA",'Sound Power'!BD204,'Sound Power'!S204)</f>
        <v>#DIV/0!</v>
      </c>
      <c r="J204" s="76" t="e">
        <f>IF(Calcul!$F206="SA",'Sound Power'!BE204,'Sound Power'!T204)</f>
        <v>#DIV/0!</v>
      </c>
      <c r="K204" s="76" t="e">
        <f>IF(Calcul!$F206="SA",'Sound Power'!BF204,'Sound Power'!U204)</f>
        <v>#DIV/0!</v>
      </c>
      <c r="L204" s="76" t="e">
        <f>IF(Calcul!$F206="SA",'Sound Power'!BG204,'Sound Power'!V204)</f>
        <v>#DIV/0!</v>
      </c>
      <c r="M204" s="76" t="e">
        <f>'Sound Power'!CI204</f>
        <v>#DIV/0!</v>
      </c>
      <c r="N204" s="76" t="e">
        <f>'Sound Power'!CJ204</f>
        <v>#DIV/0!</v>
      </c>
      <c r="O204" s="76" t="e">
        <f>'Sound Power'!CK204</f>
        <v>#DIV/0!</v>
      </c>
      <c r="P204" s="76" t="e">
        <f>'Sound Power'!CL204</f>
        <v>#DIV/0!</v>
      </c>
      <c r="Q204" s="76" t="e">
        <f>'Sound Power'!CM204</f>
        <v>#DIV/0!</v>
      </c>
      <c r="R204" s="76" t="e">
        <f>'Sound Power'!CN204</f>
        <v>#DIV/0!</v>
      </c>
      <c r="S204" s="76" t="e">
        <f>'Sound Power'!CO204</f>
        <v>#DIV/0!</v>
      </c>
      <c r="T204" s="76" t="e">
        <f>'Sound Power'!CP204</f>
        <v>#DIV/0!</v>
      </c>
      <c r="U204" s="73">
        <f t="shared" si="74"/>
        <v>0</v>
      </c>
      <c r="V204" s="73">
        <f t="shared" si="75"/>
        <v>0</v>
      </c>
      <c r="W204" s="76" t="e">
        <f>('ModelParams Lp'!B$4*10^'ModelParams Lp'!B$5*($U204/$V204)^'ModelParams Lp'!B$6)*3</f>
        <v>#DIV/0!</v>
      </c>
      <c r="X204" s="76" t="e">
        <f>('ModelParams Lp'!C$4*10^'ModelParams Lp'!C$5*($U204/$V204)^'ModelParams Lp'!C$6)*3</f>
        <v>#DIV/0!</v>
      </c>
      <c r="Y204" s="76" t="e">
        <f>('ModelParams Lp'!D$4*10^'ModelParams Lp'!D$5*($U204/$V204)^'ModelParams Lp'!D$6)*3</f>
        <v>#DIV/0!</v>
      </c>
      <c r="Z204" s="76" t="e">
        <f>('ModelParams Lp'!E$4*10^'ModelParams Lp'!E$5*($U204/$V204)^'ModelParams Lp'!E$6)*3</f>
        <v>#DIV/0!</v>
      </c>
      <c r="AA204" s="76" t="e">
        <f>('ModelParams Lp'!F$4*10^'ModelParams Lp'!F$5*($U204/$V204)^'ModelParams Lp'!F$6)*3</f>
        <v>#DIV/0!</v>
      </c>
      <c r="AB204" s="76" t="e">
        <f>('ModelParams Lp'!G$4*10^'ModelParams Lp'!G$5*($U204/$V204)^'ModelParams Lp'!G$6)*3</f>
        <v>#DIV/0!</v>
      </c>
      <c r="AC204" s="76" t="e">
        <f>('ModelParams Lp'!H$4*10^'ModelParams Lp'!H$5*($U204/$V204)^'ModelParams Lp'!H$6)*3</f>
        <v>#DIV/0!</v>
      </c>
      <c r="AD204" s="76" t="e">
        <f>('ModelParams Lp'!I$4*10^'ModelParams Lp'!I$5*($U204/$V204)^'ModelParams Lp'!I$6)*3</f>
        <v>#DIV/0!</v>
      </c>
      <c r="AE204" s="62" t="e">
        <f t="shared" si="76"/>
        <v>#DIV/0!</v>
      </c>
      <c r="AF204" s="62" t="e">
        <f>IF(AE204&lt;'ModelParams Lp'!$B$16,-1,IF(AE204&lt;'ModelParams Lp'!$C$16,0,IF(AE204&lt;'ModelParams Lp'!$D$16,1,IF(AE204&lt;'ModelParams Lp'!$E$16,2,IF(AE204&lt;'ModelParams Lp'!$F$16,3,IF(AE204&lt;'ModelParams Lp'!$G$16,4,IF(AE204&lt;'ModelParams Lp'!$H$16,5,6)))))))</f>
        <v>#DIV/0!</v>
      </c>
      <c r="AG204" s="76" t="e">
        <f ca="1">IF($AF204&gt;1,0,OFFSET('ModelParams Lp'!$C$12,0,-'Sound Pressure'!$AF204))</f>
        <v>#DIV/0!</v>
      </c>
      <c r="AH204" s="76" t="e">
        <f ca="1">IF($AF204&gt;2,0,OFFSET('ModelParams Lp'!$D$12,0,-'Sound Pressure'!$AF204))</f>
        <v>#DIV/0!</v>
      </c>
      <c r="AI204" s="76" t="e">
        <f ca="1">IF($AF204&gt;3,0,OFFSET('ModelParams Lp'!$E$12,0,-'Sound Pressure'!$AF204))</f>
        <v>#DIV/0!</v>
      </c>
      <c r="AJ204" s="76" t="e">
        <f ca="1">IF($AF204&gt;4,0,OFFSET('ModelParams Lp'!$F$12,0,-'Sound Pressure'!$AF204))</f>
        <v>#DIV/0!</v>
      </c>
      <c r="AK204" s="76" t="e">
        <f ca="1">IF($AF204&gt;3,0,OFFSET('ModelParams Lp'!$G$12,0,-'Sound Pressure'!$AF204))</f>
        <v>#DIV/0!</v>
      </c>
      <c r="AL204" s="76" t="e">
        <f ca="1">IF($AF204&gt;5,0,OFFSET('ModelParams Lp'!$H$12,0,-'Sound Pressure'!$AF204))</f>
        <v>#DIV/0!</v>
      </c>
      <c r="AM204" s="76" t="e">
        <f ca="1">IF($AF204&gt;6,0,OFFSET('ModelParams Lp'!$I$12,0,-'Sound Pressure'!$AF204))</f>
        <v>#DIV/0!</v>
      </c>
      <c r="AN204" s="76" t="e">
        <f ca="1">IF($AF204&gt;7,0,IF($AF$4&lt;0,3,OFFSET('ModelParams Lp'!$J$12,0,-'Sound Pressure'!$AF204)))</f>
        <v>#DIV/0!</v>
      </c>
      <c r="AO204" s="76" t="e">
        <f t="shared" si="71"/>
        <v>#DIV/0!</v>
      </c>
      <c r="AP204" s="76" t="e">
        <f t="shared" si="73"/>
        <v>#DIV/0!</v>
      </c>
      <c r="AQ204" s="76" t="e">
        <f t="shared" si="73"/>
        <v>#DIV/0!</v>
      </c>
      <c r="AR204" s="76" t="e">
        <f t="shared" si="73"/>
        <v>#DIV/0!</v>
      </c>
      <c r="AS204" s="76" t="e">
        <f t="shared" si="73"/>
        <v>#DIV/0!</v>
      </c>
      <c r="AT204" s="76" t="e">
        <f t="shared" si="73"/>
        <v>#DIV/0!</v>
      </c>
      <c r="AU204" s="76" t="e">
        <f t="shared" si="73"/>
        <v>#DIV/0!</v>
      </c>
      <c r="AV204" s="76" t="e">
        <f t="shared" si="73"/>
        <v>#DIV/0!</v>
      </c>
      <c r="AW204" s="76">
        <f>'ModelParams Lp'!B$22</f>
        <v>4</v>
      </c>
      <c r="AX204" s="76">
        <f>'ModelParams Lp'!C$22</f>
        <v>2</v>
      </c>
      <c r="AY204" s="76">
        <f>'ModelParams Lp'!D$22</f>
        <v>1</v>
      </c>
      <c r="AZ204" s="76">
        <f>'ModelParams Lp'!E$22</f>
        <v>0</v>
      </c>
      <c r="BA204" s="76">
        <f>'ModelParams Lp'!F$22</f>
        <v>0</v>
      </c>
      <c r="BB204" s="76">
        <f>'ModelParams Lp'!G$22</f>
        <v>0</v>
      </c>
      <c r="BC204" s="76">
        <f>'ModelParams Lp'!H$22</f>
        <v>0</v>
      </c>
      <c r="BD204" s="76">
        <f>'ModelParams Lp'!I$22</f>
        <v>0</v>
      </c>
      <c r="BE204" s="76" t="e">
        <f>-10*LOG(2/(4*PI()*2^2)+4/(0.163*(Calcul!$J209*Calcul!$K209)/VLOOKUP(Calcul!$H209,'ModelParams Lp'!$E$37:$F$39,2,0)))</f>
        <v>#N/A</v>
      </c>
      <c r="BF204" s="76" t="e">
        <f>-10*LOG(2/(4*PI()*2^2)+4/(0.163*(Calcul!$J209*Calcul!$K209)/VLOOKUP(Calcul!$H209,'ModelParams Lp'!$E$37:$F$39,2,0)))</f>
        <v>#N/A</v>
      </c>
      <c r="BG204" s="76" t="e">
        <f>-10*LOG(2/(4*PI()*2^2)+4/(0.163*(Calcul!$J209*Calcul!$K209)/VLOOKUP(Calcul!$H209,'ModelParams Lp'!$E$37:$F$39,2,0)))</f>
        <v>#N/A</v>
      </c>
      <c r="BH204" s="76" t="e">
        <f>-10*LOG(2/(4*PI()*2^2)+4/(0.163*(Calcul!$J209*Calcul!$K209)/VLOOKUP(Calcul!$H209,'ModelParams Lp'!$E$37:$F$39,2,0)))</f>
        <v>#N/A</v>
      </c>
      <c r="BI204" s="76" t="e">
        <f>-10*LOG(2/(4*PI()*2^2)+4/(0.163*(Calcul!$J209*Calcul!$K209)/VLOOKUP(Calcul!$H209,'ModelParams Lp'!$E$37:$F$39,2,0)))</f>
        <v>#N/A</v>
      </c>
      <c r="BJ204" s="76" t="e">
        <f>-10*LOG(2/(4*PI()*2^2)+4/(0.163*(Calcul!$J209*Calcul!$K209)/VLOOKUP(Calcul!$H209,'ModelParams Lp'!$E$37:$F$39,2,0)))</f>
        <v>#N/A</v>
      </c>
      <c r="BK204" s="76" t="e">
        <f>-10*LOG(2/(4*PI()*2^2)+4/(0.163*(Calcul!$J209*Calcul!$K209)/VLOOKUP(Calcul!$H209,'ModelParams Lp'!$E$37:$F$39,2,0)))</f>
        <v>#N/A</v>
      </c>
      <c r="BL204" s="76" t="e">
        <f>-10*LOG(2/(4*PI()*2^2)+4/(0.163*(Calcul!$J209*Calcul!$K209)/VLOOKUP(Calcul!$H209,'ModelParams Lp'!$E$37:$F$39,2,0)))</f>
        <v>#N/A</v>
      </c>
      <c r="BM204" s="76" t="e">
        <f>VLOOKUP(Calcul!$I209,'ModelParams Lp'!$D$28:$O$32,5,0)+BE204</f>
        <v>#N/A</v>
      </c>
      <c r="BN204" s="76" t="e">
        <f>VLOOKUP(Calcul!$I209,'ModelParams Lp'!$D$28:$O$32,6,0)+BF204</f>
        <v>#N/A</v>
      </c>
      <c r="BO204" s="76" t="e">
        <f>VLOOKUP(Calcul!$I209,'ModelParams Lp'!$D$28:$O$32,7,0)+BG204</f>
        <v>#N/A</v>
      </c>
      <c r="BP204" s="76" t="e">
        <f>VLOOKUP(Calcul!$I209,'ModelParams Lp'!$D$28:$O$32,8,0)+BH204</f>
        <v>#N/A</v>
      </c>
      <c r="BQ204" s="76" t="e">
        <f>VLOOKUP(Calcul!$I209,'ModelParams Lp'!$D$28:$O$32,9,0)+BI204</f>
        <v>#N/A</v>
      </c>
      <c r="BR204" s="76" t="e">
        <f>VLOOKUP(Calcul!$I209,'ModelParams Lp'!$D$28:$O$32,10,0)+BJ204</f>
        <v>#N/A</v>
      </c>
      <c r="BS204" s="76" t="e">
        <f>VLOOKUP(Calcul!$I209,'ModelParams Lp'!$D$28:$O$32,11,0)+BK204</f>
        <v>#N/A</v>
      </c>
      <c r="BT204" s="76" t="e">
        <f>VLOOKUP(Calcul!$I209,'ModelParams Lp'!$D$28:$O$32,12,0)+BL204</f>
        <v>#N/A</v>
      </c>
      <c r="BU204" s="75" t="e">
        <f t="shared" ca="1" si="77"/>
        <v>#DIV/0!</v>
      </c>
      <c r="BV204" s="75" t="e">
        <f t="shared" ca="1" si="78"/>
        <v>#DIV/0!</v>
      </c>
      <c r="BW204" s="75" t="e">
        <f t="shared" ca="1" si="79"/>
        <v>#DIV/0!</v>
      </c>
      <c r="BX204" s="75" t="e">
        <f t="shared" ca="1" si="80"/>
        <v>#DIV/0!</v>
      </c>
      <c r="BY204" s="75" t="e">
        <f t="shared" ca="1" si="81"/>
        <v>#DIV/0!</v>
      </c>
      <c r="BZ204" s="75" t="e">
        <f t="shared" ca="1" si="82"/>
        <v>#DIV/0!</v>
      </c>
      <c r="CA204" s="75" t="e">
        <f t="shared" ca="1" si="83"/>
        <v>#DIV/0!</v>
      </c>
      <c r="CB204" s="75" t="e">
        <f t="shared" ca="1" si="84"/>
        <v>#DIV/0!</v>
      </c>
      <c r="CC204" s="26" t="e">
        <f ca="1">10*LOG10(IF(BU204="",0,POWER(10,((BU204+'ModelParams Lw'!$O$4)/10))) +IF(BV204="",0,POWER(10,((BV204+'ModelParams Lw'!$P$4)/10))) +IF(BW204="",0,POWER(10,((BW204+'ModelParams Lw'!$Q$4)/10))) +IF(BX204="",0,POWER(10,((BX204+'ModelParams Lw'!$R$4)/10))) +IF(BY204="",0,POWER(10,((BY204+'ModelParams Lw'!$S$4)/10))) +IF(BZ204="",0,POWER(10,((BZ204+'ModelParams Lw'!$T$4)/10))) +IF(CA204="",0,POWER(10,((CA204+'ModelParams Lw'!$U$4)/10)))+IF(CB204="",0,POWER(10,((CB204+'ModelParams Lw'!$V$4)/10))))</f>
        <v>#DIV/0!</v>
      </c>
      <c r="CD204" s="26" t="e">
        <f t="shared" ca="1" si="85"/>
        <v>#DIV/0!</v>
      </c>
      <c r="CE204" s="26" t="e">
        <f ca="1">(BU204-'ModelParams Lw'!O$10)/'ModelParams Lw'!O$11</f>
        <v>#DIV/0!</v>
      </c>
      <c r="CF204" s="26" t="e">
        <f ca="1">(BV204-'ModelParams Lw'!P$10)/'ModelParams Lw'!P$11</f>
        <v>#DIV/0!</v>
      </c>
      <c r="CG204" s="26" t="e">
        <f ca="1">(BW204-'ModelParams Lw'!Q$10)/'ModelParams Lw'!Q$11</f>
        <v>#DIV/0!</v>
      </c>
      <c r="CH204" s="26" t="e">
        <f ca="1">(BX204-'ModelParams Lw'!R$10)/'ModelParams Lw'!R$11</f>
        <v>#DIV/0!</v>
      </c>
      <c r="CI204" s="26" t="e">
        <f ca="1">(BY204-'ModelParams Lw'!S$10)/'ModelParams Lw'!S$11</f>
        <v>#DIV/0!</v>
      </c>
      <c r="CJ204" s="26" t="e">
        <f ca="1">(BZ204-'ModelParams Lw'!T$10)/'ModelParams Lw'!T$11</f>
        <v>#DIV/0!</v>
      </c>
      <c r="CK204" s="26" t="e">
        <f ca="1">(CA204-'ModelParams Lw'!U$10)/'ModelParams Lw'!U$11</f>
        <v>#DIV/0!</v>
      </c>
      <c r="CL204" s="26" t="e">
        <f ca="1">(CB204-'ModelParams Lw'!V$10)/'ModelParams Lw'!V$11</f>
        <v>#DIV/0!</v>
      </c>
      <c r="CM204" s="75" t="e">
        <f t="shared" si="86"/>
        <v>#DIV/0!</v>
      </c>
      <c r="CN204" s="75" t="e">
        <f t="shared" si="87"/>
        <v>#DIV/0!</v>
      </c>
      <c r="CO204" s="75" t="e">
        <f t="shared" si="88"/>
        <v>#DIV/0!</v>
      </c>
      <c r="CP204" s="75" t="e">
        <f t="shared" si="89"/>
        <v>#DIV/0!</v>
      </c>
      <c r="CQ204" s="75" t="e">
        <f t="shared" si="90"/>
        <v>#DIV/0!</v>
      </c>
      <c r="CR204" s="75" t="e">
        <f t="shared" si="91"/>
        <v>#DIV/0!</v>
      </c>
      <c r="CS204" s="75" t="e">
        <f t="shared" si="92"/>
        <v>#DIV/0!</v>
      </c>
      <c r="CT204" s="75" t="e">
        <f t="shared" si="93"/>
        <v>#DIV/0!</v>
      </c>
      <c r="CU204" s="26" t="e">
        <f>10*LOG10(IF(CM204="",0,POWER(10,((CM204+'ModelParams Lw'!$O$4)/10))) +IF(CN204="",0,POWER(10,((CN204+'ModelParams Lw'!$P$4)/10))) +IF(CO204="",0,POWER(10,((CO204+'ModelParams Lw'!$Q$4)/10))) +IF(CP204="",0,POWER(10,((CP204+'ModelParams Lw'!$R$4)/10))) +IF(CQ204="",0,POWER(10,((CQ204+'ModelParams Lw'!$S$4)/10))) +IF(CR204="",0,POWER(10,((CR204+'ModelParams Lw'!$T$4)/10))) +IF(CS204="",0,POWER(10,((CS204+'ModelParams Lw'!$U$4)/10)))+IF(CT204="",0,POWER(10,((CT204+'ModelParams Lw'!$V$4)/10))))</f>
        <v>#DIV/0!</v>
      </c>
      <c r="CV204" s="26" t="e">
        <f t="shared" si="94"/>
        <v>#DIV/0!</v>
      </c>
      <c r="CW204" s="26" t="e">
        <f>(CM204-'ModelParams Lw'!O$10)/'ModelParams Lw'!O$11</f>
        <v>#DIV/0!</v>
      </c>
      <c r="CX204" s="26" t="e">
        <f>(CN204-'ModelParams Lw'!P$10)/'ModelParams Lw'!P$11</f>
        <v>#DIV/0!</v>
      </c>
      <c r="CY204" s="26" t="e">
        <f>(CO204-'ModelParams Lw'!Q$10)/'ModelParams Lw'!Q$11</f>
        <v>#DIV/0!</v>
      </c>
      <c r="CZ204" s="26" t="e">
        <f>(CP204-'ModelParams Lw'!R$10)/'ModelParams Lw'!R$11</f>
        <v>#DIV/0!</v>
      </c>
      <c r="DA204" s="26" t="e">
        <f>(CQ204-'ModelParams Lw'!S$10)/'ModelParams Lw'!S$11</f>
        <v>#DIV/0!</v>
      </c>
      <c r="DB204" s="26" t="e">
        <f>(CR204-'ModelParams Lw'!T$10)/'ModelParams Lw'!T$11</f>
        <v>#DIV/0!</v>
      </c>
      <c r="DC204" s="26" t="e">
        <f>(CS204-'ModelParams Lw'!U$10)/'ModelParams Lw'!U$11</f>
        <v>#DIV/0!</v>
      </c>
      <c r="DD204" s="26" t="e">
        <f>(CT204-'ModelParams Lw'!V$10)/'ModelParams Lw'!V$11</f>
        <v>#DIV/0!</v>
      </c>
    </row>
    <row r="205" spans="1:108" x14ac:dyDescent="0.25">
      <c r="A205" s="13">
        <f>'Sound Power'!B205</f>
        <v>0</v>
      </c>
      <c r="B205" s="13">
        <f>'Sound Power'!D205</f>
        <v>0</v>
      </c>
      <c r="C205" s="13">
        <f>'Sound Power'!E205</f>
        <v>0</v>
      </c>
      <c r="D205" s="13">
        <f>'Sound Power'!F205</f>
        <v>0</v>
      </c>
      <c r="E205" s="76" t="e">
        <f>IF(Calcul!$F207="SA",'Sound Power'!AZ205,'Sound Power'!O205)</f>
        <v>#DIV/0!</v>
      </c>
      <c r="F205" s="76" t="e">
        <f>IF(Calcul!$F207="SA",'Sound Power'!BA205,'Sound Power'!P205)</f>
        <v>#DIV/0!</v>
      </c>
      <c r="G205" s="76" t="e">
        <f>IF(Calcul!$F207="SA",'Sound Power'!BB205,'Sound Power'!Q205)</f>
        <v>#DIV/0!</v>
      </c>
      <c r="H205" s="76" t="e">
        <f>IF(Calcul!$F207="SA",'Sound Power'!BC205,'Sound Power'!R205)</f>
        <v>#DIV/0!</v>
      </c>
      <c r="I205" s="76" t="e">
        <f>IF(Calcul!$F207="SA",'Sound Power'!BD205,'Sound Power'!S205)</f>
        <v>#DIV/0!</v>
      </c>
      <c r="J205" s="76" t="e">
        <f>IF(Calcul!$F207="SA",'Sound Power'!BE205,'Sound Power'!T205)</f>
        <v>#DIV/0!</v>
      </c>
      <c r="K205" s="76" t="e">
        <f>IF(Calcul!$F207="SA",'Sound Power'!BF205,'Sound Power'!U205)</f>
        <v>#DIV/0!</v>
      </c>
      <c r="L205" s="76" t="e">
        <f>IF(Calcul!$F207="SA",'Sound Power'!BG205,'Sound Power'!V205)</f>
        <v>#DIV/0!</v>
      </c>
      <c r="M205" s="76" t="e">
        <f>'Sound Power'!CI205</f>
        <v>#DIV/0!</v>
      </c>
      <c r="N205" s="76" t="e">
        <f>'Sound Power'!CJ205</f>
        <v>#DIV/0!</v>
      </c>
      <c r="O205" s="76" t="e">
        <f>'Sound Power'!CK205</f>
        <v>#DIV/0!</v>
      </c>
      <c r="P205" s="76" t="e">
        <f>'Sound Power'!CL205</f>
        <v>#DIV/0!</v>
      </c>
      <c r="Q205" s="76" t="e">
        <f>'Sound Power'!CM205</f>
        <v>#DIV/0!</v>
      </c>
      <c r="R205" s="76" t="e">
        <f>'Sound Power'!CN205</f>
        <v>#DIV/0!</v>
      </c>
      <c r="S205" s="76" t="e">
        <f>'Sound Power'!CO205</f>
        <v>#DIV/0!</v>
      </c>
      <c r="T205" s="76" t="e">
        <f>'Sound Power'!CP205</f>
        <v>#DIV/0!</v>
      </c>
      <c r="U205" s="73">
        <f t="shared" si="74"/>
        <v>0</v>
      </c>
      <c r="V205" s="73">
        <f t="shared" si="75"/>
        <v>0</v>
      </c>
      <c r="W205" s="76" t="e">
        <f>('ModelParams Lp'!B$4*10^'ModelParams Lp'!B$5*($U205/$V205)^'ModelParams Lp'!B$6)*3</f>
        <v>#DIV/0!</v>
      </c>
      <c r="X205" s="76" t="e">
        <f>('ModelParams Lp'!C$4*10^'ModelParams Lp'!C$5*($U205/$V205)^'ModelParams Lp'!C$6)*3</f>
        <v>#DIV/0!</v>
      </c>
      <c r="Y205" s="76" t="e">
        <f>('ModelParams Lp'!D$4*10^'ModelParams Lp'!D$5*($U205/$V205)^'ModelParams Lp'!D$6)*3</f>
        <v>#DIV/0!</v>
      </c>
      <c r="Z205" s="76" t="e">
        <f>('ModelParams Lp'!E$4*10^'ModelParams Lp'!E$5*($U205/$V205)^'ModelParams Lp'!E$6)*3</f>
        <v>#DIV/0!</v>
      </c>
      <c r="AA205" s="76" t="e">
        <f>('ModelParams Lp'!F$4*10^'ModelParams Lp'!F$5*($U205/$V205)^'ModelParams Lp'!F$6)*3</f>
        <v>#DIV/0!</v>
      </c>
      <c r="AB205" s="76" t="e">
        <f>('ModelParams Lp'!G$4*10^'ModelParams Lp'!G$5*($U205/$V205)^'ModelParams Lp'!G$6)*3</f>
        <v>#DIV/0!</v>
      </c>
      <c r="AC205" s="76" t="e">
        <f>('ModelParams Lp'!H$4*10^'ModelParams Lp'!H$5*($U205/$V205)^'ModelParams Lp'!H$6)*3</f>
        <v>#DIV/0!</v>
      </c>
      <c r="AD205" s="76" t="e">
        <f>('ModelParams Lp'!I$4*10^'ModelParams Lp'!I$5*($U205/$V205)^'ModelParams Lp'!I$6)*3</f>
        <v>#DIV/0!</v>
      </c>
      <c r="AE205" s="62" t="e">
        <f t="shared" si="76"/>
        <v>#DIV/0!</v>
      </c>
      <c r="AF205" s="62" t="e">
        <f>IF(AE205&lt;'ModelParams Lp'!$B$16,-1,IF(AE205&lt;'ModelParams Lp'!$C$16,0,IF(AE205&lt;'ModelParams Lp'!$D$16,1,IF(AE205&lt;'ModelParams Lp'!$E$16,2,IF(AE205&lt;'ModelParams Lp'!$F$16,3,IF(AE205&lt;'ModelParams Lp'!$G$16,4,IF(AE205&lt;'ModelParams Lp'!$H$16,5,6)))))))</f>
        <v>#DIV/0!</v>
      </c>
      <c r="AG205" s="76" t="e">
        <f ca="1">IF($AF205&gt;1,0,OFFSET('ModelParams Lp'!$C$12,0,-'Sound Pressure'!$AF205))</f>
        <v>#DIV/0!</v>
      </c>
      <c r="AH205" s="76" t="e">
        <f ca="1">IF($AF205&gt;2,0,OFFSET('ModelParams Lp'!$D$12,0,-'Sound Pressure'!$AF205))</f>
        <v>#DIV/0!</v>
      </c>
      <c r="AI205" s="76" t="e">
        <f ca="1">IF($AF205&gt;3,0,OFFSET('ModelParams Lp'!$E$12,0,-'Sound Pressure'!$AF205))</f>
        <v>#DIV/0!</v>
      </c>
      <c r="AJ205" s="76" t="e">
        <f ca="1">IF($AF205&gt;4,0,OFFSET('ModelParams Lp'!$F$12,0,-'Sound Pressure'!$AF205))</f>
        <v>#DIV/0!</v>
      </c>
      <c r="AK205" s="76" t="e">
        <f ca="1">IF($AF205&gt;3,0,OFFSET('ModelParams Lp'!$G$12,0,-'Sound Pressure'!$AF205))</f>
        <v>#DIV/0!</v>
      </c>
      <c r="AL205" s="76" t="e">
        <f ca="1">IF($AF205&gt;5,0,OFFSET('ModelParams Lp'!$H$12,0,-'Sound Pressure'!$AF205))</f>
        <v>#DIV/0!</v>
      </c>
      <c r="AM205" s="76" t="e">
        <f ca="1">IF($AF205&gt;6,0,OFFSET('ModelParams Lp'!$I$12,0,-'Sound Pressure'!$AF205))</f>
        <v>#DIV/0!</v>
      </c>
      <c r="AN205" s="76" t="e">
        <f ca="1">IF($AF205&gt;7,0,IF($AF$4&lt;0,3,OFFSET('ModelParams Lp'!$J$12,0,-'Sound Pressure'!$AF205)))</f>
        <v>#DIV/0!</v>
      </c>
      <c r="AO205" s="76" t="e">
        <f t="shared" si="71"/>
        <v>#DIV/0!</v>
      </c>
      <c r="AP205" s="76" t="e">
        <f t="shared" si="73"/>
        <v>#DIV/0!</v>
      </c>
      <c r="AQ205" s="76" t="e">
        <f t="shared" si="73"/>
        <v>#DIV/0!</v>
      </c>
      <c r="AR205" s="76" t="e">
        <f t="shared" si="73"/>
        <v>#DIV/0!</v>
      </c>
      <c r="AS205" s="76" t="e">
        <f t="shared" si="73"/>
        <v>#DIV/0!</v>
      </c>
      <c r="AT205" s="76" t="e">
        <f t="shared" si="73"/>
        <v>#DIV/0!</v>
      </c>
      <c r="AU205" s="76" t="e">
        <f t="shared" si="73"/>
        <v>#DIV/0!</v>
      </c>
      <c r="AV205" s="76" t="e">
        <f t="shared" si="73"/>
        <v>#DIV/0!</v>
      </c>
      <c r="AW205" s="76">
        <f>'ModelParams Lp'!B$22</f>
        <v>4</v>
      </c>
      <c r="AX205" s="76">
        <f>'ModelParams Lp'!C$22</f>
        <v>2</v>
      </c>
      <c r="AY205" s="76">
        <f>'ModelParams Lp'!D$22</f>
        <v>1</v>
      </c>
      <c r="AZ205" s="76">
        <f>'ModelParams Lp'!E$22</f>
        <v>0</v>
      </c>
      <c r="BA205" s="76">
        <f>'ModelParams Lp'!F$22</f>
        <v>0</v>
      </c>
      <c r="BB205" s="76">
        <f>'ModelParams Lp'!G$22</f>
        <v>0</v>
      </c>
      <c r="BC205" s="76">
        <f>'ModelParams Lp'!H$22</f>
        <v>0</v>
      </c>
      <c r="BD205" s="76">
        <f>'ModelParams Lp'!I$22</f>
        <v>0</v>
      </c>
      <c r="BE205" s="76" t="e">
        <f>-10*LOG(2/(4*PI()*2^2)+4/(0.163*(Calcul!$J210*Calcul!$K210)/VLOOKUP(Calcul!$H210,'ModelParams Lp'!$E$37:$F$39,2,0)))</f>
        <v>#N/A</v>
      </c>
      <c r="BF205" s="76" t="e">
        <f>-10*LOG(2/(4*PI()*2^2)+4/(0.163*(Calcul!$J210*Calcul!$K210)/VLOOKUP(Calcul!$H210,'ModelParams Lp'!$E$37:$F$39,2,0)))</f>
        <v>#N/A</v>
      </c>
      <c r="BG205" s="76" t="e">
        <f>-10*LOG(2/(4*PI()*2^2)+4/(0.163*(Calcul!$J210*Calcul!$K210)/VLOOKUP(Calcul!$H210,'ModelParams Lp'!$E$37:$F$39,2,0)))</f>
        <v>#N/A</v>
      </c>
      <c r="BH205" s="76" t="e">
        <f>-10*LOG(2/(4*PI()*2^2)+4/(0.163*(Calcul!$J210*Calcul!$K210)/VLOOKUP(Calcul!$H210,'ModelParams Lp'!$E$37:$F$39,2,0)))</f>
        <v>#N/A</v>
      </c>
      <c r="BI205" s="76" t="e">
        <f>-10*LOG(2/(4*PI()*2^2)+4/(0.163*(Calcul!$J210*Calcul!$K210)/VLOOKUP(Calcul!$H210,'ModelParams Lp'!$E$37:$F$39,2,0)))</f>
        <v>#N/A</v>
      </c>
      <c r="BJ205" s="76" t="e">
        <f>-10*LOG(2/(4*PI()*2^2)+4/(0.163*(Calcul!$J210*Calcul!$K210)/VLOOKUP(Calcul!$H210,'ModelParams Lp'!$E$37:$F$39,2,0)))</f>
        <v>#N/A</v>
      </c>
      <c r="BK205" s="76" t="e">
        <f>-10*LOG(2/(4*PI()*2^2)+4/(0.163*(Calcul!$J210*Calcul!$K210)/VLOOKUP(Calcul!$H210,'ModelParams Lp'!$E$37:$F$39,2,0)))</f>
        <v>#N/A</v>
      </c>
      <c r="BL205" s="76" t="e">
        <f>-10*LOG(2/(4*PI()*2^2)+4/(0.163*(Calcul!$J210*Calcul!$K210)/VLOOKUP(Calcul!$H210,'ModelParams Lp'!$E$37:$F$39,2,0)))</f>
        <v>#N/A</v>
      </c>
      <c r="BM205" s="76" t="e">
        <f>VLOOKUP(Calcul!$I210,'ModelParams Lp'!$D$28:$O$32,5,0)+BE205</f>
        <v>#N/A</v>
      </c>
      <c r="BN205" s="76" t="e">
        <f>VLOOKUP(Calcul!$I210,'ModelParams Lp'!$D$28:$O$32,6,0)+BF205</f>
        <v>#N/A</v>
      </c>
      <c r="BO205" s="76" t="e">
        <f>VLOOKUP(Calcul!$I210,'ModelParams Lp'!$D$28:$O$32,7,0)+BG205</f>
        <v>#N/A</v>
      </c>
      <c r="BP205" s="76" t="e">
        <f>VLOOKUP(Calcul!$I210,'ModelParams Lp'!$D$28:$O$32,8,0)+BH205</f>
        <v>#N/A</v>
      </c>
      <c r="BQ205" s="76" t="e">
        <f>VLOOKUP(Calcul!$I210,'ModelParams Lp'!$D$28:$O$32,9,0)+BI205</f>
        <v>#N/A</v>
      </c>
      <c r="BR205" s="76" t="e">
        <f>VLOOKUP(Calcul!$I210,'ModelParams Lp'!$D$28:$O$32,10,0)+BJ205</f>
        <v>#N/A</v>
      </c>
      <c r="BS205" s="76" t="e">
        <f>VLOOKUP(Calcul!$I210,'ModelParams Lp'!$D$28:$O$32,11,0)+BK205</f>
        <v>#N/A</v>
      </c>
      <c r="BT205" s="76" t="e">
        <f>VLOOKUP(Calcul!$I210,'ModelParams Lp'!$D$28:$O$32,12,0)+BL205</f>
        <v>#N/A</v>
      </c>
      <c r="BU205" s="75" t="e">
        <f t="shared" ca="1" si="77"/>
        <v>#DIV/0!</v>
      </c>
      <c r="BV205" s="75" t="e">
        <f t="shared" ca="1" si="78"/>
        <v>#DIV/0!</v>
      </c>
      <c r="BW205" s="75" t="e">
        <f t="shared" ca="1" si="79"/>
        <v>#DIV/0!</v>
      </c>
      <c r="BX205" s="75" t="e">
        <f t="shared" ca="1" si="80"/>
        <v>#DIV/0!</v>
      </c>
      <c r="BY205" s="75" t="e">
        <f t="shared" ca="1" si="81"/>
        <v>#DIV/0!</v>
      </c>
      <c r="BZ205" s="75" t="e">
        <f t="shared" ca="1" si="82"/>
        <v>#DIV/0!</v>
      </c>
      <c r="CA205" s="75" t="e">
        <f t="shared" ca="1" si="83"/>
        <v>#DIV/0!</v>
      </c>
      <c r="CB205" s="75" t="e">
        <f t="shared" ca="1" si="84"/>
        <v>#DIV/0!</v>
      </c>
      <c r="CC205" s="26" t="e">
        <f ca="1">10*LOG10(IF(BU205="",0,POWER(10,((BU205+'ModelParams Lw'!$O$4)/10))) +IF(BV205="",0,POWER(10,((BV205+'ModelParams Lw'!$P$4)/10))) +IF(BW205="",0,POWER(10,((BW205+'ModelParams Lw'!$Q$4)/10))) +IF(BX205="",0,POWER(10,((BX205+'ModelParams Lw'!$R$4)/10))) +IF(BY205="",0,POWER(10,((BY205+'ModelParams Lw'!$S$4)/10))) +IF(BZ205="",0,POWER(10,((BZ205+'ModelParams Lw'!$T$4)/10))) +IF(CA205="",0,POWER(10,((CA205+'ModelParams Lw'!$U$4)/10)))+IF(CB205="",0,POWER(10,((CB205+'ModelParams Lw'!$V$4)/10))))</f>
        <v>#DIV/0!</v>
      </c>
      <c r="CD205" s="26" t="e">
        <f t="shared" ca="1" si="85"/>
        <v>#DIV/0!</v>
      </c>
      <c r="CE205" s="26" t="e">
        <f ca="1">(BU205-'ModelParams Lw'!O$10)/'ModelParams Lw'!O$11</f>
        <v>#DIV/0!</v>
      </c>
      <c r="CF205" s="26" t="e">
        <f ca="1">(BV205-'ModelParams Lw'!P$10)/'ModelParams Lw'!P$11</f>
        <v>#DIV/0!</v>
      </c>
      <c r="CG205" s="26" t="e">
        <f ca="1">(BW205-'ModelParams Lw'!Q$10)/'ModelParams Lw'!Q$11</f>
        <v>#DIV/0!</v>
      </c>
      <c r="CH205" s="26" t="e">
        <f ca="1">(BX205-'ModelParams Lw'!R$10)/'ModelParams Lw'!R$11</f>
        <v>#DIV/0!</v>
      </c>
      <c r="CI205" s="26" t="e">
        <f ca="1">(BY205-'ModelParams Lw'!S$10)/'ModelParams Lw'!S$11</f>
        <v>#DIV/0!</v>
      </c>
      <c r="CJ205" s="26" t="e">
        <f ca="1">(BZ205-'ModelParams Lw'!T$10)/'ModelParams Lw'!T$11</f>
        <v>#DIV/0!</v>
      </c>
      <c r="CK205" s="26" t="e">
        <f ca="1">(CA205-'ModelParams Lw'!U$10)/'ModelParams Lw'!U$11</f>
        <v>#DIV/0!</v>
      </c>
      <c r="CL205" s="26" t="e">
        <f ca="1">(CB205-'ModelParams Lw'!V$10)/'ModelParams Lw'!V$11</f>
        <v>#DIV/0!</v>
      </c>
      <c r="CM205" s="75" t="e">
        <f t="shared" si="86"/>
        <v>#DIV/0!</v>
      </c>
      <c r="CN205" s="75" t="e">
        <f t="shared" si="87"/>
        <v>#DIV/0!</v>
      </c>
      <c r="CO205" s="75" t="e">
        <f t="shared" si="88"/>
        <v>#DIV/0!</v>
      </c>
      <c r="CP205" s="75" t="e">
        <f t="shared" si="89"/>
        <v>#DIV/0!</v>
      </c>
      <c r="CQ205" s="75" t="e">
        <f t="shared" si="90"/>
        <v>#DIV/0!</v>
      </c>
      <c r="CR205" s="75" t="e">
        <f t="shared" si="91"/>
        <v>#DIV/0!</v>
      </c>
      <c r="CS205" s="75" t="e">
        <f t="shared" si="92"/>
        <v>#DIV/0!</v>
      </c>
      <c r="CT205" s="75" t="e">
        <f t="shared" si="93"/>
        <v>#DIV/0!</v>
      </c>
      <c r="CU205" s="26" t="e">
        <f>10*LOG10(IF(CM205="",0,POWER(10,((CM205+'ModelParams Lw'!$O$4)/10))) +IF(CN205="",0,POWER(10,((CN205+'ModelParams Lw'!$P$4)/10))) +IF(CO205="",0,POWER(10,((CO205+'ModelParams Lw'!$Q$4)/10))) +IF(CP205="",0,POWER(10,((CP205+'ModelParams Lw'!$R$4)/10))) +IF(CQ205="",0,POWER(10,((CQ205+'ModelParams Lw'!$S$4)/10))) +IF(CR205="",0,POWER(10,((CR205+'ModelParams Lw'!$T$4)/10))) +IF(CS205="",0,POWER(10,((CS205+'ModelParams Lw'!$U$4)/10)))+IF(CT205="",0,POWER(10,((CT205+'ModelParams Lw'!$V$4)/10))))</f>
        <v>#DIV/0!</v>
      </c>
      <c r="CV205" s="26" t="e">
        <f t="shared" si="94"/>
        <v>#DIV/0!</v>
      </c>
      <c r="CW205" s="26" t="e">
        <f>(CM205-'ModelParams Lw'!O$10)/'ModelParams Lw'!O$11</f>
        <v>#DIV/0!</v>
      </c>
      <c r="CX205" s="26" t="e">
        <f>(CN205-'ModelParams Lw'!P$10)/'ModelParams Lw'!P$11</f>
        <v>#DIV/0!</v>
      </c>
      <c r="CY205" s="26" t="e">
        <f>(CO205-'ModelParams Lw'!Q$10)/'ModelParams Lw'!Q$11</f>
        <v>#DIV/0!</v>
      </c>
      <c r="CZ205" s="26" t="e">
        <f>(CP205-'ModelParams Lw'!R$10)/'ModelParams Lw'!R$11</f>
        <v>#DIV/0!</v>
      </c>
      <c r="DA205" s="26" t="e">
        <f>(CQ205-'ModelParams Lw'!S$10)/'ModelParams Lw'!S$11</f>
        <v>#DIV/0!</v>
      </c>
      <c r="DB205" s="26" t="e">
        <f>(CR205-'ModelParams Lw'!T$10)/'ModelParams Lw'!T$11</f>
        <v>#DIV/0!</v>
      </c>
      <c r="DC205" s="26" t="e">
        <f>(CS205-'ModelParams Lw'!U$10)/'ModelParams Lw'!U$11</f>
        <v>#DIV/0!</v>
      </c>
      <c r="DD205" s="26" t="e">
        <f>(CT205-'ModelParams Lw'!V$10)/'ModelParams Lw'!V$11</f>
        <v>#DIV/0!</v>
      </c>
    </row>
    <row r="206" spans="1:108" x14ac:dyDescent="0.25">
      <c r="A206" s="13">
        <f>'Sound Power'!B206</f>
        <v>0</v>
      </c>
      <c r="B206" s="13">
        <f>'Sound Power'!D206</f>
        <v>0</v>
      </c>
      <c r="C206" s="13">
        <f>'Sound Power'!E206</f>
        <v>0</v>
      </c>
      <c r="D206" s="13">
        <f>'Sound Power'!F206</f>
        <v>0</v>
      </c>
      <c r="E206" s="76" t="e">
        <f>IF(Calcul!$F208="SA",'Sound Power'!AZ206,'Sound Power'!O206)</f>
        <v>#DIV/0!</v>
      </c>
      <c r="F206" s="76" t="e">
        <f>IF(Calcul!$F208="SA",'Sound Power'!BA206,'Sound Power'!P206)</f>
        <v>#DIV/0!</v>
      </c>
      <c r="G206" s="76" t="e">
        <f>IF(Calcul!$F208="SA",'Sound Power'!BB206,'Sound Power'!Q206)</f>
        <v>#DIV/0!</v>
      </c>
      <c r="H206" s="76" t="e">
        <f>IF(Calcul!$F208="SA",'Sound Power'!BC206,'Sound Power'!R206)</f>
        <v>#DIV/0!</v>
      </c>
      <c r="I206" s="76" t="e">
        <f>IF(Calcul!$F208="SA",'Sound Power'!BD206,'Sound Power'!S206)</f>
        <v>#DIV/0!</v>
      </c>
      <c r="J206" s="76" t="e">
        <f>IF(Calcul!$F208="SA",'Sound Power'!BE206,'Sound Power'!T206)</f>
        <v>#DIV/0!</v>
      </c>
      <c r="K206" s="76" t="e">
        <f>IF(Calcul!$F208="SA",'Sound Power'!BF206,'Sound Power'!U206)</f>
        <v>#DIV/0!</v>
      </c>
      <c r="L206" s="76" t="e">
        <f>IF(Calcul!$F208="SA",'Sound Power'!BG206,'Sound Power'!V206)</f>
        <v>#DIV/0!</v>
      </c>
      <c r="M206" s="76" t="e">
        <f>'Sound Power'!CI206</f>
        <v>#DIV/0!</v>
      </c>
      <c r="N206" s="76" t="e">
        <f>'Sound Power'!CJ206</f>
        <v>#DIV/0!</v>
      </c>
      <c r="O206" s="76" t="e">
        <f>'Sound Power'!CK206</f>
        <v>#DIV/0!</v>
      </c>
      <c r="P206" s="76" t="e">
        <f>'Sound Power'!CL206</f>
        <v>#DIV/0!</v>
      </c>
      <c r="Q206" s="76" t="e">
        <f>'Sound Power'!CM206</f>
        <v>#DIV/0!</v>
      </c>
      <c r="R206" s="76" t="e">
        <f>'Sound Power'!CN206</f>
        <v>#DIV/0!</v>
      </c>
      <c r="S206" s="76" t="e">
        <f>'Sound Power'!CO206</f>
        <v>#DIV/0!</v>
      </c>
      <c r="T206" s="76" t="e">
        <f>'Sound Power'!CP206</f>
        <v>#DIV/0!</v>
      </c>
      <c r="U206" s="73">
        <f t="shared" si="74"/>
        <v>0</v>
      </c>
      <c r="V206" s="73">
        <f t="shared" si="75"/>
        <v>0</v>
      </c>
      <c r="W206" s="76" t="e">
        <f>('ModelParams Lp'!B$4*10^'ModelParams Lp'!B$5*($U206/$V206)^'ModelParams Lp'!B$6)*3</f>
        <v>#DIV/0!</v>
      </c>
      <c r="X206" s="76" t="e">
        <f>('ModelParams Lp'!C$4*10^'ModelParams Lp'!C$5*($U206/$V206)^'ModelParams Lp'!C$6)*3</f>
        <v>#DIV/0!</v>
      </c>
      <c r="Y206" s="76" t="e">
        <f>('ModelParams Lp'!D$4*10^'ModelParams Lp'!D$5*($U206/$V206)^'ModelParams Lp'!D$6)*3</f>
        <v>#DIV/0!</v>
      </c>
      <c r="Z206" s="76" t="e">
        <f>('ModelParams Lp'!E$4*10^'ModelParams Lp'!E$5*($U206/$V206)^'ModelParams Lp'!E$6)*3</f>
        <v>#DIV/0!</v>
      </c>
      <c r="AA206" s="76" t="e">
        <f>('ModelParams Lp'!F$4*10^'ModelParams Lp'!F$5*($U206/$V206)^'ModelParams Lp'!F$6)*3</f>
        <v>#DIV/0!</v>
      </c>
      <c r="AB206" s="76" t="e">
        <f>('ModelParams Lp'!G$4*10^'ModelParams Lp'!G$5*($U206/$V206)^'ModelParams Lp'!G$6)*3</f>
        <v>#DIV/0!</v>
      </c>
      <c r="AC206" s="76" t="e">
        <f>('ModelParams Lp'!H$4*10^'ModelParams Lp'!H$5*($U206/$V206)^'ModelParams Lp'!H$6)*3</f>
        <v>#DIV/0!</v>
      </c>
      <c r="AD206" s="76" t="e">
        <f>('ModelParams Lp'!I$4*10^'ModelParams Lp'!I$5*($U206/$V206)^'ModelParams Lp'!I$6)*3</f>
        <v>#DIV/0!</v>
      </c>
      <c r="AE206" s="62" t="e">
        <f t="shared" si="76"/>
        <v>#DIV/0!</v>
      </c>
      <c r="AF206" s="62" t="e">
        <f>IF(AE206&lt;'ModelParams Lp'!$B$16,-1,IF(AE206&lt;'ModelParams Lp'!$C$16,0,IF(AE206&lt;'ModelParams Lp'!$D$16,1,IF(AE206&lt;'ModelParams Lp'!$E$16,2,IF(AE206&lt;'ModelParams Lp'!$F$16,3,IF(AE206&lt;'ModelParams Lp'!$G$16,4,IF(AE206&lt;'ModelParams Lp'!$H$16,5,6)))))))</f>
        <v>#DIV/0!</v>
      </c>
      <c r="AG206" s="76" t="e">
        <f ca="1">IF($AF206&gt;1,0,OFFSET('ModelParams Lp'!$C$12,0,-'Sound Pressure'!$AF206))</f>
        <v>#DIV/0!</v>
      </c>
      <c r="AH206" s="76" t="e">
        <f ca="1">IF($AF206&gt;2,0,OFFSET('ModelParams Lp'!$D$12,0,-'Sound Pressure'!$AF206))</f>
        <v>#DIV/0!</v>
      </c>
      <c r="AI206" s="76" t="e">
        <f ca="1">IF($AF206&gt;3,0,OFFSET('ModelParams Lp'!$E$12,0,-'Sound Pressure'!$AF206))</f>
        <v>#DIV/0!</v>
      </c>
      <c r="AJ206" s="76" t="e">
        <f ca="1">IF($AF206&gt;4,0,OFFSET('ModelParams Lp'!$F$12,0,-'Sound Pressure'!$AF206))</f>
        <v>#DIV/0!</v>
      </c>
      <c r="AK206" s="76" t="e">
        <f ca="1">IF($AF206&gt;3,0,OFFSET('ModelParams Lp'!$G$12,0,-'Sound Pressure'!$AF206))</f>
        <v>#DIV/0!</v>
      </c>
      <c r="AL206" s="76" t="e">
        <f ca="1">IF($AF206&gt;5,0,OFFSET('ModelParams Lp'!$H$12,0,-'Sound Pressure'!$AF206))</f>
        <v>#DIV/0!</v>
      </c>
      <c r="AM206" s="76" t="e">
        <f ca="1">IF($AF206&gt;6,0,OFFSET('ModelParams Lp'!$I$12,0,-'Sound Pressure'!$AF206))</f>
        <v>#DIV/0!</v>
      </c>
      <c r="AN206" s="76" t="e">
        <f ca="1">IF($AF206&gt;7,0,IF($AF$4&lt;0,3,OFFSET('ModelParams Lp'!$J$12,0,-'Sound Pressure'!$AF206)))</f>
        <v>#DIV/0!</v>
      </c>
      <c r="AO206" s="76" t="e">
        <f t="shared" si="71"/>
        <v>#DIV/0!</v>
      </c>
      <c r="AP206" s="76" t="e">
        <f t="shared" si="73"/>
        <v>#DIV/0!</v>
      </c>
      <c r="AQ206" s="76" t="e">
        <f t="shared" si="73"/>
        <v>#DIV/0!</v>
      </c>
      <c r="AR206" s="76" t="e">
        <f t="shared" si="73"/>
        <v>#DIV/0!</v>
      </c>
      <c r="AS206" s="76" t="e">
        <f t="shared" si="73"/>
        <v>#DIV/0!</v>
      </c>
      <c r="AT206" s="76" t="e">
        <f t="shared" si="73"/>
        <v>#DIV/0!</v>
      </c>
      <c r="AU206" s="76" t="e">
        <f t="shared" si="73"/>
        <v>#DIV/0!</v>
      </c>
      <c r="AV206" s="76" t="e">
        <f t="shared" si="73"/>
        <v>#DIV/0!</v>
      </c>
      <c r="AW206" s="76">
        <f>'ModelParams Lp'!B$22</f>
        <v>4</v>
      </c>
      <c r="AX206" s="76">
        <f>'ModelParams Lp'!C$22</f>
        <v>2</v>
      </c>
      <c r="AY206" s="76">
        <f>'ModelParams Lp'!D$22</f>
        <v>1</v>
      </c>
      <c r="AZ206" s="76">
        <f>'ModelParams Lp'!E$22</f>
        <v>0</v>
      </c>
      <c r="BA206" s="76">
        <f>'ModelParams Lp'!F$22</f>
        <v>0</v>
      </c>
      <c r="BB206" s="76">
        <f>'ModelParams Lp'!G$22</f>
        <v>0</v>
      </c>
      <c r="BC206" s="76">
        <f>'ModelParams Lp'!H$22</f>
        <v>0</v>
      </c>
      <c r="BD206" s="76">
        <f>'ModelParams Lp'!I$22</f>
        <v>0</v>
      </c>
      <c r="BE206" s="76" t="e">
        <f>-10*LOG(2/(4*PI()*2^2)+4/(0.163*(Calcul!$J211*Calcul!$K211)/VLOOKUP(Calcul!$H211,'ModelParams Lp'!$E$37:$F$39,2,0)))</f>
        <v>#N/A</v>
      </c>
      <c r="BF206" s="76" t="e">
        <f>-10*LOG(2/(4*PI()*2^2)+4/(0.163*(Calcul!$J211*Calcul!$K211)/VLOOKUP(Calcul!$H211,'ModelParams Lp'!$E$37:$F$39,2,0)))</f>
        <v>#N/A</v>
      </c>
      <c r="BG206" s="76" t="e">
        <f>-10*LOG(2/(4*PI()*2^2)+4/(0.163*(Calcul!$J211*Calcul!$K211)/VLOOKUP(Calcul!$H211,'ModelParams Lp'!$E$37:$F$39,2,0)))</f>
        <v>#N/A</v>
      </c>
      <c r="BH206" s="76" t="e">
        <f>-10*LOG(2/(4*PI()*2^2)+4/(0.163*(Calcul!$J211*Calcul!$K211)/VLOOKUP(Calcul!$H211,'ModelParams Lp'!$E$37:$F$39,2,0)))</f>
        <v>#N/A</v>
      </c>
      <c r="BI206" s="76" t="e">
        <f>-10*LOG(2/(4*PI()*2^2)+4/(0.163*(Calcul!$J211*Calcul!$K211)/VLOOKUP(Calcul!$H211,'ModelParams Lp'!$E$37:$F$39,2,0)))</f>
        <v>#N/A</v>
      </c>
      <c r="BJ206" s="76" t="e">
        <f>-10*LOG(2/(4*PI()*2^2)+4/(0.163*(Calcul!$J211*Calcul!$K211)/VLOOKUP(Calcul!$H211,'ModelParams Lp'!$E$37:$F$39,2,0)))</f>
        <v>#N/A</v>
      </c>
      <c r="BK206" s="76" t="e">
        <f>-10*LOG(2/(4*PI()*2^2)+4/(0.163*(Calcul!$J211*Calcul!$K211)/VLOOKUP(Calcul!$H211,'ModelParams Lp'!$E$37:$F$39,2,0)))</f>
        <v>#N/A</v>
      </c>
      <c r="BL206" s="76" t="e">
        <f>-10*LOG(2/(4*PI()*2^2)+4/(0.163*(Calcul!$J211*Calcul!$K211)/VLOOKUP(Calcul!$H211,'ModelParams Lp'!$E$37:$F$39,2,0)))</f>
        <v>#N/A</v>
      </c>
      <c r="BM206" s="76" t="e">
        <f>VLOOKUP(Calcul!$I211,'ModelParams Lp'!$D$28:$O$32,5,0)+BE206</f>
        <v>#N/A</v>
      </c>
      <c r="BN206" s="76" t="e">
        <f>VLOOKUP(Calcul!$I211,'ModelParams Lp'!$D$28:$O$32,6,0)+BF206</f>
        <v>#N/A</v>
      </c>
      <c r="BO206" s="76" t="e">
        <f>VLOOKUP(Calcul!$I211,'ModelParams Lp'!$D$28:$O$32,7,0)+BG206</f>
        <v>#N/A</v>
      </c>
      <c r="BP206" s="76" t="e">
        <f>VLOOKUP(Calcul!$I211,'ModelParams Lp'!$D$28:$O$32,8,0)+BH206</f>
        <v>#N/A</v>
      </c>
      <c r="BQ206" s="76" t="e">
        <f>VLOOKUP(Calcul!$I211,'ModelParams Lp'!$D$28:$O$32,9,0)+BI206</f>
        <v>#N/A</v>
      </c>
      <c r="BR206" s="76" t="e">
        <f>VLOOKUP(Calcul!$I211,'ModelParams Lp'!$D$28:$O$32,10,0)+BJ206</f>
        <v>#N/A</v>
      </c>
      <c r="BS206" s="76" t="e">
        <f>VLOOKUP(Calcul!$I211,'ModelParams Lp'!$D$28:$O$32,11,0)+BK206</f>
        <v>#N/A</v>
      </c>
      <c r="BT206" s="76" t="e">
        <f>VLOOKUP(Calcul!$I211,'ModelParams Lp'!$D$28:$O$32,12,0)+BL206</f>
        <v>#N/A</v>
      </c>
      <c r="BU206" s="75" t="e">
        <f t="shared" ca="1" si="77"/>
        <v>#DIV/0!</v>
      </c>
      <c r="BV206" s="75" t="e">
        <f t="shared" ca="1" si="78"/>
        <v>#DIV/0!</v>
      </c>
      <c r="BW206" s="75" t="e">
        <f t="shared" ca="1" si="79"/>
        <v>#DIV/0!</v>
      </c>
      <c r="BX206" s="75" t="e">
        <f t="shared" ca="1" si="80"/>
        <v>#DIV/0!</v>
      </c>
      <c r="BY206" s="75" t="e">
        <f t="shared" ca="1" si="81"/>
        <v>#DIV/0!</v>
      </c>
      <c r="BZ206" s="75" t="e">
        <f t="shared" ca="1" si="82"/>
        <v>#DIV/0!</v>
      </c>
      <c r="CA206" s="75" t="e">
        <f t="shared" ca="1" si="83"/>
        <v>#DIV/0!</v>
      </c>
      <c r="CB206" s="75" t="e">
        <f t="shared" ca="1" si="84"/>
        <v>#DIV/0!</v>
      </c>
      <c r="CC206" s="26" t="e">
        <f ca="1">10*LOG10(IF(BU206="",0,POWER(10,((BU206+'ModelParams Lw'!$O$4)/10))) +IF(BV206="",0,POWER(10,((BV206+'ModelParams Lw'!$P$4)/10))) +IF(BW206="",0,POWER(10,((BW206+'ModelParams Lw'!$Q$4)/10))) +IF(BX206="",0,POWER(10,((BX206+'ModelParams Lw'!$R$4)/10))) +IF(BY206="",0,POWER(10,((BY206+'ModelParams Lw'!$S$4)/10))) +IF(BZ206="",0,POWER(10,((BZ206+'ModelParams Lw'!$T$4)/10))) +IF(CA206="",0,POWER(10,((CA206+'ModelParams Lw'!$U$4)/10)))+IF(CB206="",0,POWER(10,((CB206+'ModelParams Lw'!$V$4)/10))))</f>
        <v>#DIV/0!</v>
      </c>
      <c r="CD206" s="26" t="e">
        <f t="shared" ca="1" si="85"/>
        <v>#DIV/0!</v>
      </c>
      <c r="CE206" s="26" t="e">
        <f ca="1">(BU206-'ModelParams Lw'!O$10)/'ModelParams Lw'!O$11</f>
        <v>#DIV/0!</v>
      </c>
      <c r="CF206" s="26" t="e">
        <f ca="1">(BV206-'ModelParams Lw'!P$10)/'ModelParams Lw'!P$11</f>
        <v>#DIV/0!</v>
      </c>
      <c r="CG206" s="26" t="e">
        <f ca="1">(BW206-'ModelParams Lw'!Q$10)/'ModelParams Lw'!Q$11</f>
        <v>#DIV/0!</v>
      </c>
      <c r="CH206" s="26" t="e">
        <f ca="1">(BX206-'ModelParams Lw'!R$10)/'ModelParams Lw'!R$11</f>
        <v>#DIV/0!</v>
      </c>
      <c r="CI206" s="26" t="e">
        <f ca="1">(BY206-'ModelParams Lw'!S$10)/'ModelParams Lw'!S$11</f>
        <v>#DIV/0!</v>
      </c>
      <c r="CJ206" s="26" t="e">
        <f ca="1">(BZ206-'ModelParams Lw'!T$10)/'ModelParams Lw'!T$11</f>
        <v>#DIV/0!</v>
      </c>
      <c r="CK206" s="26" t="e">
        <f ca="1">(CA206-'ModelParams Lw'!U$10)/'ModelParams Lw'!U$11</f>
        <v>#DIV/0!</v>
      </c>
      <c r="CL206" s="26" t="e">
        <f ca="1">(CB206-'ModelParams Lw'!V$10)/'ModelParams Lw'!V$11</f>
        <v>#DIV/0!</v>
      </c>
      <c r="CM206" s="75" t="e">
        <f t="shared" si="86"/>
        <v>#DIV/0!</v>
      </c>
      <c r="CN206" s="75" t="e">
        <f t="shared" si="87"/>
        <v>#DIV/0!</v>
      </c>
      <c r="CO206" s="75" t="e">
        <f t="shared" si="88"/>
        <v>#DIV/0!</v>
      </c>
      <c r="CP206" s="75" t="e">
        <f t="shared" si="89"/>
        <v>#DIV/0!</v>
      </c>
      <c r="CQ206" s="75" t="e">
        <f t="shared" si="90"/>
        <v>#DIV/0!</v>
      </c>
      <c r="CR206" s="75" t="e">
        <f t="shared" si="91"/>
        <v>#DIV/0!</v>
      </c>
      <c r="CS206" s="75" t="e">
        <f t="shared" si="92"/>
        <v>#DIV/0!</v>
      </c>
      <c r="CT206" s="75" t="e">
        <f t="shared" si="93"/>
        <v>#DIV/0!</v>
      </c>
      <c r="CU206" s="26" t="e">
        <f>10*LOG10(IF(CM206="",0,POWER(10,((CM206+'ModelParams Lw'!$O$4)/10))) +IF(CN206="",0,POWER(10,((CN206+'ModelParams Lw'!$P$4)/10))) +IF(CO206="",0,POWER(10,((CO206+'ModelParams Lw'!$Q$4)/10))) +IF(CP206="",0,POWER(10,((CP206+'ModelParams Lw'!$R$4)/10))) +IF(CQ206="",0,POWER(10,((CQ206+'ModelParams Lw'!$S$4)/10))) +IF(CR206="",0,POWER(10,((CR206+'ModelParams Lw'!$T$4)/10))) +IF(CS206="",0,POWER(10,((CS206+'ModelParams Lw'!$U$4)/10)))+IF(CT206="",0,POWER(10,((CT206+'ModelParams Lw'!$V$4)/10))))</f>
        <v>#DIV/0!</v>
      </c>
      <c r="CV206" s="26" t="e">
        <f t="shared" si="94"/>
        <v>#DIV/0!</v>
      </c>
      <c r="CW206" s="26" t="e">
        <f>(CM206-'ModelParams Lw'!O$10)/'ModelParams Lw'!O$11</f>
        <v>#DIV/0!</v>
      </c>
      <c r="CX206" s="26" t="e">
        <f>(CN206-'ModelParams Lw'!P$10)/'ModelParams Lw'!P$11</f>
        <v>#DIV/0!</v>
      </c>
      <c r="CY206" s="26" t="e">
        <f>(CO206-'ModelParams Lw'!Q$10)/'ModelParams Lw'!Q$11</f>
        <v>#DIV/0!</v>
      </c>
      <c r="CZ206" s="26" t="e">
        <f>(CP206-'ModelParams Lw'!R$10)/'ModelParams Lw'!R$11</f>
        <v>#DIV/0!</v>
      </c>
      <c r="DA206" s="26" t="e">
        <f>(CQ206-'ModelParams Lw'!S$10)/'ModelParams Lw'!S$11</f>
        <v>#DIV/0!</v>
      </c>
      <c r="DB206" s="26" t="e">
        <f>(CR206-'ModelParams Lw'!T$10)/'ModelParams Lw'!T$11</f>
        <v>#DIV/0!</v>
      </c>
      <c r="DC206" s="26" t="e">
        <f>(CS206-'ModelParams Lw'!U$10)/'ModelParams Lw'!U$11</f>
        <v>#DIV/0!</v>
      </c>
      <c r="DD206" s="26" t="e">
        <f>(CT206-'ModelParams Lw'!V$10)/'ModelParams Lw'!V$11</f>
        <v>#DIV/0!</v>
      </c>
    </row>
    <row r="207" spans="1:108" x14ac:dyDescent="0.25">
      <c r="A207" s="13">
        <f>'Sound Power'!B207</f>
        <v>0</v>
      </c>
      <c r="B207" s="13">
        <f>'Sound Power'!D207</f>
        <v>0</v>
      </c>
      <c r="C207" s="13">
        <f>'Sound Power'!E207</f>
        <v>0</v>
      </c>
      <c r="D207" s="13">
        <f>'Sound Power'!F207</f>
        <v>0</v>
      </c>
      <c r="E207" s="76" t="e">
        <f>IF(Calcul!$F209="SA",'Sound Power'!AZ207,'Sound Power'!O207)</f>
        <v>#DIV/0!</v>
      </c>
      <c r="F207" s="76" t="e">
        <f>IF(Calcul!$F209="SA",'Sound Power'!BA207,'Sound Power'!P207)</f>
        <v>#DIV/0!</v>
      </c>
      <c r="G207" s="76" t="e">
        <f>IF(Calcul!$F209="SA",'Sound Power'!BB207,'Sound Power'!Q207)</f>
        <v>#DIV/0!</v>
      </c>
      <c r="H207" s="76" t="e">
        <f>IF(Calcul!$F209="SA",'Sound Power'!BC207,'Sound Power'!R207)</f>
        <v>#DIV/0!</v>
      </c>
      <c r="I207" s="76" t="e">
        <f>IF(Calcul!$F209="SA",'Sound Power'!BD207,'Sound Power'!S207)</f>
        <v>#DIV/0!</v>
      </c>
      <c r="J207" s="76" t="e">
        <f>IF(Calcul!$F209="SA",'Sound Power'!BE207,'Sound Power'!T207)</f>
        <v>#DIV/0!</v>
      </c>
      <c r="K207" s="76" t="e">
        <f>IF(Calcul!$F209="SA",'Sound Power'!BF207,'Sound Power'!U207)</f>
        <v>#DIV/0!</v>
      </c>
      <c r="L207" s="76" t="e">
        <f>IF(Calcul!$F209="SA",'Sound Power'!BG207,'Sound Power'!V207)</f>
        <v>#DIV/0!</v>
      </c>
      <c r="M207" s="76" t="e">
        <f>'Sound Power'!CI207</f>
        <v>#DIV/0!</v>
      </c>
      <c r="N207" s="76" t="e">
        <f>'Sound Power'!CJ207</f>
        <v>#DIV/0!</v>
      </c>
      <c r="O207" s="76" t="e">
        <f>'Sound Power'!CK207</f>
        <v>#DIV/0!</v>
      </c>
      <c r="P207" s="76" t="e">
        <f>'Sound Power'!CL207</f>
        <v>#DIV/0!</v>
      </c>
      <c r="Q207" s="76" t="e">
        <f>'Sound Power'!CM207</f>
        <v>#DIV/0!</v>
      </c>
      <c r="R207" s="76" t="e">
        <f>'Sound Power'!CN207</f>
        <v>#DIV/0!</v>
      </c>
      <c r="S207" s="76" t="e">
        <f>'Sound Power'!CO207</f>
        <v>#DIV/0!</v>
      </c>
      <c r="T207" s="76" t="e">
        <f>'Sound Power'!CP207</f>
        <v>#DIV/0!</v>
      </c>
      <c r="U207" s="73">
        <f t="shared" si="74"/>
        <v>0</v>
      </c>
      <c r="V207" s="73">
        <f t="shared" si="75"/>
        <v>0</v>
      </c>
      <c r="W207" s="76" t="e">
        <f>('ModelParams Lp'!B$4*10^'ModelParams Lp'!B$5*($U207/$V207)^'ModelParams Lp'!B$6)*3</f>
        <v>#DIV/0!</v>
      </c>
      <c r="X207" s="76" t="e">
        <f>('ModelParams Lp'!C$4*10^'ModelParams Lp'!C$5*($U207/$V207)^'ModelParams Lp'!C$6)*3</f>
        <v>#DIV/0!</v>
      </c>
      <c r="Y207" s="76" t="e">
        <f>('ModelParams Lp'!D$4*10^'ModelParams Lp'!D$5*($U207/$V207)^'ModelParams Lp'!D$6)*3</f>
        <v>#DIV/0!</v>
      </c>
      <c r="Z207" s="76" t="e">
        <f>('ModelParams Lp'!E$4*10^'ModelParams Lp'!E$5*($U207/$V207)^'ModelParams Lp'!E$6)*3</f>
        <v>#DIV/0!</v>
      </c>
      <c r="AA207" s="76" t="e">
        <f>('ModelParams Lp'!F$4*10^'ModelParams Lp'!F$5*($U207/$V207)^'ModelParams Lp'!F$6)*3</f>
        <v>#DIV/0!</v>
      </c>
      <c r="AB207" s="76" t="e">
        <f>('ModelParams Lp'!G$4*10^'ModelParams Lp'!G$5*($U207/$V207)^'ModelParams Lp'!G$6)*3</f>
        <v>#DIV/0!</v>
      </c>
      <c r="AC207" s="76" t="e">
        <f>('ModelParams Lp'!H$4*10^'ModelParams Lp'!H$5*($U207/$V207)^'ModelParams Lp'!H$6)*3</f>
        <v>#DIV/0!</v>
      </c>
      <c r="AD207" s="76" t="e">
        <f>('ModelParams Lp'!I$4*10^'ModelParams Lp'!I$5*($U207/$V207)^'ModelParams Lp'!I$6)*3</f>
        <v>#DIV/0!</v>
      </c>
      <c r="AE207" s="62" t="e">
        <f t="shared" si="76"/>
        <v>#DIV/0!</v>
      </c>
      <c r="AF207" s="62" t="e">
        <f>IF(AE207&lt;'ModelParams Lp'!$B$16,-1,IF(AE207&lt;'ModelParams Lp'!$C$16,0,IF(AE207&lt;'ModelParams Lp'!$D$16,1,IF(AE207&lt;'ModelParams Lp'!$E$16,2,IF(AE207&lt;'ModelParams Lp'!$F$16,3,IF(AE207&lt;'ModelParams Lp'!$G$16,4,IF(AE207&lt;'ModelParams Lp'!$H$16,5,6)))))))</f>
        <v>#DIV/0!</v>
      </c>
      <c r="AG207" s="76" t="e">
        <f ca="1">IF($AF207&gt;1,0,OFFSET('ModelParams Lp'!$C$12,0,-'Sound Pressure'!$AF207))</f>
        <v>#DIV/0!</v>
      </c>
      <c r="AH207" s="76" t="e">
        <f ca="1">IF($AF207&gt;2,0,OFFSET('ModelParams Lp'!$D$12,0,-'Sound Pressure'!$AF207))</f>
        <v>#DIV/0!</v>
      </c>
      <c r="AI207" s="76" t="e">
        <f ca="1">IF($AF207&gt;3,0,OFFSET('ModelParams Lp'!$E$12,0,-'Sound Pressure'!$AF207))</f>
        <v>#DIV/0!</v>
      </c>
      <c r="AJ207" s="76" t="e">
        <f ca="1">IF($AF207&gt;4,0,OFFSET('ModelParams Lp'!$F$12,0,-'Sound Pressure'!$AF207))</f>
        <v>#DIV/0!</v>
      </c>
      <c r="AK207" s="76" t="e">
        <f ca="1">IF($AF207&gt;3,0,OFFSET('ModelParams Lp'!$G$12,0,-'Sound Pressure'!$AF207))</f>
        <v>#DIV/0!</v>
      </c>
      <c r="AL207" s="76" t="e">
        <f ca="1">IF($AF207&gt;5,0,OFFSET('ModelParams Lp'!$H$12,0,-'Sound Pressure'!$AF207))</f>
        <v>#DIV/0!</v>
      </c>
      <c r="AM207" s="76" t="e">
        <f ca="1">IF($AF207&gt;6,0,OFFSET('ModelParams Lp'!$I$12,0,-'Sound Pressure'!$AF207))</f>
        <v>#DIV/0!</v>
      </c>
      <c r="AN207" s="76" t="e">
        <f ca="1">IF($AF207&gt;7,0,IF($AF$4&lt;0,3,OFFSET('ModelParams Lp'!$J$12,0,-'Sound Pressure'!$AF207)))</f>
        <v>#DIV/0!</v>
      </c>
      <c r="AO207" s="76" t="e">
        <f t="shared" si="71"/>
        <v>#DIV/0!</v>
      </c>
      <c r="AP207" s="76" t="e">
        <f t="shared" si="73"/>
        <v>#DIV/0!</v>
      </c>
      <c r="AQ207" s="76" t="e">
        <f t="shared" si="73"/>
        <v>#DIV/0!</v>
      </c>
      <c r="AR207" s="76" t="e">
        <f t="shared" si="73"/>
        <v>#DIV/0!</v>
      </c>
      <c r="AS207" s="76" t="e">
        <f t="shared" si="73"/>
        <v>#DIV/0!</v>
      </c>
      <c r="AT207" s="76" t="e">
        <f t="shared" si="73"/>
        <v>#DIV/0!</v>
      </c>
      <c r="AU207" s="76" t="e">
        <f t="shared" si="73"/>
        <v>#DIV/0!</v>
      </c>
      <c r="AV207" s="76" t="e">
        <f t="shared" si="73"/>
        <v>#DIV/0!</v>
      </c>
      <c r="AW207" s="76">
        <f>'ModelParams Lp'!B$22</f>
        <v>4</v>
      </c>
      <c r="AX207" s="76">
        <f>'ModelParams Lp'!C$22</f>
        <v>2</v>
      </c>
      <c r="AY207" s="76">
        <f>'ModelParams Lp'!D$22</f>
        <v>1</v>
      </c>
      <c r="AZ207" s="76">
        <f>'ModelParams Lp'!E$22</f>
        <v>0</v>
      </c>
      <c r="BA207" s="76">
        <f>'ModelParams Lp'!F$22</f>
        <v>0</v>
      </c>
      <c r="BB207" s="76">
        <f>'ModelParams Lp'!G$22</f>
        <v>0</v>
      </c>
      <c r="BC207" s="76">
        <f>'ModelParams Lp'!H$22</f>
        <v>0</v>
      </c>
      <c r="BD207" s="76">
        <f>'ModelParams Lp'!I$22</f>
        <v>0</v>
      </c>
      <c r="BE207" s="76" t="e">
        <f>-10*LOG(2/(4*PI()*2^2)+4/(0.163*(Calcul!$J212*Calcul!$K212)/VLOOKUP(Calcul!$H212,'ModelParams Lp'!$E$37:$F$39,2,0)))</f>
        <v>#N/A</v>
      </c>
      <c r="BF207" s="76" t="e">
        <f>-10*LOG(2/(4*PI()*2^2)+4/(0.163*(Calcul!$J212*Calcul!$K212)/VLOOKUP(Calcul!$H212,'ModelParams Lp'!$E$37:$F$39,2,0)))</f>
        <v>#N/A</v>
      </c>
      <c r="BG207" s="76" t="e">
        <f>-10*LOG(2/(4*PI()*2^2)+4/(0.163*(Calcul!$J212*Calcul!$K212)/VLOOKUP(Calcul!$H212,'ModelParams Lp'!$E$37:$F$39,2,0)))</f>
        <v>#N/A</v>
      </c>
      <c r="BH207" s="76" t="e">
        <f>-10*LOG(2/(4*PI()*2^2)+4/(0.163*(Calcul!$J212*Calcul!$K212)/VLOOKUP(Calcul!$H212,'ModelParams Lp'!$E$37:$F$39,2,0)))</f>
        <v>#N/A</v>
      </c>
      <c r="BI207" s="76" t="e">
        <f>-10*LOG(2/(4*PI()*2^2)+4/(0.163*(Calcul!$J212*Calcul!$K212)/VLOOKUP(Calcul!$H212,'ModelParams Lp'!$E$37:$F$39,2,0)))</f>
        <v>#N/A</v>
      </c>
      <c r="BJ207" s="76" t="e">
        <f>-10*LOG(2/(4*PI()*2^2)+4/(0.163*(Calcul!$J212*Calcul!$K212)/VLOOKUP(Calcul!$H212,'ModelParams Lp'!$E$37:$F$39,2,0)))</f>
        <v>#N/A</v>
      </c>
      <c r="BK207" s="76" t="e">
        <f>-10*LOG(2/(4*PI()*2^2)+4/(0.163*(Calcul!$J212*Calcul!$K212)/VLOOKUP(Calcul!$H212,'ModelParams Lp'!$E$37:$F$39,2,0)))</f>
        <v>#N/A</v>
      </c>
      <c r="BL207" s="76" t="e">
        <f>-10*LOG(2/(4*PI()*2^2)+4/(0.163*(Calcul!$J212*Calcul!$K212)/VLOOKUP(Calcul!$H212,'ModelParams Lp'!$E$37:$F$39,2,0)))</f>
        <v>#N/A</v>
      </c>
      <c r="BM207" s="76" t="e">
        <f>VLOOKUP(Calcul!$I212,'ModelParams Lp'!$D$28:$O$32,5,0)+BE207</f>
        <v>#N/A</v>
      </c>
      <c r="BN207" s="76" t="e">
        <f>VLOOKUP(Calcul!$I212,'ModelParams Lp'!$D$28:$O$32,6,0)+BF207</f>
        <v>#N/A</v>
      </c>
      <c r="BO207" s="76" t="e">
        <f>VLOOKUP(Calcul!$I212,'ModelParams Lp'!$D$28:$O$32,7,0)+BG207</f>
        <v>#N/A</v>
      </c>
      <c r="BP207" s="76" t="e">
        <f>VLOOKUP(Calcul!$I212,'ModelParams Lp'!$D$28:$O$32,8,0)+BH207</f>
        <v>#N/A</v>
      </c>
      <c r="BQ207" s="76" t="e">
        <f>VLOOKUP(Calcul!$I212,'ModelParams Lp'!$D$28:$O$32,9,0)+BI207</f>
        <v>#N/A</v>
      </c>
      <c r="BR207" s="76" t="e">
        <f>VLOOKUP(Calcul!$I212,'ModelParams Lp'!$D$28:$O$32,10,0)+BJ207</f>
        <v>#N/A</v>
      </c>
      <c r="BS207" s="76" t="e">
        <f>VLOOKUP(Calcul!$I212,'ModelParams Lp'!$D$28:$O$32,11,0)+BK207</f>
        <v>#N/A</v>
      </c>
      <c r="BT207" s="76" t="e">
        <f>VLOOKUP(Calcul!$I212,'ModelParams Lp'!$D$28:$O$32,12,0)+BL207</f>
        <v>#N/A</v>
      </c>
      <c r="BU207" s="75" t="e">
        <f t="shared" ca="1" si="77"/>
        <v>#DIV/0!</v>
      </c>
      <c r="BV207" s="75" t="e">
        <f t="shared" ca="1" si="78"/>
        <v>#DIV/0!</v>
      </c>
      <c r="BW207" s="75" t="e">
        <f t="shared" ca="1" si="79"/>
        <v>#DIV/0!</v>
      </c>
      <c r="BX207" s="75" t="e">
        <f t="shared" ca="1" si="80"/>
        <v>#DIV/0!</v>
      </c>
      <c r="BY207" s="75" t="e">
        <f t="shared" ca="1" si="81"/>
        <v>#DIV/0!</v>
      </c>
      <c r="BZ207" s="75" t="e">
        <f t="shared" ca="1" si="82"/>
        <v>#DIV/0!</v>
      </c>
      <c r="CA207" s="75" t="e">
        <f t="shared" ca="1" si="83"/>
        <v>#DIV/0!</v>
      </c>
      <c r="CB207" s="75" t="e">
        <f t="shared" ca="1" si="84"/>
        <v>#DIV/0!</v>
      </c>
      <c r="CC207" s="26" t="e">
        <f ca="1">10*LOG10(IF(BU207="",0,POWER(10,((BU207+'ModelParams Lw'!$O$4)/10))) +IF(BV207="",0,POWER(10,((BV207+'ModelParams Lw'!$P$4)/10))) +IF(BW207="",0,POWER(10,((BW207+'ModelParams Lw'!$Q$4)/10))) +IF(BX207="",0,POWER(10,((BX207+'ModelParams Lw'!$R$4)/10))) +IF(BY207="",0,POWER(10,((BY207+'ModelParams Lw'!$S$4)/10))) +IF(BZ207="",0,POWER(10,((BZ207+'ModelParams Lw'!$T$4)/10))) +IF(CA207="",0,POWER(10,((CA207+'ModelParams Lw'!$U$4)/10)))+IF(CB207="",0,POWER(10,((CB207+'ModelParams Lw'!$V$4)/10))))</f>
        <v>#DIV/0!</v>
      </c>
      <c r="CD207" s="26" t="e">
        <f t="shared" ca="1" si="85"/>
        <v>#DIV/0!</v>
      </c>
      <c r="CE207" s="26" t="e">
        <f ca="1">(BU207-'ModelParams Lw'!O$10)/'ModelParams Lw'!O$11</f>
        <v>#DIV/0!</v>
      </c>
      <c r="CF207" s="26" t="e">
        <f ca="1">(BV207-'ModelParams Lw'!P$10)/'ModelParams Lw'!P$11</f>
        <v>#DIV/0!</v>
      </c>
      <c r="CG207" s="26" t="e">
        <f ca="1">(BW207-'ModelParams Lw'!Q$10)/'ModelParams Lw'!Q$11</f>
        <v>#DIV/0!</v>
      </c>
      <c r="CH207" s="26" t="e">
        <f ca="1">(BX207-'ModelParams Lw'!R$10)/'ModelParams Lw'!R$11</f>
        <v>#DIV/0!</v>
      </c>
      <c r="CI207" s="26" t="e">
        <f ca="1">(BY207-'ModelParams Lw'!S$10)/'ModelParams Lw'!S$11</f>
        <v>#DIV/0!</v>
      </c>
      <c r="CJ207" s="26" t="e">
        <f ca="1">(BZ207-'ModelParams Lw'!T$10)/'ModelParams Lw'!T$11</f>
        <v>#DIV/0!</v>
      </c>
      <c r="CK207" s="26" t="e">
        <f ca="1">(CA207-'ModelParams Lw'!U$10)/'ModelParams Lw'!U$11</f>
        <v>#DIV/0!</v>
      </c>
      <c r="CL207" s="26" t="e">
        <f ca="1">(CB207-'ModelParams Lw'!V$10)/'ModelParams Lw'!V$11</f>
        <v>#DIV/0!</v>
      </c>
      <c r="CM207" s="75" t="e">
        <f t="shared" si="86"/>
        <v>#DIV/0!</v>
      </c>
      <c r="CN207" s="75" t="e">
        <f t="shared" si="87"/>
        <v>#DIV/0!</v>
      </c>
      <c r="CO207" s="75" t="e">
        <f t="shared" si="88"/>
        <v>#DIV/0!</v>
      </c>
      <c r="CP207" s="75" t="e">
        <f t="shared" si="89"/>
        <v>#DIV/0!</v>
      </c>
      <c r="CQ207" s="75" t="e">
        <f t="shared" si="90"/>
        <v>#DIV/0!</v>
      </c>
      <c r="CR207" s="75" t="e">
        <f t="shared" si="91"/>
        <v>#DIV/0!</v>
      </c>
      <c r="CS207" s="75" t="e">
        <f t="shared" si="92"/>
        <v>#DIV/0!</v>
      </c>
      <c r="CT207" s="75" t="e">
        <f t="shared" si="93"/>
        <v>#DIV/0!</v>
      </c>
      <c r="CU207" s="26" t="e">
        <f>10*LOG10(IF(CM207="",0,POWER(10,((CM207+'ModelParams Lw'!$O$4)/10))) +IF(CN207="",0,POWER(10,((CN207+'ModelParams Lw'!$P$4)/10))) +IF(CO207="",0,POWER(10,((CO207+'ModelParams Lw'!$Q$4)/10))) +IF(CP207="",0,POWER(10,((CP207+'ModelParams Lw'!$R$4)/10))) +IF(CQ207="",0,POWER(10,((CQ207+'ModelParams Lw'!$S$4)/10))) +IF(CR207="",0,POWER(10,((CR207+'ModelParams Lw'!$T$4)/10))) +IF(CS207="",0,POWER(10,((CS207+'ModelParams Lw'!$U$4)/10)))+IF(CT207="",0,POWER(10,((CT207+'ModelParams Lw'!$V$4)/10))))</f>
        <v>#DIV/0!</v>
      </c>
      <c r="CV207" s="26" t="e">
        <f t="shared" si="94"/>
        <v>#DIV/0!</v>
      </c>
      <c r="CW207" s="26" t="e">
        <f>(CM207-'ModelParams Lw'!O$10)/'ModelParams Lw'!O$11</f>
        <v>#DIV/0!</v>
      </c>
      <c r="CX207" s="26" t="e">
        <f>(CN207-'ModelParams Lw'!P$10)/'ModelParams Lw'!P$11</f>
        <v>#DIV/0!</v>
      </c>
      <c r="CY207" s="26" t="e">
        <f>(CO207-'ModelParams Lw'!Q$10)/'ModelParams Lw'!Q$11</f>
        <v>#DIV/0!</v>
      </c>
      <c r="CZ207" s="26" t="e">
        <f>(CP207-'ModelParams Lw'!R$10)/'ModelParams Lw'!R$11</f>
        <v>#DIV/0!</v>
      </c>
      <c r="DA207" s="26" t="e">
        <f>(CQ207-'ModelParams Lw'!S$10)/'ModelParams Lw'!S$11</f>
        <v>#DIV/0!</v>
      </c>
      <c r="DB207" s="26" t="e">
        <f>(CR207-'ModelParams Lw'!T$10)/'ModelParams Lw'!T$11</f>
        <v>#DIV/0!</v>
      </c>
      <c r="DC207" s="26" t="e">
        <f>(CS207-'ModelParams Lw'!U$10)/'ModelParams Lw'!U$11</f>
        <v>#DIV/0!</v>
      </c>
      <c r="DD207" s="26" t="e">
        <f>(CT207-'ModelParams Lw'!V$10)/'ModelParams Lw'!V$11</f>
        <v>#DIV/0!</v>
      </c>
    </row>
    <row r="208" spans="1:108" x14ac:dyDescent="0.25">
      <c r="A208" s="13">
        <f>'Sound Power'!B208</f>
        <v>0</v>
      </c>
      <c r="B208" s="13">
        <f>'Sound Power'!D208</f>
        <v>0</v>
      </c>
      <c r="C208" s="13">
        <f>'Sound Power'!E208</f>
        <v>0</v>
      </c>
      <c r="D208" s="13">
        <f>'Sound Power'!F208</f>
        <v>0</v>
      </c>
      <c r="E208" s="76" t="e">
        <f>IF(Calcul!$F210="SA",'Sound Power'!AZ208,'Sound Power'!O208)</f>
        <v>#DIV/0!</v>
      </c>
      <c r="F208" s="76" t="e">
        <f>IF(Calcul!$F210="SA",'Sound Power'!BA208,'Sound Power'!P208)</f>
        <v>#DIV/0!</v>
      </c>
      <c r="G208" s="76" t="e">
        <f>IF(Calcul!$F210="SA",'Sound Power'!BB208,'Sound Power'!Q208)</f>
        <v>#DIV/0!</v>
      </c>
      <c r="H208" s="76" t="e">
        <f>IF(Calcul!$F210="SA",'Sound Power'!BC208,'Sound Power'!R208)</f>
        <v>#DIV/0!</v>
      </c>
      <c r="I208" s="76" t="e">
        <f>IF(Calcul!$F210="SA",'Sound Power'!BD208,'Sound Power'!S208)</f>
        <v>#DIV/0!</v>
      </c>
      <c r="J208" s="76" t="e">
        <f>IF(Calcul!$F210="SA",'Sound Power'!BE208,'Sound Power'!T208)</f>
        <v>#DIV/0!</v>
      </c>
      <c r="K208" s="76" t="e">
        <f>IF(Calcul!$F210="SA",'Sound Power'!BF208,'Sound Power'!U208)</f>
        <v>#DIV/0!</v>
      </c>
      <c r="L208" s="76" t="e">
        <f>IF(Calcul!$F210="SA",'Sound Power'!BG208,'Sound Power'!V208)</f>
        <v>#DIV/0!</v>
      </c>
      <c r="M208" s="76" t="e">
        <f>'Sound Power'!CI208</f>
        <v>#DIV/0!</v>
      </c>
      <c r="N208" s="76" t="e">
        <f>'Sound Power'!CJ208</f>
        <v>#DIV/0!</v>
      </c>
      <c r="O208" s="76" t="e">
        <f>'Sound Power'!CK208</f>
        <v>#DIV/0!</v>
      </c>
      <c r="P208" s="76" t="e">
        <f>'Sound Power'!CL208</f>
        <v>#DIV/0!</v>
      </c>
      <c r="Q208" s="76" t="e">
        <f>'Sound Power'!CM208</f>
        <v>#DIV/0!</v>
      </c>
      <c r="R208" s="76" t="e">
        <f>'Sound Power'!CN208</f>
        <v>#DIV/0!</v>
      </c>
      <c r="S208" s="76" t="e">
        <f>'Sound Power'!CO208</f>
        <v>#DIV/0!</v>
      </c>
      <c r="T208" s="76" t="e">
        <f>'Sound Power'!CP208</f>
        <v>#DIV/0!</v>
      </c>
      <c r="U208" s="73">
        <f t="shared" si="74"/>
        <v>0</v>
      </c>
      <c r="V208" s="73">
        <f t="shared" si="75"/>
        <v>0</v>
      </c>
      <c r="W208" s="76" t="e">
        <f>('ModelParams Lp'!B$4*10^'ModelParams Lp'!B$5*($U208/$V208)^'ModelParams Lp'!B$6)*3</f>
        <v>#DIV/0!</v>
      </c>
      <c r="X208" s="76" t="e">
        <f>('ModelParams Lp'!C$4*10^'ModelParams Lp'!C$5*($U208/$V208)^'ModelParams Lp'!C$6)*3</f>
        <v>#DIV/0!</v>
      </c>
      <c r="Y208" s="76" t="e">
        <f>('ModelParams Lp'!D$4*10^'ModelParams Lp'!D$5*($U208/$V208)^'ModelParams Lp'!D$6)*3</f>
        <v>#DIV/0!</v>
      </c>
      <c r="Z208" s="76" t="e">
        <f>('ModelParams Lp'!E$4*10^'ModelParams Lp'!E$5*($U208/$V208)^'ModelParams Lp'!E$6)*3</f>
        <v>#DIV/0!</v>
      </c>
      <c r="AA208" s="76" t="e">
        <f>('ModelParams Lp'!F$4*10^'ModelParams Lp'!F$5*($U208/$V208)^'ModelParams Lp'!F$6)*3</f>
        <v>#DIV/0!</v>
      </c>
      <c r="AB208" s="76" t="e">
        <f>('ModelParams Lp'!G$4*10^'ModelParams Lp'!G$5*($U208/$V208)^'ModelParams Lp'!G$6)*3</f>
        <v>#DIV/0!</v>
      </c>
      <c r="AC208" s="76" t="e">
        <f>('ModelParams Lp'!H$4*10^'ModelParams Lp'!H$5*($U208/$V208)^'ModelParams Lp'!H$6)*3</f>
        <v>#DIV/0!</v>
      </c>
      <c r="AD208" s="76" t="e">
        <f>('ModelParams Lp'!I$4*10^'ModelParams Lp'!I$5*($U208/$V208)^'ModelParams Lp'!I$6)*3</f>
        <v>#DIV/0!</v>
      </c>
      <c r="AE208" s="62" t="e">
        <f t="shared" si="76"/>
        <v>#DIV/0!</v>
      </c>
      <c r="AF208" s="62" t="e">
        <f>IF(AE208&lt;'ModelParams Lp'!$B$16,-1,IF(AE208&lt;'ModelParams Lp'!$C$16,0,IF(AE208&lt;'ModelParams Lp'!$D$16,1,IF(AE208&lt;'ModelParams Lp'!$E$16,2,IF(AE208&lt;'ModelParams Lp'!$F$16,3,IF(AE208&lt;'ModelParams Lp'!$G$16,4,IF(AE208&lt;'ModelParams Lp'!$H$16,5,6)))))))</f>
        <v>#DIV/0!</v>
      </c>
      <c r="AG208" s="76" t="e">
        <f ca="1">IF($AF208&gt;1,0,OFFSET('ModelParams Lp'!$C$12,0,-'Sound Pressure'!$AF208))</f>
        <v>#DIV/0!</v>
      </c>
      <c r="AH208" s="76" t="e">
        <f ca="1">IF($AF208&gt;2,0,OFFSET('ModelParams Lp'!$D$12,0,-'Sound Pressure'!$AF208))</f>
        <v>#DIV/0!</v>
      </c>
      <c r="AI208" s="76" t="e">
        <f ca="1">IF($AF208&gt;3,0,OFFSET('ModelParams Lp'!$E$12,0,-'Sound Pressure'!$AF208))</f>
        <v>#DIV/0!</v>
      </c>
      <c r="AJ208" s="76" t="e">
        <f ca="1">IF($AF208&gt;4,0,OFFSET('ModelParams Lp'!$F$12,0,-'Sound Pressure'!$AF208))</f>
        <v>#DIV/0!</v>
      </c>
      <c r="AK208" s="76" t="e">
        <f ca="1">IF($AF208&gt;3,0,OFFSET('ModelParams Lp'!$G$12,0,-'Sound Pressure'!$AF208))</f>
        <v>#DIV/0!</v>
      </c>
      <c r="AL208" s="76" t="e">
        <f ca="1">IF($AF208&gt;5,0,OFFSET('ModelParams Lp'!$H$12,0,-'Sound Pressure'!$AF208))</f>
        <v>#DIV/0!</v>
      </c>
      <c r="AM208" s="76" t="e">
        <f ca="1">IF($AF208&gt;6,0,OFFSET('ModelParams Lp'!$I$12,0,-'Sound Pressure'!$AF208))</f>
        <v>#DIV/0!</v>
      </c>
      <c r="AN208" s="76" t="e">
        <f ca="1">IF($AF208&gt;7,0,IF($AF$4&lt;0,3,OFFSET('ModelParams Lp'!$J$12,0,-'Sound Pressure'!$AF208)))</f>
        <v>#DIV/0!</v>
      </c>
      <c r="AO208" s="76" t="e">
        <f t="shared" si="71"/>
        <v>#DIV/0!</v>
      </c>
      <c r="AP208" s="76" t="e">
        <f t="shared" si="73"/>
        <v>#DIV/0!</v>
      </c>
      <c r="AQ208" s="76" t="e">
        <f t="shared" si="73"/>
        <v>#DIV/0!</v>
      </c>
      <c r="AR208" s="76" t="e">
        <f t="shared" si="73"/>
        <v>#DIV/0!</v>
      </c>
      <c r="AS208" s="76" t="e">
        <f t="shared" si="73"/>
        <v>#DIV/0!</v>
      </c>
      <c r="AT208" s="76" t="e">
        <f t="shared" si="73"/>
        <v>#DIV/0!</v>
      </c>
      <c r="AU208" s="76" t="e">
        <f t="shared" si="73"/>
        <v>#DIV/0!</v>
      </c>
      <c r="AV208" s="76" t="e">
        <f t="shared" si="73"/>
        <v>#DIV/0!</v>
      </c>
      <c r="AW208" s="76">
        <f>'ModelParams Lp'!B$22</f>
        <v>4</v>
      </c>
      <c r="AX208" s="76">
        <f>'ModelParams Lp'!C$22</f>
        <v>2</v>
      </c>
      <c r="AY208" s="76">
        <f>'ModelParams Lp'!D$22</f>
        <v>1</v>
      </c>
      <c r="AZ208" s="76">
        <f>'ModelParams Lp'!E$22</f>
        <v>0</v>
      </c>
      <c r="BA208" s="76">
        <f>'ModelParams Lp'!F$22</f>
        <v>0</v>
      </c>
      <c r="BB208" s="76">
        <f>'ModelParams Lp'!G$22</f>
        <v>0</v>
      </c>
      <c r="BC208" s="76">
        <f>'ModelParams Lp'!H$22</f>
        <v>0</v>
      </c>
      <c r="BD208" s="76">
        <f>'ModelParams Lp'!I$22</f>
        <v>0</v>
      </c>
      <c r="BE208" s="76" t="e">
        <f>-10*LOG(2/(4*PI()*2^2)+4/(0.163*(Calcul!$J213*Calcul!$K213)/VLOOKUP(Calcul!$H213,'ModelParams Lp'!$E$37:$F$39,2,0)))</f>
        <v>#N/A</v>
      </c>
      <c r="BF208" s="76" t="e">
        <f>-10*LOG(2/(4*PI()*2^2)+4/(0.163*(Calcul!$J213*Calcul!$K213)/VLOOKUP(Calcul!$H213,'ModelParams Lp'!$E$37:$F$39,2,0)))</f>
        <v>#N/A</v>
      </c>
      <c r="BG208" s="76" t="e">
        <f>-10*LOG(2/(4*PI()*2^2)+4/(0.163*(Calcul!$J213*Calcul!$K213)/VLOOKUP(Calcul!$H213,'ModelParams Lp'!$E$37:$F$39,2,0)))</f>
        <v>#N/A</v>
      </c>
      <c r="BH208" s="76" t="e">
        <f>-10*LOG(2/(4*PI()*2^2)+4/(0.163*(Calcul!$J213*Calcul!$K213)/VLOOKUP(Calcul!$H213,'ModelParams Lp'!$E$37:$F$39,2,0)))</f>
        <v>#N/A</v>
      </c>
      <c r="BI208" s="76" t="e">
        <f>-10*LOG(2/(4*PI()*2^2)+4/(0.163*(Calcul!$J213*Calcul!$K213)/VLOOKUP(Calcul!$H213,'ModelParams Lp'!$E$37:$F$39,2,0)))</f>
        <v>#N/A</v>
      </c>
      <c r="BJ208" s="76" t="e">
        <f>-10*LOG(2/(4*PI()*2^2)+4/(0.163*(Calcul!$J213*Calcul!$K213)/VLOOKUP(Calcul!$H213,'ModelParams Lp'!$E$37:$F$39,2,0)))</f>
        <v>#N/A</v>
      </c>
      <c r="BK208" s="76" t="e">
        <f>-10*LOG(2/(4*PI()*2^2)+4/(0.163*(Calcul!$J213*Calcul!$K213)/VLOOKUP(Calcul!$H213,'ModelParams Lp'!$E$37:$F$39,2,0)))</f>
        <v>#N/A</v>
      </c>
      <c r="BL208" s="76" t="e">
        <f>-10*LOG(2/(4*PI()*2^2)+4/(0.163*(Calcul!$J213*Calcul!$K213)/VLOOKUP(Calcul!$H213,'ModelParams Lp'!$E$37:$F$39,2,0)))</f>
        <v>#N/A</v>
      </c>
      <c r="BM208" s="76" t="e">
        <f>VLOOKUP(Calcul!$I213,'ModelParams Lp'!$D$28:$O$32,5,0)+BE208</f>
        <v>#N/A</v>
      </c>
      <c r="BN208" s="76" t="e">
        <f>VLOOKUP(Calcul!$I213,'ModelParams Lp'!$D$28:$O$32,6,0)+BF208</f>
        <v>#N/A</v>
      </c>
      <c r="BO208" s="76" t="e">
        <f>VLOOKUP(Calcul!$I213,'ModelParams Lp'!$D$28:$O$32,7,0)+BG208</f>
        <v>#N/A</v>
      </c>
      <c r="BP208" s="76" t="e">
        <f>VLOOKUP(Calcul!$I213,'ModelParams Lp'!$D$28:$O$32,8,0)+BH208</f>
        <v>#N/A</v>
      </c>
      <c r="BQ208" s="76" t="e">
        <f>VLOOKUP(Calcul!$I213,'ModelParams Lp'!$D$28:$O$32,9,0)+BI208</f>
        <v>#N/A</v>
      </c>
      <c r="BR208" s="76" t="e">
        <f>VLOOKUP(Calcul!$I213,'ModelParams Lp'!$D$28:$O$32,10,0)+BJ208</f>
        <v>#N/A</v>
      </c>
      <c r="BS208" s="76" t="e">
        <f>VLOOKUP(Calcul!$I213,'ModelParams Lp'!$D$28:$O$32,11,0)+BK208</f>
        <v>#N/A</v>
      </c>
      <c r="BT208" s="76" t="e">
        <f>VLOOKUP(Calcul!$I213,'ModelParams Lp'!$D$28:$O$32,12,0)+BL208</f>
        <v>#N/A</v>
      </c>
      <c r="BU208" s="75" t="e">
        <f t="shared" ca="1" si="77"/>
        <v>#DIV/0!</v>
      </c>
      <c r="BV208" s="75" t="e">
        <f t="shared" ca="1" si="78"/>
        <v>#DIV/0!</v>
      </c>
      <c r="BW208" s="75" t="e">
        <f t="shared" ca="1" si="79"/>
        <v>#DIV/0!</v>
      </c>
      <c r="BX208" s="75" t="e">
        <f t="shared" ca="1" si="80"/>
        <v>#DIV/0!</v>
      </c>
      <c r="BY208" s="75" t="e">
        <f t="shared" ca="1" si="81"/>
        <v>#DIV/0!</v>
      </c>
      <c r="BZ208" s="75" t="e">
        <f t="shared" ca="1" si="82"/>
        <v>#DIV/0!</v>
      </c>
      <c r="CA208" s="75" t="e">
        <f t="shared" ca="1" si="83"/>
        <v>#DIV/0!</v>
      </c>
      <c r="CB208" s="75" t="e">
        <f t="shared" ca="1" si="84"/>
        <v>#DIV/0!</v>
      </c>
      <c r="CC208" s="26" t="e">
        <f ca="1">10*LOG10(IF(BU208="",0,POWER(10,((BU208+'ModelParams Lw'!$O$4)/10))) +IF(BV208="",0,POWER(10,((BV208+'ModelParams Lw'!$P$4)/10))) +IF(BW208="",0,POWER(10,((BW208+'ModelParams Lw'!$Q$4)/10))) +IF(BX208="",0,POWER(10,((BX208+'ModelParams Lw'!$R$4)/10))) +IF(BY208="",0,POWER(10,((BY208+'ModelParams Lw'!$S$4)/10))) +IF(BZ208="",0,POWER(10,((BZ208+'ModelParams Lw'!$T$4)/10))) +IF(CA208="",0,POWER(10,((CA208+'ModelParams Lw'!$U$4)/10)))+IF(CB208="",0,POWER(10,((CB208+'ModelParams Lw'!$V$4)/10))))</f>
        <v>#DIV/0!</v>
      </c>
      <c r="CD208" s="26" t="e">
        <f t="shared" ca="1" si="85"/>
        <v>#DIV/0!</v>
      </c>
      <c r="CE208" s="26" t="e">
        <f ca="1">(BU208-'ModelParams Lw'!O$10)/'ModelParams Lw'!O$11</f>
        <v>#DIV/0!</v>
      </c>
      <c r="CF208" s="26" t="e">
        <f ca="1">(BV208-'ModelParams Lw'!P$10)/'ModelParams Lw'!P$11</f>
        <v>#DIV/0!</v>
      </c>
      <c r="CG208" s="26" t="e">
        <f ca="1">(BW208-'ModelParams Lw'!Q$10)/'ModelParams Lw'!Q$11</f>
        <v>#DIV/0!</v>
      </c>
      <c r="CH208" s="26" t="e">
        <f ca="1">(BX208-'ModelParams Lw'!R$10)/'ModelParams Lw'!R$11</f>
        <v>#DIV/0!</v>
      </c>
      <c r="CI208" s="26" t="e">
        <f ca="1">(BY208-'ModelParams Lw'!S$10)/'ModelParams Lw'!S$11</f>
        <v>#DIV/0!</v>
      </c>
      <c r="CJ208" s="26" t="e">
        <f ca="1">(BZ208-'ModelParams Lw'!T$10)/'ModelParams Lw'!T$11</f>
        <v>#DIV/0!</v>
      </c>
      <c r="CK208" s="26" t="e">
        <f ca="1">(CA208-'ModelParams Lw'!U$10)/'ModelParams Lw'!U$11</f>
        <v>#DIV/0!</v>
      </c>
      <c r="CL208" s="26" t="e">
        <f ca="1">(CB208-'ModelParams Lw'!V$10)/'ModelParams Lw'!V$11</f>
        <v>#DIV/0!</v>
      </c>
      <c r="CM208" s="75" t="e">
        <f t="shared" si="86"/>
        <v>#DIV/0!</v>
      </c>
      <c r="CN208" s="75" t="e">
        <f t="shared" si="87"/>
        <v>#DIV/0!</v>
      </c>
      <c r="CO208" s="75" t="e">
        <f t="shared" si="88"/>
        <v>#DIV/0!</v>
      </c>
      <c r="CP208" s="75" t="e">
        <f t="shared" si="89"/>
        <v>#DIV/0!</v>
      </c>
      <c r="CQ208" s="75" t="e">
        <f t="shared" si="90"/>
        <v>#DIV/0!</v>
      </c>
      <c r="CR208" s="75" t="e">
        <f t="shared" si="91"/>
        <v>#DIV/0!</v>
      </c>
      <c r="CS208" s="75" t="e">
        <f t="shared" si="92"/>
        <v>#DIV/0!</v>
      </c>
      <c r="CT208" s="75" t="e">
        <f t="shared" si="93"/>
        <v>#DIV/0!</v>
      </c>
      <c r="CU208" s="26" t="e">
        <f>10*LOG10(IF(CM208="",0,POWER(10,((CM208+'ModelParams Lw'!$O$4)/10))) +IF(CN208="",0,POWER(10,((CN208+'ModelParams Lw'!$P$4)/10))) +IF(CO208="",0,POWER(10,((CO208+'ModelParams Lw'!$Q$4)/10))) +IF(CP208="",0,POWER(10,((CP208+'ModelParams Lw'!$R$4)/10))) +IF(CQ208="",0,POWER(10,((CQ208+'ModelParams Lw'!$S$4)/10))) +IF(CR208="",0,POWER(10,((CR208+'ModelParams Lw'!$T$4)/10))) +IF(CS208="",0,POWER(10,((CS208+'ModelParams Lw'!$U$4)/10)))+IF(CT208="",0,POWER(10,((CT208+'ModelParams Lw'!$V$4)/10))))</f>
        <v>#DIV/0!</v>
      </c>
      <c r="CV208" s="26" t="e">
        <f t="shared" si="94"/>
        <v>#DIV/0!</v>
      </c>
      <c r="CW208" s="26" t="e">
        <f>(CM208-'ModelParams Lw'!O$10)/'ModelParams Lw'!O$11</f>
        <v>#DIV/0!</v>
      </c>
      <c r="CX208" s="26" t="e">
        <f>(CN208-'ModelParams Lw'!P$10)/'ModelParams Lw'!P$11</f>
        <v>#DIV/0!</v>
      </c>
      <c r="CY208" s="26" t="e">
        <f>(CO208-'ModelParams Lw'!Q$10)/'ModelParams Lw'!Q$11</f>
        <v>#DIV/0!</v>
      </c>
      <c r="CZ208" s="26" t="e">
        <f>(CP208-'ModelParams Lw'!R$10)/'ModelParams Lw'!R$11</f>
        <v>#DIV/0!</v>
      </c>
      <c r="DA208" s="26" t="e">
        <f>(CQ208-'ModelParams Lw'!S$10)/'ModelParams Lw'!S$11</f>
        <v>#DIV/0!</v>
      </c>
      <c r="DB208" s="26" t="e">
        <f>(CR208-'ModelParams Lw'!T$10)/'ModelParams Lw'!T$11</f>
        <v>#DIV/0!</v>
      </c>
      <c r="DC208" s="26" t="e">
        <f>(CS208-'ModelParams Lw'!U$10)/'ModelParams Lw'!U$11</f>
        <v>#DIV/0!</v>
      </c>
      <c r="DD208" s="26" t="e">
        <f>(CT208-'ModelParams Lw'!V$10)/'ModelParams Lw'!V$11</f>
        <v>#DIV/0!</v>
      </c>
    </row>
    <row r="209" spans="1:108" x14ac:dyDescent="0.25">
      <c r="A209" s="13">
        <f>'Sound Power'!B209</f>
        <v>0</v>
      </c>
      <c r="B209" s="13">
        <f>'Sound Power'!D209</f>
        <v>0</v>
      </c>
      <c r="C209" s="13">
        <f>'Sound Power'!E209</f>
        <v>0</v>
      </c>
      <c r="D209" s="13">
        <f>'Sound Power'!F209</f>
        <v>0</v>
      </c>
      <c r="E209" s="76" t="e">
        <f>IF(Calcul!$F211="SA",'Sound Power'!AZ209,'Sound Power'!O209)</f>
        <v>#DIV/0!</v>
      </c>
      <c r="F209" s="76" t="e">
        <f>IF(Calcul!$F211="SA",'Sound Power'!BA209,'Sound Power'!P209)</f>
        <v>#DIV/0!</v>
      </c>
      <c r="G209" s="76" t="e">
        <f>IF(Calcul!$F211="SA",'Sound Power'!BB209,'Sound Power'!Q209)</f>
        <v>#DIV/0!</v>
      </c>
      <c r="H209" s="76" t="e">
        <f>IF(Calcul!$F211="SA",'Sound Power'!BC209,'Sound Power'!R209)</f>
        <v>#DIV/0!</v>
      </c>
      <c r="I209" s="76" t="e">
        <f>IF(Calcul!$F211="SA",'Sound Power'!BD209,'Sound Power'!S209)</f>
        <v>#DIV/0!</v>
      </c>
      <c r="J209" s="76" t="e">
        <f>IF(Calcul!$F211="SA",'Sound Power'!BE209,'Sound Power'!T209)</f>
        <v>#DIV/0!</v>
      </c>
      <c r="K209" s="76" t="e">
        <f>IF(Calcul!$F211="SA",'Sound Power'!BF209,'Sound Power'!U209)</f>
        <v>#DIV/0!</v>
      </c>
      <c r="L209" s="76" t="e">
        <f>IF(Calcul!$F211="SA",'Sound Power'!BG209,'Sound Power'!V209)</f>
        <v>#DIV/0!</v>
      </c>
      <c r="M209" s="76" t="e">
        <f>'Sound Power'!CI209</f>
        <v>#DIV/0!</v>
      </c>
      <c r="N209" s="76" t="e">
        <f>'Sound Power'!CJ209</f>
        <v>#DIV/0!</v>
      </c>
      <c r="O209" s="76" t="e">
        <f>'Sound Power'!CK209</f>
        <v>#DIV/0!</v>
      </c>
      <c r="P209" s="76" t="e">
        <f>'Sound Power'!CL209</f>
        <v>#DIV/0!</v>
      </c>
      <c r="Q209" s="76" t="e">
        <f>'Sound Power'!CM209</f>
        <v>#DIV/0!</v>
      </c>
      <c r="R209" s="76" t="e">
        <f>'Sound Power'!CN209</f>
        <v>#DIV/0!</v>
      </c>
      <c r="S209" s="76" t="e">
        <f>'Sound Power'!CO209</f>
        <v>#DIV/0!</v>
      </c>
      <c r="T209" s="76" t="e">
        <f>'Sound Power'!CP209</f>
        <v>#DIV/0!</v>
      </c>
      <c r="U209" s="73">
        <f t="shared" si="74"/>
        <v>0</v>
      </c>
      <c r="V209" s="73">
        <f t="shared" si="75"/>
        <v>0</v>
      </c>
      <c r="W209" s="76" t="e">
        <f>('ModelParams Lp'!B$4*10^'ModelParams Lp'!B$5*($U209/$V209)^'ModelParams Lp'!B$6)*3</f>
        <v>#DIV/0!</v>
      </c>
      <c r="X209" s="76" t="e">
        <f>('ModelParams Lp'!C$4*10^'ModelParams Lp'!C$5*($U209/$V209)^'ModelParams Lp'!C$6)*3</f>
        <v>#DIV/0!</v>
      </c>
      <c r="Y209" s="76" t="e">
        <f>('ModelParams Lp'!D$4*10^'ModelParams Lp'!D$5*($U209/$V209)^'ModelParams Lp'!D$6)*3</f>
        <v>#DIV/0!</v>
      </c>
      <c r="Z209" s="76" t="e">
        <f>('ModelParams Lp'!E$4*10^'ModelParams Lp'!E$5*($U209/$V209)^'ModelParams Lp'!E$6)*3</f>
        <v>#DIV/0!</v>
      </c>
      <c r="AA209" s="76" t="e">
        <f>('ModelParams Lp'!F$4*10^'ModelParams Lp'!F$5*($U209/$V209)^'ModelParams Lp'!F$6)*3</f>
        <v>#DIV/0!</v>
      </c>
      <c r="AB209" s="76" t="e">
        <f>('ModelParams Lp'!G$4*10^'ModelParams Lp'!G$5*($U209/$V209)^'ModelParams Lp'!G$6)*3</f>
        <v>#DIV/0!</v>
      </c>
      <c r="AC209" s="76" t="e">
        <f>('ModelParams Lp'!H$4*10^'ModelParams Lp'!H$5*($U209/$V209)^'ModelParams Lp'!H$6)*3</f>
        <v>#DIV/0!</v>
      </c>
      <c r="AD209" s="76" t="e">
        <f>('ModelParams Lp'!I$4*10^'ModelParams Lp'!I$5*($U209/$V209)^'ModelParams Lp'!I$6)*3</f>
        <v>#DIV/0!</v>
      </c>
      <c r="AE209" s="62" t="e">
        <f t="shared" si="76"/>
        <v>#DIV/0!</v>
      </c>
      <c r="AF209" s="62" t="e">
        <f>IF(AE209&lt;'ModelParams Lp'!$B$16,-1,IF(AE209&lt;'ModelParams Lp'!$C$16,0,IF(AE209&lt;'ModelParams Lp'!$D$16,1,IF(AE209&lt;'ModelParams Lp'!$E$16,2,IF(AE209&lt;'ModelParams Lp'!$F$16,3,IF(AE209&lt;'ModelParams Lp'!$G$16,4,IF(AE209&lt;'ModelParams Lp'!$H$16,5,6)))))))</f>
        <v>#DIV/0!</v>
      </c>
      <c r="AG209" s="76" t="e">
        <f ca="1">IF($AF209&gt;1,0,OFFSET('ModelParams Lp'!$C$12,0,-'Sound Pressure'!$AF209))</f>
        <v>#DIV/0!</v>
      </c>
      <c r="AH209" s="76" t="e">
        <f ca="1">IF($AF209&gt;2,0,OFFSET('ModelParams Lp'!$D$12,0,-'Sound Pressure'!$AF209))</f>
        <v>#DIV/0!</v>
      </c>
      <c r="AI209" s="76" t="e">
        <f ca="1">IF($AF209&gt;3,0,OFFSET('ModelParams Lp'!$E$12,0,-'Sound Pressure'!$AF209))</f>
        <v>#DIV/0!</v>
      </c>
      <c r="AJ209" s="76" t="e">
        <f ca="1">IF($AF209&gt;4,0,OFFSET('ModelParams Lp'!$F$12,0,-'Sound Pressure'!$AF209))</f>
        <v>#DIV/0!</v>
      </c>
      <c r="AK209" s="76" t="e">
        <f ca="1">IF($AF209&gt;3,0,OFFSET('ModelParams Lp'!$G$12,0,-'Sound Pressure'!$AF209))</f>
        <v>#DIV/0!</v>
      </c>
      <c r="AL209" s="76" t="e">
        <f ca="1">IF($AF209&gt;5,0,OFFSET('ModelParams Lp'!$H$12,0,-'Sound Pressure'!$AF209))</f>
        <v>#DIV/0!</v>
      </c>
      <c r="AM209" s="76" t="e">
        <f ca="1">IF($AF209&gt;6,0,OFFSET('ModelParams Lp'!$I$12,0,-'Sound Pressure'!$AF209))</f>
        <v>#DIV/0!</v>
      </c>
      <c r="AN209" s="76" t="e">
        <f ca="1">IF($AF209&gt;7,0,IF($AF$4&lt;0,3,OFFSET('ModelParams Lp'!$J$12,0,-'Sound Pressure'!$AF209)))</f>
        <v>#DIV/0!</v>
      </c>
      <c r="AO209" s="76" t="e">
        <f t="shared" si="71"/>
        <v>#DIV/0!</v>
      </c>
      <c r="AP209" s="76" t="e">
        <f t="shared" si="73"/>
        <v>#DIV/0!</v>
      </c>
      <c r="AQ209" s="76" t="e">
        <f t="shared" si="73"/>
        <v>#DIV/0!</v>
      </c>
      <c r="AR209" s="76" t="e">
        <f t="shared" si="73"/>
        <v>#DIV/0!</v>
      </c>
      <c r="AS209" s="76" t="e">
        <f t="shared" si="73"/>
        <v>#DIV/0!</v>
      </c>
      <c r="AT209" s="76" t="e">
        <f t="shared" si="73"/>
        <v>#DIV/0!</v>
      </c>
      <c r="AU209" s="76" t="e">
        <f t="shared" si="73"/>
        <v>#DIV/0!</v>
      </c>
      <c r="AV209" s="76" t="e">
        <f t="shared" si="73"/>
        <v>#DIV/0!</v>
      </c>
      <c r="AW209" s="76">
        <f>'ModelParams Lp'!B$22</f>
        <v>4</v>
      </c>
      <c r="AX209" s="76">
        <f>'ModelParams Lp'!C$22</f>
        <v>2</v>
      </c>
      <c r="AY209" s="76">
        <f>'ModelParams Lp'!D$22</f>
        <v>1</v>
      </c>
      <c r="AZ209" s="76">
        <f>'ModelParams Lp'!E$22</f>
        <v>0</v>
      </c>
      <c r="BA209" s="76">
        <f>'ModelParams Lp'!F$22</f>
        <v>0</v>
      </c>
      <c r="BB209" s="76">
        <f>'ModelParams Lp'!G$22</f>
        <v>0</v>
      </c>
      <c r="BC209" s="76">
        <f>'ModelParams Lp'!H$22</f>
        <v>0</v>
      </c>
      <c r="BD209" s="76">
        <f>'ModelParams Lp'!I$22</f>
        <v>0</v>
      </c>
      <c r="BE209" s="76" t="e">
        <f>-10*LOG(2/(4*PI()*2^2)+4/(0.163*(Calcul!$J214*Calcul!$K214)/VLOOKUP(Calcul!$H214,'ModelParams Lp'!$E$37:$F$39,2,0)))</f>
        <v>#N/A</v>
      </c>
      <c r="BF209" s="76" t="e">
        <f>-10*LOG(2/(4*PI()*2^2)+4/(0.163*(Calcul!$J214*Calcul!$K214)/VLOOKUP(Calcul!$H214,'ModelParams Lp'!$E$37:$F$39,2,0)))</f>
        <v>#N/A</v>
      </c>
      <c r="BG209" s="76" t="e">
        <f>-10*LOG(2/(4*PI()*2^2)+4/(0.163*(Calcul!$J214*Calcul!$K214)/VLOOKUP(Calcul!$H214,'ModelParams Lp'!$E$37:$F$39,2,0)))</f>
        <v>#N/A</v>
      </c>
      <c r="BH209" s="76" t="e">
        <f>-10*LOG(2/(4*PI()*2^2)+4/(0.163*(Calcul!$J214*Calcul!$K214)/VLOOKUP(Calcul!$H214,'ModelParams Lp'!$E$37:$F$39,2,0)))</f>
        <v>#N/A</v>
      </c>
      <c r="BI209" s="76" t="e">
        <f>-10*LOG(2/(4*PI()*2^2)+4/(0.163*(Calcul!$J214*Calcul!$K214)/VLOOKUP(Calcul!$H214,'ModelParams Lp'!$E$37:$F$39,2,0)))</f>
        <v>#N/A</v>
      </c>
      <c r="BJ209" s="76" t="e">
        <f>-10*LOG(2/(4*PI()*2^2)+4/(0.163*(Calcul!$J214*Calcul!$K214)/VLOOKUP(Calcul!$H214,'ModelParams Lp'!$E$37:$F$39,2,0)))</f>
        <v>#N/A</v>
      </c>
      <c r="BK209" s="76" t="e">
        <f>-10*LOG(2/(4*PI()*2^2)+4/(0.163*(Calcul!$J214*Calcul!$K214)/VLOOKUP(Calcul!$H214,'ModelParams Lp'!$E$37:$F$39,2,0)))</f>
        <v>#N/A</v>
      </c>
      <c r="BL209" s="76" t="e">
        <f>-10*LOG(2/(4*PI()*2^2)+4/(0.163*(Calcul!$J214*Calcul!$K214)/VLOOKUP(Calcul!$H214,'ModelParams Lp'!$E$37:$F$39,2,0)))</f>
        <v>#N/A</v>
      </c>
      <c r="BM209" s="76" t="e">
        <f>VLOOKUP(Calcul!$I214,'ModelParams Lp'!$D$28:$O$32,5,0)+BE209</f>
        <v>#N/A</v>
      </c>
      <c r="BN209" s="76" t="e">
        <f>VLOOKUP(Calcul!$I214,'ModelParams Lp'!$D$28:$O$32,6,0)+BF209</f>
        <v>#N/A</v>
      </c>
      <c r="BO209" s="76" t="e">
        <f>VLOOKUP(Calcul!$I214,'ModelParams Lp'!$D$28:$O$32,7,0)+BG209</f>
        <v>#N/A</v>
      </c>
      <c r="BP209" s="76" t="e">
        <f>VLOOKUP(Calcul!$I214,'ModelParams Lp'!$D$28:$O$32,8,0)+BH209</f>
        <v>#N/A</v>
      </c>
      <c r="BQ209" s="76" t="e">
        <f>VLOOKUP(Calcul!$I214,'ModelParams Lp'!$D$28:$O$32,9,0)+BI209</f>
        <v>#N/A</v>
      </c>
      <c r="BR209" s="76" t="e">
        <f>VLOOKUP(Calcul!$I214,'ModelParams Lp'!$D$28:$O$32,10,0)+BJ209</f>
        <v>#N/A</v>
      </c>
      <c r="BS209" s="76" t="e">
        <f>VLOOKUP(Calcul!$I214,'ModelParams Lp'!$D$28:$O$32,11,0)+BK209</f>
        <v>#N/A</v>
      </c>
      <c r="BT209" s="76" t="e">
        <f>VLOOKUP(Calcul!$I214,'ModelParams Lp'!$D$28:$O$32,12,0)+BL209</f>
        <v>#N/A</v>
      </c>
      <c r="BU209" s="75" t="e">
        <f t="shared" ca="1" si="77"/>
        <v>#DIV/0!</v>
      </c>
      <c r="BV209" s="75" t="e">
        <f t="shared" ca="1" si="78"/>
        <v>#DIV/0!</v>
      </c>
      <c r="BW209" s="75" t="e">
        <f t="shared" ca="1" si="79"/>
        <v>#DIV/0!</v>
      </c>
      <c r="BX209" s="75" t="e">
        <f t="shared" ca="1" si="80"/>
        <v>#DIV/0!</v>
      </c>
      <c r="BY209" s="75" t="e">
        <f t="shared" ca="1" si="81"/>
        <v>#DIV/0!</v>
      </c>
      <c r="BZ209" s="75" t="e">
        <f t="shared" ca="1" si="82"/>
        <v>#DIV/0!</v>
      </c>
      <c r="CA209" s="75" t="e">
        <f t="shared" ca="1" si="83"/>
        <v>#DIV/0!</v>
      </c>
      <c r="CB209" s="75" t="e">
        <f t="shared" ca="1" si="84"/>
        <v>#DIV/0!</v>
      </c>
      <c r="CC209" s="26" t="e">
        <f ca="1">10*LOG10(IF(BU209="",0,POWER(10,((BU209+'ModelParams Lw'!$O$4)/10))) +IF(BV209="",0,POWER(10,((BV209+'ModelParams Lw'!$P$4)/10))) +IF(BW209="",0,POWER(10,((BW209+'ModelParams Lw'!$Q$4)/10))) +IF(BX209="",0,POWER(10,((BX209+'ModelParams Lw'!$R$4)/10))) +IF(BY209="",0,POWER(10,((BY209+'ModelParams Lw'!$S$4)/10))) +IF(BZ209="",0,POWER(10,((BZ209+'ModelParams Lw'!$T$4)/10))) +IF(CA209="",0,POWER(10,((CA209+'ModelParams Lw'!$U$4)/10)))+IF(CB209="",0,POWER(10,((CB209+'ModelParams Lw'!$V$4)/10))))</f>
        <v>#DIV/0!</v>
      </c>
      <c r="CD209" s="26" t="e">
        <f t="shared" ca="1" si="85"/>
        <v>#DIV/0!</v>
      </c>
      <c r="CE209" s="26" t="e">
        <f ca="1">(BU209-'ModelParams Lw'!O$10)/'ModelParams Lw'!O$11</f>
        <v>#DIV/0!</v>
      </c>
      <c r="CF209" s="26" t="e">
        <f ca="1">(BV209-'ModelParams Lw'!P$10)/'ModelParams Lw'!P$11</f>
        <v>#DIV/0!</v>
      </c>
      <c r="CG209" s="26" t="e">
        <f ca="1">(BW209-'ModelParams Lw'!Q$10)/'ModelParams Lw'!Q$11</f>
        <v>#DIV/0!</v>
      </c>
      <c r="CH209" s="26" t="e">
        <f ca="1">(BX209-'ModelParams Lw'!R$10)/'ModelParams Lw'!R$11</f>
        <v>#DIV/0!</v>
      </c>
      <c r="CI209" s="26" t="e">
        <f ca="1">(BY209-'ModelParams Lw'!S$10)/'ModelParams Lw'!S$11</f>
        <v>#DIV/0!</v>
      </c>
      <c r="CJ209" s="26" t="e">
        <f ca="1">(BZ209-'ModelParams Lw'!T$10)/'ModelParams Lw'!T$11</f>
        <v>#DIV/0!</v>
      </c>
      <c r="CK209" s="26" t="e">
        <f ca="1">(CA209-'ModelParams Lw'!U$10)/'ModelParams Lw'!U$11</f>
        <v>#DIV/0!</v>
      </c>
      <c r="CL209" s="26" t="e">
        <f ca="1">(CB209-'ModelParams Lw'!V$10)/'ModelParams Lw'!V$11</f>
        <v>#DIV/0!</v>
      </c>
      <c r="CM209" s="75" t="e">
        <f t="shared" si="86"/>
        <v>#DIV/0!</v>
      </c>
      <c r="CN209" s="75" t="e">
        <f t="shared" si="87"/>
        <v>#DIV/0!</v>
      </c>
      <c r="CO209" s="75" t="e">
        <f t="shared" si="88"/>
        <v>#DIV/0!</v>
      </c>
      <c r="CP209" s="75" t="e">
        <f t="shared" si="89"/>
        <v>#DIV/0!</v>
      </c>
      <c r="CQ209" s="75" t="e">
        <f t="shared" si="90"/>
        <v>#DIV/0!</v>
      </c>
      <c r="CR209" s="75" t="e">
        <f t="shared" si="91"/>
        <v>#DIV/0!</v>
      </c>
      <c r="CS209" s="75" t="e">
        <f t="shared" si="92"/>
        <v>#DIV/0!</v>
      </c>
      <c r="CT209" s="75" t="e">
        <f t="shared" si="93"/>
        <v>#DIV/0!</v>
      </c>
      <c r="CU209" s="26" t="e">
        <f>10*LOG10(IF(CM209="",0,POWER(10,((CM209+'ModelParams Lw'!$O$4)/10))) +IF(CN209="",0,POWER(10,((CN209+'ModelParams Lw'!$P$4)/10))) +IF(CO209="",0,POWER(10,((CO209+'ModelParams Lw'!$Q$4)/10))) +IF(CP209="",0,POWER(10,((CP209+'ModelParams Lw'!$R$4)/10))) +IF(CQ209="",0,POWER(10,((CQ209+'ModelParams Lw'!$S$4)/10))) +IF(CR209="",0,POWER(10,((CR209+'ModelParams Lw'!$T$4)/10))) +IF(CS209="",0,POWER(10,((CS209+'ModelParams Lw'!$U$4)/10)))+IF(CT209="",0,POWER(10,((CT209+'ModelParams Lw'!$V$4)/10))))</f>
        <v>#DIV/0!</v>
      </c>
      <c r="CV209" s="26" t="e">
        <f t="shared" si="94"/>
        <v>#DIV/0!</v>
      </c>
      <c r="CW209" s="26" t="e">
        <f>(CM209-'ModelParams Lw'!O$10)/'ModelParams Lw'!O$11</f>
        <v>#DIV/0!</v>
      </c>
      <c r="CX209" s="26" t="e">
        <f>(CN209-'ModelParams Lw'!P$10)/'ModelParams Lw'!P$11</f>
        <v>#DIV/0!</v>
      </c>
      <c r="CY209" s="26" t="e">
        <f>(CO209-'ModelParams Lw'!Q$10)/'ModelParams Lw'!Q$11</f>
        <v>#DIV/0!</v>
      </c>
      <c r="CZ209" s="26" t="e">
        <f>(CP209-'ModelParams Lw'!R$10)/'ModelParams Lw'!R$11</f>
        <v>#DIV/0!</v>
      </c>
      <c r="DA209" s="26" t="e">
        <f>(CQ209-'ModelParams Lw'!S$10)/'ModelParams Lw'!S$11</f>
        <v>#DIV/0!</v>
      </c>
      <c r="DB209" s="26" t="e">
        <f>(CR209-'ModelParams Lw'!T$10)/'ModelParams Lw'!T$11</f>
        <v>#DIV/0!</v>
      </c>
      <c r="DC209" s="26" t="e">
        <f>(CS209-'ModelParams Lw'!U$10)/'ModelParams Lw'!U$11</f>
        <v>#DIV/0!</v>
      </c>
      <c r="DD209" s="26" t="e">
        <f>(CT209-'ModelParams Lw'!V$10)/'ModelParams Lw'!V$11</f>
        <v>#DIV/0!</v>
      </c>
    </row>
    <row r="210" spans="1:108" x14ac:dyDescent="0.25">
      <c r="A210" s="13">
        <f>'Sound Power'!B210</f>
        <v>0</v>
      </c>
      <c r="B210" s="13">
        <f>'Sound Power'!D210</f>
        <v>0</v>
      </c>
      <c r="C210" s="13">
        <f>'Sound Power'!E210</f>
        <v>0</v>
      </c>
      <c r="D210" s="13">
        <f>'Sound Power'!F210</f>
        <v>0</v>
      </c>
      <c r="E210" s="76" t="e">
        <f>IF(Calcul!$F212="SA",'Sound Power'!AZ210,'Sound Power'!O210)</f>
        <v>#DIV/0!</v>
      </c>
      <c r="F210" s="76" t="e">
        <f>IF(Calcul!$F212="SA",'Sound Power'!BA210,'Sound Power'!P210)</f>
        <v>#DIV/0!</v>
      </c>
      <c r="G210" s="76" t="e">
        <f>IF(Calcul!$F212="SA",'Sound Power'!BB210,'Sound Power'!Q210)</f>
        <v>#DIV/0!</v>
      </c>
      <c r="H210" s="76" t="e">
        <f>IF(Calcul!$F212="SA",'Sound Power'!BC210,'Sound Power'!R210)</f>
        <v>#DIV/0!</v>
      </c>
      <c r="I210" s="76" t="e">
        <f>IF(Calcul!$F212="SA",'Sound Power'!BD210,'Sound Power'!S210)</f>
        <v>#DIV/0!</v>
      </c>
      <c r="J210" s="76" t="e">
        <f>IF(Calcul!$F212="SA",'Sound Power'!BE210,'Sound Power'!T210)</f>
        <v>#DIV/0!</v>
      </c>
      <c r="K210" s="76" t="e">
        <f>IF(Calcul!$F212="SA",'Sound Power'!BF210,'Sound Power'!U210)</f>
        <v>#DIV/0!</v>
      </c>
      <c r="L210" s="76" t="e">
        <f>IF(Calcul!$F212="SA",'Sound Power'!BG210,'Sound Power'!V210)</f>
        <v>#DIV/0!</v>
      </c>
      <c r="M210" s="76" t="e">
        <f>'Sound Power'!CI210</f>
        <v>#DIV/0!</v>
      </c>
      <c r="N210" s="76" t="e">
        <f>'Sound Power'!CJ210</f>
        <v>#DIV/0!</v>
      </c>
      <c r="O210" s="76" t="e">
        <f>'Sound Power'!CK210</f>
        <v>#DIV/0!</v>
      </c>
      <c r="P210" s="76" t="e">
        <f>'Sound Power'!CL210</f>
        <v>#DIV/0!</v>
      </c>
      <c r="Q210" s="76" t="e">
        <f>'Sound Power'!CM210</f>
        <v>#DIV/0!</v>
      </c>
      <c r="R210" s="76" t="e">
        <f>'Sound Power'!CN210</f>
        <v>#DIV/0!</v>
      </c>
      <c r="S210" s="76" t="e">
        <f>'Sound Power'!CO210</f>
        <v>#DIV/0!</v>
      </c>
      <c r="T210" s="76" t="e">
        <f>'Sound Power'!CP210</f>
        <v>#DIV/0!</v>
      </c>
      <c r="U210" s="73">
        <f t="shared" si="74"/>
        <v>0</v>
      </c>
      <c r="V210" s="73">
        <f t="shared" si="75"/>
        <v>0</v>
      </c>
      <c r="W210" s="76" t="e">
        <f>('ModelParams Lp'!B$4*10^'ModelParams Lp'!B$5*($U210/$V210)^'ModelParams Lp'!B$6)*3</f>
        <v>#DIV/0!</v>
      </c>
      <c r="X210" s="76" t="e">
        <f>('ModelParams Lp'!C$4*10^'ModelParams Lp'!C$5*($U210/$V210)^'ModelParams Lp'!C$6)*3</f>
        <v>#DIV/0!</v>
      </c>
      <c r="Y210" s="76" t="e">
        <f>('ModelParams Lp'!D$4*10^'ModelParams Lp'!D$5*($U210/$V210)^'ModelParams Lp'!D$6)*3</f>
        <v>#DIV/0!</v>
      </c>
      <c r="Z210" s="76" t="e">
        <f>('ModelParams Lp'!E$4*10^'ModelParams Lp'!E$5*($U210/$V210)^'ModelParams Lp'!E$6)*3</f>
        <v>#DIV/0!</v>
      </c>
      <c r="AA210" s="76" t="e">
        <f>('ModelParams Lp'!F$4*10^'ModelParams Lp'!F$5*($U210/$V210)^'ModelParams Lp'!F$6)*3</f>
        <v>#DIV/0!</v>
      </c>
      <c r="AB210" s="76" t="e">
        <f>('ModelParams Lp'!G$4*10^'ModelParams Lp'!G$5*($U210/$V210)^'ModelParams Lp'!G$6)*3</f>
        <v>#DIV/0!</v>
      </c>
      <c r="AC210" s="76" t="e">
        <f>('ModelParams Lp'!H$4*10^'ModelParams Lp'!H$5*($U210/$V210)^'ModelParams Lp'!H$6)*3</f>
        <v>#DIV/0!</v>
      </c>
      <c r="AD210" s="76" t="e">
        <f>('ModelParams Lp'!I$4*10^'ModelParams Lp'!I$5*($U210/$V210)^'ModelParams Lp'!I$6)*3</f>
        <v>#DIV/0!</v>
      </c>
      <c r="AE210" s="62" t="e">
        <f t="shared" si="76"/>
        <v>#DIV/0!</v>
      </c>
      <c r="AF210" s="62" t="e">
        <f>IF(AE210&lt;'ModelParams Lp'!$B$16,-1,IF(AE210&lt;'ModelParams Lp'!$C$16,0,IF(AE210&lt;'ModelParams Lp'!$D$16,1,IF(AE210&lt;'ModelParams Lp'!$E$16,2,IF(AE210&lt;'ModelParams Lp'!$F$16,3,IF(AE210&lt;'ModelParams Lp'!$G$16,4,IF(AE210&lt;'ModelParams Lp'!$H$16,5,6)))))))</f>
        <v>#DIV/0!</v>
      </c>
      <c r="AG210" s="76" t="e">
        <f ca="1">IF($AF210&gt;1,0,OFFSET('ModelParams Lp'!$C$12,0,-'Sound Pressure'!$AF210))</f>
        <v>#DIV/0!</v>
      </c>
      <c r="AH210" s="76" t="e">
        <f ca="1">IF($AF210&gt;2,0,OFFSET('ModelParams Lp'!$D$12,0,-'Sound Pressure'!$AF210))</f>
        <v>#DIV/0!</v>
      </c>
      <c r="AI210" s="76" t="e">
        <f ca="1">IF($AF210&gt;3,0,OFFSET('ModelParams Lp'!$E$12,0,-'Sound Pressure'!$AF210))</f>
        <v>#DIV/0!</v>
      </c>
      <c r="AJ210" s="76" t="e">
        <f ca="1">IF($AF210&gt;4,0,OFFSET('ModelParams Lp'!$F$12,0,-'Sound Pressure'!$AF210))</f>
        <v>#DIV/0!</v>
      </c>
      <c r="AK210" s="76" t="e">
        <f ca="1">IF($AF210&gt;3,0,OFFSET('ModelParams Lp'!$G$12,0,-'Sound Pressure'!$AF210))</f>
        <v>#DIV/0!</v>
      </c>
      <c r="AL210" s="76" t="e">
        <f ca="1">IF($AF210&gt;5,0,OFFSET('ModelParams Lp'!$H$12,0,-'Sound Pressure'!$AF210))</f>
        <v>#DIV/0!</v>
      </c>
      <c r="AM210" s="76" t="e">
        <f ca="1">IF($AF210&gt;6,0,OFFSET('ModelParams Lp'!$I$12,0,-'Sound Pressure'!$AF210))</f>
        <v>#DIV/0!</v>
      </c>
      <c r="AN210" s="76" t="e">
        <f ca="1">IF($AF210&gt;7,0,IF($AF$4&lt;0,3,OFFSET('ModelParams Lp'!$J$12,0,-'Sound Pressure'!$AF210)))</f>
        <v>#DIV/0!</v>
      </c>
      <c r="AO210" s="76" t="e">
        <f t="shared" ref="AO210:AV264" si="95">10*LOG(1+(343.2/(4*PI()*AO$3))^2*(2*PI()/$V210))</f>
        <v>#DIV/0!</v>
      </c>
      <c r="AP210" s="76" t="e">
        <f t="shared" si="73"/>
        <v>#DIV/0!</v>
      </c>
      <c r="AQ210" s="76" t="e">
        <f t="shared" si="73"/>
        <v>#DIV/0!</v>
      </c>
      <c r="AR210" s="76" t="e">
        <f t="shared" si="73"/>
        <v>#DIV/0!</v>
      </c>
      <c r="AS210" s="76" t="e">
        <f t="shared" si="73"/>
        <v>#DIV/0!</v>
      </c>
      <c r="AT210" s="76" t="e">
        <f t="shared" si="73"/>
        <v>#DIV/0!</v>
      </c>
      <c r="AU210" s="76" t="e">
        <f t="shared" si="73"/>
        <v>#DIV/0!</v>
      </c>
      <c r="AV210" s="76" t="e">
        <f t="shared" si="73"/>
        <v>#DIV/0!</v>
      </c>
      <c r="AW210" s="76">
        <f>'ModelParams Lp'!B$22</f>
        <v>4</v>
      </c>
      <c r="AX210" s="76">
        <f>'ModelParams Lp'!C$22</f>
        <v>2</v>
      </c>
      <c r="AY210" s="76">
        <f>'ModelParams Lp'!D$22</f>
        <v>1</v>
      </c>
      <c r="AZ210" s="76">
        <f>'ModelParams Lp'!E$22</f>
        <v>0</v>
      </c>
      <c r="BA210" s="76">
        <f>'ModelParams Lp'!F$22</f>
        <v>0</v>
      </c>
      <c r="BB210" s="76">
        <f>'ModelParams Lp'!G$22</f>
        <v>0</v>
      </c>
      <c r="BC210" s="76">
        <f>'ModelParams Lp'!H$22</f>
        <v>0</v>
      </c>
      <c r="BD210" s="76">
        <f>'ModelParams Lp'!I$22</f>
        <v>0</v>
      </c>
      <c r="BE210" s="76" t="e">
        <f>-10*LOG(2/(4*PI()*2^2)+4/(0.163*(Calcul!$J215*Calcul!$K215)/VLOOKUP(Calcul!$H215,'ModelParams Lp'!$E$37:$F$39,2,0)))</f>
        <v>#N/A</v>
      </c>
      <c r="BF210" s="76" t="e">
        <f>-10*LOG(2/(4*PI()*2^2)+4/(0.163*(Calcul!$J215*Calcul!$K215)/VLOOKUP(Calcul!$H215,'ModelParams Lp'!$E$37:$F$39,2,0)))</f>
        <v>#N/A</v>
      </c>
      <c r="BG210" s="76" t="e">
        <f>-10*LOG(2/(4*PI()*2^2)+4/(0.163*(Calcul!$J215*Calcul!$K215)/VLOOKUP(Calcul!$H215,'ModelParams Lp'!$E$37:$F$39,2,0)))</f>
        <v>#N/A</v>
      </c>
      <c r="BH210" s="76" t="e">
        <f>-10*LOG(2/(4*PI()*2^2)+4/(0.163*(Calcul!$J215*Calcul!$K215)/VLOOKUP(Calcul!$H215,'ModelParams Lp'!$E$37:$F$39,2,0)))</f>
        <v>#N/A</v>
      </c>
      <c r="BI210" s="76" t="e">
        <f>-10*LOG(2/(4*PI()*2^2)+4/(0.163*(Calcul!$J215*Calcul!$K215)/VLOOKUP(Calcul!$H215,'ModelParams Lp'!$E$37:$F$39,2,0)))</f>
        <v>#N/A</v>
      </c>
      <c r="BJ210" s="76" t="e">
        <f>-10*LOG(2/(4*PI()*2^2)+4/(0.163*(Calcul!$J215*Calcul!$K215)/VLOOKUP(Calcul!$H215,'ModelParams Lp'!$E$37:$F$39,2,0)))</f>
        <v>#N/A</v>
      </c>
      <c r="BK210" s="76" t="e">
        <f>-10*LOG(2/(4*PI()*2^2)+4/(0.163*(Calcul!$J215*Calcul!$K215)/VLOOKUP(Calcul!$H215,'ModelParams Lp'!$E$37:$F$39,2,0)))</f>
        <v>#N/A</v>
      </c>
      <c r="BL210" s="76" t="e">
        <f>-10*LOG(2/(4*PI()*2^2)+4/(0.163*(Calcul!$J215*Calcul!$K215)/VLOOKUP(Calcul!$H215,'ModelParams Lp'!$E$37:$F$39,2,0)))</f>
        <v>#N/A</v>
      </c>
      <c r="BM210" s="76" t="e">
        <f>VLOOKUP(Calcul!$I215,'ModelParams Lp'!$D$28:$O$32,5,0)+BE210</f>
        <v>#N/A</v>
      </c>
      <c r="BN210" s="76" t="e">
        <f>VLOOKUP(Calcul!$I215,'ModelParams Lp'!$D$28:$O$32,6,0)+BF210</f>
        <v>#N/A</v>
      </c>
      <c r="BO210" s="76" t="e">
        <f>VLOOKUP(Calcul!$I215,'ModelParams Lp'!$D$28:$O$32,7,0)+BG210</f>
        <v>#N/A</v>
      </c>
      <c r="BP210" s="76" t="e">
        <f>VLOOKUP(Calcul!$I215,'ModelParams Lp'!$D$28:$O$32,8,0)+BH210</f>
        <v>#N/A</v>
      </c>
      <c r="BQ210" s="76" t="e">
        <f>VLOOKUP(Calcul!$I215,'ModelParams Lp'!$D$28:$O$32,9,0)+BI210</f>
        <v>#N/A</v>
      </c>
      <c r="BR210" s="76" t="e">
        <f>VLOOKUP(Calcul!$I215,'ModelParams Lp'!$D$28:$O$32,10,0)+BJ210</f>
        <v>#N/A</v>
      </c>
      <c r="BS210" s="76" t="e">
        <f>VLOOKUP(Calcul!$I215,'ModelParams Lp'!$D$28:$O$32,11,0)+BK210</f>
        <v>#N/A</v>
      </c>
      <c r="BT210" s="76" t="e">
        <f>VLOOKUP(Calcul!$I215,'ModelParams Lp'!$D$28:$O$32,12,0)+BL210</f>
        <v>#N/A</v>
      </c>
      <c r="BU210" s="75" t="e">
        <f t="shared" ca="1" si="77"/>
        <v>#DIV/0!</v>
      </c>
      <c r="BV210" s="75" t="e">
        <f t="shared" ca="1" si="78"/>
        <v>#DIV/0!</v>
      </c>
      <c r="BW210" s="75" t="e">
        <f t="shared" ca="1" si="79"/>
        <v>#DIV/0!</v>
      </c>
      <c r="BX210" s="75" t="e">
        <f t="shared" ca="1" si="80"/>
        <v>#DIV/0!</v>
      </c>
      <c r="BY210" s="75" t="e">
        <f t="shared" ca="1" si="81"/>
        <v>#DIV/0!</v>
      </c>
      <c r="BZ210" s="75" t="e">
        <f t="shared" ca="1" si="82"/>
        <v>#DIV/0!</v>
      </c>
      <c r="CA210" s="75" t="e">
        <f t="shared" ca="1" si="83"/>
        <v>#DIV/0!</v>
      </c>
      <c r="CB210" s="75" t="e">
        <f t="shared" ca="1" si="84"/>
        <v>#DIV/0!</v>
      </c>
      <c r="CC210" s="26" t="e">
        <f ca="1">10*LOG10(IF(BU210="",0,POWER(10,((BU210+'ModelParams Lw'!$O$4)/10))) +IF(BV210="",0,POWER(10,((BV210+'ModelParams Lw'!$P$4)/10))) +IF(BW210="",0,POWER(10,((BW210+'ModelParams Lw'!$Q$4)/10))) +IF(BX210="",0,POWER(10,((BX210+'ModelParams Lw'!$R$4)/10))) +IF(BY210="",0,POWER(10,((BY210+'ModelParams Lw'!$S$4)/10))) +IF(BZ210="",0,POWER(10,((BZ210+'ModelParams Lw'!$T$4)/10))) +IF(CA210="",0,POWER(10,((CA210+'ModelParams Lw'!$U$4)/10)))+IF(CB210="",0,POWER(10,((CB210+'ModelParams Lw'!$V$4)/10))))</f>
        <v>#DIV/0!</v>
      </c>
      <c r="CD210" s="26" t="e">
        <f t="shared" ca="1" si="85"/>
        <v>#DIV/0!</v>
      </c>
      <c r="CE210" s="26" t="e">
        <f ca="1">(BU210-'ModelParams Lw'!O$10)/'ModelParams Lw'!O$11</f>
        <v>#DIV/0!</v>
      </c>
      <c r="CF210" s="26" t="e">
        <f ca="1">(BV210-'ModelParams Lw'!P$10)/'ModelParams Lw'!P$11</f>
        <v>#DIV/0!</v>
      </c>
      <c r="CG210" s="26" t="e">
        <f ca="1">(BW210-'ModelParams Lw'!Q$10)/'ModelParams Lw'!Q$11</f>
        <v>#DIV/0!</v>
      </c>
      <c r="CH210" s="26" t="e">
        <f ca="1">(BX210-'ModelParams Lw'!R$10)/'ModelParams Lw'!R$11</f>
        <v>#DIV/0!</v>
      </c>
      <c r="CI210" s="26" t="e">
        <f ca="1">(BY210-'ModelParams Lw'!S$10)/'ModelParams Lw'!S$11</f>
        <v>#DIV/0!</v>
      </c>
      <c r="CJ210" s="26" t="e">
        <f ca="1">(BZ210-'ModelParams Lw'!T$10)/'ModelParams Lw'!T$11</f>
        <v>#DIV/0!</v>
      </c>
      <c r="CK210" s="26" t="e">
        <f ca="1">(CA210-'ModelParams Lw'!U$10)/'ModelParams Lw'!U$11</f>
        <v>#DIV/0!</v>
      </c>
      <c r="CL210" s="26" t="e">
        <f ca="1">(CB210-'ModelParams Lw'!V$10)/'ModelParams Lw'!V$11</f>
        <v>#DIV/0!</v>
      </c>
      <c r="CM210" s="75" t="e">
        <f t="shared" si="86"/>
        <v>#DIV/0!</v>
      </c>
      <c r="CN210" s="75" t="e">
        <f t="shared" si="87"/>
        <v>#DIV/0!</v>
      </c>
      <c r="CO210" s="75" t="e">
        <f t="shared" si="88"/>
        <v>#DIV/0!</v>
      </c>
      <c r="CP210" s="75" t="e">
        <f t="shared" si="89"/>
        <v>#DIV/0!</v>
      </c>
      <c r="CQ210" s="75" t="e">
        <f t="shared" si="90"/>
        <v>#DIV/0!</v>
      </c>
      <c r="CR210" s="75" t="e">
        <f t="shared" si="91"/>
        <v>#DIV/0!</v>
      </c>
      <c r="CS210" s="75" t="e">
        <f t="shared" si="92"/>
        <v>#DIV/0!</v>
      </c>
      <c r="CT210" s="75" t="e">
        <f t="shared" si="93"/>
        <v>#DIV/0!</v>
      </c>
      <c r="CU210" s="26" t="e">
        <f>10*LOG10(IF(CM210="",0,POWER(10,((CM210+'ModelParams Lw'!$O$4)/10))) +IF(CN210="",0,POWER(10,((CN210+'ModelParams Lw'!$P$4)/10))) +IF(CO210="",0,POWER(10,((CO210+'ModelParams Lw'!$Q$4)/10))) +IF(CP210="",0,POWER(10,((CP210+'ModelParams Lw'!$R$4)/10))) +IF(CQ210="",0,POWER(10,((CQ210+'ModelParams Lw'!$S$4)/10))) +IF(CR210="",0,POWER(10,((CR210+'ModelParams Lw'!$T$4)/10))) +IF(CS210="",0,POWER(10,((CS210+'ModelParams Lw'!$U$4)/10)))+IF(CT210="",0,POWER(10,((CT210+'ModelParams Lw'!$V$4)/10))))</f>
        <v>#DIV/0!</v>
      </c>
      <c r="CV210" s="26" t="e">
        <f t="shared" si="94"/>
        <v>#DIV/0!</v>
      </c>
      <c r="CW210" s="26" t="e">
        <f>(CM210-'ModelParams Lw'!O$10)/'ModelParams Lw'!O$11</f>
        <v>#DIV/0!</v>
      </c>
      <c r="CX210" s="26" t="e">
        <f>(CN210-'ModelParams Lw'!P$10)/'ModelParams Lw'!P$11</f>
        <v>#DIV/0!</v>
      </c>
      <c r="CY210" s="26" t="e">
        <f>(CO210-'ModelParams Lw'!Q$10)/'ModelParams Lw'!Q$11</f>
        <v>#DIV/0!</v>
      </c>
      <c r="CZ210" s="26" t="e">
        <f>(CP210-'ModelParams Lw'!R$10)/'ModelParams Lw'!R$11</f>
        <v>#DIV/0!</v>
      </c>
      <c r="DA210" s="26" t="e">
        <f>(CQ210-'ModelParams Lw'!S$10)/'ModelParams Lw'!S$11</f>
        <v>#DIV/0!</v>
      </c>
      <c r="DB210" s="26" t="e">
        <f>(CR210-'ModelParams Lw'!T$10)/'ModelParams Lw'!T$11</f>
        <v>#DIV/0!</v>
      </c>
      <c r="DC210" s="26" t="e">
        <f>(CS210-'ModelParams Lw'!U$10)/'ModelParams Lw'!U$11</f>
        <v>#DIV/0!</v>
      </c>
      <c r="DD210" s="26" t="e">
        <f>(CT210-'ModelParams Lw'!V$10)/'ModelParams Lw'!V$11</f>
        <v>#DIV/0!</v>
      </c>
    </row>
    <row r="211" spans="1:108" x14ac:dyDescent="0.25">
      <c r="A211" s="13">
        <f>'Sound Power'!B211</f>
        <v>0</v>
      </c>
      <c r="B211" s="13">
        <f>'Sound Power'!D211</f>
        <v>0</v>
      </c>
      <c r="C211" s="13">
        <f>'Sound Power'!E211</f>
        <v>0</v>
      </c>
      <c r="D211" s="13">
        <f>'Sound Power'!F211</f>
        <v>0</v>
      </c>
      <c r="E211" s="76" t="e">
        <f>IF(Calcul!$F213="SA",'Sound Power'!AZ211,'Sound Power'!O211)</f>
        <v>#DIV/0!</v>
      </c>
      <c r="F211" s="76" t="e">
        <f>IF(Calcul!$F213="SA",'Sound Power'!BA211,'Sound Power'!P211)</f>
        <v>#DIV/0!</v>
      </c>
      <c r="G211" s="76" t="e">
        <f>IF(Calcul!$F213="SA",'Sound Power'!BB211,'Sound Power'!Q211)</f>
        <v>#DIV/0!</v>
      </c>
      <c r="H211" s="76" t="e">
        <f>IF(Calcul!$F213="SA",'Sound Power'!BC211,'Sound Power'!R211)</f>
        <v>#DIV/0!</v>
      </c>
      <c r="I211" s="76" t="e">
        <f>IF(Calcul!$F213="SA",'Sound Power'!BD211,'Sound Power'!S211)</f>
        <v>#DIV/0!</v>
      </c>
      <c r="J211" s="76" t="e">
        <f>IF(Calcul!$F213="SA",'Sound Power'!BE211,'Sound Power'!T211)</f>
        <v>#DIV/0!</v>
      </c>
      <c r="K211" s="76" t="e">
        <f>IF(Calcul!$F213="SA",'Sound Power'!BF211,'Sound Power'!U211)</f>
        <v>#DIV/0!</v>
      </c>
      <c r="L211" s="76" t="e">
        <f>IF(Calcul!$F213="SA",'Sound Power'!BG211,'Sound Power'!V211)</f>
        <v>#DIV/0!</v>
      </c>
      <c r="M211" s="76" t="e">
        <f>'Sound Power'!CI211</f>
        <v>#DIV/0!</v>
      </c>
      <c r="N211" s="76" t="e">
        <f>'Sound Power'!CJ211</f>
        <v>#DIV/0!</v>
      </c>
      <c r="O211" s="76" t="e">
        <f>'Sound Power'!CK211</f>
        <v>#DIV/0!</v>
      </c>
      <c r="P211" s="76" t="e">
        <f>'Sound Power'!CL211</f>
        <v>#DIV/0!</v>
      </c>
      <c r="Q211" s="76" t="e">
        <f>'Sound Power'!CM211</f>
        <v>#DIV/0!</v>
      </c>
      <c r="R211" s="76" t="e">
        <f>'Sound Power'!CN211</f>
        <v>#DIV/0!</v>
      </c>
      <c r="S211" s="76" t="e">
        <f>'Sound Power'!CO211</f>
        <v>#DIV/0!</v>
      </c>
      <c r="T211" s="76" t="e">
        <f>'Sound Power'!CP211</f>
        <v>#DIV/0!</v>
      </c>
      <c r="U211" s="73">
        <f t="shared" si="74"/>
        <v>0</v>
      </c>
      <c r="V211" s="73">
        <f t="shared" si="75"/>
        <v>0</v>
      </c>
      <c r="W211" s="76" t="e">
        <f>('ModelParams Lp'!B$4*10^'ModelParams Lp'!B$5*($U211/$V211)^'ModelParams Lp'!B$6)*3</f>
        <v>#DIV/0!</v>
      </c>
      <c r="X211" s="76" t="e">
        <f>('ModelParams Lp'!C$4*10^'ModelParams Lp'!C$5*($U211/$V211)^'ModelParams Lp'!C$6)*3</f>
        <v>#DIV/0!</v>
      </c>
      <c r="Y211" s="76" t="e">
        <f>('ModelParams Lp'!D$4*10^'ModelParams Lp'!D$5*($U211/$V211)^'ModelParams Lp'!D$6)*3</f>
        <v>#DIV/0!</v>
      </c>
      <c r="Z211" s="76" t="e">
        <f>('ModelParams Lp'!E$4*10^'ModelParams Lp'!E$5*($U211/$V211)^'ModelParams Lp'!E$6)*3</f>
        <v>#DIV/0!</v>
      </c>
      <c r="AA211" s="76" t="e">
        <f>('ModelParams Lp'!F$4*10^'ModelParams Lp'!F$5*($U211/$V211)^'ModelParams Lp'!F$6)*3</f>
        <v>#DIV/0!</v>
      </c>
      <c r="AB211" s="76" t="e">
        <f>('ModelParams Lp'!G$4*10^'ModelParams Lp'!G$5*($U211/$V211)^'ModelParams Lp'!G$6)*3</f>
        <v>#DIV/0!</v>
      </c>
      <c r="AC211" s="76" t="e">
        <f>('ModelParams Lp'!H$4*10^'ModelParams Lp'!H$5*($U211/$V211)^'ModelParams Lp'!H$6)*3</f>
        <v>#DIV/0!</v>
      </c>
      <c r="AD211" s="76" t="e">
        <f>('ModelParams Lp'!I$4*10^'ModelParams Lp'!I$5*($U211/$V211)^'ModelParams Lp'!I$6)*3</f>
        <v>#DIV/0!</v>
      </c>
      <c r="AE211" s="62" t="e">
        <f t="shared" si="76"/>
        <v>#DIV/0!</v>
      </c>
      <c r="AF211" s="62" t="e">
        <f>IF(AE211&lt;'ModelParams Lp'!$B$16,-1,IF(AE211&lt;'ModelParams Lp'!$C$16,0,IF(AE211&lt;'ModelParams Lp'!$D$16,1,IF(AE211&lt;'ModelParams Lp'!$E$16,2,IF(AE211&lt;'ModelParams Lp'!$F$16,3,IF(AE211&lt;'ModelParams Lp'!$G$16,4,IF(AE211&lt;'ModelParams Lp'!$H$16,5,6)))))))</f>
        <v>#DIV/0!</v>
      </c>
      <c r="AG211" s="76" t="e">
        <f ca="1">IF($AF211&gt;1,0,OFFSET('ModelParams Lp'!$C$12,0,-'Sound Pressure'!$AF211))</f>
        <v>#DIV/0!</v>
      </c>
      <c r="AH211" s="76" t="e">
        <f ca="1">IF($AF211&gt;2,0,OFFSET('ModelParams Lp'!$D$12,0,-'Sound Pressure'!$AF211))</f>
        <v>#DIV/0!</v>
      </c>
      <c r="AI211" s="76" t="e">
        <f ca="1">IF($AF211&gt;3,0,OFFSET('ModelParams Lp'!$E$12,0,-'Sound Pressure'!$AF211))</f>
        <v>#DIV/0!</v>
      </c>
      <c r="AJ211" s="76" t="e">
        <f ca="1">IF($AF211&gt;4,0,OFFSET('ModelParams Lp'!$F$12,0,-'Sound Pressure'!$AF211))</f>
        <v>#DIV/0!</v>
      </c>
      <c r="AK211" s="76" t="e">
        <f ca="1">IF($AF211&gt;3,0,OFFSET('ModelParams Lp'!$G$12,0,-'Sound Pressure'!$AF211))</f>
        <v>#DIV/0!</v>
      </c>
      <c r="AL211" s="76" t="e">
        <f ca="1">IF($AF211&gt;5,0,OFFSET('ModelParams Lp'!$H$12,0,-'Sound Pressure'!$AF211))</f>
        <v>#DIV/0!</v>
      </c>
      <c r="AM211" s="76" t="e">
        <f ca="1">IF($AF211&gt;6,0,OFFSET('ModelParams Lp'!$I$12,0,-'Sound Pressure'!$AF211))</f>
        <v>#DIV/0!</v>
      </c>
      <c r="AN211" s="76" t="e">
        <f ca="1">IF($AF211&gt;7,0,IF($AF$4&lt;0,3,OFFSET('ModelParams Lp'!$J$12,0,-'Sound Pressure'!$AF211)))</f>
        <v>#DIV/0!</v>
      </c>
      <c r="AO211" s="76" t="e">
        <f t="shared" si="95"/>
        <v>#DIV/0!</v>
      </c>
      <c r="AP211" s="76" t="e">
        <f t="shared" si="73"/>
        <v>#DIV/0!</v>
      </c>
      <c r="AQ211" s="76" t="e">
        <f t="shared" si="73"/>
        <v>#DIV/0!</v>
      </c>
      <c r="AR211" s="76" t="e">
        <f t="shared" si="73"/>
        <v>#DIV/0!</v>
      </c>
      <c r="AS211" s="76" t="e">
        <f t="shared" si="73"/>
        <v>#DIV/0!</v>
      </c>
      <c r="AT211" s="76" t="e">
        <f t="shared" si="73"/>
        <v>#DIV/0!</v>
      </c>
      <c r="AU211" s="76" t="e">
        <f t="shared" si="73"/>
        <v>#DIV/0!</v>
      </c>
      <c r="AV211" s="76" t="e">
        <f t="shared" si="73"/>
        <v>#DIV/0!</v>
      </c>
      <c r="AW211" s="76">
        <f>'ModelParams Lp'!B$22</f>
        <v>4</v>
      </c>
      <c r="AX211" s="76">
        <f>'ModelParams Lp'!C$22</f>
        <v>2</v>
      </c>
      <c r="AY211" s="76">
        <f>'ModelParams Lp'!D$22</f>
        <v>1</v>
      </c>
      <c r="AZ211" s="76">
        <f>'ModelParams Lp'!E$22</f>
        <v>0</v>
      </c>
      <c r="BA211" s="76">
        <f>'ModelParams Lp'!F$22</f>
        <v>0</v>
      </c>
      <c r="BB211" s="76">
        <f>'ModelParams Lp'!G$22</f>
        <v>0</v>
      </c>
      <c r="BC211" s="76">
        <f>'ModelParams Lp'!H$22</f>
        <v>0</v>
      </c>
      <c r="BD211" s="76">
        <f>'ModelParams Lp'!I$22</f>
        <v>0</v>
      </c>
      <c r="BE211" s="76" t="e">
        <f>-10*LOG(2/(4*PI()*2^2)+4/(0.163*(Calcul!$J216*Calcul!$K216)/VLOOKUP(Calcul!$H216,'ModelParams Lp'!$E$37:$F$39,2,0)))</f>
        <v>#N/A</v>
      </c>
      <c r="BF211" s="76" t="e">
        <f>-10*LOG(2/(4*PI()*2^2)+4/(0.163*(Calcul!$J216*Calcul!$K216)/VLOOKUP(Calcul!$H216,'ModelParams Lp'!$E$37:$F$39,2,0)))</f>
        <v>#N/A</v>
      </c>
      <c r="BG211" s="76" t="e">
        <f>-10*LOG(2/(4*PI()*2^2)+4/(0.163*(Calcul!$J216*Calcul!$K216)/VLOOKUP(Calcul!$H216,'ModelParams Lp'!$E$37:$F$39,2,0)))</f>
        <v>#N/A</v>
      </c>
      <c r="BH211" s="76" t="e">
        <f>-10*LOG(2/(4*PI()*2^2)+4/(0.163*(Calcul!$J216*Calcul!$K216)/VLOOKUP(Calcul!$H216,'ModelParams Lp'!$E$37:$F$39,2,0)))</f>
        <v>#N/A</v>
      </c>
      <c r="BI211" s="76" t="e">
        <f>-10*LOG(2/(4*PI()*2^2)+4/(0.163*(Calcul!$J216*Calcul!$K216)/VLOOKUP(Calcul!$H216,'ModelParams Lp'!$E$37:$F$39,2,0)))</f>
        <v>#N/A</v>
      </c>
      <c r="BJ211" s="76" t="e">
        <f>-10*LOG(2/(4*PI()*2^2)+4/(0.163*(Calcul!$J216*Calcul!$K216)/VLOOKUP(Calcul!$H216,'ModelParams Lp'!$E$37:$F$39,2,0)))</f>
        <v>#N/A</v>
      </c>
      <c r="BK211" s="76" t="e">
        <f>-10*LOG(2/(4*PI()*2^2)+4/(0.163*(Calcul!$J216*Calcul!$K216)/VLOOKUP(Calcul!$H216,'ModelParams Lp'!$E$37:$F$39,2,0)))</f>
        <v>#N/A</v>
      </c>
      <c r="BL211" s="76" t="e">
        <f>-10*LOG(2/(4*PI()*2^2)+4/(0.163*(Calcul!$J216*Calcul!$K216)/VLOOKUP(Calcul!$H216,'ModelParams Lp'!$E$37:$F$39,2,0)))</f>
        <v>#N/A</v>
      </c>
      <c r="BM211" s="76" t="e">
        <f>VLOOKUP(Calcul!$I216,'ModelParams Lp'!$D$28:$O$32,5,0)+BE211</f>
        <v>#N/A</v>
      </c>
      <c r="BN211" s="76" t="e">
        <f>VLOOKUP(Calcul!$I216,'ModelParams Lp'!$D$28:$O$32,6,0)+BF211</f>
        <v>#N/A</v>
      </c>
      <c r="BO211" s="76" t="e">
        <f>VLOOKUP(Calcul!$I216,'ModelParams Lp'!$D$28:$O$32,7,0)+BG211</f>
        <v>#N/A</v>
      </c>
      <c r="BP211" s="76" t="e">
        <f>VLOOKUP(Calcul!$I216,'ModelParams Lp'!$D$28:$O$32,8,0)+BH211</f>
        <v>#N/A</v>
      </c>
      <c r="BQ211" s="76" t="e">
        <f>VLOOKUP(Calcul!$I216,'ModelParams Lp'!$D$28:$O$32,9,0)+BI211</f>
        <v>#N/A</v>
      </c>
      <c r="BR211" s="76" t="e">
        <f>VLOOKUP(Calcul!$I216,'ModelParams Lp'!$D$28:$O$32,10,0)+BJ211</f>
        <v>#N/A</v>
      </c>
      <c r="BS211" s="76" t="e">
        <f>VLOOKUP(Calcul!$I216,'ModelParams Lp'!$D$28:$O$32,11,0)+BK211</f>
        <v>#N/A</v>
      </c>
      <c r="BT211" s="76" t="e">
        <f>VLOOKUP(Calcul!$I216,'ModelParams Lp'!$D$28:$O$32,12,0)+BL211</f>
        <v>#N/A</v>
      </c>
      <c r="BU211" s="75" t="e">
        <f t="shared" ca="1" si="77"/>
        <v>#DIV/0!</v>
      </c>
      <c r="BV211" s="75" t="e">
        <f t="shared" ca="1" si="78"/>
        <v>#DIV/0!</v>
      </c>
      <c r="BW211" s="75" t="e">
        <f t="shared" ca="1" si="79"/>
        <v>#DIV/0!</v>
      </c>
      <c r="BX211" s="75" t="e">
        <f t="shared" ca="1" si="80"/>
        <v>#DIV/0!</v>
      </c>
      <c r="BY211" s="75" t="e">
        <f t="shared" ca="1" si="81"/>
        <v>#DIV/0!</v>
      </c>
      <c r="BZ211" s="75" t="e">
        <f t="shared" ca="1" si="82"/>
        <v>#DIV/0!</v>
      </c>
      <c r="CA211" s="75" t="e">
        <f t="shared" ca="1" si="83"/>
        <v>#DIV/0!</v>
      </c>
      <c r="CB211" s="75" t="e">
        <f t="shared" ca="1" si="84"/>
        <v>#DIV/0!</v>
      </c>
      <c r="CC211" s="26" t="e">
        <f ca="1">10*LOG10(IF(BU211="",0,POWER(10,((BU211+'ModelParams Lw'!$O$4)/10))) +IF(BV211="",0,POWER(10,((BV211+'ModelParams Lw'!$P$4)/10))) +IF(BW211="",0,POWER(10,((BW211+'ModelParams Lw'!$Q$4)/10))) +IF(BX211="",0,POWER(10,((BX211+'ModelParams Lw'!$R$4)/10))) +IF(BY211="",0,POWER(10,((BY211+'ModelParams Lw'!$S$4)/10))) +IF(BZ211="",0,POWER(10,((BZ211+'ModelParams Lw'!$T$4)/10))) +IF(CA211="",0,POWER(10,((CA211+'ModelParams Lw'!$U$4)/10)))+IF(CB211="",0,POWER(10,((CB211+'ModelParams Lw'!$V$4)/10))))</f>
        <v>#DIV/0!</v>
      </c>
      <c r="CD211" s="26" t="e">
        <f t="shared" ca="1" si="85"/>
        <v>#DIV/0!</v>
      </c>
      <c r="CE211" s="26" t="e">
        <f ca="1">(BU211-'ModelParams Lw'!O$10)/'ModelParams Lw'!O$11</f>
        <v>#DIV/0!</v>
      </c>
      <c r="CF211" s="26" t="e">
        <f ca="1">(BV211-'ModelParams Lw'!P$10)/'ModelParams Lw'!P$11</f>
        <v>#DIV/0!</v>
      </c>
      <c r="CG211" s="26" t="e">
        <f ca="1">(BW211-'ModelParams Lw'!Q$10)/'ModelParams Lw'!Q$11</f>
        <v>#DIV/0!</v>
      </c>
      <c r="CH211" s="26" t="e">
        <f ca="1">(BX211-'ModelParams Lw'!R$10)/'ModelParams Lw'!R$11</f>
        <v>#DIV/0!</v>
      </c>
      <c r="CI211" s="26" t="e">
        <f ca="1">(BY211-'ModelParams Lw'!S$10)/'ModelParams Lw'!S$11</f>
        <v>#DIV/0!</v>
      </c>
      <c r="CJ211" s="26" t="e">
        <f ca="1">(BZ211-'ModelParams Lw'!T$10)/'ModelParams Lw'!T$11</f>
        <v>#DIV/0!</v>
      </c>
      <c r="CK211" s="26" t="e">
        <f ca="1">(CA211-'ModelParams Lw'!U$10)/'ModelParams Lw'!U$11</f>
        <v>#DIV/0!</v>
      </c>
      <c r="CL211" s="26" t="e">
        <f ca="1">(CB211-'ModelParams Lw'!V$10)/'ModelParams Lw'!V$11</f>
        <v>#DIV/0!</v>
      </c>
      <c r="CM211" s="75" t="e">
        <f t="shared" si="86"/>
        <v>#DIV/0!</v>
      </c>
      <c r="CN211" s="75" t="e">
        <f t="shared" si="87"/>
        <v>#DIV/0!</v>
      </c>
      <c r="CO211" s="75" t="e">
        <f t="shared" si="88"/>
        <v>#DIV/0!</v>
      </c>
      <c r="CP211" s="75" t="e">
        <f t="shared" si="89"/>
        <v>#DIV/0!</v>
      </c>
      <c r="CQ211" s="75" t="e">
        <f t="shared" si="90"/>
        <v>#DIV/0!</v>
      </c>
      <c r="CR211" s="75" t="e">
        <f t="shared" si="91"/>
        <v>#DIV/0!</v>
      </c>
      <c r="CS211" s="75" t="e">
        <f t="shared" si="92"/>
        <v>#DIV/0!</v>
      </c>
      <c r="CT211" s="75" t="e">
        <f t="shared" si="93"/>
        <v>#DIV/0!</v>
      </c>
      <c r="CU211" s="26" t="e">
        <f>10*LOG10(IF(CM211="",0,POWER(10,((CM211+'ModelParams Lw'!$O$4)/10))) +IF(CN211="",0,POWER(10,((CN211+'ModelParams Lw'!$P$4)/10))) +IF(CO211="",0,POWER(10,((CO211+'ModelParams Lw'!$Q$4)/10))) +IF(CP211="",0,POWER(10,((CP211+'ModelParams Lw'!$R$4)/10))) +IF(CQ211="",0,POWER(10,((CQ211+'ModelParams Lw'!$S$4)/10))) +IF(CR211="",0,POWER(10,((CR211+'ModelParams Lw'!$T$4)/10))) +IF(CS211="",0,POWER(10,((CS211+'ModelParams Lw'!$U$4)/10)))+IF(CT211="",0,POWER(10,((CT211+'ModelParams Lw'!$V$4)/10))))</f>
        <v>#DIV/0!</v>
      </c>
      <c r="CV211" s="26" t="e">
        <f t="shared" si="94"/>
        <v>#DIV/0!</v>
      </c>
      <c r="CW211" s="26" t="e">
        <f>(CM211-'ModelParams Lw'!O$10)/'ModelParams Lw'!O$11</f>
        <v>#DIV/0!</v>
      </c>
      <c r="CX211" s="26" t="e">
        <f>(CN211-'ModelParams Lw'!P$10)/'ModelParams Lw'!P$11</f>
        <v>#DIV/0!</v>
      </c>
      <c r="CY211" s="26" t="e">
        <f>(CO211-'ModelParams Lw'!Q$10)/'ModelParams Lw'!Q$11</f>
        <v>#DIV/0!</v>
      </c>
      <c r="CZ211" s="26" t="e">
        <f>(CP211-'ModelParams Lw'!R$10)/'ModelParams Lw'!R$11</f>
        <v>#DIV/0!</v>
      </c>
      <c r="DA211" s="26" t="e">
        <f>(CQ211-'ModelParams Lw'!S$10)/'ModelParams Lw'!S$11</f>
        <v>#DIV/0!</v>
      </c>
      <c r="DB211" s="26" t="e">
        <f>(CR211-'ModelParams Lw'!T$10)/'ModelParams Lw'!T$11</f>
        <v>#DIV/0!</v>
      </c>
      <c r="DC211" s="26" t="e">
        <f>(CS211-'ModelParams Lw'!U$10)/'ModelParams Lw'!U$11</f>
        <v>#DIV/0!</v>
      </c>
      <c r="DD211" s="26" t="e">
        <f>(CT211-'ModelParams Lw'!V$10)/'ModelParams Lw'!V$11</f>
        <v>#DIV/0!</v>
      </c>
    </row>
    <row r="212" spans="1:108" x14ac:dyDescent="0.25">
      <c r="A212" s="13">
        <f>'Sound Power'!B212</f>
        <v>0</v>
      </c>
      <c r="B212" s="13">
        <f>'Sound Power'!D212</f>
        <v>0</v>
      </c>
      <c r="C212" s="13">
        <f>'Sound Power'!E212</f>
        <v>0</v>
      </c>
      <c r="D212" s="13">
        <f>'Sound Power'!F212</f>
        <v>0</v>
      </c>
      <c r="E212" s="76" t="e">
        <f>IF(Calcul!$F214="SA",'Sound Power'!AZ212,'Sound Power'!O212)</f>
        <v>#DIV/0!</v>
      </c>
      <c r="F212" s="76" t="e">
        <f>IF(Calcul!$F214="SA",'Sound Power'!BA212,'Sound Power'!P212)</f>
        <v>#DIV/0!</v>
      </c>
      <c r="G212" s="76" t="e">
        <f>IF(Calcul!$F214="SA",'Sound Power'!BB212,'Sound Power'!Q212)</f>
        <v>#DIV/0!</v>
      </c>
      <c r="H212" s="76" t="e">
        <f>IF(Calcul!$F214="SA",'Sound Power'!BC212,'Sound Power'!R212)</f>
        <v>#DIV/0!</v>
      </c>
      <c r="I212" s="76" t="e">
        <f>IF(Calcul!$F214="SA",'Sound Power'!BD212,'Sound Power'!S212)</f>
        <v>#DIV/0!</v>
      </c>
      <c r="J212" s="76" t="e">
        <f>IF(Calcul!$F214="SA",'Sound Power'!BE212,'Sound Power'!T212)</f>
        <v>#DIV/0!</v>
      </c>
      <c r="K212" s="76" t="e">
        <f>IF(Calcul!$F214="SA",'Sound Power'!BF212,'Sound Power'!U212)</f>
        <v>#DIV/0!</v>
      </c>
      <c r="L212" s="76" t="e">
        <f>IF(Calcul!$F214="SA",'Sound Power'!BG212,'Sound Power'!V212)</f>
        <v>#DIV/0!</v>
      </c>
      <c r="M212" s="76" t="e">
        <f>'Sound Power'!CI212</f>
        <v>#DIV/0!</v>
      </c>
      <c r="N212" s="76" t="e">
        <f>'Sound Power'!CJ212</f>
        <v>#DIV/0!</v>
      </c>
      <c r="O212" s="76" t="e">
        <f>'Sound Power'!CK212</f>
        <v>#DIV/0!</v>
      </c>
      <c r="P212" s="76" t="e">
        <f>'Sound Power'!CL212</f>
        <v>#DIV/0!</v>
      </c>
      <c r="Q212" s="76" t="e">
        <f>'Sound Power'!CM212</f>
        <v>#DIV/0!</v>
      </c>
      <c r="R212" s="76" t="e">
        <f>'Sound Power'!CN212</f>
        <v>#DIV/0!</v>
      </c>
      <c r="S212" s="76" t="e">
        <f>'Sound Power'!CO212</f>
        <v>#DIV/0!</v>
      </c>
      <c r="T212" s="76" t="e">
        <f>'Sound Power'!CP212</f>
        <v>#DIV/0!</v>
      </c>
      <c r="U212" s="73">
        <f t="shared" si="74"/>
        <v>0</v>
      </c>
      <c r="V212" s="73">
        <f t="shared" si="75"/>
        <v>0</v>
      </c>
      <c r="W212" s="76" t="e">
        <f>('ModelParams Lp'!B$4*10^'ModelParams Lp'!B$5*($U212/$V212)^'ModelParams Lp'!B$6)*3</f>
        <v>#DIV/0!</v>
      </c>
      <c r="X212" s="76" t="e">
        <f>('ModelParams Lp'!C$4*10^'ModelParams Lp'!C$5*($U212/$V212)^'ModelParams Lp'!C$6)*3</f>
        <v>#DIV/0!</v>
      </c>
      <c r="Y212" s="76" t="e">
        <f>('ModelParams Lp'!D$4*10^'ModelParams Lp'!D$5*($U212/$V212)^'ModelParams Lp'!D$6)*3</f>
        <v>#DIV/0!</v>
      </c>
      <c r="Z212" s="76" t="e">
        <f>('ModelParams Lp'!E$4*10^'ModelParams Lp'!E$5*($U212/$V212)^'ModelParams Lp'!E$6)*3</f>
        <v>#DIV/0!</v>
      </c>
      <c r="AA212" s="76" t="e">
        <f>('ModelParams Lp'!F$4*10^'ModelParams Lp'!F$5*($U212/$V212)^'ModelParams Lp'!F$6)*3</f>
        <v>#DIV/0!</v>
      </c>
      <c r="AB212" s="76" t="e">
        <f>('ModelParams Lp'!G$4*10^'ModelParams Lp'!G$5*($U212/$V212)^'ModelParams Lp'!G$6)*3</f>
        <v>#DIV/0!</v>
      </c>
      <c r="AC212" s="76" t="e">
        <f>('ModelParams Lp'!H$4*10^'ModelParams Lp'!H$5*($U212/$V212)^'ModelParams Lp'!H$6)*3</f>
        <v>#DIV/0!</v>
      </c>
      <c r="AD212" s="76" t="e">
        <f>('ModelParams Lp'!I$4*10^'ModelParams Lp'!I$5*($U212/$V212)^'ModelParams Lp'!I$6)*3</f>
        <v>#DIV/0!</v>
      </c>
      <c r="AE212" s="62" t="e">
        <f t="shared" si="76"/>
        <v>#DIV/0!</v>
      </c>
      <c r="AF212" s="62" t="e">
        <f>IF(AE212&lt;'ModelParams Lp'!$B$16,-1,IF(AE212&lt;'ModelParams Lp'!$C$16,0,IF(AE212&lt;'ModelParams Lp'!$D$16,1,IF(AE212&lt;'ModelParams Lp'!$E$16,2,IF(AE212&lt;'ModelParams Lp'!$F$16,3,IF(AE212&lt;'ModelParams Lp'!$G$16,4,IF(AE212&lt;'ModelParams Lp'!$H$16,5,6)))))))</f>
        <v>#DIV/0!</v>
      </c>
      <c r="AG212" s="76" t="e">
        <f ca="1">IF($AF212&gt;1,0,OFFSET('ModelParams Lp'!$C$12,0,-'Sound Pressure'!$AF212))</f>
        <v>#DIV/0!</v>
      </c>
      <c r="AH212" s="76" t="e">
        <f ca="1">IF($AF212&gt;2,0,OFFSET('ModelParams Lp'!$D$12,0,-'Sound Pressure'!$AF212))</f>
        <v>#DIV/0!</v>
      </c>
      <c r="AI212" s="76" t="e">
        <f ca="1">IF($AF212&gt;3,0,OFFSET('ModelParams Lp'!$E$12,0,-'Sound Pressure'!$AF212))</f>
        <v>#DIV/0!</v>
      </c>
      <c r="AJ212" s="76" t="e">
        <f ca="1">IF($AF212&gt;4,0,OFFSET('ModelParams Lp'!$F$12,0,-'Sound Pressure'!$AF212))</f>
        <v>#DIV/0!</v>
      </c>
      <c r="AK212" s="76" t="e">
        <f ca="1">IF($AF212&gt;3,0,OFFSET('ModelParams Lp'!$G$12,0,-'Sound Pressure'!$AF212))</f>
        <v>#DIV/0!</v>
      </c>
      <c r="AL212" s="76" t="e">
        <f ca="1">IF($AF212&gt;5,0,OFFSET('ModelParams Lp'!$H$12,0,-'Sound Pressure'!$AF212))</f>
        <v>#DIV/0!</v>
      </c>
      <c r="AM212" s="76" t="e">
        <f ca="1">IF($AF212&gt;6,0,OFFSET('ModelParams Lp'!$I$12,0,-'Sound Pressure'!$AF212))</f>
        <v>#DIV/0!</v>
      </c>
      <c r="AN212" s="76" t="e">
        <f ca="1">IF($AF212&gt;7,0,IF($AF$4&lt;0,3,OFFSET('ModelParams Lp'!$J$12,0,-'Sound Pressure'!$AF212)))</f>
        <v>#DIV/0!</v>
      </c>
      <c r="AO212" s="76" t="e">
        <f t="shared" si="95"/>
        <v>#DIV/0!</v>
      </c>
      <c r="AP212" s="76" t="e">
        <f t="shared" si="73"/>
        <v>#DIV/0!</v>
      </c>
      <c r="AQ212" s="76" t="e">
        <f t="shared" si="73"/>
        <v>#DIV/0!</v>
      </c>
      <c r="AR212" s="76" t="e">
        <f t="shared" si="73"/>
        <v>#DIV/0!</v>
      </c>
      <c r="AS212" s="76" t="e">
        <f t="shared" si="73"/>
        <v>#DIV/0!</v>
      </c>
      <c r="AT212" s="76" t="e">
        <f t="shared" si="73"/>
        <v>#DIV/0!</v>
      </c>
      <c r="AU212" s="76" t="e">
        <f t="shared" si="73"/>
        <v>#DIV/0!</v>
      </c>
      <c r="AV212" s="76" t="e">
        <f t="shared" si="73"/>
        <v>#DIV/0!</v>
      </c>
      <c r="AW212" s="76">
        <f>'ModelParams Lp'!B$22</f>
        <v>4</v>
      </c>
      <c r="AX212" s="76">
        <f>'ModelParams Lp'!C$22</f>
        <v>2</v>
      </c>
      <c r="AY212" s="76">
        <f>'ModelParams Lp'!D$22</f>
        <v>1</v>
      </c>
      <c r="AZ212" s="76">
        <f>'ModelParams Lp'!E$22</f>
        <v>0</v>
      </c>
      <c r="BA212" s="76">
        <f>'ModelParams Lp'!F$22</f>
        <v>0</v>
      </c>
      <c r="BB212" s="76">
        <f>'ModelParams Lp'!G$22</f>
        <v>0</v>
      </c>
      <c r="BC212" s="76">
        <f>'ModelParams Lp'!H$22</f>
        <v>0</v>
      </c>
      <c r="BD212" s="76">
        <f>'ModelParams Lp'!I$22</f>
        <v>0</v>
      </c>
      <c r="BE212" s="76" t="e">
        <f>-10*LOG(2/(4*PI()*2^2)+4/(0.163*(Calcul!$J217*Calcul!$K217)/VLOOKUP(Calcul!$H217,'ModelParams Lp'!$E$37:$F$39,2,0)))</f>
        <v>#N/A</v>
      </c>
      <c r="BF212" s="76" t="e">
        <f>-10*LOG(2/(4*PI()*2^2)+4/(0.163*(Calcul!$J217*Calcul!$K217)/VLOOKUP(Calcul!$H217,'ModelParams Lp'!$E$37:$F$39,2,0)))</f>
        <v>#N/A</v>
      </c>
      <c r="BG212" s="76" t="e">
        <f>-10*LOG(2/(4*PI()*2^2)+4/(0.163*(Calcul!$J217*Calcul!$K217)/VLOOKUP(Calcul!$H217,'ModelParams Lp'!$E$37:$F$39,2,0)))</f>
        <v>#N/A</v>
      </c>
      <c r="BH212" s="76" t="e">
        <f>-10*LOG(2/(4*PI()*2^2)+4/(0.163*(Calcul!$J217*Calcul!$K217)/VLOOKUP(Calcul!$H217,'ModelParams Lp'!$E$37:$F$39,2,0)))</f>
        <v>#N/A</v>
      </c>
      <c r="BI212" s="76" t="e">
        <f>-10*LOG(2/(4*PI()*2^2)+4/(0.163*(Calcul!$J217*Calcul!$K217)/VLOOKUP(Calcul!$H217,'ModelParams Lp'!$E$37:$F$39,2,0)))</f>
        <v>#N/A</v>
      </c>
      <c r="BJ212" s="76" t="e">
        <f>-10*LOG(2/(4*PI()*2^2)+4/(0.163*(Calcul!$J217*Calcul!$K217)/VLOOKUP(Calcul!$H217,'ModelParams Lp'!$E$37:$F$39,2,0)))</f>
        <v>#N/A</v>
      </c>
      <c r="BK212" s="76" t="e">
        <f>-10*LOG(2/(4*PI()*2^2)+4/(0.163*(Calcul!$J217*Calcul!$K217)/VLOOKUP(Calcul!$H217,'ModelParams Lp'!$E$37:$F$39,2,0)))</f>
        <v>#N/A</v>
      </c>
      <c r="BL212" s="76" t="e">
        <f>-10*LOG(2/(4*PI()*2^2)+4/(0.163*(Calcul!$J217*Calcul!$K217)/VLOOKUP(Calcul!$H217,'ModelParams Lp'!$E$37:$F$39,2,0)))</f>
        <v>#N/A</v>
      </c>
      <c r="BM212" s="76" t="e">
        <f>VLOOKUP(Calcul!$I217,'ModelParams Lp'!$D$28:$O$32,5,0)+BE212</f>
        <v>#N/A</v>
      </c>
      <c r="BN212" s="76" t="e">
        <f>VLOOKUP(Calcul!$I217,'ModelParams Lp'!$D$28:$O$32,6,0)+BF212</f>
        <v>#N/A</v>
      </c>
      <c r="BO212" s="76" t="e">
        <f>VLOOKUP(Calcul!$I217,'ModelParams Lp'!$D$28:$O$32,7,0)+BG212</f>
        <v>#N/A</v>
      </c>
      <c r="BP212" s="76" t="e">
        <f>VLOOKUP(Calcul!$I217,'ModelParams Lp'!$D$28:$O$32,8,0)+BH212</f>
        <v>#N/A</v>
      </c>
      <c r="BQ212" s="76" t="e">
        <f>VLOOKUP(Calcul!$I217,'ModelParams Lp'!$D$28:$O$32,9,0)+BI212</f>
        <v>#N/A</v>
      </c>
      <c r="BR212" s="76" t="e">
        <f>VLOOKUP(Calcul!$I217,'ModelParams Lp'!$D$28:$O$32,10,0)+BJ212</f>
        <v>#N/A</v>
      </c>
      <c r="BS212" s="76" t="e">
        <f>VLOOKUP(Calcul!$I217,'ModelParams Lp'!$D$28:$O$32,11,0)+BK212</f>
        <v>#N/A</v>
      </c>
      <c r="BT212" s="76" t="e">
        <f>VLOOKUP(Calcul!$I217,'ModelParams Lp'!$D$28:$O$32,12,0)+BL212</f>
        <v>#N/A</v>
      </c>
      <c r="BU212" s="75" t="e">
        <f t="shared" ca="1" si="77"/>
        <v>#DIV/0!</v>
      </c>
      <c r="BV212" s="75" t="e">
        <f t="shared" ca="1" si="78"/>
        <v>#DIV/0!</v>
      </c>
      <c r="BW212" s="75" t="e">
        <f t="shared" ca="1" si="79"/>
        <v>#DIV/0!</v>
      </c>
      <c r="BX212" s="75" t="e">
        <f t="shared" ca="1" si="80"/>
        <v>#DIV/0!</v>
      </c>
      <c r="BY212" s="75" t="e">
        <f t="shared" ca="1" si="81"/>
        <v>#DIV/0!</v>
      </c>
      <c r="BZ212" s="75" t="e">
        <f t="shared" ca="1" si="82"/>
        <v>#DIV/0!</v>
      </c>
      <c r="CA212" s="75" t="e">
        <f t="shared" ca="1" si="83"/>
        <v>#DIV/0!</v>
      </c>
      <c r="CB212" s="75" t="e">
        <f t="shared" ca="1" si="84"/>
        <v>#DIV/0!</v>
      </c>
      <c r="CC212" s="26" t="e">
        <f ca="1">10*LOG10(IF(BU212="",0,POWER(10,((BU212+'ModelParams Lw'!$O$4)/10))) +IF(BV212="",0,POWER(10,((BV212+'ModelParams Lw'!$P$4)/10))) +IF(BW212="",0,POWER(10,((BW212+'ModelParams Lw'!$Q$4)/10))) +IF(BX212="",0,POWER(10,((BX212+'ModelParams Lw'!$R$4)/10))) +IF(BY212="",0,POWER(10,((BY212+'ModelParams Lw'!$S$4)/10))) +IF(BZ212="",0,POWER(10,((BZ212+'ModelParams Lw'!$T$4)/10))) +IF(CA212="",0,POWER(10,((CA212+'ModelParams Lw'!$U$4)/10)))+IF(CB212="",0,POWER(10,((CB212+'ModelParams Lw'!$V$4)/10))))</f>
        <v>#DIV/0!</v>
      </c>
      <c r="CD212" s="26" t="e">
        <f t="shared" ca="1" si="85"/>
        <v>#DIV/0!</v>
      </c>
      <c r="CE212" s="26" t="e">
        <f ca="1">(BU212-'ModelParams Lw'!O$10)/'ModelParams Lw'!O$11</f>
        <v>#DIV/0!</v>
      </c>
      <c r="CF212" s="26" t="e">
        <f ca="1">(BV212-'ModelParams Lw'!P$10)/'ModelParams Lw'!P$11</f>
        <v>#DIV/0!</v>
      </c>
      <c r="CG212" s="26" t="e">
        <f ca="1">(BW212-'ModelParams Lw'!Q$10)/'ModelParams Lw'!Q$11</f>
        <v>#DIV/0!</v>
      </c>
      <c r="CH212" s="26" t="e">
        <f ca="1">(BX212-'ModelParams Lw'!R$10)/'ModelParams Lw'!R$11</f>
        <v>#DIV/0!</v>
      </c>
      <c r="CI212" s="26" t="e">
        <f ca="1">(BY212-'ModelParams Lw'!S$10)/'ModelParams Lw'!S$11</f>
        <v>#DIV/0!</v>
      </c>
      <c r="CJ212" s="26" t="e">
        <f ca="1">(BZ212-'ModelParams Lw'!T$10)/'ModelParams Lw'!T$11</f>
        <v>#DIV/0!</v>
      </c>
      <c r="CK212" s="26" t="e">
        <f ca="1">(CA212-'ModelParams Lw'!U$10)/'ModelParams Lw'!U$11</f>
        <v>#DIV/0!</v>
      </c>
      <c r="CL212" s="26" t="e">
        <f ca="1">(CB212-'ModelParams Lw'!V$10)/'ModelParams Lw'!V$11</f>
        <v>#DIV/0!</v>
      </c>
      <c r="CM212" s="75" t="e">
        <f t="shared" si="86"/>
        <v>#DIV/0!</v>
      </c>
      <c r="CN212" s="75" t="e">
        <f t="shared" si="87"/>
        <v>#DIV/0!</v>
      </c>
      <c r="CO212" s="75" t="e">
        <f t="shared" si="88"/>
        <v>#DIV/0!</v>
      </c>
      <c r="CP212" s="75" t="e">
        <f t="shared" si="89"/>
        <v>#DIV/0!</v>
      </c>
      <c r="CQ212" s="75" t="e">
        <f t="shared" si="90"/>
        <v>#DIV/0!</v>
      </c>
      <c r="CR212" s="75" t="e">
        <f t="shared" si="91"/>
        <v>#DIV/0!</v>
      </c>
      <c r="CS212" s="75" t="e">
        <f t="shared" si="92"/>
        <v>#DIV/0!</v>
      </c>
      <c r="CT212" s="75" t="e">
        <f t="shared" si="93"/>
        <v>#DIV/0!</v>
      </c>
      <c r="CU212" s="26" t="e">
        <f>10*LOG10(IF(CM212="",0,POWER(10,((CM212+'ModelParams Lw'!$O$4)/10))) +IF(CN212="",0,POWER(10,((CN212+'ModelParams Lw'!$P$4)/10))) +IF(CO212="",0,POWER(10,((CO212+'ModelParams Lw'!$Q$4)/10))) +IF(CP212="",0,POWER(10,((CP212+'ModelParams Lw'!$R$4)/10))) +IF(CQ212="",0,POWER(10,((CQ212+'ModelParams Lw'!$S$4)/10))) +IF(CR212="",0,POWER(10,((CR212+'ModelParams Lw'!$T$4)/10))) +IF(CS212="",0,POWER(10,((CS212+'ModelParams Lw'!$U$4)/10)))+IF(CT212="",0,POWER(10,((CT212+'ModelParams Lw'!$V$4)/10))))</f>
        <v>#DIV/0!</v>
      </c>
      <c r="CV212" s="26" t="e">
        <f t="shared" si="94"/>
        <v>#DIV/0!</v>
      </c>
      <c r="CW212" s="26" t="e">
        <f>(CM212-'ModelParams Lw'!O$10)/'ModelParams Lw'!O$11</f>
        <v>#DIV/0!</v>
      </c>
      <c r="CX212" s="26" t="e">
        <f>(CN212-'ModelParams Lw'!P$10)/'ModelParams Lw'!P$11</f>
        <v>#DIV/0!</v>
      </c>
      <c r="CY212" s="26" t="e">
        <f>(CO212-'ModelParams Lw'!Q$10)/'ModelParams Lw'!Q$11</f>
        <v>#DIV/0!</v>
      </c>
      <c r="CZ212" s="26" t="e">
        <f>(CP212-'ModelParams Lw'!R$10)/'ModelParams Lw'!R$11</f>
        <v>#DIV/0!</v>
      </c>
      <c r="DA212" s="26" t="e">
        <f>(CQ212-'ModelParams Lw'!S$10)/'ModelParams Lw'!S$11</f>
        <v>#DIV/0!</v>
      </c>
      <c r="DB212" s="26" t="e">
        <f>(CR212-'ModelParams Lw'!T$10)/'ModelParams Lw'!T$11</f>
        <v>#DIV/0!</v>
      </c>
      <c r="DC212" s="26" t="e">
        <f>(CS212-'ModelParams Lw'!U$10)/'ModelParams Lw'!U$11</f>
        <v>#DIV/0!</v>
      </c>
      <c r="DD212" s="26" t="e">
        <f>(CT212-'ModelParams Lw'!V$10)/'ModelParams Lw'!V$11</f>
        <v>#DIV/0!</v>
      </c>
    </row>
    <row r="213" spans="1:108" x14ac:dyDescent="0.25">
      <c r="A213" s="13">
        <f>'Sound Power'!B213</f>
        <v>0</v>
      </c>
      <c r="B213" s="13">
        <f>'Sound Power'!D213</f>
        <v>0</v>
      </c>
      <c r="C213" s="13">
        <f>'Sound Power'!E213</f>
        <v>0</v>
      </c>
      <c r="D213" s="13">
        <f>'Sound Power'!F213</f>
        <v>0</v>
      </c>
      <c r="E213" s="76" t="e">
        <f>IF(Calcul!$F215="SA",'Sound Power'!AZ213,'Sound Power'!O213)</f>
        <v>#DIV/0!</v>
      </c>
      <c r="F213" s="76" t="e">
        <f>IF(Calcul!$F215="SA",'Sound Power'!BA213,'Sound Power'!P213)</f>
        <v>#DIV/0!</v>
      </c>
      <c r="G213" s="76" t="e">
        <f>IF(Calcul!$F215="SA",'Sound Power'!BB213,'Sound Power'!Q213)</f>
        <v>#DIV/0!</v>
      </c>
      <c r="H213" s="76" t="e">
        <f>IF(Calcul!$F215="SA",'Sound Power'!BC213,'Sound Power'!R213)</f>
        <v>#DIV/0!</v>
      </c>
      <c r="I213" s="76" t="e">
        <f>IF(Calcul!$F215="SA",'Sound Power'!BD213,'Sound Power'!S213)</f>
        <v>#DIV/0!</v>
      </c>
      <c r="J213" s="76" t="e">
        <f>IF(Calcul!$F215="SA",'Sound Power'!BE213,'Sound Power'!T213)</f>
        <v>#DIV/0!</v>
      </c>
      <c r="K213" s="76" t="e">
        <f>IF(Calcul!$F215="SA",'Sound Power'!BF213,'Sound Power'!U213)</f>
        <v>#DIV/0!</v>
      </c>
      <c r="L213" s="76" t="e">
        <f>IF(Calcul!$F215="SA",'Sound Power'!BG213,'Sound Power'!V213)</f>
        <v>#DIV/0!</v>
      </c>
      <c r="M213" s="76" t="e">
        <f>'Sound Power'!CI213</f>
        <v>#DIV/0!</v>
      </c>
      <c r="N213" s="76" t="e">
        <f>'Sound Power'!CJ213</f>
        <v>#DIV/0!</v>
      </c>
      <c r="O213" s="76" t="e">
        <f>'Sound Power'!CK213</f>
        <v>#DIV/0!</v>
      </c>
      <c r="P213" s="76" t="e">
        <f>'Sound Power'!CL213</f>
        <v>#DIV/0!</v>
      </c>
      <c r="Q213" s="76" t="e">
        <f>'Sound Power'!CM213</f>
        <v>#DIV/0!</v>
      </c>
      <c r="R213" s="76" t="e">
        <f>'Sound Power'!CN213</f>
        <v>#DIV/0!</v>
      </c>
      <c r="S213" s="76" t="e">
        <f>'Sound Power'!CO213</f>
        <v>#DIV/0!</v>
      </c>
      <c r="T213" s="76" t="e">
        <f>'Sound Power'!CP213</f>
        <v>#DIV/0!</v>
      </c>
      <c r="U213" s="73">
        <f t="shared" si="74"/>
        <v>0</v>
      </c>
      <c r="V213" s="73">
        <f t="shared" si="75"/>
        <v>0</v>
      </c>
      <c r="W213" s="76" t="e">
        <f>('ModelParams Lp'!B$4*10^'ModelParams Lp'!B$5*($U213/$V213)^'ModelParams Lp'!B$6)*3</f>
        <v>#DIV/0!</v>
      </c>
      <c r="X213" s="76" t="e">
        <f>('ModelParams Lp'!C$4*10^'ModelParams Lp'!C$5*($U213/$V213)^'ModelParams Lp'!C$6)*3</f>
        <v>#DIV/0!</v>
      </c>
      <c r="Y213" s="76" t="e">
        <f>('ModelParams Lp'!D$4*10^'ModelParams Lp'!D$5*($U213/$V213)^'ModelParams Lp'!D$6)*3</f>
        <v>#DIV/0!</v>
      </c>
      <c r="Z213" s="76" t="e">
        <f>('ModelParams Lp'!E$4*10^'ModelParams Lp'!E$5*($U213/$V213)^'ModelParams Lp'!E$6)*3</f>
        <v>#DIV/0!</v>
      </c>
      <c r="AA213" s="76" t="e">
        <f>('ModelParams Lp'!F$4*10^'ModelParams Lp'!F$5*($U213/$V213)^'ModelParams Lp'!F$6)*3</f>
        <v>#DIV/0!</v>
      </c>
      <c r="AB213" s="76" t="e">
        <f>('ModelParams Lp'!G$4*10^'ModelParams Lp'!G$5*($U213/$V213)^'ModelParams Lp'!G$6)*3</f>
        <v>#DIV/0!</v>
      </c>
      <c r="AC213" s="76" t="e">
        <f>('ModelParams Lp'!H$4*10^'ModelParams Lp'!H$5*($U213/$V213)^'ModelParams Lp'!H$6)*3</f>
        <v>#DIV/0!</v>
      </c>
      <c r="AD213" s="76" t="e">
        <f>('ModelParams Lp'!I$4*10^'ModelParams Lp'!I$5*($U213/$V213)^'ModelParams Lp'!I$6)*3</f>
        <v>#DIV/0!</v>
      </c>
      <c r="AE213" s="62" t="e">
        <f t="shared" si="76"/>
        <v>#DIV/0!</v>
      </c>
      <c r="AF213" s="62" t="e">
        <f>IF(AE213&lt;'ModelParams Lp'!$B$16,-1,IF(AE213&lt;'ModelParams Lp'!$C$16,0,IF(AE213&lt;'ModelParams Lp'!$D$16,1,IF(AE213&lt;'ModelParams Lp'!$E$16,2,IF(AE213&lt;'ModelParams Lp'!$F$16,3,IF(AE213&lt;'ModelParams Lp'!$G$16,4,IF(AE213&lt;'ModelParams Lp'!$H$16,5,6)))))))</f>
        <v>#DIV/0!</v>
      </c>
      <c r="AG213" s="76" t="e">
        <f ca="1">IF($AF213&gt;1,0,OFFSET('ModelParams Lp'!$C$12,0,-'Sound Pressure'!$AF213))</f>
        <v>#DIV/0!</v>
      </c>
      <c r="AH213" s="76" t="e">
        <f ca="1">IF($AF213&gt;2,0,OFFSET('ModelParams Lp'!$D$12,0,-'Sound Pressure'!$AF213))</f>
        <v>#DIV/0!</v>
      </c>
      <c r="AI213" s="76" t="e">
        <f ca="1">IF($AF213&gt;3,0,OFFSET('ModelParams Lp'!$E$12,0,-'Sound Pressure'!$AF213))</f>
        <v>#DIV/0!</v>
      </c>
      <c r="AJ213" s="76" t="e">
        <f ca="1">IF($AF213&gt;4,0,OFFSET('ModelParams Lp'!$F$12,0,-'Sound Pressure'!$AF213))</f>
        <v>#DIV/0!</v>
      </c>
      <c r="AK213" s="76" t="e">
        <f ca="1">IF($AF213&gt;3,0,OFFSET('ModelParams Lp'!$G$12,0,-'Sound Pressure'!$AF213))</f>
        <v>#DIV/0!</v>
      </c>
      <c r="AL213" s="76" t="e">
        <f ca="1">IF($AF213&gt;5,0,OFFSET('ModelParams Lp'!$H$12,0,-'Sound Pressure'!$AF213))</f>
        <v>#DIV/0!</v>
      </c>
      <c r="AM213" s="76" t="e">
        <f ca="1">IF($AF213&gt;6,0,OFFSET('ModelParams Lp'!$I$12,0,-'Sound Pressure'!$AF213))</f>
        <v>#DIV/0!</v>
      </c>
      <c r="AN213" s="76" t="e">
        <f ca="1">IF($AF213&gt;7,0,IF($AF$4&lt;0,3,OFFSET('ModelParams Lp'!$J$12,0,-'Sound Pressure'!$AF213)))</f>
        <v>#DIV/0!</v>
      </c>
      <c r="AO213" s="76" t="e">
        <f t="shared" si="95"/>
        <v>#DIV/0!</v>
      </c>
      <c r="AP213" s="76" t="e">
        <f t="shared" si="73"/>
        <v>#DIV/0!</v>
      </c>
      <c r="AQ213" s="76" t="e">
        <f t="shared" si="73"/>
        <v>#DIV/0!</v>
      </c>
      <c r="AR213" s="76" t="e">
        <f t="shared" si="73"/>
        <v>#DIV/0!</v>
      </c>
      <c r="AS213" s="76" t="e">
        <f t="shared" si="73"/>
        <v>#DIV/0!</v>
      </c>
      <c r="AT213" s="76" t="e">
        <f t="shared" si="73"/>
        <v>#DIV/0!</v>
      </c>
      <c r="AU213" s="76" t="e">
        <f t="shared" si="73"/>
        <v>#DIV/0!</v>
      </c>
      <c r="AV213" s="76" t="e">
        <f t="shared" si="73"/>
        <v>#DIV/0!</v>
      </c>
      <c r="AW213" s="76">
        <f>'ModelParams Lp'!B$22</f>
        <v>4</v>
      </c>
      <c r="AX213" s="76">
        <f>'ModelParams Lp'!C$22</f>
        <v>2</v>
      </c>
      <c r="AY213" s="76">
        <f>'ModelParams Lp'!D$22</f>
        <v>1</v>
      </c>
      <c r="AZ213" s="76">
        <f>'ModelParams Lp'!E$22</f>
        <v>0</v>
      </c>
      <c r="BA213" s="76">
        <f>'ModelParams Lp'!F$22</f>
        <v>0</v>
      </c>
      <c r="BB213" s="76">
        <f>'ModelParams Lp'!G$22</f>
        <v>0</v>
      </c>
      <c r="BC213" s="76">
        <f>'ModelParams Lp'!H$22</f>
        <v>0</v>
      </c>
      <c r="BD213" s="76">
        <f>'ModelParams Lp'!I$22</f>
        <v>0</v>
      </c>
      <c r="BE213" s="76" t="e">
        <f>-10*LOG(2/(4*PI()*2^2)+4/(0.163*(Calcul!$J218*Calcul!$K218)/VLOOKUP(Calcul!$H218,'ModelParams Lp'!$E$37:$F$39,2,0)))</f>
        <v>#N/A</v>
      </c>
      <c r="BF213" s="76" t="e">
        <f>-10*LOG(2/(4*PI()*2^2)+4/(0.163*(Calcul!$J218*Calcul!$K218)/VLOOKUP(Calcul!$H218,'ModelParams Lp'!$E$37:$F$39,2,0)))</f>
        <v>#N/A</v>
      </c>
      <c r="BG213" s="76" t="e">
        <f>-10*LOG(2/(4*PI()*2^2)+4/(0.163*(Calcul!$J218*Calcul!$K218)/VLOOKUP(Calcul!$H218,'ModelParams Lp'!$E$37:$F$39,2,0)))</f>
        <v>#N/A</v>
      </c>
      <c r="BH213" s="76" t="e">
        <f>-10*LOG(2/(4*PI()*2^2)+4/(0.163*(Calcul!$J218*Calcul!$K218)/VLOOKUP(Calcul!$H218,'ModelParams Lp'!$E$37:$F$39,2,0)))</f>
        <v>#N/A</v>
      </c>
      <c r="BI213" s="76" t="e">
        <f>-10*LOG(2/(4*PI()*2^2)+4/(0.163*(Calcul!$J218*Calcul!$K218)/VLOOKUP(Calcul!$H218,'ModelParams Lp'!$E$37:$F$39,2,0)))</f>
        <v>#N/A</v>
      </c>
      <c r="BJ213" s="76" t="e">
        <f>-10*LOG(2/(4*PI()*2^2)+4/(0.163*(Calcul!$J218*Calcul!$K218)/VLOOKUP(Calcul!$H218,'ModelParams Lp'!$E$37:$F$39,2,0)))</f>
        <v>#N/A</v>
      </c>
      <c r="BK213" s="76" t="e">
        <f>-10*LOG(2/(4*PI()*2^2)+4/(0.163*(Calcul!$J218*Calcul!$K218)/VLOOKUP(Calcul!$H218,'ModelParams Lp'!$E$37:$F$39,2,0)))</f>
        <v>#N/A</v>
      </c>
      <c r="BL213" s="76" t="e">
        <f>-10*LOG(2/(4*PI()*2^2)+4/(0.163*(Calcul!$J218*Calcul!$K218)/VLOOKUP(Calcul!$H218,'ModelParams Lp'!$E$37:$F$39,2,0)))</f>
        <v>#N/A</v>
      </c>
      <c r="BM213" s="76" t="e">
        <f>VLOOKUP(Calcul!$I218,'ModelParams Lp'!$D$28:$O$32,5,0)+BE213</f>
        <v>#N/A</v>
      </c>
      <c r="BN213" s="76" t="e">
        <f>VLOOKUP(Calcul!$I218,'ModelParams Lp'!$D$28:$O$32,6,0)+BF213</f>
        <v>#N/A</v>
      </c>
      <c r="BO213" s="76" t="e">
        <f>VLOOKUP(Calcul!$I218,'ModelParams Lp'!$D$28:$O$32,7,0)+BG213</f>
        <v>#N/A</v>
      </c>
      <c r="BP213" s="76" t="e">
        <f>VLOOKUP(Calcul!$I218,'ModelParams Lp'!$D$28:$O$32,8,0)+BH213</f>
        <v>#N/A</v>
      </c>
      <c r="BQ213" s="76" t="e">
        <f>VLOOKUP(Calcul!$I218,'ModelParams Lp'!$D$28:$O$32,9,0)+BI213</f>
        <v>#N/A</v>
      </c>
      <c r="BR213" s="76" t="e">
        <f>VLOOKUP(Calcul!$I218,'ModelParams Lp'!$D$28:$O$32,10,0)+BJ213</f>
        <v>#N/A</v>
      </c>
      <c r="BS213" s="76" t="e">
        <f>VLOOKUP(Calcul!$I218,'ModelParams Lp'!$D$28:$O$32,11,0)+BK213</f>
        <v>#N/A</v>
      </c>
      <c r="BT213" s="76" t="e">
        <f>VLOOKUP(Calcul!$I218,'ModelParams Lp'!$D$28:$O$32,12,0)+BL213</f>
        <v>#N/A</v>
      </c>
      <c r="BU213" s="75" t="e">
        <f t="shared" ca="1" si="77"/>
        <v>#DIV/0!</v>
      </c>
      <c r="BV213" s="75" t="e">
        <f t="shared" ca="1" si="78"/>
        <v>#DIV/0!</v>
      </c>
      <c r="BW213" s="75" t="e">
        <f t="shared" ca="1" si="79"/>
        <v>#DIV/0!</v>
      </c>
      <c r="BX213" s="75" t="e">
        <f t="shared" ca="1" si="80"/>
        <v>#DIV/0!</v>
      </c>
      <c r="BY213" s="75" t="e">
        <f t="shared" ca="1" si="81"/>
        <v>#DIV/0!</v>
      </c>
      <c r="BZ213" s="75" t="e">
        <f t="shared" ca="1" si="82"/>
        <v>#DIV/0!</v>
      </c>
      <c r="CA213" s="75" t="e">
        <f t="shared" ca="1" si="83"/>
        <v>#DIV/0!</v>
      </c>
      <c r="CB213" s="75" t="e">
        <f t="shared" ca="1" si="84"/>
        <v>#DIV/0!</v>
      </c>
      <c r="CC213" s="26" t="e">
        <f ca="1">10*LOG10(IF(BU213="",0,POWER(10,((BU213+'ModelParams Lw'!$O$4)/10))) +IF(BV213="",0,POWER(10,((BV213+'ModelParams Lw'!$P$4)/10))) +IF(BW213="",0,POWER(10,((BW213+'ModelParams Lw'!$Q$4)/10))) +IF(BX213="",0,POWER(10,((BX213+'ModelParams Lw'!$R$4)/10))) +IF(BY213="",0,POWER(10,((BY213+'ModelParams Lw'!$S$4)/10))) +IF(BZ213="",0,POWER(10,((BZ213+'ModelParams Lw'!$T$4)/10))) +IF(CA213="",0,POWER(10,((CA213+'ModelParams Lw'!$U$4)/10)))+IF(CB213="",0,POWER(10,((CB213+'ModelParams Lw'!$V$4)/10))))</f>
        <v>#DIV/0!</v>
      </c>
      <c r="CD213" s="26" t="e">
        <f t="shared" ca="1" si="85"/>
        <v>#DIV/0!</v>
      </c>
      <c r="CE213" s="26" t="e">
        <f ca="1">(BU213-'ModelParams Lw'!O$10)/'ModelParams Lw'!O$11</f>
        <v>#DIV/0!</v>
      </c>
      <c r="CF213" s="26" t="e">
        <f ca="1">(BV213-'ModelParams Lw'!P$10)/'ModelParams Lw'!P$11</f>
        <v>#DIV/0!</v>
      </c>
      <c r="CG213" s="26" t="e">
        <f ca="1">(BW213-'ModelParams Lw'!Q$10)/'ModelParams Lw'!Q$11</f>
        <v>#DIV/0!</v>
      </c>
      <c r="CH213" s="26" t="e">
        <f ca="1">(BX213-'ModelParams Lw'!R$10)/'ModelParams Lw'!R$11</f>
        <v>#DIV/0!</v>
      </c>
      <c r="CI213" s="26" t="e">
        <f ca="1">(BY213-'ModelParams Lw'!S$10)/'ModelParams Lw'!S$11</f>
        <v>#DIV/0!</v>
      </c>
      <c r="CJ213" s="26" t="e">
        <f ca="1">(BZ213-'ModelParams Lw'!T$10)/'ModelParams Lw'!T$11</f>
        <v>#DIV/0!</v>
      </c>
      <c r="CK213" s="26" t="e">
        <f ca="1">(CA213-'ModelParams Lw'!U$10)/'ModelParams Lw'!U$11</f>
        <v>#DIV/0!</v>
      </c>
      <c r="CL213" s="26" t="e">
        <f ca="1">(CB213-'ModelParams Lw'!V$10)/'ModelParams Lw'!V$11</f>
        <v>#DIV/0!</v>
      </c>
      <c r="CM213" s="75" t="e">
        <f t="shared" si="86"/>
        <v>#DIV/0!</v>
      </c>
      <c r="CN213" s="75" t="e">
        <f t="shared" si="87"/>
        <v>#DIV/0!</v>
      </c>
      <c r="CO213" s="75" t="e">
        <f t="shared" si="88"/>
        <v>#DIV/0!</v>
      </c>
      <c r="CP213" s="75" t="e">
        <f t="shared" si="89"/>
        <v>#DIV/0!</v>
      </c>
      <c r="CQ213" s="75" t="e">
        <f t="shared" si="90"/>
        <v>#DIV/0!</v>
      </c>
      <c r="CR213" s="75" t="e">
        <f t="shared" si="91"/>
        <v>#DIV/0!</v>
      </c>
      <c r="CS213" s="75" t="e">
        <f t="shared" si="92"/>
        <v>#DIV/0!</v>
      </c>
      <c r="CT213" s="75" t="e">
        <f t="shared" si="93"/>
        <v>#DIV/0!</v>
      </c>
      <c r="CU213" s="26" t="e">
        <f>10*LOG10(IF(CM213="",0,POWER(10,((CM213+'ModelParams Lw'!$O$4)/10))) +IF(CN213="",0,POWER(10,((CN213+'ModelParams Lw'!$P$4)/10))) +IF(CO213="",0,POWER(10,((CO213+'ModelParams Lw'!$Q$4)/10))) +IF(CP213="",0,POWER(10,((CP213+'ModelParams Lw'!$R$4)/10))) +IF(CQ213="",0,POWER(10,((CQ213+'ModelParams Lw'!$S$4)/10))) +IF(CR213="",0,POWER(10,((CR213+'ModelParams Lw'!$T$4)/10))) +IF(CS213="",0,POWER(10,((CS213+'ModelParams Lw'!$U$4)/10)))+IF(CT213="",0,POWER(10,((CT213+'ModelParams Lw'!$V$4)/10))))</f>
        <v>#DIV/0!</v>
      </c>
      <c r="CV213" s="26" t="e">
        <f t="shared" si="94"/>
        <v>#DIV/0!</v>
      </c>
      <c r="CW213" s="26" t="e">
        <f>(CM213-'ModelParams Lw'!O$10)/'ModelParams Lw'!O$11</f>
        <v>#DIV/0!</v>
      </c>
      <c r="CX213" s="26" t="e">
        <f>(CN213-'ModelParams Lw'!P$10)/'ModelParams Lw'!P$11</f>
        <v>#DIV/0!</v>
      </c>
      <c r="CY213" s="26" t="e">
        <f>(CO213-'ModelParams Lw'!Q$10)/'ModelParams Lw'!Q$11</f>
        <v>#DIV/0!</v>
      </c>
      <c r="CZ213" s="26" t="e">
        <f>(CP213-'ModelParams Lw'!R$10)/'ModelParams Lw'!R$11</f>
        <v>#DIV/0!</v>
      </c>
      <c r="DA213" s="26" t="e">
        <f>(CQ213-'ModelParams Lw'!S$10)/'ModelParams Lw'!S$11</f>
        <v>#DIV/0!</v>
      </c>
      <c r="DB213" s="26" t="e">
        <f>(CR213-'ModelParams Lw'!T$10)/'ModelParams Lw'!T$11</f>
        <v>#DIV/0!</v>
      </c>
      <c r="DC213" s="26" t="e">
        <f>(CS213-'ModelParams Lw'!U$10)/'ModelParams Lw'!U$11</f>
        <v>#DIV/0!</v>
      </c>
      <c r="DD213" s="26" t="e">
        <f>(CT213-'ModelParams Lw'!V$10)/'ModelParams Lw'!V$11</f>
        <v>#DIV/0!</v>
      </c>
    </row>
    <row r="214" spans="1:108" x14ac:dyDescent="0.25">
      <c r="A214" s="13">
        <f>'Sound Power'!B214</f>
        <v>0</v>
      </c>
      <c r="B214" s="13">
        <f>'Sound Power'!D214</f>
        <v>0</v>
      </c>
      <c r="C214" s="13">
        <f>'Sound Power'!E214</f>
        <v>0</v>
      </c>
      <c r="D214" s="13">
        <f>'Sound Power'!F214</f>
        <v>0</v>
      </c>
      <c r="E214" s="76" t="e">
        <f>IF(Calcul!$F216="SA",'Sound Power'!AZ214,'Sound Power'!O214)</f>
        <v>#DIV/0!</v>
      </c>
      <c r="F214" s="76" t="e">
        <f>IF(Calcul!$F216="SA",'Sound Power'!BA214,'Sound Power'!P214)</f>
        <v>#DIV/0!</v>
      </c>
      <c r="G214" s="76" t="e">
        <f>IF(Calcul!$F216="SA",'Sound Power'!BB214,'Sound Power'!Q214)</f>
        <v>#DIV/0!</v>
      </c>
      <c r="H214" s="76" t="e">
        <f>IF(Calcul!$F216="SA",'Sound Power'!BC214,'Sound Power'!R214)</f>
        <v>#DIV/0!</v>
      </c>
      <c r="I214" s="76" t="e">
        <f>IF(Calcul!$F216="SA",'Sound Power'!BD214,'Sound Power'!S214)</f>
        <v>#DIV/0!</v>
      </c>
      <c r="J214" s="76" t="e">
        <f>IF(Calcul!$F216="SA",'Sound Power'!BE214,'Sound Power'!T214)</f>
        <v>#DIV/0!</v>
      </c>
      <c r="K214" s="76" t="e">
        <f>IF(Calcul!$F216="SA",'Sound Power'!BF214,'Sound Power'!U214)</f>
        <v>#DIV/0!</v>
      </c>
      <c r="L214" s="76" t="e">
        <f>IF(Calcul!$F216="SA",'Sound Power'!BG214,'Sound Power'!V214)</f>
        <v>#DIV/0!</v>
      </c>
      <c r="M214" s="76" t="e">
        <f>'Sound Power'!CI214</f>
        <v>#DIV/0!</v>
      </c>
      <c r="N214" s="76" t="e">
        <f>'Sound Power'!CJ214</f>
        <v>#DIV/0!</v>
      </c>
      <c r="O214" s="76" t="e">
        <f>'Sound Power'!CK214</f>
        <v>#DIV/0!</v>
      </c>
      <c r="P214" s="76" t="e">
        <f>'Sound Power'!CL214</f>
        <v>#DIV/0!</v>
      </c>
      <c r="Q214" s="76" t="e">
        <f>'Sound Power'!CM214</f>
        <v>#DIV/0!</v>
      </c>
      <c r="R214" s="76" t="e">
        <f>'Sound Power'!CN214</f>
        <v>#DIV/0!</v>
      </c>
      <c r="S214" s="76" t="e">
        <f>'Sound Power'!CO214</f>
        <v>#DIV/0!</v>
      </c>
      <c r="T214" s="76" t="e">
        <f>'Sound Power'!CP214</f>
        <v>#DIV/0!</v>
      </c>
      <c r="U214" s="73">
        <f t="shared" si="74"/>
        <v>0</v>
      </c>
      <c r="V214" s="73">
        <f t="shared" si="75"/>
        <v>0</v>
      </c>
      <c r="W214" s="76" t="e">
        <f>('ModelParams Lp'!B$4*10^'ModelParams Lp'!B$5*($U214/$V214)^'ModelParams Lp'!B$6)*3</f>
        <v>#DIV/0!</v>
      </c>
      <c r="X214" s="76" t="e">
        <f>('ModelParams Lp'!C$4*10^'ModelParams Lp'!C$5*($U214/$V214)^'ModelParams Lp'!C$6)*3</f>
        <v>#DIV/0!</v>
      </c>
      <c r="Y214" s="76" t="e">
        <f>('ModelParams Lp'!D$4*10^'ModelParams Lp'!D$5*($U214/$V214)^'ModelParams Lp'!D$6)*3</f>
        <v>#DIV/0!</v>
      </c>
      <c r="Z214" s="76" t="e">
        <f>('ModelParams Lp'!E$4*10^'ModelParams Lp'!E$5*($U214/$V214)^'ModelParams Lp'!E$6)*3</f>
        <v>#DIV/0!</v>
      </c>
      <c r="AA214" s="76" t="e">
        <f>('ModelParams Lp'!F$4*10^'ModelParams Lp'!F$5*($U214/$V214)^'ModelParams Lp'!F$6)*3</f>
        <v>#DIV/0!</v>
      </c>
      <c r="AB214" s="76" t="e">
        <f>('ModelParams Lp'!G$4*10^'ModelParams Lp'!G$5*($U214/$V214)^'ModelParams Lp'!G$6)*3</f>
        <v>#DIV/0!</v>
      </c>
      <c r="AC214" s="76" t="e">
        <f>('ModelParams Lp'!H$4*10^'ModelParams Lp'!H$5*($U214/$V214)^'ModelParams Lp'!H$6)*3</f>
        <v>#DIV/0!</v>
      </c>
      <c r="AD214" s="76" t="e">
        <f>('ModelParams Lp'!I$4*10^'ModelParams Lp'!I$5*($U214/$V214)^'ModelParams Lp'!I$6)*3</f>
        <v>#DIV/0!</v>
      </c>
      <c r="AE214" s="62" t="e">
        <f t="shared" si="76"/>
        <v>#DIV/0!</v>
      </c>
      <c r="AF214" s="62" t="e">
        <f>IF(AE214&lt;'ModelParams Lp'!$B$16,-1,IF(AE214&lt;'ModelParams Lp'!$C$16,0,IF(AE214&lt;'ModelParams Lp'!$D$16,1,IF(AE214&lt;'ModelParams Lp'!$E$16,2,IF(AE214&lt;'ModelParams Lp'!$F$16,3,IF(AE214&lt;'ModelParams Lp'!$G$16,4,IF(AE214&lt;'ModelParams Lp'!$H$16,5,6)))))))</f>
        <v>#DIV/0!</v>
      </c>
      <c r="AG214" s="76" t="e">
        <f ca="1">IF($AF214&gt;1,0,OFFSET('ModelParams Lp'!$C$12,0,-'Sound Pressure'!$AF214))</f>
        <v>#DIV/0!</v>
      </c>
      <c r="AH214" s="76" t="e">
        <f ca="1">IF($AF214&gt;2,0,OFFSET('ModelParams Lp'!$D$12,0,-'Sound Pressure'!$AF214))</f>
        <v>#DIV/0!</v>
      </c>
      <c r="AI214" s="76" t="e">
        <f ca="1">IF($AF214&gt;3,0,OFFSET('ModelParams Lp'!$E$12,0,-'Sound Pressure'!$AF214))</f>
        <v>#DIV/0!</v>
      </c>
      <c r="AJ214" s="76" t="e">
        <f ca="1">IF($AF214&gt;4,0,OFFSET('ModelParams Lp'!$F$12,0,-'Sound Pressure'!$AF214))</f>
        <v>#DIV/0!</v>
      </c>
      <c r="AK214" s="76" t="e">
        <f ca="1">IF($AF214&gt;3,0,OFFSET('ModelParams Lp'!$G$12,0,-'Sound Pressure'!$AF214))</f>
        <v>#DIV/0!</v>
      </c>
      <c r="AL214" s="76" t="e">
        <f ca="1">IF($AF214&gt;5,0,OFFSET('ModelParams Lp'!$H$12,0,-'Sound Pressure'!$AF214))</f>
        <v>#DIV/0!</v>
      </c>
      <c r="AM214" s="76" t="e">
        <f ca="1">IF($AF214&gt;6,0,OFFSET('ModelParams Lp'!$I$12,0,-'Sound Pressure'!$AF214))</f>
        <v>#DIV/0!</v>
      </c>
      <c r="AN214" s="76" t="e">
        <f ca="1">IF($AF214&gt;7,0,IF($AF$4&lt;0,3,OFFSET('ModelParams Lp'!$J$12,0,-'Sound Pressure'!$AF214)))</f>
        <v>#DIV/0!</v>
      </c>
      <c r="AO214" s="76" t="e">
        <f t="shared" si="95"/>
        <v>#DIV/0!</v>
      </c>
      <c r="AP214" s="76" t="e">
        <f t="shared" si="73"/>
        <v>#DIV/0!</v>
      </c>
      <c r="AQ214" s="76" t="e">
        <f t="shared" si="73"/>
        <v>#DIV/0!</v>
      </c>
      <c r="AR214" s="76" t="e">
        <f t="shared" si="73"/>
        <v>#DIV/0!</v>
      </c>
      <c r="AS214" s="76" t="e">
        <f t="shared" si="73"/>
        <v>#DIV/0!</v>
      </c>
      <c r="AT214" s="76" t="e">
        <f t="shared" si="73"/>
        <v>#DIV/0!</v>
      </c>
      <c r="AU214" s="76" t="e">
        <f t="shared" si="73"/>
        <v>#DIV/0!</v>
      </c>
      <c r="AV214" s="76" t="e">
        <f t="shared" si="73"/>
        <v>#DIV/0!</v>
      </c>
      <c r="AW214" s="76">
        <f>'ModelParams Lp'!B$22</f>
        <v>4</v>
      </c>
      <c r="AX214" s="76">
        <f>'ModelParams Lp'!C$22</f>
        <v>2</v>
      </c>
      <c r="AY214" s="76">
        <f>'ModelParams Lp'!D$22</f>
        <v>1</v>
      </c>
      <c r="AZ214" s="76">
        <f>'ModelParams Lp'!E$22</f>
        <v>0</v>
      </c>
      <c r="BA214" s="76">
        <f>'ModelParams Lp'!F$22</f>
        <v>0</v>
      </c>
      <c r="BB214" s="76">
        <f>'ModelParams Lp'!G$22</f>
        <v>0</v>
      </c>
      <c r="BC214" s="76">
        <f>'ModelParams Lp'!H$22</f>
        <v>0</v>
      </c>
      <c r="BD214" s="76">
        <f>'ModelParams Lp'!I$22</f>
        <v>0</v>
      </c>
      <c r="BE214" s="76" t="e">
        <f>-10*LOG(2/(4*PI()*2^2)+4/(0.163*(Calcul!$J219*Calcul!$K219)/VLOOKUP(Calcul!$H219,'ModelParams Lp'!$E$37:$F$39,2,0)))</f>
        <v>#N/A</v>
      </c>
      <c r="BF214" s="76" t="e">
        <f>-10*LOG(2/(4*PI()*2^2)+4/(0.163*(Calcul!$J219*Calcul!$K219)/VLOOKUP(Calcul!$H219,'ModelParams Lp'!$E$37:$F$39,2,0)))</f>
        <v>#N/A</v>
      </c>
      <c r="BG214" s="76" t="e">
        <f>-10*LOG(2/(4*PI()*2^2)+4/(0.163*(Calcul!$J219*Calcul!$K219)/VLOOKUP(Calcul!$H219,'ModelParams Lp'!$E$37:$F$39,2,0)))</f>
        <v>#N/A</v>
      </c>
      <c r="BH214" s="76" t="e">
        <f>-10*LOG(2/(4*PI()*2^2)+4/(0.163*(Calcul!$J219*Calcul!$K219)/VLOOKUP(Calcul!$H219,'ModelParams Lp'!$E$37:$F$39,2,0)))</f>
        <v>#N/A</v>
      </c>
      <c r="BI214" s="76" t="e">
        <f>-10*LOG(2/(4*PI()*2^2)+4/(0.163*(Calcul!$J219*Calcul!$K219)/VLOOKUP(Calcul!$H219,'ModelParams Lp'!$E$37:$F$39,2,0)))</f>
        <v>#N/A</v>
      </c>
      <c r="BJ214" s="76" t="e">
        <f>-10*LOG(2/(4*PI()*2^2)+4/(0.163*(Calcul!$J219*Calcul!$K219)/VLOOKUP(Calcul!$H219,'ModelParams Lp'!$E$37:$F$39,2,0)))</f>
        <v>#N/A</v>
      </c>
      <c r="BK214" s="76" t="e">
        <f>-10*LOG(2/(4*PI()*2^2)+4/(0.163*(Calcul!$J219*Calcul!$K219)/VLOOKUP(Calcul!$H219,'ModelParams Lp'!$E$37:$F$39,2,0)))</f>
        <v>#N/A</v>
      </c>
      <c r="BL214" s="76" t="e">
        <f>-10*LOG(2/(4*PI()*2^2)+4/(0.163*(Calcul!$J219*Calcul!$K219)/VLOOKUP(Calcul!$H219,'ModelParams Lp'!$E$37:$F$39,2,0)))</f>
        <v>#N/A</v>
      </c>
      <c r="BM214" s="76" t="e">
        <f>VLOOKUP(Calcul!$I219,'ModelParams Lp'!$D$28:$O$32,5,0)+BE214</f>
        <v>#N/A</v>
      </c>
      <c r="BN214" s="76" t="e">
        <f>VLOOKUP(Calcul!$I219,'ModelParams Lp'!$D$28:$O$32,6,0)+BF214</f>
        <v>#N/A</v>
      </c>
      <c r="BO214" s="76" t="e">
        <f>VLOOKUP(Calcul!$I219,'ModelParams Lp'!$D$28:$O$32,7,0)+BG214</f>
        <v>#N/A</v>
      </c>
      <c r="BP214" s="76" t="e">
        <f>VLOOKUP(Calcul!$I219,'ModelParams Lp'!$D$28:$O$32,8,0)+BH214</f>
        <v>#N/A</v>
      </c>
      <c r="BQ214" s="76" t="e">
        <f>VLOOKUP(Calcul!$I219,'ModelParams Lp'!$D$28:$O$32,9,0)+BI214</f>
        <v>#N/A</v>
      </c>
      <c r="BR214" s="76" t="e">
        <f>VLOOKUP(Calcul!$I219,'ModelParams Lp'!$D$28:$O$32,10,0)+BJ214</f>
        <v>#N/A</v>
      </c>
      <c r="BS214" s="76" t="e">
        <f>VLOOKUP(Calcul!$I219,'ModelParams Lp'!$D$28:$O$32,11,0)+BK214</f>
        <v>#N/A</v>
      </c>
      <c r="BT214" s="76" t="e">
        <f>VLOOKUP(Calcul!$I219,'ModelParams Lp'!$D$28:$O$32,12,0)+BL214</f>
        <v>#N/A</v>
      </c>
      <c r="BU214" s="75" t="e">
        <f t="shared" ca="1" si="77"/>
        <v>#DIV/0!</v>
      </c>
      <c r="BV214" s="75" t="e">
        <f t="shared" ca="1" si="78"/>
        <v>#DIV/0!</v>
      </c>
      <c r="BW214" s="75" t="e">
        <f t="shared" ca="1" si="79"/>
        <v>#DIV/0!</v>
      </c>
      <c r="BX214" s="75" t="e">
        <f t="shared" ca="1" si="80"/>
        <v>#DIV/0!</v>
      </c>
      <c r="BY214" s="75" t="e">
        <f t="shared" ca="1" si="81"/>
        <v>#DIV/0!</v>
      </c>
      <c r="BZ214" s="75" t="e">
        <f t="shared" ca="1" si="82"/>
        <v>#DIV/0!</v>
      </c>
      <c r="CA214" s="75" t="e">
        <f t="shared" ca="1" si="83"/>
        <v>#DIV/0!</v>
      </c>
      <c r="CB214" s="75" t="e">
        <f t="shared" ca="1" si="84"/>
        <v>#DIV/0!</v>
      </c>
      <c r="CC214" s="26" t="e">
        <f ca="1">10*LOG10(IF(BU214="",0,POWER(10,((BU214+'ModelParams Lw'!$O$4)/10))) +IF(BV214="",0,POWER(10,((BV214+'ModelParams Lw'!$P$4)/10))) +IF(BW214="",0,POWER(10,((BW214+'ModelParams Lw'!$Q$4)/10))) +IF(BX214="",0,POWER(10,((BX214+'ModelParams Lw'!$R$4)/10))) +IF(BY214="",0,POWER(10,((BY214+'ModelParams Lw'!$S$4)/10))) +IF(BZ214="",0,POWER(10,((BZ214+'ModelParams Lw'!$T$4)/10))) +IF(CA214="",0,POWER(10,((CA214+'ModelParams Lw'!$U$4)/10)))+IF(CB214="",0,POWER(10,((CB214+'ModelParams Lw'!$V$4)/10))))</f>
        <v>#DIV/0!</v>
      </c>
      <c r="CD214" s="26" t="e">
        <f t="shared" ca="1" si="85"/>
        <v>#DIV/0!</v>
      </c>
      <c r="CE214" s="26" t="e">
        <f ca="1">(BU214-'ModelParams Lw'!O$10)/'ModelParams Lw'!O$11</f>
        <v>#DIV/0!</v>
      </c>
      <c r="CF214" s="26" t="e">
        <f ca="1">(BV214-'ModelParams Lw'!P$10)/'ModelParams Lw'!P$11</f>
        <v>#DIV/0!</v>
      </c>
      <c r="CG214" s="26" t="e">
        <f ca="1">(BW214-'ModelParams Lw'!Q$10)/'ModelParams Lw'!Q$11</f>
        <v>#DIV/0!</v>
      </c>
      <c r="CH214" s="26" t="e">
        <f ca="1">(BX214-'ModelParams Lw'!R$10)/'ModelParams Lw'!R$11</f>
        <v>#DIV/0!</v>
      </c>
      <c r="CI214" s="26" t="e">
        <f ca="1">(BY214-'ModelParams Lw'!S$10)/'ModelParams Lw'!S$11</f>
        <v>#DIV/0!</v>
      </c>
      <c r="CJ214" s="26" t="e">
        <f ca="1">(BZ214-'ModelParams Lw'!T$10)/'ModelParams Lw'!T$11</f>
        <v>#DIV/0!</v>
      </c>
      <c r="CK214" s="26" t="e">
        <f ca="1">(CA214-'ModelParams Lw'!U$10)/'ModelParams Lw'!U$11</f>
        <v>#DIV/0!</v>
      </c>
      <c r="CL214" s="26" t="e">
        <f ca="1">(CB214-'ModelParams Lw'!V$10)/'ModelParams Lw'!V$11</f>
        <v>#DIV/0!</v>
      </c>
      <c r="CM214" s="75" t="e">
        <f t="shared" si="86"/>
        <v>#DIV/0!</v>
      </c>
      <c r="CN214" s="75" t="e">
        <f t="shared" si="87"/>
        <v>#DIV/0!</v>
      </c>
      <c r="CO214" s="75" t="e">
        <f t="shared" si="88"/>
        <v>#DIV/0!</v>
      </c>
      <c r="CP214" s="75" t="e">
        <f t="shared" si="89"/>
        <v>#DIV/0!</v>
      </c>
      <c r="CQ214" s="75" t="e">
        <f t="shared" si="90"/>
        <v>#DIV/0!</v>
      </c>
      <c r="CR214" s="75" t="e">
        <f t="shared" si="91"/>
        <v>#DIV/0!</v>
      </c>
      <c r="CS214" s="75" t="e">
        <f t="shared" si="92"/>
        <v>#DIV/0!</v>
      </c>
      <c r="CT214" s="75" t="e">
        <f t="shared" si="93"/>
        <v>#DIV/0!</v>
      </c>
      <c r="CU214" s="26" t="e">
        <f>10*LOG10(IF(CM214="",0,POWER(10,((CM214+'ModelParams Lw'!$O$4)/10))) +IF(CN214="",0,POWER(10,((CN214+'ModelParams Lw'!$P$4)/10))) +IF(CO214="",0,POWER(10,((CO214+'ModelParams Lw'!$Q$4)/10))) +IF(CP214="",0,POWER(10,((CP214+'ModelParams Lw'!$R$4)/10))) +IF(CQ214="",0,POWER(10,((CQ214+'ModelParams Lw'!$S$4)/10))) +IF(CR214="",0,POWER(10,((CR214+'ModelParams Lw'!$T$4)/10))) +IF(CS214="",0,POWER(10,((CS214+'ModelParams Lw'!$U$4)/10)))+IF(CT214="",0,POWER(10,((CT214+'ModelParams Lw'!$V$4)/10))))</f>
        <v>#DIV/0!</v>
      </c>
      <c r="CV214" s="26" t="e">
        <f t="shared" si="94"/>
        <v>#DIV/0!</v>
      </c>
      <c r="CW214" s="26" t="e">
        <f>(CM214-'ModelParams Lw'!O$10)/'ModelParams Lw'!O$11</f>
        <v>#DIV/0!</v>
      </c>
      <c r="CX214" s="26" t="e">
        <f>(CN214-'ModelParams Lw'!P$10)/'ModelParams Lw'!P$11</f>
        <v>#DIV/0!</v>
      </c>
      <c r="CY214" s="26" t="e">
        <f>(CO214-'ModelParams Lw'!Q$10)/'ModelParams Lw'!Q$11</f>
        <v>#DIV/0!</v>
      </c>
      <c r="CZ214" s="26" t="e">
        <f>(CP214-'ModelParams Lw'!R$10)/'ModelParams Lw'!R$11</f>
        <v>#DIV/0!</v>
      </c>
      <c r="DA214" s="26" t="e">
        <f>(CQ214-'ModelParams Lw'!S$10)/'ModelParams Lw'!S$11</f>
        <v>#DIV/0!</v>
      </c>
      <c r="DB214" s="26" t="e">
        <f>(CR214-'ModelParams Lw'!T$10)/'ModelParams Lw'!T$11</f>
        <v>#DIV/0!</v>
      </c>
      <c r="DC214" s="26" t="e">
        <f>(CS214-'ModelParams Lw'!U$10)/'ModelParams Lw'!U$11</f>
        <v>#DIV/0!</v>
      </c>
      <c r="DD214" s="26" t="e">
        <f>(CT214-'ModelParams Lw'!V$10)/'ModelParams Lw'!V$11</f>
        <v>#DIV/0!</v>
      </c>
    </row>
    <row r="215" spans="1:108" x14ac:dyDescent="0.25">
      <c r="A215" s="13">
        <f>'Sound Power'!B215</f>
        <v>0</v>
      </c>
      <c r="B215" s="13">
        <f>'Sound Power'!D215</f>
        <v>0</v>
      </c>
      <c r="C215" s="13">
        <f>'Sound Power'!E215</f>
        <v>0</v>
      </c>
      <c r="D215" s="13">
        <f>'Sound Power'!F215</f>
        <v>0</v>
      </c>
      <c r="E215" s="76" t="e">
        <f>IF(Calcul!$F217="SA",'Sound Power'!AZ215,'Sound Power'!O215)</f>
        <v>#DIV/0!</v>
      </c>
      <c r="F215" s="76" t="e">
        <f>IF(Calcul!$F217="SA",'Sound Power'!BA215,'Sound Power'!P215)</f>
        <v>#DIV/0!</v>
      </c>
      <c r="G215" s="76" t="e">
        <f>IF(Calcul!$F217="SA",'Sound Power'!BB215,'Sound Power'!Q215)</f>
        <v>#DIV/0!</v>
      </c>
      <c r="H215" s="76" t="e">
        <f>IF(Calcul!$F217="SA",'Sound Power'!BC215,'Sound Power'!R215)</f>
        <v>#DIV/0!</v>
      </c>
      <c r="I215" s="76" t="e">
        <f>IF(Calcul!$F217="SA",'Sound Power'!BD215,'Sound Power'!S215)</f>
        <v>#DIV/0!</v>
      </c>
      <c r="J215" s="76" t="e">
        <f>IF(Calcul!$F217="SA",'Sound Power'!BE215,'Sound Power'!T215)</f>
        <v>#DIV/0!</v>
      </c>
      <c r="K215" s="76" t="e">
        <f>IF(Calcul!$F217="SA",'Sound Power'!BF215,'Sound Power'!U215)</f>
        <v>#DIV/0!</v>
      </c>
      <c r="L215" s="76" t="e">
        <f>IF(Calcul!$F217="SA",'Sound Power'!BG215,'Sound Power'!V215)</f>
        <v>#DIV/0!</v>
      </c>
      <c r="M215" s="76" t="e">
        <f>'Sound Power'!CI215</f>
        <v>#DIV/0!</v>
      </c>
      <c r="N215" s="76" t="e">
        <f>'Sound Power'!CJ215</f>
        <v>#DIV/0!</v>
      </c>
      <c r="O215" s="76" t="e">
        <f>'Sound Power'!CK215</f>
        <v>#DIV/0!</v>
      </c>
      <c r="P215" s="76" t="e">
        <f>'Sound Power'!CL215</f>
        <v>#DIV/0!</v>
      </c>
      <c r="Q215" s="76" t="e">
        <f>'Sound Power'!CM215</f>
        <v>#DIV/0!</v>
      </c>
      <c r="R215" s="76" t="e">
        <f>'Sound Power'!CN215</f>
        <v>#DIV/0!</v>
      </c>
      <c r="S215" s="76" t="e">
        <f>'Sound Power'!CO215</f>
        <v>#DIV/0!</v>
      </c>
      <c r="T215" s="76" t="e">
        <f>'Sound Power'!CP215</f>
        <v>#DIV/0!</v>
      </c>
      <c r="U215" s="73">
        <f t="shared" si="74"/>
        <v>0</v>
      </c>
      <c r="V215" s="73">
        <f t="shared" si="75"/>
        <v>0</v>
      </c>
      <c r="W215" s="76" t="e">
        <f>('ModelParams Lp'!B$4*10^'ModelParams Lp'!B$5*($U215/$V215)^'ModelParams Lp'!B$6)*3</f>
        <v>#DIV/0!</v>
      </c>
      <c r="X215" s="76" t="e">
        <f>('ModelParams Lp'!C$4*10^'ModelParams Lp'!C$5*($U215/$V215)^'ModelParams Lp'!C$6)*3</f>
        <v>#DIV/0!</v>
      </c>
      <c r="Y215" s="76" t="e">
        <f>('ModelParams Lp'!D$4*10^'ModelParams Lp'!D$5*($U215/$V215)^'ModelParams Lp'!D$6)*3</f>
        <v>#DIV/0!</v>
      </c>
      <c r="Z215" s="76" t="e">
        <f>('ModelParams Lp'!E$4*10^'ModelParams Lp'!E$5*($U215/$V215)^'ModelParams Lp'!E$6)*3</f>
        <v>#DIV/0!</v>
      </c>
      <c r="AA215" s="76" t="e">
        <f>('ModelParams Lp'!F$4*10^'ModelParams Lp'!F$5*($U215/$V215)^'ModelParams Lp'!F$6)*3</f>
        <v>#DIV/0!</v>
      </c>
      <c r="AB215" s="76" t="e">
        <f>('ModelParams Lp'!G$4*10^'ModelParams Lp'!G$5*($U215/$V215)^'ModelParams Lp'!G$6)*3</f>
        <v>#DIV/0!</v>
      </c>
      <c r="AC215" s="76" t="e">
        <f>('ModelParams Lp'!H$4*10^'ModelParams Lp'!H$5*($U215/$V215)^'ModelParams Lp'!H$6)*3</f>
        <v>#DIV/0!</v>
      </c>
      <c r="AD215" s="76" t="e">
        <f>('ModelParams Lp'!I$4*10^'ModelParams Lp'!I$5*($U215/$V215)^'ModelParams Lp'!I$6)*3</f>
        <v>#DIV/0!</v>
      </c>
      <c r="AE215" s="62" t="e">
        <f t="shared" si="76"/>
        <v>#DIV/0!</v>
      </c>
      <c r="AF215" s="62" t="e">
        <f>IF(AE215&lt;'ModelParams Lp'!$B$16,-1,IF(AE215&lt;'ModelParams Lp'!$C$16,0,IF(AE215&lt;'ModelParams Lp'!$D$16,1,IF(AE215&lt;'ModelParams Lp'!$E$16,2,IF(AE215&lt;'ModelParams Lp'!$F$16,3,IF(AE215&lt;'ModelParams Lp'!$G$16,4,IF(AE215&lt;'ModelParams Lp'!$H$16,5,6)))))))</f>
        <v>#DIV/0!</v>
      </c>
      <c r="AG215" s="76" t="e">
        <f ca="1">IF($AF215&gt;1,0,OFFSET('ModelParams Lp'!$C$12,0,-'Sound Pressure'!$AF215))</f>
        <v>#DIV/0!</v>
      </c>
      <c r="AH215" s="76" t="e">
        <f ca="1">IF($AF215&gt;2,0,OFFSET('ModelParams Lp'!$D$12,0,-'Sound Pressure'!$AF215))</f>
        <v>#DIV/0!</v>
      </c>
      <c r="AI215" s="76" t="e">
        <f ca="1">IF($AF215&gt;3,0,OFFSET('ModelParams Lp'!$E$12,0,-'Sound Pressure'!$AF215))</f>
        <v>#DIV/0!</v>
      </c>
      <c r="AJ215" s="76" t="e">
        <f ca="1">IF($AF215&gt;4,0,OFFSET('ModelParams Lp'!$F$12,0,-'Sound Pressure'!$AF215))</f>
        <v>#DIV/0!</v>
      </c>
      <c r="AK215" s="76" t="e">
        <f ca="1">IF($AF215&gt;3,0,OFFSET('ModelParams Lp'!$G$12,0,-'Sound Pressure'!$AF215))</f>
        <v>#DIV/0!</v>
      </c>
      <c r="AL215" s="76" t="e">
        <f ca="1">IF($AF215&gt;5,0,OFFSET('ModelParams Lp'!$H$12,0,-'Sound Pressure'!$AF215))</f>
        <v>#DIV/0!</v>
      </c>
      <c r="AM215" s="76" t="e">
        <f ca="1">IF($AF215&gt;6,0,OFFSET('ModelParams Lp'!$I$12,0,-'Sound Pressure'!$AF215))</f>
        <v>#DIV/0!</v>
      </c>
      <c r="AN215" s="76" t="e">
        <f ca="1">IF($AF215&gt;7,0,IF($AF$4&lt;0,3,OFFSET('ModelParams Lp'!$J$12,0,-'Sound Pressure'!$AF215)))</f>
        <v>#DIV/0!</v>
      </c>
      <c r="AO215" s="76" t="e">
        <f t="shared" si="95"/>
        <v>#DIV/0!</v>
      </c>
      <c r="AP215" s="76" t="e">
        <f t="shared" si="73"/>
        <v>#DIV/0!</v>
      </c>
      <c r="AQ215" s="76" t="e">
        <f t="shared" si="73"/>
        <v>#DIV/0!</v>
      </c>
      <c r="AR215" s="76" t="e">
        <f t="shared" si="73"/>
        <v>#DIV/0!</v>
      </c>
      <c r="AS215" s="76" t="e">
        <f t="shared" si="73"/>
        <v>#DIV/0!</v>
      </c>
      <c r="AT215" s="76" t="e">
        <f t="shared" si="73"/>
        <v>#DIV/0!</v>
      </c>
      <c r="AU215" s="76" t="e">
        <f t="shared" si="73"/>
        <v>#DIV/0!</v>
      </c>
      <c r="AV215" s="76" t="e">
        <f t="shared" si="73"/>
        <v>#DIV/0!</v>
      </c>
      <c r="AW215" s="76">
        <f>'ModelParams Lp'!B$22</f>
        <v>4</v>
      </c>
      <c r="AX215" s="76">
        <f>'ModelParams Lp'!C$22</f>
        <v>2</v>
      </c>
      <c r="AY215" s="76">
        <f>'ModelParams Lp'!D$22</f>
        <v>1</v>
      </c>
      <c r="AZ215" s="76">
        <f>'ModelParams Lp'!E$22</f>
        <v>0</v>
      </c>
      <c r="BA215" s="76">
        <f>'ModelParams Lp'!F$22</f>
        <v>0</v>
      </c>
      <c r="BB215" s="76">
        <f>'ModelParams Lp'!G$22</f>
        <v>0</v>
      </c>
      <c r="BC215" s="76">
        <f>'ModelParams Lp'!H$22</f>
        <v>0</v>
      </c>
      <c r="BD215" s="76">
        <f>'ModelParams Lp'!I$22</f>
        <v>0</v>
      </c>
      <c r="BE215" s="76" t="e">
        <f>-10*LOG(2/(4*PI()*2^2)+4/(0.163*(Calcul!$J220*Calcul!$K220)/VLOOKUP(Calcul!$H220,'ModelParams Lp'!$E$37:$F$39,2,0)))</f>
        <v>#N/A</v>
      </c>
      <c r="BF215" s="76" t="e">
        <f>-10*LOG(2/(4*PI()*2^2)+4/(0.163*(Calcul!$J220*Calcul!$K220)/VLOOKUP(Calcul!$H220,'ModelParams Lp'!$E$37:$F$39,2,0)))</f>
        <v>#N/A</v>
      </c>
      <c r="BG215" s="76" t="e">
        <f>-10*LOG(2/(4*PI()*2^2)+4/(0.163*(Calcul!$J220*Calcul!$K220)/VLOOKUP(Calcul!$H220,'ModelParams Lp'!$E$37:$F$39,2,0)))</f>
        <v>#N/A</v>
      </c>
      <c r="BH215" s="76" t="e">
        <f>-10*LOG(2/(4*PI()*2^2)+4/(0.163*(Calcul!$J220*Calcul!$K220)/VLOOKUP(Calcul!$H220,'ModelParams Lp'!$E$37:$F$39,2,0)))</f>
        <v>#N/A</v>
      </c>
      <c r="BI215" s="76" t="e">
        <f>-10*LOG(2/(4*PI()*2^2)+4/(0.163*(Calcul!$J220*Calcul!$K220)/VLOOKUP(Calcul!$H220,'ModelParams Lp'!$E$37:$F$39,2,0)))</f>
        <v>#N/A</v>
      </c>
      <c r="BJ215" s="76" t="e">
        <f>-10*LOG(2/(4*PI()*2^2)+4/(0.163*(Calcul!$J220*Calcul!$K220)/VLOOKUP(Calcul!$H220,'ModelParams Lp'!$E$37:$F$39,2,0)))</f>
        <v>#N/A</v>
      </c>
      <c r="BK215" s="76" t="e">
        <f>-10*LOG(2/(4*PI()*2^2)+4/(0.163*(Calcul!$J220*Calcul!$K220)/VLOOKUP(Calcul!$H220,'ModelParams Lp'!$E$37:$F$39,2,0)))</f>
        <v>#N/A</v>
      </c>
      <c r="BL215" s="76" t="e">
        <f>-10*LOG(2/(4*PI()*2^2)+4/(0.163*(Calcul!$J220*Calcul!$K220)/VLOOKUP(Calcul!$H220,'ModelParams Lp'!$E$37:$F$39,2,0)))</f>
        <v>#N/A</v>
      </c>
      <c r="BM215" s="76" t="e">
        <f>VLOOKUP(Calcul!$I220,'ModelParams Lp'!$D$28:$O$32,5,0)+BE215</f>
        <v>#N/A</v>
      </c>
      <c r="BN215" s="76" t="e">
        <f>VLOOKUP(Calcul!$I220,'ModelParams Lp'!$D$28:$O$32,6,0)+BF215</f>
        <v>#N/A</v>
      </c>
      <c r="BO215" s="76" t="e">
        <f>VLOOKUP(Calcul!$I220,'ModelParams Lp'!$D$28:$O$32,7,0)+BG215</f>
        <v>#N/A</v>
      </c>
      <c r="BP215" s="76" t="e">
        <f>VLOOKUP(Calcul!$I220,'ModelParams Lp'!$D$28:$O$32,8,0)+BH215</f>
        <v>#N/A</v>
      </c>
      <c r="BQ215" s="76" t="e">
        <f>VLOOKUP(Calcul!$I220,'ModelParams Lp'!$D$28:$O$32,9,0)+BI215</f>
        <v>#N/A</v>
      </c>
      <c r="BR215" s="76" t="e">
        <f>VLOOKUP(Calcul!$I220,'ModelParams Lp'!$D$28:$O$32,10,0)+BJ215</f>
        <v>#N/A</v>
      </c>
      <c r="BS215" s="76" t="e">
        <f>VLOOKUP(Calcul!$I220,'ModelParams Lp'!$D$28:$O$32,11,0)+BK215</f>
        <v>#N/A</v>
      </c>
      <c r="BT215" s="76" t="e">
        <f>VLOOKUP(Calcul!$I220,'ModelParams Lp'!$D$28:$O$32,12,0)+BL215</f>
        <v>#N/A</v>
      </c>
      <c r="BU215" s="75" t="e">
        <f t="shared" ca="1" si="77"/>
        <v>#DIV/0!</v>
      </c>
      <c r="BV215" s="75" t="e">
        <f t="shared" ca="1" si="78"/>
        <v>#DIV/0!</v>
      </c>
      <c r="BW215" s="75" t="e">
        <f t="shared" ca="1" si="79"/>
        <v>#DIV/0!</v>
      </c>
      <c r="BX215" s="75" t="e">
        <f t="shared" ca="1" si="80"/>
        <v>#DIV/0!</v>
      </c>
      <c r="BY215" s="75" t="e">
        <f t="shared" ca="1" si="81"/>
        <v>#DIV/0!</v>
      </c>
      <c r="BZ215" s="75" t="e">
        <f t="shared" ca="1" si="82"/>
        <v>#DIV/0!</v>
      </c>
      <c r="CA215" s="75" t="e">
        <f t="shared" ca="1" si="83"/>
        <v>#DIV/0!</v>
      </c>
      <c r="CB215" s="75" t="e">
        <f t="shared" ca="1" si="84"/>
        <v>#DIV/0!</v>
      </c>
      <c r="CC215" s="26" t="e">
        <f ca="1">10*LOG10(IF(BU215="",0,POWER(10,((BU215+'ModelParams Lw'!$O$4)/10))) +IF(BV215="",0,POWER(10,((BV215+'ModelParams Lw'!$P$4)/10))) +IF(BW215="",0,POWER(10,((BW215+'ModelParams Lw'!$Q$4)/10))) +IF(BX215="",0,POWER(10,((BX215+'ModelParams Lw'!$R$4)/10))) +IF(BY215="",0,POWER(10,((BY215+'ModelParams Lw'!$S$4)/10))) +IF(BZ215="",0,POWER(10,((BZ215+'ModelParams Lw'!$T$4)/10))) +IF(CA215="",0,POWER(10,((CA215+'ModelParams Lw'!$U$4)/10)))+IF(CB215="",0,POWER(10,((CB215+'ModelParams Lw'!$V$4)/10))))</f>
        <v>#DIV/0!</v>
      </c>
      <c r="CD215" s="26" t="e">
        <f t="shared" ca="1" si="85"/>
        <v>#DIV/0!</v>
      </c>
      <c r="CE215" s="26" t="e">
        <f ca="1">(BU215-'ModelParams Lw'!O$10)/'ModelParams Lw'!O$11</f>
        <v>#DIV/0!</v>
      </c>
      <c r="CF215" s="26" t="e">
        <f ca="1">(BV215-'ModelParams Lw'!P$10)/'ModelParams Lw'!P$11</f>
        <v>#DIV/0!</v>
      </c>
      <c r="CG215" s="26" t="e">
        <f ca="1">(BW215-'ModelParams Lw'!Q$10)/'ModelParams Lw'!Q$11</f>
        <v>#DIV/0!</v>
      </c>
      <c r="CH215" s="26" t="e">
        <f ca="1">(BX215-'ModelParams Lw'!R$10)/'ModelParams Lw'!R$11</f>
        <v>#DIV/0!</v>
      </c>
      <c r="CI215" s="26" t="e">
        <f ca="1">(BY215-'ModelParams Lw'!S$10)/'ModelParams Lw'!S$11</f>
        <v>#DIV/0!</v>
      </c>
      <c r="CJ215" s="26" t="e">
        <f ca="1">(BZ215-'ModelParams Lw'!T$10)/'ModelParams Lw'!T$11</f>
        <v>#DIV/0!</v>
      </c>
      <c r="CK215" s="26" t="e">
        <f ca="1">(CA215-'ModelParams Lw'!U$10)/'ModelParams Lw'!U$11</f>
        <v>#DIV/0!</v>
      </c>
      <c r="CL215" s="26" t="e">
        <f ca="1">(CB215-'ModelParams Lw'!V$10)/'ModelParams Lw'!V$11</f>
        <v>#DIV/0!</v>
      </c>
      <c r="CM215" s="75" t="e">
        <f t="shared" si="86"/>
        <v>#DIV/0!</v>
      </c>
      <c r="CN215" s="75" t="e">
        <f t="shared" si="87"/>
        <v>#DIV/0!</v>
      </c>
      <c r="CO215" s="75" t="e">
        <f t="shared" si="88"/>
        <v>#DIV/0!</v>
      </c>
      <c r="CP215" s="75" t="e">
        <f t="shared" si="89"/>
        <v>#DIV/0!</v>
      </c>
      <c r="CQ215" s="75" t="e">
        <f t="shared" si="90"/>
        <v>#DIV/0!</v>
      </c>
      <c r="CR215" s="75" t="e">
        <f t="shared" si="91"/>
        <v>#DIV/0!</v>
      </c>
      <c r="CS215" s="75" t="e">
        <f t="shared" si="92"/>
        <v>#DIV/0!</v>
      </c>
      <c r="CT215" s="75" t="e">
        <f t="shared" si="93"/>
        <v>#DIV/0!</v>
      </c>
      <c r="CU215" s="26" t="e">
        <f>10*LOG10(IF(CM215="",0,POWER(10,((CM215+'ModelParams Lw'!$O$4)/10))) +IF(CN215="",0,POWER(10,((CN215+'ModelParams Lw'!$P$4)/10))) +IF(CO215="",0,POWER(10,((CO215+'ModelParams Lw'!$Q$4)/10))) +IF(CP215="",0,POWER(10,((CP215+'ModelParams Lw'!$R$4)/10))) +IF(CQ215="",0,POWER(10,((CQ215+'ModelParams Lw'!$S$4)/10))) +IF(CR215="",0,POWER(10,((CR215+'ModelParams Lw'!$T$4)/10))) +IF(CS215="",0,POWER(10,((CS215+'ModelParams Lw'!$U$4)/10)))+IF(CT215="",0,POWER(10,((CT215+'ModelParams Lw'!$V$4)/10))))</f>
        <v>#DIV/0!</v>
      </c>
      <c r="CV215" s="26" t="e">
        <f t="shared" si="94"/>
        <v>#DIV/0!</v>
      </c>
      <c r="CW215" s="26" t="e">
        <f>(CM215-'ModelParams Lw'!O$10)/'ModelParams Lw'!O$11</f>
        <v>#DIV/0!</v>
      </c>
      <c r="CX215" s="26" t="e">
        <f>(CN215-'ModelParams Lw'!P$10)/'ModelParams Lw'!P$11</f>
        <v>#DIV/0!</v>
      </c>
      <c r="CY215" s="26" t="e">
        <f>(CO215-'ModelParams Lw'!Q$10)/'ModelParams Lw'!Q$11</f>
        <v>#DIV/0!</v>
      </c>
      <c r="CZ215" s="26" t="e">
        <f>(CP215-'ModelParams Lw'!R$10)/'ModelParams Lw'!R$11</f>
        <v>#DIV/0!</v>
      </c>
      <c r="DA215" s="26" t="e">
        <f>(CQ215-'ModelParams Lw'!S$10)/'ModelParams Lw'!S$11</f>
        <v>#DIV/0!</v>
      </c>
      <c r="DB215" s="26" t="e">
        <f>(CR215-'ModelParams Lw'!T$10)/'ModelParams Lw'!T$11</f>
        <v>#DIV/0!</v>
      </c>
      <c r="DC215" s="26" t="e">
        <f>(CS215-'ModelParams Lw'!U$10)/'ModelParams Lw'!U$11</f>
        <v>#DIV/0!</v>
      </c>
      <c r="DD215" s="26" t="e">
        <f>(CT215-'ModelParams Lw'!V$10)/'ModelParams Lw'!V$11</f>
        <v>#DIV/0!</v>
      </c>
    </row>
    <row r="216" spans="1:108" x14ac:dyDescent="0.25">
      <c r="A216" s="13">
        <f>'Sound Power'!B216</f>
        <v>0</v>
      </c>
      <c r="B216" s="13">
        <f>'Sound Power'!D216</f>
        <v>0</v>
      </c>
      <c r="C216" s="13">
        <f>'Sound Power'!E216</f>
        <v>0</v>
      </c>
      <c r="D216" s="13">
        <f>'Sound Power'!F216</f>
        <v>0</v>
      </c>
      <c r="E216" s="76" t="e">
        <f>IF(Calcul!$F218="SA",'Sound Power'!AZ216,'Sound Power'!O216)</f>
        <v>#DIV/0!</v>
      </c>
      <c r="F216" s="76" t="e">
        <f>IF(Calcul!$F218="SA",'Sound Power'!BA216,'Sound Power'!P216)</f>
        <v>#DIV/0!</v>
      </c>
      <c r="G216" s="76" t="e">
        <f>IF(Calcul!$F218="SA",'Sound Power'!BB216,'Sound Power'!Q216)</f>
        <v>#DIV/0!</v>
      </c>
      <c r="H216" s="76" t="e">
        <f>IF(Calcul!$F218="SA",'Sound Power'!BC216,'Sound Power'!R216)</f>
        <v>#DIV/0!</v>
      </c>
      <c r="I216" s="76" t="e">
        <f>IF(Calcul!$F218="SA",'Sound Power'!BD216,'Sound Power'!S216)</f>
        <v>#DIV/0!</v>
      </c>
      <c r="J216" s="76" t="e">
        <f>IF(Calcul!$F218="SA",'Sound Power'!BE216,'Sound Power'!T216)</f>
        <v>#DIV/0!</v>
      </c>
      <c r="K216" s="76" t="e">
        <f>IF(Calcul!$F218="SA",'Sound Power'!BF216,'Sound Power'!U216)</f>
        <v>#DIV/0!</v>
      </c>
      <c r="L216" s="76" t="e">
        <f>IF(Calcul!$F218="SA",'Sound Power'!BG216,'Sound Power'!V216)</f>
        <v>#DIV/0!</v>
      </c>
      <c r="M216" s="76" t="e">
        <f>'Sound Power'!CI216</f>
        <v>#DIV/0!</v>
      </c>
      <c r="N216" s="76" t="e">
        <f>'Sound Power'!CJ216</f>
        <v>#DIV/0!</v>
      </c>
      <c r="O216" s="76" t="e">
        <f>'Sound Power'!CK216</f>
        <v>#DIV/0!</v>
      </c>
      <c r="P216" s="76" t="e">
        <f>'Sound Power'!CL216</f>
        <v>#DIV/0!</v>
      </c>
      <c r="Q216" s="76" t="e">
        <f>'Sound Power'!CM216</f>
        <v>#DIV/0!</v>
      </c>
      <c r="R216" s="76" t="e">
        <f>'Sound Power'!CN216</f>
        <v>#DIV/0!</v>
      </c>
      <c r="S216" s="76" t="e">
        <f>'Sound Power'!CO216</f>
        <v>#DIV/0!</v>
      </c>
      <c r="T216" s="76" t="e">
        <f>'Sound Power'!CP216</f>
        <v>#DIV/0!</v>
      </c>
      <c r="U216" s="73">
        <f t="shared" si="74"/>
        <v>0</v>
      </c>
      <c r="V216" s="73">
        <f t="shared" si="75"/>
        <v>0</v>
      </c>
      <c r="W216" s="76" t="e">
        <f>('ModelParams Lp'!B$4*10^'ModelParams Lp'!B$5*($U216/$V216)^'ModelParams Lp'!B$6)*3</f>
        <v>#DIV/0!</v>
      </c>
      <c r="X216" s="76" t="e">
        <f>('ModelParams Lp'!C$4*10^'ModelParams Lp'!C$5*($U216/$V216)^'ModelParams Lp'!C$6)*3</f>
        <v>#DIV/0!</v>
      </c>
      <c r="Y216" s="76" t="e">
        <f>('ModelParams Lp'!D$4*10^'ModelParams Lp'!D$5*($U216/$V216)^'ModelParams Lp'!D$6)*3</f>
        <v>#DIV/0!</v>
      </c>
      <c r="Z216" s="76" t="e">
        <f>('ModelParams Lp'!E$4*10^'ModelParams Lp'!E$5*($U216/$V216)^'ModelParams Lp'!E$6)*3</f>
        <v>#DIV/0!</v>
      </c>
      <c r="AA216" s="76" t="e">
        <f>('ModelParams Lp'!F$4*10^'ModelParams Lp'!F$5*($U216/$V216)^'ModelParams Lp'!F$6)*3</f>
        <v>#DIV/0!</v>
      </c>
      <c r="AB216" s="76" t="e">
        <f>('ModelParams Lp'!G$4*10^'ModelParams Lp'!G$5*($U216/$V216)^'ModelParams Lp'!G$6)*3</f>
        <v>#DIV/0!</v>
      </c>
      <c r="AC216" s="76" t="e">
        <f>('ModelParams Lp'!H$4*10^'ModelParams Lp'!H$5*($U216/$V216)^'ModelParams Lp'!H$6)*3</f>
        <v>#DIV/0!</v>
      </c>
      <c r="AD216" s="76" t="e">
        <f>('ModelParams Lp'!I$4*10^'ModelParams Lp'!I$5*($U216/$V216)^'ModelParams Lp'!I$6)*3</f>
        <v>#DIV/0!</v>
      </c>
      <c r="AE216" s="62" t="e">
        <f t="shared" si="76"/>
        <v>#DIV/0!</v>
      </c>
      <c r="AF216" s="62" t="e">
        <f>IF(AE216&lt;'ModelParams Lp'!$B$16,-1,IF(AE216&lt;'ModelParams Lp'!$C$16,0,IF(AE216&lt;'ModelParams Lp'!$D$16,1,IF(AE216&lt;'ModelParams Lp'!$E$16,2,IF(AE216&lt;'ModelParams Lp'!$F$16,3,IF(AE216&lt;'ModelParams Lp'!$G$16,4,IF(AE216&lt;'ModelParams Lp'!$H$16,5,6)))))))</f>
        <v>#DIV/0!</v>
      </c>
      <c r="AG216" s="76" t="e">
        <f ca="1">IF($AF216&gt;1,0,OFFSET('ModelParams Lp'!$C$12,0,-'Sound Pressure'!$AF216))</f>
        <v>#DIV/0!</v>
      </c>
      <c r="AH216" s="76" t="e">
        <f ca="1">IF($AF216&gt;2,0,OFFSET('ModelParams Lp'!$D$12,0,-'Sound Pressure'!$AF216))</f>
        <v>#DIV/0!</v>
      </c>
      <c r="AI216" s="76" t="e">
        <f ca="1">IF($AF216&gt;3,0,OFFSET('ModelParams Lp'!$E$12,0,-'Sound Pressure'!$AF216))</f>
        <v>#DIV/0!</v>
      </c>
      <c r="AJ216" s="76" t="e">
        <f ca="1">IF($AF216&gt;4,0,OFFSET('ModelParams Lp'!$F$12,0,-'Sound Pressure'!$AF216))</f>
        <v>#DIV/0!</v>
      </c>
      <c r="AK216" s="76" t="e">
        <f ca="1">IF($AF216&gt;3,0,OFFSET('ModelParams Lp'!$G$12,0,-'Sound Pressure'!$AF216))</f>
        <v>#DIV/0!</v>
      </c>
      <c r="AL216" s="76" t="e">
        <f ca="1">IF($AF216&gt;5,0,OFFSET('ModelParams Lp'!$H$12,0,-'Sound Pressure'!$AF216))</f>
        <v>#DIV/0!</v>
      </c>
      <c r="AM216" s="76" t="e">
        <f ca="1">IF($AF216&gt;6,0,OFFSET('ModelParams Lp'!$I$12,0,-'Sound Pressure'!$AF216))</f>
        <v>#DIV/0!</v>
      </c>
      <c r="AN216" s="76" t="e">
        <f ca="1">IF($AF216&gt;7,0,IF($AF$4&lt;0,3,OFFSET('ModelParams Lp'!$J$12,0,-'Sound Pressure'!$AF216)))</f>
        <v>#DIV/0!</v>
      </c>
      <c r="AO216" s="76" t="e">
        <f t="shared" si="95"/>
        <v>#DIV/0!</v>
      </c>
      <c r="AP216" s="76" t="e">
        <f t="shared" si="73"/>
        <v>#DIV/0!</v>
      </c>
      <c r="AQ216" s="76" t="e">
        <f t="shared" si="73"/>
        <v>#DIV/0!</v>
      </c>
      <c r="AR216" s="76" t="e">
        <f t="shared" si="73"/>
        <v>#DIV/0!</v>
      </c>
      <c r="AS216" s="76" t="e">
        <f t="shared" si="73"/>
        <v>#DIV/0!</v>
      </c>
      <c r="AT216" s="76" t="e">
        <f t="shared" si="73"/>
        <v>#DIV/0!</v>
      </c>
      <c r="AU216" s="76" t="e">
        <f t="shared" si="73"/>
        <v>#DIV/0!</v>
      </c>
      <c r="AV216" s="76" t="e">
        <f t="shared" si="73"/>
        <v>#DIV/0!</v>
      </c>
      <c r="AW216" s="76">
        <f>'ModelParams Lp'!B$22</f>
        <v>4</v>
      </c>
      <c r="AX216" s="76">
        <f>'ModelParams Lp'!C$22</f>
        <v>2</v>
      </c>
      <c r="AY216" s="76">
        <f>'ModelParams Lp'!D$22</f>
        <v>1</v>
      </c>
      <c r="AZ216" s="76">
        <f>'ModelParams Lp'!E$22</f>
        <v>0</v>
      </c>
      <c r="BA216" s="76">
        <f>'ModelParams Lp'!F$22</f>
        <v>0</v>
      </c>
      <c r="BB216" s="76">
        <f>'ModelParams Lp'!G$22</f>
        <v>0</v>
      </c>
      <c r="BC216" s="76">
        <f>'ModelParams Lp'!H$22</f>
        <v>0</v>
      </c>
      <c r="BD216" s="76">
        <f>'ModelParams Lp'!I$22</f>
        <v>0</v>
      </c>
      <c r="BE216" s="76" t="e">
        <f>-10*LOG(2/(4*PI()*2^2)+4/(0.163*(Calcul!$J221*Calcul!$K221)/VLOOKUP(Calcul!$H221,'ModelParams Lp'!$E$37:$F$39,2,0)))</f>
        <v>#N/A</v>
      </c>
      <c r="BF216" s="76" t="e">
        <f>-10*LOG(2/(4*PI()*2^2)+4/(0.163*(Calcul!$J221*Calcul!$K221)/VLOOKUP(Calcul!$H221,'ModelParams Lp'!$E$37:$F$39,2,0)))</f>
        <v>#N/A</v>
      </c>
      <c r="BG216" s="76" t="e">
        <f>-10*LOG(2/(4*PI()*2^2)+4/(0.163*(Calcul!$J221*Calcul!$K221)/VLOOKUP(Calcul!$H221,'ModelParams Lp'!$E$37:$F$39,2,0)))</f>
        <v>#N/A</v>
      </c>
      <c r="BH216" s="76" t="e">
        <f>-10*LOG(2/(4*PI()*2^2)+4/(0.163*(Calcul!$J221*Calcul!$K221)/VLOOKUP(Calcul!$H221,'ModelParams Lp'!$E$37:$F$39,2,0)))</f>
        <v>#N/A</v>
      </c>
      <c r="BI216" s="76" t="e">
        <f>-10*LOG(2/(4*PI()*2^2)+4/(0.163*(Calcul!$J221*Calcul!$K221)/VLOOKUP(Calcul!$H221,'ModelParams Lp'!$E$37:$F$39,2,0)))</f>
        <v>#N/A</v>
      </c>
      <c r="BJ216" s="76" t="e">
        <f>-10*LOG(2/(4*PI()*2^2)+4/(0.163*(Calcul!$J221*Calcul!$K221)/VLOOKUP(Calcul!$H221,'ModelParams Lp'!$E$37:$F$39,2,0)))</f>
        <v>#N/A</v>
      </c>
      <c r="BK216" s="76" t="e">
        <f>-10*LOG(2/(4*PI()*2^2)+4/(0.163*(Calcul!$J221*Calcul!$K221)/VLOOKUP(Calcul!$H221,'ModelParams Lp'!$E$37:$F$39,2,0)))</f>
        <v>#N/A</v>
      </c>
      <c r="BL216" s="76" t="e">
        <f>-10*LOG(2/(4*PI()*2^2)+4/(0.163*(Calcul!$J221*Calcul!$K221)/VLOOKUP(Calcul!$H221,'ModelParams Lp'!$E$37:$F$39,2,0)))</f>
        <v>#N/A</v>
      </c>
      <c r="BM216" s="76" t="e">
        <f>VLOOKUP(Calcul!$I221,'ModelParams Lp'!$D$28:$O$32,5,0)+BE216</f>
        <v>#N/A</v>
      </c>
      <c r="BN216" s="76" t="e">
        <f>VLOOKUP(Calcul!$I221,'ModelParams Lp'!$D$28:$O$32,6,0)+BF216</f>
        <v>#N/A</v>
      </c>
      <c r="BO216" s="76" t="e">
        <f>VLOOKUP(Calcul!$I221,'ModelParams Lp'!$D$28:$O$32,7,0)+BG216</f>
        <v>#N/A</v>
      </c>
      <c r="BP216" s="76" t="e">
        <f>VLOOKUP(Calcul!$I221,'ModelParams Lp'!$D$28:$O$32,8,0)+BH216</f>
        <v>#N/A</v>
      </c>
      <c r="BQ216" s="76" t="e">
        <f>VLOOKUP(Calcul!$I221,'ModelParams Lp'!$D$28:$O$32,9,0)+BI216</f>
        <v>#N/A</v>
      </c>
      <c r="BR216" s="76" t="e">
        <f>VLOOKUP(Calcul!$I221,'ModelParams Lp'!$D$28:$O$32,10,0)+BJ216</f>
        <v>#N/A</v>
      </c>
      <c r="BS216" s="76" t="e">
        <f>VLOOKUP(Calcul!$I221,'ModelParams Lp'!$D$28:$O$32,11,0)+BK216</f>
        <v>#N/A</v>
      </c>
      <c r="BT216" s="76" t="e">
        <f>VLOOKUP(Calcul!$I221,'ModelParams Lp'!$D$28:$O$32,12,0)+BL216</f>
        <v>#N/A</v>
      </c>
      <c r="BU216" s="75" t="e">
        <f t="shared" ca="1" si="77"/>
        <v>#DIV/0!</v>
      </c>
      <c r="BV216" s="75" t="e">
        <f t="shared" ca="1" si="78"/>
        <v>#DIV/0!</v>
      </c>
      <c r="BW216" s="75" t="e">
        <f t="shared" ca="1" si="79"/>
        <v>#DIV/0!</v>
      </c>
      <c r="BX216" s="75" t="e">
        <f t="shared" ca="1" si="80"/>
        <v>#DIV/0!</v>
      </c>
      <c r="BY216" s="75" t="e">
        <f t="shared" ca="1" si="81"/>
        <v>#DIV/0!</v>
      </c>
      <c r="BZ216" s="75" t="e">
        <f t="shared" ca="1" si="82"/>
        <v>#DIV/0!</v>
      </c>
      <c r="CA216" s="75" t="e">
        <f t="shared" ca="1" si="83"/>
        <v>#DIV/0!</v>
      </c>
      <c r="CB216" s="75" t="e">
        <f t="shared" ca="1" si="84"/>
        <v>#DIV/0!</v>
      </c>
      <c r="CC216" s="26" t="e">
        <f ca="1">10*LOG10(IF(BU216="",0,POWER(10,((BU216+'ModelParams Lw'!$O$4)/10))) +IF(BV216="",0,POWER(10,((BV216+'ModelParams Lw'!$P$4)/10))) +IF(BW216="",0,POWER(10,((BW216+'ModelParams Lw'!$Q$4)/10))) +IF(BX216="",0,POWER(10,((BX216+'ModelParams Lw'!$R$4)/10))) +IF(BY216="",0,POWER(10,((BY216+'ModelParams Lw'!$S$4)/10))) +IF(BZ216="",0,POWER(10,((BZ216+'ModelParams Lw'!$T$4)/10))) +IF(CA216="",0,POWER(10,((CA216+'ModelParams Lw'!$U$4)/10)))+IF(CB216="",0,POWER(10,((CB216+'ModelParams Lw'!$V$4)/10))))</f>
        <v>#DIV/0!</v>
      </c>
      <c r="CD216" s="26" t="e">
        <f t="shared" ca="1" si="85"/>
        <v>#DIV/0!</v>
      </c>
      <c r="CE216" s="26" t="e">
        <f ca="1">(BU216-'ModelParams Lw'!O$10)/'ModelParams Lw'!O$11</f>
        <v>#DIV/0!</v>
      </c>
      <c r="CF216" s="26" t="e">
        <f ca="1">(BV216-'ModelParams Lw'!P$10)/'ModelParams Lw'!P$11</f>
        <v>#DIV/0!</v>
      </c>
      <c r="CG216" s="26" t="e">
        <f ca="1">(BW216-'ModelParams Lw'!Q$10)/'ModelParams Lw'!Q$11</f>
        <v>#DIV/0!</v>
      </c>
      <c r="CH216" s="26" t="e">
        <f ca="1">(BX216-'ModelParams Lw'!R$10)/'ModelParams Lw'!R$11</f>
        <v>#DIV/0!</v>
      </c>
      <c r="CI216" s="26" t="e">
        <f ca="1">(BY216-'ModelParams Lw'!S$10)/'ModelParams Lw'!S$11</f>
        <v>#DIV/0!</v>
      </c>
      <c r="CJ216" s="26" t="e">
        <f ca="1">(BZ216-'ModelParams Lw'!T$10)/'ModelParams Lw'!T$11</f>
        <v>#DIV/0!</v>
      </c>
      <c r="CK216" s="26" t="e">
        <f ca="1">(CA216-'ModelParams Lw'!U$10)/'ModelParams Lw'!U$11</f>
        <v>#DIV/0!</v>
      </c>
      <c r="CL216" s="26" t="e">
        <f ca="1">(CB216-'ModelParams Lw'!V$10)/'ModelParams Lw'!V$11</f>
        <v>#DIV/0!</v>
      </c>
      <c r="CM216" s="75" t="e">
        <f t="shared" si="86"/>
        <v>#DIV/0!</v>
      </c>
      <c r="CN216" s="75" t="e">
        <f t="shared" si="87"/>
        <v>#DIV/0!</v>
      </c>
      <c r="CO216" s="75" t="e">
        <f t="shared" si="88"/>
        <v>#DIV/0!</v>
      </c>
      <c r="CP216" s="75" t="e">
        <f t="shared" si="89"/>
        <v>#DIV/0!</v>
      </c>
      <c r="CQ216" s="75" t="e">
        <f t="shared" si="90"/>
        <v>#DIV/0!</v>
      </c>
      <c r="CR216" s="75" t="e">
        <f t="shared" si="91"/>
        <v>#DIV/0!</v>
      </c>
      <c r="CS216" s="75" t="e">
        <f t="shared" si="92"/>
        <v>#DIV/0!</v>
      </c>
      <c r="CT216" s="75" t="e">
        <f t="shared" si="93"/>
        <v>#DIV/0!</v>
      </c>
      <c r="CU216" s="26" t="e">
        <f>10*LOG10(IF(CM216="",0,POWER(10,((CM216+'ModelParams Lw'!$O$4)/10))) +IF(CN216="",0,POWER(10,((CN216+'ModelParams Lw'!$P$4)/10))) +IF(CO216="",0,POWER(10,((CO216+'ModelParams Lw'!$Q$4)/10))) +IF(CP216="",0,POWER(10,((CP216+'ModelParams Lw'!$R$4)/10))) +IF(CQ216="",0,POWER(10,((CQ216+'ModelParams Lw'!$S$4)/10))) +IF(CR216="",0,POWER(10,((CR216+'ModelParams Lw'!$T$4)/10))) +IF(CS216="",0,POWER(10,((CS216+'ModelParams Lw'!$U$4)/10)))+IF(CT216="",0,POWER(10,((CT216+'ModelParams Lw'!$V$4)/10))))</f>
        <v>#DIV/0!</v>
      </c>
      <c r="CV216" s="26" t="e">
        <f t="shared" si="94"/>
        <v>#DIV/0!</v>
      </c>
      <c r="CW216" s="26" t="e">
        <f>(CM216-'ModelParams Lw'!O$10)/'ModelParams Lw'!O$11</f>
        <v>#DIV/0!</v>
      </c>
      <c r="CX216" s="26" t="e">
        <f>(CN216-'ModelParams Lw'!P$10)/'ModelParams Lw'!P$11</f>
        <v>#DIV/0!</v>
      </c>
      <c r="CY216" s="26" t="e">
        <f>(CO216-'ModelParams Lw'!Q$10)/'ModelParams Lw'!Q$11</f>
        <v>#DIV/0!</v>
      </c>
      <c r="CZ216" s="26" t="e">
        <f>(CP216-'ModelParams Lw'!R$10)/'ModelParams Lw'!R$11</f>
        <v>#DIV/0!</v>
      </c>
      <c r="DA216" s="26" t="e">
        <f>(CQ216-'ModelParams Lw'!S$10)/'ModelParams Lw'!S$11</f>
        <v>#DIV/0!</v>
      </c>
      <c r="DB216" s="26" t="e">
        <f>(CR216-'ModelParams Lw'!T$10)/'ModelParams Lw'!T$11</f>
        <v>#DIV/0!</v>
      </c>
      <c r="DC216" s="26" t="e">
        <f>(CS216-'ModelParams Lw'!U$10)/'ModelParams Lw'!U$11</f>
        <v>#DIV/0!</v>
      </c>
      <c r="DD216" s="26" t="e">
        <f>(CT216-'ModelParams Lw'!V$10)/'ModelParams Lw'!V$11</f>
        <v>#DIV/0!</v>
      </c>
    </row>
    <row r="217" spans="1:108" x14ac:dyDescent="0.25">
      <c r="A217" s="13">
        <f>'Sound Power'!B217</f>
        <v>0</v>
      </c>
      <c r="B217" s="13">
        <f>'Sound Power'!D217</f>
        <v>0</v>
      </c>
      <c r="C217" s="13">
        <f>'Sound Power'!E217</f>
        <v>0</v>
      </c>
      <c r="D217" s="13">
        <f>'Sound Power'!F217</f>
        <v>0</v>
      </c>
      <c r="E217" s="76" t="e">
        <f>IF(Calcul!$F219="SA",'Sound Power'!AZ217,'Sound Power'!O217)</f>
        <v>#DIV/0!</v>
      </c>
      <c r="F217" s="76" t="e">
        <f>IF(Calcul!$F219="SA",'Sound Power'!BA217,'Sound Power'!P217)</f>
        <v>#DIV/0!</v>
      </c>
      <c r="G217" s="76" t="e">
        <f>IF(Calcul!$F219="SA",'Sound Power'!BB217,'Sound Power'!Q217)</f>
        <v>#DIV/0!</v>
      </c>
      <c r="H217" s="76" t="e">
        <f>IF(Calcul!$F219="SA",'Sound Power'!BC217,'Sound Power'!R217)</f>
        <v>#DIV/0!</v>
      </c>
      <c r="I217" s="76" t="e">
        <f>IF(Calcul!$F219="SA",'Sound Power'!BD217,'Sound Power'!S217)</f>
        <v>#DIV/0!</v>
      </c>
      <c r="J217" s="76" t="e">
        <f>IF(Calcul!$F219="SA",'Sound Power'!BE217,'Sound Power'!T217)</f>
        <v>#DIV/0!</v>
      </c>
      <c r="K217" s="76" t="e">
        <f>IF(Calcul!$F219="SA",'Sound Power'!BF217,'Sound Power'!U217)</f>
        <v>#DIV/0!</v>
      </c>
      <c r="L217" s="76" t="e">
        <f>IF(Calcul!$F219="SA",'Sound Power'!BG217,'Sound Power'!V217)</f>
        <v>#DIV/0!</v>
      </c>
      <c r="M217" s="76" t="e">
        <f>'Sound Power'!CI217</f>
        <v>#DIV/0!</v>
      </c>
      <c r="N217" s="76" t="e">
        <f>'Sound Power'!CJ217</f>
        <v>#DIV/0!</v>
      </c>
      <c r="O217" s="76" t="e">
        <f>'Sound Power'!CK217</f>
        <v>#DIV/0!</v>
      </c>
      <c r="P217" s="76" t="e">
        <f>'Sound Power'!CL217</f>
        <v>#DIV/0!</v>
      </c>
      <c r="Q217" s="76" t="e">
        <f>'Sound Power'!CM217</f>
        <v>#DIV/0!</v>
      </c>
      <c r="R217" s="76" t="e">
        <f>'Sound Power'!CN217</f>
        <v>#DIV/0!</v>
      </c>
      <c r="S217" s="76" t="e">
        <f>'Sound Power'!CO217</f>
        <v>#DIV/0!</v>
      </c>
      <c r="T217" s="76" t="e">
        <f>'Sound Power'!CP217</f>
        <v>#DIV/0!</v>
      </c>
      <c r="U217" s="73">
        <f t="shared" si="74"/>
        <v>0</v>
      </c>
      <c r="V217" s="73">
        <f t="shared" si="75"/>
        <v>0</v>
      </c>
      <c r="W217" s="76" t="e">
        <f>('ModelParams Lp'!B$4*10^'ModelParams Lp'!B$5*($U217/$V217)^'ModelParams Lp'!B$6)*3</f>
        <v>#DIV/0!</v>
      </c>
      <c r="X217" s="76" t="e">
        <f>('ModelParams Lp'!C$4*10^'ModelParams Lp'!C$5*($U217/$V217)^'ModelParams Lp'!C$6)*3</f>
        <v>#DIV/0!</v>
      </c>
      <c r="Y217" s="76" t="e">
        <f>('ModelParams Lp'!D$4*10^'ModelParams Lp'!D$5*($U217/$V217)^'ModelParams Lp'!D$6)*3</f>
        <v>#DIV/0!</v>
      </c>
      <c r="Z217" s="76" t="e">
        <f>('ModelParams Lp'!E$4*10^'ModelParams Lp'!E$5*($U217/$V217)^'ModelParams Lp'!E$6)*3</f>
        <v>#DIV/0!</v>
      </c>
      <c r="AA217" s="76" t="e">
        <f>('ModelParams Lp'!F$4*10^'ModelParams Lp'!F$5*($U217/$V217)^'ModelParams Lp'!F$6)*3</f>
        <v>#DIV/0!</v>
      </c>
      <c r="AB217" s="76" t="e">
        <f>('ModelParams Lp'!G$4*10^'ModelParams Lp'!G$5*($U217/$V217)^'ModelParams Lp'!G$6)*3</f>
        <v>#DIV/0!</v>
      </c>
      <c r="AC217" s="76" t="e">
        <f>('ModelParams Lp'!H$4*10^'ModelParams Lp'!H$5*($U217/$V217)^'ModelParams Lp'!H$6)*3</f>
        <v>#DIV/0!</v>
      </c>
      <c r="AD217" s="76" t="e">
        <f>('ModelParams Lp'!I$4*10^'ModelParams Lp'!I$5*($U217/$V217)^'ModelParams Lp'!I$6)*3</f>
        <v>#DIV/0!</v>
      </c>
      <c r="AE217" s="62" t="e">
        <f t="shared" si="76"/>
        <v>#DIV/0!</v>
      </c>
      <c r="AF217" s="62" t="e">
        <f>IF(AE217&lt;'ModelParams Lp'!$B$16,-1,IF(AE217&lt;'ModelParams Lp'!$C$16,0,IF(AE217&lt;'ModelParams Lp'!$D$16,1,IF(AE217&lt;'ModelParams Lp'!$E$16,2,IF(AE217&lt;'ModelParams Lp'!$F$16,3,IF(AE217&lt;'ModelParams Lp'!$G$16,4,IF(AE217&lt;'ModelParams Lp'!$H$16,5,6)))))))</f>
        <v>#DIV/0!</v>
      </c>
      <c r="AG217" s="76" t="e">
        <f ca="1">IF($AF217&gt;1,0,OFFSET('ModelParams Lp'!$C$12,0,-'Sound Pressure'!$AF217))</f>
        <v>#DIV/0!</v>
      </c>
      <c r="AH217" s="76" t="e">
        <f ca="1">IF($AF217&gt;2,0,OFFSET('ModelParams Lp'!$D$12,0,-'Sound Pressure'!$AF217))</f>
        <v>#DIV/0!</v>
      </c>
      <c r="AI217" s="76" t="e">
        <f ca="1">IF($AF217&gt;3,0,OFFSET('ModelParams Lp'!$E$12,0,-'Sound Pressure'!$AF217))</f>
        <v>#DIV/0!</v>
      </c>
      <c r="AJ217" s="76" t="e">
        <f ca="1">IF($AF217&gt;4,0,OFFSET('ModelParams Lp'!$F$12,0,-'Sound Pressure'!$AF217))</f>
        <v>#DIV/0!</v>
      </c>
      <c r="AK217" s="76" t="e">
        <f ca="1">IF($AF217&gt;3,0,OFFSET('ModelParams Lp'!$G$12,0,-'Sound Pressure'!$AF217))</f>
        <v>#DIV/0!</v>
      </c>
      <c r="AL217" s="76" t="e">
        <f ca="1">IF($AF217&gt;5,0,OFFSET('ModelParams Lp'!$H$12,0,-'Sound Pressure'!$AF217))</f>
        <v>#DIV/0!</v>
      </c>
      <c r="AM217" s="76" t="e">
        <f ca="1">IF($AF217&gt;6,0,OFFSET('ModelParams Lp'!$I$12,0,-'Sound Pressure'!$AF217))</f>
        <v>#DIV/0!</v>
      </c>
      <c r="AN217" s="76" t="e">
        <f ca="1">IF($AF217&gt;7,0,IF($AF$4&lt;0,3,OFFSET('ModelParams Lp'!$J$12,0,-'Sound Pressure'!$AF217)))</f>
        <v>#DIV/0!</v>
      </c>
      <c r="AO217" s="76" t="e">
        <f t="shared" si="95"/>
        <v>#DIV/0!</v>
      </c>
      <c r="AP217" s="76" t="e">
        <f t="shared" si="73"/>
        <v>#DIV/0!</v>
      </c>
      <c r="AQ217" s="76" t="e">
        <f t="shared" si="73"/>
        <v>#DIV/0!</v>
      </c>
      <c r="AR217" s="76" t="e">
        <f t="shared" si="73"/>
        <v>#DIV/0!</v>
      </c>
      <c r="AS217" s="76" t="e">
        <f t="shared" si="73"/>
        <v>#DIV/0!</v>
      </c>
      <c r="AT217" s="76" t="e">
        <f t="shared" si="73"/>
        <v>#DIV/0!</v>
      </c>
      <c r="AU217" s="76" t="e">
        <f t="shared" si="73"/>
        <v>#DIV/0!</v>
      </c>
      <c r="AV217" s="76" t="e">
        <f t="shared" si="73"/>
        <v>#DIV/0!</v>
      </c>
      <c r="AW217" s="76">
        <f>'ModelParams Lp'!B$22</f>
        <v>4</v>
      </c>
      <c r="AX217" s="76">
        <f>'ModelParams Lp'!C$22</f>
        <v>2</v>
      </c>
      <c r="AY217" s="76">
        <f>'ModelParams Lp'!D$22</f>
        <v>1</v>
      </c>
      <c r="AZ217" s="76">
        <f>'ModelParams Lp'!E$22</f>
        <v>0</v>
      </c>
      <c r="BA217" s="76">
        <f>'ModelParams Lp'!F$22</f>
        <v>0</v>
      </c>
      <c r="BB217" s="76">
        <f>'ModelParams Lp'!G$22</f>
        <v>0</v>
      </c>
      <c r="BC217" s="76">
        <f>'ModelParams Lp'!H$22</f>
        <v>0</v>
      </c>
      <c r="BD217" s="76">
        <f>'ModelParams Lp'!I$22</f>
        <v>0</v>
      </c>
      <c r="BE217" s="76" t="e">
        <f>-10*LOG(2/(4*PI()*2^2)+4/(0.163*(Calcul!$J222*Calcul!$K222)/VLOOKUP(Calcul!$H222,'ModelParams Lp'!$E$37:$F$39,2,0)))</f>
        <v>#N/A</v>
      </c>
      <c r="BF217" s="76" t="e">
        <f>-10*LOG(2/(4*PI()*2^2)+4/(0.163*(Calcul!$J222*Calcul!$K222)/VLOOKUP(Calcul!$H222,'ModelParams Lp'!$E$37:$F$39,2,0)))</f>
        <v>#N/A</v>
      </c>
      <c r="BG217" s="76" t="e">
        <f>-10*LOG(2/(4*PI()*2^2)+4/(0.163*(Calcul!$J222*Calcul!$K222)/VLOOKUP(Calcul!$H222,'ModelParams Lp'!$E$37:$F$39,2,0)))</f>
        <v>#N/A</v>
      </c>
      <c r="BH217" s="76" t="e">
        <f>-10*LOG(2/(4*PI()*2^2)+4/(0.163*(Calcul!$J222*Calcul!$K222)/VLOOKUP(Calcul!$H222,'ModelParams Lp'!$E$37:$F$39,2,0)))</f>
        <v>#N/A</v>
      </c>
      <c r="BI217" s="76" t="e">
        <f>-10*LOG(2/(4*PI()*2^2)+4/(0.163*(Calcul!$J222*Calcul!$K222)/VLOOKUP(Calcul!$H222,'ModelParams Lp'!$E$37:$F$39,2,0)))</f>
        <v>#N/A</v>
      </c>
      <c r="BJ217" s="76" t="e">
        <f>-10*LOG(2/(4*PI()*2^2)+4/(0.163*(Calcul!$J222*Calcul!$K222)/VLOOKUP(Calcul!$H222,'ModelParams Lp'!$E$37:$F$39,2,0)))</f>
        <v>#N/A</v>
      </c>
      <c r="BK217" s="76" t="e">
        <f>-10*LOG(2/(4*PI()*2^2)+4/(0.163*(Calcul!$J222*Calcul!$K222)/VLOOKUP(Calcul!$H222,'ModelParams Lp'!$E$37:$F$39,2,0)))</f>
        <v>#N/A</v>
      </c>
      <c r="BL217" s="76" t="e">
        <f>-10*LOG(2/(4*PI()*2^2)+4/(0.163*(Calcul!$J222*Calcul!$K222)/VLOOKUP(Calcul!$H222,'ModelParams Lp'!$E$37:$F$39,2,0)))</f>
        <v>#N/A</v>
      </c>
      <c r="BM217" s="76" t="e">
        <f>VLOOKUP(Calcul!$I222,'ModelParams Lp'!$D$28:$O$32,5,0)+BE217</f>
        <v>#N/A</v>
      </c>
      <c r="BN217" s="76" t="e">
        <f>VLOOKUP(Calcul!$I222,'ModelParams Lp'!$D$28:$O$32,6,0)+BF217</f>
        <v>#N/A</v>
      </c>
      <c r="BO217" s="76" t="e">
        <f>VLOOKUP(Calcul!$I222,'ModelParams Lp'!$D$28:$O$32,7,0)+BG217</f>
        <v>#N/A</v>
      </c>
      <c r="BP217" s="76" t="e">
        <f>VLOOKUP(Calcul!$I222,'ModelParams Lp'!$D$28:$O$32,8,0)+BH217</f>
        <v>#N/A</v>
      </c>
      <c r="BQ217" s="76" t="e">
        <f>VLOOKUP(Calcul!$I222,'ModelParams Lp'!$D$28:$O$32,9,0)+BI217</f>
        <v>#N/A</v>
      </c>
      <c r="BR217" s="76" t="e">
        <f>VLOOKUP(Calcul!$I222,'ModelParams Lp'!$D$28:$O$32,10,0)+BJ217</f>
        <v>#N/A</v>
      </c>
      <c r="BS217" s="76" t="e">
        <f>VLOOKUP(Calcul!$I222,'ModelParams Lp'!$D$28:$O$32,11,0)+BK217</f>
        <v>#N/A</v>
      </c>
      <c r="BT217" s="76" t="e">
        <f>VLOOKUP(Calcul!$I222,'ModelParams Lp'!$D$28:$O$32,12,0)+BL217</f>
        <v>#N/A</v>
      </c>
      <c r="BU217" s="75" t="e">
        <f t="shared" ca="1" si="77"/>
        <v>#DIV/0!</v>
      </c>
      <c r="BV217" s="75" t="e">
        <f t="shared" ca="1" si="78"/>
        <v>#DIV/0!</v>
      </c>
      <c r="BW217" s="75" t="e">
        <f t="shared" ca="1" si="79"/>
        <v>#DIV/0!</v>
      </c>
      <c r="BX217" s="75" t="e">
        <f t="shared" ca="1" si="80"/>
        <v>#DIV/0!</v>
      </c>
      <c r="BY217" s="75" t="e">
        <f t="shared" ca="1" si="81"/>
        <v>#DIV/0!</v>
      </c>
      <c r="BZ217" s="75" t="e">
        <f t="shared" ca="1" si="82"/>
        <v>#DIV/0!</v>
      </c>
      <c r="CA217" s="75" t="e">
        <f t="shared" ca="1" si="83"/>
        <v>#DIV/0!</v>
      </c>
      <c r="CB217" s="75" t="e">
        <f t="shared" ca="1" si="84"/>
        <v>#DIV/0!</v>
      </c>
      <c r="CC217" s="26" t="e">
        <f ca="1">10*LOG10(IF(BU217="",0,POWER(10,((BU217+'ModelParams Lw'!$O$4)/10))) +IF(BV217="",0,POWER(10,((BV217+'ModelParams Lw'!$P$4)/10))) +IF(BW217="",0,POWER(10,((BW217+'ModelParams Lw'!$Q$4)/10))) +IF(BX217="",0,POWER(10,((BX217+'ModelParams Lw'!$R$4)/10))) +IF(BY217="",0,POWER(10,((BY217+'ModelParams Lw'!$S$4)/10))) +IF(BZ217="",0,POWER(10,((BZ217+'ModelParams Lw'!$T$4)/10))) +IF(CA217="",0,POWER(10,((CA217+'ModelParams Lw'!$U$4)/10)))+IF(CB217="",0,POWER(10,((CB217+'ModelParams Lw'!$V$4)/10))))</f>
        <v>#DIV/0!</v>
      </c>
      <c r="CD217" s="26" t="e">
        <f t="shared" ca="1" si="85"/>
        <v>#DIV/0!</v>
      </c>
      <c r="CE217" s="26" t="e">
        <f ca="1">(BU217-'ModelParams Lw'!O$10)/'ModelParams Lw'!O$11</f>
        <v>#DIV/0!</v>
      </c>
      <c r="CF217" s="26" t="e">
        <f ca="1">(BV217-'ModelParams Lw'!P$10)/'ModelParams Lw'!P$11</f>
        <v>#DIV/0!</v>
      </c>
      <c r="CG217" s="26" t="e">
        <f ca="1">(BW217-'ModelParams Lw'!Q$10)/'ModelParams Lw'!Q$11</f>
        <v>#DIV/0!</v>
      </c>
      <c r="CH217" s="26" t="e">
        <f ca="1">(BX217-'ModelParams Lw'!R$10)/'ModelParams Lw'!R$11</f>
        <v>#DIV/0!</v>
      </c>
      <c r="CI217" s="26" t="e">
        <f ca="1">(BY217-'ModelParams Lw'!S$10)/'ModelParams Lw'!S$11</f>
        <v>#DIV/0!</v>
      </c>
      <c r="CJ217" s="26" t="e">
        <f ca="1">(BZ217-'ModelParams Lw'!T$10)/'ModelParams Lw'!T$11</f>
        <v>#DIV/0!</v>
      </c>
      <c r="CK217" s="26" t="e">
        <f ca="1">(CA217-'ModelParams Lw'!U$10)/'ModelParams Lw'!U$11</f>
        <v>#DIV/0!</v>
      </c>
      <c r="CL217" s="26" t="e">
        <f ca="1">(CB217-'ModelParams Lw'!V$10)/'ModelParams Lw'!V$11</f>
        <v>#DIV/0!</v>
      </c>
      <c r="CM217" s="75" t="e">
        <f t="shared" si="86"/>
        <v>#DIV/0!</v>
      </c>
      <c r="CN217" s="75" t="e">
        <f t="shared" si="87"/>
        <v>#DIV/0!</v>
      </c>
      <c r="CO217" s="75" t="e">
        <f t="shared" si="88"/>
        <v>#DIV/0!</v>
      </c>
      <c r="CP217" s="75" t="e">
        <f t="shared" si="89"/>
        <v>#DIV/0!</v>
      </c>
      <c r="CQ217" s="75" t="e">
        <f t="shared" si="90"/>
        <v>#DIV/0!</v>
      </c>
      <c r="CR217" s="75" t="e">
        <f t="shared" si="91"/>
        <v>#DIV/0!</v>
      </c>
      <c r="CS217" s="75" t="e">
        <f t="shared" si="92"/>
        <v>#DIV/0!</v>
      </c>
      <c r="CT217" s="75" t="e">
        <f t="shared" si="93"/>
        <v>#DIV/0!</v>
      </c>
      <c r="CU217" s="26" t="e">
        <f>10*LOG10(IF(CM217="",0,POWER(10,((CM217+'ModelParams Lw'!$O$4)/10))) +IF(CN217="",0,POWER(10,((CN217+'ModelParams Lw'!$P$4)/10))) +IF(CO217="",0,POWER(10,((CO217+'ModelParams Lw'!$Q$4)/10))) +IF(CP217="",0,POWER(10,((CP217+'ModelParams Lw'!$R$4)/10))) +IF(CQ217="",0,POWER(10,((CQ217+'ModelParams Lw'!$S$4)/10))) +IF(CR217="",0,POWER(10,((CR217+'ModelParams Lw'!$T$4)/10))) +IF(CS217="",0,POWER(10,((CS217+'ModelParams Lw'!$U$4)/10)))+IF(CT217="",0,POWER(10,((CT217+'ModelParams Lw'!$V$4)/10))))</f>
        <v>#DIV/0!</v>
      </c>
      <c r="CV217" s="26" t="e">
        <f t="shared" si="94"/>
        <v>#DIV/0!</v>
      </c>
      <c r="CW217" s="26" t="e">
        <f>(CM217-'ModelParams Lw'!O$10)/'ModelParams Lw'!O$11</f>
        <v>#DIV/0!</v>
      </c>
      <c r="CX217" s="26" t="e">
        <f>(CN217-'ModelParams Lw'!P$10)/'ModelParams Lw'!P$11</f>
        <v>#DIV/0!</v>
      </c>
      <c r="CY217" s="26" t="e">
        <f>(CO217-'ModelParams Lw'!Q$10)/'ModelParams Lw'!Q$11</f>
        <v>#DIV/0!</v>
      </c>
      <c r="CZ217" s="26" t="e">
        <f>(CP217-'ModelParams Lw'!R$10)/'ModelParams Lw'!R$11</f>
        <v>#DIV/0!</v>
      </c>
      <c r="DA217" s="26" t="e">
        <f>(CQ217-'ModelParams Lw'!S$10)/'ModelParams Lw'!S$11</f>
        <v>#DIV/0!</v>
      </c>
      <c r="DB217" s="26" t="e">
        <f>(CR217-'ModelParams Lw'!T$10)/'ModelParams Lw'!T$11</f>
        <v>#DIV/0!</v>
      </c>
      <c r="DC217" s="26" t="e">
        <f>(CS217-'ModelParams Lw'!U$10)/'ModelParams Lw'!U$11</f>
        <v>#DIV/0!</v>
      </c>
      <c r="DD217" s="26" t="e">
        <f>(CT217-'ModelParams Lw'!V$10)/'ModelParams Lw'!V$11</f>
        <v>#DIV/0!</v>
      </c>
    </row>
    <row r="218" spans="1:108" x14ac:dyDescent="0.25">
      <c r="A218" s="13">
        <f>'Sound Power'!B218</f>
        <v>0</v>
      </c>
      <c r="B218" s="13">
        <f>'Sound Power'!D218</f>
        <v>0</v>
      </c>
      <c r="C218" s="13">
        <f>'Sound Power'!E218</f>
        <v>0</v>
      </c>
      <c r="D218" s="13">
        <f>'Sound Power'!F218</f>
        <v>0</v>
      </c>
      <c r="E218" s="76" t="e">
        <f>IF(Calcul!$F220="SA",'Sound Power'!AZ218,'Sound Power'!O218)</f>
        <v>#DIV/0!</v>
      </c>
      <c r="F218" s="76" t="e">
        <f>IF(Calcul!$F220="SA",'Sound Power'!BA218,'Sound Power'!P218)</f>
        <v>#DIV/0!</v>
      </c>
      <c r="G218" s="76" t="e">
        <f>IF(Calcul!$F220="SA",'Sound Power'!BB218,'Sound Power'!Q218)</f>
        <v>#DIV/0!</v>
      </c>
      <c r="H218" s="76" t="e">
        <f>IF(Calcul!$F220="SA",'Sound Power'!BC218,'Sound Power'!R218)</f>
        <v>#DIV/0!</v>
      </c>
      <c r="I218" s="76" t="e">
        <f>IF(Calcul!$F220="SA",'Sound Power'!BD218,'Sound Power'!S218)</f>
        <v>#DIV/0!</v>
      </c>
      <c r="J218" s="76" t="e">
        <f>IF(Calcul!$F220="SA",'Sound Power'!BE218,'Sound Power'!T218)</f>
        <v>#DIV/0!</v>
      </c>
      <c r="K218" s="76" t="e">
        <f>IF(Calcul!$F220="SA",'Sound Power'!BF218,'Sound Power'!U218)</f>
        <v>#DIV/0!</v>
      </c>
      <c r="L218" s="76" t="e">
        <f>IF(Calcul!$F220="SA",'Sound Power'!BG218,'Sound Power'!V218)</f>
        <v>#DIV/0!</v>
      </c>
      <c r="M218" s="76" t="e">
        <f>'Sound Power'!CI218</f>
        <v>#DIV/0!</v>
      </c>
      <c r="N218" s="76" t="e">
        <f>'Sound Power'!CJ218</f>
        <v>#DIV/0!</v>
      </c>
      <c r="O218" s="76" t="e">
        <f>'Sound Power'!CK218</f>
        <v>#DIV/0!</v>
      </c>
      <c r="P218" s="76" t="e">
        <f>'Sound Power'!CL218</f>
        <v>#DIV/0!</v>
      </c>
      <c r="Q218" s="76" t="e">
        <f>'Sound Power'!CM218</f>
        <v>#DIV/0!</v>
      </c>
      <c r="R218" s="76" t="e">
        <f>'Sound Power'!CN218</f>
        <v>#DIV/0!</v>
      </c>
      <c r="S218" s="76" t="e">
        <f>'Sound Power'!CO218</f>
        <v>#DIV/0!</v>
      </c>
      <c r="T218" s="76" t="e">
        <f>'Sound Power'!CP218</f>
        <v>#DIV/0!</v>
      </c>
      <c r="U218" s="73">
        <f t="shared" si="74"/>
        <v>0</v>
      </c>
      <c r="V218" s="73">
        <f t="shared" si="75"/>
        <v>0</v>
      </c>
      <c r="W218" s="76" t="e">
        <f>('ModelParams Lp'!B$4*10^'ModelParams Lp'!B$5*($U218/$V218)^'ModelParams Lp'!B$6)*3</f>
        <v>#DIV/0!</v>
      </c>
      <c r="X218" s="76" t="e">
        <f>('ModelParams Lp'!C$4*10^'ModelParams Lp'!C$5*($U218/$V218)^'ModelParams Lp'!C$6)*3</f>
        <v>#DIV/0!</v>
      </c>
      <c r="Y218" s="76" t="e">
        <f>('ModelParams Lp'!D$4*10^'ModelParams Lp'!D$5*($U218/$V218)^'ModelParams Lp'!D$6)*3</f>
        <v>#DIV/0!</v>
      </c>
      <c r="Z218" s="76" t="e">
        <f>('ModelParams Lp'!E$4*10^'ModelParams Lp'!E$5*($U218/$V218)^'ModelParams Lp'!E$6)*3</f>
        <v>#DIV/0!</v>
      </c>
      <c r="AA218" s="76" t="e">
        <f>('ModelParams Lp'!F$4*10^'ModelParams Lp'!F$5*($U218/$V218)^'ModelParams Lp'!F$6)*3</f>
        <v>#DIV/0!</v>
      </c>
      <c r="AB218" s="76" t="e">
        <f>('ModelParams Lp'!G$4*10^'ModelParams Lp'!G$5*($U218/$V218)^'ModelParams Lp'!G$6)*3</f>
        <v>#DIV/0!</v>
      </c>
      <c r="AC218" s="76" t="e">
        <f>('ModelParams Lp'!H$4*10^'ModelParams Lp'!H$5*($U218/$V218)^'ModelParams Lp'!H$6)*3</f>
        <v>#DIV/0!</v>
      </c>
      <c r="AD218" s="76" t="e">
        <f>('ModelParams Lp'!I$4*10^'ModelParams Lp'!I$5*($U218/$V218)^'ModelParams Lp'!I$6)*3</f>
        <v>#DIV/0!</v>
      </c>
      <c r="AE218" s="62" t="e">
        <f t="shared" si="76"/>
        <v>#DIV/0!</v>
      </c>
      <c r="AF218" s="62" t="e">
        <f>IF(AE218&lt;'ModelParams Lp'!$B$16,-1,IF(AE218&lt;'ModelParams Lp'!$C$16,0,IF(AE218&lt;'ModelParams Lp'!$D$16,1,IF(AE218&lt;'ModelParams Lp'!$E$16,2,IF(AE218&lt;'ModelParams Lp'!$F$16,3,IF(AE218&lt;'ModelParams Lp'!$G$16,4,IF(AE218&lt;'ModelParams Lp'!$H$16,5,6)))))))</f>
        <v>#DIV/0!</v>
      </c>
      <c r="AG218" s="76" t="e">
        <f ca="1">IF($AF218&gt;1,0,OFFSET('ModelParams Lp'!$C$12,0,-'Sound Pressure'!$AF218))</f>
        <v>#DIV/0!</v>
      </c>
      <c r="AH218" s="76" t="e">
        <f ca="1">IF($AF218&gt;2,0,OFFSET('ModelParams Lp'!$D$12,0,-'Sound Pressure'!$AF218))</f>
        <v>#DIV/0!</v>
      </c>
      <c r="AI218" s="76" t="e">
        <f ca="1">IF($AF218&gt;3,0,OFFSET('ModelParams Lp'!$E$12,0,-'Sound Pressure'!$AF218))</f>
        <v>#DIV/0!</v>
      </c>
      <c r="AJ218" s="76" t="e">
        <f ca="1">IF($AF218&gt;4,0,OFFSET('ModelParams Lp'!$F$12,0,-'Sound Pressure'!$AF218))</f>
        <v>#DIV/0!</v>
      </c>
      <c r="AK218" s="76" t="e">
        <f ca="1">IF($AF218&gt;3,0,OFFSET('ModelParams Lp'!$G$12,0,-'Sound Pressure'!$AF218))</f>
        <v>#DIV/0!</v>
      </c>
      <c r="AL218" s="76" t="e">
        <f ca="1">IF($AF218&gt;5,0,OFFSET('ModelParams Lp'!$H$12,0,-'Sound Pressure'!$AF218))</f>
        <v>#DIV/0!</v>
      </c>
      <c r="AM218" s="76" t="e">
        <f ca="1">IF($AF218&gt;6,0,OFFSET('ModelParams Lp'!$I$12,0,-'Sound Pressure'!$AF218))</f>
        <v>#DIV/0!</v>
      </c>
      <c r="AN218" s="76" t="e">
        <f ca="1">IF($AF218&gt;7,0,IF($AF$4&lt;0,3,OFFSET('ModelParams Lp'!$J$12,0,-'Sound Pressure'!$AF218)))</f>
        <v>#DIV/0!</v>
      </c>
      <c r="AO218" s="76" t="e">
        <f t="shared" si="95"/>
        <v>#DIV/0!</v>
      </c>
      <c r="AP218" s="76" t="e">
        <f t="shared" si="73"/>
        <v>#DIV/0!</v>
      </c>
      <c r="AQ218" s="76" t="e">
        <f t="shared" si="73"/>
        <v>#DIV/0!</v>
      </c>
      <c r="AR218" s="76" t="e">
        <f t="shared" si="73"/>
        <v>#DIV/0!</v>
      </c>
      <c r="AS218" s="76" t="e">
        <f t="shared" si="73"/>
        <v>#DIV/0!</v>
      </c>
      <c r="AT218" s="76" t="e">
        <f t="shared" si="73"/>
        <v>#DIV/0!</v>
      </c>
      <c r="AU218" s="76" t="e">
        <f t="shared" si="73"/>
        <v>#DIV/0!</v>
      </c>
      <c r="AV218" s="76" t="e">
        <f t="shared" si="73"/>
        <v>#DIV/0!</v>
      </c>
      <c r="AW218" s="76">
        <f>'ModelParams Lp'!B$22</f>
        <v>4</v>
      </c>
      <c r="AX218" s="76">
        <f>'ModelParams Lp'!C$22</f>
        <v>2</v>
      </c>
      <c r="AY218" s="76">
        <f>'ModelParams Lp'!D$22</f>
        <v>1</v>
      </c>
      <c r="AZ218" s="76">
        <f>'ModelParams Lp'!E$22</f>
        <v>0</v>
      </c>
      <c r="BA218" s="76">
        <f>'ModelParams Lp'!F$22</f>
        <v>0</v>
      </c>
      <c r="BB218" s="76">
        <f>'ModelParams Lp'!G$22</f>
        <v>0</v>
      </c>
      <c r="BC218" s="76">
        <f>'ModelParams Lp'!H$22</f>
        <v>0</v>
      </c>
      <c r="BD218" s="76">
        <f>'ModelParams Lp'!I$22</f>
        <v>0</v>
      </c>
      <c r="BE218" s="76" t="e">
        <f>-10*LOG(2/(4*PI()*2^2)+4/(0.163*(Calcul!$J223*Calcul!$K223)/VLOOKUP(Calcul!$H223,'ModelParams Lp'!$E$37:$F$39,2,0)))</f>
        <v>#N/A</v>
      </c>
      <c r="BF218" s="76" t="e">
        <f>-10*LOG(2/(4*PI()*2^2)+4/(0.163*(Calcul!$J223*Calcul!$K223)/VLOOKUP(Calcul!$H223,'ModelParams Lp'!$E$37:$F$39,2,0)))</f>
        <v>#N/A</v>
      </c>
      <c r="BG218" s="76" t="e">
        <f>-10*LOG(2/(4*PI()*2^2)+4/(0.163*(Calcul!$J223*Calcul!$K223)/VLOOKUP(Calcul!$H223,'ModelParams Lp'!$E$37:$F$39,2,0)))</f>
        <v>#N/A</v>
      </c>
      <c r="BH218" s="76" t="e">
        <f>-10*LOG(2/(4*PI()*2^2)+4/(0.163*(Calcul!$J223*Calcul!$K223)/VLOOKUP(Calcul!$H223,'ModelParams Lp'!$E$37:$F$39,2,0)))</f>
        <v>#N/A</v>
      </c>
      <c r="BI218" s="76" t="e">
        <f>-10*LOG(2/(4*PI()*2^2)+4/(0.163*(Calcul!$J223*Calcul!$K223)/VLOOKUP(Calcul!$H223,'ModelParams Lp'!$E$37:$F$39,2,0)))</f>
        <v>#N/A</v>
      </c>
      <c r="BJ218" s="76" t="e">
        <f>-10*LOG(2/(4*PI()*2^2)+4/(0.163*(Calcul!$J223*Calcul!$K223)/VLOOKUP(Calcul!$H223,'ModelParams Lp'!$E$37:$F$39,2,0)))</f>
        <v>#N/A</v>
      </c>
      <c r="BK218" s="76" t="e">
        <f>-10*LOG(2/(4*PI()*2^2)+4/(0.163*(Calcul!$J223*Calcul!$K223)/VLOOKUP(Calcul!$H223,'ModelParams Lp'!$E$37:$F$39,2,0)))</f>
        <v>#N/A</v>
      </c>
      <c r="BL218" s="76" t="e">
        <f>-10*LOG(2/(4*PI()*2^2)+4/(0.163*(Calcul!$J223*Calcul!$K223)/VLOOKUP(Calcul!$H223,'ModelParams Lp'!$E$37:$F$39,2,0)))</f>
        <v>#N/A</v>
      </c>
      <c r="BM218" s="76" t="e">
        <f>VLOOKUP(Calcul!$I223,'ModelParams Lp'!$D$28:$O$32,5,0)+BE218</f>
        <v>#N/A</v>
      </c>
      <c r="BN218" s="76" t="e">
        <f>VLOOKUP(Calcul!$I223,'ModelParams Lp'!$D$28:$O$32,6,0)+BF218</f>
        <v>#N/A</v>
      </c>
      <c r="BO218" s="76" t="e">
        <f>VLOOKUP(Calcul!$I223,'ModelParams Lp'!$D$28:$O$32,7,0)+BG218</f>
        <v>#N/A</v>
      </c>
      <c r="BP218" s="76" t="e">
        <f>VLOOKUP(Calcul!$I223,'ModelParams Lp'!$D$28:$O$32,8,0)+BH218</f>
        <v>#N/A</v>
      </c>
      <c r="BQ218" s="76" t="e">
        <f>VLOOKUP(Calcul!$I223,'ModelParams Lp'!$D$28:$O$32,9,0)+BI218</f>
        <v>#N/A</v>
      </c>
      <c r="BR218" s="76" t="e">
        <f>VLOOKUP(Calcul!$I223,'ModelParams Lp'!$D$28:$O$32,10,0)+BJ218</f>
        <v>#N/A</v>
      </c>
      <c r="BS218" s="76" t="e">
        <f>VLOOKUP(Calcul!$I223,'ModelParams Lp'!$D$28:$O$32,11,0)+BK218</f>
        <v>#N/A</v>
      </c>
      <c r="BT218" s="76" t="e">
        <f>VLOOKUP(Calcul!$I223,'ModelParams Lp'!$D$28:$O$32,12,0)+BL218</f>
        <v>#N/A</v>
      </c>
      <c r="BU218" s="75" t="e">
        <f t="shared" ca="1" si="77"/>
        <v>#DIV/0!</v>
      </c>
      <c r="BV218" s="75" t="e">
        <f t="shared" ca="1" si="78"/>
        <v>#DIV/0!</v>
      </c>
      <c r="BW218" s="75" t="e">
        <f t="shared" ca="1" si="79"/>
        <v>#DIV/0!</v>
      </c>
      <c r="BX218" s="75" t="e">
        <f t="shared" ca="1" si="80"/>
        <v>#DIV/0!</v>
      </c>
      <c r="BY218" s="75" t="e">
        <f t="shared" ca="1" si="81"/>
        <v>#DIV/0!</v>
      </c>
      <c r="BZ218" s="75" t="e">
        <f t="shared" ca="1" si="82"/>
        <v>#DIV/0!</v>
      </c>
      <c r="CA218" s="75" t="e">
        <f t="shared" ca="1" si="83"/>
        <v>#DIV/0!</v>
      </c>
      <c r="CB218" s="75" t="e">
        <f t="shared" ca="1" si="84"/>
        <v>#DIV/0!</v>
      </c>
      <c r="CC218" s="26" t="e">
        <f ca="1">10*LOG10(IF(BU218="",0,POWER(10,((BU218+'ModelParams Lw'!$O$4)/10))) +IF(BV218="",0,POWER(10,((BV218+'ModelParams Lw'!$P$4)/10))) +IF(BW218="",0,POWER(10,((BW218+'ModelParams Lw'!$Q$4)/10))) +IF(BX218="",0,POWER(10,((BX218+'ModelParams Lw'!$R$4)/10))) +IF(BY218="",0,POWER(10,((BY218+'ModelParams Lw'!$S$4)/10))) +IF(BZ218="",0,POWER(10,((BZ218+'ModelParams Lw'!$T$4)/10))) +IF(CA218="",0,POWER(10,((CA218+'ModelParams Lw'!$U$4)/10)))+IF(CB218="",0,POWER(10,((CB218+'ModelParams Lw'!$V$4)/10))))</f>
        <v>#DIV/0!</v>
      </c>
      <c r="CD218" s="26" t="e">
        <f t="shared" ca="1" si="85"/>
        <v>#DIV/0!</v>
      </c>
      <c r="CE218" s="26" t="e">
        <f ca="1">(BU218-'ModelParams Lw'!O$10)/'ModelParams Lw'!O$11</f>
        <v>#DIV/0!</v>
      </c>
      <c r="CF218" s="26" t="e">
        <f ca="1">(BV218-'ModelParams Lw'!P$10)/'ModelParams Lw'!P$11</f>
        <v>#DIV/0!</v>
      </c>
      <c r="CG218" s="26" t="e">
        <f ca="1">(BW218-'ModelParams Lw'!Q$10)/'ModelParams Lw'!Q$11</f>
        <v>#DIV/0!</v>
      </c>
      <c r="CH218" s="26" t="e">
        <f ca="1">(BX218-'ModelParams Lw'!R$10)/'ModelParams Lw'!R$11</f>
        <v>#DIV/0!</v>
      </c>
      <c r="CI218" s="26" t="e">
        <f ca="1">(BY218-'ModelParams Lw'!S$10)/'ModelParams Lw'!S$11</f>
        <v>#DIV/0!</v>
      </c>
      <c r="CJ218" s="26" t="e">
        <f ca="1">(BZ218-'ModelParams Lw'!T$10)/'ModelParams Lw'!T$11</f>
        <v>#DIV/0!</v>
      </c>
      <c r="CK218" s="26" t="e">
        <f ca="1">(CA218-'ModelParams Lw'!U$10)/'ModelParams Lw'!U$11</f>
        <v>#DIV/0!</v>
      </c>
      <c r="CL218" s="26" t="e">
        <f ca="1">(CB218-'ModelParams Lw'!V$10)/'ModelParams Lw'!V$11</f>
        <v>#DIV/0!</v>
      </c>
      <c r="CM218" s="75" t="e">
        <f t="shared" si="86"/>
        <v>#DIV/0!</v>
      </c>
      <c r="CN218" s="75" t="e">
        <f t="shared" si="87"/>
        <v>#DIV/0!</v>
      </c>
      <c r="CO218" s="75" t="e">
        <f t="shared" si="88"/>
        <v>#DIV/0!</v>
      </c>
      <c r="CP218" s="75" t="e">
        <f t="shared" si="89"/>
        <v>#DIV/0!</v>
      </c>
      <c r="CQ218" s="75" t="e">
        <f t="shared" si="90"/>
        <v>#DIV/0!</v>
      </c>
      <c r="CR218" s="75" t="e">
        <f t="shared" si="91"/>
        <v>#DIV/0!</v>
      </c>
      <c r="CS218" s="75" t="e">
        <f t="shared" si="92"/>
        <v>#DIV/0!</v>
      </c>
      <c r="CT218" s="75" t="e">
        <f t="shared" si="93"/>
        <v>#DIV/0!</v>
      </c>
      <c r="CU218" s="26" t="e">
        <f>10*LOG10(IF(CM218="",0,POWER(10,((CM218+'ModelParams Lw'!$O$4)/10))) +IF(CN218="",0,POWER(10,((CN218+'ModelParams Lw'!$P$4)/10))) +IF(CO218="",0,POWER(10,((CO218+'ModelParams Lw'!$Q$4)/10))) +IF(CP218="",0,POWER(10,((CP218+'ModelParams Lw'!$R$4)/10))) +IF(CQ218="",0,POWER(10,((CQ218+'ModelParams Lw'!$S$4)/10))) +IF(CR218="",0,POWER(10,((CR218+'ModelParams Lw'!$T$4)/10))) +IF(CS218="",0,POWER(10,((CS218+'ModelParams Lw'!$U$4)/10)))+IF(CT218="",0,POWER(10,((CT218+'ModelParams Lw'!$V$4)/10))))</f>
        <v>#DIV/0!</v>
      </c>
      <c r="CV218" s="26" t="e">
        <f t="shared" si="94"/>
        <v>#DIV/0!</v>
      </c>
      <c r="CW218" s="26" t="e">
        <f>(CM218-'ModelParams Lw'!O$10)/'ModelParams Lw'!O$11</f>
        <v>#DIV/0!</v>
      </c>
      <c r="CX218" s="26" t="e">
        <f>(CN218-'ModelParams Lw'!P$10)/'ModelParams Lw'!P$11</f>
        <v>#DIV/0!</v>
      </c>
      <c r="CY218" s="26" t="e">
        <f>(CO218-'ModelParams Lw'!Q$10)/'ModelParams Lw'!Q$11</f>
        <v>#DIV/0!</v>
      </c>
      <c r="CZ218" s="26" t="e">
        <f>(CP218-'ModelParams Lw'!R$10)/'ModelParams Lw'!R$11</f>
        <v>#DIV/0!</v>
      </c>
      <c r="DA218" s="26" t="e">
        <f>(CQ218-'ModelParams Lw'!S$10)/'ModelParams Lw'!S$11</f>
        <v>#DIV/0!</v>
      </c>
      <c r="DB218" s="26" t="e">
        <f>(CR218-'ModelParams Lw'!T$10)/'ModelParams Lw'!T$11</f>
        <v>#DIV/0!</v>
      </c>
      <c r="DC218" s="26" t="e">
        <f>(CS218-'ModelParams Lw'!U$10)/'ModelParams Lw'!U$11</f>
        <v>#DIV/0!</v>
      </c>
      <c r="DD218" s="26" t="e">
        <f>(CT218-'ModelParams Lw'!V$10)/'ModelParams Lw'!V$11</f>
        <v>#DIV/0!</v>
      </c>
    </row>
    <row r="219" spans="1:108" x14ac:dyDescent="0.25">
      <c r="A219" s="13">
        <f>'Sound Power'!B219</f>
        <v>0</v>
      </c>
      <c r="B219" s="13">
        <f>'Sound Power'!D219</f>
        <v>0</v>
      </c>
      <c r="C219" s="13">
        <f>'Sound Power'!E219</f>
        <v>0</v>
      </c>
      <c r="D219" s="13">
        <f>'Sound Power'!F219</f>
        <v>0</v>
      </c>
      <c r="E219" s="76" t="e">
        <f>IF(Calcul!$F221="SA",'Sound Power'!AZ219,'Sound Power'!O219)</f>
        <v>#DIV/0!</v>
      </c>
      <c r="F219" s="76" t="e">
        <f>IF(Calcul!$F221="SA",'Sound Power'!BA219,'Sound Power'!P219)</f>
        <v>#DIV/0!</v>
      </c>
      <c r="G219" s="76" t="e">
        <f>IF(Calcul!$F221="SA",'Sound Power'!BB219,'Sound Power'!Q219)</f>
        <v>#DIV/0!</v>
      </c>
      <c r="H219" s="76" t="e">
        <f>IF(Calcul!$F221="SA",'Sound Power'!BC219,'Sound Power'!R219)</f>
        <v>#DIV/0!</v>
      </c>
      <c r="I219" s="76" t="e">
        <f>IF(Calcul!$F221="SA",'Sound Power'!BD219,'Sound Power'!S219)</f>
        <v>#DIV/0!</v>
      </c>
      <c r="J219" s="76" t="e">
        <f>IF(Calcul!$F221="SA",'Sound Power'!BE219,'Sound Power'!T219)</f>
        <v>#DIV/0!</v>
      </c>
      <c r="K219" s="76" t="e">
        <f>IF(Calcul!$F221="SA",'Sound Power'!BF219,'Sound Power'!U219)</f>
        <v>#DIV/0!</v>
      </c>
      <c r="L219" s="76" t="e">
        <f>IF(Calcul!$F221="SA",'Sound Power'!BG219,'Sound Power'!V219)</f>
        <v>#DIV/0!</v>
      </c>
      <c r="M219" s="76" t="e">
        <f>'Sound Power'!CI219</f>
        <v>#DIV/0!</v>
      </c>
      <c r="N219" s="76" t="e">
        <f>'Sound Power'!CJ219</f>
        <v>#DIV/0!</v>
      </c>
      <c r="O219" s="76" t="e">
        <f>'Sound Power'!CK219</f>
        <v>#DIV/0!</v>
      </c>
      <c r="P219" s="76" t="e">
        <f>'Sound Power'!CL219</f>
        <v>#DIV/0!</v>
      </c>
      <c r="Q219" s="76" t="e">
        <f>'Sound Power'!CM219</f>
        <v>#DIV/0!</v>
      </c>
      <c r="R219" s="76" t="e">
        <f>'Sound Power'!CN219</f>
        <v>#DIV/0!</v>
      </c>
      <c r="S219" s="76" t="e">
        <f>'Sound Power'!CO219</f>
        <v>#DIV/0!</v>
      </c>
      <c r="T219" s="76" t="e">
        <f>'Sound Power'!CP219</f>
        <v>#DIV/0!</v>
      </c>
      <c r="U219" s="73">
        <f t="shared" si="74"/>
        <v>0</v>
      </c>
      <c r="V219" s="73">
        <f t="shared" si="75"/>
        <v>0</v>
      </c>
      <c r="W219" s="76" t="e">
        <f>('ModelParams Lp'!B$4*10^'ModelParams Lp'!B$5*($U219/$V219)^'ModelParams Lp'!B$6)*3</f>
        <v>#DIV/0!</v>
      </c>
      <c r="X219" s="76" t="e">
        <f>('ModelParams Lp'!C$4*10^'ModelParams Lp'!C$5*($U219/$V219)^'ModelParams Lp'!C$6)*3</f>
        <v>#DIV/0!</v>
      </c>
      <c r="Y219" s="76" t="e">
        <f>('ModelParams Lp'!D$4*10^'ModelParams Lp'!D$5*($U219/$V219)^'ModelParams Lp'!D$6)*3</f>
        <v>#DIV/0!</v>
      </c>
      <c r="Z219" s="76" t="e">
        <f>('ModelParams Lp'!E$4*10^'ModelParams Lp'!E$5*($U219/$V219)^'ModelParams Lp'!E$6)*3</f>
        <v>#DIV/0!</v>
      </c>
      <c r="AA219" s="76" t="e">
        <f>('ModelParams Lp'!F$4*10^'ModelParams Lp'!F$5*($U219/$V219)^'ModelParams Lp'!F$6)*3</f>
        <v>#DIV/0!</v>
      </c>
      <c r="AB219" s="76" t="e">
        <f>('ModelParams Lp'!G$4*10^'ModelParams Lp'!G$5*($U219/$V219)^'ModelParams Lp'!G$6)*3</f>
        <v>#DIV/0!</v>
      </c>
      <c r="AC219" s="76" t="e">
        <f>('ModelParams Lp'!H$4*10^'ModelParams Lp'!H$5*($U219/$V219)^'ModelParams Lp'!H$6)*3</f>
        <v>#DIV/0!</v>
      </c>
      <c r="AD219" s="76" t="e">
        <f>('ModelParams Lp'!I$4*10^'ModelParams Lp'!I$5*($U219/$V219)^'ModelParams Lp'!I$6)*3</f>
        <v>#DIV/0!</v>
      </c>
      <c r="AE219" s="62" t="e">
        <f t="shared" si="76"/>
        <v>#DIV/0!</v>
      </c>
      <c r="AF219" s="62" t="e">
        <f>IF(AE219&lt;'ModelParams Lp'!$B$16,-1,IF(AE219&lt;'ModelParams Lp'!$C$16,0,IF(AE219&lt;'ModelParams Lp'!$D$16,1,IF(AE219&lt;'ModelParams Lp'!$E$16,2,IF(AE219&lt;'ModelParams Lp'!$F$16,3,IF(AE219&lt;'ModelParams Lp'!$G$16,4,IF(AE219&lt;'ModelParams Lp'!$H$16,5,6)))))))</f>
        <v>#DIV/0!</v>
      </c>
      <c r="AG219" s="76" t="e">
        <f ca="1">IF($AF219&gt;1,0,OFFSET('ModelParams Lp'!$C$12,0,-'Sound Pressure'!$AF219))</f>
        <v>#DIV/0!</v>
      </c>
      <c r="AH219" s="76" t="e">
        <f ca="1">IF($AF219&gt;2,0,OFFSET('ModelParams Lp'!$D$12,0,-'Sound Pressure'!$AF219))</f>
        <v>#DIV/0!</v>
      </c>
      <c r="AI219" s="76" t="e">
        <f ca="1">IF($AF219&gt;3,0,OFFSET('ModelParams Lp'!$E$12,0,-'Sound Pressure'!$AF219))</f>
        <v>#DIV/0!</v>
      </c>
      <c r="AJ219" s="76" t="e">
        <f ca="1">IF($AF219&gt;4,0,OFFSET('ModelParams Lp'!$F$12,0,-'Sound Pressure'!$AF219))</f>
        <v>#DIV/0!</v>
      </c>
      <c r="AK219" s="76" t="e">
        <f ca="1">IF($AF219&gt;3,0,OFFSET('ModelParams Lp'!$G$12,0,-'Sound Pressure'!$AF219))</f>
        <v>#DIV/0!</v>
      </c>
      <c r="AL219" s="76" t="e">
        <f ca="1">IF($AF219&gt;5,0,OFFSET('ModelParams Lp'!$H$12,0,-'Sound Pressure'!$AF219))</f>
        <v>#DIV/0!</v>
      </c>
      <c r="AM219" s="76" t="e">
        <f ca="1">IF($AF219&gt;6,0,OFFSET('ModelParams Lp'!$I$12,0,-'Sound Pressure'!$AF219))</f>
        <v>#DIV/0!</v>
      </c>
      <c r="AN219" s="76" t="e">
        <f ca="1">IF($AF219&gt;7,0,IF($AF$4&lt;0,3,OFFSET('ModelParams Lp'!$J$12,0,-'Sound Pressure'!$AF219)))</f>
        <v>#DIV/0!</v>
      </c>
      <c r="AO219" s="76" t="e">
        <f t="shared" si="95"/>
        <v>#DIV/0!</v>
      </c>
      <c r="AP219" s="76" t="e">
        <f t="shared" si="73"/>
        <v>#DIV/0!</v>
      </c>
      <c r="AQ219" s="76" t="e">
        <f t="shared" si="73"/>
        <v>#DIV/0!</v>
      </c>
      <c r="AR219" s="76" t="e">
        <f t="shared" si="73"/>
        <v>#DIV/0!</v>
      </c>
      <c r="AS219" s="76" t="e">
        <f t="shared" si="73"/>
        <v>#DIV/0!</v>
      </c>
      <c r="AT219" s="76" t="e">
        <f t="shared" si="73"/>
        <v>#DIV/0!</v>
      </c>
      <c r="AU219" s="76" t="e">
        <f t="shared" si="73"/>
        <v>#DIV/0!</v>
      </c>
      <c r="AV219" s="76" t="e">
        <f t="shared" si="73"/>
        <v>#DIV/0!</v>
      </c>
      <c r="AW219" s="76">
        <f>'ModelParams Lp'!B$22</f>
        <v>4</v>
      </c>
      <c r="AX219" s="76">
        <f>'ModelParams Lp'!C$22</f>
        <v>2</v>
      </c>
      <c r="AY219" s="76">
        <f>'ModelParams Lp'!D$22</f>
        <v>1</v>
      </c>
      <c r="AZ219" s="76">
        <f>'ModelParams Lp'!E$22</f>
        <v>0</v>
      </c>
      <c r="BA219" s="76">
        <f>'ModelParams Lp'!F$22</f>
        <v>0</v>
      </c>
      <c r="BB219" s="76">
        <f>'ModelParams Lp'!G$22</f>
        <v>0</v>
      </c>
      <c r="BC219" s="76">
        <f>'ModelParams Lp'!H$22</f>
        <v>0</v>
      </c>
      <c r="BD219" s="76">
        <f>'ModelParams Lp'!I$22</f>
        <v>0</v>
      </c>
      <c r="BE219" s="76" t="e">
        <f>-10*LOG(2/(4*PI()*2^2)+4/(0.163*(Calcul!$J224*Calcul!$K224)/VLOOKUP(Calcul!$H224,'ModelParams Lp'!$E$37:$F$39,2,0)))</f>
        <v>#N/A</v>
      </c>
      <c r="BF219" s="76" t="e">
        <f>-10*LOG(2/(4*PI()*2^2)+4/(0.163*(Calcul!$J224*Calcul!$K224)/VLOOKUP(Calcul!$H224,'ModelParams Lp'!$E$37:$F$39,2,0)))</f>
        <v>#N/A</v>
      </c>
      <c r="BG219" s="76" t="e">
        <f>-10*LOG(2/(4*PI()*2^2)+4/(0.163*(Calcul!$J224*Calcul!$K224)/VLOOKUP(Calcul!$H224,'ModelParams Lp'!$E$37:$F$39,2,0)))</f>
        <v>#N/A</v>
      </c>
      <c r="BH219" s="76" t="e">
        <f>-10*LOG(2/(4*PI()*2^2)+4/(0.163*(Calcul!$J224*Calcul!$K224)/VLOOKUP(Calcul!$H224,'ModelParams Lp'!$E$37:$F$39,2,0)))</f>
        <v>#N/A</v>
      </c>
      <c r="BI219" s="76" t="e">
        <f>-10*LOG(2/(4*PI()*2^2)+4/(0.163*(Calcul!$J224*Calcul!$K224)/VLOOKUP(Calcul!$H224,'ModelParams Lp'!$E$37:$F$39,2,0)))</f>
        <v>#N/A</v>
      </c>
      <c r="BJ219" s="76" t="e">
        <f>-10*LOG(2/(4*PI()*2^2)+4/(0.163*(Calcul!$J224*Calcul!$K224)/VLOOKUP(Calcul!$H224,'ModelParams Lp'!$E$37:$F$39,2,0)))</f>
        <v>#N/A</v>
      </c>
      <c r="BK219" s="76" t="e">
        <f>-10*LOG(2/(4*PI()*2^2)+4/(0.163*(Calcul!$J224*Calcul!$K224)/VLOOKUP(Calcul!$H224,'ModelParams Lp'!$E$37:$F$39,2,0)))</f>
        <v>#N/A</v>
      </c>
      <c r="BL219" s="76" t="e">
        <f>-10*LOG(2/(4*PI()*2^2)+4/(0.163*(Calcul!$J224*Calcul!$K224)/VLOOKUP(Calcul!$H224,'ModelParams Lp'!$E$37:$F$39,2,0)))</f>
        <v>#N/A</v>
      </c>
      <c r="BM219" s="76" t="e">
        <f>VLOOKUP(Calcul!$I224,'ModelParams Lp'!$D$28:$O$32,5,0)+BE219</f>
        <v>#N/A</v>
      </c>
      <c r="BN219" s="76" t="e">
        <f>VLOOKUP(Calcul!$I224,'ModelParams Lp'!$D$28:$O$32,6,0)+BF219</f>
        <v>#N/A</v>
      </c>
      <c r="BO219" s="76" t="e">
        <f>VLOOKUP(Calcul!$I224,'ModelParams Lp'!$D$28:$O$32,7,0)+BG219</f>
        <v>#N/A</v>
      </c>
      <c r="BP219" s="76" t="e">
        <f>VLOOKUP(Calcul!$I224,'ModelParams Lp'!$D$28:$O$32,8,0)+BH219</f>
        <v>#N/A</v>
      </c>
      <c r="BQ219" s="76" t="e">
        <f>VLOOKUP(Calcul!$I224,'ModelParams Lp'!$D$28:$O$32,9,0)+BI219</f>
        <v>#N/A</v>
      </c>
      <c r="BR219" s="76" t="e">
        <f>VLOOKUP(Calcul!$I224,'ModelParams Lp'!$D$28:$O$32,10,0)+BJ219</f>
        <v>#N/A</v>
      </c>
      <c r="BS219" s="76" t="e">
        <f>VLOOKUP(Calcul!$I224,'ModelParams Lp'!$D$28:$O$32,11,0)+BK219</f>
        <v>#N/A</v>
      </c>
      <c r="BT219" s="76" t="e">
        <f>VLOOKUP(Calcul!$I224,'ModelParams Lp'!$D$28:$O$32,12,0)+BL219</f>
        <v>#N/A</v>
      </c>
      <c r="BU219" s="75" t="e">
        <f t="shared" ca="1" si="77"/>
        <v>#DIV/0!</v>
      </c>
      <c r="BV219" s="75" t="e">
        <f t="shared" ca="1" si="78"/>
        <v>#DIV/0!</v>
      </c>
      <c r="BW219" s="75" t="e">
        <f t="shared" ca="1" si="79"/>
        <v>#DIV/0!</v>
      </c>
      <c r="BX219" s="75" t="e">
        <f t="shared" ca="1" si="80"/>
        <v>#DIV/0!</v>
      </c>
      <c r="BY219" s="75" t="e">
        <f t="shared" ca="1" si="81"/>
        <v>#DIV/0!</v>
      </c>
      <c r="BZ219" s="75" t="e">
        <f t="shared" ca="1" si="82"/>
        <v>#DIV/0!</v>
      </c>
      <c r="CA219" s="75" t="e">
        <f t="shared" ca="1" si="83"/>
        <v>#DIV/0!</v>
      </c>
      <c r="CB219" s="75" t="e">
        <f t="shared" ca="1" si="84"/>
        <v>#DIV/0!</v>
      </c>
      <c r="CC219" s="26" t="e">
        <f ca="1">10*LOG10(IF(BU219="",0,POWER(10,((BU219+'ModelParams Lw'!$O$4)/10))) +IF(BV219="",0,POWER(10,((BV219+'ModelParams Lw'!$P$4)/10))) +IF(BW219="",0,POWER(10,((BW219+'ModelParams Lw'!$Q$4)/10))) +IF(BX219="",0,POWER(10,((BX219+'ModelParams Lw'!$R$4)/10))) +IF(BY219="",0,POWER(10,((BY219+'ModelParams Lw'!$S$4)/10))) +IF(BZ219="",0,POWER(10,((BZ219+'ModelParams Lw'!$T$4)/10))) +IF(CA219="",0,POWER(10,((CA219+'ModelParams Lw'!$U$4)/10)))+IF(CB219="",0,POWER(10,((CB219+'ModelParams Lw'!$V$4)/10))))</f>
        <v>#DIV/0!</v>
      </c>
      <c r="CD219" s="26" t="e">
        <f t="shared" ca="1" si="85"/>
        <v>#DIV/0!</v>
      </c>
      <c r="CE219" s="26" t="e">
        <f ca="1">(BU219-'ModelParams Lw'!O$10)/'ModelParams Lw'!O$11</f>
        <v>#DIV/0!</v>
      </c>
      <c r="CF219" s="26" t="e">
        <f ca="1">(BV219-'ModelParams Lw'!P$10)/'ModelParams Lw'!P$11</f>
        <v>#DIV/0!</v>
      </c>
      <c r="CG219" s="26" t="e">
        <f ca="1">(BW219-'ModelParams Lw'!Q$10)/'ModelParams Lw'!Q$11</f>
        <v>#DIV/0!</v>
      </c>
      <c r="CH219" s="26" t="e">
        <f ca="1">(BX219-'ModelParams Lw'!R$10)/'ModelParams Lw'!R$11</f>
        <v>#DIV/0!</v>
      </c>
      <c r="CI219" s="26" t="e">
        <f ca="1">(BY219-'ModelParams Lw'!S$10)/'ModelParams Lw'!S$11</f>
        <v>#DIV/0!</v>
      </c>
      <c r="CJ219" s="26" t="e">
        <f ca="1">(BZ219-'ModelParams Lw'!T$10)/'ModelParams Lw'!T$11</f>
        <v>#DIV/0!</v>
      </c>
      <c r="CK219" s="26" t="e">
        <f ca="1">(CA219-'ModelParams Lw'!U$10)/'ModelParams Lw'!U$11</f>
        <v>#DIV/0!</v>
      </c>
      <c r="CL219" s="26" t="e">
        <f ca="1">(CB219-'ModelParams Lw'!V$10)/'ModelParams Lw'!V$11</f>
        <v>#DIV/0!</v>
      </c>
      <c r="CM219" s="75" t="e">
        <f t="shared" si="86"/>
        <v>#DIV/0!</v>
      </c>
      <c r="CN219" s="75" t="e">
        <f t="shared" si="87"/>
        <v>#DIV/0!</v>
      </c>
      <c r="CO219" s="75" t="e">
        <f t="shared" si="88"/>
        <v>#DIV/0!</v>
      </c>
      <c r="CP219" s="75" t="e">
        <f t="shared" si="89"/>
        <v>#DIV/0!</v>
      </c>
      <c r="CQ219" s="75" t="e">
        <f t="shared" si="90"/>
        <v>#DIV/0!</v>
      </c>
      <c r="CR219" s="75" t="e">
        <f t="shared" si="91"/>
        <v>#DIV/0!</v>
      </c>
      <c r="CS219" s="75" t="e">
        <f t="shared" si="92"/>
        <v>#DIV/0!</v>
      </c>
      <c r="CT219" s="75" t="e">
        <f t="shared" si="93"/>
        <v>#DIV/0!</v>
      </c>
      <c r="CU219" s="26" t="e">
        <f>10*LOG10(IF(CM219="",0,POWER(10,((CM219+'ModelParams Lw'!$O$4)/10))) +IF(CN219="",0,POWER(10,((CN219+'ModelParams Lw'!$P$4)/10))) +IF(CO219="",0,POWER(10,((CO219+'ModelParams Lw'!$Q$4)/10))) +IF(CP219="",0,POWER(10,((CP219+'ModelParams Lw'!$R$4)/10))) +IF(CQ219="",0,POWER(10,((CQ219+'ModelParams Lw'!$S$4)/10))) +IF(CR219="",0,POWER(10,((CR219+'ModelParams Lw'!$T$4)/10))) +IF(CS219="",0,POWER(10,((CS219+'ModelParams Lw'!$U$4)/10)))+IF(CT219="",0,POWER(10,((CT219+'ModelParams Lw'!$V$4)/10))))</f>
        <v>#DIV/0!</v>
      </c>
      <c r="CV219" s="26" t="e">
        <f t="shared" si="94"/>
        <v>#DIV/0!</v>
      </c>
      <c r="CW219" s="26" t="e">
        <f>(CM219-'ModelParams Lw'!O$10)/'ModelParams Lw'!O$11</f>
        <v>#DIV/0!</v>
      </c>
      <c r="CX219" s="26" t="e">
        <f>(CN219-'ModelParams Lw'!P$10)/'ModelParams Lw'!P$11</f>
        <v>#DIV/0!</v>
      </c>
      <c r="CY219" s="26" t="e">
        <f>(CO219-'ModelParams Lw'!Q$10)/'ModelParams Lw'!Q$11</f>
        <v>#DIV/0!</v>
      </c>
      <c r="CZ219" s="26" t="e">
        <f>(CP219-'ModelParams Lw'!R$10)/'ModelParams Lw'!R$11</f>
        <v>#DIV/0!</v>
      </c>
      <c r="DA219" s="26" t="e">
        <f>(CQ219-'ModelParams Lw'!S$10)/'ModelParams Lw'!S$11</f>
        <v>#DIV/0!</v>
      </c>
      <c r="DB219" s="26" t="e">
        <f>(CR219-'ModelParams Lw'!T$10)/'ModelParams Lw'!T$11</f>
        <v>#DIV/0!</v>
      </c>
      <c r="DC219" s="26" t="e">
        <f>(CS219-'ModelParams Lw'!U$10)/'ModelParams Lw'!U$11</f>
        <v>#DIV/0!</v>
      </c>
      <c r="DD219" s="26" t="e">
        <f>(CT219-'ModelParams Lw'!V$10)/'ModelParams Lw'!V$11</f>
        <v>#DIV/0!</v>
      </c>
    </row>
    <row r="220" spans="1:108" x14ac:dyDescent="0.25">
      <c r="A220" s="13">
        <f>'Sound Power'!B220</f>
        <v>0</v>
      </c>
      <c r="B220" s="13">
        <f>'Sound Power'!D220</f>
        <v>0</v>
      </c>
      <c r="C220" s="13">
        <f>'Sound Power'!E220</f>
        <v>0</v>
      </c>
      <c r="D220" s="13">
        <f>'Sound Power'!F220</f>
        <v>0</v>
      </c>
      <c r="E220" s="76" t="e">
        <f>IF(Calcul!$F222="SA",'Sound Power'!AZ220,'Sound Power'!O220)</f>
        <v>#DIV/0!</v>
      </c>
      <c r="F220" s="76" t="e">
        <f>IF(Calcul!$F222="SA",'Sound Power'!BA220,'Sound Power'!P220)</f>
        <v>#DIV/0!</v>
      </c>
      <c r="G220" s="76" t="e">
        <f>IF(Calcul!$F222="SA",'Sound Power'!BB220,'Sound Power'!Q220)</f>
        <v>#DIV/0!</v>
      </c>
      <c r="H220" s="76" t="e">
        <f>IF(Calcul!$F222="SA",'Sound Power'!BC220,'Sound Power'!R220)</f>
        <v>#DIV/0!</v>
      </c>
      <c r="I220" s="76" t="e">
        <f>IF(Calcul!$F222="SA",'Sound Power'!BD220,'Sound Power'!S220)</f>
        <v>#DIV/0!</v>
      </c>
      <c r="J220" s="76" t="e">
        <f>IF(Calcul!$F222="SA",'Sound Power'!BE220,'Sound Power'!T220)</f>
        <v>#DIV/0!</v>
      </c>
      <c r="K220" s="76" t="e">
        <f>IF(Calcul!$F222="SA",'Sound Power'!BF220,'Sound Power'!U220)</f>
        <v>#DIV/0!</v>
      </c>
      <c r="L220" s="76" t="e">
        <f>IF(Calcul!$F222="SA",'Sound Power'!BG220,'Sound Power'!V220)</f>
        <v>#DIV/0!</v>
      </c>
      <c r="M220" s="76" t="e">
        <f>'Sound Power'!CI220</f>
        <v>#DIV/0!</v>
      </c>
      <c r="N220" s="76" t="e">
        <f>'Sound Power'!CJ220</f>
        <v>#DIV/0!</v>
      </c>
      <c r="O220" s="76" t="e">
        <f>'Sound Power'!CK220</f>
        <v>#DIV/0!</v>
      </c>
      <c r="P220" s="76" t="e">
        <f>'Sound Power'!CL220</f>
        <v>#DIV/0!</v>
      </c>
      <c r="Q220" s="76" t="e">
        <f>'Sound Power'!CM220</f>
        <v>#DIV/0!</v>
      </c>
      <c r="R220" s="76" t="e">
        <f>'Sound Power'!CN220</f>
        <v>#DIV/0!</v>
      </c>
      <c r="S220" s="76" t="e">
        <f>'Sound Power'!CO220</f>
        <v>#DIV/0!</v>
      </c>
      <c r="T220" s="76" t="e">
        <f>'Sound Power'!CP220</f>
        <v>#DIV/0!</v>
      </c>
      <c r="U220" s="73">
        <f t="shared" si="74"/>
        <v>0</v>
      </c>
      <c r="V220" s="73">
        <f t="shared" si="75"/>
        <v>0</v>
      </c>
      <c r="W220" s="76" t="e">
        <f>('ModelParams Lp'!B$4*10^'ModelParams Lp'!B$5*($U220/$V220)^'ModelParams Lp'!B$6)*3</f>
        <v>#DIV/0!</v>
      </c>
      <c r="X220" s="76" t="e">
        <f>('ModelParams Lp'!C$4*10^'ModelParams Lp'!C$5*($U220/$V220)^'ModelParams Lp'!C$6)*3</f>
        <v>#DIV/0!</v>
      </c>
      <c r="Y220" s="76" t="e">
        <f>('ModelParams Lp'!D$4*10^'ModelParams Lp'!D$5*($U220/$V220)^'ModelParams Lp'!D$6)*3</f>
        <v>#DIV/0!</v>
      </c>
      <c r="Z220" s="76" t="e">
        <f>('ModelParams Lp'!E$4*10^'ModelParams Lp'!E$5*($U220/$V220)^'ModelParams Lp'!E$6)*3</f>
        <v>#DIV/0!</v>
      </c>
      <c r="AA220" s="76" t="e">
        <f>('ModelParams Lp'!F$4*10^'ModelParams Lp'!F$5*($U220/$V220)^'ModelParams Lp'!F$6)*3</f>
        <v>#DIV/0!</v>
      </c>
      <c r="AB220" s="76" t="e">
        <f>('ModelParams Lp'!G$4*10^'ModelParams Lp'!G$5*($U220/$V220)^'ModelParams Lp'!G$6)*3</f>
        <v>#DIV/0!</v>
      </c>
      <c r="AC220" s="76" t="e">
        <f>('ModelParams Lp'!H$4*10^'ModelParams Lp'!H$5*($U220/$V220)^'ModelParams Lp'!H$6)*3</f>
        <v>#DIV/0!</v>
      </c>
      <c r="AD220" s="76" t="e">
        <f>('ModelParams Lp'!I$4*10^'ModelParams Lp'!I$5*($U220/$V220)^'ModelParams Lp'!I$6)*3</f>
        <v>#DIV/0!</v>
      </c>
      <c r="AE220" s="62" t="e">
        <f t="shared" si="76"/>
        <v>#DIV/0!</v>
      </c>
      <c r="AF220" s="62" t="e">
        <f>IF(AE220&lt;'ModelParams Lp'!$B$16,-1,IF(AE220&lt;'ModelParams Lp'!$C$16,0,IF(AE220&lt;'ModelParams Lp'!$D$16,1,IF(AE220&lt;'ModelParams Lp'!$E$16,2,IF(AE220&lt;'ModelParams Lp'!$F$16,3,IF(AE220&lt;'ModelParams Lp'!$G$16,4,IF(AE220&lt;'ModelParams Lp'!$H$16,5,6)))))))</f>
        <v>#DIV/0!</v>
      </c>
      <c r="AG220" s="76" t="e">
        <f ca="1">IF($AF220&gt;1,0,OFFSET('ModelParams Lp'!$C$12,0,-'Sound Pressure'!$AF220))</f>
        <v>#DIV/0!</v>
      </c>
      <c r="AH220" s="76" t="e">
        <f ca="1">IF($AF220&gt;2,0,OFFSET('ModelParams Lp'!$D$12,0,-'Sound Pressure'!$AF220))</f>
        <v>#DIV/0!</v>
      </c>
      <c r="AI220" s="76" t="e">
        <f ca="1">IF($AF220&gt;3,0,OFFSET('ModelParams Lp'!$E$12,0,-'Sound Pressure'!$AF220))</f>
        <v>#DIV/0!</v>
      </c>
      <c r="AJ220" s="76" t="e">
        <f ca="1">IF($AF220&gt;4,0,OFFSET('ModelParams Lp'!$F$12,0,-'Sound Pressure'!$AF220))</f>
        <v>#DIV/0!</v>
      </c>
      <c r="AK220" s="76" t="e">
        <f ca="1">IF($AF220&gt;3,0,OFFSET('ModelParams Lp'!$G$12,0,-'Sound Pressure'!$AF220))</f>
        <v>#DIV/0!</v>
      </c>
      <c r="AL220" s="76" t="e">
        <f ca="1">IF($AF220&gt;5,0,OFFSET('ModelParams Lp'!$H$12,0,-'Sound Pressure'!$AF220))</f>
        <v>#DIV/0!</v>
      </c>
      <c r="AM220" s="76" t="e">
        <f ca="1">IF($AF220&gt;6,0,OFFSET('ModelParams Lp'!$I$12,0,-'Sound Pressure'!$AF220))</f>
        <v>#DIV/0!</v>
      </c>
      <c r="AN220" s="76" t="e">
        <f ca="1">IF($AF220&gt;7,0,IF($AF$4&lt;0,3,OFFSET('ModelParams Lp'!$J$12,0,-'Sound Pressure'!$AF220)))</f>
        <v>#DIV/0!</v>
      </c>
      <c r="AO220" s="76" t="e">
        <f t="shared" si="95"/>
        <v>#DIV/0!</v>
      </c>
      <c r="AP220" s="76" t="e">
        <f t="shared" si="73"/>
        <v>#DIV/0!</v>
      </c>
      <c r="AQ220" s="76" t="e">
        <f t="shared" si="73"/>
        <v>#DIV/0!</v>
      </c>
      <c r="AR220" s="76" t="e">
        <f t="shared" si="73"/>
        <v>#DIV/0!</v>
      </c>
      <c r="AS220" s="76" t="e">
        <f t="shared" si="73"/>
        <v>#DIV/0!</v>
      </c>
      <c r="AT220" s="76" t="e">
        <f t="shared" si="73"/>
        <v>#DIV/0!</v>
      </c>
      <c r="AU220" s="76" t="e">
        <f t="shared" si="73"/>
        <v>#DIV/0!</v>
      </c>
      <c r="AV220" s="76" t="e">
        <f t="shared" si="73"/>
        <v>#DIV/0!</v>
      </c>
      <c r="AW220" s="76">
        <f>'ModelParams Lp'!B$22</f>
        <v>4</v>
      </c>
      <c r="AX220" s="76">
        <f>'ModelParams Lp'!C$22</f>
        <v>2</v>
      </c>
      <c r="AY220" s="76">
        <f>'ModelParams Lp'!D$22</f>
        <v>1</v>
      </c>
      <c r="AZ220" s="76">
        <f>'ModelParams Lp'!E$22</f>
        <v>0</v>
      </c>
      <c r="BA220" s="76">
        <f>'ModelParams Lp'!F$22</f>
        <v>0</v>
      </c>
      <c r="BB220" s="76">
        <f>'ModelParams Lp'!G$22</f>
        <v>0</v>
      </c>
      <c r="BC220" s="76">
        <f>'ModelParams Lp'!H$22</f>
        <v>0</v>
      </c>
      <c r="BD220" s="76">
        <f>'ModelParams Lp'!I$22</f>
        <v>0</v>
      </c>
      <c r="BE220" s="76" t="e">
        <f>-10*LOG(2/(4*PI()*2^2)+4/(0.163*(Calcul!$J225*Calcul!$K225)/VLOOKUP(Calcul!$H225,'ModelParams Lp'!$E$37:$F$39,2,0)))</f>
        <v>#N/A</v>
      </c>
      <c r="BF220" s="76" t="e">
        <f>-10*LOG(2/(4*PI()*2^2)+4/(0.163*(Calcul!$J225*Calcul!$K225)/VLOOKUP(Calcul!$H225,'ModelParams Lp'!$E$37:$F$39,2,0)))</f>
        <v>#N/A</v>
      </c>
      <c r="BG220" s="76" t="e">
        <f>-10*LOG(2/(4*PI()*2^2)+4/(0.163*(Calcul!$J225*Calcul!$K225)/VLOOKUP(Calcul!$H225,'ModelParams Lp'!$E$37:$F$39,2,0)))</f>
        <v>#N/A</v>
      </c>
      <c r="BH220" s="76" t="e">
        <f>-10*LOG(2/(4*PI()*2^2)+4/(0.163*(Calcul!$J225*Calcul!$K225)/VLOOKUP(Calcul!$H225,'ModelParams Lp'!$E$37:$F$39,2,0)))</f>
        <v>#N/A</v>
      </c>
      <c r="BI220" s="76" t="e">
        <f>-10*LOG(2/(4*PI()*2^2)+4/(0.163*(Calcul!$J225*Calcul!$K225)/VLOOKUP(Calcul!$H225,'ModelParams Lp'!$E$37:$F$39,2,0)))</f>
        <v>#N/A</v>
      </c>
      <c r="BJ220" s="76" t="e">
        <f>-10*LOG(2/(4*PI()*2^2)+4/(0.163*(Calcul!$J225*Calcul!$K225)/VLOOKUP(Calcul!$H225,'ModelParams Lp'!$E$37:$F$39,2,0)))</f>
        <v>#N/A</v>
      </c>
      <c r="BK220" s="76" t="e">
        <f>-10*LOG(2/(4*PI()*2^2)+4/(0.163*(Calcul!$J225*Calcul!$K225)/VLOOKUP(Calcul!$H225,'ModelParams Lp'!$E$37:$F$39,2,0)))</f>
        <v>#N/A</v>
      </c>
      <c r="BL220" s="76" t="e">
        <f>-10*LOG(2/(4*PI()*2^2)+4/(0.163*(Calcul!$J225*Calcul!$K225)/VLOOKUP(Calcul!$H225,'ModelParams Lp'!$E$37:$F$39,2,0)))</f>
        <v>#N/A</v>
      </c>
      <c r="BM220" s="76" t="e">
        <f>VLOOKUP(Calcul!$I225,'ModelParams Lp'!$D$28:$O$32,5,0)+BE220</f>
        <v>#N/A</v>
      </c>
      <c r="BN220" s="76" t="e">
        <f>VLOOKUP(Calcul!$I225,'ModelParams Lp'!$D$28:$O$32,6,0)+BF220</f>
        <v>#N/A</v>
      </c>
      <c r="BO220" s="76" t="e">
        <f>VLOOKUP(Calcul!$I225,'ModelParams Lp'!$D$28:$O$32,7,0)+BG220</f>
        <v>#N/A</v>
      </c>
      <c r="BP220" s="76" t="e">
        <f>VLOOKUP(Calcul!$I225,'ModelParams Lp'!$D$28:$O$32,8,0)+BH220</f>
        <v>#N/A</v>
      </c>
      <c r="BQ220" s="76" t="e">
        <f>VLOOKUP(Calcul!$I225,'ModelParams Lp'!$D$28:$O$32,9,0)+BI220</f>
        <v>#N/A</v>
      </c>
      <c r="BR220" s="76" t="e">
        <f>VLOOKUP(Calcul!$I225,'ModelParams Lp'!$D$28:$O$32,10,0)+BJ220</f>
        <v>#N/A</v>
      </c>
      <c r="BS220" s="76" t="e">
        <f>VLOOKUP(Calcul!$I225,'ModelParams Lp'!$D$28:$O$32,11,0)+BK220</f>
        <v>#N/A</v>
      </c>
      <c r="BT220" s="76" t="e">
        <f>VLOOKUP(Calcul!$I225,'ModelParams Lp'!$D$28:$O$32,12,0)+BL220</f>
        <v>#N/A</v>
      </c>
      <c r="BU220" s="75" t="e">
        <f t="shared" ca="1" si="77"/>
        <v>#DIV/0!</v>
      </c>
      <c r="BV220" s="75" t="e">
        <f t="shared" ca="1" si="78"/>
        <v>#DIV/0!</v>
      </c>
      <c r="BW220" s="75" t="e">
        <f t="shared" ca="1" si="79"/>
        <v>#DIV/0!</v>
      </c>
      <c r="BX220" s="75" t="e">
        <f t="shared" ca="1" si="80"/>
        <v>#DIV/0!</v>
      </c>
      <c r="BY220" s="75" t="e">
        <f t="shared" ca="1" si="81"/>
        <v>#DIV/0!</v>
      </c>
      <c r="BZ220" s="75" t="e">
        <f t="shared" ca="1" si="82"/>
        <v>#DIV/0!</v>
      </c>
      <c r="CA220" s="75" t="e">
        <f t="shared" ca="1" si="83"/>
        <v>#DIV/0!</v>
      </c>
      <c r="CB220" s="75" t="e">
        <f t="shared" ca="1" si="84"/>
        <v>#DIV/0!</v>
      </c>
      <c r="CC220" s="26" t="e">
        <f ca="1">10*LOG10(IF(BU220="",0,POWER(10,((BU220+'ModelParams Lw'!$O$4)/10))) +IF(BV220="",0,POWER(10,((BV220+'ModelParams Lw'!$P$4)/10))) +IF(BW220="",0,POWER(10,((BW220+'ModelParams Lw'!$Q$4)/10))) +IF(BX220="",0,POWER(10,((BX220+'ModelParams Lw'!$R$4)/10))) +IF(BY220="",0,POWER(10,((BY220+'ModelParams Lw'!$S$4)/10))) +IF(BZ220="",0,POWER(10,((BZ220+'ModelParams Lw'!$T$4)/10))) +IF(CA220="",0,POWER(10,((CA220+'ModelParams Lw'!$U$4)/10)))+IF(CB220="",0,POWER(10,((CB220+'ModelParams Lw'!$V$4)/10))))</f>
        <v>#DIV/0!</v>
      </c>
      <c r="CD220" s="26" t="e">
        <f t="shared" ca="1" si="85"/>
        <v>#DIV/0!</v>
      </c>
      <c r="CE220" s="26" t="e">
        <f ca="1">(BU220-'ModelParams Lw'!O$10)/'ModelParams Lw'!O$11</f>
        <v>#DIV/0!</v>
      </c>
      <c r="CF220" s="26" t="e">
        <f ca="1">(BV220-'ModelParams Lw'!P$10)/'ModelParams Lw'!P$11</f>
        <v>#DIV/0!</v>
      </c>
      <c r="CG220" s="26" t="e">
        <f ca="1">(BW220-'ModelParams Lw'!Q$10)/'ModelParams Lw'!Q$11</f>
        <v>#DIV/0!</v>
      </c>
      <c r="CH220" s="26" t="e">
        <f ca="1">(BX220-'ModelParams Lw'!R$10)/'ModelParams Lw'!R$11</f>
        <v>#DIV/0!</v>
      </c>
      <c r="CI220" s="26" t="e">
        <f ca="1">(BY220-'ModelParams Lw'!S$10)/'ModelParams Lw'!S$11</f>
        <v>#DIV/0!</v>
      </c>
      <c r="CJ220" s="26" t="e">
        <f ca="1">(BZ220-'ModelParams Lw'!T$10)/'ModelParams Lw'!T$11</f>
        <v>#DIV/0!</v>
      </c>
      <c r="CK220" s="26" t="e">
        <f ca="1">(CA220-'ModelParams Lw'!U$10)/'ModelParams Lw'!U$11</f>
        <v>#DIV/0!</v>
      </c>
      <c r="CL220" s="26" t="e">
        <f ca="1">(CB220-'ModelParams Lw'!V$10)/'ModelParams Lw'!V$11</f>
        <v>#DIV/0!</v>
      </c>
      <c r="CM220" s="75" t="e">
        <f t="shared" si="86"/>
        <v>#DIV/0!</v>
      </c>
      <c r="CN220" s="75" t="e">
        <f t="shared" si="87"/>
        <v>#DIV/0!</v>
      </c>
      <c r="CO220" s="75" t="e">
        <f t="shared" si="88"/>
        <v>#DIV/0!</v>
      </c>
      <c r="CP220" s="75" t="e">
        <f t="shared" si="89"/>
        <v>#DIV/0!</v>
      </c>
      <c r="CQ220" s="75" t="e">
        <f t="shared" si="90"/>
        <v>#DIV/0!</v>
      </c>
      <c r="CR220" s="75" t="e">
        <f t="shared" si="91"/>
        <v>#DIV/0!</v>
      </c>
      <c r="CS220" s="75" t="e">
        <f t="shared" si="92"/>
        <v>#DIV/0!</v>
      </c>
      <c r="CT220" s="75" t="e">
        <f t="shared" si="93"/>
        <v>#DIV/0!</v>
      </c>
      <c r="CU220" s="26" t="e">
        <f>10*LOG10(IF(CM220="",0,POWER(10,((CM220+'ModelParams Lw'!$O$4)/10))) +IF(CN220="",0,POWER(10,((CN220+'ModelParams Lw'!$P$4)/10))) +IF(CO220="",0,POWER(10,((CO220+'ModelParams Lw'!$Q$4)/10))) +IF(CP220="",0,POWER(10,((CP220+'ModelParams Lw'!$R$4)/10))) +IF(CQ220="",0,POWER(10,((CQ220+'ModelParams Lw'!$S$4)/10))) +IF(CR220="",0,POWER(10,((CR220+'ModelParams Lw'!$T$4)/10))) +IF(CS220="",0,POWER(10,((CS220+'ModelParams Lw'!$U$4)/10)))+IF(CT220="",0,POWER(10,((CT220+'ModelParams Lw'!$V$4)/10))))</f>
        <v>#DIV/0!</v>
      </c>
      <c r="CV220" s="26" t="e">
        <f t="shared" si="94"/>
        <v>#DIV/0!</v>
      </c>
      <c r="CW220" s="26" t="e">
        <f>(CM220-'ModelParams Lw'!O$10)/'ModelParams Lw'!O$11</f>
        <v>#DIV/0!</v>
      </c>
      <c r="CX220" s="26" t="e">
        <f>(CN220-'ModelParams Lw'!P$10)/'ModelParams Lw'!P$11</f>
        <v>#DIV/0!</v>
      </c>
      <c r="CY220" s="26" t="e">
        <f>(CO220-'ModelParams Lw'!Q$10)/'ModelParams Lw'!Q$11</f>
        <v>#DIV/0!</v>
      </c>
      <c r="CZ220" s="26" t="e">
        <f>(CP220-'ModelParams Lw'!R$10)/'ModelParams Lw'!R$11</f>
        <v>#DIV/0!</v>
      </c>
      <c r="DA220" s="26" t="e">
        <f>(CQ220-'ModelParams Lw'!S$10)/'ModelParams Lw'!S$11</f>
        <v>#DIV/0!</v>
      </c>
      <c r="DB220" s="26" t="e">
        <f>(CR220-'ModelParams Lw'!T$10)/'ModelParams Lw'!T$11</f>
        <v>#DIV/0!</v>
      </c>
      <c r="DC220" s="26" t="e">
        <f>(CS220-'ModelParams Lw'!U$10)/'ModelParams Lw'!U$11</f>
        <v>#DIV/0!</v>
      </c>
      <c r="DD220" s="26" t="e">
        <f>(CT220-'ModelParams Lw'!V$10)/'ModelParams Lw'!V$11</f>
        <v>#DIV/0!</v>
      </c>
    </row>
    <row r="221" spans="1:108" x14ac:dyDescent="0.25">
      <c r="A221" s="13">
        <f>'Sound Power'!B221</f>
        <v>0</v>
      </c>
      <c r="B221" s="13">
        <f>'Sound Power'!D221</f>
        <v>0</v>
      </c>
      <c r="C221" s="13">
        <f>'Sound Power'!E221</f>
        <v>0</v>
      </c>
      <c r="D221" s="13">
        <f>'Sound Power'!F221</f>
        <v>0</v>
      </c>
      <c r="E221" s="76" t="e">
        <f>IF(Calcul!$F223="SA",'Sound Power'!AZ221,'Sound Power'!O221)</f>
        <v>#DIV/0!</v>
      </c>
      <c r="F221" s="76" t="e">
        <f>IF(Calcul!$F223="SA",'Sound Power'!BA221,'Sound Power'!P221)</f>
        <v>#DIV/0!</v>
      </c>
      <c r="G221" s="76" t="e">
        <f>IF(Calcul!$F223="SA",'Sound Power'!BB221,'Sound Power'!Q221)</f>
        <v>#DIV/0!</v>
      </c>
      <c r="H221" s="76" t="e">
        <f>IF(Calcul!$F223="SA",'Sound Power'!BC221,'Sound Power'!R221)</f>
        <v>#DIV/0!</v>
      </c>
      <c r="I221" s="76" t="e">
        <f>IF(Calcul!$F223="SA",'Sound Power'!BD221,'Sound Power'!S221)</f>
        <v>#DIV/0!</v>
      </c>
      <c r="J221" s="76" t="e">
        <f>IF(Calcul!$F223="SA",'Sound Power'!BE221,'Sound Power'!T221)</f>
        <v>#DIV/0!</v>
      </c>
      <c r="K221" s="76" t="e">
        <f>IF(Calcul!$F223="SA",'Sound Power'!BF221,'Sound Power'!U221)</f>
        <v>#DIV/0!</v>
      </c>
      <c r="L221" s="76" t="e">
        <f>IF(Calcul!$F223="SA",'Sound Power'!BG221,'Sound Power'!V221)</f>
        <v>#DIV/0!</v>
      </c>
      <c r="M221" s="76" t="e">
        <f>'Sound Power'!CI221</f>
        <v>#DIV/0!</v>
      </c>
      <c r="N221" s="76" t="e">
        <f>'Sound Power'!CJ221</f>
        <v>#DIV/0!</v>
      </c>
      <c r="O221" s="76" t="e">
        <f>'Sound Power'!CK221</f>
        <v>#DIV/0!</v>
      </c>
      <c r="P221" s="76" t="e">
        <f>'Sound Power'!CL221</f>
        <v>#DIV/0!</v>
      </c>
      <c r="Q221" s="76" t="e">
        <f>'Sound Power'!CM221</f>
        <v>#DIV/0!</v>
      </c>
      <c r="R221" s="76" t="e">
        <f>'Sound Power'!CN221</f>
        <v>#DIV/0!</v>
      </c>
      <c r="S221" s="76" t="e">
        <f>'Sound Power'!CO221</f>
        <v>#DIV/0!</v>
      </c>
      <c r="T221" s="76" t="e">
        <f>'Sound Power'!CP221</f>
        <v>#DIV/0!</v>
      </c>
      <c r="U221" s="73">
        <f t="shared" si="74"/>
        <v>0</v>
      </c>
      <c r="V221" s="73">
        <f t="shared" si="75"/>
        <v>0</v>
      </c>
      <c r="W221" s="76" t="e">
        <f>('ModelParams Lp'!B$4*10^'ModelParams Lp'!B$5*($U221/$V221)^'ModelParams Lp'!B$6)*3</f>
        <v>#DIV/0!</v>
      </c>
      <c r="X221" s="76" t="e">
        <f>('ModelParams Lp'!C$4*10^'ModelParams Lp'!C$5*($U221/$V221)^'ModelParams Lp'!C$6)*3</f>
        <v>#DIV/0!</v>
      </c>
      <c r="Y221" s="76" t="e">
        <f>('ModelParams Lp'!D$4*10^'ModelParams Lp'!D$5*($U221/$V221)^'ModelParams Lp'!D$6)*3</f>
        <v>#DIV/0!</v>
      </c>
      <c r="Z221" s="76" t="e">
        <f>('ModelParams Lp'!E$4*10^'ModelParams Lp'!E$5*($U221/$V221)^'ModelParams Lp'!E$6)*3</f>
        <v>#DIV/0!</v>
      </c>
      <c r="AA221" s="76" t="e">
        <f>('ModelParams Lp'!F$4*10^'ModelParams Lp'!F$5*($U221/$V221)^'ModelParams Lp'!F$6)*3</f>
        <v>#DIV/0!</v>
      </c>
      <c r="AB221" s="76" t="e">
        <f>('ModelParams Lp'!G$4*10^'ModelParams Lp'!G$5*($U221/$V221)^'ModelParams Lp'!G$6)*3</f>
        <v>#DIV/0!</v>
      </c>
      <c r="AC221" s="76" t="e">
        <f>('ModelParams Lp'!H$4*10^'ModelParams Lp'!H$5*($U221/$V221)^'ModelParams Lp'!H$6)*3</f>
        <v>#DIV/0!</v>
      </c>
      <c r="AD221" s="76" t="e">
        <f>('ModelParams Lp'!I$4*10^'ModelParams Lp'!I$5*($U221/$V221)^'ModelParams Lp'!I$6)*3</f>
        <v>#DIV/0!</v>
      </c>
      <c r="AE221" s="62" t="e">
        <f t="shared" si="76"/>
        <v>#DIV/0!</v>
      </c>
      <c r="AF221" s="62" t="e">
        <f>IF(AE221&lt;'ModelParams Lp'!$B$16,-1,IF(AE221&lt;'ModelParams Lp'!$C$16,0,IF(AE221&lt;'ModelParams Lp'!$D$16,1,IF(AE221&lt;'ModelParams Lp'!$E$16,2,IF(AE221&lt;'ModelParams Lp'!$F$16,3,IF(AE221&lt;'ModelParams Lp'!$G$16,4,IF(AE221&lt;'ModelParams Lp'!$H$16,5,6)))))))</f>
        <v>#DIV/0!</v>
      </c>
      <c r="AG221" s="76" t="e">
        <f ca="1">IF($AF221&gt;1,0,OFFSET('ModelParams Lp'!$C$12,0,-'Sound Pressure'!$AF221))</f>
        <v>#DIV/0!</v>
      </c>
      <c r="AH221" s="76" t="e">
        <f ca="1">IF($AF221&gt;2,0,OFFSET('ModelParams Lp'!$D$12,0,-'Sound Pressure'!$AF221))</f>
        <v>#DIV/0!</v>
      </c>
      <c r="AI221" s="76" t="e">
        <f ca="1">IF($AF221&gt;3,0,OFFSET('ModelParams Lp'!$E$12,0,-'Sound Pressure'!$AF221))</f>
        <v>#DIV/0!</v>
      </c>
      <c r="AJ221" s="76" t="e">
        <f ca="1">IF($AF221&gt;4,0,OFFSET('ModelParams Lp'!$F$12,0,-'Sound Pressure'!$AF221))</f>
        <v>#DIV/0!</v>
      </c>
      <c r="AK221" s="76" t="e">
        <f ca="1">IF($AF221&gt;3,0,OFFSET('ModelParams Lp'!$G$12,0,-'Sound Pressure'!$AF221))</f>
        <v>#DIV/0!</v>
      </c>
      <c r="AL221" s="76" t="e">
        <f ca="1">IF($AF221&gt;5,0,OFFSET('ModelParams Lp'!$H$12,0,-'Sound Pressure'!$AF221))</f>
        <v>#DIV/0!</v>
      </c>
      <c r="AM221" s="76" t="e">
        <f ca="1">IF($AF221&gt;6,0,OFFSET('ModelParams Lp'!$I$12,0,-'Sound Pressure'!$AF221))</f>
        <v>#DIV/0!</v>
      </c>
      <c r="AN221" s="76" t="e">
        <f ca="1">IF($AF221&gt;7,0,IF($AF$4&lt;0,3,OFFSET('ModelParams Lp'!$J$12,0,-'Sound Pressure'!$AF221)))</f>
        <v>#DIV/0!</v>
      </c>
      <c r="AO221" s="76" t="e">
        <f t="shared" si="95"/>
        <v>#DIV/0!</v>
      </c>
      <c r="AP221" s="76" t="e">
        <f t="shared" si="73"/>
        <v>#DIV/0!</v>
      </c>
      <c r="AQ221" s="76" t="e">
        <f t="shared" si="73"/>
        <v>#DIV/0!</v>
      </c>
      <c r="AR221" s="76" t="e">
        <f t="shared" si="73"/>
        <v>#DIV/0!</v>
      </c>
      <c r="AS221" s="76" t="e">
        <f t="shared" si="73"/>
        <v>#DIV/0!</v>
      </c>
      <c r="AT221" s="76" t="e">
        <f t="shared" si="73"/>
        <v>#DIV/0!</v>
      </c>
      <c r="AU221" s="76" t="e">
        <f t="shared" si="73"/>
        <v>#DIV/0!</v>
      </c>
      <c r="AV221" s="76" t="e">
        <f t="shared" si="73"/>
        <v>#DIV/0!</v>
      </c>
      <c r="AW221" s="76">
        <f>'ModelParams Lp'!B$22</f>
        <v>4</v>
      </c>
      <c r="AX221" s="76">
        <f>'ModelParams Lp'!C$22</f>
        <v>2</v>
      </c>
      <c r="AY221" s="76">
        <f>'ModelParams Lp'!D$22</f>
        <v>1</v>
      </c>
      <c r="AZ221" s="76">
        <f>'ModelParams Lp'!E$22</f>
        <v>0</v>
      </c>
      <c r="BA221" s="76">
        <f>'ModelParams Lp'!F$22</f>
        <v>0</v>
      </c>
      <c r="BB221" s="76">
        <f>'ModelParams Lp'!G$22</f>
        <v>0</v>
      </c>
      <c r="BC221" s="76">
        <f>'ModelParams Lp'!H$22</f>
        <v>0</v>
      </c>
      <c r="BD221" s="76">
        <f>'ModelParams Lp'!I$22</f>
        <v>0</v>
      </c>
      <c r="BE221" s="76" t="e">
        <f>-10*LOG(2/(4*PI()*2^2)+4/(0.163*(Calcul!$J226*Calcul!$K226)/VLOOKUP(Calcul!$H226,'ModelParams Lp'!$E$37:$F$39,2,0)))</f>
        <v>#N/A</v>
      </c>
      <c r="BF221" s="76" t="e">
        <f>-10*LOG(2/(4*PI()*2^2)+4/(0.163*(Calcul!$J226*Calcul!$K226)/VLOOKUP(Calcul!$H226,'ModelParams Lp'!$E$37:$F$39,2,0)))</f>
        <v>#N/A</v>
      </c>
      <c r="BG221" s="76" t="e">
        <f>-10*LOG(2/(4*PI()*2^2)+4/(0.163*(Calcul!$J226*Calcul!$K226)/VLOOKUP(Calcul!$H226,'ModelParams Lp'!$E$37:$F$39,2,0)))</f>
        <v>#N/A</v>
      </c>
      <c r="BH221" s="76" t="e">
        <f>-10*LOG(2/(4*PI()*2^2)+4/(0.163*(Calcul!$J226*Calcul!$K226)/VLOOKUP(Calcul!$H226,'ModelParams Lp'!$E$37:$F$39,2,0)))</f>
        <v>#N/A</v>
      </c>
      <c r="BI221" s="76" t="e">
        <f>-10*LOG(2/(4*PI()*2^2)+4/(0.163*(Calcul!$J226*Calcul!$K226)/VLOOKUP(Calcul!$H226,'ModelParams Lp'!$E$37:$F$39,2,0)))</f>
        <v>#N/A</v>
      </c>
      <c r="BJ221" s="76" t="e">
        <f>-10*LOG(2/(4*PI()*2^2)+4/(0.163*(Calcul!$J226*Calcul!$K226)/VLOOKUP(Calcul!$H226,'ModelParams Lp'!$E$37:$F$39,2,0)))</f>
        <v>#N/A</v>
      </c>
      <c r="BK221" s="76" t="e">
        <f>-10*LOG(2/(4*PI()*2^2)+4/(0.163*(Calcul!$J226*Calcul!$K226)/VLOOKUP(Calcul!$H226,'ModelParams Lp'!$E$37:$F$39,2,0)))</f>
        <v>#N/A</v>
      </c>
      <c r="BL221" s="76" t="e">
        <f>-10*LOG(2/(4*PI()*2^2)+4/(0.163*(Calcul!$J226*Calcul!$K226)/VLOOKUP(Calcul!$H226,'ModelParams Lp'!$E$37:$F$39,2,0)))</f>
        <v>#N/A</v>
      </c>
      <c r="BM221" s="76" t="e">
        <f>VLOOKUP(Calcul!$I226,'ModelParams Lp'!$D$28:$O$32,5,0)+BE221</f>
        <v>#N/A</v>
      </c>
      <c r="BN221" s="76" t="e">
        <f>VLOOKUP(Calcul!$I226,'ModelParams Lp'!$D$28:$O$32,6,0)+BF221</f>
        <v>#N/A</v>
      </c>
      <c r="BO221" s="76" t="e">
        <f>VLOOKUP(Calcul!$I226,'ModelParams Lp'!$D$28:$O$32,7,0)+BG221</f>
        <v>#N/A</v>
      </c>
      <c r="BP221" s="76" t="e">
        <f>VLOOKUP(Calcul!$I226,'ModelParams Lp'!$D$28:$O$32,8,0)+BH221</f>
        <v>#N/A</v>
      </c>
      <c r="BQ221" s="76" t="e">
        <f>VLOOKUP(Calcul!$I226,'ModelParams Lp'!$D$28:$O$32,9,0)+BI221</f>
        <v>#N/A</v>
      </c>
      <c r="BR221" s="76" t="e">
        <f>VLOOKUP(Calcul!$I226,'ModelParams Lp'!$D$28:$O$32,10,0)+BJ221</f>
        <v>#N/A</v>
      </c>
      <c r="BS221" s="76" t="e">
        <f>VLOOKUP(Calcul!$I226,'ModelParams Lp'!$D$28:$O$32,11,0)+BK221</f>
        <v>#N/A</v>
      </c>
      <c r="BT221" s="76" t="e">
        <f>VLOOKUP(Calcul!$I226,'ModelParams Lp'!$D$28:$O$32,12,0)+BL221</f>
        <v>#N/A</v>
      </c>
      <c r="BU221" s="75" t="e">
        <f t="shared" ca="1" si="77"/>
        <v>#DIV/0!</v>
      </c>
      <c r="BV221" s="75" t="e">
        <f t="shared" ca="1" si="78"/>
        <v>#DIV/0!</v>
      </c>
      <c r="BW221" s="75" t="e">
        <f t="shared" ca="1" si="79"/>
        <v>#DIV/0!</v>
      </c>
      <c r="BX221" s="75" t="e">
        <f t="shared" ca="1" si="80"/>
        <v>#DIV/0!</v>
      </c>
      <c r="BY221" s="75" t="e">
        <f t="shared" ca="1" si="81"/>
        <v>#DIV/0!</v>
      </c>
      <c r="BZ221" s="75" t="e">
        <f t="shared" ca="1" si="82"/>
        <v>#DIV/0!</v>
      </c>
      <c r="CA221" s="75" t="e">
        <f t="shared" ca="1" si="83"/>
        <v>#DIV/0!</v>
      </c>
      <c r="CB221" s="75" t="e">
        <f t="shared" ca="1" si="84"/>
        <v>#DIV/0!</v>
      </c>
      <c r="CC221" s="26" t="e">
        <f ca="1">10*LOG10(IF(BU221="",0,POWER(10,((BU221+'ModelParams Lw'!$O$4)/10))) +IF(BV221="",0,POWER(10,((BV221+'ModelParams Lw'!$P$4)/10))) +IF(BW221="",0,POWER(10,((BW221+'ModelParams Lw'!$Q$4)/10))) +IF(BX221="",0,POWER(10,((BX221+'ModelParams Lw'!$R$4)/10))) +IF(BY221="",0,POWER(10,((BY221+'ModelParams Lw'!$S$4)/10))) +IF(BZ221="",0,POWER(10,((BZ221+'ModelParams Lw'!$T$4)/10))) +IF(CA221="",0,POWER(10,((CA221+'ModelParams Lw'!$U$4)/10)))+IF(CB221="",0,POWER(10,((CB221+'ModelParams Lw'!$V$4)/10))))</f>
        <v>#DIV/0!</v>
      </c>
      <c r="CD221" s="26" t="e">
        <f t="shared" ca="1" si="85"/>
        <v>#DIV/0!</v>
      </c>
      <c r="CE221" s="26" t="e">
        <f ca="1">(BU221-'ModelParams Lw'!O$10)/'ModelParams Lw'!O$11</f>
        <v>#DIV/0!</v>
      </c>
      <c r="CF221" s="26" t="e">
        <f ca="1">(BV221-'ModelParams Lw'!P$10)/'ModelParams Lw'!P$11</f>
        <v>#DIV/0!</v>
      </c>
      <c r="CG221" s="26" t="e">
        <f ca="1">(BW221-'ModelParams Lw'!Q$10)/'ModelParams Lw'!Q$11</f>
        <v>#DIV/0!</v>
      </c>
      <c r="CH221" s="26" t="e">
        <f ca="1">(BX221-'ModelParams Lw'!R$10)/'ModelParams Lw'!R$11</f>
        <v>#DIV/0!</v>
      </c>
      <c r="CI221" s="26" t="e">
        <f ca="1">(BY221-'ModelParams Lw'!S$10)/'ModelParams Lw'!S$11</f>
        <v>#DIV/0!</v>
      </c>
      <c r="CJ221" s="26" t="e">
        <f ca="1">(BZ221-'ModelParams Lw'!T$10)/'ModelParams Lw'!T$11</f>
        <v>#DIV/0!</v>
      </c>
      <c r="CK221" s="26" t="e">
        <f ca="1">(CA221-'ModelParams Lw'!U$10)/'ModelParams Lw'!U$11</f>
        <v>#DIV/0!</v>
      </c>
      <c r="CL221" s="26" t="e">
        <f ca="1">(CB221-'ModelParams Lw'!V$10)/'ModelParams Lw'!V$11</f>
        <v>#DIV/0!</v>
      </c>
      <c r="CM221" s="75" t="e">
        <f t="shared" si="86"/>
        <v>#DIV/0!</v>
      </c>
      <c r="CN221" s="75" t="e">
        <f t="shared" si="87"/>
        <v>#DIV/0!</v>
      </c>
      <c r="CO221" s="75" t="e">
        <f t="shared" si="88"/>
        <v>#DIV/0!</v>
      </c>
      <c r="CP221" s="75" t="e">
        <f t="shared" si="89"/>
        <v>#DIV/0!</v>
      </c>
      <c r="CQ221" s="75" t="e">
        <f t="shared" si="90"/>
        <v>#DIV/0!</v>
      </c>
      <c r="CR221" s="75" t="e">
        <f t="shared" si="91"/>
        <v>#DIV/0!</v>
      </c>
      <c r="CS221" s="75" t="e">
        <f t="shared" si="92"/>
        <v>#DIV/0!</v>
      </c>
      <c r="CT221" s="75" t="e">
        <f t="shared" si="93"/>
        <v>#DIV/0!</v>
      </c>
      <c r="CU221" s="26" t="e">
        <f>10*LOG10(IF(CM221="",0,POWER(10,((CM221+'ModelParams Lw'!$O$4)/10))) +IF(CN221="",0,POWER(10,((CN221+'ModelParams Lw'!$P$4)/10))) +IF(CO221="",0,POWER(10,((CO221+'ModelParams Lw'!$Q$4)/10))) +IF(CP221="",0,POWER(10,((CP221+'ModelParams Lw'!$R$4)/10))) +IF(CQ221="",0,POWER(10,((CQ221+'ModelParams Lw'!$S$4)/10))) +IF(CR221="",0,POWER(10,((CR221+'ModelParams Lw'!$T$4)/10))) +IF(CS221="",0,POWER(10,((CS221+'ModelParams Lw'!$U$4)/10)))+IF(CT221="",0,POWER(10,((CT221+'ModelParams Lw'!$V$4)/10))))</f>
        <v>#DIV/0!</v>
      </c>
      <c r="CV221" s="26" t="e">
        <f t="shared" si="94"/>
        <v>#DIV/0!</v>
      </c>
      <c r="CW221" s="26" t="e">
        <f>(CM221-'ModelParams Lw'!O$10)/'ModelParams Lw'!O$11</f>
        <v>#DIV/0!</v>
      </c>
      <c r="CX221" s="26" t="e">
        <f>(CN221-'ModelParams Lw'!P$10)/'ModelParams Lw'!P$11</f>
        <v>#DIV/0!</v>
      </c>
      <c r="CY221" s="26" t="e">
        <f>(CO221-'ModelParams Lw'!Q$10)/'ModelParams Lw'!Q$11</f>
        <v>#DIV/0!</v>
      </c>
      <c r="CZ221" s="26" t="e">
        <f>(CP221-'ModelParams Lw'!R$10)/'ModelParams Lw'!R$11</f>
        <v>#DIV/0!</v>
      </c>
      <c r="DA221" s="26" t="e">
        <f>(CQ221-'ModelParams Lw'!S$10)/'ModelParams Lw'!S$11</f>
        <v>#DIV/0!</v>
      </c>
      <c r="DB221" s="26" t="e">
        <f>(CR221-'ModelParams Lw'!T$10)/'ModelParams Lw'!T$11</f>
        <v>#DIV/0!</v>
      </c>
      <c r="DC221" s="26" t="e">
        <f>(CS221-'ModelParams Lw'!U$10)/'ModelParams Lw'!U$11</f>
        <v>#DIV/0!</v>
      </c>
      <c r="DD221" s="26" t="e">
        <f>(CT221-'ModelParams Lw'!V$10)/'ModelParams Lw'!V$11</f>
        <v>#DIV/0!</v>
      </c>
    </row>
    <row r="222" spans="1:108" x14ac:dyDescent="0.25">
      <c r="A222" s="13">
        <f>'Sound Power'!B222</f>
        <v>0</v>
      </c>
      <c r="B222" s="13">
        <f>'Sound Power'!D222</f>
        <v>0</v>
      </c>
      <c r="C222" s="13">
        <f>'Sound Power'!E222</f>
        <v>0</v>
      </c>
      <c r="D222" s="13">
        <f>'Sound Power'!F222</f>
        <v>0</v>
      </c>
      <c r="E222" s="76" t="e">
        <f>IF(Calcul!$F224="SA",'Sound Power'!AZ222,'Sound Power'!O222)</f>
        <v>#DIV/0!</v>
      </c>
      <c r="F222" s="76" t="e">
        <f>IF(Calcul!$F224="SA",'Sound Power'!BA222,'Sound Power'!P222)</f>
        <v>#DIV/0!</v>
      </c>
      <c r="G222" s="76" t="e">
        <f>IF(Calcul!$F224="SA",'Sound Power'!BB222,'Sound Power'!Q222)</f>
        <v>#DIV/0!</v>
      </c>
      <c r="H222" s="76" t="e">
        <f>IF(Calcul!$F224="SA",'Sound Power'!BC222,'Sound Power'!R222)</f>
        <v>#DIV/0!</v>
      </c>
      <c r="I222" s="76" t="e">
        <f>IF(Calcul!$F224="SA",'Sound Power'!BD222,'Sound Power'!S222)</f>
        <v>#DIV/0!</v>
      </c>
      <c r="J222" s="76" t="e">
        <f>IF(Calcul!$F224="SA",'Sound Power'!BE222,'Sound Power'!T222)</f>
        <v>#DIV/0!</v>
      </c>
      <c r="K222" s="76" t="e">
        <f>IF(Calcul!$F224="SA",'Sound Power'!BF222,'Sound Power'!U222)</f>
        <v>#DIV/0!</v>
      </c>
      <c r="L222" s="76" t="e">
        <f>IF(Calcul!$F224="SA",'Sound Power'!BG222,'Sound Power'!V222)</f>
        <v>#DIV/0!</v>
      </c>
      <c r="M222" s="76" t="e">
        <f>'Sound Power'!CI222</f>
        <v>#DIV/0!</v>
      </c>
      <c r="N222" s="76" t="e">
        <f>'Sound Power'!CJ222</f>
        <v>#DIV/0!</v>
      </c>
      <c r="O222" s="76" t="e">
        <f>'Sound Power'!CK222</f>
        <v>#DIV/0!</v>
      </c>
      <c r="P222" s="76" t="e">
        <f>'Sound Power'!CL222</f>
        <v>#DIV/0!</v>
      </c>
      <c r="Q222" s="76" t="e">
        <f>'Sound Power'!CM222</f>
        <v>#DIV/0!</v>
      </c>
      <c r="R222" s="76" t="e">
        <f>'Sound Power'!CN222</f>
        <v>#DIV/0!</v>
      </c>
      <c r="S222" s="76" t="e">
        <f>'Sound Power'!CO222</f>
        <v>#DIV/0!</v>
      </c>
      <c r="T222" s="76" t="e">
        <f>'Sound Power'!CP222</f>
        <v>#DIV/0!</v>
      </c>
      <c r="U222" s="73">
        <f t="shared" si="74"/>
        <v>0</v>
      </c>
      <c r="V222" s="73">
        <f t="shared" si="75"/>
        <v>0</v>
      </c>
      <c r="W222" s="76" t="e">
        <f>('ModelParams Lp'!B$4*10^'ModelParams Lp'!B$5*($U222/$V222)^'ModelParams Lp'!B$6)*3</f>
        <v>#DIV/0!</v>
      </c>
      <c r="X222" s="76" t="e">
        <f>('ModelParams Lp'!C$4*10^'ModelParams Lp'!C$5*($U222/$V222)^'ModelParams Lp'!C$6)*3</f>
        <v>#DIV/0!</v>
      </c>
      <c r="Y222" s="76" t="e">
        <f>('ModelParams Lp'!D$4*10^'ModelParams Lp'!D$5*($U222/$V222)^'ModelParams Lp'!D$6)*3</f>
        <v>#DIV/0!</v>
      </c>
      <c r="Z222" s="76" t="e">
        <f>('ModelParams Lp'!E$4*10^'ModelParams Lp'!E$5*($U222/$V222)^'ModelParams Lp'!E$6)*3</f>
        <v>#DIV/0!</v>
      </c>
      <c r="AA222" s="76" t="e">
        <f>('ModelParams Lp'!F$4*10^'ModelParams Lp'!F$5*($U222/$V222)^'ModelParams Lp'!F$6)*3</f>
        <v>#DIV/0!</v>
      </c>
      <c r="AB222" s="76" t="e">
        <f>('ModelParams Lp'!G$4*10^'ModelParams Lp'!G$5*($U222/$V222)^'ModelParams Lp'!G$6)*3</f>
        <v>#DIV/0!</v>
      </c>
      <c r="AC222" s="76" t="e">
        <f>('ModelParams Lp'!H$4*10^'ModelParams Lp'!H$5*($U222/$V222)^'ModelParams Lp'!H$6)*3</f>
        <v>#DIV/0!</v>
      </c>
      <c r="AD222" s="76" t="e">
        <f>('ModelParams Lp'!I$4*10^'ModelParams Lp'!I$5*($U222/$V222)^'ModelParams Lp'!I$6)*3</f>
        <v>#DIV/0!</v>
      </c>
      <c r="AE222" s="62" t="e">
        <f t="shared" si="76"/>
        <v>#DIV/0!</v>
      </c>
      <c r="AF222" s="62" t="e">
        <f>IF(AE222&lt;'ModelParams Lp'!$B$16,-1,IF(AE222&lt;'ModelParams Lp'!$C$16,0,IF(AE222&lt;'ModelParams Lp'!$D$16,1,IF(AE222&lt;'ModelParams Lp'!$E$16,2,IF(AE222&lt;'ModelParams Lp'!$F$16,3,IF(AE222&lt;'ModelParams Lp'!$G$16,4,IF(AE222&lt;'ModelParams Lp'!$H$16,5,6)))))))</f>
        <v>#DIV/0!</v>
      </c>
      <c r="AG222" s="76" t="e">
        <f ca="1">IF($AF222&gt;1,0,OFFSET('ModelParams Lp'!$C$12,0,-'Sound Pressure'!$AF222))</f>
        <v>#DIV/0!</v>
      </c>
      <c r="AH222" s="76" t="e">
        <f ca="1">IF($AF222&gt;2,0,OFFSET('ModelParams Lp'!$D$12,0,-'Sound Pressure'!$AF222))</f>
        <v>#DIV/0!</v>
      </c>
      <c r="AI222" s="76" t="e">
        <f ca="1">IF($AF222&gt;3,0,OFFSET('ModelParams Lp'!$E$12,0,-'Sound Pressure'!$AF222))</f>
        <v>#DIV/0!</v>
      </c>
      <c r="AJ222" s="76" t="e">
        <f ca="1">IF($AF222&gt;4,0,OFFSET('ModelParams Lp'!$F$12,0,-'Sound Pressure'!$AF222))</f>
        <v>#DIV/0!</v>
      </c>
      <c r="AK222" s="76" t="e">
        <f ca="1">IF($AF222&gt;3,0,OFFSET('ModelParams Lp'!$G$12,0,-'Sound Pressure'!$AF222))</f>
        <v>#DIV/0!</v>
      </c>
      <c r="AL222" s="76" t="e">
        <f ca="1">IF($AF222&gt;5,0,OFFSET('ModelParams Lp'!$H$12,0,-'Sound Pressure'!$AF222))</f>
        <v>#DIV/0!</v>
      </c>
      <c r="AM222" s="76" t="e">
        <f ca="1">IF($AF222&gt;6,0,OFFSET('ModelParams Lp'!$I$12,0,-'Sound Pressure'!$AF222))</f>
        <v>#DIV/0!</v>
      </c>
      <c r="AN222" s="76" t="e">
        <f ca="1">IF($AF222&gt;7,0,IF($AF$4&lt;0,3,OFFSET('ModelParams Lp'!$J$12,0,-'Sound Pressure'!$AF222)))</f>
        <v>#DIV/0!</v>
      </c>
      <c r="AO222" s="76" t="e">
        <f t="shared" si="95"/>
        <v>#DIV/0!</v>
      </c>
      <c r="AP222" s="76" t="e">
        <f t="shared" si="73"/>
        <v>#DIV/0!</v>
      </c>
      <c r="AQ222" s="76" t="e">
        <f t="shared" si="73"/>
        <v>#DIV/0!</v>
      </c>
      <c r="AR222" s="76" t="e">
        <f t="shared" si="73"/>
        <v>#DIV/0!</v>
      </c>
      <c r="AS222" s="76" t="e">
        <f t="shared" si="73"/>
        <v>#DIV/0!</v>
      </c>
      <c r="AT222" s="76" t="e">
        <f t="shared" si="73"/>
        <v>#DIV/0!</v>
      </c>
      <c r="AU222" s="76" t="e">
        <f t="shared" si="73"/>
        <v>#DIV/0!</v>
      </c>
      <c r="AV222" s="76" t="e">
        <f t="shared" si="73"/>
        <v>#DIV/0!</v>
      </c>
      <c r="AW222" s="76">
        <f>'ModelParams Lp'!B$22</f>
        <v>4</v>
      </c>
      <c r="AX222" s="76">
        <f>'ModelParams Lp'!C$22</f>
        <v>2</v>
      </c>
      <c r="AY222" s="76">
        <f>'ModelParams Lp'!D$22</f>
        <v>1</v>
      </c>
      <c r="AZ222" s="76">
        <f>'ModelParams Lp'!E$22</f>
        <v>0</v>
      </c>
      <c r="BA222" s="76">
        <f>'ModelParams Lp'!F$22</f>
        <v>0</v>
      </c>
      <c r="BB222" s="76">
        <f>'ModelParams Lp'!G$22</f>
        <v>0</v>
      </c>
      <c r="BC222" s="76">
        <f>'ModelParams Lp'!H$22</f>
        <v>0</v>
      </c>
      <c r="BD222" s="76">
        <f>'ModelParams Lp'!I$22</f>
        <v>0</v>
      </c>
      <c r="BE222" s="76" t="e">
        <f>-10*LOG(2/(4*PI()*2^2)+4/(0.163*(Calcul!$J227*Calcul!$K227)/VLOOKUP(Calcul!$H227,'ModelParams Lp'!$E$37:$F$39,2,0)))</f>
        <v>#N/A</v>
      </c>
      <c r="BF222" s="76" t="e">
        <f>-10*LOG(2/(4*PI()*2^2)+4/(0.163*(Calcul!$J227*Calcul!$K227)/VLOOKUP(Calcul!$H227,'ModelParams Lp'!$E$37:$F$39,2,0)))</f>
        <v>#N/A</v>
      </c>
      <c r="BG222" s="76" t="e">
        <f>-10*LOG(2/(4*PI()*2^2)+4/(0.163*(Calcul!$J227*Calcul!$K227)/VLOOKUP(Calcul!$H227,'ModelParams Lp'!$E$37:$F$39,2,0)))</f>
        <v>#N/A</v>
      </c>
      <c r="BH222" s="76" t="e">
        <f>-10*LOG(2/(4*PI()*2^2)+4/(0.163*(Calcul!$J227*Calcul!$K227)/VLOOKUP(Calcul!$H227,'ModelParams Lp'!$E$37:$F$39,2,0)))</f>
        <v>#N/A</v>
      </c>
      <c r="BI222" s="76" t="e">
        <f>-10*LOG(2/(4*PI()*2^2)+4/(0.163*(Calcul!$J227*Calcul!$K227)/VLOOKUP(Calcul!$H227,'ModelParams Lp'!$E$37:$F$39,2,0)))</f>
        <v>#N/A</v>
      </c>
      <c r="BJ222" s="76" t="e">
        <f>-10*LOG(2/(4*PI()*2^2)+4/(0.163*(Calcul!$J227*Calcul!$K227)/VLOOKUP(Calcul!$H227,'ModelParams Lp'!$E$37:$F$39,2,0)))</f>
        <v>#N/A</v>
      </c>
      <c r="BK222" s="76" t="e">
        <f>-10*LOG(2/(4*PI()*2^2)+4/(0.163*(Calcul!$J227*Calcul!$K227)/VLOOKUP(Calcul!$H227,'ModelParams Lp'!$E$37:$F$39,2,0)))</f>
        <v>#N/A</v>
      </c>
      <c r="BL222" s="76" t="e">
        <f>-10*LOG(2/(4*PI()*2^2)+4/(0.163*(Calcul!$J227*Calcul!$K227)/VLOOKUP(Calcul!$H227,'ModelParams Lp'!$E$37:$F$39,2,0)))</f>
        <v>#N/A</v>
      </c>
      <c r="BM222" s="76" t="e">
        <f>VLOOKUP(Calcul!$I227,'ModelParams Lp'!$D$28:$O$32,5,0)+BE222</f>
        <v>#N/A</v>
      </c>
      <c r="BN222" s="76" t="e">
        <f>VLOOKUP(Calcul!$I227,'ModelParams Lp'!$D$28:$O$32,6,0)+BF222</f>
        <v>#N/A</v>
      </c>
      <c r="BO222" s="76" t="e">
        <f>VLOOKUP(Calcul!$I227,'ModelParams Lp'!$D$28:$O$32,7,0)+BG222</f>
        <v>#N/A</v>
      </c>
      <c r="BP222" s="76" t="e">
        <f>VLOOKUP(Calcul!$I227,'ModelParams Lp'!$D$28:$O$32,8,0)+BH222</f>
        <v>#N/A</v>
      </c>
      <c r="BQ222" s="76" t="e">
        <f>VLOOKUP(Calcul!$I227,'ModelParams Lp'!$D$28:$O$32,9,0)+BI222</f>
        <v>#N/A</v>
      </c>
      <c r="BR222" s="76" t="e">
        <f>VLOOKUP(Calcul!$I227,'ModelParams Lp'!$D$28:$O$32,10,0)+BJ222</f>
        <v>#N/A</v>
      </c>
      <c r="BS222" s="76" t="e">
        <f>VLOOKUP(Calcul!$I227,'ModelParams Lp'!$D$28:$O$32,11,0)+BK222</f>
        <v>#N/A</v>
      </c>
      <c r="BT222" s="76" t="e">
        <f>VLOOKUP(Calcul!$I227,'ModelParams Lp'!$D$28:$O$32,12,0)+BL222</f>
        <v>#N/A</v>
      </c>
      <c r="BU222" s="75" t="e">
        <f t="shared" ca="1" si="77"/>
        <v>#DIV/0!</v>
      </c>
      <c r="BV222" s="75" t="e">
        <f t="shared" ca="1" si="78"/>
        <v>#DIV/0!</v>
      </c>
      <c r="BW222" s="75" t="e">
        <f t="shared" ca="1" si="79"/>
        <v>#DIV/0!</v>
      </c>
      <c r="BX222" s="75" t="e">
        <f t="shared" ca="1" si="80"/>
        <v>#DIV/0!</v>
      </c>
      <c r="BY222" s="75" t="e">
        <f t="shared" ca="1" si="81"/>
        <v>#DIV/0!</v>
      </c>
      <c r="BZ222" s="75" t="e">
        <f t="shared" ca="1" si="82"/>
        <v>#DIV/0!</v>
      </c>
      <c r="CA222" s="75" t="e">
        <f t="shared" ca="1" si="83"/>
        <v>#DIV/0!</v>
      </c>
      <c r="CB222" s="75" t="e">
        <f t="shared" ca="1" si="84"/>
        <v>#DIV/0!</v>
      </c>
      <c r="CC222" s="26" t="e">
        <f ca="1">10*LOG10(IF(BU222="",0,POWER(10,((BU222+'ModelParams Lw'!$O$4)/10))) +IF(BV222="",0,POWER(10,((BV222+'ModelParams Lw'!$P$4)/10))) +IF(BW222="",0,POWER(10,((BW222+'ModelParams Lw'!$Q$4)/10))) +IF(BX222="",0,POWER(10,((BX222+'ModelParams Lw'!$R$4)/10))) +IF(BY222="",0,POWER(10,((BY222+'ModelParams Lw'!$S$4)/10))) +IF(BZ222="",0,POWER(10,((BZ222+'ModelParams Lw'!$T$4)/10))) +IF(CA222="",0,POWER(10,((CA222+'ModelParams Lw'!$U$4)/10)))+IF(CB222="",0,POWER(10,((CB222+'ModelParams Lw'!$V$4)/10))))</f>
        <v>#DIV/0!</v>
      </c>
      <c r="CD222" s="26" t="e">
        <f t="shared" ca="1" si="85"/>
        <v>#DIV/0!</v>
      </c>
      <c r="CE222" s="26" t="e">
        <f ca="1">(BU222-'ModelParams Lw'!O$10)/'ModelParams Lw'!O$11</f>
        <v>#DIV/0!</v>
      </c>
      <c r="CF222" s="26" t="e">
        <f ca="1">(BV222-'ModelParams Lw'!P$10)/'ModelParams Lw'!P$11</f>
        <v>#DIV/0!</v>
      </c>
      <c r="CG222" s="26" t="e">
        <f ca="1">(BW222-'ModelParams Lw'!Q$10)/'ModelParams Lw'!Q$11</f>
        <v>#DIV/0!</v>
      </c>
      <c r="CH222" s="26" t="e">
        <f ca="1">(BX222-'ModelParams Lw'!R$10)/'ModelParams Lw'!R$11</f>
        <v>#DIV/0!</v>
      </c>
      <c r="CI222" s="26" t="e">
        <f ca="1">(BY222-'ModelParams Lw'!S$10)/'ModelParams Lw'!S$11</f>
        <v>#DIV/0!</v>
      </c>
      <c r="CJ222" s="26" t="e">
        <f ca="1">(BZ222-'ModelParams Lw'!T$10)/'ModelParams Lw'!T$11</f>
        <v>#DIV/0!</v>
      </c>
      <c r="CK222" s="26" t="e">
        <f ca="1">(CA222-'ModelParams Lw'!U$10)/'ModelParams Lw'!U$11</f>
        <v>#DIV/0!</v>
      </c>
      <c r="CL222" s="26" t="e">
        <f ca="1">(CB222-'ModelParams Lw'!V$10)/'ModelParams Lw'!V$11</f>
        <v>#DIV/0!</v>
      </c>
      <c r="CM222" s="75" t="e">
        <f t="shared" si="86"/>
        <v>#DIV/0!</v>
      </c>
      <c r="CN222" s="75" t="e">
        <f t="shared" si="87"/>
        <v>#DIV/0!</v>
      </c>
      <c r="CO222" s="75" t="e">
        <f t="shared" si="88"/>
        <v>#DIV/0!</v>
      </c>
      <c r="CP222" s="75" t="e">
        <f t="shared" si="89"/>
        <v>#DIV/0!</v>
      </c>
      <c r="CQ222" s="75" t="e">
        <f t="shared" si="90"/>
        <v>#DIV/0!</v>
      </c>
      <c r="CR222" s="75" t="e">
        <f t="shared" si="91"/>
        <v>#DIV/0!</v>
      </c>
      <c r="CS222" s="75" t="e">
        <f t="shared" si="92"/>
        <v>#DIV/0!</v>
      </c>
      <c r="CT222" s="75" t="e">
        <f t="shared" si="93"/>
        <v>#DIV/0!</v>
      </c>
      <c r="CU222" s="26" t="e">
        <f>10*LOG10(IF(CM222="",0,POWER(10,((CM222+'ModelParams Lw'!$O$4)/10))) +IF(CN222="",0,POWER(10,((CN222+'ModelParams Lw'!$P$4)/10))) +IF(CO222="",0,POWER(10,((CO222+'ModelParams Lw'!$Q$4)/10))) +IF(CP222="",0,POWER(10,((CP222+'ModelParams Lw'!$R$4)/10))) +IF(CQ222="",0,POWER(10,((CQ222+'ModelParams Lw'!$S$4)/10))) +IF(CR222="",0,POWER(10,((CR222+'ModelParams Lw'!$T$4)/10))) +IF(CS222="",0,POWER(10,((CS222+'ModelParams Lw'!$U$4)/10)))+IF(CT222="",0,POWER(10,((CT222+'ModelParams Lw'!$V$4)/10))))</f>
        <v>#DIV/0!</v>
      </c>
      <c r="CV222" s="26" t="e">
        <f t="shared" si="94"/>
        <v>#DIV/0!</v>
      </c>
      <c r="CW222" s="26" t="e">
        <f>(CM222-'ModelParams Lw'!O$10)/'ModelParams Lw'!O$11</f>
        <v>#DIV/0!</v>
      </c>
      <c r="CX222" s="26" t="e">
        <f>(CN222-'ModelParams Lw'!P$10)/'ModelParams Lw'!P$11</f>
        <v>#DIV/0!</v>
      </c>
      <c r="CY222" s="26" t="e">
        <f>(CO222-'ModelParams Lw'!Q$10)/'ModelParams Lw'!Q$11</f>
        <v>#DIV/0!</v>
      </c>
      <c r="CZ222" s="26" t="e">
        <f>(CP222-'ModelParams Lw'!R$10)/'ModelParams Lw'!R$11</f>
        <v>#DIV/0!</v>
      </c>
      <c r="DA222" s="26" t="e">
        <f>(CQ222-'ModelParams Lw'!S$10)/'ModelParams Lw'!S$11</f>
        <v>#DIV/0!</v>
      </c>
      <c r="DB222" s="26" t="e">
        <f>(CR222-'ModelParams Lw'!T$10)/'ModelParams Lw'!T$11</f>
        <v>#DIV/0!</v>
      </c>
      <c r="DC222" s="26" t="e">
        <f>(CS222-'ModelParams Lw'!U$10)/'ModelParams Lw'!U$11</f>
        <v>#DIV/0!</v>
      </c>
      <c r="DD222" s="26" t="e">
        <f>(CT222-'ModelParams Lw'!V$10)/'ModelParams Lw'!V$11</f>
        <v>#DIV/0!</v>
      </c>
    </row>
    <row r="223" spans="1:108" x14ac:dyDescent="0.25">
      <c r="A223" s="13">
        <f>'Sound Power'!B223</f>
        <v>0</v>
      </c>
      <c r="B223" s="13">
        <f>'Sound Power'!D223</f>
        <v>0</v>
      </c>
      <c r="C223" s="13">
        <f>'Sound Power'!E223</f>
        <v>0</v>
      </c>
      <c r="D223" s="13">
        <f>'Sound Power'!F223</f>
        <v>0</v>
      </c>
      <c r="E223" s="76" t="e">
        <f>IF(Calcul!$F225="SA",'Sound Power'!AZ223,'Sound Power'!O223)</f>
        <v>#DIV/0!</v>
      </c>
      <c r="F223" s="76" t="e">
        <f>IF(Calcul!$F225="SA",'Sound Power'!BA223,'Sound Power'!P223)</f>
        <v>#DIV/0!</v>
      </c>
      <c r="G223" s="76" t="e">
        <f>IF(Calcul!$F225="SA",'Sound Power'!BB223,'Sound Power'!Q223)</f>
        <v>#DIV/0!</v>
      </c>
      <c r="H223" s="76" t="e">
        <f>IF(Calcul!$F225="SA",'Sound Power'!BC223,'Sound Power'!R223)</f>
        <v>#DIV/0!</v>
      </c>
      <c r="I223" s="76" t="e">
        <f>IF(Calcul!$F225="SA",'Sound Power'!BD223,'Sound Power'!S223)</f>
        <v>#DIV/0!</v>
      </c>
      <c r="J223" s="76" t="e">
        <f>IF(Calcul!$F225="SA",'Sound Power'!BE223,'Sound Power'!T223)</f>
        <v>#DIV/0!</v>
      </c>
      <c r="K223" s="76" t="e">
        <f>IF(Calcul!$F225="SA",'Sound Power'!BF223,'Sound Power'!U223)</f>
        <v>#DIV/0!</v>
      </c>
      <c r="L223" s="76" t="e">
        <f>IF(Calcul!$F225="SA",'Sound Power'!BG223,'Sound Power'!V223)</f>
        <v>#DIV/0!</v>
      </c>
      <c r="M223" s="76" t="e">
        <f>'Sound Power'!CI223</f>
        <v>#DIV/0!</v>
      </c>
      <c r="N223" s="76" t="e">
        <f>'Sound Power'!CJ223</f>
        <v>#DIV/0!</v>
      </c>
      <c r="O223" s="76" t="e">
        <f>'Sound Power'!CK223</f>
        <v>#DIV/0!</v>
      </c>
      <c r="P223" s="76" t="e">
        <f>'Sound Power'!CL223</f>
        <v>#DIV/0!</v>
      </c>
      <c r="Q223" s="76" t="e">
        <f>'Sound Power'!CM223</f>
        <v>#DIV/0!</v>
      </c>
      <c r="R223" s="76" t="e">
        <f>'Sound Power'!CN223</f>
        <v>#DIV/0!</v>
      </c>
      <c r="S223" s="76" t="e">
        <f>'Sound Power'!CO223</f>
        <v>#DIV/0!</v>
      </c>
      <c r="T223" s="76" t="e">
        <f>'Sound Power'!CP223</f>
        <v>#DIV/0!</v>
      </c>
      <c r="U223" s="73">
        <f t="shared" si="74"/>
        <v>0</v>
      </c>
      <c r="V223" s="73">
        <f t="shared" si="75"/>
        <v>0</v>
      </c>
      <c r="W223" s="76" t="e">
        <f>('ModelParams Lp'!B$4*10^'ModelParams Lp'!B$5*($U223/$V223)^'ModelParams Lp'!B$6)*3</f>
        <v>#DIV/0!</v>
      </c>
      <c r="X223" s="76" t="e">
        <f>('ModelParams Lp'!C$4*10^'ModelParams Lp'!C$5*($U223/$V223)^'ModelParams Lp'!C$6)*3</f>
        <v>#DIV/0!</v>
      </c>
      <c r="Y223" s="76" t="e">
        <f>('ModelParams Lp'!D$4*10^'ModelParams Lp'!D$5*($U223/$V223)^'ModelParams Lp'!D$6)*3</f>
        <v>#DIV/0!</v>
      </c>
      <c r="Z223" s="76" t="e">
        <f>('ModelParams Lp'!E$4*10^'ModelParams Lp'!E$5*($U223/$V223)^'ModelParams Lp'!E$6)*3</f>
        <v>#DIV/0!</v>
      </c>
      <c r="AA223" s="76" t="e">
        <f>('ModelParams Lp'!F$4*10^'ModelParams Lp'!F$5*($U223/$V223)^'ModelParams Lp'!F$6)*3</f>
        <v>#DIV/0!</v>
      </c>
      <c r="AB223" s="76" t="e">
        <f>('ModelParams Lp'!G$4*10^'ModelParams Lp'!G$5*($U223/$V223)^'ModelParams Lp'!G$6)*3</f>
        <v>#DIV/0!</v>
      </c>
      <c r="AC223" s="76" t="e">
        <f>('ModelParams Lp'!H$4*10^'ModelParams Lp'!H$5*($U223/$V223)^'ModelParams Lp'!H$6)*3</f>
        <v>#DIV/0!</v>
      </c>
      <c r="AD223" s="76" t="e">
        <f>('ModelParams Lp'!I$4*10^'ModelParams Lp'!I$5*($U223/$V223)^'ModelParams Lp'!I$6)*3</f>
        <v>#DIV/0!</v>
      </c>
      <c r="AE223" s="62" t="e">
        <f t="shared" si="76"/>
        <v>#DIV/0!</v>
      </c>
      <c r="AF223" s="62" t="e">
        <f>IF(AE223&lt;'ModelParams Lp'!$B$16,-1,IF(AE223&lt;'ModelParams Lp'!$C$16,0,IF(AE223&lt;'ModelParams Lp'!$D$16,1,IF(AE223&lt;'ModelParams Lp'!$E$16,2,IF(AE223&lt;'ModelParams Lp'!$F$16,3,IF(AE223&lt;'ModelParams Lp'!$G$16,4,IF(AE223&lt;'ModelParams Lp'!$H$16,5,6)))))))</f>
        <v>#DIV/0!</v>
      </c>
      <c r="AG223" s="76" t="e">
        <f ca="1">IF($AF223&gt;1,0,OFFSET('ModelParams Lp'!$C$12,0,-'Sound Pressure'!$AF223))</f>
        <v>#DIV/0!</v>
      </c>
      <c r="AH223" s="76" t="e">
        <f ca="1">IF($AF223&gt;2,0,OFFSET('ModelParams Lp'!$D$12,0,-'Sound Pressure'!$AF223))</f>
        <v>#DIV/0!</v>
      </c>
      <c r="AI223" s="76" t="e">
        <f ca="1">IF($AF223&gt;3,0,OFFSET('ModelParams Lp'!$E$12,0,-'Sound Pressure'!$AF223))</f>
        <v>#DIV/0!</v>
      </c>
      <c r="AJ223" s="76" t="e">
        <f ca="1">IF($AF223&gt;4,0,OFFSET('ModelParams Lp'!$F$12,0,-'Sound Pressure'!$AF223))</f>
        <v>#DIV/0!</v>
      </c>
      <c r="AK223" s="76" t="e">
        <f ca="1">IF($AF223&gt;3,0,OFFSET('ModelParams Lp'!$G$12,0,-'Sound Pressure'!$AF223))</f>
        <v>#DIV/0!</v>
      </c>
      <c r="AL223" s="76" t="e">
        <f ca="1">IF($AF223&gt;5,0,OFFSET('ModelParams Lp'!$H$12,0,-'Sound Pressure'!$AF223))</f>
        <v>#DIV/0!</v>
      </c>
      <c r="AM223" s="76" t="e">
        <f ca="1">IF($AF223&gt;6,0,OFFSET('ModelParams Lp'!$I$12,0,-'Sound Pressure'!$AF223))</f>
        <v>#DIV/0!</v>
      </c>
      <c r="AN223" s="76" t="e">
        <f ca="1">IF($AF223&gt;7,0,IF($AF$4&lt;0,3,OFFSET('ModelParams Lp'!$J$12,0,-'Sound Pressure'!$AF223)))</f>
        <v>#DIV/0!</v>
      </c>
      <c r="AO223" s="76" t="e">
        <f t="shared" si="95"/>
        <v>#DIV/0!</v>
      </c>
      <c r="AP223" s="76" t="e">
        <f t="shared" si="73"/>
        <v>#DIV/0!</v>
      </c>
      <c r="AQ223" s="76" t="e">
        <f t="shared" si="73"/>
        <v>#DIV/0!</v>
      </c>
      <c r="AR223" s="76" t="e">
        <f t="shared" si="73"/>
        <v>#DIV/0!</v>
      </c>
      <c r="AS223" s="76" t="e">
        <f t="shared" si="73"/>
        <v>#DIV/0!</v>
      </c>
      <c r="AT223" s="76" t="e">
        <f t="shared" si="73"/>
        <v>#DIV/0!</v>
      </c>
      <c r="AU223" s="76" t="e">
        <f t="shared" si="73"/>
        <v>#DIV/0!</v>
      </c>
      <c r="AV223" s="76" t="e">
        <f t="shared" si="73"/>
        <v>#DIV/0!</v>
      </c>
      <c r="AW223" s="76">
        <f>'ModelParams Lp'!B$22</f>
        <v>4</v>
      </c>
      <c r="AX223" s="76">
        <f>'ModelParams Lp'!C$22</f>
        <v>2</v>
      </c>
      <c r="AY223" s="76">
        <f>'ModelParams Lp'!D$22</f>
        <v>1</v>
      </c>
      <c r="AZ223" s="76">
        <f>'ModelParams Lp'!E$22</f>
        <v>0</v>
      </c>
      <c r="BA223" s="76">
        <f>'ModelParams Lp'!F$22</f>
        <v>0</v>
      </c>
      <c r="BB223" s="76">
        <f>'ModelParams Lp'!G$22</f>
        <v>0</v>
      </c>
      <c r="BC223" s="76">
        <f>'ModelParams Lp'!H$22</f>
        <v>0</v>
      </c>
      <c r="BD223" s="76">
        <f>'ModelParams Lp'!I$22</f>
        <v>0</v>
      </c>
      <c r="BE223" s="76" t="e">
        <f>-10*LOG(2/(4*PI()*2^2)+4/(0.163*(Calcul!$J228*Calcul!$K228)/VLOOKUP(Calcul!$H228,'ModelParams Lp'!$E$37:$F$39,2,0)))</f>
        <v>#N/A</v>
      </c>
      <c r="BF223" s="76" t="e">
        <f>-10*LOG(2/(4*PI()*2^2)+4/(0.163*(Calcul!$J228*Calcul!$K228)/VLOOKUP(Calcul!$H228,'ModelParams Lp'!$E$37:$F$39,2,0)))</f>
        <v>#N/A</v>
      </c>
      <c r="BG223" s="76" t="e">
        <f>-10*LOG(2/(4*PI()*2^2)+4/(0.163*(Calcul!$J228*Calcul!$K228)/VLOOKUP(Calcul!$H228,'ModelParams Lp'!$E$37:$F$39,2,0)))</f>
        <v>#N/A</v>
      </c>
      <c r="BH223" s="76" t="e">
        <f>-10*LOG(2/(4*PI()*2^2)+4/(0.163*(Calcul!$J228*Calcul!$K228)/VLOOKUP(Calcul!$H228,'ModelParams Lp'!$E$37:$F$39,2,0)))</f>
        <v>#N/A</v>
      </c>
      <c r="BI223" s="76" t="e">
        <f>-10*LOG(2/(4*PI()*2^2)+4/(0.163*(Calcul!$J228*Calcul!$K228)/VLOOKUP(Calcul!$H228,'ModelParams Lp'!$E$37:$F$39,2,0)))</f>
        <v>#N/A</v>
      </c>
      <c r="BJ223" s="76" t="e">
        <f>-10*LOG(2/(4*PI()*2^2)+4/(0.163*(Calcul!$J228*Calcul!$K228)/VLOOKUP(Calcul!$H228,'ModelParams Lp'!$E$37:$F$39,2,0)))</f>
        <v>#N/A</v>
      </c>
      <c r="BK223" s="76" t="e">
        <f>-10*LOG(2/(4*PI()*2^2)+4/(0.163*(Calcul!$J228*Calcul!$K228)/VLOOKUP(Calcul!$H228,'ModelParams Lp'!$E$37:$F$39,2,0)))</f>
        <v>#N/A</v>
      </c>
      <c r="BL223" s="76" t="e">
        <f>-10*LOG(2/(4*PI()*2^2)+4/(0.163*(Calcul!$J228*Calcul!$K228)/VLOOKUP(Calcul!$H228,'ModelParams Lp'!$E$37:$F$39,2,0)))</f>
        <v>#N/A</v>
      </c>
      <c r="BM223" s="76" t="e">
        <f>VLOOKUP(Calcul!$I228,'ModelParams Lp'!$D$28:$O$32,5,0)+BE223</f>
        <v>#N/A</v>
      </c>
      <c r="BN223" s="76" t="e">
        <f>VLOOKUP(Calcul!$I228,'ModelParams Lp'!$D$28:$O$32,6,0)+BF223</f>
        <v>#N/A</v>
      </c>
      <c r="BO223" s="76" t="e">
        <f>VLOOKUP(Calcul!$I228,'ModelParams Lp'!$D$28:$O$32,7,0)+BG223</f>
        <v>#N/A</v>
      </c>
      <c r="BP223" s="76" t="e">
        <f>VLOOKUP(Calcul!$I228,'ModelParams Lp'!$D$28:$O$32,8,0)+BH223</f>
        <v>#N/A</v>
      </c>
      <c r="BQ223" s="76" t="e">
        <f>VLOOKUP(Calcul!$I228,'ModelParams Lp'!$D$28:$O$32,9,0)+BI223</f>
        <v>#N/A</v>
      </c>
      <c r="BR223" s="76" t="e">
        <f>VLOOKUP(Calcul!$I228,'ModelParams Lp'!$D$28:$O$32,10,0)+BJ223</f>
        <v>#N/A</v>
      </c>
      <c r="BS223" s="76" t="e">
        <f>VLOOKUP(Calcul!$I228,'ModelParams Lp'!$D$28:$O$32,11,0)+BK223</f>
        <v>#N/A</v>
      </c>
      <c r="BT223" s="76" t="e">
        <f>VLOOKUP(Calcul!$I228,'ModelParams Lp'!$D$28:$O$32,12,0)+BL223</f>
        <v>#N/A</v>
      </c>
      <c r="BU223" s="75" t="e">
        <f t="shared" ca="1" si="77"/>
        <v>#DIV/0!</v>
      </c>
      <c r="BV223" s="75" t="e">
        <f t="shared" ca="1" si="78"/>
        <v>#DIV/0!</v>
      </c>
      <c r="BW223" s="75" t="e">
        <f t="shared" ca="1" si="79"/>
        <v>#DIV/0!</v>
      </c>
      <c r="BX223" s="75" t="e">
        <f t="shared" ca="1" si="80"/>
        <v>#DIV/0!</v>
      </c>
      <c r="BY223" s="75" t="e">
        <f t="shared" ca="1" si="81"/>
        <v>#DIV/0!</v>
      </c>
      <c r="BZ223" s="75" t="e">
        <f t="shared" ca="1" si="82"/>
        <v>#DIV/0!</v>
      </c>
      <c r="CA223" s="75" t="e">
        <f t="shared" ca="1" si="83"/>
        <v>#DIV/0!</v>
      </c>
      <c r="CB223" s="75" t="e">
        <f t="shared" ca="1" si="84"/>
        <v>#DIV/0!</v>
      </c>
      <c r="CC223" s="26" t="e">
        <f ca="1">10*LOG10(IF(BU223="",0,POWER(10,((BU223+'ModelParams Lw'!$O$4)/10))) +IF(BV223="",0,POWER(10,((BV223+'ModelParams Lw'!$P$4)/10))) +IF(BW223="",0,POWER(10,((BW223+'ModelParams Lw'!$Q$4)/10))) +IF(BX223="",0,POWER(10,((BX223+'ModelParams Lw'!$R$4)/10))) +IF(BY223="",0,POWER(10,((BY223+'ModelParams Lw'!$S$4)/10))) +IF(BZ223="",0,POWER(10,((BZ223+'ModelParams Lw'!$T$4)/10))) +IF(CA223="",0,POWER(10,((CA223+'ModelParams Lw'!$U$4)/10)))+IF(CB223="",0,POWER(10,((CB223+'ModelParams Lw'!$V$4)/10))))</f>
        <v>#DIV/0!</v>
      </c>
      <c r="CD223" s="26" t="e">
        <f t="shared" ca="1" si="85"/>
        <v>#DIV/0!</v>
      </c>
      <c r="CE223" s="26" t="e">
        <f ca="1">(BU223-'ModelParams Lw'!O$10)/'ModelParams Lw'!O$11</f>
        <v>#DIV/0!</v>
      </c>
      <c r="CF223" s="26" t="e">
        <f ca="1">(BV223-'ModelParams Lw'!P$10)/'ModelParams Lw'!P$11</f>
        <v>#DIV/0!</v>
      </c>
      <c r="CG223" s="26" t="e">
        <f ca="1">(BW223-'ModelParams Lw'!Q$10)/'ModelParams Lw'!Q$11</f>
        <v>#DIV/0!</v>
      </c>
      <c r="CH223" s="26" t="e">
        <f ca="1">(BX223-'ModelParams Lw'!R$10)/'ModelParams Lw'!R$11</f>
        <v>#DIV/0!</v>
      </c>
      <c r="CI223" s="26" t="e">
        <f ca="1">(BY223-'ModelParams Lw'!S$10)/'ModelParams Lw'!S$11</f>
        <v>#DIV/0!</v>
      </c>
      <c r="CJ223" s="26" t="e">
        <f ca="1">(BZ223-'ModelParams Lw'!T$10)/'ModelParams Lw'!T$11</f>
        <v>#DIV/0!</v>
      </c>
      <c r="CK223" s="26" t="e">
        <f ca="1">(CA223-'ModelParams Lw'!U$10)/'ModelParams Lw'!U$11</f>
        <v>#DIV/0!</v>
      </c>
      <c r="CL223" s="26" t="e">
        <f ca="1">(CB223-'ModelParams Lw'!V$10)/'ModelParams Lw'!V$11</f>
        <v>#DIV/0!</v>
      </c>
      <c r="CM223" s="75" t="e">
        <f t="shared" si="86"/>
        <v>#DIV/0!</v>
      </c>
      <c r="CN223" s="75" t="e">
        <f t="shared" si="87"/>
        <v>#DIV/0!</v>
      </c>
      <c r="CO223" s="75" t="e">
        <f t="shared" si="88"/>
        <v>#DIV/0!</v>
      </c>
      <c r="CP223" s="75" t="e">
        <f t="shared" si="89"/>
        <v>#DIV/0!</v>
      </c>
      <c r="CQ223" s="75" t="e">
        <f t="shared" si="90"/>
        <v>#DIV/0!</v>
      </c>
      <c r="CR223" s="75" t="e">
        <f t="shared" si="91"/>
        <v>#DIV/0!</v>
      </c>
      <c r="CS223" s="75" t="e">
        <f t="shared" si="92"/>
        <v>#DIV/0!</v>
      </c>
      <c r="CT223" s="75" t="e">
        <f t="shared" si="93"/>
        <v>#DIV/0!</v>
      </c>
      <c r="CU223" s="26" t="e">
        <f>10*LOG10(IF(CM223="",0,POWER(10,((CM223+'ModelParams Lw'!$O$4)/10))) +IF(CN223="",0,POWER(10,((CN223+'ModelParams Lw'!$P$4)/10))) +IF(CO223="",0,POWER(10,((CO223+'ModelParams Lw'!$Q$4)/10))) +IF(CP223="",0,POWER(10,((CP223+'ModelParams Lw'!$R$4)/10))) +IF(CQ223="",0,POWER(10,((CQ223+'ModelParams Lw'!$S$4)/10))) +IF(CR223="",0,POWER(10,((CR223+'ModelParams Lw'!$T$4)/10))) +IF(CS223="",0,POWER(10,((CS223+'ModelParams Lw'!$U$4)/10)))+IF(CT223="",0,POWER(10,((CT223+'ModelParams Lw'!$V$4)/10))))</f>
        <v>#DIV/0!</v>
      </c>
      <c r="CV223" s="26" t="e">
        <f t="shared" si="94"/>
        <v>#DIV/0!</v>
      </c>
      <c r="CW223" s="26" t="e">
        <f>(CM223-'ModelParams Lw'!O$10)/'ModelParams Lw'!O$11</f>
        <v>#DIV/0!</v>
      </c>
      <c r="CX223" s="26" t="e">
        <f>(CN223-'ModelParams Lw'!P$10)/'ModelParams Lw'!P$11</f>
        <v>#DIV/0!</v>
      </c>
      <c r="CY223" s="26" t="e">
        <f>(CO223-'ModelParams Lw'!Q$10)/'ModelParams Lw'!Q$11</f>
        <v>#DIV/0!</v>
      </c>
      <c r="CZ223" s="26" t="e">
        <f>(CP223-'ModelParams Lw'!R$10)/'ModelParams Lw'!R$11</f>
        <v>#DIV/0!</v>
      </c>
      <c r="DA223" s="26" t="e">
        <f>(CQ223-'ModelParams Lw'!S$10)/'ModelParams Lw'!S$11</f>
        <v>#DIV/0!</v>
      </c>
      <c r="DB223" s="26" t="e">
        <f>(CR223-'ModelParams Lw'!T$10)/'ModelParams Lw'!T$11</f>
        <v>#DIV/0!</v>
      </c>
      <c r="DC223" s="26" t="e">
        <f>(CS223-'ModelParams Lw'!U$10)/'ModelParams Lw'!U$11</f>
        <v>#DIV/0!</v>
      </c>
      <c r="DD223" s="26" t="e">
        <f>(CT223-'ModelParams Lw'!V$10)/'ModelParams Lw'!V$11</f>
        <v>#DIV/0!</v>
      </c>
    </row>
    <row r="224" spans="1:108" x14ac:dyDescent="0.25">
      <c r="A224" s="13">
        <f>'Sound Power'!B224</f>
        <v>0</v>
      </c>
      <c r="B224" s="13">
        <f>'Sound Power'!D224</f>
        <v>0</v>
      </c>
      <c r="C224" s="13">
        <f>'Sound Power'!E224</f>
        <v>0</v>
      </c>
      <c r="D224" s="13">
        <f>'Sound Power'!F224</f>
        <v>0</v>
      </c>
      <c r="E224" s="76" t="e">
        <f>IF(Calcul!$F226="SA",'Sound Power'!AZ224,'Sound Power'!O224)</f>
        <v>#DIV/0!</v>
      </c>
      <c r="F224" s="76" t="e">
        <f>IF(Calcul!$F226="SA",'Sound Power'!BA224,'Sound Power'!P224)</f>
        <v>#DIV/0!</v>
      </c>
      <c r="G224" s="76" t="e">
        <f>IF(Calcul!$F226="SA",'Sound Power'!BB224,'Sound Power'!Q224)</f>
        <v>#DIV/0!</v>
      </c>
      <c r="H224" s="76" t="e">
        <f>IF(Calcul!$F226="SA",'Sound Power'!BC224,'Sound Power'!R224)</f>
        <v>#DIV/0!</v>
      </c>
      <c r="I224" s="76" t="e">
        <f>IF(Calcul!$F226="SA",'Sound Power'!BD224,'Sound Power'!S224)</f>
        <v>#DIV/0!</v>
      </c>
      <c r="J224" s="76" t="e">
        <f>IF(Calcul!$F226="SA",'Sound Power'!BE224,'Sound Power'!T224)</f>
        <v>#DIV/0!</v>
      </c>
      <c r="K224" s="76" t="e">
        <f>IF(Calcul!$F226="SA",'Sound Power'!BF224,'Sound Power'!U224)</f>
        <v>#DIV/0!</v>
      </c>
      <c r="L224" s="76" t="e">
        <f>IF(Calcul!$F226="SA",'Sound Power'!BG224,'Sound Power'!V224)</f>
        <v>#DIV/0!</v>
      </c>
      <c r="M224" s="76" t="e">
        <f>'Sound Power'!CI224</f>
        <v>#DIV/0!</v>
      </c>
      <c r="N224" s="76" t="e">
        <f>'Sound Power'!CJ224</f>
        <v>#DIV/0!</v>
      </c>
      <c r="O224" s="76" t="e">
        <f>'Sound Power'!CK224</f>
        <v>#DIV/0!</v>
      </c>
      <c r="P224" s="76" t="e">
        <f>'Sound Power'!CL224</f>
        <v>#DIV/0!</v>
      </c>
      <c r="Q224" s="76" t="e">
        <f>'Sound Power'!CM224</f>
        <v>#DIV/0!</v>
      </c>
      <c r="R224" s="76" t="e">
        <f>'Sound Power'!CN224</f>
        <v>#DIV/0!</v>
      </c>
      <c r="S224" s="76" t="e">
        <f>'Sound Power'!CO224</f>
        <v>#DIV/0!</v>
      </c>
      <c r="T224" s="76" t="e">
        <f>'Sound Power'!CP224</f>
        <v>#DIV/0!</v>
      </c>
      <c r="U224" s="73">
        <f t="shared" si="74"/>
        <v>0</v>
      </c>
      <c r="V224" s="73">
        <f t="shared" si="75"/>
        <v>0</v>
      </c>
      <c r="W224" s="76" t="e">
        <f>('ModelParams Lp'!B$4*10^'ModelParams Lp'!B$5*($U224/$V224)^'ModelParams Lp'!B$6)*3</f>
        <v>#DIV/0!</v>
      </c>
      <c r="X224" s="76" t="e">
        <f>('ModelParams Lp'!C$4*10^'ModelParams Lp'!C$5*($U224/$V224)^'ModelParams Lp'!C$6)*3</f>
        <v>#DIV/0!</v>
      </c>
      <c r="Y224" s="76" t="e">
        <f>('ModelParams Lp'!D$4*10^'ModelParams Lp'!D$5*($U224/$V224)^'ModelParams Lp'!D$6)*3</f>
        <v>#DIV/0!</v>
      </c>
      <c r="Z224" s="76" t="e">
        <f>('ModelParams Lp'!E$4*10^'ModelParams Lp'!E$5*($U224/$V224)^'ModelParams Lp'!E$6)*3</f>
        <v>#DIV/0!</v>
      </c>
      <c r="AA224" s="76" t="e">
        <f>('ModelParams Lp'!F$4*10^'ModelParams Lp'!F$5*($U224/$V224)^'ModelParams Lp'!F$6)*3</f>
        <v>#DIV/0!</v>
      </c>
      <c r="AB224" s="76" t="e">
        <f>('ModelParams Lp'!G$4*10^'ModelParams Lp'!G$5*($U224/$V224)^'ModelParams Lp'!G$6)*3</f>
        <v>#DIV/0!</v>
      </c>
      <c r="AC224" s="76" t="e">
        <f>('ModelParams Lp'!H$4*10^'ModelParams Lp'!H$5*($U224/$V224)^'ModelParams Lp'!H$6)*3</f>
        <v>#DIV/0!</v>
      </c>
      <c r="AD224" s="76" t="e">
        <f>('ModelParams Lp'!I$4*10^'ModelParams Lp'!I$5*($U224/$V224)^'ModelParams Lp'!I$6)*3</f>
        <v>#DIV/0!</v>
      </c>
      <c r="AE224" s="62" t="e">
        <f t="shared" si="76"/>
        <v>#DIV/0!</v>
      </c>
      <c r="AF224" s="62" t="e">
        <f>IF(AE224&lt;'ModelParams Lp'!$B$16,-1,IF(AE224&lt;'ModelParams Lp'!$C$16,0,IF(AE224&lt;'ModelParams Lp'!$D$16,1,IF(AE224&lt;'ModelParams Lp'!$E$16,2,IF(AE224&lt;'ModelParams Lp'!$F$16,3,IF(AE224&lt;'ModelParams Lp'!$G$16,4,IF(AE224&lt;'ModelParams Lp'!$H$16,5,6)))))))</f>
        <v>#DIV/0!</v>
      </c>
      <c r="AG224" s="76" t="e">
        <f ca="1">IF($AF224&gt;1,0,OFFSET('ModelParams Lp'!$C$12,0,-'Sound Pressure'!$AF224))</f>
        <v>#DIV/0!</v>
      </c>
      <c r="AH224" s="76" t="e">
        <f ca="1">IF($AF224&gt;2,0,OFFSET('ModelParams Lp'!$D$12,0,-'Sound Pressure'!$AF224))</f>
        <v>#DIV/0!</v>
      </c>
      <c r="AI224" s="76" t="e">
        <f ca="1">IF($AF224&gt;3,0,OFFSET('ModelParams Lp'!$E$12,0,-'Sound Pressure'!$AF224))</f>
        <v>#DIV/0!</v>
      </c>
      <c r="AJ224" s="76" t="e">
        <f ca="1">IF($AF224&gt;4,0,OFFSET('ModelParams Lp'!$F$12,0,-'Sound Pressure'!$AF224))</f>
        <v>#DIV/0!</v>
      </c>
      <c r="AK224" s="76" t="e">
        <f ca="1">IF($AF224&gt;3,0,OFFSET('ModelParams Lp'!$G$12,0,-'Sound Pressure'!$AF224))</f>
        <v>#DIV/0!</v>
      </c>
      <c r="AL224" s="76" t="e">
        <f ca="1">IF($AF224&gt;5,0,OFFSET('ModelParams Lp'!$H$12,0,-'Sound Pressure'!$AF224))</f>
        <v>#DIV/0!</v>
      </c>
      <c r="AM224" s="76" t="e">
        <f ca="1">IF($AF224&gt;6,0,OFFSET('ModelParams Lp'!$I$12,0,-'Sound Pressure'!$AF224))</f>
        <v>#DIV/0!</v>
      </c>
      <c r="AN224" s="76" t="e">
        <f ca="1">IF($AF224&gt;7,0,IF($AF$4&lt;0,3,OFFSET('ModelParams Lp'!$J$12,0,-'Sound Pressure'!$AF224)))</f>
        <v>#DIV/0!</v>
      </c>
      <c r="AO224" s="76" t="e">
        <f t="shared" si="95"/>
        <v>#DIV/0!</v>
      </c>
      <c r="AP224" s="76" t="e">
        <f t="shared" si="73"/>
        <v>#DIV/0!</v>
      </c>
      <c r="AQ224" s="76" t="e">
        <f t="shared" si="73"/>
        <v>#DIV/0!</v>
      </c>
      <c r="AR224" s="76" t="e">
        <f t="shared" si="73"/>
        <v>#DIV/0!</v>
      </c>
      <c r="AS224" s="76" t="e">
        <f t="shared" si="73"/>
        <v>#DIV/0!</v>
      </c>
      <c r="AT224" s="76" t="e">
        <f t="shared" si="73"/>
        <v>#DIV/0!</v>
      </c>
      <c r="AU224" s="76" t="e">
        <f t="shared" si="73"/>
        <v>#DIV/0!</v>
      </c>
      <c r="AV224" s="76" t="e">
        <f t="shared" si="73"/>
        <v>#DIV/0!</v>
      </c>
      <c r="AW224" s="76">
        <f>'ModelParams Lp'!B$22</f>
        <v>4</v>
      </c>
      <c r="AX224" s="76">
        <f>'ModelParams Lp'!C$22</f>
        <v>2</v>
      </c>
      <c r="AY224" s="76">
        <f>'ModelParams Lp'!D$22</f>
        <v>1</v>
      </c>
      <c r="AZ224" s="76">
        <f>'ModelParams Lp'!E$22</f>
        <v>0</v>
      </c>
      <c r="BA224" s="76">
        <f>'ModelParams Lp'!F$22</f>
        <v>0</v>
      </c>
      <c r="BB224" s="76">
        <f>'ModelParams Lp'!G$22</f>
        <v>0</v>
      </c>
      <c r="BC224" s="76">
        <f>'ModelParams Lp'!H$22</f>
        <v>0</v>
      </c>
      <c r="BD224" s="76">
        <f>'ModelParams Lp'!I$22</f>
        <v>0</v>
      </c>
      <c r="BE224" s="76" t="e">
        <f>-10*LOG(2/(4*PI()*2^2)+4/(0.163*(Calcul!$J229*Calcul!$K229)/VLOOKUP(Calcul!$H229,'ModelParams Lp'!$E$37:$F$39,2,0)))</f>
        <v>#N/A</v>
      </c>
      <c r="BF224" s="76" t="e">
        <f>-10*LOG(2/(4*PI()*2^2)+4/(0.163*(Calcul!$J229*Calcul!$K229)/VLOOKUP(Calcul!$H229,'ModelParams Lp'!$E$37:$F$39,2,0)))</f>
        <v>#N/A</v>
      </c>
      <c r="BG224" s="76" t="e">
        <f>-10*LOG(2/(4*PI()*2^2)+4/(0.163*(Calcul!$J229*Calcul!$K229)/VLOOKUP(Calcul!$H229,'ModelParams Lp'!$E$37:$F$39,2,0)))</f>
        <v>#N/A</v>
      </c>
      <c r="BH224" s="76" t="e">
        <f>-10*LOG(2/(4*PI()*2^2)+4/(0.163*(Calcul!$J229*Calcul!$K229)/VLOOKUP(Calcul!$H229,'ModelParams Lp'!$E$37:$F$39,2,0)))</f>
        <v>#N/A</v>
      </c>
      <c r="BI224" s="76" t="e">
        <f>-10*LOG(2/(4*PI()*2^2)+4/(0.163*(Calcul!$J229*Calcul!$K229)/VLOOKUP(Calcul!$H229,'ModelParams Lp'!$E$37:$F$39,2,0)))</f>
        <v>#N/A</v>
      </c>
      <c r="BJ224" s="76" t="e">
        <f>-10*LOG(2/(4*PI()*2^2)+4/(0.163*(Calcul!$J229*Calcul!$K229)/VLOOKUP(Calcul!$H229,'ModelParams Lp'!$E$37:$F$39,2,0)))</f>
        <v>#N/A</v>
      </c>
      <c r="BK224" s="76" t="e">
        <f>-10*LOG(2/(4*PI()*2^2)+4/(0.163*(Calcul!$J229*Calcul!$K229)/VLOOKUP(Calcul!$H229,'ModelParams Lp'!$E$37:$F$39,2,0)))</f>
        <v>#N/A</v>
      </c>
      <c r="BL224" s="76" t="e">
        <f>-10*LOG(2/(4*PI()*2^2)+4/(0.163*(Calcul!$J229*Calcul!$K229)/VLOOKUP(Calcul!$H229,'ModelParams Lp'!$E$37:$F$39,2,0)))</f>
        <v>#N/A</v>
      </c>
      <c r="BM224" s="76" t="e">
        <f>VLOOKUP(Calcul!$I229,'ModelParams Lp'!$D$28:$O$32,5,0)+BE224</f>
        <v>#N/A</v>
      </c>
      <c r="BN224" s="76" t="e">
        <f>VLOOKUP(Calcul!$I229,'ModelParams Lp'!$D$28:$O$32,6,0)+BF224</f>
        <v>#N/A</v>
      </c>
      <c r="BO224" s="76" t="e">
        <f>VLOOKUP(Calcul!$I229,'ModelParams Lp'!$D$28:$O$32,7,0)+BG224</f>
        <v>#N/A</v>
      </c>
      <c r="BP224" s="76" t="e">
        <f>VLOOKUP(Calcul!$I229,'ModelParams Lp'!$D$28:$O$32,8,0)+BH224</f>
        <v>#N/A</v>
      </c>
      <c r="BQ224" s="76" t="e">
        <f>VLOOKUP(Calcul!$I229,'ModelParams Lp'!$D$28:$O$32,9,0)+BI224</f>
        <v>#N/A</v>
      </c>
      <c r="BR224" s="76" t="e">
        <f>VLOOKUP(Calcul!$I229,'ModelParams Lp'!$D$28:$O$32,10,0)+BJ224</f>
        <v>#N/A</v>
      </c>
      <c r="BS224" s="76" t="e">
        <f>VLOOKUP(Calcul!$I229,'ModelParams Lp'!$D$28:$O$32,11,0)+BK224</f>
        <v>#N/A</v>
      </c>
      <c r="BT224" s="76" t="e">
        <f>VLOOKUP(Calcul!$I229,'ModelParams Lp'!$D$28:$O$32,12,0)+BL224</f>
        <v>#N/A</v>
      </c>
      <c r="BU224" s="75" t="e">
        <f t="shared" ca="1" si="77"/>
        <v>#DIV/0!</v>
      </c>
      <c r="BV224" s="75" t="e">
        <f t="shared" ca="1" si="78"/>
        <v>#DIV/0!</v>
      </c>
      <c r="BW224" s="75" t="e">
        <f t="shared" ca="1" si="79"/>
        <v>#DIV/0!</v>
      </c>
      <c r="BX224" s="75" t="e">
        <f t="shared" ca="1" si="80"/>
        <v>#DIV/0!</v>
      </c>
      <c r="BY224" s="75" t="e">
        <f t="shared" ca="1" si="81"/>
        <v>#DIV/0!</v>
      </c>
      <c r="BZ224" s="75" t="e">
        <f t="shared" ca="1" si="82"/>
        <v>#DIV/0!</v>
      </c>
      <c r="CA224" s="75" t="e">
        <f t="shared" ca="1" si="83"/>
        <v>#DIV/0!</v>
      </c>
      <c r="CB224" s="75" t="e">
        <f t="shared" ca="1" si="84"/>
        <v>#DIV/0!</v>
      </c>
      <c r="CC224" s="26" t="e">
        <f ca="1">10*LOG10(IF(BU224="",0,POWER(10,((BU224+'ModelParams Lw'!$O$4)/10))) +IF(BV224="",0,POWER(10,((BV224+'ModelParams Lw'!$P$4)/10))) +IF(BW224="",0,POWER(10,((BW224+'ModelParams Lw'!$Q$4)/10))) +IF(BX224="",0,POWER(10,((BX224+'ModelParams Lw'!$R$4)/10))) +IF(BY224="",0,POWER(10,((BY224+'ModelParams Lw'!$S$4)/10))) +IF(BZ224="",0,POWER(10,((BZ224+'ModelParams Lw'!$T$4)/10))) +IF(CA224="",0,POWER(10,((CA224+'ModelParams Lw'!$U$4)/10)))+IF(CB224="",0,POWER(10,((CB224+'ModelParams Lw'!$V$4)/10))))</f>
        <v>#DIV/0!</v>
      </c>
      <c r="CD224" s="26" t="e">
        <f t="shared" ca="1" si="85"/>
        <v>#DIV/0!</v>
      </c>
      <c r="CE224" s="26" t="e">
        <f ca="1">(BU224-'ModelParams Lw'!O$10)/'ModelParams Lw'!O$11</f>
        <v>#DIV/0!</v>
      </c>
      <c r="CF224" s="26" t="e">
        <f ca="1">(BV224-'ModelParams Lw'!P$10)/'ModelParams Lw'!P$11</f>
        <v>#DIV/0!</v>
      </c>
      <c r="CG224" s="26" t="e">
        <f ca="1">(BW224-'ModelParams Lw'!Q$10)/'ModelParams Lw'!Q$11</f>
        <v>#DIV/0!</v>
      </c>
      <c r="CH224" s="26" t="e">
        <f ca="1">(BX224-'ModelParams Lw'!R$10)/'ModelParams Lw'!R$11</f>
        <v>#DIV/0!</v>
      </c>
      <c r="CI224" s="26" t="e">
        <f ca="1">(BY224-'ModelParams Lw'!S$10)/'ModelParams Lw'!S$11</f>
        <v>#DIV/0!</v>
      </c>
      <c r="CJ224" s="26" t="e">
        <f ca="1">(BZ224-'ModelParams Lw'!T$10)/'ModelParams Lw'!T$11</f>
        <v>#DIV/0!</v>
      </c>
      <c r="CK224" s="26" t="e">
        <f ca="1">(CA224-'ModelParams Lw'!U$10)/'ModelParams Lw'!U$11</f>
        <v>#DIV/0!</v>
      </c>
      <c r="CL224" s="26" t="e">
        <f ca="1">(CB224-'ModelParams Lw'!V$10)/'ModelParams Lw'!V$11</f>
        <v>#DIV/0!</v>
      </c>
      <c r="CM224" s="75" t="e">
        <f t="shared" si="86"/>
        <v>#DIV/0!</v>
      </c>
      <c r="CN224" s="75" t="e">
        <f t="shared" si="87"/>
        <v>#DIV/0!</v>
      </c>
      <c r="CO224" s="75" t="e">
        <f t="shared" si="88"/>
        <v>#DIV/0!</v>
      </c>
      <c r="CP224" s="75" t="e">
        <f t="shared" si="89"/>
        <v>#DIV/0!</v>
      </c>
      <c r="CQ224" s="75" t="e">
        <f t="shared" si="90"/>
        <v>#DIV/0!</v>
      </c>
      <c r="CR224" s="75" t="e">
        <f t="shared" si="91"/>
        <v>#DIV/0!</v>
      </c>
      <c r="CS224" s="75" t="e">
        <f t="shared" si="92"/>
        <v>#DIV/0!</v>
      </c>
      <c r="CT224" s="75" t="e">
        <f t="shared" si="93"/>
        <v>#DIV/0!</v>
      </c>
      <c r="CU224" s="26" t="e">
        <f>10*LOG10(IF(CM224="",0,POWER(10,((CM224+'ModelParams Lw'!$O$4)/10))) +IF(CN224="",0,POWER(10,((CN224+'ModelParams Lw'!$P$4)/10))) +IF(CO224="",0,POWER(10,((CO224+'ModelParams Lw'!$Q$4)/10))) +IF(CP224="",0,POWER(10,((CP224+'ModelParams Lw'!$R$4)/10))) +IF(CQ224="",0,POWER(10,((CQ224+'ModelParams Lw'!$S$4)/10))) +IF(CR224="",0,POWER(10,((CR224+'ModelParams Lw'!$T$4)/10))) +IF(CS224="",0,POWER(10,((CS224+'ModelParams Lw'!$U$4)/10)))+IF(CT224="",0,POWER(10,((CT224+'ModelParams Lw'!$V$4)/10))))</f>
        <v>#DIV/0!</v>
      </c>
      <c r="CV224" s="26" t="e">
        <f t="shared" si="94"/>
        <v>#DIV/0!</v>
      </c>
      <c r="CW224" s="26" t="e">
        <f>(CM224-'ModelParams Lw'!O$10)/'ModelParams Lw'!O$11</f>
        <v>#DIV/0!</v>
      </c>
      <c r="CX224" s="26" t="e">
        <f>(CN224-'ModelParams Lw'!P$10)/'ModelParams Lw'!P$11</f>
        <v>#DIV/0!</v>
      </c>
      <c r="CY224" s="26" t="e">
        <f>(CO224-'ModelParams Lw'!Q$10)/'ModelParams Lw'!Q$11</f>
        <v>#DIV/0!</v>
      </c>
      <c r="CZ224" s="26" t="e">
        <f>(CP224-'ModelParams Lw'!R$10)/'ModelParams Lw'!R$11</f>
        <v>#DIV/0!</v>
      </c>
      <c r="DA224" s="26" t="e">
        <f>(CQ224-'ModelParams Lw'!S$10)/'ModelParams Lw'!S$11</f>
        <v>#DIV/0!</v>
      </c>
      <c r="DB224" s="26" t="e">
        <f>(CR224-'ModelParams Lw'!T$10)/'ModelParams Lw'!T$11</f>
        <v>#DIV/0!</v>
      </c>
      <c r="DC224" s="26" t="e">
        <f>(CS224-'ModelParams Lw'!U$10)/'ModelParams Lw'!U$11</f>
        <v>#DIV/0!</v>
      </c>
      <c r="DD224" s="26" t="e">
        <f>(CT224-'ModelParams Lw'!V$10)/'ModelParams Lw'!V$11</f>
        <v>#DIV/0!</v>
      </c>
    </row>
    <row r="225" spans="1:108" x14ac:dyDescent="0.25">
      <c r="A225" s="13">
        <f>'Sound Power'!B225</f>
        <v>0</v>
      </c>
      <c r="B225" s="13">
        <f>'Sound Power'!D225</f>
        <v>0</v>
      </c>
      <c r="C225" s="13">
        <f>'Sound Power'!E225</f>
        <v>0</v>
      </c>
      <c r="D225" s="13">
        <f>'Sound Power'!F225</f>
        <v>0</v>
      </c>
      <c r="E225" s="76" t="e">
        <f>IF(Calcul!$F227="SA",'Sound Power'!AZ225,'Sound Power'!O225)</f>
        <v>#DIV/0!</v>
      </c>
      <c r="F225" s="76" t="e">
        <f>IF(Calcul!$F227="SA",'Sound Power'!BA225,'Sound Power'!P225)</f>
        <v>#DIV/0!</v>
      </c>
      <c r="G225" s="76" t="e">
        <f>IF(Calcul!$F227="SA",'Sound Power'!BB225,'Sound Power'!Q225)</f>
        <v>#DIV/0!</v>
      </c>
      <c r="H225" s="76" t="e">
        <f>IF(Calcul!$F227="SA",'Sound Power'!BC225,'Sound Power'!R225)</f>
        <v>#DIV/0!</v>
      </c>
      <c r="I225" s="76" t="e">
        <f>IF(Calcul!$F227="SA",'Sound Power'!BD225,'Sound Power'!S225)</f>
        <v>#DIV/0!</v>
      </c>
      <c r="J225" s="76" t="e">
        <f>IF(Calcul!$F227="SA",'Sound Power'!BE225,'Sound Power'!T225)</f>
        <v>#DIV/0!</v>
      </c>
      <c r="K225" s="76" t="e">
        <f>IF(Calcul!$F227="SA",'Sound Power'!BF225,'Sound Power'!U225)</f>
        <v>#DIV/0!</v>
      </c>
      <c r="L225" s="76" t="e">
        <f>IF(Calcul!$F227="SA",'Sound Power'!BG225,'Sound Power'!V225)</f>
        <v>#DIV/0!</v>
      </c>
      <c r="M225" s="76" t="e">
        <f>'Sound Power'!CI225</f>
        <v>#DIV/0!</v>
      </c>
      <c r="N225" s="76" t="e">
        <f>'Sound Power'!CJ225</f>
        <v>#DIV/0!</v>
      </c>
      <c r="O225" s="76" t="e">
        <f>'Sound Power'!CK225</f>
        <v>#DIV/0!</v>
      </c>
      <c r="P225" s="76" t="e">
        <f>'Sound Power'!CL225</f>
        <v>#DIV/0!</v>
      </c>
      <c r="Q225" s="76" t="e">
        <f>'Sound Power'!CM225</f>
        <v>#DIV/0!</v>
      </c>
      <c r="R225" s="76" t="e">
        <f>'Sound Power'!CN225</f>
        <v>#DIV/0!</v>
      </c>
      <c r="S225" s="76" t="e">
        <f>'Sound Power'!CO225</f>
        <v>#DIV/0!</v>
      </c>
      <c r="T225" s="76" t="e">
        <f>'Sound Power'!CP225</f>
        <v>#DIV/0!</v>
      </c>
      <c r="U225" s="73">
        <f t="shared" si="74"/>
        <v>0</v>
      </c>
      <c r="V225" s="73">
        <f t="shared" si="75"/>
        <v>0</v>
      </c>
      <c r="W225" s="76" t="e">
        <f>('ModelParams Lp'!B$4*10^'ModelParams Lp'!B$5*($U225/$V225)^'ModelParams Lp'!B$6)*3</f>
        <v>#DIV/0!</v>
      </c>
      <c r="X225" s="76" t="e">
        <f>('ModelParams Lp'!C$4*10^'ModelParams Lp'!C$5*($U225/$V225)^'ModelParams Lp'!C$6)*3</f>
        <v>#DIV/0!</v>
      </c>
      <c r="Y225" s="76" t="e">
        <f>('ModelParams Lp'!D$4*10^'ModelParams Lp'!D$5*($U225/$V225)^'ModelParams Lp'!D$6)*3</f>
        <v>#DIV/0!</v>
      </c>
      <c r="Z225" s="76" t="e">
        <f>('ModelParams Lp'!E$4*10^'ModelParams Lp'!E$5*($U225/$V225)^'ModelParams Lp'!E$6)*3</f>
        <v>#DIV/0!</v>
      </c>
      <c r="AA225" s="76" t="e">
        <f>('ModelParams Lp'!F$4*10^'ModelParams Lp'!F$5*($U225/$V225)^'ModelParams Lp'!F$6)*3</f>
        <v>#DIV/0!</v>
      </c>
      <c r="AB225" s="76" t="e">
        <f>('ModelParams Lp'!G$4*10^'ModelParams Lp'!G$5*($U225/$V225)^'ModelParams Lp'!G$6)*3</f>
        <v>#DIV/0!</v>
      </c>
      <c r="AC225" s="76" t="e">
        <f>('ModelParams Lp'!H$4*10^'ModelParams Lp'!H$5*($U225/$V225)^'ModelParams Lp'!H$6)*3</f>
        <v>#DIV/0!</v>
      </c>
      <c r="AD225" s="76" t="e">
        <f>('ModelParams Lp'!I$4*10^'ModelParams Lp'!I$5*($U225/$V225)^'ModelParams Lp'!I$6)*3</f>
        <v>#DIV/0!</v>
      </c>
      <c r="AE225" s="62" t="e">
        <f t="shared" si="76"/>
        <v>#DIV/0!</v>
      </c>
      <c r="AF225" s="62" t="e">
        <f>IF(AE225&lt;'ModelParams Lp'!$B$16,-1,IF(AE225&lt;'ModelParams Lp'!$C$16,0,IF(AE225&lt;'ModelParams Lp'!$D$16,1,IF(AE225&lt;'ModelParams Lp'!$E$16,2,IF(AE225&lt;'ModelParams Lp'!$F$16,3,IF(AE225&lt;'ModelParams Lp'!$G$16,4,IF(AE225&lt;'ModelParams Lp'!$H$16,5,6)))))))</f>
        <v>#DIV/0!</v>
      </c>
      <c r="AG225" s="76" t="e">
        <f ca="1">IF($AF225&gt;1,0,OFFSET('ModelParams Lp'!$C$12,0,-'Sound Pressure'!$AF225))</f>
        <v>#DIV/0!</v>
      </c>
      <c r="AH225" s="76" t="e">
        <f ca="1">IF($AF225&gt;2,0,OFFSET('ModelParams Lp'!$D$12,0,-'Sound Pressure'!$AF225))</f>
        <v>#DIV/0!</v>
      </c>
      <c r="AI225" s="76" t="e">
        <f ca="1">IF($AF225&gt;3,0,OFFSET('ModelParams Lp'!$E$12,0,-'Sound Pressure'!$AF225))</f>
        <v>#DIV/0!</v>
      </c>
      <c r="AJ225" s="76" t="e">
        <f ca="1">IF($AF225&gt;4,0,OFFSET('ModelParams Lp'!$F$12,0,-'Sound Pressure'!$AF225))</f>
        <v>#DIV/0!</v>
      </c>
      <c r="AK225" s="76" t="e">
        <f ca="1">IF($AF225&gt;3,0,OFFSET('ModelParams Lp'!$G$12,0,-'Sound Pressure'!$AF225))</f>
        <v>#DIV/0!</v>
      </c>
      <c r="AL225" s="76" t="e">
        <f ca="1">IF($AF225&gt;5,0,OFFSET('ModelParams Lp'!$H$12,0,-'Sound Pressure'!$AF225))</f>
        <v>#DIV/0!</v>
      </c>
      <c r="AM225" s="76" t="e">
        <f ca="1">IF($AF225&gt;6,0,OFFSET('ModelParams Lp'!$I$12,0,-'Sound Pressure'!$AF225))</f>
        <v>#DIV/0!</v>
      </c>
      <c r="AN225" s="76" t="e">
        <f ca="1">IF($AF225&gt;7,0,IF($AF$4&lt;0,3,OFFSET('ModelParams Lp'!$J$12,0,-'Sound Pressure'!$AF225)))</f>
        <v>#DIV/0!</v>
      </c>
      <c r="AO225" s="76" t="e">
        <f t="shared" si="95"/>
        <v>#DIV/0!</v>
      </c>
      <c r="AP225" s="76" t="e">
        <f t="shared" si="73"/>
        <v>#DIV/0!</v>
      </c>
      <c r="AQ225" s="76" t="e">
        <f t="shared" si="73"/>
        <v>#DIV/0!</v>
      </c>
      <c r="AR225" s="76" t="e">
        <f t="shared" si="73"/>
        <v>#DIV/0!</v>
      </c>
      <c r="AS225" s="76" t="e">
        <f t="shared" si="73"/>
        <v>#DIV/0!</v>
      </c>
      <c r="AT225" s="76" t="e">
        <f t="shared" si="73"/>
        <v>#DIV/0!</v>
      </c>
      <c r="AU225" s="76" t="e">
        <f t="shared" si="73"/>
        <v>#DIV/0!</v>
      </c>
      <c r="AV225" s="76" t="e">
        <f t="shared" si="73"/>
        <v>#DIV/0!</v>
      </c>
      <c r="AW225" s="76">
        <f>'ModelParams Lp'!B$22</f>
        <v>4</v>
      </c>
      <c r="AX225" s="76">
        <f>'ModelParams Lp'!C$22</f>
        <v>2</v>
      </c>
      <c r="AY225" s="76">
        <f>'ModelParams Lp'!D$22</f>
        <v>1</v>
      </c>
      <c r="AZ225" s="76">
        <f>'ModelParams Lp'!E$22</f>
        <v>0</v>
      </c>
      <c r="BA225" s="76">
        <f>'ModelParams Lp'!F$22</f>
        <v>0</v>
      </c>
      <c r="BB225" s="76">
        <f>'ModelParams Lp'!G$22</f>
        <v>0</v>
      </c>
      <c r="BC225" s="76">
        <f>'ModelParams Lp'!H$22</f>
        <v>0</v>
      </c>
      <c r="BD225" s="76">
        <f>'ModelParams Lp'!I$22</f>
        <v>0</v>
      </c>
      <c r="BE225" s="76" t="e">
        <f>-10*LOG(2/(4*PI()*2^2)+4/(0.163*(Calcul!$J230*Calcul!$K230)/VLOOKUP(Calcul!$H230,'ModelParams Lp'!$E$37:$F$39,2,0)))</f>
        <v>#N/A</v>
      </c>
      <c r="BF225" s="76" t="e">
        <f>-10*LOG(2/(4*PI()*2^2)+4/(0.163*(Calcul!$J230*Calcul!$K230)/VLOOKUP(Calcul!$H230,'ModelParams Lp'!$E$37:$F$39,2,0)))</f>
        <v>#N/A</v>
      </c>
      <c r="BG225" s="76" t="e">
        <f>-10*LOG(2/(4*PI()*2^2)+4/(0.163*(Calcul!$J230*Calcul!$K230)/VLOOKUP(Calcul!$H230,'ModelParams Lp'!$E$37:$F$39,2,0)))</f>
        <v>#N/A</v>
      </c>
      <c r="BH225" s="76" t="e">
        <f>-10*LOG(2/(4*PI()*2^2)+4/(0.163*(Calcul!$J230*Calcul!$K230)/VLOOKUP(Calcul!$H230,'ModelParams Lp'!$E$37:$F$39,2,0)))</f>
        <v>#N/A</v>
      </c>
      <c r="BI225" s="76" t="e">
        <f>-10*LOG(2/(4*PI()*2^2)+4/(0.163*(Calcul!$J230*Calcul!$K230)/VLOOKUP(Calcul!$H230,'ModelParams Lp'!$E$37:$F$39,2,0)))</f>
        <v>#N/A</v>
      </c>
      <c r="BJ225" s="76" t="e">
        <f>-10*LOG(2/(4*PI()*2^2)+4/(0.163*(Calcul!$J230*Calcul!$K230)/VLOOKUP(Calcul!$H230,'ModelParams Lp'!$E$37:$F$39,2,0)))</f>
        <v>#N/A</v>
      </c>
      <c r="BK225" s="76" t="e">
        <f>-10*LOG(2/(4*PI()*2^2)+4/(0.163*(Calcul!$J230*Calcul!$K230)/VLOOKUP(Calcul!$H230,'ModelParams Lp'!$E$37:$F$39,2,0)))</f>
        <v>#N/A</v>
      </c>
      <c r="BL225" s="76" t="e">
        <f>-10*LOG(2/(4*PI()*2^2)+4/(0.163*(Calcul!$J230*Calcul!$K230)/VLOOKUP(Calcul!$H230,'ModelParams Lp'!$E$37:$F$39,2,0)))</f>
        <v>#N/A</v>
      </c>
      <c r="BM225" s="76" t="e">
        <f>VLOOKUP(Calcul!$I230,'ModelParams Lp'!$D$28:$O$32,5,0)+BE225</f>
        <v>#N/A</v>
      </c>
      <c r="BN225" s="76" t="e">
        <f>VLOOKUP(Calcul!$I230,'ModelParams Lp'!$D$28:$O$32,6,0)+BF225</f>
        <v>#N/A</v>
      </c>
      <c r="BO225" s="76" t="e">
        <f>VLOOKUP(Calcul!$I230,'ModelParams Lp'!$D$28:$O$32,7,0)+BG225</f>
        <v>#N/A</v>
      </c>
      <c r="BP225" s="76" t="e">
        <f>VLOOKUP(Calcul!$I230,'ModelParams Lp'!$D$28:$O$32,8,0)+BH225</f>
        <v>#N/A</v>
      </c>
      <c r="BQ225" s="76" t="e">
        <f>VLOOKUP(Calcul!$I230,'ModelParams Lp'!$D$28:$O$32,9,0)+BI225</f>
        <v>#N/A</v>
      </c>
      <c r="BR225" s="76" t="e">
        <f>VLOOKUP(Calcul!$I230,'ModelParams Lp'!$D$28:$O$32,10,0)+BJ225</f>
        <v>#N/A</v>
      </c>
      <c r="BS225" s="76" t="e">
        <f>VLOOKUP(Calcul!$I230,'ModelParams Lp'!$D$28:$O$32,11,0)+BK225</f>
        <v>#N/A</v>
      </c>
      <c r="BT225" s="76" t="e">
        <f>VLOOKUP(Calcul!$I230,'ModelParams Lp'!$D$28:$O$32,12,0)+BL225</f>
        <v>#N/A</v>
      </c>
      <c r="BU225" s="75" t="e">
        <f t="shared" ca="1" si="77"/>
        <v>#DIV/0!</v>
      </c>
      <c r="BV225" s="75" t="e">
        <f t="shared" ca="1" si="78"/>
        <v>#DIV/0!</v>
      </c>
      <c r="BW225" s="75" t="e">
        <f t="shared" ca="1" si="79"/>
        <v>#DIV/0!</v>
      </c>
      <c r="BX225" s="75" t="e">
        <f t="shared" ca="1" si="80"/>
        <v>#DIV/0!</v>
      </c>
      <c r="BY225" s="75" t="e">
        <f t="shared" ca="1" si="81"/>
        <v>#DIV/0!</v>
      </c>
      <c r="BZ225" s="75" t="e">
        <f t="shared" ca="1" si="82"/>
        <v>#DIV/0!</v>
      </c>
      <c r="CA225" s="75" t="e">
        <f t="shared" ca="1" si="83"/>
        <v>#DIV/0!</v>
      </c>
      <c r="CB225" s="75" t="e">
        <f t="shared" ca="1" si="84"/>
        <v>#DIV/0!</v>
      </c>
      <c r="CC225" s="26" t="e">
        <f ca="1">10*LOG10(IF(BU225="",0,POWER(10,((BU225+'ModelParams Lw'!$O$4)/10))) +IF(BV225="",0,POWER(10,((BV225+'ModelParams Lw'!$P$4)/10))) +IF(BW225="",0,POWER(10,((BW225+'ModelParams Lw'!$Q$4)/10))) +IF(BX225="",0,POWER(10,((BX225+'ModelParams Lw'!$R$4)/10))) +IF(BY225="",0,POWER(10,((BY225+'ModelParams Lw'!$S$4)/10))) +IF(BZ225="",0,POWER(10,((BZ225+'ModelParams Lw'!$T$4)/10))) +IF(CA225="",0,POWER(10,((CA225+'ModelParams Lw'!$U$4)/10)))+IF(CB225="",0,POWER(10,((CB225+'ModelParams Lw'!$V$4)/10))))</f>
        <v>#DIV/0!</v>
      </c>
      <c r="CD225" s="26" t="e">
        <f t="shared" ca="1" si="85"/>
        <v>#DIV/0!</v>
      </c>
      <c r="CE225" s="26" t="e">
        <f ca="1">(BU225-'ModelParams Lw'!O$10)/'ModelParams Lw'!O$11</f>
        <v>#DIV/0!</v>
      </c>
      <c r="CF225" s="26" t="e">
        <f ca="1">(BV225-'ModelParams Lw'!P$10)/'ModelParams Lw'!P$11</f>
        <v>#DIV/0!</v>
      </c>
      <c r="CG225" s="26" t="e">
        <f ca="1">(BW225-'ModelParams Lw'!Q$10)/'ModelParams Lw'!Q$11</f>
        <v>#DIV/0!</v>
      </c>
      <c r="CH225" s="26" t="e">
        <f ca="1">(BX225-'ModelParams Lw'!R$10)/'ModelParams Lw'!R$11</f>
        <v>#DIV/0!</v>
      </c>
      <c r="CI225" s="26" t="e">
        <f ca="1">(BY225-'ModelParams Lw'!S$10)/'ModelParams Lw'!S$11</f>
        <v>#DIV/0!</v>
      </c>
      <c r="CJ225" s="26" t="e">
        <f ca="1">(BZ225-'ModelParams Lw'!T$10)/'ModelParams Lw'!T$11</f>
        <v>#DIV/0!</v>
      </c>
      <c r="CK225" s="26" t="e">
        <f ca="1">(CA225-'ModelParams Lw'!U$10)/'ModelParams Lw'!U$11</f>
        <v>#DIV/0!</v>
      </c>
      <c r="CL225" s="26" t="e">
        <f ca="1">(CB225-'ModelParams Lw'!V$10)/'ModelParams Lw'!V$11</f>
        <v>#DIV/0!</v>
      </c>
      <c r="CM225" s="75" t="e">
        <f t="shared" si="86"/>
        <v>#DIV/0!</v>
      </c>
      <c r="CN225" s="75" t="e">
        <f t="shared" si="87"/>
        <v>#DIV/0!</v>
      </c>
      <c r="CO225" s="75" t="e">
        <f t="shared" si="88"/>
        <v>#DIV/0!</v>
      </c>
      <c r="CP225" s="75" t="e">
        <f t="shared" si="89"/>
        <v>#DIV/0!</v>
      </c>
      <c r="CQ225" s="75" t="e">
        <f t="shared" si="90"/>
        <v>#DIV/0!</v>
      </c>
      <c r="CR225" s="75" t="e">
        <f t="shared" si="91"/>
        <v>#DIV/0!</v>
      </c>
      <c r="CS225" s="75" t="e">
        <f t="shared" si="92"/>
        <v>#DIV/0!</v>
      </c>
      <c r="CT225" s="75" t="e">
        <f t="shared" si="93"/>
        <v>#DIV/0!</v>
      </c>
      <c r="CU225" s="26" t="e">
        <f>10*LOG10(IF(CM225="",0,POWER(10,((CM225+'ModelParams Lw'!$O$4)/10))) +IF(CN225="",0,POWER(10,((CN225+'ModelParams Lw'!$P$4)/10))) +IF(CO225="",0,POWER(10,((CO225+'ModelParams Lw'!$Q$4)/10))) +IF(CP225="",0,POWER(10,((CP225+'ModelParams Lw'!$R$4)/10))) +IF(CQ225="",0,POWER(10,((CQ225+'ModelParams Lw'!$S$4)/10))) +IF(CR225="",0,POWER(10,((CR225+'ModelParams Lw'!$T$4)/10))) +IF(CS225="",0,POWER(10,((CS225+'ModelParams Lw'!$U$4)/10)))+IF(CT225="",0,POWER(10,((CT225+'ModelParams Lw'!$V$4)/10))))</f>
        <v>#DIV/0!</v>
      </c>
      <c r="CV225" s="26" t="e">
        <f t="shared" si="94"/>
        <v>#DIV/0!</v>
      </c>
      <c r="CW225" s="26" t="e">
        <f>(CM225-'ModelParams Lw'!O$10)/'ModelParams Lw'!O$11</f>
        <v>#DIV/0!</v>
      </c>
      <c r="CX225" s="26" t="e">
        <f>(CN225-'ModelParams Lw'!P$10)/'ModelParams Lw'!P$11</f>
        <v>#DIV/0!</v>
      </c>
      <c r="CY225" s="26" t="e">
        <f>(CO225-'ModelParams Lw'!Q$10)/'ModelParams Lw'!Q$11</f>
        <v>#DIV/0!</v>
      </c>
      <c r="CZ225" s="26" t="e">
        <f>(CP225-'ModelParams Lw'!R$10)/'ModelParams Lw'!R$11</f>
        <v>#DIV/0!</v>
      </c>
      <c r="DA225" s="26" t="e">
        <f>(CQ225-'ModelParams Lw'!S$10)/'ModelParams Lw'!S$11</f>
        <v>#DIV/0!</v>
      </c>
      <c r="DB225" s="26" t="e">
        <f>(CR225-'ModelParams Lw'!T$10)/'ModelParams Lw'!T$11</f>
        <v>#DIV/0!</v>
      </c>
      <c r="DC225" s="26" t="e">
        <f>(CS225-'ModelParams Lw'!U$10)/'ModelParams Lw'!U$11</f>
        <v>#DIV/0!</v>
      </c>
      <c r="DD225" s="26" t="e">
        <f>(CT225-'ModelParams Lw'!V$10)/'ModelParams Lw'!V$11</f>
        <v>#DIV/0!</v>
      </c>
    </row>
    <row r="226" spans="1:108" x14ac:dyDescent="0.25">
      <c r="A226" s="13">
        <f>'Sound Power'!B226</f>
        <v>0</v>
      </c>
      <c r="B226" s="13">
        <f>'Sound Power'!D226</f>
        <v>0</v>
      </c>
      <c r="C226" s="13">
        <f>'Sound Power'!E226</f>
        <v>0</v>
      </c>
      <c r="D226" s="13">
        <f>'Sound Power'!F226</f>
        <v>0</v>
      </c>
      <c r="E226" s="76" t="e">
        <f>IF(Calcul!$F228="SA",'Sound Power'!AZ226,'Sound Power'!O226)</f>
        <v>#DIV/0!</v>
      </c>
      <c r="F226" s="76" t="e">
        <f>IF(Calcul!$F228="SA",'Sound Power'!BA226,'Sound Power'!P226)</f>
        <v>#DIV/0!</v>
      </c>
      <c r="G226" s="76" t="e">
        <f>IF(Calcul!$F228="SA",'Sound Power'!BB226,'Sound Power'!Q226)</f>
        <v>#DIV/0!</v>
      </c>
      <c r="H226" s="76" t="e">
        <f>IF(Calcul!$F228="SA",'Sound Power'!BC226,'Sound Power'!R226)</f>
        <v>#DIV/0!</v>
      </c>
      <c r="I226" s="76" t="e">
        <f>IF(Calcul!$F228="SA",'Sound Power'!BD226,'Sound Power'!S226)</f>
        <v>#DIV/0!</v>
      </c>
      <c r="J226" s="76" t="e">
        <f>IF(Calcul!$F228="SA",'Sound Power'!BE226,'Sound Power'!T226)</f>
        <v>#DIV/0!</v>
      </c>
      <c r="K226" s="76" t="e">
        <f>IF(Calcul!$F228="SA",'Sound Power'!BF226,'Sound Power'!U226)</f>
        <v>#DIV/0!</v>
      </c>
      <c r="L226" s="76" t="e">
        <f>IF(Calcul!$F228="SA",'Sound Power'!BG226,'Sound Power'!V226)</f>
        <v>#DIV/0!</v>
      </c>
      <c r="M226" s="76" t="e">
        <f>'Sound Power'!CI226</f>
        <v>#DIV/0!</v>
      </c>
      <c r="N226" s="76" t="e">
        <f>'Sound Power'!CJ226</f>
        <v>#DIV/0!</v>
      </c>
      <c r="O226" s="76" t="e">
        <f>'Sound Power'!CK226</f>
        <v>#DIV/0!</v>
      </c>
      <c r="P226" s="76" t="e">
        <f>'Sound Power'!CL226</f>
        <v>#DIV/0!</v>
      </c>
      <c r="Q226" s="76" t="e">
        <f>'Sound Power'!CM226</f>
        <v>#DIV/0!</v>
      </c>
      <c r="R226" s="76" t="e">
        <f>'Sound Power'!CN226</f>
        <v>#DIV/0!</v>
      </c>
      <c r="S226" s="76" t="e">
        <f>'Sound Power'!CO226</f>
        <v>#DIV/0!</v>
      </c>
      <c r="T226" s="76" t="e">
        <f>'Sound Power'!CP226</f>
        <v>#DIV/0!</v>
      </c>
      <c r="U226" s="73">
        <f t="shared" si="74"/>
        <v>0</v>
      </c>
      <c r="V226" s="73">
        <f t="shared" si="75"/>
        <v>0</v>
      </c>
      <c r="W226" s="76" t="e">
        <f>('ModelParams Lp'!B$4*10^'ModelParams Lp'!B$5*($U226/$V226)^'ModelParams Lp'!B$6)*3</f>
        <v>#DIV/0!</v>
      </c>
      <c r="X226" s="76" t="e">
        <f>('ModelParams Lp'!C$4*10^'ModelParams Lp'!C$5*($U226/$V226)^'ModelParams Lp'!C$6)*3</f>
        <v>#DIV/0!</v>
      </c>
      <c r="Y226" s="76" t="e">
        <f>('ModelParams Lp'!D$4*10^'ModelParams Lp'!D$5*($U226/$V226)^'ModelParams Lp'!D$6)*3</f>
        <v>#DIV/0!</v>
      </c>
      <c r="Z226" s="76" t="e">
        <f>('ModelParams Lp'!E$4*10^'ModelParams Lp'!E$5*($U226/$V226)^'ModelParams Lp'!E$6)*3</f>
        <v>#DIV/0!</v>
      </c>
      <c r="AA226" s="76" t="e">
        <f>('ModelParams Lp'!F$4*10^'ModelParams Lp'!F$5*($U226/$V226)^'ModelParams Lp'!F$6)*3</f>
        <v>#DIV/0!</v>
      </c>
      <c r="AB226" s="76" t="e">
        <f>('ModelParams Lp'!G$4*10^'ModelParams Lp'!G$5*($U226/$V226)^'ModelParams Lp'!G$6)*3</f>
        <v>#DIV/0!</v>
      </c>
      <c r="AC226" s="76" t="e">
        <f>('ModelParams Lp'!H$4*10^'ModelParams Lp'!H$5*($U226/$V226)^'ModelParams Lp'!H$6)*3</f>
        <v>#DIV/0!</v>
      </c>
      <c r="AD226" s="76" t="e">
        <f>('ModelParams Lp'!I$4*10^'ModelParams Lp'!I$5*($U226/$V226)^'ModelParams Lp'!I$6)*3</f>
        <v>#DIV/0!</v>
      </c>
      <c r="AE226" s="62" t="e">
        <f t="shared" si="76"/>
        <v>#DIV/0!</v>
      </c>
      <c r="AF226" s="62" t="e">
        <f>IF(AE226&lt;'ModelParams Lp'!$B$16,-1,IF(AE226&lt;'ModelParams Lp'!$C$16,0,IF(AE226&lt;'ModelParams Lp'!$D$16,1,IF(AE226&lt;'ModelParams Lp'!$E$16,2,IF(AE226&lt;'ModelParams Lp'!$F$16,3,IF(AE226&lt;'ModelParams Lp'!$G$16,4,IF(AE226&lt;'ModelParams Lp'!$H$16,5,6)))))))</f>
        <v>#DIV/0!</v>
      </c>
      <c r="AG226" s="76" t="e">
        <f ca="1">IF($AF226&gt;1,0,OFFSET('ModelParams Lp'!$C$12,0,-'Sound Pressure'!$AF226))</f>
        <v>#DIV/0!</v>
      </c>
      <c r="AH226" s="76" t="e">
        <f ca="1">IF($AF226&gt;2,0,OFFSET('ModelParams Lp'!$D$12,0,-'Sound Pressure'!$AF226))</f>
        <v>#DIV/0!</v>
      </c>
      <c r="AI226" s="76" t="e">
        <f ca="1">IF($AF226&gt;3,0,OFFSET('ModelParams Lp'!$E$12,0,-'Sound Pressure'!$AF226))</f>
        <v>#DIV/0!</v>
      </c>
      <c r="AJ226" s="76" t="e">
        <f ca="1">IF($AF226&gt;4,0,OFFSET('ModelParams Lp'!$F$12,0,-'Sound Pressure'!$AF226))</f>
        <v>#DIV/0!</v>
      </c>
      <c r="AK226" s="76" t="e">
        <f ca="1">IF($AF226&gt;3,0,OFFSET('ModelParams Lp'!$G$12,0,-'Sound Pressure'!$AF226))</f>
        <v>#DIV/0!</v>
      </c>
      <c r="AL226" s="76" t="e">
        <f ca="1">IF($AF226&gt;5,0,OFFSET('ModelParams Lp'!$H$12,0,-'Sound Pressure'!$AF226))</f>
        <v>#DIV/0!</v>
      </c>
      <c r="AM226" s="76" t="e">
        <f ca="1">IF($AF226&gt;6,0,OFFSET('ModelParams Lp'!$I$12,0,-'Sound Pressure'!$AF226))</f>
        <v>#DIV/0!</v>
      </c>
      <c r="AN226" s="76" t="e">
        <f ca="1">IF($AF226&gt;7,0,IF($AF$4&lt;0,3,OFFSET('ModelParams Lp'!$J$12,0,-'Sound Pressure'!$AF226)))</f>
        <v>#DIV/0!</v>
      </c>
      <c r="AO226" s="76" t="e">
        <f t="shared" si="95"/>
        <v>#DIV/0!</v>
      </c>
      <c r="AP226" s="76" t="e">
        <f t="shared" si="73"/>
        <v>#DIV/0!</v>
      </c>
      <c r="AQ226" s="76" t="e">
        <f t="shared" si="73"/>
        <v>#DIV/0!</v>
      </c>
      <c r="AR226" s="76" t="e">
        <f t="shared" si="73"/>
        <v>#DIV/0!</v>
      </c>
      <c r="AS226" s="76" t="e">
        <f t="shared" si="73"/>
        <v>#DIV/0!</v>
      </c>
      <c r="AT226" s="76" t="e">
        <f t="shared" si="73"/>
        <v>#DIV/0!</v>
      </c>
      <c r="AU226" s="76" t="e">
        <f t="shared" si="73"/>
        <v>#DIV/0!</v>
      </c>
      <c r="AV226" s="76" t="e">
        <f t="shared" si="73"/>
        <v>#DIV/0!</v>
      </c>
      <c r="AW226" s="76">
        <f>'ModelParams Lp'!B$22</f>
        <v>4</v>
      </c>
      <c r="AX226" s="76">
        <f>'ModelParams Lp'!C$22</f>
        <v>2</v>
      </c>
      <c r="AY226" s="76">
        <f>'ModelParams Lp'!D$22</f>
        <v>1</v>
      </c>
      <c r="AZ226" s="76">
        <f>'ModelParams Lp'!E$22</f>
        <v>0</v>
      </c>
      <c r="BA226" s="76">
        <f>'ModelParams Lp'!F$22</f>
        <v>0</v>
      </c>
      <c r="BB226" s="76">
        <f>'ModelParams Lp'!G$22</f>
        <v>0</v>
      </c>
      <c r="BC226" s="76">
        <f>'ModelParams Lp'!H$22</f>
        <v>0</v>
      </c>
      <c r="BD226" s="76">
        <f>'ModelParams Lp'!I$22</f>
        <v>0</v>
      </c>
      <c r="BE226" s="76" t="e">
        <f>-10*LOG(2/(4*PI()*2^2)+4/(0.163*(Calcul!$J231*Calcul!$K231)/VLOOKUP(Calcul!$H231,'ModelParams Lp'!$E$37:$F$39,2,0)))</f>
        <v>#N/A</v>
      </c>
      <c r="BF226" s="76" t="e">
        <f>-10*LOG(2/(4*PI()*2^2)+4/(0.163*(Calcul!$J231*Calcul!$K231)/VLOOKUP(Calcul!$H231,'ModelParams Lp'!$E$37:$F$39,2,0)))</f>
        <v>#N/A</v>
      </c>
      <c r="BG226" s="76" t="e">
        <f>-10*LOG(2/(4*PI()*2^2)+4/(0.163*(Calcul!$J231*Calcul!$K231)/VLOOKUP(Calcul!$H231,'ModelParams Lp'!$E$37:$F$39,2,0)))</f>
        <v>#N/A</v>
      </c>
      <c r="BH226" s="76" t="e">
        <f>-10*LOG(2/(4*PI()*2^2)+4/(0.163*(Calcul!$J231*Calcul!$K231)/VLOOKUP(Calcul!$H231,'ModelParams Lp'!$E$37:$F$39,2,0)))</f>
        <v>#N/A</v>
      </c>
      <c r="BI226" s="76" t="e">
        <f>-10*LOG(2/(4*PI()*2^2)+4/(0.163*(Calcul!$J231*Calcul!$K231)/VLOOKUP(Calcul!$H231,'ModelParams Lp'!$E$37:$F$39,2,0)))</f>
        <v>#N/A</v>
      </c>
      <c r="BJ226" s="76" t="e">
        <f>-10*LOG(2/(4*PI()*2^2)+4/(0.163*(Calcul!$J231*Calcul!$K231)/VLOOKUP(Calcul!$H231,'ModelParams Lp'!$E$37:$F$39,2,0)))</f>
        <v>#N/A</v>
      </c>
      <c r="BK226" s="76" t="e">
        <f>-10*LOG(2/(4*PI()*2^2)+4/(0.163*(Calcul!$J231*Calcul!$K231)/VLOOKUP(Calcul!$H231,'ModelParams Lp'!$E$37:$F$39,2,0)))</f>
        <v>#N/A</v>
      </c>
      <c r="BL226" s="76" t="e">
        <f>-10*LOG(2/(4*PI()*2^2)+4/(0.163*(Calcul!$J231*Calcul!$K231)/VLOOKUP(Calcul!$H231,'ModelParams Lp'!$E$37:$F$39,2,0)))</f>
        <v>#N/A</v>
      </c>
      <c r="BM226" s="76" t="e">
        <f>VLOOKUP(Calcul!$I231,'ModelParams Lp'!$D$28:$O$32,5,0)+BE226</f>
        <v>#N/A</v>
      </c>
      <c r="BN226" s="76" t="e">
        <f>VLOOKUP(Calcul!$I231,'ModelParams Lp'!$D$28:$O$32,6,0)+BF226</f>
        <v>#N/A</v>
      </c>
      <c r="BO226" s="76" t="e">
        <f>VLOOKUP(Calcul!$I231,'ModelParams Lp'!$D$28:$O$32,7,0)+BG226</f>
        <v>#N/A</v>
      </c>
      <c r="BP226" s="76" t="e">
        <f>VLOOKUP(Calcul!$I231,'ModelParams Lp'!$D$28:$O$32,8,0)+BH226</f>
        <v>#N/A</v>
      </c>
      <c r="BQ226" s="76" t="e">
        <f>VLOOKUP(Calcul!$I231,'ModelParams Lp'!$D$28:$O$32,9,0)+BI226</f>
        <v>#N/A</v>
      </c>
      <c r="BR226" s="76" t="e">
        <f>VLOOKUP(Calcul!$I231,'ModelParams Lp'!$D$28:$O$32,10,0)+BJ226</f>
        <v>#N/A</v>
      </c>
      <c r="BS226" s="76" t="e">
        <f>VLOOKUP(Calcul!$I231,'ModelParams Lp'!$D$28:$O$32,11,0)+BK226</f>
        <v>#N/A</v>
      </c>
      <c r="BT226" s="76" t="e">
        <f>VLOOKUP(Calcul!$I231,'ModelParams Lp'!$D$28:$O$32,12,0)+BL226</f>
        <v>#N/A</v>
      </c>
      <c r="BU226" s="75" t="e">
        <f t="shared" ca="1" si="77"/>
        <v>#DIV/0!</v>
      </c>
      <c r="BV226" s="75" t="e">
        <f t="shared" ca="1" si="78"/>
        <v>#DIV/0!</v>
      </c>
      <c r="BW226" s="75" t="e">
        <f t="shared" ca="1" si="79"/>
        <v>#DIV/0!</v>
      </c>
      <c r="BX226" s="75" t="e">
        <f t="shared" ca="1" si="80"/>
        <v>#DIV/0!</v>
      </c>
      <c r="BY226" s="75" t="e">
        <f t="shared" ca="1" si="81"/>
        <v>#DIV/0!</v>
      </c>
      <c r="BZ226" s="75" t="e">
        <f t="shared" ca="1" si="82"/>
        <v>#DIV/0!</v>
      </c>
      <c r="CA226" s="75" t="e">
        <f t="shared" ca="1" si="83"/>
        <v>#DIV/0!</v>
      </c>
      <c r="CB226" s="75" t="e">
        <f t="shared" ca="1" si="84"/>
        <v>#DIV/0!</v>
      </c>
      <c r="CC226" s="26" t="e">
        <f ca="1">10*LOG10(IF(BU226="",0,POWER(10,((BU226+'ModelParams Lw'!$O$4)/10))) +IF(BV226="",0,POWER(10,((BV226+'ModelParams Lw'!$P$4)/10))) +IF(BW226="",0,POWER(10,((BW226+'ModelParams Lw'!$Q$4)/10))) +IF(BX226="",0,POWER(10,((BX226+'ModelParams Lw'!$R$4)/10))) +IF(BY226="",0,POWER(10,((BY226+'ModelParams Lw'!$S$4)/10))) +IF(BZ226="",0,POWER(10,((BZ226+'ModelParams Lw'!$T$4)/10))) +IF(CA226="",0,POWER(10,((CA226+'ModelParams Lw'!$U$4)/10)))+IF(CB226="",0,POWER(10,((CB226+'ModelParams Lw'!$V$4)/10))))</f>
        <v>#DIV/0!</v>
      </c>
      <c r="CD226" s="26" t="e">
        <f t="shared" ca="1" si="85"/>
        <v>#DIV/0!</v>
      </c>
      <c r="CE226" s="26" t="e">
        <f ca="1">(BU226-'ModelParams Lw'!O$10)/'ModelParams Lw'!O$11</f>
        <v>#DIV/0!</v>
      </c>
      <c r="CF226" s="26" t="e">
        <f ca="1">(BV226-'ModelParams Lw'!P$10)/'ModelParams Lw'!P$11</f>
        <v>#DIV/0!</v>
      </c>
      <c r="CG226" s="26" t="e">
        <f ca="1">(BW226-'ModelParams Lw'!Q$10)/'ModelParams Lw'!Q$11</f>
        <v>#DIV/0!</v>
      </c>
      <c r="CH226" s="26" t="e">
        <f ca="1">(BX226-'ModelParams Lw'!R$10)/'ModelParams Lw'!R$11</f>
        <v>#DIV/0!</v>
      </c>
      <c r="CI226" s="26" t="e">
        <f ca="1">(BY226-'ModelParams Lw'!S$10)/'ModelParams Lw'!S$11</f>
        <v>#DIV/0!</v>
      </c>
      <c r="CJ226" s="26" t="e">
        <f ca="1">(BZ226-'ModelParams Lw'!T$10)/'ModelParams Lw'!T$11</f>
        <v>#DIV/0!</v>
      </c>
      <c r="CK226" s="26" t="e">
        <f ca="1">(CA226-'ModelParams Lw'!U$10)/'ModelParams Lw'!U$11</f>
        <v>#DIV/0!</v>
      </c>
      <c r="CL226" s="26" t="e">
        <f ca="1">(CB226-'ModelParams Lw'!V$10)/'ModelParams Lw'!V$11</f>
        <v>#DIV/0!</v>
      </c>
      <c r="CM226" s="75" t="e">
        <f t="shared" si="86"/>
        <v>#DIV/0!</v>
      </c>
      <c r="CN226" s="75" t="e">
        <f t="shared" si="87"/>
        <v>#DIV/0!</v>
      </c>
      <c r="CO226" s="75" t="e">
        <f t="shared" si="88"/>
        <v>#DIV/0!</v>
      </c>
      <c r="CP226" s="75" t="e">
        <f t="shared" si="89"/>
        <v>#DIV/0!</v>
      </c>
      <c r="CQ226" s="75" t="e">
        <f t="shared" si="90"/>
        <v>#DIV/0!</v>
      </c>
      <c r="CR226" s="75" t="e">
        <f t="shared" si="91"/>
        <v>#DIV/0!</v>
      </c>
      <c r="CS226" s="75" t="e">
        <f t="shared" si="92"/>
        <v>#DIV/0!</v>
      </c>
      <c r="CT226" s="75" t="e">
        <f t="shared" si="93"/>
        <v>#DIV/0!</v>
      </c>
      <c r="CU226" s="26" t="e">
        <f>10*LOG10(IF(CM226="",0,POWER(10,((CM226+'ModelParams Lw'!$O$4)/10))) +IF(CN226="",0,POWER(10,((CN226+'ModelParams Lw'!$P$4)/10))) +IF(CO226="",0,POWER(10,((CO226+'ModelParams Lw'!$Q$4)/10))) +IF(CP226="",0,POWER(10,((CP226+'ModelParams Lw'!$R$4)/10))) +IF(CQ226="",0,POWER(10,((CQ226+'ModelParams Lw'!$S$4)/10))) +IF(CR226="",0,POWER(10,((CR226+'ModelParams Lw'!$T$4)/10))) +IF(CS226="",0,POWER(10,((CS226+'ModelParams Lw'!$U$4)/10)))+IF(CT226="",0,POWER(10,((CT226+'ModelParams Lw'!$V$4)/10))))</f>
        <v>#DIV/0!</v>
      </c>
      <c r="CV226" s="26" t="e">
        <f t="shared" si="94"/>
        <v>#DIV/0!</v>
      </c>
      <c r="CW226" s="26" t="e">
        <f>(CM226-'ModelParams Lw'!O$10)/'ModelParams Lw'!O$11</f>
        <v>#DIV/0!</v>
      </c>
      <c r="CX226" s="26" t="e">
        <f>(CN226-'ModelParams Lw'!P$10)/'ModelParams Lw'!P$11</f>
        <v>#DIV/0!</v>
      </c>
      <c r="CY226" s="26" t="e">
        <f>(CO226-'ModelParams Lw'!Q$10)/'ModelParams Lw'!Q$11</f>
        <v>#DIV/0!</v>
      </c>
      <c r="CZ226" s="26" t="e">
        <f>(CP226-'ModelParams Lw'!R$10)/'ModelParams Lw'!R$11</f>
        <v>#DIV/0!</v>
      </c>
      <c r="DA226" s="26" t="e">
        <f>(CQ226-'ModelParams Lw'!S$10)/'ModelParams Lw'!S$11</f>
        <v>#DIV/0!</v>
      </c>
      <c r="DB226" s="26" t="e">
        <f>(CR226-'ModelParams Lw'!T$10)/'ModelParams Lw'!T$11</f>
        <v>#DIV/0!</v>
      </c>
      <c r="DC226" s="26" t="e">
        <f>(CS226-'ModelParams Lw'!U$10)/'ModelParams Lw'!U$11</f>
        <v>#DIV/0!</v>
      </c>
      <c r="DD226" s="26" t="e">
        <f>(CT226-'ModelParams Lw'!V$10)/'ModelParams Lw'!V$11</f>
        <v>#DIV/0!</v>
      </c>
    </row>
    <row r="227" spans="1:108" x14ac:dyDescent="0.25">
      <c r="A227" s="13">
        <f>'Sound Power'!B227</f>
        <v>0</v>
      </c>
      <c r="B227" s="13">
        <f>'Sound Power'!D227</f>
        <v>0</v>
      </c>
      <c r="C227" s="13">
        <f>'Sound Power'!E227</f>
        <v>0</v>
      </c>
      <c r="D227" s="13">
        <f>'Sound Power'!F227</f>
        <v>0</v>
      </c>
      <c r="E227" s="76" t="e">
        <f>IF(Calcul!$F229="SA",'Sound Power'!AZ227,'Sound Power'!O227)</f>
        <v>#DIV/0!</v>
      </c>
      <c r="F227" s="76" t="e">
        <f>IF(Calcul!$F229="SA",'Sound Power'!BA227,'Sound Power'!P227)</f>
        <v>#DIV/0!</v>
      </c>
      <c r="G227" s="76" t="e">
        <f>IF(Calcul!$F229="SA",'Sound Power'!BB227,'Sound Power'!Q227)</f>
        <v>#DIV/0!</v>
      </c>
      <c r="H227" s="76" t="e">
        <f>IF(Calcul!$F229="SA",'Sound Power'!BC227,'Sound Power'!R227)</f>
        <v>#DIV/0!</v>
      </c>
      <c r="I227" s="76" t="e">
        <f>IF(Calcul!$F229="SA",'Sound Power'!BD227,'Sound Power'!S227)</f>
        <v>#DIV/0!</v>
      </c>
      <c r="J227" s="76" t="e">
        <f>IF(Calcul!$F229="SA",'Sound Power'!BE227,'Sound Power'!T227)</f>
        <v>#DIV/0!</v>
      </c>
      <c r="K227" s="76" t="e">
        <f>IF(Calcul!$F229="SA",'Sound Power'!BF227,'Sound Power'!U227)</f>
        <v>#DIV/0!</v>
      </c>
      <c r="L227" s="76" t="e">
        <f>IF(Calcul!$F229="SA",'Sound Power'!BG227,'Sound Power'!V227)</f>
        <v>#DIV/0!</v>
      </c>
      <c r="M227" s="76" t="e">
        <f>'Sound Power'!CI227</f>
        <v>#DIV/0!</v>
      </c>
      <c r="N227" s="76" t="e">
        <f>'Sound Power'!CJ227</f>
        <v>#DIV/0!</v>
      </c>
      <c r="O227" s="76" t="e">
        <f>'Sound Power'!CK227</f>
        <v>#DIV/0!</v>
      </c>
      <c r="P227" s="76" t="e">
        <f>'Sound Power'!CL227</f>
        <v>#DIV/0!</v>
      </c>
      <c r="Q227" s="76" t="e">
        <f>'Sound Power'!CM227</f>
        <v>#DIV/0!</v>
      </c>
      <c r="R227" s="76" t="e">
        <f>'Sound Power'!CN227</f>
        <v>#DIV/0!</v>
      </c>
      <c r="S227" s="76" t="e">
        <f>'Sound Power'!CO227</f>
        <v>#DIV/0!</v>
      </c>
      <c r="T227" s="76" t="e">
        <f>'Sound Power'!CP227</f>
        <v>#DIV/0!</v>
      </c>
      <c r="U227" s="73">
        <f t="shared" si="74"/>
        <v>0</v>
      </c>
      <c r="V227" s="73">
        <f t="shared" si="75"/>
        <v>0</v>
      </c>
      <c r="W227" s="76" t="e">
        <f>('ModelParams Lp'!B$4*10^'ModelParams Lp'!B$5*($U227/$V227)^'ModelParams Lp'!B$6)*3</f>
        <v>#DIV/0!</v>
      </c>
      <c r="X227" s="76" t="e">
        <f>('ModelParams Lp'!C$4*10^'ModelParams Lp'!C$5*($U227/$V227)^'ModelParams Lp'!C$6)*3</f>
        <v>#DIV/0!</v>
      </c>
      <c r="Y227" s="76" t="e">
        <f>('ModelParams Lp'!D$4*10^'ModelParams Lp'!D$5*($U227/$V227)^'ModelParams Lp'!D$6)*3</f>
        <v>#DIV/0!</v>
      </c>
      <c r="Z227" s="76" t="e">
        <f>('ModelParams Lp'!E$4*10^'ModelParams Lp'!E$5*($U227/$V227)^'ModelParams Lp'!E$6)*3</f>
        <v>#DIV/0!</v>
      </c>
      <c r="AA227" s="76" t="e">
        <f>('ModelParams Lp'!F$4*10^'ModelParams Lp'!F$5*($U227/$V227)^'ModelParams Lp'!F$6)*3</f>
        <v>#DIV/0!</v>
      </c>
      <c r="AB227" s="76" t="e">
        <f>('ModelParams Lp'!G$4*10^'ModelParams Lp'!G$5*($U227/$V227)^'ModelParams Lp'!G$6)*3</f>
        <v>#DIV/0!</v>
      </c>
      <c r="AC227" s="76" t="e">
        <f>('ModelParams Lp'!H$4*10^'ModelParams Lp'!H$5*($U227/$V227)^'ModelParams Lp'!H$6)*3</f>
        <v>#DIV/0!</v>
      </c>
      <c r="AD227" s="76" t="e">
        <f>('ModelParams Lp'!I$4*10^'ModelParams Lp'!I$5*($U227/$V227)^'ModelParams Lp'!I$6)*3</f>
        <v>#DIV/0!</v>
      </c>
      <c r="AE227" s="62" t="e">
        <f t="shared" si="76"/>
        <v>#DIV/0!</v>
      </c>
      <c r="AF227" s="62" t="e">
        <f>IF(AE227&lt;'ModelParams Lp'!$B$16,-1,IF(AE227&lt;'ModelParams Lp'!$C$16,0,IF(AE227&lt;'ModelParams Lp'!$D$16,1,IF(AE227&lt;'ModelParams Lp'!$E$16,2,IF(AE227&lt;'ModelParams Lp'!$F$16,3,IF(AE227&lt;'ModelParams Lp'!$G$16,4,IF(AE227&lt;'ModelParams Lp'!$H$16,5,6)))))))</f>
        <v>#DIV/0!</v>
      </c>
      <c r="AG227" s="76" t="e">
        <f ca="1">IF($AF227&gt;1,0,OFFSET('ModelParams Lp'!$C$12,0,-'Sound Pressure'!$AF227))</f>
        <v>#DIV/0!</v>
      </c>
      <c r="AH227" s="76" t="e">
        <f ca="1">IF($AF227&gt;2,0,OFFSET('ModelParams Lp'!$D$12,0,-'Sound Pressure'!$AF227))</f>
        <v>#DIV/0!</v>
      </c>
      <c r="AI227" s="76" t="e">
        <f ca="1">IF($AF227&gt;3,0,OFFSET('ModelParams Lp'!$E$12,0,-'Sound Pressure'!$AF227))</f>
        <v>#DIV/0!</v>
      </c>
      <c r="AJ227" s="76" t="e">
        <f ca="1">IF($AF227&gt;4,0,OFFSET('ModelParams Lp'!$F$12,0,-'Sound Pressure'!$AF227))</f>
        <v>#DIV/0!</v>
      </c>
      <c r="AK227" s="76" t="e">
        <f ca="1">IF($AF227&gt;3,0,OFFSET('ModelParams Lp'!$G$12,0,-'Sound Pressure'!$AF227))</f>
        <v>#DIV/0!</v>
      </c>
      <c r="AL227" s="76" t="e">
        <f ca="1">IF($AF227&gt;5,0,OFFSET('ModelParams Lp'!$H$12,0,-'Sound Pressure'!$AF227))</f>
        <v>#DIV/0!</v>
      </c>
      <c r="AM227" s="76" t="e">
        <f ca="1">IF($AF227&gt;6,0,OFFSET('ModelParams Lp'!$I$12,0,-'Sound Pressure'!$AF227))</f>
        <v>#DIV/0!</v>
      </c>
      <c r="AN227" s="76" t="e">
        <f ca="1">IF($AF227&gt;7,0,IF($AF$4&lt;0,3,OFFSET('ModelParams Lp'!$J$12,0,-'Sound Pressure'!$AF227)))</f>
        <v>#DIV/0!</v>
      </c>
      <c r="AO227" s="76" t="e">
        <f t="shared" si="95"/>
        <v>#DIV/0!</v>
      </c>
      <c r="AP227" s="76" t="e">
        <f t="shared" si="73"/>
        <v>#DIV/0!</v>
      </c>
      <c r="AQ227" s="76" t="e">
        <f t="shared" si="73"/>
        <v>#DIV/0!</v>
      </c>
      <c r="AR227" s="76" t="e">
        <f t="shared" si="73"/>
        <v>#DIV/0!</v>
      </c>
      <c r="AS227" s="76" t="e">
        <f t="shared" si="73"/>
        <v>#DIV/0!</v>
      </c>
      <c r="AT227" s="76" t="e">
        <f t="shared" ref="AP227:AV263" si="96">10*LOG(1+(343.2/(4*PI()*AT$3))^2*(2*PI()/$V227))</f>
        <v>#DIV/0!</v>
      </c>
      <c r="AU227" s="76" t="e">
        <f t="shared" si="96"/>
        <v>#DIV/0!</v>
      </c>
      <c r="AV227" s="76" t="e">
        <f t="shared" si="96"/>
        <v>#DIV/0!</v>
      </c>
      <c r="AW227" s="76">
        <f>'ModelParams Lp'!B$22</f>
        <v>4</v>
      </c>
      <c r="AX227" s="76">
        <f>'ModelParams Lp'!C$22</f>
        <v>2</v>
      </c>
      <c r="AY227" s="76">
        <f>'ModelParams Lp'!D$22</f>
        <v>1</v>
      </c>
      <c r="AZ227" s="76">
        <f>'ModelParams Lp'!E$22</f>
        <v>0</v>
      </c>
      <c r="BA227" s="76">
        <f>'ModelParams Lp'!F$22</f>
        <v>0</v>
      </c>
      <c r="BB227" s="76">
        <f>'ModelParams Lp'!G$22</f>
        <v>0</v>
      </c>
      <c r="BC227" s="76">
        <f>'ModelParams Lp'!H$22</f>
        <v>0</v>
      </c>
      <c r="BD227" s="76">
        <f>'ModelParams Lp'!I$22</f>
        <v>0</v>
      </c>
      <c r="BE227" s="76" t="e">
        <f>-10*LOG(2/(4*PI()*2^2)+4/(0.163*(Calcul!$J232*Calcul!$K232)/VLOOKUP(Calcul!$H232,'ModelParams Lp'!$E$37:$F$39,2,0)))</f>
        <v>#N/A</v>
      </c>
      <c r="BF227" s="76" t="e">
        <f>-10*LOG(2/(4*PI()*2^2)+4/(0.163*(Calcul!$J232*Calcul!$K232)/VLOOKUP(Calcul!$H232,'ModelParams Lp'!$E$37:$F$39,2,0)))</f>
        <v>#N/A</v>
      </c>
      <c r="BG227" s="76" t="e">
        <f>-10*LOG(2/(4*PI()*2^2)+4/(0.163*(Calcul!$J232*Calcul!$K232)/VLOOKUP(Calcul!$H232,'ModelParams Lp'!$E$37:$F$39,2,0)))</f>
        <v>#N/A</v>
      </c>
      <c r="BH227" s="76" t="e">
        <f>-10*LOG(2/(4*PI()*2^2)+4/(0.163*(Calcul!$J232*Calcul!$K232)/VLOOKUP(Calcul!$H232,'ModelParams Lp'!$E$37:$F$39,2,0)))</f>
        <v>#N/A</v>
      </c>
      <c r="BI227" s="76" t="e">
        <f>-10*LOG(2/(4*PI()*2^2)+4/(0.163*(Calcul!$J232*Calcul!$K232)/VLOOKUP(Calcul!$H232,'ModelParams Lp'!$E$37:$F$39,2,0)))</f>
        <v>#N/A</v>
      </c>
      <c r="BJ227" s="76" t="e">
        <f>-10*LOG(2/(4*PI()*2^2)+4/(0.163*(Calcul!$J232*Calcul!$K232)/VLOOKUP(Calcul!$H232,'ModelParams Lp'!$E$37:$F$39,2,0)))</f>
        <v>#N/A</v>
      </c>
      <c r="BK227" s="76" t="e">
        <f>-10*LOG(2/(4*PI()*2^2)+4/(0.163*(Calcul!$J232*Calcul!$K232)/VLOOKUP(Calcul!$H232,'ModelParams Lp'!$E$37:$F$39,2,0)))</f>
        <v>#N/A</v>
      </c>
      <c r="BL227" s="76" t="e">
        <f>-10*LOG(2/(4*PI()*2^2)+4/(0.163*(Calcul!$J232*Calcul!$K232)/VLOOKUP(Calcul!$H232,'ModelParams Lp'!$E$37:$F$39,2,0)))</f>
        <v>#N/A</v>
      </c>
      <c r="BM227" s="76" t="e">
        <f>VLOOKUP(Calcul!$I232,'ModelParams Lp'!$D$28:$O$32,5,0)+BE227</f>
        <v>#N/A</v>
      </c>
      <c r="BN227" s="76" t="e">
        <f>VLOOKUP(Calcul!$I232,'ModelParams Lp'!$D$28:$O$32,6,0)+BF227</f>
        <v>#N/A</v>
      </c>
      <c r="BO227" s="76" t="e">
        <f>VLOOKUP(Calcul!$I232,'ModelParams Lp'!$D$28:$O$32,7,0)+BG227</f>
        <v>#N/A</v>
      </c>
      <c r="BP227" s="76" t="e">
        <f>VLOOKUP(Calcul!$I232,'ModelParams Lp'!$D$28:$O$32,8,0)+BH227</f>
        <v>#N/A</v>
      </c>
      <c r="BQ227" s="76" t="e">
        <f>VLOOKUP(Calcul!$I232,'ModelParams Lp'!$D$28:$O$32,9,0)+BI227</f>
        <v>#N/A</v>
      </c>
      <c r="BR227" s="76" t="e">
        <f>VLOOKUP(Calcul!$I232,'ModelParams Lp'!$D$28:$O$32,10,0)+BJ227</f>
        <v>#N/A</v>
      </c>
      <c r="BS227" s="76" t="e">
        <f>VLOOKUP(Calcul!$I232,'ModelParams Lp'!$D$28:$O$32,11,0)+BK227</f>
        <v>#N/A</v>
      </c>
      <c r="BT227" s="76" t="e">
        <f>VLOOKUP(Calcul!$I232,'ModelParams Lp'!$D$28:$O$32,12,0)+BL227</f>
        <v>#N/A</v>
      </c>
      <c r="BU227" s="75" t="e">
        <f t="shared" ca="1" si="77"/>
        <v>#DIV/0!</v>
      </c>
      <c r="BV227" s="75" t="e">
        <f t="shared" ca="1" si="78"/>
        <v>#DIV/0!</v>
      </c>
      <c r="BW227" s="75" t="e">
        <f t="shared" ca="1" si="79"/>
        <v>#DIV/0!</v>
      </c>
      <c r="BX227" s="75" t="e">
        <f t="shared" ca="1" si="80"/>
        <v>#DIV/0!</v>
      </c>
      <c r="BY227" s="75" t="e">
        <f t="shared" ca="1" si="81"/>
        <v>#DIV/0!</v>
      </c>
      <c r="BZ227" s="75" t="e">
        <f t="shared" ca="1" si="82"/>
        <v>#DIV/0!</v>
      </c>
      <c r="CA227" s="75" t="e">
        <f t="shared" ca="1" si="83"/>
        <v>#DIV/0!</v>
      </c>
      <c r="CB227" s="75" t="e">
        <f t="shared" ca="1" si="84"/>
        <v>#DIV/0!</v>
      </c>
      <c r="CC227" s="26" t="e">
        <f ca="1">10*LOG10(IF(BU227="",0,POWER(10,((BU227+'ModelParams Lw'!$O$4)/10))) +IF(BV227="",0,POWER(10,((BV227+'ModelParams Lw'!$P$4)/10))) +IF(BW227="",0,POWER(10,((BW227+'ModelParams Lw'!$Q$4)/10))) +IF(BX227="",0,POWER(10,((BX227+'ModelParams Lw'!$R$4)/10))) +IF(BY227="",0,POWER(10,((BY227+'ModelParams Lw'!$S$4)/10))) +IF(BZ227="",0,POWER(10,((BZ227+'ModelParams Lw'!$T$4)/10))) +IF(CA227="",0,POWER(10,((CA227+'ModelParams Lw'!$U$4)/10)))+IF(CB227="",0,POWER(10,((CB227+'ModelParams Lw'!$V$4)/10))))</f>
        <v>#DIV/0!</v>
      </c>
      <c r="CD227" s="26" t="e">
        <f t="shared" ca="1" si="85"/>
        <v>#DIV/0!</v>
      </c>
      <c r="CE227" s="26" t="e">
        <f ca="1">(BU227-'ModelParams Lw'!O$10)/'ModelParams Lw'!O$11</f>
        <v>#DIV/0!</v>
      </c>
      <c r="CF227" s="26" t="e">
        <f ca="1">(BV227-'ModelParams Lw'!P$10)/'ModelParams Lw'!P$11</f>
        <v>#DIV/0!</v>
      </c>
      <c r="CG227" s="26" t="e">
        <f ca="1">(BW227-'ModelParams Lw'!Q$10)/'ModelParams Lw'!Q$11</f>
        <v>#DIV/0!</v>
      </c>
      <c r="CH227" s="26" t="e">
        <f ca="1">(BX227-'ModelParams Lw'!R$10)/'ModelParams Lw'!R$11</f>
        <v>#DIV/0!</v>
      </c>
      <c r="CI227" s="26" t="e">
        <f ca="1">(BY227-'ModelParams Lw'!S$10)/'ModelParams Lw'!S$11</f>
        <v>#DIV/0!</v>
      </c>
      <c r="CJ227" s="26" t="e">
        <f ca="1">(BZ227-'ModelParams Lw'!T$10)/'ModelParams Lw'!T$11</f>
        <v>#DIV/0!</v>
      </c>
      <c r="CK227" s="26" t="e">
        <f ca="1">(CA227-'ModelParams Lw'!U$10)/'ModelParams Lw'!U$11</f>
        <v>#DIV/0!</v>
      </c>
      <c r="CL227" s="26" t="e">
        <f ca="1">(CB227-'ModelParams Lw'!V$10)/'ModelParams Lw'!V$11</f>
        <v>#DIV/0!</v>
      </c>
      <c r="CM227" s="75" t="e">
        <f t="shared" si="86"/>
        <v>#DIV/0!</v>
      </c>
      <c r="CN227" s="75" t="e">
        <f t="shared" si="87"/>
        <v>#DIV/0!</v>
      </c>
      <c r="CO227" s="75" t="e">
        <f t="shared" si="88"/>
        <v>#DIV/0!</v>
      </c>
      <c r="CP227" s="75" t="e">
        <f t="shared" si="89"/>
        <v>#DIV/0!</v>
      </c>
      <c r="CQ227" s="75" t="e">
        <f t="shared" si="90"/>
        <v>#DIV/0!</v>
      </c>
      <c r="CR227" s="75" t="e">
        <f t="shared" si="91"/>
        <v>#DIV/0!</v>
      </c>
      <c r="CS227" s="75" t="e">
        <f t="shared" si="92"/>
        <v>#DIV/0!</v>
      </c>
      <c r="CT227" s="75" t="e">
        <f t="shared" si="93"/>
        <v>#DIV/0!</v>
      </c>
      <c r="CU227" s="26" t="e">
        <f>10*LOG10(IF(CM227="",0,POWER(10,((CM227+'ModelParams Lw'!$O$4)/10))) +IF(CN227="",0,POWER(10,((CN227+'ModelParams Lw'!$P$4)/10))) +IF(CO227="",0,POWER(10,((CO227+'ModelParams Lw'!$Q$4)/10))) +IF(CP227="",0,POWER(10,((CP227+'ModelParams Lw'!$R$4)/10))) +IF(CQ227="",0,POWER(10,((CQ227+'ModelParams Lw'!$S$4)/10))) +IF(CR227="",0,POWER(10,((CR227+'ModelParams Lw'!$T$4)/10))) +IF(CS227="",0,POWER(10,((CS227+'ModelParams Lw'!$U$4)/10)))+IF(CT227="",0,POWER(10,((CT227+'ModelParams Lw'!$V$4)/10))))</f>
        <v>#DIV/0!</v>
      </c>
      <c r="CV227" s="26" t="e">
        <f t="shared" si="94"/>
        <v>#DIV/0!</v>
      </c>
      <c r="CW227" s="26" t="e">
        <f>(CM227-'ModelParams Lw'!O$10)/'ModelParams Lw'!O$11</f>
        <v>#DIV/0!</v>
      </c>
      <c r="CX227" s="26" t="e">
        <f>(CN227-'ModelParams Lw'!P$10)/'ModelParams Lw'!P$11</f>
        <v>#DIV/0!</v>
      </c>
      <c r="CY227" s="26" t="e">
        <f>(CO227-'ModelParams Lw'!Q$10)/'ModelParams Lw'!Q$11</f>
        <v>#DIV/0!</v>
      </c>
      <c r="CZ227" s="26" t="e">
        <f>(CP227-'ModelParams Lw'!R$10)/'ModelParams Lw'!R$11</f>
        <v>#DIV/0!</v>
      </c>
      <c r="DA227" s="26" t="e">
        <f>(CQ227-'ModelParams Lw'!S$10)/'ModelParams Lw'!S$11</f>
        <v>#DIV/0!</v>
      </c>
      <c r="DB227" s="26" t="e">
        <f>(CR227-'ModelParams Lw'!T$10)/'ModelParams Lw'!T$11</f>
        <v>#DIV/0!</v>
      </c>
      <c r="DC227" s="26" t="e">
        <f>(CS227-'ModelParams Lw'!U$10)/'ModelParams Lw'!U$11</f>
        <v>#DIV/0!</v>
      </c>
      <c r="DD227" s="26" t="e">
        <f>(CT227-'ModelParams Lw'!V$10)/'ModelParams Lw'!V$11</f>
        <v>#DIV/0!</v>
      </c>
    </row>
    <row r="228" spans="1:108" x14ac:dyDescent="0.25">
      <c r="A228" s="13">
        <f>'Sound Power'!B228</f>
        <v>0</v>
      </c>
      <c r="B228" s="13">
        <f>'Sound Power'!D228</f>
        <v>0</v>
      </c>
      <c r="C228" s="13">
        <f>'Sound Power'!E228</f>
        <v>0</v>
      </c>
      <c r="D228" s="13">
        <f>'Sound Power'!F228</f>
        <v>0</v>
      </c>
      <c r="E228" s="76" t="e">
        <f>IF(Calcul!$F230="SA",'Sound Power'!AZ228,'Sound Power'!O228)</f>
        <v>#DIV/0!</v>
      </c>
      <c r="F228" s="76" t="e">
        <f>IF(Calcul!$F230="SA",'Sound Power'!BA228,'Sound Power'!P228)</f>
        <v>#DIV/0!</v>
      </c>
      <c r="G228" s="76" t="e">
        <f>IF(Calcul!$F230="SA",'Sound Power'!BB228,'Sound Power'!Q228)</f>
        <v>#DIV/0!</v>
      </c>
      <c r="H228" s="76" t="e">
        <f>IF(Calcul!$F230="SA",'Sound Power'!BC228,'Sound Power'!R228)</f>
        <v>#DIV/0!</v>
      </c>
      <c r="I228" s="76" t="e">
        <f>IF(Calcul!$F230="SA",'Sound Power'!BD228,'Sound Power'!S228)</f>
        <v>#DIV/0!</v>
      </c>
      <c r="J228" s="76" t="e">
        <f>IF(Calcul!$F230="SA",'Sound Power'!BE228,'Sound Power'!T228)</f>
        <v>#DIV/0!</v>
      </c>
      <c r="K228" s="76" t="e">
        <f>IF(Calcul!$F230="SA",'Sound Power'!BF228,'Sound Power'!U228)</f>
        <v>#DIV/0!</v>
      </c>
      <c r="L228" s="76" t="e">
        <f>IF(Calcul!$F230="SA",'Sound Power'!BG228,'Sound Power'!V228)</f>
        <v>#DIV/0!</v>
      </c>
      <c r="M228" s="76" t="e">
        <f>'Sound Power'!CI228</f>
        <v>#DIV/0!</v>
      </c>
      <c r="N228" s="76" t="e">
        <f>'Sound Power'!CJ228</f>
        <v>#DIV/0!</v>
      </c>
      <c r="O228" s="76" t="e">
        <f>'Sound Power'!CK228</f>
        <v>#DIV/0!</v>
      </c>
      <c r="P228" s="76" t="e">
        <f>'Sound Power'!CL228</f>
        <v>#DIV/0!</v>
      </c>
      <c r="Q228" s="76" t="e">
        <f>'Sound Power'!CM228</f>
        <v>#DIV/0!</v>
      </c>
      <c r="R228" s="76" t="e">
        <f>'Sound Power'!CN228</f>
        <v>#DIV/0!</v>
      </c>
      <c r="S228" s="76" t="e">
        <f>'Sound Power'!CO228</f>
        <v>#DIV/0!</v>
      </c>
      <c r="T228" s="76" t="e">
        <f>'Sound Power'!CP228</f>
        <v>#DIV/0!</v>
      </c>
      <c r="U228" s="73">
        <f t="shared" si="74"/>
        <v>0</v>
      </c>
      <c r="V228" s="73">
        <f t="shared" si="75"/>
        <v>0</v>
      </c>
      <c r="W228" s="76" t="e">
        <f>('ModelParams Lp'!B$4*10^'ModelParams Lp'!B$5*($U228/$V228)^'ModelParams Lp'!B$6)*3</f>
        <v>#DIV/0!</v>
      </c>
      <c r="X228" s="76" t="e">
        <f>('ModelParams Lp'!C$4*10^'ModelParams Lp'!C$5*($U228/$V228)^'ModelParams Lp'!C$6)*3</f>
        <v>#DIV/0!</v>
      </c>
      <c r="Y228" s="76" t="e">
        <f>('ModelParams Lp'!D$4*10^'ModelParams Lp'!D$5*($U228/$V228)^'ModelParams Lp'!D$6)*3</f>
        <v>#DIV/0!</v>
      </c>
      <c r="Z228" s="76" t="e">
        <f>('ModelParams Lp'!E$4*10^'ModelParams Lp'!E$5*($U228/$V228)^'ModelParams Lp'!E$6)*3</f>
        <v>#DIV/0!</v>
      </c>
      <c r="AA228" s="76" t="e">
        <f>('ModelParams Lp'!F$4*10^'ModelParams Lp'!F$5*($U228/$V228)^'ModelParams Lp'!F$6)*3</f>
        <v>#DIV/0!</v>
      </c>
      <c r="AB228" s="76" t="e">
        <f>('ModelParams Lp'!G$4*10^'ModelParams Lp'!G$5*($U228/$V228)^'ModelParams Lp'!G$6)*3</f>
        <v>#DIV/0!</v>
      </c>
      <c r="AC228" s="76" t="e">
        <f>('ModelParams Lp'!H$4*10^'ModelParams Lp'!H$5*($U228/$V228)^'ModelParams Lp'!H$6)*3</f>
        <v>#DIV/0!</v>
      </c>
      <c r="AD228" s="76" t="e">
        <f>('ModelParams Lp'!I$4*10^'ModelParams Lp'!I$5*($U228/$V228)^'ModelParams Lp'!I$6)*3</f>
        <v>#DIV/0!</v>
      </c>
      <c r="AE228" s="62" t="e">
        <f t="shared" si="76"/>
        <v>#DIV/0!</v>
      </c>
      <c r="AF228" s="62" t="e">
        <f>IF(AE228&lt;'ModelParams Lp'!$B$16,-1,IF(AE228&lt;'ModelParams Lp'!$C$16,0,IF(AE228&lt;'ModelParams Lp'!$D$16,1,IF(AE228&lt;'ModelParams Lp'!$E$16,2,IF(AE228&lt;'ModelParams Lp'!$F$16,3,IF(AE228&lt;'ModelParams Lp'!$G$16,4,IF(AE228&lt;'ModelParams Lp'!$H$16,5,6)))))))</f>
        <v>#DIV/0!</v>
      </c>
      <c r="AG228" s="76" t="e">
        <f ca="1">IF($AF228&gt;1,0,OFFSET('ModelParams Lp'!$C$12,0,-'Sound Pressure'!$AF228))</f>
        <v>#DIV/0!</v>
      </c>
      <c r="AH228" s="76" t="e">
        <f ca="1">IF($AF228&gt;2,0,OFFSET('ModelParams Lp'!$D$12,0,-'Sound Pressure'!$AF228))</f>
        <v>#DIV/0!</v>
      </c>
      <c r="AI228" s="76" t="e">
        <f ca="1">IF($AF228&gt;3,0,OFFSET('ModelParams Lp'!$E$12,0,-'Sound Pressure'!$AF228))</f>
        <v>#DIV/0!</v>
      </c>
      <c r="AJ228" s="76" t="e">
        <f ca="1">IF($AF228&gt;4,0,OFFSET('ModelParams Lp'!$F$12,0,-'Sound Pressure'!$AF228))</f>
        <v>#DIV/0!</v>
      </c>
      <c r="AK228" s="76" t="e">
        <f ca="1">IF($AF228&gt;3,0,OFFSET('ModelParams Lp'!$G$12,0,-'Sound Pressure'!$AF228))</f>
        <v>#DIV/0!</v>
      </c>
      <c r="AL228" s="76" t="e">
        <f ca="1">IF($AF228&gt;5,0,OFFSET('ModelParams Lp'!$H$12,0,-'Sound Pressure'!$AF228))</f>
        <v>#DIV/0!</v>
      </c>
      <c r="AM228" s="76" t="e">
        <f ca="1">IF($AF228&gt;6,0,OFFSET('ModelParams Lp'!$I$12,0,-'Sound Pressure'!$AF228))</f>
        <v>#DIV/0!</v>
      </c>
      <c r="AN228" s="76" t="e">
        <f ca="1">IF($AF228&gt;7,0,IF($AF$4&lt;0,3,OFFSET('ModelParams Lp'!$J$12,0,-'Sound Pressure'!$AF228)))</f>
        <v>#DIV/0!</v>
      </c>
      <c r="AO228" s="76" t="e">
        <f t="shared" si="95"/>
        <v>#DIV/0!</v>
      </c>
      <c r="AP228" s="76" t="e">
        <f t="shared" si="96"/>
        <v>#DIV/0!</v>
      </c>
      <c r="AQ228" s="76" t="e">
        <f t="shared" si="96"/>
        <v>#DIV/0!</v>
      </c>
      <c r="AR228" s="76" t="e">
        <f t="shared" si="96"/>
        <v>#DIV/0!</v>
      </c>
      <c r="AS228" s="76" t="e">
        <f t="shared" si="96"/>
        <v>#DIV/0!</v>
      </c>
      <c r="AT228" s="76" t="e">
        <f t="shared" si="96"/>
        <v>#DIV/0!</v>
      </c>
      <c r="AU228" s="76" t="e">
        <f t="shared" si="96"/>
        <v>#DIV/0!</v>
      </c>
      <c r="AV228" s="76" t="e">
        <f t="shared" si="96"/>
        <v>#DIV/0!</v>
      </c>
      <c r="AW228" s="76">
        <f>'ModelParams Lp'!B$22</f>
        <v>4</v>
      </c>
      <c r="AX228" s="76">
        <f>'ModelParams Lp'!C$22</f>
        <v>2</v>
      </c>
      <c r="AY228" s="76">
        <f>'ModelParams Lp'!D$22</f>
        <v>1</v>
      </c>
      <c r="AZ228" s="76">
        <f>'ModelParams Lp'!E$22</f>
        <v>0</v>
      </c>
      <c r="BA228" s="76">
        <f>'ModelParams Lp'!F$22</f>
        <v>0</v>
      </c>
      <c r="BB228" s="76">
        <f>'ModelParams Lp'!G$22</f>
        <v>0</v>
      </c>
      <c r="BC228" s="76">
        <f>'ModelParams Lp'!H$22</f>
        <v>0</v>
      </c>
      <c r="BD228" s="76">
        <f>'ModelParams Lp'!I$22</f>
        <v>0</v>
      </c>
      <c r="BE228" s="76" t="e">
        <f>-10*LOG(2/(4*PI()*2^2)+4/(0.163*(Calcul!$J233*Calcul!$K233)/VLOOKUP(Calcul!$H233,'ModelParams Lp'!$E$37:$F$39,2,0)))</f>
        <v>#N/A</v>
      </c>
      <c r="BF228" s="76" t="e">
        <f>-10*LOG(2/(4*PI()*2^2)+4/(0.163*(Calcul!$J233*Calcul!$K233)/VLOOKUP(Calcul!$H233,'ModelParams Lp'!$E$37:$F$39,2,0)))</f>
        <v>#N/A</v>
      </c>
      <c r="BG228" s="76" t="e">
        <f>-10*LOG(2/(4*PI()*2^2)+4/(0.163*(Calcul!$J233*Calcul!$K233)/VLOOKUP(Calcul!$H233,'ModelParams Lp'!$E$37:$F$39,2,0)))</f>
        <v>#N/A</v>
      </c>
      <c r="BH228" s="76" t="e">
        <f>-10*LOG(2/(4*PI()*2^2)+4/(0.163*(Calcul!$J233*Calcul!$K233)/VLOOKUP(Calcul!$H233,'ModelParams Lp'!$E$37:$F$39,2,0)))</f>
        <v>#N/A</v>
      </c>
      <c r="BI228" s="76" t="e">
        <f>-10*LOG(2/(4*PI()*2^2)+4/(0.163*(Calcul!$J233*Calcul!$K233)/VLOOKUP(Calcul!$H233,'ModelParams Lp'!$E$37:$F$39,2,0)))</f>
        <v>#N/A</v>
      </c>
      <c r="BJ228" s="76" t="e">
        <f>-10*LOG(2/(4*PI()*2^2)+4/(0.163*(Calcul!$J233*Calcul!$K233)/VLOOKUP(Calcul!$H233,'ModelParams Lp'!$E$37:$F$39,2,0)))</f>
        <v>#N/A</v>
      </c>
      <c r="BK228" s="76" t="e">
        <f>-10*LOG(2/(4*PI()*2^2)+4/(0.163*(Calcul!$J233*Calcul!$K233)/VLOOKUP(Calcul!$H233,'ModelParams Lp'!$E$37:$F$39,2,0)))</f>
        <v>#N/A</v>
      </c>
      <c r="BL228" s="76" t="e">
        <f>-10*LOG(2/(4*PI()*2^2)+4/(0.163*(Calcul!$J233*Calcul!$K233)/VLOOKUP(Calcul!$H233,'ModelParams Lp'!$E$37:$F$39,2,0)))</f>
        <v>#N/A</v>
      </c>
      <c r="BM228" s="76" t="e">
        <f>VLOOKUP(Calcul!$I233,'ModelParams Lp'!$D$28:$O$32,5,0)+BE228</f>
        <v>#N/A</v>
      </c>
      <c r="BN228" s="76" t="e">
        <f>VLOOKUP(Calcul!$I233,'ModelParams Lp'!$D$28:$O$32,6,0)+BF228</f>
        <v>#N/A</v>
      </c>
      <c r="BO228" s="76" t="e">
        <f>VLOOKUP(Calcul!$I233,'ModelParams Lp'!$D$28:$O$32,7,0)+BG228</f>
        <v>#N/A</v>
      </c>
      <c r="BP228" s="76" t="e">
        <f>VLOOKUP(Calcul!$I233,'ModelParams Lp'!$D$28:$O$32,8,0)+BH228</f>
        <v>#N/A</v>
      </c>
      <c r="BQ228" s="76" t="e">
        <f>VLOOKUP(Calcul!$I233,'ModelParams Lp'!$D$28:$O$32,9,0)+BI228</f>
        <v>#N/A</v>
      </c>
      <c r="BR228" s="76" t="e">
        <f>VLOOKUP(Calcul!$I233,'ModelParams Lp'!$D$28:$O$32,10,0)+BJ228</f>
        <v>#N/A</v>
      </c>
      <c r="BS228" s="76" t="e">
        <f>VLOOKUP(Calcul!$I233,'ModelParams Lp'!$D$28:$O$32,11,0)+BK228</f>
        <v>#N/A</v>
      </c>
      <c r="BT228" s="76" t="e">
        <f>VLOOKUP(Calcul!$I233,'ModelParams Lp'!$D$28:$O$32,12,0)+BL228</f>
        <v>#N/A</v>
      </c>
      <c r="BU228" s="75" t="e">
        <f t="shared" ca="1" si="77"/>
        <v>#DIV/0!</v>
      </c>
      <c r="BV228" s="75" t="e">
        <f t="shared" ca="1" si="78"/>
        <v>#DIV/0!</v>
      </c>
      <c r="BW228" s="75" t="e">
        <f t="shared" ca="1" si="79"/>
        <v>#DIV/0!</v>
      </c>
      <c r="BX228" s="75" t="e">
        <f t="shared" ca="1" si="80"/>
        <v>#DIV/0!</v>
      </c>
      <c r="BY228" s="75" t="e">
        <f t="shared" ca="1" si="81"/>
        <v>#DIV/0!</v>
      </c>
      <c r="BZ228" s="75" t="e">
        <f t="shared" ca="1" si="82"/>
        <v>#DIV/0!</v>
      </c>
      <c r="CA228" s="75" t="e">
        <f t="shared" ca="1" si="83"/>
        <v>#DIV/0!</v>
      </c>
      <c r="CB228" s="75" t="e">
        <f t="shared" ca="1" si="84"/>
        <v>#DIV/0!</v>
      </c>
      <c r="CC228" s="26" t="e">
        <f ca="1">10*LOG10(IF(BU228="",0,POWER(10,((BU228+'ModelParams Lw'!$O$4)/10))) +IF(BV228="",0,POWER(10,((BV228+'ModelParams Lw'!$P$4)/10))) +IF(BW228="",0,POWER(10,((BW228+'ModelParams Lw'!$Q$4)/10))) +IF(BX228="",0,POWER(10,((BX228+'ModelParams Lw'!$R$4)/10))) +IF(BY228="",0,POWER(10,((BY228+'ModelParams Lw'!$S$4)/10))) +IF(BZ228="",0,POWER(10,((BZ228+'ModelParams Lw'!$T$4)/10))) +IF(CA228="",0,POWER(10,((CA228+'ModelParams Lw'!$U$4)/10)))+IF(CB228="",0,POWER(10,((CB228+'ModelParams Lw'!$V$4)/10))))</f>
        <v>#DIV/0!</v>
      </c>
      <c r="CD228" s="26" t="e">
        <f t="shared" ca="1" si="85"/>
        <v>#DIV/0!</v>
      </c>
      <c r="CE228" s="26" t="e">
        <f ca="1">(BU228-'ModelParams Lw'!O$10)/'ModelParams Lw'!O$11</f>
        <v>#DIV/0!</v>
      </c>
      <c r="CF228" s="26" t="e">
        <f ca="1">(BV228-'ModelParams Lw'!P$10)/'ModelParams Lw'!P$11</f>
        <v>#DIV/0!</v>
      </c>
      <c r="CG228" s="26" t="e">
        <f ca="1">(BW228-'ModelParams Lw'!Q$10)/'ModelParams Lw'!Q$11</f>
        <v>#DIV/0!</v>
      </c>
      <c r="CH228" s="26" t="e">
        <f ca="1">(BX228-'ModelParams Lw'!R$10)/'ModelParams Lw'!R$11</f>
        <v>#DIV/0!</v>
      </c>
      <c r="CI228" s="26" t="e">
        <f ca="1">(BY228-'ModelParams Lw'!S$10)/'ModelParams Lw'!S$11</f>
        <v>#DIV/0!</v>
      </c>
      <c r="CJ228" s="26" t="e">
        <f ca="1">(BZ228-'ModelParams Lw'!T$10)/'ModelParams Lw'!T$11</f>
        <v>#DIV/0!</v>
      </c>
      <c r="CK228" s="26" t="e">
        <f ca="1">(CA228-'ModelParams Lw'!U$10)/'ModelParams Lw'!U$11</f>
        <v>#DIV/0!</v>
      </c>
      <c r="CL228" s="26" t="e">
        <f ca="1">(CB228-'ModelParams Lw'!V$10)/'ModelParams Lw'!V$11</f>
        <v>#DIV/0!</v>
      </c>
      <c r="CM228" s="75" t="e">
        <f t="shared" si="86"/>
        <v>#DIV/0!</v>
      </c>
      <c r="CN228" s="75" t="e">
        <f t="shared" si="87"/>
        <v>#DIV/0!</v>
      </c>
      <c r="CO228" s="75" t="e">
        <f t="shared" si="88"/>
        <v>#DIV/0!</v>
      </c>
      <c r="CP228" s="75" t="e">
        <f t="shared" si="89"/>
        <v>#DIV/0!</v>
      </c>
      <c r="CQ228" s="75" t="e">
        <f t="shared" si="90"/>
        <v>#DIV/0!</v>
      </c>
      <c r="CR228" s="75" t="e">
        <f t="shared" si="91"/>
        <v>#DIV/0!</v>
      </c>
      <c r="CS228" s="75" t="e">
        <f t="shared" si="92"/>
        <v>#DIV/0!</v>
      </c>
      <c r="CT228" s="75" t="e">
        <f t="shared" si="93"/>
        <v>#DIV/0!</v>
      </c>
      <c r="CU228" s="26" t="e">
        <f>10*LOG10(IF(CM228="",0,POWER(10,((CM228+'ModelParams Lw'!$O$4)/10))) +IF(CN228="",0,POWER(10,((CN228+'ModelParams Lw'!$P$4)/10))) +IF(CO228="",0,POWER(10,((CO228+'ModelParams Lw'!$Q$4)/10))) +IF(CP228="",0,POWER(10,((CP228+'ModelParams Lw'!$R$4)/10))) +IF(CQ228="",0,POWER(10,((CQ228+'ModelParams Lw'!$S$4)/10))) +IF(CR228="",0,POWER(10,((CR228+'ModelParams Lw'!$T$4)/10))) +IF(CS228="",0,POWER(10,((CS228+'ModelParams Lw'!$U$4)/10)))+IF(CT228="",0,POWER(10,((CT228+'ModelParams Lw'!$V$4)/10))))</f>
        <v>#DIV/0!</v>
      </c>
      <c r="CV228" s="26" t="e">
        <f t="shared" si="94"/>
        <v>#DIV/0!</v>
      </c>
      <c r="CW228" s="26" t="e">
        <f>(CM228-'ModelParams Lw'!O$10)/'ModelParams Lw'!O$11</f>
        <v>#DIV/0!</v>
      </c>
      <c r="CX228" s="26" t="e">
        <f>(CN228-'ModelParams Lw'!P$10)/'ModelParams Lw'!P$11</f>
        <v>#DIV/0!</v>
      </c>
      <c r="CY228" s="26" t="e">
        <f>(CO228-'ModelParams Lw'!Q$10)/'ModelParams Lw'!Q$11</f>
        <v>#DIV/0!</v>
      </c>
      <c r="CZ228" s="26" t="e">
        <f>(CP228-'ModelParams Lw'!R$10)/'ModelParams Lw'!R$11</f>
        <v>#DIV/0!</v>
      </c>
      <c r="DA228" s="26" t="e">
        <f>(CQ228-'ModelParams Lw'!S$10)/'ModelParams Lw'!S$11</f>
        <v>#DIV/0!</v>
      </c>
      <c r="DB228" s="26" t="e">
        <f>(CR228-'ModelParams Lw'!T$10)/'ModelParams Lw'!T$11</f>
        <v>#DIV/0!</v>
      </c>
      <c r="DC228" s="26" t="e">
        <f>(CS228-'ModelParams Lw'!U$10)/'ModelParams Lw'!U$11</f>
        <v>#DIV/0!</v>
      </c>
      <c r="DD228" s="26" t="e">
        <f>(CT228-'ModelParams Lw'!V$10)/'ModelParams Lw'!V$11</f>
        <v>#DIV/0!</v>
      </c>
    </row>
    <row r="229" spans="1:108" x14ac:dyDescent="0.25">
      <c r="A229" s="13">
        <f>'Sound Power'!B229</f>
        <v>0</v>
      </c>
      <c r="B229" s="13">
        <f>'Sound Power'!D229</f>
        <v>0</v>
      </c>
      <c r="C229" s="13">
        <f>'Sound Power'!E229</f>
        <v>0</v>
      </c>
      <c r="D229" s="13">
        <f>'Sound Power'!F229</f>
        <v>0</v>
      </c>
      <c r="E229" s="76" t="e">
        <f>IF(Calcul!$F231="SA",'Sound Power'!AZ229,'Sound Power'!O229)</f>
        <v>#DIV/0!</v>
      </c>
      <c r="F229" s="76" t="e">
        <f>IF(Calcul!$F231="SA",'Sound Power'!BA229,'Sound Power'!P229)</f>
        <v>#DIV/0!</v>
      </c>
      <c r="G229" s="76" t="e">
        <f>IF(Calcul!$F231="SA",'Sound Power'!BB229,'Sound Power'!Q229)</f>
        <v>#DIV/0!</v>
      </c>
      <c r="H229" s="76" t="e">
        <f>IF(Calcul!$F231="SA",'Sound Power'!BC229,'Sound Power'!R229)</f>
        <v>#DIV/0!</v>
      </c>
      <c r="I229" s="76" t="e">
        <f>IF(Calcul!$F231="SA",'Sound Power'!BD229,'Sound Power'!S229)</f>
        <v>#DIV/0!</v>
      </c>
      <c r="J229" s="76" t="e">
        <f>IF(Calcul!$F231="SA",'Sound Power'!BE229,'Sound Power'!T229)</f>
        <v>#DIV/0!</v>
      </c>
      <c r="K229" s="76" t="e">
        <f>IF(Calcul!$F231="SA",'Sound Power'!BF229,'Sound Power'!U229)</f>
        <v>#DIV/0!</v>
      </c>
      <c r="L229" s="76" t="e">
        <f>IF(Calcul!$F231="SA",'Sound Power'!BG229,'Sound Power'!V229)</f>
        <v>#DIV/0!</v>
      </c>
      <c r="M229" s="76" t="e">
        <f>'Sound Power'!CI229</f>
        <v>#DIV/0!</v>
      </c>
      <c r="N229" s="76" t="e">
        <f>'Sound Power'!CJ229</f>
        <v>#DIV/0!</v>
      </c>
      <c r="O229" s="76" t="e">
        <f>'Sound Power'!CK229</f>
        <v>#DIV/0!</v>
      </c>
      <c r="P229" s="76" t="e">
        <f>'Sound Power'!CL229</f>
        <v>#DIV/0!</v>
      </c>
      <c r="Q229" s="76" t="e">
        <f>'Sound Power'!CM229</f>
        <v>#DIV/0!</v>
      </c>
      <c r="R229" s="76" t="e">
        <f>'Sound Power'!CN229</f>
        <v>#DIV/0!</v>
      </c>
      <c r="S229" s="76" t="e">
        <f>'Sound Power'!CO229</f>
        <v>#DIV/0!</v>
      </c>
      <c r="T229" s="76" t="e">
        <f>'Sound Power'!CP229</f>
        <v>#DIV/0!</v>
      </c>
      <c r="U229" s="73">
        <f t="shared" si="74"/>
        <v>0</v>
      </c>
      <c r="V229" s="73">
        <f t="shared" si="75"/>
        <v>0</v>
      </c>
      <c r="W229" s="76" t="e">
        <f>('ModelParams Lp'!B$4*10^'ModelParams Lp'!B$5*($U229/$V229)^'ModelParams Lp'!B$6)*3</f>
        <v>#DIV/0!</v>
      </c>
      <c r="X229" s="76" t="e">
        <f>('ModelParams Lp'!C$4*10^'ModelParams Lp'!C$5*($U229/$V229)^'ModelParams Lp'!C$6)*3</f>
        <v>#DIV/0!</v>
      </c>
      <c r="Y229" s="76" t="e">
        <f>('ModelParams Lp'!D$4*10^'ModelParams Lp'!D$5*($U229/$V229)^'ModelParams Lp'!D$6)*3</f>
        <v>#DIV/0!</v>
      </c>
      <c r="Z229" s="76" t="e">
        <f>('ModelParams Lp'!E$4*10^'ModelParams Lp'!E$5*($U229/$V229)^'ModelParams Lp'!E$6)*3</f>
        <v>#DIV/0!</v>
      </c>
      <c r="AA229" s="76" t="e">
        <f>('ModelParams Lp'!F$4*10^'ModelParams Lp'!F$5*($U229/$V229)^'ModelParams Lp'!F$6)*3</f>
        <v>#DIV/0!</v>
      </c>
      <c r="AB229" s="76" t="e">
        <f>('ModelParams Lp'!G$4*10^'ModelParams Lp'!G$5*($U229/$V229)^'ModelParams Lp'!G$6)*3</f>
        <v>#DIV/0!</v>
      </c>
      <c r="AC229" s="76" t="e">
        <f>('ModelParams Lp'!H$4*10^'ModelParams Lp'!H$5*($U229/$V229)^'ModelParams Lp'!H$6)*3</f>
        <v>#DIV/0!</v>
      </c>
      <c r="AD229" s="76" t="e">
        <f>('ModelParams Lp'!I$4*10^'ModelParams Lp'!I$5*($U229/$V229)^'ModelParams Lp'!I$6)*3</f>
        <v>#DIV/0!</v>
      </c>
      <c r="AE229" s="62" t="e">
        <f t="shared" si="76"/>
        <v>#DIV/0!</v>
      </c>
      <c r="AF229" s="62" t="e">
        <f>IF(AE229&lt;'ModelParams Lp'!$B$16,-1,IF(AE229&lt;'ModelParams Lp'!$C$16,0,IF(AE229&lt;'ModelParams Lp'!$D$16,1,IF(AE229&lt;'ModelParams Lp'!$E$16,2,IF(AE229&lt;'ModelParams Lp'!$F$16,3,IF(AE229&lt;'ModelParams Lp'!$G$16,4,IF(AE229&lt;'ModelParams Lp'!$H$16,5,6)))))))</f>
        <v>#DIV/0!</v>
      </c>
      <c r="AG229" s="76" t="e">
        <f ca="1">IF($AF229&gt;1,0,OFFSET('ModelParams Lp'!$C$12,0,-'Sound Pressure'!$AF229))</f>
        <v>#DIV/0!</v>
      </c>
      <c r="AH229" s="76" t="e">
        <f ca="1">IF($AF229&gt;2,0,OFFSET('ModelParams Lp'!$D$12,0,-'Sound Pressure'!$AF229))</f>
        <v>#DIV/0!</v>
      </c>
      <c r="AI229" s="76" t="e">
        <f ca="1">IF($AF229&gt;3,0,OFFSET('ModelParams Lp'!$E$12,0,-'Sound Pressure'!$AF229))</f>
        <v>#DIV/0!</v>
      </c>
      <c r="AJ229" s="76" t="e">
        <f ca="1">IF($AF229&gt;4,0,OFFSET('ModelParams Lp'!$F$12,0,-'Sound Pressure'!$AF229))</f>
        <v>#DIV/0!</v>
      </c>
      <c r="AK229" s="76" t="e">
        <f ca="1">IF($AF229&gt;3,0,OFFSET('ModelParams Lp'!$G$12,0,-'Sound Pressure'!$AF229))</f>
        <v>#DIV/0!</v>
      </c>
      <c r="AL229" s="76" t="e">
        <f ca="1">IF($AF229&gt;5,0,OFFSET('ModelParams Lp'!$H$12,0,-'Sound Pressure'!$AF229))</f>
        <v>#DIV/0!</v>
      </c>
      <c r="AM229" s="76" t="e">
        <f ca="1">IF($AF229&gt;6,0,OFFSET('ModelParams Lp'!$I$12,0,-'Sound Pressure'!$AF229))</f>
        <v>#DIV/0!</v>
      </c>
      <c r="AN229" s="76" t="e">
        <f ca="1">IF($AF229&gt;7,0,IF($AF$4&lt;0,3,OFFSET('ModelParams Lp'!$J$12,0,-'Sound Pressure'!$AF229)))</f>
        <v>#DIV/0!</v>
      </c>
      <c r="AO229" s="76" t="e">
        <f t="shared" si="95"/>
        <v>#DIV/0!</v>
      </c>
      <c r="AP229" s="76" t="e">
        <f t="shared" si="96"/>
        <v>#DIV/0!</v>
      </c>
      <c r="AQ229" s="76" t="e">
        <f t="shared" si="96"/>
        <v>#DIV/0!</v>
      </c>
      <c r="AR229" s="76" t="e">
        <f t="shared" si="96"/>
        <v>#DIV/0!</v>
      </c>
      <c r="AS229" s="76" t="e">
        <f t="shared" si="96"/>
        <v>#DIV/0!</v>
      </c>
      <c r="AT229" s="76" t="e">
        <f t="shared" si="96"/>
        <v>#DIV/0!</v>
      </c>
      <c r="AU229" s="76" t="e">
        <f t="shared" si="96"/>
        <v>#DIV/0!</v>
      </c>
      <c r="AV229" s="76" t="e">
        <f t="shared" si="96"/>
        <v>#DIV/0!</v>
      </c>
      <c r="AW229" s="76">
        <f>'ModelParams Lp'!B$22</f>
        <v>4</v>
      </c>
      <c r="AX229" s="76">
        <f>'ModelParams Lp'!C$22</f>
        <v>2</v>
      </c>
      <c r="AY229" s="76">
        <f>'ModelParams Lp'!D$22</f>
        <v>1</v>
      </c>
      <c r="AZ229" s="76">
        <f>'ModelParams Lp'!E$22</f>
        <v>0</v>
      </c>
      <c r="BA229" s="76">
        <f>'ModelParams Lp'!F$22</f>
        <v>0</v>
      </c>
      <c r="BB229" s="76">
        <f>'ModelParams Lp'!G$22</f>
        <v>0</v>
      </c>
      <c r="BC229" s="76">
        <f>'ModelParams Lp'!H$22</f>
        <v>0</v>
      </c>
      <c r="BD229" s="76">
        <f>'ModelParams Lp'!I$22</f>
        <v>0</v>
      </c>
      <c r="BE229" s="76" t="e">
        <f>-10*LOG(2/(4*PI()*2^2)+4/(0.163*(Calcul!$J234*Calcul!$K234)/VLOOKUP(Calcul!$H234,'ModelParams Lp'!$E$37:$F$39,2,0)))</f>
        <v>#N/A</v>
      </c>
      <c r="BF229" s="76" t="e">
        <f>-10*LOG(2/(4*PI()*2^2)+4/(0.163*(Calcul!$J234*Calcul!$K234)/VLOOKUP(Calcul!$H234,'ModelParams Lp'!$E$37:$F$39,2,0)))</f>
        <v>#N/A</v>
      </c>
      <c r="BG229" s="76" t="e">
        <f>-10*LOG(2/(4*PI()*2^2)+4/(0.163*(Calcul!$J234*Calcul!$K234)/VLOOKUP(Calcul!$H234,'ModelParams Lp'!$E$37:$F$39,2,0)))</f>
        <v>#N/A</v>
      </c>
      <c r="BH229" s="76" t="e">
        <f>-10*LOG(2/(4*PI()*2^2)+4/(0.163*(Calcul!$J234*Calcul!$K234)/VLOOKUP(Calcul!$H234,'ModelParams Lp'!$E$37:$F$39,2,0)))</f>
        <v>#N/A</v>
      </c>
      <c r="BI229" s="76" t="e">
        <f>-10*LOG(2/(4*PI()*2^2)+4/(0.163*(Calcul!$J234*Calcul!$K234)/VLOOKUP(Calcul!$H234,'ModelParams Lp'!$E$37:$F$39,2,0)))</f>
        <v>#N/A</v>
      </c>
      <c r="BJ229" s="76" t="e">
        <f>-10*LOG(2/(4*PI()*2^2)+4/(0.163*(Calcul!$J234*Calcul!$K234)/VLOOKUP(Calcul!$H234,'ModelParams Lp'!$E$37:$F$39,2,0)))</f>
        <v>#N/A</v>
      </c>
      <c r="BK229" s="76" t="e">
        <f>-10*LOG(2/(4*PI()*2^2)+4/(0.163*(Calcul!$J234*Calcul!$K234)/VLOOKUP(Calcul!$H234,'ModelParams Lp'!$E$37:$F$39,2,0)))</f>
        <v>#N/A</v>
      </c>
      <c r="BL229" s="76" t="e">
        <f>-10*LOG(2/(4*PI()*2^2)+4/(0.163*(Calcul!$J234*Calcul!$K234)/VLOOKUP(Calcul!$H234,'ModelParams Lp'!$E$37:$F$39,2,0)))</f>
        <v>#N/A</v>
      </c>
      <c r="BM229" s="76" t="e">
        <f>VLOOKUP(Calcul!$I234,'ModelParams Lp'!$D$28:$O$32,5,0)+BE229</f>
        <v>#N/A</v>
      </c>
      <c r="BN229" s="76" t="e">
        <f>VLOOKUP(Calcul!$I234,'ModelParams Lp'!$D$28:$O$32,6,0)+BF229</f>
        <v>#N/A</v>
      </c>
      <c r="BO229" s="76" t="e">
        <f>VLOOKUP(Calcul!$I234,'ModelParams Lp'!$D$28:$O$32,7,0)+BG229</f>
        <v>#N/A</v>
      </c>
      <c r="BP229" s="76" t="e">
        <f>VLOOKUP(Calcul!$I234,'ModelParams Lp'!$D$28:$O$32,8,0)+BH229</f>
        <v>#N/A</v>
      </c>
      <c r="BQ229" s="76" t="e">
        <f>VLOOKUP(Calcul!$I234,'ModelParams Lp'!$D$28:$O$32,9,0)+BI229</f>
        <v>#N/A</v>
      </c>
      <c r="BR229" s="76" t="e">
        <f>VLOOKUP(Calcul!$I234,'ModelParams Lp'!$D$28:$O$32,10,0)+BJ229</f>
        <v>#N/A</v>
      </c>
      <c r="BS229" s="76" t="e">
        <f>VLOOKUP(Calcul!$I234,'ModelParams Lp'!$D$28:$O$32,11,0)+BK229</f>
        <v>#N/A</v>
      </c>
      <c r="BT229" s="76" t="e">
        <f>VLOOKUP(Calcul!$I234,'ModelParams Lp'!$D$28:$O$32,12,0)+BL229</f>
        <v>#N/A</v>
      </c>
      <c r="BU229" s="75" t="e">
        <f t="shared" ca="1" si="77"/>
        <v>#DIV/0!</v>
      </c>
      <c r="BV229" s="75" t="e">
        <f t="shared" ca="1" si="78"/>
        <v>#DIV/0!</v>
      </c>
      <c r="BW229" s="75" t="e">
        <f t="shared" ca="1" si="79"/>
        <v>#DIV/0!</v>
      </c>
      <c r="BX229" s="75" t="e">
        <f t="shared" ca="1" si="80"/>
        <v>#DIV/0!</v>
      </c>
      <c r="BY229" s="75" t="e">
        <f t="shared" ca="1" si="81"/>
        <v>#DIV/0!</v>
      </c>
      <c r="BZ229" s="75" t="e">
        <f t="shared" ca="1" si="82"/>
        <v>#DIV/0!</v>
      </c>
      <c r="CA229" s="75" t="e">
        <f t="shared" ca="1" si="83"/>
        <v>#DIV/0!</v>
      </c>
      <c r="CB229" s="75" t="e">
        <f t="shared" ca="1" si="84"/>
        <v>#DIV/0!</v>
      </c>
      <c r="CC229" s="26" t="e">
        <f ca="1">10*LOG10(IF(BU229="",0,POWER(10,((BU229+'ModelParams Lw'!$O$4)/10))) +IF(BV229="",0,POWER(10,((BV229+'ModelParams Lw'!$P$4)/10))) +IF(BW229="",0,POWER(10,((BW229+'ModelParams Lw'!$Q$4)/10))) +IF(BX229="",0,POWER(10,((BX229+'ModelParams Lw'!$R$4)/10))) +IF(BY229="",0,POWER(10,((BY229+'ModelParams Lw'!$S$4)/10))) +IF(BZ229="",0,POWER(10,((BZ229+'ModelParams Lw'!$T$4)/10))) +IF(CA229="",0,POWER(10,((CA229+'ModelParams Lw'!$U$4)/10)))+IF(CB229="",0,POWER(10,((CB229+'ModelParams Lw'!$V$4)/10))))</f>
        <v>#DIV/0!</v>
      </c>
      <c r="CD229" s="26" t="e">
        <f t="shared" ca="1" si="85"/>
        <v>#DIV/0!</v>
      </c>
      <c r="CE229" s="26" t="e">
        <f ca="1">(BU229-'ModelParams Lw'!O$10)/'ModelParams Lw'!O$11</f>
        <v>#DIV/0!</v>
      </c>
      <c r="CF229" s="26" t="e">
        <f ca="1">(BV229-'ModelParams Lw'!P$10)/'ModelParams Lw'!P$11</f>
        <v>#DIV/0!</v>
      </c>
      <c r="CG229" s="26" t="e">
        <f ca="1">(BW229-'ModelParams Lw'!Q$10)/'ModelParams Lw'!Q$11</f>
        <v>#DIV/0!</v>
      </c>
      <c r="CH229" s="26" t="e">
        <f ca="1">(BX229-'ModelParams Lw'!R$10)/'ModelParams Lw'!R$11</f>
        <v>#DIV/0!</v>
      </c>
      <c r="CI229" s="26" t="e">
        <f ca="1">(BY229-'ModelParams Lw'!S$10)/'ModelParams Lw'!S$11</f>
        <v>#DIV/0!</v>
      </c>
      <c r="CJ229" s="26" t="e">
        <f ca="1">(BZ229-'ModelParams Lw'!T$10)/'ModelParams Lw'!T$11</f>
        <v>#DIV/0!</v>
      </c>
      <c r="CK229" s="26" t="e">
        <f ca="1">(CA229-'ModelParams Lw'!U$10)/'ModelParams Lw'!U$11</f>
        <v>#DIV/0!</v>
      </c>
      <c r="CL229" s="26" t="e">
        <f ca="1">(CB229-'ModelParams Lw'!V$10)/'ModelParams Lw'!V$11</f>
        <v>#DIV/0!</v>
      </c>
      <c r="CM229" s="75" t="e">
        <f t="shared" si="86"/>
        <v>#DIV/0!</v>
      </c>
      <c r="CN229" s="75" t="e">
        <f t="shared" si="87"/>
        <v>#DIV/0!</v>
      </c>
      <c r="CO229" s="75" t="e">
        <f t="shared" si="88"/>
        <v>#DIV/0!</v>
      </c>
      <c r="CP229" s="75" t="e">
        <f t="shared" si="89"/>
        <v>#DIV/0!</v>
      </c>
      <c r="CQ229" s="75" t="e">
        <f t="shared" si="90"/>
        <v>#DIV/0!</v>
      </c>
      <c r="CR229" s="75" t="e">
        <f t="shared" si="91"/>
        <v>#DIV/0!</v>
      </c>
      <c r="CS229" s="75" t="e">
        <f t="shared" si="92"/>
        <v>#DIV/0!</v>
      </c>
      <c r="CT229" s="75" t="e">
        <f t="shared" si="93"/>
        <v>#DIV/0!</v>
      </c>
      <c r="CU229" s="26" t="e">
        <f>10*LOG10(IF(CM229="",0,POWER(10,((CM229+'ModelParams Lw'!$O$4)/10))) +IF(CN229="",0,POWER(10,((CN229+'ModelParams Lw'!$P$4)/10))) +IF(CO229="",0,POWER(10,((CO229+'ModelParams Lw'!$Q$4)/10))) +IF(CP229="",0,POWER(10,((CP229+'ModelParams Lw'!$R$4)/10))) +IF(CQ229="",0,POWER(10,((CQ229+'ModelParams Lw'!$S$4)/10))) +IF(CR229="",0,POWER(10,((CR229+'ModelParams Lw'!$T$4)/10))) +IF(CS229="",0,POWER(10,((CS229+'ModelParams Lw'!$U$4)/10)))+IF(CT229="",0,POWER(10,((CT229+'ModelParams Lw'!$V$4)/10))))</f>
        <v>#DIV/0!</v>
      </c>
      <c r="CV229" s="26" t="e">
        <f t="shared" si="94"/>
        <v>#DIV/0!</v>
      </c>
      <c r="CW229" s="26" t="e">
        <f>(CM229-'ModelParams Lw'!O$10)/'ModelParams Lw'!O$11</f>
        <v>#DIV/0!</v>
      </c>
      <c r="CX229" s="26" t="e">
        <f>(CN229-'ModelParams Lw'!P$10)/'ModelParams Lw'!P$11</f>
        <v>#DIV/0!</v>
      </c>
      <c r="CY229" s="26" t="e">
        <f>(CO229-'ModelParams Lw'!Q$10)/'ModelParams Lw'!Q$11</f>
        <v>#DIV/0!</v>
      </c>
      <c r="CZ229" s="26" t="e">
        <f>(CP229-'ModelParams Lw'!R$10)/'ModelParams Lw'!R$11</f>
        <v>#DIV/0!</v>
      </c>
      <c r="DA229" s="26" t="e">
        <f>(CQ229-'ModelParams Lw'!S$10)/'ModelParams Lw'!S$11</f>
        <v>#DIV/0!</v>
      </c>
      <c r="DB229" s="26" t="e">
        <f>(CR229-'ModelParams Lw'!T$10)/'ModelParams Lw'!T$11</f>
        <v>#DIV/0!</v>
      </c>
      <c r="DC229" s="26" t="e">
        <f>(CS229-'ModelParams Lw'!U$10)/'ModelParams Lw'!U$11</f>
        <v>#DIV/0!</v>
      </c>
      <c r="DD229" s="26" t="e">
        <f>(CT229-'ModelParams Lw'!V$10)/'ModelParams Lw'!V$11</f>
        <v>#DIV/0!</v>
      </c>
    </row>
    <row r="230" spans="1:108" x14ac:dyDescent="0.25">
      <c r="A230" s="13">
        <f>'Sound Power'!B230</f>
        <v>0</v>
      </c>
      <c r="B230" s="13">
        <f>'Sound Power'!D230</f>
        <v>0</v>
      </c>
      <c r="C230" s="13">
        <f>'Sound Power'!E230</f>
        <v>0</v>
      </c>
      <c r="D230" s="13">
        <f>'Sound Power'!F230</f>
        <v>0</v>
      </c>
      <c r="E230" s="76" t="e">
        <f>IF(Calcul!$F232="SA",'Sound Power'!AZ230,'Sound Power'!O230)</f>
        <v>#DIV/0!</v>
      </c>
      <c r="F230" s="76" t="e">
        <f>IF(Calcul!$F232="SA",'Sound Power'!BA230,'Sound Power'!P230)</f>
        <v>#DIV/0!</v>
      </c>
      <c r="G230" s="76" t="e">
        <f>IF(Calcul!$F232="SA",'Sound Power'!BB230,'Sound Power'!Q230)</f>
        <v>#DIV/0!</v>
      </c>
      <c r="H230" s="76" t="e">
        <f>IF(Calcul!$F232="SA",'Sound Power'!BC230,'Sound Power'!R230)</f>
        <v>#DIV/0!</v>
      </c>
      <c r="I230" s="76" t="e">
        <f>IF(Calcul!$F232="SA",'Sound Power'!BD230,'Sound Power'!S230)</f>
        <v>#DIV/0!</v>
      </c>
      <c r="J230" s="76" t="e">
        <f>IF(Calcul!$F232="SA",'Sound Power'!BE230,'Sound Power'!T230)</f>
        <v>#DIV/0!</v>
      </c>
      <c r="K230" s="76" t="e">
        <f>IF(Calcul!$F232="SA",'Sound Power'!BF230,'Sound Power'!U230)</f>
        <v>#DIV/0!</v>
      </c>
      <c r="L230" s="76" t="e">
        <f>IF(Calcul!$F232="SA",'Sound Power'!BG230,'Sound Power'!V230)</f>
        <v>#DIV/0!</v>
      </c>
      <c r="M230" s="76" t="e">
        <f>'Sound Power'!CI230</f>
        <v>#DIV/0!</v>
      </c>
      <c r="N230" s="76" t="e">
        <f>'Sound Power'!CJ230</f>
        <v>#DIV/0!</v>
      </c>
      <c r="O230" s="76" t="e">
        <f>'Sound Power'!CK230</f>
        <v>#DIV/0!</v>
      </c>
      <c r="P230" s="76" t="e">
        <f>'Sound Power'!CL230</f>
        <v>#DIV/0!</v>
      </c>
      <c r="Q230" s="76" t="e">
        <f>'Sound Power'!CM230</f>
        <v>#DIV/0!</v>
      </c>
      <c r="R230" s="76" t="e">
        <f>'Sound Power'!CN230</f>
        <v>#DIV/0!</v>
      </c>
      <c r="S230" s="76" t="e">
        <f>'Sound Power'!CO230</f>
        <v>#DIV/0!</v>
      </c>
      <c r="T230" s="76" t="e">
        <f>'Sound Power'!CP230</f>
        <v>#DIV/0!</v>
      </c>
      <c r="U230" s="73">
        <f t="shared" si="74"/>
        <v>0</v>
      </c>
      <c r="V230" s="73">
        <f t="shared" si="75"/>
        <v>0</v>
      </c>
      <c r="W230" s="76" t="e">
        <f>('ModelParams Lp'!B$4*10^'ModelParams Lp'!B$5*($U230/$V230)^'ModelParams Lp'!B$6)*3</f>
        <v>#DIV/0!</v>
      </c>
      <c r="X230" s="76" t="e">
        <f>('ModelParams Lp'!C$4*10^'ModelParams Lp'!C$5*($U230/$V230)^'ModelParams Lp'!C$6)*3</f>
        <v>#DIV/0!</v>
      </c>
      <c r="Y230" s="76" t="e">
        <f>('ModelParams Lp'!D$4*10^'ModelParams Lp'!D$5*($U230/$V230)^'ModelParams Lp'!D$6)*3</f>
        <v>#DIV/0!</v>
      </c>
      <c r="Z230" s="76" t="e">
        <f>('ModelParams Lp'!E$4*10^'ModelParams Lp'!E$5*($U230/$V230)^'ModelParams Lp'!E$6)*3</f>
        <v>#DIV/0!</v>
      </c>
      <c r="AA230" s="76" t="e">
        <f>('ModelParams Lp'!F$4*10^'ModelParams Lp'!F$5*($U230/$V230)^'ModelParams Lp'!F$6)*3</f>
        <v>#DIV/0!</v>
      </c>
      <c r="AB230" s="76" t="e">
        <f>('ModelParams Lp'!G$4*10^'ModelParams Lp'!G$5*($U230/$V230)^'ModelParams Lp'!G$6)*3</f>
        <v>#DIV/0!</v>
      </c>
      <c r="AC230" s="76" t="e">
        <f>('ModelParams Lp'!H$4*10^'ModelParams Lp'!H$5*($U230/$V230)^'ModelParams Lp'!H$6)*3</f>
        <v>#DIV/0!</v>
      </c>
      <c r="AD230" s="76" t="e">
        <f>('ModelParams Lp'!I$4*10^'ModelParams Lp'!I$5*($U230/$V230)^'ModelParams Lp'!I$6)*3</f>
        <v>#DIV/0!</v>
      </c>
      <c r="AE230" s="62" t="e">
        <f t="shared" si="76"/>
        <v>#DIV/0!</v>
      </c>
      <c r="AF230" s="62" t="e">
        <f>IF(AE230&lt;'ModelParams Lp'!$B$16,-1,IF(AE230&lt;'ModelParams Lp'!$C$16,0,IF(AE230&lt;'ModelParams Lp'!$D$16,1,IF(AE230&lt;'ModelParams Lp'!$E$16,2,IF(AE230&lt;'ModelParams Lp'!$F$16,3,IF(AE230&lt;'ModelParams Lp'!$G$16,4,IF(AE230&lt;'ModelParams Lp'!$H$16,5,6)))))))</f>
        <v>#DIV/0!</v>
      </c>
      <c r="AG230" s="76" t="e">
        <f ca="1">IF($AF230&gt;1,0,OFFSET('ModelParams Lp'!$C$12,0,-'Sound Pressure'!$AF230))</f>
        <v>#DIV/0!</v>
      </c>
      <c r="AH230" s="76" t="e">
        <f ca="1">IF($AF230&gt;2,0,OFFSET('ModelParams Lp'!$D$12,0,-'Sound Pressure'!$AF230))</f>
        <v>#DIV/0!</v>
      </c>
      <c r="AI230" s="76" t="e">
        <f ca="1">IF($AF230&gt;3,0,OFFSET('ModelParams Lp'!$E$12,0,-'Sound Pressure'!$AF230))</f>
        <v>#DIV/0!</v>
      </c>
      <c r="AJ230" s="76" t="e">
        <f ca="1">IF($AF230&gt;4,0,OFFSET('ModelParams Lp'!$F$12,0,-'Sound Pressure'!$AF230))</f>
        <v>#DIV/0!</v>
      </c>
      <c r="AK230" s="76" t="e">
        <f ca="1">IF($AF230&gt;3,0,OFFSET('ModelParams Lp'!$G$12,0,-'Sound Pressure'!$AF230))</f>
        <v>#DIV/0!</v>
      </c>
      <c r="AL230" s="76" t="e">
        <f ca="1">IF($AF230&gt;5,0,OFFSET('ModelParams Lp'!$H$12,0,-'Sound Pressure'!$AF230))</f>
        <v>#DIV/0!</v>
      </c>
      <c r="AM230" s="76" t="e">
        <f ca="1">IF($AF230&gt;6,0,OFFSET('ModelParams Lp'!$I$12,0,-'Sound Pressure'!$AF230))</f>
        <v>#DIV/0!</v>
      </c>
      <c r="AN230" s="76" t="e">
        <f ca="1">IF($AF230&gt;7,0,IF($AF$4&lt;0,3,OFFSET('ModelParams Lp'!$J$12,0,-'Sound Pressure'!$AF230)))</f>
        <v>#DIV/0!</v>
      </c>
      <c r="AO230" s="76" t="e">
        <f t="shared" si="95"/>
        <v>#DIV/0!</v>
      </c>
      <c r="AP230" s="76" t="e">
        <f t="shared" si="96"/>
        <v>#DIV/0!</v>
      </c>
      <c r="AQ230" s="76" t="e">
        <f t="shared" si="96"/>
        <v>#DIV/0!</v>
      </c>
      <c r="AR230" s="76" t="e">
        <f t="shared" si="96"/>
        <v>#DIV/0!</v>
      </c>
      <c r="AS230" s="76" t="e">
        <f t="shared" si="96"/>
        <v>#DIV/0!</v>
      </c>
      <c r="AT230" s="76" t="e">
        <f t="shared" si="96"/>
        <v>#DIV/0!</v>
      </c>
      <c r="AU230" s="76" t="e">
        <f t="shared" si="96"/>
        <v>#DIV/0!</v>
      </c>
      <c r="AV230" s="76" t="e">
        <f t="shared" si="96"/>
        <v>#DIV/0!</v>
      </c>
      <c r="AW230" s="76">
        <f>'ModelParams Lp'!B$22</f>
        <v>4</v>
      </c>
      <c r="AX230" s="76">
        <f>'ModelParams Lp'!C$22</f>
        <v>2</v>
      </c>
      <c r="AY230" s="76">
        <f>'ModelParams Lp'!D$22</f>
        <v>1</v>
      </c>
      <c r="AZ230" s="76">
        <f>'ModelParams Lp'!E$22</f>
        <v>0</v>
      </c>
      <c r="BA230" s="76">
        <f>'ModelParams Lp'!F$22</f>
        <v>0</v>
      </c>
      <c r="BB230" s="76">
        <f>'ModelParams Lp'!G$22</f>
        <v>0</v>
      </c>
      <c r="BC230" s="76">
        <f>'ModelParams Lp'!H$22</f>
        <v>0</v>
      </c>
      <c r="BD230" s="76">
        <f>'ModelParams Lp'!I$22</f>
        <v>0</v>
      </c>
      <c r="BE230" s="76" t="e">
        <f>-10*LOG(2/(4*PI()*2^2)+4/(0.163*(Calcul!$J235*Calcul!$K235)/VLOOKUP(Calcul!$H235,'ModelParams Lp'!$E$37:$F$39,2,0)))</f>
        <v>#N/A</v>
      </c>
      <c r="BF230" s="76" t="e">
        <f>-10*LOG(2/(4*PI()*2^2)+4/(0.163*(Calcul!$J235*Calcul!$K235)/VLOOKUP(Calcul!$H235,'ModelParams Lp'!$E$37:$F$39,2,0)))</f>
        <v>#N/A</v>
      </c>
      <c r="BG230" s="76" t="e">
        <f>-10*LOG(2/(4*PI()*2^2)+4/(0.163*(Calcul!$J235*Calcul!$K235)/VLOOKUP(Calcul!$H235,'ModelParams Lp'!$E$37:$F$39,2,0)))</f>
        <v>#N/A</v>
      </c>
      <c r="BH230" s="76" t="e">
        <f>-10*LOG(2/(4*PI()*2^2)+4/(0.163*(Calcul!$J235*Calcul!$K235)/VLOOKUP(Calcul!$H235,'ModelParams Lp'!$E$37:$F$39,2,0)))</f>
        <v>#N/A</v>
      </c>
      <c r="BI230" s="76" t="e">
        <f>-10*LOG(2/(4*PI()*2^2)+4/(0.163*(Calcul!$J235*Calcul!$K235)/VLOOKUP(Calcul!$H235,'ModelParams Lp'!$E$37:$F$39,2,0)))</f>
        <v>#N/A</v>
      </c>
      <c r="BJ230" s="76" t="e">
        <f>-10*LOG(2/(4*PI()*2^2)+4/(0.163*(Calcul!$J235*Calcul!$K235)/VLOOKUP(Calcul!$H235,'ModelParams Lp'!$E$37:$F$39,2,0)))</f>
        <v>#N/A</v>
      </c>
      <c r="BK230" s="76" t="e">
        <f>-10*LOG(2/(4*PI()*2^2)+4/(0.163*(Calcul!$J235*Calcul!$K235)/VLOOKUP(Calcul!$H235,'ModelParams Lp'!$E$37:$F$39,2,0)))</f>
        <v>#N/A</v>
      </c>
      <c r="BL230" s="76" t="e">
        <f>-10*LOG(2/(4*PI()*2^2)+4/(0.163*(Calcul!$J235*Calcul!$K235)/VLOOKUP(Calcul!$H235,'ModelParams Lp'!$E$37:$F$39,2,0)))</f>
        <v>#N/A</v>
      </c>
      <c r="BM230" s="76" t="e">
        <f>VLOOKUP(Calcul!$I235,'ModelParams Lp'!$D$28:$O$32,5,0)+BE230</f>
        <v>#N/A</v>
      </c>
      <c r="BN230" s="76" t="e">
        <f>VLOOKUP(Calcul!$I235,'ModelParams Lp'!$D$28:$O$32,6,0)+BF230</f>
        <v>#N/A</v>
      </c>
      <c r="BO230" s="76" t="e">
        <f>VLOOKUP(Calcul!$I235,'ModelParams Lp'!$D$28:$O$32,7,0)+BG230</f>
        <v>#N/A</v>
      </c>
      <c r="BP230" s="76" t="e">
        <f>VLOOKUP(Calcul!$I235,'ModelParams Lp'!$D$28:$O$32,8,0)+BH230</f>
        <v>#N/A</v>
      </c>
      <c r="BQ230" s="76" t="e">
        <f>VLOOKUP(Calcul!$I235,'ModelParams Lp'!$D$28:$O$32,9,0)+BI230</f>
        <v>#N/A</v>
      </c>
      <c r="BR230" s="76" t="e">
        <f>VLOOKUP(Calcul!$I235,'ModelParams Lp'!$D$28:$O$32,10,0)+BJ230</f>
        <v>#N/A</v>
      </c>
      <c r="BS230" s="76" t="e">
        <f>VLOOKUP(Calcul!$I235,'ModelParams Lp'!$D$28:$O$32,11,0)+BK230</f>
        <v>#N/A</v>
      </c>
      <c r="BT230" s="76" t="e">
        <f>VLOOKUP(Calcul!$I235,'ModelParams Lp'!$D$28:$O$32,12,0)+BL230</f>
        <v>#N/A</v>
      </c>
      <c r="BU230" s="75" t="e">
        <f t="shared" ca="1" si="77"/>
        <v>#DIV/0!</v>
      </c>
      <c r="BV230" s="75" t="e">
        <f t="shared" ca="1" si="78"/>
        <v>#DIV/0!</v>
      </c>
      <c r="BW230" s="75" t="e">
        <f t="shared" ca="1" si="79"/>
        <v>#DIV/0!</v>
      </c>
      <c r="BX230" s="75" t="e">
        <f t="shared" ca="1" si="80"/>
        <v>#DIV/0!</v>
      </c>
      <c r="BY230" s="75" t="e">
        <f t="shared" ca="1" si="81"/>
        <v>#DIV/0!</v>
      </c>
      <c r="BZ230" s="75" t="e">
        <f t="shared" ca="1" si="82"/>
        <v>#DIV/0!</v>
      </c>
      <c r="CA230" s="75" t="e">
        <f t="shared" ca="1" si="83"/>
        <v>#DIV/0!</v>
      </c>
      <c r="CB230" s="75" t="e">
        <f t="shared" ca="1" si="84"/>
        <v>#DIV/0!</v>
      </c>
      <c r="CC230" s="26" t="e">
        <f ca="1">10*LOG10(IF(BU230="",0,POWER(10,((BU230+'ModelParams Lw'!$O$4)/10))) +IF(BV230="",0,POWER(10,((BV230+'ModelParams Lw'!$P$4)/10))) +IF(BW230="",0,POWER(10,((BW230+'ModelParams Lw'!$Q$4)/10))) +IF(BX230="",0,POWER(10,((BX230+'ModelParams Lw'!$R$4)/10))) +IF(BY230="",0,POWER(10,((BY230+'ModelParams Lw'!$S$4)/10))) +IF(BZ230="",0,POWER(10,((BZ230+'ModelParams Lw'!$T$4)/10))) +IF(CA230="",0,POWER(10,((CA230+'ModelParams Lw'!$U$4)/10)))+IF(CB230="",0,POWER(10,((CB230+'ModelParams Lw'!$V$4)/10))))</f>
        <v>#DIV/0!</v>
      </c>
      <c r="CD230" s="26" t="e">
        <f t="shared" ca="1" si="85"/>
        <v>#DIV/0!</v>
      </c>
      <c r="CE230" s="26" t="e">
        <f ca="1">(BU230-'ModelParams Lw'!O$10)/'ModelParams Lw'!O$11</f>
        <v>#DIV/0!</v>
      </c>
      <c r="CF230" s="26" t="e">
        <f ca="1">(BV230-'ModelParams Lw'!P$10)/'ModelParams Lw'!P$11</f>
        <v>#DIV/0!</v>
      </c>
      <c r="CG230" s="26" t="e">
        <f ca="1">(BW230-'ModelParams Lw'!Q$10)/'ModelParams Lw'!Q$11</f>
        <v>#DIV/0!</v>
      </c>
      <c r="CH230" s="26" t="e">
        <f ca="1">(BX230-'ModelParams Lw'!R$10)/'ModelParams Lw'!R$11</f>
        <v>#DIV/0!</v>
      </c>
      <c r="CI230" s="26" t="e">
        <f ca="1">(BY230-'ModelParams Lw'!S$10)/'ModelParams Lw'!S$11</f>
        <v>#DIV/0!</v>
      </c>
      <c r="CJ230" s="26" t="e">
        <f ca="1">(BZ230-'ModelParams Lw'!T$10)/'ModelParams Lw'!T$11</f>
        <v>#DIV/0!</v>
      </c>
      <c r="CK230" s="26" t="e">
        <f ca="1">(CA230-'ModelParams Lw'!U$10)/'ModelParams Lw'!U$11</f>
        <v>#DIV/0!</v>
      </c>
      <c r="CL230" s="26" t="e">
        <f ca="1">(CB230-'ModelParams Lw'!V$10)/'ModelParams Lw'!V$11</f>
        <v>#DIV/0!</v>
      </c>
      <c r="CM230" s="75" t="e">
        <f t="shared" si="86"/>
        <v>#DIV/0!</v>
      </c>
      <c r="CN230" s="75" t="e">
        <f t="shared" si="87"/>
        <v>#DIV/0!</v>
      </c>
      <c r="CO230" s="75" t="e">
        <f t="shared" si="88"/>
        <v>#DIV/0!</v>
      </c>
      <c r="CP230" s="75" t="e">
        <f t="shared" si="89"/>
        <v>#DIV/0!</v>
      </c>
      <c r="CQ230" s="75" t="e">
        <f t="shared" si="90"/>
        <v>#DIV/0!</v>
      </c>
      <c r="CR230" s="75" t="e">
        <f t="shared" si="91"/>
        <v>#DIV/0!</v>
      </c>
      <c r="CS230" s="75" t="e">
        <f t="shared" si="92"/>
        <v>#DIV/0!</v>
      </c>
      <c r="CT230" s="75" t="e">
        <f t="shared" si="93"/>
        <v>#DIV/0!</v>
      </c>
      <c r="CU230" s="26" t="e">
        <f>10*LOG10(IF(CM230="",0,POWER(10,((CM230+'ModelParams Lw'!$O$4)/10))) +IF(CN230="",0,POWER(10,((CN230+'ModelParams Lw'!$P$4)/10))) +IF(CO230="",0,POWER(10,((CO230+'ModelParams Lw'!$Q$4)/10))) +IF(CP230="",0,POWER(10,((CP230+'ModelParams Lw'!$R$4)/10))) +IF(CQ230="",0,POWER(10,((CQ230+'ModelParams Lw'!$S$4)/10))) +IF(CR230="",0,POWER(10,((CR230+'ModelParams Lw'!$T$4)/10))) +IF(CS230="",0,POWER(10,((CS230+'ModelParams Lw'!$U$4)/10)))+IF(CT230="",0,POWER(10,((CT230+'ModelParams Lw'!$V$4)/10))))</f>
        <v>#DIV/0!</v>
      </c>
      <c r="CV230" s="26" t="e">
        <f t="shared" si="94"/>
        <v>#DIV/0!</v>
      </c>
      <c r="CW230" s="26" t="e">
        <f>(CM230-'ModelParams Lw'!O$10)/'ModelParams Lw'!O$11</f>
        <v>#DIV/0!</v>
      </c>
      <c r="CX230" s="26" t="e">
        <f>(CN230-'ModelParams Lw'!P$10)/'ModelParams Lw'!P$11</f>
        <v>#DIV/0!</v>
      </c>
      <c r="CY230" s="26" t="e">
        <f>(CO230-'ModelParams Lw'!Q$10)/'ModelParams Lw'!Q$11</f>
        <v>#DIV/0!</v>
      </c>
      <c r="CZ230" s="26" t="e">
        <f>(CP230-'ModelParams Lw'!R$10)/'ModelParams Lw'!R$11</f>
        <v>#DIV/0!</v>
      </c>
      <c r="DA230" s="26" t="e">
        <f>(CQ230-'ModelParams Lw'!S$10)/'ModelParams Lw'!S$11</f>
        <v>#DIV/0!</v>
      </c>
      <c r="DB230" s="26" t="e">
        <f>(CR230-'ModelParams Lw'!T$10)/'ModelParams Lw'!T$11</f>
        <v>#DIV/0!</v>
      </c>
      <c r="DC230" s="26" t="e">
        <f>(CS230-'ModelParams Lw'!U$10)/'ModelParams Lw'!U$11</f>
        <v>#DIV/0!</v>
      </c>
      <c r="DD230" s="26" t="e">
        <f>(CT230-'ModelParams Lw'!V$10)/'ModelParams Lw'!V$11</f>
        <v>#DIV/0!</v>
      </c>
    </row>
    <row r="231" spans="1:108" x14ac:dyDescent="0.25">
      <c r="A231" s="13">
        <f>'Sound Power'!B231</f>
        <v>0</v>
      </c>
      <c r="B231" s="13">
        <f>'Sound Power'!D231</f>
        <v>0</v>
      </c>
      <c r="C231" s="13">
        <f>'Sound Power'!E231</f>
        <v>0</v>
      </c>
      <c r="D231" s="13">
        <f>'Sound Power'!F231</f>
        <v>0</v>
      </c>
      <c r="E231" s="76" t="e">
        <f>IF(Calcul!$F233="SA",'Sound Power'!AZ231,'Sound Power'!O231)</f>
        <v>#DIV/0!</v>
      </c>
      <c r="F231" s="76" t="e">
        <f>IF(Calcul!$F233="SA",'Sound Power'!BA231,'Sound Power'!P231)</f>
        <v>#DIV/0!</v>
      </c>
      <c r="G231" s="76" t="e">
        <f>IF(Calcul!$F233="SA",'Sound Power'!BB231,'Sound Power'!Q231)</f>
        <v>#DIV/0!</v>
      </c>
      <c r="H231" s="76" t="e">
        <f>IF(Calcul!$F233="SA",'Sound Power'!BC231,'Sound Power'!R231)</f>
        <v>#DIV/0!</v>
      </c>
      <c r="I231" s="76" t="e">
        <f>IF(Calcul!$F233="SA",'Sound Power'!BD231,'Sound Power'!S231)</f>
        <v>#DIV/0!</v>
      </c>
      <c r="J231" s="76" t="e">
        <f>IF(Calcul!$F233="SA",'Sound Power'!BE231,'Sound Power'!T231)</f>
        <v>#DIV/0!</v>
      </c>
      <c r="K231" s="76" t="e">
        <f>IF(Calcul!$F233="SA",'Sound Power'!BF231,'Sound Power'!U231)</f>
        <v>#DIV/0!</v>
      </c>
      <c r="L231" s="76" t="e">
        <f>IF(Calcul!$F233="SA",'Sound Power'!BG231,'Sound Power'!V231)</f>
        <v>#DIV/0!</v>
      </c>
      <c r="M231" s="76" t="e">
        <f>'Sound Power'!CI231</f>
        <v>#DIV/0!</v>
      </c>
      <c r="N231" s="76" t="e">
        <f>'Sound Power'!CJ231</f>
        <v>#DIV/0!</v>
      </c>
      <c r="O231" s="76" t="e">
        <f>'Sound Power'!CK231</f>
        <v>#DIV/0!</v>
      </c>
      <c r="P231" s="76" t="e">
        <f>'Sound Power'!CL231</f>
        <v>#DIV/0!</v>
      </c>
      <c r="Q231" s="76" t="e">
        <f>'Sound Power'!CM231</f>
        <v>#DIV/0!</v>
      </c>
      <c r="R231" s="76" t="e">
        <f>'Sound Power'!CN231</f>
        <v>#DIV/0!</v>
      </c>
      <c r="S231" s="76" t="e">
        <f>'Sound Power'!CO231</f>
        <v>#DIV/0!</v>
      </c>
      <c r="T231" s="76" t="e">
        <f>'Sound Power'!CP231</f>
        <v>#DIV/0!</v>
      </c>
      <c r="U231" s="73">
        <f t="shared" si="74"/>
        <v>0</v>
      </c>
      <c r="V231" s="73">
        <f t="shared" si="75"/>
        <v>0</v>
      </c>
      <c r="W231" s="76" t="e">
        <f>('ModelParams Lp'!B$4*10^'ModelParams Lp'!B$5*($U231/$V231)^'ModelParams Lp'!B$6)*3</f>
        <v>#DIV/0!</v>
      </c>
      <c r="X231" s="76" t="e">
        <f>('ModelParams Lp'!C$4*10^'ModelParams Lp'!C$5*($U231/$V231)^'ModelParams Lp'!C$6)*3</f>
        <v>#DIV/0!</v>
      </c>
      <c r="Y231" s="76" t="e">
        <f>('ModelParams Lp'!D$4*10^'ModelParams Lp'!D$5*($U231/$V231)^'ModelParams Lp'!D$6)*3</f>
        <v>#DIV/0!</v>
      </c>
      <c r="Z231" s="76" t="e">
        <f>('ModelParams Lp'!E$4*10^'ModelParams Lp'!E$5*($U231/$V231)^'ModelParams Lp'!E$6)*3</f>
        <v>#DIV/0!</v>
      </c>
      <c r="AA231" s="76" t="e">
        <f>('ModelParams Lp'!F$4*10^'ModelParams Lp'!F$5*($U231/$V231)^'ModelParams Lp'!F$6)*3</f>
        <v>#DIV/0!</v>
      </c>
      <c r="AB231" s="76" t="e">
        <f>('ModelParams Lp'!G$4*10^'ModelParams Lp'!G$5*($U231/$V231)^'ModelParams Lp'!G$6)*3</f>
        <v>#DIV/0!</v>
      </c>
      <c r="AC231" s="76" t="e">
        <f>('ModelParams Lp'!H$4*10^'ModelParams Lp'!H$5*($U231/$V231)^'ModelParams Lp'!H$6)*3</f>
        <v>#DIV/0!</v>
      </c>
      <c r="AD231" s="76" t="e">
        <f>('ModelParams Lp'!I$4*10^'ModelParams Lp'!I$5*($U231/$V231)^'ModelParams Lp'!I$6)*3</f>
        <v>#DIV/0!</v>
      </c>
      <c r="AE231" s="62" t="e">
        <f t="shared" si="76"/>
        <v>#DIV/0!</v>
      </c>
      <c r="AF231" s="62" t="e">
        <f>IF(AE231&lt;'ModelParams Lp'!$B$16,-1,IF(AE231&lt;'ModelParams Lp'!$C$16,0,IF(AE231&lt;'ModelParams Lp'!$D$16,1,IF(AE231&lt;'ModelParams Lp'!$E$16,2,IF(AE231&lt;'ModelParams Lp'!$F$16,3,IF(AE231&lt;'ModelParams Lp'!$G$16,4,IF(AE231&lt;'ModelParams Lp'!$H$16,5,6)))))))</f>
        <v>#DIV/0!</v>
      </c>
      <c r="AG231" s="76" t="e">
        <f ca="1">IF($AF231&gt;1,0,OFFSET('ModelParams Lp'!$C$12,0,-'Sound Pressure'!$AF231))</f>
        <v>#DIV/0!</v>
      </c>
      <c r="AH231" s="76" t="e">
        <f ca="1">IF($AF231&gt;2,0,OFFSET('ModelParams Lp'!$D$12,0,-'Sound Pressure'!$AF231))</f>
        <v>#DIV/0!</v>
      </c>
      <c r="AI231" s="76" t="e">
        <f ca="1">IF($AF231&gt;3,0,OFFSET('ModelParams Lp'!$E$12,0,-'Sound Pressure'!$AF231))</f>
        <v>#DIV/0!</v>
      </c>
      <c r="AJ231" s="76" t="e">
        <f ca="1">IF($AF231&gt;4,0,OFFSET('ModelParams Lp'!$F$12,0,-'Sound Pressure'!$AF231))</f>
        <v>#DIV/0!</v>
      </c>
      <c r="AK231" s="76" t="e">
        <f ca="1">IF($AF231&gt;3,0,OFFSET('ModelParams Lp'!$G$12,0,-'Sound Pressure'!$AF231))</f>
        <v>#DIV/0!</v>
      </c>
      <c r="AL231" s="76" t="e">
        <f ca="1">IF($AF231&gt;5,0,OFFSET('ModelParams Lp'!$H$12,0,-'Sound Pressure'!$AF231))</f>
        <v>#DIV/0!</v>
      </c>
      <c r="AM231" s="76" t="e">
        <f ca="1">IF($AF231&gt;6,0,OFFSET('ModelParams Lp'!$I$12,0,-'Sound Pressure'!$AF231))</f>
        <v>#DIV/0!</v>
      </c>
      <c r="AN231" s="76" t="e">
        <f ca="1">IF($AF231&gt;7,0,IF($AF$4&lt;0,3,OFFSET('ModelParams Lp'!$J$12,0,-'Sound Pressure'!$AF231)))</f>
        <v>#DIV/0!</v>
      </c>
      <c r="AO231" s="76" t="e">
        <f t="shared" si="95"/>
        <v>#DIV/0!</v>
      </c>
      <c r="AP231" s="76" t="e">
        <f t="shared" si="96"/>
        <v>#DIV/0!</v>
      </c>
      <c r="AQ231" s="76" t="e">
        <f t="shared" si="96"/>
        <v>#DIV/0!</v>
      </c>
      <c r="AR231" s="76" t="e">
        <f t="shared" si="96"/>
        <v>#DIV/0!</v>
      </c>
      <c r="AS231" s="76" t="e">
        <f t="shared" si="96"/>
        <v>#DIV/0!</v>
      </c>
      <c r="AT231" s="76" t="e">
        <f t="shared" si="96"/>
        <v>#DIV/0!</v>
      </c>
      <c r="AU231" s="76" t="e">
        <f t="shared" si="96"/>
        <v>#DIV/0!</v>
      </c>
      <c r="AV231" s="76" t="e">
        <f t="shared" si="96"/>
        <v>#DIV/0!</v>
      </c>
      <c r="AW231" s="76">
        <f>'ModelParams Lp'!B$22</f>
        <v>4</v>
      </c>
      <c r="AX231" s="76">
        <f>'ModelParams Lp'!C$22</f>
        <v>2</v>
      </c>
      <c r="AY231" s="76">
        <f>'ModelParams Lp'!D$22</f>
        <v>1</v>
      </c>
      <c r="AZ231" s="76">
        <f>'ModelParams Lp'!E$22</f>
        <v>0</v>
      </c>
      <c r="BA231" s="76">
        <f>'ModelParams Lp'!F$22</f>
        <v>0</v>
      </c>
      <c r="BB231" s="76">
        <f>'ModelParams Lp'!G$22</f>
        <v>0</v>
      </c>
      <c r="BC231" s="76">
        <f>'ModelParams Lp'!H$22</f>
        <v>0</v>
      </c>
      <c r="BD231" s="76">
        <f>'ModelParams Lp'!I$22</f>
        <v>0</v>
      </c>
      <c r="BE231" s="76" t="e">
        <f>-10*LOG(2/(4*PI()*2^2)+4/(0.163*(Calcul!$J236*Calcul!$K236)/VLOOKUP(Calcul!$H236,'ModelParams Lp'!$E$37:$F$39,2,0)))</f>
        <v>#N/A</v>
      </c>
      <c r="BF231" s="76" t="e">
        <f>-10*LOG(2/(4*PI()*2^2)+4/(0.163*(Calcul!$J236*Calcul!$K236)/VLOOKUP(Calcul!$H236,'ModelParams Lp'!$E$37:$F$39,2,0)))</f>
        <v>#N/A</v>
      </c>
      <c r="BG231" s="76" t="e">
        <f>-10*LOG(2/(4*PI()*2^2)+4/(0.163*(Calcul!$J236*Calcul!$K236)/VLOOKUP(Calcul!$H236,'ModelParams Lp'!$E$37:$F$39,2,0)))</f>
        <v>#N/A</v>
      </c>
      <c r="BH231" s="76" t="e">
        <f>-10*LOG(2/(4*PI()*2^2)+4/(0.163*(Calcul!$J236*Calcul!$K236)/VLOOKUP(Calcul!$H236,'ModelParams Lp'!$E$37:$F$39,2,0)))</f>
        <v>#N/A</v>
      </c>
      <c r="BI231" s="76" t="e">
        <f>-10*LOG(2/(4*PI()*2^2)+4/(0.163*(Calcul!$J236*Calcul!$K236)/VLOOKUP(Calcul!$H236,'ModelParams Lp'!$E$37:$F$39,2,0)))</f>
        <v>#N/A</v>
      </c>
      <c r="BJ231" s="76" t="e">
        <f>-10*LOG(2/(4*PI()*2^2)+4/(0.163*(Calcul!$J236*Calcul!$K236)/VLOOKUP(Calcul!$H236,'ModelParams Lp'!$E$37:$F$39,2,0)))</f>
        <v>#N/A</v>
      </c>
      <c r="BK231" s="76" t="e">
        <f>-10*LOG(2/(4*PI()*2^2)+4/(0.163*(Calcul!$J236*Calcul!$K236)/VLOOKUP(Calcul!$H236,'ModelParams Lp'!$E$37:$F$39,2,0)))</f>
        <v>#N/A</v>
      </c>
      <c r="BL231" s="76" t="e">
        <f>-10*LOG(2/(4*PI()*2^2)+4/(0.163*(Calcul!$J236*Calcul!$K236)/VLOOKUP(Calcul!$H236,'ModelParams Lp'!$E$37:$F$39,2,0)))</f>
        <v>#N/A</v>
      </c>
      <c r="BM231" s="76" t="e">
        <f>VLOOKUP(Calcul!$I236,'ModelParams Lp'!$D$28:$O$32,5,0)+BE231</f>
        <v>#N/A</v>
      </c>
      <c r="BN231" s="76" t="e">
        <f>VLOOKUP(Calcul!$I236,'ModelParams Lp'!$D$28:$O$32,6,0)+BF231</f>
        <v>#N/A</v>
      </c>
      <c r="BO231" s="76" t="e">
        <f>VLOOKUP(Calcul!$I236,'ModelParams Lp'!$D$28:$O$32,7,0)+BG231</f>
        <v>#N/A</v>
      </c>
      <c r="BP231" s="76" t="e">
        <f>VLOOKUP(Calcul!$I236,'ModelParams Lp'!$D$28:$O$32,8,0)+BH231</f>
        <v>#N/A</v>
      </c>
      <c r="BQ231" s="76" t="e">
        <f>VLOOKUP(Calcul!$I236,'ModelParams Lp'!$D$28:$O$32,9,0)+BI231</f>
        <v>#N/A</v>
      </c>
      <c r="BR231" s="76" t="e">
        <f>VLOOKUP(Calcul!$I236,'ModelParams Lp'!$D$28:$O$32,10,0)+BJ231</f>
        <v>#N/A</v>
      </c>
      <c r="BS231" s="76" t="e">
        <f>VLOOKUP(Calcul!$I236,'ModelParams Lp'!$D$28:$O$32,11,0)+BK231</f>
        <v>#N/A</v>
      </c>
      <c r="BT231" s="76" t="e">
        <f>VLOOKUP(Calcul!$I236,'ModelParams Lp'!$D$28:$O$32,12,0)+BL231</f>
        <v>#N/A</v>
      </c>
      <c r="BU231" s="75" t="e">
        <f t="shared" ca="1" si="77"/>
        <v>#DIV/0!</v>
      </c>
      <c r="BV231" s="75" t="e">
        <f t="shared" ca="1" si="78"/>
        <v>#DIV/0!</v>
      </c>
      <c r="BW231" s="75" t="e">
        <f t="shared" ca="1" si="79"/>
        <v>#DIV/0!</v>
      </c>
      <c r="BX231" s="75" t="e">
        <f t="shared" ca="1" si="80"/>
        <v>#DIV/0!</v>
      </c>
      <c r="BY231" s="75" t="e">
        <f t="shared" ca="1" si="81"/>
        <v>#DIV/0!</v>
      </c>
      <c r="BZ231" s="75" t="e">
        <f t="shared" ca="1" si="82"/>
        <v>#DIV/0!</v>
      </c>
      <c r="CA231" s="75" t="e">
        <f t="shared" ca="1" si="83"/>
        <v>#DIV/0!</v>
      </c>
      <c r="CB231" s="75" t="e">
        <f t="shared" ca="1" si="84"/>
        <v>#DIV/0!</v>
      </c>
      <c r="CC231" s="26" t="e">
        <f ca="1">10*LOG10(IF(BU231="",0,POWER(10,((BU231+'ModelParams Lw'!$O$4)/10))) +IF(BV231="",0,POWER(10,((BV231+'ModelParams Lw'!$P$4)/10))) +IF(BW231="",0,POWER(10,((BW231+'ModelParams Lw'!$Q$4)/10))) +IF(BX231="",0,POWER(10,((BX231+'ModelParams Lw'!$R$4)/10))) +IF(BY231="",0,POWER(10,((BY231+'ModelParams Lw'!$S$4)/10))) +IF(BZ231="",0,POWER(10,((BZ231+'ModelParams Lw'!$T$4)/10))) +IF(CA231="",0,POWER(10,((CA231+'ModelParams Lw'!$U$4)/10)))+IF(CB231="",0,POWER(10,((CB231+'ModelParams Lw'!$V$4)/10))))</f>
        <v>#DIV/0!</v>
      </c>
      <c r="CD231" s="26" t="e">
        <f t="shared" ca="1" si="85"/>
        <v>#DIV/0!</v>
      </c>
      <c r="CE231" s="26" t="e">
        <f ca="1">(BU231-'ModelParams Lw'!O$10)/'ModelParams Lw'!O$11</f>
        <v>#DIV/0!</v>
      </c>
      <c r="CF231" s="26" t="e">
        <f ca="1">(BV231-'ModelParams Lw'!P$10)/'ModelParams Lw'!P$11</f>
        <v>#DIV/0!</v>
      </c>
      <c r="CG231" s="26" t="e">
        <f ca="1">(BW231-'ModelParams Lw'!Q$10)/'ModelParams Lw'!Q$11</f>
        <v>#DIV/0!</v>
      </c>
      <c r="CH231" s="26" t="e">
        <f ca="1">(BX231-'ModelParams Lw'!R$10)/'ModelParams Lw'!R$11</f>
        <v>#DIV/0!</v>
      </c>
      <c r="CI231" s="26" t="e">
        <f ca="1">(BY231-'ModelParams Lw'!S$10)/'ModelParams Lw'!S$11</f>
        <v>#DIV/0!</v>
      </c>
      <c r="CJ231" s="26" t="e">
        <f ca="1">(BZ231-'ModelParams Lw'!T$10)/'ModelParams Lw'!T$11</f>
        <v>#DIV/0!</v>
      </c>
      <c r="CK231" s="26" t="e">
        <f ca="1">(CA231-'ModelParams Lw'!U$10)/'ModelParams Lw'!U$11</f>
        <v>#DIV/0!</v>
      </c>
      <c r="CL231" s="26" t="e">
        <f ca="1">(CB231-'ModelParams Lw'!V$10)/'ModelParams Lw'!V$11</f>
        <v>#DIV/0!</v>
      </c>
      <c r="CM231" s="75" t="e">
        <f t="shared" si="86"/>
        <v>#DIV/0!</v>
      </c>
      <c r="CN231" s="75" t="e">
        <f t="shared" si="87"/>
        <v>#DIV/0!</v>
      </c>
      <c r="CO231" s="75" t="e">
        <f t="shared" si="88"/>
        <v>#DIV/0!</v>
      </c>
      <c r="CP231" s="75" t="e">
        <f t="shared" si="89"/>
        <v>#DIV/0!</v>
      </c>
      <c r="CQ231" s="75" t="e">
        <f t="shared" si="90"/>
        <v>#DIV/0!</v>
      </c>
      <c r="CR231" s="75" t="e">
        <f t="shared" si="91"/>
        <v>#DIV/0!</v>
      </c>
      <c r="CS231" s="75" t="e">
        <f t="shared" si="92"/>
        <v>#DIV/0!</v>
      </c>
      <c r="CT231" s="75" t="e">
        <f t="shared" si="93"/>
        <v>#DIV/0!</v>
      </c>
      <c r="CU231" s="26" t="e">
        <f>10*LOG10(IF(CM231="",0,POWER(10,((CM231+'ModelParams Lw'!$O$4)/10))) +IF(CN231="",0,POWER(10,((CN231+'ModelParams Lw'!$P$4)/10))) +IF(CO231="",0,POWER(10,((CO231+'ModelParams Lw'!$Q$4)/10))) +IF(CP231="",0,POWER(10,((CP231+'ModelParams Lw'!$R$4)/10))) +IF(CQ231="",0,POWER(10,((CQ231+'ModelParams Lw'!$S$4)/10))) +IF(CR231="",0,POWER(10,((CR231+'ModelParams Lw'!$T$4)/10))) +IF(CS231="",0,POWER(10,((CS231+'ModelParams Lw'!$U$4)/10)))+IF(CT231="",0,POWER(10,((CT231+'ModelParams Lw'!$V$4)/10))))</f>
        <v>#DIV/0!</v>
      </c>
      <c r="CV231" s="26" t="e">
        <f t="shared" si="94"/>
        <v>#DIV/0!</v>
      </c>
      <c r="CW231" s="26" t="e">
        <f>(CM231-'ModelParams Lw'!O$10)/'ModelParams Lw'!O$11</f>
        <v>#DIV/0!</v>
      </c>
      <c r="CX231" s="26" t="e">
        <f>(CN231-'ModelParams Lw'!P$10)/'ModelParams Lw'!P$11</f>
        <v>#DIV/0!</v>
      </c>
      <c r="CY231" s="26" t="e">
        <f>(CO231-'ModelParams Lw'!Q$10)/'ModelParams Lw'!Q$11</f>
        <v>#DIV/0!</v>
      </c>
      <c r="CZ231" s="26" t="e">
        <f>(CP231-'ModelParams Lw'!R$10)/'ModelParams Lw'!R$11</f>
        <v>#DIV/0!</v>
      </c>
      <c r="DA231" s="26" t="e">
        <f>(CQ231-'ModelParams Lw'!S$10)/'ModelParams Lw'!S$11</f>
        <v>#DIV/0!</v>
      </c>
      <c r="DB231" s="26" t="e">
        <f>(CR231-'ModelParams Lw'!T$10)/'ModelParams Lw'!T$11</f>
        <v>#DIV/0!</v>
      </c>
      <c r="DC231" s="26" t="e">
        <f>(CS231-'ModelParams Lw'!U$10)/'ModelParams Lw'!U$11</f>
        <v>#DIV/0!</v>
      </c>
      <c r="DD231" s="26" t="e">
        <f>(CT231-'ModelParams Lw'!V$10)/'ModelParams Lw'!V$11</f>
        <v>#DIV/0!</v>
      </c>
    </row>
    <row r="232" spans="1:108" x14ac:dyDescent="0.25">
      <c r="A232" s="13">
        <f>'Sound Power'!B232</f>
        <v>0</v>
      </c>
      <c r="B232" s="13">
        <f>'Sound Power'!D232</f>
        <v>0</v>
      </c>
      <c r="C232" s="13">
        <f>'Sound Power'!E232</f>
        <v>0</v>
      </c>
      <c r="D232" s="13">
        <f>'Sound Power'!F232</f>
        <v>0</v>
      </c>
      <c r="E232" s="76" t="e">
        <f>IF(Calcul!$F234="SA",'Sound Power'!AZ232,'Sound Power'!O232)</f>
        <v>#DIV/0!</v>
      </c>
      <c r="F232" s="76" t="e">
        <f>IF(Calcul!$F234="SA",'Sound Power'!BA232,'Sound Power'!P232)</f>
        <v>#DIV/0!</v>
      </c>
      <c r="G232" s="76" t="e">
        <f>IF(Calcul!$F234="SA",'Sound Power'!BB232,'Sound Power'!Q232)</f>
        <v>#DIV/0!</v>
      </c>
      <c r="H232" s="76" t="e">
        <f>IF(Calcul!$F234="SA",'Sound Power'!BC232,'Sound Power'!R232)</f>
        <v>#DIV/0!</v>
      </c>
      <c r="I232" s="76" t="e">
        <f>IF(Calcul!$F234="SA",'Sound Power'!BD232,'Sound Power'!S232)</f>
        <v>#DIV/0!</v>
      </c>
      <c r="J232" s="76" t="e">
        <f>IF(Calcul!$F234="SA",'Sound Power'!BE232,'Sound Power'!T232)</f>
        <v>#DIV/0!</v>
      </c>
      <c r="K232" s="76" t="e">
        <f>IF(Calcul!$F234="SA",'Sound Power'!BF232,'Sound Power'!U232)</f>
        <v>#DIV/0!</v>
      </c>
      <c r="L232" s="76" t="e">
        <f>IF(Calcul!$F234="SA",'Sound Power'!BG232,'Sound Power'!V232)</f>
        <v>#DIV/0!</v>
      </c>
      <c r="M232" s="76" t="e">
        <f>'Sound Power'!CI232</f>
        <v>#DIV/0!</v>
      </c>
      <c r="N232" s="76" t="e">
        <f>'Sound Power'!CJ232</f>
        <v>#DIV/0!</v>
      </c>
      <c r="O232" s="76" t="e">
        <f>'Sound Power'!CK232</f>
        <v>#DIV/0!</v>
      </c>
      <c r="P232" s="76" t="e">
        <f>'Sound Power'!CL232</f>
        <v>#DIV/0!</v>
      </c>
      <c r="Q232" s="76" t="e">
        <f>'Sound Power'!CM232</f>
        <v>#DIV/0!</v>
      </c>
      <c r="R232" s="76" t="e">
        <f>'Sound Power'!CN232</f>
        <v>#DIV/0!</v>
      </c>
      <c r="S232" s="76" t="e">
        <f>'Sound Power'!CO232</f>
        <v>#DIV/0!</v>
      </c>
      <c r="T232" s="76" t="e">
        <f>'Sound Power'!CP232</f>
        <v>#DIV/0!</v>
      </c>
      <c r="U232" s="73">
        <f t="shared" si="74"/>
        <v>0</v>
      </c>
      <c r="V232" s="73">
        <f t="shared" si="75"/>
        <v>0</v>
      </c>
      <c r="W232" s="76" t="e">
        <f>('ModelParams Lp'!B$4*10^'ModelParams Lp'!B$5*($U232/$V232)^'ModelParams Lp'!B$6)*3</f>
        <v>#DIV/0!</v>
      </c>
      <c r="X232" s="76" t="e">
        <f>('ModelParams Lp'!C$4*10^'ModelParams Lp'!C$5*($U232/$V232)^'ModelParams Lp'!C$6)*3</f>
        <v>#DIV/0!</v>
      </c>
      <c r="Y232" s="76" t="e">
        <f>('ModelParams Lp'!D$4*10^'ModelParams Lp'!D$5*($U232/$V232)^'ModelParams Lp'!D$6)*3</f>
        <v>#DIV/0!</v>
      </c>
      <c r="Z232" s="76" t="e">
        <f>('ModelParams Lp'!E$4*10^'ModelParams Lp'!E$5*($U232/$V232)^'ModelParams Lp'!E$6)*3</f>
        <v>#DIV/0!</v>
      </c>
      <c r="AA232" s="76" t="e">
        <f>('ModelParams Lp'!F$4*10^'ModelParams Lp'!F$5*($U232/$V232)^'ModelParams Lp'!F$6)*3</f>
        <v>#DIV/0!</v>
      </c>
      <c r="AB232" s="76" t="e">
        <f>('ModelParams Lp'!G$4*10^'ModelParams Lp'!G$5*($U232/$V232)^'ModelParams Lp'!G$6)*3</f>
        <v>#DIV/0!</v>
      </c>
      <c r="AC232" s="76" t="e">
        <f>('ModelParams Lp'!H$4*10^'ModelParams Lp'!H$5*($U232/$V232)^'ModelParams Lp'!H$6)*3</f>
        <v>#DIV/0!</v>
      </c>
      <c r="AD232" s="76" t="e">
        <f>('ModelParams Lp'!I$4*10^'ModelParams Lp'!I$5*($U232/$V232)^'ModelParams Lp'!I$6)*3</f>
        <v>#DIV/0!</v>
      </c>
      <c r="AE232" s="62" t="e">
        <f t="shared" si="76"/>
        <v>#DIV/0!</v>
      </c>
      <c r="AF232" s="62" t="e">
        <f>IF(AE232&lt;'ModelParams Lp'!$B$16,-1,IF(AE232&lt;'ModelParams Lp'!$C$16,0,IF(AE232&lt;'ModelParams Lp'!$D$16,1,IF(AE232&lt;'ModelParams Lp'!$E$16,2,IF(AE232&lt;'ModelParams Lp'!$F$16,3,IF(AE232&lt;'ModelParams Lp'!$G$16,4,IF(AE232&lt;'ModelParams Lp'!$H$16,5,6)))))))</f>
        <v>#DIV/0!</v>
      </c>
      <c r="AG232" s="76" t="e">
        <f ca="1">IF($AF232&gt;1,0,OFFSET('ModelParams Lp'!$C$12,0,-'Sound Pressure'!$AF232))</f>
        <v>#DIV/0!</v>
      </c>
      <c r="AH232" s="76" t="e">
        <f ca="1">IF($AF232&gt;2,0,OFFSET('ModelParams Lp'!$D$12,0,-'Sound Pressure'!$AF232))</f>
        <v>#DIV/0!</v>
      </c>
      <c r="AI232" s="76" t="e">
        <f ca="1">IF($AF232&gt;3,0,OFFSET('ModelParams Lp'!$E$12,0,-'Sound Pressure'!$AF232))</f>
        <v>#DIV/0!</v>
      </c>
      <c r="AJ232" s="76" t="e">
        <f ca="1">IF($AF232&gt;4,0,OFFSET('ModelParams Lp'!$F$12,0,-'Sound Pressure'!$AF232))</f>
        <v>#DIV/0!</v>
      </c>
      <c r="AK232" s="76" t="e">
        <f ca="1">IF($AF232&gt;3,0,OFFSET('ModelParams Lp'!$G$12,0,-'Sound Pressure'!$AF232))</f>
        <v>#DIV/0!</v>
      </c>
      <c r="AL232" s="76" t="e">
        <f ca="1">IF($AF232&gt;5,0,OFFSET('ModelParams Lp'!$H$12,0,-'Sound Pressure'!$AF232))</f>
        <v>#DIV/0!</v>
      </c>
      <c r="AM232" s="76" t="e">
        <f ca="1">IF($AF232&gt;6,0,OFFSET('ModelParams Lp'!$I$12,0,-'Sound Pressure'!$AF232))</f>
        <v>#DIV/0!</v>
      </c>
      <c r="AN232" s="76" t="e">
        <f ca="1">IF($AF232&gt;7,0,IF($AF$4&lt;0,3,OFFSET('ModelParams Lp'!$J$12,0,-'Sound Pressure'!$AF232)))</f>
        <v>#DIV/0!</v>
      </c>
      <c r="AO232" s="76" t="e">
        <f t="shared" si="95"/>
        <v>#DIV/0!</v>
      </c>
      <c r="AP232" s="76" t="e">
        <f t="shared" si="96"/>
        <v>#DIV/0!</v>
      </c>
      <c r="AQ232" s="76" t="e">
        <f t="shared" si="96"/>
        <v>#DIV/0!</v>
      </c>
      <c r="AR232" s="76" t="e">
        <f t="shared" si="96"/>
        <v>#DIV/0!</v>
      </c>
      <c r="AS232" s="76" t="e">
        <f t="shared" si="96"/>
        <v>#DIV/0!</v>
      </c>
      <c r="AT232" s="76" t="e">
        <f t="shared" si="96"/>
        <v>#DIV/0!</v>
      </c>
      <c r="AU232" s="76" t="e">
        <f t="shared" si="96"/>
        <v>#DIV/0!</v>
      </c>
      <c r="AV232" s="76" t="e">
        <f t="shared" si="96"/>
        <v>#DIV/0!</v>
      </c>
      <c r="AW232" s="76">
        <f>'ModelParams Lp'!B$22</f>
        <v>4</v>
      </c>
      <c r="AX232" s="76">
        <f>'ModelParams Lp'!C$22</f>
        <v>2</v>
      </c>
      <c r="AY232" s="76">
        <f>'ModelParams Lp'!D$22</f>
        <v>1</v>
      </c>
      <c r="AZ232" s="76">
        <f>'ModelParams Lp'!E$22</f>
        <v>0</v>
      </c>
      <c r="BA232" s="76">
        <f>'ModelParams Lp'!F$22</f>
        <v>0</v>
      </c>
      <c r="BB232" s="76">
        <f>'ModelParams Lp'!G$22</f>
        <v>0</v>
      </c>
      <c r="BC232" s="76">
        <f>'ModelParams Lp'!H$22</f>
        <v>0</v>
      </c>
      <c r="BD232" s="76">
        <f>'ModelParams Lp'!I$22</f>
        <v>0</v>
      </c>
      <c r="BE232" s="76" t="e">
        <f>-10*LOG(2/(4*PI()*2^2)+4/(0.163*(Calcul!$J237*Calcul!$K237)/VLOOKUP(Calcul!$H237,'ModelParams Lp'!$E$37:$F$39,2,0)))</f>
        <v>#N/A</v>
      </c>
      <c r="BF232" s="76" t="e">
        <f>-10*LOG(2/(4*PI()*2^2)+4/(0.163*(Calcul!$J237*Calcul!$K237)/VLOOKUP(Calcul!$H237,'ModelParams Lp'!$E$37:$F$39,2,0)))</f>
        <v>#N/A</v>
      </c>
      <c r="BG232" s="76" t="e">
        <f>-10*LOG(2/(4*PI()*2^2)+4/(0.163*(Calcul!$J237*Calcul!$K237)/VLOOKUP(Calcul!$H237,'ModelParams Lp'!$E$37:$F$39,2,0)))</f>
        <v>#N/A</v>
      </c>
      <c r="BH232" s="76" t="e">
        <f>-10*LOG(2/(4*PI()*2^2)+4/(0.163*(Calcul!$J237*Calcul!$K237)/VLOOKUP(Calcul!$H237,'ModelParams Lp'!$E$37:$F$39,2,0)))</f>
        <v>#N/A</v>
      </c>
      <c r="BI232" s="76" t="e">
        <f>-10*LOG(2/(4*PI()*2^2)+4/(0.163*(Calcul!$J237*Calcul!$K237)/VLOOKUP(Calcul!$H237,'ModelParams Lp'!$E$37:$F$39,2,0)))</f>
        <v>#N/A</v>
      </c>
      <c r="BJ232" s="76" t="e">
        <f>-10*LOG(2/(4*PI()*2^2)+4/(0.163*(Calcul!$J237*Calcul!$K237)/VLOOKUP(Calcul!$H237,'ModelParams Lp'!$E$37:$F$39,2,0)))</f>
        <v>#N/A</v>
      </c>
      <c r="BK232" s="76" t="e">
        <f>-10*LOG(2/(4*PI()*2^2)+4/(0.163*(Calcul!$J237*Calcul!$K237)/VLOOKUP(Calcul!$H237,'ModelParams Lp'!$E$37:$F$39,2,0)))</f>
        <v>#N/A</v>
      </c>
      <c r="BL232" s="76" t="e">
        <f>-10*LOG(2/(4*PI()*2^2)+4/(0.163*(Calcul!$J237*Calcul!$K237)/VLOOKUP(Calcul!$H237,'ModelParams Lp'!$E$37:$F$39,2,0)))</f>
        <v>#N/A</v>
      </c>
      <c r="BM232" s="76" t="e">
        <f>VLOOKUP(Calcul!$I237,'ModelParams Lp'!$D$28:$O$32,5,0)+BE232</f>
        <v>#N/A</v>
      </c>
      <c r="BN232" s="76" t="e">
        <f>VLOOKUP(Calcul!$I237,'ModelParams Lp'!$D$28:$O$32,6,0)+BF232</f>
        <v>#N/A</v>
      </c>
      <c r="BO232" s="76" t="e">
        <f>VLOOKUP(Calcul!$I237,'ModelParams Lp'!$D$28:$O$32,7,0)+BG232</f>
        <v>#N/A</v>
      </c>
      <c r="BP232" s="76" t="e">
        <f>VLOOKUP(Calcul!$I237,'ModelParams Lp'!$D$28:$O$32,8,0)+BH232</f>
        <v>#N/A</v>
      </c>
      <c r="BQ232" s="76" t="e">
        <f>VLOOKUP(Calcul!$I237,'ModelParams Lp'!$D$28:$O$32,9,0)+BI232</f>
        <v>#N/A</v>
      </c>
      <c r="BR232" s="76" t="e">
        <f>VLOOKUP(Calcul!$I237,'ModelParams Lp'!$D$28:$O$32,10,0)+BJ232</f>
        <v>#N/A</v>
      </c>
      <c r="BS232" s="76" t="e">
        <f>VLOOKUP(Calcul!$I237,'ModelParams Lp'!$D$28:$O$32,11,0)+BK232</f>
        <v>#N/A</v>
      </c>
      <c r="BT232" s="76" t="e">
        <f>VLOOKUP(Calcul!$I237,'ModelParams Lp'!$D$28:$O$32,12,0)+BL232</f>
        <v>#N/A</v>
      </c>
      <c r="BU232" s="75" t="e">
        <f t="shared" ca="1" si="77"/>
        <v>#DIV/0!</v>
      </c>
      <c r="BV232" s="75" t="e">
        <f t="shared" ca="1" si="78"/>
        <v>#DIV/0!</v>
      </c>
      <c r="BW232" s="75" t="e">
        <f t="shared" ca="1" si="79"/>
        <v>#DIV/0!</v>
      </c>
      <c r="BX232" s="75" t="e">
        <f t="shared" ca="1" si="80"/>
        <v>#DIV/0!</v>
      </c>
      <c r="BY232" s="75" t="e">
        <f t="shared" ca="1" si="81"/>
        <v>#DIV/0!</v>
      </c>
      <c r="BZ232" s="75" t="e">
        <f t="shared" ca="1" si="82"/>
        <v>#DIV/0!</v>
      </c>
      <c r="CA232" s="75" t="e">
        <f t="shared" ca="1" si="83"/>
        <v>#DIV/0!</v>
      </c>
      <c r="CB232" s="75" t="e">
        <f t="shared" ca="1" si="84"/>
        <v>#DIV/0!</v>
      </c>
      <c r="CC232" s="26" t="e">
        <f ca="1">10*LOG10(IF(BU232="",0,POWER(10,((BU232+'ModelParams Lw'!$O$4)/10))) +IF(BV232="",0,POWER(10,((BV232+'ModelParams Lw'!$P$4)/10))) +IF(BW232="",0,POWER(10,((BW232+'ModelParams Lw'!$Q$4)/10))) +IF(BX232="",0,POWER(10,((BX232+'ModelParams Lw'!$R$4)/10))) +IF(BY232="",0,POWER(10,((BY232+'ModelParams Lw'!$S$4)/10))) +IF(BZ232="",0,POWER(10,((BZ232+'ModelParams Lw'!$T$4)/10))) +IF(CA232="",0,POWER(10,((CA232+'ModelParams Lw'!$U$4)/10)))+IF(CB232="",0,POWER(10,((CB232+'ModelParams Lw'!$V$4)/10))))</f>
        <v>#DIV/0!</v>
      </c>
      <c r="CD232" s="26" t="e">
        <f t="shared" ca="1" si="85"/>
        <v>#DIV/0!</v>
      </c>
      <c r="CE232" s="26" t="e">
        <f ca="1">(BU232-'ModelParams Lw'!O$10)/'ModelParams Lw'!O$11</f>
        <v>#DIV/0!</v>
      </c>
      <c r="CF232" s="26" t="e">
        <f ca="1">(BV232-'ModelParams Lw'!P$10)/'ModelParams Lw'!P$11</f>
        <v>#DIV/0!</v>
      </c>
      <c r="CG232" s="26" t="e">
        <f ca="1">(BW232-'ModelParams Lw'!Q$10)/'ModelParams Lw'!Q$11</f>
        <v>#DIV/0!</v>
      </c>
      <c r="CH232" s="26" t="e">
        <f ca="1">(BX232-'ModelParams Lw'!R$10)/'ModelParams Lw'!R$11</f>
        <v>#DIV/0!</v>
      </c>
      <c r="CI232" s="26" t="e">
        <f ca="1">(BY232-'ModelParams Lw'!S$10)/'ModelParams Lw'!S$11</f>
        <v>#DIV/0!</v>
      </c>
      <c r="CJ232" s="26" t="e">
        <f ca="1">(BZ232-'ModelParams Lw'!T$10)/'ModelParams Lw'!T$11</f>
        <v>#DIV/0!</v>
      </c>
      <c r="CK232" s="26" t="e">
        <f ca="1">(CA232-'ModelParams Lw'!U$10)/'ModelParams Lw'!U$11</f>
        <v>#DIV/0!</v>
      </c>
      <c r="CL232" s="26" t="e">
        <f ca="1">(CB232-'ModelParams Lw'!V$10)/'ModelParams Lw'!V$11</f>
        <v>#DIV/0!</v>
      </c>
      <c r="CM232" s="75" t="e">
        <f t="shared" si="86"/>
        <v>#DIV/0!</v>
      </c>
      <c r="CN232" s="75" t="e">
        <f t="shared" si="87"/>
        <v>#DIV/0!</v>
      </c>
      <c r="CO232" s="75" t="e">
        <f t="shared" si="88"/>
        <v>#DIV/0!</v>
      </c>
      <c r="CP232" s="75" t="e">
        <f t="shared" si="89"/>
        <v>#DIV/0!</v>
      </c>
      <c r="CQ232" s="75" t="e">
        <f t="shared" si="90"/>
        <v>#DIV/0!</v>
      </c>
      <c r="CR232" s="75" t="e">
        <f t="shared" si="91"/>
        <v>#DIV/0!</v>
      </c>
      <c r="CS232" s="75" t="e">
        <f t="shared" si="92"/>
        <v>#DIV/0!</v>
      </c>
      <c r="CT232" s="75" t="e">
        <f t="shared" si="93"/>
        <v>#DIV/0!</v>
      </c>
      <c r="CU232" s="26" t="e">
        <f>10*LOG10(IF(CM232="",0,POWER(10,((CM232+'ModelParams Lw'!$O$4)/10))) +IF(CN232="",0,POWER(10,((CN232+'ModelParams Lw'!$P$4)/10))) +IF(CO232="",0,POWER(10,((CO232+'ModelParams Lw'!$Q$4)/10))) +IF(CP232="",0,POWER(10,((CP232+'ModelParams Lw'!$R$4)/10))) +IF(CQ232="",0,POWER(10,((CQ232+'ModelParams Lw'!$S$4)/10))) +IF(CR232="",0,POWER(10,((CR232+'ModelParams Lw'!$T$4)/10))) +IF(CS232="",0,POWER(10,((CS232+'ModelParams Lw'!$U$4)/10)))+IF(CT232="",0,POWER(10,((CT232+'ModelParams Lw'!$V$4)/10))))</f>
        <v>#DIV/0!</v>
      </c>
      <c r="CV232" s="26" t="e">
        <f t="shared" si="94"/>
        <v>#DIV/0!</v>
      </c>
      <c r="CW232" s="26" t="e">
        <f>(CM232-'ModelParams Lw'!O$10)/'ModelParams Lw'!O$11</f>
        <v>#DIV/0!</v>
      </c>
      <c r="CX232" s="26" t="e">
        <f>(CN232-'ModelParams Lw'!P$10)/'ModelParams Lw'!P$11</f>
        <v>#DIV/0!</v>
      </c>
      <c r="CY232" s="26" t="e">
        <f>(CO232-'ModelParams Lw'!Q$10)/'ModelParams Lw'!Q$11</f>
        <v>#DIV/0!</v>
      </c>
      <c r="CZ232" s="26" t="e">
        <f>(CP232-'ModelParams Lw'!R$10)/'ModelParams Lw'!R$11</f>
        <v>#DIV/0!</v>
      </c>
      <c r="DA232" s="26" t="e">
        <f>(CQ232-'ModelParams Lw'!S$10)/'ModelParams Lw'!S$11</f>
        <v>#DIV/0!</v>
      </c>
      <c r="DB232" s="26" t="e">
        <f>(CR232-'ModelParams Lw'!T$10)/'ModelParams Lw'!T$11</f>
        <v>#DIV/0!</v>
      </c>
      <c r="DC232" s="26" t="e">
        <f>(CS232-'ModelParams Lw'!U$10)/'ModelParams Lw'!U$11</f>
        <v>#DIV/0!</v>
      </c>
      <c r="DD232" s="26" t="e">
        <f>(CT232-'ModelParams Lw'!V$10)/'ModelParams Lw'!V$11</f>
        <v>#DIV/0!</v>
      </c>
    </row>
    <row r="233" spans="1:108" x14ac:dyDescent="0.25">
      <c r="A233" s="13">
        <f>'Sound Power'!B233</f>
        <v>0</v>
      </c>
      <c r="B233" s="13">
        <f>'Sound Power'!D233</f>
        <v>0</v>
      </c>
      <c r="C233" s="13">
        <f>'Sound Power'!E233</f>
        <v>0</v>
      </c>
      <c r="D233" s="13">
        <f>'Sound Power'!F233</f>
        <v>0</v>
      </c>
      <c r="E233" s="76" t="e">
        <f>IF(Calcul!$F235="SA",'Sound Power'!AZ233,'Sound Power'!O233)</f>
        <v>#DIV/0!</v>
      </c>
      <c r="F233" s="76" t="e">
        <f>IF(Calcul!$F235="SA",'Sound Power'!BA233,'Sound Power'!P233)</f>
        <v>#DIV/0!</v>
      </c>
      <c r="G233" s="76" t="e">
        <f>IF(Calcul!$F235="SA",'Sound Power'!BB233,'Sound Power'!Q233)</f>
        <v>#DIV/0!</v>
      </c>
      <c r="H233" s="76" t="e">
        <f>IF(Calcul!$F235="SA",'Sound Power'!BC233,'Sound Power'!R233)</f>
        <v>#DIV/0!</v>
      </c>
      <c r="I233" s="76" t="e">
        <f>IF(Calcul!$F235="SA",'Sound Power'!BD233,'Sound Power'!S233)</f>
        <v>#DIV/0!</v>
      </c>
      <c r="J233" s="76" t="e">
        <f>IF(Calcul!$F235="SA",'Sound Power'!BE233,'Sound Power'!T233)</f>
        <v>#DIV/0!</v>
      </c>
      <c r="K233" s="76" t="e">
        <f>IF(Calcul!$F235="SA",'Sound Power'!BF233,'Sound Power'!U233)</f>
        <v>#DIV/0!</v>
      </c>
      <c r="L233" s="76" t="e">
        <f>IF(Calcul!$F235="SA",'Sound Power'!BG233,'Sound Power'!V233)</f>
        <v>#DIV/0!</v>
      </c>
      <c r="M233" s="76" t="e">
        <f>'Sound Power'!CI233</f>
        <v>#DIV/0!</v>
      </c>
      <c r="N233" s="76" t="e">
        <f>'Sound Power'!CJ233</f>
        <v>#DIV/0!</v>
      </c>
      <c r="O233" s="76" t="e">
        <f>'Sound Power'!CK233</f>
        <v>#DIV/0!</v>
      </c>
      <c r="P233" s="76" t="e">
        <f>'Sound Power'!CL233</f>
        <v>#DIV/0!</v>
      </c>
      <c r="Q233" s="76" t="e">
        <f>'Sound Power'!CM233</f>
        <v>#DIV/0!</v>
      </c>
      <c r="R233" s="76" t="e">
        <f>'Sound Power'!CN233</f>
        <v>#DIV/0!</v>
      </c>
      <c r="S233" s="76" t="e">
        <f>'Sound Power'!CO233</f>
        <v>#DIV/0!</v>
      </c>
      <c r="T233" s="76" t="e">
        <f>'Sound Power'!CP233</f>
        <v>#DIV/0!</v>
      </c>
      <c r="U233" s="73">
        <f t="shared" si="74"/>
        <v>0</v>
      </c>
      <c r="V233" s="73">
        <f t="shared" si="75"/>
        <v>0</v>
      </c>
      <c r="W233" s="76" t="e">
        <f>('ModelParams Lp'!B$4*10^'ModelParams Lp'!B$5*($U233/$V233)^'ModelParams Lp'!B$6)*3</f>
        <v>#DIV/0!</v>
      </c>
      <c r="X233" s="76" t="e">
        <f>('ModelParams Lp'!C$4*10^'ModelParams Lp'!C$5*($U233/$V233)^'ModelParams Lp'!C$6)*3</f>
        <v>#DIV/0!</v>
      </c>
      <c r="Y233" s="76" t="e">
        <f>('ModelParams Lp'!D$4*10^'ModelParams Lp'!D$5*($U233/$V233)^'ModelParams Lp'!D$6)*3</f>
        <v>#DIV/0!</v>
      </c>
      <c r="Z233" s="76" t="e">
        <f>('ModelParams Lp'!E$4*10^'ModelParams Lp'!E$5*($U233/$V233)^'ModelParams Lp'!E$6)*3</f>
        <v>#DIV/0!</v>
      </c>
      <c r="AA233" s="76" t="e">
        <f>('ModelParams Lp'!F$4*10^'ModelParams Lp'!F$5*($U233/$V233)^'ModelParams Lp'!F$6)*3</f>
        <v>#DIV/0!</v>
      </c>
      <c r="AB233" s="76" t="e">
        <f>('ModelParams Lp'!G$4*10^'ModelParams Lp'!G$5*($U233/$V233)^'ModelParams Lp'!G$6)*3</f>
        <v>#DIV/0!</v>
      </c>
      <c r="AC233" s="76" t="e">
        <f>('ModelParams Lp'!H$4*10^'ModelParams Lp'!H$5*($U233/$V233)^'ModelParams Lp'!H$6)*3</f>
        <v>#DIV/0!</v>
      </c>
      <c r="AD233" s="76" t="e">
        <f>('ModelParams Lp'!I$4*10^'ModelParams Lp'!I$5*($U233/$V233)^'ModelParams Lp'!I$6)*3</f>
        <v>#DIV/0!</v>
      </c>
      <c r="AE233" s="62" t="e">
        <f t="shared" si="76"/>
        <v>#DIV/0!</v>
      </c>
      <c r="AF233" s="62" t="e">
        <f>IF(AE233&lt;'ModelParams Lp'!$B$16,-1,IF(AE233&lt;'ModelParams Lp'!$C$16,0,IF(AE233&lt;'ModelParams Lp'!$D$16,1,IF(AE233&lt;'ModelParams Lp'!$E$16,2,IF(AE233&lt;'ModelParams Lp'!$F$16,3,IF(AE233&lt;'ModelParams Lp'!$G$16,4,IF(AE233&lt;'ModelParams Lp'!$H$16,5,6)))))))</f>
        <v>#DIV/0!</v>
      </c>
      <c r="AG233" s="76" t="e">
        <f ca="1">IF($AF233&gt;1,0,OFFSET('ModelParams Lp'!$C$12,0,-'Sound Pressure'!$AF233))</f>
        <v>#DIV/0!</v>
      </c>
      <c r="AH233" s="76" t="e">
        <f ca="1">IF($AF233&gt;2,0,OFFSET('ModelParams Lp'!$D$12,0,-'Sound Pressure'!$AF233))</f>
        <v>#DIV/0!</v>
      </c>
      <c r="AI233" s="76" t="e">
        <f ca="1">IF($AF233&gt;3,0,OFFSET('ModelParams Lp'!$E$12,0,-'Sound Pressure'!$AF233))</f>
        <v>#DIV/0!</v>
      </c>
      <c r="AJ233" s="76" t="e">
        <f ca="1">IF($AF233&gt;4,0,OFFSET('ModelParams Lp'!$F$12,0,-'Sound Pressure'!$AF233))</f>
        <v>#DIV/0!</v>
      </c>
      <c r="AK233" s="76" t="e">
        <f ca="1">IF($AF233&gt;3,0,OFFSET('ModelParams Lp'!$G$12,0,-'Sound Pressure'!$AF233))</f>
        <v>#DIV/0!</v>
      </c>
      <c r="AL233" s="76" t="e">
        <f ca="1">IF($AF233&gt;5,0,OFFSET('ModelParams Lp'!$H$12,0,-'Sound Pressure'!$AF233))</f>
        <v>#DIV/0!</v>
      </c>
      <c r="AM233" s="76" t="e">
        <f ca="1">IF($AF233&gt;6,0,OFFSET('ModelParams Lp'!$I$12,0,-'Sound Pressure'!$AF233))</f>
        <v>#DIV/0!</v>
      </c>
      <c r="AN233" s="76" t="e">
        <f ca="1">IF($AF233&gt;7,0,IF($AF$4&lt;0,3,OFFSET('ModelParams Lp'!$J$12,0,-'Sound Pressure'!$AF233)))</f>
        <v>#DIV/0!</v>
      </c>
      <c r="AO233" s="76" t="e">
        <f t="shared" si="95"/>
        <v>#DIV/0!</v>
      </c>
      <c r="AP233" s="76" t="e">
        <f t="shared" si="96"/>
        <v>#DIV/0!</v>
      </c>
      <c r="AQ233" s="76" t="e">
        <f t="shared" si="96"/>
        <v>#DIV/0!</v>
      </c>
      <c r="AR233" s="76" t="e">
        <f t="shared" si="96"/>
        <v>#DIV/0!</v>
      </c>
      <c r="AS233" s="76" t="e">
        <f t="shared" si="96"/>
        <v>#DIV/0!</v>
      </c>
      <c r="AT233" s="76" t="e">
        <f t="shared" si="96"/>
        <v>#DIV/0!</v>
      </c>
      <c r="AU233" s="76" t="e">
        <f t="shared" si="96"/>
        <v>#DIV/0!</v>
      </c>
      <c r="AV233" s="76" t="e">
        <f t="shared" si="96"/>
        <v>#DIV/0!</v>
      </c>
      <c r="AW233" s="76">
        <f>'ModelParams Lp'!B$22</f>
        <v>4</v>
      </c>
      <c r="AX233" s="76">
        <f>'ModelParams Lp'!C$22</f>
        <v>2</v>
      </c>
      <c r="AY233" s="76">
        <f>'ModelParams Lp'!D$22</f>
        <v>1</v>
      </c>
      <c r="AZ233" s="76">
        <f>'ModelParams Lp'!E$22</f>
        <v>0</v>
      </c>
      <c r="BA233" s="76">
        <f>'ModelParams Lp'!F$22</f>
        <v>0</v>
      </c>
      <c r="BB233" s="76">
        <f>'ModelParams Lp'!G$22</f>
        <v>0</v>
      </c>
      <c r="BC233" s="76">
        <f>'ModelParams Lp'!H$22</f>
        <v>0</v>
      </c>
      <c r="BD233" s="76">
        <f>'ModelParams Lp'!I$22</f>
        <v>0</v>
      </c>
      <c r="BE233" s="76" t="e">
        <f>-10*LOG(2/(4*PI()*2^2)+4/(0.163*(Calcul!$J238*Calcul!$K238)/VLOOKUP(Calcul!$H238,'ModelParams Lp'!$E$37:$F$39,2,0)))</f>
        <v>#N/A</v>
      </c>
      <c r="BF233" s="76" t="e">
        <f>-10*LOG(2/(4*PI()*2^2)+4/(0.163*(Calcul!$J238*Calcul!$K238)/VLOOKUP(Calcul!$H238,'ModelParams Lp'!$E$37:$F$39,2,0)))</f>
        <v>#N/A</v>
      </c>
      <c r="BG233" s="76" t="e">
        <f>-10*LOG(2/(4*PI()*2^2)+4/(0.163*(Calcul!$J238*Calcul!$K238)/VLOOKUP(Calcul!$H238,'ModelParams Lp'!$E$37:$F$39,2,0)))</f>
        <v>#N/A</v>
      </c>
      <c r="BH233" s="76" t="e">
        <f>-10*LOG(2/(4*PI()*2^2)+4/(0.163*(Calcul!$J238*Calcul!$K238)/VLOOKUP(Calcul!$H238,'ModelParams Lp'!$E$37:$F$39,2,0)))</f>
        <v>#N/A</v>
      </c>
      <c r="BI233" s="76" t="e">
        <f>-10*LOG(2/(4*PI()*2^2)+4/(0.163*(Calcul!$J238*Calcul!$K238)/VLOOKUP(Calcul!$H238,'ModelParams Lp'!$E$37:$F$39,2,0)))</f>
        <v>#N/A</v>
      </c>
      <c r="BJ233" s="76" t="e">
        <f>-10*LOG(2/(4*PI()*2^2)+4/(0.163*(Calcul!$J238*Calcul!$K238)/VLOOKUP(Calcul!$H238,'ModelParams Lp'!$E$37:$F$39,2,0)))</f>
        <v>#N/A</v>
      </c>
      <c r="BK233" s="76" t="e">
        <f>-10*LOG(2/(4*PI()*2^2)+4/(0.163*(Calcul!$J238*Calcul!$K238)/VLOOKUP(Calcul!$H238,'ModelParams Lp'!$E$37:$F$39,2,0)))</f>
        <v>#N/A</v>
      </c>
      <c r="BL233" s="76" t="e">
        <f>-10*LOG(2/(4*PI()*2^2)+4/(0.163*(Calcul!$J238*Calcul!$K238)/VLOOKUP(Calcul!$H238,'ModelParams Lp'!$E$37:$F$39,2,0)))</f>
        <v>#N/A</v>
      </c>
      <c r="BM233" s="76" t="e">
        <f>VLOOKUP(Calcul!$I238,'ModelParams Lp'!$D$28:$O$32,5,0)+BE233</f>
        <v>#N/A</v>
      </c>
      <c r="BN233" s="76" t="e">
        <f>VLOOKUP(Calcul!$I238,'ModelParams Lp'!$D$28:$O$32,6,0)+BF233</f>
        <v>#N/A</v>
      </c>
      <c r="BO233" s="76" t="e">
        <f>VLOOKUP(Calcul!$I238,'ModelParams Lp'!$D$28:$O$32,7,0)+BG233</f>
        <v>#N/A</v>
      </c>
      <c r="BP233" s="76" t="e">
        <f>VLOOKUP(Calcul!$I238,'ModelParams Lp'!$D$28:$O$32,8,0)+BH233</f>
        <v>#N/A</v>
      </c>
      <c r="BQ233" s="76" t="e">
        <f>VLOOKUP(Calcul!$I238,'ModelParams Lp'!$D$28:$O$32,9,0)+BI233</f>
        <v>#N/A</v>
      </c>
      <c r="BR233" s="76" t="e">
        <f>VLOOKUP(Calcul!$I238,'ModelParams Lp'!$D$28:$O$32,10,0)+BJ233</f>
        <v>#N/A</v>
      </c>
      <c r="BS233" s="76" t="e">
        <f>VLOOKUP(Calcul!$I238,'ModelParams Lp'!$D$28:$O$32,11,0)+BK233</f>
        <v>#N/A</v>
      </c>
      <c r="BT233" s="76" t="e">
        <f>VLOOKUP(Calcul!$I238,'ModelParams Lp'!$D$28:$O$32,12,0)+BL233</f>
        <v>#N/A</v>
      </c>
      <c r="BU233" s="75" t="e">
        <f t="shared" ca="1" si="77"/>
        <v>#DIV/0!</v>
      </c>
      <c r="BV233" s="75" t="e">
        <f t="shared" ca="1" si="78"/>
        <v>#DIV/0!</v>
      </c>
      <c r="BW233" s="75" t="e">
        <f t="shared" ca="1" si="79"/>
        <v>#DIV/0!</v>
      </c>
      <c r="BX233" s="75" t="e">
        <f t="shared" ca="1" si="80"/>
        <v>#DIV/0!</v>
      </c>
      <c r="BY233" s="75" t="e">
        <f t="shared" ca="1" si="81"/>
        <v>#DIV/0!</v>
      </c>
      <c r="BZ233" s="75" t="e">
        <f t="shared" ca="1" si="82"/>
        <v>#DIV/0!</v>
      </c>
      <c r="CA233" s="75" t="e">
        <f t="shared" ca="1" si="83"/>
        <v>#DIV/0!</v>
      </c>
      <c r="CB233" s="75" t="e">
        <f t="shared" ca="1" si="84"/>
        <v>#DIV/0!</v>
      </c>
      <c r="CC233" s="26" t="e">
        <f ca="1">10*LOG10(IF(BU233="",0,POWER(10,((BU233+'ModelParams Lw'!$O$4)/10))) +IF(BV233="",0,POWER(10,((BV233+'ModelParams Lw'!$P$4)/10))) +IF(BW233="",0,POWER(10,((BW233+'ModelParams Lw'!$Q$4)/10))) +IF(BX233="",0,POWER(10,((BX233+'ModelParams Lw'!$R$4)/10))) +IF(BY233="",0,POWER(10,((BY233+'ModelParams Lw'!$S$4)/10))) +IF(BZ233="",0,POWER(10,((BZ233+'ModelParams Lw'!$T$4)/10))) +IF(CA233="",0,POWER(10,((CA233+'ModelParams Lw'!$U$4)/10)))+IF(CB233="",0,POWER(10,((CB233+'ModelParams Lw'!$V$4)/10))))</f>
        <v>#DIV/0!</v>
      </c>
      <c r="CD233" s="26" t="e">
        <f t="shared" ca="1" si="85"/>
        <v>#DIV/0!</v>
      </c>
      <c r="CE233" s="26" t="e">
        <f ca="1">(BU233-'ModelParams Lw'!O$10)/'ModelParams Lw'!O$11</f>
        <v>#DIV/0!</v>
      </c>
      <c r="CF233" s="26" t="e">
        <f ca="1">(BV233-'ModelParams Lw'!P$10)/'ModelParams Lw'!P$11</f>
        <v>#DIV/0!</v>
      </c>
      <c r="CG233" s="26" t="e">
        <f ca="1">(BW233-'ModelParams Lw'!Q$10)/'ModelParams Lw'!Q$11</f>
        <v>#DIV/0!</v>
      </c>
      <c r="CH233" s="26" t="e">
        <f ca="1">(BX233-'ModelParams Lw'!R$10)/'ModelParams Lw'!R$11</f>
        <v>#DIV/0!</v>
      </c>
      <c r="CI233" s="26" t="e">
        <f ca="1">(BY233-'ModelParams Lw'!S$10)/'ModelParams Lw'!S$11</f>
        <v>#DIV/0!</v>
      </c>
      <c r="CJ233" s="26" t="e">
        <f ca="1">(BZ233-'ModelParams Lw'!T$10)/'ModelParams Lw'!T$11</f>
        <v>#DIV/0!</v>
      </c>
      <c r="CK233" s="26" t="e">
        <f ca="1">(CA233-'ModelParams Lw'!U$10)/'ModelParams Lw'!U$11</f>
        <v>#DIV/0!</v>
      </c>
      <c r="CL233" s="26" t="e">
        <f ca="1">(CB233-'ModelParams Lw'!V$10)/'ModelParams Lw'!V$11</f>
        <v>#DIV/0!</v>
      </c>
      <c r="CM233" s="75" t="e">
        <f t="shared" si="86"/>
        <v>#DIV/0!</v>
      </c>
      <c r="CN233" s="75" t="e">
        <f t="shared" si="87"/>
        <v>#DIV/0!</v>
      </c>
      <c r="CO233" s="75" t="e">
        <f t="shared" si="88"/>
        <v>#DIV/0!</v>
      </c>
      <c r="CP233" s="75" t="e">
        <f t="shared" si="89"/>
        <v>#DIV/0!</v>
      </c>
      <c r="CQ233" s="75" t="e">
        <f t="shared" si="90"/>
        <v>#DIV/0!</v>
      </c>
      <c r="CR233" s="75" t="e">
        <f t="shared" si="91"/>
        <v>#DIV/0!</v>
      </c>
      <c r="CS233" s="75" t="e">
        <f t="shared" si="92"/>
        <v>#DIV/0!</v>
      </c>
      <c r="CT233" s="75" t="e">
        <f t="shared" si="93"/>
        <v>#DIV/0!</v>
      </c>
      <c r="CU233" s="26" t="e">
        <f>10*LOG10(IF(CM233="",0,POWER(10,((CM233+'ModelParams Lw'!$O$4)/10))) +IF(CN233="",0,POWER(10,((CN233+'ModelParams Lw'!$P$4)/10))) +IF(CO233="",0,POWER(10,((CO233+'ModelParams Lw'!$Q$4)/10))) +IF(CP233="",0,POWER(10,((CP233+'ModelParams Lw'!$R$4)/10))) +IF(CQ233="",0,POWER(10,((CQ233+'ModelParams Lw'!$S$4)/10))) +IF(CR233="",0,POWER(10,((CR233+'ModelParams Lw'!$T$4)/10))) +IF(CS233="",0,POWER(10,((CS233+'ModelParams Lw'!$U$4)/10)))+IF(CT233="",0,POWER(10,((CT233+'ModelParams Lw'!$V$4)/10))))</f>
        <v>#DIV/0!</v>
      </c>
      <c r="CV233" s="26" t="e">
        <f t="shared" si="94"/>
        <v>#DIV/0!</v>
      </c>
      <c r="CW233" s="26" t="e">
        <f>(CM233-'ModelParams Lw'!O$10)/'ModelParams Lw'!O$11</f>
        <v>#DIV/0!</v>
      </c>
      <c r="CX233" s="26" t="e">
        <f>(CN233-'ModelParams Lw'!P$10)/'ModelParams Lw'!P$11</f>
        <v>#DIV/0!</v>
      </c>
      <c r="CY233" s="26" t="e">
        <f>(CO233-'ModelParams Lw'!Q$10)/'ModelParams Lw'!Q$11</f>
        <v>#DIV/0!</v>
      </c>
      <c r="CZ233" s="26" t="e">
        <f>(CP233-'ModelParams Lw'!R$10)/'ModelParams Lw'!R$11</f>
        <v>#DIV/0!</v>
      </c>
      <c r="DA233" s="26" t="e">
        <f>(CQ233-'ModelParams Lw'!S$10)/'ModelParams Lw'!S$11</f>
        <v>#DIV/0!</v>
      </c>
      <c r="DB233" s="26" t="e">
        <f>(CR233-'ModelParams Lw'!T$10)/'ModelParams Lw'!T$11</f>
        <v>#DIV/0!</v>
      </c>
      <c r="DC233" s="26" t="e">
        <f>(CS233-'ModelParams Lw'!U$10)/'ModelParams Lw'!U$11</f>
        <v>#DIV/0!</v>
      </c>
      <c r="DD233" s="26" t="e">
        <f>(CT233-'ModelParams Lw'!V$10)/'ModelParams Lw'!V$11</f>
        <v>#DIV/0!</v>
      </c>
    </row>
    <row r="234" spans="1:108" x14ac:dyDescent="0.25">
      <c r="A234" s="13">
        <f>'Sound Power'!B234</f>
        <v>0</v>
      </c>
      <c r="B234" s="13">
        <f>'Sound Power'!D234</f>
        <v>0</v>
      </c>
      <c r="C234" s="13">
        <f>'Sound Power'!E234</f>
        <v>0</v>
      </c>
      <c r="D234" s="13">
        <f>'Sound Power'!F234</f>
        <v>0</v>
      </c>
      <c r="E234" s="76" t="e">
        <f>IF(Calcul!$F236="SA",'Sound Power'!AZ234,'Sound Power'!O234)</f>
        <v>#DIV/0!</v>
      </c>
      <c r="F234" s="76" t="e">
        <f>IF(Calcul!$F236="SA",'Sound Power'!BA234,'Sound Power'!P234)</f>
        <v>#DIV/0!</v>
      </c>
      <c r="G234" s="76" t="e">
        <f>IF(Calcul!$F236="SA",'Sound Power'!BB234,'Sound Power'!Q234)</f>
        <v>#DIV/0!</v>
      </c>
      <c r="H234" s="76" t="e">
        <f>IF(Calcul!$F236="SA",'Sound Power'!BC234,'Sound Power'!R234)</f>
        <v>#DIV/0!</v>
      </c>
      <c r="I234" s="76" t="e">
        <f>IF(Calcul!$F236="SA",'Sound Power'!BD234,'Sound Power'!S234)</f>
        <v>#DIV/0!</v>
      </c>
      <c r="J234" s="76" t="e">
        <f>IF(Calcul!$F236="SA",'Sound Power'!BE234,'Sound Power'!T234)</f>
        <v>#DIV/0!</v>
      </c>
      <c r="K234" s="76" t="e">
        <f>IF(Calcul!$F236="SA",'Sound Power'!BF234,'Sound Power'!U234)</f>
        <v>#DIV/0!</v>
      </c>
      <c r="L234" s="76" t="e">
        <f>IF(Calcul!$F236="SA",'Sound Power'!BG234,'Sound Power'!V234)</f>
        <v>#DIV/0!</v>
      </c>
      <c r="M234" s="76" t="e">
        <f>'Sound Power'!CI234</f>
        <v>#DIV/0!</v>
      </c>
      <c r="N234" s="76" t="e">
        <f>'Sound Power'!CJ234</f>
        <v>#DIV/0!</v>
      </c>
      <c r="O234" s="76" t="e">
        <f>'Sound Power'!CK234</f>
        <v>#DIV/0!</v>
      </c>
      <c r="P234" s="76" t="e">
        <f>'Sound Power'!CL234</f>
        <v>#DIV/0!</v>
      </c>
      <c r="Q234" s="76" t="e">
        <f>'Sound Power'!CM234</f>
        <v>#DIV/0!</v>
      </c>
      <c r="R234" s="76" t="e">
        <f>'Sound Power'!CN234</f>
        <v>#DIV/0!</v>
      </c>
      <c r="S234" s="76" t="e">
        <f>'Sound Power'!CO234</f>
        <v>#DIV/0!</v>
      </c>
      <c r="T234" s="76" t="e">
        <f>'Sound Power'!CP234</f>
        <v>#DIV/0!</v>
      </c>
      <c r="U234" s="73">
        <f t="shared" si="74"/>
        <v>0</v>
      </c>
      <c r="V234" s="73">
        <f t="shared" si="75"/>
        <v>0</v>
      </c>
      <c r="W234" s="76" t="e">
        <f>('ModelParams Lp'!B$4*10^'ModelParams Lp'!B$5*($U234/$V234)^'ModelParams Lp'!B$6)*3</f>
        <v>#DIV/0!</v>
      </c>
      <c r="X234" s="76" t="e">
        <f>('ModelParams Lp'!C$4*10^'ModelParams Lp'!C$5*($U234/$V234)^'ModelParams Lp'!C$6)*3</f>
        <v>#DIV/0!</v>
      </c>
      <c r="Y234" s="76" t="e">
        <f>('ModelParams Lp'!D$4*10^'ModelParams Lp'!D$5*($U234/$V234)^'ModelParams Lp'!D$6)*3</f>
        <v>#DIV/0!</v>
      </c>
      <c r="Z234" s="76" t="e">
        <f>('ModelParams Lp'!E$4*10^'ModelParams Lp'!E$5*($U234/$V234)^'ModelParams Lp'!E$6)*3</f>
        <v>#DIV/0!</v>
      </c>
      <c r="AA234" s="76" t="e">
        <f>('ModelParams Lp'!F$4*10^'ModelParams Lp'!F$5*($U234/$V234)^'ModelParams Lp'!F$6)*3</f>
        <v>#DIV/0!</v>
      </c>
      <c r="AB234" s="76" t="e">
        <f>('ModelParams Lp'!G$4*10^'ModelParams Lp'!G$5*($U234/$V234)^'ModelParams Lp'!G$6)*3</f>
        <v>#DIV/0!</v>
      </c>
      <c r="AC234" s="76" t="e">
        <f>('ModelParams Lp'!H$4*10^'ModelParams Lp'!H$5*($U234/$V234)^'ModelParams Lp'!H$6)*3</f>
        <v>#DIV/0!</v>
      </c>
      <c r="AD234" s="76" t="e">
        <f>('ModelParams Lp'!I$4*10^'ModelParams Lp'!I$5*($U234/$V234)^'ModelParams Lp'!I$6)*3</f>
        <v>#DIV/0!</v>
      </c>
      <c r="AE234" s="62" t="e">
        <f t="shared" si="76"/>
        <v>#DIV/0!</v>
      </c>
      <c r="AF234" s="62" t="e">
        <f>IF(AE234&lt;'ModelParams Lp'!$B$16,-1,IF(AE234&lt;'ModelParams Lp'!$C$16,0,IF(AE234&lt;'ModelParams Lp'!$D$16,1,IF(AE234&lt;'ModelParams Lp'!$E$16,2,IF(AE234&lt;'ModelParams Lp'!$F$16,3,IF(AE234&lt;'ModelParams Lp'!$G$16,4,IF(AE234&lt;'ModelParams Lp'!$H$16,5,6)))))))</f>
        <v>#DIV/0!</v>
      </c>
      <c r="AG234" s="76" t="e">
        <f ca="1">IF($AF234&gt;1,0,OFFSET('ModelParams Lp'!$C$12,0,-'Sound Pressure'!$AF234))</f>
        <v>#DIV/0!</v>
      </c>
      <c r="AH234" s="76" t="e">
        <f ca="1">IF($AF234&gt;2,0,OFFSET('ModelParams Lp'!$D$12,0,-'Sound Pressure'!$AF234))</f>
        <v>#DIV/0!</v>
      </c>
      <c r="AI234" s="76" t="e">
        <f ca="1">IF($AF234&gt;3,0,OFFSET('ModelParams Lp'!$E$12,0,-'Sound Pressure'!$AF234))</f>
        <v>#DIV/0!</v>
      </c>
      <c r="AJ234" s="76" t="e">
        <f ca="1">IF($AF234&gt;4,0,OFFSET('ModelParams Lp'!$F$12,0,-'Sound Pressure'!$AF234))</f>
        <v>#DIV/0!</v>
      </c>
      <c r="AK234" s="76" t="e">
        <f ca="1">IF($AF234&gt;3,0,OFFSET('ModelParams Lp'!$G$12,0,-'Sound Pressure'!$AF234))</f>
        <v>#DIV/0!</v>
      </c>
      <c r="AL234" s="76" t="e">
        <f ca="1">IF($AF234&gt;5,0,OFFSET('ModelParams Lp'!$H$12,0,-'Sound Pressure'!$AF234))</f>
        <v>#DIV/0!</v>
      </c>
      <c r="AM234" s="76" t="e">
        <f ca="1">IF($AF234&gt;6,0,OFFSET('ModelParams Lp'!$I$12,0,-'Sound Pressure'!$AF234))</f>
        <v>#DIV/0!</v>
      </c>
      <c r="AN234" s="76" t="e">
        <f ca="1">IF($AF234&gt;7,0,IF($AF$4&lt;0,3,OFFSET('ModelParams Lp'!$J$12,0,-'Sound Pressure'!$AF234)))</f>
        <v>#DIV/0!</v>
      </c>
      <c r="AO234" s="76" t="e">
        <f t="shared" si="95"/>
        <v>#DIV/0!</v>
      </c>
      <c r="AP234" s="76" t="e">
        <f t="shared" si="96"/>
        <v>#DIV/0!</v>
      </c>
      <c r="AQ234" s="76" t="e">
        <f t="shared" si="96"/>
        <v>#DIV/0!</v>
      </c>
      <c r="AR234" s="76" t="e">
        <f t="shared" si="96"/>
        <v>#DIV/0!</v>
      </c>
      <c r="AS234" s="76" t="e">
        <f t="shared" si="96"/>
        <v>#DIV/0!</v>
      </c>
      <c r="AT234" s="76" t="e">
        <f t="shared" si="96"/>
        <v>#DIV/0!</v>
      </c>
      <c r="AU234" s="76" t="e">
        <f t="shared" si="96"/>
        <v>#DIV/0!</v>
      </c>
      <c r="AV234" s="76" t="e">
        <f t="shared" si="96"/>
        <v>#DIV/0!</v>
      </c>
      <c r="AW234" s="76">
        <f>'ModelParams Lp'!B$22</f>
        <v>4</v>
      </c>
      <c r="AX234" s="76">
        <f>'ModelParams Lp'!C$22</f>
        <v>2</v>
      </c>
      <c r="AY234" s="76">
        <f>'ModelParams Lp'!D$22</f>
        <v>1</v>
      </c>
      <c r="AZ234" s="76">
        <f>'ModelParams Lp'!E$22</f>
        <v>0</v>
      </c>
      <c r="BA234" s="76">
        <f>'ModelParams Lp'!F$22</f>
        <v>0</v>
      </c>
      <c r="BB234" s="76">
        <f>'ModelParams Lp'!G$22</f>
        <v>0</v>
      </c>
      <c r="BC234" s="76">
        <f>'ModelParams Lp'!H$22</f>
        <v>0</v>
      </c>
      <c r="BD234" s="76">
        <f>'ModelParams Lp'!I$22</f>
        <v>0</v>
      </c>
      <c r="BE234" s="76" t="e">
        <f>-10*LOG(2/(4*PI()*2^2)+4/(0.163*(Calcul!$J239*Calcul!$K239)/VLOOKUP(Calcul!$H239,'ModelParams Lp'!$E$37:$F$39,2,0)))</f>
        <v>#N/A</v>
      </c>
      <c r="BF234" s="76" t="e">
        <f>-10*LOG(2/(4*PI()*2^2)+4/(0.163*(Calcul!$J239*Calcul!$K239)/VLOOKUP(Calcul!$H239,'ModelParams Lp'!$E$37:$F$39,2,0)))</f>
        <v>#N/A</v>
      </c>
      <c r="BG234" s="76" t="e">
        <f>-10*LOG(2/(4*PI()*2^2)+4/(0.163*(Calcul!$J239*Calcul!$K239)/VLOOKUP(Calcul!$H239,'ModelParams Lp'!$E$37:$F$39,2,0)))</f>
        <v>#N/A</v>
      </c>
      <c r="BH234" s="76" t="e">
        <f>-10*LOG(2/(4*PI()*2^2)+4/(0.163*(Calcul!$J239*Calcul!$K239)/VLOOKUP(Calcul!$H239,'ModelParams Lp'!$E$37:$F$39,2,0)))</f>
        <v>#N/A</v>
      </c>
      <c r="BI234" s="76" t="e">
        <f>-10*LOG(2/(4*PI()*2^2)+4/(0.163*(Calcul!$J239*Calcul!$K239)/VLOOKUP(Calcul!$H239,'ModelParams Lp'!$E$37:$F$39,2,0)))</f>
        <v>#N/A</v>
      </c>
      <c r="BJ234" s="76" t="e">
        <f>-10*LOG(2/(4*PI()*2^2)+4/(0.163*(Calcul!$J239*Calcul!$K239)/VLOOKUP(Calcul!$H239,'ModelParams Lp'!$E$37:$F$39,2,0)))</f>
        <v>#N/A</v>
      </c>
      <c r="BK234" s="76" t="e">
        <f>-10*LOG(2/(4*PI()*2^2)+4/(0.163*(Calcul!$J239*Calcul!$K239)/VLOOKUP(Calcul!$H239,'ModelParams Lp'!$E$37:$F$39,2,0)))</f>
        <v>#N/A</v>
      </c>
      <c r="BL234" s="76" t="e">
        <f>-10*LOG(2/(4*PI()*2^2)+4/(0.163*(Calcul!$J239*Calcul!$K239)/VLOOKUP(Calcul!$H239,'ModelParams Lp'!$E$37:$F$39,2,0)))</f>
        <v>#N/A</v>
      </c>
      <c r="BM234" s="76" t="e">
        <f>VLOOKUP(Calcul!$I239,'ModelParams Lp'!$D$28:$O$32,5,0)+BE234</f>
        <v>#N/A</v>
      </c>
      <c r="BN234" s="76" t="e">
        <f>VLOOKUP(Calcul!$I239,'ModelParams Lp'!$D$28:$O$32,6,0)+BF234</f>
        <v>#N/A</v>
      </c>
      <c r="BO234" s="76" t="e">
        <f>VLOOKUP(Calcul!$I239,'ModelParams Lp'!$D$28:$O$32,7,0)+BG234</f>
        <v>#N/A</v>
      </c>
      <c r="BP234" s="76" t="e">
        <f>VLOOKUP(Calcul!$I239,'ModelParams Lp'!$D$28:$O$32,8,0)+BH234</f>
        <v>#N/A</v>
      </c>
      <c r="BQ234" s="76" t="e">
        <f>VLOOKUP(Calcul!$I239,'ModelParams Lp'!$D$28:$O$32,9,0)+BI234</f>
        <v>#N/A</v>
      </c>
      <c r="BR234" s="76" t="e">
        <f>VLOOKUP(Calcul!$I239,'ModelParams Lp'!$D$28:$O$32,10,0)+BJ234</f>
        <v>#N/A</v>
      </c>
      <c r="BS234" s="76" t="e">
        <f>VLOOKUP(Calcul!$I239,'ModelParams Lp'!$D$28:$O$32,11,0)+BK234</f>
        <v>#N/A</v>
      </c>
      <c r="BT234" s="76" t="e">
        <f>VLOOKUP(Calcul!$I239,'ModelParams Lp'!$D$28:$O$32,12,0)+BL234</f>
        <v>#N/A</v>
      </c>
      <c r="BU234" s="75" t="e">
        <f t="shared" ca="1" si="77"/>
        <v>#DIV/0!</v>
      </c>
      <c r="BV234" s="75" t="e">
        <f t="shared" ca="1" si="78"/>
        <v>#DIV/0!</v>
      </c>
      <c r="BW234" s="75" t="e">
        <f t="shared" ca="1" si="79"/>
        <v>#DIV/0!</v>
      </c>
      <c r="BX234" s="75" t="e">
        <f t="shared" ca="1" si="80"/>
        <v>#DIV/0!</v>
      </c>
      <c r="BY234" s="75" t="e">
        <f t="shared" ca="1" si="81"/>
        <v>#DIV/0!</v>
      </c>
      <c r="BZ234" s="75" t="e">
        <f t="shared" ca="1" si="82"/>
        <v>#DIV/0!</v>
      </c>
      <c r="CA234" s="75" t="e">
        <f t="shared" ca="1" si="83"/>
        <v>#DIV/0!</v>
      </c>
      <c r="CB234" s="75" t="e">
        <f t="shared" ca="1" si="84"/>
        <v>#DIV/0!</v>
      </c>
      <c r="CC234" s="26" t="e">
        <f ca="1">10*LOG10(IF(BU234="",0,POWER(10,((BU234+'ModelParams Lw'!$O$4)/10))) +IF(BV234="",0,POWER(10,((BV234+'ModelParams Lw'!$P$4)/10))) +IF(BW234="",0,POWER(10,((BW234+'ModelParams Lw'!$Q$4)/10))) +IF(BX234="",0,POWER(10,((BX234+'ModelParams Lw'!$R$4)/10))) +IF(BY234="",0,POWER(10,((BY234+'ModelParams Lw'!$S$4)/10))) +IF(BZ234="",0,POWER(10,((BZ234+'ModelParams Lw'!$T$4)/10))) +IF(CA234="",0,POWER(10,((CA234+'ModelParams Lw'!$U$4)/10)))+IF(CB234="",0,POWER(10,((CB234+'ModelParams Lw'!$V$4)/10))))</f>
        <v>#DIV/0!</v>
      </c>
      <c r="CD234" s="26" t="e">
        <f t="shared" ca="1" si="85"/>
        <v>#DIV/0!</v>
      </c>
      <c r="CE234" s="26" t="e">
        <f ca="1">(BU234-'ModelParams Lw'!O$10)/'ModelParams Lw'!O$11</f>
        <v>#DIV/0!</v>
      </c>
      <c r="CF234" s="26" t="e">
        <f ca="1">(BV234-'ModelParams Lw'!P$10)/'ModelParams Lw'!P$11</f>
        <v>#DIV/0!</v>
      </c>
      <c r="CG234" s="26" t="e">
        <f ca="1">(BW234-'ModelParams Lw'!Q$10)/'ModelParams Lw'!Q$11</f>
        <v>#DIV/0!</v>
      </c>
      <c r="CH234" s="26" t="e">
        <f ca="1">(BX234-'ModelParams Lw'!R$10)/'ModelParams Lw'!R$11</f>
        <v>#DIV/0!</v>
      </c>
      <c r="CI234" s="26" t="e">
        <f ca="1">(BY234-'ModelParams Lw'!S$10)/'ModelParams Lw'!S$11</f>
        <v>#DIV/0!</v>
      </c>
      <c r="CJ234" s="26" t="e">
        <f ca="1">(BZ234-'ModelParams Lw'!T$10)/'ModelParams Lw'!T$11</f>
        <v>#DIV/0!</v>
      </c>
      <c r="CK234" s="26" t="e">
        <f ca="1">(CA234-'ModelParams Lw'!U$10)/'ModelParams Lw'!U$11</f>
        <v>#DIV/0!</v>
      </c>
      <c r="CL234" s="26" t="e">
        <f ca="1">(CB234-'ModelParams Lw'!V$10)/'ModelParams Lw'!V$11</f>
        <v>#DIV/0!</v>
      </c>
      <c r="CM234" s="75" t="e">
        <f t="shared" si="86"/>
        <v>#DIV/0!</v>
      </c>
      <c r="CN234" s="75" t="e">
        <f t="shared" si="87"/>
        <v>#DIV/0!</v>
      </c>
      <c r="CO234" s="75" t="e">
        <f t="shared" si="88"/>
        <v>#DIV/0!</v>
      </c>
      <c r="CP234" s="75" t="e">
        <f t="shared" si="89"/>
        <v>#DIV/0!</v>
      </c>
      <c r="CQ234" s="75" t="e">
        <f t="shared" si="90"/>
        <v>#DIV/0!</v>
      </c>
      <c r="CR234" s="75" t="e">
        <f t="shared" si="91"/>
        <v>#DIV/0!</v>
      </c>
      <c r="CS234" s="75" t="e">
        <f t="shared" si="92"/>
        <v>#DIV/0!</v>
      </c>
      <c r="CT234" s="75" t="e">
        <f t="shared" si="93"/>
        <v>#DIV/0!</v>
      </c>
      <c r="CU234" s="26" t="e">
        <f>10*LOG10(IF(CM234="",0,POWER(10,((CM234+'ModelParams Lw'!$O$4)/10))) +IF(CN234="",0,POWER(10,((CN234+'ModelParams Lw'!$P$4)/10))) +IF(CO234="",0,POWER(10,((CO234+'ModelParams Lw'!$Q$4)/10))) +IF(CP234="",0,POWER(10,((CP234+'ModelParams Lw'!$R$4)/10))) +IF(CQ234="",0,POWER(10,((CQ234+'ModelParams Lw'!$S$4)/10))) +IF(CR234="",0,POWER(10,((CR234+'ModelParams Lw'!$T$4)/10))) +IF(CS234="",0,POWER(10,((CS234+'ModelParams Lw'!$U$4)/10)))+IF(CT234="",0,POWER(10,((CT234+'ModelParams Lw'!$V$4)/10))))</f>
        <v>#DIV/0!</v>
      </c>
      <c r="CV234" s="26" t="e">
        <f t="shared" si="94"/>
        <v>#DIV/0!</v>
      </c>
      <c r="CW234" s="26" t="e">
        <f>(CM234-'ModelParams Lw'!O$10)/'ModelParams Lw'!O$11</f>
        <v>#DIV/0!</v>
      </c>
      <c r="CX234" s="26" t="e">
        <f>(CN234-'ModelParams Lw'!P$10)/'ModelParams Lw'!P$11</f>
        <v>#DIV/0!</v>
      </c>
      <c r="CY234" s="26" t="e">
        <f>(CO234-'ModelParams Lw'!Q$10)/'ModelParams Lw'!Q$11</f>
        <v>#DIV/0!</v>
      </c>
      <c r="CZ234" s="26" t="e">
        <f>(CP234-'ModelParams Lw'!R$10)/'ModelParams Lw'!R$11</f>
        <v>#DIV/0!</v>
      </c>
      <c r="DA234" s="26" t="e">
        <f>(CQ234-'ModelParams Lw'!S$10)/'ModelParams Lw'!S$11</f>
        <v>#DIV/0!</v>
      </c>
      <c r="DB234" s="26" t="e">
        <f>(CR234-'ModelParams Lw'!T$10)/'ModelParams Lw'!T$11</f>
        <v>#DIV/0!</v>
      </c>
      <c r="DC234" s="26" t="e">
        <f>(CS234-'ModelParams Lw'!U$10)/'ModelParams Lw'!U$11</f>
        <v>#DIV/0!</v>
      </c>
      <c r="DD234" s="26" t="e">
        <f>(CT234-'ModelParams Lw'!V$10)/'ModelParams Lw'!V$11</f>
        <v>#DIV/0!</v>
      </c>
    </row>
    <row r="235" spans="1:108" x14ac:dyDescent="0.25">
      <c r="A235" s="13">
        <f>'Sound Power'!B235</f>
        <v>0</v>
      </c>
      <c r="B235" s="13">
        <f>'Sound Power'!D235</f>
        <v>0</v>
      </c>
      <c r="C235" s="13">
        <f>'Sound Power'!E235</f>
        <v>0</v>
      </c>
      <c r="D235" s="13">
        <f>'Sound Power'!F235</f>
        <v>0</v>
      </c>
      <c r="E235" s="76" t="e">
        <f>IF(Calcul!$F237="SA",'Sound Power'!AZ235,'Sound Power'!O235)</f>
        <v>#DIV/0!</v>
      </c>
      <c r="F235" s="76" t="e">
        <f>IF(Calcul!$F237="SA",'Sound Power'!BA235,'Sound Power'!P235)</f>
        <v>#DIV/0!</v>
      </c>
      <c r="G235" s="76" t="e">
        <f>IF(Calcul!$F237="SA",'Sound Power'!BB235,'Sound Power'!Q235)</f>
        <v>#DIV/0!</v>
      </c>
      <c r="H235" s="76" t="e">
        <f>IF(Calcul!$F237="SA",'Sound Power'!BC235,'Sound Power'!R235)</f>
        <v>#DIV/0!</v>
      </c>
      <c r="I235" s="76" t="e">
        <f>IF(Calcul!$F237="SA",'Sound Power'!BD235,'Sound Power'!S235)</f>
        <v>#DIV/0!</v>
      </c>
      <c r="J235" s="76" t="e">
        <f>IF(Calcul!$F237="SA",'Sound Power'!BE235,'Sound Power'!T235)</f>
        <v>#DIV/0!</v>
      </c>
      <c r="K235" s="76" t="e">
        <f>IF(Calcul!$F237="SA",'Sound Power'!BF235,'Sound Power'!U235)</f>
        <v>#DIV/0!</v>
      </c>
      <c r="L235" s="76" t="e">
        <f>IF(Calcul!$F237="SA",'Sound Power'!BG235,'Sound Power'!V235)</f>
        <v>#DIV/0!</v>
      </c>
      <c r="M235" s="76" t="e">
        <f>'Sound Power'!CI235</f>
        <v>#DIV/0!</v>
      </c>
      <c r="N235" s="76" t="e">
        <f>'Sound Power'!CJ235</f>
        <v>#DIV/0!</v>
      </c>
      <c r="O235" s="76" t="e">
        <f>'Sound Power'!CK235</f>
        <v>#DIV/0!</v>
      </c>
      <c r="P235" s="76" t="e">
        <f>'Sound Power'!CL235</f>
        <v>#DIV/0!</v>
      </c>
      <c r="Q235" s="76" t="e">
        <f>'Sound Power'!CM235</f>
        <v>#DIV/0!</v>
      </c>
      <c r="R235" s="76" t="e">
        <f>'Sound Power'!CN235</f>
        <v>#DIV/0!</v>
      </c>
      <c r="S235" s="76" t="e">
        <f>'Sound Power'!CO235</f>
        <v>#DIV/0!</v>
      </c>
      <c r="T235" s="76" t="e">
        <f>'Sound Power'!CP235</f>
        <v>#DIV/0!</v>
      </c>
      <c r="U235" s="73">
        <f t="shared" si="74"/>
        <v>0</v>
      </c>
      <c r="V235" s="73">
        <f t="shared" si="75"/>
        <v>0</v>
      </c>
      <c r="W235" s="76" t="e">
        <f>('ModelParams Lp'!B$4*10^'ModelParams Lp'!B$5*($U235/$V235)^'ModelParams Lp'!B$6)*3</f>
        <v>#DIV/0!</v>
      </c>
      <c r="X235" s="76" t="e">
        <f>('ModelParams Lp'!C$4*10^'ModelParams Lp'!C$5*($U235/$V235)^'ModelParams Lp'!C$6)*3</f>
        <v>#DIV/0!</v>
      </c>
      <c r="Y235" s="76" t="e">
        <f>('ModelParams Lp'!D$4*10^'ModelParams Lp'!D$5*($U235/$V235)^'ModelParams Lp'!D$6)*3</f>
        <v>#DIV/0!</v>
      </c>
      <c r="Z235" s="76" t="e">
        <f>('ModelParams Lp'!E$4*10^'ModelParams Lp'!E$5*($U235/$V235)^'ModelParams Lp'!E$6)*3</f>
        <v>#DIV/0!</v>
      </c>
      <c r="AA235" s="76" t="e">
        <f>('ModelParams Lp'!F$4*10^'ModelParams Lp'!F$5*($U235/$V235)^'ModelParams Lp'!F$6)*3</f>
        <v>#DIV/0!</v>
      </c>
      <c r="AB235" s="76" t="e">
        <f>('ModelParams Lp'!G$4*10^'ModelParams Lp'!G$5*($U235/$V235)^'ModelParams Lp'!G$6)*3</f>
        <v>#DIV/0!</v>
      </c>
      <c r="AC235" s="76" t="e">
        <f>('ModelParams Lp'!H$4*10^'ModelParams Lp'!H$5*($U235/$V235)^'ModelParams Lp'!H$6)*3</f>
        <v>#DIV/0!</v>
      </c>
      <c r="AD235" s="76" t="e">
        <f>('ModelParams Lp'!I$4*10^'ModelParams Lp'!I$5*($U235/$V235)^'ModelParams Lp'!I$6)*3</f>
        <v>#DIV/0!</v>
      </c>
      <c r="AE235" s="62" t="e">
        <f t="shared" si="76"/>
        <v>#DIV/0!</v>
      </c>
      <c r="AF235" s="62" t="e">
        <f>IF(AE235&lt;'ModelParams Lp'!$B$16,-1,IF(AE235&lt;'ModelParams Lp'!$C$16,0,IF(AE235&lt;'ModelParams Lp'!$D$16,1,IF(AE235&lt;'ModelParams Lp'!$E$16,2,IF(AE235&lt;'ModelParams Lp'!$F$16,3,IF(AE235&lt;'ModelParams Lp'!$G$16,4,IF(AE235&lt;'ModelParams Lp'!$H$16,5,6)))))))</f>
        <v>#DIV/0!</v>
      </c>
      <c r="AG235" s="76" t="e">
        <f ca="1">IF($AF235&gt;1,0,OFFSET('ModelParams Lp'!$C$12,0,-'Sound Pressure'!$AF235))</f>
        <v>#DIV/0!</v>
      </c>
      <c r="AH235" s="76" t="e">
        <f ca="1">IF($AF235&gt;2,0,OFFSET('ModelParams Lp'!$D$12,0,-'Sound Pressure'!$AF235))</f>
        <v>#DIV/0!</v>
      </c>
      <c r="AI235" s="76" t="e">
        <f ca="1">IF($AF235&gt;3,0,OFFSET('ModelParams Lp'!$E$12,0,-'Sound Pressure'!$AF235))</f>
        <v>#DIV/0!</v>
      </c>
      <c r="AJ235" s="76" t="e">
        <f ca="1">IF($AF235&gt;4,0,OFFSET('ModelParams Lp'!$F$12,0,-'Sound Pressure'!$AF235))</f>
        <v>#DIV/0!</v>
      </c>
      <c r="AK235" s="76" t="e">
        <f ca="1">IF($AF235&gt;3,0,OFFSET('ModelParams Lp'!$G$12,0,-'Sound Pressure'!$AF235))</f>
        <v>#DIV/0!</v>
      </c>
      <c r="AL235" s="76" t="e">
        <f ca="1">IF($AF235&gt;5,0,OFFSET('ModelParams Lp'!$H$12,0,-'Sound Pressure'!$AF235))</f>
        <v>#DIV/0!</v>
      </c>
      <c r="AM235" s="76" t="e">
        <f ca="1">IF($AF235&gt;6,0,OFFSET('ModelParams Lp'!$I$12,0,-'Sound Pressure'!$AF235))</f>
        <v>#DIV/0!</v>
      </c>
      <c r="AN235" s="76" t="e">
        <f ca="1">IF($AF235&gt;7,0,IF($AF$4&lt;0,3,OFFSET('ModelParams Lp'!$J$12,0,-'Sound Pressure'!$AF235)))</f>
        <v>#DIV/0!</v>
      </c>
      <c r="AO235" s="76" t="e">
        <f t="shared" si="95"/>
        <v>#DIV/0!</v>
      </c>
      <c r="AP235" s="76" t="e">
        <f t="shared" si="96"/>
        <v>#DIV/0!</v>
      </c>
      <c r="AQ235" s="76" t="e">
        <f t="shared" si="96"/>
        <v>#DIV/0!</v>
      </c>
      <c r="AR235" s="76" t="e">
        <f t="shared" si="96"/>
        <v>#DIV/0!</v>
      </c>
      <c r="AS235" s="76" t="e">
        <f t="shared" si="96"/>
        <v>#DIV/0!</v>
      </c>
      <c r="AT235" s="76" t="e">
        <f t="shared" si="96"/>
        <v>#DIV/0!</v>
      </c>
      <c r="AU235" s="76" t="e">
        <f t="shared" si="96"/>
        <v>#DIV/0!</v>
      </c>
      <c r="AV235" s="76" t="e">
        <f t="shared" si="96"/>
        <v>#DIV/0!</v>
      </c>
      <c r="AW235" s="76">
        <f>'ModelParams Lp'!B$22</f>
        <v>4</v>
      </c>
      <c r="AX235" s="76">
        <f>'ModelParams Lp'!C$22</f>
        <v>2</v>
      </c>
      <c r="AY235" s="76">
        <f>'ModelParams Lp'!D$22</f>
        <v>1</v>
      </c>
      <c r="AZ235" s="76">
        <f>'ModelParams Lp'!E$22</f>
        <v>0</v>
      </c>
      <c r="BA235" s="76">
        <f>'ModelParams Lp'!F$22</f>
        <v>0</v>
      </c>
      <c r="BB235" s="76">
        <f>'ModelParams Lp'!G$22</f>
        <v>0</v>
      </c>
      <c r="BC235" s="76">
        <f>'ModelParams Lp'!H$22</f>
        <v>0</v>
      </c>
      <c r="BD235" s="76">
        <f>'ModelParams Lp'!I$22</f>
        <v>0</v>
      </c>
      <c r="BE235" s="76" t="e">
        <f>-10*LOG(2/(4*PI()*2^2)+4/(0.163*(Calcul!$J240*Calcul!$K240)/VLOOKUP(Calcul!$H240,'ModelParams Lp'!$E$37:$F$39,2,0)))</f>
        <v>#N/A</v>
      </c>
      <c r="BF235" s="76" t="e">
        <f>-10*LOG(2/(4*PI()*2^2)+4/(0.163*(Calcul!$J240*Calcul!$K240)/VLOOKUP(Calcul!$H240,'ModelParams Lp'!$E$37:$F$39,2,0)))</f>
        <v>#N/A</v>
      </c>
      <c r="BG235" s="76" t="e">
        <f>-10*LOG(2/(4*PI()*2^2)+4/(0.163*(Calcul!$J240*Calcul!$K240)/VLOOKUP(Calcul!$H240,'ModelParams Lp'!$E$37:$F$39,2,0)))</f>
        <v>#N/A</v>
      </c>
      <c r="BH235" s="76" t="e">
        <f>-10*LOG(2/(4*PI()*2^2)+4/(0.163*(Calcul!$J240*Calcul!$K240)/VLOOKUP(Calcul!$H240,'ModelParams Lp'!$E$37:$F$39,2,0)))</f>
        <v>#N/A</v>
      </c>
      <c r="BI235" s="76" t="e">
        <f>-10*LOG(2/(4*PI()*2^2)+4/(0.163*(Calcul!$J240*Calcul!$K240)/VLOOKUP(Calcul!$H240,'ModelParams Lp'!$E$37:$F$39,2,0)))</f>
        <v>#N/A</v>
      </c>
      <c r="BJ235" s="76" t="e">
        <f>-10*LOG(2/(4*PI()*2^2)+4/(0.163*(Calcul!$J240*Calcul!$K240)/VLOOKUP(Calcul!$H240,'ModelParams Lp'!$E$37:$F$39,2,0)))</f>
        <v>#N/A</v>
      </c>
      <c r="BK235" s="76" t="e">
        <f>-10*LOG(2/(4*PI()*2^2)+4/(0.163*(Calcul!$J240*Calcul!$K240)/VLOOKUP(Calcul!$H240,'ModelParams Lp'!$E$37:$F$39,2,0)))</f>
        <v>#N/A</v>
      </c>
      <c r="BL235" s="76" t="e">
        <f>-10*LOG(2/(4*PI()*2^2)+4/(0.163*(Calcul!$J240*Calcul!$K240)/VLOOKUP(Calcul!$H240,'ModelParams Lp'!$E$37:$F$39,2,0)))</f>
        <v>#N/A</v>
      </c>
      <c r="BM235" s="76" t="e">
        <f>VLOOKUP(Calcul!$I240,'ModelParams Lp'!$D$28:$O$32,5,0)+BE235</f>
        <v>#N/A</v>
      </c>
      <c r="BN235" s="76" t="e">
        <f>VLOOKUP(Calcul!$I240,'ModelParams Lp'!$D$28:$O$32,6,0)+BF235</f>
        <v>#N/A</v>
      </c>
      <c r="BO235" s="76" t="e">
        <f>VLOOKUP(Calcul!$I240,'ModelParams Lp'!$D$28:$O$32,7,0)+BG235</f>
        <v>#N/A</v>
      </c>
      <c r="BP235" s="76" t="e">
        <f>VLOOKUP(Calcul!$I240,'ModelParams Lp'!$D$28:$O$32,8,0)+BH235</f>
        <v>#N/A</v>
      </c>
      <c r="BQ235" s="76" t="e">
        <f>VLOOKUP(Calcul!$I240,'ModelParams Lp'!$D$28:$O$32,9,0)+BI235</f>
        <v>#N/A</v>
      </c>
      <c r="BR235" s="76" t="e">
        <f>VLOOKUP(Calcul!$I240,'ModelParams Lp'!$D$28:$O$32,10,0)+BJ235</f>
        <v>#N/A</v>
      </c>
      <c r="BS235" s="76" t="e">
        <f>VLOOKUP(Calcul!$I240,'ModelParams Lp'!$D$28:$O$32,11,0)+BK235</f>
        <v>#N/A</v>
      </c>
      <c r="BT235" s="76" t="e">
        <f>VLOOKUP(Calcul!$I240,'ModelParams Lp'!$D$28:$O$32,12,0)+BL235</f>
        <v>#N/A</v>
      </c>
      <c r="BU235" s="75" t="e">
        <f t="shared" ca="1" si="77"/>
        <v>#DIV/0!</v>
      </c>
      <c r="BV235" s="75" t="e">
        <f t="shared" ca="1" si="78"/>
        <v>#DIV/0!</v>
      </c>
      <c r="BW235" s="75" t="e">
        <f t="shared" ca="1" si="79"/>
        <v>#DIV/0!</v>
      </c>
      <c r="BX235" s="75" t="e">
        <f t="shared" ca="1" si="80"/>
        <v>#DIV/0!</v>
      </c>
      <c r="BY235" s="75" t="e">
        <f t="shared" ca="1" si="81"/>
        <v>#DIV/0!</v>
      </c>
      <c r="BZ235" s="75" t="e">
        <f t="shared" ca="1" si="82"/>
        <v>#DIV/0!</v>
      </c>
      <c r="CA235" s="75" t="e">
        <f t="shared" ca="1" si="83"/>
        <v>#DIV/0!</v>
      </c>
      <c r="CB235" s="75" t="e">
        <f t="shared" ca="1" si="84"/>
        <v>#DIV/0!</v>
      </c>
      <c r="CC235" s="26" t="e">
        <f ca="1">10*LOG10(IF(BU235="",0,POWER(10,((BU235+'ModelParams Lw'!$O$4)/10))) +IF(BV235="",0,POWER(10,((BV235+'ModelParams Lw'!$P$4)/10))) +IF(BW235="",0,POWER(10,((BW235+'ModelParams Lw'!$Q$4)/10))) +IF(BX235="",0,POWER(10,((BX235+'ModelParams Lw'!$R$4)/10))) +IF(BY235="",0,POWER(10,((BY235+'ModelParams Lw'!$S$4)/10))) +IF(BZ235="",0,POWER(10,((BZ235+'ModelParams Lw'!$T$4)/10))) +IF(CA235="",0,POWER(10,((CA235+'ModelParams Lw'!$U$4)/10)))+IF(CB235="",0,POWER(10,((CB235+'ModelParams Lw'!$V$4)/10))))</f>
        <v>#DIV/0!</v>
      </c>
      <c r="CD235" s="26" t="e">
        <f t="shared" ca="1" si="85"/>
        <v>#DIV/0!</v>
      </c>
      <c r="CE235" s="26" t="e">
        <f ca="1">(BU235-'ModelParams Lw'!O$10)/'ModelParams Lw'!O$11</f>
        <v>#DIV/0!</v>
      </c>
      <c r="CF235" s="26" t="e">
        <f ca="1">(BV235-'ModelParams Lw'!P$10)/'ModelParams Lw'!P$11</f>
        <v>#DIV/0!</v>
      </c>
      <c r="CG235" s="26" t="e">
        <f ca="1">(BW235-'ModelParams Lw'!Q$10)/'ModelParams Lw'!Q$11</f>
        <v>#DIV/0!</v>
      </c>
      <c r="CH235" s="26" t="e">
        <f ca="1">(BX235-'ModelParams Lw'!R$10)/'ModelParams Lw'!R$11</f>
        <v>#DIV/0!</v>
      </c>
      <c r="CI235" s="26" t="e">
        <f ca="1">(BY235-'ModelParams Lw'!S$10)/'ModelParams Lw'!S$11</f>
        <v>#DIV/0!</v>
      </c>
      <c r="CJ235" s="26" t="e">
        <f ca="1">(BZ235-'ModelParams Lw'!T$10)/'ModelParams Lw'!T$11</f>
        <v>#DIV/0!</v>
      </c>
      <c r="CK235" s="26" t="e">
        <f ca="1">(CA235-'ModelParams Lw'!U$10)/'ModelParams Lw'!U$11</f>
        <v>#DIV/0!</v>
      </c>
      <c r="CL235" s="26" t="e">
        <f ca="1">(CB235-'ModelParams Lw'!V$10)/'ModelParams Lw'!V$11</f>
        <v>#DIV/0!</v>
      </c>
      <c r="CM235" s="75" t="e">
        <f t="shared" si="86"/>
        <v>#DIV/0!</v>
      </c>
      <c r="CN235" s="75" t="e">
        <f t="shared" si="87"/>
        <v>#DIV/0!</v>
      </c>
      <c r="CO235" s="75" t="e">
        <f t="shared" si="88"/>
        <v>#DIV/0!</v>
      </c>
      <c r="CP235" s="75" t="e">
        <f t="shared" si="89"/>
        <v>#DIV/0!</v>
      </c>
      <c r="CQ235" s="75" t="e">
        <f t="shared" si="90"/>
        <v>#DIV/0!</v>
      </c>
      <c r="CR235" s="75" t="e">
        <f t="shared" si="91"/>
        <v>#DIV/0!</v>
      </c>
      <c r="CS235" s="75" t="e">
        <f t="shared" si="92"/>
        <v>#DIV/0!</v>
      </c>
      <c r="CT235" s="75" t="e">
        <f t="shared" si="93"/>
        <v>#DIV/0!</v>
      </c>
      <c r="CU235" s="26" t="e">
        <f>10*LOG10(IF(CM235="",0,POWER(10,((CM235+'ModelParams Lw'!$O$4)/10))) +IF(CN235="",0,POWER(10,((CN235+'ModelParams Lw'!$P$4)/10))) +IF(CO235="",0,POWER(10,((CO235+'ModelParams Lw'!$Q$4)/10))) +IF(CP235="",0,POWER(10,((CP235+'ModelParams Lw'!$R$4)/10))) +IF(CQ235="",0,POWER(10,((CQ235+'ModelParams Lw'!$S$4)/10))) +IF(CR235="",0,POWER(10,((CR235+'ModelParams Lw'!$T$4)/10))) +IF(CS235="",0,POWER(10,((CS235+'ModelParams Lw'!$U$4)/10)))+IF(CT235="",0,POWER(10,((CT235+'ModelParams Lw'!$V$4)/10))))</f>
        <v>#DIV/0!</v>
      </c>
      <c r="CV235" s="26" t="e">
        <f t="shared" si="94"/>
        <v>#DIV/0!</v>
      </c>
      <c r="CW235" s="26" t="e">
        <f>(CM235-'ModelParams Lw'!O$10)/'ModelParams Lw'!O$11</f>
        <v>#DIV/0!</v>
      </c>
      <c r="CX235" s="26" t="e">
        <f>(CN235-'ModelParams Lw'!P$10)/'ModelParams Lw'!P$11</f>
        <v>#DIV/0!</v>
      </c>
      <c r="CY235" s="26" t="e">
        <f>(CO235-'ModelParams Lw'!Q$10)/'ModelParams Lw'!Q$11</f>
        <v>#DIV/0!</v>
      </c>
      <c r="CZ235" s="26" t="e">
        <f>(CP235-'ModelParams Lw'!R$10)/'ModelParams Lw'!R$11</f>
        <v>#DIV/0!</v>
      </c>
      <c r="DA235" s="26" t="e">
        <f>(CQ235-'ModelParams Lw'!S$10)/'ModelParams Lw'!S$11</f>
        <v>#DIV/0!</v>
      </c>
      <c r="DB235" s="26" t="e">
        <f>(CR235-'ModelParams Lw'!T$10)/'ModelParams Lw'!T$11</f>
        <v>#DIV/0!</v>
      </c>
      <c r="DC235" s="26" t="e">
        <f>(CS235-'ModelParams Lw'!U$10)/'ModelParams Lw'!U$11</f>
        <v>#DIV/0!</v>
      </c>
      <c r="DD235" s="26" t="e">
        <f>(CT235-'ModelParams Lw'!V$10)/'ModelParams Lw'!V$11</f>
        <v>#DIV/0!</v>
      </c>
    </row>
    <row r="236" spans="1:108" x14ac:dyDescent="0.25">
      <c r="A236" s="13">
        <f>'Sound Power'!B236</f>
        <v>0</v>
      </c>
      <c r="B236" s="13">
        <f>'Sound Power'!D236</f>
        <v>0</v>
      </c>
      <c r="C236" s="13">
        <f>'Sound Power'!E236</f>
        <v>0</v>
      </c>
      <c r="D236" s="13">
        <f>'Sound Power'!F236</f>
        <v>0</v>
      </c>
      <c r="E236" s="76" t="e">
        <f>IF(Calcul!$F238="SA",'Sound Power'!AZ236,'Sound Power'!O236)</f>
        <v>#DIV/0!</v>
      </c>
      <c r="F236" s="76" t="e">
        <f>IF(Calcul!$F238="SA",'Sound Power'!BA236,'Sound Power'!P236)</f>
        <v>#DIV/0!</v>
      </c>
      <c r="G236" s="76" t="e">
        <f>IF(Calcul!$F238="SA",'Sound Power'!BB236,'Sound Power'!Q236)</f>
        <v>#DIV/0!</v>
      </c>
      <c r="H236" s="76" t="e">
        <f>IF(Calcul!$F238="SA",'Sound Power'!BC236,'Sound Power'!R236)</f>
        <v>#DIV/0!</v>
      </c>
      <c r="I236" s="76" t="e">
        <f>IF(Calcul!$F238="SA",'Sound Power'!BD236,'Sound Power'!S236)</f>
        <v>#DIV/0!</v>
      </c>
      <c r="J236" s="76" t="e">
        <f>IF(Calcul!$F238="SA",'Sound Power'!BE236,'Sound Power'!T236)</f>
        <v>#DIV/0!</v>
      </c>
      <c r="K236" s="76" t="e">
        <f>IF(Calcul!$F238="SA",'Sound Power'!BF236,'Sound Power'!U236)</f>
        <v>#DIV/0!</v>
      </c>
      <c r="L236" s="76" t="e">
        <f>IF(Calcul!$F238="SA",'Sound Power'!BG236,'Sound Power'!V236)</f>
        <v>#DIV/0!</v>
      </c>
      <c r="M236" s="76" t="e">
        <f>'Sound Power'!CI236</f>
        <v>#DIV/0!</v>
      </c>
      <c r="N236" s="76" t="e">
        <f>'Sound Power'!CJ236</f>
        <v>#DIV/0!</v>
      </c>
      <c r="O236" s="76" t="e">
        <f>'Sound Power'!CK236</f>
        <v>#DIV/0!</v>
      </c>
      <c r="P236" s="76" t="e">
        <f>'Sound Power'!CL236</f>
        <v>#DIV/0!</v>
      </c>
      <c r="Q236" s="76" t="e">
        <f>'Sound Power'!CM236</f>
        <v>#DIV/0!</v>
      </c>
      <c r="R236" s="76" t="e">
        <f>'Sound Power'!CN236</f>
        <v>#DIV/0!</v>
      </c>
      <c r="S236" s="76" t="e">
        <f>'Sound Power'!CO236</f>
        <v>#DIV/0!</v>
      </c>
      <c r="T236" s="76" t="e">
        <f>'Sound Power'!CP236</f>
        <v>#DIV/0!</v>
      </c>
      <c r="U236" s="73">
        <f t="shared" si="74"/>
        <v>0</v>
      </c>
      <c r="V236" s="73">
        <f t="shared" si="75"/>
        <v>0</v>
      </c>
      <c r="W236" s="76" t="e">
        <f>('ModelParams Lp'!B$4*10^'ModelParams Lp'!B$5*($U236/$V236)^'ModelParams Lp'!B$6)*3</f>
        <v>#DIV/0!</v>
      </c>
      <c r="X236" s="76" t="e">
        <f>('ModelParams Lp'!C$4*10^'ModelParams Lp'!C$5*($U236/$V236)^'ModelParams Lp'!C$6)*3</f>
        <v>#DIV/0!</v>
      </c>
      <c r="Y236" s="76" t="e">
        <f>('ModelParams Lp'!D$4*10^'ModelParams Lp'!D$5*($U236/$V236)^'ModelParams Lp'!D$6)*3</f>
        <v>#DIV/0!</v>
      </c>
      <c r="Z236" s="76" t="e">
        <f>('ModelParams Lp'!E$4*10^'ModelParams Lp'!E$5*($U236/$V236)^'ModelParams Lp'!E$6)*3</f>
        <v>#DIV/0!</v>
      </c>
      <c r="AA236" s="76" t="e">
        <f>('ModelParams Lp'!F$4*10^'ModelParams Lp'!F$5*($U236/$V236)^'ModelParams Lp'!F$6)*3</f>
        <v>#DIV/0!</v>
      </c>
      <c r="AB236" s="76" t="e">
        <f>('ModelParams Lp'!G$4*10^'ModelParams Lp'!G$5*($U236/$V236)^'ModelParams Lp'!G$6)*3</f>
        <v>#DIV/0!</v>
      </c>
      <c r="AC236" s="76" t="e">
        <f>('ModelParams Lp'!H$4*10^'ModelParams Lp'!H$5*($U236/$V236)^'ModelParams Lp'!H$6)*3</f>
        <v>#DIV/0!</v>
      </c>
      <c r="AD236" s="76" t="e">
        <f>('ModelParams Lp'!I$4*10^'ModelParams Lp'!I$5*($U236/$V236)^'ModelParams Lp'!I$6)*3</f>
        <v>#DIV/0!</v>
      </c>
      <c r="AE236" s="62" t="e">
        <f t="shared" si="76"/>
        <v>#DIV/0!</v>
      </c>
      <c r="AF236" s="62" t="e">
        <f>IF(AE236&lt;'ModelParams Lp'!$B$16,-1,IF(AE236&lt;'ModelParams Lp'!$C$16,0,IF(AE236&lt;'ModelParams Lp'!$D$16,1,IF(AE236&lt;'ModelParams Lp'!$E$16,2,IF(AE236&lt;'ModelParams Lp'!$F$16,3,IF(AE236&lt;'ModelParams Lp'!$G$16,4,IF(AE236&lt;'ModelParams Lp'!$H$16,5,6)))))))</f>
        <v>#DIV/0!</v>
      </c>
      <c r="AG236" s="76" t="e">
        <f ca="1">IF($AF236&gt;1,0,OFFSET('ModelParams Lp'!$C$12,0,-'Sound Pressure'!$AF236))</f>
        <v>#DIV/0!</v>
      </c>
      <c r="AH236" s="76" t="e">
        <f ca="1">IF($AF236&gt;2,0,OFFSET('ModelParams Lp'!$D$12,0,-'Sound Pressure'!$AF236))</f>
        <v>#DIV/0!</v>
      </c>
      <c r="AI236" s="76" t="e">
        <f ca="1">IF($AF236&gt;3,0,OFFSET('ModelParams Lp'!$E$12,0,-'Sound Pressure'!$AF236))</f>
        <v>#DIV/0!</v>
      </c>
      <c r="AJ236" s="76" t="e">
        <f ca="1">IF($AF236&gt;4,0,OFFSET('ModelParams Lp'!$F$12,0,-'Sound Pressure'!$AF236))</f>
        <v>#DIV/0!</v>
      </c>
      <c r="AK236" s="76" t="e">
        <f ca="1">IF($AF236&gt;3,0,OFFSET('ModelParams Lp'!$G$12,0,-'Sound Pressure'!$AF236))</f>
        <v>#DIV/0!</v>
      </c>
      <c r="AL236" s="76" t="e">
        <f ca="1">IF($AF236&gt;5,0,OFFSET('ModelParams Lp'!$H$12,0,-'Sound Pressure'!$AF236))</f>
        <v>#DIV/0!</v>
      </c>
      <c r="AM236" s="76" t="e">
        <f ca="1">IF($AF236&gt;6,0,OFFSET('ModelParams Lp'!$I$12,0,-'Sound Pressure'!$AF236))</f>
        <v>#DIV/0!</v>
      </c>
      <c r="AN236" s="76" t="e">
        <f ca="1">IF($AF236&gt;7,0,IF($AF$4&lt;0,3,OFFSET('ModelParams Lp'!$J$12,0,-'Sound Pressure'!$AF236)))</f>
        <v>#DIV/0!</v>
      </c>
      <c r="AO236" s="76" t="e">
        <f t="shared" si="95"/>
        <v>#DIV/0!</v>
      </c>
      <c r="AP236" s="76" t="e">
        <f t="shared" si="96"/>
        <v>#DIV/0!</v>
      </c>
      <c r="AQ236" s="76" t="e">
        <f t="shared" si="96"/>
        <v>#DIV/0!</v>
      </c>
      <c r="AR236" s="76" t="e">
        <f t="shared" si="96"/>
        <v>#DIV/0!</v>
      </c>
      <c r="AS236" s="76" t="e">
        <f t="shared" si="96"/>
        <v>#DIV/0!</v>
      </c>
      <c r="AT236" s="76" t="e">
        <f t="shared" si="96"/>
        <v>#DIV/0!</v>
      </c>
      <c r="AU236" s="76" t="e">
        <f t="shared" si="96"/>
        <v>#DIV/0!</v>
      </c>
      <c r="AV236" s="76" t="e">
        <f t="shared" si="96"/>
        <v>#DIV/0!</v>
      </c>
      <c r="AW236" s="76">
        <f>'ModelParams Lp'!B$22</f>
        <v>4</v>
      </c>
      <c r="AX236" s="76">
        <f>'ModelParams Lp'!C$22</f>
        <v>2</v>
      </c>
      <c r="AY236" s="76">
        <f>'ModelParams Lp'!D$22</f>
        <v>1</v>
      </c>
      <c r="AZ236" s="76">
        <f>'ModelParams Lp'!E$22</f>
        <v>0</v>
      </c>
      <c r="BA236" s="76">
        <f>'ModelParams Lp'!F$22</f>
        <v>0</v>
      </c>
      <c r="BB236" s="76">
        <f>'ModelParams Lp'!G$22</f>
        <v>0</v>
      </c>
      <c r="BC236" s="76">
        <f>'ModelParams Lp'!H$22</f>
        <v>0</v>
      </c>
      <c r="BD236" s="76">
        <f>'ModelParams Lp'!I$22</f>
        <v>0</v>
      </c>
      <c r="BE236" s="76" t="e">
        <f>-10*LOG(2/(4*PI()*2^2)+4/(0.163*(Calcul!$J241*Calcul!$K241)/VLOOKUP(Calcul!$H241,'ModelParams Lp'!$E$37:$F$39,2,0)))</f>
        <v>#N/A</v>
      </c>
      <c r="BF236" s="76" t="e">
        <f>-10*LOG(2/(4*PI()*2^2)+4/(0.163*(Calcul!$J241*Calcul!$K241)/VLOOKUP(Calcul!$H241,'ModelParams Lp'!$E$37:$F$39,2,0)))</f>
        <v>#N/A</v>
      </c>
      <c r="BG236" s="76" t="e">
        <f>-10*LOG(2/(4*PI()*2^2)+4/(0.163*(Calcul!$J241*Calcul!$K241)/VLOOKUP(Calcul!$H241,'ModelParams Lp'!$E$37:$F$39,2,0)))</f>
        <v>#N/A</v>
      </c>
      <c r="BH236" s="76" t="e">
        <f>-10*LOG(2/(4*PI()*2^2)+4/(0.163*(Calcul!$J241*Calcul!$K241)/VLOOKUP(Calcul!$H241,'ModelParams Lp'!$E$37:$F$39,2,0)))</f>
        <v>#N/A</v>
      </c>
      <c r="BI236" s="76" t="e">
        <f>-10*LOG(2/(4*PI()*2^2)+4/(0.163*(Calcul!$J241*Calcul!$K241)/VLOOKUP(Calcul!$H241,'ModelParams Lp'!$E$37:$F$39,2,0)))</f>
        <v>#N/A</v>
      </c>
      <c r="BJ236" s="76" t="e">
        <f>-10*LOG(2/(4*PI()*2^2)+4/(0.163*(Calcul!$J241*Calcul!$K241)/VLOOKUP(Calcul!$H241,'ModelParams Lp'!$E$37:$F$39,2,0)))</f>
        <v>#N/A</v>
      </c>
      <c r="BK236" s="76" t="e">
        <f>-10*LOG(2/(4*PI()*2^2)+4/(0.163*(Calcul!$J241*Calcul!$K241)/VLOOKUP(Calcul!$H241,'ModelParams Lp'!$E$37:$F$39,2,0)))</f>
        <v>#N/A</v>
      </c>
      <c r="BL236" s="76" t="e">
        <f>-10*LOG(2/(4*PI()*2^2)+4/(0.163*(Calcul!$J241*Calcul!$K241)/VLOOKUP(Calcul!$H241,'ModelParams Lp'!$E$37:$F$39,2,0)))</f>
        <v>#N/A</v>
      </c>
      <c r="BM236" s="76" t="e">
        <f>VLOOKUP(Calcul!$I241,'ModelParams Lp'!$D$28:$O$32,5,0)+BE236</f>
        <v>#N/A</v>
      </c>
      <c r="BN236" s="76" t="e">
        <f>VLOOKUP(Calcul!$I241,'ModelParams Lp'!$D$28:$O$32,6,0)+BF236</f>
        <v>#N/A</v>
      </c>
      <c r="BO236" s="76" t="e">
        <f>VLOOKUP(Calcul!$I241,'ModelParams Lp'!$D$28:$O$32,7,0)+BG236</f>
        <v>#N/A</v>
      </c>
      <c r="BP236" s="76" t="e">
        <f>VLOOKUP(Calcul!$I241,'ModelParams Lp'!$D$28:$O$32,8,0)+BH236</f>
        <v>#N/A</v>
      </c>
      <c r="BQ236" s="76" t="e">
        <f>VLOOKUP(Calcul!$I241,'ModelParams Lp'!$D$28:$O$32,9,0)+BI236</f>
        <v>#N/A</v>
      </c>
      <c r="BR236" s="76" t="e">
        <f>VLOOKUP(Calcul!$I241,'ModelParams Lp'!$D$28:$O$32,10,0)+BJ236</f>
        <v>#N/A</v>
      </c>
      <c r="BS236" s="76" t="e">
        <f>VLOOKUP(Calcul!$I241,'ModelParams Lp'!$D$28:$O$32,11,0)+BK236</f>
        <v>#N/A</v>
      </c>
      <c r="BT236" s="76" t="e">
        <f>VLOOKUP(Calcul!$I241,'ModelParams Lp'!$D$28:$O$32,12,0)+BL236</f>
        <v>#N/A</v>
      </c>
      <c r="BU236" s="75" t="e">
        <f t="shared" ca="1" si="77"/>
        <v>#DIV/0!</v>
      </c>
      <c r="BV236" s="75" t="e">
        <f t="shared" ca="1" si="78"/>
        <v>#DIV/0!</v>
      </c>
      <c r="BW236" s="75" t="e">
        <f t="shared" ca="1" si="79"/>
        <v>#DIV/0!</v>
      </c>
      <c r="BX236" s="75" t="e">
        <f t="shared" ca="1" si="80"/>
        <v>#DIV/0!</v>
      </c>
      <c r="BY236" s="75" t="e">
        <f t="shared" ca="1" si="81"/>
        <v>#DIV/0!</v>
      </c>
      <c r="BZ236" s="75" t="e">
        <f t="shared" ca="1" si="82"/>
        <v>#DIV/0!</v>
      </c>
      <c r="CA236" s="75" t="e">
        <f t="shared" ca="1" si="83"/>
        <v>#DIV/0!</v>
      </c>
      <c r="CB236" s="75" t="e">
        <f t="shared" ca="1" si="84"/>
        <v>#DIV/0!</v>
      </c>
      <c r="CC236" s="26" t="e">
        <f ca="1">10*LOG10(IF(BU236="",0,POWER(10,((BU236+'ModelParams Lw'!$O$4)/10))) +IF(BV236="",0,POWER(10,((BV236+'ModelParams Lw'!$P$4)/10))) +IF(BW236="",0,POWER(10,((BW236+'ModelParams Lw'!$Q$4)/10))) +IF(BX236="",0,POWER(10,((BX236+'ModelParams Lw'!$R$4)/10))) +IF(BY236="",0,POWER(10,((BY236+'ModelParams Lw'!$S$4)/10))) +IF(BZ236="",0,POWER(10,((BZ236+'ModelParams Lw'!$T$4)/10))) +IF(CA236="",0,POWER(10,((CA236+'ModelParams Lw'!$U$4)/10)))+IF(CB236="",0,POWER(10,((CB236+'ModelParams Lw'!$V$4)/10))))</f>
        <v>#DIV/0!</v>
      </c>
      <c r="CD236" s="26" t="e">
        <f t="shared" ca="1" si="85"/>
        <v>#DIV/0!</v>
      </c>
      <c r="CE236" s="26" t="e">
        <f ca="1">(BU236-'ModelParams Lw'!O$10)/'ModelParams Lw'!O$11</f>
        <v>#DIV/0!</v>
      </c>
      <c r="CF236" s="26" t="e">
        <f ca="1">(BV236-'ModelParams Lw'!P$10)/'ModelParams Lw'!P$11</f>
        <v>#DIV/0!</v>
      </c>
      <c r="CG236" s="26" t="e">
        <f ca="1">(BW236-'ModelParams Lw'!Q$10)/'ModelParams Lw'!Q$11</f>
        <v>#DIV/0!</v>
      </c>
      <c r="CH236" s="26" t="e">
        <f ca="1">(BX236-'ModelParams Lw'!R$10)/'ModelParams Lw'!R$11</f>
        <v>#DIV/0!</v>
      </c>
      <c r="CI236" s="26" t="e">
        <f ca="1">(BY236-'ModelParams Lw'!S$10)/'ModelParams Lw'!S$11</f>
        <v>#DIV/0!</v>
      </c>
      <c r="CJ236" s="26" t="e">
        <f ca="1">(BZ236-'ModelParams Lw'!T$10)/'ModelParams Lw'!T$11</f>
        <v>#DIV/0!</v>
      </c>
      <c r="CK236" s="26" t="e">
        <f ca="1">(CA236-'ModelParams Lw'!U$10)/'ModelParams Lw'!U$11</f>
        <v>#DIV/0!</v>
      </c>
      <c r="CL236" s="26" t="e">
        <f ca="1">(CB236-'ModelParams Lw'!V$10)/'ModelParams Lw'!V$11</f>
        <v>#DIV/0!</v>
      </c>
      <c r="CM236" s="75" t="e">
        <f t="shared" si="86"/>
        <v>#DIV/0!</v>
      </c>
      <c r="CN236" s="75" t="e">
        <f t="shared" si="87"/>
        <v>#DIV/0!</v>
      </c>
      <c r="CO236" s="75" t="e">
        <f t="shared" si="88"/>
        <v>#DIV/0!</v>
      </c>
      <c r="CP236" s="75" t="e">
        <f t="shared" si="89"/>
        <v>#DIV/0!</v>
      </c>
      <c r="CQ236" s="75" t="e">
        <f t="shared" si="90"/>
        <v>#DIV/0!</v>
      </c>
      <c r="CR236" s="75" t="e">
        <f t="shared" si="91"/>
        <v>#DIV/0!</v>
      </c>
      <c r="CS236" s="75" t="e">
        <f t="shared" si="92"/>
        <v>#DIV/0!</v>
      </c>
      <c r="CT236" s="75" t="e">
        <f t="shared" si="93"/>
        <v>#DIV/0!</v>
      </c>
      <c r="CU236" s="26" t="e">
        <f>10*LOG10(IF(CM236="",0,POWER(10,((CM236+'ModelParams Lw'!$O$4)/10))) +IF(CN236="",0,POWER(10,((CN236+'ModelParams Lw'!$P$4)/10))) +IF(CO236="",0,POWER(10,((CO236+'ModelParams Lw'!$Q$4)/10))) +IF(CP236="",0,POWER(10,((CP236+'ModelParams Lw'!$R$4)/10))) +IF(CQ236="",0,POWER(10,((CQ236+'ModelParams Lw'!$S$4)/10))) +IF(CR236="",0,POWER(10,((CR236+'ModelParams Lw'!$T$4)/10))) +IF(CS236="",0,POWER(10,((CS236+'ModelParams Lw'!$U$4)/10)))+IF(CT236="",0,POWER(10,((CT236+'ModelParams Lw'!$V$4)/10))))</f>
        <v>#DIV/0!</v>
      </c>
      <c r="CV236" s="26" t="e">
        <f t="shared" si="94"/>
        <v>#DIV/0!</v>
      </c>
      <c r="CW236" s="26" t="e">
        <f>(CM236-'ModelParams Lw'!O$10)/'ModelParams Lw'!O$11</f>
        <v>#DIV/0!</v>
      </c>
      <c r="CX236" s="26" t="e">
        <f>(CN236-'ModelParams Lw'!P$10)/'ModelParams Lw'!P$11</f>
        <v>#DIV/0!</v>
      </c>
      <c r="CY236" s="26" t="e">
        <f>(CO236-'ModelParams Lw'!Q$10)/'ModelParams Lw'!Q$11</f>
        <v>#DIV/0!</v>
      </c>
      <c r="CZ236" s="26" t="e">
        <f>(CP236-'ModelParams Lw'!R$10)/'ModelParams Lw'!R$11</f>
        <v>#DIV/0!</v>
      </c>
      <c r="DA236" s="26" t="e">
        <f>(CQ236-'ModelParams Lw'!S$10)/'ModelParams Lw'!S$11</f>
        <v>#DIV/0!</v>
      </c>
      <c r="DB236" s="26" t="e">
        <f>(CR236-'ModelParams Lw'!T$10)/'ModelParams Lw'!T$11</f>
        <v>#DIV/0!</v>
      </c>
      <c r="DC236" s="26" t="e">
        <f>(CS236-'ModelParams Lw'!U$10)/'ModelParams Lw'!U$11</f>
        <v>#DIV/0!</v>
      </c>
      <c r="DD236" s="26" t="e">
        <f>(CT236-'ModelParams Lw'!V$10)/'ModelParams Lw'!V$11</f>
        <v>#DIV/0!</v>
      </c>
    </row>
    <row r="237" spans="1:108" x14ac:dyDescent="0.25">
      <c r="A237" s="13">
        <f>'Sound Power'!B237</f>
        <v>0</v>
      </c>
      <c r="B237" s="13">
        <f>'Sound Power'!D237</f>
        <v>0</v>
      </c>
      <c r="C237" s="13">
        <f>'Sound Power'!E237</f>
        <v>0</v>
      </c>
      <c r="D237" s="13">
        <f>'Sound Power'!F237</f>
        <v>0</v>
      </c>
      <c r="E237" s="76" t="e">
        <f>IF(Calcul!$F239="SA",'Sound Power'!AZ237,'Sound Power'!O237)</f>
        <v>#DIV/0!</v>
      </c>
      <c r="F237" s="76" t="e">
        <f>IF(Calcul!$F239="SA",'Sound Power'!BA237,'Sound Power'!P237)</f>
        <v>#DIV/0!</v>
      </c>
      <c r="G237" s="76" t="e">
        <f>IF(Calcul!$F239="SA",'Sound Power'!BB237,'Sound Power'!Q237)</f>
        <v>#DIV/0!</v>
      </c>
      <c r="H237" s="76" t="e">
        <f>IF(Calcul!$F239="SA",'Sound Power'!BC237,'Sound Power'!R237)</f>
        <v>#DIV/0!</v>
      </c>
      <c r="I237" s="76" t="e">
        <f>IF(Calcul!$F239="SA",'Sound Power'!BD237,'Sound Power'!S237)</f>
        <v>#DIV/0!</v>
      </c>
      <c r="J237" s="76" t="e">
        <f>IF(Calcul!$F239="SA",'Sound Power'!BE237,'Sound Power'!T237)</f>
        <v>#DIV/0!</v>
      </c>
      <c r="K237" s="76" t="e">
        <f>IF(Calcul!$F239="SA",'Sound Power'!BF237,'Sound Power'!U237)</f>
        <v>#DIV/0!</v>
      </c>
      <c r="L237" s="76" t="e">
        <f>IF(Calcul!$F239="SA",'Sound Power'!BG237,'Sound Power'!V237)</f>
        <v>#DIV/0!</v>
      </c>
      <c r="M237" s="76" t="e">
        <f>'Sound Power'!CI237</f>
        <v>#DIV/0!</v>
      </c>
      <c r="N237" s="76" t="e">
        <f>'Sound Power'!CJ237</f>
        <v>#DIV/0!</v>
      </c>
      <c r="O237" s="76" t="e">
        <f>'Sound Power'!CK237</f>
        <v>#DIV/0!</v>
      </c>
      <c r="P237" s="76" t="e">
        <f>'Sound Power'!CL237</f>
        <v>#DIV/0!</v>
      </c>
      <c r="Q237" s="76" t="e">
        <f>'Sound Power'!CM237</f>
        <v>#DIV/0!</v>
      </c>
      <c r="R237" s="76" t="e">
        <f>'Sound Power'!CN237</f>
        <v>#DIV/0!</v>
      </c>
      <c r="S237" s="76" t="e">
        <f>'Sound Power'!CO237</f>
        <v>#DIV/0!</v>
      </c>
      <c r="T237" s="76" t="e">
        <f>'Sound Power'!CP237</f>
        <v>#DIV/0!</v>
      </c>
      <c r="U237" s="73">
        <f t="shared" si="74"/>
        <v>0</v>
      </c>
      <c r="V237" s="73">
        <f t="shared" si="75"/>
        <v>0</v>
      </c>
      <c r="W237" s="76" t="e">
        <f>('ModelParams Lp'!B$4*10^'ModelParams Lp'!B$5*($U237/$V237)^'ModelParams Lp'!B$6)*3</f>
        <v>#DIV/0!</v>
      </c>
      <c r="X237" s="76" t="e">
        <f>('ModelParams Lp'!C$4*10^'ModelParams Lp'!C$5*($U237/$V237)^'ModelParams Lp'!C$6)*3</f>
        <v>#DIV/0!</v>
      </c>
      <c r="Y237" s="76" t="e">
        <f>('ModelParams Lp'!D$4*10^'ModelParams Lp'!D$5*($U237/$V237)^'ModelParams Lp'!D$6)*3</f>
        <v>#DIV/0!</v>
      </c>
      <c r="Z237" s="76" t="e">
        <f>('ModelParams Lp'!E$4*10^'ModelParams Lp'!E$5*($U237/$V237)^'ModelParams Lp'!E$6)*3</f>
        <v>#DIV/0!</v>
      </c>
      <c r="AA237" s="76" t="e">
        <f>('ModelParams Lp'!F$4*10^'ModelParams Lp'!F$5*($U237/$V237)^'ModelParams Lp'!F$6)*3</f>
        <v>#DIV/0!</v>
      </c>
      <c r="AB237" s="76" t="e">
        <f>('ModelParams Lp'!G$4*10^'ModelParams Lp'!G$5*($U237/$V237)^'ModelParams Lp'!G$6)*3</f>
        <v>#DIV/0!</v>
      </c>
      <c r="AC237" s="76" t="e">
        <f>('ModelParams Lp'!H$4*10^'ModelParams Lp'!H$5*($U237/$V237)^'ModelParams Lp'!H$6)*3</f>
        <v>#DIV/0!</v>
      </c>
      <c r="AD237" s="76" t="e">
        <f>('ModelParams Lp'!I$4*10^'ModelParams Lp'!I$5*($U237/$V237)^'ModelParams Lp'!I$6)*3</f>
        <v>#DIV/0!</v>
      </c>
      <c r="AE237" s="62" t="e">
        <f t="shared" si="76"/>
        <v>#DIV/0!</v>
      </c>
      <c r="AF237" s="62" t="e">
        <f>IF(AE237&lt;'ModelParams Lp'!$B$16,-1,IF(AE237&lt;'ModelParams Lp'!$C$16,0,IF(AE237&lt;'ModelParams Lp'!$D$16,1,IF(AE237&lt;'ModelParams Lp'!$E$16,2,IF(AE237&lt;'ModelParams Lp'!$F$16,3,IF(AE237&lt;'ModelParams Lp'!$G$16,4,IF(AE237&lt;'ModelParams Lp'!$H$16,5,6)))))))</f>
        <v>#DIV/0!</v>
      </c>
      <c r="AG237" s="76" t="e">
        <f ca="1">IF($AF237&gt;1,0,OFFSET('ModelParams Lp'!$C$12,0,-'Sound Pressure'!$AF237))</f>
        <v>#DIV/0!</v>
      </c>
      <c r="AH237" s="76" t="e">
        <f ca="1">IF($AF237&gt;2,0,OFFSET('ModelParams Lp'!$D$12,0,-'Sound Pressure'!$AF237))</f>
        <v>#DIV/0!</v>
      </c>
      <c r="AI237" s="76" t="e">
        <f ca="1">IF($AF237&gt;3,0,OFFSET('ModelParams Lp'!$E$12,0,-'Sound Pressure'!$AF237))</f>
        <v>#DIV/0!</v>
      </c>
      <c r="AJ237" s="76" t="e">
        <f ca="1">IF($AF237&gt;4,0,OFFSET('ModelParams Lp'!$F$12,0,-'Sound Pressure'!$AF237))</f>
        <v>#DIV/0!</v>
      </c>
      <c r="AK237" s="76" t="e">
        <f ca="1">IF($AF237&gt;3,0,OFFSET('ModelParams Lp'!$G$12,0,-'Sound Pressure'!$AF237))</f>
        <v>#DIV/0!</v>
      </c>
      <c r="AL237" s="76" t="e">
        <f ca="1">IF($AF237&gt;5,0,OFFSET('ModelParams Lp'!$H$12,0,-'Sound Pressure'!$AF237))</f>
        <v>#DIV/0!</v>
      </c>
      <c r="AM237" s="76" t="e">
        <f ca="1">IF($AF237&gt;6,0,OFFSET('ModelParams Lp'!$I$12,0,-'Sound Pressure'!$AF237))</f>
        <v>#DIV/0!</v>
      </c>
      <c r="AN237" s="76" t="e">
        <f ca="1">IF($AF237&gt;7,0,IF($AF$4&lt;0,3,OFFSET('ModelParams Lp'!$J$12,0,-'Sound Pressure'!$AF237)))</f>
        <v>#DIV/0!</v>
      </c>
      <c r="AO237" s="76" t="e">
        <f t="shared" si="95"/>
        <v>#DIV/0!</v>
      </c>
      <c r="AP237" s="76" t="e">
        <f t="shared" si="96"/>
        <v>#DIV/0!</v>
      </c>
      <c r="AQ237" s="76" t="e">
        <f t="shared" si="96"/>
        <v>#DIV/0!</v>
      </c>
      <c r="AR237" s="76" t="e">
        <f t="shared" si="96"/>
        <v>#DIV/0!</v>
      </c>
      <c r="AS237" s="76" t="e">
        <f t="shared" si="96"/>
        <v>#DIV/0!</v>
      </c>
      <c r="AT237" s="76" t="e">
        <f t="shared" si="96"/>
        <v>#DIV/0!</v>
      </c>
      <c r="AU237" s="76" t="e">
        <f t="shared" si="96"/>
        <v>#DIV/0!</v>
      </c>
      <c r="AV237" s="76" t="e">
        <f t="shared" si="96"/>
        <v>#DIV/0!</v>
      </c>
      <c r="AW237" s="76">
        <f>'ModelParams Lp'!B$22</f>
        <v>4</v>
      </c>
      <c r="AX237" s="76">
        <f>'ModelParams Lp'!C$22</f>
        <v>2</v>
      </c>
      <c r="AY237" s="76">
        <f>'ModelParams Lp'!D$22</f>
        <v>1</v>
      </c>
      <c r="AZ237" s="76">
        <f>'ModelParams Lp'!E$22</f>
        <v>0</v>
      </c>
      <c r="BA237" s="76">
        <f>'ModelParams Lp'!F$22</f>
        <v>0</v>
      </c>
      <c r="BB237" s="76">
        <f>'ModelParams Lp'!G$22</f>
        <v>0</v>
      </c>
      <c r="BC237" s="76">
        <f>'ModelParams Lp'!H$22</f>
        <v>0</v>
      </c>
      <c r="BD237" s="76">
        <f>'ModelParams Lp'!I$22</f>
        <v>0</v>
      </c>
      <c r="BE237" s="76" t="e">
        <f>-10*LOG(2/(4*PI()*2^2)+4/(0.163*(Calcul!$J242*Calcul!$K242)/VLOOKUP(Calcul!$H242,'ModelParams Lp'!$E$37:$F$39,2,0)))</f>
        <v>#N/A</v>
      </c>
      <c r="BF237" s="76" t="e">
        <f>-10*LOG(2/(4*PI()*2^2)+4/(0.163*(Calcul!$J242*Calcul!$K242)/VLOOKUP(Calcul!$H242,'ModelParams Lp'!$E$37:$F$39,2,0)))</f>
        <v>#N/A</v>
      </c>
      <c r="BG237" s="76" t="e">
        <f>-10*LOG(2/(4*PI()*2^2)+4/(0.163*(Calcul!$J242*Calcul!$K242)/VLOOKUP(Calcul!$H242,'ModelParams Lp'!$E$37:$F$39,2,0)))</f>
        <v>#N/A</v>
      </c>
      <c r="BH237" s="76" t="e">
        <f>-10*LOG(2/(4*PI()*2^2)+4/(0.163*(Calcul!$J242*Calcul!$K242)/VLOOKUP(Calcul!$H242,'ModelParams Lp'!$E$37:$F$39,2,0)))</f>
        <v>#N/A</v>
      </c>
      <c r="BI237" s="76" t="e">
        <f>-10*LOG(2/(4*PI()*2^2)+4/(0.163*(Calcul!$J242*Calcul!$K242)/VLOOKUP(Calcul!$H242,'ModelParams Lp'!$E$37:$F$39,2,0)))</f>
        <v>#N/A</v>
      </c>
      <c r="BJ237" s="76" t="e">
        <f>-10*LOG(2/(4*PI()*2^2)+4/(0.163*(Calcul!$J242*Calcul!$K242)/VLOOKUP(Calcul!$H242,'ModelParams Lp'!$E$37:$F$39,2,0)))</f>
        <v>#N/A</v>
      </c>
      <c r="BK237" s="76" t="e">
        <f>-10*LOG(2/(4*PI()*2^2)+4/(0.163*(Calcul!$J242*Calcul!$K242)/VLOOKUP(Calcul!$H242,'ModelParams Lp'!$E$37:$F$39,2,0)))</f>
        <v>#N/A</v>
      </c>
      <c r="BL237" s="76" t="e">
        <f>-10*LOG(2/(4*PI()*2^2)+4/(0.163*(Calcul!$J242*Calcul!$K242)/VLOOKUP(Calcul!$H242,'ModelParams Lp'!$E$37:$F$39,2,0)))</f>
        <v>#N/A</v>
      </c>
      <c r="BM237" s="76" t="e">
        <f>VLOOKUP(Calcul!$I242,'ModelParams Lp'!$D$28:$O$32,5,0)+BE237</f>
        <v>#N/A</v>
      </c>
      <c r="BN237" s="76" t="e">
        <f>VLOOKUP(Calcul!$I242,'ModelParams Lp'!$D$28:$O$32,6,0)+BF237</f>
        <v>#N/A</v>
      </c>
      <c r="BO237" s="76" t="e">
        <f>VLOOKUP(Calcul!$I242,'ModelParams Lp'!$D$28:$O$32,7,0)+BG237</f>
        <v>#N/A</v>
      </c>
      <c r="BP237" s="76" t="e">
        <f>VLOOKUP(Calcul!$I242,'ModelParams Lp'!$D$28:$O$32,8,0)+BH237</f>
        <v>#N/A</v>
      </c>
      <c r="BQ237" s="76" t="e">
        <f>VLOOKUP(Calcul!$I242,'ModelParams Lp'!$D$28:$O$32,9,0)+BI237</f>
        <v>#N/A</v>
      </c>
      <c r="BR237" s="76" t="e">
        <f>VLOOKUP(Calcul!$I242,'ModelParams Lp'!$D$28:$O$32,10,0)+BJ237</f>
        <v>#N/A</v>
      </c>
      <c r="BS237" s="76" t="e">
        <f>VLOOKUP(Calcul!$I242,'ModelParams Lp'!$D$28:$O$32,11,0)+BK237</f>
        <v>#N/A</v>
      </c>
      <c r="BT237" s="76" t="e">
        <f>VLOOKUP(Calcul!$I242,'ModelParams Lp'!$D$28:$O$32,12,0)+BL237</f>
        <v>#N/A</v>
      </c>
      <c r="BU237" s="75" t="e">
        <f t="shared" ca="1" si="77"/>
        <v>#DIV/0!</v>
      </c>
      <c r="BV237" s="75" t="e">
        <f t="shared" ca="1" si="78"/>
        <v>#DIV/0!</v>
      </c>
      <c r="BW237" s="75" t="e">
        <f t="shared" ca="1" si="79"/>
        <v>#DIV/0!</v>
      </c>
      <c r="BX237" s="75" t="e">
        <f t="shared" ca="1" si="80"/>
        <v>#DIV/0!</v>
      </c>
      <c r="BY237" s="75" t="e">
        <f t="shared" ca="1" si="81"/>
        <v>#DIV/0!</v>
      </c>
      <c r="BZ237" s="75" t="e">
        <f t="shared" ca="1" si="82"/>
        <v>#DIV/0!</v>
      </c>
      <c r="CA237" s="75" t="e">
        <f t="shared" ca="1" si="83"/>
        <v>#DIV/0!</v>
      </c>
      <c r="CB237" s="75" t="e">
        <f t="shared" ca="1" si="84"/>
        <v>#DIV/0!</v>
      </c>
      <c r="CC237" s="26" t="e">
        <f ca="1">10*LOG10(IF(BU237="",0,POWER(10,((BU237+'ModelParams Lw'!$O$4)/10))) +IF(BV237="",0,POWER(10,((BV237+'ModelParams Lw'!$P$4)/10))) +IF(BW237="",0,POWER(10,((BW237+'ModelParams Lw'!$Q$4)/10))) +IF(BX237="",0,POWER(10,((BX237+'ModelParams Lw'!$R$4)/10))) +IF(BY237="",0,POWER(10,((BY237+'ModelParams Lw'!$S$4)/10))) +IF(BZ237="",0,POWER(10,((BZ237+'ModelParams Lw'!$T$4)/10))) +IF(CA237="",0,POWER(10,((CA237+'ModelParams Lw'!$U$4)/10)))+IF(CB237="",0,POWER(10,((CB237+'ModelParams Lw'!$V$4)/10))))</f>
        <v>#DIV/0!</v>
      </c>
      <c r="CD237" s="26" t="e">
        <f t="shared" ca="1" si="85"/>
        <v>#DIV/0!</v>
      </c>
      <c r="CE237" s="26" t="e">
        <f ca="1">(BU237-'ModelParams Lw'!O$10)/'ModelParams Lw'!O$11</f>
        <v>#DIV/0!</v>
      </c>
      <c r="CF237" s="26" t="e">
        <f ca="1">(BV237-'ModelParams Lw'!P$10)/'ModelParams Lw'!P$11</f>
        <v>#DIV/0!</v>
      </c>
      <c r="CG237" s="26" t="e">
        <f ca="1">(BW237-'ModelParams Lw'!Q$10)/'ModelParams Lw'!Q$11</f>
        <v>#DIV/0!</v>
      </c>
      <c r="CH237" s="26" t="e">
        <f ca="1">(BX237-'ModelParams Lw'!R$10)/'ModelParams Lw'!R$11</f>
        <v>#DIV/0!</v>
      </c>
      <c r="CI237" s="26" t="e">
        <f ca="1">(BY237-'ModelParams Lw'!S$10)/'ModelParams Lw'!S$11</f>
        <v>#DIV/0!</v>
      </c>
      <c r="CJ237" s="26" t="e">
        <f ca="1">(BZ237-'ModelParams Lw'!T$10)/'ModelParams Lw'!T$11</f>
        <v>#DIV/0!</v>
      </c>
      <c r="CK237" s="26" t="e">
        <f ca="1">(CA237-'ModelParams Lw'!U$10)/'ModelParams Lw'!U$11</f>
        <v>#DIV/0!</v>
      </c>
      <c r="CL237" s="26" t="e">
        <f ca="1">(CB237-'ModelParams Lw'!V$10)/'ModelParams Lw'!V$11</f>
        <v>#DIV/0!</v>
      </c>
      <c r="CM237" s="75" t="e">
        <f t="shared" si="86"/>
        <v>#DIV/0!</v>
      </c>
      <c r="CN237" s="75" t="e">
        <f t="shared" si="87"/>
        <v>#DIV/0!</v>
      </c>
      <c r="CO237" s="75" t="e">
        <f t="shared" si="88"/>
        <v>#DIV/0!</v>
      </c>
      <c r="CP237" s="75" t="e">
        <f t="shared" si="89"/>
        <v>#DIV/0!</v>
      </c>
      <c r="CQ237" s="75" t="e">
        <f t="shared" si="90"/>
        <v>#DIV/0!</v>
      </c>
      <c r="CR237" s="75" t="e">
        <f t="shared" si="91"/>
        <v>#DIV/0!</v>
      </c>
      <c r="CS237" s="75" t="e">
        <f t="shared" si="92"/>
        <v>#DIV/0!</v>
      </c>
      <c r="CT237" s="75" t="e">
        <f t="shared" si="93"/>
        <v>#DIV/0!</v>
      </c>
      <c r="CU237" s="26" t="e">
        <f>10*LOG10(IF(CM237="",0,POWER(10,((CM237+'ModelParams Lw'!$O$4)/10))) +IF(CN237="",0,POWER(10,((CN237+'ModelParams Lw'!$P$4)/10))) +IF(CO237="",0,POWER(10,((CO237+'ModelParams Lw'!$Q$4)/10))) +IF(CP237="",0,POWER(10,((CP237+'ModelParams Lw'!$R$4)/10))) +IF(CQ237="",0,POWER(10,((CQ237+'ModelParams Lw'!$S$4)/10))) +IF(CR237="",0,POWER(10,((CR237+'ModelParams Lw'!$T$4)/10))) +IF(CS237="",0,POWER(10,((CS237+'ModelParams Lw'!$U$4)/10)))+IF(CT237="",0,POWER(10,((CT237+'ModelParams Lw'!$V$4)/10))))</f>
        <v>#DIV/0!</v>
      </c>
      <c r="CV237" s="26" t="e">
        <f t="shared" si="94"/>
        <v>#DIV/0!</v>
      </c>
      <c r="CW237" s="26" t="e">
        <f>(CM237-'ModelParams Lw'!O$10)/'ModelParams Lw'!O$11</f>
        <v>#DIV/0!</v>
      </c>
      <c r="CX237" s="26" t="e">
        <f>(CN237-'ModelParams Lw'!P$10)/'ModelParams Lw'!P$11</f>
        <v>#DIV/0!</v>
      </c>
      <c r="CY237" s="26" t="e">
        <f>(CO237-'ModelParams Lw'!Q$10)/'ModelParams Lw'!Q$11</f>
        <v>#DIV/0!</v>
      </c>
      <c r="CZ237" s="26" t="e">
        <f>(CP237-'ModelParams Lw'!R$10)/'ModelParams Lw'!R$11</f>
        <v>#DIV/0!</v>
      </c>
      <c r="DA237" s="26" t="e">
        <f>(CQ237-'ModelParams Lw'!S$10)/'ModelParams Lw'!S$11</f>
        <v>#DIV/0!</v>
      </c>
      <c r="DB237" s="26" t="e">
        <f>(CR237-'ModelParams Lw'!T$10)/'ModelParams Lw'!T$11</f>
        <v>#DIV/0!</v>
      </c>
      <c r="DC237" s="26" t="e">
        <f>(CS237-'ModelParams Lw'!U$10)/'ModelParams Lw'!U$11</f>
        <v>#DIV/0!</v>
      </c>
      <c r="DD237" s="26" t="e">
        <f>(CT237-'ModelParams Lw'!V$10)/'ModelParams Lw'!V$11</f>
        <v>#DIV/0!</v>
      </c>
    </row>
    <row r="238" spans="1:108" x14ac:dyDescent="0.25">
      <c r="A238" s="13">
        <f>'Sound Power'!B238</f>
        <v>0</v>
      </c>
      <c r="B238" s="13">
        <f>'Sound Power'!D238</f>
        <v>0</v>
      </c>
      <c r="C238" s="13">
        <f>'Sound Power'!E238</f>
        <v>0</v>
      </c>
      <c r="D238" s="13">
        <f>'Sound Power'!F238</f>
        <v>0</v>
      </c>
      <c r="E238" s="76" t="e">
        <f>IF(Calcul!$F240="SA",'Sound Power'!AZ238,'Sound Power'!O238)</f>
        <v>#DIV/0!</v>
      </c>
      <c r="F238" s="76" t="e">
        <f>IF(Calcul!$F240="SA",'Sound Power'!BA238,'Sound Power'!P238)</f>
        <v>#DIV/0!</v>
      </c>
      <c r="G238" s="76" t="e">
        <f>IF(Calcul!$F240="SA",'Sound Power'!BB238,'Sound Power'!Q238)</f>
        <v>#DIV/0!</v>
      </c>
      <c r="H238" s="76" t="e">
        <f>IF(Calcul!$F240="SA",'Sound Power'!BC238,'Sound Power'!R238)</f>
        <v>#DIV/0!</v>
      </c>
      <c r="I238" s="76" t="e">
        <f>IF(Calcul!$F240="SA",'Sound Power'!BD238,'Sound Power'!S238)</f>
        <v>#DIV/0!</v>
      </c>
      <c r="J238" s="76" t="e">
        <f>IF(Calcul!$F240="SA",'Sound Power'!BE238,'Sound Power'!T238)</f>
        <v>#DIV/0!</v>
      </c>
      <c r="K238" s="76" t="e">
        <f>IF(Calcul!$F240="SA",'Sound Power'!BF238,'Sound Power'!U238)</f>
        <v>#DIV/0!</v>
      </c>
      <c r="L238" s="76" t="e">
        <f>IF(Calcul!$F240="SA",'Sound Power'!BG238,'Sound Power'!V238)</f>
        <v>#DIV/0!</v>
      </c>
      <c r="M238" s="76" t="e">
        <f>'Sound Power'!CI238</f>
        <v>#DIV/0!</v>
      </c>
      <c r="N238" s="76" t="e">
        <f>'Sound Power'!CJ238</f>
        <v>#DIV/0!</v>
      </c>
      <c r="O238" s="76" t="e">
        <f>'Sound Power'!CK238</f>
        <v>#DIV/0!</v>
      </c>
      <c r="P238" s="76" t="e">
        <f>'Sound Power'!CL238</f>
        <v>#DIV/0!</v>
      </c>
      <c r="Q238" s="76" t="e">
        <f>'Sound Power'!CM238</f>
        <v>#DIV/0!</v>
      </c>
      <c r="R238" s="76" t="e">
        <f>'Sound Power'!CN238</f>
        <v>#DIV/0!</v>
      </c>
      <c r="S238" s="76" t="e">
        <f>'Sound Power'!CO238</f>
        <v>#DIV/0!</v>
      </c>
      <c r="T238" s="76" t="e">
        <f>'Sound Power'!CP238</f>
        <v>#DIV/0!</v>
      </c>
      <c r="U238" s="73">
        <f t="shared" si="74"/>
        <v>0</v>
      </c>
      <c r="V238" s="73">
        <f t="shared" si="75"/>
        <v>0</v>
      </c>
      <c r="W238" s="76" t="e">
        <f>('ModelParams Lp'!B$4*10^'ModelParams Lp'!B$5*($U238/$V238)^'ModelParams Lp'!B$6)*3</f>
        <v>#DIV/0!</v>
      </c>
      <c r="X238" s="76" t="e">
        <f>('ModelParams Lp'!C$4*10^'ModelParams Lp'!C$5*($U238/$V238)^'ModelParams Lp'!C$6)*3</f>
        <v>#DIV/0!</v>
      </c>
      <c r="Y238" s="76" t="e">
        <f>('ModelParams Lp'!D$4*10^'ModelParams Lp'!D$5*($U238/$V238)^'ModelParams Lp'!D$6)*3</f>
        <v>#DIV/0!</v>
      </c>
      <c r="Z238" s="76" t="e">
        <f>('ModelParams Lp'!E$4*10^'ModelParams Lp'!E$5*($U238/$V238)^'ModelParams Lp'!E$6)*3</f>
        <v>#DIV/0!</v>
      </c>
      <c r="AA238" s="76" t="e">
        <f>('ModelParams Lp'!F$4*10^'ModelParams Lp'!F$5*($U238/$V238)^'ModelParams Lp'!F$6)*3</f>
        <v>#DIV/0!</v>
      </c>
      <c r="AB238" s="76" t="e">
        <f>('ModelParams Lp'!G$4*10^'ModelParams Lp'!G$5*($U238/$V238)^'ModelParams Lp'!G$6)*3</f>
        <v>#DIV/0!</v>
      </c>
      <c r="AC238" s="76" t="e">
        <f>('ModelParams Lp'!H$4*10^'ModelParams Lp'!H$5*($U238/$V238)^'ModelParams Lp'!H$6)*3</f>
        <v>#DIV/0!</v>
      </c>
      <c r="AD238" s="76" t="e">
        <f>('ModelParams Lp'!I$4*10^'ModelParams Lp'!I$5*($U238/$V238)^'ModelParams Lp'!I$6)*3</f>
        <v>#DIV/0!</v>
      </c>
      <c r="AE238" s="62" t="e">
        <f t="shared" si="76"/>
        <v>#DIV/0!</v>
      </c>
      <c r="AF238" s="62" t="e">
        <f>IF(AE238&lt;'ModelParams Lp'!$B$16,-1,IF(AE238&lt;'ModelParams Lp'!$C$16,0,IF(AE238&lt;'ModelParams Lp'!$D$16,1,IF(AE238&lt;'ModelParams Lp'!$E$16,2,IF(AE238&lt;'ModelParams Lp'!$F$16,3,IF(AE238&lt;'ModelParams Lp'!$G$16,4,IF(AE238&lt;'ModelParams Lp'!$H$16,5,6)))))))</f>
        <v>#DIV/0!</v>
      </c>
      <c r="AG238" s="76" t="e">
        <f ca="1">IF($AF238&gt;1,0,OFFSET('ModelParams Lp'!$C$12,0,-'Sound Pressure'!$AF238))</f>
        <v>#DIV/0!</v>
      </c>
      <c r="AH238" s="76" t="e">
        <f ca="1">IF($AF238&gt;2,0,OFFSET('ModelParams Lp'!$D$12,0,-'Sound Pressure'!$AF238))</f>
        <v>#DIV/0!</v>
      </c>
      <c r="AI238" s="76" t="e">
        <f ca="1">IF($AF238&gt;3,0,OFFSET('ModelParams Lp'!$E$12,0,-'Sound Pressure'!$AF238))</f>
        <v>#DIV/0!</v>
      </c>
      <c r="AJ238" s="76" t="e">
        <f ca="1">IF($AF238&gt;4,0,OFFSET('ModelParams Lp'!$F$12,0,-'Sound Pressure'!$AF238))</f>
        <v>#DIV/0!</v>
      </c>
      <c r="AK238" s="76" t="e">
        <f ca="1">IF($AF238&gt;3,0,OFFSET('ModelParams Lp'!$G$12,0,-'Sound Pressure'!$AF238))</f>
        <v>#DIV/0!</v>
      </c>
      <c r="AL238" s="76" t="e">
        <f ca="1">IF($AF238&gt;5,0,OFFSET('ModelParams Lp'!$H$12,0,-'Sound Pressure'!$AF238))</f>
        <v>#DIV/0!</v>
      </c>
      <c r="AM238" s="76" t="e">
        <f ca="1">IF($AF238&gt;6,0,OFFSET('ModelParams Lp'!$I$12,0,-'Sound Pressure'!$AF238))</f>
        <v>#DIV/0!</v>
      </c>
      <c r="AN238" s="76" t="e">
        <f ca="1">IF($AF238&gt;7,0,IF($AF$4&lt;0,3,OFFSET('ModelParams Lp'!$J$12,0,-'Sound Pressure'!$AF238)))</f>
        <v>#DIV/0!</v>
      </c>
      <c r="AO238" s="76" t="e">
        <f t="shared" si="95"/>
        <v>#DIV/0!</v>
      </c>
      <c r="AP238" s="76" t="e">
        <f t="shared" si="96"/>
        <v>#DIV/0!</v>
      </c>
      <c r="AQ238" s="76" t="e">
        <f t="shared" si="96"/>
        <v>#DIV/0!</v>
      </c>
      <c r="AR238" s="76" t="e">
        <f t="shared" si="96"/>
        <v>#DIV/0!</v>
      </c>
      <c r="AS238" s="76" t="e">
        <f t="shared" si="96"/>
        <v>#DIV/0!</v>
      </c>
      <c r="AT238" s="76" t="e">
        <f t="shared" si="96"/>
        <v>#DIV/0!</v>
      </c>
      <c r="AU238" s="76" t="e">
        <f t="shared" si="96"/>
        <v>#DIV/0!</v>
      </c>
      <c r="AV238" s="76" t="e">
        <f t="shared" si="96"/>
        <v>#DIV/0!</v>
      </c>
      <c r="AW238" s="76">
        <f>'ModelParams Lp'!B$22</f>
        <v>4</v>
      </c>
      <c r="AX238" s="76">
        <f>'ModelParams Lp'!C$22</f>
        <v>2</v>
      </c>
      <c r="AY238" s="76">
        <f>'ModelParams Lp'!D$22</f>
        <v>1</v>
      </c>
      <c r="AZ238" s="76">
        <f>'ModelParams Lp'!E$22</f>
        <v>0</v>
      </c>
      <c r="BA238" s="76">
        <f>'ModelParams Lp'!F$22</f>
        <v>0</v>
      </c>
      <c r="BB238" s="76">
        <f>'ModelParams Lp'!G$22</f>
        <v>0</v>
      </c>
      <c r="BC238" s="76">
        <f>'ModelParams Lp'!H$22</f>
        <v>0</v>
      </c>
      <c r="BD238" s="76">
        <f>'ModelParams Lp'!I$22</f>
        <v>0</v>
      </c>
      <c r="BE238" s="76" t="e">
        <f>-10*LOG(2/(4*PI()*2^2)+4/(0.163*(Calcul!$J243*Calcul!$K243)/VLOOKUP(Calcul!$H243,'ModelParams Lp'!$E$37:$F$39,2,0)))</f>
        <v>#N/A</v>
      </c>
      <c r="BF238" s="76" t="e">
        <f>-10*LOG(2/(4*PI()*2^2)+4/(0.163*(Calcul!$J243*Calcul!$K243)/VLOOKUP(Calcul!$H243,'ModelParams Lp'!$E$37:$F$39,2,0)))</f>
        <v>#N/A</v>
      </c>
      <c r="BG238" s="76" t="e">
        <f>-10*LOG(2/(4*PI()*2^2)+4/(0.163*(Calcul!$J243*Calcul!$K243)/VLOOKUP(Calcul!$H243,'ModelParams Lp'!$E$37:$F$39,2,0)))</f>
        <v>#N/A</v>
      </c>
      <c r="BH238" s="76" t="e">
        <f>-10*LOG(2/(4*PI()*2^2)+4/(0.163*(Calcul!$J243*Calcul!$K243)/VLOOKUP(Calcul!$H243,'ModelParams Lp'!$E$37:$F$39,2,0)))</f>
        <v>#N/A</v>
      </c>
      <c r="BI238" s="76" t="e">
        <f>-10*LOG(2/(4*PI()*2^2)+4/(0.163*(Calcul!$J243*Calcul!$K243)/VLOOKUP(Calcul!$H243,'ModelParams Lp'!$E$37:$F$39,2,0)))</f>
        <v>#N/A</v>
      </c>
      <c r="BJ238" s="76" t="e">
        <f>-10*LOG(2/(4*PI()*2^2)+4/(0.163*(Calcul!$J243*Calcul!$K243)/VLOOKUP(Calcul!$H243,'ModelParams Lp'!$E$37:$F$39,2,0)))</f>
        <v>#N/A</v>
      </c>
      <c r="BK238" s="76" t="e">
        <f>-10*LOG(2/(4*PI()*2^2)+4/(0.163*(Calcul!$J243*Calcul!$K243)/VLOOKUP(Calcul!$H243,'ModelParams Lp'!$E$37:$F$39,2,0)))</f>
        <v>#N/A</v>
      </c>
      <c r="BL238" s="76" t="e">
        <f>-10*LOG(2/(4*PI()*2^2)+4/(0.163*(Calcul!$J243*Calcul!$K243)/VLOOKUP(Calcul!$H243,'ModelParams Lp'!$E$37:$F$39,2,0)))</f>
        <v>#N/A</v>
      </c>
      <c r="BM238" s="76" t="e">
        <f>VLOOKUP(Calcul!$I243,'ModelParams Lp'!$D$28:$O$32,5,0)+BE238</f>
        <v>#N/A</v>
      </c>
      <c r="BN238" s="76" t="e">
        <f>VLOOKUP(Calcul!$I243,'ModelParams Lp'!$D$28:$O$32,6,0)+BF238</f>
        <v>#N/A</v>
      </c>
      <c r="BO238" s="76" t="e">
        <f>VLOOKUP(Calcul!$I243,'ModelParams Lp'!$D$28:$O$32,7,0)+BG238</f>
        <v>#N/A</v>
      </c>
      <c r="BP238" s="76" t="e">
        <f>VLOOKUP(Calcul!$I243,'ModelParams Lp'!$D$28:$O$32,8,0)+BH238</f>
        <v>#N/A</v>
      </c>
      <c r="BQ238" s="76" t="e">
        <f>VLOOKUP(Calcul!$I243,'ModelParams Lp'!$D$28:$O$32,9,0)+BI238</f>
        <v>#N/A</v>
      </c>
      <c r="BR238" s="76" t="e">
        <f>VLOOKUP(Calcul!$I243,'ModelParams Lp'!$D$28:$O$32,10,0)+BJ238</f>
        <v>#N/A</v>
      </c>
      <c r="BS238" s="76" t="e">
        <f>VLOOKUP(Calcul!$I243,'ModelParams Lp'!$D$28:$O$32,11,0)+BK238</f>
        <v>#N/A</v>
      </c>
      <c r="BT238" s="76" t="e">
        <f>VLOOKUP(Calcul!$I243,'ModelParams Lp'!$D$28:$O$32,12,0)+BL238</f>
        <v>#N/A</v>
      </c>
      <c r="BU238" s="75" t="e">
        <f t="shared" ca="1" si="77"/>
        <v>#DIV/0!</v>
      </c>
      <c r="BV238" s="75" t="e">
        <f t="shared" ca="1" si="78"/>
        <v>#DIV/0!</v>
      </c>
      <c r="BW238" s="75" t="e">
        <f t="shared" ca="1" si="79"/>
        <v>#DIV/0!</v>
      </c>
      <c r="BX238" s="75" t="e">
        <f t="shared" ca="1" si="80"/>
        <v>#DIV/0!</v>
      </c>
      <c r="BY238" s="75" t="e">
        <f t="shared" ca="1" si="81"/>
        <v>#DIV/0!</v>
      </c>
      <c r="BZ238" s="75" t="e">
        <f t="shared" ca="1" si="82"/>
        <v>#DIV/0!</v>
      </c>
      <c r="CA238" s="75" t="e">
        <f t="shared" ca="1" si="83"/>
        <v>#DIV/0!</v>
      </c>
      <c r="CB238" s="75" t="e">
        <f t="shared" ca="1" si="84"/>
        <v>#DIV/0!</v>
      </c>
      <c r="CC238" s="26" t="e">
        <f ca="1">10*LOG10(IF(BU238="",0,POWER(10,((BU238+'ModelParams Lw'!$O$4)/10))) +IF(BV238="",0,POWER(10,((BV238+'ModelParams Lw'!$P$4)/10))) +IF(BW238="",0,POWER(10,((BW238+'ModelParams Lw'!$Q$4)/10))) +IF(BX238="",0,POWER(10,((BX238+'ModelParams Lw'!$R$4)/10))) +IF(BY238="",0,POWER(10,((BY238+'ModelParams Lw'!$S$4)/10))) +IF(BZ238="",0,POWER(10,((BZ238+'ModelParams Lw'!$T$4)/10))) +IF(CA238="",0,POWER(10,((CA238+'ModelParams Lw'!$U$4)/10)))+IF(CB238="",0,POWER(10,((CB238+'ModelParams Lw'!$V$4)/10))))</f>
        <v>#DIV/0!</v>
      </c>
      <c r="CD238" s="26" t="e">
        <f t="shared" ca="1" si="85"/>
        <v>#DIV/0!</v>
      </c>
      <c r="CE238" s="26" t="e">
        <f ca="1">(BU238-'ModelParams Lw'!O$10)/'ModelParams Lw'!O$11</f>
        <v>#DIV/0!</v>
      </c>
      <c r="CF238" s="26" t="e">
        <f ca="1">(BV238-'ModelParams Lw'!P$10)/'ModelParams Lw'!P$11</f>
        <v>#DIV/0!</v>
      </c>
      <c r="CG238" s="26" t="e">
        <f ca="1">(BW238-'ModelParams Lw'!Q$10)/'ModelParams Lw'!Q$11</f>
        <v>#DIV/0!</v>
      </c>
      <c r="CH238" s="26" t="e">
        <f ca="1">(BX238-'ModelParams Lw'!R$10)/'ModelParams Lw'!R$11</f>
        <v>#DIV/0!</v>
      </c>
      <c r="CI238" s="26" t="e">
        <f ca="1">(BY238-'ModelParams Lw'!S$10)/'ModelParams Lw'!S$11</f>
        <v>#DIV/0!</v>
      </c>
      <c r="CJ238" s="26" t="e">
        <f ca="1">(BZ238-'ModelParams Lw'!T$10)/'ModelParams Lw'!T$11</f>
        <v>#DIV/0!</v>
      </c>
      <c r="CK238" s="26" t="e">
        <f ca="1">(CA238-'ModelParams Lw'!U$10)/'ModelParams Lw'!U$11</f>
        <v>#DIV/0!</v>
      </c>
      <c r="CL238" s="26" t="e">
        <f ca="1">(CB238-'ModelParams Lw'!V$10)/'ModelParams Lw'!V$11</f>
        <v>#DIV/0!</v>
      </c>
      <c r="CM238" s="75" t="e">
        <f t="shared" si="86"/>
        <v>#DIV/0!</v>
      </c>
      <c r="CN238" s="75" t="e">
        <f t="shared" si="87"/>
        <v>#DIV/0!</v>
      </c>
      <c r="CO238" s="75" t="e">
        <f t="shared" si="88"/>
        <v>#DIV/0!</v>
      </c>
      <c r="CP238" s="75" t="e">
        <f t="shared" si="89"/>
        <v>#DIV/0!</v>
      </c>
      <c r="CQ238" s="75" t="e">
        <f t="shared" si="90"/>
        <v>#DIV/0!</v>
      </c>
      <c r="CR238" s="75" t="e">
        <f t="shared" si="91"/>
        <v>#DIV/0!</v>
      </c>
      <c r="CS238" s="75" t="e">
        <f t="shared" si="92"/>
        <v>#DIV/0!</v>
      </c>
      <c r="CT238" s="75" t="e">
        <f t="shared" si="93"/>
        <v>#DIV/0!</v>
      </c>
      <c r="CU238" s="26" t="e">
        <f>10*LOG10(IF(CM238="",0,POWER(10,((CM238+'ModelParams Lw'!$O$4)/10))) +IF(CN238="",0,POWER(10,((CN238+'ModelParams Lw'!$P$4)/10))) +IF(CO238="",0,POWER(10,((CO238+'ModelParams Lw'!$Q$4)/10))) +IF(CP238="",0,POWER(10,((CP238+'ModelParams Lw'!$R$4)/10))) +IF(CQ238="",0,POWER(10,((CQ238+'ModelParams Lw'!$S$4)/10))) +IF(CR238="",0,POWER(10,((CR238+'ModelParams Lw'!$T$4)/10))) +IF(CS238="",0,POWER(10,((CS238+'ModelParams Lw'!$U$4)/10)))+IF(CT238="",0,POWER(10,((CT238+'ModelParams Lw'!$V$4)/10))))</f>
        <v>#DIV/0!</v>
      </c>
      <c r="CV238" s="26" t="e">
        <f t="shared" si="94"/>
        <v>#DIV/0!</v>
      </c>
      <c r="CW238" s="26" t="e">
        <f>(CM238-'ModelParams Lw'!O$10)/'ModelParams Lw'!O$11</f>
        <v>#DIV/0!</v>
      </c>
      <c r="CX238" s="26" t="e">
        <f>(CN238-'ModelParams Lw'!P$10)/'ModelParams Lw'!P$11</f>
        <v>#DIV/0!</v>
      </c>
      <c r="CY238" s="26" t="e">
        <f>(CO238-'ModelParams Lw'!Q$10)/'ModelParams Lw'!Q$11</f>
        <v>#DIV/0!</v>
      </c>
      <c r="CZ238" s="26" t="e">
        <f>(CP238-'ModelParams Lw'!R$10)/'ModelParams Lw'!R$11</f>
        <v>#DIV/0!</v>
      </c>
      <c r="DA238" s="26" t="e">
        <f>(CQ238-'ModelParams Lw'!S$10)/'ModelParams Lw'!S$11</f>
        <v>#DIV/0!</v>
      </c>
      <c r="DB238" s="26" t="e">
        <f>(CR238-'ModelParams Lw'!T$10)/'ModelParams Lw'!T$11</f>
        <v>#DIV/0!</v>
      </c>
      <c r="DC238" s="26" t="e">
        <f>(CS238-'ModelParams Lw'!U$10)/'ModelParams Lw'!U$11</f>
        <v>#DIV/0!</v>
      </c>
      <c r="DD238" s="26" t="e">
        <f>(CT238-'ModelParams Lw'!V$10)/'ModelParams Lw'!V$11</f>
        <v>#DIV/0!</v>
      </c>
    </row>
    <row r="239" spans="1:108" x14ac:dyDescent="0.25">
      <c r="A239" s="13">
        <f>'Sound Power'!B239</f>
        <v>0</v>
      </c>
      <c r="B239" s="13">
        <f>'Sound Power'!D239</f>
        <v>0</v>
      </c>
      <c r="C239" s="13">
        <f>'Sound Power'!E239</f>
        <v>0</v>
      </c>
      <c r="D239" s="13">
        <f>'Sound Power'!F239</f>
        <v>0</v>
      </c>
      <c r="E239" s="76" t="e">
        <f>IF(Calcul!$F241="SA",'Sound Power'!AZ239,'Sound Power'!O239)</f>
        <v>#DIV/0!</v>
      </c>
      <c r="F239" s="76" t="e">
        <f>IF(Calcul!$F241="SA",'Sound Power'!BA239,'Sound Power'!P239)</f>
        <v>#DIV/0!</v>
      </c>
      <c r="G239" s="76" t="e">
        <f>IF(Calcul!$F241="SA",'Sound Power'!BB239,'Sound Power'!Q239)</f>
        <v>#DIV/0!</v>
      </c>
      <c r="H239" s="76" t="e">
        <f>IF(Calcul!$F241="SA",'Sound Power'!BC239,'Sound Power'!R239)</f>
        <v>#DIV/0!</v>
      </c>
      <c r="I239" s="76" t="e">
        <f>IF(Calcul!$F241="SA",'Sound Power'!BD239,'Sound Power'!S239)</f>
        <v>#DIV/0!</v>
      </c>
      <c r="J239" s="76" t="e">
        <f>IF(Calcul!$F241="SA",'Sound Power'!BE239,'Sound Power'!T239)</f>
        <v>#DIV/0!</v>
      </c>
      <c r="K239" s="76" t="e">
        <f>IF(Calcul!$F241="SA",'Sound Power'!BF239,'Sound Power'!U239)</f>
        <v>#DIV/0!</v>
      </c>
      <c r="L239" s="76" t="e">
        <f>IF(Calcul!$F241="SA",'Sound Power'!BG239,'Sound Power'!V239)</f>
        <v>#DIV/0!</v>
      </c>
      <c r="M239" s="76" t="e">
        <f>'Sound Power'!CI239</f>
        <v>#DIV/0!</v>
      </c>
      <c r="N239" s="76" t="e">
        <f>'Sound Power'!CJ239</f>
        <v>#DIV/0!</v>
      </c>
      <c r="O239" s="76" t="e">
        <f>'Sound Power'!CK239</f>
        <v>#DIV/0!</v>
      </c>
      <c r="P239" s="76" t="e">
        <f>'Sound Power'!CL239</f>
        <v>#DIV/0!</v>
      </c>
      <c r="Q239" s="76" t="e">
        <f>'Sound Power'!CM239</f>
        <v>#DIV/0!</v>
      </c>
      <c r="R239" s="76" t="e">
        <f>'Sound Power'!CN239</f>
        <v>#DIV/0!</v>
      </c>
      <c r="S239" s="76" t="e">
        <f>'Sound Power'!CO239</f>
        <v>#DIV/0!</v>
      </c>
      <c r="T239" s="76" t="e">
        <f>'Sound Power'!CP239</f>
        <v>#DIV/0!</v>
      </c>
      <c r="U239" s="73">
        <f t="shared" si="74"/>
        <v>0</v>
      </c>
      <c r="V239" s="73">
        <f t="shared" si="75"/>
        <v>0</v>
      </c>
      <c r="W239" s="76" t="e">
        <f>('ModelParams Lp'!B$4*10^'ModelParams Lp'!B$5*($U239/$V239)^'ModelParams Lp'!B$6)*3</f>
        <v>#DIV/0!</v>
      </c>
      <c r="X239" s="76" t="e">
        <f>('ModelParams Lp'!C$4*10^'ModelParams Lp'!C$5*($U239/$V239)^'ModelParams Lp'!C$6)*3</f>
        <v>#DIV/0!</v>
      </c>
      <c r="Y239" s="76" t="e">
        <f>('ModelParams Lp'!D$4*10^'ModelParams Lp'!D$5*($U239/$V239)^'ModelParams Lp'!D$6)*3</f>
        <v>#DIV/0!</v>
      </c>
      <c r="Z239" s="76" t="e">
        <f>('ModelParams Lp'!E$4*10^'ModelParams Lp'!E$5*($U239/$V239)^'ModelParams Lp'!E$6)*3</f>
        <v>#DIV/0!</v>
      </c>
      <c r="AA239" s="76" t="e">
        <f>('ModelParams Lp'!F$4*10^'ModelParams Lp'!F$5*($U239/$V239)^'ModelParams Lp'!F$6)*3</f>
        <v>#DIV/0!</v>
      </c>
      <c r="AB239" s="76" t="e">
        <f>('ModelParams Lp'!G$4*10^'ModelParams Lp'!G$5*($U239/$V239)^'ModelParams Lp'!G$6)*3</f>
        <v>#DIV/0!</v>
      </c>
      <c r="AC239" s="76" t="e">
        <f>('ModelParams Lp'!H$4*10^'ModelParams Lp'!H$5*($U239/$V239)^'ModelParams Lp'!H$6)*3</f>
        <v>#DIV/0!</v>
      </c>
      <c r="AD239" s="76" t="e">
        <f>('ModelParams Lp'!I$4*10^'ModelParams Lp'!I$5*($U239/$V239)^'ModelParams Lp'!I$6)*3</f>
        <v>#DIV/0!</v>
      </c>
      <c r="AE239" s="62" t="e">
        <f t="shared" si="76"/>
        <v>#DIV/0!</v>
      </c>
      <c r="AF239" s="62" t="e">
        <f>IF(AE239&lt;'ModelParams Lp'!$B$16,-1,IF(AE239&lt;'ModelParams Lp'!$C$16,0,IF(AE239&lt;'ModelParams Lp'!$D$16,1,IF(AE239&lt;'ModelParams Lp'!$E$16,2,IF(AE239&lt;'ModelParams Lp'!$F$16,3,IF(AE239&lt;'ModelParams Lp'!$G$16,4,IF(AE239&lt;'ModelParams Lp'!$H$16,5,6)))))))</f>
        <v>#DIV/0!</v>
      </c>
      <c r="AG239" s="76" t="e">
        <f ca="1">IF($AF239&gt;1,0,OFFSET('ModelParams Lp'!$C$12,0,-'Sound Pressure'!$AF239))</f>
        <v>#DIV/0!</v>
      </c>
      <c r="AH239" s="76" t="e">
        <f ca="1">IF($AF239&gt;2,0,OFFSET('ModelParams Lp'!$D$12,0,-'Sound Pressure'!$AF239))</f>
        <v>#DIV/0!</v>
      </c>
      <c r="AI239" s="76" t="e">
        <f ca="1">IF($AF239&gt;3,0,OFFSET('ModelParams Lp'!$E$12,0,-'Sound Pressure'!$AF239))</f>
        <v>#DIV/0!</v>
      </c>
      <c r="AJ239" s="76" t="e">
        <f ca="1">IF($AF239&gt;4,0,OFFSET('ModelParams Lp'!$F$12,0,-'Sound Pressure'!$AF239))</f>
        <v>#DIV/0!</v>
      </c>
      <c r="AK239" s="76" t="e">
        <f ca="1">IF($AF239&gt;3,0,OFFSET('ModelParams Lp'!$G$12,0,-'Sound Pressure'!$AF239))</f>
        <v>#DIV/0!</v>
      </c>
      <c r="AL239" s="76" t="e">
        <f ca="1">IF($AF239&gt;5,0,OFFSET('ModelParams Lp'!$H$12,0,-'Sound Pressure'!$AF239))</f>
        <v>#DIV/0!</v>
      </c>
      <c r="AM239" s="76" t="e">
        <f ca="1">IF($AF239&gt;6,0,OFFSET('ModelParams Lp'!$I$12,0,-'Sound Pressure'!$AF239))</f>
        <v>#DIV/0!</v>
      </c>
      <c r="AN239" s="76" t="e">
        <f ca="1">IF($AF239&gt;7,0,IF($AF$4&lt;0,3,OFFSET('ModelParams Lp'!$J$12,0,-'Sound Pressure'!$AF239)))</f>
        <v>#DIV/0!</v>
      </c>
      <c r="AO239" s="76" t="e">
        <f t="shared" si="95"/>
        <v>#DIV/0!</v>
      </c>
      <c r="AP239" s="76" t="e">
        <f t="shared" si="96"/>
        <v>#DIV/0!</v>
      </c>
      <c r="AQ239" s="76" t="e">
        <f t="shared" si="96"/>
        <v>#DIV/0!</v>
      </c>
      <c r="AR239" s="76" t="e">
        <f t="shared" si="96"/>
        <v>#DIV/0!</v>
      </c>
      <c r="AS239" s="76" t="e">
        <f t="shared" si="96"/>
        <v>#DIV/0!</v>
      </c>
      <c r="AT239" s="76" t="e">
        <f t="shared" si="96"/>
        <v>#DIV/0!</v>
      </c>
      <c r="AU239" s="76" t="e">
        <f t="shared" si="96"/>
        <v>#DIV/0!</v>
      </c>
      <c r="AV239" s="76" t="e">
        <f t="shared" si="96"/>
        <v>#DIV/0!</v>
      </c>
      <c r="AW239" s="76">
        <f>'ModelParams Lp'!B$22</f>
        <v>4</v>
      </c>
      <c r="AX239" s="76">
        <f>'ModelParams Lp'!C$22</f>
        <v>2</v>
      </c>
      <c r="AY239" s="76">
        <f>'ModelParams Lp'!D$22</f>
        <v>1</v>
      </c>
      <c r="AZ239" s="76">
        <f>'ModelParams Lp'!E$22</f>
        <v>0</v>
      </c>
      <c r="BA239" s="76">
        <f>'ModelParams Lp'!F$22</f>
        <v>0</v>
      </c>
      <c r="BB239" s="76">
        <f>'ModelParams Lp'!G$22</f>
        <v>0</v>
      </c>
      <c r="BC239" s="76">
        <f>'ModelParams Lp'!H$22</f>
        <v>0</v>
      </c>
      <c r="BD239" s="76">
        <f>'ModelParams Lp'!I$22</f>
        <v>0</v>
      </c>
      <c r="BE239" s="76" t="e">
        <f>-10*LOG(2/(4*PI()*2^2)+4/(0.163*(Calcul!$J244*Calcul!$K244)/VLOOKUP(Calcul!$H244,'ModelParams Lp'!$E$37:$F$39,2,0)))</f>
        <v>#N/A</v>
      </c>
      <c r="BF239" s="76" t="e">
        <f>-10*LOG(2/(4*PI()*2^2)+4/(0.163*(Calcul!$J244*Calcul!$K244)/VLOOKUP(Calcul!$H244,'ModelParams Lp'!$E$37:$F$39,2,0)))</f>
        <v>#N/A</v>
      </c>
      <c r="BG239" s="76" t="e">
        <f>-10*LOG(2/(4*PI()*2^2)+4/(0.163*(Calcul!$J244*Calcul!$K244)/VLOOKUP(Calcul!$H244,'ModelParams Lp'!$E$37:$F$39,2,0)))</f>
        <v>#N/A</v>
      </c>
      <c r="BH239" s="76" t="e">
        <f>-10*LOG(2/(4*PI()*2^2)+4/(0.163*(Calcul!$J244*Calcul!$K244)/VLOOKUP(Calcul!$H244,'ModelParams Lp'!$E$37:$F$39,2,0)))</f>
        <v>#N/A</v>
      </c>
      <c r="BI239" s="76" t="e">
        <f>-10*LOG(2/(4*PI()*2^2)+4/(0.163*(Calcul!$J244*Calcul!$K244)/VLOOKUP(Calcul!$H244,'ModelParams Lp'!$E$37:$F$39,2,0)))</f>
        <v>#N/A</v>
      </c>
      <c r="BJ239" s="76" t="e">
        <f>-10*LOG(2/(4*PI()*2^2)+4/(0.163*(Calcul!$J244*Calcul!$K244)/VLOOKUP(Calcul!$H244,'ModelParams Lp'!$E$37:$F$39,2,0)))</f>
        <v>#N/A</v>
      </c>
      <c r="BK239" s="76" t="e">
        <f>-10*LOG(2/(4*PI()*2^2)+4/(0.163*(Calcul!$J244*Calcul!$K244)/VLOOKUP(Calcul!$H244,'ModelParams Lp'!$E$37:$F$39,2,0)))</f>
        <v>#N/A</v>
      </c>
      <c r="BL239" s="76" t="e">
        <f>-10*LOG(2/(4*PI()*2^2)+4/(0.163*(Calcul!$J244*Calcul!$K244)/VLOOKUP(Calcul!$H244,'ModelParams Lp'!$E$37:$F$39,2,0)))</f>
        <v>#N/A</v>
      </c>
      <c r="BM239" s="76" t="e">
        <f>VLOOKUP(Calcul!$I244,'ModelParams Lp'!$D$28:$O$32,5,0)+BE239</f>
        <v>#N/A</v>
      </c>
      <c r="BN239" s="76" t="e">
        <f>VLOOKUP(Calcul!$I244,'ModelParams Lp'!$D$28:$O$32,6,0)+BF239</f>
        <v>#N/A</v>
      </c>
      <c r="BO239" s="76" t="e">
        <f>VLOOKUP(Calcul!$I244,'ModelParams Lp'!$D$28:$O$32,7,0)+BG239</f>
        <v>#N/A</v>
      </c>
      <c r="BP239" s="76" t="e">
        <f>VLOOKUP(Calcul!$I244,'ModelParams Lp'!$D$28:$O$32,8,0)+BH239</f>
        <v>#N/A</v>
      </c>
      <c r="BQ239" s="76" t="e">
        <f>VLOOKUP(Calcul!$I244,'ModelParams Lp'!$D$28:$O$32,9,0)+BI239</f>
        <v>#N/A</v>
      </c>
      <c r="BR239" s="76" t="e">
        <f>VLOOKUP(Calcul!$I244,'ModelParams Lp'!$D$28:$O$32,10,0)+BJ239</f>
        <v>#N/A</v>
      </c>
      <c r="BS239" s="76" t="e">
        <f>VLOOKUP(Calcul!$I244,'ModelParams Lp'!$D$28:$O$32,11,0)+BK239</f>
        <v>#N/A</v>
      </c>
      <c r="BT239" s="76" t="e">
        <f>VLOOKUP(Calcul!$I244,'ModelParams Lp'!$D$28:$O$32,12,0)+BL239</f>
        <v>#N/A</v>
      </c>
      <c r="BU239" s="75" t="e">
        <f t="shared" ca="1" si="77"/>
        <v>#DIV/0!</v>
      </c>
      <c r="BV239" s="75" t="e">
        <f t="shared" ca="1" si="78"/>
        <v>#DIV/0!</v>
      </c>
      <c r="BW239" s="75" t="e">
        <f t="shared" ca="1" si="79"/>
        <v>#DIV/0!</v>
      </c>
      <c r="BX239" s="75" t="e">
        <f t="shared" ca="1" si="80"/>
        <v>#DIV/0!</v>
      </c>
      <c r="BY239" s="75" t="e">
        <f t="shared" ca="1" si="81"/>
        <v>#DIV/0!</v>
      </c>
      <c r="BZ239" s="75" t="e">
        <f t="shared" ca="1" si="82"/>
        <v>#DIV/0!</v>
      </c>
      <c r="CA239" s="75" t="e">
        <f t="shared" ca="1" si="83"/>
        <v>#DIV/0!</v>
      </c>
      <c r="CB239" s="75" t="e">
        <f t="shared" ca="1" si="84"/>
        <v>#DIV/0!</v>
      </c>
      <c r="CC239" s="26" t="e">
        <f ca="1">10*LOG10(IF(BU239="",0,POWER(10,((BU239+'ModelParams Lw'!$O$4)/10))) +IF(BV239="",0,POWER(10,((BV239+'ModelParams Lw'!$P$4)/10))) +IF(BW239="",0,POWER(10,((BW239+'ModelParams Lw'!$Q$4)/10))) +IF(BX239="",0,POWER(10,((BX239+'ModelParams Lw'!$R$4)/10))) +IF(BY239="",0,POWER(10,((BY239+'ModelParams Lw'!$S$4)/10))) +IF(BZ239="",0,POWER(10,((BZ239+'ModelParams Lw'!$T$4)/10))) +IF(CA239="",0,POWER(10,((CA239+'ModelParams Lw'!$U$4)/10)))+IF(CB239="",0,POWER(10,((CB239+'ModelParams Lw'!$V$4)/10))))</f>
        <v>#DIV/0!</v>
      </c>
      <c r="CD239" s="26" t="e">
        <f t="shared" ca="1" si="85"/>
        <v>#DIV/0!</v>
      </c>
      <c r="CE239" s="26" t="e">
        <f ca="1">(BU239-'ModelParams Lw'!O$10)/'ModelParams Lw'!O$11</f>
        <v>#DIV/0!</v>
      </c>
      <c r="CF239" s="26" t="e">
        <f ca="1">(BV239-'ModelParams Lw'!P$10)/'ModelParams Lw'!P$11</f>
        <v>#DIV/0!</v>
      </c>
      <c r="CG239" s="26" t="e">
        <f ca="1">(BW239-'ModelParams Lw'!Q$10)/'ModelParams Lw'!Q$11</f>
        <v>#DIV/0!</v>
      </c>
      <c r="CH239" s="26" t="e">
        <f ca="1">(BX239-'ModelParams Lw'!R$10)/'ModelParams Lw'!R$11</f>
        <v>#DIV/0!</v>
      </c>
      <c r="CI239" s="26" t="e">
        <f ca="1">(BY239-'ModelParams Lw'!S$10)/'ModelParams Lw'!S$11</f>
        <v>#DIV/0!</v>
      </c>
      <c r="CJ239" s="26" t="e">
        <f ca="1">(BZ239-'ModelParams Lw'!T$10)/'ModelParams Lw'!T$11</f>
        <v>#DIV/0!</v>
      </c>
      <c r="CK239" s="26" t="e">
        <f ca="1">(CA239-'ModelParams Lw'!U$10)/'ModelParams Lw'!U$11</f>
        <v>#DIV/0!</v>
      </c>
      <c r="CL239" s="26" t="e">
        <f ca="1">(CB239-'ModelParams Lw'!V$10)/'ModelParams Lw'!V$11</f>
        <v>#DIV/0!</v>
      </c>
      <c r="CM239" s="75" t="e">
        <f t="shared" si="86"/>
        <v>#DIV/0!</v>
      </c>
      <c r="CN239" s="75" t="e">
        <f t="shared" si="87"/>
        <v>#DIV/0!</v>
      </c>
      <c r="CO239" s="75" t="e">
        <f t="shared" si="88"/>
        <v>#DIV/0!</v>
      </c>
      <c r="CP239" s="75" t="e">
        <f t="shared" si="89"/>
        <v>#DIV/0!</v>
      </c>
      <c r="CQ239" s="75" t="e">
        <f t="shared" si="90"/>
        <v>#DIV/0!</v>
      </c>
      <c r="CR239" s="75" t="e">
        <f t="shared" si="91"/>
        <v>#DIV/0!</v>
      </c>
      <c r="CS239" s="75" t="e">
        <f t="shared" si="92"/>
        <v>#DIV/0!</v>
      </c>
      <c r="CT239" s="75" t="e">
        <f t="shared" si="93"/>
        <v>#DIV/0!</v>
      </c>
      <c r="CU239" s="26" t="e">
        <f>10*LOG10(IF(CM239="",0,POWER(10,((CM239+'ModelParams Lw'!$O$4)/10))) +IF(CN239="",0,POWER(10,((CN239+'ModelParams Lw'!$P$4)/10))) +IF(CO239="",0,POWER(10,((CO239+'ModelParams Lw'!$Q$4)/10))) +IF(CP239="",0,POWER(10,((CP239+'ModelParams Lw'!$R$4)/10))) +IF(CQ239="",0,POWER(10,((CQ239+'ModelParams Lw'!$S$4)/10))) +IF(CR239="",0,POWER(10,((CR239+'ModelParams Lw'!$T$4)/10))) +IF(CS239="",0,POWER(10,((CS239+'ModelParams Lw'!$U$4)/10)))+IF(CT239="",0,POWER(10,((CT239+'ModelParams Lw'!$V$4)/10))))</f>
        <v>#DIV/0!</v>
      </c>
      <c r="CV239" s="26" t="e">
        <f t="shared" si="94"/>
        <v>#DIV/0!</v>
      </c>
      <c r="CW239" s="26" t="e">
        <f>(CM239-'ModelParams Lw'!O$10)/'ModelParams Lw'!O$11</f>
        <v>#DIV/0!</v>
      </c>
      <c r="CX239" s="26" t="e">
        <f>(CN239-'ModelParams Lw'!P$10)/'ModelParams Lw'!P$11</f>
        <v>#DIV/0!</v>
      </c>
      <c r="CY239" s="26" t="e">
        <f>(CO239-'ModelParams Lw'!Q$10)/'ModelParams Lw'!Q$11</f>
        <v>#DIV/0!</v>
      </c>
      <c r="CZ239" s="26" t="e">
        <f>(CP239-'ModelParams Lw'!R$10)/'ModelParams Lw'!R$11</f>
        <v>#DIV/0!</v>
      </c>
      <c r="DA239" s="26" t="e">
        <f>(CQ239-'ModelParams Lw'!S$10)/'ModelParams Lw'!S$11</f>
        <v>#DIV/0!</v>
      </c>
      <c r="DB239" s="26" t="e">
        <f>(CR239-'ModelParams Lw'!T$10)/'ModelParams Lw'!T$11</f>
        <v>#DIV/0!</v>
      </c>
      <c r="DC239" s="26" t="e">
        <f>(CS239-'ModelParams Lw'!U$10)/'ModelParams Lw'!U$11</f>
        <v>#DIV/0!</v>
      </c>
      <c r="DD239" s="26" t="e">
        <f>(CT239-'ModelParams Lw'!V$10)/'ModelParams Lw'!V$11</f>
        <v>#DIV/0!</v>
      </c>
    </row>
    <row r="240" spans="1:108" x14ac:dyDescent="0.25">
      <c r="A240" s="13">
        <f>'Sound Power'!B240</f>
        <v>0</v>
      </c>
      <c r="B240" s="13">
        <f>'Sound Power'!D240</f>
        <v>0</v>
      </c>
      <c r="C240" s="13">
        <f>'Sound Power'!E240</f>
        <v>0</v>
      </c>
      <c r="D240" s="13">
        <f>'Sound Power'!F240</f>
        <v>0</v>
      </c>
      <c r="E240" s="76" t="e">
        <f>IF(Calcul!$F242="SA",'Sound Power'!AZ240,'Sound Power'!O240)</f>
        <v>#DIV/0!</v>
      </c>
      <c r="F240" s="76" t="e">
        <f>IF(Calcul!$F242="SA",'Sound Power'!BA240,'Sound Power'!P240)</f>
        <v>#DIV/0!</v>
      </c>
      <c r="G240" s="76" t="e">
        <f>IF(Calcul!$F242="SA",'Sound Power'!BB240,'Sound Power'!Q240)</f>
        <v>#DIV/0!</v>
      </c>
      <c r="H240" s="76" t="e">
        <f>IF(Calcul!$F242="SA",'Sound Power'!BC240,'Sound Power'!R240)</f>
        <v>#DIV/0!</v>
      </c>
      <c r="I240" s="76" t="e">
        <f>IF(Calcul!$F242="SA",'Sound Power'!BD240,'Sound Power'!S240)</f>
        <v>#DIV/0!</v>
      </c>
      <c r="J240" s="76" t="e">
        <f>IF(Calcul!$F242="SA",'Sound Power'!BE240,'Sound Power'!T240)</f>
        <v>#DIV/0!</v>
      </c>
      <c r="K240" s="76" t="e">
        <f>IF(Calcul!$F242="SA",'Sound Power'!BF240,'Sound Power'!U240)</f>
        <v>#DIV/0!</v>
      </c>
      <c r="L240" s="76" t="e">
        <f>IF(Calcul!$F242="SA",'Sound Power'!BG240,'Sound Power'!V240)</f>
        <v>#DIV/0!</v>
      </c>
      <c r="M240" s="76" t="e">
        <f>'Sound Power'!CI240</f>
        <v>#DIV/0!</v>
      </c>
      <c r="N240" s="76" t="e">
        <f>'Sound Power'!CJ240</f>
        <v>#DIV/0!</v>
      </c>
      <c r="O240" s="76" t="e">
        <f>'Sound Power'!CK240</f>
        <v>#DIV/0!</v>
      </c>
      <c r="P240" s="76" t="e">
        <f>'Sound Power'!CL240</f>
        <v>#DIV/0!</v>
      </c>
      <c r="Q240" s="76" t="e">
        <f>'Sound Power'!CM240</f>
        <v>#DIV/0!</v>
      </c>
      <c r="R240" s="76" t="e">
        <f>'Sound Power'!CN240</f>
        <v>#DIV/0!</v>
      </c>
      <c r="S240" s="76" t="e">
        <f>'Sound Power'!CO240</f>
        <v>#DIV/0!</v>
      </c>
      <c r="T240" s="76" t="e">
        <f>'Sound Power'!CP240</f>
        <v>#DIV/0!</v>
      </c>
      <c r="U240" s="73">
        <f t="shared" si="74"/>
        <v>0</v>
      </c>
      <c r="V240" s="73">
        <f t="shared" si="75"/>
        <v>0</v>
      </c>
      <c r="W240" s="76" t="e">
        <f>('ModelParams Lp'!B$4*10^'ModelParams Lp'!B$5*($U240/$V240)^'ModelParams Lp'!B$6)*3</f>
        <v>#DIV/0!</v>
      </c>
      <c r="X240" s="76" t="e">
        <f>('ModelParams Lp'!C$4*10^'ModelParams Lp'!C$5*($U240/$V240)^'ModelParams Lp'!C$6)*3</f>
        <v>#DIV/0!</v>
      </c>
      <c r="Y240" s="76" t="e">
        <f>('ModelParams Lp'!D$4*10^'ModelParams Lp'!D$5*($U240/$V240)^'ModelParams Lp'!D$6)*3</f>
        <v>#DIV/0!</v>
      </c>
      <c r="Z240" s="76" t="e">
        <f>('ModelParams Lp'!E$4*10^'ModelParams Lp'!E$5*($U240/$V240)^'ModelParams Lp'!E$6)*3</f>
        <v>#DIV/0!</v>
      </c>
      <c r="AA240" s="76" t="e">
        <f>('ModelParams Lp'!F$4*10^'ModelParams Lp'!F$5*($U240/$V240)^'ModelParams Lp'!F$6)*3</f>
        <v>#DIV/0!</v>
      </c>
      <c r="AB240" s="76" t="e">
        <f>('ModelParams Lp'!G$4*10^'ModelParams Lp'!G$5*($U240/$V240)^'ModelParams Lp'!G$6)*3</f>
        <v>#DIV/0!</v>
      </c>
      <c r="AC240" s="76" t="e">
        <f>('ModelParams Lp'!H$4*10^'ModelParams Lp'!H$5*($U240/$V240)^'ModelParams Lp'!H$6)*3</f>
        <v>#DIV/0!</v>
      </c>
      <c r="AD240" s="76" t="e">
        <f>('ModelParams Lp'!I$4*10^'ModelParams Lp'!I$5*($U240/$V240)^'ModelParams Lp'!I$6)*3</f>
        <v>#DIV/0!</v>
      </c>
      <c r="AE240" s="62" t="e">
        <f t="shared" si="76"/>
        <v>#DIV/0!</v>
      </c>
      <c r="AF240" s="62" t="e">
        <f>IF(AE240&lt;'ModelParams Lp'!$B$16,-1,IF(AE240&lt;'ModelParams Lp'!$C$16,0,IF(AE240&lt;'ModelParams Lp'!$D$16,1,IF(AE240&lt;'ModelParams Lp'!$E$16,2,IF(AE240&lt;'ModelParams Lp'!$F$16,3,IF(AE240&lt;'ModelParams Lp'!$G$16,4,IF(AE240&lt;'ModelParams Lp'!$H$16,5,6)))))))</f>
        <v>#DIV/0!</v>
      </c>
      <c r="AG240" s="76" t="e">
        <f ca="1">IF($AF240&gt;1,0,OFFSET('ModelParams Lp'!$C$12,0,-'Sound Pressure'!$AF240))</f>
        <v>#DIV/0!</v>
      </c>
      <c r="AH240" s="76" t="e">
        <f ca="1">IF($AF240&gt;2,0,OFFSET('ModelParams Lp'!$D$12,0,-'Sound Pressure'!$AF240))</f>
        <v>#DIV/0!</v>
      </c>
      <c r="AI240" s="76" t="e">
        <f ca="1">IF($AF240&gt;3,0,OFFSET('ModelParams Lp'!$E$12,0,-'Sound Pressure'!$AF240))</f>
        <v>#DIV/0!</v>
      </c>
      <c r="AJ240" s="76" t="e">
        <f ca="1">IF($AF240&gt;4,0,OFFSET('ModelParams Lp'!$F$12,0,-'Sound Pressure'!$AF240))</f>
        <v>#DIV/0!</v>
      </c>
      <c r="AK240" s="76" t="e">
        <f ca="1">IF($AF240&gt;3,0,OFFSET('ModelParams Lp'!$G$12,0,-'Sound Pressure'!$AF240))</f>
        <v>#DIV/0!</v>
      </c>
      <c r="AL240" s="76" t="e">
        <f ca="1">IF($AF240&gt;5,0,OFFSET('ModelParams Lp'!$H$12,0,-'Sound Pressure'!$AF240))</f>
        <v>#DIV/0!</v>
      </c>
      <c r="AM240" s="76" t="e">
        <f ca="1">IF($AF240&gt;6,0,OFFSET('ModelParams Lp'!$I$12,0,-'Sound Pressure'!$AF240))</f>
        <v>#DIV/0!</v>
      </c>
      <c r="AN240" s="76" t="e">
        <f ca="1">IF($AF240&gt;7,0,IF($AF$4&lt;0,3,OFFSET('ModelParams Lp'!$J$12,0,-'Sound Pressure'!$AF240)))</f>
        <v>#DIV/0!</v>
      </c>
      <c r="AO240" s="76" t="e">
        <f t="shared" si="95"/>
        <v>#DIV/0!</v>
      </c>
      <c r="AP240" s="76" t="e">
        <f t="shared" si="96"/>
        <v>#DIV/0!</v>
      </c>
      <c r="AQ240" s="76" t="e">
        <f t="shared" si="96"/>
        <v>#DIV/0!</v>
      </c>
      <c r="AR240" s="76" t="e">
        <f t="shared" si="96"/>
        <v>#DIV/0!</v>
      </c>
      <c r="AS240" s="76" t="e">
        <f t="shared" si="96"/>
        <v>#DIV/0!</v>
      </c>
      <c r="AT240" s="76" t="e">
        <f t="shared" si="96"/>
        <v>#DIV/0!</v>
      </c>
      <c r="AU240" s="76" t="e">
        <f t="shared" si="96"/>
        <v>#DIV/0!</v>
      </c>
      <c r="AV240" s="76" t="e">
        <f t="shared" si="96"/>
        <v>#DIV/0!</v>
      </c>
      <c r="AW240" s="76">
        <f>'ModelParams Lp'!B$22</f>
        <v>4</v>
      </c>
      <c r="AX240" s="76">
        <f>'ModelParams Lp'!C$22</f>
        <v>2</v>
      </c>
      <c r="AY240" s="76">
        <f>'ModelParams Lp'!D$22</f>
        <v>1</v>
      </c>
      <c r="AZ240" s="76">
        <f>'ModelParams Lp'!E$22</f>
        <v>0</v>
      </c>
      <c r="BA240" s="76">
        <f>'ModelParams Lp'!F$22</f>
        <v>0</v>
      </c>
      <c r="BB240" s="76">
        <f>'ModelParams Lp'!G$22</f>
        <v>0</v>
      </c>
      <c r="BC240" s="76">
        <f>'ModelParams Lp'!H$22</f>
        <v>0</v>
      </c>
      <c r="BD240" s="76">
        <f>'ModelParams Lp'!I$22</f>
        <v>0</v>
      </c>
      <c r="BE240" s="76" t="e">
        <f>-10*LOG(2/(4*PI()*2^2)+4/(0.163*(Calcul!$J245*Calcul!$K245)/VLOOKUP(Calcul!$H245,'ModelParams Lp'!$E$37:$F$39,2,0)))</f>
        <v>#N/A</v>
      </c>
      <c r="BF240" s="76" t="e">
        <f>-10*LOG(2/(4*PI()*2^2)+4/(0.163*(Calcul!$J245*Calcul!$K245)/VLOOKUP(Calcul!$H245,'ModelParams Lp'!$E$37:$F$39,2,0)))</f>
        <v>#N/A</v>
      </c>
      <c r="BG240" s="76" t="e">
        <f>-10*LOG(2/(4*PI()*2^2)+4/(0.163*(Calcul!$J245*Calcul!$K245)/VLOOKUP(Calcul!$H245,'ModelParams Lp'!$E$37:$F$39,2,0)))</f>
        <v>#N/A</v>
      </c>
      <c r="BH240" s="76" t="e">
        <f>-10*LOG(2/(4*PI()*2^2)+4/(0.163*(Calcul!$J245*Calcul!$K245)/VLOOKUP(Calcul!$H245,'ModelParams Lp'!$E$37:$F$39,2,0)))</f>
        <v>#N/A</v>
      </c>
      <c r="BI240" s="76" t="e">
        <f>-10*LOG(2/(4*PI()*2^2)+4/(0.163*(Calcul!$J245*Calcul!$K245)/VLOOKUP(Calcul!$H245,'ModelParams Lp'!$E$37:$F$39,2,0)))</f>
        <v>#N/A</v>
      </c>
      <c r="BJ240" s="76" t="e">
        <f>-10*LOG(2/(4*PI()*2^2)+4/(0.163*(Calcul!$J245*Calcul!$K245)/VLOOKUP(Calcul!$H245,'ModelParams Lp'!$E$37:$F$39,2,0)))</f>
        <v>#N/A</v>
      </c>
      <c r="BK240" s="76" t="e">
        <f>-10*LOG(2/(4*PI()*2^2)+4/(0.163*(Calcul!$J245*Calcul!$K245)/VLOOKUP(Calcul!$H245,'ModelParams Lp'!$E$37:$F$39,2,0)))</f>
        <v>#N/A</v>
      </c>
      <c r="BL240" s="76" t="e">
        <f>-10*LOG(2/(4*PI()*2^2)+4/(0.163*(Calcul!$J245*Calcul!$K245)/VLOOKUP(Calcul!$H245,'ModelParams Lp'!$E$37:$F$39,2,0)))</f>
        <v>#N/A</v>
      </c>
      <c r="BM240" s="76" t="e">
        <f>VLOOKUP(Calcul!$I245,'ModelParams Lp'!$D$28:$O$32,5,0)+BE240</f>
        <v>#N/A</v>
      </c>
      <c r="BN240" s="76" t="e">
        <f>VLOOKUP(Calcul!$I245,'ModelParams Lp'!$D$28:$O$32,6,0)+BF240</f>
        <v>#N/A</v>
      </c>
      <c r="BO240" s="76" t="e">
        <f>VLOOKUP(Calcul!$I245,'ModelParams Lp'!$D$28:$O$32,7,0)+BG240</f>
        <v>#N/A</v>
      </c>
      <c r="BP240" s="76" t="e">
        <f>VLOOKUP(Calcul!$I245,'ModelParams Lp'!$D$28:$O$32,8,0)+BH240</f>
        <v>#N/A</v>
      </c>
      <c r="BQ240" s="76" t="e">
        <f>VLOOKUP(Calcul!$I245,'ModelParams Lp'!$D$28:$O$32,9,0)+BI240</f>
        <v>#N/A</v>
      </c>
      <c r="BR240" s="76" t="e">
        <f>VLOOKUP(Calcul!$I245,'ModelParams Lp'!$D$28:$O$32,10,0)+BJ240</f>
        <v>#N/A</v>
      </c>
      <c r="BS240" s="76" t="e">
        <f>VLOOKUP(Calcul!$I245,'ModelParams Lp'!$D$28:$O$32,11,0)+BK240</f>
        <v>#N/A</v>
      </c>
      <c r="BT240" s="76" t="e">
        <f>VLOOKUP(Calcul!$I245,'ModelParams Lp'!$D$28:$O$32,12,0)+BL240</f>
        <v>#N/A</v>
      </c>
      <c r="BU240" s="75" t="e">
        <f t="shared" ca="1" si="77"/>
        <v>#DIV/0!</v>
      </c>
      <c r="BV240" s="75" t="e">
        <f t="shared" ca="1" si="78"/>
        <v>#DIV/0!</v>
      </c>
      <c r="BW240" s="75" t="e">
        <f t="shared" ca="1" si="79"/>
        <v>#DIV/0!</v>
      </c>
      <c r="BX240" s="75" t="e">
        <f t="shared" ca="1" si="80"/>
        <v>#DIV/0!</v>
      </c>
      <c r="BY240" s="75" t="e">
        <f t="shared" ca="1" si="81"/>
        <v>#DIV/0!</v>
      </c>
      <c r="BZ240" s="75" t="e">
        <f t="shared" ca="1" si="82"/>
        <v>#DIV/0!</v>
      </c>
      <c r="CA240" s="75" t="e">
        <f t="shared" ca="1" si="83"/>
        <v>#DIV/0!</v>
      </c>
      <c r="CB240" s="75" t="e">
        <f t="shared" ca="1" si="84"/>
        <v>#DIV/0!</v>
      </c>
      <c r="CC240" s="26" t="e">
        <f ca="1">10*LOG10(IF(BU240="",0,POWER(10,((BU240+'ModelParams Lw'!$O$4)/10))) +IF(BV240="",0,POWER(10,((BV240+'ModelParams Lw'!$P$4)/10))) +IF(BW240="",0,POWER(10,((BW240+'ModelParams Lw'!$Q$4)/10))) +IF(BX240="",0,POWER(10,((BX240+'ModelParams Lw'!$R$4)/10))) +IF(BY240="",0,POWER(10,((BY240+'ModelParams Lw'!$S$4)/10))) +IF(BZ240="",0,POWER(10,((BZ240+'ModelParams Lw'!$T$4)/10))) +IF(CA240="",0,POWER(10,((CA240+'ModelParams Lw'!$U$4)/10)))+IF(CB240="",0,POWER(10,((CB240+'ModelParams Lw'!$V$4)/10))))</f>
        <v>#DIV/0!</v>
      </c>
      <c r="CD240" s="26" t="e">
        <f t="shared" ca="1" si="85"/>
        <v>#DIV/0!</v>
      </c>
      <c r="CE240" s="26" t="e">
        <f ca="1">(BU240-'ModelParams Lw'!O$10)/'ModelParams Lw'!O$11</f>
        <v>#DIV/0!</v>
      </c>
      <c r="CF240" s="26" t="e">
        <f ca="1">(BV240-'ModelParams Lw'!P$10)/'ModelParams Lw'!P$11</f>
        <v>#DIV/0!</v>
      </c>
      <c r="CG240" s="26" t="e">
        <f ca="1">(BW240-'ModelParams Lw'!Q$10)/'ModelParams Lw'!Q$11</f>
        <v>#DIV/0!</v>
      </c>
      <c r="CH240" s="26" t="e">
        <f ca="1">(BX240-'ModelParams Lw'!R$10)/'ModelParams Lw'!R$11</f>
        <v>#DIV/0!</v>
      </c>
      <c r="CI240" s="26" t="e">
        <f ca="1">(BY240-'ModelParams Lw'!S$10)/'ModelParams Lw'!S$11</f>
        <v>#DIV/0!</v>
      </c>
      <c r="CJ240" s="26" t="e">
        <f ca="1">(BZ240-'ModelParams Lw'!T$10)/'ModelParams Lw'!T$11</f>
        <v>#DIV/0!</v>
      </c>
      <c r="CK240" s="26" t="e">
        <f ca="1">(CA240-'ModelParams Lw'!U$10)/'ModelParams Lw'!U$11</f>
        <v>#DIV/0!</v>
      </c>
      <c r="CL240" s="26" t="e">
        <f ca="1">(CB240-'ModelParams Lw'!V$10)/'ModelParams Lw'!V$11</f>
        <v>#DIV/0!</v>
      </c>
      <c r="CM240" s="75" t="e">
        <f t="shared" si="86"/>
        <v>#DIV/0!</v>
      </c>
      <c r="CN240" s="75" t="e">
        <f t="shared" si="87"/>
        <v>#DIV/0!</v>
      </c>
      <c r="CO240" s="75" t="e">
        <f t="shared" si="88"/>
        <v>#DIV/0!</v>
      </c>
      <c r="CP240" s="75" t="e">
        <f t="shared" si="89"/>
        <v>#DIV/0!</v>
      </c>
      <c r="CQ240" s="75" t="e">
        <f t="shared" si="90"/>
        <v>#DIV/0!</v>
      </c>
      <c r="CR240" s="75" t="e">
        <f t="shared" si="91"/>
        <v>#DIV/0!</v>
      </c>
      <c r="CS240" s="75" t="e">
        <f t="shared" si="92"/>
        <v>#DIV/0!</v>
      </c>
      <c r="CT240" s="75" t="e">
        <f t="shared" si="93"/>
        <v>#DIV/0!</v>
      </c>
      <c r="CU240" s="26" t="e">
        <f>10*LOG10(IF(CM240="",0,POWER(10,((CM240+'ModelParams Lw'!$O$4)/10))) +IF(CN240="",0,POWER(10,((CN240+'ModelParams Lw'!$P$4)/10))) +IF(CO240="",0,POWER(10,((CO240+'ModelParams Lw'!$Q$4)/10))) +IF(CP240="",0,POWER(10,((CP240+'ModelParams Lw'!$R$4)/10))) +IF(CQ240="",0,POWER(10,((CQ240+'ModelParams Lw'!$S$4)/10))) +IF(CR240="",0,POWER(10,((CR240+'ModelParams Lw'!$T$4)/10))) +IF(CS240="",0,POWER(10,((CS240+'ModelParams Lw'!$U$4)/10)))+IF(CT240="",0,POWER(10,((CT240+'ModelParams Lw'!$V$4)/10))))</f>
        <v>#DIV/0!</v>
      </c>
      <c r="CV240" s="26" t="e">
        <f t="shared" si="94"/>
        <v>#DIV/0!</v>
      </c>
      <c r="CW240" s="26" t="e">
        <f>(CM240-'ModelParams Lw'!O$10)/'ModelParams Lw'!O$11</f>
        <v>#DIV/0!</v>
      </c>
      <c r="CX240" s="26" t="e">
        <f>(CN240-'ModelParams Lw'!P$10)/'ModelParams Lw'!P$11</f>
        <v>#DIV/0!</v>
      </c>
      <c r="CY240" s="26" t="e">
        <f>(CO240-'ModelParams Lw'!Q$10)/'ModelParams Lw'!Q$11</f>
        <v>#DIV/0!</v>
      </c>
      <c r="CZ240" s="26" t="e">
        <f>(CP240-'ModelParams Lw'!R$10)/'ModelParams Lw'!R$11</f>
        <v>#DIV/0!</v>
      </c>
      <c r="DA240" s="26" t="e">
        <f>(CQ240-'ModelParams Lw'!S$10)/'ModelParams Lw'!S$11</f>
        <v>#DIV/0!</v>
      </c>
      <c r="DB240" s="26" t="e">
        <f>(CR240-'ModelParams Lw'!T$10)/'ModelParams Lw'!T$11</f>
        <v>#DIV/0!</v>
      </c>
      <c r="DC240" s="26" t="e">
        <f>(CS240-'ModelParams Lw'!U$10)/'ModelParams Lw'!U$11</f>
        <v>#DIV/0!</v>
      </c>
      <c r="DD240" s="26" t="e">
        <f>(CT240-'ModelParams Lw'!V$10)/'ModelParams Lw'!V$11</f>
        <v>#DIV/0!</v>
      </c>
    </row>
    <row r="241" spans="1:108" x14ac:dyDescent="0.25">
      <c r="A241" s="13">
        <f>'Sound Power'!B241</f>
        <v>0</v>
      </c>
      <c r="B241" s="13">
        <f>'Sound Power'!D241</f>
        <v>0</v>
      </c>
      <c r="C241" s="13">
        <f>'Sound Power'!E241</f>
        <v>0</v>
      </c>
      <c r="D241" s="13">
        <f>'Sound Power'!F241</f>
        <v>0</v>
      </c>
      <c r="E241" s="76" t="e">
        <f>IF(Calcul!$F243="SA",'Sound Power'!AZ241,'Sound Power'!O241)</f>
        <v>#DIV/0!</v>
      </c>
      <c r="F241" s="76" t="e">
        <f>IF(Calcul!$F243="SA",'Sound Power'!BA241,'Sound Power'!P241)</f>
        <v>#DIV/0!</v>
      </c>
      <c r="G241" s="76" t="e">
        <f>IF(Calcul!$F243="SA",'Sound Power'!BB241,'Sound Power'!Q241)</f>
        <v>#DIV/0!</v>
      </c>
      <c r="H241" s="76" t="e">
        <f>IF(Calcul!$F243="SA",'Sound Power'!BC241,'Sound Power'!R241)</f>
        <v>#DIV/0!</v>
      </c>
      <c r="I241" s="76" t="e">
        <f>IF(Calcul!$F243="SA",'Sound Power'!BD241,'Sound Power'!S241)</f>
        <v>#DIV/0!</v>
      </c>
      <c r="J241" s="76" t="e">
        <f>IF(Calcul!$F243="SA",'Sound Power'!BE241,'Sound Power'!T241)</f>
        <v>#DIV/0!</v>
      </c>
      <c r="K241" s="76" t="e">
        <f>IF(Calcul!$F243="SA",'Sound Power'!BF241,'Sound Power'!U241)</f>
        <v>#DIV/0!</v>
      </c>
      <c r="L241" s="76" t="e">
        <f>IF(Calcul!$F243="SA",'Sound Power'!BG241,'Sound Power'!V241)</f>
        <v>#DIV/0!</v>
      </c>
      <c r="M241" s="76" t="e">
        <f>'Sound Power'!CI241</f>
        <v>#DIV/0!</v>
      </c>
      <c r="N241" s="76" t="e">
        <f>'Sound Power'!CJ241</f>
        <v>#DIV/0!</v>
      </c>
      <c r="O241" s="76" t="e">
        <f>'Sound Power'!CK241</f>
        <v>#DIV/0!</v>
      </c>
      <c r="P241" s="76" t="e">
        <f>'Sound Power'!CL241</f>
        <v>#DIV/0!</v>
      </c>
      <c r="Q241" s="76" t="e">
        <f>'Sound Power'!CM241</f>
        <v>#DIV/0!</v>
      </c>
      <c r="R241" s="76" t="e">
        <f>'Sound Power'!CN241</f>
        <v>#DIV/0!</v>
      </c>
      <c r="S241" s="76" t="e">
        <f>'Sound Power'!CO241</f>
        <v>#DIV/0!</v>
      </c>
      <c r="T241" s="76" t="e">
        <f>'Sound Power'!CP241</f>
        <v>#DIV/0!</v>
      </c>
      <c r="U241" s="73">
        <f t="shared" si="74"/>
        <v>0</v>
      </c>
      <c r="V241" s="73">
        <f t="shared" si="75"/>
        <v>0</v>
      </c>
      <c r="W241" s="76" t="e">
        <f>('ModelParams Lp'!B$4*10^'ModelParams Lp'!B$5*($U241/$V241)^'ModelParams Lp'!B$6)*3</f>
        <v>#DIV/0!</v>
      </c>
      <c r="X241" s="76" t="e">
        <f>('ModelParams Lp'!C$4*10^'ModelParams Lp'!C$5*($U241/$V241)^'ModelParams Lp'!C$6)*3</f>
        <v>#DIV/0!</v>
      </c>
      <c r="Y241" s="76" t="e">
        <f>('ModelParams Lp'!D$4*10^'ModelParams Lp'!D$5*($U241/$V241)^'ModelParams Lp'!D$6)*3</f>
        <v>#DIV/0!</v>
      </c>
      <c r="Z241" s="76" t="e">
        <f>('ModelParams Lp'!E$4*10^'ModelParams Lp'!E$5*($U241/$V241)^'ModelParams Lp'!E$6)*3</f>
        <v>#DIV/0!</v>
      </c>
      <c r="AA241" s="76" t="e">
        <f>('ModelParams Lp'!F$4*10^'ModelParams Lp'!F$5*($U241/$V241)^'ModelParams Lp'!F$6)*3</f>
        <v>#DIV/0!</v>
      </c>
      <c r="AB241" s="76" t="e">
        <f>('ModelParams Lp'!G$4*10^'ModelParams Lp'!G$5*($U241/$V241)^'ModelParams Lp'!G$6)*3</f>
        <v>#DIV/0!</v>
      </c>
      <c r="AC241" s="76" t="e">
        <f>('ModelParams Lp'!H$4*10^'ModelParams Lp'!H$5*($U241/$V241)^'ModelParams Lp'!H$6)*3</f>
        <v>#DIV/0!</v>
      </c>
      <c r="AD241" s="76" t="e">
        <f>('ModelParams Lp'!I$4*10^'ModelParams Lp'!I$5*($U241/$V241)^'ModelParams Lp'!I$6)*3</f>
        <v>#DIV/0!</v>
      </c>
      <c r="AE241" s="62" t="e">
        <f t="shared" si="76"/>
        <v>#DIV/0!</v>
      </c>
      <c r="AF241" s="62" t="e">
        <f>IF(AE241&lt;'ModelParams Lp'!$B$16,-1,IF(AE241&lt;'ModelParams Lp'!$C$16,0,IF(AE241&lt;'ModelParams Lp'!$D$16,1,IF(AE241&lt;'ModelParams Lp'!$E$16,2,IF(AE241&lt;'ModelParams Lp'!$F$16,3,IF(AE241&lt;'ModelParams Lp'!$G$16,4,IF(AE241&lt;'ModelParams Lp'!$H$16,5,6)))))))</f>
        <v>#DIV/0!</v>
      </c>
      <c r="AG241" s="76" t="e">
        <f ca="1">IF($AF241&gt;1,0,OFFSET('ModelParams Lp'!$C$12,0,-'Sound Pressure'!$AF241))</f>
        <v>#DIV/0!</v>
      </c>
      <c r="AH241" s="76" t="e">
        <f ca="1">IF($AF241&gt;2,0,OFFSET('ModelParams Lp'!$D$12,0,-'Sound Pressure'!$AF241))</f>
        <v>#DIV/0!</v>
      </c>
      <c r="AI241" s="76" t="e">
        <f ca="1">IF($AF241&gt;3,0,OFFSET('ModelParams Lp'!$E$12,0,-'Sound Pressure'!$AF241))</f>
        <v>#DIV/0!</v>
      </c>
      <c r="AJ241" s="76" t="e">
        <f ca="1">IF($AF241&gt;4,0,OFFSET('ModelParams Lp'!$F$12,0,-'Sound Pressure'!$AF241))</f>
        <v>#DIV/0!</v>
      </c>
      <c r="AK241" s="76" t="e">
        <f ca="1">IF($AF241&gt;3,0,OFFSET('ModelParams Lp'!$G$12,0,-'Sound Pressure'!$AF241))</f>
        <v>#DIV/0!</v>
      </c>
      <c r="AL241" s="76" t="e">
        <f ca="1">IF($AF241&gt;5,0,OFFSET('ModelParams Lp'!$H$12,0,-'Sound Pressure'!$AF241))</f>
        <v>#DIV/0!</v>
      </c>
      <c r="AM241" s="76" t="e">
        <f ca="1">IF($AF241&gt;6,0,OFFSET('ModelParams Lp'!$I$12,0,-'Sound Pressure'!$AF241))</f>
        <v>#DIV/0!</v>
      </c>
      <c r="AN241" s="76" t="e">
        <f ca="1">IF($AF241&gt;7,0,IF($AF$4&lt;0,3,OFFSET('ModelParams Lp'!$J$12,0,-'Sound Pressure'!$AF241)))</f>
        <v>#DIV/0!</v>
      </c>
      <c r="AO241" s="76" t="e">
        <f t="shared" si="95"/>
        <v>#DIV/0!</v>
      </c>
      <c r="AP241" s="76" t="e">
        <f t="shared" si="96"/>
        <v>#DIV/0!</v>
      </c>
      <c r="AQ241" s="76" t="e">
        <f t="shared" si="96"/>
        <v>#DIV/0!</v>
      </c>
      <c r="AR241" s="76" t="e">
        <f t="shared" si="96"/>
        <v>#DIV/0!</v>
      </c>
      <c r="AS241" s="76" t="e">
        <f t="shared" si="96"/>
        <v>#DIV/0!</v>
      </c>
      <c r="AT241" s="76" t="e">
        <f t="shared" si="96"/>
        <v>#DIV/0!</v>
      </c>
      <c r="AU241" s="76" t="e">
        <f t="shared" si="96"/>
        <v>#DIV/0!</v>
      </c>
      <c r="AV241" s="76" t="e">
        <f t="shared" si="96"/>
        <v>#DIV/0!</v>
      </c>
      <c r="AW241" s="76">
        <f>'ModelParams Lp'!B$22</f>
        <v>4</v>
      </c>
      <c r="AX241" s="76">
        <f>'ModelParams Lp'!C$22</f>
        <v>2</v>
      </c>
      <c r="AY241" s="76">
        <f>'ModelParams Lp'!D$22</f>
        <v>1</v>
      </c>
      <c r="AZ241" s="76">
        <f>'ModelParams Lp'!E$22</f>
        <v>0</v>
      </c>
      <c r="BA241" s="76">
        <f>'ModelParams Lp'!F$22</f>
        <v>0</v>
      </c>
      <c r="BB241" s="76">
        <f>'ModelParams Lp'!G$22</f>
        <v>0</v>
      </c>
      <c r="BC241" s="76">
        <f>'ModelParams Lp'!H$22</f>
        <v>0</v>
      </c>
      <c r="BD241" s="76">
        <f>'ModelParams Lp'!I$22</f>
        <v>0</v>
      </c>
      <c r="BE241" s="76" t="e">
        <f>-10*LOG(2/(4*PI()*2^2)+4/(0.163*(Calcul!$J246*Calcul!$K246)/VLOOKUP(Calcul!$H246,'ModelParams Lp'!$E$37:$F$39,2,0)))</f>
        <v>#N/A</v>
      </c>
      <c r="BF241" s="76" t="e">
        <f>-10*LOG(2/(4*PI()*2^2)+4/(0.163*(Calcul!$J246*Calcul!$K246)/VLOOKUP(Calcul!$H246,'ModelParams Lp'!$E$37:$F$39,2,0)))</f>
        <v>#N/A</v>
      </c>
      <c r="BG241" s="76" t="e">
        <f>-10*LOG(2/(4*PI()*2^2)+4/(0.163*(Calcul!$J246*Calcul!$K246)/VLOOKUP(Calcul!$H246,'ModelParams Lp'!$E$37:$F$39,2,0)))</f>
        <v>#N/A</v>
      </c>
      <c r="BH241" s="76" t="e">
        <f>-10*LOG(2/(4*PI()*2^2)+4/(0.163*(Calcul!$J246*Calcul!$K246)/VLOOKUP(Calcul!$H246,'ModelParams Lp'!$E$37:$F$39,2,0)))</f>
        <v>#N/A</v>
      </c>
      <c r="BI241" s="76" t="e">
        <f>-10*LOG(2/(4*PI()*2^2)+4/(0.163*(Calcul!$J246*Calcul!$K246)/VLOOKUP(Calcul!$H246,'ModelParams Lp'!$E$37:$F$39,2,0)))</f>
        <v>#N/A</v>
      </c>
      <c r="BJ241" s="76" t="e">
        <f>-10*LOG(2/(4*PI()*2^2)+4/(0.163*(Calcul!$J246*Calcul!$K246)/VLOOKUP(Calcul!$H246,'ModelParams Lp'!$E$37:$F$39,2,0)))</f>
        <v>#N/A</v>
      </c>
      <c r="BK241" s="76" t="e">
        <f>-10*LOG(2/(4*PI()*2^2)+4/(0.163*(Calcul!$J246*Calcul!$K246)/VLOOKUP(Calcul!$H246,'ModelParams Lp'!$E$37:$F$39,2,0)))</f>
        <v>#N/A</v>
      </c>
      <c r="BL241" s="76" t="e">
        <f>-10*LOG(2/(4*PI()*2^2)+4/(0.163*(Calcul!$J246*Calcul!$K246)/VLOOKUP(Calcul!$H246,'ModelParams Lp'!$E$37:$F$39,2,0)))</f>
        <v>#N/A</v>
      </c>
      <c r="BM241" s="76" t="e">
        <f>VLOOKUP(Calcul!$I246,'ModelParams Lp'!$D$28:$O$32,5,0)+BE241</f>
        <v>#N/A</v>
      </c>
      <c r="BN241" s="76" t="e">
        <f>VLOOKUP(Calcul!$I246,'ModelParams Lp'!$D$28:$O$32,6,0)+BF241</f>
        <v>#N/A</v>
      </c>
      <c r="BO241" s="76" t="e">
        <f>VLOOKUP(Calcul!$I246,'ModelParams Lp'!$D$28:$O$32,7,0)+BG241</f>
        <v>#N/A</v>
      </c>
      <c r="BP241" s="76" t="e">
        <f>VLOOKUP(Calcul!$I246,'ModelParams Lp'!$D$28:$O$32,8,0)+BH241</f>
        <v>#N/A</v>
      </c>
      <c r="BQ241" s="76" t="e">
        <f>VLOOKUP(Calcul!$I246,'ModelParams Lp'!$D$28:$O$32,9,0)+BI241</f>
        <v>#N/A</v>
      </c>
      <c r="BR241" s="76" t="e">
        <f>VLOOKUP(Calcul!$I246,'ModelParams Lp'!$D$28:$O$32,10,0)+BJ241</f>
        <v>#N/A</v>
      </c>
      <c r="BS241" s="76" t="e">
        <f>VLOOKUP(Calcul!$I246,'ModelParams Lp'!$D$28:$O$32,11,0)+BK241</f>
        <v>#N/A</v>
      </c>
      <c r="BT241" s="76" t="e">
        <f>VLOOKUP(Calcul!$I246,'ModelParams Lp'!$D$28:$O$32,12,0)+BL241</f>
        <v>#N/A</v>
      </c>
      <c r="BU241" s="75" t="e">
        <f t="shared" ca="1" si="77"/>
        <v>#DIV/0!</v>
      </c>
      <c r="BV241" s="75" t="e">
        <f t="shared" ca="1" si="78"/>
        <v>#DIV/0!</v>
      </c>
      <c r="BW241" s="75" t="e">
        <f t="shared" ca="1" si="79"/>
        <v>#DIV/0!</v>
      </c>
      <c r="BX241" s="75" t="e">
        <f t="shared" ca="1" si="80"/>
        <v>#DIV/0!</v>
      </c>
      <c r="BY241" s="75" t="e">
        <f t="shared" ca="1" si="81"/>
        <v>#DIV/0!</v>
      </c>
      <c r="BZ241" s="75" t="e">
        <f t="shared" ca="1" si="82"/>
        <v>#DIV/0!</v>
      </c>
      <c r="CA241" s="75" t="e">
        <f t="shared" ca="1" si="83"/>
        <v>#DIV/0!</v>
      </c>
      <c r="CB241" s="75" t="e">
        <f t="shared" ca="1" si="84"/>
        <v>#DIV/0!</v>
      </c>
      <c r="CC241" s="26" t="e">
        <f ca="1">10*LOG10(IF(BU241="",0,POWER(10,((BU241+'ModelParams Lw'!$O$4)/10))) +IF(BV241="",0,POWER(10,((BV241+'ModelParams Lw'!$P$4)/10))) +IF(BW241="",0,POWER(10,((BW241+'ModelParams Lw'!$Q$4)/10))) +IF(BX241="",0,POWER(10,((BX241+'ModelParams Lw'!$R$4)/10))) +IF(BY241="",0,POWER(10,((BY241+'ModelParams Lw'!$S$4)/10))) +IF(BZ241="",0,POWER(10,((BZ241+'ModelParams Lw'!$T$4)/10))) +IF(CA241="",0,POWER(10,((CA241+'ModelParams Lw'!$U$4)/10)))+IF(CB241="",0,POWER(10,((CB241+'ModelParams Lw'!$V$4)/10))))</f>
        <v>#DIV/0!</v>
      </c>
      <c r="CD241" s="26" t="e">
        <f t="shared" ca="1" si="85"/>
        <v>#DIV/0!</v>
      </c>
      <c r="CE241" s="26" t="e">
        <f ca="1">(BU241-'ModelParams Lw'!O$10)/'ModelParams Lw'!O$11</f>
        <v>#DIV/0!</v>
      </c>
      <c r="CF241" s="26" t="e">
        <f ca="1">(BV241-'ModelParams Lw'!P$10)/'ModelParams Lw'!P$11</f>
        <v>#DIV/0!</v>
      </c>
      <c r="CG241" s="26" t="e">
        <f ca="1">(BW241-'ModelParams Lw'!Q$10)/'ModelParams Lw'!Q$11</f>
        <v>#DIV/0!</v>
      </c>
      <c r="CH241" s="26" t="e">
        <f ca="1">(BX241-'ModelParams Lw'!R$10)/'ModelParams Lw'!R$11</f>
        <v>#DIV/0!</v>
      </c>
      <c r="CI241" s="26" t="e">
        <f ca="1">(BY241-'ModelParams Lw'!S$10)/'ModelParams Lw'!S$11</f>
        <v>#DIV/0!</v>
      </c>
      <c r="CJ241" s="26" t="e">
        <f ca="1">(BZ241-'ModelParams Lw'!T$10)/'ModelParams Lw'!T$11</f>
        <v>#DIV/0!</v>
      </c>
      <c r="CK241" s="26" t="e">
        <f ca="1">(CA241-'ModelParams Lw'!U$10)/'ModelParams Lw'!U$11</f>
        <v>#DIV/0!</v>
      </c>
      <c r="CL241" s="26" t="e">
        <f ca="1">(CB241-'ModelParams Lw'!V$10)/'ModelParams Lw'!V$11</f>
        <v>#DIV/0!</v>
      </c>
      <c r="CM241" s="75" t="e">
        <f t="shared" si="86"/>
        <v>#DIV/0!</v>
      </c>
      <c r="CN241" s="75" t="e">
        <f t="shared" si="87"/>
        <v>#DIV/0!</v>
      </c>
      <c r="CO241" s="75" t="e">
        <f t="shared" si="88"/>
        <v>#DIV/0!</v>
      </c>
      <c r="CP241" s="75" t="e">
        <f t="shared" si="89"/>
        <v>#DIV/0!</v>
      </c>
      <c r="CQ241" s="75" t="e">
        <f t="shared" si="90"/>
        <v>#DIV/0!</v>
      </c>
      <c r="CR241" s="75" t="e">
        <f t="shared" si="91"/>
        <v>#DIV/0!</v>
      </c>
      <c r="CS241" s="75" t="e">
        <f t="shared" si="92"/>
        <v>#DIV/0!</v>
      </c>
      <c r="CT241" s="75" t="e">
        <f t="shared" si="93"/>
        <v>#DIV/0!</v>
      </c>
      <c r="CU241" s="26" t="e">
        <f>10*LOG10(IF(CM241="",0,POWER(10,((CM241+'ModelParams Lw'!$O$4)/10))) +IF(CN241="",0,POWER(10,((CN241+'ModelParams Lw'!$P$4)/10))) +IF(CO241="",0,POWER(10,((CO241+'ModelParams Lw'!$Q$4)/10))) +IF(CP241="",0,POWER(10,((CP241+'ModelParams Lw'!$R$4)/10))) +IF(CQ241="",0,POWER(10,((CQ241+'ModelParams Lw'!$S$4)/10))) +IF(CR241="",0,POWER(10,((CR241+'ModelParams Lw'!$T$4)/10))) +IF(CS241="",0,POWER(10,((CS241+'ModelParams Lw'!$U$4)/10)))+IF(CT241="",0,POWER(10,((CT241+'ModelParams Lw'!$V$4)/10))))</f>
        <v>#DIV/0!</v>
      </c>
      <c r="CV241" s="26" t="e">
        <f t="shared" si="94"/>
        <v>#DIV/0!</v>
      </c>
      <c r="CW241" s="26" t="e">
        <f>(CM241-'ModelParams Lw'!O$10)/'ModelParams Lw'!O$11</f>
        <v>#DIV/0!</v>
      </c>
      <c r="CX241" s="26" t="e">
        <f>(CN241-'ModelParams Lw'!P$10)/'ModelParams Lw'!P$11</f>
        <v>#DIV/0!</v>
      </c>
      <c r="CY241" s="26" t="e">
        <f>(CO241-'ModelParams Lw'!Q$10)/'ModelParams Lw'!Q$11</f>
        <v>#DIV/0!</v>
      </c>
      <c r="CZ241" s="26" t="e">
        <f>(CP241-'ModelParams Lw'!R$10)/'ModelParams Lw'!R$11</f>
        <v>#DIV/0!</v>
      </c>
      <c r="DA241" s="26" t="e">
        <f>(CQ241-'ModelParams Lw'!S$10)/'ModelParams Lw'!S$11</f>
        <v>#DIV/0!</v>
      </c>
      <c r="DB241" s="26" t="e">
        <f>(CR241-'ModelParams Lw'!T$10)/'ModelParams Lw'!T$11</f>
        <v>#DIV/0!</v>
      </c>
      <c r="DC241" s="26" t="e">
        <f>(CS241-'ModelParams Lw'!U$10)/'ModelParams Lw'!U$11</f>
        <v>#DIV/0!</v>
      </c>
      <c r="DD241" s="26" t="e">
        <f>(CT241-'ModelParams Lw'!V$10)/'ModelParams Lw'!V$11</f>
        <v>#DIV/0!</v>
      </c>
    </row>
    <row r="242" spans="1:108" x14ac:dyDescent="0.25">
      <c r="A242" s="13">
        <f>'Sound Power'!B242</f>
        <v>0</v>
      </c>
      <c r="B242" s="13">
        <f>'Sound Power'!D242</f>
        <v>0</v>
      </c>
      <c r="C242" s="13">
        <f>'Sound Power'!E242</f>
        <v>0</v>
      </c>
      <c r="D242" s="13">
        <f>'Sound Power'!F242</f>
        <v>0</v>
      </c>
      <c r="E242" s="76" t="e">
        <f>IF(Calcul!$F244="SA",'Sound Power'!AZ242,'Sound Power'!O242)</f>
        <v>#DIV/0!</v>
      </c>
      <c r="F242" s="76" t="e">
        <f>IF(Calcul!$F244="SA",'Sound Power'!BA242,'Sound Power'!P242)</f>
        <v>#DIV/0!</v>
      </c>
      <c r="G242" s="76" t="e">
        <f>IF(Calcul!$F244="SA",'Sound Power'!BB242,'Sound Power'!Q242)</f>
        <v>#DIV/0!</v>
      </c>
      <c r="H242" s="76" t="e">
        <f>IF(Calcul!$F244="SA",'Sound Power'!BC242,'Sound Power'!R242)</f>
        <v>#DIV/0!</v>
      </c>
      <c r="I242" s="76" t="e">
        <f>IF(Calcul!$F244="SA",'Sound Power'!BD242,'Sound Power'!S242)</f>
        <v>#DIV/0!</v>
      </c>
      <c r="J242" s="76" t="e">
        <f>IF(Calcul!$F244="SA",'Sound Power'!BE242,'Sound Power'!T242)</f>
        <v>#DIV/0!</v>
      </c>
      <c r="K242" s="76" t="e">
        <f>IF(Calcul!$F244="SA",'Sound Power'!BF242,'Sound Power'!U242)</f>
        <v>#DIV/0!</v>
      </c>
      <c r="L242" s="76" t="e">
        <f>IF(Calcul!$F244="SA",'Sound Power'!BG242,'Sound Power'!V242)</f>
        <v>#DIV/0!</v>
      </c>
      <c r="M242" s="76" t="e">
        <f>'Sound Power'!CI242</f>
        <v>#DIV/0!</v>
      </c>
      <c r="N242" s="76" t="e">
        <f>'Sound Power'!CJ242</f>
        <v>#DIV/0!</v>
      </c>
      <c r="O242" s="76" t="e">
        <f>'Sound Power'!CK242</f>
        <v>#DIV/0!</v>
      </c>
      <c r="P242" s="76" t="e">
        <f>'Sound Power'!CL242</f>
        <v>#DIV/0!</v>
      </c>
      <c r="Q242" s="76" t="e">
        <f>'Sound Power'!CM242</f>
        <v>#DIV/0!</v>
      </c>
      <c r="R242" s="76" t="e">
        <f>'Sound Power'!CN242</f>
        <v>#DIV/0!</v>
      </c>
      <c r="S242" s="76" t="e">
        <f>'Sound Power'!CO242</f>
        <v>#DIV/0!</v>
      </c>
      <c r="T242" s="76" t="e">
        <f>'Sound Power'!CP242</f>
        <v>#DIV/0!</v>
      </c>
      <c r="U242" s="73">
        <f t="shared" si="74"/>
        <v>0</v>
      </c>
      <c r="V242" s="73">
        <f t="shared" si="75"/>
        <v>0</v>
      </c>
      <c r="W242" s="76" t="e">
        <f>('ModelParams Lp'!B$4*10^'ModelParams Lp'!B$5*($U242/$V242)^'ModelParams Lp'!B$6)*3</f>
        <v>#DIV/0!</v>
      </c>
      <c r="X242" s="76" t="e">
        <f>('ModelParams Lp'!C$4*10^'ModelParams Lp'!C$5*($U242/$V242)^'ModelParams Lp'!C$6)*3</f>
        <v>#DIV/0!</v>
      </c>
      <c r="Y242" s="76" t="e">
        <f>('ModelParams Lp'!D$4*10^'ModelParams Lp'!D$5*($U242/$V242)^'ModelParams Lp'!D$6)*3</f>
        <v>#DIV/0!</v>
      </c>
      <c r="Z242" s="76" t="e">
        <f>('ModelParams Lp'!E$4*10^'ModelParams Lp'!E$5*($U242/$V242)^'ModelParams Lp'!E$6)*3</f>
        <v>#DIV/0!</v>
      </c>
      <c r="AA242" s="76" t="e">
        <f>('ModelParams Lp'!F$4*10^'ModelParams Lp'!F$5*($U242/$V242)^'ModelParams Lp'!F$6)*3</f>
        <v>#DIV/0!</v>
      </c>
      <c r="AB242" s="76" t="e">
        <f>('ModelParams Lp'!G$4*10^'ModelParams Lp'!G$5*($U242/$V242)^'ModelParams Lp'!G$6)*3</f>
        <v>#DIV/0!</v>
      </c>
      <c r="AC242" s="76" t="e">
        <f>('ModelParams Lp'!H$4*10^'ModelParams Lp'!H$5*($U242/$V242)^'ModelParams Lp'!H$6)*3</f>
        <v>#DIV/0!</v>
      </c>
      <c r="AD242" s="76" t="e">
        <f>('ModelParams Lp'!I$4*10^'ModelParams Lp'!I$5*($U242/$V242)^'ModelParams Lp'!I$6)*3</f>
        <v>#DIV/0!</v>
      </c>
      <c r="AE242" s="62" t="e">
        <f t="shared" si="76"/>
        <v>#DIV/0!</v>
      </c>
      <c r="AF242" s="62" t="e">
        <f>IF(AE242&lt;'ModelParams Lp'!$B$16,-1,IF(AE242&lt;'ModelParams Lp'!$C$16,0,IF(AE242&lt;'ModelParams Lp'!$D$16,1,IF(AE242&lt;'ModelParams Lp'!$E$16,2,IF(AE242&lt;'ModelParams Lp'!$F$16,3,IF(AE242&lt;'ModelParams Lp'!$G$16,4,IF(AE242&lt;'ModelParams Lp'!$H$16,5,6)))))))</f>
        <v>#DIV/0!</v>
      </c>
      <c r="AG242" s="76" t="e">
        <f ca="1">IF($AF242&gt;1,0,OFFSET('ModelParams Lp'!$C$12,0,-'Sound Pressure'!$AF242))</f>
        <v>#DIV/0!</v>
      </c>
      <c r="AH242" s="76" t="e">
        <f ca="1">IF($AF242&gt;2,0,OFFSET('ModelParams Lp'!$D$12,0,-'Sound Pressure'!$AF242))</f>
        <v>#DIV/0!</v>
      </c>
      <c r="AI242" s="76" t="e">
        <f ca="1">IF($AF242&gt;3,0,OFFSET('ModelParams Lp'!$E$12,0,-'Sound Pressure'!$AF242))</f>
        <v>#DIV/0!</v>
      </c>
      <c r="AJ242" s="76" t="e">
        <f ca="1">IF($AF242&gt;4,0,OFFSET('ModelParams Lp'!$F$12,0,-'Sound Pressure'!$AF242))</f>
        <v>#DIV/0!</v>
      </c>
      <c r="AK242" s="76" t="e">
        <f ca="1">IF($AF242&gt;3,0,OFFSET('ModelParams Lp'!$G$12,0,-'Sound Pressure'!$AF242))</f>
        <v>#DIV/0!</v>
      </c>
      <c r="AL242" s="76" t="e">
        <f ca="1">IF($AF242&gt;5,0,OFFSET('ModelParams Lp'!$H$12,0,-'Sound Pressure'!$AF242))</f>
        <v>#DIV/0!</v>
      </c>
      <c r="AM242" s="76" t="e">
        <f ca="1">IF($AF242&gt;6,0,OFFSET('ModelParams Lp'!$I$12,0,-'Sound Pressure'!$AF242))</f>
        <v>#DIV/0!</v>
      </c>
      <c r="AN242" s="76" t="e">
        <f ca="1">IF($AF242&gt;7,0,IF($AF$4&lt;0,3,OFFSET('ModelParams Lp'!$J$12,0,-'Sound Pressure'!$AF242)))</f>
        <v>#DIV/0!</v>
      </c>
      <c r="AO242" s="76" t="e">
        <f t="shared" si="95"/>
        <v>#DIV/0!</v>
      </c>
      <c r="AP242" s="76" t="e">
        <f t="shared" si="96"/>
        <v>#DIV/0!</v>
      </c>
      <c r="AQ242" s="76" t="e">
        <f t="shared" si="96"/>
        <v>#DIV/0!</v>
      </c>
      <c r="AR242" s="76" t="e">
        <f t="shared" si="96"/>
        <v>#DIV/0!</v>
      </c>
      <c r="AS242" s="76" t="e">
        <f t="shared" si="96"/>
        <v>#DIV/0!</v>
      </c>
      <c r="AT242" s="76" t="e">
        <f t="shared" si="96"/>
        <v>#DIV/0!</v>
      </c>
      <c r="AU242" s="76" t="e">
        <f t="shared" si="96"/>
        <v>#DIV/0!</v>
      </c>
      <c r="AV242" s="76" t="e">
        <f t="shared" si="96"/>
        <v>#DIV/0!</v>
      </c>
      <c r="AW242" s="76">
        <f>'ModelParams Lp'!B$22</f>
        <v>4</v>
      </c>
      <c r="AX242" s="76">
        <f>'ModelParams Lp'!C$22</f>
        <v>2</v>
      </c>
      <c r="AY242" s="76">
        <f>'ModelParams Lp'!D$22</f>
        <v>1</v>
      </c>
      <c r="AZ242" s="76">
        <f>'ModelParams Lp'!E$22</f>
        <v>0</v>
      </c>
      <c r="BA242" s="76">
        <f>'ModelParams Lp'!F$22</f>
        <v>0</v>
      </c>
      <c r="BB242" s="76">
        <f>'ModelParams Lp'!G$22</f>
        <v>0</v>
      </c>
      <c r="BC242" s="76">
        <f>'ModelParams Lp'!H$22</f>
        <v>0</v>
      </c>
      <c r="BD242" s="76">
        <f>'ModelParams Lp'!I$22</f>
        <v>0</v>
      </c>
      <c r="BE242" s="76" t="e">
        <f>-10*LOG(2/(4*PI()*2^2)+4/(0.163*(Calcul!$J247*Calcul!$K247)/VLOOKUP(Calcul!$H247,'ModelParams Lp'!$E$37:$F$39,2,0)))</f>
        <v>#N/A</v>
      </c>
      <c r="BF242" s="76" t="e">
        <f>-10*LOG(2/(4*PI()*2^2)+4/(0.163*(Calcul!$J247*Calcul!$K247)/VLOOKUP(Calcul!$H247,'ModelParams Lp'!$E$37:$F$39,2,0)))</f>
        <v>#N/A</v>
      </c>
      <c r="BG242" s="76" t="e">
        <f>-10*LOG(2/(4*PI()*2^2)+4/(0.163*(Calcul!$J247*Calcul!$K247)/VLOOKUP(Calcul!$H247,'ModelParams Lp'!$E$37:$F$39,2,0)))</f>
        <v>#N/A</v>
      </c>
      <c r="BH242" s="76" t="e">
        <f>-10*LOG(2/(4*PI()*2^2)+4/(0.163*(Calcul!$J247*Calcul!$K247)/VLOOKUP(Calcul!$H247,'ModelParams Lp'!$E$37:$F$39,2,0)))</f>
        <v>#N/A</v>
      </c>
      <c r="BI242" s="76" t="e">
        <f>-10*LOG(2/(4*PI()*2^2)+4/(0.163*(Calcul!$J247*Calcul!$K247)/VLOOKUP(Calcul!$H247,'ModelParams Lp'!$E$37:$F$39,2,0)))</f>
        <v>#N/A</v>
      </c>
      <c r="BJ242" s="76" t="e">
        <f>-10*LOG(2/(4*PI()*2^2)+4/(0.163*(Calcul!$J247*Calcul!$K247)/VLOOKUP(Calcul!$H247,'ModelParams Lp'!$E$37:$F$39,2,0)))</f>
        <v>#N/A</v>
      </c>
      <c r="BK242" s="76" t="e">
        <f>-10*LOG(2/(4*PI()*2^2)+4/(0.163*(Calcul!$J247*Calcul!$K247)/VLOOKUP(Calcul!$H247,'ModelParams Lp'!$E$37:$F$39,2,0)))</f>
        <v>#N/A</v>
      </c>
      <c r="BL242" s="76" t="e">
        <f>-10*LOG(2/(4*PI()*2^2)+4/(0.163*(Calcul!$J247*Calcul!$K247)/VLOOKUP(Calcul!$H247,'ModelParams Lp'!$E$37:$F$39,2,0)))</f>
        <v>#N/A</v>
      </c>
      <c r="BM242" s="76" t="e">
        <f>VLOOKUP(Calcul!$I247,'ModelParams Lp'!$D$28:$O$32,5,0)+BE242</f>
        <v>#N/A</v>
      </c>
      <c r="BN242" s="76" t="e">
        <f>VLOOKUP(Calcul!$I247,'ModelParams Lp'!$D$28:$O$32,6,0)+BF242</f>
        <v>#N/A</v>
      </c>
      <c r="BO242" s="76" t="e">
        <f>VLOOKUP(Calcul!$I247,'ModelParams Lp'!$D$28:$O$32,7,0)+BG242</f>
        <v>#N/A</v>
      </c>
      <c r="BP242" s="76" t="e">
        <f>VLOOKUP(Calcul!$I247,'ModelParams Lp'!$D$28:$O$32,8,0)+BH242</f>
        <v>#N/A</v>
      </c>
      <c r="BQ242" s="76" t="e">
        <f>VLOOKUP(Calcul!$I247,'ModelParams Lp'!$D$28:$O$32,9,0)+BI242</f>
        <v>#N/A</v>
      </c>
      <c r="BR242" s="76" t="e">
        <f>VLOOKUP(Calcul!$I247,'ModelParams Lp'!$D$28:$O$32,10,0)+BJ242</f>
        <v>#N/A</v>
      </c>
      <c r="BS242" s="76" t="e">
        <f>VLOOKUP(Calcul!$I247,'ModelParams Lp'!$D$28:$O$32,11,0)+BK242</f>
        <v>#N/A</v>
      </c>
      <c r="BT242" s="76" t="e">
        <f>VLOOKUP(Calcul!$I247,'ModelParams Lp'!$D$28:$O$32,12,0)+BL242</f>
        <v>#N/A</v>
      </c>
      <c r="BU242" s="75" t="e">
        <f t="shared" ca="1" si="77"/>
        <v>#DIV/0!</v>
      </c>
      <c r="BV242" s="75" t="e">
        <f t="shared" ca="1" si="78"/>
        <v>#DIV/0!</v>
      </c>
      <c r="BW242" s="75" t="e">
        <f t="shared" ca="1" si="79"/>
        <v>#DIV/0!</v>
      </c>
      <c r="BX242" s="75" t="e">
        <f t="shared" ca="1" si="80"/>
        <v>#DIV/0!</v>
      </c>
      <c r="BY242" s="75" t="e">
        <f t="shared" ca="1" si="81"/>
        <v>#DIV/0!</v>
      </c>
      <c r="BZ242" s="75" t="e">
        <f t="shared" ca="1" si="82"/>
        <v>#DIV/0!</v>
      </c>
      <c r="CA242" s="75" t="e">
        <f t="shared" ca="1" si="83"/>
        <v>#DIV/0!</v>
      </c>
      <c r="CB242" s="75" t="e">
        <f t="shared" ca="1" si="84"/>
        <v>#DIV/0!</v>
      </c>
      <c r="CC242" s="26" t="e">
        <f ca="1">10*LOG10(IF(BU242="",0,POWER(10,((BU242+'ModelParams Lw'!$O$4)/10))) +IF(BV242="",0,POWER(10,((BV242+'ModelParams Lw'!$P$4)/10))) +IF(BW242="",0,POWER(10,((BW242+'ModelParams Lw'!$Q$4)/10))) +IF(BX242="",0,POWER(10,((BX242+'ModelParams Lw'!$R$4)/10))) +IF(BY242="",0,POWER(10,((BY242+'ModelParams Lw'!$S$4)/10))) +IF(BZ242="",0,POWER(10,((BZ242+'ModelParams Lw'!$T$4)/10))) +IF(CA242="",0,POWER(10,((CA242+'ModelParams Lw'!$U$4)/10)))+IF(CB242="",0,POWER(10,((CB242+'ModelParams Lw'!$V$4)/10))))</f>
        <v>#DIV/0!</v>
      </c>
      <c r="CD242" s="26" t="e">
        <f t="shared" ca="1" si="85"/>
        <v>#DIV/0!</v>
      </c>
      <c r="CE242" s="26" t="e">
        <f ca="1">(BU242-'ModelParams Lw'!O$10)/'ModelParams Lw'!O$11</f>
        <v>#DIV/0!</v>
      </c>
      <c r="CF242" s="26" t="e">
        <f ca="1">(BV242-'ModelParams Lw'!P$10)/'ModelParams Lw'!P$11</f>
        <v>#DIV/0!</v>
      </c>
      <c r="CG242" s="26" t="e">
        <f ca="1">(BW242-'ModelParams Lw'!Q$10)/'ModelParams Lw'!Q$11</f>
        <v>#DIV/0!</v>
      </c>
      <c r="CH242" s="26" t="e">
        <f ca="1">(BX242-'ModelParams Lw'!R$10)/'ModelParams Lw'!R$11</f>
        <v>#DIV/0!</v>
      </c>
      <c r="CI242" s="26" t="e">
        <f ca="1">(BY242-'ModelParams Lw'!S$10)/'ModelParams Lw'!S$11</f>
        <v>#DIV/0!</v>
      </c>
      <c r="CJ242" s="26" t="e">
        <f ca="1">(BZ242-'ModelParams Lw'!T$10)/'ModelParams Lw'!T$11</f>
        <v>#DIV/0!</v>
      </c>
      <c r="CK242" s="26" t="e">
        <f ca="1">(CA242-'ModelParams Lw'!U$10)/'ModelParams Lw'!U$11</f>
        <v>#DIV/0!</v>
      </c>
      <c r="CL242" s="26" t="e">
        <f ca="1">(CB242-'ModelParams Lw'!V$10)/'ModelParams Lw'!V$11</f>
        <v>#DIV/0!</v>
      </c>
      <c r="CM242" s="75" t="e">
        <f t="shared" si="86"/>
        <v>#DIV/0!</v>
      </c>
      <c r="CN242" s="75" t="e">
        <f t="shared" si="87"/>
        <v>#DIV/0!</v>
      </c>
      <c r="CO242" s="75" t="e">
        <f t="shared" si="88"/>
        <v>#DIV/0!</v>
      </c>
      <c r="CP242" s="75" t="e">
        <f t="shared" si="89"/>
        <v>#DIV/0!</v>
      </c>
      <c r="CQ242" s="75" t="e">
        <f t="shared" si="90"/>
        <v>#DIV/0!</v>
      </c>
      <c r="CR242" s="75" t="e">
        <f t="shared" si="91"/>
        <v>#DIV/0!</v>
      </c>
      <c r="CS242" s="75" t="e">
        <f t="shared" si="92"/>
        <v>#DIV/0!</v>
      </c>
      <c r="CT242" s="75" t="e">
        <f t="shared" si="93"/>
        <v>#DIV/0!</v>
      </c>
      <c r="CU242" s="26" t="e">
        <f>10*LOG10(IF(CM242="",0,POWER(10,((CM242+'ModelParams Lw'!$O$4)/10))) +IF(CN242="",0,POWER(10,((CN242+'ModelParams Lw'!$P$4)/10))) +IF(CO242="",0,POWER(10,((CO242+'ModelParams Lw'!$Q$4)/10))) +IF(CP242="",0,POWER(10,((CP242+'ModelParams Lw'!$R$4)/10))) +IF(CQ242="",0,POWER(10,((CQ242+'ModelParams Lw'!$S$4)/10))) +IF(CR242="",0,POWER(10,((CR242+'ModelParams Lw'!$T$4)/10))) +IF(CS242="",0,POWER(10,((CS242+'ModelParams Lw'!$U$4)/10)))+IF(CT242="",0,POWER(10,((CT242+'ModelParams Lw'!$V$4)/10))))</f>
        <v>#DIV/0!</v>
      </c>
      <c r="CV242" s="26" t="e">
        <f t="shared" si="94"/>
        <v>#DIV/0!</v>
      </c>
      <c r="CW242" s="26" t="e">
        <f>(CM242-'ModelParams Lw'!O$10)/'ModelParams Lw'!O$11</f>
        <v>#DIV/0!</v>
      </c>
      <c r="CX242" s="26" t="e">
        <f>(CN242-'ModelParams Lw'!P$10)/'ModelParams Lw'!P$11</f>
        <v>#DIV/0!</v>
      </c>
      <c r="CY242" s="26" t="e">
        <f>(CO242-'ModelParams Lw'!Q$10)/'ModelParams Lw'!Q$11</f>
        <v>#DIV/0!</v>
      </c>
      <c r="CZ242" s="26" t="e">
        <f>(CP242-'ModelParams Lw'!R$10)/'ModelParams Lw'!R$11</f>
        <v>#DIV/0!</v>
      </c>
      <c r="DA242" s="26" t="e">
        <f>(CQ242-'ModelParams Lw'!S$10)/'ModelParams Lw'!S$11</f>
        <v>#DIV/0!</v>
      </c>
      <c r="DB242" s="26" t="e">
        <f>(CR242-'ModelParams Lw'!T$10)/'ModelParams Lw'!T$11</f>
        <v>#DIV/0!</v>
      </c>
      <c r="DC242" s="26" t="e">
        <f>(CS242-'ModelParams Lw'!U$10)/'ModelParams Lw'!U$11</f>
        <v>#DIV/0!</v>
      </c>
      <c r="DD242" s="26" t="e">
        <f>(CT242-'ModelParams Lw'!V$10)/'ModelParams Lw'!V$11</f>
        <v>#DIV/0!</v>
      </c>
    </row>
    <row r="243" spans="1:108" x14ac:dyDescent="0.25">
      <c r="A243" s="13">
        <f>'Sound Power'!B243</f>
        <v>0</v>
      </c>
      <c r="B243" s="13">
        <f>'Sound Power'!D243</f>
        <v>0</v>
      </c>
      <c r="C243" s="13">
        <f>'Sound Power'!E243</f>
        <v>0</v>
      </c>
      <c r="D243" s="13">
        <f>'Sound Power'!F243</f>
        <v>0</v>
      </c>
      <c r="E243" s="76" t="e">
        <f>IF(Calcul!$F245="SA",'Sound Power'!AZ243,'Sound Power'!O243)</f>
        <v>#DIV/0!</v>
      </c>
      <c r="F243" s="76" t="e">
        <f>IF(Calcul!$F245="SA",'Sound Power'!BA243,'Sound Power'!P243)</f>
        <v>#DIV/0!</v>
      </c>
      <c r="G243" s="76" t="e">
        <f>IF(Calcul!$F245="SA",'Sound Power'!BB243,'Sound Power'!Q243)</f>
        <v>#DIV/0!</v>
      </c>
      <c r="H243" s="76" t="e">
        <f>IF(Calcul!$F245="SA",'Sound Power'!BC243,'Sound Power'!R243)</f>
        <v>#DIV/0!</v>
      </c>
      <c r="I243" s="76" t="e">
        <f>IF(Calcul!$F245="SA",'Sound Power'!BD243,'Sound Power'!S243)</f>
        <v>#DIV/0!</v>
      </c>
      <c r="J243" s="76" t="e">
        <f>IF(Calcul!$F245="SA",'Sound Power'!BE243,'Sound Power'!T243)</f>
        <v>#DIV/0!</v>
      </c>
      <c r="K243" s="76" t="e">
        <f>IF(Calcul!$F245="SA",'Sound Power'!BF243,'Sound Power'!U243)</f>
        <v>#DIV/0!</v>
      </c>
      <c r="L243" s="76" t="e">
        <f>IF(Calcul!$F245="SA",'Sound Power'!BG243,'Sound Power'!V243)</f>
        <v>#DIV/0!</v>
      </c>
      <c r="M243" s="76" t="e">
        <f>'Sound Power'!CI243</f>
        <v>#DIV/0!</v>
      </c>
      <c r="N243" s="76" t="e">
        <f>'Sound Power'!CJ243</f>
        <v>#DIV/0!</v>
      </c>
      <c r="O243" s="76" t="e">
        <f>'Sound Power'!CK243</f>
        <v>#DIV/0!</v>
      </c>
      <c r="P243" s="76" t="e">
        <f>'Sound Power'!CL243</f>
        <v>#DIV/0!</v>
      </c>
      <c r="Q243" s="76" t="e">
        <f>'Sound Power'!CM243</f>
        <v>#DIV/0!</v>
      </c>
      <c r="R243" s="76" t="e">
        <f>'Sound Power'!CN243</f>
        <v>#DIV/0!</v>
      </c>
      <c r="S243" s="76" t="e">
        <f>'Sound Power'!CO243</f>
        <v>#DIV/0!</v>
      </c>
      <c r="T243" s="76" t="e">
        <f>'Sound Power'!CP243</f>
        <v>#DIV/0!</v>
      </c>
      <c r="U243" s="73">
        <f t="shared" si="74"/>
        <v>0</v>
      </c>
      <c r="V243" s="73">
        <f t="shared" si="75"/>
        <v>0</v>
      </c>
      <c r="W243" s="76" t="e">
        <f>('ModelParams Lp'!B$4*10^'ModelParams Lp'!B$5*($U243/$V243)^'ModelParams Lp'!B$6)*3</f>
        <v>#DIV/0!</v>
      </c>
      <c r="X243" s="76" t="e">
        <f>('ModelParams Lp'!C$4*10^'ModelParams Lp'!C$5*($U243/$V243)^'ModelParams Lp'!C$6)*3</f>
        <v>#DIV/0!</v>
      </c>
      <c r="Y243" s="76" t="e">
        <f>('ModelParams Lp'!D$4*10^'ModelParams Lp'!D$5*($U243/$V243)^'ModelParams Lp'!D$6)*3</f>
        <v>#DIV/0!</v>
      </c>
      <c r="Z243" s="76" t="e">
        <f>('ModelParams Lp'!E$4*10^'ModelParams Lp'!E$5*($U243/$V243)^'ModelParams Lp'!E$6)*3</f>
        <v>#DIV/0!</v>
      </c>
      <c r="AA243" s="76" t="e">
        <f>('ModelParams Lp'!F$4*10^'ModelParams Lp'!F$5*($U243/$V243)^'ModelParams Lp'!F$6)*3</f>
        <v>#DIV/0!</v>
      </c>
      <c r="AB243" s="76" t="e">
        <f>('ModelParams Lp'!G$4*10^'ModelParams Lp'!G$5*($U243/$V243)^'ModelParams Lp'!G$6)*3</f>
        <v>#DIV/0!</v>
      </c>
      <c r="AC243" s="76" t="e">
        <f>('ModelParams Lp'!H$4*10^'ModelParams Lp'!H$5*($U243/$V243)^'ModelParams Lp'!H$6)*3</f>
        <v>#DIV/0!</v>
      </c>
      <c r="AD243" s="76" t="e">
        <f>('ModelParams Lp'!I$4*10^'ModelParams Lp'!I$5*($U243/$V243)^'ModelParams Lp'!I$6)*3</f>
        <v>#DIV/0!</v>
      </c>
      <c r="AE243" s="62" t="e">
        <f t="shared" si="76"/>
        <v>#DIV/0!</v>
      </c>
      <c r="AF243" s="62" t="e">
        <f>IF(AE243&lt;'ModelParams Lp'!$B$16,-1,IF(AE243&lt;'ModelParams Lp'!$C$16,0,IF(AE243&lt;'ModelParams Lp'!$D$16,1,IF(AE243&lt;'ModelParams Lp'!$E$16,2,IF(AE243&lt;'ModelParams Lp'!$F$16,3,IF(AE243&lt;'ModelParams Lp'!$G$16,4,IF(AE243&lt;'ModelParams Lp'!$H$16,5,6)))))))</f>
        <v>#DIV/0!</v>
      </c>
      <c r="AG243" s="76" t="e">
        <f ca="1">IF($AF243&gt;1,0,OFFSET('ModelParams Lp'!$C$12,0,-'Sound Pressure'!$AF243))</f>
        <v>#DIV/0!</v>
      </c>
      <c r="AH243" s="76" t="e">
        <f ca="1">IF($AF243&gt;2,0,OFFSET('ModelParams Lp'!$D$12,0,-'Sound Pressure'!$AF243))</f>
        <v>#DIV/0!</v>
      </c>
      <c r="AI243" s="76" t="e">
        <f ca="1">IF($AF243&gt;3,0,OFFSET('ModelParams Lp'!$E$12,0,-'Sound Pressure'!$AF243))</f>
        <v>#DIV/0!</v>
      </c>
      <c r="AJ243" s="76" t="e">
        <f ca="1">IF($AF243&gt;4,0,OFFSET('ModelParams Lp'!$F$12,0,-'Sound Pressure'!$AF243))</f>
        <v>#DIV/0!</v>
      </c>
      <c r="AK243" s="76" t="e">
        <f ca="1">IF($AF243&gt;3,0,OFFSET('ModelParams Lp'!$G$12,0,-'Sound Pressure'!$AF243))</f>
        <v>#DIV/0!</v>
      </c>
      <c r="AL243" s="76" t="e">
        <f ca="1">IF($AF243&gt;5,0,OFFSET('ModelParams Lp'!$H$12,0,-'Sound Pressure'!$AF243))</f>
        <v>#DIV/0!</v>
      </c>
      <c r="AM243" s="76" t="e">
        <f ca="1">IF($AF243&gt;6,0,OFFSET('ModelParams Lp'!$I$12,0,-'Sound Pressure'!$AF243))</f>
        <v>#DIV/0!</v>
      </c>
      <c r="AN243" s="76" t="e">
        <f ca="1">IF($AF243&gt;7,0,IF($AF$4&lt;0,3,OFFSET('ModelParams Lp'!$J$12,0,-'Sound Pressure'!$AF243)))</f>
        <v>#DIV/0!</v>
      </c>
      <c r="AO243" s="76" t="e">
        <f t="shared" si="95"/>
        <v>#DIV/0!</v>
      </c>
      <c r="AP243" s="76" t="e">
        <f t="shared" si="96"/>
        <v>#DIV/0!</v>
      </c>
      <c r="AQ243" s="76" t="e">
        <f t="shared" si="96"/>
        <v>#DIV/0!</v>
      </c>
      <c r="AR243" s="76" t="e">
        <f t="shared" si="96"/>
        <v>#DIV/0!</v>
      </c>
      <c r="AS243" s="76" t="e">
        <f t="shared" si="96"/>
        <v>#DIV/0!</v>
      </c>
      <c r="AT243" s="76" t="e">
        <f t="shared" si="96"/>
        <v>#DIV/0!</v>
      </c>
      <c r="AU243" s="76" t="e">
        <f t="shared" si="96"/>
        <v>#DIV/0!</v>
      </c>
      <c r="AV243" s="76" t="e">
        <f t="shared" si="96"/>
        <v>#DIV/0!</v>
      </c>
      <c r="AW243" s="76">
        <f>'ModelParams Lp'!B$22</f>
        <v>4</v>
      </c>
      <c r="AX243" s="76">
        <f>'ModelParams Lp'!C$22</f>
        <v>2</v>
      </c>
      <c r="AY243" s="76">
        <f>'ModelParams Lp'!D$22</f>
        <v>1</v>
      </c>
      <c r="AZ243" s="76">
        <f>'ModelParams Lp'!E$22</f>
        <v>0</v>
      </c>
      <c r="BA243" s="76">
        <f>'ModelParams Lp'!F$22</f>
        <v>0</v>
      </c>
      <c r="BB243" s="76">
        <f>'ModelParams Lp'!G$22</f>
        <v>0</v>
      </c>
      <c r="BC243" s="76">
        <f>'ModelParams Lp'!H$22</f>
        <v>0</v>
      </c>
      <c r="BD243" s="76">
        <f>'ModelParams Lp'!I$22</f>
        <v>0</v>
      </c>
      <c r="BE243" s="76" t="e">
        <f>-10*LOG(2/(4*PI()*2^2)+4/(0.163*(Calcul!$J248*Calcul!$K248)/VLOOKUP(Calcul!$H248,'ModelParams Lp'!$E$37:$F$39,2,0)))</f>
        <v>#N/A</v>
      </c>
      <c r="BF243" s="76" t="e">
        <f>-10*LOG(2/(4*PI()*2^2)+4/(0.163*(Calcul!$J248*Calcul!$K248)/VLOOKUP(Calcul!$H248,'ModelParams Lp'!$E$37:$F$39,2,0)))</f>
        <v>#N/A</v>
      </c>
      <c r="BG243" s="76" t="e">
        <f>-10*LOG(2/(4*PI()*2^2)+4/(0.163*(Calcul!$J248*Calcul!$K248)/VLOOKUP(Calcul!$H248,'ModelParams Lp'!$E$37:$F$39,2,0)))</f>
        <v>#N/A</v>
      </c>
      <c r="BH243" s="76" t="e">
        <f>-10*LOG(2/(4*PI()*2^2)+4/(0.163*(Calcul!$J248*Calcul!$K248)/VLOOKUP(Calcul!$H248,'ModelParams Lp'!$E$37:$F$39,2,0)))</f>
        <v>#N/A</v>
      </c>
      <c r="BI243" s="76" t="e">
        <f>-10*LOG(2/(4*PI()*2^2)+4/(0.163*(Calcul!$J248*Calcul!$K248)/VLOOKUP(Calcul!$H248,'ModelParams Lp'!$E$37:$F$39,2,0)))</f>
        <v>#N/A</v>
      </c>
      <c r="BJ243" s="76" t="e">
        <f>-10*LOG(2/(4*PI()*2^2)+4/(0.163*(Calcul!$J248*Calcul!$K248)/VLOOKUP(Calcul!$H248,'ModelParams Lp'!$E$37:$F$39,2,0)))</f>
        <v>#N/A</v>
      </c>
      <c r="BK243" s="76" t="e">
        <f>-10*LOG(2/(4*PI()*2^2)+4/(0.163*(Calcul!$J248*Calcul!$K248)/VLOOKUP(Calcul!$H248,'ModelParams Lp'!$E$37:$F$39,2,0)))</f>
        <v>#N/A</v>
      </c>
      <c r="BL243" s="76" t="e">
        <f>-10*LOG(2/(4*PI()*2^2)+4/(0.163*(Calcul!$J248*Calcul!$K248)/VLOOKUP(Calcul!$H248,'ModelParams Lp'!$E$37:$F$39,2,0)))</f>
        <v>#N/A</v>
      </c>
      <c r="BM243" s="76" t="e">
        <f>VLOOKUP(Calcul!$I248,'ModelParams Lp'!$D$28:$O$32,5,0)+BE243</f>
        <v>#N/A</v>
      </c>
      <c r="BN243" s="76" t="e">
        <f>VLOOKUP(Calcul!$I248,'ModelParams Lp'!$D$28:$O$32,6,0)+BF243</f>
        <v>#N/A</v>
      </c>
      <c r="BO243" s="76" t="e">
        <f>VLOOKUP(Calcul!$I248,'ModelParams Lp'!$D$28:$O$32,7,0)+BG243</f>
        <v>#N/A</v>
      </c>
      <c r="BP243" s="76" t="e">
        <f>VLOOKUP(Calcul!$I248,'ModelParams Lp'!$D$28:$O$32,8,0)+BH243</f>
        <v>#N/A</v>
      </c>
      <c r="BQ243" s="76" t="e">
        <f>VLOOKUP(Calcul!$I248,'ModelParams Lp'!$D$28:$O$32,9,0)+BI243</f>
        <v>#N/A</v>
      </c>
      <c r="BR243" s="76" t="e">
        <f>VLOOKUP(Calcul!$I248,'ModelParams Lp'!$D$28:$O$32,10,0)+BJ243</f>
        <v>#N/A</v>
      </c>
      <c r="BS243" s="76" t="e">
        <f>VLOOKUP(Calcul!$I248,'ModelParams Lp'!$D$28:$O$32,11,0)+BK243</f>
        <v>#N/A</v>
      </c>
      <c r="BT243" s="76" t="e">
        <f>VLOOKUP(Calcul!$I248,'ModelParams Lp'!$D$28:$O$32,12,0)+BL243</f>
        <v>#N/A</v>
      </c>
      <c r="BU243" s="75" t="e">
        <f t="shared" ca="1" si="77"/>
        <v>#DIV/0!</v>
      </c>
      <c r="BV243" s="75" t="e">
        <f t="shared" ca="1" si="78"/>
        <v>#DIV/0!</v>
      </c>
      <c r="BW243" s="75" t="e">
        <f t="shared" ca="1" si="79"/>
        <v>#DIV/0!</v>
      </c>
      <c r="BX243" s="75" t="e">
        <f t="shared" ca="1" si="80"/>
        <v>#DIV/0!</v>
      </c>
      <c r="BY243" s="75" t="e">
        <f t="shared" ca="1" si="81"/>
        <v>#DIV/0!</v>
      </c>
      <c r="BZ243" s="75" t="e">
        <f t="shared" ca="1" si="82"/>
        <v>#DIV/0!</v>
      </c>
      <c r="CA243" s="75" t="e">
        <f t="shared" ca="1" si="83"/>
        <v>#DIV/0!</v>
      </c>
      <c r="CB243" s="75" t="e">
        <f t="shared" ca="1" si="84"/>
        <v>#DIV/0!</v>
      </c>
      <c r="CC243" s="26" t="e">
        <f ca="1">10*LOG10(IF(BU243="",0,POWER(10,((BU243+'ModelParams Lw'!$O$4)/10))) +IF(BV243="",0,POWER(10,((BV243+'ModelParams Lw'!$P$4)/10))) +IF(BW243="",0,POWER(10,((BW243+'ModelParams Lw'!$Q$4)/10))) +IF(BX243="",0,POWER(10,((BX243+'ModelParams Lw'!$R$4)/10))) +IF(BY243="",0,POWER(10,((BY243+'ModelParams Lw'!$S$4)/10))) +IF(BZ243="",0,POWER(10,((BZ243+'ModelParams Lw'!$T$4)/10))) +IF(CA243="",0,POWER(10,((CA243+'ModelParams Lw'!$U$4)/10)))+IF(CB243="",0,POWER(10,((CB243+'ModelParams Lw'!$V$4)/10))))</f>
        <v>#DIV/0!</v>
      </c>
      <c r="CD243" s="26" t="e">
        <f t="shared" ca="1" si="85"/>
        <v>#DIV/0!</v>
      </c>
      <c r="CE243" s="26" t="e">
        <f ca="1">(BU243-'ModelParams Lw'!O$10)/'ModelParams Lw'!O$11</f>
        <v>#DIV/0!</v>
      </c>
      <c r="CF243" s="26" t="e">
        <f ca="1">(BV243-'ModelParams Lw'!P$10)/'ModelParams Lw'!P$11</f>
        <v>#DIV/0!</v>
      </c>
      <c r="CG243" s="26" t="e">
        <f ca="1">(BW243-'ModelParams Lw'!Q$10)/'ModelParams Lw'!Q$11</f>
        <v>#DIV/0!</v>
      </c>
      <c r="CH243" s="26" t="e">
        <f ca="1">(BX243-'ModelParams Lw'!R$10)/'ModelParams Lw'!R$11</f>
        <v>#DIV/0!</v>
      </c>
      <c r="CI243" s="26" t="e">
        <f ca="1">(BY243-'ModelParams Lw'!S$10)/'ModelParams Lw'!S$11</f>
        <v>#DIV/0!</v>
      </c>
      <c r="CJ243" s="26" t="e">
        <f ca="1">(BZ243-'ModelParams Lw'!T$10)/'ModelParams Lw'!T$11</f>
        <v>#DIV/0!</v>
      </c>
      <c r="CK243" s="26" t="e">
        <f ca="1">(CA243-'ModelParams Lw'!U$10)/'ModelParams Lw'!U$11</f>
        <v>#DIV/0!</v>
      </c>
      <c r="CL243" s="26" t="e">
        <f ca="1">(CB243-'ModelParams Lw'!V$10)/'ModelParams Lw'!V$11</f>
        <v>#DIV/0!</v>
      </c>
      <c r="CM243" s="75" t="e">
        <f t="shared" si="86"/>
        <v>#DIV/0!</v>
      </c>
      <c r="CN243" s="75" t="e">
        <f t="shared" si="87"/>
        <v>#DIV/0!</v>
      </c>
      <c r="CO243" s="75" t="e">
        <f t="shared" si="88"/>
        <v>#DIV/0!</v>
      </c>
      <c r="CP243" s="75" t="e">
        <f t="shared" si="89"/>
        <v>#DIV/0!</v>
      </c>
      <c r="CQ243" s="75" t="e">
        <f t="shared" si="90"/>
        <v>#DIV/0!</v>
      </c>
      <c r="CR243" s="75" t="e">
        <f t="shared" si="91"/>
        <v>#DIV/0!</v>
      </c>
      <c r="CS243" s="75" t="e">
        <f t="shared" si="92"/>
        <v>#DIV/0!</v>
      </c>
      <c r="CT243" s="75" t="e">
        <f t="shared" si="93"/>
        <v>#DIV/0!</v>
      </c>
      <c r="CU243" s="26" t="e">
        <f>10*LOG10(IF(CM243="",0,POWER(10,((CM243+'ModelParams Lw'!$O$4)/10))) +IF(CN243="",0,POWER(10,((CN243+'ModelParams Lw'!$P$4)/10))) +IF(CO243="",0,POWER(10,((CO243+'ModelParams Lw'!$Q$4)/10))) +IF(CP243="",0,POWER(10,((CP243+'ModelParams Lw'!$R$4)/10))) +IF(CQ243="",0,POWER(10,((CQ243+'ModelParams Lw'!$S$4)/10))) +IF(CR243="",0,POWER(10,((CR243+'ModelParams Lw'!$T$4)/10))) +IF(CS243="",0,POWER(10,((CS243+'ModelParams Lw'!$U$4)/10)))+IF(CT243="",0,POWER(10,((CT243+'ModelParams Lw'!$V$4)/10))))</f>
        <v>#DIV/0!</v>
      </c>
      <c r="CV243" s="26" t="e">
        <f t="shared" si="94"/>
        <v>#DIV/0!</v>
      </c>
      <c r="CW243" s="26" t="e">
        <f>(CM243-'ModelParams Lw'!O$10)/'ModelParams Lw'!O$11</f>
        <v>#DIV/0!</v>
      </c>
      <c r="CX243" s="26" t="e">
        <f>(CN243-'ModelParams Lw'!P$10)/'ModelParams Lw'!P$11</f>
        <v>#DIV/0!</v>
      </c>
      <c r="CY243" s="26" t="e">
        <f>(CO243-'ModelParams Lw'!Q$10)/'ModelParams Lw'!Q$11</f>
        <v>#DIV/0!</v>
      </c>
      <c r="CZ243" s="26" t="e">
        <f>(CP243-'ModelParams Lw'!R$10)/'ModelParams Lw'!R$11</f>
        <v>#DIV/0!</v>
      </c>
      <c r="DA243" s="26" t="e">
        <f>(CQ243-'ModelParams Lw'!S$10)/'ModelParams Lw'!S$11</f>
        <v>#DIV/0!</v>
      </c>
      <c r="DB243" s="26" t="e">
        <f>(CR243-'ModelParams Lw'!T$10)/'ModelParams Lw'!T$11</f>
        <v>#DIV/0!</v>
      </c>
      <c r="DC243" s="26" t="e">
        <f>(CS243-'ModelParams Lw'!U$10)/'ModelParams Lw'!U$11</f>
        <v>#DIV/0!</v>
      </c>
      <c r="DD243" s="26" t="e">
        <f>(CT243-'ModelParams Lw'!V$10)/'ModelParams Lw'!V$11</f>
        <v>#DIV/0!</v>
      </c>
    </row>
    <row r="244" spans="1:108" x14ac:dyDescent="0.25">
      <c r="A244" s="13">
        <f>'Sound Power'!B244</f>
        <v>0</v>
      </c>
      <c r="B244" s="13">
        <f>'Sound Power'!D244</f>
        <v>0</v>
      </c>
      <c r="C244" s="13">
        <f>'Sound Power'!E244</f>
        <v>0</v>
      </c>
      <c r="D244" s="13">
        <f>'Sound Power'!F244</f>
        <v>0</v>
      </c>
      <c r="E244" s="76" t="e">
        <f>IF(Calcul!$F246="SA",'Sound Power'!AZ244,'Sound Power'!O244)</f>
        <v>#DIV/0!</v>
      </c>
      <c r="F244" s="76" t="e">
        <f>IF(Calcul!$F246="SA",'Sound Power'!BA244,'Sound Power'!P244)</f>
        <v>#DIV/0!</v>
      </c>
      <c r="G244" s="76" t="e">
        <f>IF(Calcul!$F246="SA",'Sound Power'!BB244,'Sound Power'!Q244)</f>
        <v>#DIV/0!</v>
      </c>
      <c r="H244" s="76" t="e">
        <f>IF(Calcul!$F246="SA",'Sound Power'!BC244,'Sound Power'!R244)</f>
        <v>#DIV/0!</v>
      </c>
      <c r="I244" s="76" t="e">
        <f>IF(Calcul!$F246="SA",'Sound Power'!BD244,'Sound Power'!S244)</f>
        <v>#DIV/0!</v>
      </c>
      <c r="J244" s="76" t="e">
        <f>IF(Calcul!$F246="SA",'Sound Power'!BE244,'Sound Power'!T244)</f>
        <v>#DIV/0!</v>
      </c>
      <c r="K244" s="76" t="e">
        <f>IF(Calcul!$F246="SA",'Sound Power'!BF244,'Sound Power'!U244)</f>
        <v>#DIV/0!</v>
      </c>
      <c r="L244" s="76" t="e">
        <f>IF(Calcul!$F246="SA",'Sound Power'!BG244,'Sound Power'!V244)</f>
        <v>#DIV/0!</v>
      </c>
      <c r="M244" s="76" t="e">
        <f>'Sound Power'!CI244</f>
        <v>#DIV/0!</v>
      </c>
      <c r="N244" s="76" t="e">
        <f>'Sound Power'!CJ244</f>
        <v>#DIV/0!</v>
      </c>
      <c r="O244" s="76" t="e">
        <f>'Sound Power'!CK244</f>
        <v>#DIV/0!</v>
      </c>
      <c r="P244" s="76" t="e">
        <f>'Sound Power'!CL244</f>
        <v>#DIV/0!</v>
      </c>
      <c r="Q244" s="76" t="e">
        <f>'Sound Power'!CM244</f>
        <v>#DIV/0!</v>
      </c>
      <c r="R244" s="76" t="e">
        <f>'Sound Power'!CN244</f>
        <v>#DIV/0!</v>
      </c>
      <c r="S244" s="76" t="e">
        <f>'Sound Power'!CO244</f>
        <v>#DIV/0!</v>
      </c>
      <c r="T244" s="76" t="e">
        <f>'Sound Power'!CP244</f>
        <v>#DIV/0!</v>
      </c>
      <c r="U244" s="73">
        <f t="shared" si="74"/>
        <v>0</v>
      </c>
      <c r="V244" s="73">
        <f t="shared" si="75"/>
        <v>0</v>
      </c>
      <c r="W244" s="76" t="e">
        <f>('ModelParams Lp'!B$4*10^'ModelParams Lp'!B$5*($U244/$V244)^'ModelParams Lp'!B$6)*3</f>
        <v>#DIV/0!</v>
      </c>
      <c r="X244" s="76" t="e">
        <f>('ModelParams Lp'!C$4*10^'ModelParams Lp'!C$5*($U244/$V244)^'ModelParams Lp'!C$6)*3</f>
        <v>#DIV/0!</v>
      </c>
      <c r="Y244" s="76" t="e">
        <f>('ModelParams Lp'!D$4*10^'ModelParams Lp'!D$5*($U244/$V244)^'ModelParams Lp'!D$6)*3</f>
        <v>#DIV/0!</v>
      </c>
      <c r="Z244" s="76" t="e">
        <f>('ModelParams Lp'!E$4*10^'ModelParams Lp'!E$5*($U244/$V244)^'ModelParams Lp'!E$6)*3</f>
        <v>#DIV/0!</v>
      </c>
      <c r="AA244" s="76" t="e">
        <f>('ModelParams Lp'!F$4*10^'ModelParams Lp'!F$5*($U244/$V244)^'ModelParams Lp'!F$6)*3</f>
        <v>#DIV/0!</v>
      </c>
      <c r="AB244" s="76" t="e">
        <f>('ModelParams Lp'!G$4*10^'ModelParams Lp'!G$5*($U244/$V244)^'ModelParams Lp'!G$6)*3</f>
        <v>#DIV/0!</v>
      </c>
      <c r="AC244" s="76" t="e">
        <f>('ModelParams Lp'!H$4*10^'ModelParams Lp'!H$5*($U244/$V244)^'ModelParams Lp'!H$6)*3</f>
        <v>#DIV/0!</v>
      </c>
      <c r="AD244" s="76" t="e">
        <f>('ModelParams Lp'!I$4*10^'ModelParams Lp'!I$5*($U244/$V244)^'ModelParams Lp'!I$6)*3</f>
        <v>#DIV/0!</v>
      </c>
      <c r="AE244" s="62" t="e">
        <f t="shared" si="76"/>
        <v>#DIV/0!</v>
      </c>
      <c r="AF244" s="62" t="e">
        <f>IF(AE244&lt;'ModelParams Lp'!$B$16,-1,IF(AE244&lt;'ModelParams Lp'!$C$16,0,IF(AE244&lt;'ModelParams Lp'!$D$16,1,IF(AE244&lt;'ModelParams Lp'!$E$16,2,IF(AE244&lt;'ModelParams Lp'!$F$16,3,IF(AE244&lt;'ModelParams Lp'!$G$16,4,IF(AE244&lt;'ModelParams Lp'!$H$16,5,6)))))))</f>
        <v>#DIV/0!</v>
      </c>
      <c r="AG244" s="76" t="e">
        <f ca="1">IF($AF244&gt;1,0,OFFSET('ModelParams Lp'!$C$12,0,-'Sound Pressure'!$AF244))</f>
        <v>#DIV/0!</v>
      </c>
      <c r="AH244" s="76" t="e">
        <f ca="1">IF($AF244&gt;2,0,OFFSET('ModelParams Lp'!$D$12,0,-'Sound Pressure'!$AF244))</f>
        <v>#DIV/0!</v>
      </c>
      <c r="AI244" s="76" t="e">
        <f ca="1">IF($AF244&gt;3,0,OFFSET('ModelParams Lp'!$E$12,0,-'Sound Pressure'!$AF244))</f>
        <v>#DIV/0!</v>
      </c>
      <c r="AJ244" s="76" t="e">
        <f ca="1">IF($AF244&gt;4,0,OFFSET('ModelParams Lp'!$F$12,0,-'Sound Pressure'!$AF244))</f>
        <v>#DIV/0!</v>
      </c>
      <c r="AK244" s="76" t="e">
        <f ca="1">IF($AF244&gt;3,0,OFFSET('ModelParams Lp'!$G$12,0,-'Sound Pressure'!$AF244))</f>
        <v>#DIV/0!</v>
      </c>
      <c r="AL244" s="76" t="e">
        <f ca="1">IF($AF244&gt;5,0,OFFSET('ModelParams Lp'!$H$12,0,-'Sound Pressure'!$AF244))</f>
        <v>#DIV/0!</v>
      </c>
      <c r="AM244" s="76" t="e">
        <f ca="1">IF($AF244&gt;6,0,OFFSET('ModelParams Lp'!$I$12,0,-'Sound Pressure'!$AF244))</f>
        <v>#DIV/0!</v>
      </c>
      <c r="AN244" s="76" t="e">
        <f ca="1">IF($AF244&gt;7,0,IF($AF$4&lt;0,3,OFFSET('ModelParams Lp'!$J$12,0,-'Sound Pressure'!$AF244)))</f>
        <v>#DIV/0!</v>
      </c>
      <c r="AO244" s="76" t="e">
        <f t="shared" si="95"/>
        <v>#DIV/0!</v>
      </c>
      <c r="AP244" s="76" t="e">
        <f t="shared" si="96"/>
        <v>#DIV/0!</v>
      </c>
      <c r="AQ244" s="76" t="e">
        <f t="shared" si="96"/>
        <v>#DIV/0!</v>
      </c>
      <c r="AR244" s="76" t="e">
        <f t="shared" si="96"/>
        <v>#DIV/0!</v>
      </c>
      <c r="AS244" s="76" t="e">
        <f t="shared" si="96"/>
        <v>#DIV/0!</v>
      </c>
      <c r="AT244" s="76" t="e">
        <f t="shared" si="96"/>
        <v>#DIV/0!</v>
      </c>
      <c r="AU244" s="76" t="e">
        <f t="shared" si="96"/>
        <v>#DIV/0!</v>
      </c>
      <c r="AV244" s="76" t="e">
        <f t="shared" si="96"/>
        <v>#DIV/0!</v>
      </c>
      <c r="AW244" s="76">
        <f>'ModelParams Lp'!B$22</f>
        <v>4</v>
      </c>
      <c r="AX244" s="76">
        <f>'ModelParams Lp'!C$22</f>
        <v>2</v>
      </c>
      <c r="AY244" s="76">
        <f>'ModelParams Lp'!D$22</f>
        <v>1</v>
      </c>
      <c r="AZ244" s="76">
        <f>'ModelParams Lp'!E$22</f>
        <v>0</v>
      </c>
      <c r="BA244" s="76">
        <f>'ModelParams Lp'!F$22</f>
        <v>0</v>
      </c>
      <c r="BB244" s="76">
        <f>'ModelParams Lp'!G$22</f>
        <v>0</v>
      </c>
      <c r="BC244" s="76">
        <f>'ModelParams Lp'!H$22</f>
        <v>0</v>
      </c>
      <c r="BD244" s="76">
        <f>'ModelParams Lp'!I$22</f>
        <v>0</v>
      </c>
      <c r="BE244" s="76" t="e">
        <f>-10*LOG(2/(4*PI()*2^2)+4/(0.163*(Calcul!$J249*Calcul!$K249)/VLOOKUP(Calcul!$H249,'ModelParams Lp'!$E$37:$F$39,2,0)))</f>
        <v>#N/A</v>
      </c>
      <c r="BF244" s="76" t="e">
        <f>-10*LOG(2/(4*PI()*2^2)+4/(0.163*(Calcul!$J249*Calcul!$K249)/VLOOKUP(Calcul!$H249,'ModelParams Lp'!$E$37:$F$39,2,0)))</f>
        <v>#N/A</v>
      </c>
      <c r="BG244" s="76" t="e">
        <f>-10*LOG(2/(4*PI()*2^2)+4/(0.163*(Calcul!$J249*Calcul!$K249)/VLOOKUP(Calcul!$H249,'ModelParams Lp'!$E$37:$F$39,2,0)))</f>
        <v>#N/A</v>
      </c>
      <c r="BH244" s="76" t="e">
        <f>-10*LOG(2/(4*PI()*2^2)+4/(0.163*(Calcul!$J249*Calcul!$K249)/VLOOKUP(Calcul!$H249,'ModelParams Lp'!$E$37:$F$39,2,0)))</f>
        <v>#N/A</v>
      </c>
      <c r="BI244" s="76" t="e">
        <f>-10*LOG(2/(4*PI()*2^2)+4/(0.163*(Calcul!$J249*Calcul!$K249)/VLOOKUP(Calcul!$H249,'ModelParams Lp'!$E$37:$F$39,2,0)))</f>
        <v>#N/A</v>
      </c>
      <c r="BJ244" s="76" t="e">
        <f>-10*LOG(2/(4*PI()*2^2)+4/(0.163*(Calcul!$J249*Calcul!$K249)/VLOOKUP(Calcul!$H249,'ModelParams Lp'!$E$37:$F$39,2,0)))</f>
        <v>#N/A</v>
      </c>
      <c r="BK244" s="76" t="e">
        <f>-10*LOG(2/(4*PI()*2^2)+4/(0.163*(Calcul!$J249*Calcul!$K249)/VLOOKUP(Calcul!$H249,'ModelParams Lp'!$E$37:$F$39,2,0)))</f>
        <v>#N/A</v>
      </c>
      <c r="BL244" s="76" t="e">
        <f>-10*LOG(2/(4*PI()*2^2)+4/(0.163*(Calcul!$J249*Calcul!$K249)/VLOOKUP(Calcul!$H249,'ModelParams Lp'!$E$37:$F$39,2,0)))</f>
        <v>#N/A</v>
      </c>
      <c r="BM244" s="76" t="e">
        <f>VLOOKUP(Calcul!$I249,'ModelParams Lp'!$D$28:$O$32,5,0)+BE244</f>
        <v>#N/A</v>
      </c>
      <c r="BN244" s="76" t="e">
        <f>VLOOKUP(Calcul!$I249,'ModelParams Lp'!$D$28:$O$32,6,0)+BF244</f>
        <v>#N/A</v>
      </c>
      <c r="BO244" s="76" t="e">
        <f>VLOOKUP(Calcul!$I249,'ModelParams Lp'!$D$28:$O$32,7,0)+BG244</f>
        <v>#N/A</v>
      </c>
      <c r="BP244" s="76" t="e">
        <f>VLOOKUP(Calcul!$I249,'ModelParams Lp'!$D$28:$O$32,8,0)+BH244</f>
        <v>#N/A</v>
      </c>
      <c r="BQ244" s="76" t="e">
        <f>VLOOKUP(Calcul!$I249,'ModelParams Lp'!$D$28:$O$32,9,0)+BI244</f>
        <v>#N/A</v>
      </c>
      <c r="BR244" s="76" t="e">
        <f>VLOOKUP(Calcul!$I249,'ModelParams Lp'!$D$28:$O$32,10,0)+BJ244</f>
        <v>#N/A</v>
      </c>
      <c r="BS244" s="76" t="e">
        <f>VLOOKUP(Calcul!$I249,'ModelParams Lp'!$D$28:$O$32,11,0)+BK244</f>
        <v>#N/A</v>
      </c>
      <c r="BT244" s="76" t="e">
        <f>VLOOKUP(Calcul!$I249,'ModelParams Lp'!$D$28:$O$32,12,0)+BL244</f>
        <v>#N/A</v>
      </c>
      <c r="BU244" s="75" t="e">
        <f t="shared" ca="1" si="77"/>
        <v>#DIV/0!</v>
      </c>
      <c r="BV244" s="75" t="e">
        <f t="shared" ca="1" si="78"/>
        <v>#DIV/0!</v>
      </c>
      <c r="BW244" s="75" t="e">
        <f t="shared" ca="1" si="79"/>
        <v>#DIV/0!</v>
      </c>
      <c r="BX244" s="75" t="e">
        <f t="shared" ca="1" si="80"/>
        <v>#DIV/0!</v>
      </c>
      <c r="BY244" s="75" t="e">
        <f t="shared" ca="1" si="81"/>
        <v>#DIV/0!</v>
      </c>
      <c r="BZ244" s="75" t="e">
        <f t="shared" ca="1" si="82"/>
        <v>#DIV/0!</v>
      </c>
      <c r="CA244" s="75" t="e">
        <f t="shared" ca="1" si="83"/>
        <v>#DIV/0!</v>
      </c>
      <c r="CB244" s="75" t="e">
        <f t="shared" ca="1" si="84"/>
        <v>#DIV/0!</v>
      </c>
      <c r="CC244" s="26" t="e">
        <f ca="1">10*LOG10(IF(BU244="",0,POWER(10,((BU244+'ModelParams Lw'!$O$4)/10))) +IF(BV244="",0,POWER(10,((BV244+'ModelParams Lw'!$P$4)/10))) +IF(BW244="",0,POWER(10,((BW244+'ModelParams Lw'!$Q$4)/10))) +IF(BX244="",0,POWER(10,((BX244+'ModelParams Lw'!$R$4)/10))) +IF(BY244="",0,POWER(10,((BY244+'ModelParams Lw'!$S$4)/10))) +IF(BZ244="",0,POWER(10,((BZ244+'ModelParams Lw'!$T$4)/10))) +IF(CA244="",0,POWER(10,((CA244+'ModelParams Lw'!$U$4)/10)))+IF(CB244="",0,POWER(10,((CB244+'ModelParams Lw'!$V$4)/10))))</f>
        <v>#DIV/0!</v>
      </c>
      <c r="CD244" s="26" t="e">
        <f t="shared" ca="1" si="85"/>
        <v>#DIV/0!</v>
      </c>
      <c r="CE244" s="26" t="e">
        <f ca="1">(BU244-'ModelParams Lw'!O$10)/'ModelParams Lw'!O$11</f>
        <v>#DIV/0!</v>
      </c>
      <c r="CF244" s="26" t="e">
        <f ca="1">(BV244-'ModelParams Lw'!P$10)/'ModelParams Lw'!P$11</f>
        <v>#DIV/0!</v>
      </c>
      <c r="CG244" s="26" t="e">
        <f ca="1">(BW244-'ModelParams Lw'!Q$10)/'ModelParams Lw'!Q$11</f>
        <v>#DIV/0!</v>
      </c>
      <c r="CH244" s="26" t="e">
        <f ca="1">(BX244-'ModelParams Lw'!R$10)/'ModelParams Lw'!R$11</f>
        <v>#DIV/0!</v>
      </c>
      <c r="CI244" s="26" t="e">
        <f ca="1">(BY244-'ModelParams Lw'!S$10)/'ModelParams Lw'!S$11</f>
        <v>#DIV/0!</v>
      </c>
      <c r="CJ244" s="26" t="e">
        <f ca="1">(BZ244-'ModelParams Lw'!T$10)/'ModelParams Lw'!T$11</f>
        <v>#DIV/0!</v>
      </c>
      <c r="CK244" s="26" t="e">
        <f ca="1">(CA244-'ModelParams Lw'!U$10)/'ModelParams Lw'!U$11</f>
        <v>#DIV/0!</v>
      </c>
      <c r="CL244" s="26" t="e">
        <f ca="1">(CB244-'ModelParams Lw'!V$10)/'ModelParams Lw'!V$11</f>
        <v>#DIV/0!</v>
      </c>
      <c r="CM244" s="75" t="e">
        <f t="shared" si="86"/>
        <v>#DIV/0!</v>
      </c>
      <c r="CN244" s="75" t="e">
        <f t="shared" si="87"/>
        <v>#DIV/0!</v>
      </c>
      <c r="CO244" s="75" t="e">
        <f t="shared" si="88"/>
        <v>#DIV/0!</v>
      </c>
      <c r="CP244" s="75" t="e">
        <f t="shared" si="89"/>
        <v>#DIV/0!</v>
      </c>
      <c r="CQ244" s="75" t="e">
        <f t="shared" si="90"/>
        <v>#DIV/0!</v>
      </c>
      <c r="CR244" s="75" t="e">
        <f t="shared" si="91"/>
        <v>#DIV/0!</v>
      </c>
      <c r="CS244" s="75" t="e">
        <f t="shared" si="92"/>
        <v>#DIV/0!</v>
      </c>
      <c r="CT244" s="75" t="e">
        <f t="shared" si="93"/>
        <v>#DIV/0!</v>
      </c>
      <c r="CU244" s="26" t="e">
        <f>10*LOG10(IF(CM244="",0,POWER(10,((CM244+'ModelParams Lw'!$O$4)/10))) +IF(CN244="",0,POWER(10,((CN244+'ModelParams Lw'!$P$4)/10))) +IF(CO244="",0,POWER(10,((CO244+'ModelParams Lw'!$Q$4)/10))) +IF(CP244="",0,POWER(10,((CP244+'ModelParams Lw'!$R$4)/10))) +IF(CQ244="",0,POWER(10,((CQ244+'ModelParams Lw'!$S$4)/10))) +IF(CR244="",0,POWER(10,((CR244+'ModelParams Lw'!$T$4)/10))) +IF(CS244="",0,POWER(10,((CS244+'ModelParams Lw'!$U$4)/10)))+IF(CT244="",0,POWER(10,((CT244+'ModelParams Lw'!$V$4)/10))))</f>
        <v>#DIV/0!</v>
      </c>
      <c r="CV244" s="26" t="e">
        <f t="shared" si="94"/>
        <v>#DIV/0!</v>
      </c>
      <c r="CW244" s="26" t="e">
        <f>(CM244-'ModelParams Lw'!O$10)/'ModelParams Lw'!O$11</f>
        <v>#DIV/0!</v>
      </c>
      <c r="CX244" s="26" t="e">
        <f>(CN244-'ModelParams Lw'!P$10)/'ModelParams Lw'!P$11</f>
        <v>#DIV/0!</v>
      </c>
      <c r="CY244" s="26" t="e">
        <f>(CO244-'ModelParams Lw'!Q$10)/'ModelParams Lw'!Q$11</f>
        <v>#DIV/0!</v>
      </c>
      <c r="CZ244" s="26" t="e">
        <f>(CP244-'ModelParams Lw'!R$10)/'ModelParams Lw'!R$11</f>
        <v>#DIV/0!</v>
      </c>
      <c r="DA244" s="26" t="e">
        <f>(CQ244-'ModelParams Lw'!S$10)/'ModelParams Lw'!S$11</f>
        <v>#DIV/0!</v>
      </c>
      <c r="DB244" s="26" t="e">
        <f>(CR244-'ModelParams Lw'!T$10)/'ModelParams Lw'!T$11</f>
        <v>#DIV/0!</v>
      </c>
      <c r="DC244" s="26" t="e">
        <f>(CS244-'ModelParams Lw'!U$10)/'ModelParams Lw'!U$11</f>
        <v>#DIV/0!</v>
      </c>
      <c r="DD244" s="26" t="e">
        <f>(CT244-'ModelParams Lw'!V$10)/'ModelParams Lw'!V$11</f>
        <v>#DIV/0!</v>
      </c>
    </row>
    <row r="245" spans="1:108" x14ac:dyDescent="0.25">
      <c r="A245" s="13">
        <f>'Sound Power'!B245</f>
        <v>0</v>
      </c>
      <c r="B245" s="13">
        <f>'Sound Power'!D245</f>
        <v>0</v>
      </c>
      <c r="C245" s="13">
        <f>'Sound Power'!E245</f>
        <v>0</v>
      </c>
      <c r="D245" s="13">
        <f>'Sound Power'!F245</f>
        <v>0</v>
      </c>
      <c r="E245" s="76" t="e">
        <f>IF(Calcul!$F247="SA",'Sound Power'!AZ245,'Sound Power'!O245)</f>
        <v>#DIV/0!</v>
      </c>
      <c r="F245" s="76" t="e">
        <f>IF(Calcul!$F247="SA",'Sound Power'!BA245,'Sound Power'!P245)</f>
        <v>#DIV/0!</v>
      </c>
      <c r="G245" s="76" t="e">
        <f>IF(Calcul!$F247="SA",'Sound Power'!BB245,'Sound Power'!Q245)</f>
        <v>#DIV/0!</v>
      </c>
      <c r="H245" s="76" t="e">
        <f>IF(Calcul!$F247="SA",'Sound Power'!BC245,'Sound Power'!R245)</f>
        <v>#DIV/0!</v>
      </c>
      <c r="I245" s="76" t="e">
        <f>IF(Calcul!$F247="SA",'Sound Power'!BD245,'Sound Power'!S245)</f>
        <v>#DIV/0!</v>
      </c>
      <c r="J245" s="76" t="e">
        <f>IF(Calcul!$F247="SA",'Sound Power'!BE245,'Sound Power'!T245)</f>
        <v>#DIV/0!</v>
      </c>
      <c r="K245" s="76" t="e">
        <f>IF(Calcul!$F247="SA",'Sound Power'!BF245,'Sound Power'!U245)</f>
        <v>#DIV/0!</v>
      </c>
      <c r="L245" s="76" t="e">
        <f>IF(Calcul!$F247="SA",'Sound Power'!BG245,'Sound Power'!V245)</f>
        <v>#DIV/0!</v>
      </c>
      <c r="M245" s="76" t="e">
        <f>'Sound Power'!CI245</f>
        <v>#DIV/0!</v>
      </c>
      <c r="N245" s="76" t="e">
        <f>'Sound Power'!CJ245</f>
        <v>#DIV/0!</v>
      </c>
      <c r="O245" s="76" t="e">
        <f>'Sound Power'!CK245</f>
        <v>#DIV/0!</v>
      </c>
      <c r="P245" s="76" t="e">
        <f>'Sound Power'!CL245</f>
        <v>#DIV/0!</v>
      </c>
      <c r="Q245" s="76" t="e">
        <f>'Sound Power'!CM245</f>
        <v>#DIV/0!</v>
      </c>
      <c r="R245" s="76" t="e">
        <f>'Sound Power'!CN245</f>
        <v>#DIV/0!</v>
      </c>
      <c r="S245" s="76" t="e">
        <f>'Sound Power'!CO245</f>
        <v>#DIV/0!</v>
      </c>
      <c r="T245" s="76" t="e">
        <f>'Sound Power'!CP245</f>
        <v>#DIV/0!</v>
      </c>
      <c r="U245" s="73">
        <f t="shared" si="74"/>
        <v>0</v>
      </c>
      <c r="V245" s="73">
        <f t="shared" si="75"/>
        <v>0</v>
      </c>
      <c r="W245" s="76" t="e">
        <f>('ModelParams Lp'!B$4*10^'ModelParams Lp'!B$5*($U245/$V245)^'ModelParams Lp'!B$6)*3</f>
        <v>#DIV/0!</v>
      </c>
      <c r="X245" s="76" t="e">
        <f>('ModelParams Lp'!C$4*10^'ModelParams Lp'!C$5*($U245/$V245)^'ModelParams Lp'!C$6)*3</f>
        <v>#DIV/0!</v>
      </c>
      <c r="Y245" s="76" t="e">
        <f>('ModelParams Lp'!D$4*10^'ModelParams Lp'!D$5*($U245/$V245)^'ModelParams Lp'!D$6)*3</f>
        <v>#DIV/0!</v>
      </c>
      <c r="Z245" s="76" t="e">
        <f>('ModelParams Lp'!E$4*10^'ModelParams Lp'!E$5*($U245/$V245)^'ModelParams Lp'!E$6)*3</f>
        <v>#DIV/0!</v>
      </c>
      <c r="AA245" s="76" t="e">
        <f>('ModelParams Lp'!F$4*10^'ModelParams Lp'!F$5*($U245/$V245)^'ModelParams Lp'!F$6)*3</f>
        <v>#DIV/0!</v>
      </c>
      <c r="AB245" s="76" t="e">
        <f>('ModelParams Lp'!G$4*10^'ModelParams Lp'!G$5*($U245/$V245)^'ModelParams Lp'!G$6)*3</f>
        <v>#DIV/0!</v>
      </c>
      <c r="AC245" s="76" t="e">
        <f>('ModelParams Lp'!H$4*10^'ModelParams Lp'!H$5*($U245/$V245)^'ModelParams Lp'!H$6)*3</f>
        <v>#DIV/0!</v>
      </c>
      <c r="AD245" s="76" t="e">
        <f>('ModelParams Lp'!I$4*10^'ModelParams Lp'!I$5*($U245/$V245)^'ModelParams Lp'!I$6)*3</f>
        <v>#DIV/0!</v>
      </c>
      <c r="AE245" s="62" t="e">
        <f t="shared" si="76"/>
        <v>#DIV/0!</v>
      </c>
      <c r="AF245" s="62" t="e">
        <f>IF(AE245&lt;'ModelParams Lp'!$B$16,-1,IF(AE245&lt;'ModelParams Lp'!$C$16,0,IF(AE245&lt;'ModelParams Lp'!$D$16,1,IF(AE245&lt;'ModelParams Lp'!$E$16,2,IF(AE245&lt;'ModelParams Lp'!$F$16,3,IF(AE245&lt;'ModelParams Lp'!$G$16,4,IF(AE245&lt;'ModelParams Lp'!$H$16,5,6)))))))</f>
        <v>#DIV/0!</v>
      </c>
      <c r="AG245" s="76" t="e">
        <f ca="1">IF($AF245&gt;1,0,OFFSET('ModelParams Lp'!$C$12,0,-'Sound Pressure'!$AF245))</f>
        <v>#DIV/0!</v>
      </c>
      <c r="AH245" s="76" t="e">
        <f ca="1">IF($AF245&gt;2,0,OFFSET('ModelParams Lp'!$D$12,0,-'Sound Pressure'!$AF245))</f>
        <v>#DIV/0!</v>
      </c>
      <c r="AI245" s="76" t="e">
        <f ca="1">IF($AF245&gt;3,0,OFFSET('ModelParams Lp'!$E$12,0,-'Sound Pressure'!$AF245))</f>
        <v>#DIV/0!</v>
      </c>
      <c r="AJ245" s="76" t="e">
        <f ca="1">IF($AF245&gt;4,0,OFFSET('ModelParams Lp'!$F$12,0,-'Sound Pressure'!$AF245))</f>
        <v>#DIV/0!</v>
      </c>
      <c r="AK245" s="76" t="e">
        <f ca="1">IF($AF245&gt;3,0,OFFSET('ModelParams Lp'!$G$12,0,-'Sound Pressure'!$AF245))</f>
        <v>#DIV/0!</v>
      </c>
      <c r="AL245" s="76" t="e">
        <f ca="1">IF($AF245&gt;5,0,OFFSET('ModelParams Lp'!$H$12,0,-'Sound Pressure'!$AF245))</f>
        <v>#DIV/0!</v>
      </c>
      <c r="AM245" s="76" t="e">
        <f ca="1">IF($AF245&gt;6,0,OFFSET('ModelParams Lp'!$I$12,0,-'Sound Pressure'!$AF245))</f>
        <v>#DIV/0!</v>
      </c>
      <c r="AN245" s="76" t="e">
        <f ca="1">IF($AF245&gt;7,0,IF($AF$4&lt;0,3,OFFSET('ModelParams Lp'!$J$12,0,-'Sound Pressure'!$AF245)))</f>
        <v>#DIV/0!</v>
      </c>
      <c r="AO245" s="76" t="e">
        <f t="shared" si="95"/>
        <v>#DIV/0!</v>
      </c>
      <c r="AP245" s="76" t="e">
        <f t="shared" si="96"/>
        <v>#DIV/0!</v>
      </c>
      <c r="AQ245" s="76" t="e">
        <f t="shared" si="96"/>
        <v>#DIV/0!</v>
      </c>
      <c r="AR245" s="76" t="e">
        <f t="shared" si="96"/>
        <v>#DIV/0!</v>
      </c>
      <c r="AS245" s="76" t="e">
        <f t="shared" si="96"/>
        <v>#DIV/0!</v>
      </c>
      <c r="AT245" s="76" t="e">
        <f t="shared" si="96"/>
        <v>#DIV/0!</v>
      </c>
      <c r="AU245" s="76" t="e">
        <f t="shared" si="96"/>
        <v>#DIV/0!</v>
      </c>
      <c r="AV245" s="76" t="e">
        <f t="shared" si="96"/>
        <v>#DIV/0!</v>
      </c>
      <c r="AW245" s="76">
        <f>'ModelParams Lp'!B$22</f>
        <v>4</v>
      </c>
      <c r="AX245" s="76">
        <f>'ModelParams Lp'!C$22</f>
        <v>2</v>
      </c>
      <c r="AY245" s="76">
        <f>'ModelParams Lp'!D$22</f>
        <v>1</v>
      </c>
      <c r="AZ245" s="76">
        <f>'ModelParams Lp'!E$22</f>
        <v>0</v>
      </c>
      <c r="BA245" s="76">
        <f>'ModelParams Lp'!F$22</f>
        <v>0</v>
      </c>
      <c r="BB245" s="76">
        <f>'ModelParams Lp'!G$22</f>
        <v>0</v>
      </c>
      <c r="BC245" s="76">
        <f>'ModelParams Lp'!H$22</f>
        <v>0</v>
      </c>
      <c r="BD245" s="76">
        <f>'ModelParams Lp'!I$22</f>
        <v>0</v>
      </c>
      <c r="BE245" s="76" t="e">
        <f>-10*LOG(2/(4*PI()*2^2)+4/(0.163*(Calcul!$J250*Calcul!$K250)/VLOOKUP(Calcul!$H250,'ModelParams Lp'!$E$37:$F$39,2,0)))</f>
        <v>#N/A</v>
      </c>
      <c r="BF245" s="76" t="e">
        <f>-10*LOG(2/(4*PI()*2^2)+4/(0.163*(Calcul!$J250*Calcul!$K250)/VLOOKUP(Calcul!$H250,'ModelParams Lp'!$E$37:$F$39,2,0)))</f>
        <v>#N/A</v>
      </c>
      <c r="BG245" s="76" t="e">
        <f>-10*LOG(2/(4*PI()*2^2)+4/(0.163*(Calcul!$J250*Calcul!$K250)/VLOOKUP(Calcul!$H250,'ModelParams Lp'!$E$37:$F$39,2,0)))</f>
        <v>#N/A</v>
      </c>
      <c r="BH245" s="76" t="e">
        <f>-10*LOG(2/(4*PI()*2^2)+4/(0.163*(Calcul!$J250*Calcul!$K250)/VLOOKUP(Calcul!$H250,'ModelParams Lp'!$E$37:$F$39,2,0)))</f>
        <v>#N/A</v>
      </c>
      <c r="BI245" s="76" t="e">
        <f>-10*LOG(2/(4*PI()*2^2)+4/(0.163*(Calcul!$J250*Calcul!$K250)/VLOOKUP(Calcul!$H250,'ModelParams Lp'!$E$37:$F$39,2,0)))</f>
        <v>#N/A</v>
      </c>
      <c r="BJ245" s="76" t="e">
        <f>-10*LOG(2/(4*PI()*2^2)+4/(0.163*(Calcul!$J250*Calcul!$K250)/VLOOKUP(Calcul!$H250,'ModelParams Lp'!$E$37:$F$39,2,0)))</f>
        <v>#N/A</v>
      </c>
      <c r="BK245" s="76" t="e">
        <f>-10*LOG(2/(4*PI()*2^2)+4/(0.163*(Calcul!$J250*Calcul!$K250)/VLOOKUP(Calcul!$H250,'ModelParams Lp'!$E$37:$F$39,2,0)))</f>
        <v>#N/A</v>
      </c>
      <c r="BL245" s="76" t="e">
        <f>-10*LOG(2/(4*PI()*2^2)+4/(0.163*(Calcul!$J250*Calcul!$K250)/VLOOKUP(Calcul!$H250,'ModelParams Lp'!$E$37:$F$39,2,0)))</f>
        <v>#N/A</v>
      </c>
      <c r="BM245" s="76" t="e">
        <f>VLOOKUP(Calcul!$I250,'ModelParams Lp'!$D$28:$O$32,5,0)+BE245</f>
        <v>#N/A</v>
      </c>
      <c r="BN245" s="76" t="e">
        <f>VLOOKUP(Calcul!$I250,'ModelParams Lp'!$D$28:$O$32,6,0)+BF245</f>
        <v>#N/A</v>
      </c>
      <c r="BO245" s="76" t="e">
        <f>VLOOKUP(Calcul!$I250,'ModelParams Lp'!$D$28:$O$32,7,0)+BG245</f>
        <v>#N/A</v>
      </c>
      <c r="BP245" s="76" t="e">
        <f>VLOOKUP(Calcul!$I250,'ModelParams Lp'!$D$28:$O$32,8,0)+BH245</f>
        <v>#N/A</v>
      </c>
      <c r="BQ245" s="76" t="e">
        <f>VLOOKUP(Calcul!$I250,'ModelParams Lp'!$D$28:$O$32,9,0)+BI245</f>
        <v>#N/A</v>
      </c>
      <c r="BR245" s="76" t="e">
        <f>VLOOKUP(Calcul!$I250,'ModelParams Lp'!$D$28:$O$32,10,0)+BJ245</f>
        <v>#N/A</v>
      </c>
      <c r="BS245" s="76" t="e">
        <f>VLOOKUP(Calcul!$I250,'ModelParams Lp'!$D$28:$O$32,11,0)+BK245</f>
        <v>#N/A</v>
      </c>
      <c r="BT245" s="76" t="e">
        <f>VLOOKUP(Calcul!$I250,'ModelParams Lp'!$D$28:$O$32,12,0)+BL245</f>
        <v>#N/A</v>
      </c>
      <c r="BU245" s="75" t="e">
        <f t="shared" ca="1" si="77"/>
        <v>#DIV/0!</v>
      </c>
      <c r="BV245" s="75" t="e">
        <f t="shared" ca="1" si="78"/>
        <v>#DIV/0!</v>
      </c>
      <c r="BW245" s="75" t="e">
        <f t="shared" ca="1" si="79"/>
        <v>#DIV/0!</v>
      </c>
      <c r="BX245" s="75" t="e">
        <f t="shared" ca="1" si="80"/>
        <v>#DIV/0!</v>
      </c>
      <c r="BY245" s="75" t="e">
        <f t="shared" ca="1" si="81"/>
        <v>#DIV/0!</v>
      </c>
      <c r="BZ245" s="75" t="e">
        <f t="shared" ca="1" si="82"/>
        <v>#DIV/0!</v>
      </c>
      <c r="CA245" s="75" t="e">
        <f t="shared" ca="1" si="83"/>
        <v>#DIV/0!</v>
      </c>
      <c r="CB245" s="75" t="e">
        <f t="shared" ca="1" si="84"/>
        <v>#DIV/0!</v>
      </c>
      <c r="CC245" s="26" t="e">
        <f ca="1">10*LOG10(IF(BU245="",0,POWER(10,((BU245+'ModelParams Lw'!$O$4)/10))) +IF(BV245="",0,POWER(10,((BV245+'ModelParams Lw'!$P$4)/10))) +IF(BW245="",0,POWER(10,((BW245+'ModelParams Lw'!$Q$4)/10))) +IF(BX245="",0,POWER(10,((BX245+'ModelParams Lw'!$R$4)/10))) +IF(BY245="",0,POWER(10,((BY245+'ModelParams Lw'!$S$4)/10))) +IF(BZ245="",0,POWER(10,((BZ245+'ModelParams Lw'!$T$4)/10))) +IF(CA245="",0,POWER(10,((CA245+'ModelParams Lw'!$U$4)/10)))+IF(CB245="",0,POWER(10,((CB245+'ModelParams Lw'!$V$4)/10))))</f>
        <v>#DIV/0!</v>
      </c>
      <c r="CD245" s="26" t="e">
        <f t="shared" ca="1" si="85"/>
        <v>#DIV/0!</v>
      </c>
      <c r="CE245" s="26" t="e">
        <f ca="1">(BU245-'ModelParams Lw'!O$10)/'ModelParams Lw'!O$11</f>
        <v>#DIV/0!</v>
      </c>
      <c r="CF245" s="26" t="e">
        <f ca="1">(BV245-'ModelParams Lw'!P$10)/'ModelParams Lw'!P$11</f>
        <v>#DIV/0!</v>
      </c>
      <c r="CG245" s="26" t="e">
        <f ca="1">(BW245-'ModelParams Lw'!Q$10)/'ModelParams Lw'!Q$11</f>
        <v>#DIV/0!</v>
      </c>
      <c r="CH245" s="26" t="e">
        <f ca="1">(BX245-'ModelParams Lw'!R$10)/'ModelParams Lw'!R$11</f>
        <v>#DIV/0!</v>
      </c>
      <c r="CI245" s="26" t="e">
        <f ca="1">(BY245-'ModelParams Lw'!S$10)/'ModelParams Lw'!S$11</f>
        <v>#DIV/0!</v>
      </c>
      <c r="CJ245" s="26" t="e">
        <f ca="1">(BZ245-'ModelParams Lw'!T$10)/'ModelParams Lw'!T$11</f>
        <v>#DIV/0!</v>
      </c>
      <c r="CK245" s="26" t="e">
        <f ca="1">(CA245-'ModelParams Lw'!U$10)/'ModelParams Lw'!U$11</f>
        <v>#DIV/0!</v>
      </c>
      <c r="CL245" s="26" t="e">
        <f ca="1">(CB245-'ModelParams Lw'!V$10)/'ModelParams Lw'!V$11</f>
        <v>#DIV/0!</v>
      </c>
      <c r="CM245" s="75" t="e">
        <f t="shared" si="86"/>
        <v>#DIV/0!</v>
      </c>
      <c r="CN245" s="75" t="e">
        <f t="shared" si="87"/>
        <v>#DIV/0!</v>
      </c>
      <c r="CO245" s="75" t="e">
        <f t="shared" si="88"/>
        <v>#DIV/0!</v>
      </c>
      <c r="CP245" s="75" t="e">
        <f t="shared" si="89"/>
        <v>#DIV/0!</v>
      </c>
      <c r="CQ245" s="75" t="e">
        <f t="shared" si="90"/>
        <v>#DIV/0!</v>
      </c>
      <c r="CR245" s="75" t="e">
        <f t="shared" si="91"/>
        <v>#DIV/0!</v>
      </c>
      <c r="CS245" s="75" t="e">
        <f t="shared" si="92"/>
        <v>#DIV/0!</v>
      </c>
      <c r="CT245" s="75" t="e">
        <f t="shared" si="93"/>
        <v>#DIV/0!</v>
      </c>
      <c r="CU245" s="26" t="e">
        <f>10*LOG10(IF(CM245="",0,POWER(10,((CM245+'ModelParams Lw'!$O$4)/10))) +IF(CN245="",0,POWER(10,((CN245+'ModelParams Lw'!$P$4)/10))) +IF(CO245="",0,POWER(10,((CO245+'ModelParams Lw'!$Q$4)/10))) +IF(CP245="",0,POWER(10,((CP245+'ModelParams Lw'!$R$4)/10))) +IF(CQ245="",0,POWER(10,((CQ245+'ModelParams Lw'!$S$4)/10))) +IF(CR245="",0,POWER(10,((CR245+'ModelParams Lw'!$T$4)/10))) +IF(CS245="",0,POWER(10,((CS245+'ModelParams Lw'!$U$4)/10)))+IF(CT245="",0,POWER(10,((CT245+'ModelParams Lw'!$V$4)/10))))</f>
        <v>#DIV/0!</v>
      </c>
      <c r="CV245" s="26" t="e">
        <f t="shared" si="94"/>
        <v>#DIV/0!</v>
      </c>
      <c r="CW245" s="26" t="e">
        <f>(CM245-'ModelParams Lw'!O$10)/'ModelParams Lw'!O$11</f>
        <v>#DIV/0!</v>
      </c>
      <c r="CX245" s="26" t="e">
        <f>(CN245-'ModelParams Lw'!P$10)/'ModelParams Lw'!P$11</f>
        <v>#DIV/0!</v>
      </c>
      <c r="CY245" s="26" t="e">
        <f>(CO245-'ModelParams Lw'!Q$10)/'ModelParams Lw'!Q$11</f>
        <v>#DIV/0!</v>
      </c>
      <c r="CZ245" s="26" t="e">
        <f>(CP245-'ModelParams Lw'!R$10)/'ModelParams Lw'!R$11</f>
        <v>#DIV/0!</v>
      </c>
      <c r="DA245" s="26" t="e">
        <f>(CQ245-'ModelParams Lw'!S$10)/'ModelParams Lw'!S$11</f>
        <v>#DIV/0!</v>
      </c>
      <c r="DB245" s="26" t="e">
        <f>(CR245-'ModelParams Lw'!T$10)/'ModelParams Lw'!T$11</f>
        <v>#DIV/0!</v>
      </c>
      <c r="DC245" s="26" t="e">
        <f>(CS245-'ModelParams Lw'!U$10)/'ModelParams Lw'!U$11</f>
        <v>#DIV/0!</v>
      </c>
      <c r="DD245" s="26" t="e">
        <f>(CT245-'ModelParams Lw'!V$10)/'ModelParams Lw'!V$11</f>
        <v>#DIV/0!</v>
      </c>
    </row>
    <row r="246" spans="1:108" x14ac:dyDescent="0.25">
      <c r="A246" s="13">
        <f>'Sound Power'!B246</f>
        <v>0</v>
      </c>
      <c r="B246" s="13">
        <f>'Sound Power'!D246</f>
        <v>0</v>
      </c>
      <c r="C246" s="13">
        <f>'Sound Power'!E246</f>
        <v>0</v>
      </c>
      <c r="D246" s="13">
        <f>'Sound Power'!F246</f>
        <v>0</v>
      </c>
      <c r="E246" s="76" t="e">
        <f>IF(Calcul!$F248="SA",'Sound Power'!AZ246,'Sound Power'!O246)</f>
        <v>#DIV/0!</v>
      </c>
      <c r="F246" s="76" t="e">
        <f>IF(Calcul!$F248="SA",'Sound Power'!BA246,'Sound Power'!P246)</f>
        <v>#DIV/0!</v>
      </c>
      <c r="G246" s="76" t="e">
        <f>IF(Calcul!$F248="SA",'Sound Power'!BB246,'Sound Power'!Q246)</f>
        <v>#DIV/0!</v>
      </c>
      <c r="H246" s="76" t="e">
        <f>IF(Calcul!$F248="SA",'Sound Power'!BC246,'Sound Power'!R246)</f>
        <v>#DIV/0!</v>
      </c>
      <c r="I246" s="76" t="e">
        <f>IF(Calcul!$F248="SA",'Sound Power'!BD246,'Sound Power'!S246)</f>
        <v>#DIV/0!</v>
      </c>
      <c r="J246" s="76" t="e">
        <f>IF(Calcul!$F248="SA",'Sound Power'!BE246,'Sound Power'!T246)</f>
        <v>#DIV/0!</v>
      </c>
      <c r="K246" s="76" t="e">
        <f>IF(Calcul!$F248="SA",'Sound Power'!BF246,'Sound Power'!U246)</f>
        <v>#DIV/0!</v>
      </c>
      <c r="L246" s="76" t="e">
        <f>IF(Calcul!$F248="SA",'Sound Power'!BG246,'Sound Power'!V246)</f>
        <v>#DIV/0!</v>
      </c>
      <c r="M246" s="76" t="e">
        <f>'Sound Power'!CI246</f>
        <v>#DIV/0!</v>
      </c>
      <c r="N246" s="76" t="e">
        <f>'Sound Power'!CJ246</f>
        <v>#DIV/0!</v>
      </c>
      <c r="O246" s="76" t="e">
        <f>'Sound Power'!CK246</f>
        <v>#DIV/0!</v>
      </c>
      <c r="P246" s="76" t="e">
        <f>'Sound Power'!CL246</f>
        <v>#DIV/0!</v>
      </c>
      <c r="Q246" s="76" t="e">
        <f>'Sound Power'!CM246</f>
        <v>#DIV/0!</v>
      </c>
      <c r="R246" s="76" t="e">
        <f>'Sound Power'!CN246</f>
        <v>#DIV/0!</v>
      </c>
      <c r="S246" s="76" t="e">
        <f>'Sound Power'!CO246</f>
        <v>#DIV/0!</v>
      </c>
      <c r="T246" s="76" t="e">
        <f>'Sound Power'!CP246</f>
        <v>#DIV/0!</v>
      </c>
      <c r="U246" s="73">
        <f t="shared" si="74"/>
        <v>0</v>
      </c>
      <c r="V246" s="73">
        <f t="shared" si="75"/>
        <v>0</v>
      </c>
      <c r="W246" s="76" t="e">
        <f>('ModelParams Lp'!B$4*10^'ModelParams Lp'!B$5*($U246/$V246)^'ModelParams Lp'!B$6)*3</f>
        <v>#DIV/0!</v>
      </c>
      <c r="X246" s="76" t="e">
        <f>('ModelParams Lp'!C$4*10^'ModelParams Lp'!C$5*($U246/$V246)^'ModelParams Lp'!C$6)*3</f>
        <v>#DIV/0!</v>
      </c>
      <c r="Y246" s="76" t="e">
        <f>('ModelParams Lp'!D$4*10^'ModelParams Lp'!D$5*($U246/$V246)^'ModelParams Lp'!D$6)*3</f>
        <v>#DIV/0!</v>
      </c>
      <c r="Z246" s="76" t="e">
        <f>('ModelParams Lp'!E$4*10^'ModelParams Lp'!E$5*($U246/$V246)^'ModelParams Lp'!E$6)*3</f>
        <v>#DIV/0!</v>
      </c>
      <c r="AA246" s="76" t="e">
        <f>('ModelParams Lp'!F$4*10^'ModelParams Lp'!F$5*($U246/$V246)^'ModelParams Lp'!F$6)*3</f>
        <v>#DIV/0!</v>
      </c>
      <c r="AB246" s="76" t="e">
        <f>('ModelParams Lp'!G$4*10^'ModelParams Lp'!G$5*($U246/$V246)^'ModelParams Lp'!G$6)*3</f>
        <v>#DIV/0!</v>
      </c>
      <c r="AC246" s="76" t="e">
        <f>('ModelParams Lp'!H$4*10^'ModelParams Lp'!H$5*($U246/$V246)^'ModelParams Lp'!H$6)*3</f>
        <v>#DIV/0!</v>
      </c>
      <c r="AD246" s="76" t="e">
        <f>('ModelParams Lp'!I$4*10^'ModelParams Lp'!I$5*($U246/$V246)^'ModelParams Lp'!I$6)*3</f>
        <v>#DIV/0!</v>
      </c>
      <c r="AE246" s="62" t="e">
        <f t="shared" si="76"/>
        <v>#DIV/0!</v>
      </c>
      <c r="AF246" s="62" t="e">
        <f>IF(AE246&lt;'ModelParams Lp'!$B$16,-1,IF(AE246&lt;'ModelParams Lp'!$C$16,0,IF(AE246&lt;'ModelParams Lp'!$D$16,1,IF(AE246&lt;'ModelParams Lp'!$E$16,2,IF(AE246&lt;'ModelParams Lp'!$F$16,3,IF(AE246&lt;'ModelParams Lp'!$G$16,4,IF(AE246&lt;'ModelParams Lp'!$H$16,5,6)))))))</f>
        <v>#DIV/0!</v>
      </c>
      <c r="AG246" s="76" t="e">
        <f ca="1">IF($AF246&gt;1,0,OFFSET('ModelParams Lp'!$C$12,0,-'Sound Pressure'!$AF246))</f>
        <v>#DIV/0!</v>
      </c>
      <c r="AH246" s="76" t="e">
        <f ca="1">IF($AF246&gt;2,0,OFFSET('ModelParams Lp'!$D$12,0,-'Sound Pressure'!$AF246))</f>
        <v>#DIV/0!</v>
      </c>
      <c r="AI246" s="76" t="e">
        <f ca="1">IF($AF246&gt;3,0,OFFSET('ModelParams Lp'!$E$12,0,-'Sound Pressure'!$AF246))</f>
        <v>#DIV/0!</v>
      </c>
      <c r="AJ246" s="76" t="e">
        <f ca="1">IF($AF246&gt;4,0,OFFSET('ModelParams Lp'!$F$12,0,-'Sound Pressure'!$AF246))</f>
        <v>#DIV/0!</v>
      </c>
      <c r="AK246" s="76" t="e">
        <f ca="1">IF($AF246&gt;3,0,OFFSET('ModelParams Lp'!$G$12,0,-'Sound Pressure'!$AF246))</f>
        <v>#DIV/0!</v>
      </c>
      <c r="AL246" s="76" t="e">
        <f ca="1">IF($AF246&gt;5,0,OFFSET('ModelParams Lp'!$H$12,0,-'Sound Pressure'!$AF246))</f>
        <v>#DIV/0!</v>
      </c>
      <c r="AM246" s="76" t="e">
        <f ca="1">IF($AF246&gt;6,0,OFFSET('ModelParams Lp'!$I$12,0,-'Sound Pressure'!$AF246))</f>
        <v>#DIV/0!</v>
      </c>
      <c r="AN246" s="76" t="e">
        <f ca="1">IF($AF246&gt;7,0,IF($AF$4&lt;0,3,OFFSET('ModelParams Lp'!$J$12,0,-'Sound Pressure'!$AF246)))</f>
        <v>#DIV/0!</v>
      </c>
      <c r="AO246" s="76" t="e">
        <f t="shared" si="95"/>
        <v>#DIV/0!</v>
      </c>
      <c r="AP246" s="76" t="e">
        <f t="shared" si="96"/>
        <v>#DIV/0!</v>
      </c>
      <c r="AQ246" s="76" t="e">
        <f t="shared" si="96"/>
        <v>#DIV/0!</v>
      </c>
      <c r="AR246" s="76" t="e">
        <f t="shared" si="96"/>
        <v>#DIV/0!</v>
      </c>
      <c r="AS246" s="76" t="e">
        <f t="shared" si="96"/>
        <v>#DIV/0!</v>
      </c>
      <c r="AT246" s="76" t="e">
        <f t="shared" si="96"/>
        <v>#DIV/0!</v>
      </c>
      <c r="AU246" s="76" t="e">
        <f t="shared" si="96"/>
        <v>#DIV/0!</v>
      </c>
      <c r="AV246" s="76" t="e">
        <f t="shared" si="96"/>
        <v>#DIV/0!</v>
      </c>
      <c r="AW246" s="76">
        <f>'ModelParams Lp'!B$22</f>
        <v>4</v>
      </c>
      <c r="AX246" s="76">
        <f>'ModelParams Lp'!C$22</f>
        <v>2</v>
      </c>
      <c r="AY246" s="76">
        <f>'ModelParams Lp'!D$22</f>
        <v>1</v>
      </c>
      <c r="AZ246" s="76">
        <f>'ModelParams Lp'!E$22</f>
        <v>0</v>
      </c>
      <c r="BA246" s="76">
        <f>'ModelParams Lp'!F$22</f>
        <v>0</v>
      </c>
      <c r="BB246" s="76">
        <f>'ModelParams Lp'!G$22</f>
        <v>0</v>
      </c>
      <c r="BC246" s="76">
        <f>'ModelParams Lp'!H$22</f>
        <v>0</v>
      </c>
      <c r="BD246" s="76">
        <f>'ModelParams Lp'!I$22</f>
        <v>0</v>
      </c>
      <c r="BE246" s="76" t="e">
        <f>-10*LOG(2/(4*PI()*2^2)+4/(0.163*(Calcul!$J251*Calcul!$K251)/VLOOKUP(Calcul!$H251,'ModelParams Lp'!$E$37:$F$39,2,0)))</f>
        <v>#N/A</v>
      </c>
      <c r="BF246" s="76" t="e">
        <f>-10*LOG(2/(4*PI()*2^2)+4/(0.163*(Calcul!$J251*Calcul!$K251)/VLOOKUP(Calcul!$H251,'ModelParams Lp'!$E$37:$F$39,2,0)))</f>
        <v>#N/A</v>
      </c>
      <c r="BG246" s="76" t="e">
        <f>-10*LOG(2/(4*PI()*2^2)+4/(0.163*(Calcul!$J251*Calcul!$K251)/VLOOKUP(Calcul!$H251,'ModelParams Lp'!$E$37:$F$39,2,0)))</f>
        <v>#N/A</v>
      </c>
      <c r="BH246" s="76" t="e">
        <f>-10*LOG(2/(4*PI()*2^2)+4/(0.163*(Calcul!$J251*Calcul!$K251)/VLOOKUP(Calcul!$H251,'ModelParams Lp'!$E$37:$F$39,2,0)))</f>
        <v>#N/A</v>
      </c>
      <c r="BI246" s="76" t="e">
        <f>-10*LOG(2/(4*PI()*2^2)+4/(0.163*(Calcul!$J251*Calcul!$K251)/VLOOKUP(Calcul!$H251,'ModelParams Lp'!$E$37:$F$39,2,0)))</f>
        <v>#N/A</v>
      </c>
      <c r="BJ246" s="76" t="e">
        <f>-10*LOG(2/(4*PI()*2^2)+4/(0.163*(Calcul!$J251*Calcul!$K251)/VLOOKUP(Calcul!$H251,'ModelParams Lp'!$E$37:$F$39,2,0)))</f>
        <v>#N/A</v>
      </c>
      <c r="BK246" s="76" t="e">
        <f>-10*LOG(2/(4*PI()*2^2)+4/(0.163*(Calcul!$J251*Calcul!$K251)/VLOOKUP(Calcul!$H251,'ModelParams Lp'!$E$37:$F$39,2,0)))</f>
        <v>#N/A</v>
      </c>
      <c r="BL246" s="76" t="e">
        <f>-10*LOG(2/(4*PI()*2^2)+4/(0.163*(Calcul!$J251*Calcul!$K251)/VLOOKUP(Calcul!$H251,'ModelParams Lp'!$E$37:$F$39,2,0)))</f>
        <v>#N/A</v>
      </c>
      <c r="BM246" s="76" t="e">
        <f>VLOOKUP(Calcul!$I251,'ModelParams Lp'!$D$28:$O$32,5,0)+BE246</f>
        <v>#N/A</v>
      </c>
      <c r="BN246" s="76" t="e">
        <f>VLOOKUP(Calcul!$I251,'ModelParams Lp'!$D$28:$O$32,6,0)+BF246</f>
        <v>#N/A</v>
      </c>
      <c r="BO246" s="76" t="e">
        <f>VLOOKUP(Calcul!$I251,'ModelParams Lp'!$D$28:$O$32,7,0)+BG246</f>
        <v>#N/A</v>
      </c>
      <c r="BP246" s="76" t="e">
        <f>VLOOKUP(Calcul!$I251,'ModelParams Lp'!$D$28:$O$32,8,0)+BH246</f>
        <v>#N/A</v>
      </c>
      <c r="BQ246" s="76" t="e">
        <f>VLOOKUP(Calcul!$I251,'ModelParams Lp'!$D$28:$O$32,9,0)+BI246</f>
        <v>#N/A</v>
      </c>
      <c r="BR246" s="76" t="e">
        <f>VLOOKUP(Calcul!$I251,'ModelParams Lp'!$D$28:$O$32,10,0)+BJ246</f>
        <v>#N/A</v>
      </c>
      <c r="BS246" s="76" t="e">
        <f>VLOOKUP(Calcul!$I251,'ModelParams Lp'!$D$28:$O$32,11,0)+BK246</f>
        <v>#N/A</v>
      </c>
      <c r="BT246" s="76" t="e">
        <f>VLOOKUP(Calcul!$I251,'ModelParams Lp'!$D$28:$O$32,12,0)+BL246</f>
        <v>#N/A</v>
      </c>
      <c r="BU246" s="75" t="e">
        <f t="shared" ca="1" si="77"/>
        <v>#DIV/0!</v>
      </c>
      <c r="BV246" s="75" t="e">
        <f t="shared" ca="1" si="78"/>
        <v>#DIV/0!</v>
      </c>
      <c r="BW246" s="75" t="e">
        <f t="shared" ca="1" si="79"/>
        <v>#DIV/0!</v>
      </c>
      <c r="BX246" s="75" t="e">
        <f t="shared" ca="1" si="80"/>
        <v>#DIV/0!</v>
      </c>
      <c r="BY246" s="75" t="e">
        <f t="shared" ca="1" si="81"/>
        <v>#DIV/0!</v>
      </c>
      <c r="BZ246" s="75" t="e">
        <f t="shared" ca="1" si="82"/>
        <v>#DIV/0!</v>
      </c>
      <c r="CA246" s="75" t="e">
        <f t="shared" ca="1" si="83"/>
        <v>#DIV/0!</v>
      </c>
      <c r="CB246" s="75" t="e">
        <f t="shared" ca="1" si="84"/>
        <v>#DIV/0!</v>
      </c>
      <c r="CC246" s="26" t="e">
        <f ca="1">10*LOG10(IF(BU246="",0,POWER(10,((BU246+'ModelParams Lw'!$O$4)/10))) +IF(BV246="",0,POWER(10,((BV246+'ModelParams Lw'!$P$4)/10))) +IF(BW246="",0,POWER(10,((BW246+'ModelParams Lw'!$Q$4)/10))) +IF(BX246="",0,POWER(10,((BX246+'ModelParams Lw'!$R$4)/10))) +IF(BY246="",0,POWER(10,((BY246+'ModelParams Lw'!$S$4)/10))) +IF(BZ246="",0,POWER(10,((BZ246+'ModelParams Lw'!$T$4)/10))) +IF(CA246="",0,POWER(10,((CA246+'ModelParams Lw'!$U$4)/10)))+IF(CB246="",0,POWER(10,((CB246+'ModelParams Lw'!$V$4)/10))))</f>
        <v>#DIV/0!</v>
      </c>
      <c r="CD246" s="26" t="e">
        <f t="shared" ca="1" si="85"/>
        <v>#DIV/0!</v>
      </c>
      <c r="CE246" s="26" t="e">
        <f ca="1">(BU246-'ModelParams Lw'!O$10)/'ModelParams Lw'!O$11</f>
        <v>#DIV/0!</v>
      </c>
      <c r="CF246" s="26" t="e">
        <f ca="1">(BV246-'ModelParams Lw'!P$10)/'ModelParams Lw'!P$11</f>
        <v>#DIV/0!</v>
      </c>
      <c r="CG246" s="26" t="e">
        <f ca="1">(BW246-'ModelParams Lw'!Q$10)/'ModelParams Lw'!Q$11</f>
        <v>#DIV/0!</v>
      </c>
      <c r="CH246" s="26" t="e">
        <f ca="1">(BX246-'ModelParams Lw'!R$10)/'ModelParams Lw'!R$11</f>
        <v>#DIV/0!</v>
      </c>
      <c r="CI246" s="26" t="e">
        <f ca="1">(BY246-'ModelParams Lw'!S$10)/'ModelParams Lw'!S$11</f>
        <v>#DIV/0!</v>
      </c>
      <c r="CJ246" s="26" t="e">
        <f ca="1">(BZ246-'ModelParams Lw'!T$10)/'ModelParams Lw'!T$11</f>
        <v>#DIV/0!</v>
      </c>
      <c r="CK246" s="26" t="e">
        <f ca="1">(CA246-'ModelParams Lw'!U$10)/'ModelParams Lw'!U$11</f>
        <v>#DIV/0!</v>
      </c>
      <c r="CL246" s="26" t="e">
        <f ca="1">(CB246-'ModelParams Lw'!V$10)/'ModelParams Lw'!V$11</f>
        <v>#DIV/0!</v>
      </c>
      <c r="CM246" s="75" t="e">
        <f t="shared" si="86"/>
        <v>#DIV/0!</v>
      </c>
      <c r="CN246" s="75" t="e">
        <f t="shared" si="87"/>
        <v>#DIV/0!</v>
      </c>
      <c r="CO246" s="75" t="e">
        <f t="shared" si="88"/>
        <v>#DIV/0!</v>
      </c>
      <c r="CP246" s="75" t="e">
        <f t="shared" si="89"/>
        <v>#DIV/0!</v>
      </c>
      <c r="CQ246" s="75" t="e">
        <f t="shared" si="90"/>
        <v>#DIV/0!</v>
      </c>
      <c r="CR246" s="75" t="e">
        <f t="shared" si="91"/>
        <v>#DIV/0!</v>
      </c>
      <c r="CS246" s="75" t="e">
        <f t="shared" si="92"/>
        <v>#DIV/0!</v>
      </c>
      <c r="CT246" s="75" t="e">
        <f t="shared" si="93"/>
        <v>#DIV/0!</v>
      </c>
      <c r="CU246" s="26" t="e">
        <f>10*LOG10(IF(CM246="",0,POWER(10,((CM246+'ModelParams Lw'!$O$4)/10))) +IF(CN246="",0,POWER(10,((CN246+'ModelParams Lw'!$P$4)/10))) +IF(CO246="",0,POWER(10,((CO246+'ModelParams Lw'!$Q$4)/10))) +IF(CP246="",0,POWER(10,((CP246+'ModelParams Lw'!$R$4)/10))) +IF(CQ246="",0,POWER(10,((CQ246+'ModelParams Lw'!$S$4)/10))) +IF(CR246="",0,POWER(10,((CR246+'ModelParams Lw'!$T$4)/10))) +IF(CS246="",0,POWER(10,((CS246+'ModelParams Lw'!$U$4)/10)))+IF(CT246="",0,POWER(10,((CT246+'ModelParams Lw'!$V$4)/10))))</f>
        <v>#DIV/0!</v>
      </c>
      <c r="CV246" s="26" t="e">
        <f t="shared" si="94"/>
        <v>#DIV/0!</v>
      </c>
      <c r="CW246" s="26" t="e">
        <f>(CM246-'ModelParams Lw'!O$10)/'ModelParams Lw'!O$11</f>
        <v>#DIV/0!</v>
      </c>
      <c r="CX246" s="26" t="e">
        <f>(CN246-'ModelParams Lw'!P$10)/'ModelParams Lw'!P$11</f>
        <v>#DIV/0!</v>
      </c>
      <c r="CY246" s="26" t="e">
        <f>(CO246-'ModelParams Lw'!Q$10)/'ModelParams Lw'!Q$11</f>
        <v>#DIV/0!</v>
      </c>
      <c r="CZ246" s="26" t="e">
        <f>(CP246-'ModelParams Lw'!R$10)/'ModelParams Lw'!R$11</f>
        <v>#DIV/0!</v>
      </c>
      <c r="DA246" s="26" t="e">
        <f>(CQ246-'ModelParams Lw'!S$10)/'ModelParams Lw'!S$11</f>
        <v>#DIV/0!</v>
      </c>
      <c r="DB246" s="26" t="e">
        <f>(CR246-'ModelParams Lw'!T$10)/'ModelParams Lw'!T$11</f>
        <v>#DIV/0!</v>
      </c>
      <c r="DC246" s="26" t="e">
        <f>(CS246-'ModelParams Lw'!U$10)/'ModelParams Lw'!U$11</f>
        <v>#DIV/0!</v>
      </c>
      <c r="DD246" s="26" t="e">
        <f>(CT246-'ModelParams Lw'!V$10)/'ModelParams Lw'!V$11</f>
        <v>#DIV/0!</v>
      </c>
    </row>
    <row r="247" spans="1:108" x14ac:dyDescent="0.25">
      <c r="A247" s="13">
        <f>'Sound Power'!B247</f>
        <v>0</v>
      </c>
      <c r="B247" s="13">
        <f>'Sound Power'!D247</f>
        <v>0</v>
      </c>
      <c r="C247" s="13">
        <f>'Sound Power'!E247</f>
        <v>0</v>
      </c>
      <c r="D247" s="13">
        <f>'Sound Power'!F247</f>
        <v>0</v>
      </c>
      <c r="E247" s="76" t="e">
        <f>IF(Calcul!$F249="SA",'Sound Power'!AZ247,'Sound Power'!O247)</f>
        <v>#DIV/0!</v>
      </c>
      <c r="F247" s="76" t="e">
        <f>IF(Calcul!$F249="SA",'Sound Power'!BA247,'Sound Power'!P247)</f>
        <v>#DIV/0!</v>
      </c>
      <c r="G247" s="76" t="e">
        <f>IF(Calcul!$F249="SA",'Sound Power'!BB247,'Sound Power'!Q247)</f>
        <v>#DIV/0!</v>
      </c>
      <c r="H247" s="76" t="e">
        <f>IF(Calcul!$F249="SA",'Sound Power'!BC247,'Sound Power'!R247)</f>
        <v>#DIV/0!</v>
      </c>
      <c r="I247" s="76" t="e">
        <f>IF(Calcul!$F249="SA",'Sound Power'!BD247,'Sound Power'!S247)</f>
        <v>#DIV/0!</v>
      </c>
      <c r="J247" s="76" t="e">
        <f>IF(Calcul!$F249="SA",'Sound Power'!BE247,'Sound Power'!T247)</f>
        <v>#DIV/0!</v>
      </c>
      <c r="K247" s="76" t="e">
        <f>IF(Calcul!$F249="SA",'Sound Power'!BF247,'Sound Power'!U247)</f>
        <v>#DIV/0!</v>
      </c>
      <c r="L247" s="76" t="e">
        <f>IF(Calcul!$F249="SA",'Sound Power'!BG247,'Sound Power'!V247)</f>
        <v>#DIV/0!</v>
      </c>
      <c r="M247" s="76" t="e">
        <f>'Sound Power'!CI247</f>
        <v>#DIV/0!</v>
      </c>
      <c r="N247" s="76" t="e">
        <f>'Sound Power'!CJ247</f>
        <v>#DIV/0!</v>
      </c>
      <c r="O247" s="76" t="e">
        <f>'Sound Power'!CK247</f>
        <v>#DIV/0!</v>
      </c>
      <c r="P247" s="76" t="e">
        <f>'Sound Power'!CL247</f>
        <v>#DIV/0!</v>
      </c>
      <c r="Q247" s="76" t="e">
        <f>'Sound Power'!CM247</f>
        <v>#DIV/0!</v>
      </c>
      <c r="R247" s="76" t="e">
        <f>'Sound Power'!CN247</f>
        <v>#DIV/0!</v>
      </c>
      <c r="S247" s="76" t="e">
        <f>'Sound Power'!CO247</f>
        <v>#DIV/0!</v>
      </c>
      <c r="T247" s="76" t="e">
        <f>'Sound Power'!CP247</f>
        <v>#DIV/0!</v>
      </c>
      <c r="U247" s="73">
        <f t="shared" si="74"/>
        <v>0</v>
      </c>
      <c r="V247" s="73">
        <f t="shared" si="75"/>
        <v>0</v>
      </c>
      <c r="W247" s="76" t="e">
        <f>('ModelParams Lp'!B$4*10^'ModelParams Lp'!B$5*($U247/$V247)^'ModelParams Lp'!B$6)*3</f>
        <v>#DIV/0!</v>
      </c>
      <c r="X247" s="76" t="e">
        <f>('ModelParams Lp'!C$4*10^'ModelParams Lp'!C$5*($U247/$V247)^'ModelParams Lp'!C$6)*3</f>
        <v>#DIV/0!</v>
      </c>
      <c r="Y247" s="76" t="e">
        <f>('ModelParams Lp'!D$4*10^'ModelParams Lp'!D$5*($U247/$V247)^'ModelParams Lp'!D$6)*3</f>
        <v>#DIV/0!</v>
      </c>
      <c r="Z247" s="76" t="e">
        <f>('ModelParams Lp'!E$4*10^'ModelParams Lp'!E$5*($U247/$V247)^'ModelParams Lp'!E$6)*3</f>
        <v>#DIV/0!</v>
      </c>
      <c r="AA247" s="76" t="e">
        <f>('ModelParams Lp'!F$4*10^'ModelParams Lp'!F$5*($U247/$V247)^'ModelParams Lp'!F$6)*3</f>
        <v>#DIV/0!</v>
      </c>
      <c r="AB247" s="76" t="e">
        <f>('ModelParams Lp'!G$4*10^'ModelParams Lp'!G$5*($U247/$V247)^'ModelParams Lp'!G$6)*3</f>
        <v>#DIV/0!</v>
      </c>
      <c r="AC247" s="76" t="e">
        <f>('ModelParams Lp'!H$4*10^'ModelParams Lp'!H$5*($U247/$V247)^'ModelParams Lp'!H$6)*3</f>
        <v>#DIV/0!</v>
      </c>
      <c r="AD247" s="76" t="e">
        <f>('ModelParams Lp'!I$4*10^'ModelParams Lp'!I$5*($U247/$V247)^'ModelParams Lp'!I$6)*3</f>
        <v>#DIV/0!</v>
      </c>
      <c r="AE247" s="62" t="e">
        <f t="shared" si="76"/>
        <v>#DIV/0!</v>
      </c>
      <c r="AF247" s="62" t="e">
        <f>IF(AE247&lt;'ModelParams Lp'!$B$16,-1,IF(AE247&lt;'ModelParams Lp'!$C$16,0,IF(AE247&lt;'ModelParams Lp'!$D$16,1,IF(AE247&lt;'ModelParams Lp'!$E$16,2,IF(AE247&lt;'ModelParams Lp'!$F$16,3,IF(AE247&lt;'ModelParams Lp'!$G$16,4,IF(AE247&lt;'ModelParams Lp'!$H$16,5,6)))))))</f>
        <v>#DIV/0!</v>
      </c>
      <c r="AG247" s="76" t="e">
        <f ca="1">IF($AF247&gt;1,0,OFFSET('ModelParams Lp'!$C$12,0,-'Sound Pressure'!$AF247))</f>
        <v>#DIV/0!</v>
      </c>
      <c r="AH247" s="76" t="e">
        <f ca="1">IF($AF247&gt;2,0,OFFSET('ModelParams Lp'!$D$12,0,-'Sound Pressure'!$AF247))</f>
        <v>#DIV/0!</v>
      </c>
      <c r="AI247" s="76" t="e">
        <f ca="1">IF($AF247&gt;3,0,OFFSET('ModelParams Lp'!$E$12,0,-'Sound Pressure'!$AF247))</f>
        <v>#DIV/0!</v>
      </c>
      <c r="AJ247" s="76" t="e">
        <f ca="1">IF($AF247&gt;4,0,OFFSET('ModelParams Lp'!$F$12,0,-'Sound Pressure'!$AF247))</f>
        <v>#DIV/0!</v>
      </c>
      <c r="AK247" s="76" t="e">
        <f ca="1">IF($AF247&gt;3,0,OFFSET('ModelParams Lp'!$G$12,0,-'Sound Pressure'!$AF247))</f>
        <v>#DIV/0!</v>
      </c>
      <c r="AL247" s="76" t="e">
        <f ca="1">IF($AF247&gt;5,0,OFFSET('ModelParams Lp'!$H$12,0,-'Sound Pressure'!$AF247))</f>
        <v>#DIV/0!</v>
      </c>
      <c r="AM247" s="76" t="e">
        <f ca="1">IF($AF247&gt;6,0,OFFSET('ModelParams Lp'!$I$12,0,-'Sound Pressure'!$AF247))</f>
        <v>#DIV/0!</v>
      </c>
      <c r="AN247" s="76" t="e">
        <f ca="1">IF($AF247&gt;7,0,IF($AF$4&lt;0,3,OFFSET('ModelParams Lp'!$J$12,0,-'Sound Pressure'!$AF247)))</f>
        <v>#DIV/0!</v>
      </c>
      <c r="AO247" s="76" t="e">
        <f t="shared" si="95"/>
        <v>#DIV/0!</v>
      </c>
      <c r="AP247" s="76" t="e">
        <f t="shared" si="96"/>
        <v>#DIV/0!</v>
      </c>
      <c r="AQ247" s="76" t="e">
        <f t="shared" si="96"/>
        <v>#DIV/0!</v>
      </c>
      <c r="AR247" s="76" t="e">
        <f t="shared" si="96"/>
        <v>#DIV/0!</v>
      </c>
      <c r="AS247" s="76" t="e">
        <f t="shared" si="96"/>
        <v>#DIV/0!</v>
      </c>
      <c r="AT247" s="76" t="e">
        <f t="shared" si="96"/>
        <v>#DIV/0!</v>
      </c>
      <c r="AU247" s="76" t="e">
        <f t="shared" si="96"/>
        <v>#DIV/0!</v>
      </c>
      <c r="AV247" s="76" t="e">
        <f t="shared" si="96"/>
        <v>#DIV/0!</v>
      </c>
      <c r="AW247" s="76">
        <f>'ModelParams Lp'!B$22</f>
        <v>4</v>
      </c>
      <c r="AX247" s="76">
        <f>'ModelParams Lp'!C$22</f>
        <v>2</v>
      </c>
      <c r="AY247" s="76">
        <f>'ModelParams Lp'!D$22</f>
        <v>1</v>
      </c>
      <c r="AZ247" s="76">
        <f>'ModelParams Lp'!E$22</f>
        <v>0</v>
      </c>
      <c r="BA247" s="76">
        <f>'ModelParams Lp'!F$22</f>
        <v>0</v>
      </c>
      <c r="BB247" s="76">
        <f>'ModelParams Lp'!G$22</f>
        <v>0</v>
      </c>
      <c r="BC247" s="76">
        <f>'ModelParams Lp'!H$22</f>
        <v>0</v>
      </c>
      <c r="BD247" s="76">
        <f>'ModelParams Lp'!I$22</f>
        <v>0</v>
      </c>
      <c r="BE247" s="76" t="e">
        <f>-10*LOG(2/(4*PI()*2^2)+4/(0.163*(Calcul!$J252*Calcul!$K252)/VLOOKUP(Calcul!$H252,'ModelParams Lp'!$E$37:$F$39,2,0)))</f>
        <v>#N/A</v>
      </c>
      <c r="BF247" s="76" t="e">
        <f>-10*LOG(2/(4*PI()*2^2)+4/(0.163*(Calcul!$J252*Calcul!$K252)/VLOOKUP(Calcul!$H252,'ModelParams Lp'!$E$37:$F$39,2,0)))</f>
        <v>#N/A</v>
      </c>
      <c r="BG247" s="76" t="e">
        <f>-10*LOG(2/(4*PI()*2^2)+4/(0.163*(Calcul!$J252*Calcul!$K252)/VLOOKUP(Calcul!$H252,'ModelParams Lp'!$E$37:$F$39,2,0)))</f>
        <v>#N/A</v>
      </c>
      <c r="BH247" s="76" t="e">
        <f>-10*LOG(2/(4*PI()*2^2)+4/(0.163*(Calcul!$J252*Calcul!$K252)/VLOOKUP(Calcul!$H252,'ModelParams Lp'!$E$37:$F$39,2,0)))</f>
        <v>#N/A</v>
      </c>
      <c r="BI247" s="76" t="e">
        <f>-10*LOG(2/(4*PI()*2^2)+4/(0.163*(Calcul!$J252*Calcul!$K252)/VLOOKUP(Calcul!$H252,'ModelParams Lp'!$E$37:$F$39,2,0)))</f>
        <v>#N/A</v>
      </c>
      <c r="BJ247" s="76" t="e">
        <f>-10*LOG(2/(4*PI()*2^2)+4/(0.163*(Calcul!$J252*Calcul!$K252)/VLOOKUP(Calcul!$H252,'ModelParams Lp'!$E$37:$F$39,2,0)))</f>
        <v>#N/A</v>
      </c>
      <c r="BK247" s="76" t="e">
        <f>-10*LOG(2/(4*PI()*2^2)+4/(0.163*(Calcul!$J252*Calcul!$K252)/VLOOKUP(Calcul!$H252,'ModelParams Lp'!$E$37:$F$39,2,0)))</f>
        <v>#N/A</v>
      </c>
      <c r="BL247" s="76" t="e">
        <f>-10*LOG(2/(4*PI()*2^2)+4/(0.163*(Calcul!$J252*Calcul!$K252)/VLOOKUP(Calcul!$H252,'ModelParams Lp'!$E$37:$F$39,2,0)))</f>
        <v>#N/A</v>
      </c>
      <c r="BM247" s="76" t="e">
        <f>VLOOKUP(Calcul!$I252,'ModelParams Lp'!$D$28:$O$32,5,0)+BE247</f>
        <v>#N/A</v>
      </c>
      <c r="BN247" s="76" t="e">
        <f>VLOOKUP(Calcul!$I252,'ModelParams Lp'!$D$28:$O$32,6,0)+BF247</f>
        <v>#N/A</v>
      </c>
      <c r="BO247" s="76" t="e">
        <f>VLOOKUP(Calcul!$I252,'ModelParams Lp'!$D$28:$O$32,7,0)+BG247</f>
        <v>#N/A</v>
      </c>
      <c r="BP247" s="76" t="e">
        <f>VLOOKUP(Calcul!$I252,'ModelParams Lp'!$D$28:$O$32,8,0)+BH247</f>
        <v>#N/A</v>
      </c>
      <c r="BQ247" s="76" t="e">
        <f>VLOOKUP(Calcul!$I252,'ModelParams Lp'!$D$28:$O$32,9,0)+BI247</f>
        <v>#N/A</v>
      </c>
      <c r="BR247" s="76" t="e">
        <f>VLOOKUP(Calcul!$I252,'ModelParams Lp'!$D$28:$O$32,10,0)+BJ247</f>
        <v>#N/A</v>
      </c>
      <c r="BS247" s="76" t="e">
        <f>VLOOKUP(Calcul!$I252,'ModelParams Lp'!$D$28:$O$32,11,0)+BK247</f>
        <v>#N/A</v>
      </c>
      <c r="BT247" s="76" t="e">
        <f>VLOOKUP(Calcul!$I252,'ModelParams Lp'!$D$28:$O$32,12,0)+BL247</f>
        <v>#N/A</v>
      </c>
      <c r="BU247" s="75" t="e">
        <f t="shared" ca="1" si="77"/>
        <v>#DIV/0!</v>
      </c>
      <c r="BV247" s="75" t="e">
        <f t="shared" ca="1" si="78"/>
        <v>#DIV/0!</v>
      </c>
      <c r="BW247" s="75" t="e">
        <f t="shared" ca="1" si="79"/>
        <v>#DIV/0!</v>
      </c>
      <c r="BX247" s="75" t="e">
        <f t="shared" ca="1" si="80"/>
        <v>#DIV/0!</v>
      </c>
      <c r="BY247" s="75" t="e">
        <f t="shared" ca="1" si="81"/>
        <v>#DIV/0!</v>
      </c>
      <c r="BZ247" s="75" t="e">
        <f t="shared" ca="1" si="82"/>
        <v>#DIV/0!</v>
      </c>
      <c r="CA247" s="75" t="e">
        <f t="shared" ca="1" si="83"/>
        <v>#DIV/0!</v>
      </c>
      <c r="CB247" s="75" t="e">
        <f t="shared" ca="1" si="84"/>
        <v>#DIV/0!</v>
      </c>
      <c r="CC247" s="26" t="e">
        <f ca="1">10*LOG10(IF(BU247="",0,POWER(10,((BU247+'ModelParams Lw'!$O$4)/10))) +IF(BV247="",0,POWER(10,((BV247+'ModelParams Lw'!$P$4)/10))) +IF(BW247="",0,POWER(10,((BW247+'ModelParams Lw'!$Q$4)/10))) +IF(BX247="",0,POWER(10,((BX247+'ModelParams Lw'!$R$4)/10))) +IF(BY247="",0,POWER(10,((BY247+'ModelParams Lw'!$S$4)/10))) +IF(BZ247="",0,POWER(10,((BZ247+'ModelParams Lw'!$T$4)/10))) +IF(CA247="",0,POWER(10,((CA247+'ModelParams Lw'!$U$4)/10)))+IF(CB247="",0,POWER(10,((CB247+'ModelParams Lw'!$V$4)/10))))</f>
        <v>#DIV/0!</v>
      </c>
      <c r="CD247" s="26" t="e">
        <f t="shared" ca="1" si="85"/>
        <v>#DIV/0!</v>
      </c>
      <c r="CE247" s="26" t="e">
        <f ca="1">(BU247-'ModelParams Lw'!O$10)/'ModelParams Lw'!O$11</f>
        <v>#DIV/0!</v>
      </c>
      <c r="CF247" s="26" t="e">
        <f ca="1">(BV247-'ModelParams Lw'!P$10)/'ModelParams Lw'!P$11</f>
        <v>#DIV/0!</v>
      </c>
      <c r="CG247" s="26" t="e">
        <f ca="1">(BW247-'ModelParams Lw'!Q$10)/'ModelParams Lw'!Q$11</f>
        <v>#DIV/0!</v>
      </c>
      <c r="CH247" s="26" t="e">
        <f ca="1">(BX247-'ModelParams Lw'!R$10)/'ModelParams Lw'!R$11</f>
        <v>#DIV/0!</v>
      </c>
      <c r="CI247" s="26" t="e">
        <f ca="1">(BY247-'ModelParams Lw'!S$10)/'ModelParams Lw'!S$11</f>
        <v>#DIV/0!</v>
      </c>
      <c r="CJ247" s="26" t="e">
        <f ca="1">(BZ247-'ModelParams Lw'!T$10)/'ModelParams Lw'!T$11</f>
        <v>#DIV/0!</v>
      </c>
      <c r="CK247" s="26" t="e">
        <f ca="1">(CA247-'ModelParams Lw'!U$10)/'ModelParams Lw'!U$11</f>
        <v>#DIV/0!</v>
      </c>
      <c r="CL247" s="26" t="e">
        <f ca="1">(CB247-'ModelParams Lw'!V$10)/'ModelParams Lw'!V$11</f>
        <v>#DIV/0!</v>
      </c>
      <c r="CM247" s="75" t="e">
        <f t="shared" si="86"/>
        <v>#DIV/0!</v>
      </c>
      <c r="CN247" s="75" t="e">
        <f t="shared" si="87"/>
        <v>#DIV/0!</v>
      </c>
      <c r="CO247" s="75" t="e">
        <f t="shared" si="88"/>
        <v>#DIV/0!</v>
      </c>
      <c r="CP247" s="75" t="e">
        <f t="shared" si="89"/>
        <v>#DIV/0!</v>
      </c>
      <c r="CQ247" s="75" t="e">
        <f t="shared" si="90"/>
        <v>#DIV/0!</v>
      </c>
      <c r="CR247" s="75" t="e">
        <f t="shared" si="91"/>
        <v>#DIV/0!</v>
      </c>
      <c r="CS247" s="75" t="e">
        <f t="shared" si="92"/>
        <v>#DIV/0!</v>
      </c>
      <c r="CT247" s="75" t="e">
        <f t="shared" si="93"/>
        <v>#DIV/0!</v>
      </c>
      <c r="CU247" s="26" t="e">
        <f>10*LOG10(IF(CM247="",0,POWER(10,((CM247+'ModelParams Lw'!$O$4)/10))) +IF(CN247="",0,POWER(10,((CN247+'ModelParams Lw'!$P$4)/10))) +IF(CO247="",0,POWER(10,((CO247+'ModelParams Lw'!$Q$4)/10))) +IF(CP247="",0,POWER(10,((CP247+'ModelParams Lw'!$R$4)/10))) +IF(CQ247="",0,POWER(10,((CQ247+'ModelParams Lw'!$S$4)/10))) +IF(CR247="",0,POWER(10,((CR247+'ModelParams Lw'!$T$4)/10))) +IF(CS247="",0,POWER(10,((CS247+'ModelParams Lw'!$U$4)/10)))+IF(CT247="",0,POWER(10,((CT247+'ModelParams Lw'!$V$4)/10))))</f>
        <v>#DIV/0!</v>
      </c>
      <c r="CV247" s="26" t="e">
        <f t="shared" si="94"/>
        <v>#DIV/0!</v>
      </c>
      <c r="CW247" s="26" t="e">
        <f>(CM247-'ModelParams Lw'!O$10)/'ModelParams Lw'!O$11</f>
        <v>#DIV/0!</v>
      </c>
      <c r="CX247" s="26" t="e">
        <f>(CN247-'ModelParams Lw'!P$10)/'ModelParams Lw'!P$11</f>
        <v>#DIV/0!</v>
      </c>
      <c r="CY247" s="26" t="e">
        <f>(CO247-'ModelParams Lw'!Q$10)/'ModelParams Lw'!Q$11</f>
        <v>#DIV/0!</v>
      </c>
      <c r="CZ247" s="26" t="e">
        <f>(CP247-'ModelParams Lw'!R$10)/'ModelParams Lw'!R$11</f>
        <v>#DIV/0!</v>
      </c>
      <c r="DA247" s="26" t="e">
        <f>(CQ247-'ModelParams Lw'!S$10)/'ModelParams Lw'!S$11</f>
        <v>#DIV/0!</v>
      </c>
      <c r="DB247" s="26" t="e">
        <f>(CR247-'ModelParams Lw'!T$10)/'ModelParams Lw'!T$11</f>
        <v>#DIV/0!</v>
      </c>
      <c r="DC247" s="26" t="e">
        <f>(CS247-'ModelParams Lw'!U$10)/'ModelParams Lw'!U$11</f>
        <v>#DIV/0!</v>
      </c>
      <c r="DD247" s="26" t="e">
        <f>(CT247-'ModelParams Lw'!V$10)/'ModelParams Lw'!V$11</f>
        <v>#DIV/0!</v>
      </c>
    </row>
    <row r="248" spans="1:108" x14ac:dyDescent="0.25">
      <c r="A248" s="13">
        <f>'Sound Power'!B248</f>
        <v>0</v>
      </c>
      <c r="B248" s="13">
        <f>'Sound Power'!D248</f>
        <v>0</v>
      </c>
      <c r="C248" s="13">
        <f>'Sound Power'!E248</f>
        <v>0</v>
      </c>
      <c r="D248" s="13">
        <f>'Sound Power'!F248</f>
        <v>0</v>
      </c>
      <c r="E248" s="76" t="e">
        <f>IF(Calcul!$F250="SA",'Sound Power'!AZ248,'Sound Power'!O248)</f>
        <v>#DIV/0!</v>
      </c>
      <c r="F248" s="76" t="e">
        <f>IF(Calcul!$F250="SA",'Sound Power'!BA248,'Sound Power'!P248)</f>
        <v>#DIV/0!</v>
      </c>
      <c r="G248" s="76" t="e">
        <f>IF(Calcul!$F250="SA",'Sound Power'!BB248,'Sound Power'!Q248)</f>
        <v>#DIV/0!</v>
      </c>
      <c r="H248" s="76" t="e">
        <f>IF(Calcul!$F250="SA",'Sound Power'!BC248,'Sound Power'!R248)</f>
        <v>#DIV/0!</v>
      </c>
      <c r="I248" s="76" t="e">
        <f>IF(Calcul!$F250="SA",'Sound Power'!BD248,'Sound Power'!S248)</f>
        <v>#DIV/0!</v>
      </c>
      <c r="J248" s="76" t="e">
        <f>IF(Calcul!$F250="SA",'Sound Power'!BE248,'Sound Power'!T248)</f>
        <v>#DIV/0!</v>
      </c>
      <c r="K248" s="76" t="e">
        <f>IF(Calcul!$F250="SA",'Sound Power'!BF248,'Sound Power'!U248)</f>
        <v>#DIV/0!</v>
      </c>
      <c r="L248" s="76" t="e">
        <f>IF(Calcul!$F250="SA",'Sound Power'!BG248,'Sound Power'!V248)</f>
        <v>#DIV/0!</v>
      </c>
      <c r="M248" s="76" t="e">
        <f>'Sound Power'!CI248</f>
        <v>#DIV/0!</v>
      </c>
      <c r="N248" s="76" t="e">
        <f>'Sound Power'!CJ248</f>
        <v>#DIV/0!</v>
      </c>
      <c r="O248" s="76" t="e">
        <f>'Sound Power'!CK248</f>
        <v>#DIV/0!</v>
      </c>
      <c r="P248" s="76" t="e">
        <f>'Sound Power'!CL248</f>
        <v>#DIV/0!</v>
      </c>
      <c r="Q248" s="76" t="e">
        <f>'Sound Power'!CM248</f>
        <v>#DIV/0!</v>
      </c>
      <c r="R248" s="76" t="e">
        <f>'Sound Power'!CN248</f>
        <v>#DIV/0!</v>
      </c>
      <c r="S248" s="76" t="e">
        <f>'Sound Power'!CO248</f>
        <v>#DIV/0!</v>
      </c>
      <c r="T248" s="76" t="e">
        <f>'Sound Power'!CP248</f>
        <v>#DIV/0!</v>
      </c>
      <c r="U248" s="73">
        <f t="shared" si="74"/>
        <v>0</v>
      </c>
      <c r="V248" s="73">
        <f t="shared" si="75"/>
        <v>0</v>
      </c>
      <c r="W248" s="76" t="e">
        <f>('ModelParams Lp'!B$4*10^'ModelParams Lp'!B$5*($U248/$V248)^'ModelParams Lp'!B$6)*3</f>
        <v>#DIV/0!</v>
      </c>
      <c r="X248" s="76" t="e">
        <f>('ModelParams Lp'!C$4*10^'ModelParams Lp'!C$5*($U248/$V248)^'ModelParams Lp'!C$6)*3</f>
        <v>#DIV/0!</v>
      </c>
      <c r="Y248" s="76" t="e">
        <f>('ModelParams Lp'!D$4*10^'ModelParams Lp'!D$5*($U248/$V248)^'ModelParams Lp'!D$6)*3</f>
        <v>#DIV/0!</v>
      </c>
      <c r="Z248" s="76" t="e">
        <f>('ModelParams Lp'!E$4*10^'ModelParams Lp'!E$5*($U248/$V248)^'ModelParams Lp'!E$6)*3</f>
        <v>#DIV/0!</v>
      </c>
      <c r="AA248" s="76" t="e">
        <f>('ModelParams Lp'!F$4*10^'ModelParams Lp'!F$5*($U248/$V248)^'ModelParams Lp'!F$6)*3</f>
        <v>#DIV/0!</v>
      </c>
      <c r="AB248" s="76" t="e">
        <f>('ModelParams Lp'!G$4*10^'ModelParams Lp'!G$5*($U248/$V248)^'ModelParams Lp'!G$6)*3</f>
        <v>#DIV/0!</v>
      </c>
      <c r="AC248" s="76" t="e">
        <f>('ModelParams Lp'!H$4*10^'ModelParams Lp'!H$5*($U248/$V248)^'ModelParams Lp'!H$6)*3</f>
        <v>#DIV/0!</v>
      </c>
      <c r="AD248" s="76" t="e">
        <f>('ModelParams Lp'!I$4*10^'ModelParams Lp'!I$5*($U248/$V248)^'ModelParams Lp'!I$6)*3</f>
        <v>#DIV/0!</v>
      </c>
      <c r="AE248" s="62" t="e">
        <f t="shared" si="76"/>
        <v>#DIV/0!</v>
      </c>
      <c r="AF248" s="62" t="e">
        <f>IF(AE248&lt;'ModelParams Lp'!$B$16,-1,IF(AE248&lt;'ModelParams Lp'!$C$16,0,IF(AE248&lt;'ModelParams Lp'!$D$16,1,IF(AE248&lt;'ModelParams Lp'!$E$16,2,IF(AE248&lt;'ModelParams Lp'!$F$16,3,IF(AE248&lt;'ModelParams Lp'!$G$16,4,IF(AE248&lt;'ModelParams Lp'!$H$16,5,6)))))))</f>
        <v>#DIV/0!</v>
      </c>
      <c r="AG248" s="76" t="e">
        <f ca="1">IF($AF248&gt;1,0,OFFSET('ModelParams Lp'!$C$12,0,-'Sound Pressure'!$AF248))</f>
        <v>#DIV/0!</v>
      </c>
      <c r="AH248" s="76" t="e">
        <f ca="1">IF($AF248&gt;2,0,OFFSET('ModelParams Lp'!$D$12,0,-'Sound Pressure'!$AF248))</f>
        <v>#DIV/0!</v>
      </c>
      <c r="AI248" s="76" t="e">
        <f ca="1">IF($AF248&gt;3,0,OFFSET('ModelParams Lp'!$E$12,0,-'Sound Pressure'!$AF248))</f>
        <v>#DIV/0!</v>
      </c>
      <c r="AJ248" s="76" t="e">
        <f ca="1">IF($AF248&gt;4,0,OFFSET('ModelParams Lp'!$F$12,0,-'Sound Pressure'!$AF248))</f>
        <v>#DIV/0!</v>
      </c>
      <c r="AK248" s="76" t="e">
        <f ca="1">IF($AF248&gt;3,0,OFFSET('ModelParams Lp'!$G$12,0,-'Sound Pressure'!$AF248))</f>
        <v>#DIV/0!</v>
      </c>
      <c r="AL248" s="76" t="e">
        <f ca="1">IF($AF248&gt;5,0,OFFSET('ModelParams Lp'!$H$12,0,-'Sound Pressure'!$AF248))</f>
        <v>#DIV/0!</v>
      </c>
      <c r="AM248" s="76" t="e">
        <f ca="1">IF($AF248&gt;6,0,OFFSET('ModelParams Lp'!$I$12,0,-'Sound Pressure'!$AF248))</f>
        <v>#DIV/0!</v>
      </c>
      <c r="AN248" s="76" t="e">
        <f ca="1">IF($AF248&gt;7,0,IF($AF$4&lt;0,3,OFFSET('ModelParams Lp'!$J$12,0,-'Sound Pressure'!$AF248)))</f>
        <v>#DIV/0!</v>
      </c>
      <c r="AO248" s="76" t="e">
        <f t="shared" si="95"/>
        <v>#DIV/0!</v>
      </c>
      <c r="AP248" s="76" t="e">
        <f t="shared" si="96"/>
        <v>#DIV/0!</v>
      </c>
      <c r="AQ248" s="76" t="e">
        <f t="shared" si="96"/>
        <v>#DIV/0!</v>
      </c>
      <c r="AR248" s="76" t="e">
        <f t="shared" si="96"/>
        <v>#DIV/0!</v>
      </c>
      <c r="AS248" s="76" t="e">
        <f t="shared" si="96"/>
        <v>#DIV/0!</v>
      </c>
      <c r="AT248" s="76" t="e">
        <f t="shared" si="96"/>
        <v>#DIV/0!</v>
      </c>
      <c r="AU248" s="76" t="e">
        <f t="shared" si="96"/>
        <v>#DIV/0!</v>
      </c>
      <c r="AV248" s="76" t="e">
        <f t="shared" si="96"/>
        <v>#DIV/0!</v>
      </c>
      <c r="AW248" s="76">
        <f>'ModelParams Lp'!B$22</f>
        <v>4</v>
      </c>
      <c r="AX248" s="76">
        <f>'ModelParams Lp'!C$22</f>
        <v>2</v>
      </c>
      <c r="AY248" s="76">
        <f>'ModelParams Lp'!D$22</f>
        <v>1</v>
      </c>
      <c r="AZ248" s="76">
        <f>'ModelParams Lp'!E$22</f>
        <v>0</v>
      </c>
      <c r="BA248" s="76">
        <f>'ModelParams Lp'!F$22</f>
        <v>0</v>
      </c>
      <c r="BB248" s="76">
        <f>'ModelParams Lp'!G$22</f>
        <v>0</v>
      </c>
      <c r="BC248" s="76">
        <f>'ModelParams Lp'!H$22</f>
        <v>0</v>
      </c>
      <c r="BD248" s="76">
        <f>'ModelParams Lp'!I$22</f>
        <v>0</v>
      </c>
      <c r="BE248" s="76" t="e">
        <f>-10*LOG(2/(4*PI()*2^2)+4/(0.163*(Calcul!$J253*Calcul!$K253)/VLOOKUP(Calcul!$H253,'ModelParams Lp'!$E$37:$F$39,2,0)))</f>
        <v>#N/A</v>
      </c>
      <c r="BF248" s="76" t="e">
        <f>-10*LOG(2/(4*PI()*2^2)+4/(0.163*(Calcul!$J253*Calcul!$K253)/VLOOKUP(Calcul!$H253,'ModelParams Lp'!$E$37:$F$39,2,0)))</f>
        <v>#N/A</v>
      </c>
      <c r="BG248" s="76" t="e">
        <f>-10*LOG(2/(4*PI()*2^2)+4/(0.163*(Calcul!$J253*Calcul!$K253)/VLOOKUP(Calcul!$H253,'ModelParams Lp'!$E$37:$F$39,2,0)))</f>
        <v>#N/A</v>
      </c>
      <c r="BH248" s="76" t="e">
        <f>-10*LOG(2/(4*PI()*2^2)+4/(0.163*(Calcul!$J253*Calcul!$K253)/VLOOKUP(Calcul!$H253,'ModelParams Lp'!$E$37:$F$39,2,0)))</f>
        <v>#N/A</v>
      </c>
      <c r="BI248" s="76" t="e">
        <f>-10*LOG(2/(4*PI()*2^2)+4/(0.163*(Calcul!$J253*Calcul!$K253)/VLOOKUP(Calcul!$H253,'ModelParams Lp'!$E$37:$F$39,2,0)))</f>
        <v>#N/A</v>
      </c>
      <c r="BJ248" s="76" t="e">
        <f>-10*LOG(2/(4*PI()*2^2)+4/(0.163*(Calcul!$J253*Calcul!$K253)/VLOOKUP(Calcul!$H253,'ModelParams Lp'!$E$37:$F$39,2,0)))</f>
        <v>#N/A</v>
      </c>
      <c r="BK248" s="76" t="e">
        <f>-10*LOG(2/(4*PI()*2^2)+4/(0.163*(Calcul!$J253*Calcul!$K253)/VLOOKUP(Calcul!$H253,'ModelParams Lp'!$E$37:$F$39,2,0)))</f>
        <v>#N/A</v>
      </c>
      <c r="BL248" s="76" t="e">
        <f>-10*LOG(2/(4*PI()*2^2)+4/(0.163*(Calcul!$J253*Calcul!$K253)/VLOOKUP(Calcul!$H253,'ModelParams Lp'!$E$37:$F$39,2,0)))</f>
        <v>#N/A</v>
      </c>
      <c r="BM248" s="76" t="e">
        <f>VLOOKUP(Calcul!$I253,'ModelParams Lp'!$D$28:$O$32,5,0)+BE248</f>
        <v>#N/A</v>
      </c>
      <c r="BN248" s="76" t="e">
        <f>VLOOKUP(Calcul!$I253,'ModelParams Lp'!$D$28:$O$32,6,0)+BF248</f>
        <v>#N/A</v>
      </c>
      <c r="BO248" s="76" t="e">
        <f>VLOOKUP(Calcul!$I253,'ModelParams Lp'!$D$28:$O$32,7,0)+BG248</f>
        <v>#N/A</v>
      </c>
      <c r="BP248" s="76" t="e">
        <f>VLOOKUP(Calcul!$I253,'ModelParams Lp'!$D$28:$O$32,8,0)+BH248</f>
        <v>#N/A</v>
      </c>
      <c r="BQ248" s="76" t="e">
        <f>VLOOKUP(Calcul!$I253,'ModelParams Lp'!$D$28:$O$32,9,0)+BI248</f>
        <v>#N/A</v>
      </c>
      <c r="BR248" s="76" t="e">
        <f>VLOOKUP(Calcul!$I253,'ModelParams Lp'!$D$28:$O$32,10,0)+BJ248</f>
        <v>#N/A</v>
      </c>
      <c r="BS248" s="76" t="e">
        <f>VLOOKUP(Calcul!$I253,'ModelParams Lp'!$D$28:$O$32,11,0)+BK248</f>
        <v>#N/A</v>
      </c>
      <c r="BT248" s="76" t="e">
        <f>VLOOKUP(Calcul!$I253,'ModelParams Lp'!$D$28:$O$32,12,0)+BL248</f>
        <v>#N/A</v>
      </c>
      <c r="BU248" s="75" t="e">
        <f t="shared" ca="1" si="77"/>
        <v>#DIV/0!</v>
      </c>
      <c r="BV248" s="75" t="e">
        <f t="shared" ca="1" si="78"/>
        <v>#DIV/0!</v>
      </c>
      <c r="BW248" s="75" t="e">
        <f t="shared" ca="1" si="79"/>
        <v>#DIV/0!</v>
      </c>
      <c r="BX248" s="75" t="e">
        <f t="shared" ca="1" si="80"/>
        <v>#DIV/0!</v>
      </c>
      <c r="BY248" s="75" t="e">
        <f t="shared" ca="1" si="81"/>
        <v>#DIV/0!</v>
      </c>
      <c r="BZ248" s="75" t="e">
        <f t="shared" ca="1" si="82"/>
        <v>#DIV/0!</v>
      </c>
      <c r="CA248" s="75" t="e">
        <f t="shared" ca="1" si="83"/>
        <v>#DIV/0!</v>
      </c>
      <c r="CB248" s="75" t="e">
        <f t="shared" ca="1" si="84"/>
        <v>#DIV/0!</v>
      </c>
      <c r="CC248" s="26" t="e">
        <f ca="1">10*LOG10(IF(BU248="",0,POWER(10,((BU248+'ModelParams Lw'!$O$4)/10))) +IF(BV248="",0,POWER(10,((BV248+'ModelParams Lw'!$P$4)/10))) +IF(BW248="",0,POWER(10,((BW248+'ModelParams Lw'!$Q$4)/10))) +IF(BX248="",0,POWER(10,((BX248+'ModelParams Lw'!$R$4)/10))) +IF(BY248="",0,POWER(10,((BY248+'ModelParams Lw'!$S$4)/10))) +IF(BZ248="",0,POWER(10,((BZ248+'ModelParams Lw'!$T$4)/10))) +IF(CA248="",0,POWER(10,((CA248+'ModelParams Lw'!$U$4)/10)))+IF(CB248="",0,POWER(10,((CB248+'ModelParams Lw'!$V$4)/10))))</f>
        <v>#DIV/0!</v>
      </c>
      <c r="CD248" s="26" t="e">
        <f t="shared" ca="1" si="85"/>
        <v>#DIV/0!</v>
      </c>
      <c r="CE248" s="26" t="e">
        <f ca="1">(BU248-'ModelParams Lw'!O$10)/'ModelParams Lw'!O$11</f>
        <v>#DIV/0!</v>
      </c>
      <c r="CF248" s="26" t="e">
        <f ca="1">(BV248-'ModelParams Lw'!P$10)/'ModelParams Lw'!P$11</f>
        <v>#DIV/0!</v>
      </c>
      <c r="CG248" s="26" t="e">
        <f ca="1">(BW248-'ModelParams Lw'!Q$10)/'ModelParams Lw'!Q$11</f>
        <v>#DIV/0!</v>
      </c>
      <c r="CH248" s="26" t="e">
        <f ca="1">(BX248-'ModelParams Lw'!R$10)/'ModelParams Lw'!R$11</f>
        <v>#DIV/0!</v>
      </c>
      <c r="CI248" s="26" t="e">
        <f ca="1">(BY248-'ModelParams Lw'!S$10)/'ModelParams Lw'!S$11</f>
        <v>#DIV/0!</v>
      </c>
      <c r="CJ248" s="26" t="e">
        <f ca="1">(BZ248-'ModelParams Lw'!T$10)/'ModelParams Lw'!T$11</f>
        <v>#DIV/0!</v>
      </c>
      <c r="CK248" s="26" t="e">
        <f ca="1">(CA248-'ModelParams Lw'!U$10)/'ModelParams Lw'!U$11</f>
        <v>#DIV/0!</v>
      </c>
      <c r="CL248" s="26" t="e">
        <f ca="1">(CB248-'ModelParams Lw'!V$10)/'ModelParams Lw'!V$11</f>
        <v>#DIV/0!</v>
      </c>
      <c r="CM248" s="75" t="e">
        <f t="shared" si="86"/>
        <v>#DIV/0!</v>
      </c>
      <c r="CN248" s="75" t="e">
        <f t="shared" si="87"/>
        <v>#DIV/0!</v>
      </c>
      <c r="CO248" s="75" t="e">
        <f t="shared" si="88"/>
        <v>#DIV/0!</v>
      </c>
      <c r="CP248" s="75" t="e">
        <f t="shared" si="89"/>
        <v>#DIV/0!</v>
      </c>
      <c r="CQ248" s="75" t="e">
        <f t="shared" si="90"/>
        <v>#DIV/0!</v>
      </c>
      <c r="CR248" s="75" t="e">
        <f t="shared" si="91"/>
        <v>#DIV/0!</v>
      </c>
      <c r="CS248" s="75" t="e">
        <f t="shared" si="92"/>
        <v>#DIV/0!</v>
      </c>
      <c r="CT248" s="75" t="e">
        <f t="shared" si="93"/>
        <v>#DIV/0!</v>
      </c>
      <c r="CU248" s="26" t="e">
        <f>10*LOG10(IF(CM248="",0,POWER(10,((CM248+'ModelParams Lw'!$O$4)/10))) +IF(CN248="",0,POWER(10,((CN248+'ModelParams Lw'!$P$4)/10))) +IF(CO248="",0,POWER(10,((CO248+'ModelParams Lw'!$Q$4)/10))) +IF(CP248="",0,POWER(10,((CP248+'ModelParams Lw'!$R$4)/10))) +IF(CQ248="",0,POWER(10,((CQ248+'ModelParams Lw'!$S$4)/10))) +IF(CR248="",0,POWER(10,((CR248+'ModelParams Lw'!$T$4)/10))) +IF(CS248="",0,POWER(10,((CS248+'ModelParams Lw'!$U$4)/10)))+IF(CT248="",0,POWER(10,((CT248+'ModelParams Lw'!$V$4)/10))))</f>
        <v>#DIV/0!</v>
      </c>
      <c r="CV248" s="26" t="e">
        <f t="shared" si="94"/>
        <v>#DIV/0!</v>
      </c>
      <c r="CW248" s="26" t="e">
        <f>(CM248-'ModelParams Lw'!O$10)/'ModelParams Lw'!O$11</f>
        <v>#DIV/0!</v>
      </c>
      <c r="CX248" s="26" t="e">
        <f>(CN248-'ModelParams Lw'!P$10)/'ModelParams Lw'!P$11</f>
        <v>#DIV/0!</v>
      </c>
      <c r="CY248" s="26" t="e">
        <f>(CO248-'ModelParams Lw'!Q$10)/'ModelParams Lw'!Q$11</f>
        <v>#DIV/0!</v>
      </c>
      <c r="CZ248" s="26" t="e">
        <f>(CP248-'ModelParams Lw'!R$10)/'ModelParams Lw'!R$11</f>
        <v>#DIV/0!</v>
      </c>
      <c r="DA248" s="26" t="e">
        <f>(CQ248-'ModelParams Lw'!S$10)/'ModelParams Lw'!S$11</f>
        <v>#DIV/0!</v>
      </c>
      <c r="DB248" s="26" t="e">
        <f>(CR248-'ModelParams Lw'!T$10)/'ModelParams Lw'!T$11</f>
        <v>#DIV/0!</v>
      </c>
      <c r="DC248" s="26" t="e">
        <f>(CS248-'ModelParams Lw'!U$10)/'ModelParams Lw'!U$11</f>
        <v>#DIV/0!</v>
      </c>
      <c r="DD248" s="26" t="e">
        <f>(CT248-'ModelParams Lw'!V$10)/'ModelParams Lw'!V$11</f>
        <v>#DIV/0!</v>
      </c>
    </row>
    <row r="249" spans="1:108" x14ac:dyDescent="0.25">
      <c r="A249" s="13">
        <f>'Sound Power'!B249</f>
        <v>0</v>
      </c>
      <c r="B249" s="13">
        <f>'Sound Power'!D249</f>
        <v>0</v>
      </c>
      <c r="C249" s="13">
        <f>'Sound Power'!E249</f>
        <v>0</v>
      </c>
      <c r="D249" s="13">
        <f>'Sound Power'!F249</f>
        <v>0</v>
      </c>
      <c r="E249" s="76" t="e">
        <f>IF(Calcul!$F251="SA",'Sound Power'!AZ249,'Sound Power'!O249)</f>
        <v>#DIV/0!</v>
      </c>
      <c r="F249" s="76" t="e">
        <f>IF(Calcul!$F251="SA",'Sound Power'!BA249,'Sound Power'!P249)</f>
        <v>#DIV/0!</v>
      </c>
      <c r="G249" s="76" t="e">
        <f>IF(Calcul!$F251="SA",'Sound Power'!BB249,'Sound Power'!Q249)</f>
        <v>#DIV/0!</v>
      </c>
      <c r="H249" s="76" t="e">
        <f>IF(Calcul!$F251="SA",'Sound Power'!BC249,'Sound Power'!R249)</f>
        <v>#DIV/0!</v>
      </c>
      <c r="I249" s="76" t="e">
        <f>IF(Calcul!$F251="SA",'Sound Power'!BD249,'Sound Power'!S249)</f>
        <v>#DIV/0!</v>
      </c>
      <c r="J249" s="76" t="e">
        <f>IF(Calcul!$F251="SA",'Sound Power'!BE249,'Sound Power'!T249)</f>
        <v>#DIV/0!</v>
      </c>
      <c r="K249" s="76" t="e">
        <f>IF(Calcul!$F251="SA",'Sound Power'!BF249,'Sound Power'!U249)</f>
        <v>#DIV/0!</v>
      </c>
      <c r="L249" s="76" t="e">
        <f>IF(Calcul!$F251="SA",'Sound Power'!BG249,'Sound Power'!V249)</f>
        <v>#DIV/0!</v>
      </c>
      <c r="M249" s="76" t="e">
        <f>'Sound Power'!CI249</f>
        <v>#DIV/0!</v>
      </c>
      <c r="N249" s="76" t="e">
        <f>'Sound Power'!CJ249</f>
        <v>#DIV/0!</v>
      </c>
      <c r="O249" s="76" t="e">
        <f>'Sound Power'!CK249</f>
        <v>#DIV/0!</v>
      </c>
      <c r="P249" s="76" t="e">
        <f>'Sound Power'!CL249</f>
        <v>#DIV/0!</v>
      </c>
      <c r="Q249" s="76" t="e">
        <f>'Sound Power'!CM249</f>
        <v>#DIV/0!</v>
      </c>
      <c r="R249" s="76" t="e">
        <f>'Sound Power'!CN249</f>
        <v>#DIV/0!</v>
      </c>
      <c r="S249" s="76" t="e">
        <f>'Sound Power'!CO249</f>
        <v>#DIV/0!</v>
      </c>
      <c r="T249" s="76" t="e">
        <f>'Sound Power'!CP249</f>
        <v>#DIV/0!</v>
      </c>
      <c r="U249" s="73">
        <f t="shared" si="74"/>
        <v>0</v>
      </c>
      <c r="V249" s="73">
        <f t="shared" si="75"/>
        <v>0</v>
      </c>
      <c r="W249" s="76" t="e">
        <f>('ModelParams Lp'!B$4*10^'ModelParams Lp'!B$5*($U249/$V249)^'ModelParams Lp'!B$6)*3</f>
        <v>#DIV/0!</v>
      </c>
      <c r="X249" s="76" t="e">
        <f>('ModelParams Lp'!C$4*10^'ModelParams Lp'!C$5*($U249/$V249)^'ModelParams Lp'!C$6)*3</f>
        <v>#DIV/0!</v>
      </c>
      <c r="Y249" s="76" t="e">
        <f>('ModelParams Lp'!D$4*10^'ModelParams Lp'!D$5*($U249/$V249)^'ModelParams Lp'!D$6)*3</f>
        <v>#DIV/0!</v>
      </c>
      <c r="Z249" s="76" t="e">
        <f>('ModelParams Lp'!E$4*10^'ModelParams Lp'!E$5*($U249/$V249)^'ModelParams Lp'!E$6)*3</f>
        <v>#DIV/0!</v>
      </c>
      <c r="AA249" s="76" t="e">
        <f>('ModelParams Lp'!F$4*10^'ModelParams Lp'!F$5*($U249/$V249)^'ModelParams Lp'!F$6)*3</f>
        <v>#DIV/0!</v>
      </c>
      <c r="AB249" s="76" t="e">
        <f>('ModelParams Lp'!G$4*10^'ModelParams Lp'!G$5*($U249/$V249)^'ModelParams Lp'!G$6)*3</f>
        <v>#DIV/0!</v>
      </c>
      <c r="AC249" s="76" t="e">
        <f>('ModelParams Lp'!H$4*10^'ModelParams Lp'!H$5*($U249/$V249)^'ModelParams Lp'!H$6)*3</f>
        <v>#DIV/0!</v>
      </c>
      <c r="AD249" s="76" t="e">
        <f>('ModelParams Lp'!I$4*10^'ModelParams Lp'!I$5*($U249/$V249)^'ModelParams Lp'!I$6)*3</f>
        <v>#DIV/0!</v>
      </c>
      <c r="AE249" s="62" t="e">
        <f t="shared" si="76"/>
        <v>#DIV/0!</v>
      </c>
      <c r="AF249" s="62" t="e">
        <f>IF(AE249&lt;'ModelParams Lp'!$B$16,-1,IF(AE249&lt;'ModelParams Lp'!$C$16,0,IF(AE249&lt;'ModelParams Lp'!$D$16,1,IF(AE249&lt;'ModelParams Lp'!$E$16,2,IF(AE249&lt;'ModelParams Lp'!$F$16,3,IF(AE249&lt;'ModelParams Lp'!$G$16,4,IF(AE249&lt;'ModelParams Lp'!$H$16,5,6)))))))</f>
        <v>#DIV/0!</v>
      </c>
      <c r="AG249" s="76" t="e">
        <f ca="1">IF($AF249&gt;1,0,OFFSET('ModelParams Lp'!$C$12,0,-'Sound Pressure'!$AF249))</f>
        <v>#DIV/0!</v>
      </c>
      <c r="AH249" s="76" t="e">
        <f ca="1">IF($AF249&gt;2,0,OFFSET('ModelParams Lp'!$D$12,0,-'Sound Pressure'!$AF249))</f>
        <v>#DIV/0!</v>
      </c>
      <c r="AI249" s="76" t="e">
        <f ca="1">IF($AF249&gt;3,0,OFFSET('ModelParams Lp'!$E$12,0,-'Sound Pressure'!$AF249))</f>
        <v>#DIV/0!</v>
      </c>
      <c r="AJ249" s="76" t="e">
        <f ca="1">IF($AF249&gt;4,0,OFFSET('ModelParams Lp'!$F$12,0,-'Sound Pressure'!$AF249))</f>
        <v>#DIV/0!</v>
      </c>
      <c r="AK249" s="76" t="e">
        <f ca="1">IF($AF249&gt;3,0,OFFSET('ModelParams Lp'!$G$12,0,-'Sound Pressure'!$AF249))</f>
        <v>#DIV/0!</v>
      </c>
      <c r="AL249" s="76" t="e">
        <f ca="1">IF($AF249&gt;5,0,OFFSET('ModelParams Lp'!$H$12,0,-'Sound Pressure'!$AF249))</f>
        <v>#DIV/0!</v>
      </c>
      <c r="AM249" s="76" t="e">
        <f ca="1">IF($AF249&gt;6,0,OFFSET('ModelParams Lp'!$I$12,0,-'Sound Pressure'!$AF249))</f>
        <v>#DIV/0!</v>
      </c>
      <c r="AN249" s="76" t="e">
        <f ca="1">IF($AF249&gt;7,0,IF($AF$4&lt;0,3,OFFSET('ModelParams Lp'!$J$12,0,-'Sound Pressure'!$AF249)))</f>
        <v>#DIV/0!</v>
      </c>
      <c r="AO249" s="76" t="e">
        <f t="shared" si="95"/>
        <v>#DIV/0!</v>
      </c>
      <c r="AP249" s="76" t="e">
        <f t="shared" si="96"/>
        <v>#DIV/0!</v>
      </c>
      <c r="AQ249" s="76" t="e">
        <f t="shared" si="96"/>
        <v>#DIV/0!</v>
      </c>
      <c r="AR249" s="76" t="e">
        <f t="shared" si="96"/>
        <v>#DIV/0!</v>
      </c>
      <c r="AS249" s="76" t="e">
        <f t="shared" si="96"/>
        <v>#DIV/0!</v>
      </c>
      <c r="AT249" s="76" t="e">
        <f t="shared" si="96"/>
        <v>#DIV/0!</v>
      </c>
      <c r="AU249" s="76" t="e">
        <f t="shared" si="96"/>
        <v>#DIV/0!</v>
      </c>
      <c r="AV249" s="76" t="e">
        <f t="shared" si="96"/>
        <v>#DIV/0!</v>
      </c>
      <c r="AW249" s="76">
        <f>'ModelParams Lp'!B$22</f>
        <v>4</v>
      </c>
      <c r="AX249" s="76">
        <f>'ModelParams Lp'!C$22</f>
        <v>2</v>
      </c>
      <c r="AY249" s="76">
        <f>'ModelParams Lp'!D$22</f>
        <v>1</v>
      </c>
      <c r="AZ249" s="76">
        <f>'ModelParams Lp'!E$22</f>
        <v>0</v>
      </c>
      <c r="BA249" s="76">
        <f>'ModelParams Lp'!F$22</f>
        <v>0</v>
      </c>
      <c r="BB249" s="76">
        <f>'ModelParams Lp'!G$22</f>
        <v>0</v>
      </c>
      <c r="BC249" s="76">
        <f>'ModelParams Lp'!H$22</f>
        <v>0</v>
      </c>
      <c r="BD249" s="76">
        <f>'ModelParams Lp'!I$22</f>
        <v>0</v>
      </c>
      <c r="BE249" s="76" t="e">
        <f>-10*LOG(2/(4*PI()*2^2)+4/(0.163*(Calcul!$J254*Calcul!$K254)/VLOOKUP(Calcul!$H254,'ModelParams Lp'!$E$37:$F$39,2,0)))</f>
        <v>#N/A</v>
      </c>
      <c r="BF249" s="76" t="e">
        <f>-10*LOG(2/(4*PI()*2^2)+4/(0.163*(Calcul!$J254*Calcul!$K254)/VLOOKUP(Calcul!$H254,'ModelParams Lp'!$E$37:$F$39,2,0)))</f>
        <v>#N/A</v>
      </c>
      <c r="BG249" s="76" t="e">
        <f>-10*LOG(2/(4*PI()*2^2)+4/(0.163*(Calcul!$J254*Calcul!$K254)/VLOOKUP(Calcul!$H254,'ModelParams Lp'!$E$37:$F$39,2,0)))</f>
        <v>#N/A</v>
      </c>
      <c r="BH249" s="76" t="e">
        <f>-10*LOG(2/(4*PI()*2^2)+4/(0.163*(Calcul!$J254*Calcul!$K254)/VLOOKUP(Calcul!$H254,'ModelParams Lp'!$E$37:$F$39,2,0)))</f>
        <v>#N/A</v>
      </c>
      <c r="BI249" s="76" t="e">
        <f>-10*LOG(2/(4*PI()*2^2)+4/(0.163*(Calcul!$J254*Calcul!$K254)/VLOOKUP(Calcul!$H254,'ModelParams Lp'!$E$37:$F$39,2,0)))</f>
        <v>#N/A</v>
      </c>
      <c r="BJ249" s="76" t="e">
        <f>-10*LOG(2/(4*PI()*2^2)+4/(0.163*(Calcul!$J254*Calcul!$K254)/VLOOKUP(Calcul!$H254,'ModelParams Lp'!$E$37:$F$39,2,0)))</f>
        <v>#N/A</v>
      </c>
      <c r="BK249" s="76" t="e">
        <f>-10*LOG(2/(4*PI()*2^2)+4/(0.163*(Calcul!$J254*Calcul!$K254)/VLOOKUP(Calcul!$H254,'ModelParams Lp'!$E$37:$F$39,2,0)))</f>
        <v>#N/A</v>
      </c>
      <c r="BL249" s="76" t="e">
        <f>-10*LOG(2/(4*PI()*2^2)+4/(0.163*(Calcul!$J254*Calcul!$K254)/VLOOKUP(Calcul!$H254,'ModelParams Lp'!$E$37:$F$39,2,0)))</f>
        <v>#N/A</v>
      </c>
      <c r="BM249" s="76" t="e">
        <f>VLOOKUP(Calcul!$I254,'ModelParams Lp'!$D$28:$O$32,5,0)+BE249</f>
        <v>#N/A</v>
      </c>
      <c r="BN249" s="76" t="e">
        <f>VLOOKUP(Calcul!$I254,'ModelParams Lp'!$D$28:$O$32,6,0)+BF249</f>
        <v>#N/A</v>
      </c>
      <c r="BO249" s="76" t="e">
        <f>VLOOKUP(Calcul!$I254,'ModelParams Lp'!$D$28:$O$32,7,0)+BG249</f>
        <v>#N/A</v>
      </c>
      <c r="BP249" s="76" t="e">
        <f>VLOOKUP(Calcul!$I254,'ModelParams Lp'!$D$28:$O$32,8,0)+BH249</f>
        <v>#N/A</v>
      </c>
      <c r="BQ249" s="76" t="e">
        <f>VLOOKUP(Calcul!$I254,'ModelParams Lp'!$D$28:$O$32,9,0)+BI249</f>
        <v>#N/A</v>
      </c>
      <c r="BR249" s="76" t="e">
        <f>VLOOKUP(Calcul!$I254,'ModelParams Lp'!$D$28:$O$32,10,0)+BJ249</f>
        <v>#N/A</v>
      </c>
      <c r="BS249" s="76" t="e">
        <f>VLOOKUP(Calcul!$I254,'ModelParams Lp'!$D$28:$O$32,11,0)+BK249</f>
        <v>#N/A</v>
      </c>
      <c r="BT249" s="76" t="e">
        <f>VLOOKUP(Calcul!$I254,'ModelParams Lp'!$D$28:$O$32,12,0)+BL249</f>
        <v>#N/A</v>
      </c>
      <c r="BU249" s="75" t="e">
        <f t="shared" ca="1" si="77"/>
        <v>#DIV/0!</v>
      </c>
      <c r="BV249" s="75" t="e">
        <f t="shared" ca="1" si="78"/>
        <v>#DIV/0!</v>
      </c>
      <c r="BW249" s="75" t="e">
        <f t="shared" ca="1" si="79"/>
        <v>#DIV/0!</v>
      </c>
      <c r="BX249" s="75" t="e">
        <f t="shared" ca="1" si="80"/>
        <v>#DIV/0!</v>
      </c>
      <c r="BY249" s="75" t="e">
        <f t="shared" ca="1" si="81"/>
        <v>#DIV/0!</v>
      </c>
      <c r="BZ249" s="75" t="e">
        <f t="shared" ca="1" si="82"/>
        <v>#DIV/0!</v>
      </c>
      <c r="CA249" s="75" t="e">
        <f t="shared" ca="1" si="83"/>
        <v>#DIV/0!</v>
      </c>
      <c r="CB249" s="75" t="e">
        <f t="shared" ca="1" si="84"/>
        <v>#DIV/0!</v>
      </c>
      <c r="CC249" s="26" t="e">
        <f ca="1">10*LOG10(IF(BU249="",0,POWER(10,((BU249+'ModelParams Lw'!$O$4)/10))) +IF(BV249="",0,POWER(10,((BV249+'ModelParams Lw'!$P$4)/10))) +IF(BW249="",0,POWER(10,((BW249+'ModelParams Lw'!$Q$4)/10))) +IF(BX249="",0,POWER(10,((BX249+'ModelParams Lw'!$R$4)/10))) +IF(BY249="",0,POWER(10,((BY249+'ModelParams Lw'!$S$4)/10))) +IF(BZ249="",0,POWER(10,((BZ249+'ModelParams Lw'!$T$4)/10))) +IF(CA249="",0,POWER(10,((CA249+'ModelParams Lw'!$U$4)/10)))+IF(CB249="",0,POWER(10,((CB249+'ModelParams Lw'!$V$4)/10))))</f>
        <v>#DIV/0!</v>
      </c>
      <c r="CD249" s="26" t="e">
        <f t="shared" ca="1" si="85"/>
        <v>#DIV/0!</v>
      </c>
      <c r="CE249" s="26" t="e">
        <f ca="1">(BU249-'ModelParams Lw'!O$10)/'ModelParams Lw'!O$11</f>
        <v>#DIV/0!</v>
      </c>
      <c r="CF249" s="26" t="e">
        <f ca="1">(BV249-'ModelParams Lw'!P$10)/'ModelParams Lw'!P$11</f>
        <v>#DIV/0!</v>
      </c>
      <c r="CG249" s="26" t="e">
        <f ca="1">(BW249-'ModelParams Lw'!Q$10)/'ModelParams Lw'!Q$11</f>
        <v>#DIV/0!</v>
      </c>
      <c r="CH249" s="26" t="e">
        <f ca="1">(BX249-'ModelParams Lw'!R$10)/'ModelParams Lw'!R$11</f>
        <v>#DIV/0!</v>
      </c>
      <c r="CI249" s="26" t="e">
        <f ca="1">(BY249-'ModelParams Lw'!S$10)/'ModelParams Lw'!S$11</f>
        <v>#DIV/0!</v>
      </c>
      <c r="CJ249" s="26" t="e">
        <f ca="1">(BZ249-'ModelParams Lw'!T$10)/'ModelParams Lw'!T$11</f>
        <v>#DIV/0!</v>
      </c>
      <c r="CK249" s="26" t="e">
        <f ca="1">(CA249-'ModelParams Lw'!U$10)/'ModelParams Lw'!U$11</f>
        <v>#DIV/0!</v>
      </c>
      <c r="CL249" s="26" t="e">
        <f ca="1">(CB249-'ModelParams Lw'!V$10)/'ModelParams Lw'!V$11</f>
        <v>#DIV/0!</v>
      </c>
      <c r="CM249" s="75" t="e">
        <f t="shared" si="86"/>
        <v>#DIV/0!</v>
      </c>
      <c r="CN249" s="75" t="e">
        <f t="shared" si="87"/>
        <v>#DIV/0!</v>
      </c>
      <c r="CO249" s="75" t="e">
        <f t="shared" si="88"/>
        <v>#DIV/0!</v>
      </c>
      <c r="CP249" s="75" t="e">
        <f t="shared" si="89"/>
        <v>#DIV/0!</v>
      </c>
      <c r="CQ249" s="75" t="e">
        <f t="shared" si="90"/>
        <v>#DIV/0!</v>
      </c>
      <c r="CR249" s="75" t="e">
        <f t="shared" si="91"/>
        <v>#DIV/0!</v>
      </c>
      <c r="CS249" s="75" t="e">
        <f t="shared" si="92"/>
        <v>#DIV/0!</v>
      </c>
      <c r="CT249" s="75" t="e">
        <f t="shared" si="93"/>
        <v>#DIV/0!</v>
      </c>
      <c r="CU249" s="26" t="e">
        <f>10*LOG10(IF(CM249="",0,POWER(10,((CM249+'ModelParams Lw'!$O$4)/10))) +IF(CN249="",0,POWER(10,((CN249+'ModelParams Lw'!$P$4)/10))) +IF(CO249="",0,POWER(10,((CO249+'ModelParams Lw'!$Q$4)/10))) +IF(CP249="",0,POWER(10,((CP249+'ModelParams Lw'!$R$4)/10))) +IF(CQ249="",0,POWER(10,((CQ249+'ModelParams Lw'!$S$4)/10))) +IF(CR249="",0,POWER(10,((CR249+'ModelParams Lw'!$T$4)/10))) +IF(CS249="",0,POWER(10,((CS249+'ModelParams Lw'!$U$4)/10)))+IF(CT249="",0,POWER(10,((CT249+'ModelParams Lw'!$V$4)/10))))</f>
        <v>#DIV/0!</v>
      </c>
      <c r="CV249" s="26" t="e">
        <f t="shared" si="94"/>
        <v>#DIV/0!</v>
      </c>
      <c r="CW249" s="26" t="e">
        <f>(CM249-'ModelParams Lw'!O$10)/'ModelParams Lw'!O$11</f>
        <v>#DIV/0!</v>
      </c>
      <c r="CX249" s="26" t="e">
        <f>(CN249-'ModelParams Lw'!P$10)/'ModelParams Lw'!P$11</f>
        <v>#DIV/0!</v>
      </c>
      <c r="CY249" s="26" t="e">
        <f>(CO249-'ModelParams Lw'!Q$10)/'ModelParams Lw'!Q$11</f>
        <v>#DIV/0!</v>
      </c>
      <c r="CZ249" s="26" t="e">
        <f>(CP249-'ModelParams Lw'!R$10)/'ModelParams Lw'!R$11</f>
        <v>#DIV/0!</v>
      </c>
      <c r="DA249" s="26" t="e">
        <f>(CQ249-'ModelParams Lw'!S$10)/'ModelParams Lw'!S$11</f>
        <v>#DIV/0!</v>
      </c>
      <c r="DB249" s="26" t="e">
        <f>(CR249-'ModelParams Lw'!T$10)/'ModelParams Lw'!T$11</f>
        <v>#DIV/0!</v>
      </c>
      <c r="DC249" s="26" t="e">
        <f>(CS249-'ModelParams Lw'!U$10)/'ModelParams Lw'!U$11</f>
        <v>#DIV/0!</v>
      </c>
      <c r="DD249" s="26" t="e">
        <f>(CT249-'ModelParams Lw'!V$10)/'ModelParams Lw'!V$11</f>
        <v>#DIV/0!</v>
      </c>
    </row>
    <row r="250" spans="1:108" x14ac:dyDescent="0.25">
      <c r="A250" s="13">
        <f>'Sound Power'!B250</f>
        <v>0</v>
      </c>
      <c r="B250" s="13">
        <f>'Sound Power'!D250</f>
        <v>0</v>
      </c>
      <c r="C250" s="13">
        <f>'Sound Power'!E250</f>
        <v>0</v>
      </c>
      <c r="D250" s="13">
        <f>'Sound Power'!F250</f>
        <v>0</v>
      </c>
      <c r="E250" s="76" t="e">
        <f>IF(Calcul!$F252="SA",'Sound Power'!AZ250,'Sound Power'!O250)</f>
        <v>#DIV/0!</v>
      </c>
      <c r="F250" s="76" t="e">
        <f>IF(Calcul!$F252="SA",'Sound Power'!BA250,'Sound Power'!P250)</f>
        <v>#DIV/0!</v>
      </c>
      <c r="G250" s="76" t="e">
        <f>IF(Calcul!$F252="SA",'Sound Power'!BB250,'Sound Power'!Q250)</f>
        <v>#DIV/0!</v>
      </c>
      <c r="H250" s="76" t="e">
        <f>IF(Calcul!$F252="SA",'Sound Power'!BC250,'Sound Power'!R250)</f>
        <v>#DIV/0!</v>
      </c>
      <c r="I250" s="76" t="e">
        <f>IF(Calcul!$F252="SA",'Sound Power'!BD250,'Sound Power'!S250)</f>
        <v>#DIV/0!</v>
      </c>
      <c r="J250" s="76" t="e">
        <f>IF(Calcul!$F252="SA",'Sound Power'!BE250,'Sound Power'!T250)</f>
        <v>#DIV/0!</v>
      </c>
      <c r="K250" s="76" t="e">
        <f>IF(Calcul!$F252="SA",'Sound Power'!BF250,'Sound Power'!U250)</f>
        <v>#DIV/0!</v>
      </c>
      <c r="L250" s="76" t="e">
        <f>IF(Calcul!$F252="SA",'Sound Power'!BG250,'Sound Power'!V250)</f>
        <v>#DIV/0!</v>
      </c>
      <c r="M250" s="76" t="e">
        <f>'Sound Power'!CI250</f>
        <v>#DIV/0!</v>
      </c>
      <c r="N250" s="76" t="e">
        <f>'Sound Power'!CJ250</f>
        <v>#DIV/0!</v>
      </c>
      <c r="O250" s="76" t="e">
        <f>'Sound Power'!CK250</f>
        <v>#DIV/0!</v>
      </c>
      <c r="P250" s="76" t="e">
        <f>'Sound Power'!CL250</f>
        <v>#DIV/0!</v>
      </c>
      <c r="Q250" s="76" t="e">
        <f>'Sound Power'!CM250</f>
        <v>#DIV/0!</v>
      </c>
      <c r="R250" s="76" t="e">
        <f>'Sound Power'!CN250</f>
        <v>#DIV/0!</v>
      </c>
      <c r="S250" s="76" t="e">
        <f>'Sound Power'!CO250</f>
        <v>#DIV/0!</v>
      </c>
      <c r="T250" s="76" t="e">
        <f>'Sound Power'!CP250</f>
        <v>#DIV/0!</v>
      </c>
      <c r="U250" s="73">
        <f t="shared" si="74"/>
        <v>0</v>
      </c>
      <c r="V250" s="73">
        <f t="shared" si="75"/>
        <v>0</v>
      </c>
      <c r="W250" s="76" t="e">
        <f>('ModelParams Lp'!B$4*10^'ModelParams Lp'!B$5*($U250/$V250)^'ModelParams Lp'!B$6)*3</f>
        <v>#DIV/0!</v>
      </c>
      <c r="X250" s="76" t="e">
        <f>('ModelParams Lp'!C$4*10^'ModelParams Lp'!C$5*($U250/$V250)^'ModelParams Lp'!C$6)*3</f>
        <v>#DIV/0!</v>
      </c>
      <c r="Y250" s="76" t="e">
        <f>('ModelParams Lp'!D$4*10^'ModelParams Lp'!D$5*($U250/$V250)^'ModelParams Lp'!D$6)*3</f>
        <v>#DIV/0!</v>
      </c>
      <c r="Z250" s="76" t="e">
        <f>('ModelParams Lp'!E$4*10^'ModelParams Lp'!E$5*($U250/$V250)^'ModelParams Lp'!E$6)*3</f>
        <v>#DIV/0!</v>
      </c>
      <c r="AA250" s="76" t="e">
        <f>('ModelParams Lp'!F$4*10^'ModelParams Lp'!F$5*($U250/$V250)^'ModelParams Lp'!F$6)*3</f>
        <v>#DIV/0!</v>
      </c>
      <c r="AB250" s="76" t="e">
        <f>('ModelParams Lp'!G$4*10^'ModelParams Lp'!G$5*($U250/$V250)^'ModelParams Lp'!G$6)*3</f>
        <v>#DIV/0!</v>
      </c>
      <c r="AC250" s="76" t="e">
        <f>('ModelParams Lp'!H$4*10^'ModelParams Lp'!H$5*($U250/$V250)^'ModelParams Lp'!H$6)*3</f>
        <v>#DIV/0!</v>
      </c>
      <c r="AD250" s="76" t="e">
        <f>('ModelParams Lp'!I$4*10^'ModelParams Lp'!I$5*($U250/$V250)^'ModelParams Lp'!I$6)*3</f>
        <v>#DIV/0!</v>
      </c>
      <c r="AE250" s="62" t="e">
        <f t="shared" si="76"/>
        <v>#DIV/0!</v>
      </c>
      <c r="AF250" s="62" t="e">
        <f>IF(AE250&lt;'ModelParams Lp'!$B$16,-1,IF(AE250&lt;'ModelParams Lp'!$C$16,0,IF(AE250&lt;'ModelParams Lp'!$D$16,1,IF(AE250&lt;'ModelParams Lp'!$E$16,2,IF(AE250&lt;'ModelParams Lp'!$F$16,3,IF(AE250&lt;'ModelParams Lp'!$G$16,4,IF(AE250&lt;'ModelParams Lp'!$H$16,5,6)))))))</f>
        <v>#DIV/0!</v>
      </c>
      <c r="AG250" s="76" t="e">
        <f ca="1">IF($AF250&gt;1,0,OFFSET('ModelParams Lp'!$C$12,0,-'Sound Pressure'!$AF250))</f>
        <v>#DIV/0!</v>
      </c>
      <c r="AH250" s="76" t="e">
        <f ca="1">IF($AF250&gt;2,0,OFFSET('ModelParams Lp'!$D$12,0,-'Sound Pressure'!$AF250))</f>
        <v>#DIV/0!</v>
      </c>
      <c r="AI250" s="76" t="e">
        <f ca="1">IF($AF250&gt;3,0,OFFSET('ModelParams Lp'!$E$12,0,-'Sound Pressure'!$AF250))</f>
        <v>#DIV/0!</v>
      </c>
      <c r="AJ250" s="76" t="e">
        <f ca="1">IF($AF250&gt;4,0,OFFSET('ModelParams Lp'!$F$12,0,-'Sound Pressure'!$AF250))</f>
        <v>#DIV/0!</v>
      </c>
      <c r="AK250" s="76" t="e">
        <f ca="1">IF($AF250&gt;3,0,OFFSET('ModelParams Lp'!$G$12,0,-'Sound Pressure'!$AF250))</f>
        <v>#DIV/0!</v>
      </c>
      <c r="AL250" s="76" t="e">
        <f ca="1">IF($AF250&gt;5,0,OFFSET('ModelParams Lp'!$H$12,0,-'Sound Pressure'!$AF250))</f>
        <v>#DIV/0!</v>
      </c>
      <c r="AM250" s="76" t="e">
        <f ca="1">IF($AF250&gt;6,0,OFFSET('ModelParams Lp'!$I$12,0,-'Sound Pressure'!$AF250))</f>
        <v>#DIV/0!</v>
      </c>
      <c r="AN250" s="76" t="e">
        <f ca="1">IF($AF250&gt;7,0,IF($AF$4&lt;0,3,OFFSET('ModelParams Lp'!$J$12,0,-'Sound Pressure'!$AF250)))</f>
        <v>#DIV/0!</v>
      </c>
      <c r="AO250" s="76" t="e">
        <f t="shared" si="95"/>
        <v>#DIV/0!</v>
      </c>
      <c r="AP250" s="76" t="e">
        <f t="shared" si="96"/>
        <v>#DIV/0!</v>
      </c>
      <c r="AQ250" s="76" t="e">
        <f t="shared" si="96"/>
        <v>#DIV/0!</v>
      </c>
      <c r="AR250" s="76" t="e">
        <f t="shared" si="96"/>
        <v>#DIV/0!</v>
      </c>
      <c r="AS250" s="76" t="e">
        <f t="shared" si="96"/>
        <v>#DIV/0!</v>
      </c>
      <c r="AT250" s="76" t="e">
        <f t="shared" si="96"/>
        <v>#DIV/0!</v>
      </c>
      <c r="AU250" s="76" t="e">
        <f t="shared" si="96"/>
        <v>#DIV/0!</v>
      </c>
      <c r="AV250" s="76" t="e">
        <f t="shared" si="96"/>
        <v>#DIV/0!</v>
      </c>
      <c r="AW250" s="76">
        <f>'ModelParams Lp'!B$22</f>
        <v>4</v>
      </c>
      <c r="AX250" s="76">
        <f>'ModelParams Lp'!C$22</f>
        <v>2</v>
      </c>
      <c r="AY250" s="76">
        <f>'ModelParams Lp'!D$22</f>
        <v>1</v>
      </c>
      <c r="AZ250" s="76">
        <f>'ModelParams Lp'!E$22</f>
        <v>0</v>
      </c>
      <c r="BA250" s="76">
        <f>'ModelParams Lp'!F$22</f>
        <v>0</v>
      </c>
      <c r="BB250" s="76">
        <f>'ModelParams Lp'!G$22</f>
        <v>0</v>
      </c>
      <c r="BC250" s="76">
        <f>'ModelParams Lp'!H$22</f>
        <v>0</v>
      </c>
      <c r="BD250" s="76">
        <f>'ModelParams Lp'!I$22</f>
        <v>0</v>
      </c>
      <c r="BE250" s="76" t="e">
        <f>-10*LOG(2/(4*PI()*2^2)+4/(0.163*(Calcul!$J255*Calcul!$K255)/VLOOKUP(Calcul!$H255,'ModelParams Lp'!$E$37:$F$39,2,0)))</f>
        <v>#N/A</v>
      </c>
      <c r="BF250" s="76" t="e">
        <f>-10*LOG(2/(4*PI()*2^2)+4/(0.163*(Calcul!$J255*Calcul!$K255)/VLOOKUP(Calcul!$H255,'ModelParams Lp'!$E$37:$F$39,2,0)))</f>
        <v>#N/A</v>
      </c>
      <c r="BG250" s="76" t="e">
        <f>-10*LOG(2/(4*PI()*2^2)+4/(0.163*(Calcul!$J255*Calcul!$K255)/VLOOKUP(Calcul!$H255,'ModelParams Lp'!$E$37:$F$39,2,0)))</f>
        <v>#N/A</v>
      </c>
      <c r="BH250" s="76" t="e">
        <f>-10*LOG(2/(4*PI()*2^2)+4/(0.163*(Calcul!$J255*Calcul!$K255)/VLOOKUP(Calcul!$H255,'ModelParams Lp'!$E$37:$F$39,2,0)))</f>
        <v>#N/A</v>
      </c>
      <c r="BI250" s="76" t="e">
        <f>-10*LOG(2/(4*PI()*2^2)+4/(0.163*(Calcul!$J255*Calcul!$K255)/VLOOKUP(Calcul!$H255,'ModelParams Lp'!$E$37:$F$39,2,0)))</f>
        <v>#N/A</v>
      </c>
      <c r="BJ250" s="76" t="e">
        <f>-10*LOG(2/(4*PI()*2^2)+4/(0.163*(Calcul!$J255*Calcul!$K255)/VLOOKUP(Calcul!$H255,'ModelParams Lp'!$E$37:$F$39,2,0)))</f>
        <v>#N/A</v>
      </c>
      <c r="BK250" s="76" t="e">
        <f>-10*LOG(2/(4*PI()*2^2)+4/(0.163*(Calcul!$J255*Calcul!$K255)/VLOOKUP(Calcul!$H255,'ModelParams Lp'!$E$37:$F$39,2,0)))</f>
        <v>#N/A</v>
      </c>
      <c r="BL250" s="76" t="e">
        <f>-10*LOG(2/(4*PI()*2^2)+4/(0.163*(Calcul!$J255*Calcul!$K255)/VLOOKUP(Calcul!$H255,'ModelParams Lp'!$E$37:$F$39,2,0)))</f>
        <v>#N/A</v>
      </c>
      <c r="BM250" s="76" t="e">
        <f>VLOOKUP(Calcul!$I255,'ModelParams Lp'!$D$28:$O$32,5,0)+BE250</f>
        <v>#N/A</v>
      </c>
      <c r="BN250" s="76" t="e">
        <f>VLOOKUP(Calcul!$I255,'ModelParams Lp'!$D$28:$O$32,6,0)+BF250</f>
        <v>#N/A</v>
      </c>
      <c r="BO250" s="76" t="e">
        <f>VLOOKUP(Calcul!$I255,'ModelParams Lp'!$D$28:$O$32,7,0)+BG250</f>
        <v>#N/A</v>
      </c>
      <c r="BP250" s="76" t="e">
        <f>VLOOKUP(Calcul!$I255,'ModelParams Lp'!$D$28:$O$32,8,0)+BH250</f>
        <v>#N/A</v>
      </c>
      <c r="BQ250" s="76" t="e">
        <f>VLOOKUP(Calcul!$I255,'ModelParams Lp'!$D$28:$O$32,9,0)+BI250</f>
        <v>#N/A</v>
      </c>
      <c r="BR250" s="76" t="e">
        <f>VLOOKUP(Calcul!$I255,'ModelParams Lp'!$D$28:$O$32,10,0)+BJ250</f>
        <v>#N/A</v>
      </c>
      <c r="BS250" s="76" t="e">
        <f>VLOOKUP(Calcul!$I255,'ModelParams Lp'!$D$28:$O$32,11,0)+BK250</f>
        <v>#N/A</v>
      </c>
      <c r="BT250" s="76" t="e">
        <f>VLOOKUP(Calcul!$I255,'ModelParams Lp'!$D$28:$O$32,12,0)+BL250</f>
        <v>#N/A</v>
      </c>
      <c r="BU250" s="75" t="e">
        <f t="shared" ca="1" si="77"/>
        <v>#DIV/0!</v>
      </c>
      <c r="BV250" s="75" t="e">
        <f t="shared" ca="1" si="78"/>
        <v>#DIV/0!</v>
      </c>
      <c r="BW250" s="75" t="e">
        <f t="shared" ca="1" si="79"/>
        <v>#DIV/0!</v>
      </c>
      <c r="BX250" s="75" t="e">
        <f t="shared" ca="1" si="80"/>
        <v>#DIV/0!</v>
      </c>
      <c r="BY250" s="75" t="e">
        <f t="shared" ca="1" si="81"/>
        <v>#DIV/0!</v>
      </c>
      <c r="BZ250" s="75" t="e">
        <f t="shared" ca="1" si="82"/>
        <v>#DIV/0!</v>
      </c>
      <c r="CA250" s="75" t="e">
        <f t="shared" ca="1" si="83"/>
        <v>#DIV/0!</v>
      </c>
      <c r="CB250" s="75" t="e">
        <f t="shared" ca="1" si="84"/>
        <v>#DIV/0!</v>
      </c>
      <c r="CC250" s="26" t="e">
        <f ca="1">10*LOG10(IF(BU250="",0,POWER(10,((BU250+'ModelParams Lw'!$O$4)/10))) +IF(BV250="",0,POWER(10,((BV250+'ModelParams Lw'!$P$4)/10))) +IF(BW250="",0,POWER(10,((BW250+'ModelParams Lw'!$Q$4)/10))) +IF(BX250="",0,POWER(10,((BX250+'ModelParams Lw'!$R$4)/10))) +IF(BY250="",0,POWER(10,((BY250+'ModelParams Lw'!$S$4)/10))) +IF(BZ250="",0,POWER(10,((BZ250+'ModelParams Lw'!$T$4)/10))) +IF(CA250="",0,POWER(10,((CA250+'ModelParams Lw'!$U$4)/10)))+IF(CB250="",0,POWER(10,((CB250+'ModelParams Lw'!$V$4)/10))))</f>
        <v>#DIV/0!</v>
      </c>
      <c r="CD250" s="26" t="e">
        <f t="shared" ca="1" si="85"/>
        <v>#DIV/0!</v>
      </c>
      <c r="CE250" s="26" t="e">
        <f ca="1">(BU250-'ModelParams Lw'!O$10)/'ModelParams Lw'!O$11</f>
        <v>#DIV/0!</v>
      </c>
      <c r="CF250" s="26" t="e">
        <f ca="1">(BV250-'ModelParams Lw'!P$10)/'ModelParams Lw'!P$11</f>
        <v>#DIV/0!</v>
      </c>
      <c r="CG250" s="26" t="e">
        <f ca="1">(BW250-'ModelParams Lw'!Q$10)/'ModelParams Lw'!Q$11</f>
        <v>#DIV/0!</v>
      </c>
      <c r="CH250" s="26" t="e">
        <f ca="1">(BX250-'ModelParams Lw'!R$10)/'ModelParams Lw'!R$11</f>
        <v>#DIV/0!</v>
      </c>
      <c r="CI250" s="26" t="e">
        <f ca="1">(BY250-'ModelParams Lw'!S$10)/'ModelParams Lw'!S$11</f>
        <v>#DIV/0!</v>
      </c>
      <c r="CJ250" s="26" t="e">
        <f ca="1">(BZ250-'ModelParams Lw'!T$10)/'ModelParams Lw'!T$11</f>
        <v>#DIV/0!</v>
      </c>
      <c r="CK250" s="26" t="e">
        <f ca="1">(CA250-'ModelParams Lw'!U$10)/'ModelParams Lw'!U$11</f>
        <v>#DIV/0!</v>
      </c>
      <c r="CL250" s="26" t="e">
        <f ca="1">(CB250-'ModelParams Lw'!V$10)/'ModelParams Lw'!V$11</f>
        <v>#DIV/0!</v>
      </c>
      <c r="CM250" s="75" t="e">
        <f t="shared" si="86"/>
        <v>#DIV/0!</v>
      </c>
      <c r="CN250" s="75" t="e">
        <f t="shared" si="87"/>
        <v>#DIV/0!</v>
      </c>
      <c r="CO250" s="75" t="e">
        <f t="shared" si="88"/>
        <v>#DIV/0!</v>
      </c>
      <c r="CP250" s="75" t="e">
        <f t="shared" si="89"/>
        <v>#DIV/0!</v>
      </c>
      <c r="CQ250" s="75" t="e">
        <f t="shared" si="90"/>
        <v>#DIV/0!</v>
      </c>
      <c r="CR250" s="75" t="e">
        <f t="shared" si="91"/>
        <v>#DIV/0!</v>
      </c>
      <c r="CS250" s="75" t="e">
        <f t="shared" si="92"/>
        <v>#DIV/0!</v>
      </c>
      <c r="CT250" s="75" t="e">
        <f t="shared" si="93"/>
        <v>#DIV/0!</v>
      </c>
      <c r="CU250" s="26" t="e">
        <f>10*LOG10(IF(CM250="",0,POWER(10,((CM250+'ModelParams Lw'!$O$4)/10))) +IF(CN250="",0,POWER(10,((CN250+'ModelParams Lw'!$P$4)/10))) +IF(CO250="",0,POWER(10,((CO250+'ModelParams Lw'!$Q$4)/10))) +IF(CP250="",0,POWER(10,((CP250+'ModelParams Lw'!$R$4)/10))) +IF(CQ250="",0,POWER(10,((CQ250+'ModelParams Lw'!$S$4)/10))) +IF(CR250="",0,POWER(10,((CR250+'ModelParams Lw'!$T$4)/10))) +IF(CS250="",0,POWER(10,((CS250+'ModelParams Lw'!$U$4)/10)))+IF(CT250="",0,POWER(10,((CT250+'ModelParams Lw'!$V$4)/10))))</f>
        <v>#DIV/0!</v>
      </c>
      <c r="CV250" s="26" t="e">
        <f t="shared" si="94"/>
        <v>#DIV/0!</v>
      </c>
      <c r="CW250" s="26" t="e">
        <f>(CM250-'ModelParams Lw'!O$10)/'ModelParams Lw'!O$11</f>
        <v>#DIV/0!</v>
      </c>
      <c r="CX250" s="26" t="e">
        <f>(CN250-'ModelParams Lw'!P$10)/'ModelParams Lw'!P$11</f>
        <v>#DIV/0!</v>
      </c>
      <c r="CY250" s="26" t="e">
        <f>(CO250-'ModelParams Lw'!Q$10)/'ModelParams Lw'!Q$11</f>
        <v>#DIV/0!</v>
      </c>
      <c r="CZ250" s="26" t="e">
        <f>(CP250-'ModelParams Lw'!R$10)/'ModelParams Lw'!R$11</f>
        <v>#DIV/0!</v>
      </c>
      <c r="DA250" s="26" t="e">
        <f>(CQ250-'ModelParams Lw'!S$10)/'ModelParams Lw'!S$11</f>
        <v>#DIV/0!</v>
      </c>
      <c r="DB250" s="26" t="e">
        <f>(CR250-'ModelParams Lw'!T$10)/'ModelParams Lw'!T$11</f>
        <v>#DIV/0!</v>
      </c>
      <c r="DC250" s="26" t="e">
        <f>(CS250-'ModelParams Lw'!U$10)/'ModelParams Lw'!U$11</f>
        <v>#DIV/0!</v>
      </c>
      <c r="DD250" s="26" t="e">
        <f>(CT250-'ModelParams Lw'!V$10)/'ModelParams Lw'!V$11</f>
        <v>#DIV/0!</v>
      </c>
    </row>
    <row r="251" spans="1:108" x14ac:dyDescent="0.25">
      <c r="A251" s="13">
        <f>'Sound Power'!B251</f>
        <v>0</v>
      </c>
      <c r="B251" s="13">
        <f>'Sound Power'!D251</f>
        <v>0</v>
      </c>
      <c r="C251" s="13">
        <f>'Sound Power'!E251</f>
        <v>0</v>
      </c>
      <c r="D251" s="13">
        <f>'Sound Power'!F251</f>
        <v>0</v>
      </c>
      <c r="E251" s="76" t="e">
        <f>IF(Calcul!$F253="SA",'Sound Power'!AZ251,'Sound Power'!O251)</f>
        <v>#DIV/0!</v>
      </c>
      <c r="F251" s="76" t="e">
        <f>IF(Calcul!$F253="SA",'Sound Power'!BA251,'Sound Power'!P251)</f>
        <v>#DIV/0!</v>
      </c>
      <c r="G251" s="76" t="e">
        <f>IF(Calcul!$F253="SA",'Sound Power'!BB251,'Sound Power'!Q251)</f>
        <v>#DIV/0!</v>
      </c>
      <c r="H251" s="76" t="e">
        <f>IF(Calcul!$F253="SA",'Sound Power'!BC251,'Sound Power'!R251)</f>
        <v>#DIV/0!</v>
      </c>
      <c r="I251" s="76" t="e">
        <f>IF(Calcul!$F253="SA",'Sound Power'!BD251,'Sound Power'!S251)</f>
        <v>#DIV/0!</v>
      </c>
      <c r="J251" s="76" t="e">
        <f>IF(Calcul!$F253="SA",'Sound Power'!BE251,'Sound Power'!T251)</f>
        <v>#DIV/0!</v>
      </c>
      <c r="K251" s="76" t="e">
        <f>IF(Calcul!$F253="SA",'Sound Power'!BF251,'Sound Power'!U251)</f>
        <v>#DIV/0!</v>
      </c>
      <c r="L251" s="76" t="e">
        <f>IF(Calcul!$F253="SA",'Sound Power'!BG251,'Sound Power'!V251)</f>
        <v>#DIV/0!</v>
      </c>
      <c r="M251" s="76" t="e">
        <f>'Sound Power'!CI251</f>
        <v>#DIV/0!</v>
      </c>
      <c r="N251" s="76" t="e">
        <f>'Sound Power'!CJ251</f>
        <v>#DIV/0!</v>
      </c>
      <c r="O251" s="76" t="e">
        <f>'Sound Power'!CK251</f>
        <v>#DIV/0!</v>
      </c>
      <c r="P251" s="76" t="e">
        <f>'Sound Power'!CL251</f>
        <v>#DIV/0!</v>
      </c>
      <c r="Q251" s="76" t="e">
        <f>'Sound Power'!CM251</f>
        <v>#DIV/0!</v>
      </c>
      <c r="R251" s="76" t="e">
        <f>'Sound Power'!CN251</f>
        <v>#DIV/0!</v>
      </c>
      <c r="S251" s="76" t="e">
        <f>'Sound Power'!CO251</f>
        <v>#DIV/0!</v>
      </c>
      <c r="T251" s="76" t="e">
        <f>'Sound Power'!CP251</f>
        <v>#DIV/0!</v>
      </c>
      <c r="U251" s="73">
        <f t="shared" si="74"/>
        <v>0</v>
      </c>
      <c r="V251" s="73">
        <f t="shared" si="75"/>
        <v>0</v>
      </c>
      <c r="W251" s="76" t="e">
        <f>('ModelParams Lp'!B$4*10^'ModelParams Lp'!B$5*($U251/$V251)^'ModelParams Lp'!B$6)*3</f>
        <v>#DIV/0!</v>
      </c>
      <c r="X251" s="76" t="e">
        <f>('ModelParams Lp'!C$4*10^'ModelParams Lp'!C$5*($U251/$V251)^'ModelParams Lp'!C$6)*3</f>
        <v>#DIV/0!</v>
      </c>
      <c r="Y251" s="76" t="e">
        <f>('ModelParams Lp'!D$4*10^'ModelParams Lp'!D$5*($U251/$V251)^'ModelParams Lp'!D$6)*3</f>
        <v>#DIV/0!</v>
      </c>
      <c r="Z251" s="76" t="e">
        <f>('ModelParams Lp'!E$4*10^'ModelParams Lp'!E$5*($U251/$V251)^'ModelParams Lp'!E$6)*3</f>
        <v>#DIV/0!</v>
      </c>
      <c r="AA251" s="76" t="e">
        <f>('ModelParams Lp'!F$4*10^'ModelParams Lp'!F$5*($U251/$V251)^'ModelParams Lp'!F$6)*3</f>
        <v>#DIV/0!</v>
      </c>
      <c r="AB251" s="76" t="e">
        <f>('ModelParams Lp'!G$4*10^'ModelParams Lp'!G$5*($U251/$V251)^'ModelParams Lp'!G$6)*3</f>
        <v>#DIV/0!</v>
      </c>
      <c r="AC251" s="76" t="e">
        <f>('ModelParams Lp'!H$4*10^'ModelParams Lp'!H$5*($U251/$V251)^'ModelParams Lp'!H$6)*3</f>
        <v>#DIV/0!</v>
      </c>
      <c r="AD251" s="76" t="e">
        <f>('ModelParams Lp'!I$4*10^'ModelParams Lp'!I$5*($U251/$V251)^'ModelParams Lp'!I$6)*3</f>
        <v>#DIV/0!</v>
      </c>
      <c r="AE251" s="62" t="e">
        <f t="shared" si="76"/>
        <v>#DIV/0!</v>
      </c>
      <c r="AF251" s="62" t="e">
        <f>IF(AE251&lt;'ModelParams Lp'!$B$16,-1,IF(AE251&lt;'ModelParams Lp'!$C$16,0,IF(AE251&lt;'ModelParams Lp'!$D$16,1,IF(AE251&lt;'ModelParams Lp'!$E$16,2,IF(AE251&lt;'ModelParams Lp'!$F$16,3,IF(AE251&lt;'ModelParams Lp'!$G$16,4,IF(AE251&lt;'ModelParams Lp'!$H$16,5,6)))))))</f>
        <v>#DIV/0!</v>
      </c>
      <c r="AG251" s="76" t="e">
        <f ca="1">IF($AF251&gt;1,0,OFFSET('ModelParams Lp'!$C$12,0,-'Sound Pressure'!$AF251))</f>
        <v>#DIV/0!</v>
      </c>
      <c r="AH251" s="76" t="e">
        <f ca="1">IF($AF251&gt;2,0,OFFSET('ModelParams Lp'!$D$12,0,-'Sound Pressure'!$AF251))</f>
        <v>#DIV/0!</v>
      </c>
      <c r="AI251" s="76" t="e">
        <f ca="1">IF($AF251&gt;3,0,OFFSET('ModelParams Lp'!$E$12,0,-'Sound Pressure'!$AF251))</f>
        <v>#DIV/0!</v>
      </c>
      <c r="AJ251" s="76" t="e">
        <f ca="1">IF($AF251&gt;4,0,OFFSET('ModelParams Lp'!$F$12,0,-'Sound Pressure'!$AF251))</f>
        <v>#DIV/0!</v>
      </c>
      <c r="AK251" s="76" t="e">
        <f ca="1">IF($AF251&gt;3,0,OFFSET('ModelParams Lp'!$G$12,0,-'Sound Pressure'!$AF251))</f>
        <v>#DIV/0!</v>
      </c>
      <c r="AL251" s="76" t="e">
        <f ca="1">IF($AF251&gt;5,0,OFFSET('ModelParams Lp'!$H$12,0,-'Sound Pressure'!$AF251))</f>
        <v>#DIV/0!</v>
      </c>
      <c r="AM251" s="76" t="e">
        <f ca="1">IF($AF251&gt;6,0,OFFSET('ModelParams Lp'!$I$12,0,-'Sound Pressure'!$AF251))</f>
        <v>#DIV/0!</v>
      </c>
      <c r="AN251" s="76" t="e">
        <f ca="1">IF($AF251&gt;7,0,IF($AF$4&lt;0,3,OFFSET('ModelParams Lp'!$J$12,0,-'Sound Pressure'!$AF251)))</f>
        <v>#DIV/0!</v>
      </c>
      <c r="AO251" s="76" t="e">
        <f t="shared" si="95"/>
        <v>#DIV/0!</v>
      </c>
      <c r="AP251" s="76" t="e">
        <f t="shared" si="96"/>
        <v>#DIV/0!</v>
      </c>
      <c r="AQ251" s="76" t="e">
        <f t="shared" si="96"/>
        <v>#DIV/0!</v>
      </c>
      <c r="AR251" s="76" t="e">
        <f t="shared" si="96"/>
        <v>#DIV/0!</v>
      </c>
      <c r="AS251" s="76" t="e">
        <f t="shared" si="96"/>
        <v>#DIV/0!</v>
      </c>
      <c r="AT251" s="76" t="e">
        <f t="shared" si="96"/>
        <v>#DIV/0!</v>
      </c>
      <c r="AU251" s="76" t="e">
        <f t="shared" si="96"/>
        <v>#DIV/0!</v>
      </c>
      <c r="AV251" s="76" t="e">
        <f t="shared" si="96"/>
        <v>#DIV/0!</v>
      </c>
      <c r="AW251" s="76">
        <f>'ModelParams Lp'!B$22</f>
        <v>4</v>
      </c>
      <c r="AX251" s="76">
        <f>'ModelParams Lp'!C$22</f>
        <v>2</v>
      </c>
      <c r="AY251" s="76">
        <f>'ModelParams Lp'!D$22</f>
        <v>1</v>
      </c>
      <c r="AZ251" s="76">
        <f>'ModelParams Lp'!E$22</f>
        <v>0</v>
      </c>
      <c r="BA251" s="76">
        <f>'ModelParams Lp'!F$22</f>
        <v>0</v>
      </c>
      <c r="BB251" s="76">
        <f>'ModelParams Lp'!G$22</f>
        <v>0</v>
      </c>
      <c r="BC251" s="76">
        <f>'ModelParams Lp'!H$22</f>
        <v>0</v>
      </c>
      <c r="BD251" s="76">
        <f>'ModelParams Lp'!I$22</f>
        <v>0</v>
      </c>
      <c r="BE251" s="76" t="e">
        <f>-10*LOG(2/(4*PI()*2^2)+4/(0.163*(Calcul!$J256*Calcul!$K256)/VLOOKUP(Calcul!$H256,'ModelParams Lp'!$E$37:$F$39,2,0)))</f>
        <v>#N/A</v>
      </c>
      <c r="BF251" s="76" t="e">
        <f>-10*LOG(2/(4*PI()*2^2)+4/(0.163*(Calcul!$J256*Calcul!$K256)/VLOOKUP(Calcul!$H256,'ModelParams Lp'!$E$37:$F$39,2,0)))</f>
        <v>#N/A</v>
      </c>
      <c r="BG251" s="76" t="e">
        <f>-10*LOG(2/(4*PI()*2^2)+4/(0.163*(Calcul!$J256*Calcul!$K256)/VLOOKUP(Calcul!$H256,'ModelParams Lp'!$E$37:$F$39,2,0)))</f>
        <v>#N/A</v>
      </c>
      <c r="BH251" s="76" t="e">
        <f>-10*LOG(2/(4*PI()*2^2)+4/(0.163*(Calcul!$J256*Calcul!$K256)/VLOOKUP(Calcul!$H256,'ModelParams Lp'!$E$37:$F$39,2,0)))</f>
        <v>#N/A</v>
      </c>
      <c r="BI251" s="76" t="e">
        <f>-10*LOG(2/(4*PI()*2^2)+4/(0.163*(Calcul!$J256*Calcul!$K256)/VLOOKUP(Calcul!$H256,'ModelParams Lp'!$E$37:$F$39,2,0)))</f>
        <v>#N/A</v>
      </c>
      <c r="BJ251" s="76" t="e">
        <f>-10*LOG(2/(4*PI()*2^2)+4/(0.163*(Calcul!$J256*Calcul!$K256)/VLOOKUP(Calcul!$H256,'ModelParams Lp'!$E$37:$F$39,2,0)))</f>
        <v>#N/A</v>
      </c>
      <c r="BK251" s="76" t="e">
        <f>-10*LOG(2/(4*PI()*2^2)+4/(0.163*(Calcul!$J256*Calcul!$K256)/VLOOKUP(Calcul!$H256,'ModelParams Lp'!$E$37:$F$39,2,0)))</f>
        <v>#N/A</v>
      </c>
      <c r="BL251" s="76" t="e">
        <f>-10*LOG(2/(4*PI()*2^2)+4/(0.163*(Calcul!$J256*Calcul!$K256)/VLOOKUP(Calcul!$H256,'ModelParams Lp'!$E$37:$F$39,2,0)))</f>
        <v>#N/A</v>
      </c>
      <c r="BM251" s="76" t="e">
        <f>VLOOKUP(Calcul!$I256,'ModelParams Lp'!$D$28:$O$32,5,0)+BE251</f>
        <v>#N/A</v>
      </c>
      <c r="BN251" s="76" t="e">
        <f>VLOOKUP(Calcul!$I256,'ModelParams Lp'!$D$28:$O$32,6,0)+BF251</f>
        <v>#N/A</v>
      </c>
      <c r="BO251" s="76" t="e">
        <f>VLOOKUP(Calcul!$I256,'ModelParams Lp'!$D$28:$O$32,7,0)+BG251</f>
        <v>#N/A</v>
      </c>
      <c r="BP251" s="76" t="e">
        <f>VLOOKUP(Calcul!$I256,'ModelParams Lp'!$D$28:$O$32,8,0)+BH251</f>
        <v>#N/A</v>
      </c>
      <c r="BQ251" s="76" t="e">
        <f>VLOOKUP(Calcul!$I256,'ModelParams Lp'!$D$28:$O$32,9,0)+BI251</f>
        <v>#N/A</v>
      </c>
      <c r="BR251" s="76" t="e">
        <f>VLOOKUP(Calcul!$I256,'ModelParams Lp'!$D$28:$O$32,10,0)+BJ251</f>
        <v>#N/A</v>
      </c>
      <c r="BS251" s="76" t="e">
        <f>VLOOKUP(Calcul!$I256,'ModelParams Lp'!$D$28:$O$32,11,0)+BK251</f>
        <v>#N/A</v>
      </c>
      <c r="BT251" s="76" t="e">
        <f>VLOOKUP(Calcul!$I256,'ModelParams Lp'!$D$28:$O$32,12,0)+BL251</f>
        <v>#N/A</v>
      </c>
      <c r="BU251" s="75" t="e">
        <f t="shared" ca="1" si="77"/>
        <v>#DIV/0!</v>
      </c>
      <c r="BV251" s="75" t="e">
        <f t="shared" ca="1" si="78"/>
        <v>#DIV/0!</v>
      </c>
      <c r="BW251" s="75" t="e">
        <f t="shared" ca="1" si="79"/>
        <v>#DIV/0!</v>
      </c>
      <c r="BX251" s="75" t="e">
        <f t="shared" ca="1" si="80"/>
        <v>#DIV/0!</v>
      </c>
      <c r="BY251" s="75" t="e">
        <f t="shared" ca="1" si="81"/>
        <v>#DIV/0!</v>
      </c>
      <c r="BZ251" s="75" t="e">
        <f t="shared" ca="1" si="82"/>
        <v>#DIV/0!</v>
      </c>
      <c r="CA251" s="75" t="e">
        <f t="shared" ca="1" si="83"/>
        <v>#DIV/0!</v>
      </c>
      <c r="CB251" s="75" t="e">
        <f t="shared" ca="1" si="84"/>
        <v>#DIV/0!</v>
      </c>
      <c r="CC251" s="26" t="e">
        <f ca="1">10*LOG10(IF(BU251="",0,POWER(10,((BU251+'ModelParams Lw'!$O$4)/10))) +IF(BV251="",0,POWER(10,((BV251+'ModelParams Lw'!$P$4)/10))) +IF(BW251="",0,POWER(10,((BW251+'ModelParams Lw'!$Q$4)/10))) +IF(BX251="",0,POWER(10,((BX251+'ModelParams Lw'!$R$4)/10))) +IF(BY251="",0,POWER(10,((BY251+'ModelParams Lw'!$S$4)/10))) +IF(BZ251="",0,POWER(10,((BZ251+'ModelParams Lw'!$T$4)/10))) +IF(CA251="",0,POWER(10,((CA251+'ModelParams Lw'!$U$4)/10)))+IF(CB251="",0,POWER(10,((CB251+'ModelParams Lw'!$V$4)/10))))</f>
        <v>#DIV/0!</v>
      </c>
      <c r="CD251" s="26" t="e">
        <f t="shared" ca="1" si="85"/>
        <v>#DIV/0!</v>
      </c>
      <c r="CE251" s="26" t="e">
        <f ca="1">(BU251-'ModelParams Lw'!O$10)/'ModelParams Lw'!O$11</f>
        <v>#DIV/0!</v>
      </c>
      <c r="CF251" s="26" t="e">
        <f ca="1">(BV251-'ModelParams Lw'!P$10)/'ModelParams Lw'!P$11</f>
        <v>#DIV/0!</v>
      </c>
      <c r="CG251" s="26" t="e">
        <f ca="1">(BW251-'ModelParams Lw'!Q$10)/'ModelParams Lw'!Q$11</f>
        <v>#DIV/0!</v>
      </c>
      <c r="CH251" s="26" t="e">
        <f ca="1">(BX251-'ModelParams Lw'!R$10)/'ModelParams Lw'!R$11</f>
        <v>#DIV/0!</v>
      </c>
      <c r="CI251" s="26" t="e">
        <f ca="1">(BY251-'ModelParams Lw'!S$10)/'ModelParams Lw'!S$11</f>
        <v>#DIV/0!</v>
      </c>
      <c r="CJ251" s="26" t="e">
        <f ca="1">(BZ251-'ModelParams Lw'!T$10)/'ModelParams Lw'!T$11</f>
        <v>#DIV/0!</v>
      </c>
      <c r="CK251" s="26" t="e">
        <f ca="1">(CA251-'ModelParams Lw'!U$10)/'ModelParams Lw'!U$11</f>
        <v>#DIV/0!</v>
      </c>
      <c r="CL251" s="26" t="e">
        <f ca="1">(CB251-'ModelParams Lw'!V$10)/'ModelParams Lw'!V$11</f>
        <v>#DIV/0!</v>
      </c>
      <c r="CM251" s="75" t="e">
        <f t="shared" si="86"/>
        <v>#DIV/0!</v>
      </c>
      <c r="CN251" s="75" t="e">
        <f t="shared" si="87"/>
        <v>#DIV/0!</v>
      </c>
      <c r="CO251" s="75" t="e">
        <f t="shared" si="88"/>
        <v>#DIV/0!</v>
      </c>
      <c r="CP251" s="75" t="e">
        <f t="shared" si="89"/>
        <v>#DIV/0!</v>
      </c>
      <c r="CQ251" s="75" t="e">
        <f t="shared" si="90"/>
        <v>#DIV/0!</v>
      </c>
      <c r="CR251" s="75" t="e">
        <f t="shared" si="91"/>
        <v>#DIV/0!</v>
      </c>
      <c r="CS251" s="75" t="e">
        <f t="shared" si="92"/>
        <v>#DIV/0!</v>
      </c>
      <c r="CT251" s="75" t="e">
        <f t="shared" si="93"/>
        <v>#DIV/0!</v>
      </c>
      <c r="CU251" s="26" t="e">
        <f>10*LOG10(IF(CM251="",0,POWER(10,((CM251+'ModelParams Lw'!$O$4)/10))) +IF(CN251="",0,POWER(10,((CN251+'ModelParams Lw'!$P$4)/10))) +IF(CO251="",0,POWER(10,((CO251+'ModelParams Lw'!$Q$4)/10))) +IF(CP251="",0,POWER(10,((CP251+'ModelParams Lw'!$R$4)/10))) +IF(CQ251="",0,POWER(10,((CQ251+'ModelParams Lw'!$S$4)/10))) +IF(CR251="",0,POWER(10,((CR251+'ModelParams Lw'!$T$4)/10))) +IF(CS251="",0,POWER(10,((CS251+'ModelParams Lw'!$U$4)/10)))+IF(CT251="",0,POWER(10,((CT251+'ModelParams Lw'!$V$4)/10))))</f>
        <v>#DIV/0!</v>
      </c>
      <c r="CV251" s="26" t="e">
        <f t="shared" si="94"/>
        <v>#DIV/0!</v>
      </c>
      <c r="CW251" s="26" t="e">
        <f>(CM251-'ModelParams Lw'!O$10)/'ModelParams Lw'!O$11</f>
        <v>#DIV/0!</v>
      </c>
      <c r="CX251" s="26" t="e">
        <f>(CN251-'ModelParams Lw'!P$10)/'ModelParams Lw'!P$11</f>
        <v>#DIV/0!</v>
      </c>
      <c r="CY251" s="26" t="e">
        <f>(CO251-'ModelParams Lw'!Q$10)/'ModelParams Lw'!Q$11</f>
        <v>#DIV/0!</v>
      </c>
      <c r="CZ251" s="26" t="e">
        <f>(CP251-'ModelParams Lw'!R$10)/'ModelParams Lw'!R$11</f>
        <v>#DIV/0!</v>
      </c>
      <c r="DA251" s="26" t="e">
        <f>(CQ251-'ModelParams Lw'!S$10)/'ModelParams Lw'!S$11</f>
        <v>#DIV/0!</v>
      </c>
      <c r="DB251" s="26" t="e">
        <f>(CR251-'ModelParams Lw'!T$10)/'ModelParams Lw'!T$11</f>
        <v>#DIV/0!</v>
      </c>
      <c r="DC251" s="26" t="e">
        <f>(CS251-'ModelParams Lw'!U$10)/'ModelParams Lw'!U$11</f>
        <v>#DIV/0!</v>
      </c>
      <c r="DD251" s="26" t="e">
        <f>(CT251-'ModelParams Lw'!V$10)/'ModelParams Lw'!V$11</f>
        <v>#DIV/0!</v>
      </c>
    </row>
    <row r="252" spans="1:108" x14ac:dyDescent="0.25">
      <c r="A252" s="13">
        <f>'Sound Power'!B252</f>
        <v>0</v>
      </c>
      <c r="B252" s="13">
        <f>'Sound Power'!D252</f>
        <v>0</v>
      </c>
      <c r="C252" s="13">
        <f>'Sound Power'!E252</f>
        <v>0</v>
      </c>
      <c r="D252" s="13">
        <f>'Sound Power'!F252</f>
        <v>0</v>
      </c>
      <c r="E252" s="76" t="e">
        <f>IF(Calcul!$F254="SA",'Sound Power'!AZ252,'Sound Power'!O252)</f>
        <v>#DIV/0!</v>
      </c>
      <c r="F252" s="76" t="e">
        <f>IF(Calcul!$F254="SA",'Sound Power'!BA252,'Sound Power'!P252)</f>
        <v>#DIV/0!</v>
      </c>
      <c r="G252" s="76" t="e">
        <f>IF(Calcul!$F254="SA",'Sound Power'!BB252,'Sound Power'!Q252)</f>
        <v>#DIV/0!</v>
      </c>
      <c r="H252" s="76" t="e">
        <f>IF(Calcul!$F254="SA",'Sound Power'!BC252,'Sound Power'!R252)</f>
        <v>#DIV/0!</v>
      </c>
      <c r="I252" s="76" t="e">
        <f>IF(Calcul!$F254="SA",'Sound Power'!BD252,'Sound Power'!S252)</f>
        <v>#DIV/0!</v>
      </c>
      <c r="J252" s="76" t="e">
        <f>IF(Calcul!$F254="SA",'Sound Power'!BE252,'Sound Power'!T252)</f>
        <v>#DIV/0!</v>
      </c>
      <c r="K252" s="76" t="e">
        <f>IF(Calcul!$F254="SA",'Sound Power'!BF252,'Sound Power'!U252)</f>
        <v>#DIV/0!</v>
      </c>
      <c r="L252" s="76" t="e">
        <f>IF(Calcul!$F254="SA",'Sound Power'!BG252,'Sound Power'!V252)</f>
        <v>#DIV/0!</v>
      </c>
      <c r="M252" s="76" t="e">
        <f>'Sound Power'!CI252</f>
        <v>#DIV/0!</v>
      </c>
      <c r="N252" s="76" t="e">
        <f>'Sound Power'!CJ252</f>
        <v>#DIV/0!</v>
      </c>
      <c r="O252" s="76" t="e">
        <f>'Sound Power'!CK252</f>
        <v>#DIV/0!</v>
      </c>
      <c r="P252" s="76" t="e">
        <f>'Sound Power'!CL252</f>
        <v>#DIV/0!</v>
      </c>
      <c r="Q252" s="76" t="e">
        <f>'Sound Power'!CM252</f>
        <v>#DIV/0!</v>
      </c>
      <c r="R252" s="76" t="e">
        <f>'Sound Power'!CN252</f>
        <v>#DIV/0!</v>
      </c>
      <c r="S252" s="76" t="e">
        <f>'Sound Power'!CO252</f>
        <v>#DIV/0!</v>
      </c>
      <c r="T252" s="76" t="e">
        <f>'Sound Power'!CP252</f>
        <v>#DIV/0!</v>
      </c>
      <c r="U252" s="73">
        <f t="shared" si="74"/>
        <v>0</v>
      </c>
      <c r="V252" s="73">
        <f t="shared" si="75"/>
        <v>0</v>
      </c>
      <c r="W252" s="76" t="e">
        <f>('ModelParams Lp'!B$4*10^'ModelParams Lp'!B$5*($U252/$V252)^'ModelParams Lp'!B$6)*3</f>
        <v>#DIV/0!</v>
      </c>
      <c r="X252" s="76" t="e">
        <f>('ModelParams Lp'!C$4*10^'ModelParams Lp'!C$5*($U252/$V252)^'ModelParams Lp'!C$6)*3</f>
        <v>#DIV/0!</v>
      </c>
      <c r="Y252" s="76" t="e">
        <f>('ModelParams Lp'!D$4*10^'ModelParams Lp'!D$5*($U252/$V252)^'ModelParams Lp'!D$6)*3</f>
        <v>#DIV/0!</v>
      </c>
      <c r="Z252" s="76" t="e">
        <f>('ModelParams Lp'!E$4*10^'ModelParams Lp'!E$5*($U252/$V252)^'ModelParams Lp'!E$6)*3</f>
        <v>#DIV/0!</v>
      </c>
      <c r="AA252" s="76" t="e">
        <f>('ModelParams Lp'!F$4*10^'ModelParams Lp'!F$5*($U252/$V252)^'ModelParams Lp'!F$6)*3</f>
        <v>#DIV/0!</v>
      </c>
      <c r="AB252" s="76" t="e">
        <f>('ModelParams Lp'!G$4*10^'ModelParams Lp'!G$5*($U252/$V252)^'ModelParams Lp'!G$6)*3</f>
        <v>#DIV/0!</v>
      </c>
      <c r="AC252" s="76" t="e">
        <f>('ModelParams Lp'!H$4*10^'ModelParams Lp'!H$5*($U252/$V252)^'ModelParams Lp'!H$6)*3</f>
        <v>#DIV/0!</v>
      </c>
      <c r="AD252" s="76" t="e">
        <f>('ModelParams Lp'!I$4*10^'ModelParams Lp'!I$5*($U252/$V252)^'ModelParams Lp'!I$6)*3</f>
        <v>#DIV/0!</v>
      </c>
      <c r="AE252" s="62" t="e">
        <f t="shared" si="76"/>
        <v>#DIV/0!</v>
      </c>
      <c r="AF252" s="62" t="e">
        <f>IF(AE252&lt;'ModelParams Lp'!$B$16,-1,IF(AE252&lt;'ModelParams Lp'!$C$16,0,IF(AE252&lt;'ModelParams Lp'!$D$16,1,IF(AE252&lt;'ModelParams Lp'!$E$16,2,IF(AE252&lt;'ModelParams Lp'!$F$16,3,IF(AE252&lt;'ModelParams Lp'!$G$16,4,IF(AE252&lt;'ModelParams Lp'!$H$16,5,6)))))))</f>
        <v>#DIV/0!</v>
      </c>
      <c r="AG252" s="76" t="e">
        <f ca="1">IF($AF252&gt;1,0,OFFSET('ModelParams Lp'!$C$12,0,-'Sound Pressure'!$AF252))</f>
        <v>#DIV/0!</v>
      </c>
      <c r="AH252" s="76" t="e">
        <f ca="1">IF($AF252&gt;2,0,OFFSET('ModelParams Lp'!$D$12,0,-'Sound Pressure'!$AF252))</f>
        <v>#DIV/0!</v>
      </c>
      <c r="AI252" s="76" t="e">
        <f ca="1">IF($AF252&gt;3,0,OFFSET('ModelParams Lp'!$E$12,0,-'Sound Pressure'!$AF252))</f>
        <v>#DIV/0!</v>
      </c>
      <c r="AJ252" s="76" t="e">
        <f ca="1">IF($AF252&gt;4,0,OFFSET('ModelParams Lp'!$F$12,0,-'Sound Pressure'!$AF252))</f>
        <v>#DIV/0!</v>
      </c>
      <c r="AK252" s="76" t="e">
        <f ca="1">IF($AF252&gt;3,0,OFFSET('ModelParams Lp'!$G$12,0,-'Sound Pressure'!$AF252))</f>
        <v>#DIV/0!</v>
      </c>
      <c r="AL252" s="76" t="e">
        <f ca="1">IF($AF252&gt;5,0,OFFSET('ModelParams Lp'!$H$12,0,-'Sound Pressure'!$AF252))</f>
        <v>#DIV/0!</v>
      </c>
      <c r="AM252" s="76" t="e">
        <f ca="1">IF($AF252&gt;6,0,OFFSET('ModelParams Lp'!$I$12,0,-'Sound Pressure'!$AF252))</f>
        <v>#DIV/0!</v>
      </c>
      <c r="AN252" s="76" t="e">
        <f ca="1">IF($AF252&gt;7,0,IF($AF$4&lt;0,3,OFFSET('ModelParams Lp'!$J$12,0,-'Sound Pressure'!$AF252)))</f>
        <v>#DIV/0!</v>
      </c>
      <c r="AO252" s="76" t="e">
        <f t="shared" si="95"/>
        <v>#DIV/0!</v>
      </c>
      <c r="AP252" s="76" t="e">
        <f t="shared" si="96"/>
        <v>#DIV/0!</v>
      </c>
      <c r="AQ252" s="76" t="e">
        <f t="shared" si="96"/>
        <v>#DIV/0!</v>
      </c>
      <c r="AR252" s="76" t="e">
        <f t="shared" si="96"/>
        <v>#DIV/0!</v>
      </c>
      <c r="AS252" s="76" t="e">
        <f t="shared" si="96"/>
        <v>#DIV/0!</v>
      </c>
      <c r="AT252" s="76" t="e">
        <f t="shared" si="96"/>
        <v>#DIV/0!</v>
      </c>
      <c r="AU252" s="76" t="e">
        <f t="shared" si="96"/>
        <v>#DIV/0!</v>
      </c>
      <c r="AV252" s="76" t="e">
        <f t="shared" si="96"/>
        <v>#DIV/0!</v>
      </c>
      <c r="AW252" s="76">
        <f>'ModelParams Lp'!B$22</f>
        <v>4</v>
      </c>
      <c r="AX252" s="76">
        <f>'ModelParams Lp'!C$22</f>
        <v>2</v>
      </c>
      <c r="AY252" s="76">
        <f>'ModelParams Lp'!D$22</f>
        <v>1</v>
      </c>
      <c r="AZ252" s="76">
        <f>'ModelParams Lp'!E$22</f>
        <v>0</v>
      </c>
      <c r="BA252" s="76">
        <f>'ModelParams Lp'!F$22</f>
        <v>0</v>
      </c>
      <c r="BB252" s="76">
        <f>'ModelParams Lp'!G$22</f>
        <v>0</v>
      </c>
      <c r="BC252" s="76">
        <f>'ModelParams Lp'!H$22</f>
        <v>0</v>
      </c>
      <c r="BD252" s="76">
        <f>'ModelParams Lp'!I$22</f>
        <v>0</v>
      </c>
      <c r="BE252" s="76" t="e">
        <f>-10*LOG(2/(4*PI()*2^2)+4/(0.163*(Calcul!$J257*Calcul!$K257)/VLOOKUP(Calcul!$H257,'ModelParams Lp'!$E$37:$F$39,2,0)))</f>
        <v>#N/A</v>
      </c>
      <c r="BF252" s="76" t="e">
        <f>-10*LOG(2/(4*PI()*2^2)+4/(0.163*(Calcul!$J257*Calcul!$K257)/VLOOKUP(Calcul!$H257,'ModelParams Lp'!$E$37:$F$39,2,0)))</f>
        <v>#N/A</v>
      </c>
      <c r="BG252" s="76" t="e">
        <f>-10*LOG(2/(4*PI()*2^2)+4/(0.163*(Calcul!$J257*Calcul!$K257)/VLOOKUP(Calcul!$H257,'ModelParams Lp'!$E$37:$F$39,2,0)))</f>
        <v>#N/A</v>
      </c>
      <c r="BH252" s="76" t="e">
        <f>-10*LOG(2/(4*PI()*2^2)+4/(0.163*(Calcul!$J257*Calcul!$K257)/VLOOKUP(Calcul!$H257,'ModelParams Lp'!$E$37:$F$39,2,0)))</f>
        <v>#N/A</v>
      </c>
      <c r="BI252" s="76" t="e">
        <f>-10*LOG(2/(4*PI()*2^2)+4/(0.163*(Calcul!$J257*Calcul!$K257)/VLOOKUP(Calcul!$H257,'ModelParams Lp'!$E$37:$F$39,2,0)))</f>
        <v>#N/A</v>
      </c>
      <c r="BJ252" s="76" t="e">
        <f>-10*LOG(2/(4*PI()*2^2)+4/(0.163*(Calcul!$J257*Calcul!$K257)/VLOOKUP(Calcul!$H257,'ModelParams Lp'!$E$37:$F$39,2,0)))</f>
        <v>#N/A</v>
      </c>
      <c r="BK252" s="76" t="e">
        <f>-10*LOG(2/(4*PI()*2^2)+4/(0.163*(Calcul!$J257*Calcul!$K257)/VLOOKUP(Calcul!$H257,'ModelParams Lp'!$E$37:$F$39,2,0)))</f>
        <v>#N/A</v>
      </c>
      <c r="BL252" s="76" t="e">
        <f>-10*LOG(2/(4*PI()*2^2)+4/(0.163*(Calcul!$J257*Calcul!$K257)/VLOOKUP(Calcul!$H257,'ModelParams Lp'!$E$37:$F$39,2,0)))</f>
        <v>#N/A</v>
      </c>
      <c r="BM252" s="76" t="e">
        <f>VLOOKUP(Calcul!$I257,'ModelParams Lp'!$D$28:$O$32,5,0)+BE252</f>
        <v>#N/A</v>
      </c>
      <c r="BN252" s="76" t="e">
        <f>VLOOKUP(Calcul!$I257,'ModelParams Lp'!$D$28:$O$32,6,0)+BF252</f>
        <v>#N/A</v>
      </c>
      <c r="BO252" s="76" t="e">
        <f>VLOOKUP(Calcul!$I257,'ModelParams Lp'!$D$28:$O$32,7,0)+BG252</f>
        <v>#N/A</v>
      </c>
      <c r="BP252" s="76" t="e">
        <f>VLOOKUP(Calcul!$I257,'ModelParams Lp'!$D$28:$O$32,8,0)+BH252</f>
        <v>#N/A</v>
      </c>
      <c r="BQ252" s="76" t="e">
        <f>VLOOKUP(Calcul!$I257,'ModelParams Lp'!$D$28:$O$32,9,0)+BI252</f>
        <v>#N/A</v>
      </c>
      <c r="BR252" s="76" t="e">
        <f>VLOOKUP(Calcul!$I257,'ModelParams Lp'!$D$28:$O$32,10,0)+BJ252</f>
        <v>#N/A</v>
      </c>
      <c r="BS252" s="76" t="e">
        <f>VLOOKUP(Calcul!$I257,'ModelParams Lp'!$D$28:$O$32,11,0)+BK252</f>
        <v>#N/A</v>
      </c>
      <c r="BT252" s="76" t="e">
        <f>VLOOKUP(Calcul!$I257,'ModelParams Lp'!$D$28:$O$32,12,0)+BL252</f>
        <v>#N/A</v>
      </c>
      <c r="BU252" s="75" t="e">
        <f t="shared" ca="1" si="77"/>
        <v>#DIV/0!</v>
      </c>
      <c r="BV252" s="75" t="e">
        <f t="shared" ca="1" si="78"/>
        <v>#DIV/0!</v>
      </c>
      <c r="BW252" s="75" t="e">
        <f t="shared" ca="1" si="79"/>
        <v>#DIV/0!</v>
      </c>
      <c r="BX252" s="75" t="e">
        <f t="shared" ca="1" si="80"/>
        <v>#DIV/0!</v>
      </c>
      <c r="BY252" s="75" t="e">
        <f t="shared" ca="1" si="81"/>
        <v>#DIV/0!</v>
      </c>
      <c r="BZ252" s="75" t="e">
        <f t="shared" ca="1" si="82"/>
        <v>#DIV/0!</v>
      </c>
      <c r="CA252" s="75" t="e">
        <f t="shared" ca="1" si="83"/>
        <v>#DIV/0!</v>
      </c>
      <c r="CB252" s="75" t="e">
        <f t="shared" ca="1" si="84"/>
        <v>#DIV/0!</v>
      </c>
      <c r="CC252" s="26" t="e">
        <f ca="1">10*LOG10(IF(BU252="",0,POWER(10,((BU252+'ModelParams Lw'!$O$4)/10))) +IF(BV252="",0,POWER(10,((BV252+'ModelParams Lw'!$P$4)/10))) +IF(BW252="",0,POWER(10,((BW252+'ModelParams Lw'!$Q$4)/10))) +IF(BX252="",0,POWER(10,((BX252+'ModelParams Lw'!$R$4)/10))) +IF(BY252="",0,POWER(10,((BY252+'ModelParams Lw'!$S$4)/10))) +IF(BZ252="",0,POWER(10,((BZ252+'ModelParams Lw'!$T$4)/10))) +IF(CA252="",0,POWER(10,((CA252+'ModelParams Lw'!$U$4)/10)))+IF(CB252="",0,POWER(10,((CB252+'ModelParams Lw'!$V$4)/10))))</f>
        <v>#DIV/0!</v>
      </c>
      <c r="CD252" s="26" t="e">
        <f t="shared" ca="1" si="85"/>
        <v>#DIV/0!</v>
      </c>
      <c r="CE252" s="26" t="e">
        <f ca="1">(BU252-'ModelParams Lw'!O$10)/'ModelParams Lw'!O$11</f>
        <v>#DIV/0!</v>
      </c>
      <c r="CF252" s="26" t="e">
        <f ca="1">(BV252-'ModelParams Lw'!P$10)/'ModelParams Lw'!P$11</f>
        <v>#DIV/0!</v>
      </c>
      <c r="CG252" s="26" t="e">
        <f ca="1">(BW252-'ModelParams Lw'!Q$10)/'ModelParams Lw'!Q$11</f>
        <v>#DIV/0!</v>
      </c>
      <c r="CH252" s="26" t="e">
        <f ca="1">(BX252-'ModelParams Lw'!R$10)/'ModelParams Lw'!R$11</f>
        <v>#DIV/0!</v>
      </c>
      <c r="CI252" s="26" t="e">
        <f ca="1">(BY252-'ModelParams Lw'!S$10)/'ModelParams Lw'!S$11</f>
        <v>#DIV/0!</v>
      </c>
      <c r="CJ252" s="26" t="e">
        <f ca="1">(BZ252-'ModelParams Lw'!T$10)/'ModelParams Lw'!T$11</f>
        <v>#DIV/0!</v>
      </c>
      <c r="CK252" s="26" t="e">
        <f ca="1">(CA252-'ModelParams Lw'!U$10)/'ModelParams Lw'!U$11</f>
        <v>#DIV/0!</v>
      </c>
      <c r="CL252" s="26" t="e">
        <f ca="1">(CB252-'ModelParams Lw'!V$10)/'ModelParams Lw'!V$11</f>
        <v>#DIV/0!</v>
      </c>
      <c r="CM252" s="75" t="e">
        <f t="shared" si="86"/>
        <v>#DIV/0!</v>
      </c>
      <c r="CN252" s="75" t="e">
        <f t="shared" si="87"/>
        <v>#DIV/0!</v>
      </c>
      <c r="CO252" s="75" t="e">
        <f t="shared" si="88"/>
        <v>#DIV/0!</v>
      </c>
      <c r="CP252" s="75" t="e">
        <f t="shared" si="89"/>
        <v>#DIV/0!</v>
      </c>
      <c r="CQ252" s="75" t="e">
        <f t="shared" si="90"/>
        <v>#DIV/0!</v>
      </c>
      <c r="CR252" s="75" t="e">
        <f t="shared" si="91"/>
        <v>#DIV/0!</v>
      </c>
      <c r="CS252" s="75" t="e">
        <f t="shared" si="92"/>
        <v>#DIV/0!</v>
      </c>
      <c r="CT252" s="75" t="e">
        <f t="shared" si="93"/>
        <v>#DIV/0!</v>
      </c>
      <c r="CU252" s="26" t="e">
        <f>10*LOG10(IF(CM252="",0,POWER(10,((CM252+'ModelParams Lw'!$O$4)/10))) +IF(CN252="",0,POWER(10,((CN252+'ModelParams Lw'!$P$4)/10))) +IF(CO252="",0,POWER(10,((CO252+'ModelParams Lw'!$Q$4)/10))) +IF(CP252="",0,POWER(10,((CP252+'ModelParams Lw'!$R$4)/10))) +IF(CQ252="",0,POWER(10,((CQ252+'ModelParams Lw'!$S$4)/10))) +IF(CR252="",0,POWER(10,((CR252+'ModelParams Lw'!$T$4)/10))) +IF(CS252="",0,POWER(10,((CS252+'ModelParams Lw'!$U$4)/10)))+IF(CT252="",0,POWER(10,((CT252+'ModelParams Lw'!$V$4)/10))))</f>
        <v>#DIV/0!</v>
      </c>
      <c r="CV252" s="26" t="e">
        <f t="shared" si="94"/>
        <v>#DIV/0!</v>
      </c>
      <c r="CW252" s="26" t="e">
        <f>(CM252-'ModelParams Lw'!O$10)/'ModelParams Lw'!O$11</f>
        <v>#DIV/0!</v>
      </c>
      <c r="CX252" s="26" t="e">
        <f>(CN252-'ModelParams Lw'!P$10)/'ModelParams Lw'!P$11</f>
        <v>#DIV/0!</v>
      </c>
      <c r="CY252" s="26" t="e">
        <f>(CO252-'ModelParams Lw'!Q$10)/'ModelParams Lw'!Q$11</f>
        <v>#DIV/0!</v>
      </c>
      <c r="CZ252" s="26" t="e">
        <f>(CP252-'ModelParams Lw'!R$10)/'ModelParams Lw'!R$11</f>
        <v>#DIV/0!</v>
      </c>
      <c r="DA252" s="26" t="e">
        <f>(CQ252-'ModelParams Lw'!S$10)/'ModelParams Lw'!S$11</f>
        <v>#DIV/0!</v>
      </c>
      <c r="DB252" s="26" t="e">
        <f>(CR252-'ModelParams Lw'!T$10)/'ModelParams Lw'!T$11</f>
        <v>#DIV/0!</v>
      </c>
      <c r="DC252" s="26" t="e">
        <f>(CS252-'ModelParams Lw'!U$10)/'ModelParams Lw'!U$11</f>
        <v>#DIV/0!</v>
      </c>
      <c r="DD252" s="26" t="e">
        <f>(CT252-'ModelParams Lw'!V$10)/'ModelParams Lw'!V$11</f>
        <v>#DIV/0!</v>
      </c>
    </row>
    <row r="253" spans="1:108" x14ac:dyDescent="0.25">
      <c r="A253" s="13">
        <f>'Sound Power'!B253</f>
        <v>0</v>
      </c>
      <c r="B253" s="13">
        <f>'Sound Power'!D253</f>
        <v>0</v>
      </c>
      <c r="C253" s="13">
        <f>'Sound Power'!E253</f>
        <v>0</v>
      </c>
      <c r="D253" s="13">
        <f>'Sound Power'!F253</f>
        <v>0</v>
      </c>
      <c r="E253" s="76" t="e">
        <f>IF(Calcul!$F255="SA",'Sound Power'!AZ253,'Sound Power'!O253)</f>
        <v>#DIV/0!</v>
      </c>
      <c r="F253" s="76" t="e">
        <f>IF(Calcul!$F255="SA",'Sound Power'!BA253,'Sound Power'!P253)</f>
        <v>#DIV/0!</v>
      </c>
      <c r="G253" s="76" t="e">
        <f>IF(Calcul!$F255="SA",'Sound Power'!BB253,'Sound Power'!Q253)</f>
        <v>#DIV/0!</v>
      </c>
      <c r="H253" s="76" t="e">
        <f>IF(Calcul!$F255="SA",'Sound Power'!BC253,'Sound Power'!R253)</f>
        <v>#DIV/0!</v>
      </c>
      <c r="I253" s="76" t="e">
        <f>IF(Calcul!$F255="SA",'Sound Power'!BD253,'Sound Power'!S253)</f>
        <v>#DIV/0!</v>
      </c>
      <c r="J253" s="76" t="e">
        <f>IF(Calcul!$F255="SA",'Sound Power'!BE253,'Sound Power'!T253)</f>
        <v>#DIV/0!</v>
      </c>
      <c r="K253" s="76" t="e">
        <f>IF(Calcul!$F255="SA",'Sound Power'!BF253,'Sound Power'!U253)</f>
        <v>#DIV/0!</v>
      </c>
      <c r="L253" s="76" t="e">
        <f>IF(Calcul!$F255="SA",'Sound Power'!BG253,'Sound Power'!V253)</f>
        <v>#DIV/0!</v>
      </c>
      <c r="M253" s="76" t="e">
        <f>'Sound Power'!CI253</f>
        <v>#DIV/0!</v>
      </c>
      <c r="N253" s="76" t="e">
        <f>'Sound Power'!CJ253</f>
        <v>#DIV/0!</v>
      </c>
      <c r="O253" s="76" t="e">
        <f>'Sound Power'!CK253</f>
        <v>#DIV/0!</v>
      </c>
      <c r="P253" s="76" t="e">
        <f>'Sound Power'!CL253</f>
        <v>#DIV/0!</v>
      </c>
      <c r="Q253" s="76" t="e">
        <f>'Sound Power'!CM253</f>
        <v>#DIV/0!</v>
      </c>
      <c r="R253" s="76" t="e">
        <f>'Sound Power'!CN253</f>
        <v>#DIV/0!</v>
      </c>
      <c r="S253" s="76" t="e">
        <f>'Sound Power'!CO253</f>
        <v>#DIV/0!</v>
      </c>
      <c r="T253" s="76" t="e">
        <f>'Sound Power'!CP253</f>
        <v>#DIV/0!</v>
      </c>
      <c r="U253" s="73">
        <f t="shared" si="74"/>
        <v>0</v>
      </c>
      <c r="V253" s="73">
        <f t="shared" si="75"/>
        <v>0</v>
      </c>
      <c r="W253" s="76" t="e">
        <f>('ModelParams Lp'!B$4*10^'ModelParams Lp'!B$5*($U253/$V253)^'ModelParams Lp'!B$6)*3</f>
        <v>#DIV/0!</v>
      </c>
      <c r="X253" s="76" t="e">
        <f>('ModelParams Lp'!C$4*10^'ModelParams Lp'!C$5*($U253/$V253)^'ModelParams Lp'!C$6)*3</f>
        <v>#DIV/0!</v>
      </c>
      <c r="Y253" s="76" t="e">
        <f>('ModelParams Lp'!D$4*10^'ModelParams Lp'!D$5*($U253/$V253)^'ModelParams Lp'!D$6)*3</f>
        <v>#DIV/0!</v>
      </c>
      <c r="Z253" s="76" t="e">
        <f>('ModelParams Lp'!E$4*10^'ModelParams Lp'!E$5*($U253/$V253)^'ModelParams Lp'!E$6)*3</f>
        <v>#DIV/0!</v>
      </c>
      <c r="AA253" s="76" t="e">
        <f>('ModelParams Lp'!F$4*10^'ModelParams Lp'!F$5*($U253/$V253)^'ModelParams Lp'!F$6)*3</f>
        <v>#DIV/0!</v>
      </c>
      <c r="AB253" s="76" t="e">
        <f>('ModelParams Lp'!G$4*10^'ModelParams Lp'!G$5*($U253/$V253)^'ModelParams Lp'!G$6)*3</f>
        <v>#DIV/0!</v>
      </c>
      <c r="AC253" s="76" t="e">
        <f>('ModelParams Lp'!H$4*10^'ModelParams Lp'!H$5*($U253/$V253)^'ModelParams Lp'!H$6)*3</f>
        <v>#DIV/0!</v>
      </c>
      <c r="AD253" s="76" t="e">
        <f>('ModelParams Lp'!I$4*10^'ModelParams Lp'!I$5*($U253/$V253)^'ModelParams Lp'!I$6)*3</f>
        <v>#DIV/0!</v>
      </c>
      <c r="AE253" s="62" t="e">
        <f t="shared" si="76"/>
        <v>#DIV/0!</v>
      </c>
      <c r="AF253" s="62" t="e">
        <f>IF(AE253&lt;'ModelParams Lp'!$B$16,-1,IF(AE253&lt;'ModelParams Lp'!$C$16,0,IF(AE253&lt;'ModelParams Lp'!$D$16,1,IF(AE253&lt;'ModelParams Lp'!$E$16,2,IF(AE253&lt;'ModelParams Lp'!$F$16,3,IF(AE253&lt;'ModelParams Lp'!$G$16,4,IF(AE253&lt;'ModelParams Lp'!$H$16,5,6)))))))</f>
        <v>#DIV/0!</v>
      </c>
      <c r="AG253" s="76" t="e">
        <f ca="1">IF($AF253&gt;1,0,OFFSET('ModelParams Lp'!$C$12,0,-'Sound Pressure'!$AF253))</f>
        <v>#DIV/0!</v>
      </c>
      <c r="AH253" s="76" t="e">
        <f ca="1">IF($AF253&gt;2,0,OFFSET('ModelParams Lp'!$D$12,0,-'Sound Pressure'!$AF253))</f>
        <v>#DIV/0!</v>
      </c>
      <c r="AI253" s="76" t="e">
        <f ca="1">IF($AF253&gt;3,0,OFFSET('ModelParams Lp'!$E$12,0,-'Sound Pressure'!$AF253))</f>
        <v>#DIV/0!</v>
      </c>
      <c r="AJ253" s="76" t="e">
        <f ca="1">IF($AF253&gt;4,0,OFFSET('ModelParams Lp'!$F$12,0,-'Sound Pressure'!$AF253))</f>
        <v>#DIV/0!</v>
      </c>
      <c r="AK253" s="76" t="e">
        <f ca="1">IF($AF253&gt;3,0,OFFSET('ModelParams Lp'!$G$12,0,-'Sound Pressure'!$AF253))</f>
        <v>#DIV/0!</v>
      </c>
      <c r="AL253" s="76" t="e">
        <f ca="1">IF($AF253&gt;5,0,OFFSET('ModelParams Lp'!$H$12,0,-'Sound Pressure'!$AF253))</f>
        <v>#DIV/0!</v>
      </c>
      <c r="AM253" s="76" t="e">
        <f ca="1">IF($AF253&gt;6,0,OFFSET('ModelParams Lp'!$I$12,0,-'Sound Pressure'!$AF253))</f>
        <v>#DIV/0!</v>
      </c>
      <c r="AN253" s="76" t="e">
        <f ca="1">IF($AF253&gt;7,0,IF($AF$4&lt;0,3,OFFSET('ModelParams Lp'!$J$12,0,-'Sound Pressure'!$AF253)))</f>
        <v>#DIV/0!</v>
      </c>
      <c r="AO253" s="76" t="e">
        <f t="shared" si="95"/>
        <v>#DIV/0!</v>
      </c>
      <c r="AP253" s="76" t="e">
        <f t="shared" si="96"/>
        <v>#DIV/0!</v>
      </c>
      <c r="AQ253" s="76" t="e">
        <f t="shared" si="96"/>
        <v>#DIV/0!</v>
      </c>
      <c r="AR253" s="76" t="e">
        <f t="shared" si="96"/>
        <v>#DIV/0!</v>
      </c>
      <c r="AS253" s="76" t="e">
        <f t="shared" si="96"/>
        <v>#DIV/0!</v>
      </c>
      <c r="AT253" s="76" t="e">
        <f t="shared" si="96"/>
        <v>#DIV/0!</v>
      </c>
      <c r="AU253" s="76" t="e">
        <f t="shared" si="96"/>
        <v>#DIV/0!</v>
      </c>
      <c r="AV253" s="76" t="e">
        <f t="shared" si="96"/>
        <v>#DIV/0!</v>
      </c>
      <c r="AW253" s="76">
        <f>'ModelParams Lp'!B$22</f>
        <v>4</v>
      </c>
      <c r="AX253" s="76">
        <f>'ModelParams Lp'!C$22</f>
        <v>2</v>
      </c>
      <c r="AY253" s="76">
        <f>'ModelParams Lp'!D$22</f>
        <v>1</v>
      </c>
      <c r="AZ253" s="76">
        <f>'ModelParams Lp'!E$22</f>
        <v>0</v>
      </c>
      <c r="BA253" s="76">
        <f>'ModelParams Lp'!F$22</f>
        <v>0</v>
      </c>
      <c r="BB253" s="76">
        <f>'ModelParams Lp'!G$22</f>
        <v>0</v>
      </c>
      <c r="BC253" s="76">
        <f>'ModelParams Lp'!H$22</f>
        <v>0</v>
      </c>
      <c r="BD253" s="76">
        <f>'ModelParams Lp'!I$22</f>
        <v>0</v>
      </c>
      <c r="BE253" s="76" t="e">
        <f>-10*LOG(2/(4*PI()*2^2)+4/(0.163*(Calcul!$J258*Calcul!$K258)/VLOOKUP(Calcul!$H258,'ModelParams Lp'!$E$37:$F$39,2,0)))</f>
        <v>#N/A</v>
      </c>
      <c r="BF253" s="76" t="e">
        <f>-10*LOG(2/(4*PI()*2^2)+4/(0.163*(Calcul!$J258*Calcul!$K258)/VLOOKUP(Calcul!$H258,'ModelParams Lp'!$E$37:$F$39,2,0)))</f>
        <v>#N/A</v>
      </c>
      <c r="BG253" s="76" t="e">
        <f>-10*LOG(2/(4*PI()*2^2)+4/(0.163*(Calcul!$J258*Calcul!$K258)/VLOOKUP(Calcul!$H258,'ModelParams Lp'!$E$37:$F$39,2,0)))</f>
        <v>#N/A</v>
      </c>
      <c r="BH253" s="76" t="e">
        <f>-10*LOG(2/(4*PI()*2^2)+4/(0.163*(Calcul!$J258*Calcul!$K258)/VLOOKUP(Calcul!$H258,'ModelParams Lp'!$E$37:$F$39,2,0)))</f>
        <v>#N/A</v>
      </c>
      <c r="BI253" s="76" t="e">
        <f>-10*LOG(2/(4*PI()*2^2)+4/(0.163*(Calcul!$J258*Calcul!$K258)/VLOOKUP(Calcul!$H258,'ModelParams Lp'!$E$37:$F$39,2,0)))</f>
        <v>#N/A</v>
      </c>
      <c r="BJ253" s="76" t="e">
        <f>-10*LOG(2/(4*PI()*2^2)+4/(0.163*(Calcul!$J258*Calcul!$K258)/VLOOKUP(Calcul!$H258,'ModelParams Lp'!$E$37:$F$39,2,0)))</f>
        <v>#N/A</v>
      </c>
      <c r="BK253" s="76" t="e">
        <f>-10*LOG(2/(4*PI()*2^2)+4/(0.163*(Calcul!$J258*Calcul!$K258)/VLOOKUP(Calcul!$H258,'ModelParams Lp'!$E$37:$F$39,2,0)))</f>
        <v>#N/A</v>
      </c>
      <c r="BL253" s="76" t="e">
        <f>-10*LOG(2/(4*PI()*2^2)+4/(0.163*(Calcul!$J258*Calcul!$K258)/VLOOKUP(Calcul!$H258,'ModelParams Lp'!$E$37:$F$39,2,0)))</f>
        <v>#N/A</v>
      </c>
      <c r="BM253" s="76" t="e">
        <f>VLOOKUP(Calcul!$I258,'ModelParams Lp'!$D$28:$O$32,5,0)+BE253</f>
        <v>#N/A</v>
      </c>
      <c r="BN253" s="76" t="e">
        <f>VLOOKUP(Calcul!$I258,'ModelParams Lp'!$D$28:$O$32,6,0)+BF253</f>
        <v>#N/A</v>
      </c>
      <c r="BO253" s="76" t="e">
        <f>VLOOKUP(Calcul!$I258,'ModelParams Lp'!$D$28:$O$32,7,0)+BG253</f>
        <v>#N/A</v>
      </c>
      <c r="BP253" s="76" t="e">
        <f>VLOOKUP(Calcul!$I258,'ModelParams Lp'!$D$28:$O$32,8,0)+BH253</f>
        <v>#N/A</v>
      </c>
      <c r="BQ253" s="76" t="e">
        <f>VLOOKUP(Calcul!$I258,'ModelParams Lp'!$D$28:$O$32,9,0)+BI253</f>
        <v>#N/A</v>
      </c>
      <c r="BR253" s="76" t="e">
        <f>VLOOKUP(Calcul!$I258,'ModelParams Lp'!$D$28:$O$32,10,0)+BJ253</f>
        <v>#N/A</v>
      </c>
      <c r="BS253" s="76" t="e">
        <f>VLOOKUP(Calcul!$I258,'ModelParams Lp'!$D$28:$O$32,11,0)+BK253</f>
        <v>#N/A</v>
      </c>
      <c r="BT253" s="76" t="e">
        <f>VLOOKUP(Calcul!$I258,'ModelParams Lp'!$D$28:$O$32,12,0)+BL253</f>
        <v>#N/A</v>
      </c>
      <c r="BU253" s="75" t="e">
        <f t="shared" ca="1" si="77"/>
        <v>#DIV/0!</v>
      </c>
      <c r="BV253" s="75" t="e">
        <f t="shared" ca="1" si="78"/>
        <v>#DIV/0!</v>
      </c>
      <c r="BW253" s="75" t="e">
        <f t="shared" ca="1" si="79"/>
        <v>#DIV/0!</v>
      </c>
      <c r="BX253" s="75" t="e">
        <f t="shared" ca="1" si="80"/>
        <v>#DIV/0!</v>
      </c>
      <c r="BY253" s="75" t="e">
        <f t="shared" ca="1" si="81"/>
        <v>#DIV/0!</v>
      </c>
      <c r="BZ253" s="75" t="e">
        <f t="shared" ca="1" si="82"/>
        <v>#DIV/0!</v>
      </c>
      <c r="CA253" s="75" t="e">
        <f t="shared" ca="1" si="83"/>
        <v>#DIV/0!</v>
      </c>
      <c r="CB253" s="75" t="e">
        <f t="shared" ca="1" si="84"/>
        <v>#DIV/0!</v>
      </c>
      <c r="CC253" s="26" t="e">
        <f ca="1">10*LOG10(IF(BU253="",0,POWER(10,((BU253+'ModelParams Lw'!$O$4)/10))) +IF(BV253="",0,POWER(10,((BV253+'ModelParams Lw'!$P$4)/10))) +IF(BW253="",0,POWER(10,((BW253+'ModelParams Lw'!$Q$4)/10))) +IF(BX253="",0,POWER(10,((BX253+'ModelParams Lw'!$R$4)/10))) +IF(BY253="",0,POWER(10,((BY253+'ModelParams Lw'!$S$4)/10))) +IF(BZ253="",0,POWER(10,((BZ253+'ModelParams Lw'!$T$4)/10))) +IF(CA253="",0,POWER(10,((CA253+'ModelParams Lw'!$U$4)/10)))+IF(CB253="",0,POWER(10,((CB253+'ModelParams Lw'!$V$4)/10))))</f>
        <v>#DIV/0!</v>
      </c>
      <c r="CD253" s="26" t="e">
        <f t="shared" ca="1" si="85"/>
        <v>#DIV/0!</v>
      </c>
      <c r="CE253" s="26" t="e">
        <f ca="1">(BU253-'ModelParams Lw'!O$10)/'ModelParams Lw'!O$11</f>
        <v>#DIV/0!</v>
      </c>
      <c r="CF253" s="26" t="e">
        <f ca="1">(BV253-'ModelParams Lw'!P$10)/'ModelParams Lw'!P$11</f>
        <v>#DIV/0!</v>
      </c>
      <c r="CG253" s="26" t="e">
        <f ca="1">(BW253-'ModelParams Lw'!Q$10)/'ModelParams Lw'!Q$11</f>
        <v>#DIV/0!</v>
      </c>
      <c r="CH253" s="26" t="e">
        <f ca="1">(BX253-'ModelParams Lw'!R$10)/'ModelParams Lw'!R$11</f>
        <v>#DIV/0!</v>
      </c>
      <c r="CI253" s="26" t="e">
        <f ca="1">(BY253-'ModelParams Lw'!S$10)/'ModelParams Lw'!S$11</f>
        <v>#DIV/0!</v>
      </c>
      <c r="CJ253" s="26" t="e">
        <f ca="1">(BZ253-'ModelParams Lw'!T$10)/'ModelParams Lw'!T$11</f>
        <v>#DIV/0!</v>
      </c>
      <c r="CK253" s="26" t="e">
        <f ca="1">(CA253-'ModelParams Lw'!U$10)/'ModelParams Lw'!U$11</f>
        <v>#DIV/0!</v>
      </c>
      <c r="CL253" s="26" t="e">
        <f ca="1">(CB253-'ModelParams Lw'!V$10)/'ModelParams Lw'!V$11</f>
        <v>#DIV/0!</v>
      </c>
      <c r="CM253" s="75" t="e">
        <f t="shared" si="86"/>
        <v>#DIV/0!</v>
      </c>
      <c r="CN253" s="75" t="e">
        <f t="shared" si="87"/>
        <v>#DIV/0!</v>
      </c>
      <c r="CO253" s="75" t="e">
        <f t="shared" si="88"/>
        <v>#DIV/0!</v>
      </c>
      <c r="CP253" s="75" t="e">
        <f t="shared" si="89"/>
        <v>#DIV/0!</v>
      </c>
      <c r="CQ253" s="75" t="e">
        <f t="shared" si="90"/>
        <v>#DIV/0!</v>
      </c>
      <c r="CR253" s="75" t="e">
        <f t="shared" si="91"/>
        <v>#DIV/0!</v>
      </c>
      <c r="CS253" s="75" t="e">
        <f t="shared" si="92"/>
        <v>#DIV/0!</v>
      </c>
      <c r="CT253" s="75" t="e">
        <f t="shared" si="93"/>
        <v>#DIV/0!</v>
      </c>
      <c r="CU253" s="26" t="e">
        <f>10*LOG10(IF(CM253="",0,POWER(10,((CM253+'ModelParams Lw'!$O$4)/10))) +IF(CN253="",0,POWER(10,((CN253+'ModelParams Lw'!$P$4)/10))) +IF(CO253="",0,POWER(10,((CO253+'ModelParams Lw'!$Q$4)/10))) +IF(CP253="",0,POWER(10,((CP253+'ModelParams Lw'!$R$4)/10))) +IF(CQ253="",0,POWER(10,((CQ253+'ModelParams Lw'!$S$4)/10))) +IF(CR253="",0,POWER(10,((CR253+'ModelParams Lw'!$T$4)/10))) +IF(CS253="",0,POWER(10,((CS253+'ModelParams Lw'!$U$4)/10)))+IF(CT253="",0,POWER(10,((CT253+'ModelParams Lw'!$V$4)/10))))</f>
        <v>#DIV/0!</v>
      </c>
      <c r="CV253" s="26" t="e">
        <f t="shared" si="94"/>
        <v>#DIV/0!</v>
      </c>
      <c r="CW253" s="26" t="e">
        <f>(CM253-'ModelParams Lw'!O$10)/'ModelParams Lw'!O$11</f>
        <v>#DIV/0!</v>
      </c>
      <c r="CX253" s="26" t="e">
        <f>(CN253-'ModelParams Lw'!P$10)/'ModelParams Lw'!P$11</f>
        <v>#DIV/0!</v>
      </c>
      <c r="CY253" s="26" t="e">
        <f>(CO253-'ModelParams Lw'!Q$10)/'ModelParams Lw'!Q$11</f>
        <v>#DIV/0!</v>
      </c>
      <c r="CZ253" s="26" t="e">
        <f>(CP253-'ModelParams Lw'!R$10)/'ModelParams Lw'!R$11</f>
        <v>#DIV/0!</v>
      </c>
      <c r="DA253" s="26" t="e">
        <f>(CQ253-'ModelParams Lw'!S$10)/'ModelParams Lw'!S$11</f>
        <v>#DIV/0!</v>
      </c>
      <c r="DB253" s="26" t="e">
        <f>(CR253-'ModelParams Lw'!T$10)/'ModelParams Lw'!T$11</f>
        <v>#DIV/0!</v>
      </c>
      <c r="DC253" s="26" t="e">
        <f>(CS253-'ModelParams Lw'!U$10)/'ModelParams Lw'!U$11</f>
        <v>#DIV/0!</v>
      </c>
      <c r="DD253" s="26" t="e">
        <f>(CT253-'ModelParams Lw'!V$10)/'ModelParams Lw'!V$11</f>
        <v>#DIV/0!</v>
      </c>
    </row>
    <row r="254" spans="1:108" x14ac:dyDescent="0.25">
      <c r="A254" s="13">
        <f>'Sound Power'!B254</f>
        <v>0</v>
      </c>
      <c r="B254" s="13">
        <f>'Sound Power'!D254</f>
        <v>0</v>
      </c>
      <c r="C254" s="13">
        <f>'Sound Power'!E254</f>
        <v>0</v>
      </c>
      <c r="D254" s="13">
        <f>'Sound Power'!F254</f>
        <v>0</v>
      </c>
      <c r="E254" s="76" t="e">
        <f>IF(Calcul!$F256="SA",'Sound Power'!AZ254,'Sound Power'!O254)</f>
        <v>#DIV/0!</v>
      </c>
      <c r="F254" s="76" t="e">
        <f>IF(Calcul!$F256="SA",'Sound Power'!BA254,'Sound Power'!P254)</f>
        <v>#DIV/0!</v>
      </c>
      <c r="G254" s="76" t="e">
        <f>IF(Calcul!$F256="SA",'Sound Power'!BB254,'Sound Power'!Q254)</f>
        <v>#DIV/0!</v>
      </c>
      <c r="H254" s="76" t="e">
        <f>IF(Calcul!$F256="SA",'Sound Power'!BC254,'Sound Power'!R254)</f>
        <v>#DIV/0!</v>
      </c>
      <c r="I254" s="76" t="e">
        <f>IF(Calcul!$F256="SA",'Sound Power'!BD254,'Sound Power'!S254)</f>
        <v>#DIV/0!</v>
      </c>
      <c r="J254" s="76" t="e">
        <f>IF(Calcul!$F256="SA",'Sound Power'!BE254,'Sound Power'!T254)</f>
        <v>#DIV/0!</v>
      </c>
      <c r="K254" s="76" t="e">
        <f>IF(Calcul!$F256="SA",'Sound Power'!BF254,'Sound Power'!U254)</f>
        <v>#DIV/0!</v>
      </c>
      <c r="L254" s="76" t="e">
        <f>IF(Calcul!$F256="SA",'Sound Power'!BG254,'Sound Power'!V254)</f>
        <v>#DIV/0!</v>
      </c>
      <c r="M254" s="76" t="e">
        <f>'Sound Power'!CI254</f>
        <v>#DIV/0!</v>
      </c>
      <c r="N254" s="76" t="e">
        <f>'Sound Power'!CJ254</f>
        <v>#DIV/0!</v>
      </c>
      <c r="O254" s="76" t="e">
        <f>'Sound Power'!CK254</f>
        <v>#DIV/0!</v>
      </c>
      <c r="P254" s="76" t="e">
        <f>'Sound Power'!CL254</f>
        <v>#DIV/0!</v>
      </c>
      <c r="Q254" s="76" t="e">
        <f>'Sound Power'!CM254</f>
        <v>#DIV/0!</v>
      </c>
      <c r="R254" s="76" t="e">
        <f>'Sound Power'!CN254</f>
        <v>#DIV/0!</v>
      </c>
      <c r="S254" s="76" t="e">
        <f>'Sound Power'!CO254</f>
        <v>#DIV/0!</v>
      </c>
      <c r="T254" s="76" t="e">
        <f>'Sound Power'!CP254</f>
        <v>#DIV/0!</v>
      </c>
      <c r="U254" s="73">
        <f t="shared" si="74"/>
        <v>0</v>
      </c>
      <c r="V254" s="73">
        <f t="shared" si="75"/>
        <v>0</v>
      </c>
      <c r="W254" s="76" t="e">
        <f>('ModelParams Lp'!B$4*10^'ModelParams Lp'!B$5*($U254/$V254)^'ModelParams Lp'!B$6)*3</f>
        <v>#DIV/0!</v>
      </c>
      <c r="X254" s="76" t="e">
        <f>('ModelParams Lp'!C$4*10^'ModelParams Lp'!C$5*($U254/$V254)^'ModelParams Lp'!C$6)*3</f>
        <v>#DIV/0!</v>
      </c>
      <c r="Y254" s="76" t="e">
        <f>('ModelParams Lp'!D$4*10^'ModelParams Lp'!D$5*($U254/$V254)^'ModelParams Lp'!D$6)*3</f>
        <v>#DIV/0!</v>
      </c>
      <c r="Z254" s="76" t="e">
        <f>('ModelParams Lp'!E$4*10^'ModelParams Lp'!E$5*($U254/$V254)^'ModelParams Lp'!E$6)*3</f>
        <v>#DIV/0!</v>
      </c>
      <c r="AA254" s="76" t="e">
        <f>('ModelParams Lp'!F$4*10^'ModelParams Lp'!F$5*($U254/$V254)^'ModelParams Lp'!F$6)*3</f>
        <v>#DIV/0!</v>
      </c>
      <c r="AB254" s="76" t="e">
        <f>('ModelParams Lp'!G$4*10^'ModelParams Lp'!G$5*($U254/$V254)^'ModelParams Lp'!G$6)*3</f>
        <v>#DIV/0!</v>
      </c>
      <c r="AC254" s="76" t="e">
        <f>('ModelParams Lp'!H$4*10^'ModelParams Lp'!H$5*($U254/$V254)^'ModelParams Lp'!H$6)*3</f>
        <v>#DIV/0!</v>
      </c>
      <c r="AD254" s="76" t="e">
        <f>('ModelParams Lp'!I$4*10^'ModelParams Lp'!I$5*($U254/$V254)^'ModelParams Lp'!I$6)*3</f>
        <v>#DIV/0!</v>
      </c>
      <c r="AE254" s="62" t="e">
        <f t="shared" si="76"/>
        <v>#DIV/0!</v>
      </c>
      <c r="AF254" s="62" t="e">
        <f>IF(AE254&lt;'ModelParams Lp'!$B$16,-1,IF(AE254&lt;'ModelParams Lp'!$C$16,0,IF(AE254&lt;'ModelParams Lp'!$D$16,1,IF(AE254&lt;'ModelParams Lp'!$E$16,2,IF(AE254&lt;'ModelParams Lp'!$F$16,3,IF(AE254&lt;'ModelParams Lp'!$G$16,4,IF(AE254&lt;'ModelParams Lp'!$H$16,5,6)))))))</f>
        <v>#DIV/0!</v>
      </c>
      <c r="AG254" s="76" t="e">
        <f ca="1">IF($AF254&gt;1,0,OFFSET('ModelParams Lp'!$C$12,0,-'Sound Pressure'!$AF254))</f>
        <v>#DIV/0!</v>
      </c>
      <c r="AH254" s="76" t="e">
        <f ca="1">IF($AF254&gt;2,0,OFFSET('ModelParams Lp'!$D$12,0,-'Sound Pressure'!$AF254))</f>
        <v>#DIV/0!</v>
      </c>
      <c r="AI254" s="76" t="e">
        <f ca="1">IF($AF254&gt;3,0,OFFSET('ModelParams Lp'!$E$12,0,-'Sound Pressure'!$AF254))</f>
        <v>#DIV/0!</v>
      </c>
      <c r="AJ254" s="76" t="e">
        <f ca="1">IF($AF254&gt;4,0,OFFSET('ModelParams Lp'!$F$12,0,-'Sound Pressure'!$AF254))</f>
        <v>#DIV/0!</v>
      </c>
      <c r="AK254" s="76" t="e">
        <f ca="1">IF($AF254&gt;3,0,OFFSET('ModelParams Lp'!$G$12,0,-'Sound Pressure'!$AF254))</f>
        <v>#DIV/0!</v>
      </c>
      <c r="AL254" s="76" t="e">
        <f ca="1">IF($AF254&gt;5,0,OFFSET('ModelParams Lp'!$H$12,0,-'Sound Pressure'!$AF254))</f>
        <v>#DIV/0!</v>
      </c>
      <c r="AM254" s="76" t="e">
        <f ca="1">IF($AF254&gt;6,0,OFFSET('ModelParams Lp'!$I$12,0,-'Sound Pressure'!$AF254))</f>
        <v>#DIV/0!</v>
      </c>
      <c r="AN254" s="76" t="e">
        <f ca="1">IF($AF254&gt;7,0,IF($AF$4&lt;0,3,OFFSET('ModelParams Lp'!$J$12,0,-'Sound Pressure'!$AF254)))</f>
        <v>#DIV/0!</v>
      </c>
      <c r="AO254" s="76" t="e">
        <f t="shared" si="95"/>
        <v>#DIV/0!</v>
      </c>
      <c r="AP254" s="76" t="e">
        <f t="shared" si="96"/>
        <v>#DIV/0!</v>
      </c>
      <c r="AQ254" s="76" t="e">
        <f t="shared" si="96"/>
        <v>#DIV/0!</v>
      </c>
      <c r="AR254" s="76" t="e">
        <f t="shared" si="96"/>
        <v>#DIV/0!</v>
      </c>
      <c r="AS254" s="76" t="e">
        <f t="shared" si="96"/>
        <v>#DIV/0!</v>
      </c>
      <c r="AT254" s="76" t="e">
        <f t="shared" si="96"/>
        <v>#DIV/0!</v>
      </c>
      <c r="AU254" s="76" t="e">
        <f t="shared" si="96"/>
        <v>#DIV/0!</v>
      </c>
      <c r="AV254" s="76" t="e">
        <f t="shared" si="96"/>
        <v>#DIV/0!</v>
      </c>
      <c r="AW254" s="76">
        <f>'ModelParams Lp'!B$22</f>
        <v>4</v>
      </c>
      <c r="AX254" s="76">
        <f>'ModelParams Lp'!C$22</f>
        <v>2</v>
      </c>
      <c r="AY254" s="76">
        <f>'ModelParams Lp'!D$22</f>
        <v>1</v>
      </c>
      <c r="AZ254" s="76">
        <f>'ModelParams Lp'!E$22</f>
        <v>0</v>
      </c>
      <c r="BA254" s="76">
        <f>'ModelParams Lp'!F$22</f>
        <v>0</v>
      </c>
      <c r="BB254" s="76">
        <f>'ModelParams Lp'!G$22</f>
        <v>0</v>
      </c>
      <c r="BC254" s="76">
        <f>'ModelParams Lp'!H$22</f>
        <v>0</v>
      </c>
      <c r="BD254" s="76">
        <f>'ModelParams Lp'!I$22</f>
        <v>0</v>
      </c>
      <c r="BE254" s="76" t="e">
        <f>-10*LOG(2/(4*PI()*2^2)+4/(0.163*(Calcul!$J259*Calcul!$K259)/VLOOKUP(Calcul!$H259,'ModelParams Lp'!$E$37:$F$39,2,0)))</f>
        <v>#N/A</v>
      </c>
      <c r="BF254" s="76" t="e">
        <f>-10*LOG(2/(4*PI()*2^2)+4/(0.163*(Calcul!$J259*Calcul!$K259)/VLOOKUP(Calcul!$H259,'ModelParams Lp'!$E$37:$F$39,2,0)))</f>
        <v>#N/A</v>
      </c>
      <c r="BG254" s="76" t="e">
        <f>-10*LOG(2/(4*PI()*2^2)+4/(0.163*(Calcul!$J259*Calcul!$K259)/VLOOKUP(Calcul!$H259,'ModelParams Lp'!$E$37:$F$39,2,0)))</f>
        <v>#N/A</v>
      </c>
      <c r="BH254" s="76" t="e">
        <f>-10*LOG(2/(4*PI()*2^2)+4/(0.163*(Calcul!$J259*Calcul!$K259)/VLOOKUP(Calcul!$H259,'ModelParams Lp'!$E$37:$F$39,2,0)))</f>
        <v>#N/A</v>
      </c>
      <c r="BI254" s="76" t="e">
        <f>-10*LOG(2/(4*PI()*2^2)+4/(0.163*(Calcul!$J259*Calcul!$K259)/VLOOKUP(Calcul!$H259,'ModelParams Lp'!$E$37:$F$39,2,0)))</f>
        <v>#N/A</v>
      </c>
      <c r="BJ254" s="76" t="e">
        <f>-10*LOG(2/(4*PI()*2^2)+4/(0.163*(Calcul!$J259*Calcul!$K259)/VLOOKUP(Calcul!$H259,'ModelParams Lp'!$E$37:$F$39,2,0)))</f>
        <v>#N/A</v>
      </c>
      <c r="BK254" s="76" t="e">
        <f>-10*LOG(2/(4*PI()*2^2)+4/(0.163*(Calcul!$J259*Calcul!$K259)/VLOOKUP(Calcul!$H259,'ModelParams Lp'!$E$37:$F$39,2,0)))</f>
        <v>#N/A</v>
      </c>
      <c r="BL254" s="76" t="e">
        <f>-10*LOG(2/(4*PI()*2^2)+4/(0.163*(Calcul!$J259*Calcul!$K259)/VLOOKUP(Calcul!$H259,'ModelParams Lp'!$E$37:$F$39,2,0)))</f>
        <v>#N/A</v>
      </c>
      <c r="BM254" s="76" t="e">
        <f>VLOOKUP(Calcul!$I259,'ModelParams Lp'!$D$28:$O$32,5,0)+BE254</f>
        <v>#N/A</v>
      </c>
      <c r="BN254" s="76" t="e">
        <f>VLOOKUP(Calcul!$I259,'ModelParams Lp'!$D$28:$O$32,6,0)+BF254</f>
        <v>#N/A</v>
      </c>
      <c r="BO254" s="76" t="e">
        <f>VLOOKUP(Calcul!$I259,'ModelParams Lp'!$D$28:$O$32,7,0)+BG254</f>
        <v>#N/A</v>
      </c>
      <c r="BP254" s="76" t="e">
        <f>VLOOKUP(Calcul!$I259,'ModelParams Lp'!$D$28:$O$32,8,0)+BH254</f>
        <v>#N/A</v>
      </c>
      <c r="BQ254" s="76" t="e">
        <f>VLOOKUP(Calcul!$I259,'ModelParams Lp'!$D$28:$O$32,9,0)+BI254</f>
        <v>#N/A</v>
      </c>
      <c r="BR254" s="76" t="e">
        <f>VLOOKUP(Calcul!$I259,'ModelParams Lp'!$D$28:$O$32,10,0)+BJ254</f>
        <v>#N/A</v>
      </c>
      <c r="BS254" s="76" t="e">
        <f>VLOOKUP(Calcul!$I259,'ModelParams Lp'!$D$28:$O$32,11,0)+BK254</f>
        <v>#N/A</v>
      </c>
      <c r="BT254" s="76" t="e">
        <f>VLOOKUP(Calcul!$I259,'ModelParams Lp'!$D$28:$O$32,12,0)+BL254</f>
        <v>#N/A</v>
      </c>
      <c r="BU254" s="75" t="e">
        <f t="shared" ca="1" si="77"/>
        <v>#DIV/0!</v>
      </c>
      <c r="BV254" s="75" t="e">
        <f t="shared" ca="1" si="78"/>
        <v>#DIV/0!</v>
      </c>
      <c r="BW254" s="75" t="e">
        <f t="shared" ca="1" si="79"/>
        <v>#DIV/0!</v>
      </c>
      <c r="BX254" s="75" t="e">
        <f t="shared" ca="1" si="80"/>
        <v>#DIV/0!</v>
      </c>
      <c r="BY254" s="75" t="e">
        <f t="shared" ca="1" si="81"/>
        <v>#DIV/0!</v>
      </c>
      <c r="BZ254" s="75" t="e">
        <f t="shared" ca="1" si="82"/>
        <v>#DIV/0!</v>
      </c>
      <c r="CA254" s="75" t="e">
        <f t="shared" ca="1" si="83"/>
        <v>#DIV/0!</v>
      </c>
      <c r="CB254" s="75" t="e">
        <f t="shared" ca="1" si="84"/>
        <v>#DIV/0!</v>
      </c>
      <c r="CC254" s="26" t="e">
        <f ca="1">10*LOG10(IF(BU254="",0,POWER(10,((BU254+'ModelParams Lw'!$O$4)/10))) +IF(BV254="",0,POWER(10,((BV254+'ModelParams Lw'!$P$4)/10))) +IF(BW254="",0,POWER(10,((BW254+'ModelParams Lw'!$Q$4)/10))) +IF(BX254="",0,POWER(10,((BX254+'ModelParams Lw'!$R$4)/10))) +IF(BY254="",0,POWER(10,((BY254+'ModelParams Lw'!$S$4)/10))) +IF(BZ254="",0,POWER(10,((BZ254+'ModelParams Lw'!$T$4)/10))) +IF(CA254="",0,POWER(10,((CA254+'ModelParams Lw'!$U$4)/10)))+IF(CB254="",0,POWER(10,((CB254+'ModelParams Lw'!$V$4)/10))))</f>
        <v>#DIV/0!</v>
      </c>
      <c r="CD254" s="26" t="e">
        <f t="shared" ca="1" si="85"/>
        <v>#DIV/0!</v>
      </c>
      <c r="CE254" s="26" t="e">
        <f ca="1">(BU254-'ModelParams Lw'!O$10)/'ModelParams Lw'!O$11</f>
        <v>#DIV/0!</v>
      </c>
      <c r="CF254" s="26" t="e">
        <f ca="1">(BV254-'ModelParams Lw'!P$10)/'ModelParams Lw'!P$11</f>
        <v>#DIV/0!</v>
      </c>
      <c r="CG254" s="26" t="e">
        <f ca="1">(BW254-'ModelParams Lw'!Q$10)/'ModelParams Lw'!Q$11</f>
        <v>#DIV/0!</v>
      </c>
      <c r="CH254" s="26" t="e">
        <f ca="1">(BX254-'ModelParams Lw'!R$10)/'ModelParams Lw'!R$11</f>
        <v>#DIV/0!</v>
      </c>
      <c r="CI254" s="26" t="e">
        <f ca="1">(BY254-'ModelParams Lw'!S$10)/'ModelParams Lw'!S$11</f>
        <v>#DIV/0!</v>
      </c>
      <c r="CJ254" s="26" t="e">
        <f ca="1">(BZ254-'ModelParams Lw'!T$10)/'ModelParams Lw'!T$11</f>
        <v>#DIV/0!</v>
      </c>
      <c r="CK254" s="26" t="e">
        <f ca="1">(CA254-'ModelParams Lw'!U$10)/'ModelParams Lw'!U$11</f>
        <v>#DIV/0!</v>
      </c>
      <c r="CL254" s="26" t="e">
        <f ca="1">(CB254-'ModelParams Lw'!V$10)/'ModelParams Lw'!V$11</f>
        <v>#DIV/0!</v>
      </c>
      <c r="CM254" s="75" t="e">
        <f t="shared" si="86"/>
        <v>#DIV/0!</v>
      </c>
      <c r="CN254" s="75" t="e">
        <f t="shared" si="87"/>
        <v>#DIV/0!</v>
      </c>
      <c r="CO254" s="75" t="e">
        <f t="shared" si="88"/>
        <v>#DIV/0!</v>
      </c>
      <c r="CP254" s="75" t="e">
        <f t="shared" si="89"/>
        <v>#DIV/0!</v>
      </c>
      <c r="CQ254" s="75" t="e">
        <f t="shared" si="90"/>
        <v>#DIV/0!</v>
      </c>
      <c r="CR254" s="75" t="e">
        <f t="shared" si="91"/>
        <v>#DIV/0!</v>
      </c>
      <c r="CS254" s="75" t="e">
        <f t="shared" si="92"/>
        <v>#DIV/0!</v>
      </c>
      <c r="CT254" s="75" t="e">
        <f t="shared" si="93"/>
        <v>#DIV/0!</v>
      </c>
      <c r="CU254" s="26" t="e">
        <f>10*LOG10(IF(CM254="",0,POWER(10,((CM254+'ModelParams Lw'!$O$4)/10))) +IF(CN254="",0,POWER(10,((CN254+'ModelParams Lw'!$P$4)/10))) +IF(CO254="",0,POWER(10,((CO254+'ModelParams Lw'!$Q$4)/10))) +IF(CP254="",0,POWER(10,((CP254+'ModelParams Lw'!$R$4)/10))) +IF(CQ254="",0,POWER(10,((CQ254+'ModelParams Lw'!$S$4)/10))) +IF(CR254="",0,POWER(10,((CR254+'ModelParams Lw'!$T$4)/10))) +IF(CS254="",0,POWER(10,((CS254+'ModelParams Lw'!$U$4)/10)))+IF(CT254="",0,POWER(10,((CT254+'ModelParams Lw'!$V$4)/10))))</f>
        <v>#DIV/0!</v>
      </c>
      <c r="CV254" s="26" t="e">
        <f t="shared" si="94"/>
        <v>#DIV/0!</v>
      </c>
      <c r="CW254" s="26" t="e">
        <f>(CM254-'ModelParams Lw'!O$10)/'ModelParams Lw'!O$11</f>
        <v>#DIV/0!</v>
      </c>
      <c r="CX254" s="26" t="e">
        <f>(CN254-'ModelParams Lw'!P$10)/'ModelParams Lw'!P$11</f>
        <v>#DIV/0!</v>
      </c>
      <c r="CY254" s="26" t="e">
        <f>(CO254-'ModelParams Lw'!Q$10)/'ModelParams Lw'!Q$11</f>
        <v>#DIV/0!</v>
      </c>
      <c r="CZ254" s="26" t="e">
        <f>(CP254-'ModelParams Lw'!R$10)/'ModelParams Lw'!R$11</f>
        <v>#DIV/0!</v>
      </c>
      <c r="DA254" s="26" t="e">
        <f>(CQ254-'ModelParams Lw'!S$10)/'ModelParams Lw'!S$11</f>
        <v>#DIV/0!</v>
      </c>
      <c r="DB254" s="26" t="e">
        <f>(CR254-'ModelParams Lw'!T$10)/'ModelParams Lw'!T$11</f>
        <v>#DIV/0!</v>
      </c>
      <c r="DC254" s="26" t="e">
        <f>(CS254-'ModelParams Lw'!U$10)/'ModelParams Lw'!U$11</f>
        <v>#DIV/0!</v>
      </c>
      <c r="DD254" s="26" t="e">
        <f>(CT254-'ModelParams Lw'!V$10)/'ModelParams Lw'!V$11</f>
        <v>#DIV/0!</v>
      </c>
    </row>
    <row r="255" spans="1:108" x14ac:dyDescent="0.25">
      <c r="A255" s="13">
        <f>'Sound Power'!B255</f>
        <v>0</v>
      </c>
      <c r="B255" s="13">
        <f>'Sound Power'!D255</f>
        <v>0</v>
      </c>
      <c r="C255" s="13">
        <f>'Sound Power'!E255</f>
        <v>0</v>
      </c>
      <c r="D255" s="13">
        <f>'Sound Power'!F255</f>
        <v>0</v>
      </c>
      <c r="E255" s="76" t="e">
        <f>IF(Calcul!$F257="SA",'Sound Power'!AZ255,'Sound Power'!O255)</f>
        <v>#DIV/0!</v>
      </c>
      <c r="F255" s="76" t="e">
        <f>IF(Calcul!$F257="SA",'Sound Power'!BA255,'Sound Power'!P255)</f>
        <v>#DIV/0!</v>
      </c>
      <c r="G255" s="76" t="e">
        <f>IF(Calcul!$F257="SA",'Sound Power'!BB255,'Sound Power'!Q255)</f>
        <v>#DIV/0!</v>
      </c>
      <c r="H255" s="76" t="e">
        <f>IF(Calcul!$F257="SA",'Sound Power'!BC255,'Sound Power'!R255)</f>
        <v>#DIV/0!</v>
      </c>
      <c r="I255" s="76" t="e">
        <f>IF(Calcul!$F257="SA",'Sound Power'!BD255,'Sound Power'!S255)</f>
        <v>#DIV/0!</v>
      </c>
      <c r="J255" s="76" t="e">
        <f>IF(Calcul!$F257="SA",'Sound Power'!BE255,'Sound Power'!T255)</f>
        <v>#DIV/0!</v>
      </c>
      <c r="K255" s="76" t="e">
        <f>IF(Calcul!$F257="SA",'Sound Power'!BF255,'Sound Power'!U255)</f>
        <v>#DIV/0!</v>
      </c>
      <c r="L255" s="76" t="e">
        <f>IF(Calcul!$F257="SA",'Sound Power'!BG255,'Sound Power'!V255)</f>
        <v>#DIV/0!</v>
      </c>
      <c r="M255" s="76" t="e">
        <f>'Sound Power'!CI255</f>
        <v>#DIV/0!</v>
      </c>
      <c r="N255" s="76" t="e">
        <f>'Sound Power'!CJ255</f>
        <v>#DIV/0!</v>
      </c>
      <c r="O255" s="76" t="e">
        <f>'Sound Power'!CK255</f>
        <v>#DIV/0!</v>
      </c>
      <c r="P255" s="76" t="e">
        <f>'Sound Power'!CL255</f>
        <v>#DIV/0!</v>
      </c>
      <c r="Q255" s="76" t="e">
        <f>'Sound Power'!CM255</f>
        <v>#DIV/0!</v>
      </c>
      <c r="R255" s="76" t="e">
        <f>'Sound Power'!CN255</f>
        <v>#DIV/0!</v>
      </c>
      <c r="S255" s="76" t="e">
        <f>'Sound Power'!CO255</f>
        <v>#DIV/0!</v>
      </c>
      <c r="T255" s="76" t="e">
        <f>'Sound Power'!CP255</f>
        <v>#DIV/0!</v>
      </c>
      <c r="U255" s="73">
        <f t="shared" si="74"/>
        <v>0</v>
      </c>
      <c r="V255" s="73">
        <f t="shared" si="75"/>
        <v>0</v>
      </c>
      <c r="W255" s="76" t="e">
        <f>('ModelParams Lp'!B$4*10^'ModelParams Lp'!B$5*($U255/$V255)^'ModelParams Lp'!B$6)*3</f>
        <v>#DIV/0!</v>
      </c>
      <c r="X255" s="76" t="e">
        <f>('ModelParams Lp'!C$4*10^'ModelParams Lp'!C$5*($U255/$V255)^'ModelParams Lp'!C$6)*3</f>
        <v>#DIV/0!</v>
      </c>
      <c r="Y255" s="76" t="e">
        <f>('ModelParams Lp'!D$4*10^'ModelParams Lp'!D$5*($U255/$V255)^'ModelParams Lp'!D$6)*3</f>
        <v>#DIV/0!</v>
      </c>
      <c r="Z255" s="76" t="e">
        <f>('ModelParams Lp'!E$4*10^'ModelParams Lp'!E$5*($U255/$V255)^'ModelParams Lp'!E$6)*3</f>
        <v>#DIV/0!</v>
      </c>
      <c r="AA255" s="76" t="e">
        <f>('ModelParams Lp'!F$4*10^'ModelParams Lp'!F$5*($U255/$V255)^'ModelParams Lp'!F$6)*3</f>
        <v>#DIV/0!</v>
      </c>
      <c r="AB255" s="76" t="e">
        <f>('ModelParams Lp'!G$4*10^'ModelParams Lp'!G$5*($U255/$V255)^'ModelParams Lp'!G$6)*3</f>
        <v>#DIV/0!</v>
      </c>
      <c r="AC255" s="76" t="e">
        <f>('ModelParams Lp'!H$4*10^'ModelParams Lp'!H$5*($U255/$V255)^'ModelParams Lp'!H$6)*3</f>
        <v>#DIV/0!</v>
      </c>
      <c r="AD255" s="76" t="e">
        <f>('ModelParams Lp'!I$4*10^'ModelParams Lp'!I$5*($U255/$V255)^'ModelParams Lp'!I$6)*3</f>
        <v>#DIV/0!</v>
      </c>
      <c r="AE255" s="62" t="e">
        <f t="shared" si="76"/>
        <v>#DIV/0!</v>
      </c>
      <c r="AF255" s="62" t="e">
        <f>IF(AE255&lt;'ModelParams Lp'!$B$16,-1,IF(AE255&lt;'ModelParams Lp'!$C$16,0,IF(AE255&lt;'ModelParams Lp'!$D$16,1,IF(AE255&lt;'ModelParams Lp'!$E$16,2,IF(AE255&lt;'ModelParams Lp'!$F$16,3,IF(AE255&lt;'ModelParams Lp'!$G$16,4,IF(AE255&lt;'ModelParams Lp'!$H$16,5,6)))))))</f>
        <v>#DIV/0!</v>
      </c>
      <c r="AG255" s="76" t="e">
        <f ca="1">IF($AF255&gt;1,0,OFFSET('ModelParams Lp'!$C$12,0,-'Sound Pressure'!$AF255))</f>
        <v>#DIV/0!</v>
      </c>
      <c r="AH255" s="76" t="e">
        <f ca="1">IF($AF255&gt;2,0,OFFSET('ModelParams Lp'!$D$12,0,-'Sound Pressure'!$AF255))</f>
        <v>#DIV/0!</v>
      </c>
      <c r="AI255" s="76" t="e">
        <f ca="1">IF($AF255&gt;3,0,OFFSET('ModelParams Lp'!$E$12,0,-'Sound Pressure'!$AF255))</f>
        <v>#DIV/0!</v>
      </c>
      <c r="AJ255" s="76" t="e">
        <f ca="1">IF($AF255&gt;4,0,OFFSET('ModelParams Lp'!$F$12,0,-'Sound Pressure'!$AF255))</f>
        <v>#DIV/0!</v>
      </c>
      <c r="AK255" s="76" t="e">
        <f ca="1">IF($AF255&gt;3,0,OFFSET('ModelParams Lp'!$G$12,0,-'Sound Pressure'!$AF255))</f>
        <v>#DIV/0!</v>
      </c>
      <c r="AL255" s="76" t="e">
        <f ca="1">IF($AF255&gt;5,0,OFFSET('ModelParams Lp'!$H$12,0,-'Sound Pressure'!$AF255))</f>
        <v>#DIV/0!</v>
      </c>
      <c r="AM255" s="76" t="e">
        <f ca="1">IF($AF255&gt;6,0,OFFSET('ModelParams Lp'!$I$12,0,-'Sound Pressure'!$AF255))</f>
        <v>#DIV/0!</v>
      </c>
      <c r="AN255" s="76" t="e">
        <f ca="1">IF($AF255&gt;7,0,IF($AF$4&lt;0,3,OFFSET('ModelParams Lp'!$J$12,0,-'Sound Pressure'!$AF255)))</f>
        <v>#DIV/0!</v>
      </c>
      <c r="AO255" s="76" t="e">
        <f t="shared" si="95"/>
        <v>#DIV/0!</v>
      </c>
      <c r="AP255" s="76" t="e">
        <f t="shared" si="96"/>
        <v>#DIV/0!</v>
      </c>
      <c r="AQ255" s="76" t="e">
        <f t="shared" si="96"/>
        <v>#DIV/0!</v>
      </c>
      <c r="AR255" s="76" t="e">
        <f t="shared" si="96"/>
        <v>#DIV/0!</v>
      </c>
      <c r="AS255" s="76" t="e">
        <f t="shared" si="96"/>
        <v>#DIV/0!</v>
      </c>
      <c r="AT255" s="76" t="e">
        <f t="shared" si="96"/>
        <v>#DIV/0!</v>
      </c>
      <c r="AU255" s="76" t="e">
        <f t="shared" si="96"/>
        <v>#DIV/0!</v>
      </c>
      <c r="AV255" s="76" t="e">
        <f t="shared" si="96"/>
        <v>#DIV/0!</v>
      </c>
      <c r="AW255" s="76">
        <f>'ModelParams Lp'!B$22</f>
        <v>4</v>
      </c>
      <c r="AX255" s="76">
        <f>'ModelParams Lp'!C$22</f>
        <v>2</v>
      </c>
      <c r="AY255" s="76">
        <f>'ModelParams Lp'!D$22</f>
        <v>1</v>
      </c>
      <c r="AZ255" s="76">
        <f>'ModelParams Lp'!E$22</f>
        <v>0</v>
      </c>
      <c r="BA255" s="76">
        <f>'ModelParams Lp'!F$22</f>
        <v>0</v>
      </c>
      <c r="BB255" s="76">
        <f>'ModelParams Lp'!G$22</f>
        <v>0</v>
      </c>
      <c r="BC255" s="76">
        <f>'ModelParams Lp'!H$22</f>
        <v>0</v>
      </c>
      <c r="BD255" s="76">
        <f>'ModelParams Lp'!I$22</f>
        <v>0</v>
      </c>
      <c r="BE255" s="76" t="e">
        <f>-10*LOG(2/(4*PI()*2^2)+4/(0.163*(Calcul!$J260*Calcul!$K260)/VLOOKUP(Calcul!$H260,'ModelParams Lp'!$E$37:$F$39,2,0)))</f>
        <v>#N/A</v>
      </c>
      <c r="BF255" s="76" t="e">
        <f>-10*LOG(2/(4*PI()*2^2)+4/(0.163*(Calcul!$J260*Calcul!$K260)/VLOOKUP(Calcul!$H260,'ModelParams Lp'!$E$37:$F$39,2,0)))</f>
        <v>#N/A</v>
      </c>
      <c r="BG255" s="76" t="e">
        <f>-10*LOG(2/(4*PI()*2^2)+4/(0.163*(Calcul!$J260*Calcul!$K260)/VLOOKUP(Calcul!$H260,'ModelParams Lp'!$E$37:$F$39,2,0)))</f>
        <v>#N/A</v>
      </c>
      <c r="BH255" s="76" t="e">
        <f>-10*LOG(2/(4*PI()*2^2)+4/(0.163*(Calcul!$J260*Calcul!$K260)/VLOOKUP(Calcul!$H260,'ModelParams Lp'!$E$37:$F$39,2,0)))</f>
        <v>#N/A</v>
      </c>
      <c r="BI255" s="76" t="e">
        <f>-10*LOG(2/(4*PI()*2^2)+4/(0.163*(Calcul!$J260*Calcul!$K260)/VLOOKUP(Calcul!$H260,'ModelParams Lp'!$E$37:$F$39,2,0)))</f>
        <v>#N/A</v>
      </c>
      <c r="BJ255" s="76" t="e">
        <f>-10*LOG(2/(4*PI()*2^2)+4/(0.163*(Calcul!$J260*Calcul!$K260)/VLOOKUP(Calcul!$H260,'ModelParams Lp'!$E$37:$F$39,2,0)))</f>
        <v>#N/A</v>
      </c>
      <c r="BK255" s="76" t="e">
        <f>-10*LOG(2/(4*PI()*2^2)+4/(0.163*(Calcul!$J260*Calcul!$K260)/VLOOKUP(Calcul!$H260,'ModelParams Lp'!$E$37:$F$39,2,0)))</f>
        <v>#N/A</v>
      </c>
      <c r="BL255" s="76" t="e">
        <f>-10*LOG(2/(4*PI()*2^2)+4/(0.163*(Calcul!$J260*Calcul!$K260)/VLOOKUP(Calcul!$H260,'ModelParams Lp'!$E$37:$F$39,2,0)))</f>
        <v>#N/A</v>
      </c>
      <c r="BM255" s="76" t="e">
        <f>VLOOKUP(Calcul!$I260,'ModelParams Lp'!$D$28:$O$32,5,0)+BE255</f>
        <v>#N/A</v>
      </c>
      <c r="BN255" s="76" t="e">
        <f>VLOOKUP(Calcul!$I260,'ModelParams Lp'!$D$28:$O$32,6,0)+BF255</f>
        <v>#N/A</v>
      </c>
      <c r="BO255" s="76" t="e">
        <f>VLOOKUP(Calcul!$I260,'ModelParams Lp'!$D$28:$O$32,7,0)+BG255</f>
        <v>#N/A</v>
      </c>
      <c r="BP255" s="76" t="e">
        <f>VLOOKUP(Calcul!$I260,'ModelParams Lp'!$D$28:$O$32,8,0)+BH255</f>
        <v>#N/A</v>
      </c>
      <c r="BQ255" s="76" t="e">
        <f>VLOOKUP(Calcul!$I260,'ModelParams Lp'!$D$28:$O$32,9,0)+BI255</f>
        <v>#N/A</v>
      </c>
      <c r="BR255" s="76" t="e">
        <f>VLOOKUP(Calcul!$I260,'ModelParams Lp'!$D$28:$O$32,10,0)+BJ255</f>
        <v>#N/A</v>
      </c>
      <c r="BS255" s="76" t="e">
        <f>VLOOKUP(Calcul!$I260,'ModelParams Lp'!$D$28:$O$32,11,0)+BK255</f>
        <v>#N/A</v>
      </c>
      <c r="BT255" s="76" t="e">
        <f>VLOOKUP(Calcul!$I260,'ModelParams Lp'!$D$28:$O$32,12,0)+BL255</f>
        <v>#N/A</v>
      </c>
      <c r="BU255" s="75" t="e">
        <f t="shared" ca="1" si="77"/>
        <v>#DIV/0!</v>
      </c>
      <c r="BV255" s="75" t="e">
        <f t="shared" ca="1" si="78"/>
        <v>#DIV/0!</v>
      </c>
      <c r="BW255" s="75" t="e">
        <f t="shared" ca="1" si="79"/>
        <v>#DIV/0!</v>
      </c>
      <c r="BX255" s="75" t="e">
        <f t="shared" ca="1" si="80"/>
        <v>#DIV/0!</v>
      </c>
      <c r="BY255" s="75" t="e">
        <f t="shared" ca="1" si="81"/>
        <v>#DIV/0!</v>
      </c>
      <c r="BZ255" s="75" t="e">
        <f t="shared" ca="1" si="82"/>
        <v>#DIV/0!</v>
      </c>
      <c r="CA255" s="75" t="e">
        <f t="shared" ca="1" si="83"/>
        <v>#DIV/0!</v>
      </c>
      <c r="CB255" s="75" t="e">
        <f t="shared" ca="1" si="84"/>
        <v>#DIV/0!</v>
      </c>
      <c r="CC255" s="26" t="e">
        <f ca="1">10*LOG10(IF(BU255="",0,POWER(10,((BU255+'ModelParams Lw'!$O$4)/10))) +IF(BV255="",0,POWER(10,((BV255+'ModelParams Lw'!$P$4)/10))) +IF(BW255="",0,POWER(10,((BW255+'ModelParams Lw'!$Q$4)/10))) +IF(BX255="",0,POWER(10,((BX255+'ModelParams Lw'!$R$4)/10))) +IF(BY255="",0,POWER(10,((BY255+'ModelParams Lw'!$S$4)/10))) +IF(BZ255="",0,POWER(10,((BZ255+'ModelParams Lw'!$T$4)/10))) +IF(CA255="",0,POWER(10,((CA255+'ModelParams Lw'!$U$4)/10)))+IF(CB255="",0,POWER(10,((CB255+'ModelParams Lw'!$V$4)/10))))</f>
        <v>#DIV/0!</v>
      </c>
      <c r="CD255" s="26" t="e">
        <f t="shared" ca="1" si="85"/>
        <v>#DIV/0!</v>
      </c>
      <c r="CE255" s="26" t="e">
        <f ca="1">(BU255-'ModelParams Lw'!O$10)/'ModelParams Lw'!O$11</f>
        <v>#DIV/0!</v>
      </c>
      <c r="CF255" s="26" t="e">
        <f ca="1">(BV255-'ModelParams Lw'!P$10)/'ModelParams Lw'!P$11</f>
        <v>#DIV/0!</v>
      </c>
      <c r="CG255" s="26" t="e">
        <f ca="1">(BW255-'ModelParams Lw'!Q$10)/'ModelParams Lw'!Q$11</f>
        <v>#DIV/0!</v>
      </c>
      <c r="CH255" s="26" t="e">
        <f ca="1">(BX255-'ModelParams Lw'!R$10)/'ModelParams Lw'!R$11</f>
        <v>#DIV/0!</v>
      </c>
      <c r="CI255" s="26" t="e">
        <f ca="1">(BY255-'ModelParams Lw'!S$10)/'ModelParams Lw'!S$11</f>
        <v>#DIV/0!</v>
      </c>
      <c r="CJ255" s="26" t="e">
        <f ca="1">(BZ255-'ModelParams Lw'!T$10)/'ModelParams Lw'!T$11</f>
        <v>#DIV/0!</v>
      </c>
      <c r="CK255" s="26" t="e">
        <f ca="1">(CA255-'ModelParams Lw'!U$10)/'ModelParams Lw'!U$11</f>
        <v>#DIV/0!</v>
      </c>
      <c r="CL255" s="26" t="e">
        <f ca="1">(CB255-'ModelParams Lw'!V$10)/'ModelParams Lw'!V$11</f>
        <v>#DIV/0!</v>
      </c>
      <c r="CM255" s="75" t="e">
        <f t="shared" si="86"/>
        <v>#DIV/0!</v>
      </c>
      <c r="CN255" s="75" t="e">
        <f t="shared" si="87"/>
        <v>#DIV/0!</v>
      </c>
      <c r="CO255" s="75" t="e">
        <f t="shared" si="88"/>
        <v>#DIV/0!</v>
      </c>
      <c r="CP255" s="75" t="e">
        <f t="shared" si="89"/>
        <v>#DIV/0!</v>
      </c>
      <c r="CQ255" s="75" t="e">
        <f t="shared" si="90"/>
        <v>#DIV/0!</v>
      </c>
      <c r="CR255" s="75" t="e">
        <f t="shared" si="91"/>
        <v>#DIV/0!</v>
      </c>
      <c r="CS255" s="75" t="e">
        <f t="shared" si="92"/>
        <v>#DIV/0!</v>
      </c>
      <c r="CT255" s="75" t="e">
        <f t="shared" si="93"/>
        <v>#DIV/0!</v>
      </c>
      <c r="CU255" s="26" t="e">
        <f>10*LOG10(IF(CM255="",0,POWER(10,((CM255+'ModelParams Lw'!$O$4)/10))) +IF(CN255="",0,POWER(10,((CN255+'ModelParams Lw'!$P$4)/10))) +IF(CO255="",0,POWER(10,((CO255+'ModelParams Lw'!$Q$4)/10))) +IF(CP255="",0,POWER(10,((CP255+'ModelParams Lw'!$R$4)/10))) +IF(CQ255="",0,POWER(10,((CQ255+'ModelParams Lw'!$S$4)/10))) +IF(CR255="",0,POWER(10,((CR255+'ModelParams Lw'!$T$4)/10))) +IF(CS255="",0,POWER(10,((CS255+'ModelParams Lw'!$U$4)/10)))+IF(CT255="",0,POWER(10,((CT255+'ModelParams Lw'!$V$4)/10))))</f>
        <v>#DIV/0!</v>
      </c>
      <c r="CV255" s="26" t="e">
        <f t="shared" si="94"/>
        <v>#DIV/0!</v>
      </c>
      <c r="CW255" s="26" t="e">
        <f>(CM255-'ModelParams Lw'!O$10)/'ModelParams Lw'!O$11</f>
        <v>#DIV/0!</v>
      </c>
      <c r="CX255" s="26" t="e">
        <f>(CN255-'ModelParams Lw'!P$10)/'ModelParams Lw'!P$11</f>
        <v>#DIV/0!</v>
      </c>
      <c r="CY255" s="26" t="e">
        <f>(CO255-'ModelParams Lw'!Q$10)/'ModelParams Lw'!Q$11</f>
        <v>#DIV/0!</v>
      </c>
      <c r="CZ255" s="26" t="e">
        <f>(CP255-'ModelParams Lw'!R$10)/'ModelParams Lw'!R$11</f>
        <v>#DIV/0!</v>
      </c>
      <c r="DA255" s="26" t="e">
        <f>(CQ255-'ModelParams Lw'!S$10)/'ModelParams Lw'!S$11</f>
        <v>#DIV/0!</v>
      </c>
      <c r="DB255" s="26" t="e">
        <f>(CR255-'ModelParams Lw'!T$10)/'ModelParams Lw'!T$11</f>
        <v>#DIV/0!</v>
      </c>
      <c r="DC255" s="26" t="e">
        <f>(CS255-'ModelParams Lw'!U$10)/'ModelParams Lw'!U$11</f>
        <v>#DIV/0!</v>
      </c>
      <c r="DD255" s="26" t="e">
        <f>(CT255-'ModelParams Lw'!V$10)/'ModelParams Lw'!V$11</f>
        <v>#DIV/0!</v>
      </c>
    </row>
    <row r="256" spans="1:108" x14ac:dyDescent="0.25">
      <c r="A256" s="13">
        <f>'Sound Power'!B256</f>
        <v>0</v>
      </c>
      <c r="B256" s="13">
        <f>'Sound Power'!D256</f>
        <v>0</v>
      </c>
      <c r="C256" s="13">
        <f>'Sound Power'!E256</f>
        <v>0</v>
      </c>
      <c r="D256" s="13">
        <f>'Sound Power'!F256</f>
        <v>0</v>
      </c>
      <c r="E256" s="76" t="e">
        <f>IF(Calcul!$F258="SA",'Sound Power'!AZ256,'Sound Power'!O256)</f>
        <v>#DIV/0!</v>
      </c>
      <c r="F256" s="76" t="e">
        <f>IF(Calcul!$F258="SA",'Sound Power'!BA256,'Sound Power'!P256)</f>
        <v>#DIV/0!</v>
      </c>
      <c r="G256" s="76" t="e">
        <f>IF(Calcul!$F258="SA",'Sound Power'!BB256,'Sound Power'!Q256)</f>
        <v>#DIV/0!</v>
      </c>
      <c r="H256" s="76" t="e">
        <f>IF(Calcul!$F258="SA",'Sound Power'!BC256,'Sound Power'!R256)</f>
        <v>#DIV/0!</v>
      </c>
      <c r="I256" s="76" t="e">
        <f>IF(Calcul!$F258="SA",'Sound Power'!BD256,'Sound Power'!S256)</f>
        <v>#DIV/0!</v>
      </c>
      <c r="J256" s="76" t="e">
        <f>IF(Calcul!$F258="SA",'Sound Power'!BE256,'Sound Power'!T256)</f>
        <v>#DIV/0!</v>
      </c>
      <c r="K256" s="76" t="e">
        <f>IF(Calcul!$F258="SA",'Sound Power'!BF256,'Sound Power'!U256)</f>
        <v>#DIV/0!</v>
      </c>
      <c r="L256" s="76" t="e">
        <f>IF(Calcul!$F258="SA",'Sound Power'!BG256,'Sound Power'!V256)</f>
        <v>#DIV/0!</v>
      </c>
      <c r="M256" s="76" t="e">
        <f>'Sound Power'!CI256</f>
        <v>#DIV/0!</v>
      </c>
      <c r="N256" s="76" t="e">
        <f>'Sound Power'!CJ256</f>
        <v>#DIV/0!</v>
      </c>
      <c r="O256" s="76" t="e">
        <f>'Sound Power'!CK256</f>
        <v>#DIV/0!</v>
      </c>
      <c r="P256" s="76" t="e">
        <f>'Sound Power'!CL256</f>
        <v>#DIV/0!</v>
      </c>
      <c r="Q256" s="76" t="e">
        <f>'Sound Power'!CM256</f>
        <v>#DIV/0!</v>
      </c>
      <c r="R256" s="76" t="e">
        <f>'Sound Power'!CN256</f>
        <v>#DIV/0!</v>
      </c>
      <c r="S256" s="76" t="e">
        <f>'Sound Power'!CO256</f>
        <v>#DIV/0!</v>
      </c>
      <c r="T256" s="76" t="e">
        <f>'Sound Power'!CP256</f>
        <v>#DIV/0!</v>
      </c>
      <c r="U256" s="73">
        <f t="shared" si="74"/>
        <v>0</v>
      </c>
      <c r="V256" s="73">
        <f t="shared" si="75"/>
        <v>0</v>
      </c>
      <c r="W256" s="76" t="e">
        <f>('ModelParams Lp'!B$4*10^'ModelParams Lp'!B$5*($U256/$V256)^'ModelParams Lp'!B$6)*3</f>
        <v>#DIV/0!</v>
      </c>
      <c r="X256" s="76" t="e">
        <f>('ModelParams Lp'!C$4*10^'ModelParams Lp'!C$5*($U256/$V256)^'ModelParams Lp'!C$6)*3</f>
        <v>#DIV/0!</v>
      </c>
      <c r="Y256" s="76" t="e">
        <f>('ModelParams Lp'!D$4*10^'ModelParams Lp'!D$5*($U256/$V256)^'ModelParams Lp'!D$6)*3</f>
        <v>#DIV/0!</v>
      </c>
      <c r="Z256" s="76" t="e">
        <f>('ModelParams Lp'!E$4*10^'ModelParams Lp'!E$5*($U256/$V256)^'ModelParams Lp'!E$6)*3</f>
        <v>#DIV/0!</v>
      </c>
      <c r="AA256" s="76" t="e">
        <f>('ModelParams Lp'!F$4*10^'ModelParams Lp'!F$5*($U256/$V256)^'ModelParams Lp'!F$6)*3</f>
        <v>#DIV/0!</v>
      </c>
      <c r="AB256" s="76" t="e">
        <f>('ModelParams Lp'!G$4*10^'ModelParams Lp'!G$5*($U256/$V256)^'ModelParams Lp'!G$6)*3</f>
        <v>#DIV/0!</v>
      </c>
      <c r="AC256" s="76" t="e">
        <f>('ModelParams Lp'!H$4*10^'ModelParams Lp'!H$5*($U256/$V256)^'ModelParams Lp'!H$6)*3</f>
        <v>#DIV/0!</v>
      </c>
      <c r="AD256" s="76" t="e">
        <f>('ModelParams Lp'!I$4*10^'ModelParams Lp'!I$5*($U256/$V256)^'ModelParams Lp'!I$6)*3</f>
        <v>#DIV/0!</v>
      </c>
      <c r="AE256" s="62" t="e">
        <f t="shared" si="76"/>
        <v>#DIV/0!</v>
      </c>
      <c r="AF256" s="62" t="e">
        <f>IF(AE256&lt;'ModelParams Lp'!$B$16,-1,IF(AE256&lt;'ModelParams Lp'!$C$16,0,IF(AE256&lt;'ModelParams Lp'!$D$16,1,IF(AE256&lt;'ModelParams Lp'!$E$16,2,IF(AE256&lt;'ModelParams Lp'!$F$16,3,IF(AE256&lt;'ModelParams Lp'!$G$16,4,IF(AE256&lt;'ModelParams Lp'!$H$16,5,6)))))))</f>
        <v>#DIV/0!</v>
      </c>
      <c r="AG256" s="76" t="e">
        <f ca="1">IF($AF256&gt;1,0,OFFSET('ModelParams Lp'!$C$12,0,-'Sound Pressure'!$AF256))</f>
        <v>#DIV/0!</v>
      </c>
      <c r="AH256" s="76" t="e">
        <f ca="1">IF($AF256&gt;2,0,OFFSET('ModelParams Lp'!$D$12,0,-'Sound Pressure'!$AF256))</f>
        <v>#DIV/0!</v>
      </c>
      <c r="AI256" s="76" t="e">
        <f ca="1">IF($AF256&gt;3,0,OFFSET('ModelParams Lp'!$E$12,0,-'Sound Pressure'!$AF256))</f>
        <v>#DIV/0!</v>
      </c>
      <c r="AJ256" s="76" t="e">
        <f ca="1">IF($AF256&gt;4,0,OFFSET('ModelParams Lp'!$F$12,0,-'Sound Pressure'!$AF256))</f>
        <v>#DIV/0!</v>
      </c>
      <c r="AK256" s="76" t="e">
        <f ca="1">IF($AF256&gt;3,0,OFFSET('ModelParams Lp'!$G$12,0,-'Sound Pressure'!$AF256))</f>
        <v>#DIV/0!</v>
      </c>
      <c r="AL256" s="76" t="e">
        <f ca="1">IF($AF256&gt;5,0,OFFSET('ModelParams Lp'!$H$12,0,-'Sound Pressure'!$AF256))</f>
        <v>#DIV/0!</v>
      </c>
      <c r="AM256" s="76" t="e">
        <f ca="1">IF($AF256&gt;6,0,OFFSET('ModelParams Lp'!$I$12,0,-'Sound Pressure'!$AF256))</f>
        <v>#DIV/0!</v>
      </c>
      <c r="AN256" s="76" t="e">
        <f ca="1">IF($AF256&gt;7,0,IF($AF$4&lt;0,3,OFFSET('ModelParams Lp'!$J$12,0,-'Sound Pressure'!$AF256)))</f>
        <v>#DIV/0!</v>
      </c>
      <c r="AO256" s="76" t="e">
        <f t="shared" si="95"/>
        <v>#DIV/0!</v>
      </c>
      <c r="AP256" s="76" t="e">
        <f t="shared" si="96"/>
        <v>#DIV/0!</v>
      </c>
      <c r="AQ256" s="76" t="e">
        <f t="shared" si="96"/>
        <v>#DIV/0!</v>
      </c>
      <c r="AR256" s="76" t="e">
        <f t="shared" si="96"/>
        <v>#DIV/0!</v>
      </c>
      <c r="AS256" s="76" t="e">
        <f t="shared" si="96"/>
        <v>#DIV/0!</v>
      </c>
      <c r="AT256" s="76" t="e">
        <f t="shared" si="96"/>
        <v>#DIV/0!</v>
      </c>
      <c r="AU256" s="76" t="e">
        <f t="shared" si="96"/>
        <v>#DIV/0!</v>
      </c>
      <c r="AV256" s="76" t="e">
        <f t="shared" si="96"/>
        <v>#DIV/0!</v>
      </c>
      <c r="AW256" s="76">
        <f>'ModelParams Lp'!B$22</f>
        <v>4</v>
      </c>
      <c r="AX256" s="76">
        <f>'ModelParams Lp'!C$22</f>
        <v>2</v>
      </c>
      <c r="AY256" s="76">
        <f>'ModelParams Lp'!D$22</f>
        <v>1</v>
      </c>
      <c r="AZ256" s="76">
        <f>'ModelParams Lp'!E$22</f>
        <v>0</v>
      </c>
      <c r="BA256" s="76">
        <f>'ModelParams Lp'!F$22</f>
        <v>0</v>
      </c>
      <c r="BB256" s="76">
        <f>'ModelParams Lp'!G$22</f>
        <v>0</v>
      </c>
      <c r="BC256" s="76">
        <f>'ModelParams Lp'!H$22</f>
        <v>0</v>
      </c>
      <c r="BD256" s="76">
        <f>'ModelParams Lp'!I$22</f>
        <v>0</v>
      </c>
      <c r="BE256" s="76" t="e">
        <f>-10*LOG(2/(4*PI()*2^2)+4/(0.163*(Calcul!$J261*Calcul!$K261)/VLOOKUP(Calcul!$H261,'ModelParams Lp'!$E$37:$F$39,2,0)))</f>
        <v>#N/A</v>
      </c>
      <c r="BF256" s="76" t="e">
        <f>-10*LOG(2/(4*PI()*2^2)+4/(0.163*(Calcul!$J261*Calcul!$K261)/VLOOKUP(Calcul!$H261,'ModelParams Lp'!$E$37:$F$39,2,0)))</f>
        <v>#N/A</v>
      </c>
      <c r="BG256" s="76" t="e">
        <f>-10*LOG(2/(4*PI()*2^2)+4/(0.163*(Calcul!$J261*Calcul!$K261)/VLOOKUP(Calcul!$H261,'ModelParams Lp'!$E$37:$F$39,2,0)))</f>
        <v>#N/A</v>
      </c>
      <c r="BH256" s="76" t="e">
        <f>-10*LOG(2/(4*PI()*2^2)+4/(0.163*(Calcul!$J261*Calcul!$K261)/VLOOKUP(Calcul!$H261,'ModelParams Lp'!$E$37:$F$39,2,0)))</f>
        <v>#N/A</v>
      </c>
      <c r="BI256" s="76" t="e">
        <f>-10*LOG(2/(4*PI()*2^2)+4/(0.163*(Calcul!$J261*Calcul!$K261)/VLOOKUP(Calcul!$H261,'ModelParams Lp'!$E$37:$F$39,2,0)))</f>
        <v>#N/A</v>
      </c>
      <c r="BJ256" s="76" t="e">
        <f>-10*LOG(2/(4*PI()*2^2)+4/(0.163*(Calcul!$J261*Calcul!$K261)/VLOOKUP(Calcul!$H261,'ModelParams Lp'!$E$37:$F$39,2,0)))</f>
        <v>#N/A</v>
      </c>
      <c r="BK256" s="76" t="e">
        <f>-10*LOG(2/(4*PI()*2^2)+4/(0.163*(Calcul!$J261*Calcul!$K261)/VLOOKUP(Calcul!$H261,'ModelParams Lp'!$E$37:$F$39,2,0)))</f>
        <v>#N/A</v>
      </c>
      <c r="BL256" s="76" t="e">
        <f>-10*LOG(2/(4*PI()*2^2)+4/(0.163*(Calcul!$J261*Calcul!$K261)/VLOOKUP(Calcul!$H261,'ModelParams Lp'!$E$37:$F$39,2,0)))</f>
        <v>#N/A</v>
      </c>
      <c r="BM256" s="76" t="e">
        <f>VLOOKUP(Calcul!$I261,'ModelParams Lp'!$D$28:$O$32,5,0)+BE256</f>
        <v>#N/A</v>
      </c>
      <c r="BN256" s="76" t="e">
        <f>VLOOKUP(Calcul!$I261,'ModelParams Lp'!$D$28:$O$32,6,0)+BF256</f>
        <v>#N/A</v>
      </c>
      <c r="BO256" s="76" t="e">
        <f>VLOOKUP(Calcul!$I261,'ModelParams Lp'!$D$28:$O$32,7,0)+BG256</f>
        <v>#N/A</v>
      </c>
      <c r="BP256" s="76" t="e">
        <f>VLOOKUP(Calcul!$I261,'ModelParams Lp'!$D$28:$O$32,8,0)+BH256</f>
        <v>#N/A</v>
      </c>
      <c r="BQ256" s="76" t="e">
        <f>VLOOKUP(Calcul!$I261,'ModelParams Lp'!$D$28:$O$32,9,0)+BI256</f>
        <v>#N/A</v>
      </c>
      <c r="BR256" s="76" t="e">
        <f>VLOOKUP(Calcul!$I261,'ModelParams Lp'!$D$28:$O$32,10,0)+BJ256</f>
        <v>#N/A</v>
      </c>
      <c r="BS256" s="76" t="e">
        <f>VLOOKUP(Calcul!$I261,'ModelParams Lp'!$D$28:$O$32,11,0)+BK256</f>
        <v>#N/A</v>
      </c>
      <c r="BT256" s="76" t="e">
        <f>VLOOKUP(Calcul!$I261,'ModelParams Lp'!$D$28:$O$32,12,0)+BL256</f>
        <v>#N/A</v>
      </c>
      <c r="BU256" s="75" t="e">
        <f t="shared" ca="1" si="77"/>
        <v>#DIV/0!</v>
      </c>
      <c r="BV256" s="75" t="e">
        <f t="shared" ca="1" si="78"/>
        <v>#DIV/0!</v>
      </c>
      <c r="BW256" s="75" t="e">
        <f t="shared" ca="1" si="79"/>
        <v>#DIV/0!</v>
      </c>
      <c r="BX256" s="75" t="e">
        <f t="shared" ca="1" si="80"/>
        <v>#DIV/0!</v>
      </c>
      <c r="BY256" s="75" t="e">
        <f t="shared" ca="1" si="81"/>
        <v>#DIV/0!</v>
      </c>
      <c r="BZ256" s="75" t="e">
        <f t="shared" ca="1" si="82"/>
        <v>#DIV/0!</v>
      </c>
      <c r="CA256" s="75" t="e">
        <f t="shared" ca="1" si="83"/>
        <v>#DIV/0!</v>
      </c>
      <c r="CB256" s="75" t="e">
        <f t="shared" ca="1" si="84"/>
        <v>#DIV/0!</v>
      </c>
      <c r="CC256" s="26" t="e">
        <f ca="1">10*LOG10(IF(BU256="",0,POWER(10,((BU256+'ModelParams Lw'!$O$4)/10))) +IF(BV256="",0,POWER(10,((BV256+'ModelParams Lw'!$P$4)/10))) +IF(BW256="",0,POWER(10,((BW256+'ModelParams Lw'!$Q$4)/10))) +IF(BX256="",0,POWER(10,((BX256+'ModelParams Lw'!$R$4)/10))) +IF(BY256="",0,POWER(10,((BY256+'ModelParams Lw'!$S$4)/10))) +IF(BZ256="",0,POWER(10,((BZ256+'ModelParams Lw'!$T$4)/10))) +IF(CA256="",0,POWER(10,((CA256+'ModelParams Lw'!$U$4)/10)))+IF(CB256="",0,POWER(10,((CB256+'ModelParams Lw'!$V$4)/10))))</f>
        <v>#DIV/0!</v>
      </c>
      <c r="CD256" s="26" t="e">
        <f t="shared" ca="1" si="85"/>
        <v>#DIV/0!</v>
      </c>
      <c r="CE256" s="26" t="e">
        <f ca="1">(BU256-'ModelParams Lw'!O$10)/'ModelParams Lw'!O$11</f>
        <v>#DIV/0!</v>
      </c>
      <c r="CF256" s="26" t="e">
        <f ca="1">(BV256-'ModelParams Lw'!P$10)/'ModelParams Lw'!P$11</f>
        <v>#DIV/0!</v>
      </c>
      <c r="CG256" s="26" t="e">
        <f ca="1">(BW256-'ModelParams Lw'!Q$10)/'ModelParams Lw'!Q$11</f>
        <v>#DIV/0!</v>
      </c>
      <c r="CH256" s="26" t="e">
        <f ca="1">(BX256-'ModelParams Lw'!R$10)/'ModelParams Lw'!R$11</f>
        <v>#DIV/0!</v>
      </c>
      <c r="CI256" s="26" t="e">
        <f ca="1">(BY256-'ModelParams Lw'!S$10)/'ModelParams Lw'!S$11</f>
        <v>#DIV/0!</v>
      </c>
      <c r="CJ256" s="26" t="e">
        <f ca="1">(BZ256-'ModelParams Lw'!T$10)/'ModelParams Lw'!T$11</f>
        <v>#DIV/0!</v>
      </c>
      <c r="CK256" s="26" t="e">
        <f ca="1">(CA256-'ModelParams Lw'!U$10)/'ModelParams Lw'!U$11</f>
        <v>#DIV/0!</v>
      </c>
      <c r="CL256" s="26" t="e">
        <f ca="1">(CB256-'ModelParams Lw'!V$10)/'ModelParams Lw'!V$11</f>
        <v>#DIV/0!</v>
      </c>
      <c r="CM256" s="75" t="e">
        <f t="shared" si="86"/>
        <v>#DIV/0!</v>
      </c>
      <c r="CN256" s="75" t="e">
        <f t="shared" si="87"/>
        <v>#DIV/0!</v>
      </c>
      <c r="CO256" s="75" t="e">
        <f t="shared" si="88"/>
        <v>#DIV/0!</v>
      </c>
      <c r="CP256" s="75" t="e">
        <f t="shared" si="89"/>
        <v>#DIV/0!</v>
      </c>
      <c r="CQ256" s="75" t="e">
        <f t="shared" si="90"/>
        <v>#DIV/0!</v>
      </c>
      <c r="CR256" s="75" t="e">
        <f t="shared" si="91"/>
        <v>#DIV/0!</v>
      </c>
      <c r="CS256" s="75" t="e">
        <f t="shared" si="92"/>
        <v>#DIV/0!</v>
      </c>
      <c r="CT256" s="75" t="e">
        <f t="shared" si="93"/>
        <v>#DIV/0!</v>
      </c>
      <c r="CU256" s="26" t="e">
        <f>10*LOG10(IF(CM256="",0,POWER(10,((CM256+'ModelParams Lw'!$O$4)/10))) +IF(CN256="",0,POWER(10,((CN256+'ModelParams Lw'!$P$4)/10))) +IF(CO256="",0,POWER(10,((CO256+'ModelParams Lw'!$Q$4)/10))) +IF(CP256="",0,POWER(10,((CP256+'ModelParams Lw'!$R$4)/10))) +IF(CQ256="",0,POWER(10,((CQ256+'ModelParams Lw'!$S$4)/10))) +IF(CR256="",0,POWER(10,((CR256+'ModelParams Lw'!$T$4)/10))) +IF(CS256="",0,POWER(10,((CS256+'ModelParams Lw'!$U$4)/10)))+IF(CT256="",0,POWER(10,((CT256+'ModelParams Lw'!$V$4)/10))))</f>
        <v>#DIV/0!</v>
      </c>
      <c r="CV256" s="26" t="e">
        <f t="shared" si="94"/>
        <v>#DIV/0!</v>
      </c>
      <c r="CW256" s="26" t="e">
        <f>(CM256-'ModelParams Lw'!O$10)/'ModelParams Lw'!O$11</f>
        <v>#DIV/0!</v>
      </c>
      <c r="CX256" s="26" t="e">
        <f>(CN256-'ModelParams Lw'!P$10)/'ModelParams Lw'!P$11</f>
        <v>#DIV/0!</v>
      </c>
      <c r="CY256" s="26" t="e">
        <f>(CO256-'ModelParams Lw'!Q$10)/'ModelParams Lw'!Q$11</f>
        <v>#DIV/0!</v>
      </c>
      <c r="CZ256" s="26" t="e">
        <f>(CP256-'ModelParams Lw'!R$10)/'ModelParams Lw'!R$11</f>
        <v>#DIV/0!</v>
      </c>
      <c r="DA256" s="26" t="e">
        <f>(CQ256-'ModelParams Lw'!S$10)/'ModelParams Lw'!S$11</f>
        <v>#DIV/0!</v>
      </c>
      <c r="DB256" s="26" t="e">
        <f>(CR256-'ModelParams Lw'!T$10)/'ModelParams Lw'!T$11</f>
        <v>#DIV/0!</v>
      </c>
      <c r="DC256" s="26" t="e">
        <f>(CS256-'ModelParams Lw'!U$10)/'ModelParams Lw'!U$11</f>
        <v>#DIV/0!</v>
      </c>
      <c r="DD256" s="26" t="e">
        <f>(CT256-'ModelParams Lw'!V$10)/'ModelParams Lw'!V$11</f>
        <v>#DIV/0!</v>
      </c>
    </row>
    <row r="257" spans="1:108" x14ac:dyDescent="0.25">
      <c r="A257" s="13">
        <f>'Sound Power'!B257</f>
        <v>0</v>
      </c>
      <c r="B257" s="13">
        <f>'Sound Power'!D257</f>
        <v>0</v>
      </c>
      <c r="C257" s="13">
        <f>'Sound Power'!E257</f>
        <v>0</v>
      </c>
      <c r="D257" s="13">
        <f>'Sound Power'!F257</f>
        <v>0</v>
      </c>
      <c r="E257" s="76" t="e">
        <f>IF(Calcul!$F259="SA",'Sound Power'!AZ257,'Sound Power'!O257)</f>
        <v>#DIV/0!</v>
      </c>
      <c r="F257" s="76" t="e">
        <f>IF(Calcul!$F259="SA",'Sound Power'!BA257,'Sound Power'!P257)</f>
        <v>#DIV/0!</v>
      </c>
      <c r="G257" s="76" t="e">
        <f>IF(Calcul!$F259="SA",'Sound Power'!BB257,'Sound Power'!Q257)</f>
        <v>#DIV/0!</v>
      </c>
      <c r="H257" s="76" t="e">
        <f>IF(Calcul!$F259="SA",'Sound Power'!BC257,'Sound Power'!R257)</f>
        <v>#DIV/0!</v>
      </c>
      <c r="I257" s="76" t="e">
        <f>IF(Calcul!$F259="SA",'Sound Power'!BD257,'Sound Power'!S257)</f>
        <v>#DIV/0!</v>
      </c>
      <c r="J257" s="76" t="e">
        <f>IF(Calcul!$F259="SA",'Sound Power'!BE257,'Sound Power'!T257)</f>
        <v>#DIV/0!</v>
      </c>
      <c r="K257" s="76" t="e">
        <f>IF(Calcul!$F259="SA",'Sound Power'!BF257,'Sound Power'!U257)</f>
        <v>#DIV/0!</v>
      </c>
      <c r="L257" s="76" t="e">
        <f>IF(Calcul!$F259="SA",'Sound Power'!BG257,'Sound Power'!V257)</f>
        <v>#DIV/0!</v>
      </c>
      <c r="M257" s="76" t="e">
        <f>'Sound Power'!CI257</f>
        <v>#DIV/0!</v>
      </c>
      <c r="N257" s="76" t="e">
        <f>'Sound Power'!CJ257</f>
        <v>#DIV/0!</v>
      </c>
      <c r="O257" s="76" t="e">
        <f>'Sound Power'!CK257</f>
        <v>#DIV/0!</v>
      </c>
      <c r="P257" s="76" t="e">
        <f>'Sound Power'!CL257</f>
        <v>#DIV/0!</v>
      </c>
      <c r="Q257" s="76" t="e">
        <f>'Sound Power'!CM257</f>
        <v>#DIV/0!</v>
      </c>
      <c r="R257" s="76" t="e">
        <f>'Sound Power'!CN257</f>
        <v>#DIV/0!</v>
      </c>
      <c r="S257" s="76" t="e">
        <f>'Sound Power'!CO257</f>
        <v>#DIV/0!</v>
      </c>
      <c r="T257" s="76" t="e">
        <f>'Sound Power'!CP257</f>
        <v>#DIV/0!</v>
      </c>
      <c r="U257" s="73">
        <f t="shared" si="74"/>
        <v>0</v>
      </c>
      <c r="V257" s="73">
        <f t="shared" si="75"/>
        <v>0</v>
      </c>
      <c r="W257" s="76" t="e">
        <f>('ModelParams Lp'!B$4*10^'ModelParams Lp'!B$5*($U257/$V257)^'ModelParams Lp'!B$6)*3</f>
        <v>#DIV/0!</v>
      </c>
      <c r="X257" s="76" t="e">
        <f>('ModelParams Lp'!C$4*10^'ModelParams Lp'!C$5*($U257/$V257)^'ModelParams Lp'!C$6)*3</f>
        <v>#DIV/0!</v>
      </c>
      <c r="Y257" s="76" t="e">
        <f>('ModelParams Lp'!D$4*10^'ModelParams Lp'!D$5*($U257/$V257)^'ModelParams Lp'!D$6)*3</f>
        <v>#DIV/0!</v>
      </c>
      <c r="Z257" s="76" t="e">
        <f>('ModelParams Lp'!E$4*10^'ModelParams Lp'!E$5*($U257/$V257)^'ModelParams Lp'!E$6)*3</f>
        <v>#DIV/0!</v>
      </c>
      <c r="AA257" s="76" t="e">
        <f>('ModelParams Lp'!F$4*10^'ModelParams Lp'!F$5*($U257/$V257)^'ModelParams Lp'!F$6)*3</f>
        <v>#DIV/0!</v>
      </c>
      <c r="AB257" s="76" t="e">
        <f>('ModelParams Lp'!G$4*10^'ModelParams Lp'!G$5*($U257/$V257)^'ModelParams Lp'!G$6)*3</f>
        <v>#DIV/0!</v>
      </c>
      <c r="AC257" s="76" t="e">
        <f>('ModelParams Lp'!H$4*10^'ModelParams Lp'!H$5*($U257/$V257)^'ModelParams Lp'!H$6)*3</f>
        <v>#DIV/0!</v>
      </c>
      <c r="AD257" s="76" t="e">
        <f>('ModelParams Lp'!I$4*10^'ModelParams Lp'!I$5*($U257/$V257)^'ModelParams Lp'!I$6)*3</f>
        <v>#DIV/0!</v>
      </c>
      <c r="AE257" s="62" t="e">
        <f t="shared" si="76"/>
        <v>#DIV/0!</v>
      </c>
      <c r="AF257" s="62" t="e">
        <f>IF(AE257&lt;'ModelParams Lp'!$B$16,-1,IF(AE257&lt;'ModelParams Lp'!$C$16,0,IF(AE257&lt;'ModelParams Lp'!$D$16,1,IF(AE257&lt;'ModelParams Lp'!$E$16,2,IF(AE257&lt;'ModelParams Lp'!$F$16,3,IF(AE257&lt;'ModelParams Lp'!$G$16,4,IF(AE257&lt;'ModelParams Lp'!$H$16,5,6)))))))</f>
        <v>#DIV/0!</v>
      </c>
      <c r="AG257" s="76" t="e">
        <f ca="1">IF($AF257&gt;1,0,OFFSET('ModelParams Lp'!$C$12,0,-'Sound Pressure'!$AF257))</f>
        <v>#DIV/0!</v>
      </c>
      <c r="AH257" s="76" t="e">
        <f ca="1">IF($AF257&gt;2,0,OFFSET('ModelParams Lp'!$D$12,0,-'Sound Pressure'!$AF257))</f>
        <v>#DIV/0!</v>
      </c>
      <c r="AI257" s="76" t="e">
        <f ca="1">IF($AF257&gt;3,0,OFFSET('ModelParams Lp'!$E$12,0,-'Sound Pressure'!$AF257))</f>
        <v>#DIV/0!</v>
      </c>
      <c r="AJ257" s="76" t="e">
        <f ca="1">IF($AF257&gt;4,0,OFFSET('ModelParams Lp'!$F$12,0,-'Sound Pressure'!$AF257))</f>
        <v>#DIV/0!</v>
      </c>
      <c r="AK257" s="76" t="e">
        <f ca="1">IF($AF257&gt;3,0,OFFSET('ModelParams Lp'!$G$12,0,-'Sound Pressure'!$AF257))</f>
        <v>#DIV/0!</v>
      </c>
      <c r="AL257" s="76" t="e">
        <f ca="1">IF($AF257&gt;5,0,OFFSET('ModelParams Lp'!$H$12,0,-'Sound Pressure'!$AF257))</f>
        <v>#DIV/0!</v>
      </c>
      <c r="AM257" s="76" t="e">
        <f ca="1">IF($AF257&gt;6,0,OFFSET('ModelParams Lp'!$I$12,0,-'Sound Pressure'!$AF257))</f>
        <v>#DIV/0!</v>
      </c>
      <c r="AN257" s="76" t="e">
        <f ca="1">IF($AF257&gt;7,0,IF($AF$4&lt;0,3,OFFSET('ModelParams Lp'!$J$12,0,-'Sound Pressure'!$AF257)))</f>
        <v>#DIV/0!</v>
      </c>
      <c r="AO257" s="76" t="e">
        <f t="shared" si="95"/>
        <v>#DIV/0!</v>
      </c>
      <c r="AP257" s="76" t="e">
        <f t="shared" si="96"/>
        <v>#DIV/0!</v>
      </c>
      <c r="AQ257" s="76" t="e">
        <f t="shared" si="96"/>
        <v>#DIV/0!</v>
      </c>
      <c r="AR257" s="76" t="e">
        <f t="shared" si="96"/>
        <v>#DIV/0!</v>
      </c>
      <c r="AS257" s="76" t="e">
        <f t="shared" si="96"/>
        <v>#DIV/0!</v>
      </c>
      <c r="AT257" s="76" t="e">
        <f t="shared" si="96"/>
        <v>#DIV/0!</v>
      </c>
      <c r="AU257" s="76" t="e">
        <f t="shared" si="96"/>
        <v>#DIV/0!</v>
      </c>
      <c r="AV257" s="76" t="e">
        <f t="shared" si="96"/>
        <v>#DIV/0!</v>
      </c>
      <c r="AW257" s="76">
        <f>'ModelParams Lp'!B$22</f>
        <v>4</v>
      </c>
      <c r="AX257" s="76">
        <f>'ModelParams Lp'!C$22</f>
        <v>2</v>
      </c>
      <c r="AY257" s="76">
        <f>'ModelParams Lp'!D$22</f>
        <v>1</v>
      </c>
      <c r="AZ257" s="76">
        <f>'ModelParams Lp'!E$22</f>
        <v>0</v>
      </c>
      <c r="BA257" s="76">
        <f>'ModelParams Lp'!F$22</f>
        <v>0</v>
      </c>
      <c r="BB257" s="76">
        <f>'ModelParams Lp'!G$22</f>
        <v>0</v>
      </c>
      <c r="BC257" s="76">
        <f>'ModelParams Lp'!H$22</f>
        <v>0</v>
      </c>
      <c r="BD257" s="76">
        <f>'ModelParams Lp'!I$22</f>
        <v>0</v>
      </c>
      <c r="BE257" s="76" t="e">
        <f>-10*LOG(2/(4*PI()*2^2)+4/(0.163*(Calcul!$J262*Calcul!$K262)/VLOOKUP(Calcul!$H262,'ModelParams Lp'!$E$37:$F$39,2,0)))</f>
        <v>#N/A</v>
      </c>
      <c r="BF257" s="76" t="e">
        <f>-10*LOG(2/(4*PI()*2^2)+4/(0.163*(Calcul!$J262*Calcul!$K262)/VLOOKUP(Calcul!$H262,'ModelParams Lp'!$E$37:$F$39,2,0)))</f>
        <v>#N/A</v>
      </c>
      <c r="BG257" s="76" t="e">
        <f>-10*LOG(2/(4*PI()*2^2)+4/(0.163*(Calcul!$J262*Calcul!$K262)/VLOOKUP(Calcul!$H262,'ModelParams Lp'!$E$37:$F$39,2,0)))</f>
        <v>#N/A</v>
      </c>
      <c r="BH257" s="76" t="e">
        <f>-10*LOG(2/(4*PI()*2^2)+4/(0.163*(Calcul!$J262*Calcul!$K262)/VLOOKUP(Calcul!$H262,'ModelParams Lp'!$E$37:$F$39,2,0)))</f>
        <v>#N/A</v>
      </c>
      <c r="BI257" s="76" t="e">
        <f>-10*LOG(2/(4*PI()*2^2)+4/(0.163*(Calcul!$J262*Calcul!$K262)/VLOOKUP(Calcul!$H262,'ModelParams Lp'!$E$37:$F$39,2,0)))</f>
        <v>#N/A</v>
      </c>
      <c r="BJ257" s="76" t="e">
        <f>-10*LOG(2/(4*PI()*2^2)+4/(0.163*(Calcul!$J262*Calcul!$K262)/VLOOKUP(Calcul!$H262,'ModelParams Lp'!$E$37:$F$39,2,0)))</f>
        <v>#N/A</v>
      </c>
      <c r="BK257" s="76" t="e">
        <f>-10*LOG(2/(4*PI()*2^2)+4/(0.163*(Calcul!$J262*Calcul!$K262)/VLOOKUP(Calcul!$H262,'ModelParams Lp'!$E$37:$F$39,2,0)))</f>
        <v>#N/A</v>
      </c>
      <c r="BL257" s="76" t="e">
        <f>-10*LOG(2/(4*PI()*2^2)+4/(0.163*(Calcul!$J262*Calcul!$K262)/VLOOKUP(Calcul!$H262,'ModelParams Lp'!$E$37:$F$39,2,0)))</f>
        <v>#N/A</v>
      </c>
      <c r="BM257" s="76" t="e">
        <f>VLOOKUP(Calcul!$I262,'ModelParams Lp'!$D$28:$O$32,5,0)+BE257</f>
        <v>#N/A</v>
      </c>
      <c r="BN257" s="76" t="e">
        <f>VLOOKUP(Calcul!$I262,'ModelParams Lp'!$D$28:$O$32,6,0)+BF257</f>
        <v>#N/A</v>
      </c>
      <c r="BO257" s="76" t="e">
        <f>VLOOKUP(Calcul!$I262,'ModelParams Lp'!$D$28:$O$32,7,0)+BG257</f>
        <v>#N/A</v>
      </c>
      <c r="BP257" s="76" t="e">
        <f>VLOOKUP(Calcul!$I262,'ModelParams Lp'!$D$28:$O$32,8,0)+BH257</f>
        <v>#N/A</v>
      </c>
      <c r="BQ257" s="76" t="e">
        <f>VLOOKUP(Calcul!$I262,'ModelParams Lp'!$D$28:$O$32,9,0)+BI257</f>
        <v>#N/A</v>
      </c>
      <c r="BR257" s="76" t="e">
        <f>VLOOKUP(Calcul!$I262,'ModelParams Lp'!$D$28:$O$32,10,0)+BJ257</f>
        <v>#N/A</v>
      </c>
      <c r="BS257" s="76" t="e">
        <f>VLOOKUP(Calcul!$I262,'ModelParams Lp'!$D$28:$O$32,11,0)+BK257</f>
        <v>#N/A</v>
      </c>
      <c r="BT257" s="76" t="e">
        <f>VLOOKUP(Calcul!$I262,'ModelParams Lp'!$D$28:$O$32,12,0)+BL257</f>
        <v>#N/A</v>
      </c>
      <c r="BU257" s="75" t="e">
        <f t="shared" ca="1" si="77"/>
        <v>#DIV/0!</v>
      </c>
      <c r="BV257" s="75" t="e">
        <f t="shared" ca="1" si="78"/>
        <v>#DIV/0!</v>
      </c>
      <c r="BW257" s="75" t="e">
        <f t="shared" ca="1" si="79"/>
        <v>#DIV/0!</v>
      </c>
      <c r="BX257" s="75" t="e">
        <f t="shared" ca="1" si="80"/>
        <v>#DIV/0!</v>
      </c>
      <c r="BY257" s="75" t="e">
        <f t="shared" ca="1" si="81"/>
        <v>#DIV/0!</v>
      </c>
      <c r="BZ257" s="75" t="e">
        <f t="shared" ca="1" si="82"/>
        <v>#DIV/0!</v>
      </c>
      <c r="CA257" s="75" t="e">
        <f t="shared" ca="1" si="83"/>
        <v>#DIV/0!</v>
      </c>
      <c r="CB257" s="75" t="e">
        <f t="shared" ca="1" si="84"/>
        <v>#DIV/0!</v>
      </c>
      <c r="CC257" s="26" t="e">
        <f ca="1">10*LOG10(IF(BU257="",0,POWER(10,((BU257+'ModelParams Lw'!$O$4)/10))) +IF(BV257="",0,POWER(10,((BV257+'ModelParams Lw'!$P$4)/10))) +IF(BW257="",0,POWER(10,((BW257+'ModelParams Lw'!$Q$4)/10))) +IF(BX257="",0,POWER(10,((BX257+'ModelParams Lw'!$R$4)/10))) +IF(BY257="",0,POWER(10,((BY257+'ModelParams Lw'!$S$4)/10))) +IF(BZ257="",0,POWER(10,((BZ257+'ModelParams Lw'!$T$4)/10))) +IF(CA257="",0,POWER(10,((CA257+'ModelParams Lw'!$U$4)/10)))+IF(CB257="",0,POWER(10,((CB257+'ModelParams Lw'!$V$4)/10))))</f>
        <v>#DIV/0!</v>
      </c>
      <c r="CD257" s="26" t="e">
        <f t="shared" ca="1" si="85"/>
        <v>#DIV/0!</v>
      </c>
      <c r="CE257" s="26" t="e">
        <f ca="1">(BU257-'ModelParams Lw'!O$10)/'ModelParams Lw'!O$11</f>
        <v>#DIV/0!</v>
      </c>
      <c r="CF257" s="26" t="e">
        <f ca="1">(BV257-'ModelParams Lw'!P$10)/'ModelParams Lw'!P$11</f>
        <v>#DIV/0!</v>
      </c>
      <c r="CG257" s="26" t="e">
        <f ca="1">(BW257-'ModelParams Lw'!Q$10)/'ModelParams Lw'!Q$11</f>
        <v>#DIV/0!</v>
      </c>
      <c r="CH257" s="26" t="e">
        <f ca="1">(BX257-'ModelParams Lw'!R$10)/'ModelParams Lw'!R$11</f>
        <v>#DIV/0!</v>
      </c>
      <c r="CI257" s="26" t="e">
        <f ca="1">(BY257-'ModelParams Lw'!S$10)/'ModelParams Lw'!S$11</f>
        <v>#DIV/0!</v>
      </c>
      <c r="CJ257" s="26" t="e">
        <f ca="1">(BZ257-'ModelParams Lw'!T$10)/'ModelParams Lw'!T$11</f>
        <v>#DIV/0!</v>
      </c>
      <c r="CK257" s="26" t="e">
        <f ca="1">(CA257-'ModelParams Lw'!U$10)/'ModelParams Lw'!U$11</f>
        <v>#DIV/0!</v>
      </c>
      <c r="CL257" s="26" t="e">
        <f ca="1">(CB257-'ModelParams Lw'!V$10)/'ModelParams Lw'!V$11</f>
        <v>#DIV/0!</v>
      </c>
      <c r="CM257" s="75" t="e">
        <f t="shared" si="86"/>
        <v>#DIV/0!</v>
      </c>
      <c r="CN257" s="75" t="e">
        <f t="shared" si="87"/>
        <v>#DIV/0!</v>
      </c>
      <c r="CO257" s="75" t="e">
        <f t="shared" si="88"/>
        <v>#DIV/0!</v>
      </c>
      <c r="CP257" s="75" t="e">
        <f t="shared" si="89"/>
        <v>#DIV/0!</v>
      </c>
      <c r="CQ257" s="75" t="e">
        <f t="shared" si="90"/>
        <v>#DIV/0!</v>
      </c>
      <c r="CR257" s="75" t="e">
        <f t="shared" si="91"/>
        <v>#DIV/0!</v>
      </c>
      <c r="CS257" s="75" t="e">
        <f t="shared" si="92"/>
        <v>#DIV/0!</v>
      </c>
      <c r="CT257" s="75" t="e">
        <f t="shared" si="93"/>
        <v>#DIV/0!</v>
      </c>
      <c r="CU257" s="26" t="e">
        <f>10*LOG10(IF(CM257="",0,POWER(10,((CM257+'ModelParams Lw'!$O$4)/10))) +IF(CN257="",0,POWER(10,((CN257+'ModelParams Lw'!$P$4)/10))) +IF(CO257="",0,POWER(10,((CO257+'ModelParams Lw'!$Q$4)/10))) +IF(CP257="",0,POWER(10,((CP257+'ModelParams Lw'!$R$4)/10))) +IF(CQ257="",0,POWER(10,((CQ257+'ModelParams Lw'!$S$4)/10))) +IF(CR257="",0,POWER(10,((CR257+'ModelParams Lw'!$T$4)/10))) +IF(CS257="",0,POWER(10,((CS257+'ModelParams Lw'!$U$4)/10)))+IF(CT257="",0,POWER(10,((CT257+'ModelParams Lw'!$V$4)/10))))</f>
        <v>#DIV/0!</v>
      </c>
      <c r="CV257" s="26" t="e">
        <f t="shared" si="94"/>
        <v>#DIV/0!</v>
      </c>
      <c r="CW257" s="26" t="e">
        <f>(CM257-'ModelParams Lw'!O$10)/'ModelParams Lw'!O$11</f>
        <v>#DIV/0!</v>
      </c>
      <c r="CX257" s="26" t="e">
        <f>(CN257-'ModelParams Lw'!P$10)/'ModelParams Lw'!P$11</f>
        <v>#DIV/0!</v>
      </c>
      <c r="CY257" s="26" t="e">
        <f>(CO257-'ModelParams Lw'!Q$10)/'ModelParams Lw'!Q$11</f>
        <v>#DIV/0!</v>
      </c>
      <c r="CZ257" s="26" t="e">
        <f>(CP257-'ModelParams Lw'!R$10)/'ModelParams Lw'!R$11</f>
        <v>#DIV/0!</v>
      </c>
      <c r="DA257" s="26" t="e">
        <f>(CQ257-'ModelParams Lw'!S$10)/'ModelParams Lw'!S$11</f>
        <v>#DIV/0!</v>
      </c>
      <c r="DB257" s="26" t="e">
        <f>(CR257-'ModelParams Lw'!T$10)/'ModelParams Lw'!T$11</f>
        <v>#DIV/0!</v>
      </c>
      <c r="DC257" s="26" t="e">
        <f>(CS257-'ModelParams Lw'!U$10)/'ModelParams Lw'!U$11</f>
        <v>#DIV/0!</v>
      </c>
      <c r="DD257" s="26" t="e">
        <f>(CT257-'ModelParams Lw'!V$10)/'ModelParams Lw'!V$11</f>
        <v>#DIV/0!</v>
      </c>
    </row>
    <row r="258" spans="1:108" x14ac:dyDescent="0.25">
      <c r="A258" s="13">
        <f>'Sound Power'!B258</f>
        <v>0</v>
      </c>
      <c r="B258" s="13">
        <f>'Sound Power'!D258</f>
        <v>0</v>
      </c>
      <c r="C258" s="13">
        <f>'Sound Power'!E258</f>
        <v>0</v>
      </c>
      <c r="D258" s="13">
        <f>'Sound Power'!F258</f>
        <v>0</v>
      </c>
      <c r="E258" s="76" t="e">
        <f>IF(Calcul!$F260="SA",'Sound Power'!AZ258,'Sound Power'!O258)</f>
        <v>#DIV/0!</v>
      </c>
      <c r="F258" s="76" t="e">
        <f>IF(Calcul!$F260="SA",'Sound Power'!BA258,'Sound Power'!P258)</f>
        <v>#DIV/0!</v>
      </c>
      <c r="G258" s="76" t="e">
        <f>IF(Calcul!$F260="SA",'Sound Power'!BB258,'Sound Power'!Q258)</f>
        <v>#DIV/0!</v>
      </c>
      <c r="H258" s="76" t="e">
        <f>IF(Calcul!$F260="SA",'Sound Power'!BC258,'Sound Power'!R258)</f>
        <v>#DIV/0!</v>
      </c>
      <c r="I258" s="76" t="e">
        <f>IF(Calcul!$F260="SA",'Sound Power'!BD258,'Sound Power'!S258)</f>
        <v>#DIV/0!</v>
      </c>
      <c r="J258" s="76" t="e">
        <f>IF(Calcul!$F260="SA",'Sound Power'!BE258,'Sound Power'!T258)</f>
        <v>#DIV/0!</v>
      </c>
      <c r="K258" s="76" t="e">
        <f>IF(Calcul!$F260="SA",'Sound Power'!BF258,'Sound Power'!U258)</f>
        <v>#DIV/0!</v>
      </c>
      <c r="L258" s="76" t="e">
        <f>IF(Calcul!$F260="SA",'Sound Power'!BG258,'Sound Power'!V258)</f>
        <v>#DIV/0!</v>
      </c>
      <c r="M258" s="76" t="e">
        <f>'Sound Power'!CI258</f>
        <v>#DIV/0!</v>
      </c>
      <c r="N258" s="76" t="e">
        <f>'Sound Power'!CJ258</f>
        <v>#DIV/0!</v>
      </c>
      <c r="O258" s="76" t="e">
        <f>'Sound Power'!CK258</f>
        <v>#DIV/0!</v>
      </c>
      <c r="P258" s="76" t="e">
        <f>'Sound Power'!CL258</f>
        <v>#DIV/0!</v>
      </c>
      <c r="Q258" s="76" t="e">
        <f>'Sound Power'!CM258</f>
        <v>#DIV/0!</v>
      </c>
      <c r="R258" s="76" t="e">
        <f>'Sound Power'!CN258</f>
        <v>#DIV/0!</v>
      </c>
      <c r="S258" s="76" t="e">
        <f>'Sound Power'!CO258</f>
        <v>#DIV/0!</v>
      </c>
      <c r="T258" s="76" t="e">
        <f>'Sound Power'!CP258</f>
        <v>#DIV/0!</v>
      </c>
      <c r="U258" s="73">
        <f t="shared" si="74"/>
        <v>0</v>
      </c>
      <c r="V258" s="73">
        <f t="shared" si="75"/>
        <v>0</v>
      </c>
      <c r="W258" s="76" t="e">
        <f>('ModelParams Lp'!B$4*10^'ModelParams Lp'!B$5*($U258/$V258)^'ModelParams Lp'!B$6)*3</f>
        <v>#DIV/0!</v>
      </c>
      <c r="X258" s="76" t="e">
        <f>('ModelParams Lp'!C$4*10^'ModelParams Lp'!C$5*($U258/$V258)^'ModelParams Lp'!C$6)*3</f>
        <v>#DIV/0!</v>
      </c>
      <c r="Y258" s="76" t="e">
        <f>('ModelParams Lp'!D$4*10^'ModelParams Lp'!D$5*($U258/$V258)^'ModelParams Lp'!D$6)*3</f>
        <v>#DIV/0!</v>
      </c>
      <c r="Z258" s="76" t="e">
        <f>('ModelParams Lp'!E$4*10^'ModelParams Lp'!E$5*($U258/$V258)^'ModelParams Lp'!E$6)*3</f>
        <v>#DIV/0!</v>
      </c>
      <c r="AA258" s="76" t="e">
        <f>('ModelParams Lp'!F$4*10^'ModelParams Lp'!F$5*($U258/$V258)^'ModelParams Lp'!F$6)*3</f>
        <v>#DIV/0!</v>
      </c>
      <c r="AB258" s="76" t="e">
        <f>('ModelParams Lp'!G$4*10^'ModelParams Lp'!G$5*($U258/$V258)^'ModelParams Lp'!G$6)*3</f>
        <v>#DIV/0!</v>
      </c>
      <c r="AC258" s="76" t="e">
        <f>('ModelParams Lp'!H$4*10^'ModelParams Lp'!H$5*($U258/$V258)^'ModelParams Lp'!H$6)*3</f>
        <v>#DIV/0!</v>
      </c>
      <c r="AD258" s="76" t="e">
        <f>('ModelParams Lp'!I$4*10^'ModelParams Lp'!I$5*($U258/$V258)^'ModelParams Lp'!I$6)*3</f>
        <v>#DIV/0!</v>
      </c>
      <c r="AE258" s="62" t="e">
        <f t="shared" si="76"/>
        <v>#DIV/0!</v>
      </c>
      <c r="AF258" s="62" t="e">
        <f>IF(AE258&lt;'ModelParams Lp'!$B$16,-1,IF(AE258&lt;'ModelParams Lp'!$C$16,0,IF(AE258&lt;'ModelParams Lp'!$D$16,1,IF(AE258&lt;'ModelParams Lp'!$E$16,2,IF(AE258&lt;'ModelParams Lp'!$F$16,3,IF(AE258&lt;'ModelParams Lp'!$G$16,4,IF(AE258&lt;'ModelParams Lp'!$H$16,5,6)))))))</f>
        <v>#DIV/0!</v>
      </c>
      <c r="AG258" s="76" t="e">
        <f ca="1">IF($AF258&gt;1,0,OFFSET('ModelParams Lp'!$C$12,0,-'Sound Pressure'!$AF258))</f>
        <v>#DIV/0!</v>
      </c>
      <c r="AH258" s="76" t="e">
        <f ca="1">IF($AF258&gt;2,0,OFFSET('ModelParams Lp'!$D$12,0,-'Sound Pressure'!$AF258))</f>
        <v>#DIV/0!</v>
      </c>
      <c r="AI258" s="76" t="e">
        <f ca="1">IF($AF258&gt;3,0,OFFSET('ModelParams Lp'!$E$12,0,-'Sound Pressure'!$AF258))</f>
        <v>#DIV/0!</v>
      </c>
      <c r="AJ258" s="76" t="e">
        <f ca="1">IF($AF258&gt;4,0,OFFSET('ModelParams Lp'!$F$12,0,-'Sound Pressure'!$AF258))</f>
        <v>#DIV/0!</v>
      </c>
      <c r="AK258" s="76" t="e">
        <f ca="1">IF($AF258&gt;3,0,OFFSET('ModelParams Lp'!$G$12,0,-'Sound Pressure'!$AF258))</f>
        <v>#DIV/0!</v>
      </c>
      <c r="AL258" s="76" t="e">
        <f ca="1">IF($AF258&gt;5,0,OFFSET('ModelParams Lp'!$H$12,0,-'Sound Pressure'!$AF258))</f>
        <v>#DIV/0!</v>
      </c>
      <c r="AM258" s="76" t="e">
        <f ca="1">IF($AF258&gt;6,0,OFFSET('ModelParams Lp'!$I$12,0,-'Sound Pressure'!$AF258))</f>
        <v>#DIV/0!</v>
      </c>
      <c r="AN258" s="76" t="e">
        <f ca="1">IF($AF258&gt;7,0,IF($AF$4&lt;0,3,OFFSET('ModelParams Lp'!$J$12,0,-'Sound Pressure'!$AF258)))</f>
        <v>#DIV/0!</v>
      </c>
      <c r="AO258" s="76" t="e">
        <f t="shared" si="95"/>
        <v>#DIV/0!</v>
      </c>
      <c r="AP258" s="76" t="e">
        <f t="shared" si="96"/>
        <v>#DIV/0!</v>
      </c>
      <c r="AQ258" s="76" t="e">
        <f t="shared" si="96"/>
        <v>#DIV/0!</v>
      </c>
      <c r="AR258" s="76" t="e">
        <f t="shared" si="96"/>
        <v>#DIV/0!</v>
      </c>
      <c r="AS258" s="76" t="e">
        <f t="shared" si="96"/>
        <v>#DIV/0!</v>
      </c>
      <c r="AT258" s="76" t="e">
        <f t="shared" si="96"/>
        <v>#DIV/0!</v>
      </c>
      <c r="AU258" s="76" t="e">
        <f t="shared" si="96"/>
        <v>#DIV/0!</v>
      </c>
      <c r="AV258" s="76" t="e">
        <f t="shared" si="96"/>
        <v>#DIV/0!</v>
      </c>
      <c r="AW258" s="76">
        <f>'ModelParams Lp'!B$22</f>
        <v>4</v>
      </c>
      <c r="AX258" s="76">
        <f>'ModelParams Lp'!C$22</f>
        <v>2</v>
      </c>
      <c r="AY258" s="76">
        <f>'ModelParams Lp'!D$22</f>
        <v>1</v>
      </c>
      <c r="AZ258" s="76">
        <f>'ModelParams Lp'!E$22</f>
        <v>0</v>
      </c>
      <c r="BA258" s="76">
        <f>'ModelParams Lp'!F$22</f>
        <v>0</v>
      </c>
      <c r="BB258" s="76">
        <f>'ModelParams Lp'!G$22</f>
        <v>0</v>
      </c>
      <c r="BC258" s="76">
        <f>'ModelParams Lp'!H$22</f>
        <v>0</v>
      </c>
      <c r="BD258" s="76">
        <f>'ModelParams Lp'!I$22</f>
        <v>0</v>
      </c>
      <c r="BE258" s="76" t="e">
        <f>-10*LOG(2/(4*PI()*2^2)+4/(0.163*(Calcul!$J263*Calcul!$K263)/VLOOKUP(Calcul!$H263,'ModelParams Lp'!$E$37:$F$39,2,0)))</f>
        <v>#N/A</v>
      </c>
      <c r="BF258" s="76" t="e">
        <f>-10*LOG(2/(4*PI()*2^2)+4/(0.163*(Calcul!$J263*Calcul!$K263)/VLOOKUP(Calcul!$H263,'ModelParams Lp'!$E$37:$F$39,2,0)))</f>
        <v>#N/A</v>
      </c>
      <c r="BG258" s="76" t="e">
        <f>-10*LOG(2/(4*PI()*2^2)+4/(0.163*(Calcul!$J263*Calcul!$K263)/VLOOKUP(Calcul!$H263,'ModelParams Lp'!$E$37:$F$39,2,0)))</f>
        <v>#N/A</v>
      </c>
      <c r="BH258" s="76" t="e">
        <f>-10*LOG(2/(4*PI()*2^2)+4/(0.163*(Calcul!$J263*Calcul!$K263)/VLOOKUP(Calcul!$H263,'ModelParams Lp'!$E$37:$F$39,2,0)))</f>
        <v>#N/A</v>
      </c>
      <c r="BI258" s="76" t="e">
        <f>-10*LOG(2/(4*PI()*2^2)+4/(0.163*(Calcul!$J263*Calcul!$K263)/VLOOKUP(Calcul!$H263,'ModelParams Lp'!$E$37:$F$39,2,0)))</f>
        <v>#N/A</v>
      </c>
      <c r="BJ258" s="76" t="e">
        <f>-10*LOG(2/(4*PI()*2^2)+4/(0.163*(Calcul!$J263*Calcul!$K263)/VLOOKUP(Calcul!$H263,'ModelParams Lp'!$E$37:$F$39,2,0)))</f>
        <v>#N/A</v>
      </c>
      <c r="BK258" s="76" t="e">
        <f>-10*LOG(2/(4*PI()*2^2)+4/(0.163*(Calcul!$J263*Calcul!$K263)/VLOOKUP(Calcul!$H263,'ModelParams Lp'!$E$37:$F$39,2,0)))</f>
        <v>#N/A</v>
      </c>
      <c r="BL258" s="76" t="e">
        <f>-10*LOG(2/(4*PI()*2^2)+4/(0.163*(Calcul!$J263*Calcul!$K263)/VLOOKUP(Calcul!$H263,'ModelParams Lp'!$E$37:$F$39,2,0)))</f>
        <v>#N/A</v>
      </c>
      <c r="BM258" s="76" t="e">
        <f>VLOOKUP(Calcul!$I263,'ModelParams Lp'!$D$28:$O$32,5,0)+BE258</f>
        <v>#N/A</v>
      </c>
      <c r="BN258" s="76" t="e">
        <f>VLOOKUP(Calcul!$I263,'ModelParams Lp'!$D$28:$O$32,6,0)+BF258</f>
        <v>#N/A</v>
      </c>
      <c r="BO258" s="76" t="e">
        <f>VLOOKUP(Calcul!$I263,'ModelParams Lp'!$D$28:$O$32,7,0)+BG258</f>
        <v>#N/A</v>
      </c>
      <c r="BP258" s="76" t="e">
        <f>VLOOKUP(Calcul!$I263,'ModelParams Lp'!$D$28:$O$32,8,0)+BH258</f>
        <v>#N/A</v>
      </c>
      <c r="BQ258" s="76" t="e">
        <f>VLOOKUP(Calcul!$I263,'ModelParams Lp'!$D$28:$O$32,9,0)+BI258</f>
        <v>#N/A</v>
      </c>
      <c r="BR258" s="76" t="e">
        <f>VLOOKUP(Calcul!$I263,'ModelParams Lp'!$D$28:$O$32,10,0)+BJ258</f>
        <v>#N/A</v>
      </c>
      <c r="BS258" s="76" t="e">
        <f>VLOOKUP(Calcul!$I263,'ModelParams Lp'!$D$28:$O$32,11,0)+BK258</f>
        <v>#N/A</v>
      </c>
      <c r="BT258" s="76" t="e">
        <f>VLOOKUP(Calcul!$I263,'ModelParams Lp'!$D$28:$O$32,12,0)+BL258</f>
        <v>#N/A</v>
      </c>
      <c r="BU258" s="75" t="e">
        <f t="shared" ca="1" si="77"/>
        <v>#DIV/0!</v>
      </c>
      <c r="BV258" s="75" t="e">
        <f t="shared" ca="1" si="78"/>
        <v>#DIV/0!</v>
      </c>
      <c r="BW258" s="75" t="e">
        <f t="shared" ca="1" si="79"/>
        <v>#DIV/0!</v>
      </c>
      <c r="BX258" s="75" t="e">
        <f t="shared" ca="1" si="80"/>
        <v>#DIV/0!</v>
      </c>
      <c r="BY258" s="75" t="e">
        <f t="shared" ca="1" si="81"/>
        <v>#DIV/0!</v>
      </c>
      <c r="BZ258" s="75" t="e">
        <f t="shared" ca="1" si="82"/>
        <v>#DIV/0!</v>
      </c>
      <c r="CA258" s="75" t="e">
        <f t="shared" ca="1" si="83"/>
        <v>#DIV/0!</v>
      </c>
      <c r="CB258" s="75" t="e">
        <f t="shared" ca="1" si="84"/>
        <v>#DIV/0!</v>
      </c>
      <c r="CC258" s="26" t="e">
        <f ca="1">10*LOG10(IF(BU258="",0,POWER(10,((BU258+'ModelParams Lw'!$O$4)/10))) +IF(BV258="",0,POWER(10,((BV258+'ModelParams Lw'!$P$4)/10))) +IF(BW258="",0,POWER(10,((BW258+'ModelParams Lw'!$Q$4)/10))) +IF(BX258="",0,POWER(10,((BX258+'ModelParams Lw'!$R$4)/10))) +IF(BY258="",0,POWER(10,((BY258+'ModelParams Lw'!$S$4)/10))) +IF(BZ258="",0,POWER(10,((BZ258+'ModelParams Lw'!$T$4)/10))) +IF(CA258="",0,POWER(10,((CA258+'ModelParams Lw'!$U$4)/10)))+IF(CB258="",0,POWER(10,((CB258+'ModelParams Lw'!$V$4)/10))))</f>
        <v>#DIV/0!</v>
      </c>
      <c r="CD258" s="26" t="e">
        <f t="shared" ca="1" si="85"/>
        <v>#DIV/0!</v>
      </c>
      <c r="CE258" s="26" t="e">
        <f ca="1">(BU258-'ModelParams Lw'!O$10)/'ModelParams Lw'!O$11</f>
        <v>#DIV/0!</v>
      </c>
      <c r="CF258" s="26" t="e">
        <f ca="1">(BV258-'ModelParams Lw'!P$10)/'ModelParams Lw'!P$11</f>
        <v>#DIV/0!</v>
      </c>
      <c r="CG258" s="26" t="e">
        <f ca="1">(BW258-'ModelParams Lw'!Q$10)/'ModelParams Lw'!Q$11</f>
        <v>#DIV/0!</v>
      </c>
      <c r="CH258" s="26" t="e">
        <f ca="1">(BX258-'ModelParams Lw'!R$10)/'ModelParams Lw'!R$11</f>
        <v>#DIV/0!</v>
      </c>
      <c r="CI258" s="26" t="e">
        <f ca="1">(BY258-'ModelParams Lw'!S$10)/'ModelParams Lw'!S$11</f>
        <v>#DIV/0!</v>
      </c>
      <c r="CJ258" s="26" t="e">
        <f ca="1">(BZ258-'ModelParams Lw'!T$10)/'ModelParams Lw'!T$11</f>
        <v>#DIV/0!</v>
      </c>
      <c r="CK258" s="26" t="e">
        <f ca="1">(CA258-'ModelParams Lw'!U$10)/'ModelParams Lw'!U$11</f>
        <v>#DIV/0!</v>
      </c>
      <c r="CL258" s="26" t="e">
        <f ca="1">(CB258-'ModelParams Lw'!V$10)/'ModelParams Lw'!V$11</f>
        <v>#DIV/0!</v>
      </c>
      <c r="CM258" s="75" t="e">
        <f t="shared" si="86"/>
        <v>#DIV/0!</v>
      </c>
      <c r="CN258" s="75" t="e">
        <f t="shared" si="87"/>
        <v>#DIV/0!</v>
      </c>
      <c r="CO258" s="75" t="e">
        <f t="shared" si="88"/>
        <v>#DIV/0!</v>
      </c>
      <c r="CP258" s="75" t="e">
        <f t="shared" si="89"/>
        <v>#DIV/0!</v>
      </c>
      <c r="CQ258" s="75" t="e">
        <f t="shared" si="90"/>
        <v>#DIV/0!</v>
      </c>
      <c r="CR258" s="75" t="e">
        <f t="shared" si="91"/>
        <v>#DIV/0!</v>
      </c>
      <c r="CS258" s="75" t="e">
        <f t="shared" si="92"/>
        <v>#DIV/0!</v>
      </c>
      <c r="CT258" s="75" t="e">
        <f t="shared" si="93"/>
        <v>#DIV/0!</v>
      </c>
      <c r="CU258" s="26" t="e">
        <f>10*LOG10(IF(CM258="",0,POWER(10,((CM258+'ModelParams Lw'!$O$4)/10))) +IF(CN258="",0,POWER(10,((CN258+'ModelParams Lw'!$P$4)/10))) +IF(CO258="",0,POWER(10,((CO258+'ModelParams Lw'!$Q$4)/10))) +IF(CP258="",0,POWER(10,((CP258+'ModelParams Lw'!$R$4)/10))) +IF(CQ258="",0,POWER(10,((CQ258+'ModelParams Lw'!$S$4)/10))) +IF(CR258="",0,POWER(10,((CR258+'ModelParams Lw'!$T$4)/10))) +IF(CS258="",0,POWER(10,((CS258+'ModelParams Lw'!$U$4)/10)))+IF(CT258="",0,POWER(10,((CT258+'ModelParams Lw'!$V$4)/10))))</f>
        <v>#DIV/0!</v>
      </c>
      <c r="CV258" s="26" t="e">
        <f t="shared" si="94"/>
        <v>#DIV/0!</v>
      </c>
      <c r="CW258" s="26" t="e">
        <f>(CM258-'ModelParams Lw'!O$10)/'ModelParams Lw'!O$11</f>
        <v>#DIV/0!</v>
      </c>
      <c r="CX258" s="26" t="e">
        <f>(CN258-'ModelParams Lw'!P$10)/'ModelParams Lw'!P$11</f>
        <v>#DIV/0!</v>
      </c>
      <c r="CY258" s="26" t="e">
        <f>(CO258-'ModelParams Lw'!Q$10)/'ModelParams Lw'!Q$11</f>
        <v>#DIV/0!</v>
      </c>
      <c r="CZ258" s="26" t="e">
        <f>(CP258-'ModelParams Lw'!R$10)/'ModelParams Lw'!R$11</f>
        <v>#DIV/0!</v>
      </c>
      <c r="DA258" s="26" t="e">
        <f>(CQ258-'ModelParams Lw'!S$10)/'ModelParams Lw'!S$11</f>
        <v>#DIV/0!</v>
      </c>
      <c r="DB258" s="26" t="e">
        <f>(CR258-'ModelParams Lw'!T$10)/'ModelParams Lw'!T$11</f>
        <v>#DIV/0!</v>
      </c>
      <c r="DC258" s="26" t="e">
        <f>(CS258-'ModelParams Lw'!U$10)/'ModelParams Lw'!U$11</f>
        <v>#DIV/0!</v>
      </c>
      <c r="DD258" s="26" t="e">
        <f>(CT258-'ModelParams Lw'!V$10)/'ModelParams Lw'!V$11</f>
        <v>#DIV/0!</v>
      </c>
    </row>
    <row r="259" spans="1:108" x14ac:dyDescent="0.25">
      <c r="A259" s="13">
        <f>'Sound Power'!B259</f>
        <v>0</v>
      </c>
      <c r="B259" s="13">
        <f>'Sound Power'!D259</f>
        <v>0</v>
      </c>
      <c r="C259" s="13">
        <f>'Sound Power'!E259</f>
        <v>0</v>
      </c>
      <c r="D259" s="13">
        <f>'Sound Power'!F259</f>
        <v>0</v>
      </c>
      <c r="E259" s="76" t="e">
        <f>IF(Calcul!$F261="SA",'Sound Power'!AZ259,'Sound Power'!O259)</f>
        <v>#DIV/0!</v>
      </c>
      <c r="F259" s="76" t="e">
        <f>IF(Calcul!$F261="SA",'Sound Power'!BA259,'Sound Power'!P259)</f>
        <v>#DIV/0!</v>
      </c>
      <c r="G259" s="76" t="e">
        <f>IF(Calcul!$F261="SA",'Sound Power'!BB259,'Sound Power'!Q259)</f>
        <v>#DIV/0!</v>
      </c>
      <c r="H259" s="76" t="e">
        <f>IF(Calcul!$F261="SA",'Sound Power'!BC259,'Sound Power'!R259)</f>
        <v>#DIV/0!</v>
      </c>
      <c r="I259" s="76" t="e">
        <f>IF(Calcul!$F261="SA",'Sound Power'!BD259,'Sound Power'!S259)</f>
        <v>#DIV/0!</v>
      </c>
      <c r="J259" s="76" t="e">
        <f>IF(Calcul!$F261="SA",'Sound Power'!BE259,'Sound Power'!T259)</f>
        <v>#DIV/0!</v>
      </c>
      <c r="K259" s="76" t="e">
        <f>IF(Calcul!$F261="SA",'Sound Power'!BF259,'Sound Power'!U259)</f>
        <v>#DIV/0!</v>
      </c>
      <c r="L259" s="76" t="e">
        <f>IF(Calcul!$F261="SA",'Sound Power'!BG259,'Sound Power'!V259)</f>
        <v>#DIV/0!</v>
      </c>
      <c r="M259" s="76" t="e">
        <f>'Sound Power'!CI259</f>
        <v>#DIV/0!</v>
      </c>
      <c r="N259" s="76" t="e">
        <f>'Sound Power'!CJ259</f>
        <v>#DIV/0!</v>
      </c>
      <c r="O259" s="76" t="e">
        <f>'Sound Power'!CK259</f>
        <v>#DIV/0!</v>
      </c>
      <c r="P259" s="76" t="e">
        <f>'Sound Power'!CL259</f>
        <v>#DIV/0!</v>
      </c>
      <c r="Q259" s="76" t="e">
        <f>'Sound Power'!CM259</f>
        <v>#DIV/0!</v>
      </c>
      <c r="R259" s="76" t="e">
        <f>'Sound Power'!CN259</f>
        <v>#DIV/0!</v>
      </c>
      <c r="S259" s="76" t="e">
        <f>'Sound Power'!CO259</f>
        <v>#DIV/0!</v>
      </c>
      <c r="T259" s="76" t="e">
        <f>'Sound Power'!CP259</f>
        <v>#DIV/0!</v>
      </c>
      <c r="U259" s="73">
        <f t="shared" si="74"/>
        <v>0</v>
      </c>
      <c r="V259" s="73">
        <f t="shared" si="75"/>
        <v>0</v>
      </c>
      <c r="W259" s="76" t="e">
        <f>('ModelParams Lp'!B$4*10^'ModelParams Lp'!B$5*($U259/$V259)^'ModelParams Lp'!B$6)*3</f>
        <v>#DIV/0!</v>
      </c>
      <c r="X259" s="76" t="e">
        <f>('ModelParams Lp'!C$4*10^'ModelParams Lp'!C$5*($U259/$V259)^'ModelParams Lp'!C$6)*3</f>
        <v>#DIV/0!</v>
      </c>
      <c r="Y259" s="76" t="e">
        <f>('ModelParams Lp'!D$4*10^'ModelParams Lp'!D$5*($U259/$V259)^'ModelParams Lp'!D$6)*3</f>
        <v>#DIV/0!</v>
      </c>
      <c r="Z259" s="76" t="e">
        <f>('ModelParams Lp'!E$4*10^'ModelParams Lp'!E$5*($U259/$V259)^'ModelParams Lp'!E$6)*3</f>
        <v>#DIV/0!</v>
      </c>
      <c r="AA259" s="76" t="e">
        <f>('ModelParams Lp'!F$4*10^'ModelParams Lp'!F$5*($U259/$V259)^'ModelParams Lp'!F$6)*3</f>
        <v>#DIV/0!</v>
      </c>
      <c r="AB259" s="76" t="e">
        <f>('ModelParams Lp'!G$4*10^'ModelParams Lp'!G$5*($U259/$V259)^'ModelParams Lp'!G$6)*3</f>
        <v>#DIV/0!</v>
      </c>
      <c r="AC259" s="76" t="e">
        <f>('ModelParams Lp'!H$4*10^'ModelParams Lp'!H$5*($U259/$V259)^'ModelParams Lp'!H$6)*3</f>
        <v>#DIV/0!</v>
      </c>
      <c r="AD259" s="76" t="e">
        <f>('ModelParams Lp'!I$4*10^'ModelParams Lp'!I$5*($U259/$V259)^'ModelParams Lp'!I$6)*3</f>
        <v>#DIV/0!</v>
      </c>
      <c r="AE259" s="62" t="e">
        <f t="shared" si="76"/>
        <v>#DIV/0!</v>
      </c>
      <c r="AF259" s="62" t="e">
        <f>IF(AE259&lt;'ModelParams Lp'!$B$16,-1,IF(AE259&lt;'ModelParams Lp'!$C$16,0,IF(AE259&lt;'ModelParams Lp'!$D$16,1,IF(AE259&lt;'ModelParams Lp'!$E$16,2,IF(AE259&lt;'ModelParams Lp'!$F$16,3,IF(AE259&lt;'ModelParams Lp'!$G$16,4,IF(AE259&lt;'ModelParams Lp'!$H$16,5,6)))))))</f>
        <v>#DIV/0!</v>
      </c>
      <c r="AG259" s="76" t="e">
        <f ca="1">IF($AF259&gt;1,0,OFFSET('ModelParams Lp'!$C$12,0,-'Sound Pressure'!$AF259))</f>
        <v>#DIV/0!</v>
      </c>
      <c r="AH259" s="76" t="e">
        <f ca="1">IF($AF259&gt;2,0,OFFSET('ModelParams Lp'!$D$12,0,-'Sound Pressure'!$AF259))</f>
        <v>#DIV/0!</v>
      </c>
      <c r="AI259" s="76" t="e">
        <f ca="1">IF($AF259&gt;3,0,OFFSET('ModelParams Lp'!$E$12,0,-'Sound Pressure'!$AF259))</f>
        <v>#DIV/0!</v>
      </c>
      <c r="AJ259" s="76" t="e">
        <f ca="1">IF($AF259&gt;4,0,OFFSET('ModelParams Lp'!$F$12,0,-'Sound Pressure'!$AF259))</f>
        <v>#DIV/0!</v>
      </c>
      <c r="AK259" s="76" t="e">
        <f ca="1">IF($AF259&gt;3,0,OFFSET('ModelParams Lp'!$G$12,0,-'Sound Pressure'!$AF259))</f>
        <v>#DIV/0!</v>
      </c>
      <c r="AL259" s="76" t="e">
        <f ca="1">IF($AF259&gt;5,0,OFFSET('ModelParams Lp'!$H$12,0,-'Sound Pressure'!$AF259))</f>
        <v>#DIV/0!</v>
      </c>
      <c r="AM259" s="76" t="e">
        <f ca="1">IF($AF259&gt;6,0,OFFSET('ModelParams Lp'!$I$12,0,-'Sound Pressure'!$AF259))</f>
        <v>#DIV/0!</v>
      </c>
      <c r="AN259" s="76" t="e">
        <f ca="1">IF($AF259&gt;7,0,IF($AF$4&lt;0,3,OFFSET('ModelParams Lp'!$J$12,0,-'Sound Pressure'!$AF259)))</f>
        <v>#DIV/0!</v>
      </c>
      <c r="AO259" s="76" t="e">
        <f t="shared" si="95"/>
        <v>#DIV/0!</v>
      </c>
      <c r="AP259" s="76" t="e">
        <f t="shared" si="96"/>
        <v>#DIV/0!</v>
      </c>
      <c r="AQ259" s="76" t="e">
        <f t="shared" si="96"/>
        <v>#DIV/0!</v>
      </c>
      <c r="AR259" s="76" t="e">
        <f t="shared" si="96"/>
        <v>#DIV/0!</v>
      </c>
      <c r="AS259" s="76" t="e">
        <f t="shared" si="96"/>
        <v>#DIV/0!</v>
      </c>
      <c r="AT259" s="76" t="e">
        <f t="shared" si="96"/>
        <v>#DIV/0!</v>
      </c>
      <c r="AU259" s="76" t="e">
        <f t="shared" si="96"/>
        <v>#DIV/0!</v>
      </c>
      <c r="AV259" s="76" t="e">
        <f t="shared" si="96"/>
        <v>#DIV/0!</v>
      </c>
      <c r="AW259" s="76">
        <f>'ModelParams Lp'!B$22</f>
        <v>4</v>
      </c>
      <c r="AX259" s="76">
        <f>'ModelParams Lp'!C$22</f>
        <v>2</v>
      </c>
      <c r="AY259" s="76">
        <f>'ModelParams Lp'!D$22</f>
        <v>1</v>
      </c>
      <c r="AZ259" s="76">
        <f>'ModelParams Lp'!E$22</f>
        <v>0</v>
      </c>
      <c r="BA259" s="76">
        <f>'ModelParams Lp'!F$22</f>
        <v>0</v>
      </c>
      <c r="BB259" s="76">
        <f>'ModelParams Lp'!G$22</f>
        <v>0</v>
      </c>
      <c r="BC259" s="76">
        <f>'ModelParams Lp'!H$22</f>
        <v>0</v>
      </c>
      <c r="BD259" s="76">
        <f>'ModelParams Lp'!I$22</f>
        <v>0</v>
      </c>
      <c r="BE259" s="76" t="e">
        <f>-10*LOG(2/(4*PI()*2^2)+4/(0.163*(Calcul!$J264*Calcul!$K264)/VLOOKUP(Calcul!$H264,'ModelParams Lp'!$E$37:$F$39,2,0)))</f>
        <v>#N/A</v>
      </c>
      <c r="BF259" s="76" t="e">
        <f>-10*LOG(2/(4*PI()*2^2)+4/(0.163*(Calcul!$J264*Calcul!$K264)/VLOOKUP(Calcul!$H264,'ModelParams Lp'!$E$37:$F$39,2,0)))</f>
        <v>#N/A</v>
      </c>
      <c r="BG259" s="76" t="e">
        <f>-10*LOG(2/(4*PI()*2^2)+4/(0.163*(Calcul!$J264*Calcul!$K264)/VLOOKUP(Calcul!$H264,'ModelParams Lp'!$E$37:$F$39,2,0)))</f>
        <v>#N/A</v>
      </c>
      <c r="BH259" s="76" t="e">
        <f>-10*LOG(2/(4*PI()*2^2)+4/(0.163*(Calcul!$J264*Calcul!$K264)/VLOOKUP(Calcul!$H264,'ModelParams Lp'!$E$37:$F$39,2,0)))</f>
        <v>#N/A</v>
      </c>
      <c r="BI259" s="76" t="e">
        <f>-10*LOG(2/(4*PI()*2^2)+4/(0.163*(Calcul!$J264*Calcul!$K264)/VLOOKUP(Calcul!$H264,'ModelParams Lp'!$E$37:$F$39,2,0)))</f>
        <v>#N/A</v>
      </c>
      <c r="BJ259" s="76" t="e">
        <f>-10*LOG(2/(4*PI()*2^2)+4/(0.163*(Calcul!$J264*Calcul!$K264)/VLOOKUP(Calcul!$H264,'ModelParams Lp'!$E$37:$F$39,2,0)))</f>
        <v>#N/A</v>
      </c>
      <c r="BK259" s="76" t="e">
        <f>-10*LOG(2/(4*PI()*2^2)+4/(0.163*(Calcul!$J264*Calcul!$K264)/VLOOKUP(Calcul!$H264,'ModelParams Lp'!$E$37:$F$39,2,0)))</f>
        <v>#N/A</v>
      </c>
      <c r="BL259" s="76" t="e">
        <f>-10*LOG(2/(4*PI()*2^2)+4/(0.163*(Calcul!$J264*Calcul!$K264)/VLOOKUP(Calcul!$H264,'ModelParams Lp'!$E$37:$F$39,2,0)))</f>
        <v>#N/A</v>
      </c>
      <c r="BM259" s="76" t="e">
        <f>VLOOKUP(Calcul!$I264,'ModelParams Lp'!$D$28:$O$32,5,0)+BE259</f>
        <v>#N/A</v>
      </c>
      <c r="BN259" s="76" t="e">
        <f>VLOOKUP(Calcul!$I264,'ModelParams Lp'!$D$28:$O$32,6,0)+BF259</f>
        <v>#N/A</v>
      </c>
      <c r="BO259" s="76" t="e">
        <f>VLOOKUP(Calcul!$I264,'ModelParams Lp'!$D$28:$O$32,7,0)+BG259</f>
        <v>#N/A</v>
      </c>
      <c r="BP259" s="76" t="e">
        <f>VLOOKUP(Calcul!$I264,'ModelParams Lp'!$D$28:$O$32,8,0)+BH259</f>
        <v>#N/A</v>
      </c>
      <c r="BQ259" s="76" t="e">
        <f>VLOOKUP(Calcul!$I264,'ModelParams Lp'!$D$28:$O$32,9,0)+BI259</f>
        <v>#N/A</v>
      </c>
      <c r="BR259" s="76" t="e">
        <f>VLOOKUP(Calcul!$I264,'ModelParams Lp'!$D$28:$O$32,10,0)+BJ259</f>
        <v>#N/A</v>
      </c>
      <c r="BS259" s="76" t="e">
        <f>VLOOKUP(Calcul!$I264,'ModelParams Lp'!$D$28:$O$32,11,0)+BK259</f>
        <v>#N/A</v>
      </c>
      <c r="BT259" s="76" t="e">
        <f>VLOOKUP(Calcul!$I264,'ModelParams Lp'!$D$28:$O$32,12,0)+BL259</f>
        <v>#N/A</v>
      </c>
      <c r="BU259" s="75" t="e">
        <f t="shared" ca="1" si="77"/>
        <v>#DIV/0!</v>
      </c>
      <c r="BV259" s="75" t="e">
        <f t="shared" ca="1" si="78"/>
        <v>#DIV/0!</v>
      </c>
      <c r="BW259" s="75" t="e">
        <f t="shared" ca="1" si="79"/>
        <v>#DIV/0!</v>
      </c>
      <c r="BX259" s="75" t="e">
        <f t="shared" ca="1" si="80"/>
        <v>#DIV/0!</v>
      </c>
      <c r="BY259" s="75" t="e">
        <f t="shared" ca="1" si="81"/>
        <v>#DIV/0!</v>
      </c>
      <c r="BZ259" s="75" t="e">
        <f t="shared" ca="1" si="82"/>
        <v>#DIV/0!</v>
      </c>
      <c r="CA259" s="75" t="e">
        <f t="shared" ca="1" si="83"/>
        <v>#DIV/0!</v>
      </c>
      <c r="CB259" s="75" t="e">
        <f t="shared" ca="1" si="84"/>
        <v>#DIV/0!</v>
      </c>
      <c r="CC259" s="26" t="e">
        <f ca="1">10*LOG10(IF(BU259="",0,POWER(10,((BU259+'ModelParams Lw'!$O$4)/10))) +IF(BV259="",0,POWER(10,((BV259+'ModelParams Lw'!$P$4)/10))) +IF(BW259="",0,POWER(10,((BW259+'ModelParams Lw'!$Q$4)/10))) +IF(BX259="",0,POWER(10,((BX259+'ModelParams Lw'!$R$4)/10))) +IF(BY259="",0,POWER(10,((BY259+'ModelParams Lw'!$S$4)/10))) +IF(BZ259="",0,POWER(10,((BZ259+'ModelParams Lw'!$T$4)/10))) +IF(CA259="",0,POWER(10,((CA259+'ModelParams Lw'!$U$4)/10)))+IF(CB259="",0,POWER(10,((CB259+'ModelParams Lw'!$V$4)/10))))</f>
        <v>#DIV/0!</v>
      </c>
      <c r="CD259" s="26" t="e">
        <f t="shared" ca="1" si="85"/>
        <v>#DIV/0!</v>
      </c>
      <c r="CE259" s="26" t="e">
        <f ca="1">(BU259-'ModelParams Lw'!O$10)/'ModelParams Lw'!O$11</f>
        <v>#DIV/0!</v>
      </c>
      <c r="CF259" s="26" t="e">
        <f ca="1">(BV259-'ModelParams Lw'!P$10)/'ModelParams Lw'!P$11</f>
        <v>#DIV/0!</v>
      </c>
      <c r="CG259" s="26" t="e">
        <f ca="1">(BW259-'ModelParams Lw'!Q$10)/'ModelParams Lw'!Q$11</f>
        <v>#DIV/0!</v>
      </c>
      <c r="CH259" s="26" t="e">
        <f ca="1">(BX259-'ModelParams Lw'!R$10)/'ModelParams Lw'!R$11</f>
        <v>#DIV/0!</v>
      </c>
      <c r="CI259" s="26" t="e">
        <f ca="1">(BY259-'ModelParams Lw'!S$10)/'ModelParams Lw'!S$11</f>
        <v>#DIV/0!</v>
      </c>
      <c r="CJ259" s="26" t="e">
        <f ca="1">(BZ259-'ModelParams Lw'!T$10)/'ModelParams Lw'!T$11</f>
        <v>#DIV/0!</v>
      </c>
      <c r="CK259" s="26" t="e">
        <f ca="1">(CA259-'ModelParams Lw'!U$10)/'ModelParams Lw'!U$11</f>
        <v>#DIV/0!</v>
      </c>
      <c r="CL259" s="26" t="e">
        <f ca="1">(CB259-'ModelParams Lw'!V$10)/'ModelParams Lw'!V$11</f>
        <v>#DIV/0!</v>
      </c>
      <c r="CM259" s="75" t="e">
        <f t="shared" si="86"/>
        <v>#DIV/0!</v>
      </c>
      <c r="CN259" s="75" t="e">
        <f t="shared" si="87"/>
        <v>#DIV/0!</v>
      </c>
      <c r="CO259" s="75" t="e">
        <f t="shared" si="88"/>
        <v>#DIV/0!</v>
      </c>
      <c r="CP259" s="75" t="e">
        <f t="shared" si="89"/>
        <v>#DIV/0!</v>
      </c>
      <c r="CQ259" s="75" t="e">
        <f t="shared" si="90"/>
        <v>#DIV/0!</v>
      </c>
      <c r="CR259" s="75" t="e">
        <f t="shared" si="91"/>
        <v>#DIV/0!</v>
      </c>
      <c r="CS259" s="75" t="e">
        <f t="shared" si="92"/>
        <v>#DIV/0!</v>
      </c>
      <c r="CT259" s="75" t="e">
        <f t="shared" si="93"/>
        <v>#DIV/0!</v>
      </c>
      <c r="CU259" s="26" t="e">
        <f>10*LOG10(IF(CM259="",0,POWER(10,((CM259+'ModelParams Lw'!$O$4)/10))) +IF(CN259="",0,POWER(10,((CN259+'ModelParams Lw'!$P$4)/10))) +IF(CO259="",0,POWER(10,((CO259+'ModelParams Lw'!$Q$4)/10))) +IF(CP259="",0,POWER(10,((CP259+'ModelParams Lw'!$R$4)/10))) +IF(CQ259="",0,POWER(10,((CQ259+'ModelParams Lw'!$S$4)/10))) +IF(CR259="",0,POWER(10,((CR259+'ModelParams Lw'!$T$4)/10))) +IF(CS259="",0,POWER(10,((CS259+'ModelParams Lw'!$U$4)/10)))+IF(CT259="",0,POWER(10,((CT259+'ModelParams Lw'!$V$4)/10))))</f>
        <v>#DIV/0!</v>
      </c>
      <c r="CV259" s="26" t="e">
        <f t="shared" si="94"/>
        <v>#DIV/0!</v>
      </c>
      <c r="CW259" s="26" t="e">
        <f>(CM259-'ModelParams Lw'!O$10)/'ModelParams Lw'!O$11</f>
        <v>#DIV/0!</v>
      </c>
      <c r="CX259" s="26" t="e">
        <f>(CN259-'ModelParams Lw'!P$10)/'ModelParams Lw'!P$11</f>
        <v>#DIV/0!</v>
      </c>
      <c r="CY259" s="26" t="e">
        <f>(CO259-'ModelParams Lw'!Q$10)/'ModelParams Lw'!Q$11</f>
        <v>#DIV/0!</v>
      </c>
      <c r="CZ259" s="26" t="e">
        <f>(CP259-'ModelParams Lw'!R$10)/'ModelParams Lw'!R$11</f>
        <v>#DIV/0!</v>
      </c>
      <c r="DA259" s="26" t="e">
        <f>(CQ259-'ModelParams Lw'!S$10)/'ModelParams Lw'!S$11</f>
        <v>#DIV/0!</v>
      </c>
      <c r="DB259" s="26" t="e">
        <f>(CR259-'ModelParams Lw'!T$10)/'ModelParams Lw'!T$11</f>
        <v>#DIV/0!</v>
      </c>
      <c r="DC259" s="26" t="e">
        <f>(CS259-'ModelParams Lw'!U$10)/'ModelParams Lw'!U$11</f>
        <v>#DIV/0!</v>
      </c>
      <c r="DD259" s="26" t="e">
        <f>(CT259-'ModelParams Lw'!V$10)/'ModelParams Lw'!V$11</f>
        <v>#DIV/0!</v>
      </c>
    </row>
    <row r="260" spans="1:108" x14ac:dyDescent="0.25">
      <c r="A260" s="13">
        <f>'Sound Power'!B260</f>
        <v>0</v>
      </c>
      <c r="B260" s="13">
        <f>'Sound Power'!D260</f>
        <v>0</v>
      </c>
      <c r="C260" s="13">
        <f>'Sound Power'!E260</f>
        <v>0</v>
      </c>
      <c r="D260" s="13">
        <f>'Sound Power'!F260</f>
        <v>0</v>
      </c>
      <c r="E260" s="76" t="e">
        <f>IF(Calcul!$F262="SA",'Sound Power'!AZ260,'Sound Power'!O260)</f>
        <v>#DIV/0!</v>
      </c>
      <c r="F260" s="76" t="e">
        <f>IF(Calcul!$F262="SA",'Sound Power'!BA260,'Sound Power'!P260)</f>
        <v>#DIV/0!</v>
      </c>
      <c r="G260" s="76" t="e">
        <f>IF(Calcul!$F262="SA",'Sound Power'!BB260,'Sound Power'!Q260)</f>
        <v>#DIV/0!</v>
      </c>
      <c r="H260" s="76" t="e">
        <f>IF(Calcul!$F262="SA",'Sound Power'!BC260,'Sound Power'!R260)</f>
        <v>#DIV/0!</v>
      </c>
      <c r="I260" s="76" t="e">
        <f>IF(Calcul!$F262="SA",'Sound Power'!BD260,'Sound Power'!S260)</f>
        <v>#DIV/0!</v>
      </c>
      <c r="J260" s="76" t="e">
        <f>IF(Calcul!$F262="SA",'Sound Power'!BE260,'Sound Power'!T260)</f>
        <v>#DIV/0!</v>
      </c>
      <c r="K260" s="76" t="e">
        <f>IF(Calcul!$F262="SA",'Sound Power'!BF260,'Sound Power'!U260)</f>
        <v>#DIV/0!</v>
      </c>
      <c r="L260" s="76" t="e">
        <f>IF(Calcul!$F262="SA",'Sound Power'!BG260,'Sound Power'!V260)</f>
        <v>#DIV/0!</v>
      </c>
      <c r="M260" s="76" t="e">
        <f>'Sound Power'!CI260</f>
        <v>#DIV/0!</v>
      </c>
      <c r="N260" s="76" t="e">
        <f>'Sound Power'!CJ260</f>
        <v>#DIV/0!</v>
      </c>
      <c r="O260" s="76" t="e">
        <f>'Sound Power'!CK260</f>
        <v>#DIV/0!</v>
      </c>
      <c r="P260" s="76" t="e">
        <f>'Sound Power'!CL260</f>
        <v>#DIV/0!</v>
      </c>
      <c r="Q260" s="76" t="e">
        <f>'Sound Power'!CM260</f>
        <v>#DIV/0!</v>
      </c>
      <c r="R260" s="76" t="e">
        <f>'Sound Power'!CN260</f>
        <v>#DIV/0!</v>
      </c>
      <c r="S260" s="76" t="e">
        <f>'Sound Power'!CO260</f>
        <v>#DIV/0!</v>
      </c>
      <c r="T260" s="76" t="e">
        <f>'Sound Power'!CP260</f>
        <v>#DIV/0!</v>
      </c>
      <c r="U260" s="73">
        <f t="shared" si="74"/>
        <v>0</v>
      </c>
      <c r="V260" s="73">
        <f t="shared" si="75"/>
        <v>0</v>
      </c>
      <c r="W260" s="76" t="e">
        <f>('ModelParams Lp'!B$4*10^'ModelParams Lp'!B$5*($U260/$V260)^'ModelParams Lp'!B$6)*3</f>
        <v>#DIV/0!</v>
      </c>
      <c r="X260" s="76" t="e">
        <f>('ModelParams Lp'!C$4*10^'ModelParams Lp'!C$5*($U260/$V260)^'ModelParams Lp'!C$6)*3</f>
        <v>#DIV/0!</v>
      </c>
      <c r="Y260" s="76" t="e">
        <f>('ModelParams Lp'!D$4*10^'ModelParams Lp'!D$5*($U260/$V260)^'ModelParams Lp'!D$6)*3</f>
        <v>#DIV/0!</v>
      </c>
      <c r="Z260" s="76" t="e">
        <f>('ModelParams Lp'!E$4*10^'ModelParams Lp'!E$5*($U260/$V260)^'ModelParams Lp'!E$6)*3</f>
        <v>#DIV/0!</v>
      </c>
      <c r="AA260" s="76" t="e">
        <f>('ModelParams Lp'!F$4*10^'ModelParams Lp'!F$5*($U260/$V260)^'ModelParams Lp'!F$6)*3</f>
        <v>#DIV/0!</v>
      </c>
      <c r="AB260" s="76" t="e">
        <f>('ModelParams Lp'!G$4*10^'ModelParams Lp'!G$5*($U260/$V260)^'ModelParams Lp'!G$6)*3</f>
        <v>#DIV/0!</v>
      </c>
      <c r="AC260" s="76" t="e">
        <f>('ModelParams Lp'!H$4*10^'ModelParams Lp'!H$5*($U260/$V260)^'ModelParams Lp'!H$6)*3</f>
        <v>#DIV/0!</v>
      </c>
      <c r="AD260" s="76" t="e">
        <f>('ModelParams Lp'!I$4*10^'ModelParams Lp'!I$5*($U260/$V260)^'ModelParams Lp'!I$6)*3</f>
        <v>#DIV/0!</v>
      </c>
      <c r="AE260" s="62" t="e">
        <f t="shared" si="76"/>
        <v>#DIV/0!</v>
      </c>
      <c r="AF260" s="62" t="e">
        <f>IF(AE260&lt;'ModelParams Lp'!$B$16,-1,IF(AE260&lt;'ModelParams Lp'!$C$16,0,IF(AE260&lt;'ModelParams Lp'!$D$16,1,IF(AE260&lt;'ModelParams Lp'!$E$16,2,IF(AE260&lt;'ModelParams Lp'!$F$16,3,IF(AE260&lt;'ModelParams Lp'!$G$16,4,IF(AE260&lt;'ModelParams Lp'!$H$16,5,6)))))))</f>
        <v>#DIV/0!</v>
      </c>
      <c r="AG260" s="76" t="e">
        <f ca="1">IF($AF260&gt;1,0,OFFSET('ModelParams Lp'!$C$12,0,-'Sound Pressure'!$AF260))</f>
        <v>#DIV/0!</v>
      </c>
      <c r="AH260" s="76" t="e">
        <f ca="1">IF($AF260&gt;2,0,OFFSET('ModelParams Lp'!$D$12,0,-'Sound Pressure'!$AF260))</f>
        <v>#DIV/0!</v>
      </c>
      <c r="AI260" s="76" t="e">
        <f ca="1">IF($AF260&gt;3,0,OFFSET('ModelParams Lp'!$E$12,0,-'Sound Pressure'!$AF260))</f>
        <v>#DIV/0!</v>
      </c>
      <c r="AJ260" s="76" t="e">
        <f ca="1">IF($AF260&gt;4,0,OFFSET('ModelParams Lp'!$F$12,0,-'Sound Pressure'!$AF260))</f>
        <v>#DIV/0!</v>
      </c>
      <c r="AK260" s="76" t="e">
        <f ca="1">IF($AF260&gt;3,0,OFFSET('ModelParams Lp'!$G$12,0,-'Sound Pressure'!$AF260))</f>
        <v>#DIV/0!</v>
      </c>
      <c r="AL260" s="76" t="e">
        <f ca="1">IF($AF260&gt;5,0,OFFSET('ModelParams Lp'!$H$12,0,-'Sound Pressure'!$AF260))</f>
        <v>#DIV/0!</v>
      </c>
      <c r="AM260" s="76" t="e">
        <f ca="1">IF($AF260&gt;6,0,OFFSET('ModelParams Lp'!$I$12,0,-'Sound Pressure'!$AF260))</f>
        <v>#DIV/0!</v>
      </c>
      <c r="AN260" s="76" t="e">
        <f ca="1">IF($AF260&gt;7,0,IF($AF$4&lt;0,3,OFFSET('ModelParams Lp'!$J$12,0,-'Sound Pressure'!$AF260)))</f>
        <v>#DIV/0!</v>
      </c>
      <c r="AO260" s="76" t="e">
        <f t="shared" si="95"/>
        <v>#DIV/0!</v>
      </c>
      <c r="AP260" s="76" t="e">
        <f t="shared" si="96"/>
        <v>#DIV/0!</v>
      </c>
      <c r="AQ260" s="76" t="e">
        <f t="shared" si="96"/>
        <v>#DIV/0!</v>
      </c>
      <c r="AR260" s="76" t="e">
        <f t="shared" si="96"/>
        <v>#DIV/0!</v>
      </c>
      <c r="AS260" s="76" t="e">
        <f t="shared" si="96"/>
        <v>#DIV/0!</v>
      </c>
      <c r="AT260" s="76" t="e">
        <f t="shared" si="96"/>
        <v>#DIV/0!</v>
      </c>
      <c r="AU260" s="76" t="e">
        <f t="shared" si="96"/>
        <v>#DIV/0!</v>
      </c>
      <c r="AV260" s="76" t="e">
        <f t="shared" si="96"/>
        <v>#DIV/0!</v>
      </c>
      <c r="AW260" s="76">
        <f>'ModelParams Lp'!B$22</f>
        <v>4</v>
      </c>
      <c r="AX260" s="76">
        <f>'ModelParams Lp'!C$22</f>
        <v>2</v>
      </c>
      <c r="AY260" s="76">
        <f>'ModelParams Lp'!D$22</f>
        <v>1</v>
      </c>
      <c r="AZ260" s="76">
        <f>'ModelParams Lp'!E$22</f>
        <v>0</v>
      </c>
      <c r="BA260" s="76">
        <f>'ModelParams Lp'!F$22</f>
        <v>0</v>
      </c>
      <c r="BB260" s="76">
        <f>'ModelParams Lp'!G$22</f>
        <v>0</v>
      </c>
      <c r="BC260" s="76">
        <f>'ModelParams Lp'!H$22</f>
        <v>0</v>
      </c>
      <c r="BD260" s="76">
        <f>'ModelParams Lp'!I$22</f>
        <v>0</v>
      </c>
      <c r="BE260" s="76" t="e">
        <f>-10*LOG(2/(4*PI()*2^2)+4/(0.163*(Calcul!$J265*Calcul!$K265)/VLOOKUP(Calcul!$H265,'ModelParams Lp'!$E$37:$F$39,2,0)))</f>
        <v>#N/A</v>
      </c>
      <c r="BF260" s="76" t="e">
        <f>-10*LOG(2/(4*PI()*2^2)+4/(0.163*(Calcul!$J265*Calcul!$K265)/VLOOKUP(Calcul!$H265,'ModelParams Lp'!$E$37:$F$39,2,0)))</f>
        <v>#N/A</v>
      </c>
      <c r="BG260" s="76" t="e">
        <f>-10*LOG(2/(4*PI()*2^2)+4/(0.163*(Calcul!$J265*Calcul!$K265)/VLOOKUP(Calcul!$H265,'ModelParams Lp'!$E$37:$F$39,2,0)))</f>
        <v>#N/A</v>
      </c>
      <c r="BH260" s="76" t="e">
        <f>-10*LOG(2/(4*PI()*2^2)+4/(0.163*(Calcul!$J265*Calcul!$K265)/VLOOKUP(Calcul!$H265,'ModelParams Lp'!$E$37:$F$39,2,0)))</f>
        <v>#N/A</v>
      </c>
      <c r="BI260" s="76" t="e">
        <f>-10*LOG(2/(4*PI()*2^2)+4/(0.163*(Calcul!$J265*Calcul!$K265)/VLOOKUP(Calcul!$H265,'ModelParams Lp'!$E$37:$F$39,2,0)))</f>
        <v>#N/A</v>
      </c>
      <c r="BJ260" s="76" t="e">
        <f>-10*LOG(2/(4*PI()*2^2)+4/(0.163*(Calcul!$J265*Calcul!$K265)/VLOOKUP(Calcul!$H265,'ModelParams Lp'!$E$37:$F$39,2,0)))</f>
        <v>#N/A</v>
      </c>
      <c r="BK260" s="76" t="e">
        <f>-10*LOG(2/(4*PI()*2^2)+4/(0.163*(Calcul!$J265*Calcul!$K265)/VLOOKUP(Calcul!$H265,'ModelParams Lp'!$E$37:$F$39,2,0)))</f>
        <v>#N/A</v>
      </c>
      <c r="BL260" s="76" t="e">
        <f>-10*LOG(2/(4*PI()*2^2)+4/(0.163*(Calcul!$J265*Calcul!$K265)/VLOOKUP(Calcul!$H265,'ModelParams Lp'!$E$37:$F$39,2,0)))</f>
        <v>#N/A</v>
      </c>
      <c r="BM260" s="76" t="e">
        <f>VLOOKUP(Calcul!$I265,'ModelParams Lp'!$D$28:$O$32,5,0)+BE260</f>
        <v>#N/A</v>
      </c>
      <c r="BN260" s="76" t="e">
        <f>VLOOKUP(Calcul!$I265,'ModelParams Lp'!$D$28:$O$32,6,0)+BF260</f>
        <v>#N/A</v>
      </c>
      <c r="BO260" s="76" t="e">
        <f>VLOOKUP(Calcul!$I265,'ModelParams Lp'!$D$28:$O$32,7,0)+BG260</f>
        <v>#N/A</v>
      </c>
      <c r="BP260" s="76" t="e">
        <f>VLOOKUP(Calcul!$I265,'ModelParams Lp'!$D$28:$O$32,8,0)+BH260</f>
        <v>#N/A</v>
      </c>
      <c r="BQ260" s="76" t="e">
        <f>VLOOKUP(Calcul!$I265,'ModelParams Lp'!$D$28:$O$32,9,0)+BI260</f>
        <v>#N/A</v>
      </c>
      <c r="BR260" s="76" t="e">
        <f>VLOOKUP(Calcul!$I265,'ModelParams Lp'!$D$28:$O$32,10,0)+BJ260</f>
        <v>#N/A</v>
      </c>
      <c r="BS260" s="76" t="e">
        <f>VLOOKUP(Calcul!$I265,'ModelParams Lp'!$D$28:$O$32,11,0)+BK260</f>
        <v>#N/A</v>
      </c>
      <c r="BT260" s="76" t="e">
        <f>VLOOKUP(Calcul!$I265,'ModelParams Lp'!$D$28:$O$32,12,0)+BL260</f>
        <v>#N/A</v>
      </c>
      <c r="BU260" s="75" t="e">
        <f t="shared" ca="1" si="77"/>
        <v>#DIV/0!</v>
      </c>
      <c r="BV260" s="75" t="e">
        <f t="shared" ca="1" si="78"/>
        <v>#DIV/0!</v>
      </c>
      <c r="BW260" s="75" t="e">
        <f t="shared" ca="1" si="79"/>
        <v>#DIV/0!</v>
      </c>
      <c r="BX260" s="75" t="e">
        <f t="shared" ca="1" si="80"/>
        <v>#DIV/0!</v>
      </c>
      <c r="BY260" s="75" t="e">
        <f t="shared" ca="1" si="81"/>
        <v>#DIV/0!</v>
      </c>
      <c r="BZ260" s="75" t="e">
        <f t="shared" ca="1" si="82"/>
        <v>#DIV/0!</v>
      </c>
      <c r="CA260" s="75" t="e">
        <f t="shared" ca="1" si="83"/>
        <v>#DIV/0!</v>
      </c>
      <c r="CB260" s="75" t="e">
        <f t="shared" ca="1" si="84"/>
        <v>#DIV/0!</v>
      </c>
      <c r="CC260" s="26" t="e">
        <f ca="1">10*LOG10(IF(BU260="",0,POWER(10,((BU260+'ModelParams Lw'!$O$4)/10))) +IF(BV260="",0,POWER(10,((BV260+'ModelParams Lw'!$P$4)/10))) +IF(BW260="",0,POWER(10,((BW260+'ModelParams Lw'!$Q$4)/10))) +IF(BX260="",0,POWER(10,((BX260+'ModelParams Lw'!$R$4)/10))) +IF(BY260="",0,POWER(10,((BY260+'ModelParams Lw'!$S$4)/10))) +IF(BZ260="",0,POWER(10,((BZ260+'ModelParams Lw'!$T$4)/10))) +IF(CA260="",0,POWER(10,((CA260+'ModelParams Lw'!$U$4)/10)))+IF(CB260="",0,POWER(10,((CB260+'ModelParams Lw'!$V$4)/10))))</f>
        <v>#DIV/0!</v>
      </c>
      <c r="CD260" s="26" t="e">
        <f t="shared" ca="1" si="85"/>
        <v>#DIV/0!</v>
      </c>
      <c r="CE260" s="26" t="e">
        <f ca="1">(BU260-'ModelParams Lw'!O$10)/'ModelParams Lw'!O$11</f>
        <v>#DIV/0!</v>
      </c>
      <c r="CF260" s="26" t="e">
        <f ca="1">(BV260-'ModelParams Lw'!P$10)/'ModelParams Lw'!P$11</f>
        <v>#DIV/0!</v>
      </c>
      <c r="CG260" s="26" t="e">
        <f ca="1">(BW260-'ModelParams Lw'!Q$10)/'ModelParams Lw'!Q$11</f>
        <v>#DIV/0!</v>
      </c>
      <c r="CH260" s="26" t="e">
        <f ca="1">(BX260-'ModelParams Lw'!R$10)/'ModelParams Lw'!R$11</f>
        <v>#DIV/0!</v>
      </c>
      <c r="CI260" s="26" t="e">
        <f ca="1">(BY260-'ModelParams Lw'!S$10)/'ModelParams Lw'!S$11</f>
        <v>#DIV/0!</v>
      </c>
      <c r="CJ260" s="26" t="e">
        <f ca="1">(BZ260-'ModelParams Lw'!T$10)/'ModelParams Lw'!T$11</f>
        <v>#DIV/0!</v>
      </c>
      <c r="CK260" s="26" t="e">
        <f ca="1">(CA260-'ModelParams Lw'!U$10)/'ModelParams Lw'!U$11</f>
        <v>#DIV/0!</v>
      </c>
      <c r="CL260" s="26" t="e">
        <f ca="1">(CB260-'ModelParams Lw'!V$10)/'ModelParams Lw'!V$11</f>
        <v>#DIV/0!</v>
      </c>
      <c r="CM260" s="75" t="e">
        <f t="shared" si="86"/>
        <v>#DIV/0!</v>
      </c>
      <c r="CN260" s="75" t="e">
        <f t="shared" si="87"/>
        <v>#DIV/0!</v>
      </c>
      <c r="CO260" s="75" t="e">
        <f t="shared" si="88"/>
        <v>#DIV/0!</v>
      </c>
      <c r="CP260" s="75" t="e">
        <f t="shared" si="89"/>
        <v>#DIV/0!</v>
      </c>
      <c r="CQ260" s="75" t="e">
        <f t="shared" si="90"/>
        <v>#DIV/0!</v>
      </c>
      <c r="CR260" s="75" t="e">
        <f t="shared" si="91"/>
        <v>#DIV/0!</v>
      </c>
      <c r="CS260" s="75" t="e">
        <f t="shared" si="92"/>
        <v>#DIV/0!</v>
      </c>
      <c r="CT260" s="75" t="e">
        <f t="shared" si="93"/>
        <v>#DIV/0!</v>
      </c>
      <c r="CU260" s="26" t="e">
        <f>10*LOG10(IF(CM260="",0,POWER(10,((CM260+'ModelParams Lw'!$O$4)/10))) +IF(CN260="",0,POWER(10,((CN260+'ModelParams Lw'!$P$4)/10))) +IF(CO260="",0,POWER(10,((CO260+'ModelParams Lw'!$Q$4)/10))) +IF(CP260="",0,POWER(10,((CP260+'ModelParams Lw'!$R$4)/10))) +IF(CQ260="",0,POWER(10,((CQ260+'ModelParams Lw'!$S$4)/10))) +IF(CR260="",0,POWER(10,((CR260+'ModelParams Lw'!$T$4)/10))) +IF(CS260="",0,POWER(10,((CS260+'ModelParams Lw'!$U$4)/10)))+IF(CT260="",0,POWER(10,((CT260+'ModelParams Lw'!$V$4)/10))))</f>
        <v>#DIV/0!</v>
      </c>
      <c r="CV260" s="26" t="e">
        <f t="shared" si="94"/>
        <v>#DIV/0!</v>
      </c>
      <c r="CW260" s="26" t="e">
        <f>(CM260-'ModelParams Lw'!O$10)/'ModelParams Lw'!O$11</f>
        <v>#DIV/0!</v>
      </c>
      <c r="CX260" s="26" t="e">
        <f>(CN260-'ModelParams Lw'!P$10)/'ModelParams Lw'!P$11</f>
        <v>#DIV/0!</v>
      </c>
      <c r="CY260" s="26" t="e">
        <f>(CO260-'ModelParams Lw'!Q$10)/'ModelParams Lw'!Q$11</f>
        <v>#DIV/0!</v>
      </c>
      <c r="CZ260" s="26" t="e">
        <f>(CP260-'ModelParams Lw'!R$10)/'ModelParams Lw'!R$11</f>
        <v>#DIV/0!</v>
      </c>
      <c r="DA260" s="26" t="e">
        <f>(CQ260-'ModelParams Lw'!S$10)/'ModelParams Lw'!S$11</f>
        <v>#DIV/0!</v>
      </c>
      <c r="DB260" s="26" t="e">
        <f>(CR260-'ModelParams Lw'!T$10)/'ModelParams Lw'!T$11</f>
        <v>#DIV/0!</v>
      </c>
      <c r="DC260" s="26" t="e">
        <f>(CS260-'ModelParams Lw'!U$10)/'ModelParams Lw'!U$11</f>
        <v>#DIV/0!</v>
      </c>
      <c r="DD260" s="26" t="e">
        <f>(CT260-'ModelParams Lw'!V$10)/'ModelParams Lw'!V$11</f>
        <v>#DIV/0!</v>
      </c>
    </row>
    <row r="261" spans="1:108" x14ac:dyDescent="0.25">
      <c r="A261" s="13">
        <f>'Sound Power'!B261</f>
        <v>0</v>
      </c>
      <c r="B261" s="13">
        <f>'Sound Power'!D261</f>
        <v>0</v>
      </c>
      <c r="C261" s="13">
        <f>'Sound Power'!E261</f>
        <v>0</v>
      </c>
      <c r="D261" s="13">
        <f>'Sound Power'!F261</f>
        <v>0</v>
      </c>
      <c r="E261" s="76" t="e">
        <f>IF(Calcul!$F263="SA",'Sound Power'!AZ261,'Sound Power'!O261)</f>
        <v>#DIV/0!</v>
      </c>
      <c r="F261" s="76" t="e">
        <f>IF(Calcul!$F263="SA",'Sound Power'!BA261,'Sound Power'!P261)</f>
        <v>#DIV/0!</v>
      </c>
      <c r="G261" s="76" t="e">
        <f>IF(Calcul!$F263="SA",'Sound Power'!BB261,'Sound Power'!Q261)</f>
        <v>#DIV/0!</v>
      </c>
      <c r="H261" s="76" t="e">
        <f>IF(Calcul!$F263="SA",'Sound Power'!BC261,'Sound Power'!R261)</f>
        <v>#DIV/0!</v>
      </c>
      <c r="I261" s="76" t="e">
        <f>IF(Calcul!$F263="SA",'Sound Power'!BD261,'Sound Power'!S261)</f>
        <v>#DIV/0!</v>
      </c>
      <c r="J261" s="76" t="e">
        <f>IF(Calcul!$F263="SA",'Sound Power'!BE261,'Sound Power'!T261)</f>
        <v>#DIV/0!</v>
      </c>
      <c r="K261" s="76" t="e">
        <f>IF(Calcul!$F263="SA",'Sound Power'!BF261,'Sound Power'!U261)</f>
        <v>#DIV/0!</v>
      </c>
      <c r="L261" s="76" t="e">
        <f>IF(Calcul!$F263="SA",'Sound Power'!BG261,'Sound Power'!V261)</f>
        <v>#DIV/0!</v>
      </c>
      <c r="M261" s="76" t="e">
        <f>'Sound Power'!CI261</f>
        <v>#DIV/0!</v>
      </c>
      <c r="N261" s="76" t="e">
        <f>'Sound Power'!CJ261</f>
        <v>#DIV/0!</v>
      </c>
      <c r="O261" s="76" t="e">
        <f>'Sound Power'!CK261</f>
        <v>#DIV/0!</v>
      </c>
      <c r="P261" s="76" t="e">
        <f>'Sound Power'!CL261</f>
        <v>#DIV/0!</v>
      </c>
      <c r="Q261" s="76" t="e">
        <f>'Sound Power'!CM261</f>
        <v>#DIV/0!</v>
      </c>
      <c r="R261" s="76" t="e">
        <f>'Sound Power'!CN261</f>
        <v>#DIV/0!</v>
      </c>
      <c r="S261" s="76" t="e">
        <f>'Sound Power'!CO261</f>
        <v>#DIV/0!</v>
      </c>
      <c r="T261" s="76" t="e">
        <f>'Sound Power'!CP261</f>
        <v>#DIV/0!</v>
      </c>
      <c r="U261" s="73">
        <f t="shared" ref="U261:U300" si="97">2*(B261+C261)</f>
        <v>0</v>
      </c>
      <c r="V261" s="73">
        <f t="shared" ref="V261:V300" si="98">B261*C261</f>
        <v>0</v>
      </c>
      <c r="W261" s="76" t="e">
        <f>('ModelParams Lp'!B$4*10^'ModelParams Lp'!B$5*($U261/$V261)^'ModelParams Lp'!B$6)*3</f>
        <v>#DIV/0!</v>
      </c>
      <c r="X261" s="76" t="e">
        <f>('ModelParams Lp'!C$4*10^'ModelParams Lp'!C$5*($U261/$V261)^'ModelParams Lp'!C$6)*3</f>
        <v>#DIV/0!</v>
      </c>
      <c r="Y261" s="76" t="e">
        <f>('ModelParams Lp'!D$4*10^'ModelParams Lp'!D$5*($U261/$V261)^'ModelParams Lp'!D$6)*3</f>
        <v>#DIV/0!</v>
      </c>
      <c r="Z261" s="76" t="e">
        <f>('ModelParams Lp'!E$4*10^'ModelParams Lp'!E$5*($U261/$V261)^'ModelParams Lp'!E$6)*3</f>
        <v>#DIV/0!</v>
      </c>
      <c r="AA261" s="76" t="e">
        <f>('ModelParams Lp'!F$4*10^'ModelParams Lp'!F$5*($U261/$V261)^'ModelParams Lp'!F$6)*3</f>
        <v>#DIV/0!</v>
      </c>
      <c r="AB261" s="76" t="e">
        <f>('ModelParams Lp'!G$4*10^'ModelParams Lp'!G$5*($U261/$V261)^'ModelParams Lp'!G$6)*3</f>
        <v>#DIV/0!</v>
      </c>
      <c r="AC261" s="76" t="e">
        <f>('ModelParams Lp'!H$4*10^'ModelParams Lp'!H$5*($U261/$V261)^'ModelParams Lp'!H$6)*3</f>
        <v>#DIV/0!</v>
      </c>
      <c r="AD261" s="76" t="e">
        <f>('ModelParams Lp'!I$4*10^'ModelParams Lp'!I$5*($U261/$V261)^'ModelParams Lp'!I$6)*3</f>
        <v>#DIV/0!</v>
      </c>
      <c r="AE261" s="62" t="e">
        <f t="shared" ref="AE261:AE300" si="99">343.2/(2*MAX(B261:C261))</f>
        <v>#DIV/0!</v>
      </c>
      <c r="AF261" s="62" t="e">
        <f>IF(AE261&lt;'ModelParams Lp'!$B$16,-1,IF(AE261&lt;'ModelParams Lp'!$C$16,0,IF(AE261&lt;'ModelParams Lp'!$D$16,1,IF(AE261&lt;'ModelParams Lp'!$E$16,2,IF(AE261&lt;'ModelParams Lp'!$F$16,3,IF(AE261&lt;'ModelParams Lp'!$G$16,4,IF(AE261&lt;'ModelParams Lp'!$H$16,5,6)))))))</f>
        <v>#DIV/0!</v>
      </c>
      <c r="AG261" s="76" t="e">
        <f ca="1">IF($AF261&gt;1,0,OFFSET('ModelParams Lp'!$C$12,0,-'Sound Pressure'!$AF261))</f>
        <v>#DIV/0!</v>
      </c>
      <c r="AH261" s="76" t="e">
        <f ca="1">IF($AF261&gt;2,0,OFFSET('ModelParams Lp'!$D$12,0,-'Sound Pressure'!$AF261))</f>
        <v>#DIV/0!</v>
      </c>
      <c r="AI261" s="76" t="e">
        <f ca="1">IF($AF261&gt;3,0,OFFSET('ModelParams Lp'!$E$12,0,-'Sound Pressure'!$AF261))</f>
        <v>#DIV/0!</v>
      </c>
      <c r="AJ261" s="76" t="e">
        <f ca="1">IF($AF261&gt;4,0,OFFSET('ModelParams Lp'!$F$12,0,-'Sound Pressure'!$AF261))</f>
        <v>#DIV/0!</v>
      </c>
      <c r="AK261" s="76" t="e">
        <f ca="1">IF($AF261&gt;3,0,OFFSET('ModelParams Lp'!$G$12,0,-'Sound Pressure'!$AF261))</f>
        <v>#DIV/0!</v>
      </c>
      <c r="AL261" s="76" t="e">
        <f ca="1">IF($AF261&gt;5,0,OFFSET('ModelParams Lp'!$H$12,0,-'Sound Pressure'!$AF261))</f>
        <v>#DIV/0!</v>
      </c>
      <c r="AM261" s="76" t="e">
        <f ca="1">IF($AF261&gt;6,0,OFFSET('ModelParams Lp'!$I$12,0,-'Sound Pressure'!$AF261))</f>
        <v>#DIV/0!</v>
      </c>
      <c r="AN261" s="76" t="e">
        <f ca="1">IF($AF261&gt;7,0,IF($AF$4&lt;0,3,OFFSET('ModelParams Lp'!$J$12,0,-'Sound Pressure'!$AF261)))</f>
        <v>#DIV/0!</v>
      </c>
      <c r="AO261" s="76" t="e">
        <f t="shared" si="95"/>
        <v>#DIV/0!</v>
      </c>
      <c r="AP261" s="76" t="e">
        <f t="shared" si="96"/>
        <v>#DIV/0!</v>
      </c>
      <c r="AQ261" s="76" t="e">
        <f t="shared" si="96"/>
        <v>#DIV/0!</v>
      </c>
      <c r="AR261" s="76" t="e">
        <f t="shared" si="96"/>
        <v>#DIV/0!</v>
      </c>
      <c r="AS261" s="76" t="e">
        <f t="shared" si="96"/>
        <v>#DIV/0!</v>
      </c>
      <c r="AT261" s="76" t="e">
        <f t="shared" si="96"/>
        <v>#DIV/0!</v>
      </c>
      <c r="AU261" s="76" t="e">
        <f t="shared" si="96"/>
        <v>#DIV/0!</v>
      </c>
      <c r="AV261" s="76" t="e">
        <f t="shared" si="96"/>
        <v>#DIV/0!</v>
      </c>
      <c r="AW261" s="76">
        <f>'ModelParams Lp'!B$22</f>
        <v>4</v>
      </c>
      <c r="AX261" s="76">
        <f>'ModelParams Lp'!C$22</f>
        <v>2</v>
      </c>
      <c r="AY261" s="76">
        <f>'ModelParams Lp'!D$22</f>
        <v>1</v>
      </c>
      <c r="AZ261" s="76">
        <f>'ModelParams Lp'!E$22</f>
        <v>0</v>
      </c>
      <c r="BA261" s="76">
        <f>'ModelParams Lp'!F$22</f>
        <v>0</v>
      </c>
      <c r="BB261" s="76">
        <f>'ModelParams Lp'!G$22</f>
        <v>0</v>
      </c>
      <c r="BC261" s="76">
        <f>'ModelParams Lp'!H$22</f>
        <v>0</v>
      </c>
      <c r="BD261" s="76">
        <f>'ModelParams Lp'!I$22</f>
        <v>0</v>
      </c>
      <c r="BE261" s="76" t="e">
        <f>-10*LOG(2/(4*PI()*2^2)+4/(0.163*(Calcul!$J266*Calcul!$K266)/VLOOKUP(Calcul!$H266,'ModelParams Lp'!$E$37:$F$39,2,0)))</f>
        <v>#N/A</v>
      </c>
      <c r="BF261" s="76" t="e">
        <f>-10*LOG(2/(4*PI()*2^2)+4/(0.163*(Calcul!$J266*Calcul!$K266)/VLOOKUP(Calcul!$H266,'ModelParams Lp'!$E$37:$F$39,2,0)))</f>
        <v>#N/A</v>
      </c>
      <c r="BG261" s="76" t="e">
        <f>-10*LOG(2/(4*PI()*2^2)+4/(0.163*(Calcul!$J266*Calcul!$K266)/VLOOKUP(Calcul!$H266,'ModelParams Lp'!$E$37:$F$39,2,0)))</f>
        <v>#N/A</v>
      </c>
      <c r="BH261" s="76" t="e">
        <f>-10*LOG(2/(4*PI()*2^2)+4/(0.163*(Calcul!$J266*Calcul!$K266)/VLOOKUP(Calcul!$H266,'ModelParams Lp'!$E$37:$F$39,2,0)))</f>
        <v>#N/A</v>
      </c>
      <c r="BI261" s="76" t="e">
        <f>-10*LOG(2/(4*PI()*2^2)+4/(0.163*(Calcul!$J266*Calcul!$K266)/VLOOKUP(Calcul!$H266,'ModelParams Lp'!$E$37:$F$39,2,0)))</f>
        <v>#N/A</v>
      </c>
      <c r="BJ261" s="76" t="e">
        <f>-10*LOG(2/(4*PI()*2^2)+4/(0.163*(Calcul!$J266*Calcul!$K266)/VLOOKUP(Calcul!$H266,'ModelParams Lp'!$E$37:$F$39,2,0)))</f>
        <v>#N/A</v>
      </c>
      <c r="BK261" s="76" t="e">
        <f>-10*LOG(2/(4*PI()*2^2)+4/(0.163*(Calcul!$J266*Calcul!$K266)/VLOOKUP(Calcul!$H266,'ModelParams Lp'!$E$37:$F$39,2,0)))</f>
        <v>#N/A</v>
      </c>
      <c r="BL261" s="76" t="e">
        <f>-10*LOG(2/(4*PI()*2^2)+4/(0.163*(Calcul!$J266*Calcul!$K266)/VLOOKUP(Calcul!$H266,'ModelParams Lp'!$E$37:$F$39,2,0)))</f>
        <v>#N/A</v>
      </c>
      <c r="BM261" s="76" t="e">
        <f>VLOOKUP(Calcul!$I266,'ModelParams Lp'!$D$28:$O$32,5,0)+BE261</f>
        <v>#N/A</v>
      </c>
      <c r="BN261" s="76" t="e">
        <f>VLOOKUP(Calcul!$I266,'ModelParams Lp'!$D$28:$O$32,6,0)+BF261</f>
        <v>#N/A</v>
      </c>
      <c r="BO261" s="76" t="e">
        <f>VLOOKUP(Calcul!$I266,'ModelParams Lp'!$D$28:$O$32,7,0)+BG261</f>
        <v>#N/A</v>
      </c>
      <c r="BP261" s="76" t="e">
        <f>VLOOKUP(Calcul!$I266,'ModelParams Lp'!$D$28:$O$32,8,0)+BH261</f>
        <v>#N/A</v>
      </c>
      <c r="BQ261" s="76" t="e">
        <f>VLOOKUP(Calcul!$I266,'ModelParams Lp'!$D$28:$O$32,9,0)+BI261</f>
        <v>#N/A</v>
      </c>
      <c r="BR261" s="76" t="e">
        <f>VLOOKUP(Calcul!$I266,'ModelParams Lp'!$D$28:$O$32,10,0)+BJ261</f>
        <v>#N/A</v>
      </c>
      <c r="BS261" s="76" t="e">
        <f>VLOOKUP(Calcul!$I266,'ModelParams Lp'!$D$28:$O$32,11,0)+BK261</f>
        <v>#N/A</v>
      </c>
      <c r="BT261" s="76" t="e">
        <f>VLOOKUP(Calcul!$I266,'ModelParams Lp'!$D$28:$O$32,12,0)+BL261</f>
        <v>#N/A</v>
      </c>
      <c r="BU261" s="75" t="e">
        <f t="shared" ref="BU261:BU300" ca="1" si="100">IF(E261-W261-AG261-AO261-AW261-BE261&lt;0,0,E261-W261-AG261-AO261-AW261-BE261)</f>
        <v>#DIV/0!</v>
      </c>
      <c r="BV261" s="75" t="e">
        <f t="shared" ref="BV261:BV300" ca="1" si="101">IF(F261-X261-AH261-AP261-AX261-BF261&lt;0,0,F261-X261-AH261-AP261-AX261-BF261)</f>
        <v>#DIV/0!</v>
      </c>
      <c r="BW261" s="75" t="e">
        <f t="shared" ref="BW261:BW300" ca="1" si="102">IF(G261-Y261-AI261-AQ261-AY261-BG261&lt;0,0,G261-Y261-AI261-AQ261-AY261-BG261)</f>
        <v>#DIV/0!</v>
      </c>
      <c r="BX261" s="75" t="e">
        <f t="shared" ref="BX261:BX300" ca="1" si="103">IF(H261-Z261-AJ261-AR261-AZ261-BH261&lt;0,0,H261-Z261-AJ261-AR261-AZ261-BH261)</f>
        <v>#DIV/0!</v>
      </c>
      <c r="BY261" s="75" t="e">
        <f t="shared" ref="BY261:BY300" ca="1" si="104">IF(I261-AA261-AK261-AS261-BA261-BI261&lt;0,0,I261-AA261-AK261-AS261-BA261-BI261)</f>
        <v>#DIV/0!</v>
      </c>
      <c r="BZ261" s="75" t="e">
        <f t="shared" ref="BZ261:BZ300" ca="1" si="105">IF(J261-AB261-AL261-AT261-BB261-BJ261&lt;0,0,J261-AB261-AL261-AT261-BB261-BJ261)</f>
        <v>#DIV/0!</v>
      </c>
      <c r="CA261" s="75" t="e">
        <f t="shared" ref="CA261:CA300" ca="1" si="106">IF(K261-AC261-AM261-AU261-BC261-BK261&lt;0,0,K261-AC261-AM261-AU261-BC261-BK261)</f>
        <v>#DIV/0!</v>
      </c>
      <c r="CB261" s="75" t="e">
        <f t="shared" ref="CB261:CB300" ca="1" si="107">IF(L261-AD261-AN261-AV261-BD261-BL261&lt;0,0,L261-AD261-AN261-AV261-BD261-BL261)</f>
        <v>#DIV/0!</v>
      </c>
      <c r="CC261" s="26" t="e">
        <f ca="1">10*LOG10(IF(BU261="",0,POWER(10,((BU261+'ModelParams Lw'!$O$4)/10))) +IF(BV261="",0,POWER(10,((BV261+'ModelParams Lw'!$P$4)/10))) +IF(BW261="",0,POWER(10,((BW261+'ModelParams Lw'!$Q$4)/10))) +IF(BX261="",0,POWER(10,((BX261+'ModelParams Lw'!$R$4)/10))) +IF(BY261="",0,POWER(10,((BY261+'ModelParams Lw'!$S$4)/10))) +IF(BZ261="",0,POWER(10,((BZ261+'ModelParams Lw'!$T$4)/10))) +IF(CA261="",0,POWER(10,((CA261+'ModelParams Lw'!$U$4)/10)))+IF(CB261="",0,POWER(10,((CB261+'ModelParams Lw'!$V$4)/10))))</f>
        <v>#DIV/0!</v>
      </c>
      <c r="CD261" s="26" t="e">
        <f t="shared" ref="CD261:CD300" ca="1" si="108">MAX(CE261:CL261)</f>
        <v>#DIV/0!</v>
      </c>
      <c r="CE261" s="26" t="e">
        <f ca="1">(BU261-'ModelParams Lw'!O$10)/'ModelParams Lw'!O$11</f>
        <v>#DIV/0!</v>
      </c>
      <c r="CF261" s="26" t="e">
        <f ca="1">(BV261-'ModelParams Lw'!P$10)/'ModelParams Lw'!P$11</f>
        <v>#DIV/0!</v>
      </c>
      <c r="CG261" s="26" t="e">
        <f ca="1">(BW261-'ModelParams Lw'!Q$10)/'ModelParams Lw'!Q$11</f>
        <v>#DIV/0!</v>
      </c>
      <c r="CH261" s="26" t="e">
        <f ca="1">(BX261-'ModelParams Lw'!R$10)/'ModelParams Lw'!R$11</f>
        <v>#DIV/0!</v>
      </c>
      <c r="CI261" s="26" t="e">
        <f ca="1">(BY261-'ModelParams Lw'!S$10)/'ModelParams Lw'!S$11</f>
        <v>#DIV/0!</v>
      </c>
      <c r="CJ261" s="26" t="e">
        <f ca="1">(BZ261-'ModelParams Lw'!T$10)/'ModelParams Lw'!T$11</f>
        <v>#DIV/0!</v>
      </c>
      <c r="CK261" s="26" t="e">
        <f ca="1">(CA261-'ModelParams Lw'!U$10)/'ModelParams Lw'!U$11</f>
        <v>#DIV/0!</v>
      </c>
      <c r="CL261" s="26" t="e">
        <f ca="1">(CB261-'ModelParams Lw'!V$10)/'ModelParams Lw'!V$11</f>
        <v>#DIV/0!</v>
      </c>
      <c r="CM261" s="75" t="e">
        <f t="shared" ref="CM261:CM300" si="109">IF(M261-BM261-AW261&lt;0,0,M261-BM261-AW261)</f>
        <v>#DIV/0!</v>
      </c>
      <c r="CN261" s="75" t="e">
        <f t="shared" ref="CN261:CN300" si="110">IF(N261-BN261-AX261&lt;0,0,N261-BN261-AX261)</f>
        <v>#DIV/0!</v>
      </c>
      <c r="CO261" s="75" t="e">
        <f t="shared" ref="CO261:CO300" si="111">IF(O261-BO261-AY261&lt;0,0,O261-BO261-AY261)</f>
        <v>#DIV/0!</v>
      </c>
      <c r="CP261" s="75" t="e">
        <f t="shared" ref="CP261:CP300" si="112">IF(P261-BP261-AZ261&lt;0,0,P261-BP261-AZ261)</f>
        <v>#DIV/0!</v>
      </c>
      <c r="CQ261" s="75" t="e">
        <f t="shared" ref="CQ261:CQ300" si="113">IF(Q261-BQ261-BA261&lt;0,0,Q261-BQ261-BA261)</f>
        <v>#DIV/0!</v>
      </c>
      <c r="CR261" s="75" t="e">
        <f t="shared" ref="CR261:CR300" si="114">IF(R261-BR261-BB261&lt;0,0,R261-BR261-BB261)</f>
        <v>#DIV/0!</v>
      </c>
      <c r="CS261" s="75" t="e">
        <f t="shared" ref="CS261:CS300" si="115">IF(S261-BS261-BC261&lt;0,0,S261-BS261-BC261)</f>
        <v>#DIV/0!</v>
      </c>
      <c r="CT261" s="75" t="e">
        <f t="shared" ref="CT261:CT300" si="116">IF(T261-BT261-BD261&lt;0,0,T261-BT261-BD261)</f>
        <v>#DIV/0!</v>
      </c>
      <c r="CU261" s="26" t="e">
        <f>10*LOG10(IF(CM261="",0,POWER(10,((CM261+'ModelParams Lw'!$O$4)/10))) +IF(CN261="",0,POWER(10,((CN261+'ModelParams Lw'!$P$4)/10))) +IF(CO261="",0,POWER(10,((CO261+'ModelParams Lw'!$Q$4)/10))) +IF(CP261="",0,POWER(10,((CP261+'ModelParams Lw'!$R$4)/10))) +IF(CQ261="",0,POWER(10,((CQ261+'ModelParams Lw'!$S$4)/10))) +IF(CR261="",0,POWER(10,((CR261+'ModelParams Lw'!$T$4)/10))) +IF(CS261="",0,POWER(10,((CS261+'ModelParams Lw'!$U$4)/10)))+IF(CT261="",0,POWER(10,((CT261+'ModelParams Lw'!$V$4)/10))))</f>
        <v>#DIV/0!</v>
      </c>
      <c r="CV261" s="26" t="e">
        <f t="shared" ref="CV261:CV300" si="117">MAX(CW261:DD261)</f>
        <v>#DIV/0!</v>
      </c>
      <c r="CW261" s="26" t="e">
        <f>(CM261-'ModelParams Lw'!O$10)/'ModelParams Lw'!O$11</f>
        <v>#DIV/0!</v>
      </c>
      <c r="CX261" s="26" t="e">
        <f>(CN261-'ModelParams Lw'!P$10)/'ModelParams Lw'!P$11</f>
        <v>#DIV/0!</v>
      </c>
      <c r="CY261" s="26" t="e">
        <f>(CO261-'ModelParams Lw'!Q$10)/'ModelParams Lw'!Q$11</f>
        <v>#DIV/0!</v>
      </c>
      <c r="CZ261" s="26" t="e">
        <f>(CP261-'ModelParams Lw'!R$10)/'ModelParams Lw'!R$11</f>
        <v>#DIV/0!</v>
      </c>
      <c r="DA261" s="26" t="e">
        <f>(CQ261-'ModelParams Lw'!S$10)/'ModelParams Lw'!S$11</f>
        <v>#DIV/0!</v>
      </c>
      <c r="DB261" s="26" t="e">
        <f>(CR261-'ModelParams Lw'!T$10)/'ModelParams Lw'!T$11</f>
        <v>#DIV/0!</v>
      </c>
      <c r="DC261" s="26" t="e">
        <f>(CS261-'ModelParams Lw'!U$10)/'ModelParams Lw'!U$11</f>
        <v>#DIV/0!</v>
      </c>
      <c r="DD261" s="26" t="e">
        <f>(CT261-'ModelParams Lw'!V$10)/'ModelParams Lw'!V$11</f>
        <v>#DIV/0!</v>
      </c>
    </row>
    <row r="262" spans="1:108" x14ac:dyDescent="0.25">
      <c r="A262" s="13">
        <f>'Sound Power'!B262</f>
        <v>0</v>
      </c>
      <c r="B262" s="13">
        <f>'Sound Power'!D262</f>
        <v>0</v>
      </c>
      <c r="C262" s="13">
        <f>'Sound Power'!E262</f>
        <v>0</v>
      </c>
      <c r="D262" s="13">
        <f>'Sound Power'!F262</f>
        <v>0</v>
      </c>
      <c r="E262" s="76" t="e">
        <f>IF(Calcul!$F264="SA",'Sound Power'!AZ262,'Sound Power'!O262)</f>
        <v>#DIV/0!</v>
      </c>
      <c r="F262" s="76" t="e">
        <f>IF(Calcul!$F264="SA",'Sound Power'!BA262,'Sound Power'!P262)</f>
        <v>#DIV/0!</v>
      </c>
      <c r="G262" s="76" t="e">
        <f>IF(Calcul!$F264="SA",'Sound Power'!BB262,'Sound Power'!Q262)</f>
        <v>#DIV/0!</v>
      </c>
      <c r="H262" s="76" t="e">
        <f>IF(Calcul!$F264="SA",'Sound Power'!BC262,'Sound Power'!R262)</f>
        <v>#DIV/0!</v>
      </c>
      <c r="I262" s="76" t="e">
        <f>IF(Calcul!$F264="SA",'Sound Power'!BD262,'Sound Power'!S262)</f>
        <v>#DIV/0!</v>
      </c>
      <c r="J262" s="76" t="e">
        <f>IF(Calcul!$F264="SA",'Sound Power'!BE262,'Sound Power'!T262)</f>
        <v>#DIV/0!</v>
      </c>
      <c r="K262" s="76" t="e">
        <f>IF(Calcul!$F264="SA",'Sound Power'!BF262,'Sound Power'!U262)</f>
        <v>#DIV/0!</v>
      </c>
      <c r="L262" s="76" t="e">
        <f>IF(Calcul!$F264="SA",'Sound Power'!BG262,'Sound Power'!V262)</f>
        <v>#DIV/0!</v>
      </c>
      <c r="M262" s="76" t="e">
        <f>'Sound Power'!CI262</f>
        <v>#DIV/0!</v>
      </c>
      <c r="N262" s="76" t="e">
        <f>'Sound Power'!CJ262</f>
        <v>#DIV/0!</v>
      </c>
      <c r="O262" s="76" t="e">
        <f>'Sound Power'!CK262</f>
        <v>#DIV/0!</v>
      </c>
      <c r="P262" s="76" t="e">
        <f>'Sound Power'!CL262</f>
        <v>#DIV/0!</v>
      </c>
      <c r="Q262" s="76" t="e">
        <f>'Sound Power'!CM262</f>
        <v>#DIV/0!</v>
      </c>
      <c r="R262" s="76" t="e">
        <f>'Sound Power'!CN262</f>
        <v>#DIV/0!</v>
      </c>
      <c r="S262" s="76" t="e">
        <f>'Sound Power'!CO262</f>
        <v>#DIV/0!</v>
      </c>
      <c r="T262" s="76" t="e">
        <f>'Sound Power'!CP262</f>
        <v>#DIV/0!</v>
      </c>
      <c r="U262" s="73">
        <f t="shared" si="97"/>
        <v>0</v>
      </c>
      <c r="V262" s="73">
        <f t="shared" si="98"/>
        <v>0</v>
      </c>
      <c r="W262" s="76" t="e">
        <f>('ModelParams Lp'!B$4*10^'ModelParams Lp'!B$5*($U262/$V262)^'ModelParams Lp'!B$6)*3</f>
        <v>#DIV/0!</v>
      </c>
      <c r="X262" s="76" t="e">
        <f>('ModelParams Lp'!C$4*10^'ModelParams Lp'!C$5*($U262/$V262)^'ModelParams Lp'!C$6)*3</f>
        <v>#DIV/0!</v>
      </c>
      <c r="Y262" s="76" t="e">
        <f>('ModelParams Lp'!D$4*10^'ModelParams Lp'!D$5*($U262/$V262)^'ModelParams Lp'!D$6)*3</f>
        <v>#DIV/0!</v>
      </c>
      <c r="Z262" s="76" t="e">
        <f>('ModelParams Lp'!E$4*10^'ModelParams Lp'!E$5*($U262/$V262)^'ModelParams Lp'!E$6)*3</f>
        <v>#DIV/0!</v>
      </c>
      <c r="AA262" s="76" t="e">
        <f>('ModelParams Lp'!F$4*10^'ModelParams Lp'!F$5*($U262/$V262)^'ModelParams Lp'!F$6)*3</f>
        <v>#DIV/0!</v>
      </c>
      <c r="AB262" s="76" t="e">
        <f>('ModelParams Lp'!G$4*10^'ModelParams Lp'!G$5*($U262/$V262)^'ModelParams Lp'!G$6)*3</f>
        <v>#DIV/0!</v>
      </c>
      <c r="AC262" s="76" t="e">
        <f>('ModelParams Lp'!H$4*10^'ModelParams Lp'!H$5*($U262/$V262)^'ModelParams Lp'!H$6)*3</f>
        <v>#DIV/0!</v>
      </c>
      <c r="AD262" s="76" t="e">
        <f>('ModelParams Lp'!I$4*10^'ModelParams Lp'!I$5*($U262/$V262)^'ModelParams Lp'!I$6)*3</f>
        <v>#DIV/0!</v>
      </c>
      <c r="AE262" s="62" t="e">
        <f t="shared" si="99"/>
        <v>#DIV/0!</v>
      </c>
      <c r="AF262" s="62" t="e">
        <f>IF(AE262&lt;'ModelParams Lp'!$B$16,-1,IF(AE262&lt;'ModelParams Lp'!$C$16,0,IF(AE262&lt;'ModelParams Lp'!$D$16,1,IF(AE262&lt;'ModelParams Lp'!$E$16,2,IF(AE262&lt;'ModelParams Lp'!$F$16,3,IF(AE262&lt;'ModelParams Lp'!$G$16,4,IF(AE262&lt;'ModelParams Lp'!$H$16,5,6)))))))</f>
        <v>#DIV/0!</v>
      </c>
      <c r="AG262" s="76" t="e">
        <f ca="1">IF($AF262&gt;1,0,OFFSET('ModelParams Lp'!$C$12,0,-'Sound Pressure'!$AF262))</f>
        <v>#DIV/0!</v>
      </c>
      <c r="AH262" s="76" t="e">
        <f ca="1">IF($AF262&gt;2,0,OFFSET('ModelParams Lp'!$D$12,0,-'Sound Pressure'!$AF262))</f>
        <v>#DIV/0!</v>
      </c>
      <c r="AI262" s="76" t="e">
        <f ca="1">IF($AF262&gt;3,0,OFFSET('ModelParams Lp'!$E$12,0,-'Sound Pressure'!$AF262))</f>
        <v>#DIV/0!</v>
      </c>
      <c r="AJ262" s="76" t="e">
        <f ca="1">IF($AF262&gt;4,0,OFFSET('ModelParams Lp'!$F$12,0,-'Sound Pressure'!$AF262))</f>
        <v>#DIV/0!</v>
      </c>
      <c r="AK262" s="76" t="e">
        <f ca="1">IF($AF262&gt;3,0,OFFSET('ModelParams Lp'!$G$12,0,-'Sound Pressure'!$AF262))</f>
        <v>#DIV/0!</v>
      </c>
      <c r="AL262" s="76" t="e">
        <f ca="1">IF($AF262&gt;5,0,OFFSET('ModelParams Lp'!$H$12,0,-'Sound Pressure'!$AF262))</f>
        <v>#DIV/0!</v>
      </c>
      <c r="AM262" s="76" t="e">
        <f ca="1">IF($AF262&gt;6,0,OFFSET('ModelParams Lp'!$I$12,0,-'Sound Pressure'!$AF262))</f>
        <v>#DIV/0!</v>
      </c>
      <c r="AN262" s="76" t="e">
        <f ca="1">IF($AF262&gt;7,0,IF($AF$4&lt;0,3,OFFSET('ModelParams Lp'!$J$12,0,-'Sound Pressure'!$AF262)))</f>
        <v>#DIV/0!</v>
      </c>
      <c r="AO262" s="76" t="e">
        <f t="shared" si="95"/>
        <v>#DIV/0!</v>
      </c>
      <c r="AP262" s="76" t="e">
        <f t="shared" si="96"/>
        <v>#DIV/0!</v>
      </c>
      <c r="AQ262" s="76" t="e">
        <f t="shared" si="96"/>
        <v>#DIV/0!</v>
      </c>
      <c r="AR262" s="76" t="e">
        <f t="shared" si="96"/>
        <v>#DIV/0!</v>
      </c>
      <c r="AS262" s="76" t="e">
        <f t="shared" si="96"/>
        <v>#DIV/0!</v>
      </c>
      <c r="AT262" s="76" t="e">
        <f t="shared" si="96"/>
        <v>#DIV/0!</v>
      </c>
      <c r="AU262" s="76" t="e">
        <f t="shared" si="96"/>
        <v>#DIV/0!</v>
      </c>
      <c r="AV262" s="76" t="e">
        <f t="shared" si="96"/>
        <v>#DIV/0!</v>
      </c>
      <c r="AW262" s="76">
        <f>'ModelParams Lp'!B$22</f>
        <v>4</v>
      </c>
      <c r="AX262" s="76">
        <f>'ModelParams Lp'!C$22</f>
        <v>2</v>
      </c>
      <c r="AY262" s="76">
        <f>'ModelParams Lp'!D$22</f>
        <v>1</v>
      </c>
      <c r="AZ262" s="76">
        <f>'ModelParams Lp'!E$22</f>
        <v>0</v>
      </c>
      <c r="BA262" s="76">
        <f>'ModelParams Lp'!F$22</f>
        <v>0</v>
      </c>
      <c r="BB262" s="76">
        <f>'ModelParams Lp'!G$22</f>
        <v>0</v>
      </c>
      <c r="BC262" s="76">
        <f>'ModelParams Lp'!H$22</f>
        <v>0</v>
      </c>
      <c r="BD262" s="76">
        <f>'ModelParams Lp'!I$22</f>
        <v>0</v>
      </c>
      <c r="BE262" s="76" t="e">
        <f>-10*LOG(2/(4*PI()*2^2)+4/(0.163*(Calcul!$J267*Calcul!$K267)/VLOOKUP(Calcul!$H267,'ModelParams Lp'!$E$37:$F$39,2,0)))</f>
        <v>#N/A</v>
      </c>
      <c r="BF262" s="76" t="e">
        <f>-10*LOG(2/(4*PI()*2^2)+4/(0.163*(Calcul!$J267*Calcul!$K267)/VLOOKUP(Calcul!$H267,'ModelParams Lp'!$E$37:$F$39,2,0)))</f>
        <v>#N/A</v>
      </c>
      <c r="BG262" s="76" t="e">
        <f>-10*LOG(2/(4*PI()*2^2)+4/(0.163*(Calcul!$J267*Calcul!$K267)/VLOOKUP(Calcul!$H267,'ModelParams Lp'!$E$37:$F$39,2,0)))</f>
        <v>#N/A</v>
      </c>
      <c r="BH262" s="76" t="e">
        <f>-10*LOG(2/(4*PI()*2^2)+4/(0.163*(Calcul!$J267*Calcul!$K267)/VLOOKUP(Calcul!$H267,'ModelParams Lp'!$E$37:$F$39,2,0)))</f>
        <v>#N/A</v>
      </c>
      <c r="BI262" s="76" t="e">
        <f>-10*LOG(2/(4*PI()*2^2)+4/(0.163*(Calcul!$J267*Calcul!$K267)/VLOOKUP(Calcul!$H267,'ModelParams Lp'!$E$37:$F$39,2,0)))</f>
        <v>#N/A</v>
      </c>
      <c r="BJ262" s="76" t="e">
        <f>-10*LOG(2/(4*PI()*2^2)+4/(0.163*(Calcul!$J267*Calcul!$K267)/VLOOKUP(Calcul!$H267,'ModelParams Lp'!$E$37:$F$39,2,0)))</f>
        <v>#N/A</v>
      </c>
      <c r="BK262" s="76" t="e">
        <f>-10*LOG(2/(4*PI()*2^2)+4/(0.163*(Calcul!$J267*Calcul!$K267)/VLOOKUP(Calcul!$H267,'ModelParams Lp'!$E$37:$F$39,2,0)))</f>
        <v>#N/A</v>
      </c>
      <c r="BL262" s="76" t="e">
        <f>-10*LOG(2/(4*PI()*2^2)+4/(0.163*(Calcul!$J267*Calcul!$K267)/VLOOKUP(Calcul!$H267,'ModelParams Lp'!$E$37:$F$39,2,0)))</f>
        <v>#N/A</v>
      </c>
      <c r="BM262" s="76" t="e">
        <f>VLOOKUP(Calcul!$I267,'ModelParams Lp'!$D$28:$O$32,5,0)+BE262</f>
        <v>#N/A</v>
      </c>
      <c r="BN262" s="76" t="e">
        <f>VLOOKUP(Calcul!$I267,'ModelParams Lp'!$D$28:$O$32,6,0)+BF262</f>
        <v>#N/A</v>
      </c>
      <c r="BO262" s="76" t="e">
        <f>VLOOKUP(Calcul!$I267,'ModelParams Lp'!$D$28:$O$32,7,0)+BG262</f>
        <v>#N/A</v>
      </c>
      <c r="BP262" s="76" t="e">
        <f>VLOOKUP(Calcul!$I267,'ModelParams Lp'!$D$28:$O$32,8,0)+BH262</f>
        <v>#N/A</v>
      </c>
      <c r="BQ262" s="76" t="e">
        <f>VLOOKUP(Calcul!$I267,'ModelParams Lp'!$D$28:$O$32,9,0)+BI262</f>
        <v>#N/A</v>
      </c>
      <c r="BR262" s="76" t="e">
        <f>VLOOKUP(Calcul!$I267,'ModelParams Lp'!$D$28:$O$32,10,0)+BJ262</f>
        <v>#N/A</v>
      </c>
      <c r="BS262" s="76" t="e">
        <f>VLOOKUP(Calcul!$I267,'ModelParams Lp'!$D$28:$O$32,11,0)+BK262</f>
        <v>#N/A</v>
      </c>
      <c r="BT262" s="76" t="e">
        <f>VLOOKUP(Calcul!$I267,'ModelParams Lp'!$D$28:$O$32,12,0)+BL262</f>
        <v>#N/A</v>
      </c>
      <c r="BU262" s="75" t="e">
        <f t="shared" ca="1" si="100"/>
        <v>#DIV/0!</v>
      </c>
      <c r="BV262" s="75" t="e">
        <f t="shared" ca="1" si="101"/>
        <v>#DIV/0!</v>
      </c>
      <c r="BW262" s="75" t="e">
        <f t="shared" ca="1" si="102"/>
        <v>#DIV/0!</v>
      </c>
      <c r="BX262" s="75" t="e">
        <f t="shared" ca="1" si="103"/>
        <v>#DIV/0!</v>
      </c>
      <c r="BY262" s="75" t="e">
        <f t="shared" ca="1" si="104"/>
        <v>#DIV/0!</v>
      </c>
      <c r="BZ262" s="75" t="e">
        <f t="shared" ca="1" si="105"/>
        <v>#DIV/0!</v>
      </c>
      <c r="CA262" s="75" t="e">
        <f t="shared" ca="1" si="106"/>
        <v>#DIV/0!</v>
      </c>
      <c r="CB262" s="75" t="e">
        <f t="shared" ca="1" si="107"/>
        <v>#DIV/0!</v>
      </c>
      <c r="CC262" s="26" t="e">
        <f ca="1">10*LOG10(IF(BU262="",0,POWER(10,((BU262+'ModelParams Lw'!$O$4)/10))) +IF(BV262="",0,POWER(10,((BV262+'ModelParams Lw'!$P$4)/10))) +IF(BW262="",0,POWER(10,((BW262+'ModelParams Lw'!$Q$4)/10))) +IF(BX262="",0,POWER(10,((BX262+'ModelParams Lw'!$R$4)/10))) +IF(BY262="",0,POWER(10,((BY262+'ModelParams Lw'!$S$4)/10))) +IF(BZ262="",0,POWER(10,((BZ262+'ModelParams Lw'!$T$4)/10))) +IF(CA262="",0,POWER(10,((CA262+'ModelParams Lw'!$U$4)/10)))+IF(CB262="",0,POWER(10,((CB262+'ModelParams Lw'!$V$4)/10))))</f>
        <v>#DIV/0!</v>
      </c>
      <c r="CD262" s="26" t="e">
        <f t="shared" ca="1" si="108"/>
        <v>#DIV/0!</v>
      </c>
      <c r="CE262" s="26" t="e">
        <f ca="1">(BU262-'ModelParams Lw'!O$10)/'ModelParams Lw'!O$11</f>
        <v>#DIV/0!</v>
      </c>
      <c r="CF262" s="26" t="e">
        <f ca="1">(BV262-'ModelParams Lw'!P$10)/'ModelParams Lw'!P$11</f>
        <v>#DIV/0!</v>
      </c>
      <c r="CG262" s="26" t="e">
        <f ca="1">(BW262-'ModelParams Lw'!Q$10)/'ModelParams Lw'!Q$11</f>
        <v>#DIV/0!</v>
      </c>
      <c r="CH262" s="26" t="e">
        <f ca="1">(BX262-'ModelParams Lw'!R$10)/'ModelParams Lw'!R$11</f>
        <v>#DIV/0!</v>
      </c>
      <c r="CI262" s="26" t="e">
        <f ca="1">(BY262-'ModelParams Lw'!S$10)/'ModelParams Lw'!S$11</f>
        <v>#DIV/0!</v>
      </c>
      <c r="CJ262" s="26" t="e">
        <f ca="1">(BZ262-'ModelParams Lw'!T$10)/'ModelParams Lw'!T$11</f>
        <v>#DIV/0!</v>
      </c>
      <c r="CK262" s="26" t="e">
        <f ca="1">(CA262-'ModelParams Lw'!U$10)/'ModelParams Lw'!U$11</f>
        <v>#DIV/0!</v>
      </c>
      <c r="CL262" s="26" t="e">
        <f ca="1">(CB262-'ModelParams Lw'!V$10)/'ModelParams Lw'!V$11</f>
        <v>#DIV/0!</v>
      </c>
      <c r="CM262" s="75" t="e">
        <f t="shared" si="109"/>
        <v>#DIV/0!</v>
      </c>
      <c r="CN262" s="75" t="e">
        <f t="shared" si="110"/>
        <v>#DIV/0!</v>
      </c>
      <c r="CO262" s="75" t="e">
        <f t="shared" si="111"/>
        <v>#DIV/0!</v>
      </c>
      <c r="CP262" s="75" t="e">
        <f t="shared" si="112"/>
        <v>#DIV/0!</v>
      </c>
      <c r="CQ262" s="75" t="e">
        <f t="shared" si="113"/>
        <v>#DIV/0!</v>
      </c>
      <c r="CR262" s="75" t="e">
        <f t="shared" si="114"/>
        <v>#DIV/0!</v>
      </c>
      <c r="CS262" s="75" t="e">
        <f t="shared" si="115"/>
        <v>#DIV/0!</v>
      </c>
      <c r="CT262" s="75" t="e">
        <f t="shared" si="116"/>
        <v>#DIV/0!</v>
      </c>
      <c r="CU262" s="26" t="e">
        <f>10*LOG10(IF(CM262="",0,POWER(10,((CM262+'ModelParams Lw'!$O$4)/10))) +IF(CN262="",0,POWER(10,((CN262+'ModelParams Lw'!$P$4)/10))) +IF(CO262="",0,POWER(10,((CO262+'ModelParams Lw'!$Q$4)/10))) +IF(CP262="",0,POWER(10,((CP262+'ModelParams Lw'!$R$4)/10))) +IF(CQ262="",0,POWER(10,((CQ262+'ModelParams Lw'!$S$4)/10))) +IF(CR262="",0,POWER(10,((CR262+'ModelParams Lw'!$T$4)/10))) +IF(CS262="",0,POWER(10,((CS262+'ModelParams Lw'!$U$4)/10)))+IF(CT262="",0,POWER(10,((CT262+'ModelParams Lw'!$V$4)/10))))</f>
        <v>#DIV/0!</v>
      </c>
      <c r="CV262" s="26" t="e">
        <f t="shared" si="117"/>
        <v>#DIV/0!</v>
      </c>
      <c r="CW262" s="26" t="e">
        <f>(CM262-'ModelParams Lw'!O$10)/'ModelParams Lw'!O$11</f>
        <v>#DIV/0!</v>
      </c>
      <c r="CX262" s="26" t="e">
        <f>(CN262-'ModelParams Lw'!P$10)/'ModelParams Lw'!P$11</f>
        <v>#DIV/0!</v>
      </c>
      <c r="CY262" s="26" t="e">
        <f>(CO262-'ModelParams Lw'!Q$10)/'ModelParams Lw'!Q$11</f>
        <v>#DIV/0!</v>
      </c>
      <c r="CZ262" s="26" t="e">
        <f>(CP262-'ModelParams Lw'!R$10)/'ModelParams Lw'!R$11</f>
        <v>#DIV/0!</v>
      </c>
      <c r="DA262" s="26" t="e">
        <f>(CQ262-'ModelParams Lw'!S$10)/'ModelParams Lw'!S$11</f>
        <v>#DIV/0!</v>
      </c>
      <c r="DB262" s="26" t="e">
        <f>(CR262-'ModelParams Lw'!T$10)/'ModelParams Lw'!T$11</f>
        <v>#DIV/0!</v>
      </c>
      <c r="DC262" s="26" t="e">
        <f>(CS262-'ModelParams Lw'!U$10)/'ModelParams Lw'!U$11</f>
        <v>#DIV/0!</v>
      </c>
      <c r="DD262" s="26" t="e">
        <f>(CT262-'ModelParams Lw'!V$10)/'ModelParams Lw'!V$11</f>
        <v>#DIV/0!</v>
      </c>
    </row>
    <row r="263" spans="1:108" x14ac:dyDescent="0.25">
      <c r="A263" s="13">
        <f>'Sound Power'!B263</f>
        <v>0</v>
      </c>
      <c r="B263" s="13">
        <f>'Sound Power'!D263</f>
        <v>0</v>
      </c>
      <c r="C263" s="13">
        <f>'Sound Power'!E263</f>
        <v>0</v>
      </c>
      <c r="D263" s="13">
        <f>'Sound Power'!F263</f>
        <v>0</v>
      </c>
      <c r="E263" s="76" t="e">
        <f>IF(Calcul!$F265="SA",'Sound Power'!AZ263,'Sound Power'!O263)</f>
        <v>#DIV/0!</v>
      </c>
      <c r="F263" s="76" t="e">
        <f>IF(Calcul!$F265="SA",'Sound Power'!BA263,'Sound Power'!P263)</f>
        <v>#DIV/0!</v>
      </c>
      <c r="G263" s="76" t="e">
        <f>IF(Calcul!$F265="SA",'Sound Power'!BB263,'Sound Power'!Q263)</f>
        <v>#DIV/0!</v>
      </c>
      <c r="H263" s="76" t="e">
        <f>IF(Calcul!$F265="SA",'Sound Power'!BC263,'Sound Power'!R263)</f>
        <v>#DIV/0!</v>
      </c>
      <c r="I263" s="76" t="e">
        <f>IF(Calcul!$F265="SA",'Sound Power'!BD263,'Sound Power'!S263)</f>
        <v>#DIV/0!</v>
      </c>
      <c r="J263" s="76" t="e">
        <f>IF(Calcul!$F265="SA",'Sound Power'!BE263,'Sound Power'!T263)</f>
        <v>#DIV/0!</v>
      </c>
      <c r="K263" s="76" t="e">
        <f>IF(Calcul!$F265="SA",'Sound Power'!BF263,'Sound Power'!U263)</f>
        <v>#DIV/0!</v>
      </c>
      <c r="L263" s="76" t="e">
        <f>IF(Calcul!$F265="SA",'Sound Power'!BG263,'Sound Power'!V263)</f>
        <v>#DIV/0!</v>
      </c>
      <c r="M263" s="76" t="e">
        <f>'Sound Power'!CI263</f>
        <v>#DIV/0!</v>
      </c>
      <c r="N263" s="76" t="e">
        <f>'Sound Power'!CJ263</f>
        <v>#DIV/0!</v>
      </c>
      <c r="O263" s="76" t="e">
        <f>'Sound Power'!CK263</f>
        <v>#DIV/0!</v>
      </c>
      <c r="P263" s="76" t="e">
        <f>'Sound Power'!CL263</f>
        <v>#DIV/0!</v>
      </c>
      <c r="Q263" s="76" t="e">
        <f>'Sound Power'!CM263</f>
        <v>#DIV/0!</v>
      </c>
      <c r="R263" s="76" t="e">
        <f>'Sound Power'!CN263</f>
        <v>#DIV/0!</v>
      </c>
      <c r="S263" s="76" t="e">
        <f>'Sound Power'!CO263</f>
        <v>#DIV/0!</v>
      </c>
      <c r="T263" s="76" t="e">
        <f>'Sound Power'!CP263</f>
        <v>#DIV/0!</v>
      </c>
      <c r="U263" s="73">
        <f t="shared" si="97"/>
        <v>0</v>
      </c>
      <c r="V263" s="73">
        <f t="shared" si="98"/>
        <v>0</v>
      </c>
      <c r="W263" s="76" t="e">
        <f>('ModelParams Lp'!B$4*10^'ModelParams Lp'!B$5*($U263/$V263)^'ModelParams Lp'!B$6)*3</f>
        <v>#DIV/0!</v>
      </c>
      <c r="X263" s="76" t="e">
        <f>('ModelParams Lp'!C$4*10^'ModelParams Lp'!C$5*($U263/$V263)^'ModelParams Lp'!C$6)*3</f>
        <v>#DIV/0!</v>
      </c>
      <c r="Y263" s="76" t="e">
        <f>('ModelParams Lp'!D$4*10^'ModelParams Lp'!D$5*($U263/$V263)^'ModelParams Lp'!D$6)*3</f>
        <v>#DIV/0!</v>
      </c>
      <c r="Z263" s="76" t="e">
        <f>('ModelParams Lp'!E$4*10^'ModelParams Lp'!E$5*($U263/$V263)^'ModelParams Lp'!E$6)*3</f>
        <v>#DIV/0!</v>
      </c>
      <c r="AA263" s="76" t="e">
        <f>('ModelParams Lp'!F$4*10^'ModelParams Lp'!F$5*($U263/$V263)^'ModelParams Lp'!F$6)*3</f>
        <v>#DIV/0!</v>
      </c>
      <c r="AB263" s="76" t="e">
        <f>('ModelParams Lp'!G$4*10^'ModelParams Lp'!G$5*($U263/$V263)^'ModelParams Lp'!G$6)*3</f>
        <v>#DIV/0!</v>
      </c>
      <c r="AC263" s="76" t="e">
        <f>('ModelParams Lp'!H$4*10^'ModelParams Lp'!H$5*($U263/$V263)^'ModelParams Lp'!H$6)*3</f>
        <v>#DIV/0!</v>
      </c>
      <c r="AD263" s="76" t="e">
        <f>('ModelParams Lp'!I$4*10^'ModelParams Lp'!I$5*($U263/$V263)^'ModelParams Lp'!I$6)*3</f>
        <v>#DIV/0!</v>
      </c>
      <c r="AE263" s="62" t="e">
        <f t="shared" si="99"/>
        <v>#DIV/0!</v>
      </c>
      <c r="AF263" s="62" t="e">
        <f>IF(AE263&lt;'ModelParams Lp'!$B$16,-1,IF(AE263&lt;'ModelParams Lp'!$C$16,0,IF(AE263&lt;'ModelParams Lp'!$D$16,1,IF(AE263&lt;'ModelParams Lp'!$E$16,2,IF(AE263&lt;'ModelParams Lp'!$F$16,3,IF(AE263&lt;'ModelParams Lp'!$G$16,4,IF(AE263&lt;'ModelParams Lp'!$H$16,5,6)))))))</f>
        <v>#DIV/0!</v>
      </c>
      <c r="AG263" s="76" t="e">
        <f ca="1">IF($AF263&gt;1,0,OFFSET('ModelParams Lp'!$C$12,0,-'Sound Pressure'!$AF263))</f>
        <v>#DIV/0!</v>
      </c>
      <c r="AH263" s="76" t="e">
        <f ca="1">IF($AF263&gt;2,0,OFFSET('ModelParams Lp'!$D$12,0,-'Sound Pressure'!$AF263))</f>
        <v>#DIV/0!</v>
      </c>
      <c r="AI263" s="76" t="e">
        <f ca="1">IF($AF263&gt;3,0,OFFSET('ModelParams Lp'!$E$12,0,-'Sound Pressure'!$AF263))</f>
        <v>#DIV/0!</v>
      </c>
      <c r="AJ263" s="76" t="e">
        <f ca="1">IF($AF263&gt;4,0,OFFSET('ModelParams Lp'!$F$12,0,-'Sound Pressure'!$AF263))</f>
        <v>#DIV/0!</v>
      </c>
      <c r="AK263" s="76" t="e">
        <f ca="1">IF($AF263&gt;3,0,OFFSET('ModelParams Lp'!$G$12,0,-'Sound Pressure'!$AF263))</f>
        <v>#DIV/0!</v>
      </c>
      <c r="AL263" s="76" t="e">
        <f ca="1">IF($AF263&gt;5,0,OFFSET('ModelParams Lp'!$H$12,0,-'Sound Pressure'!$AF263))</f>
        <v>#DIV/0!</v>
      </c>
      <c r="AM263" s="76" t="e">
        <f ca="1">IF($AF263&gt;6,0,OFFSET('ModelParams Lp'!$I$12,0,-'Sound Pressure'!$AF263))</f>
        <v>#DIV/0!</v>
      </c>
      <c r="AN263" s="76" t="e">
        <f ca="1">IF($AF263&gt;7,0,IF($AF$4&lt;0,3,OFFSET('ModelParams Lp'!$J$12,0,-'Sound Pressure'!$AF263)))</f>
        <v>#DIV/0!</v>
      </c>
      <c r="AO263" s="76" t="e">
        <f t="shared" si="95"/>
        <v>#DIV/0!</v>
      </c>
      <c r="AP263" s="76" t="e">
        <f t="shared" si="96"/>
        <v>#DIV/0!</v>
      </c>
      <c r="AQ263" s="76" t="e">
        <f t="shared" si="96"/>
        <v>#DIV/0!</v>
      </c>
      <c r="AR263" s="76" t="e">
        <f t="shared" si="96"/>
        <v>#DIV/0!</v>
      </c>
      <c r="AS263" s="76" t="e">
        <f t="shared" si="96"/>
        <v>#DIV/0!</v>
      </c>
      <c r="AT263" s="76" t="e">
        <f t="shared" si="96"/>
        <v>#DIV/0!</v>
      </c>
      <c r="AU263" s="76" t="e">
        <f t="shared" si="96"/>
        <v>#DIV/0!</v>
      </c>
      <c r="AV263" s="76" t="e">
        <f t="shared" si="96"/>
        <v>#DIV/0!</v>
      </c>
      <c r="AW263" s="76">
        <f>'ModelParams Lp'!B$22</f>
        <v>4</v>
      </c>
      <c r="AX263" s="76">
        <f>'ModelParams Lp'!C$22</f>
        <v>2</v>
      </c>
      <c r="AY263" s="76">
        <f>'ModelParams Lp'!D$22</f>
        <v>1</v>
      </c>
      <c r="AZ263" s="76">
        <f>'ModelParams Lp'!E$22</f>
        <v>0</v>
      </c>
      <c r="BA263" s="76">
        <f>'ModelParams Lp'!F$22</f>
        <v>0</v>
      </c>
      <c r="BB263" s="76">
        <f>'ModelParams Lp'!G$22</f>
        <v>0</v>
      </c>
      <c r="BC263" s="76">
        <f>'ModelParams Lp'!H$22</f>
        <v>0</v>
      </c>
      <c r="BD263" s="76">
        <f>'ModelParams Lp'!I$22</f>
        <v>0</v>
      </c>
      <c r="BE263" s="76" t="e">
        <f>-10*LOG(2/(4*PI()*2^2)+4/(0.163*(Calcul!$J268*Calcul!$K268)/VLOOKUP(Calcul!$H268,'ModelParams Lp'!$E$37:$F$39,2,0)))</f>
        <v>#N/A</v>
      </c>
      <c r="BF263" s="76" t="e">
        <f>-10*LOG(2/(4*PI()*2^2)+4/(0.163*(Calcul!$J268*Calcul!$K268)/VLOOKUP(Calcul!$H268,'ModelParams Lp'!$E$37:$F$39,2,0)))</f>
        <v>#N/A</v>
      </c>
      <c r="BG263" s="76" t="e">
        <f>-10*LOG(2/(4*PI()*2^2)+4/(0.163*(Calcul!$J268*Calcul!$K268)/VLOOKUP(Calcul!$H268,'ModelParams Lp'!$E$37:$F$39,2,0)))</f>
        <v>#N/A</v>
      </c>
      <c r="BH263" s="76" t="e">
        <f>-10*LOG(2/(4*PI()*2^2)+4/(0.163*(Calcul!$J268*Calcul!$K268)/VLOOKUP(Calcul!$H268,'ModelParams Lp'!$E$37:$F$39,2,0)))</f>
        <v>#N/A</v>
      </c>
      <c r="BI263" s="76" t="e">
        <f>-10*LOG(2/(4*PI()*2^2)+4/(0.163*(Calcul!$J268*Calcul!$K268)/VLOOKUP(Calcul!$H268,'ModelParams Lp'!$E$37:$F$39,2,0)))</f>
        <v>#N/A</v>
      </c>
      <c r="BJ263" s="76" t="e">
        <f>-10*LOG(2/(4*PI()*2^2)+4/(0.163*(Calcul!$J268*Calcul!$K268)/VLOOKUP(Calcul!$H268,'ModelParams Lp'!$E$37:$F$39,2,0)))</f>
        <v>#N/A</v>
      </c>
      <c r="BK263" s="76" t="e">
        <f>-10*LOG(2/(4*PI()*2^2)+4/(0.163*(Calcul!$J268*Calcul!$K268)/VLOOKUP(Calcul!$H268,'ModelParams Lp'!$E$37:$F$39,2,0)))</f>
        <v>#N/A</v>
      </c>
      <c r="BL263" s="76" t="e">
        <f>-10*LOG(2/(4*PI()*2^2)+4/(0.163*(Calcul!$J268*Calcul!$K268)/VLOOKUP(Calcul!$H268,'ModelParams Lp'!$E$37:$F$39,2,0)))</f>
        <v>#N/A</v>
      </c>
      <c r="BM263" s="76" t="e">
        <f>VLOOKUP(Calcul!$I268,'ModelParams Lp'!$D$28:$O$32,5,0)+BE263</f>
        <v>#N/A</v>
      </c>
      <c r="BN263" s="76" t="e">
        <f>VLOOKUP(Calcul!$I268,'ModelParams Lp'!$D$28:$O$32,6,0)+BF263</f>
        <v>#N/A</v>
      </c>
      <c r="BO263" s="76" t="e">
        <f>VLOOKUP(Calcul!$I268,'ModelParams Lp'!$D$28:$O$32,7,0)+BG263</f>
        <v>#N/A</v>
      </c>
      <c r="BP263" s="76" t="e">
        <f>VLOOKUP(Calcul!$I268,'ModelParams Lp'!$D$28:$O$32,8,0)+BH263</f>
        <v>#N/A</v>
      </c>
      <c r="BQ263" s="76" t="e">
        <f>VLOOKUP(Calcul!$I268,'ModelParams Lp'!$D$28:$O$32,9,0)+BI263</f>
        <v>#N/A</v>
      </c>
      <c r="BR263" s="76" t="e">
        <f>VLOOKUP(Calcul!$I268,'ModelParams Lp'!$D$28:$O$32,10,0)+BJ263</f>
        <v>#N/A</v>
      </c>
      <c r="BS263" s="76" t="e">
        <f>VLOOKUP(Calcul!$I268,'ModelParams Lp'!$D$28:$O$32,11,0)+BK263</f>
        <v>#N/A</v>
      </c>
      <c r="BT263" s="76" t="e">
        <f>VLOOKUP(Calcul!$I268,'ModelParams Lp'!$D$28:$O$32,12,0)+BL263</f>
        <v>#N/A</v>
      </c>
      <c r="BU263" s="75" t="e">
        <f t="shared" ca="1" si="100"/>
        <v>#DIV/0!</v>
      </c>
      <c r="BV263" s="75" t="e">
        <f t="shared" ca="1" si="101"/>
        <v>#DIV/0!</v>
      </c>
      <c r="BW263" s="75" t="e">
        <f t="shared" ca="1" si="102"/>
        <v>#DIV/0!</v>
      </c>
      <c r="BX263" s="75" t="e">
        <f t="shared" ca="1" si="103"/>
        <v>#DIV/0!</v>
      </c>
      <c r="BY263" s="75" t="e">
        <f t="shared" ca="1" si="104"/>
        <v>#DIV/0!</v>
      </c>
      <c r="BZ263" s="75" t="e">
        <f t="shared" ca="1" si="105"/>
        <v>#DIV/0!</v>
      </c>
      <c r="CA263" s="75" t="e">
        <f t="shared" ca="1" si="106"/>
        <v>#DIV/0!</v>
      </c>
      <c r="CB263" s="75" t="e">
        <f t="shared" ca="1" si="107"/>
        <v>#DIV/0!</v>
      </c>
      <c r="CC263" s="26" t="e">
        <f ca="1">10*LOG10(IF(BU263="",0,POWER(10,((BU263+'ModelParams Lw'!$O$4)/10))) +IF(BV263="",0,POWER(10,((BV263+'ModelParams Lw'!$P$4)/10))) +IF(BW263="",0,POWER(10,((BW263+'ModelParams Lw'!$Q$4)/10))) +IF(BX263="",0,POWER(10,((BX263+'ModelParams Lw'!$R$4)/10))) +IF(BY263="",0,POWER(10,((BY263+'ModelParams Lw'!$S$4)/10))) +IF(BZ263="",0,POWER(10,((BZ263+'ModelParams Lw'!$T$4)/10))) +IF(CA263="",0,POWER(10,((CA263+'ModelParams Lw'!$U$4)/10)))+IF(CB263="",0,POWER(10,((CB263+'ModelParams Lw'!$V$4)/10))))</f>
        <v>#DIV/0!</v>
      </c>
      <c r="CD263" s="26" t="e">
        <f t="shared" ca="1" si="108"/>
        <v>#DIV/0!</v>
      </c>
      <c r="CE263" s="26" t="e">
        <f ca="1">(BU263-'ModelParams Lw'!O$10)/'ModelParams Lw'!O$11</f>
        <v>#DIV/0!</v>
      </c>
      <c r="CF263" s="26" t="e">
        <f ca="1">(BV263-'ModelParams Lw'!P$10)/'ModelParams Lw'!P$11</f>
        <v>#DIV/0!</v>
      </c>
      <c r="CG263" s="26" t="e">
        <f ca="1">(BW263-'ModelParams Lw'!Q$10)/'ModelParams Lw'!Q$11</f>
        <v>#DIV/0!</v>
      </c>
      <c r="CH263" s="26" t="e">
        <f ca="1">(BX263-'ModelParams Lw'!R$10)/'ModelParams Lw'!R$11</f>
        <v>#DIV/0!</v>
      </c>
      <c r="CI263" s="26" t="e">
        <f ca="1">(BY263-'ModelParams Lw'!S$10)/'ModelParams Lw'!S$11</f>
        <v>#DIV/0!</v>
      </c>
      <c r="CJ263" s="26" t="e">
        <f ca="1">(BZ263-'ModelParams Lw'!T$10)/'ModelParams Lw'!T$11</f>
        <v>#DIV/0!</v>
      </c>
      <c r="CK263" s="26" t="e">
        <f ca="1">(CA263-'ModelParams Lw'!U$10)/'ModelParams Lw'!U$11</f>
        <v>#DIV/0!</v>
      </c>
      <c r="CL263" s="26" t="e">
        <f ca="1">(CB263-'ModelParams Lw'!V$10)/'ModelParams Lw'!V$11</f>
        <v>#DIV/0!</v>
      </c>
      <c r="CM263" s="75" t="e">
        <f t="shared" si="109"/>
        <v>#DIV/0!</v>
      </c>
      <c r="CN263" s="75" t="e">
        <f t="shared" si="110"/>
        <v>#DIV/0!</v>
      </c>
      <c r="CO263" s="75" t="e">
        <f t="shared" si="111"/>
        <v>#DIV/0!</v>
      </c>
      <c r="CP263" s="75" t="e">
        <f t="shared" si="112"/>
        <v>#DIV/0!</v>
      </c>
      <c r="CQ263" s="75" t="e">
        <f t="shared" si="113"/>
        <v>#DIV/0!</v>
      </c>
      <c r="CR263" s="75" t="e">
        <f t="shared" si="114"/>
        <v>#DIV/0!</v>
      </c>
      <c r="CS263" s="75" t="e">
        <f t="shared" si="115"/>
        <v>#DIV/0!</v>
      </c>
      <c r="CT263" s="75" t="e">
        <f t="shared" si="116"/>
        <v>#DIV/0!</v>
      </c>
      <c r="CU263" s="26" t="e">
        <f>10*LOG10(IF(CM263="",0,POWER(10,((CM263+'ModelParams Lw'!$O$4)/10))) +IF(CN263="",0,POWER(10,((CN263+'ModelParams Lw'!$P$4)/10))) +IF(CO263="",0,POWER(10,((CO263+'ModelParams Lw'!$Q$4)/10))) +IF(CP263="",0,POWER(10,((CP263+'ModelParams Lw'!$R$4)/10))) +IF(CQ263="",0,POWER(10,((CQ263+'ModelParams Lw'!$S$4)/10))) +IF(CR263="",0,POWER(10,((CR263+'ModelParams Lw'!$T$4)/10))) +IF(CS263="",0,POWER(10,((CS263+'ModelParams Lw'!$U$4)/10)))+IF(CT263="",0,POWER(10,((CT263+'ModelParams Lw'!$V$4)/10))))</f>
        <v>#DIV/0!</v>
      </c>
      <c r="CV263" s="26" t="e">
        <f t="shared" si="117"/>
        <v>#DIV/0!</v>
      </c>
      <c r="CW263" s="26" t="e">
        <f>(CM263-'ModelParams Lw'!O$10)/'ModelParams Lw'!O$11</f>
        <v>#DIV/0!</v>
      </c>
      <c r="CX263" s="26" t="e">
        <f>(CN263-'ModelParams Lw'!P$10)/'ModelParams Lw'!P$11</f>
        <v>#DIV/0!</v>
      </c>
      <c r="CY263" s="26" t="e">
        <f>(CO263-'ModelParams Lw'!Q$10)/'ModelParams Lw'!Q$11</f>
        <v>#DIV/0!</v>
      </c>
      <c r="CZ263" s="26" t="e">
        <f>(CP263-'ModelParams Lw'!R$10)/'ModelParams Lw'!R$11</f>
        <v>#DIV/0!</v>
      </c>
      <c r="DA263" s="26" t="e">
        <f>(CQ263-'ModelParams Lw'!S$10)/'ModelParams Lw'!S$11</f>
        <v>#DIV/0!</v>
      </c>
      <c r="DB263" s="26" t="e">
        <f>(CR263-'ModelParams Lw'!T$10)/'ModelParams Lw'!T$11</f>
        <v>#DIV/0!</v>
      </c>
      <c r="DC263" s="26" t="e">
        <f>(CS263-'ModelParams Lw'!U$10)/'ModelParams Lw'!U$11</f>
        <v>#DIV/0!</v>
      </c>
      <c r="DD263" s="26" t="e">
        <f>(CT263-'ModelParams Lw'!V$10)/'ModelParams Lw'!V$11</f>
        <v>#DIV/0!</v>
      </c>
    </row>
    <row r="264" spans="1:108" x14ac:dyDescent="0.25">
      <c r="A264" s="13">
        <f>'Sound Power'!B264</f>
        <v>0</v>
      </c>
      <c r="B264" s="13">
        <f>'Sound Power'!D264</f>
        <v>0</v>
      </c>
      <c r="C264" s="13">
        <f>'Sound Power'!E264</f>
        <v>0</v>
      </c>
      <c r="D264" s="13">
        <f>'Sound Power'!F264</f>
        <v>0</v>
      </c>
      <c r="E264" s="76" t="e">
        <f>IF(Calcul!$F266="SA",'Sound Power'!AZ264,'Sound Power'!O264)</f>
        <v>#DIV/0!</v>
      </c>
      <c r="F264" s="76" t="e">
        <f>IF(Calcul!$F266="SA",'Sound Power'!BA264,'Sound Power'!P264)</f>
        <v>#DIV/0!</v>
      </c>
      <c r="G264" s="76" t="e">
        <f>IF(Calcul!$F266="SA",'Sound Power'!BB264,'Sound Power'!Q264)</f>
        <v>#DIV/0!</v>
      </c>
      <c r="H264" s="76" t="e">
        <f>IF(Calcul!$F266="SA",'Sound Power'!BC264,'Sound Power'!R264)</f>
        <v>#DIV/0!</v>
      </c>
      <c r="I264" s="76" t="e">
        <f>IF(Calcul!$F266="SA",'Sound Power'!BD264,'Sound Power'!S264)</f>
        <v>#DIV/0!</v>
      </c>
      <c r="J264" s="76" t="e">
        <f>IF(Calcul!$F266="SA",'Sound Power'!BE264,'Sound Power'!T264)</f>
        <v>#DIV/0!</v>
      </c>
      <c r="K264" s="76" t="e">
        <f>IF(Calcul!$F266="SA",'Sound Power'!BF264,'Sound Power'!U264)</f>
        <v>#DIV/0!</v>
      </c>
      <c r="L264" s="76" t="e">
        <f>IF(Calcul!$F266="SA",'Sound Power'!BG264,'Sound Power'!V264)</f>
        <v>#DIV/0!</v>
      </c>
      <c r="M264" s="76" t="e">
        <f>'Sound Power'!CI264</f>
        <v>#DIV/0!</v>
      </c>
      <c r="N264" s="76" t="e">
        <f>'Sound Power'!CJ264</f>
        <v>#DIV/0!</v>
      </c>
      <c r="O264" s="76" t="e">
        <f>'Sound Power'!CK264</f>
        <v>#DIV/0!</v>
      </c>
      <c r="P264" s="76" t="e">
        <f>'Sound Power'!CL264</f>
        <v>#DIV/0!</v>
      </c>
      <c r="Q264" s="76" t="e">
        <f>'Sound Power'!CM264</f>
        <v>#DIV/0!</v>
      </c>
      <c r="R264" s="76" t="e">
        <f>'Sound Power'!CN264</f>
        <v>#DIV/0!</v>
      </c>
      <c r="S264" s="76" t="e">
        <f>'Sound Power'!CO264</f>
        <v>#DIV/0!</v>
      </c>
      <c r="T264" s="76" t="e">
        <f>'Sound Power'!CP264</f>
        <v>#DIV/0!</v>
      </c>
      <c r="U264" s="73">
        <f t="shared" si="97"/>
        <v>0</v>
      </c>
      <c r="V264" s="73">
        <f t="shared" si="98"/>
        <v>0</v>
      </c>
      <c r="W264" s="76" t="e">
        <f>('ModelParams Lp'!B$4*10^'ModelParams Lp'!B$5*($U264/$V264)^'ModelParams Lp'!B$6)*3</f>
        <v>#DIV/0!</v>
      </c>
      <c r="X264" s="76" t="e">
        <f>('ModelParams Lp'!C$4*10^'ModelParams Lp'!C$5*($U264/$V264)^'ModelParams Lp'!C$6)*3</f>
        <v>#DIV/0!</v>
      </c>
      <c r="Y264" s="76" t="e">
        <f>('ModelParams Lp'!D$4*10^'ModelParams Lp'!D$5*($U264/$V264)^'ModelParams Lp'!D$6)*3</f>
        <v>#DIV/0!</v>
      </c>
      <c r="Z264" s="76" t="e">
        <f>('ModelParams Lp'!E$4*10^'ModelParams Lp'!E$5*($U264/$V264)^'ModelParams Lp'!E$6)*3</f>
        <v>#DIV/0!</v>
      </c>
      <c r="AA264" s="76" t="e">
        <f>('ModelParams Lp'!F$4*10^'ModelParams Lp'!F$5*($U264/$V264)^'ModelParams Lp'!F$6)*3</f>
        <v>#DIV/0!</v>
      </c>
      <c r="AB264" s="76" t="e">
        <f>('ModelParams Lp'!G$4*10^'ModelParams Lp'!G$5*($U264/$V264)^'ModelParams Lp'!G$6)*3</f>
        <v>#DIV/0!</v>
      </c>
      <c r="AC264" s="76" t="e">
        <f>('ModelParams Lp'!H$4*10^'ModelParams Lp'!H$5*($U264/$V264)^'ModelParams Lp'!H$6)*3</f>
        <v>#DIV/0!</v>
      </c>
      <c r="AD264" s="76" t="e">
        <f>('ModelParams Lp'!I$4*10^'ModelParams Lp'!I$5*($U264/$V264)^'ModelParams Lp'!I$6)*3</f>
        <v>#DIV/0!</v>
      </c>
      <c r="AE264" s="62" t="e">
        <f t="shared" si="99"/>
        <v>#DIV/0!</v>
      </c>
      <c r="AF264" s="62" t="e">
        <f>IF(AE264&lt;'ModelParams Lp'!$B$16,-1,IF(AE264&lt;'ModelParams Lp'!$C$16,0,IF(AE264&lt;'ModelParams Lp'!$D$16,1,IF(AE264&lt;'ModelParams Lp'!$E$16,2,IF(AE264&lt;'ModelParams Lp'!$F$16,3,IF(AE264&lt;'ModelParams Lp'!$G$16,4,IF(AE264&lt;'ModelParams Lp'!$H$16,5,6)))))))</f>
        <v>#DIV/0!</v>
      </c>
      <c r="AG264" s="76" t="e">
        <f ca="1">IF($AF264&gt;1,0,OFFSET('ModelParams Lp'!$C$12,0,-'Sound Pressure'!$AF264))</f>
        <v>#DIV/0!</v>
      </c>
      <c r="AH264" s="76" t="e">
        <f ca="1">IF($AF264&gt;2,0,OFFSET('ModelParams Lp'!$D$12,0,-'Sound Pressure'!$AF264))</f>
        <v>#DIV/0!</v>
      </c>
      <c r="AI264" s="76" t="e">
        <f ca="1">IF($AF264&gt;3,0,OFFSET('ModelParams Lp'!$E$12,0,-'Sound Pressure'!$AF264))</f>
        <v>#DIV/0!</v>
      </c>
      <c r="AJ264" s="76" t="e">
        <f ca="1">IF($AF264&gt;4,0,OFFSET('ModelParams Lp'!$F$12,0,-'Sound Pressure'!$AF264))</f>
        <v>#DIV/0!</v>
      </c>
      <c r="AK264" s="76" t="e">
        <f ca="1">IF($AF264&gt;3,0,OFFSET('ModelParams Lp'!$G$12,0,-'Sound Pressure'!$AF264))</f>
        <v>#DIV/0!</v>
      </c>
      <c r="AL264" s="76" t="e">
        <f ca="1">IF($AF264&gt;5,0,OFFSET('ModelParams Lp'!$H$12,0,-'Sound Pressure'!$AF264))</f>
        <v>#DIV/0!</v>
      </c>
      <c r="AM264" s="76" t="e">
        <f ca="1">IF($AF264&gt;6,0,OFFSET('ModelParams Lp'!$I$12,0,-'Sound Pressure'!$AF264))</f>
        <v>#DIV/0!</v>
      </c>
      <c r="AN264" s="76" t="e">
        <f ca="1">IF($AF264&gt;7,0,IF($AF$4&lt;0,3,OFFSET('ModelParams Lp'!$J$12,0,-'Sound Pressure'!$AF264)))</f>
        <v>#DIV/0!</v>
      </c>
      <c r="AO264" s="76" t="e">
        <f t="shared" si="95"/>
        <v>#DIV/0!</v>
      </c>
      <c r="AP264" s="76" t="e">
        <f t="shared" si="95"/>
        <v>#DIV/0!</v>
      </c>
      <c r="AQ264" s="76" t="e">
        <f t="shared" si="95"/>
        <v>#DIV/0!</v>
      </c>
      <c r="AR264" s="76" t="e">
        <f t="shared" si="95"/>
        <v>#DIV/0!</v>
      </c>
      <c r="AS264" s="76" t="e">
        <f t="shared" si="95"/>
        <v>#DIV/0!</v>
      </c>
      <c r="AT264" s="76" t="e">
        <f t="shared" si="95"/>
        <v>#DIV/0!</v>
      </c>
      <c r="AU264" s="76" t="e">
        <f t="shared" si="95"/>
        <v>#DIV/0!</v>
      </c>
      <c r="AV264" s="76" t="e">
        <f t="shared" si="95"/>
        <v>#DIV/0!</v>
      </c>
      <c r="AW264" s="76">
        <f>'ModelParams Lp'!B$22</f>
        <v>4</v>
      </c>
      <c r="AX264" s="76">
        <f>'ModelParams Lp'!C$22</f>
        <v>2</v>
      </c>
      <c r="AY264" s="76">
        <f>'ModelParams Lp'!D$22</f>
        <v>1</v>
      </c>
      <c r="AZ264" s="76">
        <f>'ModelParams Lp'!E$22</f>
        <v>0</v>
      </c>
      <c r="BA264" s="76">
        <f>'ModelParams Lp'!F$22</f>
        <v>0</v>
      </c>
      <c r="BB264" s="76">
        <f>'ModelParams Lp'!G$22</f>
        <v>0</v>
      </c>
      <c r="BC264" s="76">
        <f>'ModelParams Lp'!H$22</f>
        <v>0</v>
      </c>
      <c r="BD264" s="76">
        <f>'ModelParams Lp'!I$22</f>
        <v>0</v>
      </c>
      <c r="BE264" s="76" t="e">
        <f>-10*LOG(2/(4*PI()*2^2)+4/(0.163*(Calcul!$J269*Calcul!$K269)/VLOOKUP(Calcul!$H269,'ModelParams Lp'!$E$37:$F$39,2,0)))</f>
        <v>#N/A</v>
      </c>
      <c r="BF264" s="76" t="e">
        <f>-10*LOG(2/(4*PI()*2^2)+4/(0.163*(Calcul!$J269*Calcul!$K269)/VLOOKUP(Calcul!$H269,'ModelParams Lp'!$E$37:$F$39,2,0)))</f>
        <v>#N/A</v>
      </c>
      <c r="BG264" s="76" t="e">
        <f>-10*LOG(2/(4*PI()*2^2)+4/(0.163*(Calcul!$J269*Calcul!$K269)/VLOOKUP(Calcul!$H269,'ModelParams Lp'!$E$37:$F$39,2,0)))</f>
        <v>#N/A</v>
      </c>
      <c r="BH264" s="76" t="e">
        <f>-10*LOG(2/(4*PI()*2^2)+4/(0.163*(Calcul!$J269*Calcul!$K269)/VLOOKUP(Calcul!$H269,'ModelParams Lp'!$E$37:$F$39,2,0)))</f>
        <v>#N/A</v>
      </c>
      <c r="BI264" s="76" t="e">
        <f>-10*LOG(2/(4*PI()*2^2)+4/(0.163*(Calcul!$J269*Calcul!$K269)/VLOOKUP(Calcul!$H269,'ModelParams Lp'!$E$37:$F$39,2,0)))</f>
        <v>#N/A</v>
      </c>
      <c r="BJ264" s="76" t="e">
        <f>-10*LOG(2/(4*PI()*2^2)+4/(0.163*(Calcul!$J269*Calcul!$K269)/VLOOKUP(Calcul!$H269,'ModelParams Lp'!$E$37:$F$39,2,0)))</f>
        <v>#N/A</v>
      </c>
      <c r="BK264" s="76" t="e">
        <f>-10*LOG(2/(4*PI()*2^2)+4/(0.163*(Calcul!$J269*Calcul!$K269)/VLOOKUP(Calcul!$H269,'ModelParams Lp'!$E$37:$F$39,2,0)))</f>
        <v>#N/A</v>
      </c>
      <c r="BL264" s="76" t="e">
        <f>-10*LOG(2/(4*PI()*2^2)+4/(0.163*(Calcul!$J269*Calcul!$K269)/VLOOKUP(Calcul!$H269,'ModelParams Lp'!$E$37:$F$39,2,0)))</f>
        <v>#N/A</v>
      </c>
      <c r="BM264" s="76" t="e">
        <f>VLOOKUP(Calcul!$I269,'ModelParams Lp'!$D$28:$O$32,5,0)+BE264</f>
        <v>#N/A</v>
      </c>
      <c r="BN264" s="76" t="e">
        <f>VLOOKUP(Calcul!$I269,'ModelParams Lp'!$D$28:$O$32,6,0)+BF264</f>
        <v>#N/A</v>
      </c>
      <c r="BO264" s="76" t="e">
        <f>VLOOKUP(Calcul!$I269,'ModelParams Lp'!$D$28:$O$32,7,0)+BG264</f>
        <v>#N/A</v>
      </c>
      <c r="BP264" s="76" t="e">
        <f>VLOOKUP(Calcul!$I269,'ModelParams Lp'!$D$28:$O$32,8,0)+BH264</f>
        <v>#N/A</v>
      </c>
      <c r="BQ264" s="76" t="e">
        <f>VLOOKUP(Calcul!$I269,'ModelParams Lp'!$D$28:$O$32,9,0)+BI264</f>
        <v>#N/A</v>
      </c>
      <c r="BR264" s="76" t="e">
        <f>VLOOKUP(Calcul!$I269,'ModelParams Lp'!$D$28:$O$32,10,0)+BJ264</f>
        <v>#N/A</v>
      </c>
      <c r="BS264" s="76" t="e">
        <f>VLOOKUP(Calcul!$I269,'ModelParams Lp'!$D$28:$O$32,11,0)+BK264</f>
        <v>#N/A</v>
      </c>
      <c r="BT264" s="76" t="e">
        <f>VLOOKUP(Calcul!$I269,'ModelParams Lp'!$D$28:$O$32,12,0)+BL264</f>
        <v>#N/A</v>
      </c>
      <c r="BU264" s="75" t="e">
        <f t="shared" ca="1" si="100"/>
        <v>#DIV/0!</v>
      </c>
      <c r="BV264" s="75" t="e">
        <f t="shared" ca="1" si="101"/>
        <v>#DIV/0!</v>
      </c>
      <c r="BW264" s="75" t="e">
        <f t="shared" ca="1" si="102"/>
        <v>#DIV/0!</v>
      </c>
      <c r="BX264" s="75" t="e">
        <f t="shared" ca="1" si="103"/>
        <v>#DIV/0!</v>
      </c>
      <c r="BY264" s="75" t="e">
        <f t="shared" ca="1" si="104"/>
        <v>#DIV/0!</v>
      </c>
      <c r="BZ264" s="75" t="e">
        <f t="shared" ca="1" si="105"/>
        <v>#DIV/0!</v>
      </c>
      <c r="CA264" s="75" t="e">
        <f t="shared" ca="1" si="106"/>
        <v>#DIV/0!</v>
      </c>
      <c r="CB264" s="75" t="e">
        <f t="shared" ca="1" si="107"/>
        <v>#DIV/0!</v>
      </c>
      <c r="CC264" s="26" t="e">
        <f ca="1">10*LOG10(IF(BU264="",0,POWER(10,((BU264+'ModelParams Lw'!$O$4)/10))) +IF(BV264="",0,POWER(10,((BV264+'ModelParams Lw'!$P$4)/10))) +IF(BW264="",0,POWER(10,((BW264+'ModelParams Lw'!$Q$4)/10))) +IF(BX264="",0,POWER(10,((BX264+'ModelParams Lw'!$R$4)/10))) +IF(BY264="",0,POWER(10,((BY264+'ModelParams Lw'!$S$4)/10))) +IF(BZ264="",0,POWER(10,((BZ264+'ModelParams Lw'!$T$4)/10))) +IF(CA264="",0,POWER(10,((CA264+'ModelParams Lw'!$U$4)/10)))+IF(CB264="",0,POWER(10,((CB264+'ModelParams Lw'!$V$4)/10))))</f>
        <v>#DIV/0!</v>
      </c>
      <c r="CD264" s="26" t="e">
        <f t="shared" ca="1" si="108"/>
        <v>#DIV/0!</v>
      </c>
      <c r="CE264" s="26" t="e">
        <f ca="1">(BU264-'ModelParams Lw'!O$10)/'ModelParams Lw'!O$11</f>
        <v>#DIV/0!</v>
      </c>
      <c r="CF264" s="26" t="e">
        <f ca="1">(BV264-'ModelParams Lw'!P$10)/'ModelParams Lw'!P$11</f>
        <v>#DIV/0!</v>
      </c>
      <c r="CG264" s="26" t="e">
        <f ca="1">(BW264-'ModelParams Lw'!Q$10)/'ModelParams Lw'!Q$11</f>
        <v>#DIV/0!</v>
      </c>
      <c r="CH264" s="26" t="e">
        <f ca="1">(BX264-'ModelParams Lw'!R$10)/'ModelParams Lw'!R$11</f>
        <v>#DIV/0!</v>
      </c>
      <c r="CI264" s="26" t="e">
        <f ca="1">(BY264-'ModelParams Lw'!S$10)/'ModelParams Lw'!S$11</f>
        <v>#DIV/0!</v>
      </c>
      <c r="CJ264" s="26" t="e">
        <f ca="1">(BZ264-'ModelParams Lw'!T$10)/'ModelParams Lw'!T$11</f>
        <v>#DIV/0!</v>
      </c>
      <c r="CK264" s="26" t="e">
        <f ca="1">(CA264-'ModelParams Lw'!U$10)/'ModelParams Lw'!U$11</f>
        <v>#DIV/0!</v>
      </c>
      <c r="CL264" s="26" t="e">
        <f ca="1">(CB264-'ModelParams Lw'!V$10)/'ModelParams Lw'!V$11</f>
        <v>#DIV/0!</v>
      </c>
      <c r="CM264" s="75" t="e">
        <f t="shared" si="109"/>
        <v>#DIV/0!</v>
      </c>
      <c r="CN264" s="75" t="e">
        <f t="shared" si="110"/>
        <v>#DIV/0!</v>
      </c>
      <c r="CO264" s="75" t="e">
        <f t="shared" si="111"/>
        <v>#DIV/0!</v>
      </c>
      <c r="CP264" s="75" t="e">
        <f t="shared" si="112"/>
        <v>#DIV/0!</v>
      </c>
      <c r="CQ264" s="75" t="e">
        <f t="shared" si="113"/>
        <v>#DIV/0!</v>
      </c>
      <c r="CR264" s="75" t="e">
        <f t="shared" si="114"/>
        <v>#DIV/0!</v>
      </c>
      <c r="CS264" s="75" t="e">
        <f t="shared" si="115"/>
        <v>#DIV/0!</v>
      </c>
      <c r="CT264" s="75" t="e">
        <f t="shared" si="116"/>
        <v>#DIV/0!</v>
      </c>
      <c r="CU264" s="26" t="e">
        <f>10*LOG10(IF(CM264="",0,POWER(10,((CM264+'ModelParams Lw'!$O$4)/10))) +IF(CN264="",0,POWER(10,((CN264+'ModelParams Lw'!$P$4)/10))) +IF(CO264="",0,POWER(10,((CO264+'ModelParams Lw'!$Q$4)/10))) +IF(CP264="",0,POWER(10,((CP264+'ModelParams Lw'!$R$4)/10))) +IF(CQ264="",0,POWER(10,((CQ264+'ModelParams Lw'!$S$4)/10))) +IF(CR264="",0,POWER(10,((CR264+'ModelParams Lw'!$T$4)/10))) +IF(CS264="",0,POWER(10,((CS264+'ModelParams Lw'!$U$4)/10)))+IF(CT264="",0,POWER(10,((CT264+'ModelParams Lw'!$V$4)/10))))</f>
        <v>#DIV/0!</v>
      </c>
      <c r="CV264" s="26" t="e">
        <f t="shared" si="117"/>
        <v>#DIV/0!</v>
      </c>
      <c r="CW264" s="26" t="e">
        <f>(CM264-'ModelParams Lw'!O$10)/'ModelParams Lw'!O$11</f>
        <v>#DIV/0!</v>
      </c>
      <c r="CX264" s="26" t="e">
        <f>(CN264-'ModelParams Lw'!P$10)/'ModelParams Lw'!P$11</f>
        <v>#DIV/0!</v>
      </c>
      <c r="CY264" s="26" t="e">
        <f>(CO264-'ModelParams Lw'!Q$10)/'ModelParams Lw'!Q$11</f>
        <v>#DIV/0!</v>
      </c>
      <c r="CZ264" s="26" t="e">
        <f>(CP264-'ModelParams Lw'!R$10)/'ModelParams Lw'!R$11</f>
        <v>#DIV/0!</v>
      </c>
      <c r="DA264" s="26" t="e">
        <f>(CQ264-'ModelParams Lw'!S$10)/'ModelParams Lw'!S$11</f>
        <v>#DIV/0!</v>
      </c>
      <c r="DB264" s="26" t="e">
        <f>(CR264-'ModelParams Lw'!T$10)/'ModelParams Lw'!T$11</f>
        <v>#DIV/0!</v>
      </c>
      <c r="DC264" s="26" t="e">
        <f>(CS264-'ModelParams Lw'!U$10)/'ModelParams Lw'!U$11</f>
        <v>#DIV/0!</v>
      </c>
      <c r="DD264" s="26" t="e">
        <f>(CT264-'ModelParams Lw'!V$10)/'ModelParams Lw'!V$11</f>
        <v>#DIV/0!</v>
      </c>
    </row>
    <row r="265" spans="1:108" x14ac:dyDescent="0.25">
      <c r="A265" s="13">
        <f>'Sound Power'!B265</f>
        <v>0</v>
      </c>
      <c r="B265" s="13">
        <f>'Sound Power'!D265</f>
        <v>0</v>
      </c>
      <c r="C265" s="13">
        <f>'Sound Power'!E265</f>
        <v>0</v>
      </c>
      <c r="D265" s="13">
        <f>'Sound Power'!F265</f>
        <v>0</v>
      </c>
      <c r="E265" s="76" t="e">
        <f>IF(Calcul!$F267="SA",'Sound Power'!AZ265,'Sound Power'!O265)</f>
        <v>#DIV/0!</v>
      </c>
      <c r="F265" s="76" t="e">
        <f>IF(Calcul!$F267="SA",'Sound Power'!BA265,'Sound Power'!P265)</f>
        <v>#DIV/0!</v>
      </c>
      <c r="G265" s="76" t="e">
        <f>IF(Calcul!$F267="SA",'Sound Power'!BB265,'Sound Power'!Q265)</f>
        <v>#DIV/0!</v>
      </c>
      <c r="H265" s="76" t="e">
        <f>IF(Calcul!$F267="SA",'Sound Power'!BC265,'Sound Power'!R265)</f>
        <v>#DIV/0!</v>
      </c>
      <c r="I265" s="76" t="e">
        <f>IF(Calcul!$F267="SA",'Sound Power'!BD265,'Sound Power'!S265)</f>
        <v>#DIV/0!</v>
      </c>
      <c r="J265" s="76" t="e">
        <f>IF(Calcul!$F267="SA",'Sound Power'!BE265,'Sound Power'!T265)</f>
        <v>#DIV/0!</v>
      </c>
      <c r="K265" s="76" t="e">
        <f>IF(Calcul!$F267="SA",'Sound Power'!BF265,'Sound Power'!U265)</f>
        <v>#DIV/0!</v>
      </c>
      <c r="L265" s="76" t="e">
        <f>IF(Calcul!$F267="SA",'Sound Power'!BG265,'Sound Power'!V265)</f>
        <v>#DIV/0!</v>
      </c>
      <c r="M265" s="76" t="e">
        <f>'Sound Power'!CI265</f>
        <v>#DIV/0!</v>
      </c>
      <c r="N265" s="76" t="e">
        <f>'Sound Power'!CJ265</f>
        <v>#DIV/0!</v>
      </c>
      <c r="O265" s="76" t="e">
        <f>'Sound Power'!CK265</f>
        <v>#DIV/0!</v>
      </c>
      <c r="P265" s="76" t="e">
        <f>'Sound Power'!CL265</f>
        <v>#DIV/0!</v>
      </c>
      <c r="Q265" s="76" t="e">
        <f>'Sound Power'!CM265</f>
        <v>#DIV/0!</v>
      </c>
      <c r="R265" s="76" t="e">
        <f>'Sound Power'!CN265</f>
        <v>#DIV/0!</v>
      </c>
      <c r="S265" s="76" t="e">
        <f>'Sound Power'!CO265</f>
        <v>#DIV/0!</v>
      </c>
      <c r="T265" s="76" t="e">
        <f>'Sound Power'!CP265</f>
        <v>#DIV/0!</v>
      </c>
      <c r="U265" s="73">
        <f t="shared" si="97"/>
        <v>0</v>
      </c>
      <c r="V265" s="73">
        <f t="shared" si="98"/>
        <v>0</v>
      </c>
      <c r="W265" s="76" t="e">
        <f>('ModelParams Lp'!B$4*10^'ModelParams Lp'!B$5*($U265/$V265)^'ModelParams Lp'!B$6)*3</f>
        <v>#DIV/0!</v>
      </c>
      <c r="X265" s="76" t="e">
        <f>('ModelParams Lp'!C$4*10^'ModelParams Lp'!C$5*($U265/$V265)^'ModelParams Lp'!C$6)*3</f>
        <v>#DIV/0!</v>
      </c>
      <c r="Y265" s="76" t="e">
        <f>('ModelParams Lp'!D$4*10^'ModelParams Lp'!D$5*($U265/$V265)^'ModelParams Lp'!D$6)*3</f>
        <v>#DIV/0!</v>
      </c>
      <c r="Z265" s="76" t="e">
        <f>('ModelParams Lp'!E$4*10^'ModelParams Lp'!E$5*($U265/$V265)^'ModelParams Lp'!E$6)*3</f>
        <v>#DIV/0!</v>
      </c>
      <c r="AA265" s="76" t="e">
        <f>('ModelParams Lp'!F$4*10^'ModelParams Lp'!F$5*($U265/$V265)^'ModelParams Lp'!F$6)*3</f>
        <v>#DIV/0!</v>
      </c>
      <c r="AB265" s="76" t="e">
        <f>('ModelParams Lp'!G$4*10^'ModelParams Lp'!G$5*($U265/$V265)^'ModelParams Lp'!G$6)*3</f>
        <v>#DIV/0!</v>
      </c>
      <c r="AC265" s="76" t="e">
        <f>('ModelParams Lp'!H$4*10^'ModelParams Lp'!H$5*($U265/$V265)^'ModelParams Lp'!H$6)*3</f>
        <v>#DIV/0!</v>
      </c>
      <c r="AD265" s="76" t="e">
        <f>('ModelParams Lp'!I$4*10^'ModelParams Lp'!I$5*($U265/$V265)^'ModelParams Lp'!I$6)*3</f>
        <v>#DIV/0!</v>
      </c>
      <c r="AE265" s="62" t="e">
        <f t="shared" si="99"/>
        <v>#DIV/0!</v>
      </c>
      <c r="AF265" s="62" t="e">
        <f>IF(AE265&lt;'ModelParams Lp'!$B$16,-1,IF(AE265&lt;'ModelParams Lp'!$C$16,0,IF(AE265&lt;'ModelParams Lp'!$D$16,1,IF(AE265&lt;'ModelParams Lp'!$E$16,2,IF(AE265&lt;'ModelParams Lp'!$F$16,3,IF(AE265&lt;'ModelParams Lp'!$G$16,4,IF(AE265&lt;'ModelParams Lp'!$H$16,5,6)))))))</f>
        <v>#DIV/0!</v>
      </c>
      <c r="AG265" s="76" t="e">
        <f ca="1">IF($AF265&gt;1,0,OFFSET('ModelParams Lp'!$C$12,0,-'Sound Pressure'!$AF265))</f>
        <v>#DIV/0!</v>
      </c>
      <c r="AH265" s="76" t="e">
        <f ca="1">IF($AF265&gt;2,0,OFFSET('ModelParams Lp'!$D$12,0,-'Sound Pressure'!$AF265))</f>
        <v>#DIV/0!</v>
      </c>
      <c r="AI265" s="76" t="e">
        <f ca="1">IF($AF265&gt;3,0,OFFSET('ModelParams Lp'!$E$12,0,-'Sound Pressure'!$AF265))</f>
        <v>#DIV/0!</v>
      </c>
      <c r="AJ265" s="76" t="e">
        <f ca="1">IF($AF265&gt;4,0,OFFSET('ModelParams Lp'!$F$12,0,-'Sound Pressure'!$AF265))</f>
        <v>#DIV/0!</v>
      </c>
      <c r="AK265" s="76" t="e">
        <f ca="1">IF($AF265&gt;3,0,OFFSET('ModelParams Lp'!$G$12,0,-'Sound Pressure'!$AF265))</f>
        <v>#DIV/0!</v>
      </c>
      <c r="AL265" s="76" t="e">
        <f ca="1">IF($AF265&gt;5,0,OFFSET('ModelParams Lp'!$H$12,0,-'Sound Pressure'!$AF265))</f>
        <v>#DIV/0!</v>
      </c>
      <c r="AM265" s="76" t="e">
        <f ca="1">IF($AF265&gt;6,0,OFFSET('ModelParams Lp'!$I$12,0,-'Sound Pressure'!$AF265))</f>
        <v>#DIV/0!</v>
      </c>
      <c r="AN265" s="76" t="e">
        <f ca="1">IF($AF265&gt;7,0,IF($AF$4&lt;0,3,OFFSET('ModelParams Lp'!$J$12,0,-'Sound Pressure'!$AF265)))</f>
        <v>#DIV/0!</v>
      </c>
      <c r="AO265" s="76" t="e">
        <f t="shared" ref="AO265:AV296" si="118">10*LOG(1+(343.2/(4*PI()*AO$3))^2*(2*PI()/$V265))</f>
        <v>#DIV/0!</v>
      </c>
      <c r="AP265" s="76" t="e">
        <f t="shared" si="118"/>
        <v>#DIV/0!</v>
      </c>
      <c r="AQ265" s="76" t="e">
        <f t="shared" si="118"/>
        <v>#DIV/0!</v>
      </c>
      <c r="AR265" s="76" t="e">
        <f t="shared" si="118"/>
        <v>#DIV/0!</v>
      </c>
      <c r="AS265" s="76" t="e">
        <f t="shared" si="118"/>
        <v>#DIV/0!</v>
      </c>
      <c r="AT265" s="76" t="e">
        <f t="shared" si="118"/>
        <v>#DIV/0!</v>
      </c>
      <c r="AU265" s="76" t="e">
        <f t="shared" si="118"/>
        <v>#DIV/0!</v>
      </c>
      <c r="AV265" s="76" t="e">
        <f t="shared" si="118"/>
        <v>#DIV/0!</v>
      </c>
      <c r="AW265" s="76">
        <f>'ModelParams Lp'!B$22</f>
        <v>4</v>
      </c>
      <c r="AX265" s="76">
        <f>'ModelParams Lp'!C$22</f>
        <v>2</v>
      </c>
      <c r="AY265" s="76">
        <f>'ModelParams Lp'!D$22</f>
        <v>1</v>
      </c>
      <c r="AZ265" s="76">
        <f>'ModelParams Lp'!E$22</f>
        <v>0</v>
      </c>
      <c r="BA265" s="76">
        <f>'ModelParams Lp'!F$22</f>
        <v>0</v>
      </c>
      <c r="BB265" s="76">
        <f>'ModelParams Lp'!G$22</f>
        <v>0</v>
      </c>
      <c r="BC265" s="76">
        <f>'ModelParams Lp'!H$22</f>
        <v>0</v>
      </c>
      <c r="BD265" s="76">
        <f>'ModelParams Lp'!I$22</f>
        <v>0</v>
      </c>
      <c r="BE265" s="76" t="e">
        <f>-10*LOG(2/(4*PI()*2^2)+4/(0.163*(Calcul!$J270*Calcul!$K270)/VLOOKUP(Calcul!$H270,'ModelParams Lp'!$E$37:$F$39,2,0)))</f>
        <v>#N/A</v>
      </c>
      <c r="BF265" s="76" t="e">
        <f>-10*LOG(2/(4*PI()*2^2)+4/(0.163*(Calcul!$J270*Calcul!$K270)/VLOOKUP(Calcul!$H270,'ModelParams Lp'!$E$37:$F$39,2,0)))</f>
        <v>#N/A</v>
      </c>
      <c r="BG265" s="76" t="e">
        <f>-10*LOG(2/(4*PI()*2^2)+4/(0.163*(Calcul!$J270*Calcul!$K270)/VLOOKUP(Calcul!$H270,'ModelParams Lp'!$E$37:$F$39,2,0)))</f>
        <v>#N/A</v>
      </c>
      <c r="BH265" s="76" t="e">
        <f>-10*LOG(2/(4*PI()*2^2)+4/(0.163*(Calcul!$J270*Calcul!$K270)/VLOOKUP(Calcul!$H270,'ModelParams Lp'!$E$37:$F$39,2,0)))</f>
        <v>#N/A</v>
      </c>
      <c r="BI265" s="76" t="e">
        <f>-10*LOG(2/(4*PI()*2^2)+4/(0.163*(Calcul!$J270*Calcul!$K270)/VLOOKUP(Calcul!$H270,'ModelParams Lp'!$E$37:$F$39,2,0)))</f>
        <v>#N/A</v>
      </c>
      <c r="BJ265" s="76" t="e">
        <f>-10*LOG(2/(4*PI()*2^2)+4/(0.163*(Calcul!$J270*Calcul!$K270)/VLOOKUP(Calcul!$H270,'ModelParams Lp'!$E$37:$F$39,2,0)))</f>
        <v>#N/A</v>
      </c>
      <c r="BK265" s="76" t="e">
        <f>-10*LOG(2/(4*PI()*2^2)+4/(0.163*(Calcul!$J270*Calcul!$K270)/VLOOKUP(Calcul!$H270,'ModelParams Lp'!$E$37:$F$39,2,0)))</f>
        <v>#N/A</v>
      </c>
      <c r="BL265" s="76" t="e">
        <f>-10*LOG(2/(4*PI()*2^2)+4/(0.163*(Calcul!$J270*Calcul!$K270)/VLOOKUP(Calcul!$H270,'ModelParams Lp'!$E$37:$F$39,2,0)))</f>
        <v>#N/A</v>
      </c>
      <c r="BM265" s="76" t="e">
        <f>VLOOKUP(Calcul!$I270,'ModelParams Lp'!$D$28:$O$32,5,0)+BE265</f>
        <v>#N/A</v>
      </c>
      <c r="BN265" s="76" t="e">
        <f>VLOOKUP(Calcul!$I270,'ModelParams Lp'!$D$28:$O$32,6,0)+BF265</f>
        <v>#N/A</v>
      </c>
      <c r="BO265" s="76" t="e">
        <f>VLOOKUP(Calcul!$I270,'ModelParams Lp'!$D$28:$O$32,7,0)+BG265</f>
        <v>#N/A</v>
      </c>
      <c r="BP265" s="76" t="e">
        <f>VLOOKUP(Calcul!$I270,'ModelParams Lp'!$D$28:$O$32,8,0)+BH265</f>
        <v>#N/A</v>
      </c>
      <c r="BQ265" s="76" t="e">
        <f>VLOOKUP(Calcul!$I270,'ModelParams Lp'!$D$28:$O$32,9,0)+BI265</f>
        <v>#N/A</v>
      </c>
      <c r="BR265" s="76" t="e">
        <f>VLOOKUP(Calcul!$I270,'ModelParams Lp'!$D$28:$O$32,10,0)+BJ265</f>
        <v>#N/A</v>
      </c>
      <c r="BS265" s="76" t="e">
        <f>VLOOKUP(Calcul!$I270,'ModelParams Lp'!$D$28:$O$32,11,0)+BK265</f>
        <v>#N/A</v>
      </c>
      <c r="BT265" s="76" t="e">
        <f>VLOOKUP(Calcul!$I270,'ModelParams Lp'!$D$28:$O$32,12,0)+BL265</f>
        <v>#N/A</v>
      </c>
      <c r="BU265" s="75" t="e">
        <f t="shared" ca="1" si="100"/>
        <v>#DIV/0!</v>
      </c>
      <c r="BV265" s="75" t="e">
        <f t="shared" ca="1" si="101"/>
        <v>#DIV/0!</v>
      </c>
      <c r="BW265" s="75" t="e">
        <f t="shared" ca="1" si="102"/>
        <v>#DIV/0!</v>
      </c>
      <c r="BX265" s="75" t="e">
        <f t="shared" ca="1" si="103"/>
        <v>#DIV/0!</v>
      </c>
      <c r="BY265" s="75" t="e">
        <f t="shared" ca="1" si="104"/>
        <v>#DIV/0!</v>
      </c>
      <c r="BZ265" s="75" t="e">
        <f t="shared" ca="1" si="105"/>
        <v>#DIV/0!</v>
      </c>
      <c r="CA265" s="75" t="e">
        <f t="shared" ca="1" si="106"/>
        <v>#DIV/0!</v>
      </c>
      <c r="CB265" s="75" t="e">
        <f t="shared" ca="1" si="107"/>
        <v>#DIV/0!</v>
      </c>
      <c r="CC265" s="26" t="e">
        <f ca="1">10*LOG10(IF(BU265="",0,POWER(10,((BU265+'ModelParams Lw'!$O$4)/10))) +IF(BV265="",0,POWER(10,((BV265+'ModelParams Lw'!$P$4)/10))) +IF(BW265="",0,POWER(10,((BW265+'ModelParams Lw'!$Q$4)/10))) +IF(BX265="",0,POWER(10,((BX265+'ModelParams Lw'!$R$4)/10))) +IF(BY265="",0,POWER(10,((BY265+'ModelParams Lw'!$S$4)/10))) +IF(BZ265="",0,POWER(10,((BZ265+'ModelParams Lw'!$T$4)/10))) +IF(CA265="",0,POWER(10,((CA265+'ModelParams Lw'!$U$4)/10)))+IF(CB265="",0,POWER(10,((CB265+'ModelParams Lw'!$V$4)/10))))</f>
        <v>#DIV/0!</v>
      </c>
      <c r="CD265" s="26" t="e">
        <f t="shared" ca="1" si="108"/>
        <v>#DIV/0!</v>
      </c>
      <c r="CE265" s="26" t="e">
        <f ca="1">(BU265-'ModelParams Lw'!O$10)/'ModelParams Lw'!O$11</f>
        <v>#DIV/0!</v>
      </c>
      <c r="CF265" s="26" t="e">
        <f ca="1">(BV265-'ModelParams Lw'!P$10)/'ModelParams Lw'!P$11</f>
        <v>#DIV/0!</v>
      </c>
      <c r="CG265" s="26" t="e">
        <f ca="1">(BW265-'ModelParams Lw'!Q$10)/'ModelParams Lw'!Q$11</f>
        <v>#DIV/0!</v>
      </c>
      <c r="CH265" s="26" t="e">
        <f ca="1">(BX265-'ModelParams Lw'!R$10)/'ModelParams Lw'!R$11</f>
        <v>#DIV/0!</v>
      </c>
      <c r="CI265" s="26" t="e">
        <f ca="1">(BY265-'ModelParams Lw'!S$10)/'ModelParams Lw'!S$11</f>
        <v>#DIV/0!</v>
      </c>
      <c r="CJ265" s="26" t="e">
        <f ca="1">(BZ265-'ModelParams Lw'!T$10)/'ModelParams Lw'!T$11</f>
        <v>#DIV/0!</v>
      </c>
      <c r="CK265" s="26" t="e">
        <f ca="1">(CA265-'ModelParams Lw'!U$10)/'ModelParams Lw'!U$11</f>
        <v>#DIV/0!</v>
      </c>
      <c r="CL265" s="26" t="e">
        <f ca="1">(CB265-'ModelParams Lw'!V$10)/'ModelParams Lw'!V$11</f>
        <v>#DIV/0!</v>
      </c>
      <c r="CM265" s="75" t="e">
        <f t="shared" si="109"/>
        <v>#DIV/0!</v>
      </c>
      <c r="CN265" s="75" t="e">
        <f t="shared" si="110"/>
        <v>#DIV/0!</v>
      </c>
      <c r="CO265" s="75" t="e">
        <f t="shared" si="111"/>
        <v>#DIV/0!</v>
      </c>
      <c r="CP265" s="75" t="e">
        <f t="shared" si="112"/>
        <v>#DIV/0!</v>
      </c>
      <c r="CQ265" s="75" t="e">
        <f t="shared" si="113"/>
        <v>#DIV/0!</v>
      </c>
      <c r="CR265" s="75" t="e">
        <f t="shared" si="114"/>
        <v>#DIV/0!</v>
      </c>
      <c r="CS265" s="75" t="e">
        <f t="shared" si="115"/>
        <v>#DIV/0!</v>
      </c>
      <c r="CT265" s="75" t="e">
        <f t="shared" si="116"/>
        <v>#DIV/0!</v>
      </c>
      <c r="CU265" s="26" t="e">
        <f>10*LOG10(IF(CM265="",0,POWER(10,((CM265+'ModelParams Lw'!$O$4)/10))) +IF(CN265="",0,POWER(10,((CN265+'ModelParams Lw'!$P$4)/10))) +IF(CO265="",0,POWER(10,((CO265+'ModelParams Lw'!$Q$4)/10))) +IF(CP265="",0,POWER(10,((CP265+'ModelParams Lw'!$R$4)/10))) +IF(CQ265="",0,POWER(10,((CQ265+'ModelParams Lw'!$S$4)/10))) +IF(CR265="",0,POWER(10,((CR265+'ModelParams Lw'!$T$4)/10))) +IF(CS265="",0,POWER(10,((CS265+'ModelParams Lw'!$U$4)/10)))+IF(CT265="",0,POWER(10,((CT265+'ModelParams Lw'!$V$4)/10))))</f>
        <v>#DIV/0!</v>
      </c>
      <c r="CV265" s="26" t="e">
        <f t="shared" si="117"/>
        <v>#DIV/0!</v>
      </c>
      <c r="CW265" s="26" t="e">
        <f>(CM265-'ModelParams Lw'!O$10)/'ModelParams Lw'!O$11</f>
        <v>#DIV/0!</v>
      </c>
      <c r="CX265" s="26" t="e">
        <f>(CN265-'ModelParams Lw'!P$10)/'ModelParams Lw'!P$11</f>
        <v>#DIV/0!</v>
      </c>
      <c r="CY265" s="26" t="e">
        <f>(CO265-'ModelParams Lw'!Q$10)/'ModelParams Lw'!Q$11</f>
        <v>#DIV/0!</v>
      </c>
      <c r="CZ265" s="26" t="e">
        <f>(CP265-'ModelParams Lw'!R$10)/'ModelParams Lw'!R$11</f>
        <v>#DIV/0!</v>
      </c>
      <c r="DA265" s="26" t="e">
        <f>(CQ265-'ModelParams Lw'!S$10)/'ModelParams Lw'!S$11</f>
        <v>#DIV/0!</v>
      </c>
      <c r="DB265" s="26" t="e">
        <f>(CR265-'ModelParams Lw'!T$10)/'ModelParams Lw'!T$11</f>
        <v>#DIV/0!</v>
      </c>
      <c r="DC265" s="26" t="e">
        <f>(CS265-'ModelParams Lw'!U$10)/'ModelParams Lw'!U$11</f>
        <v>#DIV/0!</v>
      </c>
      <c r="DD265" s="26" t="e">
        <f>(CT265-'ModelParams Lw'!V$10)/'ModelParams Lw'!V$11</f>
        <v>#DIV/0!</v>
      </c>
    </row>
    <row r="266" spans="1:108" x14ac:dyDescent="0.25">
      <c r="A266" s="13">
        <f>'Sound Power'!B266</f>
        <v>0</v>
      </c>
      <c r="B266" s="13">
        <f>'Sound Power'!D266</f>
        <v>0</v>
      </c>
      <c r="C266" s="13">
        <f>'Sound Power'!E266</f>
        <v>0</v>
      </c>
      <c r="D266" s="13">
        <f>'Sound Power'!F266</f>
        <v>0</v>
      </c>
      <c r="E266" s="76" t="e">
        <f>IF(Calcul!$F268="SA",'Sound Power'!AZ266,'Sound Power'!O266)</f>
        <v>#DIV/0!</v>
      </c>
      <c r="F266" s="76" t="e">
        <f>IF(Calcul!$F268="SA",'Sound Power'!BA266,'Sound Power'!P266)</f>
        <v>#DIV/0!</v>
      </c>
      <c r="G266" s="76" t="e">
        <f>IF(Calcul!$F268="SA",'Sound Power'!BB266,'Sound Power'!Q266)</f>
        <v>#DIV/0!</v>
      </c>
      <c r="H266" s="76" t="e">
        <f>IF(Calcul!$F268="SA",'Sound Power'!BC266,'Sound Power'!R266)</f>
        <v>#DIV/0!</v>
      </c>
      <c r="I266" s="76" t="e">
        <f>IF(Calcul!$F268="SA",'Sound Power'!BD266,'Sound Power'!S266)</f>
        <v>#DIV/0!</v>
      </c>
      <c r="J266" s="76" t="e">
        <f>IF(Calcul!$F268="SA",'Sound Power'!BE266,'Sound Power'!T266)</f>
        <v>#DIV/0!</v>
      </c>
      <c r="K266" s="76" t="e">
        <f>IF(Calcul!$F268="SA",'Sound Power'!BF266,'Sound Power'!U266)</f>
        <v>#DIV/0!</v>
      </c>
      <c r="L266" s="76" t="e">
        <f>IF(Calcul!$F268="SA",'Sound Power'!BG266,'Sound Power'!V266)</f>
        <v>#DIV/0!</v>
      </c>
      <c r="M266" s="76" t="e">
        <f>'Sound Power'!CI266</f>
        <v>#DIV/0!</v>
      </c>
      <c r="N266" s="76" t="e">
        <f>'Sound Power'!CJ266</f>
        <v>#DIV/0!</v>
      </c>
      <c r="O266" s="76" t="e">
        <f>'Sound Power'!CK266</f>
        <v>#DIV/0!</v>
      </c>
      <c r="P266" s="76" t="e">
        <f>'Sound Power'!CL266</f>
        <v>#DIV/0!</v>
      </c>
      <c r="Q266" s="76" t="e">
        <f>'Sound Power'!CM266</f>
        <v>#DIV/0!</v>
      </c>
      <c r="R266" s="76" t="e">
        <f>'Sound Power'!CN266</f>
        <v>#DIV/0!</v>
      </c>
      <c r="S266" s="76" t="e">
        <f>'Sound Power'!CO266</f>
        <v>#DIV/0!</v>
      </c>
      <c r="T266" s="76" t="e">
        <f>'Sound Power'!CP266</f>
        <v>#DIV/0!</v>
      </c>
      <c r="U266" s="73">
        <f t="shared" si="97"/>
        <v>0</v>
      </c>
      <c r="V266" s="73">
        <f t="shared" si="98"/>
        <v>0</v>
      </c>
      <c r="W266" s="76" t="e">
        <f>('ModelParams Lp'!B$4*10^'ModelParams Lp'!B$5*($U266/$V266)^'ModelParams Lp'!B$6)*3</f>
        <v>#DIV/0!</v>
      </c>
      <c r="X266" s="76" t="e">
        <f>('ModelParams Lp'!C$4*10^'ModelParams Lp'!C$5*($U266/$V266)^'ModelParams Lp'!C$6)*3</f>
        <v>#DIV/0!</v>
      </c>
      <c r="Y266" s="76" t="e">
        <f>('ModelParams Lp'!D$4*10^'ModelParams Lp'!D$5*($U266/$V266)^'ModelParams Lp'!D$6)*3</f>
        <v>#DIV/0!</v>
      </c>
      <c r="Z266" s="76" t="e">
        <f>('ModelParams Lp'!E$4*10^'ModelParams Lp'!E$5*($U266/$V266)^'ModelParams Lp'!E$6)*3</f>
        <v>#DIV/0!</v>
      </c>
      <c r="AA266" s="76" t="e">
        <f>('ModelParams Lp'!F$4*10^'ModelParams Lp'!F$5*($U266/$V266)^'ModelParams Lp'!F$6)*3</f>
        <v>#DIV/0!</v>
      </c>
      <c r="AB266" s="76" t="e">
        <f>('ModelParams Lp'!G$4*10^'ModelParams Lp'!G$5*($U266/$V266)^'ModelParams Lp'!G$6)*3</f>
        <v>#DIV/0!</v>
      </c>
      <c r="AC266" s="76" t="e">
        <f>('ModelParams Lp'!H$4*10^'ModelParams Lp'!H$5*($U266/$V266)^'ModelParams Lp'!H$6)*3</f>
        <v>#DIV/0!</v>
      </c>
      <c r="AD266" s="76" t="e">
        <f>('ModelParams Lp'!I$4*10^'ModelParams Lp'!I$5*($U266/$V266)^'ModelParams Lp'!I$6)*3</f>
        <v>#DIV/0!</v>
      </c>
      <c r="AE266" s="62" t="e">
        <f t="shared" si="99"/>
        <v>#DIV/0!</v>
      </c>
      <c r="AF266" s="62" t="e">
        <f>IF(AE266&lt;'ModelParams Lp'!$B$16,-1,IF(AE266&lt;'ModelParams Lp'!$C$16,0,IF(AE266&lt;'ModelParams Lp'!$D$16,1,IF(AE266&lt;'ModelParams Lp'!$E$16,2,IF(AE266&lt;'ModelParams Lp'!$F$16,3,IF(AE266&lt;'ModelParams Lp'!$G$16,4,IF(AE266&lt;'ModelParams Lp'!$H$16,5,6)))))))</f>
        <v>#DIV/0!</v>
      </c>
      <c r="AG266" s="76" t="e">
        <f ca="1">IF($AF266&gt;1,0,OFFSET('ModelParams Lp'!$C$12,0,-'Sound Pressure'!$AF266))</f>
        <v>#DIV/0!</v>
      </c>
      <c r="AH266" s="76" t="e">
        <f ca="1">IF($AF266&gt;2,0,OFFSET('ModelParams Lp'!$D$12,0,-'Sound Pressure'!$AF266))</f>
        <v>#DIV/0!</v>
      </c>
      <c r="AI266" s="76" t="e">
        <f ca="1">IF($AF266&gt;3,0,OFFSET('ModelParams Lp'!$E$12,0,-'Sound Pressure'!$AF266))</f>
        <v>#DIV/0!</v>
      </c>
      <c r="AJ266" s="76" t="e">
        <f ca="1">IF($AF266&gt;4,0,OFFSET('ModelParams Lp'!$F$12,0,-'Sound Pressure'!$AF266))</f>
        <v>#DIV/0!</v>
      </c>
      <c r="AK266" s="76" t="e">
        <f ca="1">IF($AF266&gt;3,0,OFFSET('ModelParams Lp'!$G$12,0,-'Sound Pressure'!$AF266))</f>
        <v>#DIV/0!</v>
      </c>
      <c r="AL266" s="76" t="e">
        <f ca="1">IF($AF266&gt;5,0,OFFSET('ModelParams Lp'!$H$12,0,-'Sound Pressure'!$AF266))</f>
        <v>#DIV/0!</v>
      </c>
      <c r="AM266" s="76" t="e">
        <f ca="1">IF($AF266&gt;6,0,OFFSET('ModelParams Lp'!$I$12,0,-'Sound Pressure'!$AF266))</f>
        <v>#DIV/0!</v>
      </c>
      <c r="AN266" s="76" t="e">
        <f ca="1">IF($AF266&gt;7,0,IF($AF$4&lt;0,3,OFFSET('ModelParams Lp'!$J$12,0,-'Sound Pressure'!$AF266)))</f>
        <v>#DIV/0!</v>
      </c>
      <c r="AO266" s="76" t="e">
        <f t="shared" si="118"/>
        <v>#DIV/0!</v>
      </c>
      <c r="AP266" s="76" t="e">
        <f t="shared" si="118"/>
        <v>#DIV/0!</v>
      </c>
      <c r="AQ266" s="76" t="e">
        <f t="shared" si="118"/>
        <v>#DIV/0!</v>
      </c>
      <c r="AR266" s="76" t="e">
        <f t="shared" si="118"/>
        <v>#DIV/0!</v>
      </c>
      <c r="AS266" s="76" t="e">
        <f t="shared" si="118"/>
        <v>#DIV/0!</v>
      </c>
      <c r="AT266" s="76" t="e">
        <f t="shared" si="118"/>
        <v>#DIV/0!</v>
      </c>
      <c r="AU266" s="76" t="e">
        <f t="shared" si="118"/>
        <v>#DIV/0!</v>
      </c>
      <c r="AV266" s="76" t="e">
        <f t="shared" si="118"/>
        <v>#DIV/0!</v>
      </c>
      <c r="AW266" s="76">
        <f>'ModelParams Lp'!B$22</f>
        <v>4</v>
      </c>
      <c r="AX266" s="76">
        <f>'ModelParams Lp'!C$22</f>
        <v>2</v>
      </c>
      <c r="AY266" s="76">
        <f>'ModelParams Lp'!D$22</f>
        <v>1</v>
      </c>
      <c r="AZ266" s="76">
        <f>'ModelParams Lp'!E$22</f>
        <v>0</v>
      </c>
      <c r="BA266" s="76">
        <f>'ModelParams Lp'!F$22</f>
        <v>0</v>
      </c>
      <c r="BB266" s="76">
        <f>'ModelParams Lp'!G$22</f>
        <v>0</v>
      </c>
      <c r="BC266" s="76">
        <f>'ModelParams Lp'!H$22</f>
        <v>0</v>
      </c>
      <c r="BD266" s="76">
        <f>'ModelParams Lp'!I$22</f>
        <v>0</v>
      </c>
      <c r="BE266" s="76" t="e">
        <f>-10*LOG(2/(4*PI()*2^2)+4/(0.163*(Calcul!$J271*Calcul!$K271)/VLOOKUP(Calcul!$H271,'ModelParams Lp'!$E$37:$F$39,2,0)))</f>
        <v>#N/A</v>
      </c>
      <c r="BF266" s="76" t="e">
        <f>-10*LOG(2/(4*PI()*2^2)+4/(0.163*(Calcul!$J271*Calcul!$K271)/VLOOKUP(Calcul!$H271,'ModelParams Lp'!$E$37:$F$39,2,0)))</f>
        <v>#N/A</v>
      </c>
      <c r="BG266" s="76" t="e">
        <f>-10*LOG(2/(4*PI()*2^2)+4/(0.163*(Calcul!$J271*Calcul!$K271)/VLOOKUP(Calcul!$H271,'ModelParams Lp'!$E$37:$F$39,2,0)))</f>
        <v>#N/A</v>
      </c>
      <c r="BH266" s="76" t="e">
        <f>-10*LOG(2/(4*PI()*2^2)+4/(0.163*(Calcul!$J271*Calcul!$K271)/VLOOKUP(Calcul!$H271,'ModelParams Lp'!$E$37:$F$39,2,0)))</f>
        <v>#N/A</v>
      </c>
      <c r="BI266" s="76" t="e">
        <f>-10*LOG(2/(4*PI()*2^2)+4/(0.163*(Calcul!$J271*Calcul!$K271)/VLOOKUP(Calcul!$H271,'ModelParams Lp'!$E$37:$F$39,2,0)))</f>
        <v>#N/A</v>
      </c>
      <c r="BJ266" s="76" t="e">
        <f>-10*LOG(2/(4*PI()*2^2)+4/(0.163*(Calcul!$J271*Calcul!$K271)/VLOOKUP(Calcul!$H271,'ModelParams Lp'!$E$37:$F$39,2,0)))</f>
        <v>#N/A</v>
      </c>
      <c r="BK266" s="76" t="e">
        <f>-10*LOG(2/(4*PI()*2^2)+4/(0.163*(Calcul!$J271*Calcul!$K271)/VLOOKUP(Calcul!$H271,'ModelParams Lp'!$E$37:$F$39,2,0)))</f>
        <v>#N/A</v>
      </c>
      <c r="BL266" s="76" t="e">
        <f>-10*LOG(2/(4*PI()*2^2)+4/(0.163*(Calcul!$J271*Calcul!$K271)/VLOOKUP(Calcul!$H271,'ModelParams Lp'!$E$37:$F$39,2,0)))</f>
        <v>#N/A</v>
      </c>
      <c r="BM266" s="76" t="e">
        <f>VLOOKUP(Calcul!$I271,'ModelParams Lp'!$D$28:$O$32,5,0)+BE266</f>
        <v>#N/A</v>
      </c>
      <c r="BN266" s="76" t="e">
        <f>VLOOKUP(Calcul!$I271,'ModelParams Lp'!$D$28:$O$32,6,0)+BF266</f>
        <v>#N/A</v>
      </c>
      <c r="BO266" s="76" t="e">
        <f>VLOOKUP(Calcul!$I271,'ModelParams Lp'!$D$28:$O$32,7,0)+BG266</f>
        <v>#N/A</v>
      </c>
      <c r="BP266" s="76" t="e">
        <f>VLOOKUP(Calcul!$I271,'ModelParams Lp'!$D$28:$O$32,8,0)+BH266</f>
        <v>#N/A</v>
      </c>
      <c r="BQ266" s="76" t="e">
        <f>VLOOKUP(Calcul!$I271,'ModelParams Lp'!$D$28:$O$32,9,0)+BI266</f>
        <v>#N/A</v>
      </c>
      <c r="BR266" s="76" t="e">
        <f>VLOOKUP(Calcul!$I271,'ModelParams Lp'!$D$28:$O$32,10,0)+BJ266</f>
        <v>#N/A</v>
      </c>
      <c r="BS266" s="76" t="e">
        <f>VLOOKUP(Calcul!$I271,'ModelParams Lp'!$D$28:$O$32,11,0)+BK266</f>
        <v>#N/A</v>
      </c>
      <c r="BT266" s="76" t="e">
        <f>VLOOKUP(Calcul!$I271,'ModelParams Lp'!$D$28:$O$32,12,0)+BL266</f>
        <v>#N/A</v>
      </c>
      <c r="BU266" s="75" t="e">
        <f t="shared" ca="1" si="100"/>
        <v>#DIV/0!</v>
      </c>
      <c r="BV266" s="75" t="e">
        <f t="shared" ca="1" si="101"/>
        <v>#DIV/0!</v>
      </c>
      <c r="BW266" s="75" t="e">
        <f t="shared" ca="1" si="102"/>
        <v>#DIV/0!</v>
      </c>
      <c r="BX266" s="75" t="e">
        <f t="shared" ca="1" si="103"/>
        <v>#DIV/0!</v>
      </c>
      <c r="BY266" s="75" t="e">
        <f t="shared" ca="1" si="104"/>
        <v>#DIV/0!</v>
      </c>
      <c r="BZ266" s="75" t="e">
        <f t="shared" ca="1" si="105"/>
        <v>#DIV/0!</v>
      </c>
      <c r="CA266" s="75" t="e">
        <f t="shared" ca="1" si="106"/>
        <v>#DIV/0!</v>
      </c>
      <c r="CB266" s="75" t="e">
        <f t="shared" ca="1" si="107"/>
        <v>#DIV/0!</v>
      </c>
      <c r="CC266" s="26" t="e">
        <f ca="1">10*LOG10(IF(BU266="",0,POWER(10,((BU266+'ModelParams Lw'!$O$4)/10))) +IF(BV266="",0,POWER(10,((BV266+'ModelParams Lw'!$P$4)/10))) +IF(BW266="",0,POWER(10,((BW266+'ModelParams Lw'!$Q$4)/10))) +IF(BX266="",0,POWER(10,((BX266+'ModelParams Lw'!$R$4)/10))) +IF(BY266="",0,POWER(10,((BY266+'ModelParams Lw'!$S$4)/10))) +IF(BZ266="",0,POWER(10,((BZ266+'ModelParams Lw'!$T$4)/10))) +IF(CA266="",0,POWER(10,((CA266+'ModelParams Lw'!$U$4)/10)))+IF(CB266="",0,POWER(10,((CB266+'ModelParams Lw'!$V$4)/10))))</f>
        <v>#DIV/0!</v>
      </c>
      <c r="CD266" s="26" t="e">
        <f t="shared" ca="1" si="108"/>
        <v>#DIV/0!</v>
      </c>
      <c r="CE266" s="26" t="e">
        <f ca="1">(BU266-'ModelParams Lw'!O$10)/'ModelParams Lw'!O$11</f>
        <v>#DIV/0!</v>
      </c>
      <c r="CF266" s="26" t="e">
        <f ca="1">(BV266-'ModelParams Lw'!P$10)/'ModelParams Lw'!P$11</f>
        <v>#DIV/0!</v>
      </c>
      <c r="CG266" s="26" t="e">
        <f ca="1">(BW266-'ModelParams Lw'!Q$10)/'ModelParams Lw'!Q$11</f>
        <v>#DIV/0!</v>
      </c>
      <c r="CH266" s="26" t="e">
        <f ca="1">(BX266-'ModelParams Lw'!R$10)/'ModelParams Lw'!R$11</f>
        <v>#DIV/0!</v>
      </c>
      <c r="CI266" s="26" t="e">
        <f ca="1">(BY266-'ModelParams Lw'!S$10)/'ModelParams Lw'!S$11</f>
        <v>#DIV/0!</v>
      </c>
      <c r="CJ266" s="26" t="e">
        <f ca="1">(BZ266-'ModelParams Lw'!T$10)/'ModelParams Lw'!T$11</f>
        <v>#DIV/0!</v>
      </c>
      <c r="CK266" s="26" t="e">
        <f ca="1">(CA266-'ModelParams Lw'!U$10)/'ModelParams Lw'!U$11</f>
        <v>#DIV/0!</v>
      </c>
      <c r="CL266" s="26" t="e">
        <f ca="1">(CB266-'ModelParams Lw'!V$10)/'ModelParams Lw'!V$11</f>
        <v>#DIV/0!</v>
      </c>
      <c r="CM266" s="75" t="e">
        <f t="shared" si="109"/>
        <v>#DIV/0!</v>
      </c>
      <c r="CN266" s="75" t="e">
        <f t="shared" si="110"/>
        <v>#DIV/0!</v>
      </c>
      <c r="CO266" s="75" t="e">
        <f t="shared" si="111"/>
        <v>#DIV/0!</v>
      </c>
      <c r="CP266" s="75" t="e">
        <f t="shared" si="112"/>
        <v>#DIV/0!</v>
      </c>
      <c r="CQ266" s="75" t="e">
        <f t="shared" si="113"/>
        <v>#DIV/0!</v>
      </c>
      <c r="CR266" s="75" t="e">
        <f t="shared" si="114"/>
        <v>#DIV/0!</v>
      </c>
      <c r="CS266" s="75" t="e">
        <f t="shared" si="115"/>
        <v>#DIV/0!</v>
      </c>
      <c r="CT266" s="75" t="e">
        <f t="shared" si="116"/>
        <v>#DIV/0!</v>
      </c>
      <c r="CU266" s="26" t="e">
        <f>10*LOG10(IF(CM266="",0,POWER(10,((CM266+'ModelParams Lw'!$O$4)/10))) +IF(CN266="",0,POWER(10,((CN266+'ModelParams Lw'!$P$4)/10))) +IF(CO266="",0,POWER(10,((CO266+'ModelParams Lw'!$Q$4)/10))) +IF(CP266="",0,POWER(10,((CP266+'ModelParams Lw'!$R$4)/10))) +IF(CQ266="",0,POWER(10,((CQ266+'ModelParams Lw'!$S$4)/10))) +IF(CR266="",0,POWER(10,((CR266+'ModelParams Lw'!$T$4)/10))) +IF(CS266="",0,POWER(10,((CS266+'ModelParams Lw'!$U$4)/10)))+IF(CT266="",0,POWER(10,((CT266+'ModelParams Lw'!$V$4)/10))))</f>
        <v>#DIV/0!</v>
      </c>
      <c r="CV266" s="26" t="e">
        <f t="shared" si="117"/>
        <v>#DIV/0!</v>
      </c>
      <c r="CW266" s="26" t="e">
        <f>(CM266-'ModelParams Lw'!O$10)/'ModelParams Lw'!O$11</f>
        <v>#DIV/0!</v>
      </c>
      <c r="CX266" s="26" t="e">
        <f>(CN266-'ModelParams Lw'!P$10)/'ModelParams Lw'!P$11</f>
        <v>#DIV/0!</v>
      </c>
      <c r="CY266" s="26" t="e">
        <f>(CO266-'ModelParams Lw'!Q$10)/'ModelParams Lw'!Q$11</f>
        <v>#DIV/0!</v>
      </c>
      <c r="CZ266" s="26" t="e">
        <f>(CP266-'ModelParams Lw'!R$10)/'ModelParams Lw'!R$11</f>
        <v>#DIV/0!</v>
      </c>
      <c r="DA266" s="26" t="e">
        <f>(CQ266-'ModelParams Lw'!S$10)/'ModelParams Lw'!S$11</f>
        <v>#DIV/0!</v>
      </c>
      <c r="DB266" s="26" t="e">
        <f>(CR266-'ModelParams Lw'!T$10)/'ModelParams Lw'!T$11</f>
        <v>#DIV/0!</v>
      </c>
      <c r="DC266" s="26" t="e">
        <f>(CS266-'ModelParams Lw'!U$10)/'ModelParams Lw'!U$11</f>
        <v>#DIV/0!</v>
      </c>
      <c r="DD266" s="26" t="e">
        <f>(CT266-'ModelParams Lw'!V$10)/'ModelParams Lw'!V$11</f>
        <v>#DIV/0!</v>
      </c>
    </row>
    <row r="267" spans="1:108" x14ac:dyDescent="0.25">
      <c r="A267" s="13">
        <f>'Sound Power'!B267</f>
        <v>0</v>
      </c>
      <c r="B267" s="13">
        <f>'Sound Power'!D267</f>
        <v>0</v>
      </c>
      <c r="C267" s="13">
        <f>'Sound Power'!E267</f>
        <v>0</v>
      </c>
      <c r="D267" s="13">
        <f>'Sound Power'!F267</f>
        <v>0</v>
      </c>
      <c r="E267" s="76" t="e">
        <f>IF(Calcul!$F269="SA",'Sound Power'!AZ267,'Sound Power'!O267)</f>
        <v>#DIV/0!</v>
      </c>
      <c r="F267" s="76" t="e">
        <f>IF(Calcul!$F269="SA",'Sound Power'!BA267,'Sound Power'!P267)</f>
        <v>#DIV/0!</v>
      </c>
      <c r="G267" s="76" t="e">
        <f>IF(Calcul!$F269="SA",'Sound Power'!BB267,'Sound Power'!Q267)</f>
        <v>#DIV/0!</v>
      </c>
      <c r="H267" s="76" t="e">
        <f>IF(Calcul!$F269="SA",'Sound Power'!BC267,'Sound Power'!R267)</f>
        <v>#DIV/0!</v>
      </c>
      <c r="I267" s="76" t="e">
        <f>IF(Calcul!$F269="SA",'Sound Power'!BD267,'Sound Power'!S267)</f>
        <v>#DIV/0!</v>
      </c>
      <c r="J267" s="76" t="e">
        <f>IF(Calcul!$F269="SA",'Sound Power'!BE267,'Sound Power'!T267)</f>
        <v>#DIV/0!</v>
      </c>
      <c r="K267" s="76" t="e">
        <f>IF(Calcul!$F269="SA",'Sound Power'!BF267,'Sound Power'!U267)</f>
        <v>#DIV/0!</v>
      </c>
      <c r="L267" s="76" t="e">
        <f>IF(Calcul!$F269="SA",'Sound Power'!BG267,'Sound Power'!V267)</f>
        <v>#DIV/0!</v>
      </c>
      <c r="M267" s="76" t="e">
        <f>'Sound Power'!CI267</f>
        <v>#DIV/0!</v>
      </c>
      <c r="N267" s="76" t="e">
        <f>'Sound Power'!CJ267</f>
        <v>#DIV/0!</v>
      </c>
      <c r="O267" s="76" t="e">
        <f>'Sound Power'!CK267</f>
        <v>#DIV/0!</v>
      </c>
      <c r="P267" s="76" t="e">
        <f>'Sound Power'!CL267</f>
        <v>#DIV/0!</v>
      </c>
      <c r="Q267" s="76" t="e">
        <f>'Sound Power'!CM267</f>
        <v>#DIV/0!</v>
      </c>
      <c r="R267" s="76" t="e">
        <f>'Sound Power'!CN267</f>
        <v>#DIV/0!</v>
      </c>
      <c r="S267" s="76" t="e">
        <f>'Sound Power'!CO267</f>
        <v>#DIV/0!</v>
      </c>
      <c r="T267" s="76" t="e">
        <f>'Sound Power'!CP267</f>
        <v>#DIV/0!</v>
      </c>
      <c r="U267" s="73">
        <f t="shared" si="97"/>
        <v>0</v>
      </c>
      <c r="V267" s="73">
        <f t="shared" si="98"/>
        <v>0</v>
      </c>
      <c r="W267" s="76" t="e">
        <f>('ModelParams Lp'!B$4*10^'ModelParams Lp'!B$5*($U267/$V267)^'ModelParams Lp'!B$6)*3</f>
        <v>#DIV/0!</v>
      </c>
      <c r="X267" s="76" t="e">
        <f>('ModelParams Lp'!C$4*10^'ModelParams Lp'!C$5*($U267/$V267)^'ModelParams Lp'!C$6)*3</f>
        <v>#DIV/0!</v>
      </c>
      <c r="Y267" s="76" t="e">
        <f>('ModelParams Lp'!D$4*10^'ModelParams Lp'!D$5*($U267/$V267)^'ModelParams Lp'!D$6)*3</f>
        <v>#DIV/0!</v>
      </c>
      <c r="Z267" s="76" t="e">
        <f>('ModelParams Lp'!E$4*10^'ModelParams Lp'!E$5*($U267/$V267)^'ModelParams Lp'!E$6)*3</f>
        <v>#DIV/0!</v>
      </c>
      <c r="AA267" s="76" t="e">
        <f>('ModelParams Lp'!F$4*10^'ModelParams Lp'!F$5*($U267/$V267)^'ModelParams Lp'!F$6)*3</f>
        <v>#DIV/0!</v>
      </c>
      <c r="AB267" s="76" t="e">
        <f>('ModelParams Lp'!G$4*10^'ModelParams Lp'!G$5*($U267/$V267)^'ModelParams Lp'!G$6)*3</f>
        <v>#DIV/0!</v>
      </c>
      <c r="AC267" s="76" t="e">
        <f>('ModelParams Lp'!H$4*10^'ModelParams Lp'!H$5*($U267/$V267)^'ModelParams Lp'!H$6)*3</f>
        <v>#DIV/0!</v>
      </c>
      <c r="AD267" s="76" t="e">
        <f>('ModelParams Lp'!I$4*10^'ModelParams Lp'!I$5*($U267/$V267)^'ModelParams Lp'!I$6)*3</f>
        <v>#DIV/0!</v>
      </c>
      <c r="AE267" s="62" t="e">
        <f t="shared" si="99"/>
        <v>#DIV/0!</v>
      </c>
      <c r="AF267" s="62" t="e">
        <f>IF(AE267&lt;'ModelParams Lp'!$B$16,-1,IF(AE267&lt;'ModelParams Lp'!$C$16,0,IF(AE267&lt;'ModelParams Lp'!$D$16,1,IF(AE267&lt;'ModelParams Lp'!$E$16,2,IF(AE267&lt;'ModelParams Lp'!$F$16,3,IF(AE267&lt;'ModelParams Lp'!$G$16,4,IF(AE267&lt;'ModelParams Lp'!$H$16,5,6)))))))</f>
        <v>#DIV/0!</v>
      </c>
      <c r="AG267" s="76" t="e">
        <f ca="1">IF($AF267&gt;1,0,OFFSET('ModelParams Lp'!$C$12,0,-'Sound Pressure'!$AF267))</f>
        <v>#DIV/0!</v>
      </c>
      <c r="AH267" s="76" t="e">
        <f ca="1">IF($AF267&gt;2,0,OFFSET('ModelParams Lp'!$D$12,0,-'Sound Pressure'!$AF267))</f>
        <v>#DIV/0!</v>
      </c>
      <c r="AI267" s="76" t="e">
        <f ca="1">IF($AF267&gt;3,0,OFFSET('ModelParams Lp'!$E$12,0,-'Sound Pressure'!$AF267))</f>
        <v>#DIV/0!</v>
      </c>
      <c r="AJ267" s="76" t="e">
        <f ca="1">IF($AF267&gt;4,0,OFFSET('ModelParams Lp'!$F$12,0,-'Sound Pressure'!$AF267))</f>
        <v>#DIV/0!</v>
      </c>
      <c r="AK267" s="76" t="e">
        <f ca="1">IF($AF267&gt;3,0,OFFSET('ModelParams Lp'!$G$12,0,-'Sound Pressure'!$AF267))</f>
        <v>#DIV/0!</v>
      </c>
      <c r="AL267" s="76" t="e">
        <f ca="1">IF($AF267&gt;5,0,OFFSET('ModelParams Lp'!$H$12,0,-'Sound Pressure'!$AF267))</f>
        <v>#DIV/0!</v>
      </c>
      <c r="AM267" s="76" t="e">
        <f ca="1">IF($AF267&gt;6,0,OFFSET('ModelParams Lp'!$I$12,0,-'Sound Pressure'!$AF267))</f>
        <v>#DIV/0!</v>
      </c>
      <c r="AN267" s="76" t="e">
        <f ca="1">IF($AF267&gt;7,0,IF($AF$4&lt;0,3,OFFSET('ModelParams Lp'!$J$12,0,-'Sound Pressure'!$AF267)))</f>
        <v>#DIV/0!</v>
      </c>
      <c r="AO267" s="76" t="e">
        <f t="shared" si="118"/>
        <v>#DIV/0!</v>
      </c>
      <c r="AP267" s="76" t="e">
        <f t="shared" si="118"/>
        <v>#DIV/0!</v>
      </c>
      <c r="AQ267" s="76" t="e">
        <f t="shared" si="118"/>
        <v>#DIV/0!</v>
      </c>
      <c r="AR267" s="76" t="e">
        <f t="shared" si="118"/>
        <v>#DIV/0!</v>
      </c>
      <c r="AS267" s="76" t="e">
        <f t="shared" si="118"/>
        <v>#DIV/0!</v>
      </c>
      <c r="AT267" s="76" t="e">
        <f t="shared" si="118"/>
        <v>#DIV/0!</v>
      </c>
      <c r="AU267" s="76" t="e">
        <f t="shared" si="118"/>
        <v>#DIV/0!</v>
      </c>
      <c r="AV267" s="76" t="e">
        <f t="shared" si="118"/>
        <v>#DIV/0!</v>
      </c>
      <c r="AW267" s="76">
        <f>'ModelParams Lp'!B$22</f>
        <v>4</v>
      </c>
      <c r="AX267" s="76">
        <f>'ModelParams Lp'!C$22</f>
        <v>2</v>
      </c>
      <c r="AY267" s="76">
        <f>'ModelParams Lp'!D$22</f>
        <v>1</v>
      </c>
      <c r="AZ267" s="76">
        <f>'ModelParams Lp'!E$22</f>
        <v>0</v>
      </c>
      <c r="BA267" s="76">
        <f>'ModelParams Lp'!F$22</f>
        <v>0</v>
      </c>
      <c r="BB267" s="76">
        <f>'ModelParams Lp'!G$22</f>
        <v>0</v>
      </c>
      <c r="BC267" s="76">
        <f>'ModelParams Lp'!H$22</f>
        <v>0</v>
      </c>
      <c r="BD267" s="76">
        <f>'ModelParams Lp'!I$22</f>
        <v>0</v>
      </c>
      <c r="BE267" s="76" t="e">
        <f>-10*LOG(2/(4*PI()*2^2)+4/(0.163*(Calcul!$J272*Calcul!$K272)/VLOOKUP(Calcul!$H272,'ModelParams Lp'!$E$37:$F$39,2,0)))</f>
        <v>#N/A</v>
      </c>
      <c r="BF267" s="76" t="e">
        <f>-10*LOG(2/(4*PI()*2^2)+4/(0.163*(Calcul!$J272*Calcul!$K272)/VLOOKUP(Calcul!$H272,'ModelParams Lp'!$E$37:$F$39,2,0)))</f>
        <v>#N/A</v>
      </c>
      <c r="BG267" s="76" t="e">
        <f>-10*LOG(2/(4*PI()*2^2)+4/(0.163*(Calcul!$J272*Calcul!$K272)/VLOOKUP(Calcul!$H272,'ModelParams Lp'!$E$37:$F$39,2,0)))</f>
        <v>#N/A</v>
      </c>
      <c r="BH267" s="76" t="e">
        <f>-10*LOG(2/(4*PI()*2^2)+4/(0.163*(Calcul!$J272*Calcul!$K272)/VLOOKUP(Calcul!$H272,'ModelParams Lp'!$E$37:$F$39,2,0)))</f>
        <v>#N/A</v>
      </c>
      <c r="BI267" s="76" t="e">
        <f>-10*LOG(2/(4*PI()*2^2)+4/(0.163*(Calcul!$J272*Calcul!$K272)/VLOOKUP(Calcul!$H272,'ModelParams Lp'!$E$37:$F$39,2,0)))</f>
        <v>#N/A</v>
      </c>
      <c r="BJ267" s="76" t="e">
        <f>-10*LOG(2/(4*PI()*2^2)+4/(0.163*(Calcul!$J272*Calcul!$K272)/VLOOKUP(Calcul!$H272,'ModelParams Lp'!$E$37:$F$39,2,0)))</f>
        <v>#N/A</v>
      </c>
      <c r="BK267" s="76" t="e">
        <f>-10*LOG(2/(4*PI()*2^2)+4/(0.163*(Calcul!$J272*Calcul!$K272)/VLOOKUP(Calcul!$H272,'ModelParams Lp'!$E$37:$F$39,2,0)))</f>
        <v>#N/A</v>
      </c>
      <c r="BL267" s="76" t="e">
        <f>-10*LOG(2/(4*PI()*2^2)+4/(0.163*(Calcul!$J272*Calcul!$K272)/VLOOKUP(Calcul!$H272,'ModelParams Lp'!$E$37:$F$39,2,0)))</f>
        <v>#N/A</v>
      </c>
      <c r="BM267" s="76" t="e">
        <f>VLOOKUP(Calcul!$I272,'ModelParams Lp'!$D$28:$O$32,5,0)+BE267</f>
        <v>#N/A</v>
      </c>
      <c r="BN267" s="76" t="e">
        <f>VLOOKUP(Calcul!$I272,'ModelParams Lp'!$D$28:$O$32,6,0)+BF267</f>
        <v>#N/A</v>
      </c>
      <c r="BO267" s="76" t="e">
        <f>VLOOKUP(Calcul!$I272,'ModelParams Lp'!$D$28:$O$32,7,0)+BG267</f>
        <v>#N/A</v>
      </c>
      <c r="BP267" s="76" t="e">
        <f>VLOOKUP(Calcul!$I272,'ModelParams Lp'!$D$28:$O$32,8,0)+BH267</f>
        <v>#N/A</v>
      </c>
      <c r="BQ267" s="76" t="e">
        <f>VLOOKUP(Calcul!$I272,'ModelParams Lp'!$D$28:$O$32,9,0)+BI267</f>
        <v>#N/A</v>
      </c>
      <c r="BR267" s="76" t="e">
        <f>VLOOKUP(Calcul!$I272,'ModelParams Lp'!$D$28:$O$32,10,0)+BJ267</f>
        <v>#N/A</v>
      </c>
      <c r="BS267" s="76" t="e">
        <f>VLOOKUP(Calcul!$I272,'ModelParams Lp'!$D$28:$O$32,11,0)+BK267</f>
        <v>#N/A</v>
      </c>
      <c r="BT267" s="76" t="e">
        <f>VLOOKUP(Calcul!$I272,'ModelParams Lp'!$D$28:$O$32,12,0)+BL267</f>
        <v>#N/A</v>
      </c>
      <c r="BU267" s="75" t="e">
        <f t="shared" ca="1" si="100"/>
        <v>#DIV/0!</v>
      </c>
      <c r="BV267" s="75" t="e">
        <f t="shared" ca="1" si="101"/>
        <v>#DIV/0!</v>
      </c>
      <c r="BW267" s="75" t="e">
        <f t="shared" ca="1" si="102"/>
        <v>#DIV/0!</v>
      </c>
      <c r="BX267" s="75" t="e">
        <f t="shared" ca="1" si="103"/>
        <v>#DIV/0!</v>
      </c>
      <c r="BY267" s="75" t="e">
        <f t="shared" ca="1" si="104"/>
        <v>#DIV/0!</v>
      </c>
      <c r="BZ267" s="75" t="e">
        <f t="shared" ca="1" si="105"/>
        <v>#DIV/0!</v>
      </c>
      <c r="CA267" s="75" t="e">
        <f t="shared" ca="1" si="106"/>
        <v>#DIV/0!</v>
      </c>
      <c r="CB267" s="75" t="e">
        <f t="shared" ca="1" si="107"/>
        <v>#DIV/0!</v>
      </c>
      <c r="CC267" s="26" t="e">
        <f ca="1">10*LOG10(IF(BU267="",0,POWER(10,((BU267+'ModelParams Lw'!$O$4)/10))) +IF(BV267="",0,POWER(10,((BV267+'ModelParams Lw'!$P$4)/10))) +IF(BW267="",0,POWER(10,((BW267+'ModelParams Lw'!$Q$4)/10))) +IF(BX267="",0,POWER(10,((BX267+'ModelParams Lw'!$R$4)/10))) +IF(BY267="",0,POWER(10,((BY267+'ModelParams Lw'!$S$4)/10))) +IF(BZ267="",0,POWER(10,((BZ267+'ModelParams Lw'!$T$4)/10))) +IF(CA267="",0,POWER(10,((CA267+'ModelParams Lw'!$U$4)/10)))+IF(CB267="",0,POWER(10,((CB267+'ModelParams Lw'!$V$4)/10))))</f>
        <v>#DIV/0!</v>
      </c>
      <c r="CD267" s="26" t="e">
        <f t="shared" ca="1" si="108"/>
        <v>#DIV/0!</v>
      </c>
      <c r="CE267" s="26" t="e">
        <f ca="1">(BU267-'ModelParams Lw'!O$10)/'ModelParams Lw'!O$11</f>
        <v>#DIV/0!</v>
      </c>
      <c r="CF267" s="26" t="e">
        <f ca="1">(BV267-'ModelParams Lw'!P$10)/'ModelParams Lw'!P$11</f>
        <v>#DIV/0!</v>
      </c>
      <c r="CG267" s="26" t="e">
        <f ca="1">(BW267-'ModelParams Lw'!Q$10)/'ModelParams Lw'!Q$11</f>
        <v>#DIV/0!</v>
      </c>
      <c r="CH267" s="26" t="e">
        <f ca="1">(BX267-'ModelParams Lw'!R$10)/'ModelParams Lw'!R$11</f>
        <v>#DIV/0!</v>
      </c>
      <c r="CI267" s="26" t="e">
        <f ca="1">(BY267-'ModelParams Lw'!S$10)/'ModelParams Lw'!S$11</f>
        <v>#DIV/0!</v>
      </c>
      <c r="CJ267" s="26" t="e">
        <f ca="1">(BZ267-'ModelParams Lw'!T$10)/'ModelParams Lw'!T$11</f>
        <v>#DIV/0!</v>
      </c>
      <c r="CK267" s="26" t="e">
        <f ca="1">(CA267-'ModelParams Lw'!U$10)/'ModelParams Lw'!U$11</f>
        <v>#DIV/0!</v>
      </c>
      <c r="CL267" s="26" t="e">
        <f ca="1">(CB267-'ModelParams Lw'!V$10)/'ModelParams Lw'!V$11</f>
        <v>#DIV/0!</v>
      </c>
      <c r="CM267" s="75" t="e">
        <f t="shared" si="109"/>
        <v>#DIV/0!</v>
      </c>
      <c r="CN267" s="75" t="e">
        <f t="shared" si="110"/>
        <v>#DIV/0!</v>
      </c>
      <c r="CO267" s="75" t="e">
        <f t="shared" si="111"/>
        <v>#DIV/0!</v>
      </c>
      <c r="CP267" s="75" t="e">
        <f t="shared" si="112"/>
        <v>#DIV/0!</v>
      </c>
      <c r="CQ267" s="75" t="e">
        <f t="shared" si="113"/>
        <v>#DIV/0!</v>
      </c>
      <c r="CR267" s="75" t="e">
        <f t="shared" si="114"/>
        <v>#DIV/0!</v>
      </c>
      <c r="CS267" s="75" t="e">
        <f t="shared" si="115"/>
        <v>#DIV/0!</v>
      </c>
      <c r="CT267" s="75" t="e">
        <f t="shared" si="116"/>
        <v>#DIV/0!</v>
      </c>
      <c r="CU267" s="26" t="e">
        <f>10*LOG10(IF(CM267="",0,POWER(10,((CM267+'ModelParams Lw'!$O$4)/10))) +IF(CN267="",0,POWER(10,((CN267+'ModelParams Lw'!$P$4)/10))) +IF(CO267="",0,POWER(10,((CO267+'ModelParams Lw'!$Q$4)/10))) +IF(CP267="",0,POWER(10,((CP267+'ModelParams Lw'!$R$4)/10))) +IF(CQ267="",0,POWER(10,((CQ267+'ModelParams Lw'!$S$4)/10))) +IF(CR267="",0,POWER(10,((CR267+'ModelParams Lw'!$T$4)/10))) +IF(CS267="",0,POWER(10,((CS267+'ModelParams Lw'!$U$4)/10)))+IF(CT267="",0,POWER(10,((CT267+'ModelParams Lw'!$V$4)/10))))</f>
        <v>#DIV/0!</v>
      </c>
      <c r="CV267" s="26" t="e">
        <f t="shared" si="117"/>
        <v>#DIV/0!</v>
      </c>
      <c r="CW267" s="26" t="e">
        <f>(CM267-'ModelParams Lw'!O$10)/'ModelParams Lw'!O$11</f>
        <v>#DIV/0!</v>
      </c>
      <c r="CX267" s="26" t="e">
        <f>(CN267-'ModelParams Lw'!P$10)/'ModelParams Lw'!P$11</f>
        <v>#DIV/0!</v>
      </c>
      <c r="CY267" s="26" t="e">
        <f>(CO267-'ModelParams Lw'!Q$10)/'ModelParams Lw'!Q$11</f>
        <v>#DIV/0!</v>
      </c>
      <c r="CZ267" s="26" t="e">
        <f>(CP267-'ModelParams Lw'!R$10)/'ModelParams Lw'!R$11</f>
        <v>#DIV/0!</v>
      </c>
      <c r="DA267" s="26" t="e">
        <f>(CQ267-'ModelParams Lw'!S$10)/'ModelParams Lw'!S$11</f>
        <v>#DIV/0!</v>
      </c>
      <c r="DB267" s="26" t="e">
        <f>(CR267-'ModelParams Lw'!T$10)/'ModelParams Lw'!T$11</f>
        <v>#DIV/0!</v>
      </c>
      <c r="DC267" s="26" t="e">
        <f>(CS267-'ModelParams Lw'!U$10)/'ModelParams Lw'!U$11</f>
        <v>#DIV/0!</v>
      </c>
      <c r="DD267" s="26" t="e">
        <f>(CT267-'ModelParams Lw'!V$10)/'ModelParams Lw'!V$11</f>
        <v>#DIV/0!</v>
      </c>
    </row>
    <row r="268" spans="1:108" x14ac:dyDescent="0.25">
      <c r="A268" s="13">
        <f>'Sound Power'!B268</f>
        <v>0</v>
      </c>
      <c r="B268" s="13">
        <f>'Sound Power'!D268</f>
        <v>0</v>
      </c>
      <c r="C268" s="13">
        <f>'Sound Power'!E268</f>
        <v>0</v>
      </c>
      <c r="D268" s="13">
        <f>'Sound Power'!F268</f>
        <v>0</v>
      </c>
      <c r="E268" s="76" t="e">
        <f>IF(Calcul!$F270="SA",'Sound Power'!AZ268,'Sound Power'!O268)</f>
        <v>#DIV/0!</v>
      </c>
      <c r="F268" s="76" t="e">
        <f>IF(Calcul!$F270="SA",'Sound Power'!BA268,'Sound Power'!P268)</f>
        <v>#DIV/0!</v>
      </c>
      <c r="G268" s="76" t="e">
        <f>IF(Calcul!$F270="SA",'Sound Power'!BB268,'Sound Power'!Q268)</f>
        <v>#DIV/0!</v>
      </c>
      <c r="H268" s="76" t="e">
        <f>IF(Calcul!$F270="SA",'Sound Power'!BC268,'Sound Power'!R268)</f>
        <v>#DIV/0!</v>
      </c>
      <c r="I268" s="76" t="e">
        <f>IF(Calcul!$F270="SA",'Sound Power'!BD268,'Sound Power'!S268)</f>
        <v>#DIV/0!</v>
      </c>
      <c r="J268" s="76" t="e">
        <f>IF(Calcul!$F270="SA",'Sound Power'!BE268,'Sound Power'!T268)</f>
        <v>#DIV/0!</v>
      </c>
      <c r="K268" s="76" t="e">
        <f>IF(Calcul!$F270="SA",'Sound Power'!BF268,'Sound Power'!U268)</f>
        <v>#DIV/0!</v>
      </c>
      <c r="L268" s="76" t="e">
        <f>IF(Calcul!$F270="SA",'Sound Power'!BG268,'Sound Power'!V268)</f>
        <v>#DIV/0!</v>
      </c>
      <c r="M268" s="76" t="e">
        <f>'Sound Power'!CI268</f>
        <v>#DIV/0!</v>
      </c>
      <c r="N268" s="76" t="e">
        <f>'Sound Power'!CJ268</f>
        <v>#DIV/0!</v>
      </c>
      <c r="O268" s="76" t="e">
        <f>'Sound Power'!CK268</f>
        <v>#DIV/0!</v>
      </c>
      <c r="P268" s="76" t="e">
        <f>'Sound Power'!CL268</f>
        <v>#DIV/0!</v>
      </c>
      <c r="Q268" s="76" t="e">
        <f>'Sound Power'!CM268</f>
        <v>#DIV/0!</v>
      </c>
      <c r="R268" s="76" t="e">
        <f>'Sound Power'!CN268</f>
        <v>#DIV/0!</v>
      </c>
      <c r="S268" s="76" t="e">
        <f>'Sound Power'!CO268</f>
        <v>#DIV/0!</v>
      </c>
      <c r="T268" s="76" t="e">
        <f>'Sound Power'!CP268</f>
        <v>#DIV/0!</v>
      </c>
      <c r="U268" s="73">
        <f t="shared" si="97"/>
        <v>0</v>
      </c>
      <c r="V268" s="73">
        <f t="shared" si="98"/>
        <v>0</v>
      </c>
      <c r="W268" s="76" t="e">
        <f>('ModelParams Lp'!B$4*10^'ModelParams Lp'!B$5*($U268/$V268)^'ModelParams Lp'!B$6)*3</f>
        <v>#DIV/0!</v>
      </c>
      <c r="X268" s="76" t="e">
        <f>('ModelParams Lp'!C$4*10^'ModelParams Lp'!C$5*($U268/$V268)^'ModelParams Lp'!C$6)*3</f>
        <v>#DIV/0!</v>
      </c>
      <c r="Y268" s="76" t="e">
        <f>('ModelParams Lp'!D$4*10^'ModelParams Lp'!D$5*($U268/$V268)^'ModelParams Lp'!D$6)*3</f>
        <v>#DIV/0!</v>
      </c>
      <c r="Z268" s="76" t="e">
        <f>('ModelParams Lp'!E$4*10^'ModelParams Lp'!E$5*($U268/$V268)^'ModelParams Lp'!E$6)*3</f>
        <v>#DIV/0!</v>
      </c>
      <c r="AA268" s="76" t="e">
        <f>('ModelParams Lp'!F$4*10^'ModelParams Lp'!F$5*($U268/$V268)^'ModelParams Lp'!F$6)*3</f>
        <v>#DIV/0!</v>
      </c>
      <c r="AB268" s="76" t="e">
        <f>('ModelParams Lp'!G$4*10^'ModelParams Lp'!G$5*($U268/$V268)^'ModelParams Lp'!G$6)*3</f>
        <v>#DIV/0!</v>
      </c>
      <c r="AC268" s="76" t="e">
        <f>('ModelParams Lp'!H$4*10^'ModelParams Lp'!H$5*($U268/$V268)^'ModelParams Lp'!H$6)*3</f>
        <v>#DIV/0!</v>
      </c>
      <c r="AD268" s="76" t="e">
        <f>('ModelParams Lp'!I$4*10^'ModelParams Lp'!I$5*($U268/$V268)^'ModelParams Lp'!I$6)*3</f>
        <v>#DIV/0!</v>
      </c>
      <c r="AE268" s="62" t="e">
        <f t="shared" si="99"/>
        <v>#DIV/0!</v>
      </c>
      <c r="AF268" s="62" t="e">
        <f>IF(AE268&lt;'ModelParams Lp'!$B$16,-1,IF(AE268&lt;'ModelParams Lp'!$C$16,0,IF(AE268&lt;'ModelParams Lp'!$D$16,1,IF(AE268&lt;'ModelParams Lp'!$E$16,2,IF(AE268&lt;'ModelParams Lp'!$F$16,3,IF(AE268&lt;'ModelParams Lp'!$G$16,4,IF(AE268&lt;'ModelParams Lp'!$H$16,5,6)))))))</f>
        <v>#DIV/0!</v>
      </c>
      <c r="AG268" s="76" t="e">
        <f ca="1">IF($AF268&gt;1,0,OFFSET('ModelParams Lp'!$C$12,0,-'Sound Pressure'!$AF268))</f>
        <v>#DIV/0!</v>
      </c>
      <c r="AH268" s="76" t="e">
        <f ca="1">IF($AF268&gt;2,0,OFFSET('ModelParams Lp'!$D$12,0,-'Sound Pressure'!$AF268))</f>
        <v>#DIV/0!</v>
      </c>
      <c r="AI268" s="76" t="e">
        <f ca="1">IF($AF268&gt;3,0,OFFSET('ModelParams Lp'!$E$12,0,-'Sound Pressure'!$AF268))</f>
        <v>#DIV/0!</v>
      </c>
      <c r="AJ268" s="76" t="e">
        <f ca="1">IF($AF268&gt;4,0,OFFSET('ModelParams Lp'!$F$12,0,-'Sound Pressure'!$AF268))</f>
        <v>#DIV/0!</v>
      </c>
      <c r="AK268" s="76" t="e">
        <f ca="1">IF($AF268&gt;3,0,OFFSET('ModelParams Lp'!$G$12,0,-'Sound Pressure'!$AF268))</f>
        <v>#DIV/0!</v>
      </c>
      <c r="AL268" s="76" t="e">
        <f ca="1">IF($AF268&gt;5,0,OFFSET('ModelParams Lp'!$H$12,0,-'Sound Pressure'!$AF268))</f>
        <v>#DIV/0!</v>
      </c>
      <c r="AM268" s="76" t="e">
        <f ca="1">IF($AF268&gt;6,0,OFFSET('ModelParams Lp'!$I$12,0,-'Sound Pressure'!$AF268))</f>
        <v>#DIV/0!</v>
      </c>
      <c r="AN268" s="76" t="e">
        <f ca="1">IF($AF268&gt;7,0,IF($AF$4&lt;0,3,OFFSET('ModelParams Lp'!$J$12,0,-'Sound Pressure'!$AF268)))</f>
        <v>#DIV/0!</v>
      </c>
      <c r="AO268" s="76" t="e">
        <f t="shared" si="118"/>
        <v>#DIV/0!</v>
      </c>
      <c r="AP268" s="76" t="e">
        <f t="shared" si="118"/>
        <v>#DIV/0!</v>
      </c>
      <c r="AQ268" s="76" t="e">
        <f t="shared" si="118"/>
        <v>#DIV/0!</v>
      </c>
      <c r="AR268" s="76" t="e">
        <f t="shared" si="118"/>
        <v>#DIV/0!</v>
      </c>
      <c r="AS268" s="76" t="e">
        <f t="shared" si="118"/>
        <v>#DIV/0!</v>
      </c>
      <c r="AT268" s="76" t="e">
        <f t="shared" si="118"/>
        <v>#DIV/0!</v>
      </c>
      <c r="AU268" s="76" t="e">
        <f t="shared" si="118"/>
        <v>#DIV/0!</v>
      </c>
      <c r="AV268" s="76" t="e">
        <f t="shared" si="118"/>
        <v>#DIV/0!</v>
      </c>
      <c r="AW268" s="76">
        <f>'ModelParams Lp'!B$22</f>
        <v>4</v>
      </c>
      <c r="AX268" s="76">
        <f>'ModelParams Lp'!C$22</f>
        <v>2</v>
      </c>
      <c r="AY268" s="76">
        <f>'ModelParams Lp'!D$22</f>
        <v>1</v>
      </c>
      <c r="AZ268" s="76">
        <f>'ModelParams Lp'!E$22</f>
        <v>0</v>
      </c>
      <c r="BA268" s="76">
        <f>'ModelParams Lp'!F$22</f>
        <v>0</v>
      </c>
      <c r="BB268" s="76">
        <f>'ModelParams Lp'!G$22</f>
        <v>0</v>
      </c>
      <c r="BC268" s="76">
        <f>'ModelParams Lp'!H$22</f>
        <v>0</v>
      </c>
      <c r="BD268" s="76">
        <f>'ModelParams Lp'!I$22</f>
        <v>0</v>
      </c>
      <c r="BE268" s="76" t="e">
        <f>-10*LOG(2/(4*PI()*2^2)+4/(0.163*(Calcul!$J273*Calcul!$K273)/VLOOKUP(Calcul!$H273,'ModelParams Lp'!$E$37:$F$39,2,0)))</f>
        <v>#N/A</v>
      </c>
      <c r="BF268" s="76" t="e">
        <f>-10*LOG(2/(4*PI()*2^2)+4/(0.163*(Calcul!$J273*Calcul!$K273)/VLOOKUP(Calcul!$H273,'ModelParams Lp'!$E$37:$F$39,2,0)))</f>
        <v>#N/A</v>
      </c>
      <c r="BG268" s="76" t="e">
        <f>-10*LOG(2/(4*PI()*2^2)+4/(0.163*(Calcul!$J273*Calcul!$K273)/VLOOKUP(Calcul!$H273,'ModelParams Lp'!$E$37:$F$39,2,0)))</f>
        <v>#N/A</v>
      </c>
      <c r="BH268" s="76" t="e">
        <f>-10*LOG(2/(4*PI()*2^2)+4/(0.163*(Calcul!$J273*Calcul!$K273)/VLOOKUP(Calcul!$H273,'ModelParams Lp'!$E$37:$F$39,2,0)))</f>
        <v>#N/A</v>
      </c>
      <c r="BI268" s="76" t="e">
        <f>-10*LOG(2/(4*PI()*2^2)+4/(0.163*(Calcul!$J273*Calcul!$K273)/VLOOKUP(Calcul!$H273,'ModelParams Lp'!$E$37:$F$39,2,0)))</f>
        <v>#N/A</v>
      </c>
      <c r="BJ268" s="76" t="e">
        <f>-10*LOG(2/(4*PI()*2^2)+4/(0.163*(Calcul!$J273*Calcul!$K273)/VLOOKUP(Calcul!$H273,'ModelParams Lp'!$E$37:$F$39,2,0)))</f>
        <v>#N/A</v>
      </c>
      <c r="BK268" s="76" t="e">
        <f>-10*LOG(2/(4*PI()*2^2)+4/(0.163*(Calcul!$J273*Calcul!$K273)/VLOOKUP(Calcul!$H273,'ModelParams Lp'!$E$37:$F$39,2,0)))</f>
        <v>#N/A</v>
      </c>
      <c r="BL268" s="76" t="e">
        <f>-10*LOG(2/(4*PI()*2^2)+4/(0.163*(Calcul!$J273*Calcul!$K273)/VLOOKUP(Calcul!$H273,'ModelParams Lp'!$E$37:$F$39,2,0)))</f>
        <v>#N/A</v>
      </c>
      <c r="BM268" s="76" t="e">
        <f>VLOOKUP(Calcul!$I273,'ModelParams Lp'!$D$28:$O$32,5,0)+BE268</f>
        <v>#N/A</v>
      </c>
      <c r="BN268" s="76" t="e">
        <f>VLOOKUP(Calcul!$I273,'ModelParams Lp'!$D$28:$O$32,6,0)+BF268</f>
        <v>#N/A</v>
      </c>
      <c r="BO268" s="76" t="e">
        <f>VLOOKUP(Calcul!$I273,'ModelParams Lp'!$D$28:$O$32,7,0)+BG268</f>
        <v>#N/A</v>
      </c>
      <c r="BP268" s="76" t="e">
        <f>VLOOKUP(Calcul!$I273,'ModelParams Lp'!$D$28:$O$32,8,0)+BH268</f>
        <v>#N/A</v>
      </c>
      <c r="BQ268" s="76" t="e">
        <f>VLOOKUP(Calcul!$I273,'ModelParams Lp'!$D$28:$O$32,9,0)+BI268</f>
        <v>#N/A</v>
      </c>
      <c r="BR268" s="76" t="e">
        <f>VLOOKUP(Calcul!$I273,'ModelParams Lp'!$D$28:$O$32,10,0)+BJ268</f>
        <v>#N/A</v>
      </c>
      <c r="BS268" s="76" t="e">
        <f>VLOOKUP(Calcul!$I273,'ModelParams Lp'!$D$28:$O$32,11,0)+BK268</f>
        <v>#N/A</v>
      </c>
      <c r="BT268" s="76" t="e">
        <f>VLOOKUP(Calcul!$I273,'ModelParams Lp'!$D$28:$O$32,12,0)+BL268</f>
        <v>#N/A</v>
      </c>
      <c r="BU268" s="75" t="e">
        <f t="shared" ca="1" si="100"/>
        <v>#DIV/0!</v>
      </c>
      <c r="BV268" s="75" t="e">
        <f t="shared" ca="1" si="101"/>
        <v>#DIV/0!</v>
      </c>
      <c r="BW268" s="75" t="e">
        <f t="shared" ca="1" si="102"/>
        <v>#DIV/0!</v>
      </c>
      <c r="BX268" s="75" t="e">
        <f t="shared" ca="1" si="103"/>
        <v>#DIV/0!</v>
      </c>
      <c r="BY268" s="75" t="e">
        <f t="shared" ca="1" si="104"/>
        <v>#DIV/0!</v>
      </c>
      <c r="BZ268" s="75" t="e">
        <f t="shared" ca="1" si="105"/>
        <v>#DIV/0!</v>
      </c>
      <c r="CA268" s="75" t="e">
        <f t="shared" ca="1" si="106"/>
        <v>#DIV/0!</v>
      </c>
      <c r="CB268" s="75" t="e">
        <f t="shared" ca="1" si="107"/>
        <v>#DIV/0!</v>
      </c>
      <c r="CC268" s="26" t="e">
        <f ca="1">10*LOG10(IF(BU268="",0,POWER(10,((BU268+'ModelParams Lw'!$O$4)/10))) +IF(BV268="",0,POWER(10,((BV268+'ModelParams Lw'!$P$4)/10))) +IF(BW268="",0,POWER(10,((BW268+'ModelParams Lw'!$Q$4)/10))) +IF(BX268="",0,POWER(10,((BX268+'ModelParams Lw'!$R$4)/10))) +IF(BY268="",0,POWER(10,((BY268+'ModelParams Lw'!$S$4)/10))) +IF(BZ268="",0,POWER(10,((BZ268+'ModelParams Lw'!$T$4)/10))) +IF(CA268="",0,POWER(10,((CA268+'ModelParams Lw'!$U$4)/10)))+IF(CB268="",0,POWER(10,((CB268+'ModelParams Lw'!$V$4)/10))))</f>
        <v>#DIV/0!</v>
      </c>
      <c r="CD268" s="26" t="e">
        <f t="shared" ca="1" si="108"/>
        <v>#DIV/0!</v>
      </c>
      <c r="CE268" s="26" t="e">
        <f ca="1">(BU268-'ModelParams Lw'!O$10)/'ModelParams Lw'!O$11</f>
        <v>#DIV/0!</v>
      </c>
      <c r="CF268" s="26" t="e">
        <f ca="1">(BV268-'ModelParams Lw'!P$10)/'ModelParams Lw'!P$11</f>
        <v>#DIV/0!</v>
      </c>
      <c r="CG268" s="26" t="e">
        <f ca="1">(BW268-'ModelParams Lw'!Q$10)/'ModelParams Lw'!Q$11</f>
        <v>#DIV/0!</v>
      </c>
      <c r="CH268" s="26" t="e">
        <f ca="1">(BX268-'ModelParams Lw'!R$10)/'ModelParams Lw'!R$11</f>
        <v>#DIV/0!</v>
      </c>
      <c r="CI268" s="26" t="e">
        <f ca="1">(BY268-'ModelParams Lw'!S$10)/'ModelParams Lw'!S$11</f>
        <v>#DIV/0!</v>
      </c>
      <c r="CJ268" s="26" t="e">
        <f ca="1">(BZ268-'ModelParams Lw'!T$10)/'ModelParams Lw'!T$11</f>
        <v>#DIV/0!</v>
      </c>
      <c r="CK268" s="26" t="e">
        <f ca="1">(CA268-'ModelParams Lw'!U$10)/'ModelParams Lw'!U$11</f>
        <v>#DIV/0!</v>
      </c>
      <c r="CL268" s="26" t="e">
        <f ca="1">(CB268-'ModelParams Lw'!V$10)/'ModelParams Lw'!V$11</f>
        <v>#DIV/0!</v>
      </c>
      <c r="CM268" s="75" t="e">
        <f t="shared" si="109"/>
        <v>#DIV/0!</v>
      </c>
      <c r="CN268" s="75" t="e">
        <f t="shared" si="110"/>
        <v>#DIV/0!</v>
      </c>
      <c r="CO268" s="75" t="e">
        <f t="shared" si="111"/>
        <v>#DIV/0!</v>
      </c>
      <c r="CP268" s="75" t="e">
        <f t="shared" si="112"/>
        <v>#DIV/0!</v>
      </c>
      <c r="CQ268" s="75" t="e">
        <f t="shared" si="113"/>
        <v>#DIV/0!</v>
      </c>
      <c r="CR268" s="75" t="e">
        <f t="shared" si="114"/>
        <v>#DIV/0!</v>
      </c>
      <c r="CS268" s="75" t="e">
        <f t="shared" si="115"/>
        <v>#DIV/0!</v>
      </c>
      <c r="CT268" s="75" t="e">
        <f t="shared" si="116"/>
        <v>#DIV/0!</v>
      </c>
      <c r="CU268" s="26" t="e">
        <f>10*LOG10(IF(CM268="",0,POWER(10,((CM268+'ModelParams Lw'!$O$4)/10))) +IF(CN268="",0,POWER(10,((CN268+'ModelParams Lw'!$P$4)/10))) +IF(CO268="",0,POWER(10,((CO268+'ModelParams Lw'!$Q$4)/10))) +IF(CP268="",0,POWER(10,((CP268+'ModelParams Lw'!$R$4)/10))) +IF(CQ268="",0,POWER(10,((CQ268+'ModelParams Lw'!$S$4)/10))) +IF(CR268="",0,POWER(10,((CR268+'ModelParams Lw'!$T$4)/10))) +IF(CS268="",0,POWER(10,((CS268+'ModelParams Lw'!$U$4)/10)))+IF(CT268="",0,POWER(10,((CT268+'ModelParams Lw'!$V$4)/10))))</f>
        <v>#DIV/0!</v>
      </c>
      <c r="CV268" s="26" t="e">
        <f t="shared" si="117"/>
        <v>#DIV/0!</v>
      </c>
      <c r="CW268" s="26" t="e">
        <f>(CM268-'ModelParams Lw'!O$10)/'ModelParams Lw'!O$11</f>
        <v>#DIV/0!</v>
      </c>
      <c r="CX268" s="26" t="e">
        <f>(CN268-'ModelParams Lw'!P$10)/'ModelParams Lw'!P$11</f>
        <v>#DIV/0!</v>
      </c>
      <c r="CY268" s="26" t="e">
        <f>(CO268-'ModelParams Lw'!Q$10)/'ModelParams Lw'!Q$11</f>
        <v>#DIV/0!</v>
      </c>
      <c r="CZ268" s="26" t="e">
        <f>(CP268-'ModelParams Lw'!R$10)/'ModelParams Lw'!R$11</f>
        <v>#DIV/0!</v>
      </c>
      <c r="DA268" s="26" t="e">
        <f>(CQ268-'ModelParams Lw'!S$10)/'ModelParams Lw'!S$11</f>
        <v>#DIV/0!</v>
      </c>
      <c r="DB268" s="26" t="e">
        <f>(CR268-'ModelParams Lw'!T$10)/'ModelParams Lw'!T$11</f>
        <v>#DIV/0!</v>
      </c>
      <c r="DC268" s="26" t="e">
        <f>(CS268-'ModelParams Lw'!U$10)/'ModelParams Lw'!U$11</f>
        <v>#DIV/0!</v>
      </c>
      <c r="DD268" s="26" t="e">
        <f>(CT268-'ModelParams Lw'!V$10)/'ModelParams Lw'!V$11</f>
        <v>#DIV/0!</v>
      </c>
    </row>
    <row r="269" spans="1:108" x14ac:dyDescent="0.25">
      <c r="A269" s="13">
        <f>'Sound Power'!B269</f>
        <v>0</v>
      </c>
      <c r="B269" s="13">
        <f>'Sound Power'!D269</f>
        <v>0</v>
      </c>
      <c r="C269" s="13">
        <f>'Sound Power'!E269</f>
        <v>0</v>
      </c>
      <c r="D269" s="13">
        <f>'Sound Power'!F269</f>
        <v>0</v>
      </c>
      <c r="E269" s="76" t="e">
        <f>IF(Calcul!$F271="SA",'Sound Power'!AZ269,'Sound Power'!O269)</f>
        <v>#DIV/0!</v>
      </c>
      <c r="F269" s="76" t="e">
        <f>IF(Calcul!$F271="SA",'Sound Power'!BA269,'Sound Power'!P269)</f>
        <v>#DIV/0!</v>
      </c>
      <c r="G269" s="76" t="e">
        <f>IF(Calcul!$F271="SA",'Sound Power'!BB269,'Sound Power'!Q269)</f>
        <v>#DIV/0!</v>
      </c>
      <c r="H269" s="76" t="e">
        <f>IF(Calcul!$F271="SA",'Sound Power'!BC269,'Sound Power'!R269)</f>
        <v>#DIV/0!</v>
      </c>
      <c r="I269" s="76" t="e">
        <f>IF(Calcul!$F271="SA",'Sound Power'!BD269,'Sound Power'!S269)</f>
        <v>#DIV/0!</v>
      </c>
      <c r="J269" s="76" t="e">
        <f>IF(Calcul!$F271="SA",'Sound Power'!BE269,'Sound Power'!T269)</f>
        <v>#DIV/0!</v>
      </c>
      <c r="K269" s="76" t="e">
        <f>IF(Calcul!$F271="SA",'Sound Power'!BF269,'Sound Power'!U269)</f>
        <v>#DIV/0!</v>
      </c>
      <c r="L269" s="76" t="e">
        <f>IF(Calcul!$F271="SA",'Sound Power'!BG269,'Sound Power'!V269)</f>
        <v>#DIV/0!</v>
      </c>
      <c r="M269" s="76" t="e">
        <f>'Sound Power'!CI269</f>
        <v>#DIV/0!</v>
      </c>
      <c r="N269" s="76" t="e">
        <f>'Sound Power'!CJ269</f>
        <v>#DIV/0!</v>
      </c>
      <c r="O269" s="76" t="e">
        <f>'Sound Power'!CK269</f>
        <v>#DIV/0!</v>
      </c>
      <c r="P269" s="76" t="e">
        <f>'Sound Power'!CL269</f>
        <v>#DIV/0!</v>
      </c>
      <c r="Q269" s="76" t="e">
        <f>'Sound Power'!CM269</f>
        <v>#DIV/0!</v>
      </c>
      <c r="R269" s="76" t="e">
        <f>'Sound Power'!CN269</f>
        <v>#DIV/0!</v>
      </c>
      <c r="S269" s="76" t="e">
        <f>'Sound Power'!CO269</f>
        <v>#DIV/0!</v>
      </c>
      <c r="T269" s="76" t="e">
        <f>'Sound Power'!CP269</f>
        <v>#DIV/0!</v>
      </c>
      <c r="U269" s="73">
        <f t="shared" si="97"/>
        <v>0</v>
      </c>
      <c r="V269" s="73">
        <f t="shared" si="98"/>
        <v>0</v>
      </c>
      <c r="W269" s="76" t="e">
        <f>('ModelParams Lp'!B$4*10^'ModelParams Lp'!B$5*($U269/$V269)^'ModelParams Lp'!B$6)*3</f>
        <v>#DIV/0!</v>
      </c>
      <c r="X269" s="76" t="e">
        <f>('ModelParams Lp'!C$4*10^'ModelParams Lp'!C$5*($U269/$V269)^'ModelParams Lp'!C$6)*3</f>
        <v>#DIV/0!</v>
      </c>
      <c r="Y269" s="76" t="e">
        <f>('ModelParams Lp'!D$4*10^'ModelParams Lp'!D$5*($U269/$V269)^'ModelParams Lp'!D$6)*3</f>
        <v>#DIV/0!</v>
      </c>
      <c r="Z269" s="76" t="e">
        <f>('ModelParams Lp'!E$4*10^'ModelParams Lp'!E$5*($U269/$V269)^'ModelParams Lp'!E$6)*3</f>
        <v>#DIV/0!</v>
      </c>
      <c r="AA269" s="76" t="e">
        <f>('ModelParams Lp'!F$4*10^'ModelParams Lp'!F$5*($U269/$V269)^'ModelParams Lp'!F$6)*3</f>
        <v>#DIV/0!</v>
      </c>
      <c r="AB269" s="76" t="e">
        <f>('ModelParams Lp'!G$4*10^'ModelParams Lp'!G$5*($U269/$V269)^'ModelParams Lp'!G$6)*3</f>
        <v>#DIV/0!</v>
      </c>
      <c r="AC269" s="76" t="e">
        <f>('ModelParams Lp'!H$4*10^'ModelParams Lp'!H$5*($U269/$V269)^'ModelParams Lp'!H$6)*3</f>
        <v>#DIV/0!</v>
      </c>
      <c r="AD269" s="76" t="e">
        <f>('ModelParams Lp'!I$4*10^'ModelParams Lp'!I$5*($U269/$V269)^'ModelParams Lp'!I$6)*3</f>
        <v>#DIV/0!</v>
      </c>
      <c r="AE269" s="62" t="e">
        <f t="shared" si="99"/>
        <v>#DIV/0!</v>
      </c>
      <c r="AF269" s="62" t="e">
        <f>IF(AE269&lt;'ModelParams Lp'!$B$16,-1,IF(AE269&lt;'ModelParams Lp'!$C$16,0,IF(AE269&lt;'ModelParams Lp'!$D$16,1,IF(AE269&lt;'ModelParams Lp'!$E$16,2,IF(AE269&lt;'ModelParams Lp'!$F$16,3,IF(AE269&lt;'ModelParams Lp'!$G$16,4,IF(AE269&lt;'ModelParams Lp'!$H$16,5,6)))))))</f>
        <v>#DIV/0!</v>
      </c>
      <c r="AG269" s="76" t="e">
        <f ca="1">IF($AF269&gt;1,0,OFFSET('ModelParams Lp'!$C$12,0,-'Sound Pressure'!$AF269))</f>
        <v>#DIV/0!</v>
      </c>
      <c r="AH269" s="76" t="e">
        <f ca="1">IF($AF269&gt;2,0,OFFSET('ModelParams Lp'!$D$12,0,-'Sound Pressure'!$AF269))</f>
        <v>#DIV/0!</v>
      </c>
      <c r="AI269" s="76" t="e">
        <f ca="1">IF($AF269&gt;3,0,OFFSET('ModelParams Lp'!$E$12,0,-'Sound Pressure'!$AF269))</f>
        <v>#DIV/0!</v>
      </c>
      <c r="AJ269" s="76" t="e">
        <f ca="1">IF($AF269&gt;4,0,OFFSET('ModelParams Lp'!$F$12,0,-'Sound Pressure'!$AF269))</f>
        <v>#DIV/0!</v>
      </c>
      <c r="AK269" s="76" t="e">
        <f ca="1">IF($AF269&gt;3,0,OFFSET('ModelParams Lp'!$G$12,0,-'Sound Pressure'!$AF269))</f>
        <v>#DIV/0!</v>
      </c>
      <c r="AL269" s="76" t="e">
        <f ca="1">IF($AF269&gt;5,0,OFFSET('ModelParams Lp'!$H$12,0,-'Sound Pressure'!$AF269))</f>
        <v>#DIV/0!</v>
      </c>
      <c r="AM269" s="76" t="e">
        <f ca="1">IF($AF269&gt;6,0,OFFSET('ModelParams Lp'!$I$12,0,-'Sound Pressure'!$AF269))</f>
        <v>#DIV/0!</v>
      </c>
      <c r="AN269" s="76" t="e">
        <f ca="1">IF($AF269&gt;7,0,IF($AF$4&lt;0,3,OFFSET('ModelParams Lp'!$J$12,0,-'Sound Pressure'!$AF269)))</f>
        <v>#DIV/0!</v>
      </c>
      <c r="AO269" s="76" t="e">
        <f t="shared" si="118"/>
        <v>#DIV/0!</v>
      </c>
      <c r="AP269" s="76" t="e">
        <f t="shared" si="118"/>
        <v>#DIV/0!</v>
      </c>
      <c r="AQ269" s="76" t="e">
        <f t="shared" si="118"/>
        <v>#DIV/0!</v>
      </c>
      <c r="AR269" s="76" t="e">
        <f t="shared" si="118"/>
        <v>#DIV/0!</v>
      </c>
      <c r="AS269" s="76" t="e">
        <f t="shared" si="118"/>
        <v>#DIV/0!</v>
      </c>
      <c r="AT269" s="76" t="e">
        <f t="shared" si="118"/>
        <v>#DIV/0!</v>
      </c>
      <c r="AU269" s="76" t="e">
        <f t="shared" si="118"/>
        <v>#DIV/0!</v>
      </c>
      <c r="AV269" s="76" t="e">
        <f t="shared" si="118"/>
        <v>#DIV/0!</v>
      </c>
      <c r="AW269" s="76">
        <f>'ModelParams Lp'!B$22</f>
        <v>4</v>
      </c>
      <c r="AX269" s="76">
        <f>'ModelParams Lp'!C$22</f>
        <v>2</v>
      </c>
      <c r="AY269" s="76">
        <f>'ModelParams Lp'!D$22</f>
        <v>1</v>
      </c>
      <c r="AZ269" s="76">
        <f>'ModelParams Lp'!E$22</f>
        <v>0</v>
      </c>
      <c r="BA269" s="76">
        <f>'ModelParams Lp'!F$22</f>
        <v>0</v>
      </c>
      <c r="BB269" s="76">
        <f>'ModelParams Lp'!G$22</f>
        <v>0</v>
      </c>
      <c r="BC269" s="76">
        <f>'ModelParams Lp'!H$22</f>
        <v>0</v>
      </c>
      <c r="BD269" s="76">
        <f>'ModelParams Lp'!I$22</f>
        <v>0</v>
      </c>
      <c r="BE269" s="76" t="e">
        <f>-10*LOG(2/(4*PI()*2^2)+4/(0.163*(Calcul!$J274*Calcul!$K274)/VLOOKUP(Calcul!$H274,'ModelParams Lp'!$E$37:$F$39,2,0)))</f>
        <v>#N/A</v>
      </c>
      <c r="BF269" s="76" t="e">
        <f>-10*LOG(2/(4*PI()*2^2)+4/(0.163*(Calcul!$J274*Calcul!$K274)/VLOOKUP(Calcul!$H274,'ModelParams Lp'!$E$37:$F$39,2,0)))</f>
        <v>#N/A</v>
      </c>
      <c r="BG269" s="76" t="e">
        <f>-10*LOG(2/(4*PI()*2^2)+4/(0.163*(Calcul!$J274*Calcul!$K274)/VLOOKUP(Calcul!$H274,'ModelParams Lp'!$E$37:$F$39,2,0)))</f>
        <v>#N/A</v>
      </c>
      <c r="BH269" s="76" t="e">
        <f>-10*LOG(2/(4*PI()*2^2)+4/(0.163*(Calcul!$J274*Calcul!$K274)/VLOOKUP(Calcul!$H274,'ModelParams Lp'!$E$37:$F$39,2,0)))</f>
        <v>#N/A</v>
      </c>
      <c r="BI269" s="76" t="e">
        <f>-10*LOG(2/(4*PI()*2^2)+4/(0.163*(Calcul!$J274*Calcul!$K274)/VLOOKUP(Calcul!$H274,'ModelParams Lp'!$E$37:$F$39,2,0)))</f>
        <v>#N/A</v>
      </c>
      <c r="BJ269" s="76" t="e">
        <f>-10*LOG(2/(4*PI()*2^2)+4/(0.163*(Calcul!$J274*Calcul!$K274)/VLOOKUP(Calcul!$H274,'ModelParams Lp'!$E$37:$F$39,2,0)))</f>
        <v>#N/A</v>
      </c>
      <c r="BK269" s="76" t="e">
        <f>-10*LOG(2/(4*PI()*2^2)+4/(0.163*(Calcul!$J274*Calcul!$K274)/VLOOKUP(Calcul!$H274,'ModelParams Lp'!$E$37:$F$39,2,0)))</f>
        <v>#N/A</v>
      </c>
      <c r="BL269" s="76" t="e">
        <f>-10*LOG(2/(4*PI()*2^2)+4/(0.163*(Calcul!$J274*Calcul!$K274)/VLOOKUP(Calcul!$H274,'ModelParams Lp'!$E$37:$F$39,2,0)))</f>
        <v>#N/A</v>
      </c>
      <c r="BM269" s="76" t="e">
        <f>VLOOKUP(Calcul!$I274,'ModelParams Lp'!$D$28:$O$32,5,0)+BE269</f>
        <v>#N/A</v>
      </c>
      <c r="BN269" s="76" t="e">
        <f>VLOOKUP(Calcul!$I274,'ModelParams Lp'!$D$28:$O$32,6,0)+BF269</f>
        <v>#N/A</v>
      </c>
      <c r="BO269" s="76" t="e">
        <f>VLOOKUP(Calcul!$I274,'ModelParams Lp'!$D$28:$O$32,7,0)+BG269</f>
        <v>#N/A</v>
      </c>
      <c r="BP269" s="76" t="e">
        <f>VLOOKUP(Calcul!$I274,'ModelParams Lp'!$D$28:$O$32,8,0)+BH269</f>
        <v>#N/A</v>
      </c>
      <c r="BQ269" s="76" t="e">
        <f>VLOOKUP(Calcul!$I274,'ModelParams Lp'!$D$28:$O$32,9,0)+BI269</f>
        <v>#N/A</v>
      </c>
      <c r="BR269" s="76" t="e">
        <f>VLOOKUP(Calcul!$I274,'ModelParams Lp'!$D$28:$O$32,10,0)+BJ269</f>
        <v>#N/A</v>
      </c>
      <c r="BS269" s="76" t="e">
        <f>VLOOKUP(Calcul!$I274,'ModelParams Lp'!$D$28:$O$32,11,0)+BK269</f>
        <v>#N/A</v>
      </c>
      <c r="BT269" s="76" t="e">
        <f>VLOOKUP(Calcul!$I274,'ModelParams Lp'!$D$28:$O$32,12,0)+BL269</f>
        <v>#N/A</v>
      </c>
      <c r="BU269" s="75" t="e">
        <f t="shared" ca="1" si="100"/>
        <v>#DIV/0!</v>
      </c>
      <c r="BV269" s="75" t="e">
        <f t="shared" ca="1" si="101"/>
        <v>#DIV/0!</v>
      </c>
      <c r="BW269" s="75" t="e">
        <f t="shared" ca="1" si="102"/>
        <v>#DIV/0!</v>
      </c>
      <c r="BX269" s="75" t="e">
        <f t="shared" ca="1" si="103"/>
        <v>#DIV/0!</v>
      </c>
      <c r="BY269" s="75" t="e">
        <f t="shared" ca="1" si="104"/>
        <v>#DIV/0!</v>
      </c>
      <c r="BZ269" s="75" t="e">
        <f t="shared" ca="1" si="105"/>
        <v>#DIV/0!</v>
      </c>
      <c r="CA269" s="75" t="e">
        <f t="shared" ca="1" si="106"/>
        <v>#DIV/0!</v>
      </c>
      <c r="CB269" s="75" t="e">
        <f t="shared" ca="1" si="107"/>
        <v>#DIV/0!</v>
      </c>
      <c r="CC269" s="26" t="e">
        <f ca="1">10*LOG10(IF(BU269="",0,POWER(10,((BU269+'ModelParams Lw'!$O$4)/10))) +IF(BV269="",0,POWER(10,((BV269+'ModelParams Lw'!$P$4)/10))) +IF(BW269="",0,POWER(10,((BW269+'ModelParams Lw'!$Q$4)/10))) +IF(BX269="",0,POWER(10,((BX269+'ModelParams Lw'!$R$4)/10))) +IF(BY269="",0,POWER(10,((BY269+'ModelParams Lw'!$S$4)/10))) +IF(BZ269="",0,POWER(10,((BZ269+'ModelParams Lw'!$T$4)/10))) +IF(CA269="",0,POWER(10,((CA269+'ModelParams Lw'!$U$4)/10)))+IF(CB269="",0,POWER(10,((CB269+'ModelParams Lw'!$V$4)/10))))</f>
        <v>#DIV/0!</v>
      </c>
      <c r="CD269" s="26" t="e">
        <f t="shared" ca="1" si="108"/>
        <v>#DIV/0!</v>
      </c>
      <c r="CE269" s="26" t="e">
        <f ca="1">(BU269-'ModelParams Lw'!O$10)/'ModelParams Lw'!O$11</f>
        <v>#DIV/0!</v>
      </c>
      <c r="CF269" s="26" t="e">
        <f ca="1">(BV269-'ModelParams Lw'!P$10)/'ModelParams Lw'!P$11</f>
        <v>#DIV/0!</v>
      </c>
      <c r="CG269" s="26" t="e">
        <f ca="1">(BW269-'ModelParams Lw'!Q$10)/'ModelParams Lw'!Q$11</f>
        <v>#DIV/0!</v>
      </c>
      <c r="CH269" s="26" t="e">
        <f ca="1">(BX269-'ModelParams Lw'!R$10)/'ModelParams Lw'!R$11</f>
        <v>#DIV/0!</v>
      </c>
      <c r="CI269" s="26" t="e">
        <f ca="1">(BY269-'ModelParams Lw'!S$10)/'ModelParams Lw'!S$11</f>
        <v>#DIV/0!</v>
      </c>
      <c r="CJ269" s="26" t="e">
        <f ca="1">(BZ269-'ModelParams Lw'!T$10)/'ModelParams Lw'!T$11</f>
        <v>#DIV/0!</v>
      </c>
      <c r="CK269" s="26" t="e">
        <f ca="1">(CA269-'ModelParams Lw'!U$10)/'ModelParams Lw'!U$11</f>
        <v>#DIV/0!</v>
      </c>
      <c r="CL269" s="26" t="e">
        <f ca="1">(CB269-'ModelParams Lw'!V$10)/'ModelParams Lw'!V$11</f>
        <v>#DIV/0!</v>
      </c>
      <c r="CM269" s="75" t="e">
        <f t="shared" si="109"/>
        <v>#DIV/0!</v>
      </c>
      <c r="CN269" s="75" t="e">
        <f t="shared" si="110"/>
        <v>#DIV/0!</v>
      </c>
      <c r="CO269" s="75" t="e">
        <f t="shared" si="111"/>
        <v>#DIV/0!</v>
      </c>
      <c r="CP269" s="75" t="e">
        <f t="shared" si="112"/>
        <v>#DIV/0!</v>
      </c>
      <c r="CQ269" s="75" t="e">
        <f t="shared" si="113"/>
        <v>#DIV/0!</v>
      </c>
      <c r="CR269" s="75" t="e">
        <f t="shared" si="114"/>
        <v>#DIV/0!</v>
      </c>
      <c r="CS269" s="75" t="e">
        <f t="shared" si="115"/>
        <v>#DIV/0!</v>
      </c>
      <c r="CT269" s="75" t="e">
        <f t="shared" si="116"/>
        <v>#DIV/0!</v>
      </c>
      <c r="CU269" s="26" t="e">
        <f>10*LOG10(IF(CM269="",0,POWER(10,((CM269+'ModelParams Lw'!$O$4)/10))) +IF(CN269="",0,POWER(10,((CN269+'ModelParams Lw'!$P$4)/10))) +IF(CO269="",0,POWER(10,((CO269+'ModelParams Lw'!$Q$4)/10))) +IF(CP269="",0,POWER(10,((CP269+'ModelParams Lw'!$R$4)/10))) +IF(CQ269="",0,POWER(10,((CQ269+'ModelParams Lw'!$S$4)/10))) +IF(CR269="",0,POWER(10,((CR269+'ModelParams Lw'!$T$4)/10))) +IF(CS269="",0,POWER(10,((CS269+'ModelParams Lw'!$U$4)/10)))+IF(CT269="",0,POWER(10,((CT269+'ModelParams Lw'!$V$4)/10))))</f>
        <v>#DIV/0!</v>
      </c>
      <c r="CV269" s="26" t="e">
        <f t="shared" si="117"/>
        <v>#DIV/0!</v>
      </c>
      <c r="CW269" s="26" t="e">
        <f>(CM269-'ModelParams Lw'!O$10)/'ModelParams Lw'!O$11</f>
        <v>#DIV/0!</v>
      </c>
      <c r="CX269" s="26" t="e">
        <f>(CN269-'ModelParams Lw'!P$10)/'ModelParams Lw'!P$11</f>
        <v>#DIV/0!</v>
      </c>
      <c r="CY269" s="26" t="e">
        <f>(CO269-'ModelParams Lw'!Q$10)/'ModelParams Lw'!Q$11</f>
        <v>#DIV/0!</v>
      </c>
      <c r="CZ269" s="26" t="e">
        <f>(CP269-'ModelParams Lw'!R$10)/'ModelParams Lw'!R$11</f>
        <v>#DIV/0!</v>
      </c>
      <c r="DA269" s="26" t="e">
        <f>(CQ269-'ModelParams Lw'!S$10)/'ModelParams Lw'!S$11</f>
        <v>#DIV/0!</v>
      </c>
      <c r="DB269" s="26" t="e">
        <f>(CR269-'ModelParams Lw'!T$10)/'ModelParams Lw'!T$11</f>
        <v>#DIV/0!</v>
      </c>
      <c r="DC269" s="26" t="e">
        <f>(CS269-'ModelParams Lw'!U$10)/'ModelParams Lw'!U$11</f>
        <v>#DIV/0!</v>
      </c>
      <c r="DD269" s="26" t="e">
        <f>(CT269-'ModelParams Lw'!V$10)/'ModelParams Lw'!V$11</f>
        <v>#DIV/0!</v>
      </c>
    </row>
    <row r="270" spans="1:108" x14ac:dyDescent="0.25">
      <c r="A270" s="13">
        <f>'Sound Power'!B270</f>
        <v>0</v>
      </c>
      <c r="B270" s="13">
        <f>'Sound Power'!D270</f>
        <v>0</v>
      </c>
      <c r="C270" s="13">
        <f>'Sound Power'!E270</f>
        <v>0</v>
      </c>
      <c r="D270" s="13">
        <f>'Sound Power'!F270</f>
        <v>0</v>
      </c>
      <c r="E270" s="76" t="e">
        <f>IF(Calcul!$F272="SA",'Sound Power'!AZ270,'Sound Power'!O270)</f>
        <v>#DIV/0!</v>
      </c>
      <c r="F270" s="76" t="e">
        <f>IF(Calcul!$F272="SA",'Sound Power'!BA270,'Sound Power'!P270)</f>
        <v>#DIV/0!</v>
      </c>
      <c r="G270" s="76" t="e">
        <f>IF(Calcul!$F272="SA",'Sound Power'!BB270,'Sound Power'!Q270)</f>
        <v>#DIV/0!</v>
      </c>
      <c r="H270" s="76" t="e">
        <f>IF(Calcul!$F272="SA",'Sound Power'!BC270,'Sound Power'!R270)</f>
        <v>#DIV/0!</v>
      </c>
      <c r="I270" s="76" t="e">
        <f>IF(Calcul!$F272="SA",'Sound Power'!BD270,'Sound Power'!S270)</f>
        <v>#DIV/0!</v>
      </c>
      <c r="J270" s="76" t="e">
        <f>IF(Calcul!$F272="SA",'Sound Power'!BE270,'Sound Power'!T270)</f>
        <v>#DIV/0!</v>
      </c>
      <c r="K270" s="76" t="e">
        <f>IF(Calcul!$F272="SA",'Sound Power'!BF270,'Sound Power'!U270)</f>
        <v>#DIV/0!</v>
      </c>
      <c r="L270" s="76" t="e">
        <f>IF(Calcul!$F272="SA",'Sound Power'!BG270,'Sound Power'!V270)</f>
        <v>#DIV/0!</v>
      </c>
      <c r="M270" s="76" t="e">
        <f>'Sound Power'!CI270</f>
        <v>#DIV/0!</v>
      </c>
      <c r="N270" s="76" t="e">
        <f>'Sound Power'!CJ270</f>
        <v>#DIV/0!</v>
      </c>
      <c r="O270" s="76" t="e">
        <f>'Sound Power'!CK270</f>
        <v>#DIV/0!</v>
      </c>
      <c r="P270" s="76" t="e">
        <f>'Sound Power'!CL270</f>
        <v>#DIV/0!</v>
      </c>
      <c r="Q270" s="76" t="e">
        <f>'Sound Power'!CM270</f>
        <v>#DIV/0!</v>
      </c>
      <c r="R270" s="76" t="e">
        <f>'Sound Power'!CN270</f>
        <v>#DIV/0!</v>
      </c>
      <c r="S270" s="76" t="e">
        <f>'Sound Power'!CO270</f>
        <v>#DIV/0!</v>
      </c>
      <c r="T270" s="76" t="e">
        <f>'Sound Power'!CP270</f>
        <v>#DIV/0!</v>
      </c>
      <c r="U270" s="73">
        <f t="shared" si="97"/>
        <v>0</v>
      </c>
      <c r="V270" s="73">
        <f t="shared" si="98"/>
        <v>0</v>
      </c>
      <c r="W270" s="76" t="e">
        <f>('ModelParams Lp'!B$4*10^'ModelParams Lp'!B$5*($U270/$V270)^'ModelParams Lp'!B$6)*3</f>
        <v>#DIV/0!</v>
      </c>
      <c r="X270" s="76" t="e">
        <f>('ModelParams Lp'!C$4*10^'ModelParams Lp'!C$5*($U270/$V270)^'ModelParams Lp'!C$6)*3</f>
        <v>#DIV/0!</v>
      </c>
      <c r="Y270" s="76" t="e">
        <f>('ModelParams Lp'!D$4*10^'ModelParams Lp'!D$5*($U270/$V270)^'ModelParams Lp'!D$6)*3</f>
        <v>#DIV/0!</v>
      </c>
      <c r="Z270" s="76" t="e">
        <f>('ModelParams Lp'!E$4*10^'ModelParams Lp'!E$5*($U270/$V270)^'ModelParams Lp'!E$6)*3</f>
        <v>#DIV/0!</v>
      </c>
      <c r="AA270" s="76" t="e">
        <f>('ModelParams Lp'!F$4*10^'ModelParams Lp'!F$5*($U270/$V270)^'ModelParams Lp'!F$6)*3</f>
        <v>#DIV/0!</v>
      </c>
      <c r="AB270" s="76" t="e">
        <f>('ModelParams Lp'!G$4*10^'ModelParams Lp'!G$5*($U270/$V270)^'ModelParams Lp'!G$6)*3</f>
        <v>#DIV/0!</v>
      </c>
      <c r="AC270" s="76" t="e">
        <f>('ModelParams Lp'!H$4*10^'ModelParams Lp'!H$5*($U270/$V270)^'ModelParams Lp'!H$6)*3</f>
        <v>#DIV/0!</v>
      </c>
      <c r="AD270" s="76" t="e">
        <f>('ModelParams Lp'!I$4*10^'ModelParams Lp'!I$5*($U270/$V270)^'ModelParams Lp'!I$6)*3</f>
        <v>#DIV/0!</v>
      </c>
      <c r="AE270" s="62" t="e">
        <f t="shared" si="99"/>
        <v>#DIV/0!</v>
      </c>
      <c r="AF270" s="62" t="e">
        <f>IF(AE270&lt;'ModelParams Lp'!$B$16,-1,IF(AE270&lt;'ModelParams Lp'!$C$16,0,IF(AE270&lt;'ModelParams Lp'!$D$16,1,IF(AE270&lt;'ModelParams Lp'!$E$16,2,IF(AE270&lt;'ModelParams Lp'!$F$16,3,IF(AE270&lt;'ModelParams Lp'!$G$16,4,IF(AE270&lt;'ModelParams Lp'!$H$16,5,6)))))))</f>
        <v>#DIV/0!</v>
      </c>
      <c r="AG270" s="76" t="e">
        <f ca="1">IF($AF270&gt;1,0,OFFSET('ModelParams Lp'!$C$12,0,-'Sound Pressure'!$AF270))</f>
        <v>#DIV/0!</v>
      </c>
      <c r="AH270" s="76" t="e">
        <f ca="1">IF($AF270&gt;2,0,OFFSET('ModelParams Lp'!$D$12,0,-'Sound Pressure'!$AF270))</f>
        <v>#DIV/0!</v>
      </c>
      <c r="AI270" s="76" t="e">
        <f ca="1">IF($AF270&gt;3,0,OFFSET('ModelParams Lp'!$E$12,0,-'Sound Pressure'!$AF270))</f>
        <v>#DIV/0!</v>
      </c>
      <c r="AJ270" s="76" t="e">
        <f ca="1">IF($AF270&gt;4,0,OFFSET('ModelParams Lp'!$F$12,0,-'Sound Pressure'!$AF270))</f>
        <v>#DIV/0!</v>
      </c>
      <c r="AK270" s="76" t="e">
        <f ca="1">IF($AF270&gt;3,0,OFFSET('ModelParams Lp'!$G$12,0,-'Sound Pressure'!$AF270))</f>
        <v>#DIV/0!</v>
      </c>
      <c r="AL270" s="76" t="e">
        <f ca="1">IF($AF270&gt;5,0,OFFSET('ModelParams Lp'!$H$12,0,-'Sound Pressure'!$AF270))</f>
        <v>#DIV/0!</v>
      </c>
      <c r="AM270" s="76" t="e">
        <f ca="1">IF($AF270&gt;6,0,OFFSET('ModelParams Lp'!$I$12,0,-'Sound Pressure'!$AF270))</f>
        <v>#DIV/0!</v>
      </c>
      <c r="AN270" s="76" t="e">
        <f ca="1">IF($AF270&gt;7,0,IF($AF$4&lt;0,3,OFFSET('ModelParams Lp'!$J$12,0,-'Sound Pressure'!$AF270)))</f>
        <v>#DIV/0!</v>
      </c>
      <c r="AO270" s="76" t="e">
        <f t="shared" si="118"/>
        <v>#DIV/0!</v>
      </c>
      <c r="AP270" s="76" t="e">
        <f t="shared" si="118"/>
        <v>#DIV/0!</v>
      </c>
      <c r="AQ270" s="76" t="e">
        <f t="shared" si="118"/>
        <v>#DIV/0!</v>
      </c>
      <c r="AR270" s="76" t="e">
        <f t="shared" si="118"/>
        <v>#DIV/0!</v>
      </c>
      <c r="AS270" s="76" t="e">
        <f t="shared" si="118"/>
        <v>#DIV/0!</v>
      </c>
      <c r="AT270" s="76" t="e">
        <f t="shared" si="118"/>
        <v>#DIV/0!</v>
      </c>
      <c r="AU270" s="76" t="e">
        <f t="shared" si="118"/>
        <v>#DIV/0!</v>
      </c>
      <c r="AV270" s="76" t="e">
        <f t="shared" si="118"/>
        <v>#DIV/0!</v>
      </c>
      <c r="AW270" s="76">
        <f>'ModelParams Lp'!B$22</f>
        <v>4</v>
      </c>
      <c r="AX270" s="76">
        <f>'ModelParams Lp'!C$22</f>
        <v>2</v>
      </c>
      <c r="AY270" s="76">
        <f>'ModelParams Lp'!D$22</f>
        <v>1</v>
      </c>
      <c r="AZ270" s="76">
        <f>'ModelParams Lp'!E$22</f>
        <v>0</v>
      </c>
      <c r="BA270" s="76">
        <f>'ModelParams Lp'!F$22</f>
        <v>0</v>
      </c>
      <c r="BB270" s="76">
        <f>'ModelParams Lp'!G$22</f>
        <v>0</v>
      </c>
      <c r="BC270" s="76">
        <f>'ModelParams Lp'!H$22</f>
        <v>0</v>
      </c>
      <c r="BD270" s="76">
        <f>'ModelParams Lp'!I$22</f>
        <v>0</v>
      </c>
      <c r="BE270" s="76" t="e">
        <f>-10*LOG(2/(4*PI()*2^2)+4/(0.163*(Calcul!$J275*Calcul!$K275)/VLOOKUP(Calcul!$H275,'ModelParams Lp'!$E$37:$F$39,2,0)))</f>
        <v>#N/A</v>
      </c>
      <c r="BF270" s="76" t="e">
        <f>-10*LOG(2/(4*PI()*2^2)+4/(0.163*(Calcul!$J275*Calcul!$K275)/VLOOKUP(Calcul!$H275,'ModelParams Lp'!$E$37:$F$39,2,0)))</f>
        <v>#N/A</v>
      </c>
      <c r="BG270" s="76" t="e">
        <f>-10*LOG(2/(4*PI()*2^2)+4/(0.163*(Calcul!$J275*Calcul!$K275)/VLOOKUP(Calcul!$H275,'ModelParams Lp'!$E$37:$F$39,2,0)))</f>
        <v>#N/A</v>
      </c>
      <c r="BH270" s="76" t="e">
        <f>-10*LOG(2/(4*PI()*2^2)+4/(0.163*(Calcul!$J275*Calcul!$K275)/VLOOKUP(Calcul!$H275,'ModelParams Lp'!$E$37:$F$39,2,0)))</f>
        <v>#N/A</v>
      </c>
      <c r="BI270" s="76" t="e">
        <f>-10*LOG(2/(4*PI()*2^2)+4/(0.163*(Calcul!$J275*Calcul!$K275)/VLOOKUP(Calcul!$H275,'ModelParams Lp'!$E$37:$F$39,2,0)))</f>
        <v>#N/A</v>
      </c>
      <c r="BJ270" s="76" t="e">
        <f>-10*LOG(2/(4*PI()*2^2)+4/(0.163*(Calcul!$J275*Calcul!$K275)/VLOOKUP(Calcul!$H275,'ModelParams Lp'!$E$37:$F$39,2,0)))</f>
        <v>#N/A</v>
      </c>
      <c r="BK270" s="76" t="e">
        <f>-10*LOG(2/(4*PI()*2^2)+4/(0.163*(Calcul!$J275*Calcul!$K275)/VLOOKUP(Calcul!$H275,'ModelParams Lp'!$E$37:$F$39,2,0)))</f>
        <v>#N/A</v>
      </c>
      <c r="BL270" s="76" t="e">
        <f>-10*LOG(2/(4*PI()*2^2)+4/(0.163*(Calcul!$J275*Calcul!$K275)/VLOOKUP(Calcul!$H275,'ModelParams Lp'!$E$37:$F$39,2,0)))</f>
        <v>#N/A</v>
      </c>
      <c r="BM270" s="76" t="e">
        <f>VLOOKUP(Calcul!$I275,'ModelParams Lp'!$D$28:$O$32,5,0)+BE270</f>
        <v>#N/A</v>
      </c>
      <c r="BN270" s="76" t="e">
        <f>VLOOKUP(Calcul!$I275,'ModelParams Lp'!$D$28:$O$32,6,0)+BF270</f>
        <v>#N/A</v>
      </c>
      <c r="BO270" s="76" t="e">
        <f>VLOOKUP(Calcul!$I275,'ModelParams Lp'!$D$28:$O$32,7,0)+BG270</f>
        <v>#N/A</v>
      </c>
      <c r="BP270" s="76" t="e">
        <f>VLOOKUP(Calcul!$I275,'ModelParams Lp'!$D$28:$O$32,8,0)+BH270</f>
        <v>#N/A</v>
      </c>
      <c r="BQ270" s="76" t="e">
        <f>VLOOKUP(Calcul!$I275,'ModelParams Lp'!$D$28:$O$32,9,0)+BI270</f>
        <v>#N/A</v>
      </c>
      <c r="BR270" s="76" t="e">
        <f>VLOOKUP(Calcul!$I275,'ModelParams Lp'!$D$28:$O$32,10,0)+BJ270</f>
        <v>#N/A</v>
      </c>
      <c r="BS270" s="76" t="e">
        <f>VLOOKUP(Calcul!$I275,'ModelParams Lp'!$D$28:$O$32,11,0)+BK270</f>
        <v>#N/A</v>
      </c>
      <c r="BT270" s="76" t="e">
        <f>VLOOKUP(Calcul!$I275,'ModelParams Lp'!$D$28:$O$32,12,0)+BL270</f>
        <v>#N/A</v>
      </c>
      <c r="BU270" s="75" t="e">
        <f t="shared" ca="1" si="100"/>
        <v>#DIV/0!</v>
      </c>
      <c r="BV270" s="75" t="e">
        <f t="shared" ca="1" si="101"/>
        <v>#DIV/0!</v>
      </c>
      <c r="BW270" s="75" t="e">
        <f t="shared" ca="1" si="102"/>
        <v>#DIV/0!</v>
      </c>
      <c r="BX270" s="75" t="e">
        <f t="shared" ca="1" si="103"/>
        <v>#DIV/0!</v>
      </c>
      <c r="BY270" s="75" t="e">
        <f t="shared" ca="1" si="104"/>
        <v>#DIV/0!</v>
      </c>
      <c r="BZ270" s="75" t="e">
        <f t="shared" ca="1" si="105"/>
        <v>#DIV/0!</v>
      </c>
      <c r="CA270" s="75" t="e">
        <f t="shared" ca="1" si="106"/>
        <v>#DIV/0!</v>
      </c>
      <c r="CB270" s="75" t="e">
        <f t="shared" ca="1" si="107"/>
        <v>#DIV/0!</v>
      </c>
      <c r="CC270" s="26" t="e">
        <f ca="1">10*LOG10(IF(BU270="",0,POWER(10,((BU270+'ModelParams Lw'!$O$4)/10))) +IF(BV270="",0,POWER(10,((BV270+'ModelParams Lw'!$P$4)/10))) +IF(BW270="",0,POWER(10,((BW270+'ModelParams Lw'!$Q$4)/10))) +IF(BX270="",0,POWER(10,((BX270+'ModelParams Lw'!$R$4)/10))) +IF(BY270="",0,POWER(10,((BY270+'ModelParams Lw'!$S$4)/10))) +IF(BZ270="",0,POWER(10,((BZ270+'ModelParams Lw'!$T$4)/10))) +IF(CA270="",0,POWER(10,((CA270+'ModelParams Lw'!$U$4)/10)))+IF(CB270="",0,POWER(10,((CB270+'ModelParams Lw'!$V$4)/10))))</f>
        <v>#DIV/0!</v>
      </c>
      <c r="CD270" s="26" t="e">
        <f t="shared" ca="1" si="108"/>
        <v>#DIV/0!</v>
      </c>
      <c r="CE270" s="26" t="e">
        <f ca="1">(BU270-'ModelParams Lw'!O$10)/'ModelParams Lw'!O$11</f>
        <v>#DIV/0!</v>
      </c>
      <c r="CF270" s="26" t="e">
        <f ca="1">(BV270-'ModelParams Lw'!P$10)/'ModelParams Lw'!P$11</f>
        <v>#DIV/0!</v>
      </c>
      <c r="CG270" s="26" t="e">
        <f ca="1">(BW270-'ModelParams Lw'!Q$10)/'ModelParams Lw'!Q$11</f>
        <v>#DIV/0!</v>
      </c>
      <c r="CH270" s="26" t="e">
        <f ca="1">(BX270-'ModelParams Lw'!R$10)/'ModelParams Lw'!R$11</f>
        <v>#DIV/0!</v>
      </c>
      <c r="CI270" s="26" t="e">
        <f ca="1">(BY270-'ModelParams Lw'!S$10)/'ModelParams Lw'!S$11</f>
        <v>#DIV/0!</v>
      </c>
      <c r="CJ270" s="26" t="e">
        <f ca="1">(BZ270-'ModelParams Lw'!T$10)/'ModelParams Lw'!T$11</f>
        <v>#DIV/0!</v>
      </c>
      <c r="CK270" s="26" t="e">
        <f ca="1">(CA270-'ModelParams Lw'!U$10)/'ModelParams Lw'!U$11</f>
        <v>#DIV/0!</v>
      </c>
      <c r="CL270" s="26" t="e">
        <f ca="1">(CB270-'ModelParams Lw'!V$10)/'ModelParams Lw'!V$11</f>
        <v>#DIV/0!</v>
      </c>
      <c r="CM270" s="75" t="e">
        <f t="shared" si="109"/>
        <v>#DIV/0!</v>
      </c>
      <c r="CN270" s="75" t="e">
        <f t="shared" si="110"/>
        <v>#DIV/0!</v>
      </c>
      <c r="CO270" s="75" t="e">
        <f t="shared" si="111"/>
        <v>#DIV/0!</v>
      </c>
      <c r="CP270" s="75" t="e">
        <f t="shared" si="112"/>
        <v>#DIV/0!</v>
      </c>
      <c r="CQ270" s="75" t="e">
        <f t="shared" si="113"/>
        <v>#DIV/0!</v>
      </c>
      <c r="CR270" s="75" t="e">
        <f t="shared" si="114"/>
        <v>#DIV/0!</v>
      </c>
      <c r="CS270" s="75" t="e">
        <f t="shared" si="115"/>
        <v>#DIV/0!</v>
      </c>
      <c r="CT270" s="75" t="e">
        <f t="shared" si="116"/>
        <v>#DIV/0!</v>
      </c>
      <c r="CU270" s="26" t="e">
        <f>10*LOG10(IF(CM270="",0,POWER(10,((CM270+'ModelParams Lw'!$O$4)/10))) +IF(CN270="",0,POWER(10,((CN270+'ModelParams Lw'!$P$4)/10))) +IF(CO270="",0,POWER(10,((CO270+'ModelParams Lw'!$Q$4)/10))) +IF(CP270="",0,POWER(10,((CP270+'ModelParams Lw'!$R$4)/10))) +IF(CQ270="",0,POWER(10,((CQ270+'ModelParams Lw'!$S$4)/10))) +IF(CR270="",0,POWER(10,((CR270+'ModelParams Lw'!$T$4)/10))) +IF(CS270="",0,POWER(10,((CS270+'ModelParams Lw'!$U$4)/10)))+IF(CT270="",0,POWER(10,((CT270+'ModelParams Lw'!$V$4)/10))))</f>
        <v>#DIV/0!</v>
      </c>
      <c r="CV270" s="26" t="e">
        <f t="shared" si="117"/>
        <v>#DIV/0!</v>
      </c>
      <c r="CW270" s="26" t="e">
        <f>(CM270-'ModelParams Lw'!O$10)/'ModelParams Lw'!O$11</f>
        <v>#DIV/0!</v>
      </c>
      <c r="CX270" s="26" t="e">
        <f>(CN270-'ModelParams Lw'!P$10)/'ModelParams Lw'!P$11</f>
        <v>#DIV/0!</v>
      </c>
      <c r="CY270" s="26" t="e">
        <f>(CO270-'ModelParams Lw'!Q$10)/'ModelParams Lw'!Q$11</f>
        <v>#DIV/0!</v>
      </c>
      <c r="CZ270" s="26" t="e">
        <f>(CP270-'ModelParams Lw'!R$10)/'ModelParams Lw'!R$11</f>
        <v>#DIV/0!</v>
      </c>
      <c r="DA270" s="26" t="e">
        <f>(CQ270-'ModelParams Lw'!S$10)/'ModelParams Lw'!S$11</f>
        <v>#DIV/0!</v>
      </c>
      <c r="DB270" s="26" t="e">
        <f>(CR270-'ModelParams Lw'!T$10)/'ModelParams Lw'!T$11</f>
        <v>#DIV/0!</v>
      </c>
      <c r="DC270" s="26" t="e">
        <f>(CS270-'ModelParams Lw'!U$10)/'ModelParams Lw'!U$11</f>
        <v>#DIV/0!</v>
      </c>
      <c r="DD270" s="26" t="e">
        <f>(CT270-'ModelParams Lw'!V$10)/'ModelParams Lw'!V$11</f>
        <v>#DIV/0!</v>
      </c>
    </row>
    <row r="271" spans="1:108" x14ac:dyDescent="0.25">
      <c r="A271" s="13">
        <f>'Sound Power'!B271</f>
        <v>0</v>
      </c>
      <c r="B271" s="13">
        <f>'Sound Power'!D271</f>
        <v>0</v>
      </c>
      <c r="C271" s="13">
        <f>'Sound Power'!E271</f>
        <v>0</v>
      </c>
      <c r="D271" s="13">
        <f>'Sound Power'!F271</f>
        <v>0</v>
      </c>
      <c r="E271" s="76" t="e">
        <f>IF(Calcul!$F273="SA",'Sound Power'!AZ271,'Sound Power'!O271)</f>
        <v>#DIV/0!</v>
      </c>
      <c r="F271" s="76" t="e">
        <f>IF(Calcul!$F273="SA",'Sound Power'!BA271,'Sound Power'!P271)</f>
        <v>#DIV/0!</v>
      </c>
      <c r="G271" s="76" t="e">
        <f>IF(Calcul!$F273="SA",'Sound Power'!BB271,'Sound Power'!Q271)</f>
        <v>#DIV/0!</v>
      </c>
      <c r="H271" s="76" t="e">
        <f>IF(Calcul!$F273="SA",'Sound Power'!BC271,'Sound Power'!R271)</f>
        <v>#DIV/0!</v>
      </c>
      <c r="I271" s="76" t="e">
        <f>IF(Calcul!$F273="SA",'Sound Power'!BD271,'Sound Power'!S271)</f>
        <v>#DIV/0!</v>
      </c>
      <c r="J271" s="76" t="e">
        <f>IF(Calcul!$F273="SA",'Sound Power'!BE271,'Sound Power'!T271)</f>
        <v>#DIV/0!</v>
      </c>
      <c r="K271" s="76" t="e">
        <f>IF(Calcul!$F273="SA",'Sound Power'!BF271,'Sound Power'!U271)</f>
        <v>#DIV/0!</v>
      </c>
      <c r="L271" s="76" t="e">
        <f>IF(Calcul!$F273="SA",'Sound Power'!BG271,'Sound Power'!V271)</f>
        <v>#DIV/0!</v>
      </c>
      <c r="M271" s="76" t="e">
        <f>'Sound Power'!CI271</f>
        <v>#DIV/0!</v>
      </c>
      <c r="N271" s="76" t="e">
        <f>'Sound Power'!CJ271</f>
        <v>#DIV/0!</v>
      </c>
      <c r="O271" s="76" t="e">
        <f>'Sound Power'!CK271</f>
        <v>#DIV/0!</v>
      </c>
      <c r="P271" s="76" t="e">
        <f>'Sound Power'!CL271</f>
        <v>#DIV/0!</v>
      </c>
      <c r="Q271" s="76" t="e">
        <f>'Sound Power'!CM271</f>
        <v>#DIV/0!</v>
      </c>
      <c r="R271" s="76" t="e">
        <f>'Sound Power'!CN271</f>
        <v>#DIV/0!</v>
      </c>
      <c r="S271" s="76" t="e">
        <f>'Sound Power'!CO271</f>
        <v>#DIV/0!</v>
      </c>
      <c r="T271" s="76" t="e">
        <f>'Sound Power'!CP271</f>
        <v>#DIV/0!</v>
      </c>
      <c r="U271" s="73">
        <f t="shared" si="97"/>
        <v>0</v>
      </c>
      <c r="V271" s="73">
        <f t="shared" si="98"/>
        <v>0</v>
      </c>
      <c r="W271" s="76" t="e">
        <f>('ModelParams Lp'!B$4*10^'ModelParams Lp'!B$5*($U271/$V271)^'ModelParams Lp'!B$6)*3</f>
        <v>#DIV/0!</v>
      </c>
      <c r="X271" s="76" t="e">
        <f>('ModelParams Lp'!C$4*10^'ModelParams Lp'!C$5*($U271/$V271)^'ModelParams Lp'!C$6)*3</f>
        <v>#DIV/0!</v>
      </c>
      <c r="Y271" s="76" t="e">
        <f>('ModelParams Lp'!D$4*10^'ModelParams Lp'!D$5*($U271/$V271)^'ModelParams Lp'!D$6)*3</f>
        <v>#DIV/0!</v>
      </c>
      <c r="Z271" s="76" t="e">
        <f>('ModelParams Lp'!E$4*10^'ModelParams Lp'!E$5*($U271/$V271)^'ModelParams Lp'!E$6)*3</f>
        <v>#DIV/0!</v>
      </c>
      <c r="AA271" s="76" t="e">
        <f>('ModelParams Lp'!F$4*10^'ModelParams Lp'!F$5*($U271/$V271)^'ModelParams Lp'!F$6)*3</f>
        <v>#DIV/0!</v>
      </c>
      <c r="AB271" s="76" t="e">
        <f>('ModelParams Lp'!G$4*10^'ModelParams Lp'!G$5*($U271/$V271)^'ModelParams Lp'!G$6)*3</f>
        <v>#DIV/0!</v>
      </c>
      <c r="AC271" s="76" t="e">
        <f>('ModelParams Lp'!H$4*10^'ModelParams Lp'!H$5*($U271/$V271)^'ModelParams Lp'!H$6)*3</f>
        <v>#DIV/0!</v>
      </c>
      <c r="AD271" s="76" t="e">
        <f>('ModelParams Lp'!I$4*10^'ModelParams Lp'!I$5*($U271/$V271)^'ModelParams Lp'!I$6)*3</f>
        <v>#DIV/0!</v>
      </c>
      <c r="AE271" s="62" t="e">
        <f t="shared" si="99"/>
        <v>#DIV/0!</v>
      </c>
      <c r="AF271" s="62" t="e">
        <f>IF(AE271&lt;'ModelParams Lp'!$B$16,-1,IF(AE271&lt;'ModelParams Lp'!$C$16,0,IF(AE271&lt;'ModelParams Lp'!$D$16,1,IF(AE271&lt;'ModelParams Lp'!$E$16,2,IF(AE271&lt;'ModelParams Lp'!$F$16,3,IF(AE271&lt;'ModelParams Lp'!$G$16,4,IF(AE271&lt;'ModelParams Lp'!$H$16,5,6)))))))</f>
        <v>#DIV/0!</v>
      </c>
      <c r="AG271" s="76" t="e">
        <f ca="1">IF($AF271&gt;1,0,OFFSET('ModelParams Lp'!$C$12,0,-'Sound Pressure'!$AF271))</f>
        <v>#DIV/0!</v>
      </c>
      <c r="AH271" s="76" t="e">
        <f ca="1">IF($AF271&gt;2,0,OFFSET('ModelParams Lp'!$D$12,0,-'Sound Pressure'!$AF271))</f>
        <v>#DIV/0!</v>
      </c>
      <c r="AI271" s="76" t="e">
        <f ca="1">IF($AF271&gt;3,0,OFFSET('ModelParams Lp'!$E$12,0,-'Sound Pressure'!$AF271))</f>
        <v>#DIV/0!</v>
      </c>
      <c r="AJ271" s="76" t="e">
        <f ca="1">IF($AF271&gt;4,0,OFFSET('ModelParams Lp'!$F$12,0,-'Sound Pressure'!$AF271))</f>
        <v>#DIV/0!</v>
      </c>
      <c r="AK271" s="76" t="e">
        <f ca="1">IF($AF271&gt;3,0,OFFSET('ModelParams Lp'!$G$12,0,-'Sound Pressure'!$AF271))</f>
        <v>#DIV/0!</v>
      </c>
      <c r="AL271" s="76" t="e">
        <f ca="1">IF($AF271&gt;5,0,OFFSET('ModelParams Lp'!$H$12,0,-'Sound Pressure'!$AF271))</f>
        <v>#DIV/0!</v>
      </c>
      <c r="AM271" s="76" t="e">
        <f ca="1">IF($AF271&gt;6,0,OFFSET('ModelParams Lp'!$I$12,0,-'Sound Pressure'!$AF271))</f>
        <v>#DIV/0!</v>
      </c>
      <c r="AN271" s="76" t="e">
        <f ca="1">IF($AF271&gt;7,0,IF($AF$4&lt;0,3,OFFSET('ModelParams Lp'!$J$12,0,-'Sound Pressure'!$AF271)))</f>
        <v>#DIV/0!</v>
      </c>
      <c r="AO271" s="76" t="e">
        <f t="shared" si="118"/>
        <v>#DIV/0!</v>
      </c>
      <c r="AP271" s="76" t="e">
        <f t="shared" si="118"/>
        <v>#DIV/0!</v>
      </c>
      <c r="AQ271" s="76" t="e">
        <f t="shared" si="118"/>
        <v>#DIV/0!</v>
      </c>
      <c r="AR271" s="76" t="e">
        <f t="shared" si="118"/>
        <v>#DIV/0!</v>
      </c>
      <c r="AS271" s="76" t="e">
        <f t="shared" si="118"/>
        <v>#DIV/0!</v>
      </c>
      <c r="AT271" s="76" t="e">
        <f t="shared" si="118"/>
        <v>#DIV/0!</v>
      </c>
      <c r="AU271" s="76" t="e">
        <f t="shared" si="118"/>
        <v>#DIV/0!</v>
      </c>
      <c r="AV271" s="76" t="e">
        <f t="shared" si="118"/>
        <v>#DIV/0!</v>
      </c>
      <c r="AW271" s="76">
        <f>'ModelParams Lp'!B$22</f>
        <v>4</v>
      </c>
      <c r="AX271" s="76">
        <f>'ModelParams Lp'!C$22</f>
        <v>2</v>
      </c>
      <c r="AY271" s="76">
        <f>'ModelParams Lp'!D$22</f>
        <v>1</v>
      </c>
      <c r="AZ271" s="76">
        <f>'ModelParams Lp'!E$22</f>
        <v>0</v>
      </c>
      <c r="BA271" s="76">
        <f>'ModelParams Lp'!F$22</f>
        <v>0</v>
      </c>
      <c r="BB271" s="76">
        <f>'ModelParams Lp'!G$22</f>
        <v>0</v>
      </c>
      <c r="BC271" s="76">
        <f>'ModelParams Lp'!H$22</f>
        <v>0</v>
      </c>
      <c r="BD271" s="76">
        <f>'ModelParams Lp'!I$22</f>
        <v>0</v>
      </c>
      <c r="BE271" s="76" t="e">
        <f>-10*LOG(2/(4*PI()*2^2)+4/(0.163*(Calcul!$J276*Calcul!$K276)/VLOOKUP(Calcul!$H276,'ModelParams Lp'!$E$37:$F$39,2,0)))</f>
        <v>#N/A</v>
      </c>
      <c r="BF271" s="76" t="e">
        <f>-10*LOG(2/(4*PI()*2^2)+4/(0.163*(Calcul!$J276*Calcul!$K276)/VLOOKUP(Calcul!$H276,'ModelParams Lp'!$E$37:$F$39,2,0)))</f>
        <v>#N/A</v>
      </c>
      <c r="BG271" s="76" t="e">
        <f>-10*LOG(2/(4*PI()*2^2)+4/(0.163*(Calcul!$J276*Calcul!$K276)/VLOOKUP(Calcul!$H276,'ModelParams Lp'!$E$37:$F$39,2,0)))</f>
        <v>#N/A</v>
      </c>
      <c r="BH271" s="76" t="e">
        <f>-10*LOG(2/(4*PI()*2^2)+4/(0.163*(Calcul!$J276*Calcul!$K276)/VLOOKUP(Calcul!$H276,'ModelParams Lp'!$E$37:$F$39,2,0)))</f>
        <v>#N/A</v>
      </c>
      <c r="BI271" s="76" t="e">
        <f>-10*LOG(2/(4*PI()*2^2)+4/(0.163*(Calcul!$J276*Calcul!$K276)/VLOOKUP(Calcul!$H276,'ModelParams Lp'!$E$37:$F$39,2,0)))</f>
        <v>#N/A</v>
      </c>
      <c r="BJ271" s="76" t="e">
        <f>-10*LOG(2/(4*PI()*2^2)+4/(0.163*(Calcul!$J276*Calcul!$K276)/VLOOKUP(Calcul!$H276,'ModelParams Lp'!$E$37:$F$39,2,0)))</f>
        <v>#N/A</v>
      </c>
      <c r="BK271" s="76" t="e">
        <f>-10*LOG(2/(4*PI()*2^2)+4/(0.163*(Calcul!$J276*Calcul!$K276)/VLOOKUP(Calcul!$H276,'ModelParams Lp'!$E$37:$F$39,2,0)))</f>
        <v>#N/A</v>
      </c>
      <c r="BL271" s="76" t="e">
        <f>-10*LOG(2/(4*PI()*2^2)+4/(0.163*(Calcul!$J276*Calcul!$K276)/VLOOKUP(Calcul!$H276,'ModelParams Lp'!$E$37:$F$39,2,0)))</f>
        <v>#N/A</v>
      </c>
      <c r="BM271" s="76" t="e">
        <f>VLOOKUP(Calcul!$I276,'ModelParams Lp'!$D$28:$O$32,5,0)+BE271</f>
        <v>#N/A</v>
      </c>
      <c r="BN271" s="76" t="e">
        <f>VLOOKUP(Calcul!$I276,'ModelParams Lp'!$D$28:$O$32,6,0)+BF271</f>
        <v>#N/A</v>
      </c>
      <c r="BO271" s="76" t="e">
        <f>VLOOKUP(Calcul!$I276,'ModelParams Lp'!$D$28:$O$32,7,0)+BG271</f>
        <v>#N/A</v>
      </c>
      <c r="BP271" s="76" t="e">
        <f>VLOOKUP(Calcul!$I276,'ModelParams Lp'!$D$28:$O$32,8,0)+BH271</f>
        <v>#N/A</v>
      </c>
      <c r="BQ271" s="76" t="e">
        <f>VLOOKUP(Calcul!$I276,'ModelParams Lp'!$D$28:$O$32,9,0)+BI271</f>
        <v>#N/A</v>
      </c>
      <c r="BR271" s="76" t="e">
        <f>VLOOKUP(Calcul!$I276,'ModelParams Lp'!$D$28:$O$32,10,0)+BJ271</f>
        <v>#N/A</v>
      </c>
      <c r="BS271" s="76" t="e">
        <f>VLOOKUP(Calcul!$I276,'ModelParams Lp'!$D$28:$O$32,11,0)+BK271</f>
        <v>#N/A</v>
      </c>
      <c r="BT271" s="76" t="e">
        <f>VLOOKUP(Calcul!$I276,'ModelParams Lp'!$D$28:$O$32,12,0)+BL271</f>
        <v>#N/A</v>
      </c>
      <c r="BU271" s="75" t="e">
        <f t="shared" ca="1" si="100"/>
        <v>#DIV/0!</v>
      </c>
      <c r="BV271" s="75" t="e">
        <f t="shared" ca="1" si="101"/>
        <v>#DIV/0!</v>
      </c>
      <c r="BW271" s="75" t="e">
        <f t="shared" ca="1" si="102"/>
        <v>#DIV/0!</v>
      </c>
      <c r="BX271" s="75" t="e">
        <f t="shared" ca="1" si="103"/>
        <v>#DIV/0!</v>
      </c>
      <c r="BY271" s="75" t="e">
        <f t="shared" ca="1" si="104"/>
        <v>#DIV/0!</v>
      </c>
      <c r="BZ271" s="75" t="e">
        <f t="shared" ca="1" si="105"/>
        <v>#DIV/0!</v>
      </c>
      <c r="CA271" s="75" t="e">
        <f t="shared" ca="1" si="106"/>
        <v>#DIV/0!</v>
      </c>
      <c r="CB271" s="75" t="e">
        <f t="shared" ca="1" si="107"/>
        <v>#DIV/0!</v>
      </c>
      <c r="CC271" s="26" t="e">
        <f ca="1">10*LOG10(IF(BU271="",0,POWER(10,((BU271+'ModelParams Lw'!$O$4)/10))) +IF(BV271="",0,POWER(10,((BV271+'ModelParams Lw'!$P$4)/10))) +IF(BW271="",0,POWER(10,((BW271+'ModelParams Lw'!$Q$4)/10))) +IF(BX271="",0,POWER(10,((BX271+'ModelParams Lw'!$R$4)/10))) +IF(BY271="",0,POWER(10,((BY271+'ModelParams Lw'!$S$4)/10))) +IF(BZ271="",0,POWER(10,((BZ271+'ModelParams Lw'!$T$4)/10))) +IF(CA271="",0,POWER(10,((CA271+'ModelParams Lw'!$U$4)/10)))+IF(CB271="",0,POWER(10,((CB271+'ModelParams Lw'!$V$4)/10))))</f>
        <v>#DIV/0!</v>
      </c>
      <c r="CD271" s="26" t="e">
        <f t="shared" ca="1" si="108"/>
        <v>#DIV/0!</v>
      </c>
      <c r="CE271" s="26" t="e">
        <f ca="1">(BU271-'ModelParams Lw'!O$10)/'ModelParams Lw'!O$11</f>
        <v>#DIV/0!</v>
      </c>
      <c r="CF271" s="26" t="e">
        <f ca="1">(BV271-'ModelParams Lw'!P$10)/'ModelParams Lw'!P$11</f>
        <v>#DIV/0!</v>
      </c>
      <c r="CG271" s="26" t="e">
        <f ca="1">(BW271-'ModelParams Lw'!Q$10)/'ModelParams Lw'!Q$11</f>
        <v>#DIV/0!</v>
      </c>
      <c r="CH271" s="26" t="e">
        <f ca="1">(BX271-'ModelParams Lw'!R$10)/'ModelParams Lw'!R$11</f>
        <v>#DIV/0!</v>
      </c>
      <c r="CI271" s="26" t="e">
        <f ca="1">(BY271-'ModelParams Lw'!S$10)/'ModelParams Lw'!S$11</f>
        <v>#DIV/0!</v>
      </c>
      <c r="CJ271" s="26" t="e">
        <f ca="1">(BZ271-'ModelParams Lw'!T$10)/'ModelParams Lw'!T$11</f>
        <v>#DIV/0!</v>
      </c>
      <c r="CK271" s="26" t="e">
        <f ca="1">(CA271-'ModelParams Lw'!U$10)/'ModelParams Lw'!U$11</f>
        <v>#DIV/0!</v>
      </c>
      <c r="CL271" s="26" t="e">
        <f ca="1">(CB271-'ModelParams Lw'!V$10)/'ModelParams Lw'!V$11</f>
        <v>#DIV/0!</v>
      </c>
      <c r="CM271" s="75" t="e">
        <f t="shared" si="109"/>
        <v>#DIV/0!</v>
      </c>
      <c r="CN271" s="75" t="e">
        <f t="shared" si="110"/>
        <v>#DIV/0!</v>
      </c>
      <c r="CO271" s="75" t="e">
        <f t="shared" si="111"/>
        <v>#DIV/0!</v>
      </c>
      <c r="CP271" s="75" t="e">
        <f t="shared" si="112"/>
        <v>#DIV/0!</v>
      </c>
      <c r="CQ271" s="75" t="e">
        <f t="shared" si="113"/>
        <v>#DIV/0!</v>
      </c>
      <c r="CR271" s="75" t="e">
        <f t="shared" si="114"/>
        <v>#DIV/0!</v>
      </c>
      <c r="CS271" s="75" t="e">
        <f t="shared" si="115"/>
        <v>#DIV/0!</v>
      </c>
      <c r="CT271" s="75" t="e">
        <f t="shared" si="116"/>
        <v>#DIV/0!</v>
      </c>
      <c r="CU271" s="26" t="e">
        <f>10*LOG10(IF(CM271="",0,POWER(10,((CM271+'ModelParams Lw'!$O$4)/10))) +IF(CN271="",0,POWER(10,((CN271+'ModelParams Lw'!$P$4)/10))) +IF(CO271="",0,POWER(10,((CO271+'ModelParams Lw'!$Q$4)/10))) +IF(CP271="",0,POWER(10,((CP271+'ModelParams Lw'!$R$4)/10))) +IF(CQ271="",0,POWER(10,((CQ271+'ModelParams Lw'!$S$4)/10))) +IF(CR271="",0,POWER(10,((CR271+'ModelParams Lw'!$T$4)/10))) +IF(CS271="",0,POWER(10,((CS271+'ModelParams Lw'!$U$4)/10)))+IF(CT271="",0,POWER(10,((CT271+'ModelParams Lw'!$V$4)/10))))</f>
        <v>#DIV/0!</v>
      </c>
      <c r="CV271" s="26" t="e">
        <f t="shared" si="117"/>
        <v>#DIV/0!</v>
      </c>
      <c r="CW271" s="26" t="e">
        <f>(CM271-'ModelParams Lw'!O$10)/'ModelParams Lw'!O$11</f>
        <v>#DIV/0!</v>
      </c>
      <c r="CX271" s="26" t="e">
        <f>(CN271-'ModelParams Lw'!P$10)/'ModelParams Lw'!P$11</f>
        <v>#DIV/0!</v>
      </c>
      <c r="CY271" s="26" t="e">
        <f>(CO271-'ModelParams Lw'!Q$10)/'ModelParams Lw'!Q$11</f>
        <v>#DIV/0!</v>
      </c>
      <c r="CZ271" s="26" t="e">
        <f>(CP271-'ModelParams Lw'!R$10)/'ModelParams Lw'!R$11</f>
        <v>#DIV/0!</v>
      </c>
      <c r="DA271" s="26" t="e">
        <f>(CQ271-'ModelParams Lw'!S$10)/'ModelParams Lw'!S$11</f>
        <v>#DIV/0!</v>
      </c>
      <c r="DB271" s="26" t="e">
        <f>(CR271-'ModelParams Lw'!T$10)/'ModelParams Lw'!T$11</f>
        <v>#DIV/0!</v>
      </c>
      <c r="DC271" s="26" t="e">
        <f>(CS271-'ModelParams Lw'!U$10)/'ModelParams Lw'!U$11</f>
        <v>#DIV/0!</v>
      </c>
      <c r="DD271" s="26" t="e">
        <f>(CT271-'ModelParams Lw'!V$10)/'ModelParams Lw'!V$11</f>
        <v>#DIV/0!</v>
      </c>
    </row>
    <row r="272" spans="1:108" x14ac:dyDescent="0.25">
      <c r="A272" s="13">
        <f>'Sound Power'!B272</f>
        <v>0</v>
      </c>
      <c r="B272" s="13">
        <f>'Sound Power'!D272</f>
        <v>0</v>
      </c>
      <c r="C272" s="13">
        <f>'Sound Power'!E272</f>
        <v>0</v>
      </c>
      <c r="D272" s="13">
        <f>'Sound Power'!F272</f>
        <v>0</v>
      </c>
      <c r="E272" s="76" t="e">
        <f>IF(Calcul!$F274="SA",'Sound Power'!AZ272,'Sound Power'!O272)</f>
        <v>#DIV/0!</v>
      </c>
      <c r="F272" s="76" t="e">
        <f>IF(Calcul!$F274="SA",'Sound Power'!BA272,'Sound Power'!P272)</f>
        <v>#DIV/0!</v>
      </c>
      <c r="G272" s="76" t="e">
        <f>IF(Calcul!$F274="SA",'Sound Power'!BB272,'Sound Power'!Q272)</f>
        <v>#DIV/0!</v>
      </c>
      <c r="H272" s="76" t="e">
        <f>IF(Calcul!$F274="SA",'Sound Power'!BC272,'Sound Power'!R272)</f>
        <v>#DIV/0!</v>
      </c>
      <c r="I272" s="76" t="e">
        <f>IF(Calcul!$F274="SA",'Sound Power'!BD272,'Sound Power'!S272)</f>
        <v>#DIV/0!</v>
      </c>
      <c r="J272" s="76" t="e">
        <f>IF(Calcul!$F274="SA",'Sound Power'!BE272,'Sound Power'!T272)</f>
        <v>#DIV/0!</v>
      </c>
      <c r="K272" s="76" t="e">
        <f>IF(Calcul!$F274="SA",'Sound Power'!BF272,'Sound Power'!U272)</f>
        <v>#DIV/0!</v>
      </c>
      <c r="L272" s="76" t="e">
        <f>IF(Calcul!$F274="SA",'Sound Power'!BG272,'Sound Power'!V272)</f>
        <v>#DIV/0!</v>
      </c>
      <c r="M272" s="76" t="e">
        <f>'Sound Power'!CI272</f>
        <v>#DIV/0!</v>
      </c>
      <c r="N272" s="76" t="e">
        <f>'Sound Power'!CJ272</f>
        <v>#DIV/0!</v>
      </c>
      <c r="O272" s="76" t="e">
        <f>'Sound Power'!CK272</f>
        <v>#DIV/0!</v>
      </c>
      <c r="P272" s="76" t="e">
        <f>'Sound Power'!CL272</f>
        <v>#DIV/0!</v>
      </c>
      <c r="Q272" s="76" t="e">
        <f>'Sound Power'!CM272</f>
        <v>#DIV/0!</v>
      </c>
      <c r="R272" s="76" t="e">
        <f>'Sound Power'!CN272</f>
        <v>#DIV/0!</v>
      </c>
      <c r="S272" s="76" t="e">
        <f>'Sound Power'!CO272</f>
        <v>#DIV/0!</v>
      </c>
      <c r="T272" s="76" t="e">
        <f>'Sound Power'!CP272</f>
        <v>#DIV/0!</v>
      </c>
      <c r="U272" s="73">
        <f t="shared" si="97"/>
        <v>0</v>
      </c>
      <c r="V272" s="73">
        <f t="shared" si="98"/>
        <v>0</v>
      </c>
      <c r="W272" s="76" t="e">
        <f>('ModelParams Lp'!B$4*10^'ModelParams Lp'!B$5*($U272/$V272)^'ModelParams Lp'!B$6)*3</f>
        <v>#DIV/0!</v>
      </c>
      <c r="X272" s="76" t="e">
        <f>('ModelParams Lp'!C$4*10^'ModelParams Lp'!C$5*($U272/$V272)^'ModelParams Lp'!C$6)*3</f>
        <v>#DIV/0!</v>
      </c>
      <c r="Y272" s="76" t="e">
        <f>('ModelParams Lp'!D$4*10^'ModelParams Lp'!D$5*($U272/$V272)^'ModelParams Lp'!D$6)*3</f>
        <v>#DIV/0!</v>
      </c>
      <c r="Z272" s="76" t="e">
        <f>('ModelParams Lp'!E$4*10^'ModelParams Lp'!E$5*($U272/$V272)^'ModelParams Lp'!E$6)*3</f>
        <v>#DIV/0!</v>
      </c>
      <c r="AA272" s="76" t="e">
        <f>('ModelParams Lp'!F$4*10^'ModelParams Lp'!F$5*($U272/$V272)^'ModelParams Lp'!F$6)*3</f>
        <v>#DIV/0!</v>
      </c>
      <c r="AB272" s="76" t="e">
        <f>('ModelParams Lp'!G$4*10^'ModelParams Lp'!G$5*($U272/$V272)^'ModelParams Lp'!G$6)*3</f>
        <v>#DIV/0!</v>
      </c>
      <c r="AC272" s="76" t="e">
        <f>('ModelParams Lp'!H$4*10^'ModelParams Lp'!H$5*($U272/$V272)^'ModelParams Lp'!H$6)*3</f>
        <v>#DIV/0!</v>
      </c>
      <c r="AD272" s="76" t="e">
        <f>('ModelParams Lp'!I$4*10^'ModelParams Lp'!I$5*($U272/$V272)^'ModelParams Lp'!I$6)*3</f>
        <v>#DIV/0!</v>
      </c>
      <c r="AE272" s="62" t="e">
        <f t="shared" si="99"/>
        <v>#DIV/0!</v>
      </c>
      <c r="AF272" s="62" t="e">
        <f>IF(AE272&lt;'ModelParams Lp'!$B$16,-1,IF(AE272&lt;'ModelParams Lp'!$C$16,0,IF(AE272&lt;'ModelParams Lp'!$D$16,1,IF(AE272&lt;'ModelParams Lp'!$E$16,2,IF(AE272&lt;'ModelParams Lp'!$F$16,3,IF(AE272&lt;'ModelParams Lp'!$G$16,4,IF(AE272&lt;'ModelParams Lp'!$H$16,5,6)))))))</f>
        <v>#DIV/0!</v>
      </c>
      <c r="AG272" s="76" t="e">
        <f ca="1">IF($AF272&gt;1,0,OFFSET('ModelParams Lp'!$C$12,0,-'Sound Pressure'!$AF272))</f>
        <v>#DIV/0!</v>
      </c>
      <c r="AH272" s="76" t="e">
        <f ca="1">IF($AF272&gt;2,0,OFFSET('ModelParams Lp'!$D$12,0,-'Sound Pressure'!$AF272))</f>
        <v>#DIV/0!</v>
      </c>
      <c r="AI272" s="76" t="e">
        <f ca="1">IF($AF272&gt;3,0,OFFSET('ModelParams Lp'!$E$12,0,-'Sound Pressure'!$AF272))</f>
        <v>#DIV/0!</v>
      </c>
      <c r="AJ272" s="76" t="e">
        <f ca="1">IF($AF272&gt;4,0,OFFSET('ModelParams Lp'!$F$12,0,-'Sound Pressure'!$AF272))</f>
        <v>#DIV/0!</v>
      </c>
      <c r="AK272" s="76" t="e">
        <f ca="1">IF($AF272&gt;3,0,OFFSET('ModelParams Lp'!$G$12,0,-'Sound Pressure'!$AF272))</f>
        <v>#DIV/0!</v>
      </c>
      <c r="AL272" s="76" t="e">
        <f ca="1">IF($AF272&gt;5,0,OFFSET('ModelParams Lp'!$H$12,0,-'Sound Pressure'!$AF272))</f>
        <v>#DIV/0!</v>
      </c>
      <c r="AM272" s="76" t="e">
        <f ca="1">IF($AF272&gt;6,0,OFFSET('ModelParams Lp'!$I$12,0,-'Sound Pressure'!$AF272))</f>
        <v>#DIV/0!</v>
      </c>
      <c r="AN272" s="76" t="e">
        <f ca="1">IF($AF272&gt;7,0,IF($AF$4&lt;0,3,OFFSET('ModelParams Lp'!$J$12,0,-'Sound Pressure'!$AF272)))</f>
        <v>#DIV/0!</v>
      </c>
      <c r="AO272" s="76" t="e">
        <f t="shared" si="118"/>
        <v>#DIV/0!</v>
      </c>
      <c r="AP272" s="76" t="e">
        <f t="shared" si="118"/>
        <v>#DIV/0!</v>
      </c>
      <c r="AQ272" s="76" t="e">
        <f t="shared" si="118"/>
        <v>#DIV/0!</v>
      </c>
      <c r="AR272" s="76" t="e">
        <f t="shared" si="118"/>
        <v>#DIV/0!</v>
      </c>
      <c r="AS272" s="76" t="e">
        <f t="shared" si="118"/>
        <v>#DIV/0!</v>
      </c>
      <c r="AT272" s="76" t="e">
        <f t="shared" si="118"/>
        <v>#DIV/0!</v>
      </c>
      <c r="AU272" s="76" t="e">
        <f t="shared" si="118"/>
        <v>#DIV/0!</v>
      </c>
      <c r="AV272" s="76" t="e">
        <f t="shared" si="118"/>
        <v>#DIV/0!</v>
      </c>
      <c r="AW272" s="76">
        <f>'ModelParams Lp'!B$22</f>
        <v>4</v>
      </c>
      <c r="AX272" s="76">
        <f>'ModelParams Lp'!C$22</f>
        <v>2</v>
      </c>
      <c r="AY272" s="76">
        <f>'ModelParams Lp'!D$22</f>
        <v>1</v>
      </c>
      <c r="AZ272" s="76">
        <f>'ModelParams Lp'!E$22</f>
        <v>0</v>
      </c>
      <c r="BA272" s="76">
        <f>'ModelParams Lp'!F$22</f>
        <v>0</v>
      </c>
      <c r="BB272" s="76">
        <f>'ModelParams Lp'!G$22</f>
        <v>0</v>
      </c>
      <c r="BC272" s="76">
        <f>'ModelParams Lp'!H$22</f>
        <v>0</v>
      </c>
      <c r="BD272" s="76">
        <f>'ModelParams Lp'!I$22</f>
        <v>0</v>
      </c>
      <c r="BE272" s="76" t="e">
        <f>-10*LOG(2/(4*PI()*2^2)+4/(0.163*(Calcul!$J277*Calcul!$K277)/VLOOKUP(Calcul!$H277,'ModelParams Lp'!$E$37:$F$39,2,0)))</f>
        <v>#N/A</v>
      </c>
      <c r="BF272" s="76" t="e">
        <f>-10*LOG(2/(4*PI()*2^2)+4/(0.163*(Calcul!$J277*Calcul!$K277)/VLOOKUP(Calcul!$H277,'ModelParams Lp'!$E$37:$F$39,2,0)))</f>
        <v>#N/A</v>
      </c>
      <c r="BG272" s="76" t="e">
        <f>-10*LOG(2/(4*PI()*2^2)+4/(0.163*(Calcul!$J277*Calcul!$K277)/VLOOKUP(Calcul!$H277,'ModelParams Lp'!$E$37:$F$39,2,0)))</f>
        <v>#N/A</v>
      </c>
      <c r="BH272" s="76" t="e">
        <f>-10*LOG(2/(4*PI()*2^2)+4/(0.163*(Calcul!$J277*Calcul!$K277)/VLOOKUP(Calcul!$H277,'ModelParams Lp'!$E$37:$F$39,2,0)))</f>
        <v>#N/A</v>
      </c>
      <c r="BI272" s="76" t="e">
        <f>-10*LOG(2/(4*PI()*2^2)+4/(0.163*(Calcul!$J277*Calcul!$K277)/VLOOKUP(Calcul!$H277,'ModelParams Lp'!$E$37:$F$39,2,0)))</f>
        <v>#N/A</v>
      </c>
      <c r="BJ272" s="76" t="e">
        <f>-10*LOG(2/(4*PI()*2^2)+4/(0.163*(Calcul!$J277*Calcul!$K277)/VLOOKUP(Calcul!$H277,'ModelParams Lp'!$E$37:$F$39,2,0)))</f>
        <v>#N/A</v>
      </c>
      <c r="BK272" s="76" t="e">
        <f>-10*LOG(2/(4*PI()*2^2)+4/(0.163*(Calcul!$J277*Calcul!$K277)/VLOOKUP(Calcul!$H277,'ModelParams Lp'!$E$37:$F$39,2,0)))</f>
        <v>#N/A</v>
      </c>
      <c r="BL272" s="76" t="e">
        <f>-10*LOG(2/(4*PI()*2^2)+4/(0.163*(Calcul!$J277*Calcul!$K277)/VLOOKUP(Calcul!$H277,'ModelParams Lp'!$E$37:$F$39,2,0)))</f>
        <v>#N/A</v>
      </c>
      <c r="BM272" s="76" t="e">
        <f>VLOOKUP(Calcul!$I277,'ModelParams Lp'!$D$28:$O$32,5,0)+BE272</f>
        <v>#N/A</v>
      </c>
      <c r="BN272" s="76" t="e">
        <f>VLOOKUP(Calcul!$I277,'ModelParams Lp'!$D$28:$O$32,6,0)+BF272</f>
        <v>#N/A</v>
      </c>
      <c r="BO272" s="76" t="e">
        <f>VLOOKUP(Calcul!$I277,'ModelParams Lp'!$D$28:$O$32,7,0)+BG272</f>
        <v>#N/A</v>
      </c>
      <c r="BP272" s="76" t="e">
        <f>VLOOKUP(Calcul!$I277,'ModelParams Lp'!$D$28:$O$32,8,0)+BH272</f>
        <v>#N/A</v>
      </c>
      <c r="BQ272" s="76" t="e">
        <f>VLOOKUP(Calcul!$I277,'ModelParams Lp'!$D$28:$O$32,9,0)+BI272</f>
        <v>#N/A</v>
      </c>
      <c r="BR272" s="76" t="e">
        <f>VLOOKUP(Calcul!$I277,'ModelParams Lp'!$D$28:$O$32,10,0)+BJ272</f>
        <v>#N/A</v>
      </c>
      <c r="BS272" s="76" t="e">
        <f>VLOOKUP(Calcul!$I277,'ModelParams Lp'!$D$28:$O$32,11,0)+BK272</f>
        <v>#N/A</v>
      </c>
      <c r="BT272" s="76" t="e">
        <f>VLOOKUP(Calcul!$I277,'ModelParams Lp'!$D$28:$O$32,12,0)+BL272</f>
        <v>#N/A</v>
      </c>
      <c r="BU272" s="75" t="e">
        <f t="shared" ca="1" si="100"/>
        <v>#DIV/0!</v>
      </c>
      <c r="BV272" s="75" t="e">
        <f t="shared" ca="1" si="101"/>
        <v>#DIV/0!</v>
      </c>
      <c r="BW272" s="75" t="e">
        <f t="shared" ca="1" si="102"/>
        <v>#DIV/0!</v>
      </c>
      <c r="BX272" s="75" t="e">
        <f t="shared" ca="1" si="103"/>
        <v>#DIV/0!</v>
      </c>
      <c r="BY272" s="75" t="e">
        <f t="shared" ca="1" si="104"/>
        <v>#DIV/0!</v>
      </c>
      <c r="BZ272" s="75" t="e">
        <f t="shared" ca="1" si="105"/>
        <v>#DIV/0!</v>
      </c>
      <c r="CA272" s="75" t="e">
        <f t="shared" ca="1" si="106"/>
        <v>#DIV/0!</v>
      </c>
      <c r="CB272" s="75" t="e">
        <f t="shared" ca="1" si="107"/>
        <v>#DIV/0!</v>
      </c>
      <c r="CC272" s="26" t="e">
        <f ca="1">10*LOG10(IF(BU272="",0,POWER(10,((BU272+'ModelParams Lw'!$O$4)/10))) +IF(BV272="",0,POWER(10,((BV272+'ModelParams Lw'!$P$4)/10))) +IF(BW272="",0,POWER(10,((BW272+'ModelParams Lw'!$Q$4)/10))) +IF(BX272="",0,POWER(10,((BX272+'ModelParams Lw'!$R$4)/10))) +IF(BY272="",0,POWER(10,((BY272+'ModelParams Lw'!$S$4)/10))) +IF(BZ272="",0,POWER(10,((BZ272+'ModelParams Lw'!$T$4)/10))) +IF(CA272="",0,POWER(10,((CA272+'ModelParams Lw'!$U$4)/10)))+IF(CB272="",0,POWER(10,((CB272+'ModelParams Lw'!$V$4)/10))))</f>
        <v>#DIV/0!</v>
      </c>
      <c r="CD272" s="26" t="e">
        <f t="shared" ca="1" si="108"/>
        <v>#DIV/0!</v>
      </c>
      <c r="CE272" s="26" t="e">
        <f ca="1">(BU272-'ModelParams Lw'!O$10)/'ModelParams Lw'!O$11</f>
        <v>#DIV/0!</v>
      </c>
      <c r="CF272" s="26" t="e">
        <f ca="1">(BV272-'ModelParams Lw'!P$10)/'ModelParams Lw'!P$11</f>
        <v>#DIV/0!</v>
      </c>
      <c r="CG272" s="26" t="e">
        <f ca="1">(BW272-'ModelParams Lw'!Q$10)/'ModelParams Lw'!Q$11</f>
        <v>#DIV/0!</v>
      </c>
      <c r="CH272" s="26" t="e">
        <f ca="1">(BX272-'ModelParams Lw'!R$10)/'ModelParams Lw'!R$11</f>
        <v>#DIV/0!</v>
      </c>
      <c r="CI272" s="26" t="e">
        <f ca="1">(BY272-'ModelParams Lw'!S$10)/'ModelParams Lw'!S$11</f>
        <v>#DIV/0!</v>
      </c>
      <c r="CJ272" s="26" t="e">
        <f ca="1">(BZ272-'ModelParams Lw'!T$10)/'ModelParams Lw'!T$11</f>
        <v>#DIV/0!</v>
      </c>
      <c r="CK272" s="26" t="e">
        <f ca="1">(CA272-'ModelParams Lw'!U$10)/'ModelParams Lw'!U$11</f>
        <v>#DIV/0!</v>
      </c>
      <c r="CL272" s="26" t="e">
        <f ca="1">(CB272-'ModelParams Lw'!V$10)/'ModelParams Lw'!V$11</f>
        <v>#DIV/0!</v>
      </c>
      <c r="CM272" s="75" t="e">
        <f t="shared" si="109"/>
        <v>#DIV/0!</v>
      </c>
      <c r="CN272" s="75" t="e">
        <f t="shared" si="110"/>
        <v>#DIV/0!</v>
      </c>
      <c r="CO272" s="75" t="e">
        <f t="shared" si="111"/>
        <v>#DIV/0!</v>
      </c>
      <c r="CP272" s="75" t="e">
        <f t="shared" si="112"/>
        <v>#DIV/0!</v>
      </c>
      <c r="CQ272" s="75" t="e">
        <f t="shared" si="113"/>
        <v>#DIV/0!</v>
      </c>
      <c r="CR272" s="75" t="e">
        <f t="shared" si="114"/>
        <v>#DIV/0!</v>
      </c>
      <c r="CS272" s="75" t="e">
        <f t="shared" si="115"/>
        <v>#DIV/0!</v>
      </c>
      <c r="CT272" s="75" t="e">
        <f t="shared" si="116"/>
        <v>#DIV/0!</v>
      </c>
      <c r="CU272" s="26" t="e">
        <f>10*LOG10(IF(CM272="",0,POWER(10,((CM272+'ModelParams Lw'!$O$4)/10))) +IF(CN272="",0,POWER(10,((CN272+'ModelParams Lw'!$P$4)/10))) +IF(CO272="",0,POWER(10,((CO272+'ModelParams Lw'!$Q$4)/10))) +IF(CP272="",0,POWER(10,((CP272+'ModelParams Lw'!$R$4)/10))) +IF(CQ272="",0,POWER(10,((CQ272+'ModelParams Lw'!$S$4)/10))) +IF(CR272="",0,POWER(10,((CR272+'ModelParams Lw'!$T$4)/10))) +IF(CS272="",0,POWER(10,((CS272+'ModelParams Lw'!$U$4)/10)))+IF(CT272="",0,POWER(10,((CT272+'ModelParams Lw'!$V$4)/10))))</f>
        <v>#DIV/0!</v>
      </c>
      <c r="CV272" s="26" t="e">
        <f t="shared" si="117"/>
        <v>#DIV/0!</v>
      </c>
      <c r="CW272" s="26" t="e">
        <f>(CM272-'ModelParams Lw'!O$10)/'ModelParams Lw'!O$11</f>
        <v>#DIV/0!</v>
      </c>
      <c r="CX272" s="26" t="e">
        <f>(CN272-'ModelParams Lw'!P$10)/'ModelParams Lw'!P$11</f>
        <v>#DIV/0!</v>
      </c>
      <c r="CY272" s="26" t="e">
        <f>(CO272-'ModelParams Lw'!Q$10)/'ModelParams Lw'!Q$11</f>
        <v>#DIV/0!</v>
      </c>
      <c r="CZ272" s="26" t="e">
        <f>(CP272-'ModelParams Lw'!R$10)/'ModelParams Lw'!R$11</f>
        <v>#DIV/0!</v>
      </c>
      <c r="DA272" s="26" t="e">
        <f>(CQ272-'ModelParams Lw'!S$10)/'ModelParams Lw'!S$11</f>
        <v>#DIV/0!</v>
      </c>
      <c r="DB272" s="26" t="e">
        <f>(CR272-'ModelParams Lw'!T$10)/'ModelParams Lw'!T$11</f>
        <v>#DIV/0!</v>
      </c>
      <c r="DC272" s="26" t="e">
        <f>(CS272-'ModelParams Lw'!U$10)/'ModelParams Lw'!U$11</f>
        <v>#DIV/0!</v>
      </c>
      <c r="DD272" s="26" t="e">
        <f>(CT272-'ModelParams Lw'!V$10)/'ModelParams Lw'!V$11</f>
        <v>#DIV/0!</v>
      </c>
    </row>
    <row r="273" spans="1:108" x14ac:dyDescent="0.25">
      <c r="A273" s="13">
        <f>'Sound Power'!B273</f>
        <v>0</v>
      </c>
      <c r="B273" s="13">
        <f>'Sound Power'!D273</f>
        <v>0</v>
      </c>
      <c r="C273" s="13">
        <f>'Sound Power'!E273</f>
        <v>0</v>
      </c>
      <c r="D273" s="13">
        <f>'Sound Power'!F273</f>
        <v>0</v>
      </c>
      <c r="E273" s="76" t="e">
        <f>IF(Calcul!$F275="SA",'Sound Power'!AZ273,'Sound Power'!O273)</f>
        <v>#DIV/0!</v>
      </c>
      <c r="F273" s="76" t="e">
        <f>IF(Calcul!$F275="SA",'Sound Power'!BA273,'Sound Power'!P273)</f>
        <v>#DIV/0!</v>
      </c>
      <c r="G273" s="76" t="e">
        <f>IF(Calcul!$F275="SA",'Sound Power'!BB273,'Sound Power'!Q273)</f>
        <v>#DIV/0!</v>
      </c>
      <c r="H273" s="76" t="e">
        <f>IF(Calcul!$F275="SA",'Sound Power'!BC273,'Sound Power'!R273)</f>
        <v>#DIV/0!</v>
      </c>
      <c r="I273" s="76" t="e">
        <f>IF(Calcul!$F275="SA",'Sound Power'!BD273,'Sound Power'!S273)</f>
        <v>#DIV/0!</v>
      </c>
      <c r="J273" s="76" t="e">
        <f>IF(Calcul!$F275="SA",'Sound Power'!BE273,'Sound Power'!T273)</f>
        <v>#DIV/0!</v>
      </c>
      <c r="K273" s="76" t="e">
        <f>IF(Calcul!$F275="SA",'Sound Power'!BF273,'Sound Power'!U273)</f>
        <v>#DIV/0!</v>
      </c>
      <c r="L273" s="76" t="e">
        <f>IF(Calcul!$F275="SA",'Sound Power'!BG273,'Sound Power'!V273)</f>
        <v>#DIV/0!</v>
      </c>
      <c r="M273" s="76" t="e">
        <f>'Sound Power'!CI273</f>
        <v>#DIV/0!</v>
      </c>
      <c r="N273" s="76" t="e">
        <f>'Sound Power'!CJ273</f>
        <v>#DIV/0!</v>
      </c>
      <c r="O273" s="76" t="e">
        <f>'Sound Power'!CK273</f>
        <v>#DIV/0!</v>
      </c>
      <c r="P273" s="76" t="e">
        <f>'Sound Power'!CL273</f>
        <v>#DIV/0!</v>
      </c>
      <c r="Q273" s="76" t="e">
        <f>'Sound Power'!CM273</f>
        <v>#DIV/0!</v>
      </c>
      <c r="R273" s="76" t="e">
        <f>'Sound Power'!CN273</f>
        <v>#DIV/0!</v>
      </c>
      <c r="S273" s="76" t="e">
        <f>'Sound Power'!CO273</f>
        <v>#DIV/0!</v>
      </c>
      <c r="T273" s="76" t="e">
        <f>'Sound Power'!CP273</f>
        <v>#DIV/0!</v>
      </c>
      <c r="U273" s="73">
        <f t="shared" si="97"/>
        <v>0</v>
      </c>
      <c r="V273" s="73">
        <f t="shared" si="98"/>
        <v>0</v>
      </c>
      <c r="W273" s="76" t="e">
        <f>('ModelParams Lp'!B$4*10^'ModelParams Lp'!B$5*($U273/$V273)^'ModelParams Lp'!B$6)*3</f>
        <v>#DIV/0!</v>
      </c>
      <c r="X273" s="76" t="e">
        <f>('ModelParams Lp'!C$4*10^'ModelParams Lp'!C$5*($U273/$V273)^'ModelParams Lp'!C$6)*3</f>
        <v>#DIV/0!</v>
      </c>
      <c r="Y273" s="76" t="e">
        <f>('ModelParams Lp'!D$4*10^'ModelParams Lp'!D$5*($U273/$V273)^'ModelParams Lp'!D$6)*3</f>
        <v>#DIV/0!</v>
      </c>
      <c r="Z273" s="76" t="e">
        <f>('ModelParams Lp'!E$4*10^'ModelParams Lp'!E$5*($U273/$V273)^'ModelParams Lp'!E$6)*3</f>
        <v>#DIV/0!</v>
      </c>
      <c r="AA273" s="76" t="e">
        <f>('ModelParams Lp'!F$4*10^'ModelParams Lp'!F$5*($U273/$V273)^'ModelParams Lp'!F$6)*3</f>
        <v>#DIV/0!</v>
      </c>
      <c r="AB273" s="76" t="e">
        <f>('ModelParams Lp'!G$4*10^'ModelParams Lp'!G$5*($U273/$V273)^'ModelParams Lp'!G$6)*3</f>
        <v>#DIV/0!</v>
      </c>
      <c r="AC273" s="76" t="e">
        <f>('ModelParams Lp'!H$4*10^'ModelParams Lp'!H$5*($U273/$V273)^'ModelParams Lp'!H$6)*3</f>
        <v>#DIV/0!</v>
      </c>
      <c r="AD273" s="76" t="e">
        <f>('ModelParams Lp'!I$4*10^'ModelParams Lp'!I$5*($U273/$V273)^'ModelParams Lp'!I$6)*3</f>
        <v>#DIV/0!</v>
      </c>
      <c r="AE273" s="62" t="e">
        <f t="shared" si="99"/>
        <v>#DIV/0!</v>
      </c>
      <c r="AF273" s="62" t="e">
        <f>IF(AE273&lt;'ModelParams Lp'!$B$16,-1,IF(AE273&lt;'ModelParams Lp'!$C$16,0,IF(AE273&lt;'ModelParams Lp'!$D$16,1,IF(AE273&lt;'ModelParams Lp'!$E$16,2,IF(AE273&lt;'ModelParams Lp'!$F$16,3,IF(AE273&lt;'ModelParams Lp'!$G$16,4,IF(AE273&lt;'ModelParams Lp'!$H$16,5,6)))))))</f>
        <v>#DIV/0!</v>
      </c>
      <c r="AG273" s="76" t="e">
        <f ca="1">IF($AF273&gt;1,0,OFFSET('ModelParams Lp'!$C$12,0,-'Sound Pressure'!$AF273))</f>
        <v>#DIV/0!</v>
      </c>
      <c r="AH273" s="76" t="e">
        <f ca="1">IF($AF273&gt;2,0,OFFSET('ModelParams Lp'!$D$12,0,-'Sound Pressure'!$AF273))</f>
        <v>#DIV/0!</v>
      </c>
      <c r="AI273" s="76" t="e">
        <f ca="1">IF($AF273&gt;3,0,OFFSET('ModelParams Lp'!$E$12,0,-'Sound Pressure'!$AF273))</f>
        <v>#DIV/0!</v>
      </c>
      <c r="AJ273" s="76" t="e">
        <f ca="1">IF($AF273&gt;4,0,OFFSET('ModelParams Lp'!$F$12,0,-'Sound Pressure'!$AF273))</f>
        <v>#DIV/0!</v>
      </c>
      <c r="AK273" s="76" t="e">
        <f ca="1">IF($AF273&gt;3,0,OFFSET('ModelParams Lp'!$G$12,0,-'Sound Pressure'!$AF273))</f>
        <v>#DIV/0!</v>
      </c>
      <c r="AL273" s="76" t="e">
        <f ca="1">IF($AF273&gt;5,0,OFFSET('ModelParams Lp'!$H$12,0,-'Sound Pressure'!$AF273))</f>
        <v>#DIV/0!</v>
      </c>
      <c r="AM273" s="76" t="e">
        <f ca="1">IF($AF273&gt;6,0,OFFSET('ModelParams Lp'!$I$12,0,-'Sound Pressure'!$AF273))</f>
        <v>#DIV/0!</v>
      </c>
      <c r="AN273" s="76" t="e">
        <f ca="1">IF($AF273&gt;7,0,IF($AF$4&lt;0,3,OFFSET('ModelParams Lp'!$J$12,0,-'Sound Pressure'!$AF273)))</f>
        <v>#DIV/0!</v>
      </c>
      <c r="AO273" s="76" t="e">
        <f t="shared" si="118"/>
        <v>#DIV/0!</v>
      </c>
      <c r="AP273" s="76" t="e">
        <f t="shared" si="118"/>
        <v>#DIV/0!</v>
      </c>
      <c r="AQ273" s="76" t="e">
        <f t="shared" si="118"/>
        <v>#DIV/0!</v>
      </c>
      <c r="AR273" s="76" t="e">
        <f t="shared" si="118"/>
        <v>#DIV/0!</v>
      </c>
      <c r="AS273" s="76" t="e">
        <f t="shared" si="118"/>
        <v>#DIV/0!</v>
      </c>
      <c r="AT273" s="76" t="e">
        <f t="shared" si="118"/>
        <v>#DIV/0!</v>
      </c>
      <c r="AU273" s="76" t="e">
        <f t="shared" si="118"/>
        <v>#DIV/0!</v>
      </c>
      <c r="AV273" s="76" t="e">
        <f t="shared" si="118"/>
        <v>#DIV/0!</v>
      </c>
      <c r="AW273" s="76">
        <f>'ModelParams Lp'!B$22</f>
        <v>4</v>
      </c>
      <c r="AX273" s="76">
        <f>'ModelParams Lp'!C$22</f>
        <v>2</v>
      </c>
      <c r="AY273" s="76">
        <f>'ModelParams Lp'!D$22</f>
        <v>1</v>
      </c>
      <c r="AZ273" s="76">
        <f>'ModelParams Lp'!E$22</f>
        <v>0</v>
      </c>
      <c r="BA273" s="76">
        <f>'ModelParams Lp'!F$22</f>
        <v>0</v>
      </c>
      <c r="BB273" s="76">
        <f>'ModelParams Lp'!G$22</f>
        <v>0</v>
      </c>
      <c r="BC273" s="76">
        <f>'ModelParams Lp'!H$22</f>
        <v>0</v>
      </c>
      <c r="BD273" s="76">
        <f>'ModelParams Lp'!I$22</f>
        <v>0</v>
      </c>
      <c r="BE273" s="76" t="e">
        <f>-10*LOG(2/(4*PI()*2^2)+4/(0.163*(Calcul!$J278*Calcul!$K278)/VLOOKUP(Calcul!$H278,'ModelParams Lp'!$E$37:$F$39,2,0)))</f>
        <v>#N/A</v>
      </c>
      <c r="BF273" s="76" t="e">
        <f>-10*LOG(2/(4*PI()*2^2)+4/(0.163*(Calcul!$J278*Calcul!$K278)/VLOOKUP(Calcul!$H278,'ModelParams Lp'!$E$37:$F$39,2,0)))</f>
        <v>#N/A</v>
      </c>
      <c r="BG273" s="76" t="e">
        <f>-10*LOG(2/(4*PI()*2^2)+4/(0.163*(Calcul!$J278*Calcul!$K278)/VLOOKUP(Calcul!$H278,'ModelParams Lp'!$E$37:$F$39,2,0)))</f>
        <v>#N/A</v>
      </c>
      <c r="BH273" s="76" t="e">
        <f>-10*LOG(2/(4*PI()*2^2)+4/(0.163*(Calcul!$J278*Calcul!$K278)/VLOOKUP(Calcul!$H278,'ModelParams Lp'!$E$37:$F$39,2,0)))</f>
        <v>#N/A</v>
      </c>
      <c r="BI273" s="76" t="e">
        <f>-10*LOG(2/(4*PI()*2^2)+4/(0.163*(Calcul!$J278*Calcul!$K278)/VLOOKUP(Calcul!$H278,'ModelParams Lp'!$E$37:$F$39,2,0)))</f>
        <v>#N/A</v>
      </c>
      <c r="BJ273" s="76" t="e">
        <f>-10*LOG(2/(4*PI()*2^2)+4/(0.163*(Calcul!$J278*Calcul!$K278)/VLOOKUP(Calcul!$H278,'ModelParams Lp'!$E$37:$F$39,2,0)))</f>
        <v>#N/A</v>
      </c>
      <c r="BK273" s="76" t="e">
        <f>-10*LOG(2/(4*PI()*2^2)+4/(0.163*(Calcul!$J278*Calcul!$K278)/VLOOKUP(Calcul!$H278,'ModelParams Lp'!$E$37:$F$39,2,0)))</f>
        <v>#N/A</v>
      </c>
      <c r="BL273" s="76" t="e">
        <f>-10*LOG(2/(4*PI()*2^2)+4/(0.163*(Calcul!$J278*Calcul!$K278)/VLOOKUP(Calcul!$H278,'ModelParams Lp'!$E$37:$F$39,2,0)))</f>
        <v>#N/A</v>
      </c>
      <c r="BM273" s="76" t="e">
        <f>VLOOKUP(Calcul!$I278,'ModelParams Lp'!$D$28:$O$32,5,0)+BE273</f>
        <v>#N/A</v>
      </c>
      <c r="BN273" s="76" t="e">
        <f>VLOOKUP(Calcul!$I278,'ModelParams Lp'!$D$28:$O$32,6,0)+BF273</f>
        <v>#N/A</v>
      </c>
      <c r="BO273" s="76" t="e">
        <f>VLOOKUP(Calcul!$I278,'ModelParams Lp'!$D$28:$O$32,7,0)+BG273</f>
        <v>#N/A</v>
      </c>
      <c r="BP273" s="76" t="e">
        <f>VLOOKUP(Calcul!$I278,'ModelParams Lp'!$D$28:$O$32,8,0)+BH273</f>
        <v>#N/A</v>
      </c>
      <c r="BQ273" s="76" t="e">
        <f>VLOOKUP(Calcul!$I278,'ModelParams Lp'!$D$28:$O$32,9,0)+BI273</f>
        <v>#N/A</v>
      </c>
      <c r="BR273" s="76" t="e">
        <f>VLOOKUP(Calcul!$I278,'ModelParams Lp'!$D$28:$O$32,10,0)+BJ273</f>
        <v>#N/A</v>
      </c>
      <c r="BS273" s="76" t="e">
        <f>VLOOKUP(Calcul!$I278,'ModelParams Lp'!$D$28:$O$32,11,0)+BK273</f>
        <v>#N/A</v>
      </c>
      <c r="BT273" s="76" t="e">
        <f>VLOOKUP(Calcul!$I278,'ModelParams Lp'!$D$28:$O$32,12,0)+BL273</f>
        <v>#N/A</v>
      </c>
      <c r="BU273" s="75" t="e">
        <f t="shared" ca="1" si="100"/>
        <v>#DIV/0!</v>
      </c>
      <c r="BV273" s="75" t="e">
        <f t="shared" ca="1" si="101"/>
        <v>#DIV/0!</v>
      </c>
      <c r="BW273" s="75" t="e">
        <f t="shared" ca="1" si="102"/>
        <v>#DIV/0!</v>
      </c>
      <c r="BX273" s="75" t="e">
        <f t="shared" ca="1" si="103"/>
        <v>#DIV/0!</v>
      </c>
      <c r="BY273" s="75" t="e">
        <f t="shared" ca="1" si="104"/>
        <v>#DIV/0!</v>
      </c>
      <c r="BZ273" s="75" t="e">
        <f t="shared" ca="1" si="105"/>
        <v>#DIV/0!</v>
      </c>
      <c r="CA273" s="75" t="e">
        <f t="shared" ca="1" si="106"/>
        <v>#DIV/0!</v>
      </c>
      <c r="CB273" s="75" t="e">
        <f t="shared" ca="1" si="107"/>
        <v>#DIV/0!</v>
      </c>
      <c r="CC273" s="26" t="e">
        <f ca="1">10*LOG10(IF(BU273="",0,POWER(10,((BU273+'ModelParams Lw'!$O$4)/10))) +IF(BV273="",0,POWER(10,((BV273+'ModelParams Lw'!$P$4)/10))) +IF(BW273="",0,POWER(10,((BW273+'ModelParams Lw'!$Q$4)/10))) +IF(BX273="",0,POWER(10,((BX273+'ModelParams Lw'!$R$4)/10))) +IF(BY273="",0,POWER(10,((BY273+'ModelParams Lw'!$S$4)/10))) +IF(BZ273="",0,POWER(10,((BZ273+'ModelParams Lw'!$T$4)/10))) +IF(CA273="",0,POWER(10,((CA273+'ModelParams Lw'!$U$4)/10)))+IF(CB273="",0,POWER(10,((CB273+'ModelParams Lw'!$V$4)/10))))</f>
        <v>#DIV/0!</v>
      </c>
      <c r="CD273" s="26" t="e">
        <f t="shared" ca="1" si="108"/>
        <v>#DIV/0!</v>
      </c>
      <c r="CE273" s="26" t="e">
        <f ca="1">(BU273-'ModelParams Lw'!O$10)/'ModelParams Lw'!O$11</f>
        <v>#DIV/0!</v>
      </c>
      <c r="CF273" s="26" t="e">
        <f ca="1">(BV273-'ModelParams Lw'!P$10)/'ModelParams Lw'!P$11</f>
        <v>#DIV/0!</v>
      </c>
      <c r="CG273" s="26" t="e">
        <f ca="1">(BW273-'ModelParams Lw'!Q$10)/'ModelParams Lw'!Q$11</f>
        <v>#DIV/0!</v>
      </c>
      <c r="CH273" s="26" t="e">
        <f ca="1">(BX273-'ModelParams Lw'!R$10)/'ModelParams Lw'!R$11</f>
        <v>#DIV/0!</v>
      </c>
      <c r="CI273" s="26" t="e">
        <f ca="1">(BY273-'ModelParams Lw'!S$10)/'ModelParams Lw'!S$11</f>
        <v>#DIV/0!</v>
      </c>
      <c r="CJ273" s="26" t="e">
        <f ca="1">(BZ273-'ModelParams Lw'!T$10)/'ModelParams Lw'!T$11</f>
        <v>#DIV/0!</v>
      </c>
      <c r="CK273" s="26" t="e">
        <f ca="1">(CA273-'ModelParams Lw'!U$10)/'ModelParams Lw'!U$11</f>
        <v>#DIV/0!</v>
      </c>
      <c r="CL273" s="26" t="e">
        <f ca="1">(CB273-'ModelParams Lw'!V$10)/'ModelParams Lw'!V$11</f>
        <v>#DIV/0!</v>
      </c>
      <c r="CM273" s="75" t="e">
        <f t="shared" si="109"/>
        <v>#DIV/0!</v>
      </c>
      <c r="CN273" s="75" t="e">
        <f t="shared" si="110"/>
        <v>#DIV/0!</v>
      </c>
      <c r="CO273" s="75" t="e">
        <f t="shared" si="111"/>
        <v>#DIV/0!</v>
      </c>
      <c r="CP273" s="75" t="e">
        <f t="shared" si="112"/>
        <v>#DIV/0!</v>
      </c>
      <c r="CQ273" s="75" t="e">
        <f t="shared" si="113"/>
        <v>#DIV/0!</v>
      </c>
      <c r="CR273" s="75" t="e">
        <f t="shared" si="114"/>
        <v>#DIV/0!</v>
      </c>
      <c r="CS273" s="75" t="e">
        <f t="shared" si="115"/>
        <v>#DIV/0!</v>
      </c>
      <c r="CT273" s="75" t="e">
        <f t="shared" si="116"/>
        <v>#DIV/0!</v>
      </c>
      <c r="CU273" s="26" t="e">
        <f>10*LOG10(IF(CM273="",0,POWER(10,((CM273+'ModelParams Lw'!$O$4)/10))) +IF(CN273="",0,POWER(10,((CN273+'ModelParams Lw'!$P$4)/10))) +IF(CO273="",0,POWER(10,((CO273+'ModelParams Lw'!$Q$4)/10))) +IF(CP273="",0,POWER(10,((CP273+'ModelParams Lw'!$R$4)/10))) +IF(CQ273="",0,POWER(10,((CQ273+'ModelParams Lw'!$S$4)/10))) +IF(CR273="",0,POWER(10,((CR273+'ModelParams Lw'!$T$4)/10))) +IF(CS273="",0,POWER(10,((CS273+'ModelParams Lw'!$U$4)/10)))+IF(CT273="",0,POWER(10,((CT273+'ModelParams Lw'!$V$4)/10))))</f>
        <v>#DIV/0!</v>
      </c>
      <c r="CV273" s="26" t="e">
        <f t="shared" si="117"/>
        <v>#DIV/0!</v>
      </c>
      <c r="CW273" s="26" t="e">
        <f>(CM273-'ModelParams Lw'!O$10)/'ModelParams Lw'!O$11</f>
        <v>#DIV/0!</v>
      </c>
      <c r="CX273" s="26" t="e">
        <f>(CN273-'ModelParams Lw'!P$10)/'ModelParams Lw'!P$11</f>
        <v>#DIV/0!</v>
      </c>
      <c r="CY273" s="26" t="e">
        <f>(CO273-'ModelParams Lw'!Q$10)/'ModelParams Lw'!Q$11</f>
        <v>#DIV/0!</v>
      </c>
      <c r="CZ273" s="26" t="e">
        <f>(CP273-'ModelParams Lw'!R$10)/'ModelParams Lw'!R$11</f>
        <v>#DIV/0!</v>
      </c>
      <c r="DA273" s="26" t="e">
        <f>(CQ273-'ModelParams Lw'!S$10)/'ModelParams Lw'!S$11</f>
        <v>#DIV/0!</v>
      </c>
      <c r="DB273" s="26" t="e">
        <f>(CR273-'ModelParams Lw'!T$10)/'ModelParams Lw'!T$11</f>
        <v>#DIV/0!</v>
      </c>
      <c r="DC273" s="26" t="e">
        <f>(CS273-'ModelParams Lw'!U$10)/'ModelParams Lw'!U$11</f>
        <v>#DIV/0!</v>
      </c>
      <c r="DD273" s="26" t="e">
        <f>(CT273-'ModelParams Lw'!V$10)/'ModelParams Lw'!V$11</f>
        <v>#DIV/0!</v>
      </c>
    </row>
    <row r="274" spans="1:108" x14ac:dyDescent="0.25">
      <c r="A274" s="13">
        <f>'Sound Power'!B274</f>
        <v>0</v>
      </c>
      <c r="B274" s="13">
        <f>'Sound Power'!D274</f>
        <v>0</v>
      </c>
      <c r="C274" s="13">
        <f>'Sound Power'!E274</f>
        <v>0</v>
      </c>
      <c r="D274" s="13">
        <f>'Sound Power'!F274</f>
        <v>0</v>
      </c>
      <c r="E274" s="76" t="e">
        <f>IF(Calcul!$F276="SA",'Sound Power'!AZ274,'Sound Power'!O274)</f>
        <v>#DIV/0!</v>
      </c>
      <c r="F274" s="76" t="e">
        <f>IF(Calcul!$F276="SA",'Sound Power'!BA274,'Sound Power'!P274)</f>
        <v>#DIV/0!</v>
      </c>
      <c r="G274" s="76" t="e">
        <f>IF(Calcul!$F276="SA",'Sound Power'!BB274,'Sound Power'!Q274)</f>
        <v>#DIV/0!</v>
      </c>
      <c r="H274" s="76" t="e">
        <f>IF(Calcul!$F276="SA",'Sound Power'!BC274,'Sound Power'!R274)</f>
        <v>#DIV/0!</v>
      </c>
      <c r="I274" s="76" t="e">
        <f>IF(Calcul!$F276="SA",'Sound Power'!BD274,'Sound Power'!S274)</f>
        <v>#DIV/0!</v>
      </c>
      <c r="J274" s="76" t="e">
        <f>IF(Calcul!$F276="SA",'Sound Power'!BE274,'Sound Power'!T274)</f>
        <v>#DIV/0!</v>
      </c>
      <c r="K274" s="76" t="e">
        <f>IF(Calcul!$F276="SA",'Sound Power'!BF274,'Sound Power'!U274)</f>
        <v>#DIV/0!</v>
      </c>
      <c r="L274" s="76" t="e">
        <f>IF(Calcul!$F276="SA",'Sound Power'!BG274,'Sound Power'!V274)</f>
        <v>#DIV/0!</v>
      </c>
      <c r="M274" s="76" t="e">
        <f>'Sound Power'!CI274</f>
        <v>#DIV/0!</v>
      </c>
      <c r="N274" s="76" t="e">
        <f>'Sound Power'!CJ274</f>
        <v>#DIV/0!</v>
      </c>
      <c r="O274" s="76" t="e">
        <f>'Sound Power'!CK274</f>
        <v>#DIV/0!</v>
      </c>
      <c r="P274" s="76" t="e">
        <f>'Sound Power'!CL274</f>
        <v>#DIV/0!</v>
      </c>
      <c r="Q274" s="76" t="e">
        <f>'Sound Power'!CM274</f>
        <v>#DIV/0!</v>
      </c>
      <c r="R274" s="76" t="e">
        <f>'Sound Power'!CN274</f>
        <v>#DIV/0!</v>
      </c>
      <c r="S274" s="76" t="e">
        <f>'Sound Power'!CO274</f>
        <v>#DIV/0!</v>
      </c>
      <c r="T274" s="76" t="e">
        <f>'Sound Power'!CP274</f>
        <v>#DIV/0!</v>
      </c>
      <c r="U274" s="73">
        <f t="shared" si="97"/>
        <v>0</v>
      </c>
      <c r="V274" s="73">
        <f t="shared" si="98"/>
        <v>0</v>
      </c>
      <c r="W274" s="76" t="e">
        <f>('ModelParams Lp'!B$4*10^'ModelParams Lp'!B$5*($U274/$V274)^'ModelParams Lp'!B$6)*3</f>
        <v>#DIV/0!</v>
      </c>
      <c r="X274" s="76" t="e">
        <f>('ModelParams Lp'!C$4*10^'ModelParams Lp'!C$5*($U274/$V274)^'ModelParams Lp'!C$6)*3</f>
        <v>#DIV/0!</v>
      </c>
      <c r="Y274" s="76" t="e">
        <f>('ModelParams Lp'!D$4*10^'ModelParams Lp'!D$5*($U274/$V274)^'ModelParams Lp'!D$6)*3</f>
        <v>#DIV/0!</v>
      </c>
      <c r="Z274" s="76" t="e">
        <f>('ModelParams Lp'!E$4*10^'ModelParams Lp'!E$5*($U274/$V274)^'ModelParams Lp'!E$6)*3</f>
        <v>#DIV/0!</v>
      </c>
      <c r="AA274" s="76" t="e">
        <f>('ModelParams Lp'!F$4*10^'ModelParams Lp'!F$5*($U274/$V274)^'ModelParams Lp'!F$6)*3</f>
        <v>#DIV/0!</v>
      </c>
      <c r="AB274" s="76" t="e">
        <f>('ModelParams Lp'!G$4*10^'ModelParams Lp'!G$5*($U274/$V274)^'ModelParams Lp'!G$6)*3</f>
        <v>#DIV/0!</v>
      </c>
      <c r="AC274" s="76" t="e">
        <f>('ModelParams Lp'!H$4*10^'ModelParams Lp'!H$5*($U274/$V274)^'ModelParams Lp'!H$6)*3</f>
        <v>#DIV/0!</v>
      </c>
      <c r="AD274" s="76" t="e">
        <f>('ModelParams Lp'!I$4*10^'ModelParams Lp'!I$5*($U274/$V274)^'ModelParams Lp'!I$6)*3</f>
        <v>#DIV/0!</v>
      </c>
      <c r="AE274" s="62" t="e">
        <f t="shared" si="99"/>
        <v>#DIV/0!</v>
      </c>
      <c r="AF274" s="62" t="e">
        <f>IF(AE274&lt;'ModelParams Lp'!$B$16,-1,IF(AE274&lt;'ModelParams Lp'!$C$16,0,IF(AE274&lt;'ModelParams Lp'!$D$16,1,IF(AE274&lt;'ModelParams Lp'!$E$16,2,IF(AE274&lt;'ModelParams Lp'!$F$16,3,IF(AE274&lt;'ModelParams Lp'!$G$16,4,IF(AE274&lt;'ModelParams Lp'!$H$16,5,6)))))))</f>
        <v>#DIV/0!</v>
      </c>
      <c r="AG274" s="76" t="e">
        <f ca="1">IF($AF274&gt;1,0,OFFSET('ModelParams Lp'!$C$12,0,-'Sound Pressure'!$AF274))</f>
        <v>#DIV/0!</v>
      </c>
      <c r="AH274" s="76" t="e">
        <f ca="1">IF($AF274&gt;2,0,OFFSET('ModelParams Lp'!$D$12,0,-'Sound Pressure'!$AF274))</f>
        <v>#DIV/0!</v>
      </c>
      <c r="AI274" s="76" t="e">
        <f ca="1">IF($AF274&gt;3,0,OFFSET('ModelParams Lp'!$E$12,0,-'Sound Pressure'!$AF274))</f>
        <v>#DIV/0!</v>
      </c>
      <c r="AJ274" s="76" t="e">
        <f ca="1">IF($AF274&gt;4,0,OFFSET('ModelParams Lp'!$F$12,0,-'Sound Pressure'!$AF274))</f>
        <v>#DIV/0!</v>
      </c>
      <c r="AK274" s="76" t="e">
        <f ca="1">IF($AF274&gt;3,0,OFFSET('ModelParams Lp'!$G$12,0,-'Sound Pressure'!$AF274))</f>
        <v>#DIV/0!</v>
      </c>
      <c r="AL274" s="76" t="e">
        <f ca="1">IF($AF274&gt;5,0,OFFSET('ModelParams Lp'!$H$12,0,-'Sound Pressure'!$AF274))</f>
        <v>#DIV/0!</v>
      </c>
      <c r="AM274" s="76" t="e">
        <f ca="1">IF($AF274&gt;6,0,OFFSET('ModelParams Lp'!$I$12,0,-'Sound Pressure'!$AF274))</f>
        <v>#DIV/0!</v>
      </c>
      <c r="AN274" s="76" t="e">
        <f ca="1">IF($AF274&gt;7,0,IF($AF$4&lt;0,3,OFFSET('ModelParams Lp'!$J$12,0,-'Sound Pressure'!$AF274)))</f>
        <v>#DIV/0!</v>
      </c>
      <c r="AO274" s="76" t="e">
        <f t="shared" si="118"/>
        <v>#DIV/0!</v>
      </c>
      <c r="AP274" s="76" t="e">
        <f t="shared" si="118"/>
        <v>#DIV/0!</v>
      </c>
      <c r="AQ274" s="76" t="e">
        <f t="shared" si="118"/>
        <v>#DIV/0!</v>
      </c>
      <c r="AR274" s="76" t="e">
        <f t="shared" si="118"/>
        <v>#DIV/0!</v>
      </c>
      <c r="AS274" s="76" t="e">
        <f t="shared" si="118"/>
        <v>#DIV/0!</v>
      </c>
      <c r="AT274" s="76" t="e">
        <f t="shared" si="118"/>
        <v>#DIV/0!</v>
      </c>
      <c r="AU274" s="76" t="e">
        <f t="shared" si="118"/>
        <v>#DIV/0!</v>
      </c>
      <c r="AV274" s="76" t="e">
        <f t="shared" si="118"/>
        <v>#DIV/0!</v>
      </c>
      <c r="AW274" s="76">
        <f>'ModelParams Lp'!B$22</f>
        <v>4</v>
      </c>
      <c r="AX274" s="76">
        <f>'ModelParams Lp'!C$22</f>
        <v>2</v>
      </c>
      <c r="AY274" s="76">
        <f>'ModelParams Lp'!D$22</f>
        <v>1</v>
      </c>
      <c r="AZ274" s="76">
        <f>'ModelParams Lp'!E$22</f>
        <v>0</v>
      </c>
      <c r="BA274" s="76">
        <f>'ModelParams Lp'!F$22</f>
        <v>0</v>
      </c>
      <c r="BB274" s="76">
        <f>'ModelParams Lp'!G$22</f>
        <v>0</v>
      </c>
      <c r="BC274" s="76">
        <f>'ModelParams Lp'!H$22</f>
        <v>0</v>
      </c>
      <c r="BD274" s="76">
        <f>'ModelParams Lp'!I$22</f>
        <v>0</v>
      </c>
      <c r="BE274" s="76" t="e">
        <f>-10*LOG(2/(4*PI()*2^2)+4/(0.163*(Calcul!$J279*Calcul!$K279)/VLOOKUP(Calcul!$H279,'ModelParams Lp'!$E$37:$F$39,2,0)))</f>
        <v>#N/A</v>
      </c>
      <c r="BF274" s="76" t="e">
        <f>-10*LOG(2/(4*PI()*2^2)+4/(0.163*(Calcul!$J279*Calcul!$K279)/VLOOKUP(Calcul!$H279,'ModelParams Lp'!$E$37:$F$39,2,0)))</f>
        <v>#N/A</v>
      </c>
      <c r="BG274" s="76" t="e">
        <f>-10*LOG(2/(4*PI()*2^2)+4/(0.163*(Calcul!$J279*Calcul!$K279)/VLOOKUP(Calcul!$H279,'ModelParams Lp'!$E$37:$F$39,2,0)))</f>
        <v>#N/A</v>
      </c>
      <c r="BH274" s="76" t="e">
        <f>-10*LOG(2/(4*PI()*2^2)+4/(0.163*(Calcul!$J279*Calcul!$K279)/VLOOKUP(Calcul!$H279,'ModelParams Lp'!$E$37:$F$39,2,0)))</f>
        <v>#N/A</v>
      </c>
      <c r="BI274" s="76" t="e">
        <f>-10*LOG(2/(4*PI()*2^2)+4/(0.163*(Calcul!$J279*Calcul!$K279)/VLOOKUP(Calcul!$H279,'ModelParams Lp'!$E$37:$F$39,2,0)))</f>
        <v>#N/A</v>
      </c>
      <c r="BJ274" s="76" t="e">
        <f>-10*LOG(2/(4*PI()*2^2)+4/(0.163*(Calcul!$J279*Calcul!$K279)/VLOOKUP(Calcul!$H279,'ModelParams Lp'!$E$37:$F$39,2,0)))</f>
        <v>#N/A</v>
      </c>
      <c r="BK274" s="76" t="e">
        <f>-10*LOG(2/(4*PI()*2^2)+4/(0.163*(Calcul!$J279*Calcul!$K279)/VLOOKUP(Calcul!$H279,'ModelParams Lp'!$E$37:$F$39,2,0)))</f>
        <v>#N/A</v>
      </c>
      <c r="BL274" s="76" t="e">
        <f>-10*LOG(2/(4*PI()*2^2)+4/(0.163*(Calcul!$J279*Calcul!$K279)/VLOOKUP(Calcul!$H279,'ModelParams Lp'!$E$37:$F$39,2,0)))</f>
        <v>#N/A</v>
      </c>
      <c r="BM274" s="76" t="e">
        <f>VLOOKUP(Calcul!$I279,'ModelParams Lp'!$D$28:$O$32,5,0)+BE274</f>
        <v>#N/A</v>
      </c>
      <c r="BN274" s="76" t="e">
        <f>VLOOKUP(Calcul!$I279,'ModelParams Lp'!$D$28:$O$32,6,0)+BF274</f>
        <v>#N/A</v>
      </c>
      <c r="BO274" s="76" t="e">
        <f>VLOOKUP(Calcul!$I279,'ModelParams Lp'!$D$28:$O$32,7,0)+BG274</f>
        <v>#N/A</v>
      </c>
      <c r="BP274" s="76" t="e">
        <f>VLOOKUP(Calcul!$I279,'ModelParams Lp'!$D$28:$O$32,8,0)+BH274</f>
        <v>#N/A</v>
      </c>
      <c r="BQ274" s="76" t="e">
        <f>VLOOKUP(Calcul!$I279,'ModelParams Lp'!$D$28:$O$32,9,0)+BI274</f>
        <v>#N/A</v>
      </c>
      <c r="BR274" s="76" t="e">
        <f>VLOOKUP(Calcul!$I279,'ModelParams Lp'!$D$28:$O$32,10,0)+BJ274</f>
        <v>#N/A</v>
      </c>
      <c r="BS274" s="76" t="e">
        <f>VLOOKUP(Calcul!$I279,'ModelParams Lp'!$D$28:$O$32,11,0)+BK274</f>
        <v>#N/A</v>
      </c>
      <c r="BT274" s="76" t="e">
        <f>VLOOKUP(Calcul!$I279,'ModelParams Lp'!$D$28:$O$32,12,0)+BL274</f>
        <v>#N/A</v>
      </c>
      <c r="BU274" s="75" t="e">
        <f t="shared" ca="1" si="100"/>
        <v>#DIV/0!</v>
      </c>
      <c r="BV274" s="75" t="e">
        <f t="shared" ca="1" si="101"/>
        <v>#DIV/0!</v>
      </c>
      <c r="BW274" s="75" t="e">
        <f t="shared" ca="1" si="102"/>
        <v>#DIV/0!</v>
      </c>
      <c r="BX274" s="75" t="e">
        <f t="shared" ca="1" si="103"/>
        <v>#DIV/0!</v>
      </c>
      <c r="BY274" s="75" t="e">
        <f t="shared" ca="1" si="104"/>
        <v>#DIV/0!</v>
      </c>
      <c r="BZ274" s="75" t="e">
        <f t="shared" ca="1" si="105"/>
        <v>#DIV/0!</v>
      </c>
      <c r="CA274" s="75" t="e">
        <f t="shared" ca="1" si="106"/>
        <v>#DIV/0!</v>
      </c>
      <c r="CB274" s="75" t="e">
        <f t="shared" ca="1" si="107"/>
        <v>#DIV/0!</v>
      </c>
      <c r="CC274" s="26" t="e">
        <f ca="1">10*LOG10(IF(BU274="",0,POWER(10,((BU274+'ModelParams Lw'!$O$4)/10))) +IF(BV274="",0,POWER(10,((BV274+'ModelParams Lw'!$P$4)/10))) +IF(BW274="",0,POWER(10,((BW274+'ModelParams Lw'!$Q$4)/10))) +IF(BX274="",0,POWER(10,((BX274+'ModelParams Lw'!$R$4)/10))) +IF(BY274="",0,POWER(10,((BY274+'ModelParams Lw'!$S$4)/10))) +IF(BZ274="",0,POWER(10,((BZ274+'ModelParams Lw'!$T$4)/10))) +IF(CA274="",0,POWER(10,((CA274+'ModelParams Lw'!$U$4)/10)))+IF(CB274="",0,POWER(10,((CB274+'ModelParams Lw'!$V$4)/10))))</f>
        <v>#DIV/0!</v>
      </c>
      <c r="CD274" s="26" t="e">
        <f t="shared" ca="1" si="108"/>
        <v>#DIV/0!</v>
      </c>
      <c r="CE274" s="26" t="e">
        <f ca="1">(BU274-'ModelParams Lw'!O$10)/'ModelParams Lw'!O$11</f>
        <v>#DIV/0!</v>
      </c>
      <c r="CF274" s="26" t="e">
        <f ca="1">(BV274-'ModelParams Lw'!P$10)/'ModelParams Lw'!P$11</f>
        <v>#DIV/0!</v>
      </c>
      <c r="CG274" s="26" t="e">
        <f ca="1">(BW274-'ModelParams Lw'!Q$10)/'ModelParams Lw'!Q$11</f>
        <v>#DIV/0!</v>
      </c>
      <c r="CH274" s="26" t="e">
        <f ca="1">(BX274-'ModelParams Lw'!R$10)/'ModelParams Lw'!R$11</f>
        <v>#DIV/0!</v>
      </c>
      <c r="CI274" s="26" t="e">
        <f ca="1">(BY274-'ModelParams Lw'!S$10)/'ModelParams Lw'!S$11</f>
        <v>#DIV/0!</v>
      </c>
      <c r="CJ274" s="26" t="e">
        <f ca="1">(BZ274-'ModelParams Lw'!T$10)/'ModelParams Lw'!T$11</f>
        <v>#DIV/0!</v>
      </c>
      <c r="CK274" s="26" t="e">
        <f ca="1">(CA274-'ModelParams Lw'!U$10)/'ModelParams Lw'!U$11</f>
        <v>#DIV/0!</v>
      </c>
      <c r="CL274" s="26" t="e">
        <f ca="1">(CB274-'ModelParams Lw'!V$10)/'ModelParams Lw'!V$11</f>
        <v>#DIV/0!</v>
      </c>
      <c r="CM274" s="75" t="e">
        <f t="shared" si="109"/>
        <v>#DIV/0!</v>
      </c>
      <c r="CN274" s="75" t="e">
        <f t="shared" si="110"/>
        <v>#DIV/0!</v>
      </c>
      <c r="CO274" s="75" t="e">
        <f t="shared" si="111"/>
        <v>#DIV/0!</v>
      </c>
      <c r="CP274" s="75" t="e">
        <f t="shared" si="112"/>
        <v>#DIV/0!</v>
      </c>
      <c r="CQ274" s="75" t="e">
        <f t="shared" si="113"/>
        <v>#DIV/0!</v>
      </c>
      <c r="CR274" s="75" t="e">
        <f t="shared" si="114"/>
        <v>#DIV/0!</v>
      </c>
      <c r="CS274" s="75" t="e">
        <f t="shared" si="115"/>
        <v>#DIV/0!</v>
      </c>
      <c r="CT274" s="75" t="e">
        <f t="shared" si="116"/>
        <v>#DIV/0!</v>
      </c>
      <c r="CU274" s="26" t="e">
        <f>10*LOG10(IF(CM274="",0,POWER(10,((CM274+'ModelParams Lw'!$O$4)/10))) +IF(CN274="",0,POWER(10,((CN274+'ModelParams Lw'!$P$4)/10))) +IF(CO274="",0,POWER(10,((CO274+'ModelParams Lw'!$Q$4)/10))) +IF(CP274="",0,POWER(10,((CP274+'ModelParams Lw'!$R$4)/10))) +IF(CQ274="",0,POWER(10,((CQ274+'ModelParams Lw'!$S$4)/10))) +IF(CR274="",0,POWER(10,((CR274+'ModelParams Lw'!$T$4)/10))) +IF(CS274="",0,POWER(10,((CS274+'ModelParams Lw'!$U$4)/10)))+IF(CT274="",0,POWER(10,((CT274+'ModelParams Lw'!$V$4)/10))))</f>
        <v>#DIV/0!</v>
      </c>
      <c r="CV274" s="26" t="e">
        <f t="shared" si="117"/>
        <v>#DIV/0!</v>
      </c>
      <c r="CW274" s="26" t="e">
        <f>(CM274-'ModelParams Lw'!O$10)/'ModelParams Lw'!O$11</f>
        <v>#DIV/0!</v>
      </c>
      <c r="CX274" s="26" t="e">
        <f>(CN274-'ModelParams Lw'!P$10)/'ModelParams Lw'!P$11</f>
        <v>#DIV/0!</v>
      </c>
      <c r="CY274" s="26" t="e">
        <f>(CO274-'ModelParams Lw'!Q$10)/'ModelParams Lw'!Q$11</f>
        <v>#DIV/0!</v>
      </c>
      <c r="CZ274" s="26" t="e">
        <f>(CP274-'ModelParams Lw'!R$10)/'ModelParams Lw'!R$11</f>
        <v>#DIV/0!</v>
      </c>
      <c r="DA274" s="26" t="e">
        <f>(CQ274-'ModelParams Lw'!S$10)/'ModelParams Lw'!S$11</f>
        <v>#DIV/0!</v>
      </c>
      <c r="DB274" s="26" t="e">
        <f>(CR274-'ModelParams Lw'!T$10)/'ModelParams Lw'!T$11</f>
        <v>#DIV/0!</v>
      </c>
      <c r="DC274" s="26" t="e">
        <f>(CS274-'ModelParams Lw'!U$10)/'ModelParams Lw'!U$11</f>
        <v>#DIV/0!</v>
      </c>
      <c r="DD274" s="26" t="e">
        <f>(CT274-'ModelParams Lw'!V$10)/'ModelParams Lw'!V$11</f>
        <v>#DIV/0!</v>
      </c>
    </row>
    <row r="275" spans="1:108" x14ac:dyDescent="0.25">
      <c r="A275" s="13">
        <f>'Sound Power'!B275</f>
        <v>0</v>
      </c>
      <c r="B275" s="13">
        <f>'Sound Power'!D275</f>
        <v>0</v>
      </c>
      <c r="C275" s="13">
        <f>'Sound Power'!E275</f>
        <v>0</v>
      </c>
      <c r="D275" s="13">
        <f>'Sound Power'!F275</f>
        <v>0</v>
      </c>
      <c r="E275" s="76" t="e">
        <f>IF(Calcul!$F277="SA",'Sound Power'!AZ275,'Sound Power'!O275)</f>
        <v>#DIV/0!</v>
      </c>
      <c r="F275" s="76" t="e">
        <f>IF(Calcul!$F277="SA",'Sound Power'!BA275,'Sound Power'!P275)</f>
        <v>#DIV/0!</v>
      </c>
      <c r="G275" s="76" t="e">
        <f>IF(Calcul!$F277="SA",'Sound Power'!BB275,'Sound Power'!Q275)</f>
        <v>#DIV/0!</v>
      </c>
      <c r="H275" s="76" t="e">
        <f>IF(Calcul!$F277="SA",'Sound Power'!BC275,'Sound Power'!R275)</f>
        <v>#DIV/0!</v>
      </c>
      <c r="I275" s="76" t="e">
        <f>IF(Calcul!$F277="SA",'Sound Power'!BD275,'Sound Power'!S275)</f>
        <v>#DIV/0!</v>
      </c>
      <c r="J275" s="76" t="e">
        <f>IF(Calcul!$F277="SA",'Sound Power'!BE275,'Sound Power'!T275)</f>
        <v>#DIV/0!</v>
      </c>
      <c r="K275" s="76" t="e">
        <f>IF(Calcul!$F277="SA",'Sound Power'!BF275,'Sound Power'!U275)</f>
        <v>#DIV/0!</v>
      </c>
      <c r="L275" s="76" t="e">
        <f>IF(Calcul!$F277="SA",'Sound Power'!BG275,'Sound Power'!V275)</f>
        <v>#DIV/0!</v>
      </c>
      <c r="M275" s="76" t="e">
        <f>'Sound Power'!CI275</f>
        <v>#DIV/0!</v>
      </c>
      <c r="N275" s="76" t="e">
        <f>'Sound Power'!CJ275</f>
        <v>#DIV/0!</v>
      </c>
      <c r="O275" s="76" t="e">
        <f>'Sound Power'!CK275</f>
        <v>#DIV/0!</v>
      </c>
      <c r="P275" s="76" t="e">
        <f>'Sound Power'!CL275</f>
        <v>#DIV/0!</v>
      </c>
      <c r="Q275" s="76" t="e">
        <f>'Sound Power'!CM275</f>
        <v>#DIV/0!</v>
      </c>
      <c r="R275" s="76" t="e">
        <f>'Sound Power'!CN275</f>
        <v>#DIV/0!</v>
      </c>
      <c r="S275" s="76" t="e">
        <f>'Sound Power'!CO275</f>
        <v>#DIV/0!</v>
      </c>
      <c r="T275" s="76" t="e">
        <f>'Sound Power'!CP275</f>
        <v>#DIV/0!</v>
      </c>
      <c r="U275" s="73">
        <f t="shared" si="97"/>
        <v>0</v>
      </c>
      <c r="V275" s="73">
        <f t="shared" si="98"/>
        <v>0</v>
      </c>
      <c r="W275" s="76" t="e">
        <f>('ModelParams Lp'!B$4*10^'ModelParams Lp'!B$5*($U275/$V275)^'ModelParams Lp'!B$6)*3</f>
        <v>#DIV/0!</v>
      </c>
      <c r="X275" s="76" t="e">
        <f>('ModelParams Lp'!C$4*10^'ModelParams Lp'!C$5*($U275/$V275)^'ModelParams Lp'!C$6)*3</f>
        <v>#DIV/0!</v>
      </c>
      <c r="Y275" s="76" t="e">
        <f>('ModelParams Lp'!D$4*10^'ModelParams Lp'!D$5*($U275/$V275)^'ModelParams Lp'!D$6)*3</f>
        <v>#DIV/0!</v>
      </c>
      <c r="Z275" s="76" t="e">
        <f>('ModelParams Lp'!E$4*10^'ModelParams Lp'!E$5*($U275/$V275)^'ModelParams Lp'!E$6)*3</f>
        <v>#DIV/0!</v>
      </c>
      <c r="AA275" s="76" t="e">
        <f>('ModelParams Lp'!F$4*10^'ModelParams Lp'!F$5*($U275/$V275)^'ModelParams Lp'!F$6)*3</f>
        <v>#DIV/0!</v>
      </c>
      <c r="AB275" s="76" t="e">
        <f>('ModelParams Lp'!G$4*10^'ModelParams Lp'!G$5*($U275/$V275)^'ModelParams Lp'!G$6)*3</f>
        <v>#DIV/0!</v>
      </c>
      <c r="AC275" s="76" t="e">
        <f>('ModelParams Lp'!H$4*10^'ModelParams Lp'!H$5*($U275/$V275)^'ModelParams Lp'!H$6)*3</f>
        <v>#DIV/0!</v>
      </c>
      <c r="AD275" s="76" t="e">
        <f>('ModelParams Lp'!I$4*10^'ModelParams Lp'!I$5*($U275/$V275)^'ModelParams Lp'!I$6)*3</f>
        <v>#DIV/0!</v>
      </c>
      <c r="AE275" s="62" t="e">
        <f t="shared" si="99"/>
        <v>#DIV/0!</v>
      </c>
      <c r="AF275" s="62" t="e">
        <f>IF(AE275&lt;'ModelParams Lp'!$B$16,-1,IF(AE275&lt;'ModelParams Lp'!$C$16,0,IF(AE275&lt;'ModelParams Lp'!$D$16,1,IF(AE275&lt;'ModelParams Lp'!$E$16,2,IF(AE275&lt;'ModelParams Lp'!$F$16,3,IF(AE275&lt;'ModelParams Lp'!$G$16,4,IF(AE275&lt;'ModelParams Lp'!$H$16,5,6)))))))</f>
        <v>#DIV/0!</v>
      </c>
      <c r="AG275" s="76" t="e">
        <f ca="1">IF($AF275&gt;1,0,OFFSET('ModelParams Lp'!$C$12,0,-'Sound Pressure'!$AF275))</f>
        <v>#DIV/0!</v>
      </c>
      <c r="AH275" s="76" t="e">
        <f ca="1">IF($AF275&gt;2,0,OFFSET('ModelParams Lp'!$D$12,0,-'Sound Pressure'!$AF275))</f>
        <v>#DIV/0!</v>
      </c>
      <c r="AI275" s="76" t="e">
        <f ca="1">IF($AF275&gt;3,0,OFFSET('ModelParams Lp'!$E$12,0,-'Sound Pressure'!$AF275))</f>
        <v>#DIV/0!</v>
      </c>
      <c r="AJ275" s="76" t="e">
        <f ca="1">IF($AF275&gt;4,0,OFFSET('ModelParams Lp'!$F$12,0,-'Sound Pressure'!$AF275))</f>
        <v>#DIV/0!</v>
      </c>
      <c r="AK275" s="76" t="e">
        <f ca="1">IF($AF275&gt;3,0,OFFSET('ModelParams Lp'!$G$12,0,-'Sound Pressure'!$AF275))</f>
        <v>#DIV/0!</v>
      </c>
      <c r="AL275" s="76" t="e">
        <f ca="1">IF($AF275&gt;5,0,OFFSET('ModelParams Lp'!$H$12,0,-'Sound Pressure'!$AF275))</f>
        <v>#DIV/0!</v>
      </c>
      <c r="AM275" s="76" t="e">
        <f ca="1">IF($AF275&gt;6,0,OFFSET('ModelParams Lp'!$I$12,0,-'Sound Pressure'!$AF275))</f>
        <v>#DIV/0!</v>
      </c>
      <c r="AN275" s="76" t="e">
        <f ca="1">IF($AF275&gt;7,0,IF($AF$4&lt;0,3,OFFSET('ModelParams Lp'!$J$12,0,-'Sound Pressure'!$AF275)))</f>
        <v>#DIV/0!</v>
      </c>
      <c r="AO275" s="76" t="e">
        <f t="shared" si="118"/>
        <v>#DIV/0!</v>
      </c>
      <c r="AP275" s="76" t="e">
        <f t="shared" si="118"/>
        <v>#DIV/0!</v>
      </c>
      <c r="AQ275" s="76" t="e">
        <f t="shared" si="118"/>
        <v>#DIV/0!</v>
      </c>
      <c r="AR275" s="76" t="e">
        <f t="shared" si="118"/>
        <v>#DIV/0!</v>
      </c>
      <c r="AS275" s="76" t="e">
        <f t="shared" si="118"/>
        <v>#DIV/0!</v>
      </c>
      <c r="AT275" s="76" t="e">
        <f t="shared" si="118"/>
        <v>#DIV/0!</v>
      </c>
      <c r="AU275" s="76" t="e">
        <f t="shared" si="118"/>
        <v>#DIV/0!</v>
      </c>
      <c r="AV275" s="76" t="e">
        <f t="shared" si="118"/>
        <v>#DIV/0!</v>
      </c>
      <c r="AW275" s="76">
        <f>'ModelParams Lp'!B$22</f>
        <v>4</v>
      </c>
      <c r="AX275" s="76">
        <f>'ModelParams Lp'!C$22</f>
        <v>2</v>
      </c>
      <c r="AY275" s="76">
        <f>'ModelParams Lp'!D$22</f>
        <v>1</v>
      </c>
      <c r="AZ275" s="76">
        <f>'ModelParams Lp'!E$22</f>
        <v>0</v>
      </c>
      <c r="BA275" s="76">
        <f>'ModelParams Lp'!F$22</f>
        <v>0</v>
      </c>
      <c r="BB275" s="76">
        <f>'ModelParams Lp'!G$22</f>
        <v>0</v>
      </c>
      <c r="BC275" s="76">
        <f>'ModelParams Lp'!H$22</f>
        <v>0</v>
      </c>
      <c r="BD275" s="76">
        <f>'ModelParams Lp'!I$22</f>
        <v>0</v>
      </c>
      <c r="BE275" s="76" t="e">
        <f>-10*LOG(2/(4*PI()*2^2)+4/(0.163*(Calcul!$J280*Calcul!$K280)/VLOOKUP(Calcul!$H280,'ModelParams Lp'!$E$37:$F$39,2,0)))</f>
        <v>#N/A</v>
      </c>
      <c r="BF275" s="76" t="e">
        <f>-10*LOG(2/(4*PI()*2^2)+4/(0.163*(Calcul!$J280*Calcul!$K280)/VLOOKUP(Calcul!$H280,'ModelParams Lp'!$E$37:$F$39,2,0)))</f>
        <v>#N/A</v>
      </c>
      <c r="BG275" s="76" t="e">
        <f>-10*LOG(2/(4*PI()*2^2)+4/(0.163*(Calcul!$J280*Calcul!$K280)/VLOOKUP(Calcul!$H280,'ModelParams Lp'!$E$37:$F$39,2,0)))</f>
        <v>#N/A</v>
      </c>
      <c r="BH275" s="76" t="e">
        <f>-10*LOG(2/(4*PI()*2^2)+4/(0.163*(Calcul!$J280*Calcul!$K280)/VLOOKUP(Calcul!$H280,'ModelParams Lp'!$E$37:$F$39,2,0)))</f>
        <v>#N/A</v>
      </c>
      <c r="BI275" s="76" t="e">
        <f>-10*LOG(2/(4*PI()*2^2)+4/(0.163*(Calcul!$J280*Calcul!$K280)/VLOOKUP(Calcul!$H280,'ModelParams Lp'!$E$37:$F$39,2,0)))</f>
        <v>#N/A</v>
      </c>
      <c r="BJ275" s="76" t="e">
        <f>-10*LOG(2/(4*PI()*2^2)+4/(0.163*(Calcul!$J280*Calcul!$K280)/VLOOKUP(Calcul!$H280,'ModelParams Lp'!$E$37:$F$39,2,0)))</f>
        <v>#N/A</v>
      </c>
      <c r="BK275" s="76" t="e">
        <f>-10*LOG(2/(4*PI()*2^2)+4/(0.163*(Calcul!$J280*Calcul!$K280)/VLOOKUP(Calcul!$H280,'ModelParams Lp'!$E$37:$F$39,2,0)))</f>
        <v>#N/A</v>
      </c>
      <c r="BL275" s="76" t="e">
        <f>-10*LOG(2/(4*PI()*2^2)+4/(0.163*(Calcul!$J280*Calcul!$K280)/VLOOKUP(Calcul!$H280,'ModelParams Lp'!$E$37:$F$39,2,0)))</f>
        <v>#N/A</v>
      </c>
      <c r="BM275" s="76" t="e">
        <f>VLOOKUP(Calcul!$I280,'ModelParams Lp'!$D$28:$O$32,5,0)+BE275</f>
        <v>#N/A</v>
      </c>
      <c r="BN275" s="76" t="e">
        <f>VLOOKUP(Calcul!$I280,'ModelParams Lp'!$D$28:$O$32,6,0)+BF275</f>
        <v>#N/A</v>
      </c>
      <c r="BO275" s="76" t="e">
        <f>VLOOKUP(Calcul!$I280,'ModelParams Lp'!$D$28:$O$32,7,0)+BG275</f>
        <v>#N/A</v>
      </c>
      <c r="BP275" s="76" t="e">
        <f>VLOOKUP(Calcul!$I280,'ModelParams Lp'!$D$28:$O$32,8,0)+BH275</f>
        <v>#N/A</v>
      </c>
      <c r="BQ275" s="76" t="e">
        <f>VLOOKUP(Calcul!$I280,'ModelParams Lp'!$D$28:$O$32,9,0)+BI275</f>
        <v>#N/A</v>
      </c>
      <c r="BR275" s="76" t="e">
        <f>VLOOKUP(Calcul!$I280,'ModelParams Lp'!$D$28:$O$32,10,0)+BJ275</f>
        <v>#N/A</v>
      </c>
      <c r="BS275" s="76" t="e">
        <f>VLOOKUP(Calcul!$I280,'ModelParams Lp'!$D$28:$O$32,11,0)+BK275</f>
        <v>#N/A</v>
      </c>
      <c r="BT275" s="76" t="e">
        <f>VLOOKUP(Calcul!$I280,'ModelParams Lp'!$D$28:$O$32,12,0)+BL275</f>
        <v>#N/A</v>
      </c>
      <c r="BU275" s="75" t="e">
        <f t="shared" ca="1" si="100"/>
        <v>#DIV/0!</v>
      </c>
      <c r="BV275" s="75" t="e">
        <f t="shared" ca="1" si="101"/>
        <v>#DIV/0!</v>
      </c>
      <c r="BW275" s="75" t="e">
        <f t="shared" ca="1" si="102"/>
        <v>#DIV/0!</v>
      </c>
      <c r="BX275" s="75" t="e">
        <f t="shared" ca="1" si="103"/>
        <v>#DIV/0!</v>
      </c>
      <c r="BY275" s="75" t="e">
        <f t="shared" ca="1" si="104"/>
        <v>#DIV/0!</v>
      </c>
      <c r="BZ275" s="75" t="e">
        <f t="shared" ca="1" si="105"/>
        <v>#DIV/0!</v>
      </c>
      <c r="CA275" s="75" t="e">
        <f t="shared" ca="1" si="106"/>
        <v>#DIV/0!</v>
      </c>
      <c r="CB275" s="75" t="e">
        <f t="shared" ca="1" si="107"/>
        <v>#DIV/0!</v>
      </c>
      <c r="CC275" s="26" t="e">
        <f ca="1">10*LOG10(IF(BU275="",0,POWER(10,((BU275+'ModelParams Lw'!$O$4)/10))) +IF(BV275="",0,POWER(10,((BV275+'ModelParams Lw'!$P$4)/10))) +IF(BW275="",0,POWER(10,((BW275+'ModelParams Lw'!$Q$4)/10))) +IF(BX275="",0,POWER(10,((BX275+'ModelParams Lw'!$R$4)/10))) +IF(BY275="",0,POWER(10,((BY275+'ModelParams Lw'!$S$4)/10))) +IF(BZ275="",0,POWER(10,((BZ275+'ModelParams Lw'!$T$4)/10))) +IF(CA275="",0,POWER(10,((CA275+'ModelParams Lw'!$U$4)/10)))+IF(CB275="",0,POWER(10,((CB275+'ModelParams Lw'!$V$4)/10))))</f>
        <v>#DIV/0!</v>
      </c>
      <c r="CD275" s="26" t="e">
        <f t="shared" ca="1" si="108"/>
        <v>#DIV/0!</v>
      </c>
      <c r="CE275" s="26" t="e">
        <f ca="1">(BU275-'ModelParams Lw'!O$10)/'ModelParams Lw'!O$11</f>
        <v>#DIV/0!</v>
      </c>
      <c r="CF275" s="26" t="e">
        <f ca="1">(BV275-'ModelParams Lw'!P$10)/'ModelParams Lw'!P$11</f>
        <v>#DIV/0!</v>
      </c>
      <c r="CG275" s="26" t="e">
        <f ca="1">(BW275-'ModelParams Lw'!Q$10)/'ModelParams Lw'!Q$11</f>
        <v>#DIV/0!</v>
      </c>
      <c r="CH275" s="26" t="e">
        <f ca="1">(BX275-'ModelParams Lw'!R$10)/'ModelParams Lw'!R$11</f>
        <v>#DIV/0!</v>
      </c>
      <c r="CI275" s="26" t="e">
        <f ca="1">(BY275-'ModelParams Lw'!S$10)/'ModelParams Lw'!S$11</f>
        <v>#DIV/0!</v>
      </c>
      <c r="CJ275" s="26" t="e">
        <f ca="1">(BZ275-'ModelParams Lw'!T$10)/'ModelParams Lw'!T$11</f>
        <v>#DIV/0!</v>
      </c>
      <c r="CK275" s="26" t="e">
        <f ca="1">(CA275-'ModelParams Lw'!U$10)/'ModelParams Lw'!U$11</f>
        <v>#DIV/0!</v>
      </c>
      <c r="CL275" s="26" t="e">
        <f ca="1">(CB275-'ModelParams Lw'!V$10)/'ModelParams Lw'!V$11</f>
        <v>#DIV/0!</v>
      </c>
      <c r="CM275" s="75" t="e">
        <f t="shared" si="109"/>
        <v>#DIV/0!</v>
      </c>
      <c r="CN275" s="75" t="e">
        <f t="shared" si="110"/>
        <v>#DIV/0!</v>
      </c>
      <c r="CO275" s="75" t="e">
        <f t="shared" si="111"/>
        <v>#DIV/0!</v>
      </c>
      <c r="CP275" s="75" t="e">
        <f t="shared" si="112"/>
        <v>#DIV/0!</v>
      </c>
      <c r="CQ275" s="75" t="e">
        <f t="shared" si="113"/>
        <v>#DIV/0!</v>
      </c>
      <c r="CR275" s="75" t="e">
        <f t="shared" si="114"/>
        <v>#DIV/0!</v>
      </c>
      <c r="CS275" s="75" t="e">
        <f t="shared" si="115"/>
        <v>#DIV/0!</v>
      </c>
      <c r="CT275" s="75" t="e">
        <f t="shared" si="116"/>
        <v>#DIV/0!</v>
      </c>
      <c r="CU275" s="26" t="e">
        <f>10*LOG10(IF(CM275="",0,POWER(10,((CM275+'ModelParams Lw'!$O$4)/10))) +IF(CN275="",0,POWER(10,((CN275+'ModelParams Lw'!$P$4)/10))) +IF(CO275="",0,POWER(10,((CO275+'ModelParams Lw'!$Q$4)/10))) +IF(CP275="",0,POWER(10,((CP275+'ModelParams Lw'!$R$4)/10))) +IF(CQ275="",0,POWER(10,((CQ275+'ModelParams Lw'!$S$4)/10))) +IF(CR275="",0,POWER(10,((CR275+'ModelParams Lw'!$T$4)/10))) +IF(CS275="",0,POWER(10,((CS275+'ModelParams Lw'!$U$4)/10)))+IF(CT275="",0,POWER(10,((CT275+'ModelParams Lw'!$V$4)/10))))</f>
        <v>#DIV/0!</v>
      </c>
      <c r="CV275" s="26" t="e">
        <f t="shared" si="117"/>
        <v>#DIV/0!</v>
      </c>
      <c r="CW275" s="26" t="e">
        <f>(CM275-'ModelParams Lw'!O$10)/'ModelParams Lw'!O$11</f>
        <v>#DIV/0!</v>
      </c>
      <c r="CX275" s="26" t="e">
        <f>(CN275-'ModelParams Lw'!P$10)/'ModelParams Lw'!P$11</f>
        <v>#DIV/0!</v>
      </c>
      <c r="CY275" s="26" t="e">
        <f>(CO275-'ModelParams Lw'!Q$10)/'ModelParams Lw'!Q$11</f>
        <v>#DIV/0!</v>
      </c>
      <c r="CZ275" s="26" t="e">
        <f>(CP275-'ModelParams Lw'!R$10)/'ModelParams Lw'!R$11</f>
        <v>#DIV/0!</v>
      </c>
      <c r="DA275" s="26" t="e">
        <f>(CQ275-'ModelParams Lw'!S$10)/'ModelParams Lw'!S$11</f>
        <v>#DIV/0!</v>
      </c>
      <c r="DB275" s="26" t="e">
        <f>(CR275-'ModelParams Lw'!T$10)/'ModelParams Lw'!T$11</f>
        <v>#DIV/0!</v>
      </c>
      <c r="DC275" s="26" t="e">
        <f>(CS275-'ModelParams Lw'!U$10)/'ModelParams Lw'!U$11</f>
        <v>#DIV/0!</v>
      </c>
      <c r="DD275" s="26" t="e">
        <f>(CT275-'ModelParams Lw'!V$10)/'ModelParams Lw'!V$11</f>
        <v>#DIV/0!</v>
      </c>
    </row>
    <row r="276" spans="1:108" x14ac:dyDescent="0.25">
      <c r="A276" s="13">
        <f>'Sound Power'!B276</f>
        <v>0</v>
      </c>
      <c r="B276" s="13">
        <f>'Sound Power'!D276</f>
        <v>0</v>
      </c>
      <c r="C276" s="13">
        <f>'Sound Power'!E276</f>
        <v>0</v>
      </c>
      <c r="D276" s="13">
        <f>'Sound Power'!F276</f>
        <v>0</v>
      </c>
      <c r="E276" s="76" t="e">
        <f>IF(Calcul!$F278="SA",'Sound Power'!AZ276,'Sound Power'!O276)</f>
        <v>#DIV/0!</v>
      </c>
      <c r="F276" s="76" t="e">
        <f>IF(Calcul!$F278="SA",'Sound Power'!BA276,'Sound Power'!P276)</f>
        <v>#DIV/0!</v>
      </c>
      <c r="G276" s="76" t="e">
        <f>IF(Calcul!$F278="SA",'Sound Power'!BB276,'Sound Power'!Q276)</f>
        <v>#DIV/0!</v>
      </c>
      <c r="H276" s="76" t="e">
        <f>IF(Calcul!$F278="SA",'Sound Power'!BC276,'Sound Power'!R276)</f>
        <v>#DIV/0!</v>
      </c>
      <c r="I276" s="76" t="e">
        <f>IF(Calcul!$F278="SA",'Sound Power'!BD276,'Sound Power'!S276)</f>
        <v>#DIV/0!</v>
      </c>
      <c r="J276" s="76" t="e">
        <f>IF(Calcul!$F278="SA",'Sound Power'!BE276,'Sound Power'!T276)</f>
        <v>#DIV/0!</v>
      </c>
      <c r="K276" s="76" t="e">
        <f>IF(Calcul!$F278="SA",'Sound Power'!BF276,'Sound Power'!U276)</f>
        <v>#DIV/0!</v>
      </c>
      <c r="L276" s="76" t="e">
        <f>IF(Calcul!$F278="SA",'Sound Power'!BG276,'Sound Power'!V276)</f>
        <v>#DIV/0!</v>
      </c>
      <c r="M276" s="76" t="e">
        <f>'Sound Power'!CI276</f>
        <v>#DIV/0!</v>
      </c>
      <c r="N276" s="76" t="e">
        <f>'Sound Power'!CJ276</f>
        <v>#DIV/0!</v>
      </c>
      <c r="O276" s="76" t="e">
        <f>'Sound Power'!CK276</f>
        <v>#DIV/0!</v>
      </c>
      <c r="P276" s="76" t="e">
        <f>'Sound Power'!CL276</f>
        <v>#DIV/0!</v>
      </c>
      <c r="Q276" s="76" t="e">
        <f>'Sound Power'!CM276</f>
        <v>#DIV/0!</v>
      </c>
      <c r="R276" s="76" t="e">
        <f>'Sound Power'!CN276</f>
        <v>#DIV/0!</v>
      </c>
      <c r="S276" s="76" t="e">
        <f>'Sound Power'!CO276</f>
        <v>#DIV/0!</v>
      </c>
      <c r="T276" s="76" t="e">
        <f>'Sound Power'!CP276</f>
        <v>#DIV/0!</v>
      </c>
      <c r="U276" s="73">
        <f t="shared" si="97"/>
        <v>0</v>
      </c>
      <c r="V276" s="73">
        <f t="shared" si="98"/>
        <v>0</v>
      </c>
      <c r="W276" s="76" t="e">
        <f>('ModelParams Lp'!B$4*10^'ModelParams Lp'!B$5*($U276/$V276)^'ModelParams Lp'!B$6)*3</f>
        <v>#DIV/0!</v>
      </c>
      <c r="X276" s="76" t="e">
        <f>('ModelParams Lp'!C$4*10^'ModelParams Lp'!C$5*($U276/$V276)^'ModelParams Lp'!C$6)*3</f>
        <v>#DIV/0!</v>
      </c>
      <c r="Y276" s="76" t="e">
        <f>('ModelParams Lp'!D$4*10^'ModelParams Lp'!D$5*($U276/$V276)^'ModelParams Lp'!D$6)*3</f>
        <v>#DIV/0!</v>
      </c>
      <c r="Z276" s="76" t="e">
        <f>('ModelParams Lp'!E$4*10^'ModelParams Lp'!E$5*($U276/$V276)^'ModelParams Lp'!E$6)*3</f>
        <v>#DIV/0!</v>
      </c>
      <c r="AA276" s="76" t="e">
        <f>('ModelParams Lp'!F$4*10^'ModelParams Lp'!F$5*($U276/$V276)^'ModelParams Lp'!F$6)*3</f>
        <v>#DIV/0!</v>
      </c>
      <c r="AB276" s="76" t="e">
        <f>('ModelParams Lp'!G$4*10^'ModelParams Lp'!G$5*($U276/$V276)^'ModelParams Lp'!G$6)*3</f>
        <v>#DIV/0!</v>
      </c>
      <c r="AC276" s="76" t="e">
        <f>('ModelParams Lp'!H$4*10^'ModelParams Lp'!H$5*($U276/$V276)^'ModelParams Lp'!H$6)*3</f>
        <v>#DIV/0!</v>
      </c>
      <c r="AD276" s="76" t="e">
        <f>('ModelParams Lp'!I$4*10^'ModelParams Lp'!I$5*($U276/$V276)^'ModelParams Lp'!I$6)*3</f>
        <v>#DIV/0!</v>
      </c>
      <c r="AE276" s="62" t="e">
        <f t="shared" si="99"/>
        <v>#DIV/0!</v>
      </c>
      <c r="AF276" s="62" t="e">
        <f>IF(AE276&lt;'ModelParams Lp'!$B$16,-1,IF(AE276&lt;'ModelParams Lp'!$C$16,0,IF(AE276&lt;'ModelParams Lp'!$D$16,1,IF(AE276&lt;'ModelParams Lp'!$E$16,2,IF(AE276&lt;'ModelParams Lp'!$F$16,3,IF(AE276&lt;'ModelParams Lp'!$G$16,4,IF(AE276&lt;'ModelParams Lp'!$H$16,5,6)))))))</f>
        <v>#DIV/0!</v>
      </c>
      <c r="AG276" s="76" t="e">
        <f ca="1">IF($AF276&gt;1,0,OFFSET('ModelParams Lp'!$C$12,0,-'Sound Pressure'!$AF276))</f>
        <v>#DIV/0!</v>
      </c>
      <c r="AH276" s="76" t="e">
        <f ca="1">IF($AF276&gt;2,0,OFFSET('ModelParams Lp'!$D$12,0,-'Sound Pressure'!$AF276))</f>
        <v>#DIV/0!</v>
      </c>
      <c r="AI276" s="76" t="e">
        <f ca="1">IF($AF276&gt;3,0,OFFSET('ModelParams Lp'!$E$12,0,-'Sound Pressure'!$AF276))</f>
        <v>#DIV/0!</v>
      </c>
      <c r="AJ276" s="76" t="e">
        <f ca="1">IF($AF276&gt;4,0,OFFSET('ModelParams Lp'!$F$12,0,-'Sound Pressure'!$AF276))</f>
        <v>#DIV/0!</v>
      </c>
      <c r="AK276" s="76" t="e">
        <f ca="1">IF($AF276&gt;3,0,OFFSET('ModelParams Lp'!$G$12,0,-'Sound Pressure'!$AF276))</f>
        <v>#DIV/0!</v>
      </c>
      <c r="AL276" s="76" t="e">
        <f ca="1">IF($AF276&gt;5,0,OFFSET('ModelParams Lp'!$H$12,0,-'Sound Pressure'!$AF276))</f>
        <v>#DIV/0!</v>
      </c>
      <c r="AM276" s="76" t="e">
        <f ca="1">IF($AF276&gt;6,0,OFFSET('ModelParams Lp'!$I$12,0,-'Sound Pressure'!$AF276))</f>
        <v>#DIV/0!</v>
      </c>
      <c r="AN276" s="76" t="e">
        <f ca="1">IF($AF276&gt;7,0,IF($AF$4&lt;0,3,OFFSET('ModelParams Lp'!$J$12,0,-'Sound Pressure'!$AF276)))</f>
        <v>#DIV/0!</v>
      </c>
      <c r="AO276" s="76" t="e">
        <f t="shared" si="118"/>
        <v>#DIV/0!</v>
      </c>
      <c r="AP276" s="76" t="e">
        <f t="shared" si="118"/>
        <v>#DIV/0!</v>
      </c>
      <c r="AQ276" s="76" t="e">
        <f t="shared" si="118"/>
        <v>#DIV/0!</v>
      </c>
      <c r="AR276" s="76" t="e">
        <f t="shared" si="118"/>
        <v>#DIV/0!</v>
      </c>
      <c r="AS276" s="76" t="e">
        <f t="shared" si="118"/>
        <v>#DIV/0!</v>
      </c>
      <c r="AT276" s="76" t="e">
        <f t="shared" si="118"/>
        <v>#DIV/0!</v>
      </c>
      <c r="AU276" s="76" t="e">
        <f t="shared" si="118"/>
        <v>#DIV/0!</v>
      </c>
      <c r="AV276" s="76" t="e">
        <f t="shared" si="118"/>
        <v>#DIV/0!</v>
      </c>
      <c r="AW276" s="76">
        <f>'ModelParams Lp'!B$22</f>
        <v>4</v>
      </c>
      <c r="AX276" s="76">
        <f>'ModelParams Lp'!C$22</f>
        <v>2</v>
      </c>
      <c r="AY276" s="76">
        <f>'ModelParams Lp'!D$22</f>
        <v>1</v>
      </c>
      <c r="AZ276" s="76">
        <f>'ModelParams Lp'!E$22</f>
        <v>0</v>
      </c>
      <c r="BA276" s="76">
        <f>'ModelParams Lp'!F$22</f>
        <v>0</v>
      </c>
      <c r="BB276" s="76">
        <f>'ModelParams Lp'!G$22</f>
        <v>0</v>
      </c>
      <c r="BC276" s="76">
        <f>'ModelParams Lp'!H$22</f>
        <v>0</v>
      </c>
      <c r="BD276" s="76">
        <f>'ModelParams Lp'!I$22</f>
        <v>0</v>
      </c>
      <c r="BE276" s="76" t="e">
        <f>-10*LOG(2/(4*PI()*2^2)+4/(0.163*(Calcul!$J281*Calcul!$K281)/VLOOKUP(Calcul!$H281,'ModelParams Lp'!$E$37:$F$39,2,0)))</f>
        <v>#N/A</v>
      </c>
      <c r="BF276" s="76" t="e">
        <f>-10*LOG(2/(4*PI()*2^2)+4/(0.163*(Calcul!$J281*Calcul!$K281)/VLOOKUP(Calcul!$H281,'ModelParams Lp'!$E$37:$F$39,2,0)))</f>
        <v>#N/A</v>
      </c>
      <c r="BG276" s="76" t="e">
        <f>-10*LOG(2/(4*PI()*2^2)+4/(0.163*(Calcul!$J281*Calcul!$K281)/VLOOKUP(Calcul!$H281,'ModelParams Lp'!$E$37:$F$39,2,0)))</f>
        <v>#N/A</v>
      </c>
      <c r="BH276" s="76" t="e">
        <f>-10*LOG(2/(4*PI()*2^2)+4/(0.163*(Calcul!$J281*Calcul!$K281)/VLOOKUP(Calcul!$H281,'ModelParams Lp'!$E$37:$F$39,2,0)))</f>
        <v>#N/A</v>
      </c>
      <c r="BI276" s="76" t="e">
        <f>-10*LOG(2/(4*PI()*2^2)+4/(0.163*(Calcul!$J281*Calcul!$K281)/VLOOKUP(Calcul!$H281,'ModelParams Lp'!$E$37:$F$39,2,0)))</f>
        <v>#N/A</v>
      </c>
      <c r="BJ276" s="76" t="e">
        <f>-10*LOG(2/(4*PI()*2^2)+4/(0.163*(Calcul!$J281*Calcul!$K281)/VLOOKUP(Calcul!$H281,'ModelParams Lp'!$E$37:$F$39,2,0)))</f>
        <v>#N/A</v>
      </c>
      <c r="BK276" s="76" t="e">
        <f>-10*LOG(2/(4*PI()*2^2)+4/(0.163*(Calcul!$J281*Calcul!$K281)/VLOOKUP(Calcul!$H281,'ModelParams Lp'!$E$37:$F$39,2,0)))</f>
        <v>#N/A</v>
      </c>
      <c r="BL276" s="76" t="e">
        <f>-10*LOG(2/(4*PI()*2^2)+4/(0.163*(Calcul!$J281*Calcul!$K281)/VLOOKUP(Calcul!$H281,'ModelParams Lp'!$E$37:$F$39,2,0)))</f>
        <v>#N/A</v>
      </c>
      <c r="BM276" s="76" t="e">
        <f>VLOOKUP(Calcul!$I281,'ModelParams Lp'!$D$28:$O$32,5,0)+BE276</f>
        <v>#N/A</v>
      </c>
      <c r="BN276" s="76" t="e">
        <f>VLOOKUP(Calcul!$I281,'ModelParams Lp'!$D$28:$O$32,6,0)+BF276</f>
        <v>#N/A</v>
      </c>
      <c r="BO276" s="76" t="e">
        <f>VLOOKUP(Calcul!$I281,'ModelParams Lp'!$D$28:$O$32,7,0)+BG276</f>
        <v>#N/A</v>
      </c>
      <c r="BP276" s="76" t="e">
        <f>VLOOKUP(Calcul!$I281,'ModelParams Lp'!$D$28:$O$32,8,0)+BH276</f>
        <v>#N/A</v>
      </c>
      <c r="BQ276" s="76" t="e">
        <f>VLOOKUP(Calcul!$I281,'ModelParams Lp'!$D$28:$O$32,9,0)+BI276</f>
        <v>#N/A</v>
      </c>
      <c r="BR276" s="76" t="e">
        <f>VLOOKUP(Calcul!$I281,'ModelParams Lp'!$D$28:$O$32,10,0)+BJ276</f>
        <v>#N/A</v>
      </c>
      <c r="BS276" s="76" t="e">
        <f>VLOOKUP(Calcul!$I281,'ModelParams Lp'!$D$28:$O$32,11,0)+BK276</f>
        <v>#N/A</v>
      </c>
      <c r="BT276" s="76" t="e">
        <f>VLOOKUP(Calcul!$I281,'ModelParams Lp'!$D$28:$O$32,12,0)+BL276</f>
        <v>#N/A</v>
      </c>
      <c r="BU276" s="75" t="e">
        <f t="shared" ca="1" si="100"/>
        <v>#DIV/0!</v>
      </c>
      <c r="BV276" s="75" t="e">
        <f t="shared" ca="1" si="101"/>
        <v>#DIV/0!</v>
      </c>
      <c r="BW276" s="75" t="e">
        <f t="shared" ca="1" si="102"/>
        <v>#DIV/0!</v>
      </c>
      <c r="BX276" s="75" t="e">
        <f t="shared" ca="1" si="103"/>
        <v>#DIV/0!</v>
      </c>
      <c r="BY276" s="75" t="e">
        <f t="shared" ca="1" si="104"/>
        <v>#DIV/0!</v>
      </c>
      <c r="BZ276" s="75" t="e">
        <f t="shared" ca="1" si="105"/>
        <v>#DIV/0!</v>
      </c>
      <c r="CA276" s="75" t="e">
        <f t="shared" ca="1" si="106"/>
        <v>#DIV/0!</v>
      </c>
      <c r="CB276" s="75" t="e">
        <f t="shared" ca="1" si="107"/>
        <v>#DIV/0!</v>
      </c>
      <c r="CC276" s="26" t="e">
        <f ca="1">10*LOG10(IF(BU276="",0,POWER(10,((BU276+'ModelParams Lw'!$O$4)/10))) +IF(BV276="",0,POWER(10,((BV276+'ModelParams Lw'!$P$4)/10))) +IF(BW276="",0,POWER(10,((BW276+'ModelParams Lw'!$Q$4)/10))) +IF(BX276="",0,POWER(10,((BX276+'ModelParams Lw'!$R$4)/10))) +IF(BY276="",0,POWER(10,((BY276+'ModelParams Lw'!$S$4)/10))) +IF(BZ276="",0,POWER(10,((BZ276+'ModelParams Lw'!$T$4)/10))) +IF(CA276="",0,POWER(10,((CA276+'ModelParams Lw'!$U$4)/10)))+IF(CB276="",0,POWER(10,((CB276+'ModelParams Lw'!$V$4)/10))))</f>
        <v>#DIV/0!</v>
      </c>
      <c r="CD276" s="26" t="e">
        <f t="shared" ca="1" si="108"/>
        <v>#DIV/0!</v>
      </c>
      <c r="CE276" s="26" t="e">
        <f ca="1">(BU276-'ModelParams Lw'!O$10)/'ModelParams Lw'!O$11</f>
        <v>#DIV/0!</v>
      </c>
      <c r="CF276" s="26" t="e">
        <f ca="1">(BV276-'ModelParams Lw'!P$10)/'ModelParams Lw'!P$11</f>
        <v>#DIV/0!</v>
      </c>
      <c r="CG276" s="26" t="e">
        <f ca="1">(BW276-'ModelParams Lw'!Q$10)/'ModelParams Lw'!Q$11</f>
        <v>#DIV/0!</v>
      </c>
      <c r="CH276" s="26" t="e">
        <f ca="1">(BX276-'ModelParams Lw'!R$10)/'ModelParams Lw'!R$11</f>
        <v>#DIV/0!</v>
      </c>
      <c r="CI276" s="26" t="e">
        <f ca="1">(BY276-'ModelParams Lw'!S$10)/'ModelParams Lw'!S$11</f>
        <v>#DIV/0!</v>
      </c>
      <c r="CJ276" s="26" t="e">
        <f ca="1">(BZ276-'ModelParams Lw'!T$10)/'ModelParams Lw'!T$11</f>
        <v>#DIV/0!</v>
      </c>
      <c r="CK276" s="26" t="e">
        <f ca="1">(CA276-'ModelParams Lw'!U$10)/'ModelParams Lw'!U$11</f>
        <v>#DIV/0!</v>
      </c>
      <c r="CL276" s="26" t="e">
        <f ca="1">(CB276-'ModelParams Lw'!V$10)/'ModelParams Lw'!V$11</f>
        <v>#DIV/0!</v>
      </c>
      <c r="CM276" s="75" t="e">
        <f t="shared" si="109"/>
        <v>#DIV/0!</v>
      </c>
      <c r="CN276" s="75" t="e">
        <f t="shared" si="110"/>
        <v>#DIV/0!</v>
      </c>
      <c r="CO276" s="75" t="e">
        <f t="shared" si="111"/>
        <v>#DIV/0!</v>
      </c>
      <c r="CP276" s="75" t="e">
        <f t="shared" si="112"/>
        <v>#DIV/0!</v>
      </c>
      <c r="CQ276" s="75" t="e">
        <f t="shared" si="113"/>
        <v>#DIV/0!</v>
      </c>
      <c r="CR276" s="75" t="e">
        <f t="shared" si="114"/>
        <v>#DIV/0!</v>
      </c>
      <c r="CS276" s="75" t="e">
        <f t="shared" si="115"/>
        <v>#DIV/0!</v>
      </c>
      <c r="CT276" s="75" t="e">
        <f t="shared" si="116"/>
        <v>#DIV/0!</v>
      </c>
      <c r="CU276" s="26" t="e">
        <f>10*LOG10(IF(CM276="",0,POWER(10,((CM276+'ModelParams Lw'!$O$4)/10))) +IF(CN276="",0,POWER(10,((CN276+'ModelParams Lw'!$P$4)/10))) +IF(CO276="",0,POWER(10,((CO276+'ModelParams Lw'!$Q$4)/10))) +IF(CP276="",0,POWER(10,((CP276+'ModelParams Lw'!$R$4)/10))) +IF(CQ276="",0,POWER(10,((CQ276+'ModelParams Lw'!$S$4)/10))) +IF(CR276="",0,POWER(10,((CR276+'ModelParams Lw'!$T$4)/10))) +IF(CS276="",0,POWER(10,((CS276+'ModelParams Lw'!$U$4)/10)))+IF(CT276="",0,POWER(10,((CT276+'ModelParams Lw'!$V$4)/10))))</f>
        <v>#DIV/0!</v>
      </c>
      <c r="CV276" s="26" t="e">
        <f t="shared" si="117"/>
        <v>#DIV/0!</v>
      </c>
      <c r="CW276" s="26" t="e">
        <f>(CM276-'ModelParams Lw'!O$10)/'ModelParams Lw'!O$11</f>
        <v>#DIV/0!</v>
      </c>
      <c r="CX276" s="26" t="e">
        <f>(CN276-'ModelParams Lw'!P$10)/'ModelParams Lw'!P$11</f>
        <v>#DIV/0!</v>
      </c>
      <c r="CY276" s="26" t="e">
        <f>(CO276-'ModelParams Lw'!Q$10)/'ModelParams Lw'!Q$11</f>
        <v>#DIV/0!</v>
      </c>
      <c r="CZ276" s="26" t="e">
        <f>(CP276-'ModelParams Lw'!R$10)/'ModelParams Lw'!R$11</f>
        <v>#DIV/0!</v>
      </c>
      <c r="DA276" s="26" t="e">
        <f>(CQ276-'ModelParams Lw'!S$10)/'ModelParams Lw'!S$11</f>
        <v>#DIV/0!</v>
      </c>
      <c r="DB276" s="26" t="e">
        <f>(CR276-'ModelParams Lw'!T$10)/'ModelParams Lw'!T$11</f>
        <v>#DIV/0!</v>
      </c>
      <c r="DC276" s="26" t="e">
        <f>(CS276-'ModelParams Lw'!U$10)/'ModelParams Lw'!U$11</f>
        <v>#DIV/0!</v>
      </c>
      <c r="DD276" s="26" t="e">
        <f>(CT276-'ModelParams Lw'!V$10)/'ModelParams Lw'!V$11</f>
        <v>#DIV/0!</v>
      </c>
    </row>
    <row r="277" spans="1:108" x14ac:dyDescent="0.25">
      <c r="A277" s="13">
        <f>'Sound Power'!B277</f>
        <v>0</v>
      </c>
      <c r="B277" s="13">
        <f>'Sound Power'!D277</f>
        <v>0</v>
      </c>
      <c r="C277" s="13">
        <f>'Sound Power'!E277</f>
        <v>0</v>
      </c>
      <c r="D277" s="13">
        <f>'Sound Power'!F277</f>
        <v>0</v>
      </c>
      <c r="E277" s="76" t="e">
        <f>IF(Calcul!$F279="SA",'Sound Power'!AZ277,'Sound Power'!O277)</f>
        <v>#DIV/0!</v>
      </c>
      <c r="F277" s="76" t="e">
        <f>IF(Calcul!$F279="SA",'Sound Power'!BA277,'Sound Power'!P277)</f>
        <v>#DIV/0!</v>
      </c>
      <c r="G277" s="76" t="e">
        <f>IF(Calcul!$F279="SA",'Sound Power'!BB277,'Sound Power'!Q277)</f>
        <v>#DIV/0!</v>
      </c>
      <c r="H277" s="76" t="e">
        <f>IF(Calcul!$F279="SA",'Sound Power'!BC277,'Sound Power'!R277)</f>
        <v>#DIV/0!</v>
      </c>
      <c r="I277" s="76" t="e">
        <f>IF(Calcul!$F279="SA",'Sound Power'!BD277,'Sound Power'!S277)</f>
        <v>#DIV/0!</v>
      </c>
      <c r="J277" s="76" t="e">
        <f>IF(Calcul!$F279="SA",'Sound Power'!BE277,'Sound Power'!T277)</f>
        <v>#DIV/0!</v>
      </c>
      <c r="K277" s="76" t="e">
        <f>IF(Calcul!$F279="SA",'Sound Power'!BF277,'Sound Power'!U277)</f>
        <v>#DIV/0!</v>
      </c>
      <c r="L277" s="76" t="e">
        <f>IF(Calcul!$F279="SA",'Sound Power'!BG277,'Sound Power'!V277)</f>
        <v>#DIV/0!</v>
      </c>
      <c r="M277" s="76" t="e">
        <f>'Sound Power'!CI277</f>
        <v>#DIV/0!</v>
      </c>
      <c r="N277" s="76" t="e">
        <f>'Sound Power'!CJ277</f>
        <v>#DIV/0!</v>
      </c>
      <c r="O277" s="76" t="e">
        <f>'Sound Power'!CK277</f>
        <v>#DIV/0!</v>
      </c>
      <c r="P277" s="76" t="e">
        <f>'Sound Power'!CL277</f>
        <v>#DIV/0!</v>
      </c>
      <c r="Q277" s="76" t="e">
        <f>'Sound Power'!CM277</f>
        <v>#DIV/0!</v>
      </c>
      <c r="R277" s="76" t="e">
        <f>'Sound Power'!CN277</f>
        <v>#DIV/0!</v>
      </c>
      <c r="S277" s="76" t="e">
        <f>'Sound Power'!CO277</f>
        <v>#DIV/0!</v>
      </c>
      <c r="T277" s="76" t="e">
        <f>'Sound Power'!CP277</f>
        <v>#DIV/0!</v>
      </c>
      <c r="U277" s="73">
        <f t="shared" si="97"/>
        <v>0</v>
      </c>
      <c r="V277" s="73">
        <f t="shared" si="98"/>
        <v>0</v>
      </c>
      <c r="W277" s="76" t="e">
        <f>('ModelParams Lp'!B$4*10^'ModelParams Lp'!B$5*($U277/$V277)^'ModelParams Lp'!B$6)*3</f>
        <v>#DIV/0!</v>
      </c>
      <c r="X277" s="76" t="e">
        <f>('ModelParams Lp'!C$4*10^'ModelParams Lp'!C$5*($U277/$V277)^'ModelParams Lp'!C$6)*3</f>
        <v>#DIV/0!</v>
      </c>
      <c r="Y277" s="76" t="e">
        <f>('ModelParams Lp'!D$4*10^'ModelParams Lp'!D$5*($U277/$V277)^'ModelParams Lp'!D$6)*3</f>
        <v>#DIV/0!</v>
      </c>
      <c r="Z277" s="76" t="e">
        <f>('ModelParams Lp'!E$4*10^'ModelParams Lp'!E$5*($U277/$V277)^'ModelParams Lp'!E$6)*3</f>
        <v>#DIV/0!</v>
      </c>
      <c r="AA277" s="76" t="e">
        <f>('ModelParams Lp'!F$4*10^'ModelParams Lp'!F$5*($U277/$V277)^'ModelParams Lp'!F$6)*3</f>
        <v>#DIV/0!</v>
      </c>
      <c r="AB277" s="76" t="e">
        <f>('ModelParams Lp'!G$4*10^'ModelParams Lp'!G$5*($U277/$V277)^'ModelParams Lp'!G$6)*3</f>
        <v>#DIV/0!</v>
      </c>
      <c r="AC277" s="76" t="e">
        <f>('ModelParams Lp'!H$4*10^'ModelParams Lp'!H$5*($U277/$V277)^'ModelParams Lp'!H$6)*3</f>
        <v>#DIV/0!</v>
      </c>
      <c r="AD277" s="76" t="e">
        <f>('ModelParams Lp'!I$4*10^'ModelParams Lp'!I$5*($U277/$V277)^'ModelParams Lp'!I$6)*3</f>
        <v>#DIV/0!</v>
      </c>
      <c r="AE277" s="62" t="e">
        <f t="shared" si="99"/>
        <v>#DIV/0!</v>
      </c>
      <c r="AF277" s="62" t="e">
        <f>IF(AE277&lt;'ModelParams Lp'!$B$16,-1,IF(AE277&lt;'ModelParams Lp'!$C$16,0,IF(AE277&lt;'ModelParams Lp'!$D$16,1,IF(AE277&lt;'ModelParams Lp'!$E$16,2,IF(AE277&lt;'ModelParams Lp'!$F$16,3,IF(AE277&lt;'ModelParams Lp'!$G$16,4,IF(AE277&lt;'ModelParams Lp'!$H$16,5,6)))))))</f>
        <v>#DIV/0!</v>
      </c>
      <c r="AG277" s="76" t="e">
        <f ca="1">IF($AF277&gt;1,0,OFFSET('ModelParams Lp'!$C$12,0,-'Sound Pressure'!$AF277))</f>
        <v>#DIV/0!</v>
      </c>
      <c r="AH277" s="76" t="e">
        <f ca="1">IF($AF277&gt;2,0,OFFSET('ModelParams Lp'!$D$12,0,-'Sound Pressure'!$AF277))</f>
        <v>#DIV/0!</v>
      </c>
      <c r="AI277" s="76" t="e">
        <f ca="1">IF($AF277&gt;3,0,OFFSET('ModelParams Lp'!$E$12,0,-'Sound Pressure'!$AF277))</f>
        <v>#DIV/0!</v>
      </c>
      <c r="AJ277" s="76" t="e">
        <f ca="1">IF($AF277&gt;4,0,OFFSET('ModelParams Lp'!$F$12,0,-'Sound Pressure'!$AF277))</f>
        <v>#DIV/0!</v>
      </c>
      <c r="AK277" s="76" t="e">
        <f ca="1">IF($AF277&gt;3,0,OFFSET('ModelParams Lp'!$G$12,0,-'Sound Pressure'!$AF277))</f>
        <v>#DIV/0!</v>
      </c>
      <c r="AL277" s="76" t="e">
        <f ca="1">IF($AF277&gt;5,0,OFFSET('ModelParams Lp'!$H$12,0,-'Sound Pressure'!$AF277))</f>
        <v>#DIV/0!</v>
      </c>
      <c r="AM277" s="76" t="e">
        <f ca="1">IF($AF277&gt;6,0,OFFSET('ModelParams Lp'!$I$12,0,-'Sound Pressure'!$AF277))</f>
        <v>#DIV/0!</v>
      </c>
      <c r="AN277" s="76" t="e">
        <f ca="1">IF($AF277&gt;7,0,IF($AF$4&lt;0,3,OFFSET('ModelParams Lp'!$J$12,0,-'Sound Pressure'!$AF277)))</f>
        <v>#DIV/0!</v>
      </c>
      <c r="AO277" s="76" t="e">
        <f t="shared" si="118"/>
        <v>#DIV/0!</v>
      </c>
      <c r="AP277" s="76" t="e">
        <f t="shared" si="118"/>
        <v>#DIV/0!</v>
      </c>
      <c r="AQ277" s="76" t="e">
        <f t="shared" si="118"/>
        <v>#DIV/0!</v>
      </c>
      <c r="AR277" s="76" t="e">
        <f t="shared" si="118"/>
        <v>#DIV/0!</v>
      </c>
      <c r="AS277" s="76" t="e">
        <f t="shared" si="118"/>
        <v>#DIV/0!</v>
      </c>
      <c r="AT277" s="76" t="e">
        <f t="shared" si="118"/>
        <v>#DIV/0!</v>
      </c>
      <c r="AU277" s="76" t="e">
        <f t="shared" si="118"/>
        <v>#DIV/0!</v>
      </c>
      <c r="AV277" s="76" t="e">
        <f t="shared" si="118"/>
        <v>#DIV/0!</v>
      </c>
      <c r="AW277" s="76">
        <f>'ModelParams Lp'!B$22</f>
        <v>4</v>
      </c>
      <c r="AX277" s="76">
        <f>'ModelParams Lp'!C$22</f>
        <v>2</v>
      </c>
      <c r="AY277" s="76">
        <f>'ModelParams Lp'!D$22</f>
        <v>1</v>
      </c>
      <c r="AZ277" s="76">
        <f>'ModelParams Lp'!E$22</f>
        <v>0</v>
      </c>
      <c r="BA277" s="76">
        <f>'ModelParams Lp'!F$22</f>
        <v>0</v>
      </c>
      <c r="BB277" s="76">
        <f>'ModelParams Lp'!G$22</f>
        <v>0</v>
      </c>
      <c r="BC277" s="76">
        <f>'ModelParams Lp'!H$22</f>
        <v>0</v>
      </c>
      <c r="BD277" s="76">
        <f>'ModelParams Lp'!I$22</f>
        <v>0</v>
      </c>
      <c r="BE277" s="76" t="e">
        <f>-10*LOG(2/(4*PI()*2^2)+4/(0.163*(Calcul!$J282*Calcul!$K282)/VLOOKUP(Calcul!$H282,'ModelParams Lp'!$E$37:$F$39,2,0)))</f>
        <v>#N/A</v>
      </c>
      <c r="BF277" s="76" t="e">
        <f>-10*LOG(2/(4*PI()*2^2)+4/(0.163*(Calcul!$J282*Calcul!$K282)/VLOOKUP(Calcul!$H282,'ModelParams Lp'!$E$37:$F$39,2,0)))</f>
        <v>#N/A</v>
      </c>
      <c r="BG277" s="76" t="e">
        <f>-10*LOG(2/(4*PI()*2^2)+4/(0.163*(Calcul!$J282*Calcul!$K282)/VLOOKUP(Calcul!$H282,'ModelParams Lp'!$E$37:$F$39,2,0)))</f>
        <v>#N/A</v>
      </c>
      <c r="BH277" s="76" t="e">
        <f>-10*LOG(2/(4*PI()*2^2)+4/(0.163*(Calcul!$J282*Calcul!$K282)/VLOOKUP(Calcul!$H282,'ModelParams Lp'!$E$37:$F$39,2,0)))</f>
        <v>#N/A</v>
      </c>
      <c r="BI277" s="76" t="e">
        <f>-10*LOG(2/(4*PI()*2^2)+4/(0.163*(Calcul!$J282*Calcul!$K282)/VLOOKUP(Calcul!$H282,'ModelParams Lp'!$E$37:$F$39,2,0)))</f>
        <v>#N/A</v>
      </c>
      <c r="BJ277" s="76" t="e">
        <f>-10*LOG(2/(4*PI()*2^2)+4/(0.163*(Calcul!$J282*Calcul!$K282)/VLOOKUP(Calcul!$H282,'ModelParams Lp'!$E$37:$F$39,2,0)))</f>
        <v>#N/A</v>
      </c>
      <c r="BK277" s="76" t="e">
        <f>-10*LOG(2/(4*PI()*2^2)+4/(0.163*(Calcul!$J282*Calcul!$K282)/VLOOKUP(Calcul!$H282,'ModelParams Lp'!$E$37:$F$39,2,0)))</f>
        <v>#N/A</v>
      </c>
      <c r="BL277" s="76" t="e">
        <f>-10*LOG(2/(4*PI()*2^2)+4/(0.163*(Calcul!$J282*Calcul!$K282)/VLOOKUP(Calcul!$H282,'ModelParams Lp'!$E$37:$F$39,2,0)))</f>
        <v>#N/A</v>
      </c>
      <c r="BM277" s="76" t="e">
        <f>VLOOKUP(Calcul!$I282,'ModelParams Lp'!$D$28:$O$32,5,0)+BE277</f>
        <v>#N/A</v>
      </c>
      <c r="BN277" s="76" t="e">
        <f>VLOOKUP(Calcul!$I282,'ModelParams Lp'!$D$28:$O$32,6,0)+BF277</f>
        <v>#N/A</v>
      </c>
      <c r="BO277" s="76" t="e">
        <f>VLOOKUP(Calcul!$I282,'ModelParams Lp'!$D$28:$O$32,7,0)+BG277</f>
        <v>#N/A</v>
      </c>
      <c r="BP277" s="76" t="e">
        <f>VLOOKUP(Calcul!$I282,'ModelParams Lp'!$D$28:$O$32,8,0)+BH277</f>
        <v>#N/A</v>
      </c>
      <c r="BQ277" s="76" t="e">
        <f>VLOOKUP(Calcul!$I282,'ModelParams Lp'!$D$28:$O$32,9,0)+BI277</f>
        <v>#N/A</v>
      </c>
      <c r="BR277" s="76" t="e">
        <f>VLOOKUP(Calcul!$I282,'ModelParams Lp'!$D$28:$O$32,10,0)+BJ277</f>
        <v>#N/A</v>
      </c>
      <c r="BS277" s="76" t="e">
        <f>VLOOKUP(Calcul!$I282,'ModelParams Lp'!$D$28:$O$32,11,0)+BK277</f>
        <v>#N/A</v>
      </c>
      <c r="BT277" s="76" t="e">
        <f>VLOOKUP(Calcul!$I282,'ModelParams Lp'!$D$28:$O$32,12,0)+BL277</f>
        <v>#N/A</v>
      </c>
      <c r="BU277" s="75" t="e">
        <f t="shared" ca="1" si="100"/>
        <v>#DIV/0!</v>
      </c>
      <c r="BV277" s="75" t="e">
        <f t="shared" ca="1" si="101"/>
        <v>#DIV/0!</v>
      </c>
      <c r="BW277" s="75" t="e">
        <f t="shared" ca="1" si="102"/>
        <v>#DIV/0!</v>
      </c>
      <c r="BX277" s="75" t="e">
        <f t="shared" ca="1" si="103"/>
        <v>#DIV/0!</v>
      </c>
      <c r="BY277" s="75" t="e">
        <f t="shared" ca="1" si="104"/>
        <v>#DIV/0!</v>
      </c>
      <c r="BZ277" s="75" t="e">
        <f t="shared" ca="1" si="105"/>
        <v>#DIV/0!</v>
      </c>
      <c r="CA277" s="75" t="e">
        <f t="shared" ca="1" si="106"/>
        <v>#DIV/0!</v>
      </c>
      <c r="CB277" s="75" t="e">
        <f t="shared" ca="1" si="107"/>
        <v>#DIV/0!</v>
      </c>
      <c r="CC277" s="26" t="e">
        <f ca="1">10*LOG10(IF(BU277="",0,POWER(10,((BU277+'ModelParams Lw'!$O$4)/10))) +IF(BV277="",0,POWER(10,((BV277+'ModelParams Lw'!$P$4)/10))) +IF(BW277="",0,POWER(10,((BW277+'ModelParams Lw'!$Q$4)/10))) +IF(BX277="",0,POWER(10,((BX277+'ModelParams Lw'!$R$4)/10))) +IF(BY277="",0,POWER(10,((BY277+'ModelParams Lw'!$S$4)/10))) +IF(BZ277="",0,POWER(10,((BZ277+'ModelParams Lw'!$T$4)/10))) +IF(CA277="",0,POWER(10,((CA277+'ModelParams Lw'!$U$4)/10)))+IF(CB277="",0,POWER(10,((CB277+'ModelParams Lw'!$V$4)/10))))</f>
        <v>#DIV/0!</v>
      </c>
      <c r="CD277" s="26" t="e">
        <f t="shared" ca="1" si="108"/>
        <v>#DIV/0!</v>
      </c>
      <c r="CE277" s="26" t="e">
        <f ca="1">(BU277-'ModelParams Lw'!O$10)/'ModelParams Lw'!O$11</f>
        <v>#DIV/0!</v>
      </c>
      <c r="CF277" s="26" t="e">
        <f ca="1">(BV277-'ModelParams Lw'!P$10)/'ModelParams Lw'!P$11</f>
        <v>#DIV/0!</v>
      </c>
      <c r="CG277" s="26" t="e">
        <f ca="1">(BW277-'ModelParams Lw'!Q$10)/'ModelParams Lw'!Q$11</f>
        <v>#DIV/0!</v>
      </c>
      <c r="CH277" s="26" t="e">
        <f ca="1">(BX277-'ModelParams Lw'!R$10)/'ModelParams Lw'!R$11</f>
        <v>#DIV/0!</v>
      </c>
      <c r="CI277" s="26" t="e">
        <f ca="1">(BY277-'ModelParams Lw'!S$10)/'ModelParams Lw'!S$11</f>
        <v>#DIV/0!</v>
      </c>
      <c r="CJ277" s="26" t="e">
        <f ca="1">(BZ277-'ModelParams Lw'!T$10)/'ModelParams Lw'!T$11</f>
        <v>#DIV/0!</v>
      </c>
      <c r="CK277" s="26" t="e">
        <f ca="1">(CA277-'ModelParams Lw'!U$10)/'ModelParams Lw'!U$11</f>
        <v>#DIV/0!</v>
      </c>
      <c r="CL277" s="26" t="e">
        <f ca="1">(CB277-'ModelParams Lw'!V$10)/'ModelParams Lw'!V$11</f>
        <v>#DIV/0!</v>
      </c>
      <c r="CM277" s="75" t="e">
        <f t="shared" si="109"/>
        <v>#DIV/0!</v>
      </c>
      <c r="CN277" s="75" t="e">
        <f t="shared" si="110"/>
        <v>#DIV/0!</v>
      </c>
      <c r="CO277" s="75" t="e">
        <f t="shared" si="111"/>
        <v>#DIV/0!</v>
      </c>
      <c r="CP277" s="75" t="e">
        <f t="shared" si="112"/>
        <v>#DIV/0!</v>
      </c>
      <c r="CQ277" s="75" t="e">
        <f t="shared" si="113"/>
        <v>#DIV/0!</v>
      </c>
      <c r="CR277" s="75" t="e">
        <f t="shared" si="114"/>
        <v>#DIV/0!</v>
      </c>
      <c r="CS277" s="75" t="e">
        <f t="shared" si="115"/>
        <v>#DIV/0!</v>
      </c>
      <c r="CT277" s="75" t="e">
        <f t="shared" si="116"/>
        <v>#DIV/0!</v>
      </c>
      <c r="CU277" s="26" t="e">
        <f>10*LOG10(IF(CM277="",0,POWER(10,((CM277+'ModelParams Lw'!$O$4)/10))) +IF(CN277="",0,POWER(10,((CN277+'ModelParams Lw'!$P$4)/10))) +IF(CO277="",0,POWER(10,((CO277+'ModelParams Lw'!$Q$4)/10))) +IF(CP277="",0,POWER(10,((CP277+'ModelParams Lw'!$R$4)/10))) +IF(CQ277="",0,POWER(10,((CQ277+'ModelParams Lw'!$S$4)/10))) +IF(CR277="",0,POWER(10,((CR277+'ModelParams Lw'!$T$4)/10))) +IF(CS277="",0,POWER(10,((CS277+'ModelParams Lw'!$U$4)/10)))+IF(CT277="",0,POWER(10,((CT277+'ModelParams Lw'!$V$4)/10))))</f>
        <v>#DIV/0!</v>
      </c>
      <c r="CV277" s="26" t="e">
        <f t="shared" si="117"/>
        <v>#DIV/0!</v>
      </c>
      <c r="CW277" s="26" t="e">
        <f>(CM277-'ModelParams Lw'!O$10)/'ModelParams Lw'!O$11</f>
        <v>#DIV/0!</v>
      </c>
      <c r="CX277" s="26" t="e">
        <f>(CN277-'ModelParams Lw'!P$10)/'ModelParams Lw'!P$11</f>
        <v>#DIV/0!</v>
      </c>
      <c r="CY277" s="26" t="e">
        <f>(CO277-'ModelParams Lw'!Q$10)/'ModelParams Lw'!Q$11</f>
        <v>#DIV/0!</v>
      </c>
      <c r="CZ277" s="26" t="e">
        <f>(CP277-'ModelParams Lw'!R$10)/'ModelParams Lw'!R$11</f>
        <v>#DIV/0!</v>
      </c>
      <c r="DA277" s="26" t="e">
        <f>(CQ277-'ModelParams Lw'!S$10)/'ModelParams Lw'!S$11</f>
        <v>#DIV/0!</v>
      </c>
      <c r="DB277" s="26" t="e">
        <f>(CR277-'ModelParams Lw'!T$10)/'ModelParams Lw'!T$11</f>
        <v>#DIV/0!</v>
      </c>
      <c r="DC277" s="26" t="e">
        <f>(CS277-'ModelParams Lw'!U$10)/'ModelParams Lw'!U$11</f>
        <v>#DIV/0!</v>
      </c>
      <c r="DD277" s="26" t="e">
        <f>(CT277-'ModelParams Lw'!V$10)/'ModelParams Lw'!V$11</f>
        <v>#DIV/0!</v>
      </c>
    </row>
    <row r="278" spans="1:108" x14ac:dyDescent="0.25">
      <c r="A278" s="13">
        <f>'Sound Power'!B278</f>
        <v>0</v>
      </c>
      <c r="B278" s="13">
        <f>'Sound Power'!D278</f>
        <v>0</v>
      </c>
      <c r="C278" s="13">
        <f>'Sound Power'!E278</f>
        <v>0</v>
      </c>
      <c r="D278" s="13">
        <f>'Sound Power'!F278</f>
        <v>0</v>
      </c>
      <c r="E278" s="76" t="e">
        <f>IF(Calcul!$F280="SA",'Sound Power'!AZ278,'Sound Power'!O278)</f>
        <v>#DIV/0!</v>
      </c>
      <c r="F278" s="76" t="e">
        <f>IF(Calcul!$F280="SA",'Sound Power'!BA278,'Sound Power'!P278)</f>
        <v>#DIV/0!</v>
      </c>
      <c r="G278" s="76" t="e">
        <f>IF(Calcul!$F280="SA",'Sound Power'!BB278,'Sound Power'!Q278)</f>
        <v>#DIV/0!</v>
      </c>
      <c r="H278" s="76" t="e">
        <f>IF(Calcul!$F280="SA",'Sound Power'!BC278,'Sound Power'!R278)</f>
        <v>#DIV/0!</v>
      </c>
      <c r="I278" s="76" t="e">
        <f>IF(Calcul!$F280="SA",'Sound Power'!BD278,'Sound Power'!S278)</f>
        <v>#DIV/0!</v>
      </c>
      <c r="J278" s="76" t="e">
        <f>IF(Calcul!$F280="SA",'Sound Power'!BE278,'Sound Power'!T278)</f>
        <v>#DIV/0!</v>
      </c>
      <c r="K278" s="76" t="e">
        <f>IF(Calcul!$F280="SA",'Sound Power'!BF278,'Sound Power'!U278)</f>
        <v>#DIV/0!</v>
      </c>
      <c r="L278" s="76" t="e">
        <f>IF(Calcul!$F280="SA",'Sound Power'!BG278,'Sound Power'!V278)</f>
        <v>#DIV/0!</v>
      </c>
      <c r="M278" s="76" t="e">
        <f>'Sound Power'!CI278</f>
        <v>#DIV/0!</v>
      </c>
      <c r="N278" s="76" t="e">
        <f>'Sound Power'!CJ278</f>
        <v>#DIV/0!</v>
      </c>
      <c r="O278" s="76" t="e">
        <f>'Sound Power'!CK278</f>
        <v>#DIV/0!</v>
      </c>
      <c r="P278" s="76" t="e">
        <f>'Sound Power'!CL278</f>
        <v>#DIV/0!</v>
      </c>
      <c r="Q278" s="76" t="e">
        <f>'Sound Power'!CM278</f>
        <v>#DIV/0!</v>
      </c>
      <c r="R278" s="76" t="e">
        <f>'Sound Power'!CN278</f>
        <v>#DIV/0!</v>
      </c>
      <c r="S278" s="76" t="e">
        <f>'Sound Power'!CO278</f>
        <v>#DIV/0!</v>
      </c>
      <c r="T278" s="76" t="e">
        <f>'Sound Power'!CP278</f>
        <v>#DIV/0!</v>
      </c>
      <c r="U278" s="73">
        <f t="shared" si="97"/>
        <v>0</v>
      </c>
      <c r="V278" s="73">
        <f t="shared" si="98"/>
        <v>0</v>
      </c>
      <c r="W278" s="76" t="e">
        <f>('ModelParams Lp'!B$4*10^'ModelParams Lp'!B$5*($U278/$V278)^'ModelParams Lp'!B$6)*3</f>
        <v>#DIV/0!</v>
      </c>
      <c r="X278" s="76" t="e">
        <f>('ModelParams Lp'!C$4*10^'ModelParams Lp'!C$5*($U278/$V278)^'ModelParams Lp'!C$6)*3</f>
        <v>#DIV/0!</v>
      </c>
      <c r="Y278" s="76" t="e">
        <f>('ModelParams Lp'!D$4*10^'ModelParams Lp'!D$5*($U278/$V278)^'ModelParams Lp'!D$6)*3</f>
        <v>#DIV/0!</v>
      </c>
      <c r="Z278" s="76" t="e">
        <f>('ModelParams Lp'!E$4*10^'ModelParams Lp'!E$5*($U278/$V278)^'ModelParams Lp'!E$6)*3</f>
        <v>#DIV/0!</v>
      </c>
      <c r="AA278" s="76" t="e">
        <f>('ModelParams Lp'!F$4*10^'ModelParams Lp'!F$5*($U278/$V278)^'ModelParams Lp'!F$6)*3</f>
        <v>#DIV/0!</v>
      </c>
      <c r="AB278" s="76" t="e">
        <f>('ModelParams Lp'!G$4*10^'ModelParams Lp'!G$5*($U278/$V278)^'ModelParams Lp'!G$6)*3</f>
        <v>#DIV/0!</v>
      </c>
      <c r="AC278" s="76" t="e">
        <f>('ModelParams Lp'!H$4*10^'ModelParams Lp'!H$5*($U278/$V278)^'ModelParams Lp'!H$6)*3</f>
        <v>#DIV/0!</v>
      </c>
      <c r="AD278" s="76" t="e">
        <f>('ModelParams Lp'!I$4*10^'ModelParams Lp'!I$5*($U278/$V278)^'ModelParams Lp'!I$6)*3</f>
        <v>#DIV/0!</v>
      </c>
      <c r="AE278" s="62" t="e">
        <f t="shared" si="99"/>
        <v>#DIV/0!</v>
      </c>
      <c r="AF278" s="62" t="e">
        <f>IF(AE278&lt;'ModelParams Lp'!$B$16,-1,IF(AE278&lt;'ModelParams Lp'!$C$16,0,IF(AE278&lt;'ModelParams Lp'!$D$16,1,IF(AE278&lt;'ModelParams Lp'!$E$16,2,IF(AE278&lt;'ModelParams Lp'!$F$16,3,IF(AE278&lt;'ModelParams Lp'!$G$16,4,IF(AE278&lt;'ModelParams Lp'!$H$16,5,6)))))))</f>
        <v>#DIV/0!</v>
      </c>
      <c r="AG278" s="76" t="e">
        <f ca="1">IF($AF278&gt;1,0,OFFSET('ModelParams Lp'!$C$12,0,-'Sound Pressure'!$AF278))</f>
        <v>#DIV/0!</v>
      </c>
      <c r="AH278" s="76" t="e">
        <f ca="1">IF($AF278&gt;2,0,OFFSET('ModelParams Lp'!$D$12,0,-'Sound Pressure'!$AF278))</f>
        <v>#DIV/0!</v>
      </c>
      <c r="AI278" s="76" t="e">
        <f ca="1">IF($AF278&gt;3,0,OFFSET('ModelParams Lp'!$E$12,0,-'Sound Pressure'!$AF278))</f>
        <v>#DIV/0!</v>
      </c>
      <c r="AJ278" s="76" t="e">
        <f ca="1">IF($AF278&gt;4,0,OFFSET('ModelParams Lp'!$F$12,0,-'Sound Pressure'!$AF278))</f>
        <v>#DIV/0!</v>
      </c>
      <c r="AK278" s="76" t="e">
        <f ca="1">IF($AF278&gt;3,0,OFFSET('ModelParams Lp'!$G$12,0,-'Sound Pressure'!$AF278))</f>
        <v>#DIV/0!</v>
      </c>
      <c r="AL278" s="76" t="e">
        <f ca="1">IF($AF278&gt;5,0,OFFSET('ModelParams Lp'!$H$12,0,-'Sound Pressure'!$AF278))</f>
        <v>#DIV/0!</v>
      </c>
      <c r="AM278" s="76" t="e">
        <f ca="1">IF($AF278&gt;6,0,OFFSET('ModelParams Lp'!$I$12,0,-'Sound Pressure'!$AF278))</f>
        <v>#DIV/0!</v>
      </c>
      <c r="AN278" s="76" t="e">
        <f ca="1">IF($AF278&gt;7,0,IF($AF$4&lt;0,3,OFFSET('ModelParams Lp'!$J$12,0,-'Sound Pressure'!$AF278)))</f>
        <v>#DIV/0!</v>
      </c>
      <c r="AO278" s="76" t="e">
        <f t="shared" si="118"/>
        <v>#DIV/0!</v>
      </c>
      <c r="AP278" s="76" t="e">
        <f t="shared" si="118"/>
        <v>#DIV/0!</v>
      </c>
      <c r="AQ278" s="76" t="e">
        <f t="shared" si="118"/>
        <v>#DIV/0!</v>
      </c>
      <c r="AR278" s="76" t="e">
        <f t="shared" si="118"/>
        <v>#DIV/0!</v>
      </c>
      <c r="AS278" s="76" t="e">
        <f t="shared" si="118"/>
        <v>#DIV/0!</v>
      </c>
      <c r="AT278" s="76" t="e">
        <f t="shared" si="118"/>
        <v>#DIV/0!</v>
      </c>
      <c r="AU278" s="76" t="e">
        <f t="shared" si="118"/>
        <v>#DIV/0!</v>
      </c>
      <c r="AV278" s="76" t="e">
        <f t="shared" si="118"/>
        <v>#DIV/0!</v>
      </c>
      <c r="AW278" s="76">
        <f>'ModelParams Lp'!B$22</f>
        <v>4</v>
      </c>
      <c r="AX278" s="76">
        <f>'ModelParams Lp'!C$22</f>
        <v>2</v>
      </c>
      <c r="AY278" s="76">
        <f>'ModelParams Lp'!D$22</f>
        <v>1</v>
      </c>
      <c r="AZ278" s="76">
        <f>'ModelParams Lp'!E$22</f>
        <v>0</v>
      </c>
      <c r="BA278" s="76">
        <f>'ModelParams Lp'!F$22</f>
        <v>0</v>
      </c>
      <c r="BB278" s="76">
        <f>'ModelParams Lp'!G$22</f>
        <v>0</v>
      </c>
      <c r="BC278" s="76">
        <f>'ModelParams Lp'!H$22</f>
        <v>0</v>
      </c>
      <c r="BD278" s="76">
        <f>'ModelParams Lp'!I$22</f>
        <v>0</v>
      </c>
      <c r="BE278" s="76" t="e">
        <f>-10*LOG(2/(4*PI()*2^2)+4/(0.163*(Calcul!$J283*Calcul!$K283)/VLOOKUP(Calcul!$H283,'ModelParams Lp'!$E$37:$F$39,2,0)))</f>
        <v>#N/A</v>
      </c>
      <c r="BF278" s="76" t="e">
        <f>-10*LOG(2/(4*PI()*2^2)+4/(0.163*(Calcul!$J283*Calcul!$K283)/VLOOKUP(Calcul!$H283,'ModelParams Lp'!$E$37:$F$39,2,0)))</f>
        <v>#N/A</v>
      </c>
      <c r="BG278" s="76" t="e">
        <f>-10*LOG(2/(4*PI()*2^2)+4/(0.163*(Calcul!$J283*Calcul!$K283)/VLOOKUP(Calcul!$H283,'ModelParams Lp'!$E$37:$F$39,2,0)))</f>
        <v>#N/A</v>
      </c>
      <c r="BH278" s="76" t="e">
        <f>-10*LOG(2/(4*PI()*2^2)+4/(0.163*(Calcul!$J283*Calcul!$K283)/VLOOKUP(Calcul!$H283,'ModelParams Lp'!$E$37:$F$39,2,0)))</f>
        <v>#N/A</v>
      </c>
      <c r="BI278" s="76" t="e">
        <f>-10*LOG(2/(4*PI()*2^2)+4/(0.163*(Calcul!$J283*Calcul!$K283)/VLOOKUP(Calcul!$H283,'ModelParams Lp'!$E$37:$F$39,2,0)))</f>
        <v>#N/A</v>
      </c>
      <c r="BJ278" s="76" t="e">
        <f>-10*LOG(2/(4*PI()*2^2)+4/(0.163*(Calcul!$J283*Calcul!$K283)/VLOOKUP(Calcul!$H283,'ModelParams Lp'!$E$37:$F$39,2,0)))</f>
        <v>#N/A</v>
      </c>
      <c r="BK278" s="76" t="e">
        <f>-10*LOG(2/(4*PI()*2^2)+4/(0.163*(Calcul!$J283*Calcul!$K283)/VLOOKUP(Calcul!$H283,'ModelParams Lp'!$E$37:$F$39,2,0)))</f>
        <v>#N/A</v>
      </c>
      <c r="BL278" s="76" t="e">
        <f>-10*LOG(2/(4*PI()*2^2)+4/(0.163*(Calcul!$J283*Calcul!$K283)/VLOOKUP(Calcul!$H283,'ModelParams Lp'!$E$37:$F$39,2,0)))</f>
        <v>#N/A</v>
      </c>
      <c r="BM278" s="76" t="e">
        <f>VLOOKUP(Calcul!$I283,'ModelParams Lp'!$D$28:$O$32,5,0)+BE278</f>
        <v>#N/A</v>
      </c>
      <c r="BN278" s="76" t="e">
        <f>VLOOKUP(Calcul!$I283,'ModelParams Lp'!$D$28:$O$32,6,0)+BF278</f>
        <v>#N/A</v>
      </c>
      <c r="BO278" s="76" t="e">
        <f>VLOOKUP(Calcul!$I283,'ModelParams Lp'!$D$28:$O$32,7,0)+BG278</f>
        <v>#N/A</v>
      </c>
      <c r="BP278" s="76" t="e">
        <f>VLOOKUP(Calcul!$I283,'ModelParams Lp'!$D$28:$O$32,8,0)+BH278</f>
        <v>#N/A</v>
      </c>
      <c r="BQ278" s="76" t="e">
        <f>VLOOKUP(Calcul!$I283,'ModelParams Lp'!$D$28:$O$32,9,0)+BI278</f>
        <v>#N/A</v>
      </c>
      <c r="BR278" s="76" t="e">
        <f>VLOOKUP(Calcul!$I283,'ModelParams Lp'!$D$28:$O$32,10,0)+BJ278</f>
        <v>#N/A</v>
      </c>
      <c r="BS278" s="76" t="e">
        <f>VLOOKUP(Calcul!$I283,'ModelParams Lp'!$D$28:$O$32,11,0)+BK278</f>
        <v>#N/A</v>
      </c>
      <c r="BT278" s="76" t="e">
        <f>VLOOKUP(Calcul!$I283,'ModelParams Lp'!$D$28:$O$32,12,0)+BL278</f>
        <v>#N/A</v>
      </c>
      <c r="BU278" s="75" t="e">
        <f t="shared" ca="1" si="100"/>
        <v>#DIV/0!</v>
      </c>
      <c r="BV278" s="75" t="e">
        <f t="shared" ca="1" si="101"/>
        <v>#DIV/0!</v>
      </c>
      <c r="BW278" s="75" t="e">
        <f t="shared" ca="1" si="102"/>
        <v>#DIV/0!</v>
      </c>
      <c r="BX278" s="75" t="e">
        <f t="shared" ca="1" si="103"/>
        <v>#DIV/0!</v>
      </c>
      <c r="BY278" s="75" t="e">
        <f t="shared" ca="1" si="104"/>
        <v>#DIV/0!</v>
      </c>
      <c r="BZ278" s="75" t="e">
        <f t="shared" ca="1" si="105"/>
        <v>#DIV/0!</v>
      </c>
      <c r="CA278" s="75" t="e">
        <f t="shared" ca="1" si="106"/>
        <v>#DIV/0!</v>
      </c>
      <c r="CB278" s="75" t="e">
        <f t="shared" ca="1" si="107"/>
        <v>#DIV/0!</v>
      </c>
      <c r="CC278" s="26" t="e">
        <f ca="1">10*LOG10(IF(BU278="",0,POWER(10,((BU278+'ModelParams Lw'!$O$4)/10))) +IF(BV278="",0,POWER(10,((BV278+'ModelParams Lw'!$P$4)/10))) +IF(BW278="",0,POWER(10,((BW278+'ModelParams Lw'!$Q$4)/10))) +IF(BX278="",0,POWER(10,((BX278+'ModelParams Lw'!$R$4)/10))) +IF(BY278="",0,POWER(10,((BY278+'ModelParams Lw'!$S$4)/10))) +IF(BZ278="",0,POWER(10,((BZ278+'ModelParams Lw'!$T$4)/10))) +IF(CA278="",0,POWER(10,((CA278+'ModelParams Lw'!$U$4)/10)))+IF(CB278="",0,POWER(10,((CB278+'ModelParams Lw'!$V$4)/10))))</f>
        <v>#DIV/0!</v>
      </c>
      <c r="CD278" s="26" t="e">
        <f t="shared" ca="1" si="108"/>
        <v>#DIV/0!</v>
      </c>
      <c r="CE278" s="26" t="e">
        <f ca="1">(BU278-'ModelParams Lw'!O$10)/'ModelParams Lw'!O$11</f>
        <v>#DIV/0!</v>
      </c>
      <c r="CF278" s="26" t="e">
        <f ca="1">(BV278-'ModelParams Lw'!P$10)/'ModelParams Lw'!P$11</f>
        <v>#DIV/0!</v>
      </c>
      <c r="CG278" s="26" t="e">
        <f ca="1">(BW278-'ModelParams Lw'!Q$10)/'ModelParams Lw'!Q$11</f>
        <v>#DIV/0!</v>
      </c>
      <c r="CH278" s="26" t="e">
        <f ca="1">(BX278-'ModelParams Lw'!R$10)/'ModelParams Lw'!R$11</f>
        <v>#DIV/0!</v>
      </c>
      <c r="CI278" s="26" t="e">
        <f ca="1">(BY278-'ModelParams Lw'!S$10)/'ModelParams Lw'!S$11</f>
        <v>#DIV/0!</v>
      </c>
      <c r="CJ278" s="26" t="e">
        <f ca="1">(BZ278-'ModelParams Lw'!T$10)/'ModelParams Lw'!T$11</f>
        <v>#DIV/0!</v>
      </c>
      <c r="CK278" s="26" t="e">
        <f ca="1">(CA278-'ModelParams Lw'!U$10)/'ModelParams Lw'!U$11</f>
        <v>#DIV/0!</v>
      </c>
      <c r="CL278" s="26" t="e">
        <f ca="1">(CB278-'ModelParams Lw'!V$10)/'ModelParams Lw'!V$11</f>
        <v>#DIV/0!</v>
      </c>
      <c r="CM278" s="75" t="e">
        <f t="shared" si="109"/>
        <v>#DIV/0!</v>
      </c>
      <c r="CN278" s="75" t="e">
        <f t="shared" si="110"/>
        <v>#DIV/0!</v>
      </c>
      <c r="CO278" s="75" t="e">
        <f t="shared" si="111"/>
        <v>#DIV/0!</v>
      </c>
      <c r="CP278" s="75" t="e">
        <f t="shared" si="112"/>
        <v>#DIV/0!</v>
      </c>
      <c r="CQ278" s="75" t="e">
        <f t="shared" si="113"/>
        <v>#DIV/0!</v>
      </c>
      <c r="CR278" s="75" t="e">
        <f t="shared" si="114"/>
        <v>#DIV/0!</v>
      </c>
      <c r="CS278" s="75" t="e">
        <f t="shared" si="115"/>
        <v>#DIV/0!</v>
      </c>
      <c r="CT278" s="75" t="e">
        <f t="shared" si="116"/>
        <v>#DIV/0!</v>
      </c>
      <c r="CU278" s="26" t="e">
        <f>10*LOG10(IF(CM278="",0,POWER(10,((CM278+'ModelParams Lw'!$O$4)/10))) +IF(CN278="",0,POWER(10,((CN278+'ModelParams Lw'!$P$4)/10))) +IF(CO278="",0,POWER(10,((CO278+'ModelParams Lw'!$Q$4)/10))) +IF(CP278="",0,POWER(10,((CP278+'ModelParams Lw'!$R$4)/10))) +IF(CQ278="",0,POWER(10,((CQ278+'ModelParams Lw'!$S$4)/10))) +IF(CR278="",0,POWER(10,((CR278+'ModelParams Lw'!$T$4)/10))) +IF(CS278="",0,POWER(10,((CS278+'ModelParams Lw'!$U$4)/10)))+IF(CT278="",0,POWER(10,((CT278+'ModelParams Lw'!$V$4)/10))))</f>
        <v>#DIV/0!</v>
      </c>
      <c r="CV278" s="26" t="e">
        <f t="shared" si="117"/>
        <v>#DIV/0!</v>
      </c>
      <c r="CW278" s="26" t="e">
        <f>(CM278-'ModelParams Lw'!O$10)/'ModelParams Lw'!O$11</f>
        <v>#DIV/0!</v>
      </c>
      <c r="CX278" s="26" t="e">
        <f>(CN278-'ModelParams Lw'!P$10)/'ModelParams Lw'!P$11</f>
        <v>#DIV/0!</v>
      </c>
      <c r="CY278" s="26" t="e">
        <f>(CO278-'ModelParams Lw'!Q$10)/'ModelParams Lw'!Q$11</f>
        <v>#DIV/0!</v>
      </c>
      <c r="CZ278" s="26" t="e">
        <f>(CP278-'ModelParams Lw'!R$10)/'ModelParams Lw'!R$11</f>
        <v>#DIV/0!</v>
      </c>
      <c r="DA278" s="26" t="e">
        <f>(CQ278-'ModelParams Lw'!S$10)/'ModelParams Lw'!S$11</f>
        <v>#DIV/0!</v>
      </c>
      <c r="DB278" s="26" t="e">
        <f>(CR278-'ModelParams Lw'!T$10)/'ModelParams Lw'!T$11</f>
        <v>#DIV/0!</v>
      </c>
      <c r="DC278" s="26" t="e">
        <f>(CS278-'ModelParams Lw'!U$10)/'ModelParams Lw'!U$11</f>
        <v>#DIV/0!</v>
      </c>
      <c r="DD278" s="26" t="e">
        <f>(CT278-'ModelParams Lw'!V$10)/'ModelParams Lw'!V$11</f>
        <v>#DIV/0!</v>
      </c>
    </row>
    <row r="279" spans="1:108" x14ac:dyDescent="0.25">
      <c r="A279" s="13">
        <f>'Sound Power'!B279</f>
        <v>0</v>
      </c>
      <c r="B279" s="13">
        <f>'Sound Power'!D279</f>
        <v>0</v>
      </c>
      <c r="C279" s="13">
        <f>'Sound Power'!E279</f>
        <v>0</v>
      </c>
      <c r="D279" s="13">
        <f>'Sound Power'!F279</f>
        <v>0</v>
      </c>
      <c r="E279" s="76" t="e">
        <f>IF(Calcul!$F281="SA",'Sound Power'!AZ279,'Sound Power'!O279)</f>
        <v>#DIV/0!</v>
      </c>
      <c r="F279" s="76" t="e">
        <f>IF(Calcul!$F281="SA",'Sound Power'!BA279,'Sound Power'!P279)</f>
        <v>#DIV/0!</v>
      </c>
      <c r="G279" s="76" t="e">
        <f>IF(Calcul!$F281="SA",'Sound Power'!BB279,'Sound Power'!Q279)</f>
        <v>#DIV/0!</v>
      </c>
      <c r="H279" s="76" t="e">
        <f>IF(Calcul!$F281="SA",'Sound Power'!BC279,'Sound Power'!R279)</f>
        <v>#DIV/0!</v>
      </c>
      <c r="I279" s="76" t="e">
        <f>IF(Calcul!$F281="SA",'Sound Power'!BD279,'Sound Power'!S279)</f>
        <v>#DIV/0!</v>
      </c>
      <c r="J279" s="76" t="e">
        <f>IF(Calcul!$F281="SA",'Sound Power'!BE279,'Sound Power'!T279)</f>
        <v>#DIV/0!</v>
      </c>
      <c r="K279" s="76" t="e">
        <f>IF(Calcul!$F281="SA",'Sound Power'!BF279,'Sound Power'!U279)</f>
        <v>#DIV/0!</v>
      </c>
      <c r="L279" s="76" t="e">
        <f>IF(Calcul!$F281="SA",'Sound Power'!BG279,'Sound Power'!V279)</f>
        <v>#DIV/0!</v>
      </c>
      <c r="M279" s="76" t="e">
        <f>'Sound Power'!CI279</f>
        <v>#DIV/0!</v>
      </c>
      <c r="N279" s="76" t="e">
        <f>'Sound Power'!CJ279</f>
        <v>#DIV/0!</v>
      </c>
      <c r="O279" s="76" t="e">
        <f>'Sound Power'!CK279</f>
        <v>#DIV/0!</v>
      </c>
      <c r="P279" s="76" t="e">
        <f>'Sound Power'!CL279</f>
        <v>#DIV/0!</v>
      </c>
      <c r="Q279" s="76" t="e">
        <f>'Sound Power'!CM279</f>
        <v>#DIV/0!</v>
      </c>
      <c r="R279" s="76" t="e">
        <f>'Sound Power'!CN279</f>
        <v>#DIV/0!</v>
      </c>
      <c r="S279" s="76" t="e">
        <f>'Sound Power'!CO279</f>
        <v>#DIV/0!</v>
      </c>
      <c r="T279" s="76" t="e">
        <f>'Sound Power'!CP279</f>
        <v>#DIV/0!</v>
      </c>
      <c r="U279" s="73">
        <f t="shared" si="97"/>
        <v>0</v>
      </c>
      <c r="V279" s="73">
        <f t="shared" si="98"/>
        <v>0</v>
      </c>
      <c r="W279" s="76" t="e">
        <f>('ModelParams Lp'!B$4*10^'ModelParams Lp'!B$5*($U279/$V279)^'ModelParams Lp'!B$6)*3</f>
        <v>#DIV/0!</v>
      </c>
      <c r="X279" s="76" t="e">
        <f>('ModelParams Lp'!C$4*10^'ModelParams Lp'!C$5*($U279/$V279)^'ModelParams Lp'!C$6)*3</f>
        <v>#DIV/0!</v>
      </c>
      <c r="Y279" s="76" t="e">
        <f>('ModelParams Lp'!D$4*10^'ModelParams Lp'!D$5*($U279/$V279)^'ModelParams Lp'!D$6)*3</f>
        <v>#DIV/0!</v>
      </c>
      <c r="Z279" s="76" t="e">
        <f>('ModelParams Lp'!E$4*10^'ModelParams Lp'!E$5*($U279/$V279)^'ModelParams Lp'!E$6)*3</f>
        <v>#DIV/0!</v>
      </c>
      <c r="AA279" s="76" t="e">
        <f>('ModelParams Lp'!F$4*10^'ModelParams Lp'!F$5*($U279/$V279)^'ModelParams Lp'!F$6)*3</f>
        <v>#DIV/0!</v>
      </c>
      <c r="AB279" s="76" t="e">
        <f>('ModelParams Lp'!G$4*10^'ModelParams Lp'!G$5*($U279/$V279)^'ModelParams Lp'!G$6)*3</f>
        <v>#DIV/0!</v>
      </c>
      <c r="AC279" s="76" t="e">
        <f>('ModelParams Lp'!H$4*10^'ModelParams Lp'!H$5*($U279/$V279)^'ModelParams Lp'!H$6)*3</f>
        <v>#DIV/0!</v>
      </c>
      <c r="AD279" s="76" t="e">
        <f>('ModelParams Lp'!I$4*10^'ModelParams Lp'!I$5*($U279/$V279)^'ModelParams Lp'!I$6)*3</f>
        <v>#DIV/0!</v>
      </c>
      <c r="AE279" s="62" t="e">
        <f t="shared" si="99"/>
        <v>#DIV/0!</v>
      </c>
      <c r="AF279" s="62" t="e">
        <f>IF(AE279&lt;'ModelParams Lp'!$B$16,-1,IF(AE279&lt;'ModelParams Lp'!$C$16,0,IF(AE279&lt;'ModelParams Lp'!$D$16,1,IF(AE279&lt;'ModelParams Lp'!$E$16,2,IF(AE279&lt;'ModelParams Lp'!$F$16,3,IF(AE279&lt;'ModelParams Lp'!$G$16,4,IF(AE279&lt;'ModelParams Lp'!$H$16,5,6)))))))</f>
        <v>#DIV/0!</v>
      </c>
      <c r="AG279" s="76" t="e">
        <f ca="1">IF($AF279&gt;1,0,OFFSET('ModelParams Lp'!$C$12,0,-'Sound Pressure'!$AF279))</f>
        <v>#DIV/0!</v>
      </c>
      <c r="AH279" s="76" t="e">
        <f ca="1">IF($AF279&gt;2,0,OFFSET('ModelParams Lp'!$D$12,0,-'Sound Pressure'!$AF279))</f>
        <v>#DIV/0!</v>
      </c>
      <c r="AI279" s="76" t="e">
        <f ca="1">IF($AF279&gt;3,0,OFFSET('ModelParams Lp'!$E$12,0,-'Sound Pressure'!$AF279))</f>
        <v>#DIV/0!</v>
      </c>
      <c r="AJ279" s="76" t="e">
        <f ca="1">IF($AF279&gt;4,0,OFFSET('ModelParams Lp'!$F$12,0,-'Sound Pressure'!$AF279))</f>
        <v>#DIV/0!</v>
      </c>
      <c r="AK279" s="76" t="e">
        <f ca="1">IF($AF279&gt;3,0,OFFSET('ModelParams Lp'!$G$12,0,-'Sound Pressure'!$AF279))</f>
        <v>#DIV/0!</v>
      </c>
      <c r="AL279" s="76" t="e">
        <f ca="1">IF($AF279&gt;5,0,OFFSET('ModelParams Lp'!$H$12,0,-'Sound Pressure'!$AF279))</f>
        <v>#DIV/0!</v>
      </c>
      <c r="AM279" s="76" t="e">
        <f ca="1">IF($AF279&gt;6,0,OFFSET('ModelParams Lp'!$I$12,0,-'Sound Pressure'!$AF279))</f>
        <v>#DIV/0!</v>
      </c>
      <c r="AN279" s="76" t="e">
        <f ca="1">IF($AF279&gt;7,0,IF($AF$4&lt;0,3,OFFSET('ModelParams Lp'!$J$12,0,-'Sound Pressure'!$AF279)))</f>
        <v>#DIV/0!</v>
      </c>
      <c r="AO279" s="76" t="e">
        <f t="shared" si="118"/>
        <v>#DIV/0!</v>
      </c>
      <c r="AP279" s="76" t="e">
        <f t="shared" si="118"/>
        <v>#DIV/0!</v>
      </c>
      <c r="AQ279" s="76" t="e">
        <f t="shared" si="118"/>
        <v>#DIV/0!</v>
      </c>
      <c r="AR279" s="76" t="e">
        <f t="shared" si="118"/>
        <v>#DIV/0!</v>
      </c>
      <c r="AS279" s="76" t="e">
        <f t="shared" si="118"/>
        <v>#DIV/0!</v>
      </c>
      <c r="AT279" s="76" t="e">
        <f t="shared" si="118"/>
        <v>#DIV/0!</v>
      </c>
      <c r="AU279" s="76" t="e">
        <f t="shared" si="118"/>
        <v>#DIV/0!</v>
      </c>
      <c r="AV279" s="76" t="e">
        <f t="shared" si="118"/>
        <v>#DIV/0!</v>
      </c>
      <c r="AW279" s="76">
        <f>'ModelParams Lp'!B$22</f>
        <v>4</v>
      </c>
      <c r="AX279" s="76">
        <f>'ModelParams Lp'!C$22</f>
        <v>2</v>
      </c>
      <c r="AY279" s="76">
        <f>'ModelParams Lp'!D$22</f>
        <v>1</v>
      </c>
      <c r="AZ279" s="76">
        <f>'ModelParams Lp'!E$22</f>
        <v>0</v>
      </c>
      <c r="BA279" s="76">
        <f>'ModelParams Lp'!F$22</f>
        <v>0</v>
      </c>
      <c r="BB279" s="76">
        <f>'ModelParams Lp'!G$22</f>
        <v>0</v>
      </c>
      <c r="BC279" s="76">
        <f>'ModelParams Lp'!H$22</f>
        <v>0</v>
      </c>
      <c r="BD279" s="76">
        <f>'ModelParams Lp'!I$22</f>
        <v>0</v>
      </c>
      <c r="BE279" s="76" t="e">
        <f>-10*LOG(2/(4*PI()*2^2)+4/(0.163*(Calcul!$J284*Calcul!$K284)/VLOOKUP(Calcul!$H284,'ModelParams Lp'!$E$37:$F$39,2,0)))</f>
        <v>#N/A</v>
      </c>
      <c r="BF279" s="76" t="e">
        <f>-10*LOG(2/(4*PI()*2^2)+4/(0.163*(Calcul!$J284*Calcul!$K284)/VLOOKUP(Calcul!$H284,'ModelParams Lp'!$E$37:$F$39,2,0)))</f>
        <v>#N/A</v>
      </c>
      <c r="BG279" s="76" t="e">
        <f>-10*LOG(2/(4*PI()*2^2)+4/(0.163*(Calcul!$J284*Calcul!$K284)/VLOOKUP(Calcul!$H284,'ModelParams Lp'!$E$37:$F$39,2,0)))</f>
        <v>#N/A</v>
      </c>
      <c r="BH279" s="76" t="e">
        <f>-10*LOG(2/(4*PI()*2^2)+4/(0.163*(Calcul!$J284*Calcul!$K284)/VLOOKUP(Calcul!$H284,'ModelParams Lp'!$E$37:$F$39,2,0)))</f>
        <v>#N/A</v>
      </c>
      <c r="BI279" s="76" t="e">
        <f>-10*LOG(2/(4*PI()*2^2)+4/(0.163*(Calcul!$J284*Calcul!$K284)/VLOOKUP(Calcul!$H284,'ModelParams Lp'!$E$37:$F$39,2,0)))</f>
        <v>#N/A</v>
      </c>
      <c r="BJ279" s="76" t="e">
        <f>-10*LOG(2/(4*PI()*2^2)+4/(0.163*(Calcul!$J284*Calcul!$K284)/VLOOKUP(Calcul!$H284,'ModelParams Lp'!$E$37:$F$39,2,0)))</f>
        <v>#N/A</v>
      </c>
      <c r="BK279" s="76" t="e">
        <f>-10*LOG(2/(4*PI()*2^2)+4/(0.163*(Calcul!$J284*Calcul!$K284)/VLOOKUP(Calcul!$H284,'ModelParams Lp'!$E$37:$F$39,2,0)))</f>
        <v>#N/A</v>
      </c>
      <c r="BL279" s="76" t="e">
        <f>-10*LOG(2/(4*PI()*2^2)+4/(0.163*(Calcul!$J284*Calcul!$K284)/VLOOKUP(Calcul!$H284,'ModelParams Lp'!$E$37:$F$39,2,0)))</f>
        <v>#N/A</v>
      </c>
      <c r="BM279" s="76" t="e">
        <f>VLOOKUP(Calcul!$I284,'ModelParams Lp'!$D$28:$O$32,5,0)+BE279</f>
        <v>#N/A</v>
      </c>
      <c r="BN279" s="76" t="e">
        <f>VLOOKUP(Calcul!$I284,'ModelParams Lp'!$D$28:$O$32,6,0)+BF279</f>
        <v>#N/A</v>
      </c>
      <c r="BO279" s="76" t="e">
        <f>VLOOKUP(Calcul!$I284,'ModelParams Lp'!$D$28:$O$32,7,0)+BG279</f>
        <v>#N/A</v>
      </c>
      <c r="BP279" s="76" t="e">
        <f>VLOOKUP(Calcul!$I284,'ModelParams Lp'!$D$28:$O$32,8,0)+BH279</f>
        <v>#N/A</v>
      </c>
      <c r="BQ279" s="76" t="e">
        <f>VLOOKUP(Calcul!$I284,'ModelParams Lp'!$D$28:$O$32,9,0)+BI279</f>
        <v>#N/A</v>
      </c>
      <c r="BR279" s="76" t="e">
        <f>VLOOKUP(Calcul!$I284,'ModelParams Lp'!$D$28:$O$32,10,0)+BJ279</f>
        <v>#N/A</v>
      </c>
      <c r="BS279" s="76" t="e">
        <f>VLOOKUP(Calcul!$I284,'ModelParams Lp'!$D$28:$O$32,11,0)+BK279</f>
        <v>#N/A</v>
      </c>
      <c r="BT279" s="76" t="e">
        <f>VLOOKUP(Calcul!$I284,'ModelParams Lp'!$D$28:$O$32,12,0)+BL279</f>
        <v>#N/A</v>
      </c>
      <c r="BU279" s="75" t="e">
        <f t="shared" ca="1" si="100"/>
        <v>#DIV/0!</v>
      </c>
      <c r="BV279" s="75" t="e">
        <f t="shared" ca="1" si="101"/>
        <v>#DIV/0!</v>
      </c>
      <c r="BW279" s="75" t="e">
        <f t="shared" ca="1" si="102"/>
        <v>#DIV/0!</v>
      </c>
      <c r="BX279" s="75" t="e">
        <f t="shared" ca="1" si="103"/>
        <v>#DIV/0!</v>
      </c>
      <c r="BY279" s="75" t="e">
        <f t="shared" ca="1" si="104"/>
        <v>#DIV/0!</v>
      </c>
      <c r="BZ279" s="75" t="e">
        <f t="shared" ca="1" si="105"/>
        <v>#DIV/0!</v>
      </c>
      <c r="CA279" s="75" t="e">
        <f t="shared" ca="1" si="106"/>
        <v>#DIV/0!</v>
      </c>
      <c r="CB279" s="75" t="e">
        <f t="shared" ca="1" si="107"/>
        <v>#DIV/0!</v>
      </c>
      <c r="CC279" s="26" t="e">
        <f ca="1">10*LOG10(IF(BU279="",0,POWER(10,((BU279+'ModelParams Lw'!$O$4)/10))) +IF(BV279="",0,POWER(10,((BV279+'ModelParams Lw'!$P$4)/10))) +IF(BW279="",0,POWER(10,((BW279+'ModelParams Lw'!$Q$4)/10))) +IF(BX279="",0,POWER(10,((BX279+'ModelParams Lw'!$R$4)/10))) +IF(BY279="",0,POWER(10,((BY279+'ModelParams Lw'!$S$4)/10))) +IF(BZ279="",0,POWER(10,((BZ279+'ModelParams Lw'!$T$4)/10))) +IF(CA279="",0,POWER(10,((CA279+'ModelParams Lw'!$U$4)/10)))+IF(CB279="",0,POWER(10,((CB279+'ModelParams Lw'!$V$4)/10))))</f>
        <v>#DIV/0!</v>
      </c>
      <c r="CD279" s="26" t="e">
        <f t="shared" ca="1" si="108"/>
        <v>#DIV/0!</v>
      </c>
      <c r="CE279" s="26" t="e">
        <f ca="1">(BU279-'ModelParams Lw'!O$10)/'ModelParams Lw'!O$11</f>
        <v>#DIV/0!</v>
      </c>
      <c r="CF279" s="26" t="e">
        <f ca="1">(BV279-'ModelParams Lw'!P$10)/'ModelParams Lw'!P$11</f>
        <v>#DIV/0!</v>
      </c>
      <c r="CG279" s="26" t="e">
        <f ca="1">(BW279-'ModelParams Lw'!Q$10)/'ModelParams Lw'!Q$11</f>
        <v>#DIV/0!</v>
      </c>
      <c r="CH279" s="26" t="e">
        <f ca="1">(BX279-'ModelParams Lw'!R$10)/'ModelParams Lw'!R$11</f>
        <v>#DIV/0!</v>
      </c>
      <c r="CI279" s="26" t="e">
        <f ca="1">(BY279-'ModelParams Lw'!S$10)/'ModelParams Lw'!S$11</f>
        <v>#DIV/0!</v>
      </c>
      <c r="CJ279" s="26" t="e">
        <f ca="1">(BZ279-'ModelParams Lw'!T$10)/'ModelParams Lw'!T$11</f>
        <v>#DIV/0!</v>
      </c>
      <c r="CK279" s="26" t="e">
        <f ca="1">(CA279-'ModelParams Lw'!U$10)/'ModelParams Lw'!U$11</f>
        <v>#DIV/0!</v>
      </c>
      <c r="CL279" s="26" t="e">
        <f ca="1">(CB279-'ModelParams Lw'!V$10)/'ModelParams Lw'!V$11</f>
        <v>#DIV/0!</v>
      </c>
      <c r="CM279" s="75" t="e">
        <f t="shared" si="109"/>
        <v>#DIV/0!</v>
      </c>
      <c r="CN279" s="75" t="e">
        <f t="shared" si="110"/>
        <v>#DIV/0!</v>
      </c>
      <c r="CO279" s="75" t="e">
        <f t="shared" si="111"/>
        <v>#DIV/0!</v>
      </c>
      <c r="CP279" s="75" t="e">
        <f t="shared" si="112"/>
        <v>#DIV/0!</v>
      </c>
      <c r="CQ279" s="75" t="e">
        <f t="shared" si="113"/>
        <v>#DIV/0!</v>
      </c>
      <c r="CR279" s="75" t="e">
        <f t="shared" si="114"/>
        <v>#DIV/0!</v>
      </c>
      <c r="CS279" s="75" t="e">
        <f t="shared" si="115"/>
        <v>#DIV/0!</v>
      </c>
      <c r="CT279" s="75" t="e">
        <f t="shared" si="116"/>
        <v>#DIV/0!</v>
      </c>
      <c r="CU279" s="26" t="e">
        <f>10*LOG10(IF(CM279="",0,POWER(10,((CM279+'ModelParams Lw'!$O$4)/10))) +IF(CN279="",0,POWER(10,((CN279+'ModelParams Lw'!$P$4)/10))) +IF(CO279="",0,POWER(10,((CO279+'ModelParams Lw'!$Q$4)/10))) +IF(CP279="",0,POWER(10,((CP279+'ModelParams Lw'!$R$4)/10))) +IF(CQ279="",0,POWER(10,((CQ279+'ModelParams Lw'!$S$4)/10))) +IF(CR279="",0,POWER(10,((CR279+'ModelParams Lw'!$T$4)/10))) +IF(CS279="",0,POWER(10,((CS279+'ModelParams Lw'!$U$4)/10)))+IF(CT279="",0,POWER(10,((CT279+'ModelParams Lw'!$V$4)/10))))</f>
        <v>#DIV/0!</v>
      </c>
      <c r="CV279" s="26" t="e">
        <f t="shared" si="117"/>
        <v>#DIV/0!</v>
      </c>
      <c r="CW279" s="26" t="e">
        <f>(CM279-'ModelParams Lw'!O$10)/'ModelParams Lw'!O$11</f>
        <v>#DIV/0!</v>
      </c>
      <c r="CX279" s="26" t="e">
        <f>(CN279-'ModelParams Lw'!P$10)/'ModelParams Lw'!P$11</f>
        <v>#DIV/0!</v>
      </c>
      <c r="CY279" s="26" t="e">
        <f>(CO279-'ModelParams Lw'!Q$10)/'ModelParams Lw'!Q$11</f>
        <v>#DIV/0!</v>
      </c>
      <c r="CZ279" s="26" t="e">
        <f>(CP279-'ModelParams Lw'!R$10)/'ModelParams Lw'!R$11</f>
        <v>#DIV/0!</v>
      </c>
      <c r="DA279" s="26" t="e">
        <f>(CQ279-'ModelParams Lw'!S$10)/'ModelParams Lw'!S$11</f>
        <v>#DIV/0!</v>
      </c>
      <c r="DB279" s="26" t="e">
        <f>(CR279-'ModelParams Lw'!T$10)/'ModelParams Lw'!T$11</f>
        <v>#DIV/0!</v>
      </c>
      <c r="DC279" s="26" t="e">
        <f>(CS279-'ModelParams Lw'!U$10)/'ModelParams Lw'!U$11</f>
        <v>#DIV/0!</v>
      </c>
      <c r="DD279" s="26" t="e">
        <f>(CT279-'ModelParams Lw'!V$10)/'ModelParams Lw'!V$11</f>
        <v>#DIV/0!</v>
      </c>
    </row>
    <row r="280" spans="1:108" x14ac:dyDescent="0.25">
      <c r="A280" s="13">
        <f>'Sound Power'!B280</f>
        <v>0</v>
      </c>
      <c r="B280" s="13">
        <f>'Sound Power'!D280</f>
        <v>0</v>
      </c>
      <c r="C280" s="13">
        <f>'Sound Power'!E280</f>
        <v>0</v>
      </c>
      <c r="D280" s="13">
        <f>'Sound Power'!F280</f>
        <v>0</v>
      </c>
      <c r="E280" s="76" t="e">
        <f>IF(Calcul!$F282="SA",'Sound Power'!AZ280,'Sound Power'!O280)</f>
        <v>#DIV/0!</v>
      </c>
      <c r="F280" s="76" t="e">
        <f>IF(Calcul!$F282="SA",'Sound Power'!BA280,'Sound Power'!P280)</f>
        <v>#DIV/0!</v>
      </c>
      <c r="G280" s="76" t="e">
        <f>IF(Calcul!$F282="SA",'Sound Power'!BB280,'Sound Power'!Q280)</f>
        <v>#DIV/0!</v>
      </c>
      <c r="H280" s="76" t="e">
        <f>IF(Calcul!$F282="SA",'Sound Power'!BC280,'Sound Power'!R280)</f>
        <v>#DIV/0!</v>
      </c>
      <c r="I280" s="76" t="e">
        <f>IF(Calcul!$F282="SA",'Sound Power'!BD280,'Sound Power'!S280)</f>
        <v>#DIV/0!</v>
      </c>
      <c r="J280" s="76" t="e">
        <f>IF(Calcul!$F282="SA",'Sound Power'!BE280,'Sound Power'!T280)</f>
        <v>#DIV/0!</v>
      </c>
      <c r="K280" s="76" t="e">
        <f>IF(Calcul!$F282="SA",'Sound Power'!BF280,'Sound Power'!U280)</f>
        <v>#DIV/0!</v>
      </c>
      <c r="L280" s="76" t="e">
        <f>IF(Calcul!$F282="SA",'Sound Power'!BG280,'Sound Power'!V280)</f>
        <v>#DIV/0!</v>
      </c>
      <c r="M280" s="76" t="e">
        <f>'Sound Power'!CI280</f>
        <v>#DIV/0!</v>
      </c>
      <c r="N280" s="76" t="e">
        <f>'Sound Power'!CJ280</f>
        <v>#DIV/0!</v>
      </c>
      <c r="O280" s="76" t="e">
        <f>'Sound Power'!CK280</f>
        <v>#DIV/0!</v>
      </c>
      <c r="P280" s="76" t="e">
        <f>'Sound Power'!CL280</f>
        <v>#DIV/0!</v>
      </c>
      <c r="Q280" s="76" t="e">
        <f>'Sound Power'!CM280</f>
        <v>#DIV/0!</v>
      </c>
      <c r="R280" s="76" t="e">
        <f>'Sound Power'!CN280</f>
        <v>#DIV/0!</v>
      </c>
      <c r="S280" s="76" t="e">
        <f>'Sound Power'!CO280</f>
        <v>#DIV/0!</v>
      </c>
      <c r="T280" s="76" t="e">
        <f>'Sound Power'!CP280</f>
        <v>#DIV/0!</v>
      </c>
      <c r="U280" s="73">
        <f t="shared" si="97"/>
        <v>0</v>
      </c>
      <c r="V280" s="73">
        <f t="shared" si="98"/>
        <v>0</v>
      </c>
      <c r="W280" s="76" t="e">
        <f>('ModelParams Lp'!B$4*10^'ModelParams Lp'!B$5*($U280/$V280)^'ModelParams Lp'!B$6)*3</f>
        <v>#DIV/0!</v>
      </c>
      <c r="X280" s="76" t="e">
        <f>('ModelParams Lp'!C$4*10^'ModelParams Lp'!C$5*($U280/$V280)^'ModelParams Lp'!C$6)*3</f>
        <v>#DIV/0!</v>
      </c>
      <c r="Y280" s="76" t="e">
        <f>('ModelParams Lp'!D$4*10^'ModelParams Lp'!D$5*($U280/$V280)^'ModelParams Lp'!D$6)*3</f>
        <v>#DIV/0!</v>
      </c>
      <c r="Z280" s="76" t="e">
        <f>('ModelParams Lp'!E$4*10^'ModelParams Lp'!E$5*($U280/$V280)^'ModelParams Lp'!E$6)*3</f>
        <v>#DIV/0!</v>
      </c>
      <c r="AA280" s="76" t="e">
        <f>('ModelParams Lp'!F$4*10^'ModelParams Lp'!F$5*($U280/$V280)^'ModelParams Lp'!F$6)*3</f>
        <v>#DIV/0!</v>
      </c>
      <c r="AB280" s="76" t="e">
        <f>('ModelParams Lp'!G$4*10^'ModelParams Lp'!G$5*($U280/$V280)^'ModelParams Lp'!G$6)*3</f>
        <v>#DIV/0!</v>
      </c>
      <c r="AC280" s="76" t="e">
        <f>('ModelParams Lp'!H$4*10^'ModelParams Lp'!H$5*($U280/$V280)^'ModelParams Lp'!H$6)*3</f>
        <v>#DIV/0!</v>
      </c>
      <c r="AD280" s="76" t="e">
        <f>('ModelParams Lp'!I$4*10^'ModelParams Lp'!I$5*($U280/$V280)^'ModelParams Lp'!I$6)*3</f>
        <v>#DIV/0!</v>
      </c>
      <c r="AE280" s="62" t="e">
        <f t="shared" si="99"/>
        <v>#DIV/0!</v>
      </c>
      <c r="AF280" s="62" t="e">
        <f>IF(AE280&lt;'ModelParams Lp'!$B$16,-1,IF(AE280&lt;'ModelParams Lp'!$C$16,0,IF(AE280&lt;'ModelParams Lp'!$D$16,1,IF(AE280&lt;'ModelParams Lp'!$E$16,2,IF(AE280&lt;'ModelParams Lp'!$F$16,3,IF(AE280&lt;'ModelParams Lp'!$G$16,4,IF(AE280&lt;'ModelParams Lp'!$H$16,5,6)))))))</f>
        <v>#DIV/0!</v>
      </c>
      <c r="AG280" s="76" t="e">
        <f ca="1">IF($AF280&gt;1,0,OFFSET('ModelParams Lp'!$C$12,0,-'Sound Pressure'!$AF280))</f>
        <v>#DIV/0!</v>
      </c>
      <c r="AH280" s="76" t="e">
        <f ca="1">IF($AF280&gt;2,0,OFFSET('ModelParams Lp'!$D$12,0,-'Sound Pressure'!$AF280))</f>
        <v>#DIV/0!</v>
      </c>
      <c r="AI280" s="76" t="e">
        <f ca="1">IF($AF280&gt;3,0,OFFSET('ModelParams Lp'!$E$12,0,-'Sound Pressure'!$AF280))</f>
        <v>#DIV/0!</v>
      </c>
      <c r="AJ280" s="76" t="e">
        <f ca="1">IF($AF280&gt;4,0,OFFSET('ModelParams Lp'!$F$12,0,-'Sound Pressure'!$AF280))</f>
        <v>#DIV/0!</v>
      </c>
      <c r="AK280" s="76" t="e">
        <f ca="1">IF($AF280&gt;3,0,OFFSET('ModelParams Lp'!$G$12,0,-'Sound Pressure'!$AF280))</f>
        <v>#DIV/0!</v>
      </c>
      <c r="AL280" s="76" t="e">
        <f ca="1">IF($AF280&gt;5,0,OFFSET('ModelParams Lp'!$H$12,0,-'Sound Pressure'!$AF280))</f>
        <v>#DIV/0!</v>
      </c>
      <c r="AM280" s="76" t="e">
        <f ca="1">IF($AF280&gt;6,0,OFFSET('ModelParams Lp'!$I$12,0,-'Sound Pressure'!$AF280))</f>
        <v>#DIV/0!</v>
      </c>
      <c r="AN280" s="76" t="e">
        <f ca="1">IF($AF280&gt;7,0,IF($AF$4&lt;0,3,OFFSET('ModelParams Lp'!$J$12,0,-'Sound Pressure'!$AF280)))</f>
        <v>#DIV/0!</v>
      </c>
      <c r="AO280" s="76" t="e">
        <f t="shared" si="118"/>
        <v>#DIV/0!</v>
      </c>
      <c r="AP280" s="76" t="e">
        <f t="shared" si="118"/>
        <v>#DIV/0!</v>
      </c>
      <c r="AQ280" s="76" t="e">
        <f t="shared" si="118"/>
        <v>#DIV/0!</v>
      </c>
      <c r="AR280" s="76" t="e">
        <f t="shared" si="118"/>
        <v>#DIV/0!</v>
      </c>
      <c r="AS280" s="76" t="e">
        <f t="shared" si="118"/>
        <v>#DIV/0!</v>
      </c>
      <c r="AT280" s="76" t="e">
        <f t="shared" si="118"/>
        <v>#DIV/0!</v>
      </c>
      <c r="AU280" s="76" t="e">
        <f t="shared" si="118"/>
        <v>#DIV/0!</v>
      </c>
      <c r="AV280" s="76" t="e">
        <f t="shared" si="118"/>
        <v>#DIV/0!</v>
      </c>
      <c r="AW280" s="76">
        <f>'ModelParams Lp'!B$22</f>
        <v>4</v>
      </c>
      <c r="AX280" s="76">
        <f>'ModelParams Lp'!C$22</f>
        <v>2</v>
      </c>
      <c r="AY280" s="76">
        <f>'ModelParams Lp'!D$22</f>
        <v>1</v>
      </c>
      <c r="AZ280" s="76">
        <f>'ModelParams Lp'!E$22</f>
        <v>0</v>
      </c>
      <c r="BA280" s="76">
        <f>'ModelParams Lp'!F$22</f>
        <v>0</v>
      </c>
      <c r="BB280" s="76">
        <f>'ModelParams Lp'!G$22</f>
        <v>0</v>
      </c>
      <c r="BC280" s="76">
        <f>'ModelParams Lp'!H$22</f>
        <v>0</v>
      </c>
      <c r="BD280" s="76">
        <f>'ModelParams Lp'!I$22</f>
        <v>0</v>
      </c>
      <c r="BE280" s="76" t="e">
        <f>-10*LOG(2/(4*PI()*2^2)+4/(0.163*(Calcul!$J285*Calcul!$K285)/VLOOKUP(Calcul!$H285,'ModelParams Lp'!$E$37:$F$39,2,0)))</f>
        <v>#N/A</v>
      </c>
      <c r="BF280" s="76" t="e">
        <f>-10*LOG(2/(4*PI()*2^2)+4/(0.163*(Calcul!$J285*Calcul!$K285)/VLOOKUP(Calcul!$H285,'ModelParams Lp'!$E$37:$F$39,2,0)))</f>
        <v>#N/A</v>
      </c>
      <c r="BG280" s="76" t="e">
        <f>-10*LOG(2/(4*PI()*2^2)+4/(0.163*(Calcul!$J285*Calcul!$K285)/VLOOKUP(Calcul!$H285,'ModelParams Lp'!$E$37:$F$39,2,0)))</f>
        <v>#N/A</v>
      </c>
      <c r="BH280" s="76" t="e">
        <f>-10*LOG(2/(4*PI()*2^2)+4/(0.163*(Calcul!$J285*Calcul!$K285)/VLOOKUP(Calcul!$H285,'ModelParams Lp'!$E$37:$F$39,2,0)))</f>
        <v>#N/A</v>
      </c>
      <c r="BI280" s="76" t="e">
        <f>-10*LOG(2/(4*PI()*2^2)+4/(0.163*(Calcul!$J285*Calcul!$K285)/VLOOKUP(Calcul!$H285,'ModelParams Lp'!$E$37:$F$39,2,0)))</f>
        <v>#N/A</v>
      </c>
      <c r="BJ280" s="76" t="e">
        <f>-10*LOG(2/(4*PI()*2^2)+4/(0.163*(Calcul!$J285*Calcul!$K285)/VLOOKUP(Calcul!$H285,'ModelParams Lp'!$E$37:$F$39,2,0)))</f>
        <v>#N/A</v>
      </c>
      <c r="BK280" s="76" t="e">
        <f>-10*LOG(2/(4*PI()*2^2)+4/(0.163*(Calcul!$J285*Calcul!$K285)/VLOOKUP(Calcul!$H285,'ModelParams Lp'!$E$37:$F$39,2,0)))</f>
        <v>#N/A</v>
      </c>
      <c r="BL280" s="76" t="e">
        <f>-10*LOG(2/(4*PI()*2^2)+4/(0.163*(Calcul!$J285*Calcul!$K285)/VLOOKUP(Calcul!$H285,'ModelParams Lp'!$E$37:$F$39,2,0)))</f>
        <v>#N/A</v>
      </c>
      <c r="BM280" s="76" t="e">
        <f>VLOOKUP(Calcul!$I285,'ModelParams Lp'!$D$28:$O$32,5,0)+BE280</f>
        <v>#N/A</v>
      </c>
      <c r="BN280" s="76" t="e">
        <f>VLOOKUP(Calcul!$I285,'ModelParams Lp'!$D$28:$O$32,6,0)+BF280</f>
        <v>#N/A</v>
      </c>
      <c r="BO280" s="76" t="e">
        <f>VLOOKUP(Calcul!$I285,'ModelParams Lp'!$D$28:$O$32,7,0)+BG280</f>
        <v>#N/A</v>
      </c>
      <c r="BP280" s="76" t="e">
        <f>VLOOKUP(Calcul!$I285,'ModelParams Lp'!$D$28:$O$32,8,0)+BH280</f>
        <v>#N/A</v>
      </c>
      <c r="BQ280" s="76" t="e">
        <f>VLOOKUP(Calcul!$I285,'ModelParams Lp'!$D$28:$O$32,9,0)+BI280</f>
        <v>#N/A</v>
      </c>
      <c r="BR280" s="76" t="e">
        <f>VLOOKUP(Calcul!$I285,'ModelParams Lp'!$D$28:$O$32,10,0)+BJ280</f>
        <v>#N/A</v>
      </c>
      <c r="BS280" s="76" t="e">
        <f>VLOOKUP(Calcul!$I285,'ModelParams Lp'!$D$28:$O$32,11,0)+BK280</f>
        <v>#N/A</v>
      </c>
      <c r="BT280" s="76" t="e">
        <f>VLOOKUP(Calcul!$I285,'ModelParams Lp'!$D$28:$O$32,12,0)+BL280</f>
        <v>#N/A</v>
      </c>
      <c r="BU280" s="75" t="e">
        <f t="shared" ca="1" si="100"/>
        <v>#DIV/0!</v>
      </c>
      <c r="BV280" s="75" t="e">
        <f t="shared" ca="1" si="101"/>
        <v>#DIV/0!</v>
      </c>
      <c r="BW280" s="75" t="e">
        <f t="shared" ca="1" si="102"/>
        <v>#DIV/0!</v>
      </c>
      <c r="BX280" s="75" t="e">
        <f t="shared" ca="1" si="103"/>
        <v>#DIV/0!</v>
      </c>
      <c r="BY280" s="75" t="e">
        <f t="shared" ca="1" si="104"/>
        <v>#DIV/0!</v>
      </c>
      <c r="BZ280" s="75" t="e">
        <f t="shared" ca="1" si="105"/>
        <v>#DIV/0!</v>
      </c>
      <c r="CA280" s="75" t="e">
        <f t="shared" ca="1" si="106"/>
        <v>#DIV/0!</v>
      </c>
      <c r="CB280" s="75" t="e">
        <f t="shared" ca="1" si="107"/>
        <v>#DIV/0!</v>
      </c>
      <c r="CC280" s="26" t="e">
        <f ca="1">10*LOG10(IF(BU280="",0,POWER(10,((BU280+'ModelParams Lw'!$O$4)/10))) +IF(BV280="",0,POWER(10,((BV280+'ModelParams Lw'!$P$4)/10))) +IF(BW280="",0,POWER(10,((BW280+'ModelParams Lw'!$Q$4)/10))) +IF(BX280="",0,POWER(10,((BX280+'ModelParams Lw'!$R$4)/10))) +IF(BY280="",0,POWER(10,((BY280+'ModelParams Lw'!$S$4)/10))) +IF(BZ280="",0,POWER(10,((BZ280+'ModelParams Lw'!$T$4)/10))) +IF(CA280="",0,POWER(10,((CA280+'ModelParams Lw'!$U$4)/10)))+IF(CB280="",0,POWER(10,((CB280+'ModelParams Lw'!$V$4)/10))))</f>
        <v>#DIV/0!</v>
      </c>
      <c r="CD280" s="26" t="e">
        <f t="shared" ca="1" si="108"/>
        <v>#DIV/0!</v>
      </c>
      <c r="CE280" s="26" t="e">
        <f ca="1">(BU280-'ModelParams Lw'!O$10)/'ModelParams Lw'!O$11</f>
        <v>#DIV/0!</v>
      </c>
      <c r="CF280" s="26" t="e">
        <f ca="1">(BV280-'ModelParams Lw'!P$10)/'ModelParams Lw'!P$11</f>
        <v>#DIV/0!</v>
      </c>
      <c r="CG280" s="26" t="e">
        <f ca="1">(BW280-'ModelParams Lw'!Q$10)/'ModelParams Lw'!Q$11</f>
        <v>#DIV/0!</v>
      </c>
      <c r="CH280" s="26" t="e">
        <f ca="1">(BX280-'ModelParams Lw'!R$10)/'ModelParams Lw'!R$11</f>
        <v>#DIV/0!</v>
      </c>
      <c r="CI280" s="26" t="e">
        <f ca="1">(BY280-'ModelParams Lw'!S$10)/'ModelParams Lw'!S$11</f>
        <v>#DIV/0!</v>
      </c>
      <c r="CJ280" s="26" t="e">
        <f ca="1">(BZ280-'ModelParams Lw'!T$10)/'ModelParams Lw'!T$11</f>
        <v>#DIV/0!</v>
      </c>
      <c r="CK280" s="26" t="e">
        <f ca="1">(CA280-'ModelParams Lw'!U$10)/'ModelParams Lw'!U$11</f>
        <v>#DIV/0!</v>
      </c>
      <c r="CL280" s="26" t="e">
        <f ca="1">(CB280-'ModelParams Lw'!V$10)/'ModelParams Lw'!V$11</f>
        <v>#DIV/0!</v>
      </c>
      <c r="CM280" s="75" t="e">
        <f t="shared" si="109"/>
        <v>#DIV/0!</v>
      </c>
      <c r="CN280" s="75" t="e">
        <f t="shared" si="110"/>
        <v>#DIV/0!</v>
      </c>
      <c r="CO280" s="75" t="e">
        <f t="shared" si="111"/>
        <v>#DIV/0!</v>
      </c>
      <c r="CP280" s="75" t="e">
        <f t="shared" si="112"/>
        <v>#DIV/0!</v>
      </c>
      <c r="CQ280" s="75" t="e">
        <f t="shared" si="113"/>
        <v>#DIV/0!</v>
      </c>
      <c r="CR280" s="75" t="e">
        <f t="shared" si="114"/>
        <v>#DIV/0!</v>
      </c>
      <c r="CS280" s="75" t="e">
        <f t="shared" si="115"/>
        <v>#DIV/0!</v>
      </c>
      <c r="CT280" s="75" t="e">
        <f t="shared" si="116"/>
        <v>#DIV/0!</v>
      </c>
      <c r="CU280" s="26" t="e">
        <f>10*LOG10(IF(CM280="",0,POWER(10,((CM280+'ModelParams Lw'!$O$4)/10))) +IF(CN280="",0,POWER(10,((CN280+'ModelParams Lw'!$P$4)/10))) +IF(CO280="",0,POWER(10,((CO280+'ModelParams Lw'!$Q$4)/10))) +IF(CP280="",0,POWER(10,((CP280+'ModelParams Lw'!$R$4)/10))) +IF(CQ280="",0,POWER(10,((CQ280+'ModelParams Lw'!$S$4)/10))) +IF(CR280="",0,POWER(10,((CR280+'ModelParams Lw'!$T$4)/10))) +IF(CS280="",0,POWER(10,((CS280+'ModelParams Lw'!$U$4)/10)))+IF(CT280="",0,POWER(10,((CT280+'ModelParams Lw'!$V$4)/10))))</f>
        <v>#DIV/0!</v>
      </c>
      <c r="CV280" s="26" t="e">
        <f t="shared" si="117"/>
        <v>#DIV/0!</v>
      </c>
      <c r="CW280" s="26" t="e">
        <f>(CM280-'ModelParams Lw'!O$10)/'ModelParams Lw'!O$11</f>
        <v>#DIV/0!</v>
      </c>
      <c r="CX280" s="26" t="e">
        <f>(CN280-'ModelParams Lw'!P$10)/'ModelParams Lw'!P$11</f>
        <v>#DIV/0!</v>
      </c>
      <c r="CY280" s="26" t="e">
        <f>(CO280-'ModelParams Lw'!Q$10)/'ModelParams Lw'!Q$11</f>
        <v>#DIV/0!</v>
      </c>
      <c r="CZ280" s="26" t="e">
        <f>(CP280-'ModelParams Lw'!R$10)/'ModelParams Lw'!R$11</f>
        <v>#DIV/0!</v>
      </c>
      <c r="DA280" s="26" t="e">
        <f>(CQ280-'ModelParams Lw'!S$10)/'ModelParams Lw'!S$11</f>
        <v>#DIV/0!</v>
      </c>
      <c r="DB280" s="26" t="e">
        <f>(CR280-'ModelParams Lw'!T$10)/'ModelParams Lw'!T$11</f>
        <v>#DIV/0!</v>
      </c>
      <c r="DC280" s="26" t="e">
        <f>(CS280-'ModelParams Lw'!U$10)/'ModelParams Lw'!U$11</f>
        <v>#DIV/0!</v>
      </c>
      <c r="DD280" s="26" t="e">
        <f>(CT280-'ModelParams Lw'!V$10)/'ModelParams Lw'!V$11</f>
        <v>#DIV/0!</v>
      </c>
    </row>
    <row r="281" spans="1:108" x14ac:dyDescent="0.25">
      <c r="A281" s="13">
        <f>'Sound Power'!B281</f>
        <v>0</v>
      </c>
      <c r="B281" s="13">
        <f>'Sound Power'!D281</f>
        <v>0</v>
      </c>
      <c r="C281" s="13">
        <f>'Sound Power'!E281</f>
        <v>0</v>
      </c>
      <c r="D281" s="13">
        <f>'Sound Power'!F281</f>
        <v>0</v>
      </c>
      <c r="E281" s="76" t="e">
        <f>IF(Calcul!$F283="SA",'Sound Power'!AZ281,'Sound Power'!O281)</f>
        <v>#DIV/0!</v>
      </c>
      <c r="F281" s="76" t="e">
        <f>IF(Calcul!$F283="SA",'Sound Power'!BA281,'Sound Power'!P281)</f>
        <v>#DIV/0!</v>
      </c>
      <c r="G281" s="76" t="e">
        <f>IF(Calcul!$F283="SA",'Sound Power'!BB281,'Sound Power'!Q281)</f>
        <v>#DIV/0!</v>
      </c>
      <c r="H281" s="76" t="e">
        <f>IF(Calcul!$F283="SA",'Sound Power'!BC281,'Sound Power'!R281)</f>
        <v>#DIV/0!</v>
      </c>
      <c r="I281" s="76" t="e">
        <f>IF(Calcul!$F283="SA",'Sound Power'!BD281,'Sound Power'!S281)</f>
        <v>#DIV/0!</v>
      </c>
      <c r="J281" s="76" t="e">
        <f>IF(Calcul!$F283="SA",'Sound Power'!BE281,'Sound Power'!T281)</f>
        <v>#DIV/0!</v>
      </c>
      <c r="K281" s="76" t="e">
        <f>IF(Calcul!$F283="SA",'Sound Power'!BF281,'Sound Power'!U281)</f>
        <v>#DIV/0!</v>
      </c>
      <c r="L281" s="76" t="e">
        <f>IF(Calcul!$F283="SA",'Sound Power'!BG281,'Sound Power'!V281)</f>
        <v>#DIV/0!</v>
      </c>
      <c r="M281" s="76" t="e">
        <f>'Sound Power'!CI281</f>
        <v>#DIV/0!</v>
      </c>
      <c r="N281" s="76" t="e">
        <f>'Sound Power'!CJ281</f>
        <v>#DIV/0!</v>
      </c>
      <c r="O281" s="76" t="e">
        <f>'Sound Power'!CK281</f>
        <v>#DIV/0!</v>
      </c>
      <c r="P281" s="76" t="e">
        <f>'Sound Power'!CL281</f>
        <v>#DIV/0!</v>
      </c>
      <c r="Q281" s="76" t="e">
        <f>'Sound Power'!CM281</f>
        <v>#DIV/0!</v>
      </c>
      <c r="R281" s="76" t="e">
        <f>'Sound Power'!CN281</f>
        <v>#DIV/0!</v>
      </c>
      <c r="S281" s="76" t="e">
        <f>'Sound Power'!CO281</f>
        <v>#DIV/0!</v>
      </c>
      <c r="T281" s="76" t="e">
        <f>'Sound Power'!CP281</f>
        <v>#DIV/0!</v>
      </c>
      <c r="U281" s="73">
        <f t="shared" si="97"/>
        <v>0</v>
      </c>
      <c r="V281" s="73">
        <f t="shared" si="98"/>
        <v>0</v>
      </c>
      <c r="W281" s="76" t="e">
        <f>('ModelParams Lp'!B$4*10^'ModelParams Lp'!B$5*($U281/$V281)^'ModelParams Lp'!B$6)*3</f>
        <v>#DIV/0!</v>
      </c>
      <c r="X281" s="76" t="e">
        <f>('ModelParams Lp'!C$4*10^'ModelParams Lp'!C$5*($U281/$V281)^'ModelParams Lp'!C$6)*3</f>
        <v>#DIV/0!</v>
      </c>
      <c r="Y281" s="76" t="e">
        <f>('ModelParams Lp'!D$4*10^'ModelParams Lp'!D$5*($U281/$V281)^'ModelParams Lp'!D$6)*3</f>
        <v>#DIV/0!</v>
      </c>
      <c r="Z281" s="76" t="e">
        <f>('ModelParams Lp'!E$4*10^'ModelParams Lp'!E$5*($U281/$V281)^'ModelParams Lp'!E$6)*3</f>
        <v>#DIV/0!</v>
      </c>
      <c r="AA281" s="76" t="e">
        <f>('ModelParams Lp'!F$4*10^'ModelParams Lp'!F$5*($U281/$V281)^'ModelParams Lp'!F$6)*3</f>
        <v>#DIV/0!</v>
      </c>
      <c r="AB281" s="76" t="e">
        <f>('ModelParams Lp'!G$4*10^'ModelParams Lp'!G$5*($U281/$V281)^'ModelParams Lp'!G$6)*3</f>
        <v>#DIV/0!</v>
      </c>
      <c r="AC281" s="76" t="e">
        <f>('ModelParams Lp'!H$4*10^'ModelParams Lp'!H$5*($U281/$V281)^'ModelParams Lp'!H$6)*3</f>
        <v>#DIV/0!</v>
      </c>
      <c r="AD281" s="76" t="e">
        <f>('ModelParams Lp'!I$4*10^'ModelParams Lp'!I$5*($U281/$V281)^'ModelParams Lp'!I$6)*3</f>
        <v>#DIV/0!</v>
      </c>
      <c r="AE281" s="62" t="e">
        <f t="shared" si="99"/>
        <v>#DIV/0!</v>
      </c>
      <c r="AF281" s="62" t="e">
        <f>IF(AE281&lt;'ModelParams Lp'!$B$16,-1,IF(AE281&lt;'ModelParams Lp'!$C$16,0,IF(AE281&lt;'ModelParams Lp'!$D$16,1,IF(AE281&lt;'ModelParams Lp'!$E$16,2,IF(AE281&lt;'ModelParams Lp'!$F$16,3,IF(AE281&lt;'ModelParams Lp'!$G$16,4,IF(AE281&lt;'ModelParams Lp'!$H$16,5,6)))))))</f>
        <v>#DIV/0!</v>
      </c>
      <c r="AG281" s="76" t="e">
        <f ca="1">IF($AF281&gt;1,0,OFFSET('ModelParams Lp'!$C$12,0,-'Sound Pressure'!$AF281))</f>
        <v>#DIV/0!</v>
      </c>
      <c r="AH281" s="76" t="e">
        <f ca="1">IF($AF281&gt;2,0,OFFSET('ModelParams Lp'!$D$12,0,-'Sound Pressure'!$AF281))</f>
        <v>#DIV/0!</v>
      </c>
      <c r="AI281" s="76" t="e">
        <f ca="1">IF($AF281&gt;3,0,OFFSET('ModelParams Lp'!$E$12,0,-'Sound Pressure'!$AF281))</f>
        <v>#DIV/0!</v>
      </c>
      <c r="AJ281" s="76" t="e">
        <f ca="1">IF($AF281&gt;4,0,OFFSET('ModelParams Lp'!$F$12,0,-'Sound Pressure'!$AF281))</f>
        <v>#DIV/0!</v>
      </c>
      <c r="AK281" s="76" t="e">
        <f ca="1">IF($AF281&gt;3,0,OFFSET('ModelParams Lp'!$G$12,0,-'Sound Pressure'!$AF281))</f>
        <v>#DIV/0!</v>
      </c>
      <c r="AL281" s="76" t="e">
        <f ca="1">IF($AF281&gt;5,0,OFFSET('ModelParams Lp'!$H$12,0,-'Sound Pressure'!$AF281))</f>
        <v>#DIV/0!</v>
      </c>
      <c r="AM281" s="76" t="e">
        <f ca="1">IF($AF281&gt;6,0,OFFSET('ModelParams Lp'!$I$12,0,-'Sound Pressure'!$AF281))</f>
        <v>#DIV/0!</v>
      </c>
      <c r="AN281" s="76" t="e">
        <f ca="1">IF($AF281&gt;7,0,IF($AF$4&lt;0,3,OFFSET('ModelParams Lp'!$J$12,0,-'Sound Pressure'!$AF281)))</f>
        <v>#DIV/0!</v>
      </c>
      <c r="AO281" s="76" t="e">
        <f t="shared" si="118"/>
        <v>#DIV/0!</v>
      </c>
      <c r="AP281" s="76" t="e">
        <f t="shared" si="118"/>
        <v>#DIV/0!</v>
      </c>
      <c r="AQ281" s="76" t="e">
        <f t="shared" si="118"/>
        <v>#DIV/0!</v>
      </c>
      <c r="AR281" s="76" t="e">
        <f t="shared" si="118"/>
        <v>#DIV/0!</v>
      </c>
      <c r="AS281" s="76" t="e">
        <f t="shared" si="118"/>
        <v>#DIV/0!</v>
      </c>
      <c r="AT281" s="76" t="e">
        <f t="shared" si="118"/>
        <v>#DIV/0!</v>
      </c>
      <c r="AU281" s="76" t="e">
        <f t="shared" si="118"/>
        <v>#DIV/0!</v>
      </c>
      <c r="AV281" s="76" t="e">
        <f t="shared" si="118"/>
        <v>#DIV/0!</v>
      </c>
      <c r="AW281" s="76">
        <f>'ModelParams Lp'!B$22</f>
        <v>4</v>
      </c>
      <c r="AX281" s="76">
        <f>'ModelParams Lp'!C$22</f>
        <v>2</v>
      </c>
      <c r="AY281" s="76">
        <f>'ModelParams Lp'!D$22</f>
        <v>1</v>
      </c>
      <c r="AZ281" s="76">
        <f>'ModelParams Lp'!E$22</f>
        <v>0</v>
      </c>
      <c r="BA281" s="76">
        <f>'ModelParams Lp'!F$22</f>
        <v>0</v>
      </c>
      <c r="BB281" s="76">
        <f>'ModelParams Lp'!G$22</f>
        <v>0</v>
      </c>
      <c r="BC281" s="76">
        <f>'ModelParams Lp'!H$22</f>
        <v>0</v>
      </c>
      <c r="BD281" s="76">
        <f>'ModelParams Lp'!I$22</f>
        <v>0</v>
      </c>
      <c r="BE281" s="76" t="e">
        <f>-10*LOG(2/(4*PI()*2^2)+4/(0.163*(Calcul!$J286*Calcul!$K286)/VLOOKUP(Calcul!$H286,'ModelParams Lp'!$E$37:$F$39,2,0)))</f>
        <v>#N/A</v>
      </c>
      <c r="BF281" s="76" t="e">
        <f>-10*LOG(2/(4*PI()*2^2)+4/(0.163*(Calcul!$J286*Calcul!$K286)/VLOOKUP(Calcul!$H286,'ModelParams Lp'!$E$37:$F$39,2,0)))</f>
        <v>#N/A</v>
      </c>
      <c r="BG281" s="76" t="e">
        <f>-10*LOG(2/(4*PI()*2^2)+4/(0.163*(Calcul!$J286*Calcul!$K286)/VLOOKUP(Calcul!$H286,'ModelParams Lp'!$E$37:$F$39,2,0)))</f>
        <v>#N/A</v>
      </c>
      <c r="BH281" s="76" t="e">
        <f>-10*LOG(2/(4*PI()*2^2)+4/(0.163*(Calcul!$J286*Calcul!$K286)/VLOOKUP(Calcul!$H286,'ModelParams Lp'!$E$37:$F$39,2,0)))</f>
        <v>#N/A</v>
      </c>
      <c r="BI281" s="76" t="e">
        <f>-10*LOG(2/(4*PI()*2^2)+4/(0.163*(Calcul!$J286*Calcul!$K286)/VLOOKUP(Calcul!$H286,'ModelParams Lp'!$E$37:$F$39,2,0)))</f>
        <v>#N/A</v>
      </c>
      <c r="BJ281" s="76" t="e">
        <f>-10*LOG(2/(4*PI()*2^2)+4/(0.163*(Calcul!$J286*Calcul!$K286)/VLOOKUP(Calcul!$H286,'ModelParams Lp'!$E$37:$F$39,2,0)))</f>
        <v>#N/A</v>
      </c>
      <c r="BK281" s="76" t="e">
        <f>-10*LOG(2/(4*PI()*2^2)+4/(0.163*(Calcul!$J286*Calcul!$K286)/VLOOKUP(Calcul!$H286,'ModelParams Lp'!$E$37:$F$39,2,0)))</f>
        <v>#N/A</v>
      </c>
      <c r="BL281" s="76" t="e">
        <f>-10*LOG(2/(4*PI()*2^2)+4/(0.163*(Calcul!$J286*Calcul!$K286)/VLOOKUP(Calcul!$H286,'ModelParams Lp'!$E$37:$F$39,2,0)))</f>
        <v>#N/A</v>
      </c>
      <c r="BM281" s="76" t="e">
        <f>VLOOKUP(Calcul!$I286,'ModelParams Lp'!$D$28:$O$32,5,0)+BE281</f>
        <v>#N/A</v>
      </c>
      <c r="BN281" s="76" t="e">
        <f>VLOOKUP(Calcul!$I286,'ModelParams Lp'!$D$28:$O$32,6,0)+BF281</f>
        <v>#N/A</v>
      </c>
      <c r="BO281" s="76" t="e">
        <f>VLOOKUP(Calcul!$I286,'ModelParams Lp'!$D$28:$O$32,7,0)+BG281</f>
        <v>#N/A</v>
      </c>
      <c r="BP281" s="76" t="e">
        <f>VLOOKUP(Calcul!$I286,'ModelParams Lp'!$D$28:$O$32,8,0)+BH281</f>
        <v>#N/A</v>
      </c>
      <c r="BQ281" s="76" t="e">
        <f>VLOOKUP(Calcul!$I286,'ModelParams Lp'!$D$28:$O$32,9,0)+BI281</f>
        <v>#N/A</v>
      </c>
      <c r="BR281" s="76" t="e">
        <f>VLOOKUP(Calcul!$I286,'ModelParams Lp'!$D$28:$O$32,10,0)+BJ281</f>
        <v>#N/A</v>
      </c>
      <c r="BS281" s="76" t="e">
        <f>VLOOKUP(Calcul!$I286,'ModelParams Lp'!$D$28:$O$32,11,0)+BK281</f>
        <v>#N/A</v>
      </c>
      <c r="BT281" s="76" t="e">
        <f>VLOOKUP(Calcul!$I286,'ModelParams Lp'!$D$28:$O$32,12,0)+BL281</f>
        <v>#N/A</v>
      </c>
      <c r="BU281" s="75" t="e">
        <f t="shared" ca="1" si="100"/>
        <v>#DIV/0!</v>
      </c>
      <c r="BV281" s="75" t="e">
        <f t="shared" ca="1" si="101"/>
        <v>#DIV/0!</v>
      </c>
      <c r="BW281" s="75" t="e">
        <f t="shared" ca="1" si="102"/>
        <v>#DIV/0!</v>
      </c>
      <c r="BX281" s="75" t="e">
        <f t="shared" ca="1" si="103"/>
        <v>#DIV/0!</v>
      </c>
      <c r="BY281" s="75" t="e">
        <f t="shared" ca="1" si="104"/>
        <v>#DIV/0!</v>
      </c>
      <c r="BZ281" s="75" t="e">
        <f t="shared" ca="1" si="105"/>
        <v>#DIV/0!</v>
      </c>
      <c r="CA281" s="75" t="e">
        <f t="shared" ca="1" si="106"/>
        <v>#DIV/0!</v>
      </c>
      <c r="CB281" s="75" t="e">
        <f t="shared" ca="1" si="107"/>
        <v>#DIV/0!</v>
      </c>
      <c r="CC281" s="26" t="e">
        <f ca="1">10*LOG10(IF(BU281="",0,POWER(10,((BU281+'ModelParams Lw'!$O$4)/10))) +IF(BV281="",0,POWER(10,((BV281+'ModelParams Lw'!$P$4)/10))) +IF(BW281="",0,POWER(10,((BW281+'ModelParams Lw'!$Q$4)/10))) +IF(BX281="",0,POWER(10,((BX281+'ModelParams Lw'!$R$4)/10))) +IF(BY281="",0,POWER(10,((BY281+'ModelParams Lw'!$S$4)/10))) +IF(BZ281="",0,POWER(10,((BZ281+'ModelParams Lw'!$T$4)/10))) +IF(CA281="",0,POWER(10,((CA281+'ModelParams Lw'!$U$4)/10)))+IF(CB281="",0,POWER(10,((CB281+'ModelParams Lw'!$V$4)/10))))</f>
        <v>#DIV/0!</v>
      </c>
      <c r="CD281" s="26" t="e">
        <f t="shared" ca="1" si="108"/>
        <v>#DIV/0!</v>
      </c>
      <c r="CE281" s="26" t="e">
        <f ca="1">(BU281-'ModelParams Lw'!O$10)/'ModelParams Lw'!O$11</f>
        <v>#DIV/0!</v>
      </c>
      <c r="CF281" s="26" t="e">
        <f ca="1">(BV281-'ModelParams Lw'!P$10)/'ModelParams Lw'!P$11</f>
        <v>#DIV/0!</v>
      </c>
      <c r="CG281" s="26" t="e">
        <f ca="1">(BW281-'ModelParams Lw'!Q$10)/'ModelParams Lw'!Q$11</f>
        <v>#DIV/0!</v>
      </c>
      <c r="CH281" s="26" t="e">
        <f ca="1">(BX281-'ModelParams Lw'!R$10)/'ModelParams Lw'!R$11</f>
        <v>#DIV/0!</v>
      </c>
      <c r="CI281" s="26" t="e">
        <f ca="1">(BY281-'ModelParams Lw'!S$10)/'ModelParams Lw'!S$11</f>
        <v>#DIV/0!</v>
      </c>
      <c r="CJ281" s="26" t="e">
        <f ca="1">(BZ281-'ModelParams Lw'!T$10)/'ModelParams Lw'!T$11</f>
        <v>#DIV/0!</v>
      </c>
      <c r="CK281" s="26" t="e">
        <f ca="1">(CA281-'ModelParams Lw'!U$10)/'ModelParams Lw'!U$11</f>
        <v>#DIV/0!</v>
      </c>
      <c r="CL281" s="26" t="e">
        <f ca="1">(CB281-'ModelParams Lw'!V$10)/'ModelParams Lw'!V$11</f>
        <v>#DIV/0!</v>
      </c>
      <c r="CM281" s="75" t="e">
        <f t="shared" si="109"/>
        <v>#DIV/0!</v>
      </c>
      <c r="CN281" s="75" t="e">
        <f t="shared" si="110"/>
        <v>#DIV/0!</v>
      </c>
      <c r="CO281" s="75" t="e">
        <f t="shared" si="111"/>
        <v>#DIV/0!</v>
      </c>
      <c r="CP281" s="75" t="e">
        <f t="shared" si="112"/>
        <v>#DIV/0!</v>
      </c>
      <c r="CQ281" s="75" t="e">
        <f t="shared" si="113"/>
        <v>#DIV/0!</v>
      </c>
      <c r="CR281" s="75" t="e">
        <f t="shared" si="114"/>
        <v>#DIV/0!</v>
      </c>
      <c r="CS281" s="75" t="e">
        <f t="shared" si="115"/>
        <v>#DIV/0!</v>
      </c>
      <c r="CT281" s="75" t="e">
        <f t="shared" si="116"/>
        <v>#DIV/0!</v>
      </c>
      <c r="CU281" s="26" t="e">
        <f>10*LOG10(IF(CM281="",0,POWER(10,((CM281+'ModelParams Lw'!$O$4)/10))) +IF(CN281="",0,POWER(10,((CN281+'ModelParams Lw'!$P$4)/10))) +IF(CO281="",0,POWER(10,((CO281+'ModelParams Lw'!$Q$4)/10))) +IF(CP281="",0,POWER(10,((CP281+'ModelParams Lw'!$R$4)/10))) +IF(CQ281="",0,POWER(10,((CQ281+'ModelParams Lw'!$S$4)/10))) +IF(CR281="",0,POWER(10,((CR281+'ModelParams Lw'!$T$4)/10))) +IF(CS281="",0,POWER(10,((CS281+'ModelParams Lw'!$U$4)/10)))+IF(CT281="",0,POWER(10,((CT281+'ModelParams Lw'!$V$4)/10))))</f>
        <v>#DIV/0!</v>
      </c>
      <c r="CV281" s="26" t="e">
        <f t="shared" si="117"/>
        <v>#DIV/0!</v>
      </c>
      <c r="CW281" s="26" t="e">
        <f>(CM281-'ModelParams Lw'!O$10)/'ModelParams Lw'!O$11</f>
        <v>#DIV/0!</v>
      </c>
      <c r="CX281" s="26" t="e">
        <f>(CN281-'ModelParams Lw'!P$10)/'ModelParams Lw'!P$11</f>
        <v>#DIV/0!</v>
      </c>
      <c r="CY281" s="26" t="e">
        <f>(CO281-'ModelParams Lw'!Q$10)/'ModelParams Lw'!Q$11</f>
        <v>#DIV/0!</v>
      </c>
      <c r="CZ281" s="26" t="e">
        <f>(CP281-'ModelParams Lw'!R$10)/'ModelParams Lw'!R$11</f>
        <v>#DIV/0!</v>
      </c>
      <c r="DA281" s="26" t="e">
        <f>(CQ281-'ModelParams Lw'!S$10)/'ModelParams Lw'!S$11</f>
        <v>#DIV/0!</v>
      </c>
      <c r="DB281" s="26" t="e">
        <f>(CR281-'ModelParams Lw'!T$10)/'ModelParams Lw'!T$11</f>
        <v>#DIV/0!</v>
      </c>
      <c r="DC281" s="26" t="e">
        <f>(CS281-'ModelParams Lw'!U$10)/'ModelParams Lw'!U$11</f>
        <v>#DIV/0!</v>
      </c>
      <c r="DD281" s="26" t="e">
        <f>(CT281-'ModelParams Lw'!V$10)/'ModelParams Lw'!V$11</f>
        <v>#DIV/0!</v>
      </c>
    </row>
    <row r="282" spans="1:108" x14ac:dyDescent="0.25">
      <c r="A282" s="13">
        <f>'Sound Power'!B282</f>
        <v>0</v>
      </c>
      <c r="B282" s="13">
        <f>'Sound Power'!D282</f>
        <v>0</v>
      </c>
      <c r="C282" s="13">
        <f>'Sound Power'!E282</f>
        <v>0</v>
      </c>
      <c r="D282" s="13">
        <f>'Sound Power'!F282</f>
        <v>0</v>
      </c>
      <c r="E282" s="76" t="e">
        <f>IF(Calcul!$F284="SA",'Sound Power'!AZ282,'Sound Power'!O282)</f>
        <v>#DIV/0!</v>
      </c>
      <c r="F282" s="76" t="e">
        <f>IF(Calcul!$F284="SA",'Sound Power'!BA282,'Sound Power'!P282)</f>
        <v>#DIV/0!</v>
      </c>
      <c r="G282" s="76" t="e">
        <f>IF(Calcul!$F284="SA",'Sound Power'!BB282,'Sound Power'!Q282)</f>
        <v>#DIV/0!</v>
      </c>
      <c r="H282" s="76" t="e">
        <f>IF(Calcul!$F284="SA",'Sound Power'!BC282,'Sound Power'!R282)</f>
        <v>#DIV/0!</v>
      </c>
      <c r="I282" s="76" t="e">
        <f>IF(Calcul!$F284="SA",'Sound Power'!BD282,'Sound Power'!S282)</f>
        <v>#DIV/0!</v>
      </c>
      <c r="J282" s="76" t="e">
        <f>IF(Calcul!$F284="SA",'Sound Power'!BE282,'Sound Power'!T282)</f>
        <v>#DIV/0!</v>
      </c>
      <c r="K282" s="76" t="e">
        <f>IF(Calcul!$F284="SA",'Sound Power'!BF282,'Sound Power'!U282)</f>
        <v>#DIV/0!</v>
      </c>
      <c r="L282" s="76" t="e">
        <f>IF(Calcul!$F284="SA",'Sound Power'!BG282,'Sound Power'!V282)</f>
        <v>#DIV/0!</v>
      </c>
      <c r="M282" s="76" t="e">
        <f>'Sound Power'!CI282</f>
        <v>#DIV/0!</v>
      </c>
      <c r="N282" s="76" t="e">
        <f>'Sound Power'!CJ282</f>
        <v>#DIV/0!</v>
      </c>
      <c r="O282" s="76" t="e">
        <f>'Sound Power'!CK282</f>
        <v>#DIV/0!</v>
      </c>
      <c r="P282" s="76" t="e">
        <f>'Sound Power'!CL282</f>
        <v>#DIV/0!</v>
      </c>
      <c r="Q282" s="76" t="e">
        <f>'Sound Power'!CM282</f>
        <v>#DIV/0!</v>
      </c>
      <c r="R282" s="76" t="e">
        <f>'Sound Power'!CN282</f>
        <v>#DIV/0!</v>
      </c>
      <c r="S282" s="76" t="e">
        <f>'Sound Power'!CO282</f>
        <v>#DIV/0!</v>
      </c>
      <c r="T282" s="76" t="e">
        <f>'Sound Power'!CP282</f>
        <v>#DIV/0!</v>
      </c>
      <c r="U282" s="73">
        <f t="shared" si="97"/>
        <v>0</v>
      </c>
      <c r="V282" s="73">
        <f t="shared" si="98"/>
        <v>0</v>
      </c>
      <c r="W282" s="76" t="e">
        <f>('ModelParams Lp'!B$4*10^'ModelParams Lp'!B$5*($U282/$V282)^'ModelParams Lp'!B$6)*3</f>
        <v>#DIV/0!</v>
      </c>
      <c r="X282" s="76" t="e">
        <f>('ModelParams Lp'!C$4*10^'ModelParams Lp'!C$5*($U282/$V282)^'ModelParams Lp'!C$6)*3</f>
        <v>#DIV/0!</v>
      </c>
      <c r="Y282" s="76" t="e">
        <f>('ModelParams Lp'!D$4*10^'ModelParams Lp'!D$5*($U282/$V282)^'ModelParams Lp'!D$6)*3</f>
        <v>#DIV/0!</v>
      </c>
      <c r="Z282" s="76" t="e">
        <f>('ModelParams Lp'!E$4*10^'ModelParams Lp'!E$5*($U282/$V282)^'ModelParams Lp'!E$6)*3</f>
        <v>#DIV/0!</v>
      </c>
      <c r="AA282" s="76" t="e">
        <f>('ModelParams Lp'!F$4*10^'ModelParams Lp'!F$5*($U282/$V282)^'ModelParams Lp'!F$6)*3</f>
        <v>#DIV/0!</v>
      </c>
      <c r="AB282" s="76" t="e">
        <f>('ModelParams Lp'!G$4*10^'ModelParams Lp'!G$5*($U282/$V282)^'ModelParams Lp'!G$6)*3</f>
        <v>#DIV/0!</v>
      </c>
      <c r="AC282" s="76" t="e">
        <f>('ModelParams Lp'!H$4*10^'ModelParams Lp'!H$5*($U282/$V282)^'ModelParams Lp'!H$6)*3</f>
        <v>#DIV/0!</v>
      </c>
      <c r="AD282" s="76" t="e">
        <f>('ModelParams Lp'!I$4*10^'ModelParams Lp'!I$5*($U282/$V282)^'ModelParams Lp'!I$6)*3</f>
        <v>#DIV/0!</v>
      </c>
      <c r="AE282" s="62" t="e">
        <f t="shared" si="99"/>
        <v>#DIV/0!</v>
      </c>
      <c r="AF282" s="62" t="e">
        <f>IF(AE282&lt;'ModelParams Lp'!$B$16,-1,IF(AE282&lt;'ModelParams Lp'!$C$16,0,IF(AE282&lt;'ModelParams Lp'!$D$16,1,IF(AE282&lt;'ModelParams Lp'!$E$16,2,IF(AE282&lt;'ModelParams Lp'!$F$16,3,IF(AE282&lt;'ModelParams Lp'!$G$16,4,IF(AE282&lt;'ModelParams Lp'!$H$16,5,6)))))))</f>
        <v>#DIV/0!</v>
      </c>
      <c r="AG282" s="76" t="e">
        <f ca="1">IF($AF282&gt;1,0,OFFSET('ModelParams Lp'!$C$12,0,-'Sound Pressure'!$AF282))</f>
        <v>#DIV/0!</v>
      </c>
      <c r="AH282" s="76" t="e">
        <f ca="1">IF($AF282&gt;2,0,OFFSET('ModelParams Lp'!$D$12,0,-'Sound Pressure'!$AF282))</f>
        <v>#DIV/0!</v>
      </c>
      <c r="AI282" s="76" t="e">
        <f ca="1">IF($AF282&gt;3,0,OFFSET('ModelParams Lp'!$E$12,0,-'Sound Pressure'!$AF282))</f>
        <v>#DIV/0!</v>
      </c>
      <c r="AJ282" s="76" t="e">
        <f ca="1">IF($AF282&gt;4,0,OFFSET('ModelParams Lp'!$F$12,0,-'Sound Pressure'!$AF282))</f>
        <v>#DIV/0!</v>
      </c>
      <c r="AK282" s="76" t="e">
        <f ca="1">IF($AF282&gt;3,0,OFFSET('ModelParams Lp'!$G$12,0,-'Sound Pressure'!$AF282))</f>
        <v>#DIV/0!</v>
      </c>
      <c r="AL282" s="76" t="e">
        <f ca="1">IF($AF282&gt;5,0,OFFSET('ModelParams Lp'!$H$12,0,-'Sound Pressure'!$AF282))</f>
        <v>#DIV/0!</v>
      </c>
      <c r="AM282" s="76" t="e">
        <f ca="1">IF($AF282&gt;6,0,OFFSET('ModelParams Lp'!$I$12,0,-'Sound Pressure'!$AF282))</f>
        <v>#DIV/0!</v>
      </c>
      <c r="AN282" s="76" t="e">
        <f ca="1">IF($AF282&gt;7,0,IF($AF$4&lt;0,3,OFFSET('ModelParams Lp'!$J$12,0,-'Sound Pressure'!$AF282)))</f>
        <v>#DIV/0!</v>
      </c>
      <c r="AO282" s="76" t="e">
        <f t="shared" si="118"/>
        <v>#DIV/0!</v>
      </c>
      <c r="AP282" s="76" t="e">
        <f t="shared" si="118"/>
        <v>#DIV/0!</v>
      </c>
      <c r="AQ282" s="76" t="e">
        <f t="shared" si="118"/>
        <v>#DIV/0!</v>
      </c>
      <c r="AR282" s="76" t="e">
        <f t="shared" si="118"/>
        <v>#DIV/0!</v>
      </c>
      <c r="AS282" s="76" t="e">
        <f t="shared" si="118"/>
        <v>#DIV/0!</v>
      </c>
      <c r="AT282" s="76" t="e">
        <f t="shared" si="118"/>
        <v>#DIV/0!</v>
      </c>
      <c r="AU282" s="76" t="e">
        <f t="shared" si="118"/>
        <v>#DIV/0!</v>
      </c>
      <c r="AV282" s="76" t="e">
        <f t="shared" si="118"/>
        <v>#DIV/0!</v>
      </c>
      <c r="AW282" s="76">
        <f>'ModelParams Lp'!B$22</f>
        <v>4</v>
      </c>
      <c r="AX282" s="76">
        <f>'ModelParams Lp'!C$22</f>
        <v>2</v>
      </c>
      <c r="AY282" s="76">
        <f>'ModelParams Lp'!D$22</f>
        <v>1</v>
      </c>
      <c r="AZ282" s="76">
        <f>'ModelParams Lp'!E$22</f>
        <v>0</v>
      </c>
      <c r="BA282" s="76">
        <f>'ModelParams Lp'!F$22</f>
        <v>0</v>
      </c>
      <c r="BB282" s="76">
        <f>'ModelParams Lp'!G$22</f>
        <v>0</v>
      </c>
      <c r="BC282" s="76">
        <f>'ModelParams Lp'!H$22</f>
        <v>0</v>
      </c>
      <c r="BD282" s="76">
        <f>'ModelParams Lp'!I$22</f>
        <v>0</v>
      </c>
      <c r="BE282" s="76" t="e">
        <f>-10*LOG(2/(4*PI()*2^2)+4/(0.163*(Calcul!$J287*Calcul!$K287)/VLOOKUP(Calcul!$H287,'ModelParams Lp'!$E$37:$F$39,2,0)))</f>
        <v>#N/A</v>
      </c>
      <c r="BF282" s="76" t="e">
        <f>-10*LOG(2/(4*PI()*2^2)+4/(0.163*(Calcul!$J287*Calcul!$K287)/VLOOKUP(Calcul!$H287,'ModelParams Lp'!$E$37:$F$39,2,0)))</f>
        <v>#N/A</v>
      </c>
      <c r="BG282" s="76" t="e">
        <f>-10*LOG(2/(4*PI()*2^2)+4/(0.163*(Calcul!$J287*Calcul!$K287)/VLOOKUP(Calcul!$H287,'ModelParams Lp'!$E$37:$F$39,2,0)))</f>
        <v>#N/A</v>
      </c>
      <c r="BH282" s="76" t="e">
        <f>-10*LOG(2/(4*PI()*2^2)+4/(0.163*(Calcul!$J287*Calcul!$K287)/VLOOKUP(Calcul!$H287,'ModelParams Lp'!$E$37:$F$39,2,0)))</f>
        <v>#N/A</v>
      </c>
      <c r="BI282" s="76" t="e">
        <f>-10*LOG(2/(4*PI()*2^2)+4/(0.163*(Calcul!$J287*Calcul!$K287)/VLOOKUP(Calcul!$H287,'ModelParams Lp'!$E$37:$F$39,2,0)))</f>
        <v>#N/A</v>
      </c>
      <c r="BJ282" s="76" t="e">
        <f>-10*LOG(2/(4*PI()*2^2)+4/(0.163*(Calcul!$J287*Calcul!$K287)/VLOOKUP(Calcul!$H287,'ModelParams Lp'!$E$37:$F$39,2,0)))</f>
        <v>#N/A</v>
      </c>
      <c r="BK282" s="76" t="e">
        <f>-10*LOG(2/(4*PI()*2^2)+4/(0.163*(Calcul!$J287*Calcul!$K287)/VLOOKUP(Calcul!$H287,'ModelParams Lp'!$E$37:$F$39,2,0)))</f>
        <v>#N/A</v>
      </c>
      <c r="BL282" s="76" t="e">
        <f>-10*LOG(2/(4*PI()*2^2)+4/(0.163*(Calcul!$J287*Calcul!$K287)/VLOOKUP(Calcul!$H287,'ModelParams Lp'!$E$37:$F$39,2,0)))</f>
        <v>#N/A</v>
      </c>
      <c r="BM282" s="76" t="e">
        <f>VLOOKUP(Calcul!$I287,'ModelParams Lp'!$D$28:$O$32,5,0)+BE282</f>
        <v>#N/A</v>
      </c>
      <c r="BN282" s="76" t="e">
        <f>VLOOKUP(Calcul!$I287,'ModelParams Lp'!$D$28:$O$32,6,0)+BF282</f>
        <v>#N/A</v>
      </c>
      <c r="BO282" s="76" t="e">
        <f>VLOOKUP(Calcul!$I287,'ModelParams Lp'!$D$28:$O$32,7,0)+BG282</f>
        <v>#N/A</v>
      </c>
      <c r="BP282" s="76" t="e">
        <f>VLOOKUP(Calcul!$I287,'ModelParams Lp'!$D$28:$O$32,8,0)+BH282</f>
        <v>#N/A</v>
      </c>
      <c r="BQ282" s="76" t="e">
        <f>VLOOKUP(Calcul!$I287,'ModelParams Lp'!$D$28:$O$32,9,0)+BI282</f>
        <v>#N/A</v>
      </c>
      <c r="BR282" s="76" t="e">
        <f>VLOOKUP(Calcul!$I287,'ModelParams Lp'!$D$28:$O$32,10,0)+BJ282</f>
        <v>#N/A</v>
      </c>
      <c r="BS282" s="76" t="e">
        <f>VLOOKUP(Calcul!$I287,'ModelParams Lp'!$D$28:$O$32,11,0)+BK282</f>
        <v>#N/A</v>
      </c>
      <c r="BT282" s="76" t="e">
        <f>VLOOKUP(Calcul!$I287,'ModelParams Lp'!$D$28:$O$32,12,0)+BL282</f>
        <v>#N/A</v>
      </c>
      <c r="BU282" s="75" t="e">
        <f t="shared" ca="1" si="100"/>
        <v>#DIV/0!</v>
      </c>
      <c r="BV282" s="75" t="e">
        <f t="shared" ca="1" si="101"/>
        <v>#DIV/0!</v>
      </c>
      <c r="BW282" s="75" t="e">
        <f t="shared" ca="1" si="102"/>
        <v>#DIV/0!</v>
      </c>
      <c r="BX282" s="75" t="e">
        <f t="shared" ca="1" si="103"/>
        <v>#DIV/0!</v>
      </c>
      <c r="BY282" s="75" t="e">
        <f t="shared" ca="1" si="104"/>
        <v>#DIV/0!</v>
      </c>
      <c r="BZ282" s="75" t="e">
        <f t="shared" ca="1" si="105"/>
        <v>#DIV/0!</v>
      </c>
      <c r="CA282" s="75" t="e">
        <f t="shared" ca="1" si="106"/>
        <v>#DIV/0!</v>
      </c>
      <c r="CB282" s="75" t="e">
        <f t="shared" ca="1" si="107"/>
        <v>#DIV/0!</v>
      </c>
      <c r="CC282" s="26" t="e">
        <f ca="1">10*LOG10(IF(BU282="",0,POWER(10,((BU282+'ModelParams Lw'!$O$4)/10))) +IF(BV282="",0,POWER(10,((BV282+'ModelParams Lw'!$P$4)/10))) +IF(BW282="",0,POWER(10,((BW282+'ModelParams Lw'!$Q$4)/10))) +IF(BX282="",0,POWER(10,((BX282+'ModelParams Lw'!$R$4)/10))) +IF(BY282="",0,POWER(10,((BY282+'ModelParams Lw'!$S$4)/10))) +IF(BZ282="",0,POWER(10,((BZ282+'ModelParams Lw'!$T$4)/10))) +IF(CA282="",0,POWER(10,((CA282+'ModelParams Lw'!$U$4)/10)))+IF(CB282="",0,POWER(10,((CB282+'ModelParams Lw'!$V$4)/10))))</f>
        <v>#DIV/0!</v>
      </c>
      <c r="CD282" s="26" t="e">
        <f t="shared" ca="1" si="108"/>
        <v>#DIV/0!</v>
      </c>
      <c r="CE282" s="26" t="e">
        <f ca="1">(BU282-'ModelParams Lw'!O$10)/'ModelParams Lw'!O$11</f>
        <v>#DIV/0!</v>
      </c>
      <c r="CF282" s="26" t="e">
        <f ca="1">(BV282-'ModelParams Lw'!P$10)/'ModelParams Lw'!P$11</f>
        <v>#DIV/0!</v>
      </c>
      <c r="CG282" s="26" t="e">
        <f ca="1">(BW282-'ModelParams Lw'!Q$10)/'ModelParams Lw'!Q$11</f>
        <v>#DIV/0!</v>
      </c>
      <c r="CH282" s="26" t="e">
        <f ca="1">(BX282-'ModelParams Lw'!R$10)/'ModelParams Lw'!R$11</f>
        <v>#DIV/0!</v>
      </c>
      <c r="CI282" s="26" t="e">
        <f ca="1">(BY282-'ModelParams Lw'!S$10)/'ModelParams Lw'!S$11</f>
        <v>#DIV/0!</v>
      </c>
      <c r="CJ282" s="26" t="e">
        <f ca="1">(BZ282-'ModelParams Lw'!T$10)/'ModelParams Lw'!T$11</f>
        <v>#DIV/0!</v>
      </c>
      <c r="CK282" s="26" t="e">
        <f ca="1">(CA282-'ModelParams Lw'!U$10)/'ModelParams Lw'!U$11</f>
        <v>#DIV/0!</v>
      </c>
      <c r="CL282" s="26" t="e">
        <f ca="1">(CB282-'ModelParams Lw'!V$10)/'ModelParams Lw'!V$11</f>
        <v>#DIV/0!</v>
      </c>
      <c r="CM282" s="75" t="e">
        <f t="shared" si="109"/>
        <v>#DIV/0!</v>
      </c>
      <c r="CN282" s="75" t="e">
        <f t="shared" si="110"/>
        <v>#DIV/0!</v>
      </c>
      <c r="CO282" s="75" t="e">
        <f t="shared" si="111"/>
        <v>#DIV/0!</v>
      </c>
      <c r="CP282" s="75" t="e">
        <f t="shared" si="112"/>
        <v>#DIV/0!</v>
      </c>
      <c r="CQ282" s="75" t="e">
        <f t="shared" si="113"/>
        <v>#DIV/0!</v>
      </c>
      <c r="CR282" s="75" t="e">
        <f t="shared" si="114"/>
        <v>#DIV/0!</v>
      </c>
      <c r="CS282" s="75" t="e">
        <f t="shared" si="115"/>
        <v>#DIV/0!</v>
      </c>
      <c r="CT282" s="75" t="e">
        <f t="shared" si="116"/>
        <v>#DIV/0!</v>
      </c>
      <c r="CU282" s="26" t="e">
        <f>10*LOG10(IF(CM282="",0,POWER(10,((CM282+'ModelParams Lw'!$O$4)/10))) +IF(CN282="",0,POWER(10,((CN282+'ModelParams Lw'!$P$4)/10))) +IF(CO282="",0,POWER(10,((CO282+'ModelParams Lw'!$Q$4)/10))) +IF(CP282="",0,POWER(10,((CP282+'ModelParams Lw'!$R$4)/10))) +IF(CQ282="",0,POWER(10,((CQ282+'ModelParams Lw'!$S$4)/10))) +IF(CR282="",0,POWER(10,((CR282+'ModelParams Lw'!$T$4)/10))) +IF(CS282="",0,POWER(10,((CS282+'ModelParams Lw'!$U$4)/10)))+IF(CT282="",0,POWER(10,((CT282+'ModelParams Lw'!$V$4)/10))))</f>
        <v>#DIV/0!</v>
      </c>
      <c r="CV282" s="26" t="e">
        <f t="shared" si="117"/>
        <v>#DIV/0!</v>
      </c>
      <c r="CW282" s="26" t="e">
        <f>(CM282-'ModelParams Lw'!O$10)/'ModelParams Lw'!O$11</f>
        <v>#DIV/0!</v>
      </c>
      <c r="CX282" s="26" t="e">
        <f>(CN282-'ModelParams Lw'!P$10)/'ModelParams Lw'!P$11</f>
        <v>#DIV/0!</v>
      </c>
      <c r="CY282" s="26" t="e">
        <f>(CO282-'ModelParams Lw'!Q$10)/'ModelParams Lw'!Q$11</f>
        <v>#DIV/0!</v>
      </c>
      <c r="CZ282" s="26" t="e">
        <f>(CP282-'ModelParams Lw'!R$10)/'ModelParams Lw'!R$11</f>
        <v>#DIV/0!</v>
      </c>
      <c r="DA282" s="26" t="e">
        <f>(CQ282-'ModelParams Lw'!S$10)/'ModelParams Lw'!S$11</f>
        <v>#DIV/0!</v>
      </c>
      <c r="DB282" s="26" t="e">
        <f>(CR282-'ModelParams Lw'!T$10)/'ModelParams Lw'!T$11</f>
        <v>#DIV/0!</v>
      </c>
      <c r="DC282" s="26" t="e">
        <f>(CS282-'ModelParams Lw'!U$10)/'ModelParams Lw'!U$11</f>
        <v>#DIV/0!</v>
      </c>
      <c r="DD282" s="26" t="e">
        <f>(CT282-'ModelParams Lw'!V$10)/'ModelParams Lw'!V$11</f>
        <v>#DIV/0!</v>
      </c>
    </row>
    <row r="283" spans="1:108" x14ac:dyDescent="0.25">
      <c r="A283" s="13">
        <f>'Sound Power'!B283</f>
        <v>0</v>
      </c>
      <c r="B283" s="13">
        <f>'Sound Power'!D283</f>
        <v>0</v>
      </c>
      <c r="C283" s="13">
        <f>'Sound Power'!E283</f>
        <v>0</v>
      </c>
      <c r="D283" s="13">
        <f>'Sound Power'!F283</f>
        <v>0</v>
      </c>
      <c r="E283" s="76" t="e">
        <f>IF(Calcul!$F285="SA",'Sound Power'!AZ283,'Sound Power'!O283)</f>
        <v>#DIV/0!</v>
      </c>
      <c r="F283" s="76" t="e">
        <f>IF(Calcul!$F285="SA",'Sound Power'!BA283,'Sound Power'!P283)</f>
        <v>#DIV/0!</v>
      </c>
      <c r="G283" s="76" t="e">
        <f>IF(Calcul!$F285="SA",'Sound Power'!BB283,'Sound Power'!Q283)</f>
        <v>#DIV/0!</v>
      </c>
      <c r="H283" s="76" t="e">
        <f>IF(Calcul!$F285="SA",'Sound Power'!BC283,'Sound Power'!R283)</f>
        <v>#DIV/0!</v>
      </c>
      <c r="I283" s="76" t="e">
        <f>IF(Calcul!$F285="SA",'Sound Power'!BD283,'Sound Power'!S283)</f>
        <v>#DIV/0!</v>
      </c>
      <c r="J283" s="76" t="e">
        <f>IF(Calcul!$F285="SA",'Sound Power'!BE283,'Sound Power'!T283)</f>
        <v>#DIV/0!</v>
      </c>
      <c r="K283" s="76" t="e">
        <f>IF(Calcul!$F285="SA",'Sound Power'!BF283,'Sound Power'!U283)</f>
        <v>#DIV/0!</v>
      </c>
      <c r="L283" s="76" t="e">
        <f>IF(Calcul!$F285="SA",'Sound Power'!BG283,'Sound Power'!V283)</f>
        <v>#DIV/0!</v>
      </c>
      <c r="M283" s="76" t="e">
        <f>'Sound Power'!CI283</f>
        <v>#DIV/0!</v>
      </c>
      <c r="N283" s="76" t="e">
        <f>'Sound Power'!CJ283</f>
        <v>#DIV/0!</v>
      </c>
      <c r="O283" s="76" t="e">
        <f>'Sound Power'!CK283</f>
        <v>#DIV/0!</v>
      </c>
      <c r="P283" s="76" t="e">
        <f>'Sound Power'!CL283</f>
        <v>#DIV/0!</v>
      </c>
      <c r="Q283" s="76" t="e">
        <f>'Sound Power'!CM283</f>
        <v>#DIV/0!</v>
      </c>
      <c r="R283" s="76" t="e">
        <f>'Sound Power'!CN283</f>
        <v>#DIV/0!</v>
      </c>
      <c r="S283" s="76" t="e">
        <f>'Sound Power'!CO283</f>
        <v>#DIV/0!</v>
      </c>
      <c r="T283" s="76" t="e">
        <f>'Sound Power'!CP283</f>
        <v>#DIV/0!</v>
      </c>
      <c r="U283" s="73">
        <f t="shared" si="97"/>
        <v>0</v>
      </c>
      <c r="V283" s="73">
        <f t="shared" si="98"/>
        <v>0</v>
      </c>
      <c r="W283" s="76" t="e">
        <f>('ModelParams Lp'!B$4*10^'ModelParams Lp'!B$5*($U283/$V283)^'ModelParams Lp'!B$6)*3</f>
        <v>#DIV/0!</v>
      </c>
      <c r="X283" s="76" t="e">
        <f>('ModelParams Lp'!C$4*10^'ModelParams Lp'!C$5*($U283/$V283)^'ModelParams Lp'!C$6)*3</f>
        <v>#DIV/0!</v>
      </c>
      <c r="Y283" s="76" t="e">
        <f>('ModelParams Lp'!D$4*10^'ModelParams Lp'!D$5*($U283/$V283)^'ModelParams Lp'!D$6)*3</f>
        <v>#DIV/0!</v>
      </c>
      <c r="Z283" s="76" t="e">
        <f>('ModelParams Lp'!E$4*10^'ModelParams Lp'!E$5*($U283/$V283)^'ModelParams Lp'!E$6)*3</f>
        <v>#DIV/0!</v>
      </c>
      <c r="AA283" s="76" t="e">
        <f>('ModelParams Lp'!F$4*10^'ModelParams Lp'!F$5*($U283/$V283)^'ModelParams Lp'!F$6)*3</f>
        <v>#DIV/0!</v>
      </c>
      <c r="AB283" s="76" t="e">
        <f>('ModelParams Lp'!G$4*10^'ModelParams Lp'!G$5*($U283/$V283)^'ModelParams Lp'!G$6)*3</f>
        <v>#DIV/0!</v>
      </c>
      <c r="AC283" s="76" t="e">
        <f>('ModelParams Lp'!H$4*10^'ModelParams Lp'!H$5*($U283/$V283)^'ModelParams Lp'!H$6)*3</f>
        <v>#DIV/0!</v>
      </c>
      <c r="AD283" s="76" t="e">
        <f>('ModelParams Lp'!I$4*10^'ModelParams Lp'!I$5*($U283/$V283)^'ModelParams Lp'!I$6)*3</f>
        <v>#DIV/0!</v>
      </c>
      <c r="AE283" s="62" t="e">
        <f t="shared" si="99"/>
        <v>#DIV/0!</v>
      </c>
      <c r="AF283" s="62" t="e">
        <f>IF(AE283&lt;'ModelParams Lp'!$B$16,-1,IF(AE283&lt;'ModelParams Lp'!$C$16,0,IF(AE283&lt;'ModelParams Lp'!$D$16,1,IF(AE283&lt;'ModelParams Lp'!$E$16,2,IF(AE283&lt;'ModelParams Lp'!$F$16,3,IF(AE283&lt;'ModelParams Lp'!$G$16,4,IF(AE283&lt;'ModelParams Lp'!$H$16,5,6)))))))</f>
        <v>#DIV/0!</v>
      </c>
      <c r="AG283" s="76" t="e">
        <f ca="1">IF($AF283&gt;1,0,OFFSET('ModelParams Lp'!$C$12,0,-'Sound Pressure'!$AF283))</f>
        <v>#DIV/0!</v>
      </c>
      <c r="AH283" s="76" t="e">
        <f ca="1">IF($AF283&gt;2,0,OFFSET('ModelParams Lp'!$D$12,0,-'Sound Pressure'!$AF283))</f>
        <v>#DIV/0!</v>
      </c>
      <c r="AI283" s="76" t="e">
        <f ca="1">IF($AF283&gt;3,0,OFFSET('ModelParams Lp'!$E$12,0,-'Sound Pressure'!$AF283))</f>
        <v>#DIV/0!</v>
      </c>
      <c r="AJ283" s="76" t="e">
        <f ca="1">IF($AF283&gt;4,0,OFFSET('ModelParams Lp'!$F$12,0,-'Sound Pressure'!$AF283))</f>
        <v>#DIV/0!</v>
      </c>
      <c r="AK283" s="76" t="e">
        <f ca="1">IF($AF283&gt;3,0,OFFSET('ModelParams Lp'!$G$12,0,-'Sound Pressure'!$AF283))</f>
        <v>#DIV/0!</v>
      </c>
      <c r="AL283" s="76" t="e">
        <f ca="1">IF($AF283&gt;5,0,OFFSET('ModelParams Lp'!$H$12,0,-'Sound Pressure'!$AF283))</f>
        <v>#DIV/0!</v>
      </c>
      <c r="AM283" s="76" t="e">
        <f ca="1">IF($AF283&gt;6,0,OFFSET('ModelParams Lp'!$I$12,0,-'Sound Pressure'!$AF283))</f>
        <v>#DIV/0!</v>
      </c>
      <c r="AN283" s="76" t="e">
        <f ca="1">IF($AF283&gt;7,0,IF($AF$4&lt;0,3,OFFSET('ModelParams Lp'!$J$12,0,-'Sound Pressure'!$AF283)))</f>
        <v>#DIV/0!</v>
      </c>
      <c r="AO283" s="76" t="e">
        <f t="shared" si="118"/>
        <v>#DIV/0!</v>
      </c>
      <c r="AP283" s="76" t="e">
        <f t="shared" si="118"/>
        <v>#DIV/0!</v>
      </c>
      <c r="AQ283" s="76" t="e">
        <f t="shared" si="118"/>
        <v>#DIV/0!</v>
      </c>
      <c r="AR283" s="76" t="e">
        <f t="shared" si="118"/>
        <v>#DIV/0!</v>
      </c>
      <c r="AS283" s="76" t="e">
        <f t="shared" si="118"/>
        <v>#DIV/0!</v>
      </c>
      <c r="AT283" s="76" t="e">
        <f t="shared" si="118"/>
        <v>#DIV/0!</v>
      </c>
      <c r="AU283" s="76" t="e">
        <f t="shared" si="118"/>
        <v>#DIV/0!</v>
      </c>
      <c r="AV283" s="76" t="e">
        <f t="shared" si="118"/>
        <v>#DIV/0!</v>
      </c>
      <c r="AW283" s="76">
        <f>'ModelParams Lp'!B$22</f>
        <v>4</v>
      </c>
      <c r="AX283" s="76">
        <f>'ModelParams Lp'!C$22</f>
        <v>2</v>
      </c>
      <c r="AY283" s="76">
        <f>'ModelParams Lp'!D$22</f>
        <v>1</v>
      </c>
      <c r="AZ283" s="76">
        <f>'ModelParams Lp'!E$22</f>
        <v>0</v>
      </c>
      <c r="BA283" s="76">
        <f>'ModelParams Lp'!F$22</f>
        <v>0</v>
      </c>
      <c r="BB283" s="76">
        <f>'ModelParams Lp'!G$22</f>
        <v>0</v>
      </c>
      <c r="BC283" s="76">
        <f>'ModelParams Lp'!H$22</f>
        <v>0</v>
      </c>
      <c r="BD283" s="76">
        <f>'ModelParams Lp'!I$22</f>
        <v>0</v>
      </c>
      <c r="BE283" s="76" t="e">
        <f>-10*LOG(2/(4*PI()*2^2)+4/(0.163*(Calcul!$J288*Calcul!$K288)/VLOOKUP(Calcul!$H288,'ModelParams Lp'!$E$37:$F$39,2,0)))</f>
        <v>#N/A</v>
      </c>
      <c r="BF283" s="76" t="e">
        <f>-10*LOG(2/(4*PI()*2^2)+4/(0.163*(Calcul!$J288*Calcul!$K288)/VLOOKUP(Calcul!$H288,'ModelParams Lp'!$E$37:$F$39,2,0)))</f>
        <v>#N/A</v>
      </c>
      <c r="BG283" s="76" t="e">
        <f>-10*LOG(2/(4*PI()*2^2)+4/(0.163*(Calcul!$J288*Calcul!$K288)/VLOOKUP(Calcul!$H288,'ModelParams Lp'!$E$37:$F$39,2,0)))</f>
        <v>#N/A</v>
      </c>
      <c r="BH283" s="76" t="e">
        <f>-10*LOG(2/(4*PI()*2^2)+4/(0.163*(Calcul!$J288*Calcul!$K288)/VLOOKUP(Calcul!$H288,'ModelParams Lp'!$E$37:$F$39,2,0)))</f>
        <v>#N/A</v>
      </c>
      <c r="BI283" s="76" t="e">
        <f>-10*LOG(2/(4*PI()*2^2)+4/(0.163*(Calcul!$J288*Calcul!$K288)/VLOOKUP(Calcul!$H288,'ModelParams Lp'!$E$37:$F$39,2,0)))</f>
        <v>#N/A</v>
      </c>
      <c r="BJ283" s="76" t="e">
        <f>-10*LOG(2/(4*PI()*2^2)+4/(0.163*(Calcul!$J288*Calcul!$K288)/VLOOKUP(Calcul!$H288,'ModelParams Lp'!$E$37:$F$39,2,0)))</f>
        <v>#N/A</v>
      </c>
      <c r="BK283" s="76" t="e">
        <f>-10*LOG(2/(4*PI()*2^2)+4/(0.163*(Calcul!$J288*Calcul!$K288)/VLOOKUP(Calcul!$H288,'ModelParams Lp'!$E$37:$F$39,2,0)))</f>
        <v>#N/A</v>
      </c>
      <c r="BL283" s="76" t="e">
        <f>-10*LOG(2/(4*PI()*2^2)+4/(0.163*(Calcul!$J288*Calcul!$K288)/VLOOKUP(Calcul!$H288,'ModelParams Lp'!$E$37:$F$39,2,0)))</f>
        <v>#N/A</v>
      </c>
      <c r="BM283" s="76" t="e">
        <f>VLOOKUP(Calcul!$I288,'ModelParams Lp'!$D$28:$O$32,5,0)+BE283</f>
        <v>#N/A</v>
      </c>
      <c r="BN283" s="76" t="e">
        <f>VLOOKUP(Calcul!$I288,'ModelParams Lp'!$D$28:$O$32,6,0)+BF283</f>
        <v>#N/A</v>
      </c>
      <c r="BO283" s="76" t="e">
        <f>VLOOKUP(Calcul!$I288,'ModelParams Lp'!$D$28:$O$32,7,0)+BG283</f>
        <v>#N/A</v>
      </c>
      <c r="BP283" s="76" t="e">
        <f>VLOOKUP(Calcul!$I288,'ModelParams Lp'!$D$28:$O$32,8,0)+BH283</f>
        <v>#N/A</v>
      </c>
      <c r="BQ283" s="76" t="e">
        <f>VLOOKUP(Calcul!$I288,'ModelParams Lp'!$D$28:$O$32,9,0)+BI283</f>
        <v>#N/A</v>
      </c>
      <c r="BR283" s="76" t="e">
        <f>VLOOKUP(Calcul!$I288,'ModelParams Lp'!$D$28:$O$32,10,0)+BJ283</f>
        <v>#N/A</v>
      </c>
      <c r="BS283" s="76" t="e">
        <f>VLOOKUP(Calcul!$I288,'ModelParams Lp'!$D$28:$O$32,11,0)+BK283</f>
        <v>#N/A</v>
      </c>
      <c r="BT283" s="76" t="e">
        <f>VLOOKUP(Calcul!$I288,'ModelParams Lp'!$D$28:$O$32,12,0)+BL283</f>
        <v>#N/A</v>
      </c>
      <c r="BU283" s="75" t="e">
        <f t="shared" ca="1" si="100"/>
        <v>#DIV/0!</v>
      </c>
      <c r="BV283" s="75" t="e">
        <f t="shared" ca="1" si="101"/>
        <v>#DIV/0!</v>
      </c>
      <c r="BW283" s="75" t="e">
        <f t="shared" ca="1" si="102"/>
        <v>#DIV/0!</v>
      </c>
      <c r="BX283" s="75" t="e">
        <f t="shared" ca="1" si="103"/>
        <v>#DIV/0!</v>
      </c>
      <c r="BY283" s="75" t="e">
        <f t="shared" ca="1" si="104"/>
        <v>#DIV/0!</v>
      </c>
      <c r="BZ283" s="75" t="e">
        <f t="shared" ca="1" si="105"/>
        <v>#DIV/0!</v>
      </c>
      <c r="CA283" s="75" t="e">
        <f t="shared" ca="1" si="106"/>
        <v>#DIV/0!</v>
      </c>
      <c r="CB283" s="75" t="e">
        <f t="shared" ca="1" si="107"/>
        <v>#DIV/0!</v>
      </c>
      <c r="CC283" s="26" t="e">
        <f ca="1">10*LOG10(IF(BU283="",0,POWER(10,((BU283+'ModelParams Lw'!$O$4)/10))) +IF(BV283="",0,POWER(10,((BV283+'ModelParams Lw'!$P$4)/10))) +IF(BW283="",0,POWER(10,((BW283+'ModelParams Lw'!$Q$4)/10))) +IF(BX283="",0,POWER(10,((BX283+'ModelParams Lw'!$R$4)/10))) +IF(BY283="",0,POWER(10,((BY283+'ModelParams Lw'!$S$4)/10))) +IF(BZ283="",0,POWER(10,((BZ283+'ModelParams Lw'!$T$4)/10))) +IF(CA283="",0,POWER(10,((CA283+'ModelParams Lw'!$U$4)/10)))+IF(CB283="",0,POWER(10,((CB283+'ModelParams Lw'!$V$4)/10))))</f>
        <v>#DIV/0!</v>
      </c>
      <c r="CD283" s="26" t="e">
        <f t="shared" ca="1" si="108"/>
        <v>#DIV/0!</v>
      </c>
      <c r="CE283" s="26" t="e">
        <f ca="1">(BU283-'ModelParams Lw'!O$10)/'ModelParams Lw'!O$11</f>
        <v>#DIV/0!</v>
      </c>
      <c r="CF283" s="26" t="e">
        <f ca="1">(BV283-'ModelParams Lw'!P$10)/'ModelParams Lw'!P$11</f>
        <v>#DIV/0!</v>
      </c>
      <c r="CG283" s="26" t="e">
        <f ca="1">(BW283-'ModelParams Lw'!Q$10)/'ModelParams Lw'!Q$11</f>
        <v>#DIV/0!</v>
      </c>
      <c r="CH283" s="26" t="e">
        <f ca="1">(BX283-'ModelParams Lw'!R$10)/'ModelParams Lw'!R$11</f>
        <v>#DIV/0!</v>
      </c>
      <c r="CI283" s="26" t="e">
        <f ca="1">(BY283-'ModelParams Lw'!S$10)/'ModelParams Lw'!S$11</f>
        <v>#DIV/0!</v>
      </c>
      <c r="CJ283" s="26" t="e">
        <f ca="1">(BZ283-'ModelParams Lw'!T$10)/'ModelParams Lw'!T$11</f>
        <v>#DIV/0!</v>
      </c>
      <c r="CK283" s="26" t="e">
        <f ca="1">(CA283-'ModelParams Lw'!U$10)/'ModelParams Lw'!U$11</f>
        <v>#DIV/0!</v>
      </c>
      <c r="CL283" s="26" t="e">
        <f ca="1">(CB283-'ModelParams Lw'!V$10)/'ModelParams Lw'!V$11</f>
        <v>#DIV/0!</v>
      </c>
      <c r="CM283" s="75" t="e">
        <f t="shared" si="109"/>
        <v>#DIV/0!</v>
      </c>
      <c r="CN283" s="75" t="e">
        <f t="shared" si="110"/>
        <v>#DIV/0!</v>
      </c>
      <c r="CO283" s="75" t="e">
        <f t="shared" si="111"/>
        <v>#DIV/0!</v>
      </c>
      <c r="CP283" s="75" t="e">
        <f t="shared" si="112"/>
        <v>#DIV/0!</v>
      </c>
      <c r="CQ283" s="75" t="e">
        <f t="shared" si="113"/>
        <v>#DIV/0!</v>
      </c>
      <c r="CR283" s="75" t="e">
        <f t="shared" si="114"/>
        <v>#DIV/0!</v>
      </c>
      <c r="CS283" s="75" t="e">
        <f t="shared" si="115"/>
        <v>#DIV/0!</v>
      </c>
      <c r="CT283" s="75" t="e">
        <f t="shared" si="116"/>
        <v>#DIV/0!</v>
      </c>
      <c r="CU283" s="26" t="e">
        <f>10*LOG10(IF(CM283="",0,POWER(10,((CM283+'ModelParams Lw'!$O$4)/10))) +IF(CN283="",0,POWER(10,((CN283+'ModelParams Lw'!$P$4)/10))) +IF(CO283="",0,POWER(10,((CO283+'ModelParams Lw'!$Q$4)/10))) +IF(CP283="",0,POWER(10,((CP283+'ModelParams Lw'!$R$4)/10))) +IF(CQ283="",0,POWER(10,((CQ283+'ModelParams Lw'!$S$4)/10))) +IF(CR283="",0,POWER(10,((CR283+'ModelParams Lw'!$T$4)/10))) +IF(CS283="",0,POWER(10,((CS283+'ModelParams Lw'!$U$4)/10)))+IF(CT283="",0,POWER(10,((CT283+'ModelParams Lw'!$V$4)/10))))</f>
        <v>#DIV/0!</v>
      </c>
      <c r="CV283" s="26" t="e">
        <f t="shared" si="117"/>
        <v>#DIV/0!</v>
      </c>
      <c r="CW283" s="26" t="e">
        <f>(CM283-'ModelParams Lw'!O$10)/'ModelParams Lw'!O$11</f>
        <v>#DIV/0!</v>
      </c>
      <c r="CX283" s="26" t="e">
        <f>(CN283-'ModelParams Lw'!P$10)/'ModelParams Lw'!P$11</f>
        <v>#DIV/0!</v>
      </c>
      <c r="CY283" s="26" t="e">
        <f>(CO283-'ModelParams Lw'!Q$10)/'ModelParams Lw'!Q$11</f>
        <v>#DIV/0!</v>
      </c>
      <c r="CZ283" s="26" t="e">
        <f>(CP283-'ModelParams Lw'!R$10)/'ModelParams Lw'!R$11</f>
        <v>#DIV/0!</v>
      </c>
      <c r="DA283" s="26" t="e">
        <f>(CQ283-'ModelParams Lw'!S$10)/'ModelParams Lw'!S$11</f>
        <v>#DIV/0!</v>
      </c>
      <c r="DB283" s="26" t="e">
        <f>(CR283-'ModelParams Lw'!T$10)/'ModelParams Lw'!T$11</f>
        <v>#DIV/0!</v>
      </c>
      <c r="DC283" s="26" t="e">
        <f>(CS283-'ModelParams Lw'!U$10)/'ModelParams Lw'!U$11</f>
        <v>#DIV/0!</v>
      </c>
      <c r="DD283" s="26" t="e">
        <f>(CT283-'ModelParams Lw'!V$10)/'ModelParams Lw'!V$11</f>
        <v>#DIV/0!</v>
      </c>
    </row>
    <row r="284" spans="1:108" x14ac:dyDescent="0.25">
      <c r="A284" s="13">
        <f>'Sound Power'!B284</f>
        <v>0</v>
      </c>
      <c r="B284" s="13">
        <f>'Sound Power'!D284</f>
        <v>0</v>
      </c>
      <c r="C284" s="13">
        <f>'Sound Power'!E284</f>
        <v>0</v>
      </c>
      <c r="D284" s="13">
        <f>'Sound Power'!F284</f>
        <v>0</v>
      </c>
      <c r="E284" s="76" t="e">
        <f>IF(Calcul!$F286="SA",'Sound Power'!AZ284,'Sound Power'!O284)</f>
        <v>#DIV/0!</v>
      </c>
      <c r="F284" s="76" t="e">
        <f>IF(Calcul!$F286="SA",'Sound Power'!BA284,'Sound Power'!P284)</f>
        <v>#DIV/0!</v>
      </c>
      <c r="G284" s="76" t="e">
        <f>IF(Calcul!$F286="SA",'Sound Power'!BB284,'Sound Power'!Q284)</f>
        <v>#DIV/0!</v>
      </c>
      <c r="H284" s="76" t="e">
        <f>IF(Calcul!$F286="SA",'Sound Power'!BC284,'Sound Power'!R284)</f>
        <v>#DIV/0!</v>
      </c>
      <c r="I284" s="76" t="e">
        <f>IF(Calcul!$F286="SA",'Sound Power'!BD284,'Sound Power'!S284)</f>
        <v>#DIV/0!</v>
      </c>
      <c r="J284" s="76" t="e">
        <f>IF(Calcul!$F286="SA",'Sound Power'!BE284,'Sound Power'!T284)</f>
        <v>#DIV/0!</v>
      </c>
      <c r="K284" s="76" t="e">
        <f>IF(Calcul!$F286="SA",'Sound Power'!BF284,'Sound Power'!U284)</f>
        <v>#DIV/0!</v>
      </c>
      <c r="L284" s="76" t="e">
        <f>IF(Calcul!$F286="SA",'Sound Power'!BG284,'Sound Power'!V284)</f>
        <v>#DIV/0!</v>
      </c>
      <c r="M284" s="76" t="e">
        <f>'Sound Power'!CI284</f>
        <v>#DIV/0!</v>
      </c>
      <c r="N284" s="76" t="e">
        <f>'Sound Power'!CJ284</f>
        <v>#DIV/0!</v>
      </c>
      <c r="O284" s="76" t="e">
        <f>'Sound Power'!CK284</f>
        <v>#DIV/0!</v>
      </c>
      <c r="P284" s="76" t="e">
        <f>'Sound Power'!CL284</f>
        <v>#DIV/0!</v>
      </c>
      <c r="Q284" s="76" t="e">
        <f>'Sound Power'!CM284</f>
        <v>#DIV/0!</v>
      </c>
      <c r="R284" s="76" t="e">
        <f>'Sound Power'!CN284</f>
        <v>#DIV/0!</v>
      </c>
      <c r="S284" s="76" t="e">
        <f>'Sound Power'!CO284</f>
        <v>#DIV/0!</v>
      </c>
      <c r="T284" s="76" t="e">
        <f>'Sound Power'!CP284</f>
        <v>#DIV/0!</v>
      </c>
      <c r="U284" s="73">
        <f t="shared" si="97"/>
        <v>0</v>
      </c>
      <c r="V284" s="73">
        <f t="shared" si="98"/>
        <v>0</v>
      </c>
      <c r="W284" s="76" t="e">
        <f>('ModelParams Lp'!B$4*10^'ModelParams Lp'!B$5*($U284/$V284)^'ModelParams Lp'!B$6)*3</f>
        <v>#DIV/0!</v>
      </c>
      <c r="X284" s="76" t="e">
        <f>('ModelParams Lp'!C$4*10^'ModelParams Lp'!C$5*($U284/$V284)^'ModelParams Lp'!C$6)*3</f>
        <v>#DIV/0!</v>
      </c>
      <c r="Y284" s="76" t="e">
        <f>('ModelParams Lp'!D$4*10^'ModelParams Lp'!D$5*($U284/$V284)^'ModelParams Lp'!D$6)*3</f>
        <v>#DIV/0!</v>
      </c>
      <c r="Z284" s="76" t="e">
        <f>('ModelParams Lp'!E$4*10^'ModelParams Lp'!E$5*($U284/$V284)^'ModelParams Lp'!E$6)*3</f>
        <v>#DIV/0!</v>
      </c>
      <c r="AA284" s="76" t="e">
        <f>('ModelParams Lp'!F$4*10^'ModelParams Lp'!F$5*($U284/$V284)^'ModelParams Lp'!F$6)*3</f>
        <v>#DIV/0!</v>
      </c>
      <c r="AB284" s="76" t="e">
        <f>('ModelParams Lp'!G$4*10^'ModelParams Lp'!G$5*($U284/$V284)^'ModelParams Lp'!G$6)*3</f>
        <v>#DIV/0!</v>
      </c>
      <c r="AC284" s="76" t="e">
        <f>('ModelParams Lp'!H$4*10^'ModelParams Lp'!H$5*($U284/$V284)^'ModelParams Lp'!H$6)*3</f>
        <v>#DIV/0!</v>
      </c>
      <c r="AD284" s="76" t="e">
        <f>('ModelParams Lp'!I$4*10^'ModelParams Lp'!I$5*($U284/$V284)^'ModelParams Lp'!I$6)*3</f>
        <v>#DIV/0!</v>
      </c>
      <c r="AE284" s="62" t="e">
        <f t="shared" si="99"/>
        <v>#DIV/0!</v>
      </c>
      <c r="AF284" s="62" t="e">
        <f>IF(AE284&lt;'ModelParams Lp'!$B$16,-1,IF(AE284&lt;'ModelParams Lp'!$C$16,0,IF(AE284&lt;'ModelParams Lp'!$D$16,1,IF(AE284&lt;'ModelParams Lp'!$E$16,2,IF(AE284&lt;'ModelParams Lp'!$F$16,3,IF(AE284&lt;'ModelParams Lp'!$G$16,4,IF(AE284&lt;'ModelParams Lp'!$H$16,5,6)))))))</f>
        <v>#DIV/0!</v>
      </c>
      <c r="AG284" s="76" t="e">
        <f ca="1">IF($AF284&gt;1,0,OFFSET('ModelParams Lp'!$C$12,0,-'Sound Pressure'!$AF284))</f>
        <v>#DIV/0!</v>
      </c>
      <c r="AH284" s="76" t="e">
        <f ca="1">IF($AF284&gt;2,0,OFFSET('ModelParams Lp'!$D$12,0,-'Sound Pressure'!$AF284))</f>
        <v>#DIV/0!</v>
      </c>
      <c r="AI284" s="76" t="e">
        <f ca="1">IF($AF284&gt;3,0,OFFSET('ModelParams Lp'!$E$12,0,-'Sound Pressure'!$AF284))</f>
        <v>#DIV/0!</v>
      </c>
      <c r="AJ284" s="76" t="e">
        <f ca="1">IF($AF284&gt;4,0,OFFSET('ModelParams Lp'!$F$12,0,-'Sound Pressure'!$AF284))</f>
        <v>#DIV/0!</v>
      </c>
      <c r="AK284" s="76" t="e">
        <f ca="1">IF($AF284&gt;3,0,OFFSET('ModelParams Lp'!$G$12,0,-'Sound Pressure'!$AF284))</f>
        <v>#DIV/0!</v>
      </c>
      <c r="AL284" s="76" t="e">
        <f ca="1">IF($AF284&gt;5,0,OFFSET('ModelParams Lp'!$H$12,0,-'Sound Pressure'!$AF284))</f>
        <v>#DIV/0!</v>
      </c>
      <c r="AM284" s="76" t="e">
        <f ca="1">IF($AF284&gt;6,0,OFFSET('ModelParams Lp'!$I$12,0,-'Sound Pressure'!$AF284))</f>
        <v>#DIV/0!</v>
      </c>
      <c r="AN284" s="76" t="e">
        <f ca="1">IF($AF284&gt;7,0,IF($AF$4&lt;0,3,OFFSET('ModelParams Lp'!$J$12,0,-'Sound Pressure'!$AF284)))</f>
        <v>#DIV/0!</v>
      </c>
      <c r="AO284" s="76" t="e">
        <f t="shared" si="118"/>
        <v>#DIV/0!</v>
      </c>
      <c r="AP284" s="76" t="e">
        <f t="shared" si="118"/>
        <v>#DIV/0!</v>
      </c>
      <c r="AQ284" s="76" t="e">
        <f t="shared" si="118"/>
        <v>#DIV/0!</v>
      </c>
      <c r="AR284" s="76" t="e">
        <f t="shared" si="118"/>
        <v>#DIV/0!</v>
      </c>
      <c r="AS284" s="76" t="e">
        <f t="shared" si="118"/>
        <v>#DIV/0!</v>
      </c>
      <c r="AT284" s="76" t="e">
        <f t="shared" si="118"/>
        <v>#DIV/0!</v>
      </c>
      <c r="AU284" s="76" t="e">
        <f t="shared" si="118"/>
        <v>#DIV/0!</v>
      </c>
      <c r="AV284" s="76" t="e">
        <f t="shared" si="118"/>
        <v>#DIV/0!</v>
      </c>
      <c r="AW284" s="76">
        <f>'ModelParams Lp'!B$22</f>
        <v>4</v>
      </c>
      <c r="AX284" s="76">
        <f>'ModelParams Lp'!C$22</f>
        <v>2</v>
      </c>
      <c r="AY284" s="76">
        <f>'ModelParams Lp'!D$22</f>
        <v>1</v>
      </c>
      <c r="AZ284" s="76">
        <f>'ModelParams Lp'!E$22</f>
        <v>0</v>
      </c>
      <c r="BA284" s="76">
        <f>'ModelParams Lp'!F$22</f>
        <v>0</v>
      </c>
      <c r="BB284" s="76">
        <f>'ModelParams Lp'!G$22</f>
        <v>0</v>
      </c>
      <c r="BC284" s="76">
        <f>'ModelParams Lp'!H$22</f>
        <v>0</v>
      </c>
      <c r="BD284" s="76">
        <f>'ModelParams Lp'!I$22</f>
        <v>0</v>
      </c>
      <c r="BE284" s="76" t="e">
        <f>-10*LOG(2/(4*PI()*2^2)+4/(0.163*(Calcul!$J289*Calcul!$K289)/VLOOKUP(Calcul!$H289,'ModelParams Lp'!$E$37:$F$39,2,0)))</f>
        <v>#N/A</v>
      </c>
      <c r="BF284" s="76" t="e">
        <f>-10*LOG(2/(4*PI()*2^2)+4/(0.163*(Calcul!$J289*Calcul!$K289)/VLOOKUP(Calcul!$H289,'ModelParams Lp'!$E$37:$F$39,2,0)))</f>
        <v>#N/A</v>
      </c>
      <c r="BG284" s="76" t="e">
        <f>-10*LOG(2/(4*PI()*2^2)+4/(0.163*(Calcul!$J289*Calcul!$K289)/VLOOKUP(Calcul!$H289,'ModelParams Lp'!$E$37:$F$39,2,0)))</f>
        <v>#N/A</v>
      </c>
      <c r="BH284" s="76" t="e">
        <f>-10*LOG(2/(4*PI()*2^2)+4/(0.163*(Calcul!$J289*Calcul!$K289)/VLOOKUP(Calcul!$H289,'ModelParams Lp'!$E$37:$F$39,2,0)))</f>
        <v>#N/A</v>
      </c>
      <c r="BI284" s="76" t="e">
        <f>-10*LOG(2/(4*PI()*2^2)+4/(0.163*(Calcul!$J289*Calcul!$K289)/VLOOKUP(Calcul!$H289,'ModelParams Lp'!$E$37:$F$39,2,0)))</f>
        <v>#N/A</v>
      </c>
      <c r="BJ284" s="76" t="e">
        <f>-10*LOG(2/(4*PI()*2^2)+4/(0.163*(Calcul!$J289*Calcul!$K289)/VLOOKUP(Calcul!$H289,'ModelParams Lp'!$E$37:$F$39,2,0)))</f>
        <v>#N/A</v>
      </c>
      <c r="BK284" s="76" t="e">
        <f>-10*LOG(2/(4*PI()*2^2)+4/(0.163*(Calcul!$J289*Calcul!$K289)/VLOOKUP(Calcul!$H289,'ModelParams Lp'!$E$37:$F$39,2,0)))</f>
        <v>#N/A</v>
      </c>
      <c r="BL284" s="76" t="e">
        <f>-10*LOG(2/(4*PI()*2^2)+4/(0.163*(Calcul!$J289*Calcul!$K289)/VLOOKUP(Calcul!$H289,'ModelParams Lp'!$E$37:$F$39,2,0)))</f>
        <v>#N/A</v>
      </c>
      <c r="BM284" s="76" t="e">
        <f>VLOOKUP(Calcul!$I289,'ModelParams Lp'!$D$28:$O$32,5,0)+BE284</f>
        <v>#N/A</v>
      </c>
      <c r="BN284" s="76" t="e">
        <f>VLOOKUP(Calcul!$I289,'ModelParams Lp'!$D$28:$O$32,6,0)+BF284</f>
        <v>#N/A</v>
      </c>
      <c r="BO284" s="76" t="e">
        <f>VLOOKUP(Calcul!$I289,'ModelParams Lp'!$D$28:$O$32,7,0)+BG284</f>
        <v>#N/A</v>
      </c>
      <c r="BP284" s="76" t="e">
        <f>VLOOKUP(Calcul!$I289,'ModelParams Lp'!$D$28:$O$32,8,0)+BH284</f>
        <v>#N/A</v>
      </c>
      <c r="BQ284" s="76" t="e">
        <f>VLOOKUP(Calcul!$I289,'ModelParams Lp'!$D$28:$O$32,9,0)+BI284</f>
        <v>#N/A</v>
      </c>
      <c r="BR284" s="76" t="e">
        <f>VLOOKUP(Calcul!$I289,'ModelParams Lp'!$D$28:$O$32,10,0)+BJ284</f>
        <v>#N/A</v>
      </c>
      <c r="BS284" s="76" t="e">
        <f>VLOOKUP(Calcul!$I289,'ModelParams Lp'!$D$28:$O$32,11,0)+BK284</f>
        <v>#N/A</v>
      </c>
      <c r="BT284" s="76" t="e">
        <f>VLOOKUP(Calcul!$I289,'ModelParams Lp'!$D$28:$O$32,12,0)+BL284</f>
        <v>#N/A</v>
      </c>
      <c r="BU284" s="75" t="e">
        <f t="shared" ca="1" si="100"/>
        <v>#DIV/0!</v>
      </c>
      <c r="BV284" s="75" t="e">
        <f t="shared" ca="1" si="101"/>
        <v>#DIV/0!</v>
      </c>
      <c r="BW284" s="75" t="e">
        <f t="shared" ca="1" si="102"/>
        <v>#DIV/0!</v>
      </c>
      <c r="BX284" s="75" t="e">
        <f t="shared" ca="1" si="103"/>
        <v>#DIV/0!</v>
      </c>
      <c r="BY284" s="75" t="e">
        <f t="shared" ca="1" si="104"/>
        <v>#DIV/0!</v>
      </c>
      <c r="BZ284" s="75" t="e">
        <f t="shared" ca="1" si="105"/>
        <v>#DIV/0!</v>
      </c>
      <c r="CA284" s="75" t="e">
        <f t="shared" ca="1" si="106"/>
        <v>#DIV/0!</v>
      </c>
      <c r="CB284" s="75" t="e">
        <f t="shared" ca="1" si="107"/>
        <v>#DIV/0!</v>
      </c>
      <c r="CC284" s="26" t="e">
        <f ca="1">10*LOG10(IF(BU284="",0,POWER(10,((BU284+'ModelParams Lw'!$O$4)/10))) +IF(BV284="",0,POWER(10,((BV284+'ModelParams Lw'!$P$4)/10))) +IF(BW284="",0,POWER(10,((BW284+'ModelParams Lw'!$Q$4)/10))) +IF(BX284="",0,POWER(10,((BX284+'ModelParams Lw'!$R$4)/10))) +IF(BY284="",0,POWER(10,((BY284+'ModelParams Lw'!$S$4)/10))) +IF(BZ284="",0,POWER(10,((BZ284+'ModelParams Lw'!$T$4)/10))) +IF(CA284="",0,POWER(10,((CA284+'ModelParams Lw'!$U$4)/10)))+IF(CB284="",0,POWER(10,((CB284+'ModelParams Lw'!$V$4)/10))))</f>
        <v>#DIV/0!</v>
      </c>
      <c r="CD284" s="26" t="e">
        <f t="shared" ca="1" si="108"/>
        <v>#DIV/0!</v>
      </c>
      <c r="CE284" s="26" t="e">
        <f ca="1">(BU284-'ModelParams Lw'!O$10)/'ModelParams Lw'!O$11</f>
        <v>#DIV/0!</v>
      </c>
      <c r="CF284" s="26" t="e">
        <f ca="1">(BV284-'ModelParams Lw'!P$10)/'ModelParams Lw'!P$11</f>
        <v>#DIV/0!</v>
      </c>
      <c r="CG284" s="26" t="e">
        <f ca="1">(BW284-'ModelParams Lw'!Q$10)/'ModelParams Lw'!Q$11</f>
        <v>#DIV/0!</v>
      </c>
      <c r="CH284" s="26" t="e">
        <f ca="1">(BX284-'ModelParams Lw'!R$10)/'ModelParams Lw'!R$11</f>
        <v>#DIV/0!</v>
      </c>
      <c r="CI284" s="26" t="e">
        <f ca="1">(BY284-'ModelParams Lw'!S$10)/'ModelParams Lw'!S$11</f>
        <v>#DIV/0!</v>
      </c>
      <c r="CJ284" s="26" t="e">
        <f ca="1">(BZ284-'ModelParams Lw'!T$10)/'ModelParams Lw'!T$11</f>
        <v>#DIV/0!</v>
      </c>
      <c r="CK284" s="26" t="e">
        <f ca="1">(CA284-'ModelParams Lw'!U$10)/'ModelParams Lw'!U$11</f>
        <v>#DIV/0!</v>
      </c>
      <c r="CL284" s="26" t="e">
        <f ca="1">(CB284-'ModelParams Lw'!V$10)/'ModelParams Lw'!V$11</f>
        <v>#DIV/0!</v>
      </c>
      <c r="CM284" s="75" t="e">
        <f t="shared" si="109"/>
        <v>#DIV/0!</v>
      </c>
      <c r="CN284" s="75" t="e">
        <f t="shared" si="110"/>
        <v>#DIV/0!</v>
      </c>
      <c r="CO284" s="75" t="e">
        <f t="shared" si="111"/>
        <v>#DIV/0!</v>
      </c>
      <c r="CP284" s="75" t="e">
        <f t="shared" si="112"/>
        <v>#DIV/0!</v>
      </c>
      <c r="CQ284" s="75" t="e">
        <f t="shared" si="113"/>
        <v>#DIV/0!</v>
      </c>
      <c r="CR284" s="75" t="e">
        <f t="shared" si="114"/>
        <v>#DIV/0!</v>
      </c>
      <c r="CS284" s="75" t="e">
        <f t="shared" si="115"/>
        <v>#DIV/0!</v>
      </c>
      <c r="CT284" s="75" t="e">
        <f t="shared" si="116"/>
        <v>#DIV/0!</v>
      </c>
      <c r="CU284" s="26" t="e">
        <f>10*LOG10(IF(CM284="",0,POWER(10,((CM284+'ModelParams Lw'!$O$4)/10))) +IF(CN284="",0,POWER(10,((CN284+'ModelParams Lw'!$P$4)/10))) +IF(CO284="",0,POWER(10,((CO284+'ModelParams Lw'!$Q$4)/10))) +IF(CP284="",0,POWER(10,((CP284+'ModelParams Lw'!$R$4)/10))) +IF(CQ284="",0,POWER(10,((CQ284+'ModelParams Lw'!$S$4)/10))) +IF(CR284="",0,POWER(10,((CR284+'ModelParams Lw'!$T$4)/10))) +IF(CS284="",0,POWER(10,((CS284+'ModelParams Lw'!$U$4)/10)))+IF(CT284="",0,POWER(10,((CT284+'ModelParams Lw'!$V$4)/10))))</f>
        <v>#DIV/0!</v>
      </c>
      <c r="CV284" s="26" t="e">
        <f t="shared" si="117"/>
        <v>#DIV/0!</v>
      </c>
      <c r="CW284" s="26" t="e">
        <f>(CM284-'ModelParams Lw'!O$10)/'ModelParams Lw'!O$11</f>
        <v>#DIV/0!</v>
      </c>
      <c r="CX284" s="26" t="e">
        <f>(CN284-'ModelParams Lw'!P$10)/'ModelParams Lw'!P$11</f>
        <v>#DIV/0!</v>
      </c>
      <c r="CY284" s="26" t="e">
        <f>(CO284-'ModelParams Lw'!Q$10)/'ModelParams Lw'!Q$11</f>
        <v>#DIV/0!</v>
      </c>
      <c r="CZ284" s="26" t="e">
        <f>(CP284-'ModelParams Lw'!R$10)/'ModelParams Lw'!R$11</f>
        <v>#DIV/0!</v>
      </c>
      <c r="DA284" s="26" t="e">
        <f>(CQ284-'ModelParams Lw'!S$10)/'ModelParams Lw'!S$11</f>
        <v>#DIV/0!</v>
      </c>
      <c r="DB284" s="26" t="e">
        <f>(CR284-'ModelParams Lw'!T$10)/'ModelParams Lw'!T$11</f>
        <v>#DIV/0!</v>
      </c>
      <c r="DC284" s="26" t="e">
        <f>(CS284-'ModelParams Lw'!U$10)/'ModelParams Lw'!U$11</f>
        <v>#DIV/0!</v>
      </c>
      <c r="DD284" s="26" t="e">
        <f>(CT284-'ModelParams Lw'!V$10)/'ModelParams Lw'!V$11</f>
        <v>#DIV/0!</v>
      </c>
    </row>
    <row r="285" spans="1:108" x14ac:dyDescent="0.25">
      <c r="A285" s="13">
        <f>'Sound Power'!B285</f>
        <v>0</v>
      </c>
      <c r="B285" s="13">
        <f>'Sound Power'!D285</f>
        <v>0</v>
      </c>
      <c r="C285" s="13">
        <f>'Sound Power'!E285</f>
        <v>0</v>
      </c>
      <c r="D285" s="13">
        <f>'Sound Power'!F285</f>
        <v>0</v>
      </c>
      <c r="E285" s="76" t="e">
        <f>IF(Calcul!$F287="SA",'Sound Power'!AZ285,'Sound Power'!O285)</f>
        <v>#DIV/0!</v>
      </c>
      <c r="F285" s="76" t="e">
        <f>IF(Calcul!$F287="SA",'Sound Power'!BA285,'Sound Power'!P285)</f>
        <v>#DIV/0!</v>
      </c>
      <c r="G285" s="76" t="e">
        <f>IF(Calcul!$F287="SA",'Sound Power'!BB285,'Sound Power'!Q285)</f>
        <v>#DIV/0!</v>
      </c>
      <c r="H285" s="76" t="e">
        <f>IF(Calcul!$F287="SA",'Sound Power'!BC285,'Sound Power'!R285)</f>
        <v>#DIV/0!</v>
      </c>
      <c r="I285" s="76" t="e">
        <f>IF(Calcul!$F287="SA",'Sound Power'!BD285,'Sound Power'!S285)</f>
        <v>#DIV/0!</v>
      </c>
      <c r="J285" s="76" t="e">
        <f>IF(Calcul!$F287="SA",'Sound Power'!BE285,'Sound Power'!T285)</f>
        <v>#DIV/0!</v>
      </c>
      <c r="K285" s="76" t="e">
        <f>IF(Calcul!$F287="SA",'Sound Power'!BF285,'Sound Power'!U285)</f>
        <v>#DIV/0!</v>
      </c>
      <c r="L285" s="76" t="e">
        <f>IF(Calcul!$F287="SA",'Sound Power'!BG285,'Sound Power'!V285)</f>
        <v>#DIV/0!</v>
      </c>
      <c r="M285" s="76" t="e">
        <f>'Sound Power'!CI285</f>
        <v>#DIV/0!</v>
      </c>
      <c r="N285" s="76" t="e">
        <f>'Sound Power'!CJ285</f>
        <v>#DIV/0!</v>
      </c>
      <c r="O285" s="76" t="e">
        <f>'Sound Power'!CK285</f>
        <v>#DIV/0!</v>
      </c>
      <c r="P285" s="76" t="e">
        <f>'Sound Power'!CL285</f>
        <v>#DIV/0!</v>
      </c>
      <c r="Q285" s="76" t="e">
        <f>'Sound Power'!CM285</f>
        <v>#DIV/0!</v>
      </c>
      <c r="R285" s="76" t="e">
        <f>'Sound Power'!CN285</f>
        <v>#DIV/0!</v>
      </c>
      <c r="S285" s="76" t="e">
        <f>'Sound Power'!CO285</f>
        <v>#DIV/0!</v>
      </c>
      <c r="T285" s="76" t="e">
        <f>'Sound Power'!CP285</f>
        <v>#DIV/0!</v>
      </c>
      <c r="U285" s="73">
        <f t="shared" si="97"/>
        <v>0</v>
      </c>
      <c r="V285" s="73">
        <f t="shared" si="98"/>
        <v>0</v>
      </c>
      <c r="W285" s="76" t="e">
        <f>('ModelParams Lp'!B$4*10^'ModelParams Lp'!B$5*($U285/$V285)^'ModelParams Lp'!B$6)*3</f>
        <v>#DIV/0!</v>
      </c>
      <c r="X285" s="76" t="e">
        <f>('ModelParams Lp'!C$4*10^'ModelParams Lp'!C$5*($U285/$V285)^'ModelParams Lp'!C$6)*3</f>
        <v>#DIV/0!</v>
      </c>
      <c r="Y285" s="76" t="e">
        <f>('ModelParams Lp'!D$4*10^'ModelParams Lp'!D$5*($U285/$V285)^'ModelParams Lp'!D$6)*3</f>
        <v>#DIV/0!</v>
      </c>
      <c r="Z285" s="76" t="e">
        <f>('ModelParams Lp'!E$4*10^'ModelParams Lp'!E$5*($U285/$V285)^'ModelParams Lp'!E$6)*3</f>
        <v>#DIV/0!</v>
      </c>
      <c r="AA285" s="76" t="e">
        <f>('ModelParams Lp'!F$4*10^'ModelParams Lp'!F$5*($U285/$V285)^'ModelParams Lp'!F$6)*3</f>
        <v>#DIV/0!</v>
      </c>
      <c r="AB285" s="76" t="e">
        <f>('ModelParams Lp'!G$4*10^'ModelParams Lp'!G$5*($U285/$V285)^'ModelParams Lp'!G$6)*3</f>
        <v>#DIV/0!</v>
      </c>
      <c r="AC285" s="76" t="e">
        <f>('ModelParams Lp'!H$4*10^'ModelParams Lp'!H$5*($U285/$V285)^'ModelParams Lp'!H$6)*3</f>
        <v>#DIV/0!</v>
      </c>
      <c r="AD285" s="76" t="e">
        <f>('ModelParams Lp'!I$4*10^'ModelParams Lp'!I$5*($U285/$V285)^'ModelParams Lp'!I$6)*3</f>
        <v>#DIV/0!</v>
      </c>
      <c r="AE285" s="62" t="e">
        <f t="shared" si="99"/>
        <v>#DIV/0!</v>
      </c>
      <c r="AF285" s="62" t="e">
        <f>IF(AE285&lt;'ModelParams Lp'!$B$16,-1,IF(AE285&lt;'ModelParams Lp'!$C$16,0,IF(AE285&lt;'ModelParams Lp'!$D$16,1,IF(AE285&lt;'ModelParams Lp'!$E$16,2,IF(AE285&lt;'ModelParams Lp'!$F$16,3,IF(AE285&lt;'ModelParams Lp'!$G$16,4,IF(AE285&lt;'ModelParams Lp'!$H$16,5,6)))))))</f>
        <v>#DIV/0!</v>
      </c>
      <c r="AG285" s="76" t="e">
        <f ca="1">IF($AF285&gt;1,0,OFFSET('ModelParams Lp'!$C$12,0,-'Sound Pressure'!$AF285))</f>
        <v>#DIV/0!</v>
      </c>
      <c r="AH285" s="76" t="e">
        <f ca="1">IF($AF285&gt;2,0,OFFSET('ModelParams Lp'!$D$12,0,-'Sound Pressure'!$AF285))</f>
        <v>#DIV/0!</v>
      </c>
      <c r="AI285" s="76" t="e">
        <f ca="1">IF($AF285&gt;3,0,OFFSET('ModelParams Lp'!$E$12,0,-'Sound Pressure'!$AF285))</f>
        <v>#DIV/0!</v>
      </c>
      <c r="AJ285" s="76" t="e">
        <f ca="1">IF($AF285&gt;4,0,OFFSET('ModelParams Lp'!$F$12,0,-'Sound Pressure'!$AF285))</f>
        <v>#DIV/0!</v>
      </c>
      <c r="AK285" s="76" t="e">
        <f ca="1">IF($AF285&gt;3,0,OFFSET('ModelParams Lp'!$G$12,0,-'Sound Pressure'!$AF285))</f>
        <v>#DIV/0!</v>
      </c>
      <c r="AL285" s="76" t="e">
        <f ca="1">IF($AF285&gt;5,0,OFFSET('ModelParams Lp'!$H$12,0,-'Sound Pressure'!$AF285))</f>
        <v>#DIV/0!</v>
      </c>
      <c r="AM285" s="76" t="e">
        <f ca="1">IF($AF285&gt;6,0,OFFSET('ModelParams Lp'!$I$12,0,-'Sound Pressure'!$AF285))</f>
        <v>#DIV/0!</v>
      </c>
      <c r="AN285" s="76" t="e">
        <f ca="1">IF($AF285&gt;7,0,IF($AF$4&lt;0,3,OFFSET('ModelParams Lp'!$J$12,0,-'Sound Pressure'!$AF285)))</f>
        <v>#DIV/0!</v>
      </c>
      <c r="AO285" s="76" t="e">
        <f t="shared" si="118"/>
        <v>#DIV/0!</v>
      </c>
      <c r="AP285" s="76" t="e">
        <f t="shared" si="118"/>
        <v>#DIV/0!</v>
      </c>
      <c r="AQ285" s="76" t="e">
        <f t="shared" si="118"/>
        <v>#DIV/0!</v>
      </c>
      <c r="AR285" s="76" t="e">
        <f t="shared" si="118"/>
        <v>#DIV/0!</v>
      </c>
      <c r="AS285" s="76" t="e">
        <f t="shared" si="118"/>
        <v>#DIV/0!</v>
      </c>
      <c r="AT285" s="76" t="e">
        <f t="shared" si="118"/>
        <v>#DIV/0!</v>
      </c>
      <c r="AU285" s="76" t="e">
        <f t="shared" si="118"/>
        <v>#DIV/0!</v>
      </c>
      <c r="AV285" s="76" t="e">
        <f t="shared" si="118"/>
        <v>#DIV/0!</v>
      </c>
      <c r="AW285" s="76">
        <f>'ModelParams Lp'!B$22</f>
        <v>4</v>
      </c>
      <c r="AX285" s="76">
        <f>'ModelParams Lp'!C$22</f>
        <v>2</v>
      </c>
      <c r="AY285" s="76">
        <f>'ModelParams Lp'!D$22</f>
        <v>1</v>
      </c>
      <c r="AZ285" s="76">
        <f>'ModelParams Lp'!E$22</f>
        <v>0</v>
      </c>
      <c r="BA285" s="76">
        <f>'ModelParams Lp'!F$22</f>
        <v>0</v>
      </c>
      <c r="BB285" s="76">
        <f>'ModelParams Lp'!G$22</f>
        <v>0</v>
      </c>
      <c r="BC285" s="76">
        <f>'ModelParams Lp'!H$22</f>
        <v>0</v>
      </c>
      <c r="BD285" s="76">
        <f>'ModelParams Lp'!I$22</f>
        <v>0</v>
      </c>
      <c r="BE285" s="76" t="e">
        <f>-10*LOG(2/(4*PI()*2^2)+4/(0.163*(Calcul!$J290*Calcul!$K290)/VLOOKUP(Calcul!$H290,'ModelParams Lp'!$E$37:$F$39,2,0)))</f>
        <v>#N/A</v>
      </c>
      <c r="BF285" s="76" t="e">
        <f>-10*LOG(2/(4*PI()*2^2)+4/(0.163*(Calcul!$J290*Calcul!$K290)/VLOOKUP(Calcul!$H290,'ModelParams Lp'!$E$37:$F$39,2,0)))</f>
        <v>#N/A</v>
      </c>
      <c r="BG285" s="76" t="e">
        <f>-10*LOG(2/(4*PI()*2^2)+4/(0.163*(Calcul!$J290*Calcul!$K290)/VLOOKUP(Calcul!$H290,'ModelParams Lp'!$E$37:$F$39,2,0)))</f>
        <v>#N/A</v>
      </c>
      <c r="BH285" s="76" t="e">
        <f>-10*LOG(2/(4*PI()*2^2)+4/(0.163*(Calcul!$J290*Calcul!$K290)/VLOOKUP(Calcul!$H290,'ModelParams Lp'!$E$37:$F$39,2,0)))</f>
        <v>#N/A</v>
      </c>
      <c r="BI285" s="76" t="e">
        <f>-10*LOG(2/(4*PI()*2^2)+4/(0.163*(Calcul!$J290*Calcul!$K290)/VLOOKUP(Calcul!$H290,'ModelParams Lp'!$E$37:$F$39,2,0)))</f>
        <v>#N/A</v>
      </c>
      <c r="BJ285" s="76" t="e">
        <f>-10*LOG(2/(4*PI()*2^2)+4/(0.163*(Calcul!$J290*Calcul!$K290)/VLOOKUP(Calcul!$H290,'ModelParams Lp'!$E$37:$F$39,2,0)))</f>
        <v>#N/A</v>
      </c>
      <c r="BK285" s="76" t="e">
        <f>-10*LOG(2/(4*PI()*2^2)+4/(0.163*(Calcul!$J290*Calcul!$K290)/VLOOKUP(Calcul!$H290,'ModelParams Lp'!$E$37:$F$39,2,0)))</f>
        <v>#N/A</v>
      </c>
      <c r="BL285" s="76" t="e">
        <f>-10*LOG(2/(4*PI()*2^2)+4/(0.163*(Calcul!$J290*Calcul!$K290)/VLOOKUP(Calcul!$H290,'ModelParams Lp'!$E$37:$F$39,2,0)))</f>
        <v>#N/A</v>
      </c>
      <c r="BM285" s="76" t="e">
        <f>VLOOKUP(Calcul!$I290,'ModelParams Lp'!$D$28:$O$32,5,0)+BE285</f>
        <v>#N/A</v>
      </c>
      <c r="BN285" s="76" t="e">
        <f>VLOOKUP(Calcul!$I290,'ModelParams Lp'!$D$28:$O$32,6,0)+BF285</f>
        <v>#N/A</v>
      </c>
      <c r="BO285" s="76" t="e">
        <f>VLOOKUP(Calcul!$I290,'ModelParams Lp'!$D$28:$O$32,7,0)+BG285</f>
        <v>#N/A</v>
      </c>
      <c r="BP285" s="76" t="e">
        <f>VLOOKUP(Calcul!$I290,'ModelParams Lp'!$D$28:$O$32,8,0)+BH285</f>
        <v>#N/A</v>
      </c>
      <c r="BQ285" s="76" t="e">
        <f>VLOOKUP(Calcul!$I290,'ModelParams Lp'!$D$28:$O$32,9,0)+BI285</f>
        <v>#N/A</v>
      </c>
      <c r="BR285" s="76" t="e">
        <f>VLOOKUP(Calcul!$I290,'ModelParams Lp'!$D$28:$O$32,10,0)+BJ285</f>
        <v>#N/A</v>
      </c>
      <c r="BS285" s="76" t="e">
        <f>VLOOKUP(Calcul!$I290,'ModelParams Lp'!$D$28:$O$32,11,0)+BK285</f>
        <v>#N/A</v>
      </c>
      <c r="BT285" s="76" t="e">
        <f>VLOOKUP(Calcul!$I290,'ModelParams Lp'!$D$28:$O$32,12,0)+BL285</f>
        <v>#N/A</v>
      </c>
      <c r="BU285" s="75" t="e">
        <f t="shared" ca="1" si="100"/>
        <v>#DIV/0!</v>
      </c>
      <c r="BV285" s="75" t="e">
        <f t="shared" ca="1" si="101"/>
        <v>#DIV/0!</v>
      </c>
      <c r="BW285" s="75" t="e">
        <f t="shared" ca="1" si="102"/>
        <v>#DIV/0!</v>
      </c>
      <c r="BX285" s="75" t="e">
        <f t="shared" ca="1" si="103"/>
        <v>#DIV/0!</v>
      </c>
      <c r="BY285" s="75" t="e">
        <f t="shared" ca="1" si="104"/>
        <v>#DIV/0!</v>
      </c>
      <c r="BZ285" s="75" t="e">
        <f t="shared" ca="1" si="105"/>
        <v>#DIV/0!</v>
      </c>
      <c r="CA285" s="75" t="e">
        <f t="shared" ca="1" si="106"/>
        <v>#DIV/0!</v>
      </c>
      <c r="CB285" s="75" t="e">
        <f t="shared" ca="1" si="107"/>
        <v>#DIV/0!</v>
      </c>
      <c r="CC285" s="26" t="e">
        <f ca="1">10*LOG10(IF(BU285="",0,POWER(10,((BU285+'ModelParams Lw'!$O$4)/10))) +IF(BV285="",0,POWER(10,((BV285+'ModelParams Lw'!$P$4)/10))) +IF(BW285="",0,POWER(10,((BW285+'ModelParams Lw'!$Q$4)/10))) +IF(BX285="",0,POWER(10,((BX285+'ModelParams Lw'!$R$4)/10))) +IF(BY285="",0,POWER(10,((BY285+'ModelParams Lw'!$S$4)/10))) +IF(BZ285="",0,POWER(10,((BZ285+'ModelParams Lw'!$T$4)/10))) +IF(CA285="",0,POWER(10,((CA285+'ModelParams Lw'!$U$4)/10)))+IF(CB285="",0,POWER(10,((CB285+'ModelParams Lw'!$V$4)/10))))</f>
        <v>#DIV/0!</v>
      </c>
      <c r="CD285" s="26" t="e">
        <f t="shared" ca="1" si="108"/>
        <v>#DIV/0!</v>
      </c>
      <c r="CE285" s="26" t="e">
        <f ca="1">(BU285-'ModelParams Lw'!O$10)/'ModelParams Lw'!O$11</f>
        <v>#DIV/0!</v>
      </c>
      <c r="CF285" s="26" t="e">
        <f ca="1">(BV285-'ModelParams Lw'!P$10)/'ModelParams Lw'!P$11</f>
        <v>#DIV/0!</v>
      </c>
      <c r="CG285" s="26" t="e">
        <f ca="1">(BW285-'ModelParams Lw'!Q$10)/'ModelParams Lw'!Q$11</f>
        <v>#DIV/0!</v>
      </c>
      <c r="CH285" s="26" t="e">
        <f ca="1">(BX285-'ModelParams Lw'!R$10)/'ModelParams Lw'!R$11</f>
        <v>#DIV/0!</v>
      </c>
      <c r="CI285" s="26" t="e">
        <f ca="1">(BY285-'ModelParams Lw'!S$10)/'ModelParams Lw'!S$11</f>
        <v>#DIV/0!</v>
      </c>
      <c r="CJ285" s="26" t="e">
        <f ca="1">(BZ285-'ModelParams Lw'!T$10)/'ModelParams Lw'!T$11</f>
        <v>#DIV/0!</v>
      </c>
      <c r="CK285" s="26" t="e">
        <f ca="1">(CA285-'ModelParams Lw'!U$10)/'ModelParams Lw'!U$11</f>
        <v>#DIV/0!</v>
      </c>
      <c r="CL285" s="26" t="e">
        <f ca="1">(CB285-'ModelParams Lw'!V$10)/'ModelParams Lw'!V$11</f>
        <v>#DIV/0!</v>
      </c>
      <c r="CM285" s="75" t="e">
        <f t="shared" si="109"/>
        <v>#DIV/0!</v>
      </c>
      <c r="CN285" s="75" t="e">
        <f t="shared" si="110"/>
        <v>#DIV/0!</v>
      </c>
      <c r="CO285" s="75" t="e">
        <f t="shared" si="111"/>
        <v>#DIV/0!</v>
      </c>
      <c r="CP285" s="75" t="e">
        <f t="shared" si="112"/>
        <v>#DIV/0!</v>
      </c>
      <c r="CQ285" s="75" t="e">
        <f t="shared" si="113"/>
        <v>#DIV/0!</v>
      </c>
      <c r="CR285" s="75" t="e">
        <f t="shared" si="114"/>
        <v>#DIV/0!</v>
      </c>
      <c r="CS285" s="75" t="e">
        <f t="shared" si="115"/>
        <v>#DIV/0!</v>
      </c>
      <c r="CT285" s="75" t="e">
        <f t="shared" si="116"/>
        <v>#DIV/0!</v>
      </c>
      <c r="CU285" s="26" t="e">
        <f>10*LOG10(IF(CM285="",0,POWER(10,((CM285+'ModelParams Lw'!$O$4)/10))) +IF(CN285="",0,POWER(10,((CN285+'ModelParams Lw'!$P$4)/10))) +IF(CO285="",0,POWER(10,((CO285+'ModelParams Lw'!$Q$4)/10))) +IF(CP285="",0,POWER(10,((CP285+'ModelParams Lw'!$R$4)/10))) +IF(CQ285="",0,POWER(10,((CQ285+'ModelParams Lw'!$S$4)/10))) +IF(CR285="",0,POWER(10,((CR285+'ModelParams Lw'!$T$4)/10))) +IF(CS285="",0,POWER(10,((CS285+'ModelParams Lw'!$U$4)/10)))+IF(CT285="",0,POWER(10,((CT285+'ModelParams Lw'!$V$4)/10))))</f>
        <v>#DIV/0!</v>
      </c>
      <c r="CV285" s="26" t="e">
        <f t="shared" si="117"/>
        <v>#DIV/0!</v>
      </c>
      <c r="CW285" s="26" t="e">
        <f>(CM285-'ModelParams Lw'!O$10)/'ModelParams Lw'!O$11</f>
        <v>#DIV/0!</v>
      </c>
      <c r="CX285" s="26" t="e">
        <f>(CN285-'ModelParams Lw'!P$10)/'ModelParams Lw'!P$11</f>
        <v>#DIV/0!</v>
      </c>
      <c r="CY285" s="26" t="e">
        <f>(CO285-'ModelParams Lw'!Q$10)/'ModelParams Lw'!Q$11</f>
        <v>#DIV/0!</v>
      </c>
      <c r="CZ285" s="26" t="e">
        <f>(CP285-'ModelParams Lw'!R$10)/'ModelParams Lw'!R$11</f>
        <v>#DIV/0!</v>
      </c>
      <c r="DA285" s="26" t="e">
        <f>(CQ285-'ModelParams Lw'!S$10)/'ModelParams Lw'!S$11</f>
        <v>#DIV/0!</v>
      </c>
      <c r="DB285" s="26" t="e">
        <f>(CR285-'ModelParams Lw'!T$10)/'ModelParams Lw'!T$11</f>
        <v>#DIV/0!</v>
      </c>
      <c r="DC285" s="26" t="e">
        <f>(CS285-'ModelParams Lw'!U$10)/'ModelParams Lw'!U$11</f>
        <v>#DIV/0!</v>
      </c>
      <c r="DD285" s="26" t="e">
        <f>(CT285-'ModelParams Lw'!V$10)/'ModelParams Lw'!V$11</f>
        <v>#DIV/0!</v>
      </c>
    </row>
    <row r="286" spans="1:108" x14ac:dyDescent="0.25">
      <c r="A286" s="13">
        <f>'Sound Power'!B286</f>
        <v>0</v>
      </c>
      <c r="B286" s="13">
        <f>'Sound Power'!D286</f>
        <v>0</v>
      </c>
      <c r="C286" s="13">
        <f>'Sound Power'!E286</f>
        <v>0</v>
      </c>
      <c r="D286" s="13">
        <f>'Sound Power'!F286</f>
        <v>0</v>
      </c>
      <c r="E286" s="76" t="e">
        <f>IF(Calcul!$F288="SA",'Sound Power'!AZ286,'Sound Power'!O286)</f>
        <v>#DIV/0!</v>
      </c>
      <c r="F286" s="76" t="e">
        <f>IF(Calcul!$F288="SA",'Sound Power'!BA286,'Sound Power'!P286)</f>
        <v>#DIV/0!</v>
      </c>
      <c r="G286" s="76" t="e">
        <f>IF(Calcul!$F288="SA",'Sound Power'!BB286,'Sound Power'!Q286)</f>
        <v>#DIV/0!</v>
      </c>
      <c r="H286" s="76" t="e">
        <f>IF(Calcul!$F288="SA",'Sound Power'!BC286,'Sound Power'!R286)</f>
        <v>#DIV/0!</v>
      </c>
      <c r="I286" s="76" t="e">
        <f>IF(Calcul!$F288="SA",'Sound Power'!BD286,'Sound Power'!S286)</f>
        <v>#DIV/0!</v>
      </c>
      <c r="J286" s="76" t="e">
        <f>IF(Calcul!$F288="SA",'Sound Power'!BE286,'Sound Power'!T286)</f>
        <v>#DIV/0!</v>
      </c>
      <c r="K286" s="76" t="e">
        <f>IF(Calcul!$F288="SA",'Sound Power'!BF286,'Sound Power'!U286)</f>
        <v>#DIV/0!</v>
      </c>
      <c r="L286" s="76" t="e">
        <f>IF(Calcul!$F288="SA",'Sound Power'!BG286,'Sound Power'!V286)</f>
        <v>#DIV/0!</v>
      </c>
      <c r="M286" s="76" t="e">
        <f>'Sound Power'!CI286</f>
        <v>#DIV/0!</v>
      </c>
      <c r="N286" s="76" t="e">
        <f>'Sound Power'!CJ286</f>
        <v>#DIV/0!</v>
      </c>
      <c r="O286" s="76" t="e">
        <f>'Sound Power'!CK286</f>
        <v>#DIV/0!</v>
      </c>
      <c r="P286" s="76" t="e">
        <f>'Sound Power'!CL286</f>
        <v>#DIV/0!</v>
      </c>
      <c r="Q286" s="76" t="e">
        <f>'Sound Power'!CM286</f>
        <v>#DIV/0!</v>
      </c>
      <c r="R286" s="76" t="e">
        <f>'Sound Power'!CN286</f>
        <v>#DIV/0!</v>
      </c>
      <c r="S286" s="76" t="e">
        <f>'Sound Power'!CO286</f>
        <v>#DIV/0!</v>
      </c>
      <c r="T286" s="76" t="e">
        <f>'Sound Power'!CP286</f>
        <v>#DIV/0!</v>
      </c>
      <c r="U286" s="73">
        <f t="shared" si="97"/>
        <v>0</v>
      </c>
      <c r="V286" s="73">
        <f t="shared" si="98"/>
        <v>0</v>
      </c>
      <c r="W286" s="76" t="e">
        <f>('ModelParams Lp'!B$4*10^'ModelParams Lp'!B$5*($U286/$V286)^'ModelParams Lp'!B$6)*3</f>
        <v>#DIV/0!</v>
      </c>
      <c r="X286" s="76" t="e">
        <f>('ModelParams Lp'!C$4*10^'ModelParams Lp'!C$5*($U286/$V286)^'ModelParams Lp'!C$6)*3</f>
        <v>#DIV/0!</v>
      </c>
      <c r="Y286" s="76" t="e">
        <f>('ModelParams Lp'!D$4*10^'ModelParams Lp'!D$5*($U286/$V286)^'ModelParams Lp'!D$6)*3</f>
        <v>#DIV/0!</v>
      </c>
      <c r="Z286" s="76" t="e">
        <f>('ModelParams Lp'!E$4*10^'ModelParams Lp'!E$5*($U286/$V286)^'ModelParams Lp'!E$6)*3</f>
        <v>#DIV/0!</v>
      </c>
      <c r="AA286" s="76" t="e">
        <f>('ModelParams Lp'!F$4*10^'ModelParams Lp'!F$5*($U286/$V286)^'ModelParams Lp'!F$6)*3</f>
        <v>#DIV/0!</v>
      </c>
      <c r="AB286" s="76" t="e">
        <f>('ModelParams Lp'!G$4*10^'ModelParams Lp'!G$5*($U286/$V286)^'ModelParams Lp'!G$6)*3</f>
        <v>#DIV/0!</v>
      </c>
      <c r="AC286" s="76" t="e">
        <f>('ModelParams Lp'!H$4*10^'ModelParams Lp'!H$5*($U286/$V286)^'ModelParams Lp'!H$6)*3</f>
        <v>#DIV/0!</v>
      </c>
      <c r="AD286" s="76" t="e">
        <f>('ModelParams Lp'!I$4*10^'ModelParams Lp'!I$5*($U286/$V286)^'ModelParams Lp'!I$6)*3</f>
        <v>#DIV/0!</v>
      </c>
      <c r="AE286" s="62" t="e">
        <f t="shared" si="99"/>
        <v>#DIV/0!</v>
      </c>
      <c r="AF286" s="62" t="e">
        <f>IF(AE286&lt;'ModelParams Lp'!$B$16,-1,IF(AE286&lt;'ModelParams Lp'!$C$16,0,IF(AE286&lt;'ModelParams Lp'!$D$16,1,IF(AE286&lt;'ModelParams Lp'!$E$16,2,IF(AE286&lt;'ModelParams Lp'!$F$16,3,IF(AE286&lt;'ModelParams Lp'!$G$16,4,IF(AE286&lt;'ModelParams Lp'!$H$16,5,6)))))))</f>
        <v>#DIV/0!</v>
      </c>
      <c r="AG286" s="76" t="e">
        <f ca="1">IF($AF286&gt;1,0,OFFSET('ModelParams Lp'!$C$12,0,-'Sound Pressure'!$AF286))</f>
        <v>#DIV/0!</v>
      </c>
      <c r="AH286" s="76" t="e">
        <f ca="1">IF($AF286&gt;2,0,OFFSET('ModelParams Lp'!$D$12,0,-'Sound Pressure'!$AF286))</f>
        <v>#DIV/0!</v>
      </c>
      <c r="AI286" s="76" t="e">
        <f ca="1">IF($AF286&gt;3,0,OFFSET('ModelParams Lp'!$E$12,0,-'Sound Pressure'!$AF286))</f>
        <v>#DIV/0!</v>
      </c>
      <c r="AJ286" s="76" t="e">
        <f ca="1">IF($AF286&gt;4,0,OFFSET('ModelParams Lp'!$F$12,0,-'Sound Pressure'!$AF286))</f>
        <v>#DIV/0!</v>
      </c>
      <c r="AK286" s="76" t="e">
        <f ca="1">IF($AF286&gt;3,0,OFFSET('ModelParams Lp'!$G$12,0,-'Sound Pressure'!$AF286))</f>
        <v>#DIV/0!</v>
      </c>
      <c r="AL286" s="76" t="e">
        <f ca="1">IF($AF286&gt;5,0,OFFSET('ModelParams Lp'!$H$12,0,-'Sound Pressure'!$AF286))</f>
        <v>#DIV/0!</v>
      </c>
      <c r="AM286" s="76" t="e">
        <f ca="1">IF($AF286&gt;6,0,OFFSET('ModelParams Lp'!$I$12,0,-'Sound Pressure'!$AF286))</f>
        <v>#DIV/0!</v>
      </c>
      <c r="AN286" s="76" t="e">
        <f ca="1">IF($AF286&gt;7,0,IF($AF$4&lt;0,3,OFFSET('ModelParams Lp'!$J$12,0,-'Sound Pressure'!$AF286)))</f>
        <v>#DIV/0!</v>
      </c>
      <c r="AO286" s="76" t="e">
        <f t="shared" si="118"/>
        <v>#DIV/0!</v>
      </c>
      <c r="AP286" s="76" t="e">
        <f t="shared" si="118"/>
        <v>#DIV/0!</v>
      </c>
      <c r="AQ286" s="76" t="e">
        <f t="shared" si="118"/>
        <v>#DIV/0!</v>
      </c>
      <c r="AR286" s="76" t="e">
        <f t="shared" si="118"/>
        <v>#DIV/0!</v>
      </c>
      <c r="AS286" s="76" t="e">
        <f t="shared" si="118"/>
        <v>#DIV/0!</v>
      </c>
      <c r="AT286" s="76" t="e">
        <f t="shared" si="118"/>
        <v>#DIV/0!</v>
      </c>
      <c r="AU286" s="76" t="e">
        <f t="shared" si="118"/>
        <v>#DIV/0!</v>
      </c>
      <c r="AV286" s="76" t="e">
        <f t="shared" si="118"/>
        <v>#DIV/0!</v>
      </c>
      <c r="AW286" s="76">
        <f>'ModelParams Lp'!B$22</f>
        <v>4</v>
      </c>
      <c r="AX286" s="76">
        <f>'ModelParams Lp'!C$22</f>
        <v>2</v>
      </c>
      <c r="AY286" s="76">
        <f>'ModelParams Lp'!D$22</f>
        <v>1</v>
      </c>
      <c r="AZ286" s="76">
        <f>'ModelParams Lp'!E$22</f>
        <v>0</v>
      </c>
      <c r="BA286" s="76">
        <f>'ModelParams Lp'!F$22</f>
        <v>0</v>
      </c>
      <c r="BB286" s="76">
        <f>'ModelParams Lp'!G$22</f>
        <v>0</v>
      </c>
      <c r="BC286" s="76">
        <f>'ModelParams Lp'!H$22</f>
        <v>0</v>
      </c>
      <c r="BD286" s="76">
        <f>'ModelParams Lp'!I$22</f>
        <v>0</v>
      </c>
      <c r="BE286" s="76" t="e">
        <f>-10*LOG(2/(4*PI()*2^2)+4/(0.163*(Calcul!$J291*Calcul!$K291)/VLOOKUP(Calcul!$H291,'ModelParams Lp'!$E$37:$F$39,2,0)))</f>
        <v>#N/A</v>
      </c>
      <c r="BF286" s="76" t="e">
        <f>-10*LOG(2/(4*PI()*2^2)+4/(0.163*(Calcul!$J291*Calcul!$K291)/VLOOKUP(Calcul!$H291,'ModelParams Lp'!$E$37:$F$39,2,0)))</f>
        <v>#N/A</v>
      </c>
      <c r="BG286" s="76" t="e">
        <f>-10*LOG(2/(4*PI()*2^2)+4/(0.163*(Calcul!$J291*Calcul!$K291)/VLOOKUP(Calcul!$H291,'ModelParams Lp'!$E$37:$F$39,2,0)))</f>
        <v>#N/A</v>
      </c>
      <c r="BH286" s="76" t="e">
        <f>-10*LOG(2/(4*PI()*2^2)+4/(0.163*(Calcul!$J291*Calcul!$K291)/VLOOKUP(Calcul!$H291,'ModelParams Lp'!$E$37:$F$39,2,0)))</f>
        <v>#N/A</v>
      </c>
      <c r="BI286" s="76" t="e">
        <f>-10*LOG(2/(4*PI()*2^2)+4/(0.163*(Calcul!$J291*Calcul!$K291)/VLOOKUP(Calcul!$H291,'ModelParams Lp'!$E$37:$F$39,2,0)))</f>
        <v>#N/A</v>
      </c>
      <c r="BJ286" s="76" t="e">
        <f>-10*LOG(2/(4*PI()*2^2)+4/(0.163*(Calcul!$J291*Calcul!$K291)/VLOOKUP(Calcul!$H291,'ModelParams Lp'!$E$37:$F$39,2,0)))</f>
        <v>#N/A</v>
      </c>
      <c r="BK286" s="76" t="e">
        <f>-10*LOG(2/(4*PI()*2^2)+4/(0.163*(Calcul!$J291*Calcul!$K291)/VLOOKUP(Calcul!$H291,'ModelParams Lp'!$E$37:$F$39,2,0)))</f>
        <v>#N/A</v>
      </c>
      <c r="BL286" s="76" t="e">
        <f>-10*LOG(2/(4*PI()*2^2)+4/(0.163*(Calcul!$J291*Calcul!$K291)/VLOOKUP(Calcul!$H291,'ModelParams Lp'!$E$37:$F$39,2,0)))</f>
        <v>#N/A</v>
      </c>
      <c r="BM286" s="76" t="e">
        <f>VLOOKUP(Calcul!$I291,'ModelParams Lp'!$D$28:$O$32,5,0)+BE286</f>
        <v>#N/A</v>
      </c>
      <c r="BN286" s="76" t="e">
        <f>VLOOKUP(Calcul!$I291,'ModelParams Lp'!$D$28:$O$32,6,0)+BF286</f>
        <v>#N/A</v>
      </c>
      <c r="BO286" s="76" t="e">
        <f>VLOOKUP(Calcul!$I291,'ModelParams Lp'!$D$28:$O$32,7,0)+BG286</f>
        <v>#N/A</v>
      </c>
      <c r="BP286" s="76" t="e">
        <f>VLOOKUP(Calcul!$I291,'ModelParams Lp'!$D$28:$O$32,8,0)+BH286</f>
        <v>#N/A</v>
      </c>
      <c r="BQ286" s="76" t="e">
        <f>VLOOKUP(Calcul!$I291,'ModelParams Lp'!$D$28:$O$32,9,0)+BI286</f>
        <v>#N/A</v>
      </c>
      <c r="BR286" s="76" t="e">
        <f>VLOOKUP(Calcul!$I291,'ModelParams Lp'!$D$28:$O$32,10,0)+BJ286</f>
        <v>#N/A</v>
      </c>
      <c r="BS286" s="76" t="e">
        <f>VLOOKUP(Calcul!$I291,'ModelParams Lp'!$D$28:$O$32,11,0)+BK286</f>
        <v>#N/A</v>
      </c>
      <c r="BT286" s="76" t="e">
        <f>VLOOKUP(Calcul!$I291,'ModelParams Lp'!$D$28:$O$32,12,0)+BL286</f>
        <v>#N/A</v>
      </c>
      <c r="BU286" s="75" t="e">
        <f t="shared" ca="1" si="100"/>
        <v>#DIV/0!</v>
      </c>
      <c r="BV286" s="75" t="e">
        <f t="shared" ca="1" si="101"/>
        <v>#DIV/0!</v>
      </c>
      <c r="BW286" s="75" t="e">
        <f t="shared" ca="1" si="102"/>
        <v>#DIV/0!</v>
      </c>
      <c r="BX286" s="75" t="e">
        <f t="shared" ca="1" si="103"/>
        <v>#DIV/0!</v>
      </c>
      <c r="BY286" s="75" t="e">
        <f t="shared" ca="1" si="104"/>
        <v>#DIV/0!</v>
      </c>
      <c r="BZ286" s="75" t="e">
        <f t="shared" ca="1" si="105"/>
        <v>#DIV/0!</v>
      </c>
      <c r="CA286" s="75" t="e">
        <f t="shared" ca="1" si="106"/>
        <v>#DIV/0!</v>
      </c>
      <c r="CB286" s="75" t="e">
        <f t="shared" ca="1" si="107"/>
        <v>#DIV/0!</v>
      </c>
      <c r="CC286" s="26" t="e">
        <f ca="1">10*LOG10(IF(BU286="",0,POWER(10,((BU286+'ModelParams Lw'!$O$4)/10))) +IF(BV286="",0,POWER(10,((BV286+'ModelParams Lw'!$P$4)/10))) +IF(BW286="",0,POWER(10,((BW286+'ModelParams Lw'!$Q$4)/10))) +IF(BX286="",0,POWER(10,((BX286+'ModelParams Lw'!$R$4)/10))) +IF(BY286="",0,POWER(10,((BY286+'ModelParams Lw'!$S$4)/10))) +IF(BZ286="",0,POWER(10,((BZ286+'ModelParams Lw'!$T$4)/10))) +IF(CA286="",0,POWER(10,((CA286+'ModelParams Lw'!$U$4)/10)))+IF(CB286="",0,POWER(10,((CB286+'ModelParams Lw'!$V$4)/10))))</f>
        <v>#DIV/0!</v>
      </c>
      <c r="CD286" s="26" t="e">
        <f t="shared" ca="1" si="108"/>
        <v>#DIV/0!</v>
      </c>
      <c r="CE286" s="26" t="e">
        <f ca="1">(BU286-'ModelParams Lw'!O$10)/'ModelParams Lw'!O$11</f>
        <v>#DIV/0!</v>
      </c>
      <c r="CF286" s="26" t="e">
        <f ca="1">(BV286-'ModelParams Lw'!P$10)/'ModelParams Lw'!P$11</f>
        <v>#DIV/0!</v>
      </c>
      <c r="CG286" s="26" t="e">
        <f ca="1">(BW286-'ModelParams Lw'!Q$10)/'ModelParams Lw'!Q$11</f>
        <v>#DIV/0!</v>
      </c>
      <c r="CH286" s="26" t="e">
        <f ca="1">(BX286-'ModelParams Lw'!R$10)/'ModelParams Lw'!R$11</f>
        <v>#DIV/0!</v>
      </c>
      <c r="CI286" s="26" t="e">
        <f ca="1">(BY286-'ModelParams Lw'!S$10)/'ModelParams Lw'!S$11</f>
        <v>#DIV/0!</v>
      </c>
      <c r="CJ286" s="26" t="e">
        <f ca="1">(BZ286-'ModelParams Lw'!T$10)/'ModelParams Lw'!T$11</f>
        <v>#DIV/0!</v>
      </c>
      <c r="CK286" s="26" t="e">
        <f ca="1">(CA286-'ModelParams Lw'!U$10)/'ModelParams Lw'!U$11</f>
        <v>#DIV/0!</v>
      </c>
      <c r="CL286" s="26" t="e">
        <f ca="1">(CB286-'ModelParams Lw'!V$10)/'ModelParams Lw'!V$11</f>
        <v>#DIV/0!</v>
      </c>
      <c r="CM286" s="75" t="e">
        <f t="shared" si="109"/>
        <v>#DIV/0!</v>
      </c>
      <c r="CN286" s="75" t="e">
        <f t="shared" si="110"/>
        <v>#DIV/0!</v>
      </c>
      <c r="CO286" s="75" t="e">
        <f t="shared" si="111"/>
        <v>#DIV/0!</v>
      </c>
      <c r="CP286" s="75" t="e">
        <f t="shared" si="112"/>
        <v>#DIV/0!</v>
      </c>
      <c r="CQ286" s="75" t="e">
        <f t="shared" si="113"/>
        <v>#DIV/0!</v>
      </c>
      <c r="CR286" s="75" t="e">
        <f t="shared" si="114"/>
        <v>#DIV/0!</v>
      </c>
      <c r="CS286" s="75" t="e">
        <f t="shared" si="115"/>
        <v>#DIV/0!</v>
      </c>
      <c r="CT286" s="75" t="e">
        <f t="shared" si="116"/>
        <v>#DIV/0!</v>
      </c>
      <c r="CU286" s="26" t="e">
        <f>10*LOG10(IF(CM286="",0,POWER(10,((CM286+'ModelParams Lw'!$O$4)/10))) +IF(CN286="",0,POWER(10,((CN286+'ModelParams Lw'!$P$4)/10))) +IF(CO286="",0,POWER(10,((CO286+'ModelParams Lw'!$Q$4)/10))) +IF(CP286="",0,POWER(10,((CP286+'ModelParams Lw'!$R$4)/10))) +IF(CQ286="",0,POWER(10,((CQ286+'ModelParams Lw'!$S$4)/10))) +IF(CR286="",0,POWER(10,((CR286+'ModelParams Lw'!$T$4)/10))) +IF(CS286="",0,POWER(10,((CS286+'ModelParams Lw'!$U$4)/10)))+IF(CT286="",0,POWER(10,((CT286+'ModelParams Lw'!$V$4)/10))))</f>
        <v>#DIV/0!</v>
      </c>
      <c r="CV286" s="26" t="e">
        <f t="shared" si="117"/>
        <v>#DIV/0!</v>
      </c>
      <c r="CW286" s="26" t="e">
        <f>(CM286-'ModelParams Lw'!O$10)/'ModelParams Lw'!O$11</f>
        <v>#DIV/0!</v>
      </c>
      <c r="CX286" s="26" t="e">
        <f>(CN286-'ModelParams Lw'!P$10)/'ModelParams Lw'!P$11</f>
        <v>#DIV/0!</v>
      </c>
      <c r="CY286" s="26" t="e">
        <f>(CO286-'ModelParams Lw'!Q$10)/'ModelParams Lw'!Q$11</f>
        <v>#DIV/0!</v>
      </c>
      <c r="CZ286" s="26" t="e">
        <f>(CP286-'ModelParams Lw'!R$10)/'ModelParams Lw'!R$11</f>
        <v>#DIV/0!</v>
      </c>
      <c r="DA286" s="26" t="e">
        <f>(CQ286-'ModelParams Lw'!S$10)/'ModelParams Lw'!S$11</f>
        <v>#DIV/0!</v>
      </c>
      <c r="DB286" s="26" t="e">
        <f>(CR286-'ModelParams Lw'!T$10)/'ModelParams Lw'!T$11</f>
        <v>#DIV/0!</v>
      </c>
      <c r="DC286" s="26" t="e">
        <f>(CS286-'ModelParams Lw'!U$10)/'ModelParams Lw'!U$11</f>
        <v>#DIV/0!</v>
      </c>
      <c r="DD286" s="26" t="e">
        <f>(CT286-'ModelParams Lw'!V$10)/'ModelParams Lw'!V$11</f>
        <v>#DIV/0!</v>
      </c>
    </row>
    <row r="287" spans="1:108" x14ac:dyDescent="0.25">
      <c r="A287" s="13">
        <f>'Sound Power'!B287</f>
        <v>0</v>
      </c>
      <c r="B287" s="13">
        <f>'Sound Power'!D287</f>
        <v>0</v>
      </c>
      <c r="C287" s="13">
        <f>'Sound Power'!E287</f>
        <v>0</v>
      </c>
      <c r="D287" s="13">
        <f>'Sound Power'!F287</f>
        <v>0</v>
      </c>
      <c r="E287" s="76" t="e">
        <f>IF(Calcul!$F289="SA",'Sound Power'!AZ287,'Sound Power'!O287)</f>
        <v>#DIV/0!</v>
      </c>
      <c r="F287" s="76" t="e">
        <f>IF(Calcul!$F289="SA",'Sound Power'!BA287,'Sound Power'!P287)</f>
        <v>#DIV/0!</v>
      </c>
      <c r="G287" s="76" t="e">
        <f>IF(Calcul!$F289="SA",'Sound Power'!BB287,'Sound Power'!Q287)</f>
        <v>#DIV/0!</v>
      </c>
      <c r="H287" s="76" t="e">
        <f>IF(Calcul!$F289="SA",'Sound Power'!BC287,'Sound Power'!R287)</f>
        <v>#DIV/0!</v>
      </c>
      <c r="I287" s="76" t="e">
        <f>IF(Calcul!$F289="SA",'Sound Power'!BD287,'Sound Power'!S287)</f>
        <v>#DIV/0!</v>
      </c>
      <c r="J287" s="76" t="e">
        <f>IF(Calcul!$F289="SA",'Sound Power'!BE287,'Sound Power'!T287)</f>
        <v>#DIV/0!</v>
      </c>
      <c r="K287" s="76" t="e">
        <f>IF(Calcul!$F289="SA",'Sound Power'!BF287,'Sound Power'!U287)</f>
        <v>#DIV/0!</v>
      </c>
      <c r="L287" s="76" t="e">
        <f>IF(Calcul!$F289="SA",'Sound Power'!BG287,'Sound Power'!V287)</f>
        <v>#DIV/0!</v>
      </c>
      <c r="M287" s="76" t="e">
        <f>'Sound Power'!CI287</f>
        <v>#DIV/0!</v>
      </c>
      <c r="N287" s="76" t="e">
        <f>'Sound Power'!CJ287</f>
        <v>#DIV/0!</v>
      </c>
      <c r="O287" s="76" t="e">
        <f>'Sound Power'!CK287</f>
        <v>#DIV/0!</v>
      </c>
      <c r="P287" s="76" t="e">
        <f>'Sound Power'!CL287</f>
        <v>#DIV/0!</v>
      </c>
      <c r="Q287" s="76" t="e">
        <f>'Sound Power'!CM287</f>
        <v>#DIV/0!</v>
      </c>
      <c r="R287" s="76" t="e">
        <f>'Sound Power'!CN287</f>
        <v>#DIV/0!</v>
      </c>
      <c r="S287" s="76" t="e">
        <f>'Sound Power'!CO287</f>
        <v>#DIV/0!</v>
      </c>
      <c r="T287" s="76" t="e">
        <f>'Sound Power'!CP287</f>
        <v>#DIV/0!</v>
      </c>
      <c r="U287" s="73">
        <f t="shared" si="97"/>
        <v>0</v>
      </c>
      <c r="V287" s="73">
        <f t="shared" si="98"/>
        <v>0</v>
      </c>
      <c r="W287" s="76" t="e">
        <f>('ModelParams Lp'!B$4*10^'ModelParams Lp'!B$5*($U287/$V287)^'ModelParams Lp'!B$6)*3</f>
        <v>#DIV/0!</v>
      </c>
      <c r="X287" s="76" t="e">
        <f>('ModelParams Lp'!C$4*10^'ModelParams Lp'!C$5*($U287/$V287)^'ModelParams Lp'!C$6)*3</f>
        <v>#DIV/0!</v>
      </c>
      <c r="Y287" s="76" t="e">
        <f>('ModelParams Lp'!D$4*10^'ModelParams Lp'!D$5*($U287/$V287)^'ModelParams Lp'!D$6)*3</f>
        <v>#DIV/0!</v>
      </c>
      <c r="Z287" s="76" t="e">
        <f>('ModelParams Lp'!E$4*10^'ModelParams Lp'!E$5*($U287/$V287)^'ModelParams Lp'!E$6)*3</f>
        <v>#DIV/0!</v>
      </c>
      <c r="AA287" s="76" t="e">
        <f>('ModelParams Lp'!F$4*10^'ModelParams Lp'!F$5*($U287/$V287)^'ModelParams Lp'!F$6)*3</f>
        <v>#DIV/0!</v>
      </c>
      <c r="AB287" s="76" t="e">
        <f>('ModelParams Lp'!G$4*10^'ModelParams Lp'!G$5*($U287/$V287)^'ModelParams Lp'!G$6)*3</f>
        <v>#DIV/0!</v>
      </c>
      <c r="AC287" s="76" t="e">
        <f>('ModelParams Lp'!H$4*10^'ModelParams Lp'!H$5*($U287/$V287)^'ModelParams Lp'!H$6)*3</f>
        <v>#DIV/0!</v>
      </c>
      <c r="AD287" s="76" t="e">
        <f>('ModelParams Lp'!I$4*10^'ModelParams Lp'!I$5*($U287/$V287)^'ModelParams Lp'!I$6)*3</f>
        <v>#DIV/0!</v>
      </c>
      <c r="AE287" s="62" t="e">
        <f t="shared" si="99"/>
        <v>#DIV/0!</v>
      </c>
      <c r="AF287" s="62" t="e">
        <f>IF(AE287&lt;'ModelParams Lp'!$B$16,-1,IF(AE287&lt;'ModelParams Lp'!$C$16,0,IF(AE287&lt;'ModelParams Lp'!$D$16,1,IF(AE287&lt;'ModelParams Lp'!$E$16,2,IF(AE287&lt;'ModelParams Lp'!$F$16,3,IF(AE287&lt;'ModelParams Lp'!$G$16,4,IF(AE287&lt;'ModelParams Lp'!$H$16,5,6)))))))</f>
        <v>#DIV/0!</v>
      </c>
      <c r="AG287" s="76" t="e">
        <f ca="1">IF($AF287&gt;1,0,OFFSET('ModelParams Lp'!$C$12,0,-'Sound Pressure'!$AF287))</f>
        <v>#DIV/0!</v>
      </c>
      <c r="AH287" s="76" t="e">
        <f ca="1">IF($AF287&gt;2,0,OFFSET('ModelParams Lp'!$D$12,0,-'Sound Pressure'!$AF287))</f>
        <v>#DIV/0!</v>
      </c>
      <c r="AI287" s="76" t="e">
        <f ca="1">IF($AF287&gt;3,0,OFFSET('ModelParams Lp'!$E$12,0,-'Sound Pressure'!$AF287))</f>
        <v>#DIV/0!</v>
      </c>
      <c r="AJ287" s="76" t="e">
        <f ca="1">IF($AF287&gt;4,0,OFFSET('ModelParams Lp'!$F$12,0,-'Sound Pressure'!$AF287))</f>
        <v>#DIV/0!</v>
      </c>
      <c r="AK287" s="76" t="e">
        <f ca="1">IF($AF287&gt;3,0,OFFSET('ModelParams Lp'!$G$12,0,-'Sound Pressure'!$AF287))</f>
        <v>#DIV/0!</v>
      </c>
      <c r="AL287" s="76" t="e">
        <f ca="1">IF($AF287&gt;5,0,OFFSET('ModelParams Lp'!$H$12,0,-'Sound Pressure'!$AF287))</f>
        <v>#DIV/0!</v>
      </c>
      <c r="AM287" s="76" t="e">
        <f ca="1">IF($AF287&gt;6,0,OFFSET('ModelParams Lp'!$I$12,0,-'Sound Pressure'!$AF287))</f>
        <v>#DIV/0!</v>
      </c>
      <c r="AN287" s="76" t="e">
        <f ca="1">IF($AF287&gt;7,0,IF($AF$4&lt;0,3,OFFSET('ModelParams Lp'!$J$12,0,-'Sound Pressure'!$AF287)))</f>
        <v>#DIV/0!</v>
      </c>
      <c r="AO287" s="76" t="e">
        <f t="shared" si="118"/>
        <v>#DIV/0!</v>
      </c>
      <c r="AP287" s="76" t="e">
        <f t="shared" si="118"/>
        <v>#DIV/0!</v>
      </c>
      <c r="AQ287" s="76" t="e">
        <f t="shared" si="118"/>
        <v>#DIV/0!</v>
      </c>
      <c r="AR287" s="76" t="e">
        <f t="shared" si="118"/>
        <v>#DIV/0!</v>
      </c>
      <c r="AS287" s="76" t="e">
        <f t="shared" si="118"/>
        <v>#DIV/0!</v>
      </c>
      <c r="AT287" s="76" t="e">
        <f t="shared" si="118"/>
        <v>#DIV/0!</v>
      </c>
      <c r="AU287" s="76" t="e">
        <f t="shared" si="118"/>
        <v>#DIV/0!</v>
      </c>
      <c r="AV287" s="76" t="e">
        <f t="shared" si="118"/>
        <v>#DIV/0!</v>
      </c>
      <c r="AW287" s="76">
        <f>'ModelParams Lp'!B$22</f>
        <v>4</v>
      </c>
      <c r="AX287" s="76">
        <f>'ModelParams Lp'!C$22</f>
        <v>2</v>
      </c>
      <c r="AY287" s="76">
        <f>'ModelParams Lp'!D$22</f>
        <v>1</v>
      </c>
      <c r="AZ287" s="76">
        <f>'ModelParams Lp'!E$22</f>
        <v>0</v>
      </c>
      <c r="BA287" s="76">
        <f>'ModelParams Lp'!F$22</f>
        <v>0</v>
      </c>
      <c r="BB287" s="76">
        <f>'ModelParams Lp'!G$22</f>
        <v>0</v>
      </c>
      <c r="BC287" s="76">
        <f>'ModelParams Lp'!H$22</f>
        <v>0</v>
      </c>
      <c r="BD287" s="76">
        <f>'ModelParams Lp'!I$22</f>
        <v>0</v>
      </c>
      <c r="BE287" s="76" t="e">
        <f>-10*LOG(2/(4*PI()*2^2)+4/(0.163*(Calcul!$J292*Calcul!$K292)/VLOOKUP(Calcul!$H292,'ModelParams Lp'!$E$37:$F$39,2,0)))</f>
        <v>#N/A</v>
      </c>
      <c r="BF287" s="76" t="e">
        <f>-10*LOG(2/(4*PI()*2^2)+4/(0.163*(Calcul!$J292*Calcul!$K292)/VLOOKUP(Calcul!$H292,'ModelParams Lp'!$E$37:$F$39,2,0)))</f>
        <v>#N/A</v>
      </c>
      <c r="BG287" s="76" t="e">
        <f>-10*LOG(2/(4*PI()*2^2)+4/(0.163*(Calcul!$J292*Calcul!$K292)/VLOOKUP(Calcul!$H292,'ModelParams Lp'!$E$37:$F$39,2,0)))</f>
        <v>#N/A</v>
      </c>
      <c r="BH287" s="76" t="e">
        <f>-10*LOG(2/(4*PI()*2^2)+4/(0.163*(Calcul!$J292*Calcul!$K292)/VLOOKUP(Calcul!$H292,'ModelParams Lp'!$E$37:$F$39,2,0)))</f>
        <v>#N/A</v>
      </c>
      <c r="BI287" s="76" t="e">
        <f>-10*LOG(2/(4*PI()*2^2)+4/(0.163*(Calcul!$J292*Calcul!$K292)/VLOOKUP(Calcul!$H292,'ModelParams Lp'!$E$37:$F$39,2,0)))</f>
        <v>#N/A</v>
      </c>
      <c r="BJ287" s="76" t="e">
        <f>-10*LOG(2/(4*PI()*2^2)+4/(0.163*(Calcul!$J292*Calcul!$K292)/VLOOKUP(Calcul!$H292,'ModelParams Lp'!$E$37:$F$39,2,0)))</f>
        <v>#N/A</v>
      </c>
      <c r="BK287" s="76" t="e">
        <f>-10*LOG(2/(4*PI()*2^2)+4/(0.163*(Calcul!$J292*Calcul!$K292)/VLOOKUP(Calcul!$H292,'ModelParams Lp'!$E$37:$F$39,2,0)))</f>
        <v>#N/A</v>
      </c>
      <c r="BL287" s="76" t="e">
        <f>-10*LOG(2/(4*PI()*2^2)+4/(0.163*(Calcul!$J292*Calcul!$K292)/VLOOKUP(Calcul!$H292,'ModelParams Lp'!$E$37:$F$39,2,0)))</f>
        <v>#N/A</v>
      </c>
      <c r="BM287" s="76" t="e">
        <f>VLOOKUP(Calcul!$I292,'ModelParams Lp'!$D$28:$O$32,5,0)+BE287</f>
        <v>#N/A</v>
      </c>
      <c r="BN287" s="76" t="e">
        <f>VLOOKUP(Calcul!$I292,'ModelParams Lp'!$D$28:$O$32,6,0)+BF287</f>
        <v>#N/A</v>
      </c>
      <c r="BO287" s="76" t="e">
        <f>VLOOKUP(Calcul!$I292,'ModelParams Lp'!$D$28:$O$32,7,0)+BG287</f>
        <v>#N/A</v>
      </c>
      <c r="BP287" s="76" t="e">
        <f>VLOOKUP(Calcul!$I292,'ModelParams Lp'!$D$28:$O$32,8,0)+BH287</f>
        <v>#N/A</v>
      </c>
      <c r="BQ287" s="76" t="e">
        <f>VLOOKUP(Calcul!$I292,'ModelParams Lp'!$D$28:$O$32,9,0)+BI287</f>
        <v>#N/A</v>
      </c>
      <c r="BR287" s="76" t="e">
        <f>VLOOKUP(Calcul!$I292,'ModelParams Lp'!$D$28:$O$32,10,0)+BJ287</f>
        <v>#N/A</v>
      </c>
      <c r="BS287" s="76" t="e">
        <f>VLOOKUP(Calcul!$I292,'ModelParams Lp'!$D$28:$O$32,11,0)+BK287</f>
        <v>#N/A</v>
      </c>
      <c r="BT287" s="76" t="e">
        <f>VLOOKUP(Calcul!$I292,'ModelParams Lp'!$D$28:$O$32,12,0)+BL287</f>
        <v>#N/A</v>
      </c>
      <c r="BU287" s="75" t="e">
        <f t="shared" ca="1" si="100"/>
        <v>#DIV/0!</v>
      </c>
      <c r="BV287" s="75" t="e">
        <f t="shared" ca="1" si="101"/>
        <v>#DIV/0!</v>
      </c>
      <c r="BW287" s="75" t="e">
        <f t="shared" ca="1" si="102"/>
        <v>#DIV/0!</v>
      </c>
      <c r="BX287" s="75" t="e">
        <f t="shared" ca="1" si="103"/>
        <v>#DIV/0!</v>
      </c>
      <c r="BY287" s="75" t="e">
        <f t="shared" ca="1" si="104"/>
        <v>#DIV/0!</v>
      </c>
      <c r="BZ287" s="75" t="e">
        <f t="shared" ca="1" si="105"/>
        <v>#DIV/0!</v>
      </c>
      <c r="CA287" s="75" t="e">
        <f t="shared" ca="1" si="106"/>
        <v>#DIV/0!</v>
      </c>
      <c r="CB287" s="75" t="e">
        <f t="shared" ca="1" si="107"/>
        <v>#DIV/0!</v>
      </c>
      <c r="CC287" s="26" t="e">
        <f ca="1">10*LOG10(IF(BU287="",0,POWER(10,((BU287+'ModelParams Lw'!$O$4)/10))) +IF(BV287="",0,POWER(10,((BV287+'ModelParams Lw'!$P$4)/10))) +IF(BW287="",0,POWER(10,((BW287+'ModelParams Lw'!$Q$4)/10))) +IF(BX287="",0,POWER(10,((BX287+'ModelParams Lw'!$R$4)/10))) +IF(BY287="",0,POWER(10,((BY287+'ModelParams Lw'!$S$4)/10))) +IF(BZ287="",0,POWER(10,((BZ287+'ModelParams Lw'!$T$4)/10))) +IF(CA287="",0,POWER(10,((CA287+'ModelParams Lw'!$U$4)/10)))+IF(CB287="",0,POWER(10,((CB287+'ModelParams Lw'!$V$4)/10))))</f>
        <v>#DIV/0!</v>
      </c>
      <c r="CD287" s="26" t="e">
        <f t="shared" ca="1" si="108"/>
        <v>#DIV/0!</v>
      </c>
      <c r="CE287" s="26" t="e">
        <f ca="1">(BU287-'ModelParams Lw'!O$10)/'ModelParams Lw'!O$11</f>
        <v>#DIV/0!</v>
      </c>
      <c r="CF287" s="26" t="e">
        <f ca="1">(BV287-'ModelParams Lw'!P$10)/'ModelParams Lw'!P$11</f>
        <v>#DIV/0!</v>
      </c>
      <c r="CG287" s="26" t="e">
        <f ca="1">(BW287-'ModelParams Lw'!Q$10)/'ModelParams Lw'!Q$11</f>
        <v>#DIV/0!</v>
      </c>
      <c r="CH287" s="26" t="e">
        <f ca="1">(BX287-'ModelParams Lw'!R$10)/'ModelParams Lw'!R$11</f>
        <v>#DIV/0!</v>
      </c>
      <c r="CI287" s="26" t="e">
        <f ca="1">(BY287-'ModelParams Lw'!S$10)/'ModelParams Lw'!S$11</f>
        <v>#DIV/0!</v>
      </c>
      <c r="CJ287" s="26" t="e">
        <f ca="1">(BZ287-'ModelParams Lw'!T$10)/'ModelParams Lw'!T$11</f>
        <v>#DIV/0!</v>
      </c>
      <c r="CK287" s="26" t="e">
        <f ca="1">(CA287-'ModelParams Lw'!U$10)/'ModelParams Lw'!U$11</f>
        <v>#DIV/0!</v>
      </c>
      <c r="CL287" s="26" t="e">
        <f ca="1">(CB287-'ModelParams Lw'!V$10)/'ModelParams Lw'!V$11</f>
        <v>#DIV/0!</v>
      </c>
      <c r="CM287" s="75" t="e">
        <f t="shared" si="109"/>
        <v>#DIV/0!</v>
      </c>
      <c r="CN287" s="75" t="e">
        <f t="shared" si="110"/>
        <v>#DIV/0!</v>
      </c>
      <c r="CO287" s="75" t="e">
        <f t="shared" si="111"/>
        <v>#DIV/0!</v>
      </c>
      <c r="CP287" s="75" t="e">
        <f t="shared" si="112"/>
        <v>#DIV/0!</v>
      </c>
      <c r="CQ287" s="75" t="e">
        <f t="shared" si="113"/>
        <v>#DIV/0!</v>
      </c>
      <c r="CR287" s="75" t="e">
        <f t="shared" si="114"/>
        <v>#DIV/0!</v>
      </c>
      <c r="CS287" s="75" t="e">
        <f t="shared" si="115"/>
        <v>#DIV/0!</v>
      </c>
      <c r="CT287" s="75" t="e">
        <f t="shared" si="116"/>
        <v>#DIV/0!</v>
      </c>
      <c r="CU287" s="26" t="e">
        <f>10*LOG10(IF(CM287="",0,POWER(10,((CM287+'ModelParams Lw'!$O$4)/10))) +IF(CN287="",0,POWER(10,((CN287+'ModelParams Lw'!$P$4)/10))) +IF(CO287="",0,POWER(10,((CO287+'ModelParams Lw'!$Q$4)/10))) +IF(CP287="",0,POWER(10,((CP287+'ModelParams Lw'!$R$4)/10))) +IF(CQ287="",0,POWER(10,((CQ287+'ModelParams Lw'!$S$4)/10))) +IF(CR287="",0,POWER(10,((CR287+'ModelParams Lw'!$T$4)/10))) +IF(CS287="",0,POWER(10,((CS287+'ModelParams Lw'!$U$4)/10)))+IF(CT287="",0,POWER(10,((CT287+'ModelParams Lw'!$V$4)/10))))</f>
        <v>#DIV/0!</v>
      </c>
      <c r="CV287" s="26" t="e">
        <f t="shared" si="117"/>
        <v>#DIV/0!</v>
      </c>
      <c r="CW287" s="26" t="e">
        <f>(CM287-'ModelParams Lw'!O$10)/'ModelParams Lw'!O$11</f>
        <v>#DIV/0!</v>
      </c>
      <c r="CX287" s="26" t="e">
        <f>(CN287-'ModelParams Lw'!P$10)/'ModelParams Lw'!P$11</f>
        <v>#DIV/0!</v>
      </c>
      <c r="CY287" s="26" t="e">
        <f>(CO287-'ModelParams Lw'!Q$10)/'ModelParams Lw'!Q$11</f>
        <v>#DIV/0!</v>
      </c>
      <c r="CZ287" s="26" t="e">
        <f>(CP287-'ModelParams Lw'!R$10)/'ModelParams Lw'!R$11</f>
        <v>#DIV/0!</v>
      </c>
      <c r="DA287" s="26" t="e">
        <f>(CQ287-'ModelParams Lw'!S$10)/'ModelParams Lw'!S$11</f>
        <v>#DIV/0!</v>
      </c>
      <c r="DB287" s="26" t="e">
        <f>(CR287-'ModelParams Lw'!T$10)/'ModelParams Lw'!T$11</f>
        <v>#DIV/0!</v>
      </c>
      <c r="DC287" s="26" t="e">
        <f>(CS287-'ModelParams Lw'!U$10)/'ModelParams Lw'!U$11</f>
        <v>#DIV/0!</v>
      </c>
      <c r="DD287" s="26" t="e">
        <f>(CT287-'ModelParams Lw'!V$10)/'ModelParams Lw'!V$11</f>
        <v>#DIV/0!</v>
      </c>
    </row>
    <row r="288" spans="1:108" x14ac:dyDescent="0.25">
      <c r="A288" s="13">
        <f>'Sound Power'!B288</f>
        <v>0</v>
      </c>
      <c r="B288" s="13">
        <f>'Sound Power'!D288</f>
        <v>0</v>
      </c>
      <c r="C288" s="13">
        <f>'Sound Power'!E288</f>
        <v>0</v>
      </c>
      <c r="D288" s="13">
        <f>'Sound Power'!F288</f>
        <v>0</v>
      </c>
      <c r="E288" s="76" t="e">
        <f>IF(Calcul!$F290="SA",'Sound Power'!AZ288,'Sound Power'!O288)</f>
        <v>#DIV/0!</v>
      </c>
      <c r="F288" s="76" t="e">
        <f>IF(Calcul!$F290="SA",'Sound Power'!BA288,'Sound Power'!P288)</f>
        <v>#DIV/0!</v>
      </c>
      <c r="G288" s="76" t="e">
        <f>IF(Calcul!$F290="SA",'Sound Power'!BB288,'Sound Power'!Q288)</f>
        <v>#DIV/0!</v>
      </c>
      <c r="H288" s="76" t="e">
        <f>IF(Calcul!$F290="SA",'Sound Power'!BC288,'Sound Power'!R288)</f>
        <v>#DIV/0!</v>
      </c>
      <c r="I288" s="76" t="e">
        <f>IF(Calcul!$F290="SA",'Sound Power'!BD288,'Sound Power'!S288)</f>
        <v>#DIV/0!</v>
      </c>
      <c r="J288" s="76" t="e">
        <f>IF(Calcul!$F290="SA",'Sound Power'!BE288,'Sound Power'!T288)</f>
        <v>#DIV/0!</v>
      </c>
      <c r="K288" s="76" t="e">
        <f>IF(Calcul!$F290="SA",'Sound Power'!BF288,'Sound Power'!U288)</f>
        <v>#DIV/0!</v>
      </c>
      <c r="L288" s="76" t="e">
        <f>IF(Calcul!$F290="SA",'Sound Power'!BG288,'Sound Power'!V288)</f>
        <v>#DIV/0!</v>
      </c>
      <c r="M288" s="76" t="e">
        <f>'Sound Power'!CI288</f>
        <v>#DIV/0!</v>
      </c>
      <c r="N288" s="76" t="e">
        <f>'Sound Power'!CJ288</f>
        <v>#DIV/0!</v>
      </c>
      <c r="O288" s="76" t="e">
        <f>'Sound Power'!CK288</f>
        <v>#DIV/0!</v>
      </c>
      <c r="P288" s="76" t="e">
        <f>'Sound Power'!CL288</f>
        <v>#DIV/0!</v>
      </c>
      <c r="Q288" s="76" t="e">
        <f>'Sound Power'!CM288</f>
        <v>#DIV/0!</v>
      </c>
      <c r="R288" s="76" t="e">
        <f>'Sound Power'!CN288</f>
        <v>#DIV/0!</v>
      </c>
      <c r="S288" s="76" t="e">
        <f>'Sound Power'!CO288</f>
        <v>#DIV/0!</v>
      </c>
      <c r="T288" s="76" t="e">
        <f>'Sound Power'!CP288</f>
        <v>#DIV/0!</v>
      </c>
      <c r="U288" s="73">
        <f t="shared" si="97"/>
        <v>0</v>
      </c>
      <c r="V288" s="73">
        <f t="shared" si="98"/>
        <v>0</v>
      </c>
      <c r="W288" s="76" t="e">
        <f>('ModelParams Lp'!B$4*10^'ModelParams Lp'!B$5*($U288/$V288)^'ModelParams Lp'!B$6)*3</f>
        <v>#DIV/0!</v>
      </c>
      <c r="X288" s="76" t="e">
        <f>('ModelParams Lp'!C$4*10^'ModelParams Lp'!C$5*($U288/$V288)^'ModelParams Lp'!C$6)*3</f>
        <v>#DIV/0!</v>
      </c>
      <c r="Y288" s="76" t="e">
        <f>('ModelParams Lp'!D$4*10^'ModelParams Lp'!D$5*($U288/$V288)^'ModelParams Lp'!D$6)*3</f>
        <v>#DIV/0!</v>
      </c>
      <c r="Z288" s="76" t="e">
        <f>('ModelParams Lp'!E$4*10^'ModelParams Lp'!E$5*($U288/$V288)^'ModelParams Lp'!E$6)*3</f>
        <v>#DIV/0!</v>
      </c>
      <c r="AA288" s="76" t="e">
        <f>('ModelParams Lp'!F$4*10^'ModelParams Lp'!F$5*($U288/$V288)^'ModelParams Lp'!F$6)*3</f>
        <v>#DIV/0!</v>
      </c>
      <c r="AB288" s="76" t="e">
        <f>('ModelParams Lp'!G$4*10^'ModelParams Lp'!G$5*($U288/$V288)^'ModelParams Lp'!G$6)*3</f>
        <v>#DIV/0!</v>
      </c>
      <c r="AC288" s="76" t="e">
        <f>('ModelParams Lp'!H$4*10^'ModelParams Lp'!H$5*($U288/$V288)^'ModelParams Lp'!H$6)*3</f>
        <v>#DIV/0!</v>
      </c>
      <c r="AD288" s="76" t="e">
        <f>('ModelParams Lp'!I$4*10^'ModelParams Lp'!I$5*($U288/$V288)^'ModelParams Lp'!I$6)*3</f>
        <v>#DIV/0!</v>
      </c>
      <c r="AE288" s="62" t="e">
        <f t="shared" si="99"/>
        <v>#DIV/0!</v>
      </c>
      <c r="AF288" s="62" t="e">
        <f>IF(AE288&lt;'ModelParams Lp'!$B$16,-1,IF(AE288&lt;'ModelParams Lp'!$C$16,0,IF(AE288&lt;'ModelParams Lp'!$D$16,1,IF(AE288&lt;'ModelParams Lp'!$E$16,2,IF(AE288&lt;'ModelParams Lp'!$F$16,3,IF(AE288&lt;'ModelParams Lp'!$G$16,4,IF(AE288&lt;'ModelParams Lp'!$H$16,5,6)))))))</f>
        <v>#DIV/0!</v>
      </c>
      <c r="AG288" s="76" t="e">
        <f ca="1">IF($AF288&gt;1,0,OFFSET('ModelParams Lp'!$C$12,0,-'Sound Pressure'!$AF288))</f>
        <v>#DIV/0!</v>
      </c>
      <c r="AH288" s="76" t="e">
        <f ca="1">IF($AF288&gt;2,0,OFFSET('ModelParams Lp'!$D$12,0,-'Sound Pressure'!$AF288))</f>
        <v>#DIV/0!</v>
      </c>
      <c r="AI288" s="76" t="e">
        <f ca="1">IF($AF288&gt;3,0,OFFSET('ModelParams Lp'!$E$12,0,-'Sound Pressure'!$AF288))</f>
        <v>#DIV/0!</v>
      </c>
      <c r="AJ288" s="76" t="e">
        <f ca="1">IF($AF288&gt;4,0,OFFSET('ModelParams Lp'!$F$12,0,-'Sound Pressure'!$AF288))</f>
        <v>#DIV/0!</v>
      </c>
      <c r="AK288" s="76" t="e">
        <f ca="1">IF($AF288&gt;3,0,OFFSET('ModelParams Lp'!$G$12,0,-'Sound Pressure'!$AF288))</f>
        <v>#DIV/0!</v>
      </c>
      <c r="AL288" s="76" t="e">
        <f ca="1">IF($AF288&gt;5,0,OFFSET('ModelParams Lp'!$H$12,0,-'Sound Pressure'!$AF288))</f>
        <v>#DIV/0!</v>
      </c>
      <c r="AM288" s="76" t="e">
        <f ca="1">IF($AF288&gt;6,0,OFFSET('ModelParams Lp'!$I$12,0,-'Sound Pressure'!$AF288))</f>
        <v>#DIV/0!</v>
      </c>
      <c r="AN288" s="76" t="e">
        <f ca="1">IF($AF288&gt;7,0,IF($AF$4&lt;0,3,OFFSET('ModelParams Lp'!$J$12,0,-'Sound Pressure'!$AF288)))</f>
        <v>#DIV/0!</v>
      </c>
      <c r="AO288" s="76" t="e">
        <f t="shared" si="118"/>
        <v>#DIV/0!</v>
      </c>
      <c r="AP288" s="76" t="e">
        <f t="shared" si="118"/>
        <v>#DIV/0!</v>
      </c>
      <c r="AQ288" s="76" t="e">
        <f t="shared" si="118"/>
        <v>#DIV/0!</v>
      </c>
      <c r="AR288" s="76" t="e">
        <f t="shared" si="118"/>
        <v>#DIV/0!</v>
      </c>
      <c r="AS288" s="76" t="e">
        <f t="shared" si="118"/>
        <v>#DIV/0!</v>
      </c>
      <c r="AT288" s="76" t="e">
        <f t="shared" si="118"/>
        <v>#DIV/0!</v>
      </c>
      <c r="AU288" s="76" t="e">
        <f t="shared" si="118"/>
        <v>#DIV/0!</v>
      </c>
      <c r="AV288" s="76" t="e">
        <f t="shared" si="118"/>
        <v>#DIV/0!</v>
      </c>
      <c r="AW288" s="76">
        <f>'ModelParams Lp'!B$22</f>
        <v>4</v>
      </c>
      <c r="AX288" s="76">
        <f>'ModelParams Lp'!C$22</f>
        <v>2</v>
      </c>
      <c r="AY288" s="76">
        <f>'ModelParams Lp'!D$22</f>
        <v>1</v>
      </c>
      <c r="AZ288" s="76">
        <f>'ModelParams Lp'!E$22</f>
        <v>0</v>
      </c>
      <c r="BA288" s="76">
        <f>'ModelParams Lp'!F$22</f>
        <v>0</v>
      </c>
      <c r="BB288" s="76">
        <f>'ModelParams Lp'!G$22</f>
        <v>0</v>
      </c>
      <c r="BC288" s="76">
        <f>'ModelParams Lp'!H$22</f>
        <v>0</v>
      </c>
      <c r="BD288" s="76">
        <f>'ModelParams Lp'!I$22</f>
        <v>0</v>
      </c>
      <c r="BE288" s="76" t="e">
        <f>-10*LOG(2/(4*PI()*2^2)+4/(0.163*(Calcul!$J293*Calcul!$K293)/VLOOKUP(Calcul!$H293,'ModelParams Lp'!$E$37:$F$39,2,0)))</f>
        <v>#N/A</v>
      </c>
      <c r="BF288" s="76" t="e">
        <f>-10*LOG(2/(4*PI()*2^2)+4/(0.163*(Calcul!$J293*Calcul!$K293)/VLOOKUP(Calcul!$H293,'ModelParams Lp'!$E$37:$F$39,2,0)))</f>
        <v>#N/A</v>
      </c>
      <c r="BG288" s="76" t="e">
        <f>-10*LOG(2/(4*PI()*2^2)+4/(0.163*(Calcul!$J293*Calcul!$K293)/VLOOKUP(Calcul!$H293,'ModelParams Lp'!$E$37:$F$39,2,0)))</f>
        <v>#N/A</v>
      </c>
      <c r="BH288" s="76" t="e">
        <f>-10*LOG(2/(4*PI()*2^2)+4/(0.163*(Calcul!$J293*Calcul!$K293)/VLOOKUP(Calcul!$H293,'ModelParams Lp'!$E$37:$F$39,2,0)))</f>
        <v>#N/A</v>
      </c>
      <c r="BI288" s="76" t="e">
        <f>-10*LOG(2/(4*PI()*2^2)+4/(0.163*(Calcul!$J293*Calcul!$K293)/VLOOKUP(Calcul!$H293,'ModelParams Lp'!$E$37:$F$39,2,0)))</f>
        <v>#N/A</v>
      </c>
      <c r="BJ288" s="76" t="e">
        <f>-10*LOG(2/(4*PI()*2^2)+4/(0.163*(Calcul!$J293*Calcul!$K293)/VLOOKUP(Calcul!$H293,'ModelParams Lp'!$E$37:$F$39,2,0)))</f>
        <v>#N/A</v>
      </c>
      <c r="BK288" s="76" t="e">
        <f>-10*LOG(2/(4*PI()*2^2)+4/(0.163*(Calcul!$J293*Calcul!$K293)/VLOOKUP(Calcul!$H293,'ModelParams Lp'!$E$37:$F$39,2,0)))</f>
        <v>#N/A</v>
      </c>
      <c r="BL288" s="76" t="e">
        <f>-10*LOG(2/(4*PI()*2^2)+4/(0.163*(Calcul!$J293*Calcul!$K293)/VLOOKUP(Calcul!$H293,'ModelParams Lp'!$E$37:$F$39,2,0)))</f>
        <v>#N/A</v>
      </c>
      <c r="BM288" s="76" t="e">
        <f>VLOOKUP(Calcul!$I293,'ModelParams Lp'!$D$28:$O$32,5,0)+BE288</f>
        <v>#N/A</v>
      </c>
      <c r="BN288" s="76" t="e">
        <f>VLOOKUP(Calcul!$I293,'ModelParams Lp'!$D$28:$O$32,6,0)+BF288</f>
        <v>#N/A</v>
      </c>
      <c r="BO288" s="76" t="e">
        <f>VLOOKUP(Calcul!$I293,'ModelParams Lp'!$D$28:$O$32,7,0)+BG288</f>
        <v>#N/A</v>
      </c>
      <c r="BP288" s="76" t="e">
        <f>VLOOKUP(Calcul!$I293,'ModelParams Lp'!$D$28:$O$32,8,0)+BH288</f>
        <v>#N/A</v>
      </c>
      <c r="BQ288" s="76" t="e">
        <f>VLOOKUP(Calcul!$I293,'ModelParams Lp'!$D$28:$O$32,9,0)+BI288</f>
        <v>#N/A</v>
      </c>
      <c r="BR288" s="76" t="e">
        <f>VLOOKUP(Calcul!$I293,'ModelParams Lp'!$D$28:$O$32,10,0)+BJ288</f>
        <v>#N/A</v>
      </c>
      <c r="BS288" s="76" t="e">
        <f>VLOOKUP(Calcul!$I293,'ModelParams Lp'!$D$28:$O$32,11,0)+BK288</f>
        <v>#N/A</v>
      </c>
      <c r="BT288" s="76" t="e">
        <f>VLOOKUP(Calcul!$I293,'ModelParams Lp'!$D$28:$O$32,12,0)+BL288</f>
        <v>#N/A</v>
      </c>
      <c r="BU288" s="75" t="e">
        <f t="shared" ca="1" si="100"/>
        <v>#DIV/0!</v>
      </c>
      <c r="BV288" s="75" t="e">
        <f t="shared" ca="1" si="101"/>
        <v>#DIV/0!</v>
      </c>
      <c r="BW288" s="75" t="e">
        <f t="shared" ca="1" si="102"/>
        <v>#DIV/0!</v>
      </c>
      <c r="BX288" s="75" t="e">
        <f t="shared" ca="1" si="103"/>
        <v>#DIV/0!</v>
      </c>
      <c r="BY288" s="75" t="e">
        <f t="shared" ca="1" si="104"/>
        <v>#DIV/0!</v>
      </c>
      <c r="BZ288" s="75" t="e">
        <f t="shared" ca="1" si="105"/>
        <v>#DIV/0!</v>
      </c>
      <c r="CA288" s="75" t="e">
        <f t="shared" ca="1" si="106"/>
        <v>#DIV/0!</v>
      </c>
      <c r="CB288" s="75" t="e">
        <f t="shared" ca="1" si="107"/>
        <v>#DIV/0!</v>
      </c>
      <c r="CC288" s="26" t="e">
        <f ca="1">10*LOG10(IF(BU288="",0,POWER(10,((BU288+'ModelParams Lw'!$O$4)/10))) +IF(BV288="",0,POWER(10,((BV288+'ModelParams Lw'!$P$4)/10))) +IF(BW288="",0,POWER(10,((BW288+'ModelParams Lw'!$Q$4)/10))) +IF(BX288="",0,POWER(10,((BX288+'ModelParams Lw'!$R$4)/10))) +IF(BY288="",0,POWER(10,((BY288+'ModelParams Lw'!$S$4)/10))) +IF(BZ288="",0,POWER(10,((BZ288+'ModelParams Lw'!$T$4)/10))) +IF(CA288="",0,POWER(10,((CA288+'ModelParams Lw'!$U$4)/10)))+IF(CB288="",0,POWER(10,((CB288+'ModelParams Lw'!$V$4)/10))))</f>
        <v>#DIV/0!</v>
      </c>
      <c r="CD288" s="26" t="e">
        <f t="shared" ca="1" si="108"/>
        <v>#DIV/0!</v>
      </c>
      <c r="CE288" s="26" t="e">
        <f ca="1">(BU288-'ModelParams Lw'!O$10)/'ModelParams Lw'!O$11</f>
        <v>#DIV/0!</v>
      </c>
      <c r="CF288" s="26" t="e">
        <f ca="1">(BV288-'ModelParams Lw'!P$10)/'ModelParams Lw'!P$11</f>
        <v>#DIV/0!</v>
      </c>
      <c r="CG288" s="26" t="e">
        <f ca="1">(BW288-'ModelParams Lw'!Q$10)/'ModelParams Lw'!Q$11</f>
        <v>#DIV/0!</v>
      </c>
      <c r="CH288" s="26" t="e">
        <f ca="1">(BX288-'ModelParams Lw'!R$10)/'ModelParams Lw'!R$11</f>
        <v>#DIV/0!</v>
      </c>
      <c r="CI288" s="26" t="e">
        <f ca="1">(BY288-'ModelParams Lw'!S$10)/'ModelParams Lw'!S$11</f>
        <v>#DIV/0!</v>
      </c>
      <c r="CJ288" s="26" t="e">
        <f ca="1">(BZ288-'ModelParams Lw'!T$10)/'ModelParams Lw'!T$11</f>
        <v>#DIV/0!</v>
      </c>
      <c r="CK288" s="26" t="e">
        <f ca="1">(CA288-'ModelParams Lw'!U$10)/'ModelParams Lw'!U$11</f>
        <v>#DIV/0!</v>
      </c>
      <c r="CL288" s="26" t="e">
        <f ca="1">(CB288-'ModelParams Lw'!V$10)/'ModelParams Lw'!V$11</f>
        <v>#DIV/0!</v>
      </c>
      <c r="CM288" s="75" t="e">
        <f t="shared" si="109"/>
        <v>#DIV/0!</v>
      </c>
      <c r="CN288" s="75" t="e">
        <f t="shared" si="110"/>
        <v>#DIV/0!</v>
      </c>
      <c r="CO288" s="75" t="e">
        <f t="shared" si="111"/>
        <v>#DIV/0!</v>
      </c>
      <c r="CP288" s="75" t="e">
        <f t="shared" si="112"/>
        <v>#DIV/0!</v>
      </c>
      <c r="CQ288" s="75" t="e">
        <f t="shared" si="113"/>
        <v>#DIV/0!</v>
      </c>
      <c r="CR288" s="75" t="e">
        <f t="shared" si="114"/>
        <v>#DIV/0!</v>
      </c>
      <c r="CS288" s="75" t="e">
        <f t="shared" si="115"/>
        <v>#DIV/0!</v>
      </c>
      <c r="CT288" s="75" t="e">
        <f t="shared" si="116"/>
        <v>#DIV/0!</v>
      </c>
      <c r="CU288" s="26" t="e">
        <f>10*LOG10(IF(CM288="",0,POWER(10,((CM288+'ModelParams Lw'!$O$4)/10))) +IF(CN288="",0,POWER(10,((CN288+'ModelParams Lw'!$P$4)/10))) +IF(CO288="",0,POWER(10,((CO288+'ModelParams Lw'!$Q$4)/10))) +IF(CP288="",0,POWER(10,((CP288+'ModelParams Lw'!$R$4)/10))) +IF(CQ288="",0,POWER(10,((CQ288+'ModelParams Lw'!$S$4)/10))) +IF(CR288="",0,POWER(10,((CR288+'ModelParams Lw'!$T$4)/10))) +IF(CS288="",0,POWER(10,((CS288+'ModelParams Lw'!$U$4)/10)))+IF(CT288="",0,POWER(10,((CT288+'ModelParams Lw'!$V$4)/10))))</f>
        <v>#DIV/0!</v>
      </c>
      <c r="CV288" s="26" t="e">
        <f t="shared" si="117"/>
        <v>#DIV/0!</v>
      </c>
      <c r="CW288" s="26" t="e">
        <f>(CM288-'ModelParams Lw'!O$10)/'ModelParams Lw'!O$11</f>
        <v>#DIV/0!</v>
      </c>
      <c r="CX288" s="26" t="e">
        <f>(CN288-'ModelParams Lw'!P$10)/'ModelParams Lw'!P$11</f>
        <v>#DIV/0!</v>
      </c>
      <c r="CY288" s="26" t="e">
        <f>(CO288-'ModelParams Lw'!Q$10)/'ModelParams Lw'!Q$11</f>
        <v>#DIV/0!</v>
      </c>
      <c r="CZ288" s="26" t="e">
        <f>(CP288-'ModelParams Lw'!R$10)/'ModelParams Lw'!R$11</f>
        <v>#DIV/0!</v>
      </c>
      <c r="DA288" s="26" t="e">
        <f>(CQ288-'ModelParams Lw'!S$10)/'ModelParams Lw'!S$11</f>
        <v>#DIV/0!</v>
      </c>
      <c r="DB288" s="26" t="e">
        <f>(CR288-'ModelParams Lw'!T$10)/'ModelParams Lw'!T$11</f>
        <v>#DIV/0!</v>
      </c>
      <c r="DC288" s="26" t="e">
        <f>(CS288-'ModelParams Lw'!U$10)/'ModelParams Lw'!U$11</f>
        <v>#DIV/0!</v>
      </c>
      <c r="DD288" s="26" t="e">
        <f>(CT288-'ModelParams Lw'!V$10)/'ModelParams Lw'!V$11</f>
        <v>#DIV/0!</v>
      </c>
    </row>
    <row r="289" spans="1:108" x14ac:dyDescent="0.25">
      <c r="A289" s="13">
        <f>'Sound Power'!B289</f>
        <v>0</v>
      </c>
      <c r="B289" s="13">
        <f>'Sound Power'!D289</f>
        <v>0</v>
      </c>
      <c r="C289" s="13">
        <f>'Sound Power'!E289</f>
        <v>0</v>
      </c>
      <c r="D289" s="13">
        <f>'Sound Power'!F289</f>
        <v>0</v>
      </c>
      <c r="E289" s="76" t="e">
        <f>IF(Calcul!$F291="SA",'Sound Power'!AZ289,'Sound Power'!O289)</f>
        <v>#DIV/0!</v>
      </c>
      <c r="F289" s="76" t="e">
        <f>IF(Calcul!$F291="SA",'Sound Power'!BA289,'Sound Power'!P289)</f>
        <v>#DIV/0!</v>
      </c>
      <c r="G289" s="76" t="e">
        <f>IF(Calcul!$F291="SA",'Sound Power'!BB289,'Sound Power'!Q289)</f>
        <v>#DIV/0!</v>
      </c>
      <c r="H289" s="76" t="e">
        <f>IF(Calcul!$F291="SA",'Sound Power'!BC289,'Sound Power'!R289)</f>
        <v>#DIV/0!</v>
      </c>
      <c r="I289" s="76" t="e">
        <f>IF(Calcul!$F291="SA",'Sound Power'!BD289,'Sound Power'!S289)</f>
        <v>#DIV/0!</v>
      </c>
      <c r="J289" s="76" t="e">
        <f>IF(Calcul!$F291="SA",'Sound Power'!BE289,'Sound Power'!T289)</f>
        <v>#DIV/0!</v>
      </c>
      <c r="K289" s="76" t="e">
        <f>IF(Calcul!$F291="SA",'Sound Power'!BF289,'Sound Power'!U289)</f>
        <v>#DIV/0!</v>
      </c>
      <c r="L289" s="76" t="e">
        <f>IF(Calcul!$F291="SA",'Sound Power'!BG289,'Sound Power'!V289)</f>
        <v>#DIV/0!</v>
      </c>
      <c r="M289" s="76" t="e">
        <f>'Sound Power'!CI289</f>
        <v>#DIV/0!</v>
      </c>
      <c r="N289" s="76" t="e">
        <f>'Sound Power'!CJ289</f>
        <v>#DIV/0!</v>
      </c>
      <c r="O289" s="76" t="e">
        <f>'Sound Power'!CK289</f>
        <v>#DIV/0!</v>
      </c>
      <c r="P289" s="76" t="e">
        <f>'Sound Power'!CL289</f>
        <v>#DIV/0!</v>
      </c>
      <c r="Q289" s="76" t="e">
        <f>'Sound Power'!CM289</f>
        <v>#DIV/0!</v>
      </c>
      <c r="R289" s="76" t="e">
        <f>'Sound Power'!CN289</f>
        <v>#DIV/0!</v>
      </c>
      <c r="S289" s="76" t="e">
        <f>'Sound Power'!CO289</f>
        <v>#DIV/0!</v>
      </c>
      <c r="T289" s="76" t="e">
        <f>'Sound Power'!CP289</f>
        <v>#DIV/0!</v>
      </c>
      <c r="U289" s="73">
        <f t="shared" si="97"/>
        <v>0</v>
      </c>
      <c r="V289" s="73">
        <f t="shared" si="98"/>
        <v>0</v>
      </c>
      <c r="W289" s="76" t="e">
        <f>('ModelParams Lp'!B$4*10^'ModelParams Lp'!B$5*($U289/$V289)^'ModelParams Lp'!B$6)*3</f>
        <v>#DIV/0!</v>
      </c>
      <c r="X289" s="76" t="e">
        <f>('ModelParams Lp'!C$4*10^'ModelParams Lp'!C$5*($U289/$V289)^'ModelParams Lp'!C$6)*3</f>
        <v>#DIV/0!</v>
      </c>
      <c r="Y289" s="76" t="e">
        <f>('ModelParams Lp'!D$4*10^'ModelParams Lp'!D$5*($U289/$V289)^'ModelParams Lp'!D$6)*3</f>
        <v>#DIV/0!</v>
      </c>
      <c r="Z289" s="76" t="e">
        <f>('ModelParams Lp'!E$4*10^'ModelParams Lp'!E$5*($U289/$V289)^'ModelParams Lp'!E$6)*3</f>
        <v>#DIV/0!</v>
      </c>
      <c r="AA289" s="76" t="e">
        <f>('ModelParams Lp'!F$4*10^'ModelParams Lp'!F$5*($U289/$V289)^'ModelParams Lp'!F$6)*3</f>
        <v>#DIV/0!</v>
      </c>
      <c r="AB289" s="76" t="e">
        <f>('ModelParams Lp'!G$4*10^'ModelParams Lp'!G$5*($U289/$V289)^'ModelParams Lp'!G$6)*3</f>
        <v>#DIV/0!</v>
      </c>
      <c r="AC289" s="76" t="e">
        <f>('ModelParams Lp'!H$4*10^'ModelParams Lp'!H$5*($U289/$V289)^'ModelParams Lp'!H$6)*3</f>
        <v>#DIV/0!</v>
      </c>
      <c r="AD289" s="76" t="e">
        <f>('ModelParams Lp'!I$4*10^'ModelParams Lp'!I$5*($U289/$V289)^'ModelParams Lp'!I$6)*3</f>
        <v>#DIV/0!</v>
      </c>
      <c r="AE289" s="62" t="e">
        <f t="shared" si="99"/>
        <v>#DIV/0!</v>
      </c>
      <c r="AF289" s="62" t="e">
        <f>IF(AE289&lt;'ModelParams Lp'!$B$16,-1,IF(AE289&lt;'ModelParams Lp'!$C$16,0,IF(AE289&lt;'ModelParams Lp'!$D$16,1,IF(AE289&lt;'ModelParams Lp'!$E$16,2,IF(AE289&lt;'ModelParams Lp'!$F$16,3,IF(AE289&lt;'ModelParams Lp'!$G$16,4,IF(AE289&lt;'ModelParams Lp'!$H$16,5,6)))))))</f>
        <v>#DIV/0!</v>
      </c>
      <c r="AG289" s="76" t="e">
        <f ca="1">IF($AF289&gt;1,0,OFFSET('ModelParams Lp'!$C$12,0,-'Sound Pressure'!$AF289))</f>
        <v>#DIV/0!</v>
      </c>
      <c r="AH289" s="76" t="e">
        <f ca="1">IF($AF289&gt;2,0,OFFSET('ModelParams Lp'!$D$12,0,-'Sound Pressure'!$AF289))</f>
        <v>#DIV/0!</v>
      </c>
      <c r="AI289" s="76" t="e">
        <f ca="1">IF($AF289&gt;3,0,OFFSET('ModelParams Lp'!$E$12,0,-'Sound Pressure'!$AF289))</f>
        <v>#DIV/0!</v>
      </c>
      <c r="AJ289" s="76" t="e">
        <f ca="1">IF($AF289&gt;4,0,OFFSET('ModelParams Lp'!$F$12,0,-'Sound Pressure'!$AF289))</f>
        <v>#DIV/0!</v>
      </c>
      <c r="AK289" s="76" t="e">
        <f ca="1">IF($AF289&gt;3,0,OFFSET('ModelParams Lp'!$G$12,0,-'Sound Pressure'!$AF289))</f>
        <v>#DIV/0!</v>
      </c>
      <c r="AL289" s="76" t="e">
        <f ca="1">IF($AF289&gt;5,0,OFFSET('ModelParams Lp'!$H$12,0,-'Sound Pressure'!$AF289))</f>
        <v>#DIV/0!</v>
      </c>
      <c r="AM289" s="76" t="e">
        <f ca="1">IF($AF289&gt;6,0,OFFSET('ModelParams Lp'!$I$12,0,-'Sound Pressure'!$AF289))</f>
        <v>#DIV/0!</v>
      </c>
      <c r="AN289" s="76" t="e">
        <f ca="1">IF($AF289&gt;7,0,IF($AF$4&lt;0,3,OFFSET('ModelParams Lp'!$J$12,0,-'Sound Pressure'!$AF289)))</f>
        <v>#DIV/0!</v>
      </c>
      <c r="AO289" s="76" t="e">
        <f t="shared" si="118"/>
        <v>#DIV/0!</v>
      </c>
      <c r="AP289" s="76" t="e">
        <f t="shared" si="118"/>
        <v>#DIV/0!</v>
      </c>
      <c r="AQ289" s="76" t="e">
        <f t="shared" si="118"/>
        <v>#DIV/0!</v>
      </c>
      <c r="AR289" s="76" t="e">
        <f t="shared" si="118"/>
        <v>#DIV/0!</v>
      </c>
      <c r="AS289" s="76" t="e">
        <f t="shared" si="118"/>
        <v>#DIV/0!</v>
      </c>
      <c r="AT289" s="76" t="e">
        <f t="shared" si="118"/>
        <v>#DIV/0!</v>
      </c>
      <c r="AU289" s="76" t="e">
        <f t="shared" si="118"/>
        <v>#DIV/0!</v>
      </c>
      <c r="AV289" s="76" t="e">
        <f t="shared" si="118"/>
        <v>#DIV/0!</v>
      </c>
      <c r="AW289" s="76">
        <f>'ModelParams Lp'!B$22</f>
        <v>4</v>
      </c>
      <c r="AX289" s="76">
        <f>'ModelParams Lp'!C$22</f>
        <v>2</v>
      </c>
      <c r="AY289" s="76">
        <f>'ModelParams Lp'!D$22</f>
        <v>1</v>
      </c>
      <c r="AZ289" s="76">
        <f>'ModelParams Lp'!E$22</f>
        <v>0</v>
      </c>
      <c r="BA289" s="76">
        <f>'ModelParams Lp'!F$22</f>
        <v>0</v>
      </c>
      <c r="BB289" s="76">
        <f>'ModelParams Lp'!G$22</f>
        <v>0</v>
      </c>
      <c r="BC289" s="76">
        <f>'ModelParams Lp'!H$22</f>
        <v>0</v>
      </c>
      <c r="BD289" s="76">
        <f>'ModelParams Lp'!I$22</f>
        <v>0</v>
      </c>
      <c r="BE289" s="76" t="e">
        <f>-10*LOG(2/(4*PI()*2^2)+4/(0.163*(Calcul!$J294*Calcul!$K294)/VLOOKUP(Calcul!$H294,'ModelParams Lp'!$E$37:$F$39,2,0)))</f>
        <v>#N/A</v>
      </c>
      <c r="BF289" s="76" t="e">
        <f>-10*LOG(2/(4*PI()*2^2)+4/(0.163*(Calcul!$J294*Calcul!$K294)/VLOOKUP(Calcul!$H294,'ModelParams Lp'!$E$37:$F$39,2,0)))</f>
        <v>#N/A</v>
      </c>
      <c r="BG289" s="76" t="e">
        <f>-10*LOG(2/(4*PI()*2^2)+4/(0.163*(Calcul!$J294*Calcul!$K294)/VLOOKUP(Calcul!$H294,'ModelParams Lp'!$E$37:$F$39,2,0)))</f>
        <v>#N/A</v>
      </c>
      <c r="BH289" s="76" t="e">
        <f>-10*LOG(2/(4*PI()*2^2)+4/(0.163*(Calcul!$J294*Calcul!$K294)/VLOOKUP(Calcul!$H294,'ModelParams Lp'!$E$37:$F$39,2,0)))</f>
        <v>#N/A</v>
      </c>
      <c r="BI289" s="76" t="e">
        <f>-10*LOG(2/(4*PI()*2^2)+4/(0.163*(Calcul!$J294*Calcul!$K294)/VLOOKUP(Calcul!$H294,'ModelParams Lp'!$E$37:$F$39,2,0)))</f>
        <v>#N/A</v>
      </c>
      <c r="BJ289" s="76" t="e">
        <f>-10*LOG(2/(4*PI()*2^2)+4/(0.163*(Calcul!$J294*Calcul!$K294)/VLOOKUP(Calcul!$H294,'ModelParams Lp'!$E$37:$F$39,2,0)))</f>
        <v>#N/A</v>
      </c>
      <c r="BK289" s="76" t="e">
        <f>-10*LOG(2/(4*PI()*2^2)+4/(0.163*(Calcul!$J294*Calcul!$K294)/VLOOKUP(Calcul!$H294,'ModelParams Lp'!$E$37:$F$39,2,0)))</f>
        <v>#N/A</v>
      </c>
      <c r="BL289" s="76" t="e">
        <f>-10*LOG(2/(4*PI()*2^2)+4/(0.163*(Calcul!$J294*Calcul!$K294)/VLOOKUP(Calcul!$H294,'ModelParams Lp'!$E$37:$F$39,2,0)))</f>
        <v>#N/A</v>
      </c>
      <c r="BM289" s="76" t="e">
        <f>VLOOKUP(Calcul!$I294,'ModelParams Lp'!$D$28:$O$32,5,0)+BE289</f>
        <v>#N/A</v>
      </c>
      <c r="BN289" s="76" t="e">
        <f>VLOOKUP(Calcul!$I294,'ModelParams Lp'!$D$28:$O$32,6,0)+BF289</f>
        <v>#N/A</v>
      </c>
      <c r="BO289" s="76" t="e">
        <f>VLOOKUP(Calcul!$I294,'ModelParams Lp'!$D$28:$O$32,7,0)+BG289</f>
        <v>#N/A</v>
      </c>
      <c r="BP289" s="76" t="e">
        <f>VLOOKUP(Calcul!$I294,'ModelParams Lp'!$D$28:$O$32,8,0)+BH289</f>
        <v>#N/A</v>
      </c>
      <c r="BQ289" s="76" t="e">
        <f>VLOOKUP(Calcul!$I294,'ModelParams Lp'!$D$28:$O$32,9,0)+BI289</f>
        <v>#N/A</v>
      </c>
      <c r="BR289" s="76" t="e">
        <f>VLOOKUP(Calcul!$I294,'ModelParams Lp'!$D$28:$O$32,10,0)+BJ289</f>
        <v>#N/A</v>
      </c>
      <c r="BS289" s="76" t="e">
        <f>VLOOKUP(Calcul!$I294,'ModelParams Lp'!$D$28:$O$32,11,0)+BK289</f>
        <v>#N/A</v>
      </c>
      <c r="BT289" s="76" t="e">
        <f>VLOOKUP(Calcul!$I294,'ModelParams Lp'!$D$28:$O$32,12,0)+BL289</f>
        <v>#N/A</v>
      </c>
      <c r="BU289" s="75" t="e">
        <f t="shared" ca="1" si="100"/>
        <v>#DIV/0!</v>
      </c>
      <c r="BV289" s="75" t="e">
        <f t="shared" ca="1" si="101"/>
        <v>#DIV/0!</v>
      </c>
      <c r="BW289" s="75" t="e">
        <f t="shared" ca="1" si="102"/>
        <v>#DIV/0!</v>
      </c>
      <c r="BX289" s="75" t="e">
        <f t="shared" ca="1" si="103"/>
        <v>#DIV/0!</v>
      </c>
      <c r="BY289" s="75" t="e">
        <f t="shared" ca="1" si="104"/>
        <v>#DIV/0!</v>
      </c>
      <c r="BZ289" s="75" t="e">
        <f t="shared" ca="1" si="105"/>
        <v>#DIV/0!</v>
      </c>
      <c r="CA289" s="75" t="e">
        <f t="shared" ca="1" si="106"/>
        <v>#DIV/0!</v>
      </c>
      <c r="CB289" s="75" t="e">
        <f t="shared" ca="1" si="107"/>
        <v>#DIV/0!</v>
      </c>
      <c r="CC289" s="26" t="e">
        <f ca="1">10*LOG10(IF(BU289="",0,POWER(10,((BU289+'ModelParams Lw'!$O$4)/10))) +IF(BV289="",0,POWER(10,((BV289+'ModelParams Lw'!$P$4)/10))) +IF(BW289="",0,POWER(10,((BW289+'ModelParams Lw'!$Q$4)/10))) +IF(BX289="",0,POWER(10,((BX289+'ModelParams Lw'!$R$4)/10))) +IF(BY289="",0,POWER(10,((BY289+'ModelParams Lw'!$S$4)/10))) +IF(BZ289="",0,POWER(10,((BZ289+'ModelParams Lw'!$T$4)/10))) +IF(CA289="",0,POWER(10,((CA289+'ModelParams Lw'!$U$4)/10)))+IF(CB289="",0,POWER(10,((CB289+'ModelParams Lw'!$V$4)/10))))</f>
        <v>#DIV/0!</v>
      </c>
      <c r="CD289" s="26" t="e">
        <f t="shared" ca="1" si="108"/>
        <v>#DIV/0!</v>
      </c>
      <c r="CE289" s="26" t="e">
        <f ca="1">(BU289-'ModelParams Lw'!O$10)/'ModelParams Lw'!O$11</f>
        <v>#DIV/0!</v>
      </c>
      <c r="CF289" s="26" t="e">
        <f ca="1">(BV289-'ModelParams Lw'!P$10)/'ModelParams Lw'!P$11</f>
        <v>#DIV/0!</v>
      </c>
      <c r="CG289" s="26" t="e">
        <f ca="1">(BW289-'ModelParams Lw'!Q$10)/'ModelParams Lw'!Q$11</f>
        <v>#DIV/0!</v>
      </c>
      <c r="CH289" s="26" t="e">
        <f ca="1">(BX289-'ModelParams Lw'!R$10)/'ModelParams Lw'!R$11</f>
        <v>#DIV/0!</v>
      </c>
      <c r="CI289" s="26" t="e">
        <f ca="1">(BY289-'ModelParams Lw'!S$10)/'ModelParams Lw'!S$11</f>
        <v>#DIV/0!</v>
      </c>
      <c r="CJ289" s="26" t="e">
        <f ca="1">(BZ289-'ModelParams Lw'!T$10)/'ModelParams Lw'!T$11</f>
        <v>#DIV/0!</v>
      </c>
      <c r="CK289" s="26" t="e">
        <f ca="1">(CA289-'ModelParams Lw'!U$10)/'ModelParams Lw'!U$11</f>
        <v>#DIV/0!</v>
      </c>
      <c r="CL289" s="26" t="e">
        <f ca="1">(CB289-'ModelParams Lw'!V$10)/'ModelParams Lw'!V$11</f>
        <v>#DIV/0!</v>
      </c>
      <c r="CM289" s="75" t="e">
        <f t="shared" si="109"/>
        <v>#DIV/0!</v>
      </c>
      <c r="CN289" s="75" t="e">
        <f t="shared" si="110"/>
        <v>#DIV/0!</v>
      </c>
      <c r="CO289" s="75" t="e">
        <f t="shared" si="111"/>
        <v>#DIV/0!</v>
      </c>
      <c r="CP289" s="75" t="e">
        <f t="shared" si="112"/>
        <v>#DIV/0!</v>
      </c>
      <c r="CQ289" s="75" t="e">
        <f t="shared" si="113"/>
        <v>#DIV/0!</v>
      </c>
      <c r="CR289" s="75" t="e">
        <f t="shared" si="114"/>
        <v>#DIV/0!</v>
      </c>
      <c r="CS289" s="75" t="e">
        <f t="shared" si="115"/>
        <v>#DIV/0!</v>
      </c>
      <c r="CT289" s="75" t="e">
        <f t="shared" si="116"/>
        <v>#DIV/0!</v>
      </c>
      <c r="CU289" s="26" t="e">
        <f>10*LOG10(IF(CM289="",0,POWER(10,((CM289+'ModelParams Lw'!$O$4)/10))) +IF(CN289="",0,POWER(10,((CN289+'ModelParams Lw'!$P$4)/10))) +IF(CO289="",0,POWER(10,((CO289+'ModelParams Lw'!$Q$4)/10))) +IF(CP289="",0,POWER(10,((CP289+'ModelParams Lw'!$R$4)/10))) +IF(CQ289="",0,POWER(10,((CQ289+'ModelParams Lw'!$S$4)/10))) +IF(CR289="",0,POWER(10,((CR289+'ModelParams Lw'!$T$4)/10))) +IF(CS289="",0,POWER(10,((CS289+'ModelParams Lw'!$U$4)/10)))+IF(CT289="",0,POWER(10,((CT289+'ModelParams Lw'!$V$4)/10))))</f>
        <v>#DIV/0!</v>
      </c>
      <c r="CV289" s="26" t="e">
        <f t="shared" si="117"/>
        <v>#DIV/0!</v>
      </c>
      <c r="CW289" s="26" t="e">
        <f>(CM289-'ModelParams Lw'!O$10)/'ModelParams Lw'!O$11</f>
        <v>#DIV/0!</v>
      </c>
      <c r="CX289" s="26" t="e">
        <f>(CN289-'ModelParams Lw'!P$10)/'ModelParams Lw'!P$11</f>
        <v>#DIV/0!</v>
      </c>
      <c r="CY289" s="26" t="e">
        <f>(CO289-'ModelParams Lw'!Q$10)/'ModelParams Lw'!Q$11</f>
        <v>#DIV/0!</v>
      </c>
      <c r="CZ289" s="26" t="e">
        <f>(CP289-'ModelParams Lw'!R$10)/'ModelParams Lw'!R$11</f>
        <v>#DIV/0!</v>
      </c>
      <c r="DA289" s="26" t="e">
        <f>(CQ289-'ModelParams Lw'!S$10)/'ModelParams Lw'!S$11</f>
        <v>#DIV/0!</v>
      </c>
      <c r="DB289" s="26" t="e">
        <f>(CR289-'ModelParams Lw'!T$10)/'ModelParams Lw'!T$11</f>
        <v>#DIV/0!</v>
      </c>
      <c r="DC289" s="26" t="e">
        <f>(CS289-'ModelParams Lw'!U$10)/'ModelParams Lw'!U$11</f>
        <v>#DIV/0!</v>
      </c>
      <c r="DD289" s="26" t="e">
        <f>(CT289-'ModelParams Lw'!V$10)/'ModelParams Lw'!V$11</f>
        <v>#DIV/0!</v>
      </c>
    </row>
    <row r="290" spans="1:108" x14ac:dyDescent="0.25">
      <c r="A290" s="13">
        <f>'Sound Power'!B290</f>
        <v>0</v>
      </c>
      <c r="B290" s="13">
        <f>'Sound Power'!D290</f>
        <v>0</v>
      </c>
      <c r="C290" s="13">
        <f>'Sound Power'!E290</f>
        <v>0</v>
      </c>
      <c r="D290" s="13">
        <f>'Sound Power'!F290</f>
        <v>0</v>
      </c>
      <c r="E290" s="76" t="e">
        <f>IF(Calcul!$F292="SA",'Sound Power'!AZ290,'Sound Power'!O290)</f>
        <v>#DIV/0!</v>
      </c>
      <c r="F290" s="76" t="e">
        <f>IF(Calcul!$F292="SA",'Sound Power'!BA290,'Sound Power'!P290)</f>
        <v>#DIV/0!</v>
      </c>
      <c r="G290" s="76" t="e">
        <f>IF(Calcul!$F292="SA",'Sound Power'!BB290,'Sound Power'!Q290)</f>
        <v>#DIV/0!</v>
      </c>
      <c r="H290" s="76" t="e">
        <f>IF(Calcul!$F292="SA",'Sound Power'!BC290,'Sound Power'!R290)</f>
        <v>#DIV/0!</v>
      </c>
      <c r="I290" s="76" t="e">
        <f>IF(Calcul!$F292="SA",'Sound Power'!BD290,'Sound Power'!S290)</f>
        <v>#DIV/0!</v>
      </c>
      <c r="J290" s="76" t="e">
        <f>IF(Calcul!$F292="SA",'Sound Power'!BE290,'Sound Power'!T290)</f>
        <v>#DIV/0!</v>
      </c>
      <c r="K290" s="76" t="e">
        <f>IF(Calcul!$F292="SA",'Sound Power'!BF290,'Sound Power'!U290)</f>
        <v>#DIV/0!</v>
      </c>
      <c r="L290" s="76" t="e">
        <f>IF(Calcul!$F292="SA",'Sound Power'!BG290,'Sound Power'!V290)</f>
        <v>#DIV/0!</v>
      </c>
      <c r="M290" s="76" t="e">
        <f>'Sound Power'!CI290</f>
        <v>#DIV/0!</v>
      </c>
      <c r="N290" s="76" t="e">
        <f>'Sound Power'!CJ290</f>
        <v>#DIV/0!</v>
      </c>
      <c r="O290" s="76" t="e">
        <f>'Sound Power'!CK290</f>
        <v>#DIV/0!</v>
      </c>
      <c r="P290" s="76" t="e">
        <f>'Sound Power'!CL290</f>
        <v>#DIV/0!</v>
      </c>
      <c r="Q290" s="76" t="e">
        <f>'Sound Power'!CM290</f>
        <v>#DIV/0!</v>
      </c>
      <c r="R290" s="76" t="e">
        <f>'Sound Power'!CN290</f>
        <v>#DIV/0!</v>
      </c>
      <c r="S290" s="76" t="e">
        <f>'Sound Power'!CO290</f>
        <v>#DIV/0!</v>
      </c>
      <c r="T290" s="76" t="e">
        <f>'Sound Power'!CP290</f>
        <v>#DIV/0!</v>
      </c>
      <c r="U290" s="73">
        <f t="shared" si="97"/>
        <v>0</v>
      </c>
      <c r="V290" s="73">
        <f t="shared" si="98"/>
        <v>0</v>
      </c>
      <c r="W290" s="76" t="e">
        <f>('ModelParams Lp'!B$4*10^'ModelParams Lp'!B$5*($U290/$V290)^'ModelParams Lp'!B$6)*3</f>
        <v>#DIV/0!</v>
      </c>
      <c r="X290" s="76" t="e">
        <f>('ModelParams Lp'!C$4*10^'ModelParams Lp'!C$5*($U290/$V290)^'ModelParams Lp'!C$6)*3</f>
        <v>#DIV/0!</v>
      </c>
      <c r="Y290" s="76" t="e">
        <f>('ModelParams Lp'!D$4*10^'ModelParams Lp'!D$5*($U290/$V290)^'ModelParams Lp'!D$6)*3</f>
        <v>#DIV/0!</v>
      </c>
      <c r="Z290" s="76" t="e">
        <f>('ModelParams Lp'!E$4*10^'ModelParams Lp'!E$5*($U290/$V290)^'ModelParams Lp'!E$6)*3</f>
        <v>#DIV/0!</v>
      </c>
      <c r="AA290" s="76" t="e">
        <f>('ModelParams Lp'!F$4*10^'ModelParams Lp'!F$5*($U290/$V290)^'ModelParams Lp'!F$6)*3</f>
        <v>#DIV/0!</v>
      </c>
      <c r="AB290" s="76" t="e">
        <f>('ModelParams Lp'!G$4*10^'ModelParams Lp'!G$5*($U290/$V290)^'ModelParams Lp'!G$6)*3</f>
        <v>#DIV/0!</v>
      </c>
      <c r="AC290" s="76" t="e">
        <f>('ModelParams Lp'!H$4*10^'ModelParams Lp'!H$5*($U290/$V290)^'ModelParams Lp'!H$6)*3</f>
        <v>#DIV/0!</v>
      </c>
      <c r="AD290" s="76" t="e">
        <f>('ModelParams Lp'!I$4*10^'ModelParams Lp'!I$5*($U290/$V290)^'ModelParams Lp'!I$6)*3</f>
        <v>#DIV/0!</v>
      </c>
      <c r="AE290" s="62" t="e">
        <f t="shared" si="99"/>
        <v>#DIV/0!</v>
      </c>
      <c r="AF290" s="62" t="e">
        <f>IF(AE290&lt;'ModelParams Lp'!$B$16,-1,IF(AE290&lt;'ModelParams Lp'!$C$16,0,IF(AE290&lt;'ModelParams Lp'!$D$16,1,IF(AE290&lt;'ModelParams Lp'!$E$16,2,IF(AE290&lt;'ModelParams Lp'!$F$16,3,IF(AE290&lt;'ModelParams Lp'!$G$16,4,IF(AE290&lt;'ModelParams Lp'!$H$16,5,6)))))))</f>
        <v>#DIV/0!</v>
      </c>
      <c r="AG290" s="76" t="e">
        <f ca="1">IF($AF290&gt;1,0,OFFSET('ModelParams Lp'!$C$12,0,-'Sound Pressure'!$AF290))</f>
        <v>#DIV/0!</v>
      </c>
      <c r="AH290" s="76" t="e">
        <f ca="1">IF($AF290&gt;2,0,OFFSET('ModelParams Lp'!$D$12,0,-'Sound Pressure'!$AF290))</f>
        <v>#DIV/0!</v>
      </c>
      <c r="AI290" s="76" t="e">
        <f ca="1">IF($AF290&gt;3,0,OFFSET('ModelParams Lp'!$E$12,0,-'Sound Pressure'!$AF290))</f>
        <v>#DIV/0!</v>
      </c>
      <c r="AJ290" s="76" t="e">
        <f ca="1">IF($AF290&gt;4,0,OFFSET('ModelParams Lp'!$F$12,0,-'Sound Pressure'!$AF290))</f>
        <v>#DIV/0!</v>
      </c>
      <c r="AK290" s="76" t="e">
        <f ca="1">IF($AF290&gt;3,0,OFFSET('ModelParams Lp'!$G$12,0,-'Sound Pressure'!$AF290))</f>
        <v>#DIV/0!</v>
      </c>
      <c r="AL290" s="76" t="e">
        <f ca="1">IF($AF290&gt;5,0,OFFSET('ModelParams Lp'!$H$12,0,-'Sound Pressure'!$AF290))</f>
        <v>#DIV/0!</v>
      </c>
      <c r="AM290" s="76" t="e">
        <f ca="1">IF($AF290&gt;6,0,OFFSET('ModelParams Lp'!$I$12,0,-'Sound Pressure'!$AF290))</f>
        <v>#DIV/0!</v>
      </c>
      <c r="AN290" s="76" t="e">
        <f ca="1">IF($AF290&gt;7,0,IF($AF$4&lt;0,3,OFFSET('ModelParams Lp'!$J$12,0,-'Sound Pressure'!$AF290)))</f>
        <v>#DIV/0!</v>
      </c>
      <c r="AO290" s="76" t="e">
        <f t="shared" si="118"/>
        <v>#DIV/0!</v>
      </c>
      <c r="AP290" s="76" t="e">
        <f t="shared" si="118"/>
        <v>#DIV/0!</v>
      </c>
      <c r="AQ290" s="76" t="e">
        <f t="shared" si="118"/>
        <v>#DIV/0!</v>
      </c>
      <c r="AR290" s="76" t="e">
        <f t="shared" si="118"/>
        <v>#DIV/0!</v>
      </c>
      <c r="AS290" s="76" t="e">
        <f t="shared" si="118"/>
        <v>#DIV/0!</v>
      </c>
      <c r="AT290" s="76" t="e">
        <f t="shared" si="118"/>
        <v>#DIV/0!</v>
      </c>
      <c r="AU290" s="76" t="e">
        <f t="shared" si="118"/>
        <v>#DIV/0!</v>
      </c>
      <c r="AV290" s="76" t="e">
        <f t="shared" si="118"/>
        <v>#DIV/0!</v>
      </c>
      <c r="AW290" s="76">
        <f>'ModelParams Lp'!B$22</f>
        <v>4</v>
      </c>
      <c r="AX290" s="76">
        <f>'ModelParams Lp'!C$22</f>
        <v>2</v>
      </c>
      <c r="AY290" s="76">
        <f>'ModelParams Lp'!D$22</f>
        <v>1</v>
      </c>
      <c r="AZ290" s="76">
        <f>'ModelParams Lp'!E$22</f>
        <v>0</v>
      </c>
      <c r="BA290" s="76">
        <f>'ModelParams Lp'!F$22</f>
        <v>0</v>
      </c>
      <c r="BB290" s="76">
        <f>'ModelParams Lp'!G$22</f>
        <v>0</v>
      </c>
      <c r="BC290" s="76">
        <f>'ModelParams Lp'!H$22</f>
        <v>0</v>
      </c>
      <c r="BD290" s="76">
        <f>'ModelParams Lp'!I$22</f>
        <v>0</v>
      </c>
      <c r="BE290" s="76" t="e">
        <f>-10*LOG(2/(4*PI()*2^2)+4/(0.163*(Calcul!$J295*Calcul!$K295)/VLOOKUP(Calcul!$H295,'ModelParams Lp'!$E$37:$F$39,2,0)))</f>
        <v>#N/A</v>
      </c>
      <c r="BF290" s="76" t="e">
        <f>-10*LOG(2/(4*PI()*2^2)+4/(0.163*(Calcul!$J295*Calcul!$K295)/VLOOKUP(Calcul!$H295,'ModelParams Lp'!$E$37:$F$39,2,0)))</f>
        <v>#N/A</v>
      </c>
      <c r="BG290" s="76" t="e">
        <f>-10*LOG(2/(4*PI()*2^2)+4/(0.163*(Calcul!$J295*Calcul!$K295)/VLOOKUP(Calcul!$H295,'ModelParams Lp'!$E$37:$F$39,2,0)))</f>
        <v>#N/A</v>
      </c>
      <c r="BH290" s="76" t="e">
        <f>-10*LOG(2/(4*PI()*2^2)+4/(0.163*(Calcul!$J295*Calcul!$K295)/VLOOKUP(Calcul!$H295,'ModelParams Lp'!$E$37:$F$39,2,0)))</f>
        <v>#N/A</v>
      </c>
      <c r="BI290" s="76" t="e">
        <f>-10*LOG(2/(4*PI()*2^2)+4/(0.163*(Calcul!$J295*Calcul!$K295)/VLOOKUP(Calcul!$H295,'ModelParams Lp'!$E$37:$F$39,2,0)))</f>
        <v>#N/A</v>
      </c>
      <c r="BJ290" s="76" t="e">
        <f>-10*LOG(2/(4*PI()*2^2)+4/(0.163*(Calcul!$J295*Calcul!$K295)/VLOOKUP(Calcul!$H295,'ModelParams Lp'!$E$37:$F$39,2,0)))</f>
        <v>#N/A</v>
      </c>
      <c r="BK290" s="76" t="e">
        <f>-10*LOG(2/(4*PI()*2^2)+4/(0.163*(Calcul!$J295*Calcul!$K295)/VLOOKUP(Calcul!$H295,'ModelParams Lp'!$E$37:$F$39,2,0)))</f>
        <v>#N/A</v>
      </c>
      <c r="BL290" s="76" t="e">
        <f>-10*LOG(2/(4*PI()*2^2)+4/(0.163*(Calcul!$J295*Calcul!$K295)/VLOOKUP(Calcul!$H295,'ModelParams Lp'!$E$37:$F$39,2,0)))</f>
        <v>#N/A</v>
      </c>
      <c r="BM290" s="76" t="e">
        <f>VLOOKUP(Calcul!$I295,'ModelParams Lp'!$D$28:$O$32,5,0)+BE290</f>
        <v>#N/A</v>
      </c>
      <c r="BN290" s="76" t="e">
        <f>VLOOKUP(Calcul!$I295,'ModelParams Lp'!$D$28:$O$32,6,0)+BF290</f>
        <v>#N/A</v>
      </c>
      <c r="BO290" s="76" t="e">
        <f>VLOOKUP(Calcul!$I295,'ModelParams Lp'!$D$28:$O$32,7,0)+BG290</f>
        <v>#N/A</v>
      </c>
      <c r="BP290" s="76" t="e">
        <f>VLOOKUP(Calcul!$I295,'ModelParams Lp'!$D$28:$O$32,8,0)+BH290</f>
        <v>#N/A</v>
      </c>
      <c r="BQ290" s="76" t="e">
        <f>VLOOKUP(Calcul!$I295,'ModelParams Lp'!$D$28:$O$32,9,0)+BI290</f>
        <v>#N/A</v>
      </c>
      <c r="BR290" s="76" t="e">
        <f>VLOOKUP(Calcul!$I295,'ModelParams Lp'!$D$28:$O$32,10,0)+BJ290</f>
        <v>#N/A</v>
      </c>
      <c r="BS290" s="76" t="e">
        <f>VLOOKUP(Calcul!$I295,'ModelParams Lp'!$D$28:$O$32,11,0)+BK290</f>
        <v>#N/A</v>
      </c>
      <c r="BT290" s="76" t="e">
        <f>VLOOKUP(Calcul!$I295,'ModelParams Lp'!$D$28:$O$32,12,0)+BL290</f>
        <v>#N/A</v>
      </c>
      <c r="BU290" s="75" t="e">
        <f t="shared" ca="1" si="100"/>
        <v>#DIV/0!</v>
      </c>
      <c r="BV290" s="75" t="e">
        <f t="shared" ca="1" si="101"/>
        <v>#DIV/0!</v>
      </c>
      <c r="BW290" s="75" t="e">
        <f t="shared" ca="1" si="102"/>
        <v>#DIV/0!</v>
      </c>
      <c r="BX290" s="75" t="e">
        <f t="shared" ca="1" si="103"/>
        <v>#DIV/0!</v>
      </c>
      <c r="BY290" s="75" t="e">
        <f t="shared" ca="1" si="104"/>
        <v>#DIV/0!</v>
      </c>
      <c r="BZ290" s="75" t="e">
        <f t="shared" ca="1" si="105"/>
        <v>#DIV/0!</v>
      </c>
      <c r="CA290" s="75" t="e">
        <f t="shared" ca="1" si="106"/>
        <v>#DIV/0!</v>
      </c>
      <c r="CB290" s="75" t="e">
        <f t="shared" ca="1" si="107"/>
        <v>#DIV/0!</v>
      </c>
      <c r="CC290" s="26" t="e">
        <f ca="1">10*LOG10(IF(BU290="",0,POWER(10,((BU290+'ModelParams Lw'!$O$4)/10))) +IF(BV290="",0,POWER(10,((BV290+'ModelParams Lw'!$P$4)/10))) +IF(BW290="",0,POWER(10,((BW290+'ModelParams Lw'!$Q$4)/10))) +IF(BX290="",0,POWER(10,((BX290+'ModelParams Lw'!$R$4)/10))) +IF(BY290="",0,POWER(10,((BY290+'ModelParams Lw'!$S$4)/10))) +IF(BZ290="",0,POWER(10,((BZ290+'ModelParams Lw'!$T$4)/10))) +IF(CA290="",0,POWER(10,((CA290+'ModelParams Lw'!$U$4)/10)))+IF(CB290="",0,POWER(10,((CB290+'ModelParams Lw'!$V$4)/10))))</f>
        <v>#DIV/0!</v>
      </c>
      <c r="CD290" s="26" t="e">
        <f t="shared" ca="1" si="108"/>
        <v>#DIV/0!</v>
      </c>
      <c r="CE290" s="26" t="e">
        <f ca="1">(BU290-'ModelParams Lw'!O$10)/'ModelParams Lw'!O$11</f>
        <v>#DIV/0!</v>
      </c>
      <c r="CF290" s="26" t="e">
        <f ca="1">(BV290-'ModelParams Lw'!P$10)/'ModelParams Lw'!P$11</f>
        <v>#DIV/0!</v>
      </c>
      <c r="CG290" s="26" t="e">
        <f ca="1">(BW290-'ModelParams Lw'!Q$10)/'ModelParams Lw'!Q$11</f>
        <v>#DIV/0!</v>
      </c>
      <c r="CH290" s="26" t="e">
        <f ca="1">(BX290-'ModelParams Lw'!R$10)/'ModelParams Lw'!R$11</f>
        <v>#DIV/0!</v>
      </c>
      <c r="CI290" s="26" t="e">
        <f ca="1">(BY290-'ModelParams Lw'!S$10)/'ModelParams Lw'!S$11</f>
        <v>#DIV/0!</v>
      </c>
      <c r="CJ290" s="26" t="e">
        <f ca="1">(BZ290-'ModelParams Lw'!T$10)/'ModelParams Lw'!T$11</f>
        <v>#DIV/0!</v>
      </c>
      <c r="CK290" s="26" t="e">
        <f ca="1">(CA290-'ModelParams Lw'!U$10)/'ModelParams Lw'!U$11</f>
        <v>#DIV/0!</v>
      </c>
      <c r="CL290" s="26" t="e">
        <f ca="1">(CB290-'ModelParams Lw'!V$10)/'ModelParams Lw'!V$11</f>
        <v>#DIV/0!</v>
      </c>
      <c r="CM290" s="75" t="e">
        <f t="shared" si="109"/>
        <v>#DIV/0!</v>
      </c>
      <c r="CN290" s="75" t="e">
        <f t="shared" si="110"/>
        <v>#DIV/0!</v>
      </c>
      <c r="CO290" s="75" t="e">
        <f t="shared" si="111"/>
        <v>#DIV/0!</v>
      </c>
      <c r="CP290" s="75" t="e">
        <f t="shared" si="112"/>
        <v>#DIV/0!</v>
      </c>
      <c r="CQ290" s="75" t="e">
        <f t="shared" si="113"/>
        <v>#DIV/0!</v>
      </c>
      <c r="CR290" s="75" t="e">
        <f t="shared" si="114"/>
        <v>#DIV/0!</v>
      </c>
      <c r="CS290" s="75" t="e">
        <f t="shared" si="115"/>
        <v>#DIV/0!</v>
      </c>
      <c r="CT290" s="75" t="e">
        <f t="shared" si="116"/>
        <v>#DIV/0!</v>
      </c>
      <c r="CU290" s="26" t="e">
        <f>10*LOG10(IF(CM290="",0,POWER(10,((CM290+'ModelParams Lw'!$O$4)/10))) +IF(CN290="",0,POWER(10,((CN290+'ModelParams Lw'!$P$4)/10))) +IF(CO290="",0,POWER(10,((CO290+'ModelParams Lw'!$Q$4)/10))) +IF(CP290="",0,POWER(10,((CP290+'ModelParams Lw'!$R$4)/10))) +IF(CQ290="",0,POWER(10,((CQ290+'ModelParams Lw'!$S$4)/10))) +IF(CR290="",0,POWER(10,((CR290+'ModelParams Lw'!$T$4)/10))) +IF(CS290="",0,POWER(10,((CS290+'ModelParams Lw'!$U$4)/10)))+IF(CT290="",0,POWER(10,((CT290+'ModelParams Lw'!$V$4)/10))))</f>
        <v>#DIV/0!</v>
      </c>
      <c r="CV290" s="26" t="e">
        <f t="shared" si="117"/>
        <v>#DIV/0!</v>
      </c>
      <c r="CW290" s="26" t="e">
        <f>(CM290-'ModelParams Lw'!O$10)/'ModelParams Lw'!O$11</f>
        <v>#DIV/0!</v>
      </c>
      <c r="CX290" s="26" t="e">
        <f>(CN290-'ModelParams Lw'!P$10)/'ModelParams Lw'!P$11</f>
        <v>#DIV/0!</v>
      </c>
      <c r="CY290" s="26" t="e">
        <f>(CO290-'ModelParams Lw'!Q$10)/'ModelParams Lw'!Q$11</f>
        <v>#DIV/0!</v>
      </c>
      <c r="CZ290" s="26" t="e">
        <f>(CP290-'ModelParams Lw'!R$10)/'ModelParams Lw'!R$11</f>
        <v>#DIV/0!</v>
      </c>
      <c r="DA290" s="26" t="e">
        <f>(CQ290-'ModelParams Lw'!S$10)/'ModelParams Lw'!S$11</f>
        <v>#DIV/0!</v>
      </c>
      <c r="DB290" s="26" t="e">
        <f>(CR290-'ModelParams Lw'!T$10)/'ModelParams Lw'!T$11</f>
        <v>#DIV/0!</v>
      </c>
      <c r="DC290" s="26" t="e">
        <f>(CS290-'ModelParams Lw'!U$10)/'ModelParams Lw'!U$11</f>
        <v>#DIV/0!</v>
      </c>
      <c r="DD290" s="26" t="e">
        <f>(CT290-'ModelParams Lw'!V$10)/'ModelParams Lw'!V$11</f>
        <v>#DIV/0!</v>
      </c>
    </row>
    <row r="291" spans="1:108" x14ac:dyDescent="0.25">
      <c r="A291" s="13">
        <f>'Sound Power'!B291</f>
        <v>0</v>
      </c>
      <c r="B291" s="13">
        <f>'Sound Power'!D291</f>
        <v>0</v>
      </c>
      <c r="C291" s="13">
        <f>'Sound Power'!E291</f>
        <v>0</v>
      </c>
      <c r="D291" s="13">
        <f>'Sound Power'!F291</f>
        <v>0</v>
      </c>
      <c r="E291" s="76" t="e">
        <f>IF(Calcul!$F293="SA",'Sound Power'!AZ291,'Sound Power'!O291)</f>
        <v>#DIV/0!</v>
      </c>
      <c r="F291" s="76" t="e">
        <f>IF(Calcul!$F293="SA",'Sound Power'!BA291,'Sound Power'!P291)</f>
        <v>#DIV/0!</v>
      </c>
      <c r="G291" s="76" t="e">
        <f>IF(Calcul!$F293="SA",'Sound Power'!BB291,'Sound Power'!Q291)</f>
        <v>#DIV/0!</v>
      </c>
      <c r="H291" s="76" t="e">
        <f>IF(Calcul!$F293="SA",'Sound Power'!BC291,'Sound Power'!R291)</f>
        <v>#DIV/0!</v>
      </c>
      <c r="I291" s="76" t="e">
        <f>IF(Calcul!$F293="SA",'Sound Power'!BD291,'Sound Power'!S291)</f>
        <v>#DIV/0!</v>
      </c>
      <c r="J291" s="76" t="e">
        <f>IF(Calcul!$F293="SA",'Sound Power'!BE291,'Sound Power'!T291)</f>
        <v>#DIV/0!</v>
      </c>
      <c r="K291" s="76" t="e">
        <f>IF(Calcul!$F293="SA",'Sound Power'!BF291,'Sound Power'!U291)</f>
        <v>#DIV/0!</v>
      </c>
      <c r="L291" s="76" t="e">
        <f>IF(Calcul!$F293="SA",'Sound Power'!BG291,'Sound Power'!V291)</f>
        <v>#DIV/0!</v>
      </c>
      <c r="M291" s="76" t="e">
        <f>'Sound Power'!CI291</f>
        <v>#DIV/0!</v>
      </c>
      <c r="N291" s="76" t="e">
        <f>'Sound Power'!CJ291</f>
        <v>#DIV/0!</v>
      </c>
      <c r="O291" s="76" t="e">
        <f>'Sound Power'!CK291</f>
        <v>#DIV/0!</v>
      </c>
      <c r="P291" s="76" t="e">
        <f>'Sound Power'!CL291</f>
        <v>#DIV/0!</v>
      </c>
      <c r="Q291" s="76" t="e">
        <f>'Sound Power'!CM291</f>
        <v>#DIV/0!</v>
      </c>
      <c r="R291" s="76" t="e">
        <f>'Sound Power'!CN291</f>
        <v>#DIV/0!</v>
      </c>
      <c r="S291" s="76" t="e">
        <f>'Sound Power'!CO291</f>
        <v>#DIV/0!</v>
      </c>
      <c r="T291" s="76" t="e">
        <f>'Sound Power'!CP291</f>
        <v>#DIV/0!</v>
      </c>
      <c r="U291" s="73">
        <f t="shared" si="97"/>
        <v>0</v>
      </c>
      <c r="V291" s="73">
        <f t="shared" si="98"/>
        <v>0</v>
      </c>
      <c r="W291" s="76" t="e">
        <f>('ModelParams Lp'!B$4*10^'ModelParams Lp'!B$5*($U291/$V291)^'ModelParams Lp'!B$6)*3</f>
        <v>#DIV/0!</v>
      </c>
      <c r="X291" s="76" t="e">
        <f>('ModelParams Lp'!C$4*10^'ModelParams Lp'!C$5*($U291/$V291)^'ModelParams Lp'!C$6)*3</f>
        <v>#DIV/0!</v>
      </c>
      <c r="Y291" s="76" t="e">
        <f>('ModelParams Lp'!D$4*10^'ModelParams Lp'!D$5*($U291/$V291)^'ModelParams Lp'!D$6)*3</f>
        <v>#DIV/0!</v>
      </c>
      <c r="Z291" s="76" t="e">
        <f>('ModelParams Lp'!E$4*10^'ModelParams Lp'!E$5*($U291/$V291)^'ModelParams Lp'!E$6)*3</f>
        <v>#DIV/0!</v>
      </c>
      <c r="AA291" s="76" t="e">
        <f>('ModelParams Lp'!F$4*10^'ModelParams Lp'!F$5*($U291/$V291)^'ModelParams Lp'!F$6)*3</f>
        <v>#DIV/0!</v>
      </c>
      <c r="AB291" s="76" t="e">
        <f>('ModelParams Lp'!G$4*10^'ModelParams Lp'!G$5*($U291/$V291)^'ModelParams Lp'!G$6)*3</f>
        <v>#DIV/0!</v>
      </c>
      <c r="AC291" s="76" t="e">
        <f>('ModelParams Lp'!H$4*10^'ModelParams Lp'!H$5*($U291/$V291)^'ModelParams Lp'!H$6)*3</f>
        <v>#DIV/0!</v>
      </c>
      <c r="AD291" s="76" t="e">
        <f>('ModelParams Lp'!I$4*10^'ModelParams Lp'!I$5*($U291/$V291)^'ModelParams Lp'!I$6)*3</f>
        <v>#DIV/0!</v>
      </c>
      <c r="AE291" s="62" t="e">
        <f t="shared" si="99"/>
        <v>#DIV/0!</v>
      </c>
      <c r="AF291" s="62" t="e">
        <f>IF(AE291&lt;'ModelParams Lp'!$B$16,-1,IF(AE291&lt;'ModelParams Lp'!$C$16,0,IF(AE291&lt;'ModelParams Lp'!$D$16,1,IF(AE291&lt;'ModelParams Lp'!$E$16,2,IF(AE291&lt;'ModelParams Lp'!$F$16,3,IF(AE291&lt;'ModelParams Lp'!$G$16,4,IF(AE291&lt;'ModelParams Lp'!$H$16,5,6)))))))</f>
        <v>#DIV/0!</v>
      </c>
      <c r="AG291" s="76" t="e">
        <f ca="1">IF($AF291&gt;1,0,OFFSET('ModelParams Lp'!$C$12,0,-'Sound Pressure'!$AF291))</f>
        <v>#DIV/0!</v>
      </c>
      <c r="AH291" s="76" t="e">
        <f ca="1">IF($AF291&gt;2,0,OFFSET('ModelParams Lp'!$D$12,0,-'Sound Pressure'!$AF291))</f>
        <v>#DIV/0!</v>
      </c>
      <c r="AI291" s="76" t="e">
        <f ca="1">IF($AF291&gt;3,0,OFFSET('ModelParams Lp'!$E$12,0,-'Sound Pressure'!$AF291))</f>
        <v>#DIV/0!</v>
      </c>
      <c r="AJ291" s="76" t="e">
        <f ca="1">IF($AF291&gt;4,0,OFFSET('ModelParams Lp'!$F$12,0,-'Sound Pressure'!$AF291))</f>
        <v>#DIV/0!</v>
      </c>
      <c r="AK291" s="76" t="e">
        <f ca="1">IF($AF291&gt;3,0,OFFSET('ModelParams Lp'!$G$12,0,-'Sound Pressure'!$AF291))</f>
        <v>#DIV/0!</v>
      </c>
      <c r="AL291" s="76" t="e">
        <f ca="1">IF($AF291&gt;5,0,OFFSET('ModelParams Lp'!$H$12,0,-'Sound Pressure'!$AF291))</f>
        <v>#DIV/0!</v>
      </c>
      <c r="AM291" s="76" t="e">
        <f ca="1">IF($AF291&gt;6,0,OFFSET('ModelParams Lp'!$I$12,0,-'Sound Pressure'!$AF291))</f>
        <v>#DIV/0!</v>
      </c>
      <c r="AN291" s="76" t="e">
        <f ca="1">IF($AF291&gt;7,0,IF($AF$4&lt;0,3,OFFSET('ModelParams Lp'!$J$12,0,-'Sound Pressure'!$AF291)))</f>
        <v>#DIV/0!</v>
      </c>
      <c r="AO291" s="76" t="e">
        <f t="shared" si="118"/>
        <v>#DIV/0!</v>
      </c>
      <c r="AP291" s="76" t="e">
        <f t="shared" si="118"/>
        <v>#DIV/0!</v>
      </c>
      <c r="AQ291" s="76" t="e">
        <f t="shared" si="118"/>
        <v>#DIV/0!</v>
      </c>
      <c r="AR291" s="76" t="e">
        <f t="shared" si="118"/>
        <v>#DIV/0!</v>
      </c>
      <c r="AS291" s="76" t="e">
        <f t="shared" si="118"/>
        <v>#DIV/0!</v>
      </c>
      <c r="AT291" s="76" t="e">
        <f t="shared" si="118"/>
        <v>#DIV/0!</v>
      </c>
      <c r="AU291" s="76" t="e">
        <f t="shared" si="118"/>
        <v>#DIV/0!</v>
      </c>
      <c r="AV291" s="76" t="e">
        <f t="shared" si="118"/>
        <v>#DIV/0!</v>
      </c>
      <c r="AW291" s="76">
        <f>'ModelParams Lp'!B$22</f>
        <v>4</v>
      </c>
      <c r="AX291" s="76">
        <f>'ModelParams Lp'!C$22</f>
        <v>2</v>
      </c>
      <c r="AY291" s="76">
        <f>'ModelParams Lp'!D$22</f>
        <v>1</v>
      </c>
      <c r="AZ291" s="76">
        <f>'ModelParams Lp'!E$22</f>
        <v>0</v>
      </c>
      <c r="BA291" s="76">
        <f>'ModelParams Lp'!F$22</f>
        <v>0</v>
      </c>
      <c r="BB291" s="76">
        <f>'ModelParams Lp'!G$22</f>
        <v>0</v>
      </c>
      <c r="BC291" s="76">
        <f>'ModelParams Lp'!H$22</f>
        <v>0</v>
      </c>
      <c r="BD291" s="76">
        <f>'ModelParams Lp'!I$22</f>
        <v>0</v>
      </c>
      <c r="BE291" s="76" t="e">
        <f>-10*LOG(2/(4*PI()*2^2)+4/(0.163*(Calcul!$J296*Calcul!$K296)/VLOOKUP(Calcul!$H296,'ModelParams Lp'!$E$37:$F$39,2,0)))</f>
        <v>#N/A</v>
      </c>
      <c r="BF291" s="76" t="e">
        <f>-10*LOG(2/(4*PI()*2^2)+4/(0.163*(Calcul!$J296*Calcul!$K296)/VLOOKUP(Calcul!$H296,'ModelParams Lp'!$E$37:$F$39,2,0)))</f>
        <v>#N/A</v>
      </c>
      <c r="BG291" s="76" t="e">
        <f>-10*LOG(2/(4*PI()*2^2)+4/(0.163*(Calcul!$J296*Calcul!$K296)/VLOOKUP(Calcul!$H296,'ModelParams Lp'!$E$37:$F$39,2,0)))</f>
        <v>#N/A</v>
      </c>
      <c r="BH291" s="76" t="e">
        <f>-10*LOG(2/(4*PI()*2^2)+4/(0.163*(Calcul!$J296*Calcul!$K296)/VLOOKUP(Calcul!$H296,'ModelParams Lp'!$E$37:$F$39,2,0)))</f>
        <v>#N/A</v>
      </c>
      <c r="BI291" s="76" t="e">
        <f>-10*LOG(2/(4*PI()*2^2)+4/(0.163*(Calcul!$J296*Calcul!$K296)/VLOOKUP(Calcul!$H296,'ModelParams Lp'!$E$37:$F$39,2,0)))</f>
        <v>#N/A</v>
      </c>
      <c r="BJ291" s="76" t="e">
        <f>-10*LOG(2/(4*PI()*2^2)+4/(0.163*(Calcul!$J296*Calcul!$K296)/VLOOKUP(Calcul!$H296,'ModelParams Lp'!$E$37:$F$39,2,0)))</f>
        <v>#N/A</v>
      </c>
      <c r="BK291" s="76" t="e">
        <f>-10*LOG(2/(4*PI()*2^2)+4/(0.163*(Calcul!$J296*Calcul!$K296)/VLOOKUP(Calcul!$H296,'ModelParams Lp'!$E$37:$F$39,2,0)))</f>
        <v>#N/A</v>
      </c>
      <c r="BL291" s="76" t="e">
        <f>-10*LOG(2/(4*PI()*2^2)+4/(0.163*(Calcul!$J296*Calcul!$K296)/VLOOKUP(Calcul!$H296,'ModelParams Lp'!$E$37:$F$39,2,0)))</f>
        <v>#N/A</v>
      </c>
      <c r="BM291" s="76" t="e">
        <f>VLOOKUP(Calcul!$I296,'ModelParams Lp'!$D$28:$O$32,5,0)+BE291</f>
        <v>#N/A</v>
      </c>
      <c r="BN291" s="76" t="e">
        <f>VLOOKUP(Calcul!$I296,'ModelParams Lp'!$D$28:$O$32,6,0)+BF291</f>
        <v>#N/A</v>
      </c>
      <c r="BO291" s="76" t="e">
        <f>VLOOKUP(Calcul!$I296,'ModelParams Lp'!$D$28:$O$32,7,0)+BG291</f>
        <v>#N/A</v>
      </c>
      <c r="BP291" s="76" t="e">
        <f>VLOOKUP(Calcul!$I296,'ModelParams Lp'!$D$28:$O$32,8,0)+BH291</f>
        <v>#N/A</v>
      </c>
      <c r="BQ291" s="76" t="e">
        <f>VLOOKUP(Calcul!$I296,'ModelParams Lp'!$D$28:$O$32,9,0)+BI291</f>
        <v>#N/A</v>
      </c>
      <c r="BR291" s="76" t="e">
        <f>VLOOKUP(Calcul!$I296,'ModelParams Lp'!$D$28:$O$32,10,0)+BJ291</f>
        <v>#N/A</v>
      </c>
      <c r="BS291" s="76" t="e">
        <f>VLOOKUP(Calcul!$I296,'ModelParams Lp'!$D$28:$O$32,11,0)+BK291</f>
        <v>#N/A</v>
      </c>
      <c r="BT291" s="76" t="e">
        <f>VLOOKUP(Calcul!$I296,'ModelParams Lp'!$D$28:$O$32,12,0)+BL291</f>
        <v>#N/A</v>
      </c>
      <c r="BU291" s="75" t="e">
        <f t="shared" ca="1" si="100"/>
        <v>#DIV/0!</v>
      </c>
      <c r="BV291" s="75" t="e">
        <f t="shared" ca="1" si="101"/>
        <v>#DIV/0!</v>
      </c>
      <c r="BW291" s="75" t="e">
        <f t="shared" ca="1" si="102"/>
        <v>#DIV/0!</v>
      </c>
      <c r="BX291" s="75" t="e">
        <f t="shared" ca="1" si="103"/>
        <v>#DIV/0!</v>
      </c>
      <c r="BY291" s="75" t="e">
        <f t="shared" ca="1" si="104"/>
        <v>#DIV/0!</v>
      </c>
      <c r="BZ291" s="75" t="e">
        <f t="shared" ca="1" si="105"/>
        <v>#DIV/0!</v>
      </c>
      <c r="CA291" s="75" t="e">
        <f t="shared" ca="1" si="106"/>
        <v>#DIV/0!</v>
      </c>
      <c r="CB291" s="75" t="e">
        <f t="shared" ca="1" si="107"/>
        <v>#DIV/0!</v>
      </c>
      <c r="CC291" s="26" t="e">
        <f ca="1">10*LOG10(IF(BU291="",0,POWER(10,((BU291+'ModelParams Lw'!$O$4)/10))) +IF(BV291="",0,POWER(10,((BV291+'ModelParams Lw'!$P$4)/10))) +IF(BW291="",0,POWER(10,((BW291+'ModelParams Lw'!$Q$4)/10))) +IF(BX291="",0,POWER(10,((BX291+'ModelParams Lw'!$R$4)/10))) +IF(BY291="",0,POWER(10,((BY291+'ModelParams Lw'!$S$4)/10))) +IF(BZ291="",0,POWER(10,((BZ291+'ModelParams Lw'!$T$4)/10))) +IF(CA291="",0,POWER(10,((CA291+'ModelParams Lw'!$U$4)/10)))+IF(CB291="",0,POWER(10,((CB291+'ModelParams Lw'!$V$4)/10))))</f>
        <v>#DIV/0!</v>
      </c>
      <c r="CD291" s="26" t="e">
        <f t="shared" ca="1" si="108"/>
        <v>#DIV/0!</v>
      </c>
      <c r="CE291" s="26" t="e">
        <f ca="1">(BU291-'ModelParams Lw'!O$10)/'ModelParams Lw'!O$11</f>
        <v>#DIV/0!</v>
      </c>
      <c r="CF291" s="26" t="e">
        <f ca="1">(BV291-'ModelParams Lw'!P$10)/'ModelParams Lw'!P$11</f>
        <v>#DIV/0!</v>
      </c>
      <c r="CG291" s="26" t="e">
        <f ca="1">(BW291-'ModelParams Lw'!Q$10)/'ModelParams Lw'!Q$11</f>
        <v>#DIV/0!</v>
      </c>
      <c r="CH291" s="26" t="e">
        <f ca="1">(BX291-'ModelParams Lw'!R$10)/'ModelParams Lw'!R$11</f>
        <v>#DIV/0!</v>
      </c>
      <c r="CI291" s="26" t="e">
        <f ca="1">(BY291-'ModelParams Lw'!S$10)/'ModelParams Lw'!S$11</f>
        <v>#DIV/0!</v>
      </c>
      <c r="CJ291" s="26" t="e">
        <f ca="1">(BZ291-'ModelParams Lw'!T$10)/'ModelParams Lw'!T$11</f>
        <v>#DIV/0!</v>
      </c>
      <c r="CK291" s="26" t="e">
        <f ca="1">(CA291-'ModelParams Lw'!U$10)/'ModelParams Lw'!U$11</f>
        <v>#DIV/0!</v>
      </c>
      <c r="CL291" s="26" t="e">
        <f ca="1">(CB291-'ModelParams Lw'!V$10)/'ModelParams Lw'!V$11</f>
        <v>#DIV/0!</v>
      </c>
      <c r="CM291" s="75" t="e">
        <f t="shared" si="109"/>
        <v>#DIV/0!</v>
      </c>
      <c r="CN291" s="75" t="e">
        <f t="shared" si="110"/>
        <v>#DIV/0!</v>
      </c>
      <c r="CO291" s="75" t="e">
        <f t="shared" si="111"/>
        <v>#DIV/0!</v>
      </c>
      <c r="CP291" s="75" t="e">
        <f t="shared" si="112"/>
        <v>#DIV/0!</v>
      </c>
      <c r="CQ291" s="75" t="e">
        <f t="shared" si="113"/>
        <v>#DIV/0!</v>
      </c>
      <c r="CR291" s="75" t="e">
        <f t="shared" si="114"/>
        <v>#DIV/0!</v>
      </c>
      <c r="CS291" s="75" t="e">
        <f t="shared" si="115"/>
        <v>#DIV/0!</v>
      </c>
      <c r="CT291" s="75" t="e">
        <f t="shared" si="116"/>
        <v>#DIV/0!</v>
      </c>
      <c r="CU291" s="26" t="e">
        <f>10*LOG10(IF(CM291="",0,POWER(10,((CM291+'ModelParams Lw'!$O$4)/10))) +IF(CN291="",0,POWER(10,((CN291+'ModelParams Lw'!$P$4)/10))) +IF(CO291="",0,POWER(10,((CO291+'ModelParams Lw'!$Q$4)/10))) +IF(CP291="",0,POWER(10,((CP291+'ModelParams Lw'!$R$4)/10))) +IF(CQ291="",0,POWER(10,((CQ291+'ModelParams Lw'!$S$4)/10))) +IF(CR291="",0,POWER(10,((CR291+'ModelParams Lw'!$T$4)/10))) +IF(CS291="",0,POWER(10,((CS291+'ModelParams Lw'!$U$4)/10)))+IF(CT291="",0,POWER(10,((CT291+'ModelParams Lw'!$V$4)/10))))</f>
        <v>#DIV/0!</v>
      </c>
      <c r="CV291" s="26" t="e">
        <f t="shared" si="117"/>
        <v>#DIV/0!</v>
      </c>
      <c r="CW291" s="26" t="e">
        <f>(CM291-'ModelParams Lw'!O$10)/'ModelParams Lw'!O$11</f>
        <v>#DIV/0!</v>
      </c>
      <c r="CX291" s="26" t="e">
        <f>(CN291-'ModelParams Lw'!P$10)/'ModelParams Lw'!P$11</f>
        <v>#DIV/0!</v>
      </c>
      <c r="CY291" s="26" t="e">
        <f>(CO291-'ModelParams Lw'!Q$10)/'ModelParams Lw'!Q$11</f>
        <v>#DIV/0!</v>
      </c>
      <c r="CZ291" s="26" t="e">
        <f>(CP291-'ModelParams Lw'!R$10)/'ModelParams Lw'!R$11</f>
        <v>#DIV/0!</v>
      </c>
      <c r="DA291" s="26" t="e">
        <f>(CQ291-'ModelParams Lw'!S$10)/'ModelParams Lw'!S$11</f>
        <v>#DIV/0!</v>
      </c>
      <c r="DB291" s="26" t="e">
        <f>(CR291-'ModelParams Lw'!T$10)/'ModelParams Lw'!T$11</f>
        <v>#DIV/0!</v>
      </c>
      <c r="DC291" s="26" t="e">
        <f>(CS291-'ModelParams Lw'!U$10)/'ModelParams Lw'!U$11</f>
        <v>#DIV/0!</v>
      </c>
      <c r="DD291" s="26" t="e">
        <f>(CT291-'ModelParams Lw'!V$10)/'ModelParams Lw'!V$11</f>
        <v>#DIV/0!</v>
      </c>
    </row>
    <row r="292" spans="1:108" x14ac:dyDescent="0.25">
      <c r="A292" s="13">
        <f>'Sound Power'!B292</f>
        <v>0</v>
      </c>
      <c r="B292" s="13">
        <f>'Sound Power'!D292</f>
        <v>0</v>
      </c>
      <c r="C292" s="13">
        <f>'Sound Power'!E292</f>
        <v>0</v>
      </c>
      <c r="D292" s="13">
        <f>'Sound Power'!F292</f>
        <v>0</v>
      </c>
      <c r="E292" s="76" t="e">
        <f>IF(Calcul!$F294="SA",'Sound Power'!AZ292,'Sound Power'!O292)</f>
        <v>#DIV/0!</v>
      </c>
      <c r="F292" s="76" t="e">
        <f>IF(Calcul!$F294="SA",'Sound Power'!BA292,'Sound Power'!P292)</f>
        <v>#DIV/0!</v>
      </c>
      <c r="G292" s="76" t="e">
        <f>IF(Calcul!$F294="SA",'Sound Power'!BB292,'Sound Power'!Q292)</f>
        <v>#DIV/0!</v>
      </c>
      <c r="H292" s="76" t="e">
        <f>IF(Calcul!$F294="SA",'Sound Power'!BC292,'Sound Power'!R292)</f>
        <v>#DIV/0!</v>
      </c>
      <c r="I292" s="76" t="e">
        <f>IF(Calcul!$F294="SA",'Sound Power'!BD292,'Sound Power'!S292)</f>
        <v>#DIV/0!</v>
      </c>
      <c r="J292" s="76" t="e">
        <f>IF(Calcul!$F294="SA",'Sound Power'!BE292,'Sound Power'!T292)</f>
        <v>#DIV/0!</v>
      </c>
      <c r="K292" s="76" t="e">
        <f>IF(Calcul!$F294="SA",'Sound Power'!BF292,'Sound Power'!U292)</f>
        <v>#DIV/0!</v>
      </c>
      <c r="L292" s="76" t="e">
        <f>IF(Calcul!$F294="SA",'Sound Power'!BG292,'Sound Power'!V292)</f>
        <v>#DIV/0!</v>
      </c>
      <c r="M292" s="76" t="e">
        <f>'Sound Power'!CI292</f>
        <v>#DIV/0!</v>
      </c>
      <c r="N292" s="76" t="e">
        <f>'Sound Power'!CJ292</f>
        <v>#DIV/0!</v>
      </c>
      <c r="O292" s="76" t="e">
        <f>'Sound Power'!CK292</f>
        <v>#DIV/0!</v>
      </c>
      <c r="P292" s="76" t="e">
        <f>'Sound Power'!CL292</f>
        <v>#DIV/0!</v>
      </c>
      <c r="Q292" s="76" t="e">
        <f>'Sound Power'!CM292</f>
        <v>#DIV/0!</v>
      </c>
      <c r="R292" s="76" t="e">
        <f>'Sound Power'!CN292</f>
        <v>#DIV/0!</v>
      </c>
      <c r="S292" s="76" t="e">
        <f>'Sound Power'!CO292</f>
        <v>#DIV/0!</v>
      </c>
      <c r="T292" s="76" t="e">
        <f>'Sound Power'!CP292</f>
        <v>#DIV/0!</v>
      </c>
      <c r="U292" s="73">
        <f t="shared" si="97"/>
        <v>0</v>
      </c>
      <c r="V292" s="73">
        <f t="shared" si="98"/>
        <v>0</v>
      </c>
      <c r="W292" s="76" t="e">
        <f>('ModelParams Lp'!B$4*10^'ModelParams Lp'!B$5*($U292/$V292)^'ModelParams Lp'!B$6)*3</f>
        <v>#DIV/0!</v>
      </c>
      <c r="X292" s="76" t="e">
        <f>('ModelParams Lp'!C$4*10^'ModelParams Lp'!C$5*($U292/$V292)^'ModelParams Lp'!C$6)*3</f>
        <v>#DIV/0!</v>
      </c>
      <c r="Y292" s="76" t="e">
        <f>('ModelParams Lp'!D$4*10^'ModelParams Lp'!D$5*($U292/$V292)^'ModelParams Lp'!D$6)*3</f>
        <v>#DIV/0!</v>
      </c>
      <c r="Z292" s="76" t="e">
        <f>('ModelParams Lp'!E$4*10^'ModelParams Lp'!E$5*($U292/$V292)^'ModelParams Lp'!E$6)*3</f>
        <v>#DIV/0!</v>
      </c>
      <c r="AA292" s="76" t="e">
        <f>('ModelParams Lp'!F$4*10^'ModelParams Lp'!F$5*($U292/$V292)^'ModelParams Lp'!F$6)*3</f>
        <v>#DIV/0!</v>
      </c>
      <c r="AB292" s="76" t="e">
        <f>('ModelParams Lp'!G$4*10^'ModelParams Lp'!G$5*($U292/$V292)^'ModelParams Lp'!G$6)*3</f>
        <v>#DIV/0!</v>
      </c>
      <c r="AC292" s="76" t="e">
        <f>('ModelParams Lp'!H$4*10^'ModelParams Lp'!H$5*($U292/$V292)^'ModelParams Lp'!H$6)*3</f>
        <v>#DIV/0!</v>
      </c>
      <c r="AD292" s="76" t="e">
        <f>('ModelParams Lp'!I$4*10^'ModelParams Lp'!I$5*($U292/$V292)^'ModelParams Lp'!I$6)*3</f>
        <v>#DIV/0!</v>
      </c>
      <c r="AE292" s="62" t="e">
        <f t="shared" si="99"/>
        <v>#DIV/0!</v>
      </c>
      <c r="AF292" s="62" t="e">
        <f>IF(AE292&lt;'ModelParams Lp'!$B$16,-1,IF(AE292&lt;'ModelParams Lp'!$C$16,0,IF(AE292&lt;'ModelParams Lp'!$D$16,1,IF(AE292&lt;'ModelParams Lp'!$E$16,2,IF(AE292&lt;'ModelParams Lp'!$F$16,3,IF(AE292&lt;'ModelParams Lp'!$G$16,4,IF(AE292&lt;'ModelParams Lp'!$H$16,5,6)))))))</f>
        <v>#DIV/0!</v>
      </c>
      <c r="AG292" s="76" t="e">
        <f ca="1">IF($AF292&gt;1,0,OFFSET('ModelParams Lp'!$C$12,0,-'Sound Pressure'!$AF292))</f>
        <v>#DIV/0!</v>
      </c>
      <c r="AH292" s="76" t="e">
        <f ca="1">IF($AF292&gt;2,0,OFFSET('ModelParams Lp'!$D$12,0,-'Sound Pressure'!$AF292))</f>
        <v>#DIV/0!</v>
      </c>
      <c r="AI292" s="76" t="e">
        <f ca="1">IF($AF292&gt;3,0,OFFSET('ModelParams Lp'!$E$12,0,-'Sound Pressure'!$AF292))</f>
        <v>#DIV/0!</v>
      </c>
      <c r="AJ292" s="76" t="e">
        <f ca="1">IF($AF292&gt;4,0,OFFSET('ModelParams Lp'!$F$12,0,-'Sound Pressure'!$AF292))</f>
        <v>#DIV/0!</v>
      </c>
      <c r="AK292" s="76" t="e">
        <f ca="1">IF($AF292&gt;3,0,OFFSET('ModelParams Lp'!$G$12,0,-'Sound Pressure'!$AF292))</f>
        <v>#DIV/0!</v>
      </c>
      <c r="AL292" s="76" t="e">
        <f ca="1">IF($AF292&gt;5,0,OFFSET('ModelParams Lp'!$H$12,0,-'Sound Pressure'!$AF292))</f>
        <v>#DIV/0!</v>
      </c>
      <c r="AM292" s="76" t="e">
        <f ca="1">IF($AF292&gt;6,0,OFFSET('ModelParams Lp'!$I$12,0,-'Sound Pressure'!$AF292))</f>
        <v>#DIV/0!</v>
      </c>
      <c r="AN292" s="76" t="e">
        <f ca="1">IF($AF292&gt;7,0,IF($AF$4&lt;0,3,OFFSET('ModelParams Lp'!$J$12,0,-'Sound Pressure'!$AF292)))</f>
        <v>#DIV/0!</v>
      </c>
      <c r="AO292" s="76" t="e">
        <f t="shared" si="118"/>
        <v>#DIV/0!</v>
      </c>
      <c r="AP292" s="76" t="e">
        <f t="shared" si="118"/>
        <v>#DIV/0!</v>
      </c>
      <c r="AQ292" s="76" t="e">
        <f t="shared" si="118"/>
        <v>#DIV/0!</v>
      </c>
      <c r="AR292" s="76" t="e">
        <f t="shared" si="118"/>
        <v>#DIV/0!</v>
      </c>
      <c r="AS292" s="76" t="e">
        <f t="shared" si="118"/>
        <v>#DIV/0!</v>
      </c>
      <c r="AT292" s="76" t="e">
        <f t="shared" si="118"/>
        <v>#DIV/0!</v>
      </c>
      <c r="AU292" s="76" t="e">
        <f t="shared" si="118"/>
        <v>#DIV/0!</v>
      </c>
      <c r="AV292" s="76" t="e">
        <f t="shared" si="118"/>
        <v>#DIV/0!</v>
      </c>
      <c r="AW292" s="76">
        <f>'ModelParams Lp'!B$22</f>
        <v>4</v>
      </c>
      <c r="AX292" s="76">
        <f>'ModelParams Lp'!C$22</f>
        <v>2</v>
      </c>
      <c r="AY292" s="76">
        <f>'ModelParams Lp'!D$22</f>
        <v>1</v>
      </c>
      <c r="AZ292" s="76">
        <f>'ModelParams Lp'!E$22</f>
        <v>0</v>
      </c>
      <c r="BA292" s="76">
        <f>'ModelParams Lp'!F$22</f>
        <v>0</v>
      </c>
      <c r="BB292" s="76">
        <f>'ModelParams Lp'!G$22</f>
        <v>0</v>
      </c>
      <c r="BC292" s="76">
        <f>'ModelParams Lp'!H$22</f>
        <v>0</v>
      </c>
      <c r="BD292" s="76">
        <f>'ModelParams Lp'!I$22</f>
        <v>0</v>
      </c>
      <c r="BE292" s="76" t="e">
        <f>-10*LOG(2/(4*PI()*2^2)+4/(0.163*(Calcul!$J297*Calcul!$K297)/VLOOKUP(Calcul!$H297,'ModelParams Lp'!$E$37:$F$39,2,0)))</f>
        <v>#N/A</v>
      </c>
      <c r="BF292" s="76" t="e">
        <f>-10*LOG(2/(4*PI()*2^2)+4/(0.163*(Calcul!$J297*Calcul!$K297)/VLOOKUP(Calcul!$H297,'ModelParams Lp'!$E$37:$F$39,2,0)))</f>
        <v>#N/A</v>
      </c>
      <c r="BG292" s="76" t="e">
        <f>-10*LOG(2/(4*PI()*2^2)+4/(0.163*(Calcul!$J297*Calcul!$K297)/VLOOKUP(Calcul!$H297,'ModelParams Lp'!$E$37:$F$39,2,0)))</f>
        <v>#N/A</v>
      </c>
      <c r="BH292" s="76" t="e">
        <f>-10*LOG(2/(4*PI()*2^2)+4/(0.163*(Calcul!$J297*Calcul!$K297)/VLOOKUP(Calcul!$H297,'ModelParams Lp'!$E$37:$F$39,2,0)))</f>
        <v>#N/A</v>
      </c>
      <c r="BI292" s="76" t="e">
        <f>-10*LOG(2/(4*PI()*2^2)+4/(0.163*(Calcul!$J297*Calcul!$K297)/VLOOKUP(Calcul!$H297,'ModelParams Lp'!$E$37:$F$39,2,0)))</f>
        <v>#N/A</v>
      </c>
      <c r="BJ292" s="76" t="e">
        <f>-10*LOG(2/(4*PI()*2^2)+4/(0.163*(Calcul!$J297*Calcul!$K297)/VLOOKUP(Calcul!$H297,'ModelParams Lp'!$E$37:$F$39,2,0)))</f>
        <v>#N/A</v>
      </c>
      <c r="BK292" s="76" t="e">
        <f>-10*LOG(2/(4*PI()*2^2)+4/(0.163*(Calcul!$J297*Calcul!$K297)/VLOOKUP(Calcul!$H297,'ModelParams Lp'!$E$37:$F$39,2,0)))</f>
        <v>#N/A</v>
      </c>
      <c r="BL292" s="76" t="e">
        <f>-10*LOG(2/(4*PI()*2^2)+4/(0.163*(Calcul!$J297*Calcul!$K297)/VLOOKUP(Calcul!$H297,'ModelParams Lp'!$E$37:$F$39,2,0)))</f>
        <v>#N/A</v>
      </c>
      <c r="BM292" s="76" t="e">
        <f>VLOOKUP(Calcul!$I297,'ModelParams Lp'!$D$28:$O$32,5,0)+BE292</f>
        <v>#N/A</v>
      </c>
      <c r="BN292" s="76" t="e">
        <f>VLOOKUP(Calcul!$I297,'ModelParams Lp'!$D$28:$O$32,6,0)+BF292</f>
        <v>#N/A</v>
      </c>
      <c r="BO292" s="76" t="e">
        <f>VLOOKUP(Calcul!$I297,'ModelParams Lp'!$D$28:$O$32,7,0)+BG292</f>
        <v>#N/A</v>
      </c>
      <c r="BP292" s="76" t="e">
        <f>VLOOKUP(Calcul!$I297,'ModelParams Lp'!$D$28:$O$32,8,0)+BH292</f>
        <v>#N/A</v>
      </c>
      <c r="BQ292" s="76" t="e">
        <f>VLOOKUP(Calcul!$I297,'ModelParams Lp'!$D$28:$O$32,9,0)+BI292</f>
        <v>#N/A</v>
      </c>
      <c r="BR292" s="76" t="e">
        <f>VLOOKUP(Calcul!$I297,'ModelParams Lp'!$D$28:$O$32,10,0)+BJ292</f>
        <v>#N/A</v>
      </c>
      <c r="BS292" s="76" t="e">
        <f>VLOOKUP(Calcul!$I297,'ModelParams Lp'!$D$28:$O$32,11,0)+BK292</f>
        <v>#N/A</v>
      </c>
      <c r="BT292" s="76" t="e">
        <f>VLOOKUP(Calcul!$I297,'ModelParams Lp'!$D$28:$O$32,12,0)+BL292</f>
        <v>#N/A</v>
      </c>
      <c r="BU292" s="75" t="e">
        <f t="shared" ca="1" si="100"/>
        <v>#DIV/0!</v>
      </c>
      <c r="BV292" s="75" t="e">
        <f t="shared" ca="1" si="101"/>
        <v>#DIV/0!</v>
      </c>
      <c r="BW292" s="75" t="e">
        <f t="shared" ca="1" si="102"/>
        <v>#DIV/0!</v>
      </c>
      <c r="BX292" s="75" t="e">
        <f t="shared" ca="1" si="103"/>
        <v>#DIV/0!</v>
      </c>
      <c r="BY292" s="75" t="e">
        <f t="shared" ca="1" si="104"/>
        <v>#DIV/0!</v>
      </c>
      <c r="BZ292" s="75" t="e">
        <f t="shared" ca="1" si="105"/>
        <v>#DIV/0!</v>
      </c>
      <c r="CA292" s="75" t="e">
        <f t="shared" ca="1" si="106"/>
        <v>#DIV/0!</v>
      </c>
      <c r="CB292" s="75" t="e">
        <f t="shared" ca="1" si="107"/>
        <v>#DIV/0!</v>
      </c>
      <c r="CC292" s="26" t="e">
        <f ca="1">10*LOG10(IF(BU292="",0,POWER(10,((BU292+'ModelParams Lw'!$O$4)/10))) +IF(BV292="",0,POWER(10,((BV292+'ModelParams Lw'!$P$4)/10))) +IF(BW292="",0,POWER(10,((BW292+'ModelParams Lw'!$Q$4)/10))) +IF(BX292="",0,POWER(10,((BX292+'ModelParams Lw'!$R$4)/10))) +IF(BY292="",0,POWER(10,((BY292+'ModelParams Lw'!$S$4)/10))) +IF(BZ292="",0,POWER(10,((BZ292+'ModelParams Lw'!$T$4)/10))) +IF(CA292="",0,POWER(10,((CA292+'ModelParams Lw'!$U$4)/10)))+IF(CB292="",0,POWER(10,((CB292+'ModelParams Lw'!$V$4)/10))))</f>
        <v>#DIV/0!</v>
      </c>
      <c r="CD292" s="26" t="e">
        <f t="shared" ca="1" si="108"/>
        <v>#DIV/0!</v>
      </c>
      <c r="CE292" s="26" t="e">
        <f ca="1">(BU292-'ModelParams Lw'!O$10)/'ModelParams Lw'!O$11</f>
        <v>#DIV/0!</v>
      </c>
      <c r="CF292" s="26" t="e">
        <f ca="1">(BV292-'ModelParams Lw'!P$10)/'ModelParams Lw'!P$11</f>
        <v>#DIV/0!</v>
      </c>
      <c r="CG292" s="26" t="e">
        <f ca="1">(BW292-'ModelParams Lw'!Q$10)/'ModelParams Lw'!Q$11</f>
        <v>#DIV/0!</v>
      </c>
      <c r="CH292" s="26" t="e">
        <f ca="1">(BX292-'ModelParams Lw'!R$10)/'ModelParams Lw'!R$11</f>
        <v>#DIV/0!</v>
      </c>
      <c r="CI292" s="26" t="e">
        <f ca="1">(BY292-'ModelParams Lw'!S$10)/'ModelParams Lw'!S$11</f>
        <v>#DIV/0!</v>
      </c>
      <c r="CJ292" s="26" t="e">
        <f ca="1">(BZ292-'ModelParams Lw'!T$10)/'ModelParams Lw'!T$11</f>
        <v>#DIV/0!</v>
      </c>
      <c r="CK292" s="26" t="e">
        <f ca="1">(CA292-'ModelParams Lw'!U$10)/'ModelParams Lw'!U$11</f>
        <v>#DIV/0!</v>
      </c>
      <c r="CL292" s="26" t="e">
        <f ca="1">(CB292-'ModelParams Lw'!V$10)/'ModelParams Lw'!V$11</f>
        <v>#DIV/0!</v>
      </c>
      <c r="CM292" s="75" t="e">
        <f t="shared" si="109"/>
        <v>#DIV/0!</v>
      </c>
      <c r="CN292" s="75" t="e">
        <f t="shared" si="110"/>
        <v>#DIV/0!</v>
      </c>
      <c r="CO292" s="75" t="e">
        <f t="shared" si="111"/>
        <v>#DIV/0!</v>
      </c>
      <c r="CP292" s="75" t="e">
        <f t="shared" si="112"/>
        <v>#DIV/0!</v>
      </c>
      <c r="CQ292" s="75" t="e">
        <f t="shared" si="113"/>
        <v>#DIV/0!</v>
      </c>
      <c r="CR292" s="75" t="e">
        <f t="shared" si="114"/>
        <v>#DIV/0!</v>
      </c>
      <c r="CS292" s="75" t="e">
        <f t="shared" si="115"/>
        <v>#DIV/0!</v>
      </c>
      <c r="CT292" s="75" t="e">
        <f t="shared" si="116"/>
        <v>#DIV/0!</v>
      </c>
      <c r="CU292" s="26" t="e">
        <f>10*LOG10(IF(CM292="",0,POWER(10,((CM292+'ModelParams Lw'!$O$4)/10))) +IF(CN292="",0,POWER(10,((CN292+'ModelParams Lw'!$P$4)/10))) +IF(CO292="",0,POWER(10,((CO292+'ModelParams Lw'!$Q$4)/10))) +IF(CP292="",0,POWER(10,((CP292+'ModelParams Lw'!$R$4)/10))) +IF(CQ292="",0,POWER(10,((CQ292+'ModelParams Lw'!$S$4)/10))) +IF(CR292="",0,POWER(10,((CR292+'ModelParams Lw'!$T$4)/10))) +IF(CS292="",0,POWER(10,((CS292+'ModelParams Lw'!$U$4)/10)))+IF(CT292="",0,POWER(10,((CT292+'ModelParams Lw'!$V$4)/10))))</f>
        <v>#DIV/0!</v>
      </c>
      <c r="CV292" s="26" t="e">
        <f t="shared" si="117"/>
        <v>#DIV/0!</v>
      </c>
      <c r="CW292" s="26" t="e">
        <f>(CM292-'ModelParams Lw'!O$10)/'ModelParams Lw'!O$11</f>
        <v>#DIV/0!</v>
      </c>
      <c r="CX292" s="26" t="e">
        <f>(CN292-'ModelParams Lw'!P$10)/'ModelParams Lw'!P$11</f>
        <v>#DIV/0!</v>
      </c>
      <c r="CY292" s="26" t="e">
        <f>(CO292-'ModelParams Lw'!Q$10)/'ModelParams Lw'!Q$11</f>
        <v>#DIV/0!</v>
      </c>
      <c r="CZ292" s="26" t="e">
        <f>(CP292-'ModelParams Lw'!R$10)/'ModelParams Lw'!R$11</f>
        <v>#DIV/0!</v>
      </c>
      <c r="DA292" s="26" t="e">
        <f>(CQ292-'ModelParams Lw'!S$10)/'ModelParams Lw'!S$11</f>
        <v>#DIV/0!</v>
      </c>
      <c r="DB292" s="26" t="e">
        <f>(CR292-'ModelParams Lw'!T$10)/'ModelParams Lw'!T$11</f>
        <v>#DIV/0!</v>
      </c>
      <c r="DC292" s="26" t="e">
        <f>(CS292-'ModelParams Lw'!U$10)/'ModelParams Lw'!U$11</f>
        <v>#DIV/0!</v>
      </c>
      <c r="DD292" s="26" t="e">
        <f>(CT292-'ModelParams Lw'!V$10)/'ModelParams Lw'!V$11</f>
        <v>#DIV/0!</v>
      </c>
    </row>
    <row r="293" spans="1:108" x14ac:dyDescent="0.25">
      <c r="A293" s="13">
        <f>'Sound Power'!B293</f>
        <v>0</v>
      </c>
      <c r="B293" s="13">
        <f>'Sound Power'!D293</f>
        <v>0</v>
      </c>
      <c r="C293" s="13">
        <f>'Sound Power'!E293</f>
        <v>0</v>
      </c>
      <c r="D293" s="13">
        <f>'Sound Power'!F293</f>
        <v>0</v>
      </c>
      <c r="E293" s="76" t="e">
        <f>IF(Calcul!$F295="SA",'Sound Power'!AZ293,'Sound Power'!O293)</f>
        <v>#DIV/0!</v>
      </c>
      <c r="F293" s="76" t="e">
        <f>IF(Calcul!$F295="SA",'Sound Power'!BA293,'Sound Power'!P293)</f>
        <v>#DIV/0!</v>
      </c>
      <c r="G293" s="76" t="e">
        <f>IF(Calcul!$F295="SA",'Sound Power'!BB293,'Sound Power'!Q293)</f>
        <v>#DIV/0!</v>
      </c>
      <c r="H293" s="76" t="e">
        <f>IF(Calcul!$F295="SA",'Sound Power'!BC293,'Sound Power'!R293)</f>
        <v>#DIV/0!</v>
      </c>
      <c r="I293" s="76" t="e">
        <f>IF(Calcul!$F295="SA",'Sound Power'!BD293,'Sound Power'!S293)</f>
        <v>#DIV/0!</v>
      </c>
      <c r="J293" s="76" t="e">
        <f>IF(Calcul!$F295="SA",'Sound Power'!BE293,'Sound Power'!T293)</f>
        <v>#DIV/0!</v>
      </c>
      <c r="K293" s="76" t="e">
        <f>IF(Calcul!$F295="SA",'Sound Power'!BF293,'Sound Power'!U293)</f>
        <v>#DIV/0!</v>
      </c>
      <c r="L293" s="76" t="e">
        <f>IF(Calcul!$F295="SA",'Sound Power'!BG293,'Sound Power'!V293)</f>
        <v>#DIV/0!</v>
      </c>
      <c r="M293" s="76" t="e">
        <f>'Sound Power'!CI293</f>
        <v>#DIV/0!</v>
      </c>
      <c r="N293" s="76" t="e">
        <f>'Sound Power'!CJ293</f>
        <v>#DIV/0!</v>
      </c>
      <c r="O293" s="76" t="e">
        <f>'Sound Power'!CK293</f>
        <v>#DIV/0!</v>
      </c>
      <c r="P293" s="76" t="e">
        <f>'Sound Power'!CL293</f>
        <v>#DIV/0!</v>
      </c>
      <c r="Q293" s="76" t="e">
        <f>'Sound Power'!CM293</f>
        <v>#DIV/0!</v>
      </c>
      <c r="R293" s="76" t="e">
        <f>'Sound Power'!CN293</f>
        <v>#DIV/0!</v>
      </c>
      <c r="S293" s="76" t="e">
        <f>'Sound Power'!CO293</f>
        <v>#DIV/0!</v>
      </c>
      <c r="T293" s="76" t="e">
        <f>'Sound Power'!CP293</f>
        <v>#DIV/0!</v>
      </c>
      <c r="U293" s="73">
        <f t="shared" si="97"/>
        <v>0</v>
      </c>
      <c r="V293" s="73">
        <f t="shared" si="98"/>
        <v>0</v>
      </c>
      <c r="W293" s="76" t="e">
        <f>('ModelParams Lp'!B$4*10^'ModelParams Lp'!B$5*($U293/$V293)^'ModelParams Lp'!B$6)*3</f>
        <v>#DIV/0!</v>
      </c>
      <c r="X293" s="76" t="e">
        <f>('ModelParams Lp'!C$4*10^'ModelParams Lp'!C$5*($U293/$V293)^'ModelParams Lp'!C$6)*3</f>
        <v>#DIV/0!</v>
      </c>
      <c r="Y293" s="76" t="e">
        <f>('ModelParams Lp'!D$4*10^'ModelParams Lp'!D$5*($U293/$V293)^'ModelParams Lp'!D$6)*3</f>
        <v>#DIV/0!</v>
      </c>
      <c r="Z293" s="76" t="e">
        <f>('ModelParams Lp'!E$4*10^'ModelParams Lp'!E$5*($U293/$V293)^'ModelParams Lp'!E$6)*3</f>
        <v>#DIV/0!</v>
      </c>
      <c r="AA293" s="76" t="e">
        <f>('ModelParams Lp'!F$4*10^'ModelParams Lp'!F$5*($U293/$V293)^'ModelParams Lp'!F$6)*3</f>
        <v>#DIV/0!</v>
      </c>
      <c r="AB293" s="76" t="e">
        <f>('ModelParams Lp'!G$4*10^'ModelParams Lp'!G$5*($U293/$V293)^'ModelParams Lp'!G$6)*3</f>
        <v>#DIV/0!</v>
      </c>
      <c r="AC293" s="76" t="e">
        <f>('ModelParams Lp'!H$4*10^'ModelParams Lp'!H$5*($U293/$V293)^'ModelParams Lp'!H$6)*3</f>
        <v>#DIV/0!</v>
      </c>
      <c r="AD293" s="76" t="e">
        <f>('ModelParams Lp'!I$4*10^'ModelParams Lp'!I$5*($U293/$V293)^'ModelParams Lp'!I$6)*3</f>
        <v>#DIV/0!</v>
      </c>
      <c r="AE293" s="62" t="e">
        <f t="shared" si="99"/>
        <v>#DIV/0!</v>
      </c>
      <c r="AF293" s="62" t="e">
        <f>IF(AE293&lt;'ModelParams Lp'!$B$16,-1,IF(AE293&lt;'ModelParams Lp'!$C$16,0,IF(AE293&lt;'ModelParams Lp'!$D$16,1,IF(AE293&lt;'ModelParams Lp'!$E$16,2,IF(AE293&lt;'ModelParams Lp'!$F$16,3,IF(AE293&lt;'ModelParams Lp'!$G$16,4,IF(AE293&lt;'ModelParams Lp'!$H$16,5,6)))))))</f>
        <v>#DIV/0!</v>
      </c>
      <c r="AG293" s="76" t="e">
        <f ca="1">IF($AF293&gt;1,0,OFFSET('ModelParams Lp'!$C$12,0,-'Sound Pressure'!$AF293))</f>
        <v>#DIV/0!</v>
      </c>
      <c r="AH293" s="76" t="e">
        <f ca="1">IF($AF293&gt;2,0,OFFSET('ModelParams Lp'!$D$12,0,-'Sound Pressure'!$AF293))</f>
        <v>#DIV/0!</v>
      </c>
      <c r="AI293" s="76" t="e">
        <f ca="1">IF($AF293&gt;3,0,OFFSET('ModelParams Lp'!$E$12,0,-'Sound Pressure'!$AF293))</f>
        <v>#DIV/0!</v>
      </c>
      <c r="AJ293" s="76" t="e">
        <f ca="1">IF($AF293&gt;4,0,OFFSET('ModelParams Lp'!$F$12,0,-'Sound Pressure'!$AF293))</f>
        <v>#DIV/0!</v>
      </c>
      <c r="AK293" s="76" t="e">
        <f ca="1">IF($AF293&gt;3,0,OFFSET('ModelParams Lp'!$G$12,0,-'Sound Pressure'!$AF293))</f>
        <v>#DIV/0!</v>
      </c>
      <c r="AL293" s="76" t="e">
        <f ca="1">IF($AF293&gt;5,0,OFFSET('ModelParams Lp'!$H$12,0,-'Sound Pressure'!$AF293))</f>
        <v>#DIV/0!</v>
      </c>
      <c r="AM293" s="76" t="e">
        <f ca="1">IF($AF293&gt;6,0,OFFSET('ModelParams Lp'!$I$12,0,-'Sound Pressure'!$AF293))</f>
        <v>#DIV/0!</v>
      </c>
      <c r="AN293" s="76" t="e">
        <f ca="1">IF($AF293&gt;7,0,IF($AF$4&lt;0,3,OFFSET('ModelParams Lp'!$J$12,0,-'Sound Pressure'!$AF293)))</f>
        <v>#DIV/0!</v>
      </c>
      <c r="AO293" s="76" t="e">
        <f t="shared" si="118"/>
        <v>#DIV/0!</v>
      </c>
      <c r="AP293" s="76" t="e">
        <f t="shared" si="118"/>
        <v>#DIV/0!</v>
      </c>
      <c r="AQ293" s="76" t="e">
        <f t="shared" si="118"/>
        <v>#DIV/0!</v>
      </c>
      <c r="AR293" s="76" t="e">
        <f t="shared" si="118"/>
        <v>#DIV/0!</v>
      </c>
      <c r="AS293" s="76" t="e">
        <f t="shared" si="118"/>
        <v>#DIV/0!</v>
      </c>
      <c r="AT293" s="76" t="e">
        <f t="shared" si="118"/>
        <v>#DIV/0!</v>
      </c>
      <c r="AU293" s="76" t="e">
        <f t="shared" si="118"/>
        <v>#DIV/0!</v>
      </c>
      <c r="AV293" s="76" t="e">
        <f t="shared" si="118"/>
        <v>#DIV/0!</v>
      </c>
      <c r="AW293" s="76">
        <f>'ModelParams Lp'!B$22</f>
        <v>4</v>
      </c>
      <c r="AX293" s="76">
        <f>'ModelParams Lp'!C$22</f>
        <v>2</v>
      </c>
      <c r="AY293" s="76">
        <f>'ModelParams Lp'!D$22</f>
        <v>1</v>
      </c>
      <c r="AZ293" s="76">
        <f>'ModelParams Lp'!E$22</f>
        <v>0</v>
      </c>
      <c r="BA293" s="76">
        <f>'ModelParams Lp'!F$22</f>
        <v>0</v>
      </c>
      <c r="BB293" s="76">
        <f>'ModelParams Lp'!G$22</f>
        <v>0</v>
      </c>
      <c r="BC293" s="76">
        <f>'ModelParams Lp'!H$22</f>
        <v>0</v>
      </c>
      <c r="BD293" s="76">
        <f>'ModelParams Lp'!I$22</f>
        <v>0</v>
      </c>
      <c r="BE293" s="76" t="e">
        <f>-10*LOG(2/(4*PI()*2^2)+4/(0.163*(Calcul!$J298*Calcul!$K298)/VLOOKUP(Calcul!$H298,'ModelParams Lp'!$E$37:$F$39,2,0)))</f>
        <v>#N/A</v>
      </c>
      <c r="BF293" s="76" t="e">
        <f>-10*LOG(2/(4*PI()*2^2)+4/(0.163*(Calcul!$J298*Calcul!$K298)/VLOOKUP(Calcul!$H298,'ModelParams Lp'!$E$37:$F$39,2,0)))</f>
        <v>#N/A</v>
      </c>
      <c r="BG293" s="76" t="e">
        <f>-10*LOG(2/(4*PI()*2^2)+4/(0.163*(Calcul!$J298*Calcul!$K298)/VLOOKUP(Calcul!$H298,'ModelParams Lp'!$E$37:$F$39,2,0)))</f>
        <v>#N/A</v>
      </c>
      <c r="BH293" s="76" t="e">
        <f>-10*LOG(2/(4*PI()*2^2)+4/(0.163*(Calcul!$J298*Calcul!$K298)/VLOOKUP(Calcul!$H298,'ModelParams Lp'!$E$37:$F$39,2,0)))</f>
        <v>#N/A</v>
      </c>
      <c r="BI293" s="76" t="e">
        <f>-10*LOG(2/(4*PI()*2^2)+4/(0.163*(Calcul!$J298*Calcul!$K298)/VLOOKUP(Calcul!$H298,'ModelParams Lp'!$E$37:$F$39,2,0)))</f>
        <v>#N/A</v>
      </c>
      <c r="BJ293" s="76" t="e">
        <f>-10*LOG(2/(4*PI()*2^2)+4/(0.163*(Calcul!$J298*Calcul!$K298)/VLOOKUP(Calcul!$H298,'ModelParams Lp'!$E$37:$F$39,2,0)))</f>
        <v>#N/A</v>
      </c>
      <c r="BK293" s="76" t="e">
        <f>-10*LOG(2/(4*PI()*2^2)+4/(0.163*(Calcul!$J298*Calcul!$K298)/VLOOKUP(Calcul!$H298,'ModelParams Lp'!$E$37:$F$39,2,0)))</f>
        <v>#N/A</v>
      </c>
      <c r="BL293" s="76" t="e">
        <f>-10*LOG(2/(4*PI()*2^2)+4/(0.163*(Calcul!$J298*Calcul!$K298)/VLOOKUP(Calcul!$H298,'ModelParams Lp'!$E$37:$F$39,2,0)))</f>
        <v>#N/A</v>
      </c>
      <c r="BM293" s="76" t="e">
        <f>VLOOKUP(Calcul!$I298,'ModelParams Lp'!$D$28:$O$32,5,0)+BE293</f>
        <v>#N/A</v>
      </c>
      <c r="BN293" s="76" t="e">
        <f>VLOOKUP(Calcul!$I298,'ModelParams Lp'!$D$28:$O$32,6,0)+BF293</f>
        <v>#N/A</v>
      </c>
      <c r="BO293" s="76" t="e">
        <f>VLOOKUP(Calcul!$I298,'ModelParams Lp'!$D$28:$O$32,7,0)+BG293</f>
        <v>#N/A</v>
      </c>
      <c r="BP293" s="76" t="e">
        <f>VLOOKUP(Calcul!$I298,'ModelParams Lp'!$D$28:$O$32,8,0)+BH293</f>
        <v>#N/A</v>
      </c>
      <c r="BQ293" s="76" t="e">
        <f>VLOOKUP(Calcul!$I298,'ModelParams Lp'!$D$28:$O$32,9,0)+BI293</f>
        <v>#N/A</v>
      </c>
      <c r="BR293" s="76" t="e">
        <f>VLOOKUP(Calcul!$I298,'ModelParams Lp'!$D$28:$O$32,10,0)+BJ293</f>
        <v>#N/A</v>
      </c>
      <c r="BS293" s="76" t="e">
        <f>VLOOKUP(Calcul!$I298,'ModelParams Lp'!$D$28:$O$32,11,0)+BK293</f>
        <v>#N/A</v>
      </c>
      <c r="BT293" s="76" t="e">
        <f>VLOOKUP(Calcul!$I298,'ModelParams Lp'!$D$28:$O$32,12,0)+BL293</f>
        <v>#N/A</v>
      </c>
      <c r="BU293" s="75" t="e">
        <f t="shared" ca="1" si="100"/>
        <v>#DIV/0!</v>
      </c>
      <c r="BV293" s="75" t="e">
        <f t="shared" ca="1" si="101"/>
        <v>#DIV/0!</v>
      </c>
      <c r="BW293" s="75" t="e">
        <f t="shared" ca="1" si="102"/>
        <v>#DIV/0!</v>
      </c>
      <c r="BX293" s="75" t="e">
        <f t="shared" ca="1" si="103"/>
        <v>#DIV/0!</v>
      </c>
      <c r="BY293" s="75" t="e">
        <f t="shared" ca="1" si="104"/>
        <v>#DIV/0!</v>
      </c>
      <c r="BZ293" s="75" t="e">
        <f t="shared" ca="1" si="105"/>
        <v>#DIV/0!</v>
      </c>
      <c r="CA293" s="75" t="e">
        <f t="shared" ca="1" si="106"/>
        <v>#DIV/0!</v>
      </c>
      <c r="CB293" s="75" t="e">
        <f t="shared" ca="1" si="107"/>
        <v>#DIV/0!</v>
      </c>
      <c r="CC293" s="26" t="e">
        <f ca="1">10*LOG10(IF(BU293="",0,POWER(10,((BU293+'ModelParams Lw'!$O$4)/10))) +IF(BV293="",0,POWER(10,((BV293+'ModelParams Lw'!$P$4)/10))) +IF(BW293="",0,POWER(10,((BW293+'ModelParams Lw'!$Q$4)/10))) +IF(BX293="",0,POWER(10,((BX293+'ModelParams Lw'!$R$4)/10))) +IF(BY293="",0,POWER(10,((BY293+'ModelParams Lw'!$S$4)/10))) +IF(BZ293="",0,POWER(10,((BZ293+'ModelParams Lw'!$T$4)/10))) +IF(CA293="",0,POWER(10,((CA293+'ModelParams Lw'!$U$4)/10)))+IF(CB293="",0,POWER(10,((CB293+'ModelParams Lw'!$V$4)/10))))</f>
        <v>#DIV/0!</v>
      </c>
      <c r="CD293" s="26" t="e">
        <f t="shared" ca="1" si="108"/>
        <v>#DIV/0!</v>
      </c>
      <c r="CE293" s="26" t="e">
        <f ca="1">(BU293-'ModelParams Lw'!O$10)/'ModelParams Lw'!O$11</f>
        <v>#DIV/0!</v>
      </c>
      <c r="CF293" s="26" t="e">
        <f ca="1">(BV293-'ModelParams Lw'!P$10)/'ModelParams Lw'!P$11</f>
        <v>#DIV/0!</v>
      </c>
      <c r="CG293" s="26" t="e">
        <f ca="1">(BW293-'ModelParams Lw'!Q$10)/'ModelParams Lw'!Q$11</f>
        <v>#DIV/0!</v>
      </c>
      <c r="CH293" s="26" t="e">
        <f ca="1">(BX293-'ModelParams Lw'!R$10)/'ModelParams Lw'!R$11</f>
        <v>#DIV/0!</v>
      </c>
      <c r="CI293" s="26" t="e">
        <f ca="1">(BY293-'ModelParams Lw'!S$10)/'ModelParams Lw'!S$11</f>
        <v>#DIV/0!</v>
      </c>
      <c r="CJ293" s="26" t="e">
        <f ca="1">(BZ293-'ModelParams Lw'!T$10)/'ModelParams Lw'!T$11</f>
        <v>#DIV/0!</v>
      </c>
      <c r="CK293" s="26" t="e">
        <f ca="1">(CA293-'ModelParams Lw'!U$10)/'ModelParams Lw'!U$11</f>
        <v>#DIV/0!</v>
      </c>
      <c r="CL293" s="26" t="e">
        <f ca="1">(CB293-'ModelParams Lw'!V$10)/'ModelParams Lw'!V$11</f>
        <v>#DIV/0!</v>
      </c>
      <c r="CM293" s="75" t="e">
        <f t="shared" si="109"/>
        <v>#DIV/0!</v>
      </c>
      <c r="CN293" s="75" t="e">
        <f t="shared" si="110"/>
        <v>#DIV/0!</v>
      </c>
      <c r="CO293" s="75" t="e">
        <f t="shared" si="111"/>
        <v>#DIV/0!</v>
      </c>
      <c r="CP293" s="75" t="e">
        <f t="shared" si="112"/>
        <v>#DIV/0!</v>
      </c>
      <c r="CQ293" s="75" t="e">
        <f t="shared" si="113"/>
        <v>#DIV/0!</v>
      </c>
      <c r="CR293" s="75" t="e">
        <f t="shared" si="114"/>
        <v>#DIV/0!</v>
      </c>
      <c r="CS293" s="75" t="e">
        <f t="shared" si="115"/>
        <v>#DIV/0!</v>
      </c>
      <c r="CT293" s="75" t="e">
        <f t="shared" si="116"/>
        <v>#DIV/0!</v>
      </c>
      <c r="CU293" s="26" t="e">
        <f>10*LOG10(IF(CM293="",0,POWER(10,((CM293+'ModelParams Lw'!$O$4)/10))) +IF(CN293="",0,POWER(10,((CN293+'ModelParams Lw'!$P$4)/10))) +IF(CO293="",0,POWER(10,((CO293+'ModelParams Lw'!$Q$4)/10))) +IF(CP293="",0,POWER(10,((CP293+'ModelParams Lw'!$R$4)/10))) +IF(CQ293="",0,POWER(10,((CQ293+'ModelParams Lw'!$S$4)/10))) +IF(CR293="",0,POWER(10,((CR293+'ModelParams Lw'!$T$4)/10))) +IF(CS293="",0,POWER(10,((CS293+'ModelParams Lw'!$U$4)/10)))+IF(CT293="",0,POWER(10,((CT293+'ModelParams Lw'!$V$4)/10))))</f>
        <v>#DIV/0!</v>
      </c>
      <c r="CV293" s="26" t="e">
        <f t="shared" si="117"/>
        <v>#DIV/0!</v>
      </c>
      <c r="CW293" s="26" t="e">
        <f>(CM293-'ModelParams Lw'!O$10)/'ModelParams Lw'!O$11</f>
        <v>#DIV/0!</v>
      </c>
      <c r="CX293" s="26" t="e">
        <f>(CN293-'ModelParams Lw'!P$10)/'ModelParams Lw'!P$11</f>
        <v>#DIV/0!</v>
      </c>
      <c r="CY293" s="26" t="e">
        <f>(CO293-'ModelParams Lw'!Q$10)/'ModelParams Lw'!Q$11</f>
        <v>#DIV/0!</v>
      </c>
      <c r="CZ293" s="26" t="e">
        <f>(CP293-'ModelParams Lw'!R$10)/'ModelParams Lw'!R$11</f>
        <v>#DIV/0!</v>
      </c>
      <c r="DA293" s="26" t="e">
        <f>(CQ293-'ModelParams Lw'!S$10)/'ModelParams Lw'!S$11</f>
        <v>#DIV/0!</v>
      </c>
      <c r="DB293" s="26" t="e">
        <f>(CR293-'ModelParams Lw'!T$10)/'ModelParams Lw'!T$11</f>
        <v>#DIV/0!</v>
      </c>
      <c r="DC293" s="26" t="e">
        <f>(CS293-'ModelParams Lw'!U$10)/'ModelParams Lw'!U$11</f>
        <v>#DIV/0!</v>
      </c>
      <c r="DD293" s="26" t="e">
        <f>(CT293-'ModelParams Lw'!V$10)/'ModelParams Lw'!V$11</f>
        <v>#DIV/0!</v>
      </c>
    </row>
    <row r="294" spans="1:108" x14ac:dyDescent="0.25">
      <c r="A294" s="13">
        <f>'Sound Power'!B294</f>
        <v>0</v>
      </c>
      <c r="B294" s="13">
        <f>'Sound Power'!D294</f>
        <v>0</v>
      </c>
      <c r="C294" s="13">
        <f>'Sound Power'!E294</f>
        <v>0</v>
      </c>
      <c r="D294" s="13">
        <f>'Sound Power'!F294</f>
        <v>0</v>
      </c>
      <c r="E294" s="76" t="e">
        <f>IF(Calcul!$F296="SA",'Sound Power'!AZ294,'Sound Power'!O294)</f>
        <v>#DIV/0!</v>
      </c>
      <c r="F294" s="76" t="e">
        <f>IF(Calcul!$F296="SA",'Sound Power'!BA294,'Sound Power'!P294)</f>
        <v>#DIV/0!</v>
      </c>
      <c r="G294" s="76" t="e">
        <f>IF(Calcul!$F296="SA",'Sound Power'!BB294,'Sound Power'!Q294)</f>
        <v>#DIV/0!</v>
      </c>
      <c r="H294" s="76" t="e">
        <f>IF(Calcul!$F296="SA",'Sound Power'!BC294,'Sound Power'!R294)</f>
        <v>#DIV/0!</v>
      </c>
      <c r="I294" s="76" t="e">
        <f>IF(Calcul!$F296="SA",'Sound Power'!BD294,'Sound Power'!S294)</f>
        <v>#DIV/0!</v>
      </c>
      <c r="J294" s="76" t="e">
        <f>IF(Calcul!$F296="SA",'Sound Power'!BE294,'Sound Power'!T294)</f>
        <v>#DIV/0!</v>
      </c>
      <c r="K294" s="76" t="e">
        <f>IF(Calcul!$F296="SA",'Sound Power'!BF294,'Sound Power'!U294)</f>
        <v>#DIV/0!</v>
      </c>
      <c r="L294" s="76" t="e">
        <f>IF(Calcul!$F296="SA",'Sound Power'!BG294,'Sound Power'!V294)</f>
        <v>#DIV/0!</v>
      </c>
      <c r="M294" s="76" t="e">
        <f>'Sound Power'!CI294</f>
        <v>#DIV/0!</v>
      </c>
      <c r="N294" s="76" t="e">
        <f>'Sound Power'!CJ294</f>
        <v>#DIV/0!</v>
      </c>
      <c r="O294" s="76" t="e">
        <f>'Sound Power'!CK294</f>
        <v>#DIV/0!</v>
      </c>
      <c r="P294" s="76" t="e">
        <f>'Sound Power'!CL294</f>
        <v>#DIV/0!</v>
      </c>
      <c r="Q294" s="76" t="e">
        <f>'Sound Power'!CM294</f>
        <v>#DIV/0!</v>
      </c>
      <c r="R294" s="76" t="e">
        <f>'Sound Power'!CN294</f>
        <v>#DIV/0!</v>
      </c>
      <c r="S294" s="76" t="e">
        <f>'Sound Power'!CO294</f>
        <v>#DIV/0!</v>
      </c>
      <c r="T294" s="76" t="e">
        <f>'Sound Power'!CP294</f>
        <v>#DIV/0!</v>
      </c>
      <c r="U294" s="73">
        <f t="shared" si="97"/>
        <v>0</v>
      </c>
      <c r="V294" s="73">
        <f t="shared" si="98"/>
        <v>0</v>
      </c>
      <c r="W294" s="76" t="e">
        <f>('ModelParams Lp'!B$4*10^'ModelParams Lp'!B$5*($U294/$V294)^'ModelParams Lp'!B$6)*3</f>
        <v>#DIV/0!</v>
      </c>
      <c r="X294" s="76" t="e">
        <f>('ModelParams Lp'!C$4*10^'ModelParams Lp'!C$5*($U294/$V294)^'ModelParams Lp'!C$6)*3</f>
        <v>#DIV/0!</v>
      </c>
      <c r="Y294" s="76" t="e">
        <f>('ModelParams Lp'!D$4*10^'ModelParams Lp'!D$5*($U294/$V294)^'ModelParams Lp'!D$6)*3</f>
        <v>#DIV/0!</v>
      </c>
      <c r="Z294" s="76" t="e">
        <f>('ModelParams Lp'!E$4*10^'ModelParams Lp'!E$5*($U294/$V294)^'ModelParams Lp'!E$6)*3</f>
        <v>#DIV/0!</v>
      </c>
      <c r="AA294" s="76" t="e">
        <f>('ModelParams Lp'!F$4*10^'ModelParams Lp'!F$5*($U294/$V294)^'ModelParams Lp'!F$6)*3</f>
        <v>#DIV/0!</v>
      </c>
      <c r="AB294" s="76" t="e">
        <f>('ModelParams Lp'!G$4*10^'ModelParams Lp'!G$5*($U294/$V294)^'ModelParams Lp'!G$6)*3</f>
        <v>#DIV/0!</v>
      </c>
      <c r="AC294" s="76" t="e">
        <f>('ModelParams Lp'!H$4*10^'ModelParams Lp'!H$5*($U294/$V294)^'ModelParams Lp'!H$6)*3</f>
        <v>#DIV/0!</v>
      </c>
      <c r="AD294" s="76" t="e">
        <f>('ModelParams Lp'!I$4*10^'ModelParams Lp'!I$5*($U294/$V294)^'ModelParams Lp'!I$6)*3</f>
        <v>#DIV/0!</v>
      </c>
      <c r="AE294" s="62" t="e">
        <f t="shared" si="99"/>
        <v>#DIV/0!</v>
      </c>
      <c r="AF294" s="62" t="e">
        <f>IF(AE294&lt;'ModelParams Lp'!$B$16,-1,IF(AE294&lt;'ModelParams Lp'!$C$16,0,IF(AE294&lt;'ModelParams Lp'!$D$16,1,IF(AE294&lt;'ModelParams Lp'!$E$16,2,IF(AE294&lt;'ModelParams Lp'!$F$16,3,IF(AE294&lt;'ModelParams Lp'!$G$16,4,IF(AE294&lt;'ModelParams Lp'!$H$16,5,6)))))))</f>
        <v>#DIV/0!</v>
      </c>
      <c r="AG294" s="76" t="e">
        <f ca="1">IF($AF294&gt;1,0,OFFSET('ModelParams Lp'!$C$12,0,-'Sound Pressure'!$AF294))</f>
        <v>#DIV/0!</v>
      </c>
      <c r="AH294" s="76" t="e">
        <f ca="1">IF($AF294&gt;2,0,OFFSET('ModelParams Lp'!$D$12,0,-'Sound Pressure'!$AF294))</f>
        <v>#DIV/0!</v>
      </c>
      <c r="AI294" s="76" t="e">
        <f ca="1">IF($AF294&gt;3,0,OFFSET('ModelParams Lp'!$E$12,0,-'Sound Pressure'!$AF294))</f>
        <v>#DIV/0!</v>
      </c>
      <c r="AJ294" s="76" t="e">
        <f ca="1">IF($AF294&gt;4,0,OFFSET('ModelParams Lp'!$F$12,0,-'Sound Pressure'!$AF294))</f>
        <v>#DIV/0!</v>
      </c>
      <c r="AK294" s="76" t="e">
        <f ca="1">IF($AF294&gt;3,0,OFFSET('ModelParams Lp'!$G$12,0,-'Sound Pressure'!$AF294))</f>
        <v>#DIV/0!</v>
      </c>
      <c r="AL294" s="76" t="e">
        <f ca="1">IF($AF294&gt;5,0,OFFSET('ModelParams Lp'!$H$12,0,-'Sound Pressure'!$AF294))</f>
        <v>#DIV/0!</v>
      </c>
      <c r="AM294" s="76" t="e">
        <f ca="1">IF($AF294&gt;6,0,OFFSET('ModelParams Lp'!$I$12,0,-'Sound Pressure'!$AF294))</f>
        <v>#DIV/0!</v>
      </c>
      <c r="AN294" s="76" t="e">
        <f ca="1">IF($AF294&gt;7,0,IF($AF$4&lt;0,3,OFFSET('ModelParams Lp'!$J$12,0,-'Sound Pressure'!$AF294)))</f>
        <v>#DIV/0!</v>
      </c>
      <c r="AO294" s="76" t="e">
        <f t="shared" si="118"/>
        <v>#DIV/0!</v>
      </c>
      <c r="AP294" s="76" t="e">
        <f t="shared" si="118"/>
        <v>#DIV/0!</v>
      </c>
      <c r="AQ294" s="76" t="e">
        <f t="shared" si="118"/>
        <v>#DIV/0!</v>
      </c>
      <c r="AR294" s="76" t="e">
        <f t="shared" si="118"/>
        <v>#DIV/0!</v>
      </c>
      <c r="AS294" s="76" t="e">
        <f t="shared" si="118"/>
        <v>#DIV/0!</v>
      </c>
      <c r="AT294" s="76" t="e">
        <f t="shared" si="118"/>
        <v>#DIV/0!</v>
      </c>
      <c r="AU294" s="76" t="e">
        <f t="shared" si="118"/>
        <v>#DIV/0!</v>
      </c>
      <c r="AV294" s="76" t="e">
        <f t="shared" si="118"/>
        <v>#DIV/0!</v>
      </c>
      <c r="AW294" s="76">
        <f>'ModelParams Lp'!B$22</f>
        <v>4</v>
      </c>
      <c r="AX294" s="76">
        <f>'ModelParams Lp'!C$22</f>
        <v>2</v>
      </c>
      <c r="AY294" s="76">
        <f>'ModelParams Lp'!D$22</f>
        <v>1</v>
      </c>
      <c r="AZ294" s="76">
        <f>'ModelParams Lp'!E$22</f>
        <v>0</v>
      </c>
      <c r="BA294" s="76">
        <f>'ModelParams Lp'!F$22</f>
        <v>0</v>
      </c>
      <c r="BB294" s="76">
        <f>'ModelParams Lp'!G$22</f>
        <v>0</v>
      </c>
      <c r="BC294" s="76">
        <f>'ModelParams Lp'!H$22</f>
        <v>0</v>
      </c>
      <c r="BD294" s="76">
        <f>'ModelParams Lp'!I$22</f>
        <v>0</v>
      </c>
      <c r="BE294" s="76" t="e">
        <f>-10*LOG(2/(4*PI()*2^2)+4/(0.163*(Calcul!$J299*Calcul!$K299)/VLOOKUP(Calcul!$H299,'ModelParams Lp'!$E$37:$F$39,2,0)))</f>
        <v>#N/A</v>
      </c>
      <c r="BF294" s="76" t="e">
        <f>-10*LOG(2/(4*PI()*2^2)+4/(0.163*(Calcul!$J299*Calcul!$K299)/VLOOKUP(Calcul!$H299,'ModelParams Lp'!$E$37:$F$39,2,0)))</f>
        <v>#N/A</v>
      </c>
      <c r="BG294" s="76" t="e">
        <f>-10*LOG(2/(4*PI()*2^2)+4/(0.163*(Calcul!$J299*Calcul!$K299)/VLOOKUP(Calcul!$H299,'ModelParams Lp'!$E$37:$F$39,2,0)))</f>
        <v>#N/A</v>
      </c>
      <c r="BH294" s="76" t="e">
        <f>-10*LOG(2/(4*PI()*2^2)+4/(0.163*(Calcul!$J299*Calcul!$K299)/VLOOKUP(Calcul!$H299,'ModelParams Lp'!$E$37:$F$39,2,0)))</f>
        <v>#N/A</v>
      </c>
      <c r="BI294" s="76" t="e">
        <f>-10*LOG(2/(4*PI()*2^2)+4/(0.163*(Calcul!$J299*Calcul!$K299)/VLOOKUP(Calcul!$H299,'ModelParams Lp'!$E$37:$F$39,2,0)))</f>
        <v>#N/A</v>
      </c>
      <c r="BJ294" s="76" t="e">
        <f>-10*LOG(2/(4*PI()*2^2)+4/(0.163*(Calcul!$J299*Calcul!$K299)/VLOOKUP(Calcul!$H299,'ModelParams Lp'!$E$37:$F$39,2,0)))</f>
        <v>#N/A</v>
      </c>
      <c r="BK294" s="76" t="e">
        <f>-10*LOG(2/(4*PI()*2^2)+4/(0.163*(Calcul!$J299*Calcul!$K299)/VLOOKUP(Calcul!$H299,'ModelParams Lp'!$E$37:$F$39,2,0)))</f>
        <v>#N/A</v>
      </c>
      <c r="BL294" s="76" t="e">
        <f>-10*LOG(2/(4*PI()*2^2)+4/(0.163*(Calcul!$J299*Calcul!$K299)/VLOOKUP(Calcul!$H299,'ModelParams Lp'!$E$37:$F$39,2,0)))</f>
        <v>#N/A</v>
      </c>
      <c r="BM294" s="76" t="e">
        <f>VLOOKUP(Calcul!$I299,'ModelParams Lp'!$D$28:$O$32,5,0)+BE294</f>
        <v>#N/A</v>
      </c>
      <c r="BN294" s="76" t="e">
        <f>VLOOKUP(Calcul!$I299,'ModelParams Lp'!$D$28:$O$32,6,0)+BF294</f>
        <v>#N/A</v>
      </c>
      <c r="BO294" s="76" t="e">
        <f>VLOOKUP(Calcul!$I299,'ModelParams Lp'!$D$28:$O$32,7,0)+BG294</f>
        <v>#N/A</v>
      </c>
      <c r="BP294" s="76" t="e">
        <f>VLOOKUP(Calcul!$I299,'ModelParams Lp'!$D$28:$O$32,8,0)+BH294</f>
        <v>#N/A</v>
      </c>
      <c r="BQ294" s="76" t="e">
        <f>VLOOKUP(Calcul!$I299,'ModelParams Lp'!$D$28:$O$32,9,0)+BI294</f>
        <v>#N/A</v>
      </c>
      <c r="BR294" s="76" t="e">
        <f>VLOOKUP(Calcul!$I299,'ModelParams Lp'!$D$28:$O$32,10,0)+BJ294</f>
        <v>#N/A</v>
      </c>
      <c r="BS294" s="76" t="e">
        <f>VLOOKUP(Calcul!$I299,'ModelParams Lp'!$D$28:$O$32,11,0)+BK294</f>
        <v>#N/A</v>
      </c>
      <c r="BT294" s="76" t="e">
        <f>VLOOKUP(Calcul!$I299,'ModelParams Lp'!$D$28:$O$32,12,0)+BL294</f>
        <v>#N/A</v>
      </c>
      <c r="BU294" s="75" t="e">
        <f t="shared" ca="1" si="100"/>
        <v>#DIV/0!</v>
      </c>
      <c r="BV294" s="75" t="e">
        <f t="shared" ca="1" si="101"/>
        <v>#DIV/0!</v>
      </c>
      <c r="BW294" s="75" t="e">
        <f t="shared" ca="1" si="102"/>
        <v>#DIV/0!</v>
      </c>
      <c r="BX294" s="75" t="e">
        <f t="shared" ca="1" si="103"/>
        <v>#DIV/0!</v>
      </c>
      <c r="BY294" s="75" t="e">
        <f t="shared" ca="1" si="104"/>
        <v>#DIV/0!</v>
      </c>
      <c r="BZ294" s="75" t="e">
        <f t="shared" ca="1" si="105"/>
        <v>#DIV/0!</v>
      </c>
      <c r="CA294" s="75" t="e">
        <f t="shared" ca="1" si="106"/>
        <v>#DIV/0!</v>
      </c>
      <c r="CB294" s="75" t="e">
        <f t="shared" ca="1" si="107"/>
        <v>#DIV/0!</v>
      </c>
      <c r="CC294" s="26" t="e">
        <f ca="1">10*LOG10(IF(BU294="",0,POWER(10,((BU294+'ModelParams Lw'!$O$4)/10))) +IF(BV294="",0,POWER(10,((BV294+'ModelParams Lw'!$P$4)/10))) +IF(BW294="",0,POWER(10,((BW294+'ModelParams Lw'!$Q$4)/10))) +IF(BX294="",0,POWER(10,((BX294+'ModelParams Lw'!$R$4)/10))) +IF(BY294="",0,POWER(10,((BY294+'ModelParams Lw'!$S$4)/10))) +IF(BZ294="",0,POWER(10,((BZ294+'ModelParams Lw'!$T$4)/10))) +IF(CA294="",0,POWER(10,((CA294+'ModelParams Lw'!$U$4)/10)))+IF(CB294="",0,POWER(10,((CB294+'ModelParams Lw'!$V$4)/10))))</f>
        <v>#DIV/0!</v>
      </c>
      <c r="CD294" s="26" t="e">
        <f t="shared" ca="1" si="108"/>
        <v>#DIV/0!</v>
      </c>
      <c r="CE294" s="26" t="e">
        <f ca="1">(BU294-'ModelParams Lw'!O$10)/'ModelParams Lw'!O$11</f>
        <v>#DIV/0!</v>
      </c>
      <c r="CF294" s="26" t="e">
        <f ca="1">(BV294-'ModelParams Lw'!P$10)/'ModelParams Lw'!P$11</f>
        <v>#DIV/0!</v>
      </c>
      <c r="CG294" s="26" t="e">
        <f ca="1">(BW294-'ModelParams Lw'!Q$10)/'ModelParams Lw'!Q$11</f>
        <v>#DIV/0!</v>
      </c>
      <c r="CH294" s="26" t="e">
        <f ca="1">(BX294-'ModelParams Lw'!R$10)/'ModelParams Lw'!R$11</f>
        <v>#DIV/0!</v>
      </c>
      <c r="CI294" s="26" t="e">
        <f ca="1">(BY294-'ModelParams Lw'!S$10)/'ModelParams Lw'!S$11</f>
        <v>#DIV/0!</v>
      </c>
      <c r="CJ294" s="26" t="e">
        <f ca="1">(BZ294-'ModelParams Lw'!T$10)/'ModelParams Lw'!T$11</f>
        <v>#DIV/0!</v>
      </c>
      <c r="CK294" s="26" t="e">
        <f ca="1">(CA294-'ModelParams Lw'!U$10)/'ModelParams Lw'!U$11</f>
        <v>#DIV/0!</v>
      </c>
      <c r="CL294" s="26" t="e">
        <f ca="1">(CB294-'ModelParams Lw'!V$10)/'ModelParams Lw'!V$11</f>
        <v>#DIV/0!</v>
      </c>
      <c r="CM294" s="75" t="e">
        <f t="shared" si="109"/>
        <v>#DIV/0!</v>
      </c>
      <c r="CN294" s="75" t="e">
        <f t="shared" si="110"/>
        <v>#DIV/0!</v>
      </c>
      <c r="CO294" s="75" t="e">
        <f t="shared" si="111"/>
        <v>#DIV/0!</v>
      </c>
      <c r="CP294" s="75" t="e">
        <f t="shared" si="112"/>
        <v>#DIV/0!</v>
      </c>
      <c r="CQ294" s="75" t="e">
        <f t="shared" si="113"/>
        <v>#DIV/0!</v>
      </c>
      <c r="CR294" s="75" t="e">
        <f t="shared" si="114"/>
        <v>#DIV/0!</v>
      </c>
      <c r="CS294" s="75" t="e">
        <f t="shared" si="115"/>
        <v>#DIV/0!</v>
      </c>
      <c r="CT294" s="75" t="e">
        <f t="shared" si="116"/>
        <v>#DIV/0!</v>
      </c>
      <c r="CU294" s="26" t="e">
        <f>10*LOG10(IF(CM294="",0,POWER(10,((CM294+'ModelParams Lw'!$O$4)/10))) +IF(CN294="",0,POWER(10,((CN294+'ModelParams Lw'!$P$4)/10))) +IF(CO294="",0,POWER(10,((CO294+'ModelParams Lw'!$Q$4)/10))) +IF(CP294="",0,POWER(10,((CP294+'ModelParams Lw'!$R$4)/10))) +IF(CQ294="",0,POWER(10,((CQ294+'ModelParams Lw'!$S$4)/10))) +IF(CR294="",0,POWER(10,((CR294+'ModelParams Lw'!$T$4)/10))) +IF(CS294="",0,POWER(10,((CS294+'ModelParams Lw'!$U$4)/10)))+IF(CT294="",0,POWER(10,((CT294+'ModelParams Lw'!$V$4)/10))))</f>
        <v>#DIV/0!</v>
      </c>
      <c r="CV294" s="26" t="e">
        <f t="shared" si="117"/>
        <v>#DIV/0!</v>
      </c>
      <c r="CW294" s="26" t="e">
        <f>(CM294-'ModelParams Lw'!O$10)/'ModelParams Lw'!O$11</f>
        <v>#DIV/0!</v>
      </c>
      <c r="CX294" s="26" t="e">
        <f>(CN294-'ModelParams Lw'!P$10)/'ModelParams Lw'!P$11</f>
        <v>#DIV/0!</v>
      </c>
      <c r="CY294" s="26" t="e">
        <f>(CO294-'ModelParams Lw'!Q$10)/'ModelParams Lw'!Q$11</f>
        <v>#DIV/0!</v>
      </c>
      <c r="CZ294" s="26" t="e">
        <f>(CP294-'ModelParams Lw'!R$10)/'ModelParams Lw'!R$11</f>
        <v>#DIV/0!</v>
      </c>
      <c r="DA294" s="26" t="e">
        <f>(CQ294-'ModelParams Lw'!S$10)/'ModelParams Lw'!S$11</f>
        <v>#DIV/0!</v>
      </c>
      <c r="DB294" s="26" t="e">
        <f>(CR294-'ModelParams Lw'!T$10)/'ModelParams Lw'!T$11</f>
        <v>#DIV/0!</v>
      </c>
      <c r="DC294" s="26" t="e">
        <f>(CS294-'ModelParams Lw'!U$10)/'ModelParams Lw'!U$11</f>
        <v>#DIV/0!</v>
      </c>
      <c r="DD294" s="26" t="e">
        <f>(CT294-'ModelParams Lw'!V$10)/'ModelParams Lw'!V$11</f>
        <v>#DIV/0!</v>
      </c>
    </row>
    <row r="295" spans="1:108" x14ac:dyDescent="0.25">
      <c r="A295" s="13">
        <f>'Sound Power'!B295</f>
        <v>0</v>
      </c>
      <c r="B295" s="13">
        <f>'Sound Power'!D295</f>
        <v>0</v>
      </c>
      <c r="C295" s="13">
        <f>'Sound Power'!E295</f>
        <v>0</v>
      </c>
      <c r="D295" s="13">
        <f>'Sound Power'!F295</f>
        <v>0</v>
      </c>
      <c r="E295" s="76" t="e">
        <f>IF(Calcul!$F297="SA",'Sound Power'!AZ295,'Sound Power'!O295)</f>
        <v>#DIV/0!</v>
      </c>
      <c r="F295" s="76" t="e">
        <f>IF(Calcul!$F297="SA",'Sound Power'!BA295,'Sound Power'!P295)</f>
        <v>#DIV/0!</v>
      </c>
      <c r="G295" s="76" t="e">
        <f>IF(Calcul!$F297="SA",'Sound Power'!BB295,'Sound Power'!Q295)</f>
        <v>#DIV/0!</v>
      </c>
      <c r="H295" s="76" t="e">
        <f>IF(Calcul!$F297="SA",'Sound Power'!BC295,'Sound Power'!R295)</f>
        <v>#DIV/0!</v>
      </c>
      <c r="I295" s="76" t="e">
        <f>IF(Calcul!$F297="SA",'Sound Power'!BD295,'Sound Power'!S295)</f>
        <v>#DIV/0!</v>
      </c>
      <c r="J295" s="76" t="e">
        <f>IF(Calcul!$F297="SA",'Sound Power'!BE295,'Sound Power'!T295)</f>
        <v>#DIV/0!</v>
      </c>
      <c r="K295" s="76" t="e">
        <f>IF(Calcul!$F297="SA",'Sound Power'!BF295,'Sound Power'!U295)</f>
        <v>#DIV/0!</v>
      </c>
      <c r="L295" s="76" t="e">
        <f>IF(Calcul!$F297="SA",'Sound Power'!BG295,'Sound Power'!V295)</f>
        <v>#DIV/0!</v>
      </c>
      <c r="M295" s="76" t="e">
        <f>'Sound Power'!CI295</f>
        <v>#DIV/0!</v>
      </c>
      <c r="N295" s="76" t="e">
        <f>'Sound Power'!CJ295</f>
        <v>#DIV/0!</v>
      </c>
      <c r="O295" s="76" t="e">
        <f>'Sound Power'!CK295</f>
        <v>#DIV/0!</v>
      </c>
      <c r="P295" s="76" t="e">
        <f>'Sound Power'!CL295</f>
        <v>#DIV/0!</v>
      </c>
      <c r="Q295" s="76" t="e">
        <f>'Sound Power'!CM295</f>
        <v>#DIV/0!</v>
      </c>
      <c r="R295" s="76" t="e">
        <f>'Sound Power'!CN295</f>
        <v>#DIV/0!</v>
      </c>
      <c r="S295" s="76" t="e">
        <f>'Sound Power'!CO295</f>
        <v>#DIV/0!</v>
      </c>
      <c r="T295" s="76" t="e">
        <f>'Sound Power'!CP295</f>
        <v>#DIV/0!</v>
      </c>
      <c r="U295" s="73">
        <f t="shared" si="97"/>
        <v>0</v>
      </c>
      <c r="V295" s="73">
        <f t="shared" si="98"/>
        <v>0</v>
      </c>
      <c r="W295" s="76" t="e">
        <f>('ModelParams Lp'!B$4*10^'ModelParams Lp'!B$5*($U295/$V295)^'ModelParams Lp'!B$6)*3</f>
        <v>#DIV/0!</v>
      </c>
      <c r="X295" s="76" t="e">
        <f>('ModelParams Lp'!C$4*10^'ModelParams Lp'!C$5*($U295/$V295)^'ModelParams Lp'!C$6)*3</f>
        <v>#DIV/0!</v>
      </c>
      <c r="Y295" s="76" t="e">
        <f>('ModelParams Lp'!D$4*10^'ModelParams Lp'!D$5*($U295/$V295)^'ModelParams Lp'!D$6)*3</f>
        <v>#DIV/0!</v>
      </c>
      <c r="Z295" s="76" t="e">
        <f>('ModelParams Lp'!E$4*10^'ModelParams Lp'!E$5*($U295/$V295)^'ModelParams Lp'!E$6)*3</f>
        <v>#DIV/0!</v>
      </c>
      <c r="AA295" s="76" t="e">
        <f>('ModelParams Lp'!F$4*10^'ModelParams Lp'!F$5*($U295/$V295)^'ModelParams Lp'!F$6)*3</f>
        <v>#DIV/0!</v>
      </c>
      <c r="AB295" s="76" t="e">
        <f>('ModelParams Lp'!G$4*10^'ModelParams Lp'!G$5*($U295/$V295)^'ModelParams Lp'!G$6)*3</f>
        <v>#DIV/0!</v>
      </c>
      <c r="AC295" s="76" t="e">
        <f>('ModelParams Lp'!H$4*10^'ModelParams Lp'!H$5*($U295/$V295)^'ModelParams Lp'!H$6)*3</f>
        <v>#DIV/0!</v>
      </c>
      <c r="AD295" s="76" t="e">
        <f>('ModelParams Lp'!I$4*10^'ModelParams Lp'!I$5*($U295/$V295)^'ModelParams Lp'!I$6)*3</f>
        <v>#DIV/0!</v>
      </c>
      <c r="AE295" s="62" t="e">
        <f t="shared" si="99"/>
        <v>#DIV/0!</v>
      </c>
      <c r="AF295" s="62" t="e">
        <f>IF(AE295&lt;'ModelParams Lp'!$B$16,-1,IF(AE295&lt;'ModelParams Lp'!$C$16,0,IF(AE295&lt;'ModelParams Lp'!$D$16,1,IF(AE295&lt;'ModelParams Lp'!$E$16,2,IF(AE295&lt;'ModelParams Lp'!$F$16,3,IF(AE295&lt;'ModelParams Lp'!$G$16,4,IF(AE295&lt;'ModelParams Lp'!$H$16,5,6)))))))</f>
        <v>#DIV/0!</v>
      </c>
      <c r="AG295" s="76" t="e">
        <f ca="1">IF($AF295&gt;1,0,OFFSET('ModelParams Lp'!$C$12,0,-'Sound Pressure'!$AF295))</f>
        <v>#DIV/0!</v>
      </c>
      <c r="AH295" s="76" t="e">
        <f ca="1">IF($AF295&gt;2,0,OFFSET('ModelParams Lp'!$D$12,0,-'Sound Pressure'!$AF295))</f>
        <v>#DIV/0!</v>
      </c>
      <c r="AI295" s="76" t="e">
        <f ca="1">IF($AF295&gt;3,0,OFFSET('ModelParams Lp'!$E$12,0,-'Sound Pressure'!$AF295))</f>
        <v>#DIV/0!</v>
      </c>
      <c r="AJ295" s="76" t="e">
        <f ca="1">IF($AF295&gt;4,0,OFFSET('ModelParams Lp'!$F$12,0,-'Sound Pressure'!$AF295))</f>
        <v>#DIV/0!</v>
      </c>
      <c r="AK295" s="76" t="e">
        <f ca="1">IF($AF295&gt;3,0,OFFSET('ModelParams Lp'!$G$12,0,-'Sound Pressure'!$AF295))</f>
        <v>#DIV/0!</v>
      </c>
      <c r="AL295" s="76" t="e">
        <f ca="1">IF($AF295&gt;5,0,OFFSET('ModelParams Lp'!$H$12,0,-'Sound Pressure'!$AF295))</f>
        <v>#DIV/0!</v>
      </c>
      <c r="AM295" s="76" t="e">
        <f ca="1">IF($AF295&gt;6,0,OFFSET('ModelParams Lp'!$I$12,0,-'Sound Pressure'!$AF295))</f>
        <v>#DIV/0!</v>
      </c>
      <c r="AN295" s="76" t="e">
        <f ca="1">IF($AF295&gt;7,0,IF($AF$4&lt;0,3,OFFSET('ModelParams Lp'!$J$12,0,-'Sound Pressure'!$AF295)))</f>
        <v>#DIV/0!</v>
      </c>
      <c r="AO295" s="76" t="e">
        <f t="shared" si="118"/>
        <v>#DIV/0!</v>
      </c>
      <c r="AP295" s="76" t="e">
        <f t="shared" si="118"/>
        <v>#DIV/0!</v>
      </c>
      <c r="AQ295" s="76" t="e">
        <f t="shared" si="118"/>
        <v>#DIV/0!</v>
      </c>
      <c r="AR295" s="76" t="e">
        <f t="shared" si="118"/>
        <v>#DIV/0!</v>
      </c>
      <c r="AS295" s="76" t="e">
        <f t="shared" si="118"/>
        <v>#DIV/0!</v>
      </c>
      <c r="AT295" s="76" t="e">
        <f t="shared" si="118"/>
        <v>#DIV/0!</v>
      </c>
      <c r="AU295" s="76" t="e">
        <f t="shared" si="118"/>
        <v>#DIV/0!</v>
      </c>
      <c r="AV295" s="76" t="e">
        <f t="shared" si="118"/>
        <v>#DIV/0!</v>
      </c>
      <c r="AW295" s="76">
        <f>'ModelParams Lp'!B$22</f>
        <v>4</v>
      </c>
      <c r="AX295" s="76">
        <f>'ModelParams Lp'!C$22</f>
        <v>2</v>
      </c>
      <c r="AY295" s="76">
        <f>'ModelParams Lp'!D$22</f>
        <v>1</v>
      </c>
      <c r="AZ295" s="76">
        <f>'ModelParams Lp'!E$22</f>
        <v>0</v>
      </c>
      <c r="BA295" s="76">
        <f>'ModelParams Lp'!F$22</f>
        <v>0</v>
      </c>
      <c r="BB295" s="76">
        <f>'ModelParams Lp'!G$22</f>
        <v>0</v>
      </c>
      <c r="BC295" s="76">
        <f>'ModelParams Lp'!H$22</f>
        <v>0</v>
      </c>
      <c r="BD295" s="76">
        <f>'ModelParams Lp'!I$22</f>
        <v>0</v>
      </c>
      <c r="BE295" s="76" t="e">
        <f>-10*LOG(2/(4*PI()*2^2)+4/(0.163*(Calcul!$J300*Calcul!$K300)/VLOOKUP(Calcul!$H300,'ModelParams Lp'!$E$37:$F$39,2,0)))</f>
        <v>#N/A</v>
      </c>
      <c r="BF295" s="76" t="e">
        <f>-10*LOG(2/(4*PI()*2^2)+4/(0.163*(Calcul!$J300*Calcul!$K300)/VLOOKUP(Calcul!$H300,'ModelParams Lp'!$E$37:$F$39,2,0)))</f>
        <v>#N/A</v>
      </c>
      <c r="BG295" s="76" t="e">
        <f>-10*LOG(2/(4*PI()*2^2)+4/(0.163*(Calcul!$J300*Calcul!$K300)/VLOOKUP(Calcul!$H300,'ModelParams Lp'!$E$37:$F$39,2,0)))</f>
        <v>#N/A</v>
      </c>
      <c r="BH295" s="76" t="e">
        <f>-10*LOG(2/(4*PI()*2^2)+4/(0.163*(Calcul!$J300*Calcul!$K300)/VLOOKUP(Calcul!$H300,'ModelParams Lp'!$E$37:$F$39,2,0)))</f>
        <v>#N/A</v>
      </c>
      <c r="BI295" s="76" t="e">
        <f>-10*LOG(2/(4*PI()*2^2)+4/(0.163*(Calcul!$J300*Calcul!$K300)/VLOOKUP(Calcul!$H300,'ModelParams Lp'!$E$37:$F$39,2,0)))</f>
        <v>#N/A</v>
      </c>
      <c r="BJ295" s="76" t="e">
        <f>-10*LOG(2/(4*PI()*2^2)+4/(0.163*(Calcul!$J300*Calcul!$K300)/VLOOKUP(Calcul!$H300,'ModelParams Lp'!$E$37:$F$39,2,0)))</f>
        <v>#N/A</v>
      </c>
      <c r="BK295" s="76" t="e">
        <f>-10*LOG(2/(4*PI()*2^2)+4/(0.163*(Calcul!$J300*Calcul!$K300)/VLOOKUP(Calcul!$H300,'ModelParams Lp'!$E$37:$F$39,2,0)))</f>
        <v>#N/A</v>
      </c>
      <c r="BL295" s="76" t="e">
        <f>-10*LOG(2/(4*PI()*2^2)+4/(0.163*(Calcul!$J300*Calcul!$K300)/VLOOKUP(Calcul!$H300,'ModelParams Lp'!$E$37:$F$39,2,0)))</f>
        <v>#N/A</v>
      </c>
      <c r="BM295" s="76" t="e">
        <f>VLOOKUP(Calcul!$I300,'ModelParams Lp'!$D$28:$O$32,5,0)+BE295</f>
        <v>#N/A</v>
      </c>
      <c r="BN295" s="76" t="e">
        <f>VLOOKUP(Calcul!$I300,'ModelParams Lp'!$D$28:$O$32,6,0)+BF295</f>
        <v>#N/A</v>
      </c>
      <c r="BO295" s="76" t="e">
        <f>VLOOKUP(Calcul!$I300,'ModelParams Lp'!$D$28:$O$32,7,0)+BG295</f>
        <v>#N/A</v>
      </c>
      <c r="BP295" s="76" t="e">
        <f>VLOOKUP(Calcul!$I300,'ModelParams Lp'!$D$28:$O$32,8,0)+BH295</f>
        <v>#N/A</v>
      </c>
      <c r="BQ295" s="76" t="e">
        <f>VLOOKUP(Calcul!$I300,'ModelParams Lp'!$D$28:$O$32,9,0)+BI295</f>
        <v>#N/A</v>
      </c>
      <c r="BR295" s="76" t="e">
        <f>VLOOKUP(Calcul!$I300,'ModelParams Lp'!$D$28:$O$32,10,0)+BJ295</f>
        <v>#N/A</v>
      </c>
      <c r="BS295" s="76" t="e">
        <f>VLOOKUP(Calcul!$I300,'ModelParams Lp'!$D$28:$O$32,11,0)+BK295</f>
        <v>#N/A</v>
      </c>
      <c r="BT295" s="76" t="e">
        <f>VLOOKUP(Calcul!$I300,'ModelParams Lp'!$D$28:$O$32,12,0)+BL295</f>
        <v>#N/A</v>
      </c>
      <c r="BU295" s="75" t="e">
        <f t="shared" ca="1" si="100"/>
        <v>#DIV/0!</v>
      </c>
      <c r="BV295" s="75" t="e">
        <f t="shared" ca="1" si="101"/>
        <v>#DIV/0!</v>
      </c>
      <c r="BW295" s="75" t="e">
        <f t="shared" ca="1" si="102"/>
        <v>#DIV/0!</v>
      </c>
      <c r="BX295" s="75" t="e">
        <f t="shared" ca="1" si="103"/>
        <v>#DIV/0!</v>
      </c>
      <c r="BY295" s="75" t="e">
        <f t="shared" ca="1" si="104"/>
        <v>#DIV/0!</v>
      </c>
      <c r="BZ295" s="75" t="e">
        <f t="shared" ca="1" si="105"/>
        <v>#DIV/0!</v>
      </c>
      <c r="CA295" s="75" t="e">
        <f t="shared" ca="1" si="106"/>
        <v>#DIV/0!</v>
      </c>
      <c r="CB295" s="75" t="e">
        <f t="shared" ca="1" si="107"/>
        <v>#DIV/0!</v>
      </c>
      <c r="CC295" s="26" t="e">
        <f ca="1">10*LOG10(IF(BU295="",0,POWER(10,((BU295+'ModelParams Lw'!$O$4)/10))) +IF(BV295="",0,POWER(10,((BV295+'ModelParams Lw'!$P$4)/10))) +IF(BW295="",0,POWER(10,((BW295+'ModelParams Lw'!$Q$4)/10))) +IF(BX295="",0,POWER(10,((BX295+'ModelParams Lw'!$R$4)/10))) +IF(BY295="",0,POWER(10,((BY295+'ModelParams Lw'!$S$4)/10))) +IF(BZ295="",0,POWER(10,((BZ295+'ModelParams Lw'!$T$4)/10))) +IF(CA295="",0,POWER(10,((CA295+'ModelParams Lw'!$U$4)/10)))+IF(CB295="",0,POWER(10,((CB295+'ModelParams Lw'!$V$4)/10))))</f>
        <v>#DIV/0!</v>
      </c>
      <c r="CD295" s="26" t="e">
        <f t="shared" ca="1" si="108"/>
        <v>#DIV/0!</v>
      </c>
      <c r="CE295" s="26" t="e">
        <f ca="1">(BU295-'ModelParams Lw'!O$10)/'ModelParams Lw'!O$11</f>
        <v>#DIV/0!</v>
      </c>
      <c r="CF295" s="26" t="e">
        <f ca="1">(BV295-'ModelParams Lw'!P$10)/'ModelParams Lw'!P$11</f>
        <v>#DIV/0!</v>
      </c>
      <c r="CG295" s="26" t="e">
        <f ca="1">(BW295-'ModelParams Lw'!Q$10)/'ModelParams Lw'!Q$11</f>
        <v>#DIV/0!</v>
      </c>
      <c r="CH295" s="26" t="e">
        <f ca="1">(BX295-'ModelParams Lw'!R$10)/'ModelParams Lw'!R$11</f>
        <v>#DIV/0!</v>
      </c>
      <c r="CI295" s="26" t="e">
        <f ca="1">(BY295-'ModelParams Lw'!S$10)/'ModelParams Lw'!S$11</f>
        <v>#DIV/0!</v>
      </c>
      <c r="CJ295" s="26" t="e">
        <f ca="1">(BZ295-'ModelParams Lw'!T$10)/'ModelParams Lw'!T$11</f>
        <v>#DIV/0!</v>
      </c>
      <c r="CK295" s="26" t="e">
        <f ca="1">(CA295-'ModelParams Lw'!U$10)/'ModelParams Lw'!U$11</f>
        <v>#DIV/0!</v>
      </c>
      <c r="CL295" s="26" t="e">
        <f ca="1">(CB295-'ModelParams Lw'!V$10)/'ModelParams Lw'!V$11</f>
        <v>#DIV/0!</v>
      </c>
      <c r="CM295" s="75" t="e">
        <f t="shared" si="109"/>
        <v>#DIV/0!</v>
      </c>
      <c r="CN295" s="75" t="e">
        <f t="shared" si="110"/>
        <v>#DIV/0!</v>
      </c>
      <c r="CO295" s="75" t="e">
        <f t="shared" si="111"/>
        <v>#DIV/0!</v>
      </c>
      <c r="CP295" s="75" t="e">
        <f t="shared" si="112"/>
        <v>#DIV/0!</v>
      </c>
      <c r="CQ295" s="75" t="e">
        <f t="shared" si="113"/>
        <v>#DIV/0!</v>
      </c>
      <c r="CR295" s="75" t="e">
        <f t="shared" si="114"/>
        <v>#DIV/0!</v>
      </c>
      <c r="CS295" s="75" t="e">
        <f t="shared" si="115"/>
        <v>#DIV/0!</v>
      </c>
      <c r="CT295" s="75" t="e">
        <f t="shared" si="116"/>
        <v>#DIV/0!</v>
      </c>
      <c r="CU295" s="26" t="e">
        <f>10*LOG10(IF(CM295="",0,POWER(10,((CM295+'ModelParams Lw'!$O$4)/10))) +IF(CN295="",0,POWER(10,((CN295+'ModelParams Lw'!$P$4)/10))) +IF(CO295="",0,POWER(10,((CO295+'ModelParams Lw'!$Q$4)/10))) +IF(CP295="",0,POWER(10,((CP295+'ModelParams Lw'!$R$4)/10))) +IF(CQ295="",0,POWER(10,((CQ295+'ModelParams Lw'!$S$4)/10))) +IF(CR295="",0,POWER(10,((CR295+'ModelParams Lw'!$T$4)/10))) +IF(CS295="",0,POWER(10,((CS295+'ModelParams Lw'!$U$4)/10)))+IF(CT295="",0,POWER(10,((CT295+'ModelParams Lw'!$V$4)/10))))</f>
        <v>#DIV/0!</v>
      </c>
      <c r="CV295" s="26" t="e">
        <f t="shared" si="117"/>
        <v>#DIV/0!</v>
      </c>
      <c r="CW295" s="26" t="e">
        <f>(CM295-'ModelParams Lw'!O$10)/'ModelParams Lw'!O$11</f>
        <v>#DIV/0!</v>
      </c>
      <c r="CX295" s="26" t="e">
        <f>(CN295-'ModelParams Lw'!P$10)/'ModelParams Lw'!P$11</f>
        <v>#DIV/0!</v>
      </c>
      <c r="CY295" s="26" t="e">
        <f>(CO295-'ModelParams Lw'!Q$10)/'ModelParams Lw'!Q$11</f>
        <v>#DIV/0!</v>
      </c>
      <c r="CZ295" s="26" t="e">
        <f>(CP295-'ModelParams Lw'!R$10)/'ModelParams Lw'!R$11</f>
        <v>#DIV/0!</v>
      </c>
      <c r="DA295" s="26" t="e">
        <f>(CQ295-'ModelParams Lw'!S$10)/'ModelParams Lw'!S$11</f>
        <v>#DIV/0!</v>
      </c>
      <c r="DB295" s="26" t="e">
        <f>(CR295-'ModelParams Lw'!T$10)/'ModelParams Lw'!T$11</f>
        <v>#DIV/0!</v>
      </c>
      <c r="DC295" s="26" t="e">
        <f>(CS295-'ModelParams Lw'!U$10)/'ModelParams Lw'!U$11</f>
        <v>#DIV/0!</v>
      </c>
      <c r="DD295" s="26" t="e">
        <f>(CT295-'ModelParams Lw'!V$10)/'ModelParams Lw'!V$11</f>
        <v>#DIV/0!</v>
      </c>
    </row>
    <row r="296" spans="1:108" x14ac:dyDescent="0.25">
      <c r="A296" s="13">
        <f>'Sound Power'!B296</f>
        <v>0</v>
      </c>
      <c r="B296" s="13">
        <f>'Sound Power'!D296</f>
        <v>0</v>
      </c>
      <c r="C296" s="13">
        <f>'Sound Power'!E296</f>
        <v>0</v>
      </c>
      <c r="D296" s="13">
        <f>'Sound Power'!F296</f>
        <v>0</v>
      </c>
      <c r="E296" s="76" t="e">
        <f>IF(Calcul!$F298="SA",'Sound Power'!AZ296,'Sound Power'!O296)</f>
        <v>#DIV/0!</v>
      </c>
      <c r="F296" s="76" t="e">
        <f>IF(Calcul!$F298="SA",'Sound Power'!BA296,'Sound Power'!P296)</f>
        <v>#DIV/0!</v>
      </c>
      <c r="G296" s="76" t="e">
        <f>IF(Calcul!$F298="SA",'Sound Power'!BB296,'Sound Power'!Q296)</f>
        <v>#DIV/0!</v>
      </c>
      <c r="H296" s="76" t="e">
        <f>IF(Calcul!$F298="SA",'Sound Power'!BC296,'Sound Power'!R296)</f>
        <v>#DIV/0!</v>
      </c>
      <c r="I296" s="76" t="e">
        <f>IF(Calcul!$F298="SA",'Sound Power'!BD296,'Sound Power'!S296)</f>
        <v>#DIV/0!</v>
      </c>
      <c r="J296" s="76" t="e">
        <f>IF(Calcul!$F298="SA",'Sound Power'!BE296,'Sound Power'!T296)</f>
        <v>#DIV/0!</v>
      </c>
      <c r="K296" s="76" t="e">
        <f>IF(Calcul!$F298="SA",'Sound Power'!BF296,'Sound Power'!U296)</f>
        <v>#DIV/0!</v>
      </c>
      <c r="L296" s="76" t="e">
        <f>IF(Calcul!$F298="SA",'Sound Power'!BG296,'Sound Power'!V296)</f>
        <v>#DIV/0!</v>
      </c>
      <c r="M296" s="76" t="e">
        <f>'Sound Power'!CI296</f>
        <v>#DIV/0!</v>
      </c>
      <c r="N296" s="76" t="e">
        <f>'Sound Power'!CJ296</f>
        <v>#DIV/0!</v>
      </c>
      <c r="O296" s="76" t="e">
        <f>'Sound Power'!CK296</f>
        <v>#DIV/0!</v>
      </c>
      <c r="P296" s="76" t="e">
        <f>'Sound Power'!CL296</f>
        <v>#DIV/0!</v>
      </c>
      <c r="Q296" s="76" t="e">
        <f>'Sound Power'!CM296</f>
        <v>#DIV/0!</v>
      </c>
      <c r="R296" s="76" t="e">
        <f>'Sound Power'!CN296</f>
        <v>#DIV/0!</v>
      </c>
      <c r="S296" s="76" t="e">
        <f>'Sound Power'!CO296</f>
        <v>#DIV/0!</v>
      </c>
      <c r="T296" s="76" t="e">
        <f>'Sound Power'!CP296</f>
        <v>#DIV/0!</v>
      </c>
      <c r="U296" s="73">
        <f t="shared" si="97"/>
        <v>0</v>
      </c>
      <c r="V296" s="73">
        <f t="shared" si="98"/>
        <v>0</v>
      </c>
      <c r="W296" s="76" t="e">
        <f>('ModelParams Lp'!B$4*10^'ModelParams Lp'!B$5*($U296/$V296)^'ModelParams Lp'!B$6)*3</f>
        <v>#DIV/0!</v>
      </c>
      <c r="X296" s="76" t="e">
        <f>('ModelParams Lp'!C$4*10^'ModelParams Lp'!C$5*($U296/$V296)^'ModelParams Lp'!C$6)*3</f>
        <v>#DIV/0!</v>
      </c>
      <c r="Y296" s="76" t="e">
        <f>('ModelParams Lp'!D$4*10^'ModelParams Lp'!D$5*($U296/$V296)^'ModelParams Lp'!D$6)*3</f>
        <v>#DIV/0!</v>
      </c>
      <c r="Z296" s="76" t="e">
        <f>('ModelParams Lp'!E$4*10^'ModelParams Lp'!E$5*($U296/$V296)^'ModelParams Lp'!E$6)*3</f>
        <v>#DIV/0!</v>
      </c>
      <c r="AA296" s="76" t="e">
        <f>('ModelParams Lp'!F$4*10^'ModelParams Lp'!F$5*($U296/$V296)^'ModelParams Lp'!F$6)*3</f>
        <v>#DIV/0!</v>
      </c>
      <c r="AB296" s="76" t="e">
        <f>('ModelParams Lp'!G$4*10^'ModelParams Lp'!G$5*($U296/$V296)^'ModelParams Lp'!G$6)*3</f>
        <v>#DIV/0!</v>
      </c>
      <c r="AC296" s="76" t="e">
        <f>('ModelParams Lp'!H$4*10^'ModelParams Lp'!H$5*($U296/$V296)^'ModelParams Lp'!H$6)*3</f>
        <v>#DIV/0!</v>
      </c>
      <c r="AD296" s="76" t="e">
        <f>('ModelParams Lp'!I$4*10^'ModelParams Lp'!I$5*($U296/$V296)^'ModelParams Lp'!I$6)*3</f>
        <v>#DIV/0!</v>
      </c>
      <c r="AE296" s="62" t="e">
        <f t="shared" si="99"/>
        <v>#DIV/0!</v>
      </c>
      <c r="AF296" s="62" t="e">
        <f>IF(AE296&lt;'ModelParams Lp'!$B$16,-1,IF(AE296&lt;'ModelParams Lp'!$C$16,0,IF(AE296&lt;'ModelParams Lp'!$D$16,1,IF(AE296&lt;'ModelParams Lp'!$E$16,2,IF(AE296&lt;'ModelParams Lp'!$F$16,3,IF(AE296&lt;'ModelParams Lp'!$G$16,4,IF(AE296&lt;'ModelParams Lp'!$H$16,5,6)))))))</f>
        <v>#DIV/0!</v>
      </c>
      <c r="AG296" s="76" t="e">
        <f ca="1">IF($AF296&gt;1,0,OFFSET('ModelParams Lp'!$C$12,0,-'Sound Pressure'!$AF296))</f>
        <v>#DIV/0!</v>
      </c>
      <c r="AH296" s="76" t="e">
        <f ca="1">IF($AF296&gt;2,0,OFFSET('ModelParams Lp'!$D$12,0,-'Sound Pressure'!$AF296))</f>
        <v>#DIV/0!</v>
      </c>
      <c r="AI296" s="76" t="e">
        <f ca="1">IF($AF296&gt;3,0,OFFSET('ModelParams Lp'!$E$12,0,-'Sound Pressure'!$AF296))</f>
        <v>#DIV/0!</v>
      </c>
      <c r="AJ296" s="76" t="e">
        <f ca="1">IF($AF296&gt;4,0,OFFSET('ModelParams Lp'!$F$12,0,-'Sound Pressure'!$AF296))</f>
        <v>#DIV/0!</v>
      </c>
      <c r="AK296" s="76" t="e">
        <f ca="1">IF($AF296&gt;3,0,OFFSET('ModelParams Lp'!$G$12,0,-'Sound Pressure'!$AF296))</f>
        <v>#DIV/0!</v>
      </c>
      <c r="AL296" s="76" t="e">
        <f ca="1">IF($AF296&gt;5,0,OFFSET('ModelParams Lp'!$H$12,0,-'Sound Pressure'!$AF296))</f>
        <v>#DIV/0!</v>
      </c>
      <c r="AM296" s="76" t="e">
        <f ca="1">IF($AF296&gt;6,0,OFFSET('ModelParams Lp'!$I$12,0,-'Sound Pressure'!$AF296))</f>
        <v>#DIV/0!</v>
      </c>
      <c r="AN296" s="76" t="e">
        <f ca="1">IF($AF296&gt;7,0,IF($AF$4&lt;0,3,OFFSET('ModelParams Lp'!$J$12,0,-'Sound Pressure'!$AF296)))</f>
        <v>#DIV/0!</v>
      </c>
      <c r="AO296" s="76" t="e">
        <f t="shared" si="118"/>
        <v>#DIV/0!</v>
      </c>
      <c r="AP296" s="76" t="e">
        <f t="shared" si="118"/>
        <v>#DIV/0!</v>
      </c>
      <c r="AQ296" s="76" t="e">
        <f t="shared" si="118"/>
        <v>#DIV/0!</v>
      </c>
      <c r="AR296" s="76" t="e">
        <f t="shared" si="118"/>
        <v>#DIV/0!</v>
      </c>
      <c r="AS296" s="76" t="e">
        <f t="shared" si="118"/>
        <v>#DIV/0!</v>
      </c>
      <c r="AT296" s="76" t="e">
        <f t="shared" si="118"/>
        <v>#DIV/0!</v>
      </c>
      <c r="AU296" s="76" t="e">
        <f t="shared" si="118"/>
        <v>#DIV/0!</v>
      </c>
      <c r="AV296" s="76" t="e">
        <f t="shared" ref="AP296:AV300" si="119">10*LOG(1+(343.2/(4*PI()*AV$3))^2*(2*PI()/$V296))</f>
        <v>#DIV/0!</v>
      </c>
      <c r="AW296" s="76">
        <f>'ModelParams Lp'!B$22</f>
        <v>4</v>
      </c>
      <c r="AX296" s="76">
        <f>'ModelParams Lp'!C$22</f>
        <v>2</v>
      </c>
      <c r="AY296" s="76">
        <f>'ModelParams Lp'!D$22</f>
        <v>1</v>
      </c>
      <c r="AZ296" s="76">
        <f>'ModelParams Lp'!E$22</f>
        <v>0</v>
      </c>
      <c r="BA296" s="76">
        <f>'ModelParams Lp'!F$22</f>
        <v>0</v>
      </c>
      <c r="BB296" s="76">
        <f>'ModelParams Lp'!G$22</f>
        <v>0</v>
      </c>
      <c r="BC296" s="76">
        <f>'ModelParams Lp'!H$22</f>
        <v>0</v>
      </c>
      <c r="BD296" s="76">
        <f>'ModelParams Lp'!I$22</f>
        <v>0</v>
      </c>
      <c r="BE296" s="76" t="e">
        <f>-10*LOG(2/(4*PI()*2^2)+4/(0.163*(Calcul!$J301*Calcul!$K301)/VLOOKUP(Calcul!$H301,'ModelParams Lp'!$E$37:$F$39,2,0)))</f>
        <v>#N/A</v>
      </c>
      <c r="BF296" s="76" t="e">
        <f>-10*LOG(2/(4*PI()*2^2)+4/(0.163*(Calcul!$J301*Calcul!$K301)/VLOOKUP(Calcul!$H301,'ModelParams Lp'!$E$37:$F$39,2,0)))</f>
        <v>#N/A</v>
      </c>
      <c r="BG296" s="76" t="e">
        <f>-10*LOG(2/(4*PI()*2^2)+4/(0.163*(Calcul!$J301*Calcul!$K301)/VLOOKUP(Calcul!$H301,'ModelParams Lp'!$E$37:$F$39,2,0)))</f>
        <v>#N/A</v>
      </c>
      <c r="BH296" s="76" t="e">
        <f>-10*LOG(2/(4*PI()*2^2)+4/(0.163*(Calcul!$J301*Calcul!$K301)/VLOOKUP(Calcul!$H301,'ModelParams Lp'!$E$37:$F$39,2,0)))</f>
        <v>#N/A</v>
      </c>
      <c r="BI296" s="76" t="e">
        <f>-10*LOG(2/(4*PI()*2^2)+4/(0.163*(Calcul!$J301*Calcul!$K301)/VLOOKUP(Calcul!$H301,'ModelParams Lp'!$E$37:$F$39,2,0)))</f>
        <v>#N/A</v>
      </c>
      <c r="BJ296" s="76" t="e">
        <f>-10*LOG(2/(4*PI()*2^2)+4/(0.163*(Calcul!$J301*Calcul!$K301)/VLOOKUP(Calcul!$H301,'ModelParams Lp'!$E$37:$F$39,2,0)))</f>
        <v>#N/A</v>
      </c>
      <c r="BK296" s="76" t="e">
        <f>-10*LOG(2/(4*PI()*2^2)+4/(0.163*(Calcul!$J301*Calcul!$K301)/VLOOKUP(Calcul!$H301,'ModelParams Lp'!$E$37:$F$39,2,0)))</f>
        <v>#N/A</v>
      </c>
      <c r="BL296" s="76" t="e">
        <f>-10*LOG(2/(4*PI()*2^2)+4/(0.163*(Calcul!$J301*Calcul!$K301)/VLOOKUP(Calcul!$H301,'ModelParams Lp'!$E$37:$F$39,2,0)))</f>
        <v>#N/A</v>
      </c>
      <c r="BM296" s="76" t="e">
        <f>VLOOKUP(Calcul!$I301,'ModelParams Lp'!$D$28:$O$32,5,0)+BE296</f>
        <v>#N/A</v>
      </c>
      <c r="BN296" s="76" t="e">
        <f>VLOOKUP(Calcul!$I301,'ModelParams Lp'!$D$28:$O$32,6,0)+BF296</f>
        <v>#N/A</v>
      </c>
      <c r="BO296" s="76" t="e">
        <f>VLOOKUP(Calcul!$I301,'ModelParams Lp'!$D$28:$O$32,7,0)+BG296</f>
        <v>#N/A</v>
      </c>
      <c r="BP296" s="76" t="e">
        <f>VLOOKUP(Calcul!$I301,'ModelParams Lp'!$D$28:$O$32,8,0)+BH296</f>
        <v>#N/A</v>
      </c>
      <c r="BQ296" s="76" t="e">
        <f>VLOOKUP(Calcul!$I301,'ModelParams Lp'!$D$28:$O$32,9,0)+BI296</f>
        <v>#N/A</v>
      </c>
      <c r="BR296" s="76" t="e">
        <f>VLOOKUP(Calcul!$I301,'ModelParams Lp'!$D$28:$O$32,10,0)+BJ296</f>
        <v>#N/A</v>
      </c>
      <c r="BS296" s="76" t="e">
        <f>VLOOKUP(Calcul!$I301,'ModelParams Lp'!$D$28:$O$32,11,0)+BK296</f>
        <v>#N/A</v>
      </c>
      <c r="BT296" s="76" t="e">
        <f>VLOOKUP(Calcul!$I301,'ModelParams Lp'!$D$28:$O$32,12,0)+BL296</f>
        <v>#N/A</v>
      </c>
      <c r="BU296" s="75" t="e">
        <f t="shared" ca="1" si="100"/>
        <v>#DIV/0!</v>
      </c>
      <c r="BV296" s="75" t="e">
        <f t="shared" ca="1" si="101"/>
        <v>#DIV/0!</v>
      </c>
      <c r="BW296" s="75" t="e">
        <f t="shared" ca="1" si="102"/>
        <v>#DIV/0!</v>
      </c>
      <c r="BX296" s="75" t="e">
        <f t="shared" ca="1" si="103"/>
        <v>#DIV/0!</v>
      </c>
      <c r="BY296" s="75" t="e">
        <f t="shared" ca="1" si="104"/>
        <v>#DIV/0!</v>
      </c>
      <c r="BZ296" s="75" t="e">
        <f t="shared" ca="1" si="105"/>
        <v>#DIV/0!</v>
      </c>
      <c r="CA296" s="75" t="e">
        <f t="shared" ca="1" si="106"/>
        <v>#DIV/0!</v>
      </c>
      <c r="CB296" s="75" t="e">
        <f t="shared" ca="1" si="107"/>
        <v>#DIV/0!</v>
      </c>
      <c r="CC296" s="26" t="e">
        <f ca="1">10*LOG10(IF(BU296="",0,POWER(10,((BU296+'ModelParams Lw'!$O$4)/10))) +IF(BV296="",0,POWER(10,((BV296+'ModelParams Lw'!$P$4)/10))) +IF(BW296="",0,POWER(10,((BW296+'ModelParams Lw'!$Q$4)/10))) +IF(BX296="",0,POWER(10,((BX296+'ModelParams Lw'!$R$4)/10))) +IF(BY296="",0,POWER(10,((BY296+'ModelParams Lw'!$S$4)/10))) +IF(BZ296="",0,POWER(10,((BZ296+'ModelParams Lw'!$T$4)/10))) +IF(CA296="",0,POWER(10,((CA296+'ModelParams Lw'!$U$4)/10)))+IF(CB296="",0,POWER(10,((CB296+'ModelParams Lw'!$V$4)/10))))</f>
        <v>#DIV/0!</v>
      </c>
      <c r="CD296" s="26" t="e">
        <f t="shared" ca="1" si="108"/>
        <v>#DIV/0!</v>
      </c>
      <c r="CE296" s="26" t="e">
        <f ca="1">(BU296-'ModelParams Lw'!O$10)/'ModelParams Lw'!O$11</f>
        <v>#DIV/0!</v>
      </c>
      <c r="CF296" s="26" t="e">
        <f ca="1">(BV296-'ModelParams Lw'!P$10)/'ModelParams Lw'!P$11</f>
        <v>#DIV/0!</v>
      </c>
      <c r="CG296" s="26" t="e">
        <f ca="1">(BW296-'ModelParams Lw'!Q$10)/'ModelParams Lw'!Q$11</f>
        <v>#DIV/0!</v>
      </c>
      <c r="CH296" s="26" t="e">
        <f ca="1">(BX296-'ModelParams Lw'!R$10)/'ModelParams Lw'!R$11</f>
        <v>#DIV/0!</v>
      </c>
      <c r="CI296" s="26" t="e">
        <f ca="1">(BY296-'ModelParams Lw'!S$10)/'ModelParams Lw'!S$11</f>
        <v>#DIV/0!</v>
      </c>
      <c r="CJ296" s="26" t="e">
        <f ca="1">(BZ296-'ModelParams Lw'!T$10)/'ModelParams Lw'!T$11</f>
        <v>#DIV/0!</v>
      </c>
      <c r="CK296" s="26" t="e">
        <f ca="1">(CA296-'ModelParams Lw'!U$10)/'ModelParams Lw'!U$11</f>
        <v>#DIV/0!</v>
      </c>
      <c r="CL296" s="26" t="e">
        <f ca="1">(CB296-'ModelParams Lw'!V$10)/'ModelParams Lw'!V$11</f>
        <v>#DIV/0!</v>
      </c>
      <c r="CM296" s="75" t="e">
        <f t="shared" si="109"/>
        <v>#DIV/0!</v>
      </c>
      <c r="CN296" s="75" t="e">
        <f t="shared" si="110"/>
        <v>#DIV/0!</v>
      </c>
      <c r="CO296" s="75" t="e">
        <f t="shared" si="111"/>
        <v>#DIV/0!</v>
      </c>
      <c r="CP296" s="75" t="e">
        <f t="shared" si="112"/>
        <v>#DIV/0!</v>
      </c>
      <c r="CQ296" s="75" t="e">
        <f t="shared" si="113"/>
        <v>#DIV/0!</v>
      </c>
      <c r="CR296" s="75" t="e">
        <f t="shared" si="114"/>
        <v>#DIV/0!</v>
      </c>
      <c r="CS296" s="75" t="e">
        <f t="shared" si="115"/>
        <v>#DIV/0!</v>
      </c>
      <c r="CT296" s="75" t="e">
        <f t="shared" si="116"/>
        <v>#DIV/0!</v>
      </c>
      <c r="CU296" s="26" t="e">
        <f>10*LOG10(IF(CM296="",0,POWER(10,((CM296+'ModelParams Lw'!$O$4)/10))) +IF(CN296="",0,POWER(10,((CN296+'ModelParams Lw'!$P$4)/10))) +IF(CO296="",0,POWER(10,((CO296+'ModelParams Lw'!$Q$4)/10))) +IF(CP296="",0,POWER(10,((CP296+'ModelParams Lw'!$R$4)/10))) +IF(CQ296="",0,POWER(10,((CQ296+'ModelParams Lw'!$S$4)/10))) +IF(CR296="",0,POWER(10,((CR296+'ModelParams Lw'!$T$4)/10))) +IF(CS296="",0,POWER(10,((CS296+'ModelParams Lw'!$U$4)/10)))+IF(CT296="",0,POWER(10,((CT296+'ModelParams Lw'!$V$4)/10))))</f>
        <v>#DIV/0!</v>
      </c>
      <c r="CV296" s="26" t="e">
        <f t="shared" si="117"/>
        <v>#DIV/0!</v>
      </c>
      <c r="CW296" s="26" t="e">
        <f>(CM296-'ModelParams Lw'!O$10)/'ModelParams Lw'!O$11</f>
        <v>#DIV/0!</v>
      </c>
      <c r="CX296" s="26" t="e">
        <f>(CN296-'ModelParams Lw'!P$10)/'ModelParams Lw'!P$11</f>
        <v>#DIV/0!</v>
      </c>
      <c r="CY296" s="26" t="e">
        <f>(CO296-'ModelParams Lw'!Q$10)/'ModelParams Lw'!Q$11</f>
        <v>#DIV/0!</v>
      </c>
      <c r="CZ296" s="26" t="e">
        <f>(CP296-'ModelParams Lw'!R$10)/'ModelParams Lw'!R$11</f>
        <v>#DIV/0!</v>
      </c>
      <c r="DA296" s="26" t="e">
        <f>(CQ296-'ModelParams Lw'!S$10)/'ModelParams Lw'!S$11</f>
        <v>#DIV/0!</v>
      </c>
      <c r="DB296" s="26" t="e">
        <f>(CR296-'ModelParams Lw'!T$10)/'ModelParams Lw'!T$11</f>
        <v>#DIV/0!</v>
      </c>
      <c r="DC296" s="26" t="e">
        <f>(CS296-'ModelParams Lw'!U$10)/'ModelParams Lw'!U$11</f>
        <v>#DIV/0!</v>
      </c>
      <c r="DD296" s="26" t="e">
        <f>(CT296-'ModelParams Lw'!V$10)/'ModelParams Lw'!V$11</f>
        <v>#DIV/0!</v>
      </c>
    </row>
    <row r="297" spans="1:108" x14ac:dyDescent="0.25">
      <c r="A297" s="13">
        <f>'Sound Power'!B297</f>
        <v>0</v>
      </c>
      <c r="B297" s="13">
        <f>'Sound Power'!D297</f>
        <v>0</v>
      </c>
      <c r="C297" s="13">
        <f>'Sound Power'!E297</f>
        <v>0</v>
      </c>
      <c r="D297" s="13">
        <f>'Sound Power'!F297</f>
        <v>0</v>
      </c>
      <c r="E297" s="76" t="e">
        <f>IF(Calcul!$F299="SA",'Sound Power'!AZ297,'Sound Power'!O297)</f>
        <v>#DIV/0!</v>
      </c>
      <c r="F297" s="76" t="e">
        <f>IF(Calcul!$F299="SA",'Sound Power'!BA297,'Sound Power'!P297)</f>
        <v>#DIV/0!</v>
      </c>
      <c r="G297" s="76" t="e">
        <f>IF(Calcul!$F299="SA",'Sound Power'!BB297,'Sound Power'!Q297)</f>
        <v>#DIV/0!</v>
      </c>
      <c r="H297" s="76" t="e">
        <f>IF(Calcul!$F299="SA",'Sound Power'!BC297,'Sound Power'!R297)</f>
        <v>#DIV/0!</v>
      </c>
      <c r="I297" s="76" t="e">
        <f>IF(Calcul!$F299="SA",'Sound Power'!BD297,'Sound Power'!S297)</f>
        <v>#DIV/0!</v>
      </c>
      <c r="J297" s="76" t="e">
        <f>IF(Calcul!$F299="SA",'Sound Power'!BE297,'Sound Power'!T297)</f>
        <v>#DIV/0!</v>
      </c>
      <c r="K297" s="76" t="e">
        <f>IF(Calcul!$F299="SA",'Sound Power'!BF297,'Sound Power'!U297)</f>
        <v>#DIV/0!</v>
      </c>
      <c r="L297" s="76" t="e">
        <f>IF(Calcul!$F299="SA",'Sound Power'!BG297,'Sound Power'!V297)</f>
        <v>#DIV/0!</v>
      </c>
      <c r="M297" s="76" t="e">
        <f>'Sound Power'!CI297</f>
        <v>#DIV/0!</v>
      </c>
      <c r="N297" s="76" t="e">
        <f>'Sound Power'!CJ297</f>
        <v>#DIV/0!</v>
      </c>
      <c r="O297" s="76" t="e">
        <f>'Sound Power'!CK297</f>
        <v>#DIV/0!</v>
      </c>
      <c r="P297" s="76" t="e">
        <f>'Sound Power'!CL297</f>
        <v>#DIV/0!</v>
      </c>
      <c r="Q297" s="76" t="e">
        <f>'Sound Power'!CM297</f>
        <v>#DIV/0!</v>
      </c>
      <c r="R297" s="76" t="e">
        <f>'Sound Power'!CN297</f>
        <v>#DIV/0!</v>
      </c>
      <c r="S297" s="76" t="e">
        <f>'Sound Power'!CO297</f>
        <v>#DIV/0!</v>
      </c>
      <c r="T297" s="76" t="e">
        <f>'Sound Power'!CP297</f>
        <v>#DIV/0!</v>
      </c>
      <c r="U297" s="73">
        <f t="shared" si="97"/>
        <v>0</v>
      </c>
      <c r="V297" s="73">
        <f t="shared" si="98"/>
        <v>0</v>
      </c>
      <c r="W297" s="76" t="e">
        <f>('ModelParams Lp'!B$4*10^'ModelParams Lp'!B$5*($U297/$V297)^'ModelParams Lp'!B$6)*3</f>
        <v>#DIV/0!</v>
      </c>
      <c r="X297" s="76" t="e">
        <f>('ModelParams Lp'!C$4*10^'ModelParams Lp'!C$5*($U297/$V297)^'ModelParams Lp'!C$6)*3</f>
        <v>#DIV/0!</v>
      </c>
      <c r="Y297" s="76" t="e">
        <f>('ModelParams Lp'!D$4*10^'ModelParams Lp'!D$5*($U297/$V297)^'ModelParams Lp'!D$6)*3</f>
        <v>#DIV/0!</v>
      </c>
      <c r="Z297" s="76" t="e">
        <f>('ModelParams Lp'!E$4*10^'ModelParams Lp'!E$5*($U297/$V297)^'ModelParams Lp'!E$6)*3</f>
        <v>#DIV/0!</v>
      </c>
      <c r="AA297" s="76" t="e">
        <f>('ModelParams Lp'!F$4*10^'ModelParams Lp'!F$5*($U297/$V297)^'ModelParams Lp'!F$6)*3</f>
        <v>#DIV/0!</v>
      </c>
      <c r="AB297" s="76" t="e">
        <f>('ModelParams Lp'!G$4*10^'ModelParams Lp'!G$5*($U297/$V297)^'ModelParams Lp'!G$6)*3</f>
        <v>#DIV/0!</v>
      </c>
      <c r="AC297" s="76" t="e">
        <f>('ModelParams Lp'!H$4*10^'ModelParams Lp'!H$5*($U297/$V297)^'ModelParams Lp'!H$6)*3</f>
        <v>#DIV/0!</v>
      </c>
      <c r="AD297" s="76" t="e">
        <f>('ModelParams Lp'!I$4*10^'ModelParams Lp'!I$5*($U297/$V297)^'ModelParams Lp'!I$6)*3</f>
        <v>#DIV/0!</v>
      </c>
      <c r="AE297" s="62" t="e">
        <f t="shared" si="99"/>
        <v>#DIV/0!</v>
      </c>
      <c r="AF297" s="62" t="e">
        <f>IF(AE297&lt;'ModelParams Lp'!$B$16,-1,IF(AE297&lt;'ModelParams Lp'!$C$16,0,IF(AE297&lt;'ModelParams Lp'!$D$16,1,IF(AE297&lt;'ModelParams Lp'!$E$16,2,IF(AE297&lt;'ModelParams Lp'!$F$16,3,IF(AE297&lt;'ModelParams Lp'!$G$16,4,IF(AE297&lt;'ModelParams Lp'!$H$16,5,6)))))))</f>
        <v>#DIV/0!</v>
      </c>
      <c r="AG297" s="76" t="e">
        <f ca="1">IF($AF297&gt;1,0,OFFSET('ModelParams Lp'!$C$12,0,-'Sound Pressure'!$AF297))</f>
        <v>#DIV/0!</v>
      </c>
      <c r="AH297" s="76" t="e">
        <f ca="1">IF($AF297&gt;2,0,OFFSET('ModelParams Lp'!$D$12,0,-'Sound Pressure'!$AF297))</f>
        <v>#DIV/0!</v>
      </c>
      <c r="AI297" s="76" t="e">
        <f ca="1">IF($AF297&gt;3,0,OFFSET('ModelParams Lp'!$E$12,0,-'Sound Pressure'!$AF297))</f>
        <v>#DIV/0!</v>
      </c>
      <c r="AJ297" s="76" t="e">
        <f ca="1">IF($AF297&gt;4,0,OFFSET('ModelParams Lp'!$F$12,0,-'Sound Pressure'!$AF297))</f>
        <v>#DIV/0!</v>
      </c>
      <c r="AK297" s="76" t="e">
        <f ca="1">IF($AF297&gt;3,0,OFFSET('ModelParams Lp'!$G$12,0,-'Sound Pressure'!$AF297))</f>
        <v>#DIV/0!</v>
      </c>
      <c r="AL297" s="76" t="e">
        <f ca="1">IF($AF297&gt;5,0,OFFSET('ModelParams Lp'!$H$12,0,-'Sound Pressure'!$AF297))</f>
        <v>#DIV/0!</v>
      </c>
      <c r="AM297" s="76" t="e">
        <f ca="1">IF($AF297&gt;6,0,OFFSET('ModelParams Lp'!$I$12,0,-'Sound Pressure'!$AF297))</f>
        <v>#DIV/0!</v>
      </c>
      <c r="AN297" s="76" t="e">
        <f ca="1">IF($AF297&gt;7,0,IF($AF$4&lt;0,3,OFFSET('ModelParams Lp'!$J$12,0,-'Sound Pressure'!$AF297)))</f>
        <v>#DIV/0!</v>
      </c>
      <c r="AO297" s="76" t="e">
        <f t="shared" ref="AO297:AO300" si="120">10*LOG(1+(343.2/(4*PI()*AO$3))^2*(2*PI()/$V297))</f>
        <v>#DIV/0!</v>
      </c>
      <c r="AP297" s="76" t="e">
        <f t="shared" si="119"/>
        <v>#DIV/0!</v>
      </c>
      <c r="AQ297" s="76" t="e">
        <f t="shared" si="119"/>
        <v>#DIV/0!</v>
      </c>
      <c r="AR297" s="76" t="e">
        <f t="shared" si="119"/>
        <v>#DIV/0!</v>
      </c>
      <c r="AS297" s="76" t="e">
        <f t="shared" si="119"/>
        <v>#DIV/0!</v>
      </c>
      <c r="AT297" s="76" t="e">
        <f t="shared" si="119"/>
        <v>#DIV/0!</v>
      </c>
      <c r="AU297" s="76" t="e">
        <f t="shared" si="119"/>
        <v>#DIV/0!</v>
      </c>
      <c r="AV297" s="76" t="e">
        <f t="shared" si="119"/>
        <v>#DIV/0!</v>
      </c>
      <c r="AW297" s="76">
        <f>'ModelParams Lp'!B$22</f>
        <v>4</v>
      </c>
      <c r="AX297" s="76">
        <f>'ModelParams Lp'!C$22</f>
        <v>2</v>
      </c>
      <c r="AY297" s="76">
        <f>'ModelParams Lp'!D$22</f>
        <v>1</v>
      </c>
      <c r="AZ297" s="76">
        <f>'ModelParams Lp'!E$22</f>
        <v>0</v>
      </c>
      <c r="BA297" s="76">
        <f>'ModelParams Lp'!F$22</f>
        <v>0</v>
      </c>
      <c r="BB297" s="76">
        <f>'ModelParams Lp'!G$22</f>
        <v>0</v>
      </c>
      <c r="BC297" s="76">
        <f>'ModelParams Lp'!H$22</f>
        <v>0</v>
      </c>
      <c r="BD297" s="76">
        <f>'ModelParams Lp'!I$22</f>
        <v>0</v>
      </c>
      <c r="BE297" s="76" t="e">
        <f>-10*LOG(2/(4*PI()*2^2)+4/(0.163*(Calcul!$J302*Calcul!$K302)/VLOOKUP(Calcul!$H302,'ModelParams Lp'!$E$37:$F$39,2,0)))</f>
        <v>#N/A</v>
      </c>
      <c r="BF297" s="76" t="e">
        <f>-10*LOG(2/(4*PI()*2^2)+4/(0.163*(Calcul!$J302*Calcul!$K302)/VLOOKUP(Calcul!$H302,'ModelParams Lp'!$E$37:$F$39,2,0)))</f>
        <v>#N/A</v>
      </c>
      <c r="BG297" s="76" t="e">
        <f>-10*LOG(2/(4*PI()*2^2)+4/(0.163*(Calcul!$J302*Calcul!$K302)/VLOOKUP(Calcul!$H302,'ModelParams Lp'!$E$37:$F$39,2,0)))</f>
        <v>#N/A</v>
      </c>
      <c r="BH297" s="76" t="e">
        <f>-10*LOG(2/(4*PI()*2^2)+4/(0.163*(Calcul!$J302*Calcul!$K302)/VLOOKUP(Calcul!$H302,'ModelParams Lp'!$E$37:$F$39,2,0)))</f>
        <v>#N/A</v>
      </c>
      <c r="BI297" s="76" t="e">
        <f>-10*LOG(2/(4*PI()*2^2)+4/(0.163*(Calcul!$J302*Calcul!$K302)/VLOOKUP(Calcul!$H302,'ModelParams Lp'!$E$37:$F$39,2,0)))</f>
        <v>#N/A</v>
      </c>
      <c r="BJ297" s="76" t="e">
        <f>-10*LOG(2/(4*PI()*2^2)+4/(0.163*(Calcul!$J302*Calcul!$K302)/VLOOKUP(Calcul!$H302,'ModelParams Lp'!$E$37:$F$39,2,0)))</f>
        <v>#N/A</v>
      </c>
      <c r="BK297" s="76" t="e">
        <f>-10*LOG(2/(4*PI()*2^2)+4/(0.163*(Calcul!$J302*Calcul!$K302)/VLOOKUP(Calcul!$H302,'ModelParams Lp'!$E$37:$F$39,2,0)))</f>
        <v>#N/A</v>
      </c>
      <c r="BL297" s="76" t="e">
        <f>-10*LOG(2/(4*PI()*2^2)+4/(0.163*(Calcul!$J302*Calcul!$K302)/VLOOKUP(Calcul!$H302,'ModelParams Lp'!$E$37:$F$39,2,0)))</f>
        <v>#N/A</v>
      </c>
      <c r="BM297" s="76" t="e">
        <f>VLOOKUP(Calcul!$I302,'ModelParams Lp'!$D$28:$O$32,5,0)+BE297</f>
        <v>#N/A</v>
      </c>
      <c r="BN297" s="76" t="e">
        <f>VLOOKUP(Calcul!$I302,'ModelParams Lp'!$D$28:$O$32,6,0)+BF297</f>
        <v>#N/A</v>
      </c>
      <c r="BO297" s="76" t="e">
        <f>VLOOKUP(Calcul!$I302,'ModelParams Lp'!$D$28:$O$32,7,0)+BG297</f>
        <v>#N/A</v>
      </c>
      <c r="BP297" s="76" t="e">
        <f>VLOOKUP(Calcul!$I302,'ModelParams Lp'!$D$28:$O$32,8,0)+BH297</f>
        <v>#N/A</v>
      </c>
      <c r="BQ297" s="76" t="e">
        <f>VLOOKUP(Calcul!$I302,'ModelParams Lp'!$D$28:$O$32,9,0)+BI297</f>
        <v>#N/A</v>
      </c>
      <c r="BR297" s="76" t="e">
        <f>VLOOKUP(Calcul!$I302,'ModelParams Lp'!$D$28:$O$32,10,0)+BJ297</f>
        <v>#N/A</v>
      </c>
      <c r="BS297" s="76" t="e">
        <f>VLOOKUP(Calcul!$I302,'ModelParams Lp'!$D$28:$O$32,11,0)+BK297</f>
        <v>#N/A</v>
      </c>
      <c r="BT297" s="76" t="e">
        <f>VLOOKUP(Calcul!$I302,'ModelParams Lp'!$D$28:$O$32,12,0)+BL297</f>
        <v>#N/A</v>
      </c>
      <c r="BU297" s="75" t="e">
        <f t="shared" ca="1" si="100"/>
        <v>#DIV/0!</v>
      </c>
      <c r="BV297" s="75" t="e">
        <f t="shared" ca="1" si="101"/>
        <v>#DIV/0!</v>
      </c>
      <c r="BW297" s="75" t="e">
        <f t="shared" ca="1" si="102"/>
        <v>#DIV/0!</v>
      </c>
      <c r="BX297" s="75" t="e">
        <f t="shared" ca="1" si="103"/>
        <v>#DIV/0!</v>
      </c>
      <c r="BY297" s="75" t="e">
        <f t="shared" ca="1" si="104"/>
        <v>#DIV/0!</v>
      </c>
      <c r="BZ297" s="75" t="e">
        <f t="shared" ca="1" si="105"/>
        <v>#DIV/0!</v>
      </c>
      <c r="CA297" s="75" t="e">
        <f t="shared" ca="1" si="106"/>
        <v>#DIV/0!</v>
      </c>
      <c r="CB297" s="75" t="e">
        <f t="shared" ca="1" si="107"/>
        <v>#DIV/0!</v>
      </c>
      <c r="CC297" s="26" t="e">
        <f ca="1">10*LOG10(IF(BU297="",0,POWER(10,((BU297+'ModelParams Lw'!$O$4)/10))) +IF(BV297="",0,POWER(10,((BV297+'ModelParams Lw'!$P$4)/10))) +IF(BW297="",0,POWER(10,((BW297+'ModelParams Lw'!$Q$4)/10))) +IF(BX297="",0,POWER(10,((BX297+'ModelParams Lw'!$R$4)/10))) +IF(BY297="",0,POWER(10,((BY297+'ModelParams Lw'!$S$4)/10))) +IF(BZ297="",0,POWER(10,((BZ297+'ModelParams Lw'!$T$4)/10))) +IF(CA297="",0,POWER(10,((CA297+'ModelParams Lw'!$U$4)/10)))+IF(CB297="",0,POWER(10,((CB297+'ModelParams Lw'!$V$4)/10))))</f>
        <v>#DIV/0!</v>
      </c>
      <c r="CD297" s="26" t="e">
        <f t="shared" ca="1" si="108"/>
        <v>#DIV/0!</v>
      </c>
      <c r="CE297" s="26" t="e">
        <f ca="1">(BU297-'ModelParams Lw'!O$10)/'ModelParams Lw'!O$11</f>
        <v>#DIV/0!</v>
      </c>
      <c r="CF297" s="26" t="e">
        <f ca="1">(BV297-'ModelParams Lw'!P$10)/'ModelParams Lw'!P$11</f>
        <v>#DIV/0!</v>
      </c>
      <c r="CG297" s="26" t="e">
        <f ca="1">(BW297-'ModelParams Lw'!Q$10)/'ModelParams Lw'!Q$11</f>
        <v>#DIV/0!</v>
      </c>
      <c r="CH297" s="26" t="e">
        <f ca="1">(BX297-'ModelParams Lw'!R$10)/'ModelParams Lw'!R$11</f>
        <v>#DIV/0!</v>
      </c>
      <c r="CI297" s="26" t="e">
        <f ca="1">(BY297-'ModelParams Lw'!S$10)/'ModelParams Lw'!S$11</f>
        <v>#DIV/0!</v>
      </c>
      <c r="CJ297" s="26" t="e">
        <f ca="1">(BZ297-'ModelParams Lw'!T$10)/'ModelParams Lw'!T$11</f>
        <v>#DIV/0!</v>
      </c>
      <c r="CK297" s="26" t="e">
        <f ca="1">(CA297-'ModelParams Lw'!U$10)/'ModelParams Lw'!U$11</f>
        <v>#DIV/0!</v>
      </c>
      <c r="CL297" s="26" t="e">
        <f ca="1">(CB297-'ModelParams Lw'!V$10)/'ModelParams Lw'!V$11</f>
        <v>#DIV/0!</v>
      </c>
      <c r="CM297" s="75" t="e">
        <f t="shared" si="109"/>
        <v>#DIV/0!</v>
      </c>
      <c r="CN297" s="75" t="e">
        <f t="shared" si="110"/>
        <v>#DIV/0!</v>
      </c>
      <c r="CO297" s="75" t="e">
        <f t="shared" si="111"/>
        <v>#DIV/0!</v>
      </c>
      <c r="CP297" s="75" t="e">
        <f t="shared" si="112"/>
        <v>#DIV/0!</v>
      </c>
      <c r="CQ297" s="75" t="e">
        <f t="shared" si="113"/>
        <v>#DIV/0!</v>
      </c>
      <c r="CR297" s="75" t="e">
        <f t="shared" si="114"/>
        <v>#DIV/0!</v>
      </c>
      <c r="CS297" s="75" t="e">
        <f t="shared" si="115"/>
        <v>#DIV/0!</v>
      </c>
      <c r="CT297" s="75" t="e">
        <f t="shared" si="116"/>
        <v>#DIV/0!</v>
      </c>
      <c r="CU297" s="26" t="e">
        <f>10*LOG10(IF(CM297="",0,POWER(10,((CM297+'ModelParams Lw'!$O$4)/10))) +IF(CN297="",0,POWER(10,((CN297+'ModelParams Lw'!$P$4)/10))) +IF(CO297="",0,POWER(10,((CO297+'ModelParams Lw'!$Q$4)/10))) +IF(CP297="",0,POWER(10,((CP297+'ModelParams Lw'!$R$4)/10))) +IF(CQ297="",0,POWER(10,((CQ297+'ModelParams Lw'!$S$4)/10))) +IF(CR297="",0,POWER(10,((CR297+'ModelParams Lw'!$T$4)/10))) +IF(CS297="",0,POWER(10,((CS297+'ModelParams Lw'!$U$4)/10)))+IF(CT297="",0,POWER(10,((CT297+'ModelParams Lw'!$V$4)/10))))</f>
        <v>#DIV/0!</v>
      </c>
      <c r="CV297" s="26" t="e">
        <f t="shared" si="117"/>
        <v>#DIV/0!</v>
      </c>
      <c r="CW297" s="26" t="e">
        <f>(CM297-'ModelParams Lw'!O$10)/'ModelParams Lw'!O$11</f>
        <v>#DIV/0!</v>
      </c>
      <c r="CX297" s="26" t="e">
        <f>(CN297-'ModelParams Lw'!P$10)/'ModelParams Lw'!P$11</f>
        <v>#DIV/0!</v>
      </c>
      <c r="CY297" s="26" t="e">
        <f>(CO297-'ModelParams Lw'!Q$10)/'ModelParams Lw'!Q$11</f>
        <v>#DIV/0!</v>
      </c>
      <c r="CZ297" s="26" t="e">
        <f>(CP297-'ModelParams Lw'!R$10)/'ModelParams Lw'!R$11</f>
        <v>#DIV/0!</v>
      </c>
      <c r="DA297" s="26" t="e">
        <f>(CQ297-'ModelParams Lw'!S$10)/'ModelParams Lw'!S$11</f>
        <v>#DIV/0!</v>
      </c>
      <c r="DB297" s="26" t="e">
        <f>(CR297-'ModelParams Lw'!T$10)/'ModelParams Lw'!T$11</f>
        <v>#DIV/0!</v>
      </c>
      <c r="DC297" s="26" t="e">
        <f>(CS297-'ModelParams Lw'!U$10)/'ModelParams Lw'!U$11</f>
        <v>#DIV/0!</v>
      </c>
      <c r="DD297" s="26" t="e">
        <f>(CT297-'ModelParams Lw'!V$10)/'ModelParams Lw'!V$11</f>
        <v>#DIV/0!</v>
      </c>
    </row>
    <row r="298" spans="1:108" x14ac:dyDescent="0.25">
      <c r="A298" s="13">
        <f>'Sound Power'!B298</f>
        <v>0</v>
      </c>
      <c r="B298" s="13">
        <f>'Sound Power'!D298</f>
        <v>0</v>
      </c>
      <c r="C298" s="13">
        <f>'Sound Power'!E298</f>
        <v>0</v>
      </c>
      <c r="D298" s="13">
        <f>'Sound Power'!F298</f>
        <v>0</v>
      </c>
      <c r="E298" s="76" t="e">
        <f>IF(Calcul!$F300="SA",'Sound Power'!AZ298,'Sound Power'!O298)</f>
        <v>#DIV/0!</v>
      </c>
      <c r="F298" s="76" t="e">
        <f>IF(Calcul!$F300="SA",'Sound Power'!BA298,'Sound Power'!P298)</f>
        <v>#DIV/0!</v>
      </c>
      <c r="G298" s="76" t="e">
        <f>IF(Calcul!$F300="SA",'Sound Power'!BB298,'Sound Power'!Q298)</f>
        <v>#DIV/0!</v>
      </c>
      <c r="H298" s="76" t="e">
        <f>IF(Calcul!$F300="SA",'Sound Power'!BC298,'Sound Power'!R298)</f>
        <v>#DIV/0!</v>
      </c>
      <c r="I298" s="76" t="e">
        <f>IF(Calcul!$F300="SA",'Sound Power'!BD298,'Sound Power'!S298)</f>
        <v>#DIV/0!</v>
      </c>
      <c r="J298" s="76" t="e">
        <f>IF(Calcul!$F300="SA",'Sound Power'!BE298,'Sound Power'!T298)</f>
        <v>#DIV/0!</v>
      </c>
      <c r="K298" s="76" t="e">
        <f>IF(Calcul!$F300="SA",'Sound Power'!BF298,'Sound Power'!U298)</f>
        <v>#DIV/0!</v>
      </c>
      <c r="L298" s="76" t="e">
        <f>IF(Calcul!$F300="SA",'Sound Power'!BG298,'Sound Power'!V298)</f>
        <v>#DIV/0!</v>
      </c>
      <c r="M298" s="76" t="e">
        <f>'Sound Power'!CI298</f>
        <v>#DIV/0!</v>
      </c>
      <c r="N298" s="76" t="e">
        <f>'Sound Power'!CJ298</f>
        <v>#DIV/0!</v>
      </c>
      <c r="O298" s="76" t="e">
        <f>'Sound Power'!CK298</f>
        <v>#DIV/0!</v>
      </c>
      <c r="P298" s="76" t="e">
        <f>'Sound Power'!CL298</f>
        <v>#DIV/0!</v>
      </c>
      <c r="Q298" s="76" t="e">
        <f>'Sound Power'!CM298</f>
        <v>#DIV/0!</v>
      </c>
      <c r="R298" s="76" t="e">
        <f>'Sound Power'!CN298</f>
        <v>#DIV/0!</v>
      </c>
      <c r="S298" s="76" t="e">
        <f>'Sound Power'!CO298</f>
        <v>#DIV/0!</v>
      </c>
      <c r="T298" s="76" t="e">
        <f>'Sound Power'!CP298</f>
        <v>#DIV/0!</v>
      </c>
      <c r="U298" s="73">
        <f t="shared" si="97"/>
        <v>0</v>
      </c>
      <c r="V298" s="73">
        <f t="shared" si="98"/>
        <v>0</v>
      </c>
      <c r="W298" s="76" t="e">
        <f>('ModelParams Lp'!B$4*10^'ModelParams Lp'!B$5*($U298/$V298)^'ModelParams Lp'!B$6)*3</f>
        <v>#DIV/0!</v>
      </c>
      <c r="X298" s="76" t="e">
        <f>('ModelParams Lp'!C$4*10^'ModelParams Lp'!C$5*($U298/$V298)^'ModelParams Lp'!C$6)*3</f>
        <v>#DIV/0!</v>
      </c>
      <c r="Y298" s="76" t="e">
        <f>('ModelParams Lp'!D$4*10^'ModelParams Lp'!D$5*($U298/$V298)^'ModelParams Lp'!D$6)*3</f>
        <v>#DIV/0!</v>
      </c>
      <c r="Z298" s="76" t="e">
        <f>('ModelParams Lp'!E$4*10^'ModelParams Lp'!E$5*($U298/$V298)^'ModelParams Lp'!E$6)*3</f>
        <v>#DIV/0!</v>
      </c>
      <c r="AA298" s="76" t="e">
        <f>('ModelParams Lp'!F$4*10^'ModelParams Lp'!F$5*($U298/$V298)^'ModelParams Lp'!F$6)*3</f>
        <v>#DIV/0!</v>
      </c>
      <c r="AB298" s="76" t="e">
        <f>('ModelParams Lp'!G$4*10^'ModelParams Lp'!G$5*($U298/$V298)^'ModelParams Lp'!G$6)*3</f>
        <v>#DIV/0!</v>
      </c>
      <c r="AC298" s="76" t="e">
        <f>('ModelParams Lp'!H$4*10^'ModelParams Lp'!H$5*($U298/$V298)^'ModelParams Lp'!H$6)*3</f>
        <v>#DIV/0!</v>
      </c>
      <c r="AD298" s="76" t="e">
        <f>('ModelParams Lp'!I$4*10^'ModelParams Lp'!I$5*($U298/$V298)^'ModelParams Lp'!I$6)*3</f>
        <v>#DIV/0!</v>
      </c>
      <c r="AE298" s="62" t="e">
        <f t="shared" si="99"/>
        <v>#DIV/0!</v>
      </c>
      <c r="AF298" s="62" t="e">
        <f>IF(AE298&lt;'ModelParams Lp'!$B$16,-1,IF(AE298&lt;'ModelParams Lp'!$C$16,0,IF(AE298&lt;'ModelParams Lp'!$D$16,1,IF(AE298&lt;'ModelParams Lp'!$E$16,2,IF(AE298&lt;'ModelParams Lp'!$F$16,3,IF(AE298&lt;'ModelParams Lp'!$G$16,4,IF(AE298&lt;'ModelParams Lp'!$H$16,5,6)))))))</f>
        <v>#DIV/0!</v>
      </c>
      <c r="AG298" s="76" t="e">
        <f ca="1">IF($AF298&gt;1,0,OFFSET('ModelParams Lp'!$C$12,0,-'Sound Pressure'!$AF298))</f>
        <v>#DIV/0!</v>
      </c>
      <c r="AH298" s="76" t="e">
        <f ca="1">IF($AF298&gt;2,0,OFFSET('ModelParams Lp'!$D$12,0,-'Sound Pressure'!$AF298))</f>
        <v>#DIV/0!</v>
      </c>
      <c r="AI298" s="76" t="e">
        <f ca="1">IF($AF298&gt;3,0,OFFSET('ModelParams Lp'!$E$12,0,-'Sound Pressure'!$AF298))</f>
        <v>#DIV/0!</v>
      </c>
      <c r="AJ298" s="76" t="e">
        <f ca="1">IF($AF298&gt;4,0,OFFSET('ModelParams Lp'!$F$12,0,-'Sound Pressure'!$AF298))</f>
        <v>#DIV/0!</v>
      </c>
      <c r="AK298" s="76" t="e">
        <f ca="1">IF($AF298&gt;3,0,OFFSET('ModelParams Lp'!$G$12,0,-'Sound Pressure'!$AF298))</f>
        <v>#DIV/0!</v>
      </c>
      <c r="AL298" s="76" t="e">
        <f ca="1">IF($AF298&gt;5,0,OFFSET('ModelParams Lp'!$H$12,0,-'Sound Pressure'!$AF298))</f>
        <v>#DIV/0!</v>
      </c>
      <c r="AM298" s="76" t="e">
        <f ca="1">IF($AF298&gt;6,0,OFFSET('ModelParams Lp'!$I$12,0,-'Sound Pressure'!$AF298))</f>
        <v>#DIV/0!</v>
      </c>
      <c r="AN298" s="76" t="e">
        <f ca="1">IF($AF298&gt;7,0,IF($AF$4&lt;0,3,OFFSET('ModelParams Lp'!$J$12,0,-'Sound Pressure'!$AF298)))</f>
        <v>#DIV/0!</v>
      </c>
      <c r="AO298" s="76" t="e">
        <f t="shared" si="120"/>
        <v>#DIV/0!</v>
      </c>
      <c r="AP298" s="76" t="e">
        <f t="shared" si="119"/>
        <v>#DIV/0!</v>
      </c>
      <c r="AQ298" s="76" t="e">
        <f t="shared" si="119"/>
        <v>#DIV/0!</v>
      </c>
      <c r="AR298" s="76" t="e">
        <f t="shared" si="119"/>
        <v>#DIV/0!</v>
      </c>
      <c r="AS298" s="76" t="e">
        <f t="shared" si="119"/>
        <v>#DIV/0!</v>
      </c>
      <c r="AT298" s="76" t="e">
        <f t="shared" si="119"/>
        <v>#DIV/0!</v>
      </c>
      <c r="AU298" s="76" t="e">
        <f t="shared" si="119"/>
        <v>#DIV/0!</v>
      </c>
      <c r="AV298" s="76" t="e">
        <f t="shared" si="119"/>
        <v>#DIV/0!</v>
      </c>
      <c r="AW298" s="76">
        <f>'ModelParams Lp'!B$22</f>
        <v>4</v>
      </c>
      <c r="AX298" s="76">
        <f>'ModelParams Lp'!C$22</f>
        <v>2</v>
      </c>
      <c r="AY298" s="76">
        <f>'ModelParams Lp'!D$22</f>
        <v>1</v>
      </c>
      <c r="AZ298" s="76">
        <f>'ModelParams Lp'!E$22</f>
        <v>0</v>
      </c>
      <c r="BA298" s="76">
        <f>'ModelParams Lp'!F$22</f>
        <v>0</v>
      </c>
      <c r="BB298" s="76">
        <f>'ModelParams Lp'!G$22</f>
        <v>0</v>
      </c>
      <c r="BC298" s="76">
        <f>'ModelParams Lp'!H$22</f>
        <v>0</v>
      </c>
      <c r="BD298" s="76">
        <f>'ModelParams Lp'!I$22</f>
        <v>0</v>
      </c>
      <c r="BE298" s="76" t="e">
        <f>-10*LOG(2/(4*PI()*2^2)+4/(0.163*(Calcul!$J303*Calcul!$K303)/VLOOKUP(Calcul!$H303,'ModelParams Lp'!$E$37:$F$39,2,0)))</f>
        <v>#N/A</v>
      </c>
      <c r="BF298" s="76" t="e">
        <f>-10*LOG(2/(4*PI()*2^2)+4/(0.163*(Calcul!$J303*Calcul!$K303)/VLOOKUP(Calcul!$H303,'ModelParams Lp'!$E$37:$F$39,2,0)))</f>
        <v>#N/A</v>
      </c>
      <c r="BG298" s="76" t="e">
        <f>-10*LOG(2/(4*PI()*2^2)+4/(0.163*(Calcul!$J303*Calcul!$K303)/VLOOKUP(Calcul!$H303,'ModelParams Lp'!$E$37:$F$39,2,0)))</f>
        <v>#N/A</v>
      </c>
      <c r="BH298" s="76" t="e">
        <f>-10*LOG(2/(4*PI()*2^2)+4/(0.163*(Calcul!$J303*Calcul!$K303)/VLOOKUP(Calcul!$H303,'ModelParams Lp'!$E$37:$F$39,2,0)))</f>
        <v>#N/A</v>
      </c>
      <c r="BI298" s="76" t="e">
        <f>-10*LOG(2/(4*PI()*2^2)+4/(0.163*(Calcul!$J303*Calcul!$K303)/VLOOKUP(Calcul!$H303,'ModelParams Lp'!$E$37:$F$39,2,0)))</f>
        <v>#N/A</v>
      </c>
      <c r="BJ298" s="76" t="e">
        <f>-10*LOG(2/(4*PI()*2^2)+4/(0.163*(Calcul!$J303*Calcul!$K303)/VLOOKUP(Calcul!$H303,'ModelParams Lp'!$E$37:$F$39,2,0)))</f>
        <v>#N/A</v>
      </c>
      <c r="BK298" s="76" t="e">
        <f>-10*LOG(2/(4*PI()*2^2)+4/(0.163*(Calcul!$J303*Calcul!$K303)/VLOOKUP(Calcul!$H303,'ModelParams Lp'!$E$37:$F$39,2,0)))</f>
        <v>#N/A</v>
      </c>
      <c r="BL298" s="76" t="e">
        <f>-10*LOG(2/(4*PI()*2^2)+4/(0.163*(Calcul!$J303*Calcul!$K303)/VLOOKUP(Calcul!$H303,'ModelParams Lp'!$E$37:$F$39,2,0)))</f>
        <v>#N/A</v>
      </c>
      <c r="BM298" s="76" t="e">
        <f>VLOOKUP(Calcul!$I303,'ModelParams Lp'!$D$28:$O$32,5,0)+BE298</f>
        <v>#N/A</v>
      </c>
      <c r="BN298" s="76" t="e">
        <f>VLOOKUP(Calcul!$I303,'ModelParams Lp'!$D$28:$O$32,6,0)+BF298</f>
        <v>#N/A</v>
      </c>
      <c r="BO298" s="76" t="e">
        <f>VLOOKUP(Calcul!$I303,'ModelParams Lp'!$D$28:$O$32,7,0)+BG298</f>
        <v>#N/A</v>
      </c>
      <c r="BP298" s="76" t="e">
        <f>VLOOKUP(Calcul!$I303,'ModelParams Lp'!$D$28:$O$32,8,0)+BH298</f>
        <v>#N/A</v>
      </c>
      <c r="BQ298" s="76" t="e">
        <f>VLOOKUP(Calcul!$I303,'ModelParams Lp'!$D$28:$O$32,9,0)+BI298</f>
        <v>#N/A</v>
      </c>
      <c r="BR298" s="76" t="e">
        <f>VLOOKUP(Calcul!$I303,'ModelParams Lp'!$D$28:$O$32,10,0)+BJ298</f>
        <v>#N/A</v>
      </c>
      <c r="BS298" s="76" t="e">
        <f>VLOOKUP(Calcul!$I303,'ModelParams Lp'!$D$28:$O$32,11,0)+BK298</f>
        <v>#N/A</v>
      </c>
      <c r="BT298" s="76" t="e">
        <f>VLOOKUP(Calcul!$I303,'ModelParams Lp'!$D$28:$O$32,12,0)+BL298</f>
        <v>#N/A</v>
      </c>
      <c r="BU298" s="75" t="e">
        <f t="shared" ca="1" si="100"/>
        <v>#DIV/0!</v>
      </c>
      <c r="BV298" s="75" t="e">
        <f t="shared" ca="1" si="101"/>
        <v>#DIV/0!</v>
      </c>
      <c r="BW298" s="75" t="e">
        <f t="shared" ca="1" si="102"/>
        <v>#DIV/0!</v>
      </c>
      <c r="BX298" s="75" t="e">
        <f t="shared" ca="1" si="103"/>
        <v>#DIV/0!</v>
      </c>
      <c r="BY298" s="75" t="e">
        <f t="shared" ca="1" si="104"/>
        <v>#DIV/0!</v>
      </c>
      <c r="BZ298" s="75" t="e">
        <f t="shared" ca="1" si="105"/>
        <v>#DIV/0!</v>
      </c>
      <c r="CA298" s="75" t="e">
        <f t="shared" ca="1" si="106"/>
        <v>#DIV/0!</v>
      </c>
      <c r="CB298" s="75" t="e">
        <f t="shared" ca="1" si="107"/>
        <v>#DIV/0!</v>
      </c>
      <c r="CC298" s="26" t="e">
        <f ca="1">10*LOG10(IF(BU298="",0,POWER(10,((BU298+'ModelParams Lw'!$O$4)/10))) +IF(BV298="",0,POWER(10,((BV298+'ModelParams Lw'!$P$4)/10))) +IF(BW298="",0,POWER(10,((BW298+'ModelParams Lw'!$Q$4)/10))) +IF(BX298="",0,POWER(10,((BX298+'ModelParams Lw'!$R$4)/10))) +IF(BY298="",0,POWER(10,((BY298+'ModelParams Lw'!$S$4)/10))) +IF(BZ298="",0,POWER(10,((BZ298+'ModelParams Lw'!$T$4)/10))) +IF(CA298="",0,POWER(10,((CA298+'ModelParams Lw'!$U$4)/10)))+IF(CB298="",0,POWER(10,((CB298+'ModelParams Lw'!$V$4)/10))))</f>
        <v>#DIV/0!</v>
      </c>
      <c r="CD298" s="26" t="e">
        <f t="shared" ca="1" si="108"/>
        <v>#DIV/0!</v>
      </c>
      <c r="CE298" s="26" t="e">
        <f ca="1">(BU298-'ModelParams Lw'!O$10)/'ModelParams Lw'!O$11</f>
        <v>#DIV/0!</v>
      </c>
      <c r="CF298" s="26" t="e">
        <f ca="1">(BV298-'ModelParams Lw'!P$10)/'ModelParams Lw'!P$11</f>
        <v>#DIV/0!</v>
      </c>
      <c r="CG298" s="26" t="e">
        <f ca="1">(BW298-'ModelParams Lw'!Q$10)/'ModelParams Lw'!Q$11</f>
        <v>#DIV/0!</v>
      </c>
      <c r="CH298" s="26" t="e">
        <f ca="1">(BX298-'ModelParams Lw'!R$10)/'ModelParams Lw'!R$11</f>
        <v>#DIV/0!</v>
      </c>
      <c r="CI298" s="26" t="e">
        <f ca="1">(BY298-'ModelParams Lw'!S$10)/'ModelParams Lw'!S$11</f>
        <v>#DIV/0!</v>
      </c>
      <c r="CJ298" s="26" t="e">
        <f ca="1">(BZ298-'ModelParams Lw'!T$10)/'ModelParams Lw'!T$11</f>
        <v>#DIV/0!</v>
      </c>
      <c r="CK298" s="26" t="e">
        <f ca="1">(CA298-'ModelParams Lw'!U$10)/'ModelParams Lw'!U$11</f>
        <v>#DIV/0!</v>
      </c>
      <c r="CL298" s="26" t="e">
        <f ca="1">(CB298-'ModelParams Lw'!V$10)/'ModelParams Lw'!V$11</f>
        <v>#DIV/0!</v>
      </c>
      <c r="CM298" s="75" t="e">
        <f t="shared" si="109"/>
        <v>#DIV/0!</v>
      </c>
      <c r="CN298" s="75" t="e">
        <f t="shared" si="110"/>
        <v>#DIV/0!</v>
      </c>
      <c r="CO298" s="75" t="e">
        <f t="shared" si="111"/>
        <v>#DIV/0!</v>
      </c>
      <c r="CP298" s="75" t="e">
        <f t="shared" si="112"/>
        <v>#DIV/0!</v>
      </c>
      <c r="CQ298" s="75" t="e">
        <f t="shared" si="113"/>
        <v>#DIV/0!</v>
      </c>
      <c r="CR298" s="75" t="e">
        <f t="shared" si="114"/>
        <v>#DIV/0!</v>
      </c>
      <c r="CS298" s="75" t="e">
        <f t="shared" si="115"/>
        <v>#DIV/0!</v>
      </c>
      <c r="CT298" s="75" t="e">
        <f t="shared" si="116"/>
        <v>#DIV/0!</v>
      </c>
      <c r="CU298" s="26" t="e">
        <f>10*LOG10(IF(CM298="",0,POWER(10,((CM298+'ModelParams Lw'!$O$4)/10))) +IF(CN298="",0,POWER(10,((CN298+'ModelParams Lw'!$P$4)/10))) +IF(CO298="",0,POWER(10,((CO298+'ModelParams Lw'!$Q$4)/10))) +IF(CP298="",0,POWER(10,((CP298+'ModelParams Lw'!$R$4)/10))) +IF(CQ298="",0,POWER(10,((CQ298+'ModelParams Lw'!$S$4)/10))) +IF(CR298="",0,POWER(10,((CR298+'ModelParams Lw'!$T$4)/10))) +IF(CS298="",0,POWER(10,((CS298+'ModelParams Lw'!$U$4)/10)))+IF(CT298="",0,POWER(10,((CT298+'ModelParams Lw'!$V$4)/10))))</f>
        <v>#DIV/0!</v>
      </c>
      <c r="CV298" s="26" t="e">
        <f t="shared" si="117"/>
        <v>#DIV/0!</v>
      </c>
      <c r="CW298" s="26" t="e">
        <f>(CM298-'ModelParams Lw'!O$10)/'ModelParams Lw'!O$11</f>
        <v>#DIV/0!</v>
      </c>
      <c r="CX298" s="26" t="e">
        <f>(CN298-'ModelParams Lw'!P$10)/'ModelParams Lw'!P$11</f>
        <v>#DIV/0!</v>
      </c>
      <c r="CY298" s="26" t="e">
        <f>(CO298-'ModelParams Lw'!Q$10)/'ModelParams Lw'!Q$11</f>
        <v>#DIV/0!</v>
      </c>
      <c r="CZ298" s="26" t="e">
        <f>(CP298-'ModelParams Lw'!R$10)/'ModelParams Lw'!R$11</f>
        <v>#DIV/0!</v>
      </c>
      <c r="DA298" s="26" t="e">
        <f>(CQ298-'ModelParams Lw'!S$10)/'ModelParams Lw'!S$11</f>
        <v>#DIV/0!</v>
      </c>
      <c r="DB298" s="26" t="e">
        <f>(CR298-'ModelParams Lw'!T$10)/'ModelParams Lw'!T$11</f>
        <v>#DIV/0!</v>
      </c>
      <c r="DC298" s="26" t="e">
        <f>(CS298-'ModelParams Lw'!U$10)/'ModelParams Lw'!U$11</f>
        <v>#DIV/0!</v>
      </c>
      <c r="DD298" s="26" t="e">
        <f>(CT298-'ModelParams Lw'!V$10)/'ModelParams Lw'!V$11</f>
        <v>#DIV/0!</v>
      </c>
    </row>
    <row r="299" spans="1:108" x14ac:dyDescent="0.25">
      <c r="A299" s="13">
        <f>'Sound Power'!B299</f>
        <v>0</v>
      </c>
      <c r="B299" s="13">
        <f>'Sound Power'!D299</f>
        <v>0</v>
      </c>
      <c r="C299" s="13">
        <f>'Sound Power'!E299</f>
        <v>0</v>
      </c>
      <c r="D299" s="13">
        <f>'Sound Power'!F299</f>
        <v>0</v>
      </c>
      <c r="E299" s="76" t="e">
        <f>IF(Calcul!$F301="SA",'Sound Power'!AZ299,'Sound Power'!O299)</f>
        <v>#DIV/0!</v>
      </c>
      <c r="F299" s="76" t="e">
        <f>IF(Calcul!$F301="SA",'Sound Power'!BA299,'Sound Power'!P299)</f>
        <v>#DIV/0!</v>
      </c>
      <c r="G299" s="76" t="e">
        <f>IF(Calcul!$F301="SA",'Sound Power'!BB299,'Sound Power'!Q299)</f>
        <v>#DIV/0!</v>
      </c>
      <c r="H299" s="76" t="e">
        <f>IF(Calcul!$F301="SA",'Sound Power'!BC299,'Sound Power'!R299)</f>
        <v>#DIV/0!</v>
      </c>
      <c r="I299" s="76" t="e">
        <f>IF(Calcul!$F301="SA",'Sound Power'!BD299,'Sound Power'!S299)</f>
        <v>#DIV/0!</v>
      </c>
      <c r="J299" s="76" t="e">
        <f>IF(Calcul!$F301="SA",'Sound Power'!BE299,'Sound Power'!T299)</f>
        <v>#DIV/0!</v>
      </c>
      <c r="K299" s="76" t="e">
        <f>IF(Calcul!$F301="SA",'Sound Power'!BF299,'Sound Power'!U299)</f>
        <v>#DIV/0!</v>
      </c>
      <c r="L299" s="76" t="e">
        <f>IF(Calcul!$F301="SA",'Sound Power'!BG299,'Sound Power'!V299)</f>
        <v>#DIV/0!</v>
      </c>
      <c r="M299" s="76" t="e">
        <f>'Sound Power'!CI299</f>
        <v>#DIV/0!</v>
      </c>
      <c r="N299" s="76" t="e">
        <f>'Sound Power'!CJ299</f>
        <v>#DIV/0!</v>
      </c>
      <c r="O299" s="76" t="e">
        <f>'Sound Power'!CK299</f>
        <v>#DIV/0!</v>
      </c>
      <c r="P299" s="76" t="e">
        <f>'Sound Power'!CL299</f>
        <v>#DIV/0!</v>
      </c>
      <c r="Q299" s="76" t="e">
        <f>'Sound Power'!CM299</f>
        <v>#DIV/0!</v>
      </c>
      <c r="R299" s="76" t="e">
        <f>'Sound Power'!CN299</f>
        <v>#DIV/0!</v>
      </c>
      <c r="S299" s="76" t="e">
        <f>'Sound Power'!CO299</f>
        <v>#DIV/0!</v>
      </c>
      <c r="T299" s="76" t="e">
        <f>'Sound Power'!CP299</f>
        <v>#DIV/0!</v>
      </c>
      <c r="U299" s="73">
        <f t="shared" si="97"/>
        <v>0</v>
      </c>
      <c r="V299" s="73">
        <f t="shared" si="98"/>
        <v>0</v>
      </c>
      <c r="W299" s="76" t="e">
        <f>('ModelParams Lp'!B$4*10^'ModelParams Lp'!B$5*($U299/$V299)^'ModelParams Lp'!B$6)*3</f>
        <v>#DIV/0!</v>
      </c>
      <c r="X299" s="76" t="e">
        <f>('ModelParams Lp'!C$4*10^'ModelParams Lp'!C$5*($U299/$V299)^'ModelParams Lp'!C$6)*3</f>
        <v>#DIV/0!</v>
      </c>
      <c r="Y299" s="76" t="e">
        <f>('ModelParams Lp'!D$4*10^'ModelParams Lp'!D$5*($U299/$V299)^'ModelParams Lp'!D$6)*3</f>
        <v>#DIV/0!</v>
      </c>
      <c r="Z299" s="76" t="e">
        <f>('ModelParams Lp'!E$4*10^'ModelParams Lp'!E$5*($U299/$V299)^'ModelParams Lp'!E$6)*3</f>
        <v>#DIV/0!</v>
      </c>
      <c r="AA299" s="76" t="e">
        <f>('ModelParams Lp'!F$4*10^'ModelParams Lp'!F$5*($U299/$V299)^'ModelParams Lp'!F$6)*3</f>
        <v>#DIV/0!</v>
      </c>
      <c r="AB299" s="76" t="e">
        <f>('ModelParams Lp'!G$4*10^'ModelParams Lp'!G$5*($U299/$V299)^'ModelParams Lp'!G$6)*3</f>
        <v>#DIV/0!</v>
      </c>
      <c r="AC299" s="76" t="e">
        <f>('ModelParams Lp'!H$4*10^'ModelParams Lp'!H$5*($U299/$V299)^'ModelParams Lp'!H$6)*3</f>
        <v>#DIV/0!</v>
      </c>
      <c r="AD299" s="76" t="e">
        <f>('ModelParams Lp'!I$4*10^'ModelParams Lp'!I$5*($U299/$V299)^'ModelParams Lp'!I$6)*3</f>
        <v>#DIV/0!</v>
      </c>
      <c r="AE299" s="62" t="e">
        <f t="shared" si="99"/>
        <v>#DIV/0!</v>
      </c>
      <c r="AF299" s="62" t="e">
        <f>IF(AE299&lt;'ModelParams Lp'!$B$16,-1,IF(AE299&lt;'ModelParams Lp'!$C$16,0,IF(AE299&lt;'ModelParams Lp'!$D$16,1,IF(AE299&lt;'ModelParams Lp'!$E$16,2,IF(AE299&lt;'ModelParams Lp'!$F$16,3,IF(AE299&lt;'ModelParams Lp'!$G$16,4,IF(AE299&lt;'ModelParams Lp'!$H$16,5,6)))))))</f>
        <v>#DIV/0!</v>
      </c>
      <c r="AG299" s="76" t="e">
        <f ca="1">IF($AF299&gt;1,0,OFFSET('ModelParams Lp'!$C$12,0,-'Sound Pressure'!$AF299))</f>
        <v>#DIV/0!</v>
      </c>
      <c r="AH299" s="76" t="e">
        <f ca="1">IF($AF299&gt;2,0,OFFSET('ModelParams Lp'!$D$12,0,-'Sound Pressure'!$AF299))</f>
        <v>#DIV/0!</v>
      </c>
      <c r="AI299" s="76" t="e">
        <f ca="1">IF($AF299&gt;3,0,OFFSET('ModelParams Lp'!$E$12,0,-'Sound Pressure'!$AF299))</f>
        <v>#DIV/0!</v>
      </c>
      <c r="AJ299" s="76" t="e">
        <f ca="1">IF($AF299&gt;4,0,OFFSET('ModelParams Lp'!$F$12,0,-'Sound Pressure'!$AF299))</f>
        <v>#DIV/0!</v>
      </c>
      <c r="AK299" s="76" t="e">
        <f ca="1">IF($AF299&gt;3,0,OFFSET('ModelParams Lp'!$G$12,0,-'Sound Pressure'!$AF299))</f>
        <v>#DIV/0!</v>
      </c>
      <c r="AL299" s="76" t="e">
        <f ca="1">IF($AF299&gt;5,0,OFFSET('ModelParams Lp'!$H$12,0,-'Sound Pressure'!$AF299))</f>
        <v>#DIV/0!</v>
      </c>
      <c r="AM299" s="76" t="e">
        <f ca="1">IF($AF299&gt;6,0,OFFSET('ModelParams Lp'!$I$12,0,-'Sound Pressure'!$AF299))</f>
        <v>#DIV/0!</v>
      </c>
      <c r="AN299" s="76" t="e">
        <f ca="1">IF($AF299&gt;7,0,IF($AF$4&lt;0,3,OFFSET('ModelParams Lp'!$J$12,0,-'Sound Pressure'!$AF299)))</f>
        <v>#DIV/0!</v>
      </c>
      <c r="AO299" s="76" t="e">
        <f t="shared" si="120"/>
        <v>#DIV/0!</v>
      </c>
      <c r="AP299" s="76" t="e">
        <f t="shared" si="119"/>
        <v>#DIV/0!</v>
      </c>
      <c r="AQ299" s="76" t="e">
        <f t="shared" si="119"/>
        <v>#DIV/0!</v>
      </c>
      <c r="AR299" s="76" t="e">
        <f t="shared" si="119"/>
        <v>#DIV/0!</v>
      </c>
      <c r="AS299" s="76" t="e">
        <f t="shared" si="119"/>
        <v>#DIV/0!</v>
      </c>
      <c r="AT299" s="76" t="e">
        <f t="shared" si="119"/>
        <v>#DIV/0!</v>
      </c>
      <c r="AU299" s="76" t="e">
        <f t="shared" si="119"/>
        <v>#DIV/0!</v>
      </c>
      <c r="AV299" s="76" t="e">
        <f t="shared" si="119"/>
        <v>#DIV/0!</v>
      </c>
      <c r="AW299" s="76">
        <f>'ModelParams Lp'!B$22</f>
        <v>4</v>
      </c>
      <c r="AX299" s="76">
        <f>'ModelParams Lp'!C$22</f>
        <v>2</v>
      </c>
      <c r="AY299" s="76">
        <f>'ModelParams Lp'!D$22</f>
        <v>1</v>
      </c>
      <c r="AZ299" s="76">
        <f>'ModelParams Lp'!E$22</f>
        <v>0</v>
      </c>
      <c r="BA299" s="76">
        <f>'ModelParams Lp'!F$22</f>
        <v>0</v>
      </c>
      <c r="BB299" s="76">
        <f>'ModelParams Lp'!G$22</f>
        <v>0</v>
      </c>
      <c r="BC299" s="76">
        <f>'ModelParams Lp'!H$22</f>
        <v>0</v>
      </c>
      <c r="BD299" s="76">
        <f>'ModelParams Lp'!I$22</f>
        <v>0</v>
      </c>
      <c r="BE299" s="76" t="e">
        <f>-10*LOG(2/(4*PI()*2^2)+4/(0.163*(Calcul!$J304*Calcul!$K304)/VLOOKUP(Calcul!$H304,'ModelParams Lp'!$E$37:$F$39,2,0)))</f>
        <v>#N/A</v>
      </c>
      <c r="BF299" s="76" t="e">
        <f>-10*LOG(2/(4*PI()*2^2)+4/(0.163*(Calcul!$J304*Calcul!$K304)/VLOOKUP(Calcul!$H304,'ModelParams Lp'!$E$37:$F$39,2,0)))</f>
        <v>#N/A</v>
      </c>
      <c r="BG299" s="76" t="e">
        <f>-10*LOG(2/(4*PI()*2^2)+4/(0.163*(Calcul!$J304*Calcul!$K304)/VLOOKUP(Calcul!$H304,'ModelParams Lp'!$E$37:$F$39,2,0)))</f>
        <v>#N/A</v>
      </c>
      <c r="BH299" s="76" t="e">
        <f>-10*LOG(2/(4*PI()*2^2)+4/(0.163*(Calcul!$J304*Calcul!$K304)/VLOOKUP(Calcul!$H304,'ModelParams Lp'!$E$37:$F$39,2,0)))</f>
        <v>#N/A</v>
      </c>
      <c r="BI299" s="76" t="e">
        <f>-10*LOG(2/(4*PI()*2^2)+4/(0.163*(Calcul!$J304*Calcul!$K304)/VLOOKUP(Calcul!$H304,'ModelParams Lp'!$E$37:$F$39,2,0)))</f>
        <v>#N/A</v>
      </c>
      <c r="BJ299" s="76" t="e">
        <f>-10*LOG(2/(4*PI()*2^2)+4/(0.163*(Calcul!$J304*Calcul!$K304)/VLOOKUP(Calcul!$H304,'ModelParams Lp'!$E$37:$F$39,2,0)))</f>
        <v>#N/A</v>
      </c>
      <c r="BK299" s="76" t="e">
        <f>-10*LOG(2/(4*PI()*2^2)+4/(0.163*(Calcul!$J304*Calcul!$K304)/VLOOKUP(Calcul!$H304,'ModelParams Lp'!$E$37:$F$39,2,0)))</f>
        <v>#N/A</v>
      </c>
      <c r="BL299" s="76" t="e">
        <f>-10*LOG(2/(4*PI()*2^2)+4/(0.163*(Calcul!$J304*Calcul!$K304)/VLOOKUP(Calcul!$H304,'ModelParams Lp'!$E$37:$F$39,2,0)))</f>
        <v>#N/A</v>
      </c>
      <c r="BM299" s="76" t="e">
        <f>VLOOKUP(Calcul!$I304,'ModelParams Lp'!$D$28:$O$32,5,0)+BE299</f>
        <v>#N/A</v>
      </c>
      <c r="BN299" s="76" t="e">
        <f>VLOOKUP(Calcul!$I304,'ModelParams Lp'!$D$28:$O$32,6,0)+BF299</f>
        <v>#N/A</v>
      </c>
      <c r="BO299" s="76" t="e">
        <f>VLOOKUP(Calcul!$I304,'ModelParams Lp'!$D$28:$O$32,7,0)+BG299</f>
        <v>#N/A</v>
      </c>
      <c r="BP299" s="76" t="e">
        <f>VLOOKUP(Calcul!$I304,'ModelParams Lp'!$D$28:$O$32,8,0)+BH299</f>
        <v>#N/A</v>
      </c>
      <c r="BQ299" s="76" t="e">
        <f>VLOOKUP(Calcul!$I304,'ModelParams Lp'!$D$28:$O$32,9,0)+BI299</f>
        <v>#N/A</v>
      </c>
      <c r="BR299" s="76" t="e">
        <f>VLOOKUP(Calcul!$I304,'ModelParams Lp'!$D$28:$O$32,10,0)+BJ299</f>
        <v>#N/A</v>
      </c>
      <c r="BS299" s="76" t="e">
        <f>VLOOKUP(Calcul!$I304,'ModelParams Lp'!$D$28:$O$32,11,0)+BK299</f>
        <v>#N/A</v>
      </c>
      <c r="BT299" s="76" t="e">
        <f>VLOOKUP(Calcul!$I304,'ModelParams Lp'!$D$28:$O$32,12,0)+BL299</f>
        <v>#N/A</v>
      </c>
      <c r="BU299" s="75" t="e">
        <f t="shared" ca="1" si="100"/>
        <v>#DIV/0!</v>
      </c>
      <c r="BV299" s="75" t="e">
        <f t="shared" ca="1" si="101"/>
        <v>#DIV/0!</v>
      </c>
      <c r="BW299" s="75" t="e">
        <f t="shared" ca="1" si="102"/>
        <v>#DIV/0!</v>
      </c>
      <c r="BX299" s="75" t="e">
        <f t="shared" ca="1" si="103"/>
        <v>#DIV/0!</v>
      </c>
      <c r="BY299" s="75" t="e">
        <f t="shared" ca="1" si="104"/>
        <v>#DIV/0!</v>
      </c>
      <c r="BZ299" s="75" t="e">
        <f t="shared" ca="1" si="105"/>
        <v>#DIV/0!</v>
      </c>
      <c r="CA299" s="75" t="e">
        <f t="shared" ca="1" si="106"/>
        <v>#DIV/0!</v>
      </c>
      <c r="CB299" s="75" t="e">
        <f t="shared" ca="1" si="107"/>
        <v>#DIV/0!</v>
      </c>
      <c r="CC299" s="26" t="e">
        <f ca="1">10*LOG10(IF(BU299="",0,POWER(10,((BU299+'ModelParams Lw'!$O$4)/10))) +IF(BV299="",0,POWER(10,((BV299+'ModelParams Lw'!$P$4)/10))) +IF(BW299="",0,POWER(10,((BW299+'ModelParams Lw'!$Q$4)/10))) +IF(BX299="",0,POWER(10,((BX299+'ModelParams Lw'!$R$4)/10))) +IF(BY299="",0,POWER(10,((BY299+'ModelParams Lw'!$S$4)/10))) +IF(BZ299="",0,POWER(10,((BZ299+'ModelParams Lw'!$T$4)/10))) +IF(CA299="",0,POWER(10,((CA299+'ModelParams Lw'!$U$4)/10)))+IF(CB299="",0,POWER(10,((CB299+'ModelParams Lw'!$V$4)/10))))</f>
        <v>#DIV/0!</v>
      </c>
      <c r="CD299" s="26" t="e">
        <f t="shared" ca="1" si="108"/>
        <v>#DIV/0!</v>
      </c>
      <c r="CE299" s="26" t="e">
        <f ca="1">(BU299-'ModelParams Lw'!O$10)/'ModelParams Lw'!O$11</f>
        <v>#DIV/0!</v>
      </c>
      <c r="CF299" s="26" t="e">
        <f ca="1">(BV299-'ModelParams Lw'!P$10)/'ModelParams Lw'!P$11</f>
        <v>#DIV/0!</v>
      </c>
      <c r="CG299" s="26" t="e">
        <f ca="1">(BW299-'ModelParams Lw'!Q$10)/'ModelParams Lw'!Q$11</f>
        <v>#DIV/0!</v>
      </c>
      <c r="CH299" s="26" t="e">
        <f ca="1">(BX299-'ModelParams Lw'!R$10)/'ModelParams Lw'!R$11</f>
        <v>#DIV/0!</v>
      </c>
      <c r="CI299" s="26" t="e">
        <f ca="1">(BY299-'ModelParams Lw'!S$10)/'ModelParams Lw'!S$11</f>
        <v>#DIV/0!</v>
      </c>
      <c r="CJ299" s="26" t="e">
        <f ca="1">(BZ299-'ModelParams Lw'!T$10)/'ModelParams Lw'!T$11</f>
        <v>#DIV/0!</v>
      </c>
      <c r="CK299" s="26" t="e">
        <f ca="1">(CA299-'ModelParams Lw'!U$10)/'ModelParams Lw'!U$11</f>
        <v>#DIV/0!</v>
      </c>
      <c r="CL299" s="26" t="e">
        <f ca="1">(CB299-'ModelParams Lw'!V$10)/'ModelParams Lw'!V$11</f>
        <v>#DIV/0!</v>
      </c>
      <c r="CM299" s="75" t="e">
        <f t="shared" si="109"/>
        <v>#DIV/0!</v>
      </c>
      <c r="CN299" s="75" t="e">
        <f t="shared" si="110"/>
        <v>#DIV/0!</v>
      </c>
      <c r="CO299" s="75" t="e">
        <f t="shared" si="111"/>
        <v>#DIV/0!</v>
      </c>
      <c r="CP299" s="75" t="e">
        <f t="shared" si="112"/>
        <v>#DIV/0!</v>
      </c>
      <c r="CQ299" s="75" t="e">
        <f t="shared" si="113"/>
        <v>#DIV/0!</v>
      </c>
      <c r="CR299" s="75" t="e">
        <f t="shared" si="114"/>
        <v>#DIV/0!</v>
      </c>
      <c r="CS299" s="75" t="e">
        <f t="shared" si="115"/>
        <v>#DIV/0!</v>
      </c>
      <c r="CT299" s="75" t="e">
        <f t="shared" si="116"/>
        <v>#DIV/0!</v>
      </c>
      <c r="CU299" s="26" t="e">
        <f>10*LOG10(IF(CM299="",0,POWER(10,((CM299+'ModelParams Lw'!$O$4)/10))) +IF(CN299="",0,POWER(10,((CN299+'ModelParams Lw'!$P$4)/10))) +IF(CO299="",0,POWER(10,((CO299+'ModelParams Lw'!$Q$4)/10))) +IF(CP299="",0,POWER(10,((CP299+'ModelParams Lw'!$R$4)/10))) +IF(CQ299="",0,POWER(10,((CQ299+'ModelParams Lw'!$S$4)/10))) +IF(CR299="",0,POWER(10,((CR299+'ModelParams Lw'!$T$4)/10))) +IF(CS299="",0,POWER(10,((CS299+'ModelParams Lw'!$U$4)/10)))+IF(CT299="",0,POWER(10,((CT299+'ModelParams Lw'!$V$4)/10))))</f>
        <v>#DIV/0!</v>
      </c>
      <c r="CV299" s="26" t="e">
        <f t="shared" si="117"/>
        <v>#DIV/0!</v>
      </c>
      <c r="CW299" s="26" t="e">
        <f>(CM299-'ModelParams Lw'!O$10)/'ModelParams Lw'!O$11</f>
        <v>#DIV/0!</v>
      </c>
      <c r="CX299" s="26" t="e">
        <f>(CN299-'ModelParams Lw'!P$10)/'ModelParams Lw'!P$11</f>
        <v>#DIV/0!</v>
      </c>
      <c r="CY299" s="26" t="e">
        <f>(CO299-'ModelParams Lw'!Q$10)/'ModelParams Lw'!Q$11</f>
        <v>#DIV/0!</v>
      </c>
      <c r="CZ299" s="26" t="e">
        <f>(CP299-'ModelParams Lw'!R$10)/'ModelParams Lw'!R$11</f>
        <v>#DIV/0!</v>
      </c>
      <c r="DA299" s="26" t="e">
        <f>(CQ299-'ModelParams Lw'!S$10)/'ModelParams Lw'!S$11</f>
        <v>#DIV/0!</v>
      </c>
      <c r="DB299" s="26" t="e">
        <f>(CR299-'ModelParams Lw'!T$10)/'ModelParams Lw'!T$11</f>
        <v>#DIV/0!</v>
      </c>
      <c r="DC299" s="26" t="e">
        <f>(CS299-'ModelParams Lw'!U$10)/'ModelParams Lw'!U$11</f>
        <v>#DIV/0!</v>
      </c>
      <c r="DD299" s="26" t="e">
        <f>(CT299-'ModelParams Lw'!V$10)/'ModelParams Lw'!V$11</f>
        <v>#DIV/0!</v>
      </c>
    </row>
    <row r="300" spans="1:108" x14ac:dyDescent="0.25">
      <c r="A300" s="13">
        <f>'Sound Power'!B300</f>
        <v>0</v>
      </c>
      <c r="B300" s="13">
        <f>'Sound Power'!D300</f>
        <v>0</v>
      </c>
      <c r="C300" s="13">
        <f>'Sound Power'!E300</f>
        <v>0</v>
      </c>
      <c r="D300" s="13">
        <f>'Sound Power'!F300</f>
        <v>0</v>
      </c>
      <c r="E300" s="76" t="e">
        <f>IF(Calcul!$F302="SA",'Sound Power'!AZ300,'Sound Power'!O300)</f>
        <v>#DIV/0!</v>
      </c>
      <c r="F300" s="76" t="e">
        <f>IF(Calcul!$F302="SA",'Sound Power'!BA300,'Sound Power'!P300)</f>
        <v>#DIV/0!</v>
      </c>
      <c r="G300" s="76" t="e">
        <f>IF(Calcul!$F302="SA",'Sound Power'!BB300,'Sound Power'!Q300)</f>
        <v>#DIV/0!</v>
      </c>
      <c r="H300" s="76" t="e">
        <f>IF(Calcul!$F302="SA",'Sound Power'!BC300,'Sound Power'!R300)</f>
        <v>#DIV/0!</v>
      </c>
      <c r="I300" s="76" t="e">
        <f>IF(Calcul!$F302="SA",'Sound Power'!BD300,'Sound Power'!S300)</f>
        <v>#DIV/0!</v>
      </c>
      <c r="J300" s="76" t="e">
        <f>IF(Calcul!$F302="SA",'Sound Power'!BE300,'Sound Power'!T300)</f>
        <v>#DIV/0!</v>
      </c>
      <c r="K300" s="76" t="e">
        <f>IF(Calcul!$F302="SA",'Sound Power'!BF300,'Sound Power'!U300)</f>
        <v>#DIV/0!</v>
      </c>
      <c r="L300" s="76" t="e">
        <f>IF(Calcul!$F302="SA",'Sound Power'!BG300,'Sound Power'!V300)</f>
        <v>#DIV/0!</v>
      </c>
      <c r="M300" s="76" t="e">
        <f>'Sound Power'!CI300</f>
        <v>#DIV/0!</v>
      </c>
      <c r="N300" s="76" t="e">
        <f>'Sound Power'!CJ300</f>
        <v>#DIV/0!</v>
      </c>
      <c r="O300" s="76" t="e">
        <f>'Sound Power'!CK300</f>
        <v>#DIV/0!</v>
      </c>
      <c r="P300" s="76" t="e">
        <f>'Sound Power'!CL300</f>
        <v>#DIV/0!</v>
      </c>
      <c r="Q300" s="76" t="e">
        <f>'Sound Power'!CM300</f>
        <v>#DIV/0!</v>
      </c>
      <c r="R300" s="76" t="e">
        <f>'Sound Power'!CN300</f>
        <v>#DIV/0!</v>
      </c>
      <c r="S300" s="76" t="e">
        <f>'Sound Power'!CO300</f>
        <v>#DIV/0!</v>
      </c>
      <c r="T300" s="76" t="e">
        <f>'Sound Power'!CP300</f>
        <v>#DIV/0!</v>
      </c>
      <c r="U300" s="73">
        <f t="shared" si="97"/>
        <v>0</v>
      </c>
      <c r="V300" s="73">
        <f t="shared" si="98"/>
        <v>0</v>
      </c>
      <c r="W300" s="76" t="e">
        <f>('ModelParams Lp'!B$4*10^'ModelParams Lp'!B$5*($U300/$V300)^'ModelParams Lp'!B$6)*3</f>
        <v>#DIV/0!</v>
      </c>
      <c r="X300" s="76" t="e">
        <f>('ModelParams Lp'!C$4*10^'ModelParams Lp'!C$5*($U300/$V300)^'ModelParams Lp'!C$6)*3</f>
        <v>#DIV/0!</v>
      </c>
      <c r="Y300" s="76" t="e">
        <f>('ModelParams Lp'!D$4*10^'ModelParams Lp'!D$5*($U300/$V300)^'ModelParams Lp'!D$6)*3</f>
        <v>#DIV/0!</v>
      </c>
      <c r="Z300" s="76" t="e">
        <f>('ModelParams Lp'!E$4*10^'ModelParams Lp'!E$5*($U300/$V300)^'ModelParams Lp'!E$6)*3</f>
        <v>#DIV/0!</v>
      </c>
      <c r="AA300" s="76" t="e">
        <f>('ModelParams Lp'!F$4*10^'ModelParams Lp'!F$5*($U300/$V300)^'ModelParams Lp'!F$6)*3</f>
        <v>#DIV/0!</v>
      </c>
      <c r="AB300" s="76" t="e">
        <f>('ModelParams Lp'!G$4*10^'ModelParams Lp'!G$5*($U300/$V300)^'ModelParams Lp'!G$6)*3</f>
        <v>#DIV/0!</v>
      </c>
      <c r="AC300" s="76" t="e">
        <f>('ModelParams Lp'!H$4*10^'ModelParams Lp'!H$5*($U300/$V300)^'ModelParams Lp'!H$6)*3</f>
        <v>#DIV/0!</v>
      </c>
      <c r="AD300" s="76" t="e">
        <f>('ModelParams Lp'!I$4*10^'ModelParams Lp'!I$5*($U300/$V300)^'ModelParams Lp'!I$6)*3</f>
        <v>#DIV/0!</v>
      </c>
      <c r="AE300" s="62" t="e">
        <f t="shared" si="99"/>
        <v>#DIV/0!</v>
      </c>
      <c r="AF300" s="62" t="e">
        <f>IF(AE300&lt;'ModelParams Lp'!$B$16,-1,IF(AE300&lt;'ModelParams Lp'!$C$16,0,IF(AE300&lt;'ModelParams Lp'!$D$16,1,IF(AE300&lt;'ModelParams Lp'!$E$16,2,IF(AE300&lt;'ModelParams Lp'!$F$16,3,IF(AE300&lt;'ModelParams Lp'!$G$16,4,IF(AE300&lt;'ModelParams Lp'!$H$16,5,6)))))))</f>
        <v>#DIV/0!</v>
      </c>
      <c r="AG300" s="76" t="e">
        <f ca="1">IF($AF300&gt;1,0,OFFSET('ModelParams Lp'!$C$12,0,-'Sound Pressure'!$AF300))</f>
        <v>#DIV/0!</v>
      </c>
      <c r="AH300" s="76" t="e">
        <f ca="1">IF($AF300&gt;2,0,OFFSET('ModelParams Lp'!$D$12,0,-'Sound Pressure'!$AF300))</f>
        <v>#DIV/0!</v>
      </c>
      <c r="AI300" s="76" t="e">
        <f ca="1">IF($AF300&gt;3,0,OFFSET('ModelParams Lp'!$E$12,0,-'Sound Pressure'!$AF300))</f>
        <v>#DIV/0!</v>
      </c>
      <c r="AJ300" s="76" t="e">
        <f ca="1">IF($AF300&gt;4,0,OFFSET('ModelParams Lp'!$F$12,0,-'Sound Pressure'!$AF300))</f>
        <v>#DIV/0!</v>
      </c>
      <c r="AK300" s="76" t="e">
        <f ca="1">IF($AF300&gt;3,0,OFFSET('ModelParams Lp'!$G$12,0,-'Sound Pressure'!$AF300))</f>
        <v>#DIV/0!</v>
      </c>
      <c r="AL300" s="76" t="e">
        <f ca="1">IF($AF300&gt;5,0,OFFSET('ModelParams Lp'!$H$12,0,-'Sound Pressure'!$AF300))</f>
        <v>#DIV/0!</v>
      </c>
      <c r="AM300" s="76" t="e">
        <f ca="1">IF($AF300&gt;6,0,OFFSET('ModelParams Lp'!$I$12,0,-'Sound Pressure'!$AF300))</f>
        <v>#DIV/0!</v>
      </c>
      <c r="AN300" s="76" t="e">
        <f ca="1">IF($AF300&gt;7,0,IF($AF$4&lt;0,3,OFFSET('ModelParams Lp'!$J$12,0,-'Sound Pressure'!$AF300)))</f>
        <v>#DIV/0!</v>
      </c>
      <c r="AO300" s="76" t="e">
        <f t="shared" si="120"/>
        <v>#DIV/0!</v>
      </c>
      <c r="AP300" s="76" t="e">
        <f t="shared" si="119"/>
        <v>#DIV/0!</v>
      </c>
      <c r="AQ300" s="76" t="e">
        <f t="shared" si="119"/>
        <v>#DIV/0!</v>
      </c>
      <c r="AR300" s="76" t="e">
        <f t="shared" si="119"/>
        <v>#DIV/0!</v>
      </c>
      <c r="AS300" s="76" t="e">
        <f t="shared" si="119"/>
        <v>#DIV/0!</v>
      </c>
      <c r="AT300" s="76" t="e">
        <f t="shared" si="119"/>
        <v>#DIV/0!</v>
      </c>
      <c r="AU300" s="76" t="e">
        <f t="shared" si="119"/>
        <v>#DIV/0!</v>
      </c>
      <c r="AV300" s="76" t="e">
        <f t="shared" si="119"/>
        <v>#DIV/0!</v>
      </c>
      <c r="AW300" s="76">
        <f>'ModelParams Lp'!B$22</f>
        <v>4</v>
      </c>
      <c r="AX300" s="76">
        <f>'ModelParams Lp'!C$22</f>
        <v>2</v>
      </c>
      <c r="AY300" s="76">
        <f>'ModelParams Lp'!D$22</f>
        <v>1</v>
      </c>
      <c r="AZ300" s="76">
        <f>'ModelParams Lp'!E$22</f>
        <v>0</v>
      </c>
      <c r="BA300" s="76">
        <f>'ModelParams Lp'!F$22</f>
        <v>0</v>
      </c>
      <c r="BB300" s="76">
        <f>'ModelParams Lp'!G$22</f>
        <v>0</v>
      </c>
      <c r="BC300" s="76">
        <f>'ModelParams Lp'!H$22</f>
        <v>0</v>
      </c>
      <c r="BD300" s="76">
        <f>'ModelParams Lp'!I$22</f>
        <v>0</v>
      </c>
      <c r="BE300" s="76" t="e">
        <f>-10*LOG(2/(4*PI()*2^2)+4/(0.163*(Calcul!$J305*Calcul!$K305)/VLOOKUP(Calcul!$H305,'ModelParams Lp'!$E$37:$F$39,2,0)))</f>
        <v>#N/A</v>
      </c>
      <c r="BF300" s="76" t="e">
        <f>-10*LOG(2/(4*PI()*2^2)+4/(0.163*(Calcul!$J305*Calcul!$K305)/VLOOKUP(Calcul!$H305,'ModelParams Lp'!$E$37:$F$39,2,0)))</f>
        <v>#N/A</v>
      </c>
      <c r="BG300" s="76" t="e">
        <f>-10*LOG(2/(4*PI()*2^2)+4/(0.163*(Calcul!$J305*Calcul!$K305)/VLOOKUP(Calcul!$H305,'ModelParams Lp'!$E$37:$F$39,2,0)))</f>
        <v>#N/A</v>
      </c>
      <c r="BH300" s="76" t="e">
        <f>-10*LOG(2/(4*PI()*2^2)+4/(0.163*(Calcul!$J305*Calcul!$K305)/VLOOKUP(Calcul!$H305,'ModelParams Lp'!$E$37:$F$39,2,0)))</f>
        <v>#N/A</v>
      </c>
      <c r="BI300" s="76" t="e">
        <f>-10*LOG(2/(4*PI()*2^2)+4/(0.163*(Calcul!$J305*Calcul!$K305)/VLOOKUP(Calcul!$H305,'ModelParams Lp'!$E$37:$F$39,2,0)))</f>
        <v>#N/A</v>
      </c>
      <c r="BJ300" s="76" t="e">
        <f>-10*LOG(2/(4*PI()*2^2)+4/(0.163*(Calcul!$J305*Calcul!$K305)/VLOOKUP(Calcul!$H305,'ModelParams Lp'!$E$37:$F$39,2,0)))</f>
        <v>#N/A</v>
      </c>
      <c r="BK300" s="76" t="e">
        <f>-10*LOG(2/(4*PI()*2^2)+4/(0.163*(Calcul!$J305*Calcul!$K305)/VLOOKUP(Calcul!$H305,'ModelParams Lp'!$E$37:$F$39,2,0)))</f>
        <v>#N/A</v>
      </c>
      <c r="BL300" s="76" t="e">
        <f>-10*LOG(2/(4*PI()*2^2)+4/(0.163*(Calcul!$J305*Calcul!$K305)/VLOOKUP(Calcul!$H305,'ModelParams Lp'!$E$37:$F$39,2,0)))</f>
        <v>#N/A</v>
      </c>
      <c r="BM300" s="76" t="e">
        <f>VLOOKUP(Calcul!$I305,'ModelParams Lp'!$D$28:$O$32,5,0)+BE300</f>
        <v>#N/A</v>
      </c>
      <c r="BN300" s="76" t="e">
        <f>VLOOKUP(Calcul!$I305,'ModelParams Lp'!$D$28:$O$32,6,0)+BF300</f>
        <v>#N/A</v>
      </c>
      <c r="BO300" s="76" t="e">
        <f>VLOOKUP(Calcul!$I305,'ModelParams Lp'!$D$28:$O$32,7,0)+BG300</f>
        <v>#N/A</v>
      </c>
      <c r="BP300" s="76" t="e">
        <f>VLOOKUP(Calcul!$I305,'ModelParams Lp'!$D$28:$O$32,8,0)+BH300</f>
        <v>#N/A</v>
      </c>
      <c r="BQ300" s="76" t="e">
        <f>VLOOKUP(Calcul!$I305,'ModelParams Lp'!$D$28:$O$32,9,0)+BI300</f>
        <v>#N/A</v>
      </c>
      <c r="BR300" s="76" t="e">
        <f>VLOOKUP(Calcul!$I305,'ModelParams Lp'!$D$28:$O$32,10,0)+BJ300</f>
        <v>#N/A</v>
      </c>
      <c r="BS300" s="76" t="e">
        <f>VLOOKUP(Calcul!$I305,'ModelParams Lp'!$D$28:$O$32,11,0)+BK300</f>
        <v>#N/A</v>
      </c>
      <c r="BT300" s="76" t="e">
        <f>VLOOKUP(Calcul!$I305,'ModelParams Lp'!$D$28:$O$32,12,0)+BL300</f>
        <v>#N/A</v>
      </c>
      <c r="BU300" s="75" t="e">
        <f t="shared" ca="1" si="100"/>
        <v>#DIV/0!</v>
      </c>
      <c r="BV300" s="75" t="e">
        <f t="shared" ca="1" si="101"/>
        <v>#DIV/0!</v>
      </c>
      <c r="BW300" s="75" t="e">
        <f t="shared" ca="1" si="102"/>
        <v>#DIV/0!</v>
      </c>
      <c r="BX300" s="75" t="e">
        <f t="shared" ca="1" si="103"/>
        <v>#DIV/0!</v>
      </c>
      <c r="BY300" s="75" t="e">
        <f t="shared" ca="1" si="104"/>
        <v>#DIV/0!</v>
      </c>
      <c r="BZ300" s="75" t="e">
        <f t="shared" ca="1" si="105"/>
        <v>#DIV/0!</v>
      </c>
      <c r="CA300" s="75" t="e">
        <f t="shared" ca="1" si="106"/>
        <v>#DIV/0!</v>
      </c>
      <c r="CB300" s="75" t="e">
        <f t="shared" ca="1" si="107"/>
        <v>#DIV/0!</v>
      </c>
      <c r="CC300" s="26" t="e">
        <f ca="1">10*LOG10(IF(BU300="",0,POWER(10,((BU300+'ModelParams Lw'!$O$4)/10))) +IF(BV300="",0,POWER(10,((BV300+'ModelParams Lw'!$P$4)/10))) +IF(BW300="",0,POWER(10,((BW300+'ModelParams Lw'!$Q$4)/10))) +IF(BX300="",0,POWER(10,((BX300+'ModelParams Lw'!$R$4)/10))) +IF(BY300="",0,POWER(10,((BY300+'ModelParams Lw'!$S$4)/10))) +IF(BZ300="",0,POWER(10,((BZ300+'ModelParams Lw'!$T$4)/10))) +IF(CA300="",0,POWER(10,((CA300+'ModelParams Lw'!$U$4)/10)))+IF(CB300="",0,POWER(10,((CB300+'ModelParams Lw'!$V$4)/10))))</f>
        <v>#DIV/0!</v>
      </c>
      <c r="CD300" s="26" t="e">
        <f t="shared" ca="1" si="108"/>
        <v>#DIV/0!</v>
      </c>
      <c r="CE300" s="26" t="e">
        <f ca="1">(BU300-'ModelParams Lw'!O$10)/'ModelParams Lw'!O$11</f>
        <v>#DIV/0!</v>
      </c>
      <c r="CF300" s="26" t="e">
        <f ca="1">(BV300-'ModelParams Lw'!P$10)/'ModelParams Lw'!P$11</f>
        <v>#DIV/0!</v>
      </c>
      <c r="CG300" s="26" t="e">
        <f ca="1">(BW300-'ModelParams Lw'!Q$10)/'ModelParams Lw'!Q$11</f>
        <v>#DIV/0!</v>
      </c>
      <c r="CH300" s="26" t="e">
        <f ca="1">(BX300-'ModelParams Lw'!R$10)/'ModelParams Lw'!R$11</f>
        <v>#DIV/0!</v>
      </c>
      <c r="CI300" s="26" t="e">
        <f ca="1">(BY300-'ModelParams Lw'!S$10)/'ModelParams Lw'!S$11</f>
        <v>#DIV/0!</v>
      </c>
      <c r="CJ300" s="26" t="e">
        <f ca="1">(BZ300-'ModelParams Lw'!T$10)/'ModelParams Lw'!T$11</f>
        <v>#DIV/0!</v>
      </c>
      <c r="CK300" s="26" t="e">
        <f ca="1">(CA300-'ModelParams Lw'!U$10)/'ModelParams Lw'!U$11</f>
        <v>#DIV/0!</v>
      </c>
      <c r="CL300" s="26" t="e">
        <f ca="1">(CB300-'ModelParams Lw'!V$10)/'ModelParams Lw'!V$11</f>
        <v>#DIV/0!</v>
      </c>
      <c r="CM300" s="75" t="e">
        <f t="shared" si="109"/>
        <v>#DIV/0!</v>
      </c>
      <c r="CN300" s="75" t="e">
        <f t="shared" si="110"/>
        <v>#DIV/0!</v>
      </c>
      <c r="CO300" s="75" t="e">
        <f t="shared" si="111"/>
        <v>#DIV/0!</v>
      </c>
      <c r="CP300" s="75" t="e">
        <f t="shared" si="112"/>
        <v>#DIV/0!</v>
      </c>
      <c r="CQ300" s="75" t="e">
        <f t="shared" si="113"/>
        <v>#DIV/0!</v>
      </c>
      <c r="CR300" s="75" t="e">
        <f t="shared" si="114"/>
        <v>#DIV/0!</v>
      </c>
      <c r="CS300" s="75" t="e">
        <f t="shared" si="115"/>
        <v>#DIV/0!</v>
      </c>
      <c r="CT300" s="75" t="e">
        <f t="shared" si="116"/>
        <v>#DIV/0!</v>
      </c>
      <c r="CU300" s="26" t="e">
        <f>10*LOG10(IF(CM300="",0,POWER(10,((CM300+'ModelParams Lw'!$O$4)/10))) +IF(CN300="",0,POWER(10,((CN300+'ModelParams Lw'!$P$4)/10))) +IF(CO300="",0,POWER(10,((CO300+'ModelParams Lw'!$Q$4)/10))) +IF(CP300="",0,POWER(10,((CP300+'ModelParams Lw'!$R$4)/10))) +IF(CQ300="",0,POWER(10,((CQ300+'ModelParams Lw'!$S$4)/10))) +IF(CR300="",0,POWER(10,((CR300+'ModelParams Lw'!$T$4)/10))) +IF(CS300="",0,POWER(10,((CS300+'ModelParams Lw'!$U$4)/10)))+IF(CT300="",0,POWER(10,((CT300+'ModelParams Lw'!$V$4)/10))))</f>
        <v>#DIV/0!</v>
      </c>
      <c r="CV300" s="26" t="e">
        <f t="shared" si="117"/>
        <v>#DIV/0!</v>
      </c>
      <c r="CW300" s="26" t="e">
        <f>(CM300-'ModelParams Lw'!O$10)/'ModelParams Lw'!O$11</f>
        <v>#DIV/0!</v>
      </c>
      <c r="CX300" s="26" t="e">
        <f>(CN300-'ModelParams Lw'!P$10)/'ModelParams Lw'!P$11</f>
        <v>#DIV/0!</v>
      </c>
      <c r="CY300" s="26" t="e">
        <f>(CO300-'ModelParams Lw'!Q$10)/'ModelParams Lw'!Q$11</f>
        <v>#DIV/0!</v>
      </c>
      <c r="CZ300" s="26" t="e">
        <f>(CP300-'ModelParams Lw'!R$10)/'ModelParams Lw'!R$11</f>
        <v>#DIV/0!</v>
      </c>
      <c r="DA300" s="26" t="e">
        <f>(CQ300-'ModelParams Lw'!S$10)/'ModelParams Lw'!S$11</f>
        <v>#DIV/0!</v>
      </c>
      <c r="DB300" s="26" t="e">
        <f>(CR300-'ModelParams Lw'!T$10)/'ModelParams Lw'!T$11</f>
        <v>#DIV/0!</v>
      </c>
      <c r="DC300" s="26" t="e">
        <f>(CS300-'ModelParams Lw'!U$10)/'ModelParams Lw'!U$11</f>
        <v>#DIV/0!</v>
      </c>
      <c r="DD300" s="26" t="e">
        <f>(CT300-'ModelParams Lw'!V$10)/'ModelParams Lw'!V$11</f>
        <v>#DIV/0!</v>
      </c>
    </row>
  </sheetData>
  <sheetProtection algorithmName="SHA-512" hashValue="JneTPO8zv5YXFh9n++Keb1O3Y67ydKHlOAZfoxDGCaoBRVtRhf7Vy1T2UA6knPGi34GXoucU3tmQdfdejv4jqA==" saltValue="ofpxYncZeexIoIKzECvYxA==" spinCount="100000" sheet="1" objects="1" scenarios="1"/>
  <mergeCells count="28">
    <mergeCell ref="CU1:CV1"/>
    <mergeCell ref="CW1:DD1"/>
    <mergeCell ref="CM2:CT2"/>
    <mergeCell ref="CU2:CV2"/>
    <mergeCell ref="CW2:DD2"/>
    <mergeCell ref="CC1:CD1"/>
    <mergeCell ref="CE1:CL1"/>
    <mergeCell ref="CC2:CD2"/>
    <mergeCell ref="CE2:CL2"/>
    <mergeCell ref="CM1:CT1"/>
    <mergeCell ref="BE1:BL1"/>
    <mergeCell ref="BE2:BL2"/>
    <mergeCell ref="BM1:BT1"/>
    <mergeCell ref="BM2:BT2"/>
    <mergeCell ref="BU1:CB1"/>
    <mergeCell ref="BU2:CB2"/>
    <mergeCell ref="AO1:AV1"/>
    <mergeCell ref="AO2:AV2"/>
    <mergeCell ref="AW1:BD1"/>
    <mergeCell ref="AW2:BD2"/>
    <mergeCell ref="E1:L1"/>
    <mergeCell ref="E2:L2"/>
    <mergeCell ref="W1:AD1"/>
    <mergeCell ref="W2:AD2"/>
    <mergeCell ref="AG1:AN1"/>
    <mergeCell ref="AG2:AN2"/>
    <mergeCell ref="M1:T1"/>
    <mergeCell ref="M2:T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workbookViewId="0">
      <selection activeCell="K17" sqref="K17"/>
    </sheetView>
  </sheetViews>
  <sheetFormatPr defaultRowHeight="15" x14ac:dyDescent="0.25"/>
  <cols>
    <col min="1" max="1" width="9.85546875" style="9" customWidth="1"/>
    <col min="2" max="13" width="9.140625" style="9"/>
    <col min="14" max="22" width="9.140625" style="29"/>
    <col min="23" max="16384" width="9.140625" style="9"/>
  </cols>
  <sheetData>
    <row r="1" spans="1:22" x14ac:dyDescent="0.25">
      <c r="A1" s="2" t="s">
        <v>49</v>
      </c>
      <c r="N1" s="2" t="s">
        <v>57</v>
      </c>
    </row>
    <row r="2" spans="1:22" ht="15.75" x14ac:dyDescent="0.25">
      <c r="A2" s="15"/>
      <c r="B2" s="137" t="s">
        <v>36</v>
      </c>
      <c r="C2" s="138"/>
      <c r="D2" s="138"/>
      <c r="E2" s="138"/>
      <c r="F2" s="138"/>
      <c r="G2" s="138"/>
      <c r="H2" s="138"/>
      <c r="I2" s="139"/>
      <c r="N2" s="30"/>
      <c r="O2" s="142" t="s">
        <v>36</v>
      </c>
      <c r="P2" s="142"/>
      <c r="Q2" s="142"/>
      <c r="R2" s="142"/>
      <c r="S2" s="142"/>
      <c r="T2" s="142"/>
      <c r="U2" s="142"/>
      <c r="V2" s="142"/>
    </row>
    <row r="3" spans="1:22" ht="15.75" x14ac:dyDescent="0.25">
      <c r="A3" s="15"/>
      <c r="B3" s="16">
        <v>63</v>
      </c>
      <c r="C3" s="16">
        <v>125</v>
      </c>
      <c r="D3" s="16">
        <v>250</v>
      </c>
      <c r="E3" s="16">
        <v>500</v>
      </c>
      <c r="F3" s="16">
        <v>1000</v>
      </c>
      <c r="G3" s="16">
        <v>2000</v>
      </c>
      <c r="H3" s="16">
        <v>4000</v>
      </c>
      <c r="I3" s="16">
        <v>8000</v>
      </c>
      <c r="N3" s="31"/>
      <c r="O3" s="32">
        <v>63</v>
      </c>
      <c r="P3" s="32">
        <v>125</v>
      </c>
      <c r="Q3" s="32">
        <v>250</v>
      </c>
      <c r="R3" s="32">
        <v>500</v>
      </c>
      <c r="S3" s="32">
        <v>1000</v>
      </c>
      <c r="T3" s="32">
        <v>2000</v>
      </c>
      <c r="U3" s="32">
        <v>4000</v>
      </c>
      <c r="V3" s="32">
        <v>8000</v>
      </c>
    </row>
    <row r="4" spans="1:22" x14ac:dyDescent="0.25">
      <c r="A4" s="16" t="s">
        <v>37</v>
      </c>
      <c r="B4" s="17">
        <v>6.1039000000000003</v>
      </c>
      <c r="C4" s="17">
        <v>3.4022000000000001</v>
      </c>
      <c r="D4" s="17">
        <v>8.3910999999999998</v>
      </c>
      <c r="E4" s="17">
        <v>12.237299999999999</v>
      </c>
      <c r="F4" s="17">
        <v>12.492000000000001</v>
      </c>
      <c r="G4" s="17">
        <v>13.817500000000001</v>
      </c>
      <c r="H4" s="17">
        <v>13.430999999999999</v>
      </c>
      <c r="I4" s="17">
        <v>9.0504999999999995</v>
      </c>
      <c r="N4" s="32" t="s">
        <v>54</v>
      </c>
      <c r="O4" s="21">
        <v>-26.2</v>
      </c>
      <c r="P4" s="21">
        <v>-16.100000000000001</v>
      </c>
      <c r="Q4" s="21">
        <v>-8.6</v>
      </c>
      <c r="R4" s="21">
        <v>-3.2</v>
      </c>
      <c r="S4" s="21">
        <v>0</v>
      </c>
      <c r="T4" s="21">
        <v>1.2</v>
      </c>
      <c r="U4" s="21">
        <v>1</v>
      </c>
      <c r="V4" s="21">
        <v>-1.1000000000000001</v>
      </c>
    </row>
    <row r="5" spans="1:22" x14ac:dyDescent="0.25">
      <c r="A5" s="16" t="s">
        <v>38</v>
      </c>
      <c r="B5" s="17">
        <v>29.620799999999999</v>
      </c>
      <c r="C5" s="17">
        <v>29.310700000000001</v>
      </c>
      <c r="D5" s="17">
        <v>35.3947</v>
      </c>
      <c r="E5" s="17">
        <v>43.498899999999999</v>
      </c>
      <c r="F5" s="17">
        <v>54.195300000000003</v>
      </c>
      <c r="G5" s="17">
        <v>64.868600000000001</v>
      </c>
      <c r="H5" s="17">
        <v>68.888499999999993</v>
      </c>
      <c r="I5" s="17">
        <v>50.598199999999999</v>
      </c>
    </row>
    <row r="6" spans="1:22" x14ac:dyDescent="0.25">
      <c r="A6" s="16" t="s">
        <v>39</v>
      </c>
      <c r="B6" s="17">
        <v>14.7958</v>
      </c>
      <c r="C6" s="17">
        <v>-172.9699</v>
      </c>
      <c r="D6" s="17">
        <v>44.404600000000002</v>
      </c>
      <c r="E6" s="17">
        <v>210.30799999999999</v>
      </c>
      <c r="F6" s="17">
        <v>254.20920000000001</v>
      </c>
      <c r="G6" s="17">
        <v>221.48759999999999</v>
      </c>
      <c r="H6" s="17">
        <v>203.62020000000001</v>
      </c>
      <c r="I6" s="17">
        <v>76.221199999999996</v>
      </c>
    </row>
    <row r="7" spans="1:22" x14ac:dyDescent="0.25">
      <c r="A7" s="16" t="s">
        <v>40</v>
      </c>
      <c r="B7" s="17">
        <v>124.74209999999999</v>
      </c>
      <c r="C7" s="17">
        <v>72.502300000000005</v>
      </c>
      <c r="D7" s="17">
        <v>230.51730000000001</v>
      </c>
      <c r="E7" s="17">
        <v>298.09140000000002</v>
      </c>
      <c r="F7" s="17">
        <v>221.0368</v>
      </c>
      <c r="G7" s="17">
        <v>192.68690000000001</v>
      </c>
      <c r="H7" s="17">
        <v>193.94710000000001</v>
      </c>
      <c r="I7" s="17">
        <v>154.19380000000001</v>
      </c>
      <c r="N7" s="33" t="s">
        <v>56</v>
      </c>
    </row>
    <row r="8" spans="1:22" x14ac:dyDescent="0.25">
      <c r="A8" s="16" t="s">
        <v>41</v>
      </c>
      <c r="B8" s="17">
        <v>-189.3321</v>
      </c>
      <c r="C8" s="17">
        <v>-163.34809999999999</v>
      </c>
      <c r="D8" s="17">
        <v>-7.6257000000000001</v>
      </c>
      <c r="E8" s="17">
        <v>140.29050000000001</v>
      </c>
      <c r="F8" s="17">
        <v>281.68189999999998</v>
      </c>
      <c r="G8" s="17">
        <v>380.4083</v>
      </c>
      <c r="H8" s="17">
        <v>403.5154</v>
      </c>
      <c r="I8" s="17">
        <v>281.17380000000003</v>
      </c>
      <c r="N8" s="30"/>
      <c r="O8" s="142" t="s">
        <v>36</v>
      </c>
      <c r="P8" s="142"/>
      <c r="Q8" s="142"/>
      <c r="R8" s="142"/>
      <c r="S8" s="142"/>
      <c r="T8" s="142"/>
      <c r="U8" s="142"/>
      <c r="V8" s="142"/>
    </row>
    <row r="9" spans="1:22" x14ac:dyDescent="0.25">
      <c r="A9" s="16" t="s">
        <v>42</v>
      </c>
      <c r="B9" s="17">
        <v>61.321800000000003</v>
      </c>
      <c r="C9" s="17">
        <v>84.039400000000001</v>
      </c>
      <c r="D9" s="17">
        <v>77.2971</v>
      </c>
      <c r="E9" s="17">
        <v>89.659000000000006</v>
      </c>
      <c r="F9" s="17">
        <v>93.233999999999995</v>
      </c>
      <c r="G9" s="17">
        <v>105.351</v>
      </c>
      <c r="H9" s="17">
        <v>105.2659</v>
      </c>
      <c r="I9" s="17">
        <v>72.267600000000002</v>
      </c>
      <c r="N9" s="31"/>
      <c r="O9" s="32">
        <v>63</v>
      </c>
      <c r="P9" s="32">
        <v>125</v>
      </c>
      <c r="Q9" s="32">
        <v>250</v>
      </c>
      <c r="R9" s="32">
        <v>500</v>
      </c>
      <c r="S9" s="32">
        <v>1000</v>
      </c>
      <c r="T9" s="32">
        <v>2000</v>
      </c>
      <c r="U9" s="32">
        <v>4000</v>
      </c>
      <c r="V9" s="32">
        <v>8000</v>
      </c>
    </row>
    <row r="10" spans="1:22" x14ac:dyDescent="0.25">
      <c r="A10" s="16" t="s">
        <v>43</v>
      </c>
      <c r="B10" s="17">
        <v>393.52609999999999</v>
      </c>
      <c r="C10" s="17">
        <v>381.07440000000003</v>
      </c>
      <c r="D10" s="17">
        <v>268.94839999999999</v>
      </c>
      <c r="E10" s="17">
        <v>201.358</v>
      </c>
      <c r="F10" s="17">
        <v>168.1722</v>
      </c>
      <c r="G10" s="17">
        <v>180.2295</v>
      </c>
      <c r="H10" s="17">
        <v>205.5719</v>
      </c>
      <c r="I10" s="17">
        <v>161.3228</v>
      </c>
      <c r="N10" s="32" t="s">
        <v>54</v>
      </c>
      <c r="O10" s="21">
        <v>35.5</v>
      </c>
      <c r="P10" s="21">
        <v>22</v>
      </c>
      <c r="Q10" s="21">
        <v>12</v>
      </c>
      <c r="R10" s="21">
        <v>4.8</v>
      </c>
      <c r="S10" s="21">
        <v>0</v>
      </c>
      <c r="T10" s="21">
        <v>-3.5</v>
      </c>
      <c r="U10" s="21">
        <v>-6.1</v>
      </c>
      <c r="V10" s="21">
        <v>-8</v>
      </c>
    </row>
    <row r="11" spans="1:22" x14ac:dyDescent="0.25">
      <c r="A11" s="16" t="s">
        <v>44</v>
      </c>
      <c r="B11" s="17">
        <v>57.733699999999999</v>
      </c>
      <c r="C11" s="17">
        <v>41.603299999999997</v>
      </c>
      <c r="D11" s="17">
        <v>72.153400000000005</v>
      </c>
      <c r="E11" s="17">
        <v>100.49339999999999</v>
      </c>
      <c r="F11" s="17">
        <v>117.89530000000001</v>
      </c>
      <c r="G11" s="17">
        <v>136.1405</v>
      </c>
      <c r="H11" s="17">
        <v>137.62280000000001</v>
      </c>
      <c r="I11" s="17">
        <v>102.2236</v>
      </c>
      <c r="N11" s="32" t="s">
        <v>55</v>
      </c>
      <c r="O11" s="21">
        <v>0.79</v>
      </c>
      <c r="P11" s="21">
        <v>0.87</v>
      </c>
      <c r="Q11" s="21">
        <v>0.93</v>
      </c>
      <c r="R11" s="21">
        <v>0.97399999999999998</v>
      </c>
      <c r="S11" s="21">
        <v>1</v>
      </c>
      <c r="T11" s="21">
        <v>1.0149999999999999</v>
      </c>
      <c r="U11" s="21">
        <v>1.0249999999999999</v>
      </c>
      <c r="V11" s="21">
        <v>1.03</v>
      </c>
    </row>
    <row r="12" spans="1:22" x14ac:dyDescent="0.25">
      <c r="A12" s="16" t="s">
        <v>45</v>
      </c>
      <c r="B12" s="17">
        <v>-64.8155</v>
      </c>
      <c r="C12" s="17">
        <v>-103.7901</v>
      </c>
      <c r="D12" s="17">
        <v>-70.995199999999997</v>
      </c>
      <c r="E12" s="17">
        <v>-83.294700000000006</v>
      </c>
      <c r="F12" s="17">
        <v>-73.9953</v>
      </c>
      <c r="G12" s="17">
        <v>-83.947299999999998</v>
      </c>
      <c r="H12" s="17">
        <v>-74.339200000000005</v>
      </c>
      <c r="I12" s="17">
        <v>-44.261600000000001</v>
      </c>
    </row>
    <row r="13" spans="1:22" x14ac:dyDescent="0.25">
      <c r="A13" s="16" t="s">
        <v>46</v>
      </c>
      <c r="B13" s="17">
        <v>6.7163000000000004</v>
      </c>
      <c r="C13" s="17">
        <v>6.75</v>
      </c>
      <c r="D13" s="17">
        <v>19.509699999999999</v>
      </c>
      <c r="E13" s="17">
        <v>25.004999999999999</v>
      </c>
      <c r="F13" s="17">
        <v>16.3386</v>
      </c>
      <c r="G13" s="17">
        <v>14.462300000000001</v>
      </c>
      <c r="H13" s="17">
        <v>14.6153</v>
      </c>
      <c r="I13" s="17">
        <v>8.2720000000000002</v>
      </c>
    </row>
    <row r="14" spans="1:22" x14ac:dyDescent="0.25">
      <c r="A14" s="16" t="s">
        <v>47</v>
      </c>
      <c r="B14" s="17">
        <v>8.3099999999999993E-2</v>
      </c>
      <c r="C14" s="17">
        <v>0.12039999999999999</v>
      </c>
      <c r="D14" s="17">
        <v>0.1459</v>
      </c>
      <c r="E14" s="17">
        <v>0.2344</v>
      </c>
      <c r="F14" s="17">
        <v>0.32319999999999999</v>
      </c>
      <c r="G14" s="17">
        <v>0.36009999999999998</v>
      </c>
      <c r="H14" s="17">
        <v>0.308</v>
      </c>
      <c r="I14" s="17">
        <v>0.30859999999999999</v>
      </c>
    </row>
    <row r="15" spans="1:22" x14ac:dyDescent="0.25">
      <c r="A15" s="16" t="s">
        <v>48</v>
      </c>
      <c r="B15" s="17">
        <v>149147.73310000001</v>
      </c>
      <c r="C15" s="17">
        <v>39747.223100000003</v>
      </c>
      <c r="D15" s="17">
        <v>29368.523399999998</v>
      </c>
      <c r="E15" s="17">
        <v>46811.014799999997</v>
      </c>
      <c r="F15" s="17">
        <v>103378.5521</v>
      </c>
      <c r="G15" s="17">
        <v>152355.5987</v>
      </c>
      <c r="H15" s="17">
        <v>187188.47159999999</v>
      </c>
      <c r="I15" s="17">
        <v>88487.902700000006</v>
      </c>
    </row>
    <row r="19" spans="1:22" x14ac:dyDescent="0.25">
      <c r="A19" s="2" t="s">
        <v>58</v>
      </c>
    </row>
    <row r="20" spans="1:22" s="28" customFormat="1" ht="11.25" x14ac:dyDescent="0.2">
      <c r="A20" s="34"/>
      <c r="B20" s="34"/>
      <c r="C20" s="140" t="s">
        <v>53</v>
      </c>
      <c r="D20" s="141"/>
      <c r="E20" s="141"/>
      <c r="F20" s="141"/>
      <c r="G20" s="141"/>
      <c r="H20" s="141"/>
      <c r="I20" s="141"/>
      <c r="J20" s="141"/>
      <c r="N20" s="29"/>
      <c r="O20" s="29"/>
      <c r="P20" s="29"/>
      <c r="Q20" s="29"/>
      <c r="R20" s="29"/>
      <c r="S20" s="29"/>
      <c r="T20" s="29"/>
      <c r="U20" s="29"/>
      <c r="V20" s="29"/>
    </row>
    <row r="21" spans="1:22" s="28" customFormat="1" ht="11.25" x14ac:dyDescent="0.2">
      <c r="A21" s="35"/>
      <c r="B21" s="35"/>
      <c r="C21" s="36">
        <v>63</v>
      </c>
      <c r="D21" s="37">
        <v>125</v>
      </c>
      <c r="E21" s="37">
        <v>250</v>
      </c>
      <c r="F21" s="37">
        <v>500</v>
      </c>
      <c r="G21" s="37">
        <v>1000</v>
      </c>
      <c r="H21" s="37">
        <v>2000</v>
      </c>
      <c r="I21" s="37">
        <v>4000</v>
      </c>
      <c r="J21" s="37">
        <v>8000</v>
      </c>
      <c r="N21" s="29"/>
      <c r="O21" s="29"/>
      <c r="P21" s="29"/>
      <c r="Q21" s="29"/>
      <c r="R21" s="29"/>
      <c r="S21" s="29"/>
      <c r="T21" s="29"/>
      <c r="U21" s="29"/>
      <c r="V21" s="29"/>
    </row>
    <row r="22" spans="1:22" s="28" customFormat="1" ht="12.75" x14ac:dyDescent="0.25">
      <c r="A22" s="38" t="s">
        <v>61</v>
      </c>
      <c r="B22" s="39" t="s">
        <v>59</v>
      </c>
      <c r="C22" s="40">
        <v>17.046751890805364</v>
      </c>
      <c r="D22" s="40">
        <v>10.640346382797613</v>
      </c>
      <c r="E22" s="40">
        <v>10.265257574138049</v>
      </c>
      <c r="F22" s="40">
        <v>7.6670089129709957</v>
      </c>
      <c r="G22" s="40">
        <v>9.5740229201214717</v>
      </c>
      <c r="H22" s="40">
        <v>10.228050583299419</v>
      </c>
      <c r="I22" s="40">
        <v>9.2379910674537626</v>
      </c>
      <c r="J22" s="40">
        <v>7.9233543545877252</v>
      </c>
      <c r="N22" s="29"/>
      <c r="O22" s="29"/>
      <c r="P22" s="29"/>
      <c r="Q22" s="29"/>
      <c r="R22" s="29"/>
      <c r="S22" s="29"/>
      <c r="T22" s="29"/>
      <c r="U22" s="29"/>
      <c r="V22" s="29"/>
    </row>
    <row r="23" spans="1:22" s="28" customFormat="1" ht="12.75" x14ac:dyDescent="0.25">
      <c r="A23" s="52"/>
      <c r="B23" s="37" t="s">
        <v>60</v>
      </c>
      <c r="C23" s="40">
        <v>9.9009624317472102</v>
      </c>
      <c r="D23" s="40">
        <v>3.7685575055601785</v>
      </c>
      <c r="E23" s="40">
        <v>16.831792529013164</v>
      </c>
      <c r="F23" s="40">
        <v>17.098450171258737</v>
      </c>
      <c r="G23" s="40">
        <v>13.915634597349239</v>
      </c>
      <c r="H23" s="40">
        <v>9.9246208133070848</v>
      </c>
      <c r="I23" s="40">
        <v>16.351945391843</v>
      </c>
      <c r="J23" s="40">
        <v>16.483626827176757</v>
      </c>
      <c r="N23" s="29"/>
      <c r="O23" s="29"/>
      <c r="P23" s="29"/>
      <c r="Q23" s="29"/>
      <c r="R23" s="29"/>
      <c r="S23" s="29"/>
      <c r="T23" s="29"/>
      <c r="U23" s="29"/>
      <c r="V23" s="29"/>
    </row>
    <row r="24" spans="1:22" s="28" customFormat="1" ht="12.75" x14ac:dyDescent="0.25">
      <c r="A24" s="52"/>
      <c r="B24" s="39" t="s">
        <v>90</v>
      </c>
      <c r="C24" s="40">
        <v>0.18764986046873977</v>
      </c>
      <c r="D24" s="40">
        <v>1.8903079279467014</v>
      </c>
      <c r="E24" s="40">
        <v>0.15524632756465015</v>
      </c>
      <c r="F24" s="40">
        <v>1.8326424202235405</v>
      </c>
      <c r="G24" s="40">
        <v>3.5765100816561231</v>
      </c>
      <c r="H24" s="40">
        <v>4.4267742602729037</v>
      </c>
      <c r="I24" s="40">
        <v>1.8565011032825232</v>
      </c>
      <c r="J24" s="60">
        <v>0</v>
      </c>
      <c r="N24" s="29"/>
      <c r="O24" s="29"/>
      <c r="P24" s="29"/>
      <c r="Q24" s="29"/>
      <c r="R24" s="29"/>
      <c r="S24" s="29"/>
      <c r="T24" s="29"/>
      <c r="U24" s="29"/>
      <c r="V24" s="29"/>
    </row>
    <row r="25" spans="1:22" s="28" customFormat="1" ht="12.75" x14ac:dyDescent="0.25">
      <c r="A25" s="52"/>
      <c r="B25" s="39" t="s">
        <v>91</v>
      </c>
      <c r="C25" s="40">
        <v>175.03835733202587</v>
      </c>
      <c r="D25" s="40">
        <v>360.70978594728928</v>
      </c>
      <c r="E25" s="40">
        <v>4089.5248247365284</v>
      </c>
      <c r="F25" s="40">
        <v>338.52072006082358</v>
      </c>
      <c r="G25" s="40">
        <v>459.97210631547989</v>
      </c>
      <c r="H25" s="40">
        <v>480.35547889831588</v>
      </c>
      <c r="I25" s="40">
        <v>351.35600396619134</v>
      </c>
      <c r="J25" s="60">
        <v>1</v>
      </c>
      <c r="N25" s="29"/>
      <c r="O25" s="29"/>
      <c r="P25" s="29"/>
      <c r="Q25" s="29"/>
      <c r="R25" s="29"/>
      <c r="S25" s="29"/>
      <c r="T25" s="29"/>
      <c r="U25" s="29"/>
      <c r="V25" s="29"/>
    </row>
    <row r="26" spans="1:22" s="28" customFormat="1" ht="12.75" x14ac:dyDescent="0.25">
      <c r="A26" s="38" t="s">
        <v>62</v>
      </c>
      <c r="B26" s="39" t="s">
        <v>59</v>
      </c>
      <c r="C26" s="40">
        <v>21.342001384634941</v>
      </c>
      <c r="D26" s="40">
        <v>17.046018265088609</v>
      </c>
      <c r="E26" s="40">
        <v>20.484297651952755</v>
      </c>
      <c r="F26" s="40">
        <v>19.911890337277896</v>
      </c>
      <c r="G26" s="40">
        <v>19.261875138339818</v>
      </c>
      <c r="H26" s="40">
        <v>20.598032186892869</v>
      </c>
      <c r="I26" s="40">
        <v>17.79755841260339</v>
      </c>
      <c r="J26" s="40">
        <v>15.353714269823181</v>
      </c>
      <c r="N26" s="29"/>
      <c r="O26" s="29"/>
      <c r="P26" s="29"/>
      <c r="Q26" s="29"/>
      <c r="R26" s="29"/>
      <c r="S26" s="29"/>
      <c r="T26" s="29"/>
      <c r="U26" s="29"/>
      <c r="V26" s="29"/>
    </row>
    <row r="27" spans="1:22" s="28" customFormat="1" ht="12.75" x14ac:dyDescent="0.25">
      <c r="A27" s="52"/>
      <c r="B27" s="44" t="s">
        <v>60</v>
      </c>
      <c r="C27" s="40">
        <v>7.86972546291139</v>
      </c>
      <c r="D27" s="40">
        <v>3.1391601594679703</v>
      </c>
      <c r="E27" s="40">
        <v>-5.0485076849666699</v>
      </c>
      <c r="F27" s="40">
        <v>-0.92422494544870903</v>
      </c>
      <c r="G27" s="40">
        <v>-1.68107394650797</v>
      </c>
      <c r="H27" s="40">
        <v>-6.7748119545129297</v>
      </c>
      <c r="I27" s="40">
        <v>10.822076462569372</v>
      </c>
      <c r="J27" s="40">
        <v>18.935522361014549</v>
      </c>
      <c r="N27" s="29"/>
      <c r="O27" s="29"/>
      <c r="P27" s="29"/>
      <c r="Q27" s="29"/>
      <c r="R27" s="29"/>
      <c r="S27" s="29"/>
      <c r="T27" s="29"/>
      <c r="U27" s="29"/>
      <c r="V27" s="29"/>
    </row>
    <row r="28" spans="1:22" s="28" customFormat="1" ht="12.75" x14ac:dyDescent="0.25">
      <c r="A28" s="52"/>
      <c r="B28" s="39" t="s">
        <v>90</v>
      </c>
      <c r="C28" s="40">
        <v>2.7272913846430562</v>
      </c>
      <c r="D28" s="40">
        <v>2.7888251846520364</v>
      </c>
      <c r="E28" s="40">
        <v>2.294107954720932</v>
      </c>
      <c r="F28" s="40">
        <v>1.918838898047706</v>
      </c>
      <c r="G28" s="40">
        <v>1.3620804660215839</v>
      </c>
      <c r="H28" s="40">
        <v>1.1296384410755154</v>
      </c>
      <c r="I28" s="40">
        <v>-0.31554631388932902</v>
      </c>
      <c r="J28" s="40">
        <v>-5.4031565124448804</v>
      </c>
      <c r="N28" s="29"/>
      <c r="O28" s="29"/>
      <c r="P28" s="29"/>
      <c r="Q28" s="29"/>
      <c r="R28" s="29"/>
      <c r="S28" s="29"/>
      <c r="T28" s="29"/>
      <c r="U28" s="29"/>
      <c r="V28" s="29"/>
    </row>
    <row r="29" spans="1:22" s="28" customFormat="1" ht="12.75" x14ac:dyDescent="0.25">
      <c r="A29" s="39"/>
      <c r="B29" s="39" t="s">
        <v>91</v>
      </c>
      <c r="C29" s="40">
        <v>521.86832785939305</v>
      </c>
      <c r="D29" s="40">
        <v>613.98196308690115</v>
      </c>
      <c r="E29" s="40">
        <v>604.63885640109118</v>
      </c>
      <c r="F29" s="40">
        <v>4352.4304770455246</v>
      </c>
      <c r="G29" s="40">
        <v>492.87407858566814</v>
      </c>
      <c r="H29" s="40">
        <v>736.89647891437346</v>
      </c>
      <c r="I29" s="40">
        <v>431.85942410995585</v>
      </c>
      <c r="J29" s="40">
        <v>585.36160547481859</v>
      </c>
      <c r="N29" s="29"/>
      <c r="O29" s="29"/>
      <c r="P29" s="29"/>
      <c r="Q29" s="29"/>
      <c r="R29" s="29"/>
      <c r="S29" s="29"/>
      <c r="T29" s="29"/>
      <c r="U29" s="29"/>
      <c r="V29" s="29"/>
    </row>
    <row r="32" spans="1:22" x14ac:dyDescent="0.25">
      <c r="A32" s="2" t="s">
        <v>78</v>
      </c>
      <c r="P32" s="2" t="s">
        <v>79</v>
      </c>
    </row>
    <row r="33" spans="1:23" ht="15.75" x14ac:dyDescent="0.25">
      <c r="A33" s="15"/>
      <c r="B33" s="137" t="s">
        <v>36</v>
      </c>
      <c r="C33" s="138"/>
      <c r="D33" s="138"/>
      <c r="E33" s="138"/>
      <c r="F33" s="138"/>
      <c r="G33" s="138"/>
      <c r="H33" s="138"/>
      <c r="I33" s="139"/>
      <c r="R33" s="141" t="s">
        <v>53</v>
      </c>
      <c r="S33" s="141"/>
      <c r="T33" s="141"/>
      <c r="U33" s="141"/>
      <c r="V33" s="141"/>
      <c r="W33" s="141"/>
    </row>
    <row r="34" spans="1:23" ht="15.75" x14ac:dyDescent="0.25">
      <c r="A34" s="15"/>
      <c r="B34" s="16">
        <v>63</v>
      </c>
      <c r="C34" s="16">
        <v>125</v>
      </c>
      <c r="D34" s="16">
        <v>250</v>
      </c>
      <c r="E34" s="16">
        <v>500</v>
      </c>
      <c r="F34" s="16">
        <v>1000</v>
      </c>
      <c r="G34" s="16">
        <v>2000</v>
      </c>
      <c r="H34" s="16">
        <v>4000</v>
      </c>
      <c r="I34" s="16">
        <v>8000</v>
      </c>
      <c r="P34" s="37" t="s">
        <v>72</v>
      </c>
      <c r="Q34" s="37" t="s">
        <v>50</v>
      </c>
      <c r="R34" s="37">
        <v>125</v>
      </c>
      <c r="S34" s="37">
        <v>250</v>
      </c>
      <c r="T34" s="37">
        <v>500</v>
      </c>
      <c r="U34" s="37">
        <v>1000</v>
      </c>
      <c r="V34" s="37">
        <v>2000</v>
      </c>
      <c r="W34" s="37">
        <v>4000</v>
      </c>
    </row>
    <row r="35" spans="1:23" x14ac:dyDescent="0.25">
      <c r="A35" s="32" t="s">
        <v>70</v>
      </c>
      <c r="B35" s="17">
        <v>8.6999999999999993</v>
      </c>
      <c r="C35" s="17">
        <v>8.5</v>
      </c>
      <c r="D35" s="17">
        <v>8.1</v>
      </c>
      <c r="E35" s="17">
        <v>9.4</v>
      </c>
      <c r="F35" s="17">
        <v>12.4</v>
      </c>
      <c r="G35" s="17">
        <v>15.2</v>
      </c>
      <c r="H35" s="17">
        <v>20.5</v>
      </c>
      <c r="I35" s="17">
        <v>25</v>
      </c>
      <c r="P35" s="38">
        <v>100</v>
      </c>
      <c r="Q35" s="37" t="s">
        <v>80</v>
      </c>
      <c r="R35" s="51">
        <v>8.1494</v>
      </c>
      <c r="S35" s="51">
        <v>-153.91999999999999</v>
      </c>
      <c r="T35" s="51">
        <v>-66.757999999999996</v>
      </c>
      <c r="U35" s="51">
        <v>-195.59</v>
      </c>
      <c r="V35" s="51">
        <v>327.77</v>
      </c>
      <c r="W35" s="51">
        <v>212.49</v>
      </c>
    </row>
    <row r="36" spans="1:23" x14ac:dyDescent="0.25">
      <c r="P36" s="52"/>
      <c r="Q36" s="37" t="s">
        <v>81</v>
      </c>
      <c r="R36" s="51">
        <v>-18.434999999999999</v>
      </c>
      <c r="S36" s="51">
        <v>149.97</v>
      </c>
      <c r="T36" s="51">
        <v>2.0396000000000001</v>
      </c>
      <c r="U36" s="51">
        <v>98.052000000000007</v>
      </c>
      <c r="V36" s="51">
        <v>-511.79</v>
      </c>
      <c r="W36" s="51">
        <v>-324.88</v>
      </c>
    </row>
    <row r="37" spans="1:23" x14ac:dyDescent="0.25">
      <c r="A37" s="16" t="s">
        <v>71</v>
      </c>
      <c r="B37" s="16" t="s">
        <v>72</v>
      </c>
      <c r="C37" s="16" t="s">
        <v>73</v>
      </c>
      <c r="D37" s="16" t="s">
        <v>74</v>
      </c>
      <c r="P37" s="39"/>
      <c r="Q37" s="37" t="s">
        <v>82</v>
      </c>
      <c r="R37" s="51">
        <v>9.9789999999999992</v>
      </c>
      <c r="S37" s="51">
        <v>-27.466999999999999</v>
      </c>
      <c r="T37" s="51">
        <v>38.985999999999997</v>
      </c>
      <c r="U37" s="51">
        <v>37.673999999999999</v>
      </c>
      <c r="V37" s="51">
        <v>210.13</v>
      </c>
      <c r="W37" s="51">
        <v>131</v>
      </c>
    </row>
    <row r="38" spans="1:23" x14ac:dyDescent="0.25">
      <c r="A38" s="16">
        <v>200</v>
      </c>
      <c r="B38" s="48">
        <v>100</v>
      </c>
      <c r="C38" s="48">
        <v>1</v>
      </c>
      <c r="D38" s="48">
        <v>0.5</v>
      </c>
      <c r="P38" s="38">
        <v>150</v>
      </c>
      <c r="Q38" s="37" t="s">
        <v>80</v>
      </c>
      <c r="R38" s="51">
        <v>-50</v>
      </c>
      <c r="S38" s="51">
        <v>-50</v>
      </c>
      <c r="T38" s="51">
        <v>200</v>
      </c>
      <c r="U38" s="51">
        <v>-100</v>
      </c>
      <c r="V38" s="51">
        <v>150</v>
      </c>
      <c r="W38" s="51">
        <v>50</v>
      </c>
    </row>
    <row r="39" spans="1:23" x14ac:dyDescent="0.25">
      <c r="A39" s="16">
        <v>250</v>
      </c>
      <c r="B39" s="48">
        <v>100</v>
      </c>
      <c r="C39" s="48">
        <v>1</v>
      </c>
      <c r="D39" s="48">
        <v>0.6</v>
      </c>
      <c r="P39" s="52"/>
      <c r="Q39" s="37" t="s">
        <v>81</v>
      </c>
      <c r="R39" s="51">
        <v>48.5</v>
      </c>
      <c r="S39" s="51">
        <v>22.5</v>
      </c>
      <c r="T39" s="51">
        <v>-316</v>
      </c>
      <c r="U39" s="51">
        <v>-1</v>
      </c>
      <c r="V39" s="51">
        <v>-271.5</v>
      </c>
      <c r="W39" s="51">
        <v>-118.5</v>
      </c>
    </row>
    <row r="40" spans="1:23" x14ac:dyDescent="0.25">
      <c r="A40" s="16">
        <v>300</v>
      </c>
      <c r="B40" s="48">
        <v>150</v>
      </c>
      <c r="C40" s="48">
        <v>1</v>
      </c>
      <c r="D40" s="48">
        <v>0.5</v>
      </c>
      <c r="P40" s="39"/>
      <c r="Q40" s="37" t="s">
        <v>82</v>
      </c>
      <c r="R40" s="51">
        <v>-8.3249999999999993</v>
      </c>
      <c r="S40" s="51">
        <v>11.125</v>
      </c>
      <c r="T40" s="51">
        <v>128.69999999999999</v>
      </c>
      <c r="U40" s="51">
        <v>56.2</v>
      </c>
      <c r="V40" s="51">
        <v>126.43</v>
      </c>
      <c r="W40" s="51">
        <v>63.075000000000003</v>
      </c>
    </row>
    <row r="41" spans="1:23" x14ac:dyDescent="0.25">
      <c r="A41" s="16">
        <v>350</v>
      </c>
      <c r="B41" s="48">
        <v>150</v>
      </c>
      <c r="C41" s="48">
        <v>1</v>
      </c>
      <c r="D41" s="48">
        <v>0.56999999999999995</v>
      </c>
      <c r="P41" s="38">
        <v>200</v>
      </c>
      <c r="Q41" s="37" t="s">
        <v>80</v>
      </c>
      <c r="R41" s="51">
        <v>1.7642</v>
      </c>
      <c r="S41" s="51">
        <v>74.619</v>
      </c>
      <c r="T41" s="51">
        <v>210.54</v>
      </c>
      <c r="U41" s="51">
        <v>242.85</v>
      </c>
      <c r="V41" s="51">
        <v>298.91000000000003</v>
      </c>
      <c r="W41" s="51">
        <v>108.69</v>
      </c>
    </row>
    <row r="42" spans="1:23" x14ac:dyDescent="0.25">
      <c r="A42" s="16">
        <v>400</v>
      </c>
      <c r="B42" s="48">
        <v>150</v>
      </c>
      <c r="C42" s="48">
        <v>1</v>
      </c>
      <c r="D42" s="48">
        <v>0.63</v>
      </c>
      <c r="P42" s="52"/>
      <c r="Q42" s="37" t="s">
        <v>81</v>
      </c>
      <c r="R42" s="51">
        <v>-8.3727</v>
      </c>
      <c r="S42" s="51">
        <v>-117.02</v>
      </c>
      <c r="T42" s="51">
        <v>-320.39999999999998</v>
      </c>
      <c r="U42" s="51">
        <v>-352.37</v>
      </c>
      <c r="V42" s="51">
        <v>-390.71</v>
      </c>
      <c r="W42" s="51">
        <v>-157.37</v>
      </c>
    </row>
    <row r="43" spans="1:23" x14ac:dyDescent="0.25">
      <c r="A43" s="16">
        <v>450</v>
      </c>
      <c r="B43" s="48">
        <v>200</v>
      </c>
      <c r="C43" s="48">
        <v>1</v>
      </c>
      <c r="D43" s="48">
        <v>0.56000000000000005</v>
      </c>
      <c r="P43" s="39"/>
      <c r="Q43" s="37" t="s">
        <v>82</v>
      </c>
      <c r="R43" s="51">
        <v>8.06</v>
      </c>
      <c r="S43" s="51">
        <v>50.344000000000001</v>
      </c>
      <c r="T43" s="51">
        <v>124.51</v>
      </c>
      <c r="U43" s="51">
        <v>138.94</v>
      </c>
      <c r="V43" s="51">
        <v>141.36000000000001</v>
      </c>
      <c r="W43" s="51">
        <v>62.837000000000003</v>
      </c>
    </row>
    <row r="44" spans="1:23" x14ac:dyDescent="0.25">
      <c r="A44" s="16">
        <v>500</v>
      </c>
      <c r="B44" s="48">
        <v>200</v>
      </c>
      <c r="C44" s="48">
        <v>1</v>
      </c>
      <c r="D44" s="48">
        <v>0.6</v>
      </c>
    </row>
    <row r="45" spans="1:23" x14ac:dyDescent="0.25">
      <c r="A45" s="16">
        <v>550</v>
      </c>
      <c r="B45" s="48">
        <v>200</v>
      </c>
      <c r="C45" s="48">
        <v>1</v>
      </c>
      <c r="D45" s="48">
        <v>0.64</v>
      </c>
    </row>
    <row r="46" spans="1:23" x14ac:dyDescent="0.25">
      <c r="A46" s="16">
        <v>600</v>
      </c>
      <c r="B46" s="48">
        <v>150</v>
      </c>
      <c r="C46" s="48">
        <v>2</v>
      </c>
      <c r="D46" s="48">
        <v>0.5</v>
      </c>
    </row>
    <row r="47" spans="1:23" x14ac:dyDescent="0.25">
      <c r="A47" s="16">
        <v>650</v>
      </c>
      <c r="B47" s="48">
        <v>150</v>
      </c>
      <c r="C47" s="48">
        <v>2</v>
      </c>
      <c r="D47" s="48">
        <v>0.54</v>
      </c>
    </row>
    <row r="48" spans="1:23" x14ac:dyDescent="0.25">
      <c r="A48" s="16">
        <v>700</v>
      </c>
      <c r="B48" s="48">
        <v>150</v>
      </c>
      <c r="C48" s="48">
        <v>2</v>
      </c>
      <c r="D48" s="48">
        <v>0.56999999999999995</v>
      </c>
    </row>
    <row r="49" spans="1:4" x14ac:dyDescent="0.25">
      <c r="A49" s="16">
        <v>750</v>
      </c>
      <c r="B49" s="48">
        <v>150</v>
      </c>
      <c r="C49" s="48">
        <v>2</v>
      </c>
      <c r="D49" s="48">
        <v>0.6</v>
      </c>
    </row>
    <row r="50" spans="1:4" x14ac:dyDescent="0.25">
      <c r="A50" s="16">
        <v>800</v>
      </c>
      <c r="B50" s="48">
        <v>200</v>
      </c>
      <c r="C50" s="48">
        <v>2</v>
      </c>
      <c r="D50" s="48">
        <v>0.5</v>
      </c>
    </row>
    <row r="51" spans="1:4" x14ac:dyDescent="0.25">
      <c r="A51" s="16">
        <v>850</v>
      </c>
      <c r="B51" s="48">
        <v>200</v>
      </c>
      <c r="C51" s="48">
        <v>2</v>
      </c>
      <c r="D51" s="48">
        <v>0.53</v>
      </c>
    </row>
    <row r="52" spans="1:4" x14ac:dyDescent="0.25">
      <c r="A52" s="16">
        <v>900</v>
      </c>
      <c r="B52" s="48">
        <v>200</v>
      </c>
      <c r="C52" s="48">
        <v>2</v>
      </c>
      <c r="D52" s="48">
        <v>0.56000000000000005</v>
      </c>
    </row>
    <row r="53" spans="1:4" x14ac:dyDescent="0.25">
      <c r="A53" s="16">
        <v>950</v>
      </c>
      <c r="B53" s="48">
        <v>200</v>
      </c>
      <c r="C53" s="48">
        <v>2</v>
      </c>
      <c r="D53" s="48">
        <v>0.57999999999999996</v>
      </c>
    </row>
    <row r="54" spans="1:4" x14ac:dyDescent="0.25">
      <c r="A54" s="16">
        <v>1000</v>
      </c>
      <c r="B54" s="48">
        <v>200</v>
      </c>
      <c r="C54" s="48">
        <v>2</v>
      </c>
      <c r="D54" s="48">
        <v>0.6</v>
      </c>
    </row>
    <row r="55" spans="1:4" x14ac:dyDescent="0.25">
      <c r="A55" s="16">
        <v>1050</v>
      </c>
      <c r="B55" s="48">
        <v>200</v>
      </c>
      <c r="C55" s="48">
        <v>2</v>
      </c>
      <c r="D55" s="48">
        <v>0.62</v>
      </c>
    </row>
    <row r="56" spans="1:4" x14ac:dyDescent="0.25">
      <c r="A56" s="16">
        <v>1100</v>
      </c>
      <c r="B56" s="48">
        <v>200</v>
      </c>
      <c r="C56" s="48">
        <v>2</v>
      </c>
      <c r="D56" s="48">
        <v>0.64</v>
      </c>
    </row>
    <row r="57" spans="1:4" x14ac:dyDescent="0.25">
      <c r="A57" s="16">
        <v>1150</v>
      </c>
      <c r="B57" s="48">
        <v>200</v>
      </c>
      <c r="C57" s="48">
        <v>2</v>
      </c>
      <c r="D57" s="48">
        <v>0.65</v>
      </c>
    </row>
    <row r="58" spans="1:4" x14ac:dyDescent="0.25">
      <c r="A58" s="16">
        <v>1200</v>
      </c>
      <c r="B58" s="48">
        <v>200</v>
      </c>
      <c r="C58" s="48">
        <v>3</v>
      </c>
      <c r="D58" s="48">
        <v>0.5</v>
      </c>
    </row>
  </sheetData>
  <sheetProtection algorithmName="SHA-512" hashValue="hGnoiEE53089tMV2x+f/nXKkinpwTMkpzkKA7vowfc0Kj4drHURbgq4b1CPVohjeVrCJ2zGx9IfQNw5uCmX0pw==" saltValue="Rjj2AY2sgrAwwhcbgYOK2w==" spinCount="100000" sheet="1" objects="1" scenarios="1"/>
  <mergeCells count="6">
    <mergeCell ref="B2:I2"/>
    <mergeCell ref="C20:J20"/>
    <mergeCell ref="O2:V2"/>
    <mergeCell ref="O8:V8"/>
    <mergeCell ref="B33:I33"/>
    <mergeCell ref="R33:W3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topLeftCell="A27" workbookViewId="0">
      <selection activeCell="J41" sqref="J41"/>
    </sheetView>
  </sheetViews>
  <sheetFormatPr defaultRowHeight="15" x14ac:dyDescent="0.25"/>
  <cols>
    <col min="1" max="1" width="26.85546875" style="9" customWidth="1"/>
    <col min="2" max="2" width="22.5703125" style="9" bestFit="1" customWidth="1"/>
    <col min="3" max="3" width="13.7109375" style="9" bestFit="1" customWidth="1"/>
    <col min="4" max="13" width="9.140625" style="9"/>
    <col min="14" max="22" width="9.140625" style="29"/>
    <col min="23" max="16384" width="9.140625" style="9"/>
  </cols>
  <sheetData>
    <row r="1" spans="1:23" x14ac:dyDescent="0.25">
      <c r="A1" s="2" t="s">
        <v>100</v>
      </c>
      <c r="N1" s="2" t="s">
        <v>57</v>
      </c>
    </row>
    <row r="2" spans="1:23" ht="15.75" x14ac:dyDescent="0.25">
      <c r="A2" s="15"/>
      <c r="B2" s="137" t="s">
        <v>36</v>
      </c>
      <c r="C2" s="138"/>
      <c r="D2" s="138"/>
      <c r="E2" s="138"/>
      <c r="F2" s="138"/>
      <c r="G2" s="138"/>
      <c r="H2" s="138"/>
      <c r="I2" s="139"/>
      <c r="N2" s="30"/>
      <c r="O2" s="142" t="s">
        <v>36</v>
      </c>
      <c r="P2" s="142"/>
      <c r="Q2" s="142"/>
      <c r="R2" s="142"/>
      <c r="S2" s="142"/>
      <c r="T2" s="142"/>
      <c r="U2" s="142"/>
      <c r="V2" s="142"/>
    </row>
    <row r="3" spans="1:23" ht="15.75" x14ac:dyDescent="0.25">
      <c r="A3" s="15"/>
      <c r="B3" s="66">
        <v>63</v>
      </c>
      <c r="C3" s="66">
        <v>125</v>
      </c>
      <c r="D3" s="66">
        <v>250</v>
      </c>
      <c r="E3" s="66">
        <v>500</v>
      </c>
      <c r="F3" s="66">
        <v>1000</v>
      </c>
      <c r="G3" s="66">
        <v>2000</v>
      </c>
      <c r="H3" s="66">
        <v>4000</v>
      </c>
      <c r="I3" s="66">
        <v>8000</v>
      </c>
      <c r="N3" s="31"/>
      <c r="O3" s="45">
        <v>63</v>
      </c>
      <c r="P3" s="45">
        <v>125</v>
      </c>
      <c r="Q3" s="45">
        <v>250</v>
      </c>
      <c r="R3" s="45">
        <v>500</v>
      </c>
      <c r="S3" s="45">
        <v>1000</v>
      </c>
      <c r="T3" s="45">
        <v>2000</v>
      </c>
      <c r="U3" s="45">
        <v>4000</v>
      </c>
      <c r="V3" s="45">
        <v>8000</v>
      </c>
    </row>
    <row r="4" spans="1:23" x14ac:dyDescent="0.25">
      <c r="A4" s="43" t="s">
        <v>97</v>
      </c>
      <c r="B4" s="67">
        <v>0.33200000000000002</v>
      </c>
      <c r="C4" s="67">
        <v>0.251</v>
      </c>
      <c r="D4" s="67">
        <v>0.11</v>
      </c>
      <c r="E4" s="67">
        <v>0.06</v>
      </c>
      <c r="F4" s="67">
        <v>0.11799999999999999</v>
      </c>
      <c r="G4" s="67">
        <v>0.11799999999999999</v>
      </c>
      <c r="H4" s="67">
        <v>0.11799999999999999</v>
      </c>
      <c r="I4" s="67">
        <v>0.11799999999999999</v>
      </c>
      <c r="N4" s="45" t="s">
        <v>54</v>
      </c>
      <c r="O4" s="21">
        <v>-26.2</v>
      </c>
      <c r="P4" s="21">
        <v>-16.100000000000001</v>
      </c>
      <c r="Q4" s="21">
        <v>-8.6</v>
      </c>
      <c r="R4" s="21">
        <v>-3.2</v>
      </c>
      <c r="S4" s="21">
        <v>0</v>
      </c>
      <c r="T4" s="21">
        <v>1.2</v>
      </c>
      <c r="U4" s="21">
        <v>1</v>
      </c>
      <c r="V4" s="21">
        <v>-1.1000000000000001</v>
      </c>
    </row>
    <row r="5" spans="1:23" x14ac:dyDescent="0.25">
      <c r="A5" s="43" t="s">
        <v>98</v>
      </c>
      <c r="B5" s="67">
        <v>0.115</v>
      </c>
      <c r="C5" s="67">
        <v>0.09</v>
      </c>
      <c r="D5" s="67">
        <v>0.04</v>
      </c>
      <c r="E5" s="67">
        <v>2.1000000000000001E-2</v>
      </c>
      <c r="F5" s="67">
        <v>-0.56100000000000005</v>
      </c>
      <c r="G5" s="67">
        <v>-0.56100000000000005</v>
      </c>
      <c r="H5" s="67">
        <v>-0.56100000000000005</v>
      </c>
      <c r="I5" s="67">
        <v>-0.56100000000000005</v>
      </c>
    </row>
    <row r="6" spans="1:23" x14ac:dyDescent="0.25">
      <c r="A6" s="43" t="s">
        <v>99</v>
      </c>
      <c r="B6" s="67">
        <v>0.111</v>
      </c>
      <c r="C6" s="67">
        <v>0.22500000000000001</v>
      </c>
      <c r="D6" s="67">
        <v>0.42799999999999999</v>
      </c>
      <c r="E6" s="67">
        <v>0.503</v>
      </c>
      <c r="F6" s="67">
        <v>0.68500000000000005</v>
      </c>
      <c r="G6" s="67">
        <v>0.68500000000000005</v>
      </c>
      <c r="H6" s="67">
        <v>0.68500000000000005</v>
      </c>
      <c r="I6" s="67">
        <v>0.68500000000000005</v>
      </c>
    </row>
    <row r="7" spans="1:23" x14ac:dyDescent="0.25">
      <c r="N7" s="33" t="s">
        <v>56</v>
      </c>
    </row>
    <row r="8" spans="1:23" x14ac:dyDescent="0.25">
      <c r="N8" s="30"/>
      <c r="O8" s="142" t="s">
        <v>36</v>
      </c>
      <c r="P8" s="142"/>
      <c r="Q8" s="142"/>
      <c r="R8" s="142"/>
      <c r="S8" s="142"/>
      <c r="T8" s="142"/>
      <c r="U8" s="142"/>
      <c r="V8" s="142"/>
    </row>
    <row r="9" spans="1:23" ht="18" x14ac:dyDescent="0.35">
      <c r="A9" s="2" t="s">
        <v>101</v>
      </c>
      <c r="N9" s="31"/>
      <c r="O9" s="45">
        <v>63</v>
      </c>
      <c r="P9" s="45">
        <v>125</v>
      </c>
      <c r="Q9" s="45">
        <v>250</v>
      </c>
      <c r="R9" s="45">
        <v>500</v>
      </c>
      <c r="S9" s="45">
        <v>1000</v>
      </c>
      <c r="T9" s="45">
        <v>2000</v>
      </c>
      <c r="U9" s="45">
        <v>4000</v>
      </c>
      <c r="V9" s="45">
        <v>8000</v>
      </c>
    </row>
    <row r="10" spans="1:23" ht="15.75" x14ac:dyDescent="0.25">
      <c r="A10" s="68"/>
      <c r="B10" s="143" t="s">
        <v>36</v>
      </c>
      <c r="C10" s="143"/>
      <c r="D10" s="143"/>
      <c r="E10" s="143"/>
      <c r="F10" s="143"/>
      <c r="G10" s="143"/>
      <c r="H10" s="143"/>
      <c r="I10" s="143"/>
      <c r="J10" s="143"/>
      <c r="N10" s="45" t="s">
        <v>54</v>
      </c>
      <c r="O10" s="21">
        <v>35.5</v>
      </c>
      <c r="P10" s="21">
        <v>22</v>
      </c>
      <c r="Q10" s="21">
        <v>12</v>
      </c>
      <c r="R10" s="21">
        <v>4.8</v>
      </c>
      <c r="S10" s="21">
        <v>0</v>
      </c>
      <c r="T10" s="21">
        <v>-3.5</v>
      </c>
      <c r="U10" s="21">
        <v>-6.1</v>
      </c>
      <c r="V10" s="21">
        <v>-8</v>
      </c>
    </row>
    <row r="11" spans="1:23" x14ac:dyDescent="0.25">
      <c r="A11" s="69" t="s">
        <v>105</v>
      </c>
      <c r="B11" s="66">
        <v>31</v>
      </c>
      <c r="C11" s="66">
        <v>63</v>
      </c>
      <c r="D11" s="66">
        <v>125</v>
      </c>
      <c r="E11" s="66">
        <v>250</v>
      </c>
      <c r="F11" s="66">
        <v>500</v>
      </c>
      <c r="G11" s="66">
        <v>1000</v>
      </c>
      <c r="H11" s="66">
        <v>2000</v>
      </c>
      <c r="I11" s="66">
        <v>4000</v>
      </c>
      <c r="J11" s="66">
        <v>8000</v>
      </c>
      <c r="N11" s="9"/>
      <c r="O11" s="45" t="s">
        <v>55</v>
      </c>
      <c r="P11" s="21">
        <v>0.79</v>
      </c>
      <c r="Q11" s="21">
        <v>0.87</v>
      </c>
      <c r="R11" s="21">
        <v>0.93</v>
      </c>
      <c r="S11" s="21">
        <v>0.97399999999999998</v>
      </c>
      <c r="T11" s="21">
        <v>1</v>
      </c>
      <c r="U11" s="21">
        <v>1.0149999999999999</v>
      </c>
      <c r="V11" s="21">
        <v>1.0249999999999999</v>
      </c>
      <c r="W11" s="21">
        <v>1.03</v>
      </c>
    </row>
    <row r="12" spans="1:23" x14ac:dyDescent="0.25">
      <c r="A12" s="43" t="s">
        <v>102</v>
      </c>
      <c r="B12" s="67">
        <v>0</v>
      </c>
      <c r="C12" s="67">
        <v>1</v>
      </c>
      <c r="D12" s="67">
        <v>2</v>
      </c>
      <c r="E12" s="67">
        <v>3</v>
      </c>
      <c r="F12" s="67">
        <v>3</v>
      </c>
      <c r="G12" s="67">
        <v>3</v>
      </c>
      <c r="H12" s="67">
        <v>3</v>
      </c>
      <c r="I12" s="67">
        <v>3</v>
      </c>
      <c r="J12" s="67">
        <v>3</v>
      </c>
      <c r="N12" s="9"/>
      <c r="W12" s="29"/>
    </row>
    <row r="14" spans="1:23" x14ac:dyDescent="0.25">
      <c r="B14" s="137" t="s">
        <v>131</v>
      </c>
      <c r="C14" s="138"/>
      <c r="D14" s="138"/>
      <c r="E14" s="138"/>
      <c r="F14" s="138"/>
      <c r="G14" s="138"/>
      <c r="H14" s="138"/>
      <c r="I14" s="139"/>
    </row>
    <row r="15" spans="1:23" ht="15" customHeight="1" x14ac:dyDescent="0.25">
      <c r="A15" s="15"/>
      <c r="B15" s="66">
        <v>63</v>
      </c>
      <c r="C15" s="66">
        <v>125</v>
      </c>
      <c r="D15" s="66">
        <v>250</v>
      </c>
      <c r="E15" s="66">
        <v>500</v>
      </c>
      <c r="F15" s="66">
        <v>1000</v>
      </c>
      <c r="G15" s="66">
        <v>2000</v>
      </c>
      <c r="H15" s="66">
        <v>4000</v>
      </c>
      <c r="I15" s="66">
        <v>8000</v>
      </c>
    </row>
    <row r="16" spans="1:23" x14ac:dyDescent="0.25">
      <c r="A16" s="43" t="s">
        <v>132</v>
      </c>
      <c r="B16" s="67">
        <v>89</v>
      </c>
      <c r="C16" s="67">
        <v>177</v>
      </c>
      <c r="D16" s="67">
        <v>354</v>
      </c>
      <c r="E16" s="67">
        <v>707</v>
      </c>
      <c r="F16" s="67">
        <v>1414</v>
      </c>
      <c r="G16" s="67">
        <v>2828</v>
      </c>
      <c r="H16" s="67">
        <v>5657</v>
      </c>
      <c r="I16" s="67">
        <v>11314</v>
      </c>
    </row>
    <row r="19" spans="1:24" x14ac:dyDescent="0.25">
      <c r="A19" s="2" t="s">
        <v>103</v>
      </c>
    </row>
    <row r="20" spans="1:24" ht="15.75" x14ac:dyDescent="0.25">
      <c r="A20" s="68"/>
      <c r="B20" s="137" t="s">
        <v>36</v>
      </c>
      <c r="C20" s="138"/>
      <c r="D20" s="138"/>
      <c r="E20" s="138"/>
      <c r="F20" s="138"/>
      <c r="G20" s="138"/>
      <c r="H20" s="138"/>
      <c r="I20" s="139"/>
    </row>
    <row r="21" spans="1:24" x14ac:dyDescent="0.25">
      <c r="A21" s="69" t="s">
        <v>105</v>
      </c>
      <c r="B21" s="66">
        <v>63</v>
      </c>
      <c r="C21" s="66">
        <v>125</v>
      </c>
      <c r="D21" s="66">
        <v>250</v>
      </c>
      <c r="E21" s="66">
        <v>500</v>
      </c>
      <c r="F21" s="66">
        <v>1000</v>
      </c>
      <c r="G21" s="66">
        <v>2000</v>
      </c>
      <c r="H21" s="66">
        <v>4000</v>
      </c>
      <c r="I21" s="66">
        <v>8000</v>
      </c>
    </row>
    <row r="22" spans="1:24" x14ac:dyDescent="0.25">
      <c r="A22" s="43" t="s">
        <v>104</v>
      </c>
      <c r="B22" s="67">
        <v>4</v>
      </c>
      <c r="C22" s="67">
        <v>2</v>
      </c>
      <c r="D22" s="67">
        <v>1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</row>
    <row r="25" spans="1:24" x14ac:dyDescent="0.25">
      <c r="A25" s="2" t="s">
        <v>106</v>
      </c>
    </row>
    <row r="26" spans="1:24" x14ac:dyDescent="0.25">
      <c r="A26" s="66" t="s">
        <v>116</v>
      </c>
      <c r="B26" s="66" t="s">
        <v>107</v>
      </c>
      <c r="C26" s="66" t="s">
        <v>116</v>
      </c>
      <c r="D26" s="66"/>
      <c r="E26" s="66" t="s">
        <v>117</v>
      </c>
      <c r="F26" s="66" t="s">
        <v>118</v>
      </c>
      <c r="G26" s="66" t="s">
        <v>119</v>
      </c>
      <c r="H26" s="137" t="s">
        <v>108</v>
      </c>
      <c r="I26" s="138"/>
      <c r="J26" s="138"/>
      <c r="K26" s="138"/>
      <c r="L26" s="138"/>
      <c r="M26" s="138"/>
      <c r="N26" s="138"/>
      <c r="O26" s="139"/>
      <c r="W26" s="29"/>
      <c r="X26" s="29"/>
    </row>
    <row r="27" spans="1:24" x14ac:dyDescent="0.25">
      <c r="A27" s="88"/>
      <c r="B27" s="88"/>
      <c r="C27" s="88" t="s">
        <v>159</v>
      </c>
      <c r="D27" s="88"/>
      <c r="E27" s="88" t="s">
        <v>109</v>
      </c>
      <c r="F27" s="88" t="s">
        <v>5</v>
      </c>
      <c r="G27" s="88" t="s">
        <v>110</v>
      </c>
      <c r="H27" s="66">
        <v>63</v>
      </c>
      <c r="I27" s="66">
        <v>125</v>
      </c>
      <c r="J27" s="66">
        <v>250</v>
      </c>
      <c r="K27" s="66">
        <v>500</v>
      </c>
      <c r="L27" s="66">
        <v>1000</v>
      </c>
      <c r="M27" s="66">
        <v>2000</v>
      </c>
      <c r="N27" s="66">
        <v>4000</v>
      </c>
      <c r="O27" s="66">
        <v>8000</v>
      </c>
      <c r="W27" s="29"/>
      <c r="X27" s="29"/>
    </row>
    <row r="28" spans="1:24" x14ac:dyDescent="0.25">
      <c r="A28" s="16" t="s">
        <v>111</v>
      </c>
      <c r="B28" s="16" t="s">
        <v>177</v>
      </c>
      <c r="C28" s="89" t="s">
        <v>120</v>
      </c>
      <c r="D28" s="105" t="s">
        <v>190</v>
      </c>
      <c r="E28" s="67"/>
      <c r="F28" s="67">
        <v>20</v>
      </c>
      <c r="G28" s="67">
        <v>2.2999999999999998</v>
      </c>
      <c r="H28" s="67">
        <v>0</v>
      </c>
      <c r="I28" s="67">
        <v>0</v>
      </c>
      <c r="J28" s="67">
        <v>7</v>
      </c>
      <c r="K28" s="67">
        <v>14.7</v>
      </c>
      <c r="L28" s="67">
        <v>18</v>
      </c>
      <c r="M28" s="67">
        <v>19</v>
      </c>
      <c r="N28" s="67">
        <v>19</v>
      </c>
      <c r="O28" s="67">
        <v>19</v>
      </c>
      <c r="W28" s="29"/>
      <c r="X28" s="29"/>
    </row>
    <row r="29" spans="1:24" x14ac:dyDescent="0.25">
      <c r="A29" s="102" t="s">
        <v>112</v>
      </c>
      <c r="B29" s="16" t="s">
        <v>178</v>
      </c>
      <c r="C29" s="89" t="s">
        <v>179</v>
      </c>
      <c r="D29" s="105" t="s">
        <v>191</v>
      </c>
      <c r="E29" s="67"/>
      <c r="F29" s="67">
        <v>12.5</v>
      </c>
      <c r="G29" s="67"/>
      <c r="H29" s="67">
        <v>11.4</v>
      </c>
      <c r="I29" s="67">
        <v>14.8</v>
      </c>
      <c r="J29" s="67">
        <v>19.3</v>
      </c>
      <c r="K29" s="67">
        <v>24.2</v>
      </c>
      <c r="L29" s="67">
        <v>28.6</v>
      </c>
      <c r="M29" s="67">
        <v>31</v>
      </c>
      <c r="N29" s="67">
        <v>27.8</v>
      </c>
      <c r="O29" s="67">
        <v>49.8</v>
      </c>
      <c r="W29" s="29"/>
      <c r="X29" s="29"/>
    </row>
    <row r="30" spans="1:24" x14ac:dyDescent="0.25">
      <c r="A30" s="16" t="s">
        <v>113</v>
      </c>
      <c r="B30" s="16" t="s">
        <v>114</v>
      </c>
      <c r="C30" s="89" t="s">
        <v>27</v>
      </c>
      <c r="D30" s="105" t="s">
        <v>189</v>
      </c>
      <c r="E30" s="67"/>
      <c r="F30" s="67">
        <v>0.5</v>
      </c>
      <c r="G30" s="67"/>
      <c r="H30" s="67">
        <v>0</v>
      </c>
      <c r="I30" s="67">
        <v>0</v>
      </c>
      <c r="J30" s="67">
        <v>0</v>
      </c>
      <c r="K30" s="67">
        <v>6</v>
      </c>
      <c r="L30" s="67">
        <v>10</v>
      </c>
      <c r="M30" s="67">
        <v>10</v>
      </c>
      <c r="N30" s="67">
        <v>10</v>
      </c>
      <c r="O30" s="67">
        <v>10</v>
      </c>
      <c r="W30" s="29"/>
      <c r="X30" s="29"/>
    </row>
    <row r="31" spans="1:24" x14ac:dyDescent="0.25">
      <c r="A31" s="16" t="s">
        <v>115</v>
      </c>
      <c r="B31" s="16" t="s">
        <v>114</v>
      </c>
      <c r="C31" s="89" t="s">
        <v>121</v>
      </c>
      <c r="D31" s="105" t="s">
        <v>188</v>
      </c>
      <c r="E31" s="67"/>
      <c r="F31" s="67">
        <v>0.5</v>
      </c>
      <c r="G31" s="67"/>
      <c r="H31" s="67">
        <v>0</v>
      </c>
      <c r="I31" s="67">
        <v>3</v>
      </c>
      <c r="J31" s="67">
        <v>11</v>
      </c>
      <c r="K31" s="67">
        <v>19</v>
      </c>
      <c r="L31" s="67">
        <v>23</v>
      </c>
      <c r="M31" s="67">
        <v>23</v>
      </c>
      <c r="N31" s="67">
        <v>23</v>
      </c>
      <c r="O31" s="67">
        <v>23</v>
      </c>
      <c r="W31" s="29"/>
      <c r="X31" s="29"/>
    </row>
    <row r="32" spans="1:24" x14ac:dyDescent="0.25">
      <c r="A32" s="78"/>
      <c r="B32" s="78"/>
      <c r="C32" s="89" t="s">
        <v>122</v>
      </c>
      <c r="D32" s="105" t="s">
        <v>89</v>
      </c>
      <c r="E32" s="67"/>
      <c r="F32" s="67"/>
      <c r="G32" s="67"/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W32" s="29"/>
      <c r="X32" s="29"/>
    </row>
    <row r="35" spans="1:14" x14ac:dyDescent="0.25">
      <c r="A35" s="2" t="s">
        <v>156</v>
      </c>
    </row>
    <row r="36" spans="1:14" x14ac:dyDescent="0.25">
      <c r="A36" s="86" t="s">
        <v>21</v>
      </c>
      <c r="B36" s="66" t="s">
        <v>157</v>
      </c>
      <c r="E36" s="86" t="s">
        <v>208</v>
      </c>
      <c r="F36" s="66" t="s">
        <v>157</v>
      </c>
      <c r="N36" s="9"/>
    </row>
    <row r="37" spans="1:14" x14ac:dyDescent="0.25">
      <c r="A37" s="87" t="s">
        <v>26</v>
      </c>
      <c r="B37" s="67">
        <v>0.5</v>
      </c>
      <c r="C37" s="106" t="s">
        <v>181</v>
      </c>
      <c r="E37" s="87" t="s">
        <v>181</v>
      </c>
      <c r="F37" s="67">
        <v>0.5</v>
      </c>
      <c r="N37" s="9"/>
    </row>
    <row r="38" spans="1:14" x14ac:dyDescent="0.25">
      <c r="A38" s="87" t="s">
        <v>145</v>
      </c>
      <c r="B38" s="67">
        <v>2</v>
      </c>
      <c r="C38" s="106" t="s">
        <v>182</v>
      </c>
      <c r="E38" s="87" t="s">
        <v>183</v>
      </c>
      <c r="F38" s="67">
        <v>1</v>
      </c>
    </row>
    <row r="39" spans="1:14" x14ac:dyDescent="0.25">
      <c r="A39" s="87" t="s">
        <v>146</v>
      </c>
      <c r="B39" s="67">
        <v>1.5</v>
      </c>
      <c r="C39" s="106" t="s">
        <v>182</v>
      </c>
      <c r="E39" s="87" t="s">
        <v>182</v>
      </c>
      <c r="F39" s="67">
        <v>1.5</v>
      </c>
    </row>
    <row r="40" spans="1:14" x14ac:dyDescent="0.25">
      <c r="A40" s="87" t="s">
        <v>147</v>
      </c>
      <c r="B40" s="67">
        <v>1</v>
      </c>
      <c r="C40" s="107" t="s">
        <v>183</v>
      </c>
    </row>
    <row r="41" spans="1:14" x14ac:dyDescent="0.25">
      <c r="A41" s="87" t="s">
        <v>148</v>
      </c>
      <c r="B41" s="67">
        <v>1.5</v>
      </c>
      <c r="C41" s="107" t="s">
        <v>182</v>
      </c>
    </row>
    <row r="42" spans="1:14" x14ac:dyDescent="0.25">
      <c r="A42" s="87" t="s">
        <v>149</v>
      </c>
      <c r="B42" s="67">
        <v>1</v>
      </c>
      <c r="C42" s="107" t="s">
        <v>183</v>
      </c>
    </row>
    <row r="43" spans="1:14" x14ac:dyDescent="0.25">
      <c r="A43" s="87" t="s">
        <v>150</v>
      </c>
      <c r="B43" s="67">
        <v>2</v>
      </c>
      <c r="C43" s="107" t="s">
        <v>182</v>
      </c>
    </row>
    <row r="44" spans="1:14" x14ac:dyDescent="0.25">
      <c r="A44" s="87" t="s">
        <v>151</v>
      </c>
      <c r="B44" s="67">
        <v>1.5</v>
      </c>
      <c r="C44" s="107" t="s">
        <v>182</v>
      </c>
    </row>
    <row r="45" spans="1:14" x14ac:dyDescent="0.25">
      <c r="A45" s="87" t="s">
        <v>152</v>
      </c>
      <c r="B45" s="67">
        <v>0.5</v>
      </c>
      <c r="C45" s="107" t="s">
        <v>181</v>
      </c>
    </row>
    <row r="46" spans="1:14" x14ac:dyDescent="0.25">
      <c r="A46" s="87" t="s">
        <v>153</v>
      </c>
      <c r="B46" s="67">
        <v>2</v>
      </c>
      <c r="C46" s="107" t="s">
        <v>182</v>
      </c>
    </row>
    <row r="47" spans="1:14" x14ac:dyDescent="0.25">
      <c r="A47" s="87" t="s">
        <v>154</v>
      </c>
      <c r="B47" s="67">
        <v>1.5</v>
      </c>
      <c r="C47" s="107" t="s">
        <v>182</v>
      </c>
    </row>
    <row r="48" spans="1:14" x14ac:dyDescent="0.25">
      <c r="A48" s="87" t="s">
        <v>155</v>
      </c>
      <c r="B48" s="67">
        <v>1.5</v>
      </c>
      <c r="C48" s="107" t="s">
        <v>182</v>
      </c>
    </row>
  </sheetData>
  <sheetProtection algorithmName="SHA-512" hashValue="XouQ7d3w+97zdr7KfG2PT2l4wK0P1+mbV36/BLBXa66NiLzmKenjFNc/Q9LDlBmmAjU71pKrnuSCgwCUFVyCKg==" saltValue="mW0LggDrfT4vRfGsVpPHJw==" spinCount="100000" sheet="1" objects="1" scenarios="1"/>
  <mergeCells count="7">
    <mergeCell ref="O2:V2"/>
    <mergeCell ref="O8:V8"/>
    <mergeCell ref="B20:I20"/>
    <mergeCell ref="H26:O26"/>
    <mergeCell ref="B14:I14"/>
    <mergeCell ref="B10:J10"/>
    <mergeCell ref="B2:I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6" sqref="C6"/>
    </sheetView>
  </sheetViews>
  <sheetFormatPr defaultRowHeight="15" x14ac:dyDescent="0.25"/>
  <cols>
    <col min="1" max="1" width="19.28515625" style="62" customWidth="1"/>
    <col min="2" max="2" width="10.5703125" style="62" bestFit="1" customWidth="1"/>
    <col min="3" max="3" width="18.42578125" style="62" bestFit="1" customWidth="1"/>
    <col min="4" max="5" width="9.140625" style="62"/>
    <col min="6" max="6" width="28" style="62" bestFit="1" customWidth="1"/>
    <col min="7" max="7" width="15.85546875" style="62" bestFit="1" customWidth="1"/>
    <col min="8" max="8" width="16.42578125" style="62" bestFit="1" customWidth="1"/>
  </cols>
  <sheetData>
    <row r="1" spans="1:8" x14ac:dyDescent="0.25">
      <c r="A1" s="94" t="s">
        <v>29</v>
      </c>
      <c r="B1" s="94" t="s">
        <v>32</v>
      </c>
      <c r="C1" s="94" t="s">
        <v>209</v>
      </c>
      <c r="D1" s="94" t="s">
        <v>139</v>
      </c>
      <c r="E1" s="94" t="s">
        <v>140</v>
      </c>
      <c r="F1" s="94" t="s">
        <v>208</v>
      </c>
      <c r="G1" s="94" t="s">
        <v>7</v>
      </c>
      <c r="H1" s="94" t="s">
        <v>8</v>
      </c>
    </row>
    <row r="2" spans="1:8" x14ac:dyDescent="0.25">
      <c r="A2" s="62" t="s">
        <v>25</v>
      </c>
      <c r="B2" s="62" t="s">
        <v>20</v>
      </c>
      <c r="C2" s="62" t="s">
        <v>189</v>
      </c>
      <c r="D2" s="62">
        <v>100</v>
      </c>
      <c r="E2" s="62">
        <f>200</f>
        <v>200</v>
      </c>
      <c r="F2" s="62" t="s">
        <v>181</v>
      </c>
      <c r="G2" s="62" t="s">
        <v>94</v>
      </c>
      <c r="H2" s="62" t="s">
        <v>170</v>
      </c>
    </row>
    <row r="3" spans="1:8" x14ac:dyDescent="0.25">
      <c r="A3" s="62" t="s">
        <v>30</v>
      </c>
      <c r="B3" s="62" t="s">
        <v>33</v>
      </c>
      <c r="C3" s="62" t="s">
        <v>190</v>
      </c>
      <c r="D3" s="62">
        <f>D2+50</f>
        <v>150</v>
      </c>
      <c r="E3" s="62">
        <f>E2+50</f>
        <v>250</v>
      </c>
      <c r="F3" s="62" t="s">
        <v>183</v>
      </c>
      <c r="G3" s="62" t="s">
        <v>169</v>
      </c>
      <c r="H3" s="62" t="s">
        <v>89</v>
      </c>
    </row>
    <row r="4" spans="1:8" x14ac:dyDescent="0.25">
      <c r="A4" s="62" t="s">
        <v>31</v>
      </c>
      <c r="C4" s="62" t="s">
        <v>188</v>
      </c>
      <c r="D4" s="62">
        <f t="shared" ref="D4:D24" si="0">D3+50</f>
        <v>200</v>
      </c>
      <c r="E4" s="62">
        <f t="shared" ref="E4:E22" si="1">E3+50</f>
        <v>300</v>
      </c>
      <c r="F4" s="62" t="s">
        <v>182</v>
      </c>
    </row>
    <row r="5" spans="1:8" x14ac:dyDescent="0.25">
      <c r="C5" s="62" t="s">
        <v>191</v>
      </c>
      <c r="D5" s="62">
        <f t="shared" si="0"/>
        <v>250</v>
      </c>
      <c r="E5" s="62">
        <f t="shared" si="1"/>
        <v>350</v>
      </c>
    </row>
    <row r="6" spans="1:8" x14ac:dyDescent="0.25">
      <c r="C6" s="62" t="s">
        <v>89</v>
      </c>
      <c r="D6" s="62">
        <f t="shared" si="0"/>
        <v>300</v>
      </c>
      <c r="E6" s="62">
        <f t="shared" si="1"/>
        <v>400</v>
      </c>
    </row>
    <row r="7" spans="1:8" x14ac:dyDescent="0.25">
      <c r="D7" s="62">
        <f t="shared" si="0"/>
        <v>350</v>
      </c>
      <c r="E7" s="62">
        <f t="shared" si="1"/>
        <v>450</v>
      </c>
    </row>
    <row r="8" spans="1:8" x14ac:dyDescent="0.25">
      <c r="D8" s="62">
        <f t="shared" si="0"/>
        <v>400</v>
      </c>
      <c r="E8" s="62">
        <f t="shared" si="1"/>
        <v>500</v>
      </c>
    </row>
    <row r="9" spans="1:8" x14ac:dyDescent="0.25">
      <c r="D9" s="62">
        <f t="shared" si="0"/>
        <v>450</v>
      </c>
      <c r="E9" s="62">
        <f t="shared" si="1"/>
        <v>550</v>
      </c>
    </row>
    <row r="10" spans="1:8" x14ac:dyDescent="0.25">
      <c r="D10" s="62">
        <f t="shared" si="0"/>
        <v>500</v>
      </c>
      <c r="E10" s="62">
        <f t="shared" si="1"/>
        <v>600</v>
      </c>
    </row>
    <row r="11" spans="1:8" x14ac:dyDescent="0.25">
      <c r="D11" s="62">
        <f t="shared" si="0"/>
        <v>550</v>
      </c>
      <c r="E11" s="62">
        <f t="shared" si="1"/>
        <v>650</v>
      </c>
    </row>
    <row r="12" spans="1:8" x14ac:dyDescent="0.25">
      <c r="D12" s="62">
        <f t="shared" si="0"/>
        <v>600</v>
      </c>
      <c r="E12" s="62">
        <f t="shared" si="1"/>
        <v>700</v>
      </c>
    </row>
    <row r="13" spans="1:8" x14ac:dyDescent="0.25">
      <c r="D13" s="62">
        <f t="shared" si="0"/>
        <v>650</v>
      </c>
      <c r="E13" s="62">
        <f t="shared" si="1"/>
        <v>750</v>
      </c>
    </row>
    <row r="14" spans="1:8" x14ac:dyDescent="0.25">
      <c r="D14" s="62">
        <f t="shared" si="0"/>
        <v>700</v>
      </c>
      <c r="E14" s="62">
        <f t="shared" si="1"/>
        <v>800</v>
      </c>
    </row>
    <row r="15" spans="1:8" x14ac:dyDescent="0.25">
      <c r="D15" s="62">
        <f t="shared" si="0"/>
        <v>750</v>
      </c>
      <c r="E15" s="62">
        <f t="shared" si="1"/>
        <v>850</v>
      </c>
    </row>
    <row r="16" spans="1:8" x14ac:dyDescent="0.25">
      <c r="D16" s="62">
        <f t="shared" si="0"/>
        <v>800</v>
      </c>
      <c r="E16" s="62">
        <f t="shared" si="1"/>
        <v>900</v>
      </c>
    </row>
    <row r="17" spans="4:5" x14ac:dyDescent="0.25">
      <c r="D17" s="62">
        <f t="shared" si="0"/>
        <v>850</v>
      </c>
      <c r="E17" s="62">
        <f t="shared" si="1"/>
        <v>950</v>
      </c>
    </row>
    <row r="18" spans="4:5" x14ac:dyDescent="0.25">
      <c r="D18" s="62">
        <f t="shared" si="0"/>
        <v>900</v>
      </c>
      <c r="E18" s="62">
        <f t="shared" si="1"/>
        <v>1000</v>
      </c>
    </row>
    <row r="19" spans="4:5" x14ac:dyDescent="0.25">
      <c r="D19" s="62">
        <f t="shared" si="0"/>
        <v>950</v>
      </c>
      <c r="E19" s="62">
        <f t="shared" si="1"/>
        <v>1050</v>
      </c>
    </row>
    <row r="20" spans="4:5" x14ac:dyDescent="0.25">
      <c r="D20" s="62">
        <f t="shared" si="0"/>
        <v>1000</v>
      </c>
      <c r="E20" s="62">
        <f t="shared" si="1"/>
        <v>1100</v>
      </c>
    </row>
    <row r="21" spans="4:5" x14ac:dyDescent="0.25">
      <c r="D21" s="62">
        <f t="shared" si="0"/>
        <v>1050</v>
      </c>
      <c r="E21" s="62">
        <f t="shared" si="1"/>
        <v>1150</v>
      </c>
    </row>
    <row r="22" spans="4:5" x14ac:dyDescent="0.25">
      <c r="D22" s="62">
        <f>D21+50</f>
        <v>1100</v>
      </c>
      <c r="E22" s="62">
        <f t="shared" si="1"/>
        <v>1200</v>
      </c>
    </row>
    <row r="23" spans="4:5" x14ac:dyDescent="0.25">
      <c r="D23" s="62">
        <f t="shared" si="0"/>
        <v>1150</v>
      </c>
    </row>
    <row r="24" spans="4:5" x14ac:dyDescent="0.25">
      <c r="D24" s="62">
        <f t="shared" si="0"/>
        <v>1200</v>
      </c>
    </row>
  </sheetData>
  <sheetProtection algorithmName="SHA-512" hashValue="s1kmDhK8rH96pY35GQhueI77xf/E1X38GCwzeOCYweVdzUjiQ1yHeiiED2340/087osoPt+WWg7y41g10rRSRg==" saltValue="Cq3ILMBNf+jlrR00QU4J5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Calcul</vt:lpstr>
      <vt:lpstr>Sound Power</vt:lpstr>
      <vt:lpstr>dPs,min</vt:lpstr>
      <vt:lpstr>Sound Pressure</vt:lpstr>
      <vt:lpstr>ModelParams Lw</vt:lpstr>
      <vt:lpstr>ModelParams Lp</vt:lpstr>
      <vt:lpstr>PullDownMenu</vt:lpstr>
    </vt:vector>
  </TitlesOfParts>
  <Company>Grada International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De Clercq</dc:creator>
  <cp:lastModifiedBy>Bob De Clercq</cp:lastModifiedBy>
  <cp:lastPrinted>2016-04-06T11:00:00Z</cp:lastPrinted>
  <dcterms:created xsi:type="dcterms:W3CDTF">2016-03-07T11:47:54Z</dcterms:created>
  <dcterms:modified xsi:type="dcterms:W3CDTF">2016-06-27T08:18:08Z</dcterms:modified>
</cp:coreProperties>
</file>